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ntologies" sheetId="1" r:id="rId4"/>
    <sheet state="visible" name="Classes" sheetId="2" r:id="rId5"/>
    <sheet state="visible" name="Properties" sheetId="3" r:id="rId6"/>
    <sheet state="visible" name="guide_types" sheetId="4" r:id="rId7"/>
    <sheet state="visible" name="guides" sheetId="5" r:id="rId8"/>
    <sheet state="visible" name="people" sheetId="6" r:id="rId9"/>
    <sheet state="visible" name="treatments" sheetId="7" r:id="rId10"/>
    <sheet state="visible" name="projects" sheetId="8" r:id="rId11"/>
    <sheet state="visible" name="ML_like" sheetId="9" r:id="rId12"/>
    <sheet state="visible" name="privacy_and_data" sheetId="10" r:id="rId13"/>
    <sheet state="visible" name="Project features ALEX" sheetId="11" r:id="rId14"/>
    <sheet state="visible" name="project_types" sheetId="12" r:id="rId15"/>
    <sheet state="visible" name="customizations" sheetId="13" r:id="rId16"/>
    <sheet state="hidden" name="mindlogger-like_indices" sheetId="14" r:id="rId17"/>
    <sheet state="visible" name="operating_systems" sheetId="15" r:id="rId18"/>
    <sheet state="visible" name="costs" sheetId="16" r:id="rId19"/>
    <sheet state="visible" name="group_types" sheetId="17" r:id="rId20"/>
    <sheet state="visible" name="groups" sheetId="18" r:id="rId21"/>
    <sheet state="visible" name="languages" sheetId="19" r:id="rId22"/>
    <sheet state="visible" name="references" sheetId="20" r:id="rId23"/>
    <sheet state="visible" name="licenses" sheetId="21" r:id="rId24"/>
    <sheet state="visible" name="medications" sheetId="22" r:id="rId25"/>
    <sheet state="visible" name="genders" sheetId="23" r:id="rId26"/>
    <sheet state="visible" name="guidelines" sheetId="24" r:id="rId27"/>
  </sheets>
  <definedNames/>
  <calcPr/>
</workbook>
</file>

<file path=xl/comments1.xml><?xml version="1.0" encoding="utf-8"?>
<comments xmlns:r="http://schemas.openxmlformats.org/officeDocument/2006/relationships" xmlns="http://schemas.openxmlformats.org/spreadsheetml/2006/main">
  <authors>
    <author/>
  </authors>
  <commentList>
    <comment authorId="0" ref="AP19">
      <text>
        <t xml:space="preserve">17 does not exist
	-Lena</t>
      </text>
    </comment>
  </commentList>
</comments>
</file>

<file path=xl/comments2.xml><?xml version="1.0" encoding="utf-8"?>
<comments xmlns:r="http://schemas.openxmlformats.org/officeDocument/2006/relationships" xmlns="http://schemas.openxmlformats.org/spreadsheetml/2006/main">
  <authors>
    <author/>
  </authors>
  <commentList>
    <comment authorId="0" ref="AP19">
      <text>
        <t xml:space="preserve">17 does not exist
	-Lena</t>
      </text>
    </comment>
  </commentList>
</comments>
</file>

<file path=xl/comments3.xml><?xml version="1.0" encoding="utf-8"?>
<comments xmlns:r="http://schemas.openxmlformats.org/officeDocument/2006/relationships" xmlns="http://schemas.openxmlformats.org/spreadsheetml/2006/main">
  <authors>
    <author/>
  </authors>
  <commentList>
    <comment authorId="0" ref="B31">
      <text>
        <t xml:space="preserve">link does not work
	-Lena</t>
      </text>
    </comment>
  </commentList>
</comments>
</file>

<file path=xl/sharedStrings.xml><?xml version="1.0" encoding="utf-8"?>
<sst xmlns="http://schemas.openxmlformats.org/spreadsheetml/2006/main" count="23230" uniqueCount="7785">
  <si>
    <t>Name</t>
  </si>
  <si>
    <t>Prefix</t>
  </si>
  <si>
    <t>PrefixURI</t>
  </si>
  <si>
    <t>ImportURI</t>
  </si>
  <si>
    <t>Description</t>
  </si>
  <si>
    <t>View</t>
  </si>
  <si>
    <t>Updated</t>
  </si>
  <si>
    <t>Notes</t>
  </si>
  <si>
    <t>Useful Classes</t>
  </si>
  <si>
    <t>Useful Properties</t>
  </si>
  <si>
    <t>license</t>
  </si>
  <si>
    <t>mhdb-states</t>
  </si>
  <si>
    <t>http://www.purl.org/mentalhealth/mhdb-states#</t>
  </si>
  <si>
    <t>Mental states (categories of mental phenomena)</t>
  </si>
  <si>
    <t>Creative Commons Attribution 4.0 International (CC BY): https://creativecommons.org/licenses/by/4.0/</t>
  </si>
  <si>
    <t>mhdb-disorders</t>
  </si>
  <si>
    <t>http://www.purl.org/mentalhealth/mhdb-disorders#</t>
  </si>
  <si>
    <t>Mental health disorders, signs, and symptoms</t>
  </si>
  <si>
    <t>mhdb-resources</t>
  </si>
  <si>
    <t>http://www.purl.org/mentalhealth/mhdb-resources#</t>
  </si>
  <si>
    <t>Mental health resources (guides, therapies, and projects)</t>
  </si>
  <si>
    <t>mhdb-assessments</t>
  </si>
  <si>
    <t>http://www.purl.org/mentalhealth/mhdb-assessments#</t>
  </si>
  <si>
    <t>Mental health assessments (questions and cognitive tasks)</t>
  </si>
  <si>
    <t>mhdb-measures</t>
  </si>
  <si>
    <t>http://www.purl.org/mentalhealth/mhdb-measures#</t>
  </si>
  <si>
    <t>Physical measures and sensors</t>
  </si>
  <si>
    <t>general</t>
  </si>
  <si>
    <t>dbpedia-owl</t>
  </si>
  <si>
    <t>http://dbpedia.org/ontology</t>
  </si>
  <si>
    <t>DBpedia (from "DB" for "database") is a project aiming to extract structured content from the information created as part of the Wikipedia project. This structured information is then made available on the World Wide Web. DBpedia allows users to semantically query relationships and properties associated with Wikipedia resources, including links to other related datasets. DBpedia has been described by Tim Berners-Lee as one of the more famous parts of the decentralized Linked Data effort.</t>
  </si>
  <si>
    <t>GNU General Public License (http://dbpedia.org/page/DBpedia)</t>
  </si>
  <si>
    <t>Dublin Core Terms</t>
  </si>
  <si>
    <t>dcterms</t>
  </si>
  <si>
    <t>http://purl.org/dc/terms/</t>
  </si>
  <si>
    <t>Included are the fifteen terms of the Dublin Core™ Metadata Element Set (also known as "the Dublin Core") plus several dozen properties, classes, datatypes, and vocabulary encoding schemes. The "Dublin Core" plus these extension vocabularies are collectively referred to as "DCMI metadata terms" ("Dublin Core terms" for short). These terms are intended to be used in combination with metadata terms from other, compatible vocabularies in the context of application profiles.</t>
  </si>
  <si>
    <t>Creative Commons Attribution 3.0 Unported (CC BY 3.0) (https://www.dublincore.org/specifications/dublin-core/)</t>
  </si>
  <si>
    <t>PATO</t>
  </si>
  <si>
    <t>http://purl.obolibrary.org/obo/pato#</t>
  </si>
  <si>
    <t>http://purl.obolibrary.org/obo/pato.owl</t>
  </si>
  <si>
    <t>Phenotypic qualities (properties). This ontology can be used in conjunction with other ontologies such as GO or anatomical ontologies to refer to phenotypes. Examples of qualities are red, ectopic, high temperature, fused, small, edematous and arrested.</t>
  </si>
  <si>
    <t>https://www.ebi.ac.uk/ols/ontologies/pato</t>
  </si>
  <si>
    <t>physical qualities!</t>
  </si>
  <si>
    <t>schema</t>
  </si>
  <si>
    <t>http://schema.org/</t>
  </si>
  <si>
    <t>http://datashapes.org/schema.ttl</t>
  </si>
  <si>
    <t>Schema.org is a collaborative, community activity with a mission to create, maintain, and promote schemas for structured data on the Internet, on web pages, in email messages, and beyond.    Schema.org vocabulary can be used with many different encodings, including RDFa, Microdata and JSON-LD. These vocabularies cover entities, relationships between entities and actions, and can easily be extended through a well-documented extension model. Over 10 million sites use Schema.org to markup their web pages and email messages. Many applications from Google, Microsoft, Pinterest, Yandex and others already use these vocabularies to power rich, extensible experiences.    Founded by Google, Microsoft, Yahoo and Yandex, Schema.org vocabularies are developed by an open community process, using the public-schemaorg@w3.org mailing list and through GitHub.</t>
  </si>
  <si>
    <t>Creative Commons Attribution-ShareAlike License (version 3.0) (https://schema.org/docs/faq.html#18)</t>
  </si>
  <si>
    <t>sio</t>
  </si>
  <si>
    <t>http://semanticscience.org/ontology/sio.owl#</t>
  </si>
  <si>
    <t>http://semanticscience.org/ontology/sio.owl</t>
  </si>
  <si>
    <t>The semanticscience integrated ontology (SIO) provides a simple, integrated ontology (types, relations) for objects, processes and their attributes.  This project provides foundational support for the Bio2RDF (http://bio2rdf.org) and SADI (http://sadiframework.org) projects.</t>
  </si>
  <si>
    <t>LOV: https://lov.linkeddata.es/dataset/lov/vocabs/sio,  http://bioportal.bioontology.org/ontologies/SIO,  Subsets: https://github.com/MaastrichtU-IDS/semanticscience/tree/master/ontology/sio/release</t>
  </si>
  <si>
    <t>Creative Commons Attribution-ShareAlike License (version 3.0) (https://raw.githubusercontent.com/MaastrichtU-IDS/semanticscience/master/ontology/sio.owl)</t>
  </si>
  <si>
    <t>Systematized Nomenclature of Medicine Clinical Terms</t>
  </si>
  <si>
    <t>SNOMEDCT</t>
  </si>
  <si>
    <t>http://purl.bioontology.org/ontology/SNOMEDCT/</t>
  </si>
  <si>
    <t>This ontology is made available via the UMLS. Users of all UMLS ontologies must abide by the terms of the UMLS license, available at https://uts.nlm.nih.gov/license.html</t>
  </si>
  <si>
    <t>UMLS license: https://uts.nlm.nih.gov/license.html</t>
  </si>
  <si>
    <t>Systematized Nomenclature of Medicine, International Version</t>
  </si>
  <si>
    <t>SNMI</t>
  </si>
  <si>
    <t>http://purl.bioontology.org/ontology/SNMI/</t>
  </si>
  <si>
    <t>http://data.bioontology.org/ontologies/SNMI/submissions/15/download?apikey=8b5b7825-538d-40e0-9e9e-5ab9274a9aeb</t>
  </si>
  <si>
    <t>Cote, Roger A., editor. Systematized Nomenclature of Human and Veterinary Medicine: SNOMED International. Northfield (IL): College of American Pathologists; Schaumburg (IL): American Veterinary Medical Association, Version 3.5, 1998.</t>
  </si>
  <si>
    <t>This document forms part of the International Edition release of SNOMED CT® distributed by International Health Terminology Standards Development Organisation, trading as SNOMED
International, and is subject to the SNOMED CT® Affiliate License, details of which may be found at http://www.snomed.org/snomed-ct/get-snomed-ct/. (https://mlds.ihtsdotools.org/#/viewReleases/viewRelease/167)</t>
  </si>
  <si>
    <t>Semantic Types Ontology</t>
  </si>
  <si>
    <t>sty</t>
  </si>
  <si>
    <t>http://purl.bioontology.org/ontology/STY/</t>
  </si>
  <si>
    <t>http://data.bioontology.org/ontologies/STY/submissions/14/download?apikey=8b5b7825-538d-40e0-9e9e-5ab9274a9aeb</t>
  </si>
  <si>
    <t>UMLS Semantic Network The Semantic Network consists of (1) a set of broad subject categories, or Semantic Types, that provide a consistent categorization of all concepts represented in the UMLS Metathesaurus, and (2) a set of useful and important relationships, or Semantic Relations, that exist between Semantic Types. This section of the documentation provides an overview of the Semantic Network, and describes the files of the Semantic Network. Sample records illustrate structure and content of these files. The Semantic Network is distributed as one of the UMLS Knowledge Sources and as an open source resource available on the Semantic Network Web site, subject to these terms and conditions.</t>
  </si>
  <si>
    <t>animal</t>
  </si>
  <si>
    <t>states</t>
  </si>
  <si>
    <t>Mental Functioning Ontology</t>
  </si>
  <si>
    <t>mf</t>
  </si>
  <si>
    <t>http://purl.obolibrary.org/obo/MF_</t>
  </si>
  <si>
    <t>http://purl.obolibrary.org/obo/MF.owl</t>
  </si>
  <si>
    <t>The Mental Functioning Ontology is an ontology for mental functioning, including mental processes such as cognition and traits such as intelligence, and related diseases and disorders. It is developed in the context of the Ontology for General Medical Science and the Basic Formal Ontology. The project is being developed in collaboration between the University of Geneva, Switzerland, and the University at Buffalo, USA. The project is being developed with full involvement of all relevant communities, following best practices laid out by the OBO Foundry. Efforts are currently underway to align with related projects including the Behaviour Ontology, the Cognitive Atlas, the Cognitive Paradigm Ontology and the Neural Electro Magnetic Ontologies.</t>
  </si>
  <si>
    <t>Creative Commons Attribution 3.0 Unported (CC BY 3.0) (http://purl.obolibrary.org/obo/MF.owl)</t>
  </si>
  <si>
    <t>Emotion Ontology</t>
  </si>
  <si>
    <t>mfoem?</t>
  </si>
  <si>
    <t>???</t>
  </si>
  <si>
    <t>http://purl.obolibrary.org/obo/MFOEM.owl</t>
  </si>
  <si>
    <t>An ontology of affective phenomena such as emotions, moods, appraisals and subjective feelings, designed to support interdisciplinary research by providing unified annotations. The ontology is a domain specialisation of the broader Mental Functioning Ontology.</t>
  </si>
  <si>
    <t>Neuro Behavior Ontology</t>
  </si>
  <si>
    <t>nbo</t>
  </si>
  <si>
    <t>http://purl.obolibrary.org/obo/NBO_</t>
  </si>
  <si>
    <t>http://purl.obolibrary.org/obo/nbo.owl</t>
  </si>
  <si>
    <t>Creative Commons Attribution 3.0 Unported (CC BY 3.0) (http://www.obofoundry.org/ontology/nbo.html)</t>
  </si>
  <si>
    <t>disorders</t>
  </si>
  <si>
    <t>health-lifesci</t>
  </si>
  <si>
    <t>http://health-lifesci.schema.org/</t>
  </si>
  <si>
    <t>https://raw.githubusercontent.com/schemaorg/schemaorg/29c6ef82474c8f5bd1ac9fe8c8283ce77f1db437/data/ext/health-lifesci/med-health-core.rdfa</t>
  </si>
  <si>
    <t>&gt;2016</t>
  </si>
  <si>
    <t>International Classification of Diseases, Version 10 - Clinical Modification</t>
  </si>
  <si>
    <t>ICD10CM</t>
  </si>
  <si>
    <t>http://purl.bioontology.org/ontology/ICD10CM</t>
  </si>
  <si>
    <t>International Classification of Diseases, 10th Edition, Clinical Modification, 2011_01</t>
  </si>
  <si>
    <t>International Classification of Diseases, Version 9 - Clinical Modification</t>
  </si>
  <si>
    <t>ICD9CM</t>
  </si>
  <si>
    <t>http://purl.bioontology.org/ontology/ICD9CM/</t>
  </si>
  <si>
    <t>The ICD is the international standard diagnostic classification for all general epidemiological, many health management purposes and clinical use.</t>
  </si>
  <si>
    <t>Medical Subject Headings</t>
  </si>
  <si>
    <t>MESH</t>
  </si>
  <si>
    <t>http://purl.bioontology.org/ontology/MESH/</t>
  </si>
  <si>
    <t>TMO</t>
  </si>
  <si>
    <t>http://www.w3.org/2001/sw/hcls/ns/transmed/</t>
  </si>
  <si>
    <t>This project focuses on the development of a high level patient-centric ontology for the pharmaceutical industry. The ontology should enable silos in discovery research, hypothesis management, experimental studies, compounds, formulation, drug development, market size, competitive data, population data, etc. to be brought together. This would enable scientists to answer new questions, and to answer existing scientific questions more quickly. This will help pharmaceutical companies to model patient-centric information, which is essential for the tailoring of drugs, and for early detection of compounds that may have sub-optimal safety profiles. The ontology should link to existing publicly available domain ontologies.</t>
  </si>
  <si>
    <t>Creative Commons - By Attribution [W3C Health Care and Life Sciences Interest Group]</t>
  </si>
  <si>
    <t>NIF-Dysfunction</t>
  </si>
  <si>
    <t>http://ontology.neuinfo.org/NIF/ttl/NIF-Dysfunction.ttl</t>
  </si>
  <si>
    <t>http://ontology.neuinfo.org/NIF/Dysfunction/NIF-Dysfunction.owl</t>
  </si>
  <si>
    <t>This ontology contains the former BIRNLex-Disease, version 1.3.2. -- The BIRN Project lexicon will provide entities for data and database annotation for the BIRN project, covering anatomy, disease, data collection, project management and experimental design. It is built using the organizational framework provided by the foundational Basic Formal Ontology (BFO). It uses an abstract biomedical layer on top of that - OBO-UBO which has been constructed as a proposal to the OBO Foundry. This is meant to support creating a sharable view of core biomedical objects such as biomaterial_entity, and organismal_entity that all biomedical ontologies are likely to need and want to use with the same intended meaning. The BIRNLex biomaterial entities have already been factored to separately maintained ontology - BIRNLexBiomaterialEntity.owl which this BIRNLex-Main.owl file imports. The Ontology of Biomedical Investigation (OBI) is also imported and forms the foundation for the formal description of all experiment-related artifacts. The BIRNLex will serve as the basis for construction of a formal ontology for the multiscale investigation of neurological disease.</t>
  </si>
  <si>
    <t>Creative Commons Attribution 4.0 International  (https://github.com/SciCrunch/NIF-Ontology/blob/master/LICENSE)</t>
  </si>
  <si>
    <t>Disorders Cluster</t>
  </si>
  <si>
    <t>apadisorders</t>
  </si>
  <si>
    <t>http://ontology.apa.org/apaonto</t>
  </si>
  <si>
    <t>http://data.bioontology.org/ontologies/APADISORDERS/submissions/1/download?apikey=8b5b7825-538d-40e0-9e9e-5ab9274a9aeb</t>
  </si>
  <si>
    <t>Human Disease Ontology</t>
  </si>
  <si>
    <t>doid</t>
  </si>
  <si>
    <t>http://purl.obolibrary.org/obo/DOID_</t>
  </si>
  <si>
    <t>http://purl.obolibrary.org/obo/doid.owl</t>
  </si>
  <si>
    <t>The Disease Ontology has been developed as a standardized ontology for human disease with the purpose of providing the biomedical community with consistent, reusable and sustainable descriptions of human disease terms, phenotype characteristics and related medical vocabulary disease concepts.</t>
  </si>
  <si>
    <t>Human Phenotype Ontology</t>
  </si>
  <si>
    <t>hpo</t>
  </si>
  <si>
    <t>http://purl.obolibrary.org/obo/HP_</t>
  </si>
  <si>
    <t>http://purl.obolibrary.org/obo/hp.owl</t>
  </si>
  <si>
    <t>The Human Phenotype Ontology (HPO) provides a standardized vocabulary of phenotypic abnormalities and clinical features encountered in human disease.</t>
  </si>
  <si>
    <t>efo</t>
  </si>
  <si>
    <t>http://www.ebi.ac.uk/efo/</t>
  </si>
  <si>
    <t>http://www.ebi.ac.uk/efo/efo.owl</t>
  </si>
  <si>
    <t>The Experimental Factor Ontology (EFO) is an application focused ontology modelling the experimental variables in multiple resources at the EBI and Open Targets. The ontology has been developed to increase the richness of the annotations that are currently made in resources and to promote consistent annotation, to facilitate automatic annotation and to integrate external data. The ontology pulls together classes from reference ontologies such as disease, cell line, cell type and anatomy and adds axiomatisation as necessary to connect areas such as disease to phenotype. Contact EFO users list for information: efo-users@ebi.ac.uk</t>
  </si>
  <si>
    <t>http://bioportal.bioontology.org/ontologies/EFO?p=summary</t>
  </si>
  <si>
    <t>National Cancer Institute Thesaurus</t>
  </si>
  <si>
    <t>ncit</t>
  </si>
  <si>
    <t>http://ncicb.nci.nih.gov/xml/owl/EVS/Thesaurus.owl#</t>
  </si>
  <si>
    <t>http://ncicb.nci.nih.gov/xml/owl/EVS/Thesaurus.owl</t>
  </si>
  <si>
    <t>A vocabulary for clinical care, translational and basic research, and public information and administrative activities.</t>
  </si>
  <si>
    <t>CC BY 4.0 license (https://creativecommons.org/licenses/by/4.0/legalcode). The name "NCI Thesaurus" is trademarked (see ftp://ftp1.nci.nih.gov/pub/cacore/EVS/NCI_Thesaurus/ThesaurusTermsofUse.htm).</t>
  </si>
  <si>
    <t>Symptom Ontology</t>
  </si>
  <si>
    <t>symp</t>
  </si>
  <si>
    <t>http://purl.obolibrary.org/obo/SYMP_</t>
  </si>
  <si>
    <t>http://purl.obolibrary.org/obo/symp.owl</t>
  </si>
  <si>
    <t>resources</t>
  </si>
  <si>
    <t>doap</t>
  </si>
  <si>
    <t>http://usefulinc.com/ns/doap#</t>
  </si>
  <si>
    <t>https://github.com/edumbill/doap/blob/master/schema/doap.rdf</t>
  </si>
  <si>
    <t>DOAP (Description of a Project) is an RDF Schema and XML vocabulary to describe software projects, in particular free and open source software.        The Description of a Project (DOAP) vocabulary, described using W3C RDF Schema and the Web Ontology Language.</t>
  </si>
  <si>
    <t>https://codemeta.github.io/crosswalk/doap/</t>
  </si>
  <si>
    <t>foaf</t>
  </si>
  <si>
    <t>http://xmlns.com/foaf/spec/</t>
  </si>
  <si>
    <t>Attribution 1.0 Generic (CC BY 1.0) (http://xmlns.com/foaf/spec/)</t>
  </si>
  <si>
    <t>Software Ontology</t>
  </si>
  <si>
    <t>swo</t>
  </si>
  <si>
    <t>http://www.ebi.ac.uk/swo/</t>
  </si>
  <si>
    <t>http://data.bioontology.org/ontologies/SWO/submissions/30/download?apikey=8b5b7825-538d-40e0-9e9e-5ab9274a9aeb</t>
  </si>
  <si>
    <t>The Software Ontology (SWO) describes software used in research, primarily Bioinformatics. The SWO covers areas such as the software type, licence, manufacturer of the software, the input and output data types and the uses (i.e. objectives) to which the software can be put.</t>
  </si>
  <si>
    <t>SWO is provided under a Creative Commons Attribution 4.0 International (CC BY 4.0) license (https://creativecommons.org/licenses/by/4.0/).</t>
  </si>
  <si>
    <t>FRBR-aligned Bibliographic Ontology</t>
  </si>
  <si>
    <t>fabio</t>
  </si>
  <si>
    <t>http://purl.org/spar/fabio</t>
  </si>
  <si>
    <t>The FRBR-aligned Bibliographic Ontology (FaBiO) is an ontology for describing entities that are published or potentially publishable (e.g., journal articles, conference papers, books), and that contain or are referred to by bibliographic references.</t>
  </si>
  <si>
    <t>Creative Commons Attribution 4.0 International (https://sparontologies.github.io/fabio/current/fabio.html)</t>
  </si>
  <si>
    <t>researchgraph</t>
  </si>
  <si>
    <t>http://researchgraph.org/schema/v2.0/xml/nodes/publication/</t>
  </si>
  <si>
    <t>https://raw.githubusercontent.com/researchgraph/Schema/master/xsd/publication.xsd</t>
  </si>
  <si>
    <t>Distributed Network of Scholarly Works. This network links research objects (publications, dataset, researcher profiles and grants)</t>
  </si>
  <si>
    <t>Creative Commons Attribution 3.0 Unported (CC BY 3.0) . (https://researchgraph.org/schema/)</t>
  </si>
  <si>
    <t>prism</t>
  </si>
  <si>
    <t>http://prismstandard.org/namespaces/basic/2.0/</t>
  </si>
  <si>
    <t>open license with attribution: International Digital Enterprise Alliance, Inc. (IDEAlliance) (http://www.prismstandard.org/specifications/3.0/PRISM_Basic_Metadata_3.0.htm)</t>
  </si>
  <si>
    <t>vcard</t>
  </si>
  <si>
    <t>https://www.w3.org/2006/vcard/ns#</t>
  </si>
  <si>
    <t>w3c open?</t>
  </si>
  <si>
    <t>Ontology for Biomedical Investigations</t>
  </si>
  <si>
    <t>obi</t>
  </si>
  <si>
    <t>http://purl.obolibrary.org/obo/</t>
  </si>
  <si>
    <t>The Ontology for Biomedical Investigations (OBI) is build in a collaborative, international effort and will serve as a resource for annotating biomedical investigations, including the study design, protocols and instrumentation used, the data generated and the types of analysis performed on the data. This ontology arose from the Functional Genomics Investigation Ontology (FuGO) and will contain both terms that are common to all biomedical investigations, including functional genomics investigations and those that are more domain specific.</t>
  </si>
  <si>
    <t>http://creativecommons.org/licenses/by/4.0/</t>
  </si>
  <si>
    <t>APATREATMENT</t>
  </si>
  <si>
    <t>http://www.semanticweb.org/ontologies/2015/0/treatmentcluster.owl#</t>
  </si>
  <si>
    <t>UMLS</t>
  </si>
  <si>
    <t>instrument</t>
  </si>
  <si>
    <t>http://neurolog.unice.fr/ontoneurolog/v3.1/instrument.owl#</t>
  </si>
  <si>
    <t>assessments</t>
  </si>
  <si>
    <t>demlab</t>
  </si>
  <si>
    <t>http://www.demcare.eu/ontologies/demlab.owl#</t>
  </si>
  <si>
    <t>http://www.demcare.eu/ontologies/demlab.owl</t>
  </si>
  <si>
    <t>The ontology has been developed in the framework of the Dem@Care project for representing the experimentation protocol towards diagnostic support and assessment of Dementia in a controlled environment. The aim of the protocol is to provide a brief overview of their health status of the participants during consultation (cognition, behaviours and function), and to correlate the system (sensor) data with the data collected using typical dementia care assessment tools. The ontology describes the basic Steps of the experimentation protocol (Directed Activities, Semi-directed Activities and Free Discussion with the Clinician), the Tasks that are involved, as well as the measurement types relevant to each Task. The defined protocol can be reused and further extended, adding new steps, tasks and measured data. Documentation regarding the ontology vocabulary can be found at http://www.demcare.eu/ontologies/demlab.html</t>
  </si>
  <si>
    <t>http://www.demcare.eu/ontologies/demlab.html</t>
  </si>
  <si>
    <t>Task</t>
  </si>
  <si>
    <t>Creative Commons CC BY 3.0 [demlab]</t>
  </si>
  <si>
    <t>cognitiveatlas</t>
  </si>
  <si>
    <t>http://cognitiveatlas.org/</t>
  </si>
  <si>
    <t>The Cognitive Atlas is a collaborative knowledge building project that aims to develop a knowledge base (or ontology) that characterizes the state of current thought in cognitive science. Cognitive neuroscience aims to map mental processes onto brain function, which begs the question of what "mental processes" exist and how they relate to the tasks that are used to manipulate and measure them. We propose that cumulative progress in cognitive neuroscience requires a more systematic approach to representing the mental entities that are being mapped to brain function and the tasks used to manipulate and measure mental processes.</t>
  </si>
  <si>
    <t>2016?</t>
  </si>
  <si>
    <t>task, condition, contrast, implementation, indicator,...</t>
  </si>
  <si>
    <t>HASIMPLEMENTATION,...</t>
  </si>
  <si>
    <t>open</t>
  </si>
  <si>
    <t>disco</t>
  </si>
  <si>
    <t>http://rdf-vocabulary.ddialliance.org/discovery#</t>
  </si>
  <si>
    <t>This specification is designed to support the discovery of microdata sets and related metadata using RDF technologies in the Web of Linked Data. The vocabulary leverages the DDI specification to create a simplified version of this model for the discovery of data files. It is based on a subset of the DDI XML formats of DDI Codebook and DDI Lifecycle. It supports identifying programmatically the relevant datasets for a specific research purpose. Existing DDI XML instances can be transformed into this RDF format and therefore exposed in the Web of Linked Data. The reverse process is not intended, as the developers of the RDF discovery vocabulary have defined DDI-RDF components and reused components of other RDF vocabularies which make sense only in the Linked Data field.</t>
  </si>
  <si>
    <t>Not online</t>
  </si>
  <si>
    <t>Question, questionText</t>
  </si>
  <si>
    <t>Creative Commons Attribution 3.0 Unported (CC BY 3.0) (https://ddialliance.org/Specification/RDF/Discovery#license)</t>
  </si>
  <si>
    <t>DDI-Lifecycle is designed to document and manage data across the entire life cycle, from conceptualization to data publication and analysis and beyond. It encompasses all of the DDI-Codebook specification and extends it. Based on XML Schemas, DDI-Lifecycle is modular and extensible.</t>
  </si>
  <si>
    <t>https://ddialliance.org/Specification/DDI-Lifecycle/3.2/XMLSchema/FieldLevelDocumentation/</t>
  </si>
  <si>
    <t>GNU Lesser General Public License (https://ddialliance.org/Specification/DDI-Lifecycle/3.2/)</t>
  </si>
  <si>
    <t>onl-msa</t>
  </si>
  <si>
    <t>http://neurolog.unice.fr/ontoneurolog/v3.0/ontoneurolog-mental-state-assessment.owl#</t>
  </si>
  <si>
    <t>http://neurolog.unice.fr/ontoneurolog/v3.0/ontoneurolog-mental-state-assessment.owl</t>
  </si>
  <si>
    <t>This ontology is a module of the OntoNeuroLOG ontology, developed in the context of the NeuroLOG project, a french project supported by ANR (ANR-06-TLOG-024 grant) aiming at integrating distributed heterogeous resources in neuroimaging. This MSA ontology module covers the field of mental state assessments, i.e. instruments, instrument variables, assessments, and resulting scores. It includes a generic domain core ontology, that provides a general model of such entities and a general taxonomy of behavioural, neurosychological and neuroclinical instruments, that can be easily extended to model any particular kind of instrument. It also includes such extensions for 8 relatively standard instruments, namely: (1) the Beck-depression-inventory-(BDI-II), (2) the Expanded-Disability-Status-Scale, (3) the Controlled-oral-word-association-test, (4) the Free-and-Cued-Selective-Reminding-Test-with-Immediate-Recall-16-item-version-(The-Gröber-and-Buschke-test), (5) the Mini-Mental-State, (6) the Stroop-color-and-word-test, (7) the Trail-making-test-(TMT), (8) the Wechsler-Adult-Intelligence-Scale-third-edition, (9) the Clinical-Dementia-Rating-scale, (10) the Category-verbal-fluency, (11) the Rey-Osterrieth-Complex-Figure-Test-(CFT).</t>
  </si>
  <si>
    <t>A few useful terms like "scale" and "instrument", and lots of properties. Example: assessment-instrument: https://bioportal.bioontology.org/ontologies/ONL-MSA/?p=classes&amp;conceptid=http%3A%2F%2Fneurolog.unice.fr%2Fontoneurolog%2Fv3.0%2Finstrument.owl%23assessment-instrument</t>
  </si>
  <si>
    <t>measures</t>
  </si>
  <si>
    <t>ssn</t>
  </si>
  <si>
    <t>https://www.w3.org/2005/Incubator/ssn/ssnx/ssn#</t>
  </si>
  <si>
    <t>This ontology describes sensors and observations, and related concepts. It does not describe domain concepts, time, locations, etc. these are intended to be included from other ontologies via OWL imports.This ontology is developed by the W3C Semantic Sensor Networks Incubator Group (SSN-XG). The concepts and structure of the ontology were discussed in the group's meetings and on the mailing list. For more information on the group's activities see: http://www.w3.org/2005/Incubator/ssn/Please report any errors to the Semantic Sensor Network Incubator Activity via the public W3C list public-xg-ssn@w3.org</t>
  </si>
  <si>
    <t>High-level; does not give individual sensors or measures</t>
  </si>
  <si>
    <t>Sensor, SensorInput, SensorOutput,...</t>
  </si>
  <si>
    <t>Creative Commons Attribution 4.0 International (CC BY 4.0) (https://github.com/MaastrichtU-IDS/semanticscience)</t>
  </si>
  <si>
    <t>m3-lite</t>
  </si>
  <si>
    <t>http://purl.org/iot/vocab/m3-lite#</t>
  </si>
  <si>
    <t>http://smart-ics.ee.surrey.ac.uk/ontology/m3-lite.owl</t>
  </si>
  <si>
    <t>M3-lite taxonomy is designed for the EU H2020 FIESTA-IoT project. It is a lite version of M3 ontology. M3-lite contains taxonomy for various QuantityKinds (commonly known as physical and environmental phenomena), Unit of measurements, different types of sensor and different types of domain of interests. M3-lite has evolved to serve the purpose of several testbeds that want to be part of federation provided by FIESTA-IoT. Most relevant testbeds integrated using M3-lite are EU FP7's SmartSantander testbed, UniS's (UK) SmartICS testbed, Inria's (France) Soundcity/Ambiciti testbed, KETI's (South Korea) Mobius testbed and EGM's (France) 4G testbed. More information on the above testbeds  along with those that have joined at the FIESTA-IoT platform is available via http://fiesta-iot.eu/index.php/fiesta-testbeds/. Intially, this taxonomy was a light weight version of M3 ontology and since 2016 has found its own separate way.</t>
  </si>
  <si>
    <t>https://mafiadoc.com/the-m3-lite-taxonomy_5c3f3a72097c47a2598b4704.html</t>
  </si>
  <si>
    <t>basic Sensing Devices, Quantity Kinds, and Units</t>
  </si>
  <si>
    <t>MeasurementType</t>
  </si>
  <si>
    <t>hasMeasurementType</t>
  </si>
  <si>
    <t>Creative Commons Attribution 4.0 International (https://github.com/fiesta-iot/ontology/blob/master/LICENSE)</t>
  </si>
  <si>
    <t>m3</t>
  </si>
  <si>
    <t>http://sensormeasurement.appspot.com/m3#</t>
  </si>
  <si>
    <t>http://sensormeasurement.appspot.com/m3.owl</t>
  </si>
  <si>
    <t>The Machine-to-Machine Measurement (M3) language can be seen as a dictionary to classify sensor types (e.g., Blood Pressure Sensor), their measurement types (e.g., body temperature) and the related units (e.g., Degree Celcius). It has benn implemented as an ontology.  M3 is a unified language, nomenclature, dictionary which enables semantically annotating heterogeneous IoT data produced by heterogeneous devices measurements (sensors, RFID tags, etc.). We also classify IoT applicative domains as feature of interests (health, smart home, smart kitchen, environmental monitoring, etc.). By combining data from heterogeneous areas, we could propose smarter IoT applications.</t>
  </si>
  <si>
    <t>https://sensormeasurement.appspot.com/?p=m3</t>
  </si>
  <si>
    <t>All the basics of m3-lite, but very messy.</t>
  </si>
  <si>
    <t>Almost all in m3-lite plus terms like "wearable", "MobilePhone"...</t>
  </si>
  <si>
    <t>more useful properties than in m3-lite: detects, hasMeasurementType, hasUnit, hasValue, isRecommendedFor, wears</t>
  </si>
  <si>
    <t>GNU GPLv3 license (https://sensormeasurement.appspot.com/?p=m3)</t>
  </si>
  <si>
    <t>qu</t>
  </si>
  <si>
    <t>http://purl.org/NET/ssnx/qu/qu#</t>
  </si>
  <si>
    <t>This Model Library for Quantities, Units, Dimensions and Values (QUDV) (Note: in the ontology, the SYSML-QUDV definitions are flagged with a rdfs:seeAlso annotation equal to http://www.omgsysml.org/qudv). This ontology is partially based on the SysML QUDV (Quantities, Units, Dimensions and Values) proposed by a working group of the SysML 1.2 Revision Task Force (RTF), working in close coordination with the OMG MARTE specification group.</t>
  </si>
  <si>
    <t>http://www.omgwiki.org/OMGSysML/lib/exe/fetch.php?media=sysml-qudv:annex_c.5_2009-08-26.pdf;  https://jcgm.bipm.org/vim/en/index.html</t>
  </si>
  <si>
    <t>Clear description of composing and relationships among units, dimensions, and quantities</t>
  </si>
  <si>
    <t>qu-rec20</t>
  </si>
  <si>
    <t>http://purl.org/NET/ssnx/qu/dim#</t>
  </si>
  <si>
    <t>This ontology imports the qu ontology derived from the work done by the SysML 1.2 QUDV working group (see http://purl.oclc.org/NET/ssnx/qu/qu for details) and is published here in order to generalize its potential usage and alignment with other standardization efforts concerning quantities and units It is also published as part of the Agriculture Meteorology example showcasing the ontology developed by the W3C Semantic Sensor Networks incubator group (SSN-XG). For more information on the group's activities see: http://www.w3.org/2005/Incubator/ssn/ . DISCLAIMER: This ontology includes information that has been automatically generated from data sourced from third parties. It has not been fully manually checked and does not correspond to the latest version of the UN/CEFACT Recommendation 20. It is provided AS-IS, for information only, with no warranties or guarantees and confers no rights. ...This ontology is based on the quantity (aspects) definitions published by the Gellish project http://sourceforge.net/projects/gellish/ Gellish is a Modeling Method for knowledge representation, modeling of requirements, facilities, products and their properties. Gellish is published with a GNU Library or Lesser General Public License (LGPL).</t>
  </si>
  <si>
    <t>qu ontology + lots of measures (QuantityKind)</t>
  </si>
  <si>
    <t>This ontology is based on the quantity (aspects) definitions published by the Gellish project http://sourceforge.net/projects/gellish/ .  Gellish is a Modeling Method for knowledge representation, modeling of requirements, facilities, products and their properties.  Gellish is published with a GNU Library or Lesser General Public License (LGPL).</t>
  </si>
  <si>
    <t>Quantities, Units, Dimensions and Types (QUDT) Schema - Version 2.0</t>
  </si>
  <si>
    <t>qudt</t>
  </si>
  <si>
    <t>http://qudt.org/schema/qudt/</t>
  </si>
  <si>
    <t>http://data.bioontology.org/ontologies/QUDT2/submissions/1/download?apikey=8b5b7825-538d-40e0-9e9e-5ab9274a9aeb</t>
  </si>
  <si>
    <t>The QUDT, or "Quantity, Unit, Dimension and Type" schema defines the base classes properties, and restrictions used for modeling physical quantities, units of measure, and their dimensions in various measurement systems. The goal of the QUDT ontology is to provide a unified model of, measurable quantities, units for measuring different kinds of quantities, the numerical values of quantities in different units of measure and the data structures and data types used to store and manipulate these objects in software. Except for unit prefixes, all units are specified in separate vocabularies.</t>
  </si>
  <si>
    <t>scales</t>
  </si>
  <si>
    <t>scale-related</t>
  </si>
  <si>
    <t>Ontology of Physics for Biology</t>
  </si>
  <si>
    <t>OPB</t>
  </si>
  <si>
    <t>http://bhi.washington.edu/OPB#</t>
  </si>
  <si>
    <t>http://data.bioontology.org/ontologies/OPB/submissions/16/download?apikey=8b5b7825-538d-40e0-9e9e-5ab9274a9aeb</t>
  </si>
  <si>
    <t>The OPB is a reference ontology of classical physics and thermodynamics as applied to the dynamics of biological systems. It is designed to encompass the multiple structural scales (multiscale atoms to organisms) and multiple physical domains (multidomain fluid dynamics, chemical kinetics, particle diffusion, etc.) that are encountered in the study and analysis of biological organisms.</t>
  </si>
  <si>
    <t>physics</t>
  </si>
  <si>
    <t>Future?</t>
  </si>
  <si>
    <t>Anatomical Entity Ontology</t>
  </si>
  <si>
    <t>An ontology for experimental actions</t>
  </si>
  <si>
    <t>Basic Formal Ontology</t>
  </si>
  <si>
    <t>BIBO</t>
  </si>
  <si>
    <t>bibo</t>
  </si>
  <si>
    <t>http://purl.org/ontology/bibo</t>
  </si>
  <si>
    <t>2019: "As of today, the URI is not available"</t>
  </si>
  <si>
    <t>Biological Observation Matrix Ontology</t>
  </si>
  <si>
    <t>Body System Terms from ICD11</t>
  </si>
  <si>
    <t>Dataset processing</t>
  </si>
  <si>
    <t>dolce-particular</t>
  </si>
  <si>
    <t>http://neurolog.unice.fr/ontoneurolog/v3.0/dolce-particular.owl#</t>
  </si>
  <si>
    <t>http://data.bioontology.org/ontologies/ONL-DP/submissions/1/download?apikey=8b5b7825-538d-40e0-9e9e-5ab9274a9aeb</t>
  </si>
  <si>
    <t>This ontology is a module of the OntoNeuroLOG ontology, developed in the context of the NeuroLOG project, a french project supported by ANR (ANR-06-TLOG-024 grant) aiming at integrating distributed heterogeous resources in neuroimaging. If covers the domain of Datasets and the processing of datasets. It includes a detailed taxonomy of datasets in the area of neuroimaging (and especially MR imaging) as well as a taxonomy of medical image processing.</t>
  </si>
  <si>
    <t>Funding, Research Administration and Projects Ontology</t>
  </si>
  <si>
    <t>frapo</t>
  </si>
  <si>
    <t>http://purl.org/cerif/frapo</t>
  </si>
  <si>
    <t>FRAPO is an ontology for use to describe research project administrative information and to work with CRIS (Current Research Information Systems). It can be used for the characterization of grant applications, funding bodies, projects, project partners, etc. It can also be used to describe other types of projects, for example building projects and educational projects.          FRAPO imports FOAF and is designed to work with SCoRO, the Scholarly Contributions and Roles Ontology (http://purl.org/spar/scoro), which is used to characterize the contributions and time-limited roles that may exist between agents such as people and organizations and entities such as projects, research investigations or research outputs.        FaBiO, the FRBR-alightned bibliographic ontology (http://purl.org/spar/fabio), provides terms for documents of relevance, such as grant applications, project plans, project reports, datasets and journal articles, which are therefore not included within FRAPO.        FRAPO is not intended to describe the details of research investigations enabled by funded research projects, nor their component studies and assays, which are the domain of a complementary ontology, ISA-RDF (under development - add URL).</t>
  </si>
  <si>
    <t>gold</t>
  </si>
  <si>
    <t>http://purl.org/linguistics/gold</t>
  </si>
  <si>
    <t>http://linguistics-ontology.org/gold-2010.owl</t>
  </si>
  <si>
    <t>This is the General Ontology for Linguistic Description (GOLD) described using the Web Ontology Language. This ontology was created primarily for applications involving descriptive linguistics.</t>
  </si>
  <si>
    <t>OrdinalNumeral, Nominal, PartitiveNumeral</t>
  </si>
  <si>
    <t>Creative Commons Attribution 3.0 Unported License (http://linguistics-ontology.org/info/about)</t>
  </si>
  <si>
    <t>Human Physiology Simulation Ontology</t>
  </si>
  <si>
    <t>hupson</t>
  </si>
  <si>
    <t>https://bioportal.bioontology.org/ontologies/HUPSON</t>
  </si>
  <si>
    <t>http://data.bioontology.org/ontologies/HUPSON/submissions/1/download?apikey=8b5b7825-538d-40e0-9e9e-5ab9274a9aeb</t>
  </si>
  <si>
    <t>Large biomedical simulation initiatives, such as the Virtual Physiological Human (VPH), are substantially dependent on controlled vocabularies to facilitate the exchange of information, of data and of models. Hindering these initiatives is a lack of a comprehensive ontology that covers the essential concepts of the simulation domain. We propose a first version of a newly constructed ontology, HuPSON, as a basis for shared semantics and interoperability of simulations, of models, of algorithms and of other resources in this domain. The ontology is based on the Basic Formal Ontology, and adheres to the MIREOT principles.</t>
  </si>
  <si>
    <t xml:space="preserve">data item (terms: age range, clinical data, etc.), mathematical entity (algorithms, software, variables,...), speech signal, unit of measurement (time), </t>
  </si>
  <si>
    <t>is_measurement_of, value_calculated_using</t>
  </si>
  <si>
    <t>Mental State Assessment</t>
  </si>
  <si>
    <t>data set, research organization, performing a clinical assessment, informed consent process, maximum age value specification</t>
  </si>
  <si>
    <t>is_manufactured_by, is member of organization, is_supported_by_data</t>
  </si>
  <si>
    <t>Ontology of Physical Exercises</t>
  </si>
  <si>
    <t>WearablePersonalGearEquipment, HealthOutcome</t>
  </si>
  <si>
    <t>hasIntendedHealthOutcome, improvesClinicalMeasurement, isTreatmentFor, monitorsClinicalMeasurement</t>
  </si>
  <si>
    <t>opb</t>
  </si>
  <si>
    <t>https://bioportal.bioontology.org/ontologies/OPB</t>
  </si>
  <si>
    <t>The OPB is an ontology of the real entities and their abstractions modeled using the science of classical physics for the description and analyisis of physical entities such as an apple or rope, or for systems of interacting entities. It includes branches of engineering system dynamics and classical thermodynamics. OPB has been formulated to support the development, annotation, description and sharing of analytical models. Although developed in the domain of biology, biophysics and physiology, its underlying assumptions, form and content is applicable for the analysis of non-biological engineering systems. OPB aims to facilitate and expedite the annotation and cross-referencing of physics-based analytical models in the broad realm of biomedicine. In curating the OPB, we have strived to represent biophysical knowledge of applicable to biological physical entities, processes, and functions using the formal tools and concepts of computational ontology as expressed in description logic (DL),and web ontology language (OWL). OPB has classes that represent abstractions of key classes in BFO such as BFO:Continuant (OPB:Physics continuant). BFO:Processural entity (OPB:Processural entity), and BFO:Attribute (OPB:Physics attribute). A key differentiator is that OPB represents physical entities not represented in BFO such thermodynamic energy, potential energy fields, information. In particular, OPB:Physical process ia defined as the flow of energy and/or information amongst process participants. These are essential concepts for explaining, understanding and testing of biophysical hypotheses. To emphasize intent of the OPB as an ontology of analytical concepts, we have purposely named its top class and its subclasses using the term "Physics" to reference the science of physics rather than the term "physical" which could imply that OPB intends to represent the "real" physical world. The OPB does not extend to include quantum or relativistic physics, nor is it intended to recapitulate the axiomatic basis of physics as a theoretical framework. Rather, OPB is focuses on foundational theory of classical physics particularly as applied in system dynamics. For example, it encompasses discrete systems analysis (using ordinary differential equations; ODEs), continuum systems analysis (using partial differential equations; PDEs), discrete "agent-based" modeling, and causal propagation models. the first version of the OPB is targeted solely to discrete systems analysis.</t>
  </si>
  <si>
    <t>Pediatric Terminology</t>
  </si>
  <si>
    <t>Ontology1358660052</t>
  </si>
  <si>
    <t>http://www.owl-ontologies.com/Ontology1358660052.owl#</t>
  </si>
  <si>
    <t>Terms associated with pediatrics, representing information related to child health and development from pre-birth through 21 years of age; contributed by the National Institute of Child Health and Human Development.</t>
  </si>
  <si>
    <t>Other (Open) . (https://old.datahub.io/dataset/bioportal-pedterm)</t>
  </si>
  <si>
    <t>scholix</t>
  </si>
  <si>
    <t>http://www.scholix.org#</t>
  </si>
  <si>
    <t>https://raw.githubusercontent.com/scholix/schema/master/xsd/v3/schema.xsd</t>
  </si>
  <si>
    <t>The goal of the Scholix initiative is to establish a high level interoperability framework for exchanging information about the links between scholarly literature and data. It aims to enable an open information ecosystem to understand systematically what data underpins literature and what literature references data. Scholexplorer is the first exemplar aggregation and query service fed by the Scholix open information ecosystem. The Scholix framework together with the Scholexploer aggregation are designed to enable other 3rd party services (domain-specific aggregations, integrations with other global services, discovery tools, impact assessments etc).</t>
  </si>
  <si>
    <t>Semantic DICOM Ontology</t>
  </si>
  <si>
    <t>skos</t>
  </si>
  <si>
    <t>http://www.w3.org/2004/02/skos/core#</t>
  </si>
  <si>
    <t>This document defines the Simple Knowledge Organization System (SKOS), a common data model for sharing and linking knowledge organization systems via the Web.</t>
  </si>
  <si>
    <t>Study Examination Subject</t>
  </si>
  <si>
    <t>study information!</t>
  </si>
  <si>
    <t>Syndromic Surveillance Ontology</t>
  </si>
  <si>
    <t>Units of Measurement Ontology</t>
  </si>
  <si>
    <t>units of measurement!</t>
  </si>
  <si>
    <t>Units Ontology</t>
  </si>
  <si>
    <t>Vital Sign Ontology</t>
  </si>
  <si>
    <t>ClassName</t>
  </si>
  <si>
    <t>label</t>
  </si>
  <si>
    <t>definition</t>
  </si>
  <si>
    <t>sameAs</t>
  </si>
  <si>
    <t>equivalentClasses</t>
  </si>
  <si>
    <t>equivalentClasses?</t>
  </si>
  <si>
    <t>subClassOf</t>
  </si>
  <si>
    <t>Project</t>
  </si>
  <si>
    <t>project</t>
  </si>
  <si>
    <t>A project (a collective endeavour of some kind). [doap:Project, http://usefulinc.com/ns/doap#Project]
Contemporary business and science treat as a project (or program) any undertaking, carried out individually or collaboratively and possibly involving research or design, that is carefully planned (usually by a project team[citation needed]) to achieve a particular aim.[1] [Wikipedia "Project": https://en.wikipedia.org/wiki/Project]</t>
  </si>
  <si>
    <t>foaf:Project</t>
  </si>
  <si>
    <t>PersonType</t>
  </si>
  <si>
    <t>person type</t>
  </si>
  <si>
    <t>A type of person (child, high school student, adult, etc.)</t>
  </si>
  <si>
    <t>Group</t>
  </si>
  <si>
    <t>group</t>
  </si>
  <si>
    <t>Object representing a group of persons or entities.  A group object will usually contain hasMember properties to specify the members of the group. [vcard:Group, https://www.w3.org/2006/vcard/ns#Group]
A class of agents. [doap:Group, http://usefulinc.com/ns/doap#Group]
A group is a number of people or things that are located, gathered, or classed together. [Wikipedia "Group": https://en.wikipedia.org/wiki/Group]</t>
  </si>
  <si>
    <t>foaf:Group</t>
  </si>
  <si>
    <t>vcard:Group</t>
  </si>
  <si>
    <t>Organization</t>
  </si>
  <si>
    <t>organization</t>
  </si>
  <si>
    <t>An object representing an organization.  An organization is a single entity, and might represent a business or government, a department or division within a business or government, a club, an association, or the like. [vcard:Organization, https://www.w3.org/2006/vcard/ns#Organization]
An organization. [doap:Organization, http://usefulinc.com/ns/doap#Organization]
An organization or organisation is an entity comprising multiple people, such as an institution or an association, that has a particular purpose. [Wikipedia "Organization": https://en.wikipedia.org/wiki/Organization]</t>
  </si>
  <si>
    <t>foaf:Organization</t>
  </si>
  <si>
    <t>OBI:0000245</t>
  </si>
  <si>
    <t>Medication</t>
  </si>
  <si>
    <t>medication</t>
  </si>
  <si>
    <t>SNOMEDCT:410942007</t>
  </si>
  <si>
    <t>Male</t>
  </si>
  <si>
    <t>male</t>
  </si>
  <si>
    <t>schema:Male, vcard:Male</t>
  </si>
  <si>
    <t>Female</t>
  </si>
  <si>
    <t>female</t>
  </si>
  <si>
    <t>schema:Female, vcard:Female</t>
  </si>
  <si>
    <t>ReferenceType</t>
  </si>
  <si>
    <t>reference type</t>
  </si>
  <si>
    <t>a type of bibliographic reference</t>
  </si>
  <si>
    <t>BibliographicResource</t>
  </si>
  <si>
    <t>bibliographic resource</t>
  </si>
  <si>
    <t>A book, article, or other documentary resource. [dcterms:BibliographicResource, https://www.dublincore.org/specifications/dublin-core/dcmi-terms/#http://purl.org/dc/terms/BibliographicResource]</t>
  </si>
  <si>
    <t>dcterms:BibliographicResource</t>
  </si>
  <si>
    <t>AuthorList</t>
  </si>
  <si>
    <t>author list</t>
  </si>
  <si>
    <t>an ordered list of authors. [sio:SIO_001315, http://semanticscience.org/resource/SIO_001315]
Comma separated list of authors. It complements the title to make the publication easly recognisable for human readers. [researchgraph:authors_list, https://raw.githubusercontent.com/researchgraph/Schema/master/xsd/publication.xsd]</t>
  </si>
  <si>
    <t>sio:SIO_001315, obi:IAO_0000321, researchgraph:authors_list</t>
  </si>
  <si>
    <t>PubMedID</t>
  </si>
  <si>
    <t>PubMed ID</t>
  </si>
  <si>
    <t>A CRID symbol that is sufficient to look up a citation from the PubMed, a literature database of life sciences and biomedical information. [obi:OBI_0001617, http://purl.obolibrary.org/obo/OBI_0001617]</t>
  </si>
  <si>
    <t>obi:OBI_0001617</t>
  </si>
  <si>
    <t>Language</t>
  </si>
  <si>
    <t>language</t>
  </si>
  <si>
    <t>A system of signs, symbols, sounds, gestures, or rules used in communication. [dcterms:LinguisticSystem, https://www.dublincore.org/specifications/dublin-core/dcmi-terms/#http://purl.org/dc/terms/LinguisticSystem]</t>
  </si>
  <si>
    <t>dcterms:LinguisticSystem</t>
  </si>
  <si>
    <t>License</t>
  </si>
  <si>
    <t>A licence is a legal instrument (usually by way of contract law, with or without printed material) governing the use or redistribution of the resource containing the licence.  [sio:SWO_0000002, http://www.ebi.ac.uk/swo/SWO_0000002]</t>
  </si>
  <si>
    <t>dcterms:LicenseDocument</t>
  </si>
  <si>
    <t>sio:SWO_0000002</t>
  </si>
  <si>
    <t>ProjectCategory</t>
  </si>
  <si>
    <t>project category</t>
  </si>
  <si>
    <t>Treatment</t>
  </si>
  <si>
    <t>treatment</t>
  </si>
  <si>
    <t>A planned process whose completion is hypothesized by a health care provider to eliminate, prevent, or alleviate the signs and symptoms of a disorder or pathological process [obo:OGMS_0000090, http://www.ontobee.org/ontology/OGMS?iri=http://purl.obolibrary.org/obo/OGMS_0000090]</t>
  </si>
  <si>
    <t>MESH:D013812</t>
  </si>
  <si>
    <t>property</t>
  </si>
  <si>
    <t>equivalentProperty</t>
  </si>
  <si>
    <t>equivalentProperty notes</t>
  </si>
  <si>
    <t>subPropertyOf</t>
  </si>
  <si>
    <t>propertyDomain</t>
  </si>
  <si>
    <t>propertyRange</t>
  </si>
  <si>
    <t>isGroupMemberOf</t>
  </si>
  <si>
    <t>is group member of</t>
  </si>
  <si>
    <t>"A is member of B" means that group A is a member of agent (group or organization) B.
Indicates a member of a Group. [doap:member, http://usefulinc.com/ns/doap#member]; domain foaf:Group, domain foaf:Agent</t>
  </si>
  <si>
    <t xml:space="preserve">
foaf:member</t>
  </si>
  <si>
    <t>foaf:Agent</t>
  </si>
  <si>
    <t>hasAudienceType</t>
  </si>
  <si>
    <t>has audience type</t>
  </si>
  <si>
    <t>Description of target user base [doap:audience http://usefulinc.com/ns/doap]</t>
  </si>
  <si>
    <t>dcterms:audience</t>
  </si>
  <si>
    <t>dcterms:AgentClass</t>
  </si>
  <si>
    <t>isAbout</t>
  </si>
  <si>
    <t>is about</t>
  </si>
  <si>
    <t>schema:about</t>
  </si>
  <si>
    <t>isReferencedBy</t>
  </si>
  <si>
    <t>is referenced by</t>
  </si>
  <si>
    <t>A related resource that references, cites, or otherwise points to the described resource. [dcterms:isReferencedBy, https://www.dublincore.org/specifications/dublin-core/dcmi-terms/terms/isReferencedBy/]</t>
  </si>
  <si>
    <t>dcterms:isReferencedBy</t>
  </si>
  <si>
    <t>rdfs:resource</t>
  </si>
  <si>
    <t>hasReferenceType</t>
  </si>
  <si>
    <t>has reference type</t>
  </si>
  <si>
    <t>"A has referenced type B" means that A has a bibliographic reference of type B.</t>
  </si>
  <si>
    <t>hasTitle</t>
  </si>
  <si>
    <t>has title</t>
  </si>
  <si>
    <t>A name given to the resource. [dcterms:title, https://www.dublincore.org/specifications/dublin-core/dcmi-terms/terms/title/]</t>
  </si>
  <si>
    <t>dcterms:title</t>
  </si>
  <si>
    <t>rdfs:literal</t>
  </si>
  <si>
    <t>hasAuthorList</t>
  </si>
  <si>
    <t>has author list</t>
  </si>
  <si>
    <t>has the list of authors</t>
  </si>
  <si>
    <t>hasPublisher</t>
  </si>
  <si>
    <t>has publisher</t>
  </si>
  <si>
    <t xml:space="preserve">"A has publisher B" means that resource A is published by foaf:Agent (person, group, or organization) B.
</t>
  </si>
  <si>
    <t>hasPublicationYear</t>
  </si>
  <si>
    <t>has publication year</t>
  </si>
  <si>
    <t>The year in which a resource is published. [fabio:hasPublicationYear, https://sparontologies.github.io/fabio/current/fabio.html#d4e1556]</t>
  </si>
  <si>
    <t>fabio:hasPublicationYear</t>
  </si>
  <si>
    <t>xsd:gyear</t>
  </si>
  <si>
    <t>hasPubMedID</t>
  </si>
  <si>
    <t>has PubMed ID</t>
  </si>
  <si>
    <t>An identifier for bibliographic records held by the PubMed repository. [fabio:hasPubMedId, https://sparontologies.github.io/fabio/current/fabio.html#d4e1534]</t>
  </si>
  <si>
    <t>hasWebsite</t>
  </si>
  <si>
    <t>has website</t>
  </si>
  <si>
    <t>The URL of the homepage for the resource this property is associated with. [swo:SWO_0004006, http://www.ebi.ac.uk/swo/SWO_0004006]</t>
  </si>
  <si>
    <t>swo:SWO_0004006</t>
  </si>
  <si>
    <t>xsd:anyURI</t>
  </si>
  <si>
    <t>hasDateLastUpdated</t>
  </si>
  <si>
    <t>has date last updated</t>
  </si>
  <si>
    <t>The date on which a particular endeavour, such as an ontology, was last updated. [fabio:dateLastUpdated, https://sparontologies.github.io/fabio/current/fabio.html#d4e1111]</t>
  </si>
  <si>
    <t>xsd:string</t>
  </si>
  <si>
    <t>hasLanguage</t>
  </si>
  <si>
    <t>has language</t>
  </si>
  <si>
    <t>is available in a given language
A language of the resource. [dcterms:language, https://www.dublincore.org/specifications/dublin-core/dcmi-terms/#http://purl.org/dc/terms/language]</t>
  </si>
  <si>
    <t>dcterms:language</t>
  </si>
  <si>
    <t>vcard:hasLanguage</t>
  </si>
  <si>
    <t>hasLicense</t>
  </si>
  <si>
    <t>has license</t>
  </si>
  <si>
    <t>dcterms:license</t>
  </si>
  <si>
    <t>hasProjectCategory</t>
  </si>
  <si>
    <t>has project category
A category of project. [doap:category, http://usefulinc.com/ns/doap#category]</t>
  </si>
  <si>
    <t>is of a given project category</t>
  </si>
  <si>
    <t xml:space="preserve">doap:category
</t>
  </si>
  <si>
    <t>doap:project</t>
  </si>
  <si>
    <t>isMaintainedByGroup</t>
  </si>
  <si>
    <t>is maintained by group</t>
  </si>
  <si>
    <t>is maintained by group
Maintainer of a project, a project leader [doap:maintainer http://usefulinc.com/ns/doap]; range is foaf:Group instead of foaf:Person</t>
  </si>
  <si>
    <t>doap:maintainer (range is foaf:person)</t>
  </si>
  <si>
    <t>hasSensingDevice</t>
  </si>
  <si>
    <t>has sensing device</t>
  </si>
  <si>
    <t>ssn:hasSubSystem ("Haspart relation between a system and its parts.", https://www.w3.org/2005/Incubator/ssn/ssnx/ssn#hasSubSystem)</t>
  </si>
  <si>
    <t>mhdb-measures:SensingDevice</t>
  </si>
  <si>
    <t>hasAbbreviation</t>
  </si>
  <si>
    <t>has abbreviation</t>
  </si>
  <si>
    <t>dbpedia-owl:abbreviation</t>
  </si>
  <si>
    <t>hasName</t>
  </si>
  <si>
    <t>has name</t>
  </si>
  <si>
    <t>foaf:Person</t>
  </si>
  <si>
    <t>index</t>
  </si>
  <si>
    <t>guide_type</t>
  </si>
  <si>
    <t>9</t>
  </si>
  <si>
    <t>Child Mind Institute guide</t>
  </si>
  <si>
    <t>10</t>
  </si>
  <si>
    <t>Child Mind Institute basics guide</t>
  </si>
  <si>
    <t>11</t>
  </si>
  <si>
    <t>Child Mind Institute ask-an-expert</t>
  </si>
  <si>
    <t>12</t>
  </si>
  <si>
    <t>Child Mind Institute topics article</t>
  </si>
  <si>
    <t>13</t>
  </si>
  <si>
    <t>Child Mind Institute quick facts</t>
  </si>
  <si>
    <t>14</t>
  </si>
  <si>
    <t>Child Mind Institute video</t>
  </si>
  <si>
    <t>title</t>
  </si>
  <si>
    <t>link</t>
  </si>
  <si>
    <t>last_modified</t>
  </si>
  <si>
    <t>last_modified_by</t>
  </si>
  <si>
    <t>authors</t>
  </si>
  <si>
    <t>publisher</t>
  </si>
  <si>
    <t>pubdate</t>
  </si>
  <si>
    <t>indices_guide_type</t>
  </si>
  <si>
    <t>index_gender</t>
  </si>
  <si>
    <t>indices_audience OLD</t>
  </si>
  <si>
    <t>indices_subject OLD</t>
  </si>
  <si>
    <t>indices_audience</t>
  </si>
  <si>
    <t>i_aud_shirly</t>
  </si>
  <si>
    <t>indices_subject_people</t>
  </si>
  <si>
    <t>i_sub_shirly</t>
  </si>
  <si>
    <t>indices_subject_treatment</t>
  </si>
  <si>
    <t>index_language_in_mhdb</t>
  </si>
  <si>
    <t>indices_language_not_in_mhdb</t>
  </si>
  <si>
    <t>index_license</t>
  </si>
  <si>
    <t>COPY: disorders</t>
  </si>
  <si>
    <t>indices_disorder</t>
  </si>
  <si>
    <t>indices_disorder_category</t>
  </si>
  <si>
    <t>indices_disorder_subcategory</t>
  </si>
  <si>
    <t>index_disorder_subsubcategory</t>
  </si>
  <si>
    <t>related_topics</t>
  </si>
  <si>
    <t>keywords</t>
  </si>
  <si>
    <t>What Is PTSD?</t>
  </si>
  <si>
    <t>2020-07-08</t>
  </si>
  <si>
    <t>CL, ML,SK</t>
  </si>
  <si>
    <t>Rachel Ehmke</t>
  </si>
  <si>
    <t>Child Mind Institute</t>
  </si>
  <si>
    <t>20, 30, 40</t>
  </si>
  <si>
    <t>8</t>
  </si>
  <si>
    <t>1800, 2600, 2700</t>
  </si>
  <si>
    <t>1800, 2600</t>
  </si>
  <si>
    <t>200, 600, 1000</t>
  </si>
  <si>
    <t>200</t>
  </si>
  <si>
    <t>22200</t>
  </si>
  <si>
    <t>20</t>
  </si>
  <si>
    <t>PTSD</t>
  </si>
  <si>
    <t>165</t>
  </si>
  <si>
    <t>Trauma, development, resilience, death, violence</t>
  </si>
  <si>
    <t>How Trauma Affects Kids in School</t>
  </si>
  <si>
    <t>Caroline Miller</t>
  </si>
  <si>
    <t>8, 9</t>
  </si>
  <si>
    <t>1800</t>
  </si>
  <si>
    <t>Trauma</t>
  </si>
  <si>
    <t>7</t>
  </si>
  <si>
    <t>Learning, behavior, ADHD, dysregulation, EF</t>
  </si>
  <si>
    <t>Helping Children Cope With Frightening News</t>
  </si>
  <si>
    <t>Harold S. Koplewicz, MD</t>
  </si>
  <si>
    <t>2600</t>
  </si>
  <si>
    <t>Grief</t>
  </si>
  <si>
    <t>Grief, distress, coping, fear, development, trauma</t>
  </si>
  <si>
    <t xml:space="preserve">A Look At Acute Stress Disorder and PTSD </t>
  </si>
  <si>
    <t>Harry Kimball</t>
  </si>
  <si>
    <t>200,600</t>
  </si>
  <si>
    <t>Acute Stress Disorder, PTSD</t>
  </si>
  <si>
    <t>149, 152, 153, 112, 126, 133, 134, 135, 255, 256</t>
  </si>
  <si>
    <t>What’s the Best Treatment for PTSD in Children?</t>
  </si>
  <si>
    <t>Dr. Joan Kaufman</t>
  </si>
  <si>
    <t>12, 14</t>
  </si>
  <si>
    <t>2600, 2700</t>
  </si>
  <si>
    <t>2700,2600</t>
  </si>
  <si>
    <t>200, 600</t>
  </si>
  <si>
    <t>CBT, TF-CBT, trauma, eating, behavior, sleep, social, anxiety, distress</t>
  </si>
  <si>
    <t>Going Back to School After Tragedy</t>
  </si>
  <si>
    <t>PTSD, anxiety, sleep disorders</t>
  </si>
  <si>
    <t>5, 12</t>
  </si>
  <si>
    <t>Tragedy, school, sooting, resilience, safety</t>
  </si>
  <si>
    <t xml:space="preserve"> school</t>
  </si>
  <si>
    <t>How to Foster Resilience in Kids</t>
  </si>
  <si>
    <t>Alan Ravitz, MD, MS</t>
  </si>
  <si>
    <t>165, 166</t>
  </si>
  <si>
    <t>Resilience, emotional response, ecology, Bronfenbrenner</t>
  </si>
  <si>
    <t>What Makes an Event Traumatic for a Child?</t>
  </si>
  <si>
    <t>Steven J. Berkowitz, MD</t>
  </si>
  <si>
    <t>Dosnt specify- 2600</t>
  </si>
  <si>
    <t>Sexual assault, eating, behavior, sleep, social, trauma, anxiety, distress</t>
  </si>
  <si>
    <t>Signs of Trauma in Children</t>
  </si>
  <si>
    <t>2600,1800</t>
  </si>
  <si>
    <t>Trauma, PTSD</t>
  </si>
  <si>
    <t>Grief, anxiety, death</t>
  </si>
  <si>
    <t>Quick Facts On Asjustment Disorder</t>
  </si>
  <si>
    <t>12, 13</t>
  </si>
  <si>
    <t>0</t>
  </si>
  <si>
    <t>Adjustment disorders</t>
  </si>
  <si>
    <t>Suicidal thoughts, school</t>
  </si>
  <si>
    <t xml:space="preserve">Quick Facts On Post-Traumatic Stress Disorder </t>
  </si>
  <si>
    <t xml:space="preserve">CBT </t>
  </si>
  <si>
    <t>Quick Facts On Acute Stress Disorder</t>
  </si>
  <si>
    <t>29200</t>
  </si>
  <si>
    <t>Acute Stress Disorder</t>
  </si>
  <si>
    <t>166</t>
  </si>
  <si>
    <t>PTSD, death, trauma</t>
  </si>
  <si>
    <t>Teaching Kids Under Stress</t>
  </si>
  <si>
    <t>2013-11-15</t>
  </si>
  <si>
    <t>1000</t>
  </si>
  <si>
    <t>Anxiety</t>
  </si>
  <si>
    <t>5</t>
  </si>
  <si>
    <t>Learning, teaching, development, overwhelm, stress</t>
  </si>
  <si>
    <t>Stress</t>
  </si>
  <si>
    <t>How Trauma Changes Genes and How We Can Change Them Back</t>
  </si>
  <si>
    <t>2012-11-11</t>
  </si>
  <si>
    <t>Resilience, epigenetic, experiment, epigenetic changes</t>
  </si>
  <si>
    <t>epigenetics</t>
  </si>
  <si>
    <t>New Thinking On Child Traumatic Stress</t>
  </si>
  <si>
    <t>Jamie Howard, PhD</t>
  </si>
  <si>
    <t>3, 20, 30, 40</t>
  </si>
  <si>
    <t>Trauma, stress</t>
  </si>
  <si>
    <t>Development, stress, PTSD, distress, DSM-5</t>
  </si>
  <si>
    <t xml:space="preserve">New Short Term Therapy Helps Kids Deal With Trauma </t>
  </si>
  <si>
    <t>2012-04-03</t>
  </si>
  <si>
    <t>Therapy, psychotherapy, intervention</t>
  </si>
  <si>
    <t>therapy</t>
  </si>
  <si>
    <t>How to Help Girls With ADHD Manage Periods</t>
  </si>
  <si>
    <t>Rae Jacobson</t>
  </si>
  <si>
    <t>1</t>
  </si>
  <si>
    <t>20, 40</t>
  </si>
  <si>
    <t>600</t>
  </si>
  <si>
    <t>ADHD</t>
  </si>
  <si>
    <t>ADHD Behavior Problems</t>
  </si>
  <si>
    <t>ADHD, ODD</t>
  </si>
  <si>
    <t>14, 299</t>
  </si>
  <si>
    <t>How Phones Ruin Concentration</t>
  </si>
  <si>
    <t>Concentration</t>
  </si>
  <si>
    <t>When Parent and Child Both Have ADHD</t>
  </si>
  <si>
    <t>2600,200</t>
  </si>
  <si>
    <t xml:space="preserve">Familial </t>
  </si>
  <si>
    <t>Is it ADHD or Bipolar Disorder</t>
  </si>
  <si>
    <t>ADHD, Bipolar Disorder</t>
  </si>
  <si>
    <t>3</t>
  </si>
  <si>
    <t>Emotional dysreuglation</t>
  </si>
  <si>
    <t>Risks to Children of Parents With Bipolar Disorder</t>
  </si>
  <si>
    <t>Bipolar Disorder</t>
  </si>
  <si>
    <t>Preschoolers and ADHD</t>
  </si>
  <si>
    <t>1000, 1100</t>
  </si>
  <si>
    <t>1100</t>
  </si>
  <si>
    <t>Summer Success Kit for Kids With ADHD</t>
  </si>
  <si>
    <t>3, 20, 40</t>
  </si>
  <si>
    <t>Holiday</t>
  </si>
  <si>
    <t>Is It ADHD or Immaturity</t>
  </si>
  <si>
    <t>2000</t>
  </si>
  <si>
    <t xml:space="preserve">Misdiagnosed </t>
  </si>
  <si>
    <t>ADHD and College: Advice for Parents</t>
  </si>
  <si>
    <t>Mary Rooney, PhD</t>
  </si>
  <si>
    <t>1500</t>
  </si>
  <si>
    <t>College</t>
  </si>
  <si>
    <t>School Success Kit for Kids with ADHD</t>
  </si>
  <si>
    <t>School success</t>
  </si>
  <si>
    <t>Metacognition: How Thinking About Thinking Can Help Kids</t>
  </si>
  <si>
    <t>Metacognition</t>
  </si>
  <si>
    <t>Quick Facts on ADHD</t>
  </si>
  <si>
    <t>https://childmind.org/article/quick-facts-on-adhd/</t>
  </si>
  <si>
    <t>Facts</t>
  </si>
  <si>
    <t>What's ADHD (And What's Not) In the Classroom</t>
  </si>
  <si>
    <t>2019-11-18</t>
  </si>
  <si>
    <t>CL, ML</t>
  </si>
  <si>
    <t>Classroom</t>
  </si>
  <si>
    <t>Tips for Getting Off to a Good Start in High School</t>
  </si>
  <si>
    <t>Ruth Lee, MEd, ET/P</t>
  </si>
  <si>
    <t>10, 20, 30, 40</t>
  </si>
  <si>
    <t>1400</t>
  </si>
  <si>
    <t>2900</t>
  </si>
  <si>
    <t>High school</t>
  </si>
  <si>
    <t>How Do the Symptoms fo ADHD Change as Children Get Older</t>
  </si>
  <si>
    <t>5, 8, 9</t>
  </si>
  <si>
    <t>Untreated</t>
  </si>
  <si>
    <t>Hyperfocus: The Flip Side of ADHD</t>
  </si>
  <si>
    <t>Hyperfocus</t>
  </si>
  <si>
    <t>How Girls With ADHD Are Different</t>
  </si>
  <si>
    <t>Gender differences</t>
  </si>
  <si>
    <t>When a Teen Rejects the ADHD Diagnosis</t>
  </si>
  <si>
    <t>2</t>
  </si>
  <si>
    <t>100, 600</t>
  </si>
  <si>
    <t>ADHD and Sleep Disorders: Are Kids Getting Misdiagnosed?</t>
  </si>
  <si>
    <t>Katherine Martinell</t>
  </si>
  <si>
    <t>ADHD, sleep disorder</t>
  </si>
  <si>
    <t>Understanding ADHD Medications</t>
  </si>
  <si>
    <t>2019-11-19</t>
  </si>
  <si>
    <t>Roy Boorady, MD</t>
  </si>
  <si>
    <t>100</t>
  </si>
  <si>
    <t xml:space="preserve">How to Help Kids With ADHD Drive Safely </t>
  </si>
  <si>
    <t>Driving</t>
  </si>
  <si>
    <t>How to Tell if Your Daughter Has ADHD</t>
  </si>
  <si>
    <t>Not All Attention Problems Are ADHD</t>
  </si>
  <si>
    <t>Attention problems</t>
  </si>
  <si>
    <t>Pediatricians and ADHD</t>
  </si>
  <si>
    <t>Lindsey McCormack</t>
  </si>
  <si>
    <t>200,1800</t>
  </si>
  <si>
    <t>Pediatrician</t>
  </si>
  <si>
    <t>Side Effects of ADHD Medication</t>
  </si>
  <si>
    <t>What We Know About the Long-Term Effects of ADHD Medications</t>
  </si>
  <si>
    <t>The Facts On ADHD Medications</t>
  </si>
  <si>
    <t>How to Help Girls With ADHD</t>
  </si>
  <si>
    <t>Will ADHD Medication Change My Child's Brain?</t>
  </si>
  <si>
    <t>Medication, brain</t>
  </si>
  <si>
    <t>Helping Girls With ADHD Make Friends</t>
  </si>
  <si>
    <t>Friendship</t>
  </si>
  <si>
    <t>ADHD and Exercise</t>
  </si>
  <si>
    <t>2600, 1800</t>
  </si>
  <si>
    <t>Exercise</t>
  </si>
  <si>
    <t>Do Video Games Cause ADHD?</t>
  </si>
  <si>
    <t xml:space="preserve">Video games </t>
  </si>
  <si>
    <t>ADHD and Executive Function</t>
  </si>
  <si>
    <t>Russell Barkley, PhD</t>
  </si>
  <si>
    <t>3, 4, 10, 20, 30, 40</t>
  </si>
  <si>
    <t>Executive function</t>
  </si>
  <si>
    <t>Behavioral Treatments for Kids with ADHD</t>
  </si>
  <si>
    <t>3, 4, 20, 30, 40</t>
  </si>
  <si>
    <t>1100,1200,1300,1400</t>
  </si>
  <si>
    <t>ADHD in Teenagers</t>
  </si>
  <si>
    <t>100, 600, 1000</t>
  </si>
  <si>
    <t>600,1400</t>
  </si>
  <si>
    <t>Teenage challenges</t>
  </si>
  <si>
    <t>10 Tips for Going to College With ADHD</t>
  </si>
  <si>
    <t>750, 1500</t>
  </si>
  <si>
    <t>Stigma, Girls, and ADHD</t>
  </si>
  <si>
    <t>Stephen Hinshaw, PhD</t>
  </si>
  <si>
    <t>Stigma</t>
  </si>
  <si>
    <t>Do Kids Grow Out of ADHD...How?</t>
  </si>
  <si>
    <t>David Anderson,PhD</t>
  </si>
  <si>
    <t>Books About Girls with ADHD</t>
  </si>
  <si>
    <t>10, 20, 40</t>
  </si>
  <si>
    <t>Books</t>
  </si>
  <si>
    <t>Are Schools Driving ADHD Diagnoses?</t>
  </si>
  <si>
    <t>3, 4</t>
  </si>
  <si>
    <t>2, 3, 4</t>
  </si>
  <si>
    <t>1800, 2000, 2100, 2200, 2300, 2400, 2500</t>
  </si>
  <si>
    <t>School</t>
  </si>
  <si>
    <t>What's the Best Treatment for ADHD and Tourrette's?</t>
  </si>
  <si>
    <t>Barbara Coffey, MD</t>
  </si>
  <si>
    <t>2600,2200,2300</t>
  </si>
  <si>
    <t>2800</t>
  </si>
  <si>
    <t>ADHD, tourettes syndrome</t>
  </si>
  <si>
    <t>6</t>
  </si>
  <si>
    <t>Mindful Parenting</t>
  </si>
  <si>
    <t xml:space="preserve">Juliann Garey </t>
  </si>
  <si>
    <t>Parenting</t>
  </si>
  <si>
    <t>Do ADHD Meds Lead to Addiction?</t>
  </si>
  <si>
    <t>Medication addiction</t>
  </si>
  <si>
    <t>ADHD: The Pros and Cons of a Drug Holiday</t>
  </si>
  <si>
    <t>Drug holiday</t>
  </si>
  <si>
    <t>How Environment Can Affect Prenatal Brain Development</t>
  </si>
  <si>
    <t>Catherine Monk, PhD</t>
  </si>
  <si>
    <t>5, 6, 8</t>
  </si>
  <si>
    <t>Environment</t>
  </si>
  <si>
    <t>Panic Attacks and How to Treat Them</t>
  </si>
  <si>
    <t>2019-11-20</t>
  </si>
  <si>
    <t xml:space="preserve">Caroline Miller </t>
  </si>
  <si>
    <t>600, 750, 800</t>
  </si>
  <si>
    <t>Panic disorder</t>
  </si>
  <si>
    <t>147</t>
  </si>
  <si>
    <t>Panic attacks</t>
  </si>
  <si>
    <t>Tips for Calming Anxious Kids</t>
  </si>
  <si>
    <t>Michaela Searfoorce</t>
  </si>
  <si>
    <t>Tips</t>
  </si>
  <si>
    <t>Back to School Anxiety</t>
  </si>
  <si>
    <t>200,2900</t>
  </si>
  <si>
    <t>Separation anxiety</t>
  </si>
  <si>
    <t>135</t>
  </si>
  <si>
    <t>First day of school</t>
  </si>
  <si>
    <t>How to Help Kids Deal with Embarrassment</t>
  </si>
  <si>
    <t>Social anxiety</t>
  </si>
  <si>
    <t>146</t>
  </si>
  <si>
    <t>Embarrassment</t>
  </si>
  <si>
    <t>Tips for Managing Social Anxiety</t>
  </si>
  <si>
    <t>What is Social Anxiety?</t>
  </si>
  <si>
    <t>Behavioral Treatment for Kids with Anxiety</t>
  </si>
  <si>
    <t>Jerry Bubrick, PhD</t>
  </si>
  <si>
    <t>Separation anxiety, specific phobia, OCD, social anxiety</t>
  </si>
  <si>
    <t>135, 147, 154</t>
  </si>
  <si>
    <t>Behavioral treatments</t>
  </si>
  <si>
    <t>How Anxiety Leads to Disruptive Behavior</t>
  </si>
  <si>
    <t>Disruptive behavior</t>
  </si>
  <si>
    <t>Why Do Kids Have Tantrums and Meltdowns</t>
  </si>
  <si>
    <t>2019-11-24</t>
  </si>
  <si>
    <t>Selective mutism, GAD, OCD, specific phobia</t>
  </si>
  <si>
    <t>136, 149, 154</t>
  </si>
  <si>
    <t>Tantrums</t>
  </si>
  <si>
    <t>Quick Facts On Illness: Anxiety Disorder</t>
  </si>
  <si>
    <t>Ilness anxiety disorder</t>
  </si>
  <si>
    <t>182</t>
  </si>
  <si>
    <t>How to Help Kids Worried About "Bad Thoughts"</t>
  </si>
  <si>
    <t>Bad thoughts</t>
  </si>
  <si>
    <t>When Kids Refuse to Go to School</t>
  </si>
  <si>
    <t>Rachel Busman, PsyD, ABPP</t>
  </si>
  <si>
    <t>Separation anxiety disorder, social anxiety</t>
  </si>
  <si>
    <t>135, 146</t>
  </si>
  <si>
    <t>Refusal</t>
  </si>
  <si>
    <t>Detecting Childhood Anxiety</t>
  </si>
  <si>
    <t>How to Avoid Passing Anxiety On to Your Kids</t>
  </si>
  <si>
    <t>Brigit Katz</t>
  </si>
  <si>
    <t>Familial</t>
  </si>
  <si>
    <t>When to Worry About An Anxious Child</t>
  </si>
  <si>
    <t xml:space="preserve">20, 40 </t>
  </si>
  <si>
    <t>Parental worry</t>
  </si>
  <si>
    <t>Quick Facts on Somatic Symptom Disorder</t>
  </si>
  <si>
    <t>Somatic symptom disorder</t>
  </si>
  <si>
    <t>181</t>
  </si>
  <si>
    <t>What is Separation Anxiety?</t>
  </si>
  <si>
    <t xml:space="preserve">Rachel Ehmke </t>
  </si>
  <si>
    <t>Anxiety in the Classroom</t>
  </si>
  <si>
    <t>30</t>
  </si>
  <si>
    <t>Classroom anxiety</t>
  </si>
  <si>
    <t>Best Medications for Kids with Anxiety</t>
  </si>
  <si>
    <t>John T. Walkup, MD</t>
  </si>
  <si>
    <t>When Anxious Children Become Anxious Adolescents</t>
  </si>
  <si>
    <t xml:space="preserve">20, 30, 40 </t>
  </si>
  <si>
    <t>200, 600, 750, 800</t>
  </si>
  <si>
    <t xml:space="preserve">22200 </t>
  </si>
  <si>
    <t>Adults</t>
  </si>
  <si>
    <t>What to Do and What Not to Do When Children Are Anxious</t>
  </si>
  <si>
    <t>Clark Goldstein, PhD</t>
  </si>
  <si>
    <t>Coping mechanisms</t>
  </si>
  <si>
    <t>Quick Facts On Generalized Anxiety Disorder</t>
  </si>
  <si>
    <t>GAD</t>
  </si>
  <si>
    <t>149</t>
  </si>
  <si>
    <t>Quick Facts On Panic Disorder</t>
  </si>
  <si>
    <t>Quick Facts On Separation Anxiety</t>
  </si>
  <si>
    <t>Separation anxiety disorder</t>
  </si>
  <si>
    <t>Quick Facts On Social Anxiety</t>
  </si>
  <si>
    <t>Quick Facts On Specific Phobia</t>
  </si>
  <si>
    <t>Specific phobia</t>
  </si>
  <si>
    <t>137</t>
  </si>
  <si>
    <t>Fear of Vomiting</t>
  </si>
  <si>
    <t>Deanna Cioppa</t>
  </si>
  <si>
    <t>Fear of vomiting</t>
  </si>
  <si>
    <t>Mood Disorders and Teenage Girls</t>
  </si>
  <si>
    <t>Ron J. Steingard, MD</t>
  </si>
  <si>
    <t>4, 5</t>
  </si>
  <si>
    <t>Keeping Anxious Kids from Becoming Anxious Adults</t>
  </si>
  <si>
    <t>2014-05-02</t>
  </si>
  <si>
    <t>Fear of Vomiting and Exposure Therapy</t>
  </si>
  <si>
    <t>2014-02-25</t>
  </si>
  <si>
    <t>Jennifer Lawrence Acts Away Social Anxiety</t>
  </si>
  <si>
    <t xml:space="preserve">Harry Kimball </t>
  </si>
  <si>
    <t>2013-11-19</t>
  </si>
  <si>
    <t>Victoria Azarenka Panic Attakcs and Armchair Diagnoses</t>
  </si>
  <si>
    <t>2013-01-29</t>
  </si>
  <si>
    <t>10, 20, 30</t>
  </si>
  <si>
    <t>Fearless Friends and Canine Companions</t>
  </si>
  <si>
    <t>2013-01-04</t>
  </si>
  <si>
    <t>Specific phobia, OCD</t>
  </si>
  <si>
    <t>137, 154</t>
  </si>
  <si>
    <t>Helping Children with Autism Learn to Communicate</t>
  </si>
  <si>
    <t>ASD</t>
  </si>
  <si>
    <t>Communication</t>
  </si>
  <si>
    <t>Do Sensory Processing Issues Get Better Over Time</t>
  </si>
  <si>
    <t>Beth Arky</t>
  </si>
  <si>
    <t>SPD</t>
  </si>
  <si>
    <t>What Every Autistic Girl Wishes Parents Knew</t>
  </si>
  <si>
    <t xml:space="preserve">Why Many Autistic Girls Are Overlooked </t>
  </si>
  <si>
    <t>Undiagnosed</t>
  </si>
  <si>
    <t>How to Know if You're Getting Good ABA</t>
  </si>
  <si>
    <t>ABA</t>
  </si>
  <si>
    <t>The Controversy About ABA</t>
  </si>
  <si>
    <t>What is Applied Behavior Analysis?</t>
  </si>
  <si>
    <t>What Should an Evaluation for Autism Look Like?</t>
  </si>
  <si>
    <t>Evaluation</t>
  </si>
  <si>
    <t>Autism and Applied Behavior Analysis</t>
  </si>
  <si>
    <t>Deborah Fein, PhD</t>
  </si>
  <si>
    <t>Why Do Kids Have Trouble with Transitions?</t>
  </si>
  <si>
    <t>Katherine Martinelli</t>
  </si>
  <si>
    <t>Transitions</t>
  </si>
  <si>
    <t>How Can We Help Kids With Transitions?</t>
  </si>
  <si>
    <t>Why Autism Diagnoses Are Often Delayed</t>
  </si>
  <si>
    <t>Delayed diagnoses</t>
  </si>
  <si>
    <t>Autism and Stimming</t>
  </si>
  <si>
    <t>Karen Wang</t>
  </si>
  <si>
    <t>Stimming</t>
  </si>
  <si>
    <t>Do Autism Behaviors Have Medical Causes?</t>
  </si>
  <si>
    <t>Medical cause</t>
  </si>
  <si>
    <t>Sensory Processing Issues Explained</t>
  </si>
  <si>
    <t>2019-11-27</t>
  </si>
  <si>
    <t xml:space="preserve">Beth Arky </t>
  </si>
  <si>
    <t>Occupational Therapists: What Do They Do?</t>
  </si>
  <si>
    <t>Occupational therapists</t>
  </si>
  <si>
    <t>Autism and Medication</t>
  </si>
  <si>
    <t>Autism Plus Wandering</t>
  </si>
  <si>
    <t>Wandering</t>
  </si>
  <si>
    <t>Autism Research Focuses On Genetic Factors</t>
  </si>
  <si>
    <t>Jeremy Veenstra-VanderWeele, MD</t>
  </si>
  <si>
    <t>Genetics</t>
  </si>
  <si>
    <t>When and How You Should Tell Kids They Have Aspergers</t>
  </si>
  <si>
    <t>Shuli Sandler, PsyD and Michael Rosenthal, PhD</t>
  </si>
  <si>
    <t>Aspergers</t>
  </si>
  <si>
    <t>Quick Facts On Autism</t>
  </si>
  <si>
    <t>Why Combine Autism and Asperger's?</t>
  </si>
  <si>
    <t>Bryant King, MD</t>
  </si>
  <si>
    <t>3, 10, 20, 40</t>
  </si>
  <si>
    <t>Sharing an Autism Diagnosis with Family and Friends</t>
  </si>
  <si>
    <t>How is Medicine Used to Treat Kids with Autism?</t>
  </si>
  <si>
    <t>Medicine</t>
  </si>
  <si>
    <t>Breakthroughs in Treatment for Autism</t>
  </si>
  <si>
    <t>Catherine Lord, PhD</t>
  </si>
  <si>
    <t>Animals, Nature Offer Children a Fresh Start</t>
  </si>
  <si>
    <t>Pet therapy</t>
  </si>
  <si>
    <t>Service Dogs Love, Protect and Connect Autistic Kids</t>
  </si>
  <si>
    <t>Service dogs</t>
  </si>
  <si>
    <t>What Families and Society Can Do to Protect Wandering Autistics</t>
  </si>
  <si>
    <t>2019-11-28</t>
  </si>
  <si>
    <t xml:space="preserve">Aging Out When Kids with Autism Grow Up </t>
  </si>
  <si>
    <t>2019-11-30</t>
  </si>
  <si>
    <t>9, 5</t>
  </si>
  <si>
    <t>750, 800</t>
  </si>
  <si>
    <t>Going to College with Autism</t>
  </si>
  <si>
    <t>750, 800, 2600, 2700</t>
  </si>
  <si>
    <t>750, 800, 2900</t>
  </si>
  <si>
    <t>Autism and Employment</t>
  </si>
  <si>
    <t>Employment</t>
  </si>
  <si>
    <t>Lessons From a Life On the Spectrum</t>
  </si>
  <si>
    <t>8, 9, 5</t>
  </si>
  <si>
    <t>Love On the Spectrum</t>
  </si>
  <si>
    <t>Love</t>
  </si>
  <si>
    <t>10 Things 1 Autistic Person Wants You to Accept</t>
  </si>
  <si>
    <t>Lydia Wayman</t>
  </si>
  <si>
    <t>Acceptance</t>
  </si>
  <si>
    <t>Brain Imaging Clues to Autism's Sensory Issues</t>
  </si>
  <si>
    <t>Wendy Chung, MD, PhD</t>
  </si>
  <si>
    <t>Brain imaging, sensory issues</t>
  </si>
  <si>
    <t>Genetic Research and Developmental Disorders</t>
  </si>
  <si>
    <t>Matthew State, MD, PhD</t>
  </si>
  <si>
    <t>Genetic research</t>
  </si>
  <si>
    <t>Inside One Autistic Boy's Disney World</t>
  </si>
  <si>
    <t>Autistic and Artistic: Can My Son Be Both?</t>
  </si>
  <si>
    <t>Varda Steihardt</t>
  </si>
  <si>
    <t>Artistic</t>
  </si>
  <si>
    <t>The Debate Over Sensory Processing</t>
  </si>
  <si>
    <t>Treating Sensory Processing Issues</t>
  </si>
  <si>
    <t>SPD treatment</t>
  </si>
  <si>
    <t>Tips for Going Places with Sensory Challenged Kids</t>
  </si>
  <si>
    <t>Antipsychotics, Weight Gain and Kids Health</t>
  </si>
  <si>
    <t>Christoph Correll, MD</t>
  </si>
  <si>
    <t>weight gain</t>
  </si>
  <si>
    <t>Extremely Loud' and the Incredible Courage of Parents</t>
  </si>
  <si>
    <t>Parents</t>
  </si>
  <si>
    <t>Tips for Travelling with Challenging Children</t>
  </si>
  <si>
    <t>Travel</t>
  </si>
  <si>
    <t>Tips for Moving with Special Needs Kids</t>
  </si>
  <si>
    <t>Moving homes</t>
  </si>
  <si>
    <t>Giving Thanks to Fathers</t>
  </si>
  <si>
    <t>https://childmind.org/article/giving-thanks-to-fathers/</t>
  </si>
  <si>
    <t>Fathers</t>
  </si>
  <si>
    <t>An Ashram for Autism</t>
  </si>
  <si>
    <t>Ashram</t>
  </si>
  <si>
    <t>A Cyber-Bullying Story with a Twist</t>
  </si>
  <si>
    <t>Laura Shumaker</t>
  </si>
  <si>
    <t>Cyber-bullying</t>
  </si>
  <si>
    <t>Resources for Autism Parents in Crisis</t>
  </si>
  <si>
    <t>2019-12-01</t>
  </si>
  <si>
    <t>2013-09-17</t>
  </si>
  <si>
    <t>Crisis</t>
  </si>
  <si>
    <t>What Parents Should Know About Risperdal</t>
  </si>
  <si>
    <t>https://childmind.org/article/what-parents-should-know-about-risperdal/</t>
  </si>
  <si>
    <t>DMDD, ODD</t>
  </si>
  <si>
    <t>111, 299</t>
  </si>
  <si>
    <t>What is Odd Oppositional Defiant Disorder</t>
  </si>
  <si>
    <t>https://childmind.org/article/what-is-odd-oppositional-defiant-disorder/</t>
  </si>
  <si>
    <t>ODD</t>
  </si>
  <si>
    <t>299</t>
  </si>
  <si>
    <t>Quick Facts On Conduct Disorder</t>
  </si>
  <si>
    <t>https://childmind.org/article/quick-facts-on-conduct-disorder/</t>
  </si>
  <si>
    <t>Conduct disorder</t>
  </si>
  <si>
    <t>15</t>
  </si>
  <si>
    <t>Quick Facts On Oppositional Defiant Disorder</t>
  </si>
  <si>
    <t>https://childmind.org/article/quick-facts-on-oppositional-defiant-disorder/</t>
  </si>
  <si>
    <t>Disruptive Behavior: Why It's Often Misdiagnosed</t>
  </si>
  <si>
    <t>https://childmind.org/article/disruptive-behavior-why-its-often-misdiagnosed/</t>
  </si>
  <si>
    <t>Misdiagnosed</t>
  </si>
  <si>
    <t>Quick Facts On Intermittent Explosive Disorder</t>
  </si>
  <si>
    <t>https://childmind.org/article/quick-facts-on-intermittent-explosive-disorder/</t>
  </si>
  <si>
    <t>Intermittent Explosive Disorder</t>
  </si>
  <si>
    <t>300</t>
  </si>
  <si>
    <t>IED</t>
  </si>
  <si>
    <t>What Are Some of the Causes of Aggression in Children?</t>
  </si>
  <si>
    <t>https://childmind.org/article/aggression-in-children-causes/</t>
  </si>
  <si>
    <t>Raul Silva, MD</t>
  </si>
  <si>
    <t>Brief psychotic disorder, schizophrenia, BD, ADHD, conduct disorder, trauma</t>
  </si>
  <si>
    <t xml:space="preserve">35, 37, 14, </t>
  </si>
  <si>
    <t>3, 7, 15</t>
  </si>
  <si>
    <t>Agression</t>
  </si>
  <si>
    <t>Is My Child's Anger Normal?</t>
  </si>
  <si>
    <t>https://childmind.org/article/is-my-childs-anger-normal/</t>
  </si>
  <si>
    <t>2019-12-02</t>
  </si>
  <si>
    <t>ADHD, anxiety, trauma, neglect, learning disorder, autism</t>
  </si>
  <si>
    <t>13, 14</t>
  </si>
  <si>
    <t>1, 5, 7</t>
  </si>
  <si>
    <t>Anger</t>
  </si>
  <si>
    <t>Problem Behavior in Preschoolers</t>
  </si>
  <si>
    <t>https://childmind.org/article/problem-behavior-in-preschoolers-2/</t>
  </si>
  <si>
    <t>-</t>
  </si>
  <si>
    <t>Preschoolers</t>
  </si>
  <si>
    <t>Angry Kids: Dealing with Explosive Behavior</t>
  </si>
  <si>
    <t>https://childmind.org/article/angry-kids-dealing-with-explosive-behavior/</t>
  </si>
  <si>
    <t xml:space="preserve">ADHD, anxiety, specific learning disorder, autism, IED </t>
  </si>
  <si>
    <t>13, 14, 300</t>
  </si>
  <si>
    <t>Explosive behavior</t>
  </si>
  <si>
    <t>Managing Problem Behavior at Home</t>
  </si>
  <si>
    <t>https://childmind.org/article/managing-problem-behavior-at-home/</t>
  </si>
  <si>
    <t>Home management</t>
  </si>
  <si>
    <t>Bipolar Disorder: Why It's Often Misdiagnosed</t>
  </si>
  <si>
    <t>https://childmind.org/article/bipolar-disorder-difficult-to-diagnose-in-adolescents/</t>
  </si>
  <si>
    <t>Bipolar disorder</t>
  </si>
  <si>
    <t>How Does CBT Help People With Psychosis?</t>
  </si>
  <si>
    <t>https://childmind.org/article/cbt-help-people-psychosis/</t>
  </si>
  <si>
    <t>2019-12-08</t>
  </si>
  <si>
    <t>3, 10</t>
  </si>
  <si>
    <t>Schizophrenia</t>
  </si>
  <si>
    <t>37</t>
  </si>
  <si>
    <t>Quick Facts On Bipolar Disorder</t>
  </si>
  <si>
    <t>https://childmind.org/article/quick-facts-on-bipolar-disorder/</t>
  </si>
  <si>
    <t>What Medications Are Most Effective in Children with Bipolar Disorder</t>
  </si>
  <si>
    <t>https://childmind.org/article/what-medications-are-most-effective-in-children-with-bipolar-disorder/</t>
  </si>
  <si>
    <t>Ellen Leibenluft, MD</t>
  </si>
  <si>
    <t>Bipolar disroder</t>
  </si>
  <si>
    <t>Medications</t>
  </si>
  <si>
    <t>How Should We Treat Children With Bipolar Disorder?</t>
  </si>
  <si>
    <t>https://childmind.org/article/how-should-we-treat-children-with-bipolar-disorder/</t>
  </si>
  <si>
    <t>Watching for Signs of Psychosis in Teens</t>
  </si>
  <si>
    <t>https://childmind.org/article/watching-for-signs-of-psychosis-in-teens/</t>
  </si>
  <si>
    <t>Juliann Garey</t>
  </si>
  <si>
    <t>600, 1300, 1400</t>
  </si>
  <si>
    <t>Psychosis</t>
  </si>
  <si>
    <t>Signs a Child Might Be Suicidal</t>
  </si>
  <si>
    <t>https://childmind.org/article/signs-a-child-might-be-suicidal/</t>
  </si>
  <si>
    <t>MDD</t>
  </si>
  <si>
    <t>4</t>
  </si>
  <si>
    <t>Suicide</t>
  </si>
  <si>
    <t>DMDD: Extreme Tantrums and Irritability</t>
  </si>
  <si>
    <t>https://childmind.org/article/dmdd-extreme-tantrums-irritability/</t>
  </si>
  <si>
    <t>DMDD</t>
  </si>
  <si>
    <t>111</t>
  </si>
  <si>
    <t>What is Premenstrual Dysphoric Disorder (PMDD)?</t>
  </si>
  <si>
    <t>https://childmind.org/article/what-is-premenstrual-dysphoric-disorder-pmdd/</t>
  </si>
  <si>
    <t>Premenstrual dysphoric disorder</t>
  </si>
  <si>
    <t>127</t>
  </si>
  <si>
    <t>Treatment for Depression</t>
  </si>
  <si>
    <t>https://childmind.org/article/treatment-for-depression/</t>
  </si>
  <si>
    <t>MDD, dysthmia</t>
  </si>
  <si>
    <t>Does Social Media Cause Depression?</t>
  </si>
  <si>
    <t>https://childmind.org/article/is-social-media-use-causing-depression/</t>
  </si>
  <si>
    <t>Social media</t>
  </si>
  <si>
    <t>Lessons From a Depressed Childhood</t>
  </si>
  <si>
    <t>https://childmind.org/article/lessons-from-a-depressed-childhood/</t>
  </si>
  <si>
    <t>Daphne Merkin</t>
  </si>
  <si>
    <t>What Are the Symptoms of Depression in Teenagers?</t>
  </si>
  <si>
    <t>https://childmind.org/article/what-are-the-symptoms-of-depression-in-teenagers/</t>
  </si>
  <si>
    <t>Symptoms</t>
  </si>
  <si>
    <t>Parenting a Depressed Teenager</t>
  </si>
  <si>
    <t>https://childmind.org/article/how-to-help-your-depressed-teenager/</t>
  </si>
  <si>
    <t>Stephanie Dowd, PsyD</t>
  </si>
  <si>
    <t>Teen Suicides: What Are the Risk Factors</t>
  </si>
  <si>
    <t>https://childmind.org/article/teen-suicides-risk-factors/</t>
  </si>
  <si>
    <t>Nadine Kaslow, PhD</t>
  </si>
  <si>
    <t xml:space="preserve">MDD, PTSD, substance abuse, </t>
  </si>
  <si>
    <t>4, 7, 16</t>
  </si>
  <si>
    <t>Quick Facts On Depression</t>
  </si>
  <si>
    <t>https://childmind.org/article/quick-facts-on-depression/</t>
  </si>
  <si>
    <t>112</t>
  </si>
  <si>
    <t>Quick Facts On Persistent Depressive Disorder</t>
  </si>
  <si>
    <t>https://childmind.org/article/quick-facts-on-persistent-depressive-disorder/</t>
  </si>
  <si>
    <t>Dysthmia</t>
  </si>
  <si>
    <t>126</t>
  </si>
  <si>
    <t>A New Diagnosis for Explosive Behavior</t>
  </si>
  <si>
    <t>https://childmind.org/article/a-new-diagnosis-for-explosive-behavior/</t>
  </si>
  <si>
    <t>Gabrielle Carlson, MD</t>
  </si>
  <si>
    <t>Quick Facts On Self Injury</t>
  </si>
  <si>
    <t>https://childmind.org/article/quick-facts-on-self-injury/</t>
  </si>
  <si>
    <t>Self-injury</t>
  </si>
  <si>
    <t>Quick Facts On Disruptive Mood Dysregulation Disorder (DMDD)?</t>
  </si>
  <si>
    <t>https://childmind.org/article/quick-facts-on-disruptive-mood-dysregulation-disorder-dmdd/</t>
  </si>
  <si>
    <t>What Behavioral Therapies Work On Childhood and Adolescent Depression?</t>
  </si>
  <si>
    <t>https://childmind.org/article/what-behavioral-therapies-work-on-childhood-and-adolescent-depression/</t>
  </si>
  <si>
    <t>Neal Ryan, MD</t>
  </si>
  <si>
    <t>Behavior therapy</t>
  </si>
  <si>
    <t>Helping College Kids with Depression</t>
  </si>
  <si>
    <t>https://childmind.org/article/helping-college-kids-with-depression/</t>
  </si>
  <si>
    <t>1900, 2600, 2700</t>
  </si>
  <si>
    <t>750, 800, 1500</t>
  </si>
  <si>
    <t>DBT: What is Dialectical Behavior Therapy?</t>
  </si>
  <si>
    <t>https://childmind.org/article/dbt-dialectical-behavior-therapy/</t>
  </si>
  <si>
    <t>DBT</t>
  </si>
  <si>
    <t>Teenage Depression and the Immune System</t>
  </si>
  <si>
    <t>https://childmind.org/article/teenage-depression-and-the-immune-system/</t>
  </si>
  <si>
    <t>Vilma Gabbay, MD</t>
  </si>
  <si>
    <t>Immune system</t>
  </si>
  <si>
    <t>Harnessing the Placebo Effect in Treatment</t>
  </si>
  <si>
    <t>https://childmind.org/article/video-harnessing-the-placebo-effect-in-treatment/</t>
  </si>
  <si>
    <t>Bret Rutherford, MD</t>
  </si>
  <si>
    <t>Placebo effect</t>
  </si>
  <si>
    <t>Using Medications Without FDA Approval</t>
  </si>
  <si>
    <t>https://childmind.org/article/using-medications-without-fda-approval/</t>
  </si>
  <si>
    <t>FDA approval</t>
  </si>
  <si>
    <t>Is it True That Antidepressants Are No Better Than Placebos?</t>
  </si>
  <si>
    <t>https://childmind.org/article/is-it-true-that-antidepressants-are-no-better-than-placebos/</t>
  </si>
  <si>
    <t>Placebos</t>
  </si>
  <si>
    <t>Spotting Mom's Depression At Kid's Checkups</t>
  </si>
  <si>
    <t>https://childmind.org/blog/spotting-moms-depression-at-kids-checkups/</t>
  </si>
  <si>
    <t>2019-12-10</t>
  </si>
  <si>
    <t>2015-05-12</t>
  </si>
  <si>
    <t>Silver Linings', Mood Disorders and Robert De Niro In Tears</t>
  </si>
  <si>
    <t>https://childmind.org/blog/silver-linings-mood-disorders-and-robert-de-niro-in-tears/</t>
  </si>
  <si>
    <t>2013-02-05</t>
  </si>
  <si>
    <t>Springsteen is Depression's Newest Role Model</t>
  </si>
  <si>
    <t>https://childmind.org/blog/springsteen-is-depressions-newest-role-model/</t>
  </si>
  <si>
    <t>2012-07-26</t>
  </si>
  <si>
    <t>Boys and Eating Disorders</t>
  </si>
  <si>
    <t>https://childmind.org/article/boys-and-eating-disorders/</t>
  </si>
  <si>
    <t>Christina Frank</t>
  </si>
  <si>
    <t>Eating disorders</t>
  </si>
  <si>
    <t>Selective mutism, GAD, OCD, specific phobia, social anxiety, separation anxiety, PTSD</t>
  </si>
  <si>
    <t>136, 149, 154, 146, 135</t>
  </si>
  <si>
    <t>5, 7</t>
  </si>
  <si>
    <t>Eating Disorders and College</t>
  </si>
  <si>
    <t>https://childmind.org/article/eating-disorders-and-college/</t>
  </si>
  <si>
    <t>How to Help Your Daughter Have a Healthy Body Image</t>
  </si>
  <si>
    <t>https://childmind.org/article/how-to-help-your-daughter-have-a-healthy-body-image/</t>
  </si>
  <si>
    <t>Gail Saltz, MD</t>
  </si>
  <si>
    <t>200, 600, 750</t>
  </si>
  <si>
    <t>Body image</t>
  </si>
  <si>
    <t>How to Help Someone With an Eating Disorder in College</t>
  </si>
  <si>
    <t>https://childmind.org/article/help-with-an-eating-disorder-in-college/</t>
  </si>
  <si>
    <t>Eating Disorders: Why Are Girls More Affected?</t>
  </si>
  <si>
    <t>https://childmind.org/article/eating-disorders-why-are-girls-more-affected/</t>
  </si>
  <si>
    <t>Douglas Bunnell, PhD</t>
  </si>
  <si>
    <t>Quick Facts On Anorexia Nervosa</t>
  </si>
  <si>
    <t>https://childmind.org/article/quick-facts-on-anorexia-nervosa/</t>
  </si>
  <si>
    <t>AN</t>
  </si>
  <si>
    <t>201</t>
  </si>
  <si>
    <t>Quick Facts On Binge Eating Disorder</t>
  </si>
  <si>
    <t>https://childmind.org/article/quick-facts-on-binge-eating-disorder/</t>
  </si>
  <si>
    <t>BED</t>
  </si>
  <si>
    <t>205</t>
  </si>
  <si>
    <t>Quick Facts On Bulimia Nervosa</t>
  </si>
  <si>
    <t>https://childmind.org/article/quick-facts-on-bulimia-nervosa/</t>
  </si>
  <si>
    <t>BN</t>
  </si>
  <si>
    <t>204</t>
  </si>
  <si>
    <t>Anorexia: The Latest Thinking On Treatment</t>
  </si>
  <si>
    <t>https://childmind.org/article/anorexia-the-latest-thinking-on-treatment/</t>
  </si>
  <si>
    <t>Eugene Beresin, MD</t>
  </si>
  <si>
    <t>Treatment Starts with Changing Unhealthy Eating Habits</t>
  </si>
  <si>
    <t>https://childmind.org/article/treatment-starts-with-changing-unhealthy-eating-habits/</t>
  </si>
  <si>
    <t>2019-12-11</t>
  </si>
  <si>
    <t>The Family's Role in Recovering From Eating Disorders</t>
  </si>
  <si>
    <t>https://childmind.org/article/the-familys-role-in-recovery-from-eating-disorders/</t>
  </si>
  <si>
    <t>Family role</t>
  </si>
  <si>
    <t>Signs a College Student Might Have An Eating Disorder</t>
  </si>
  <si>
    <t>https://childmind.org/article/signs-a-college-student-may-have-an-eating-disorder/</t>
  </si>
  <si>
    <t>2600, 2700, 1500</t>
  </si>
  <si>
    <t>1500, 2900</t>
  </si>
  <si>
    <t>How to Help Kids Who Are Picky Eaters</t>
  </si>
  <si>
    <t>https://childmind.org/article/how-to-help-kids-who-are-picky-eaters/</t>
  </si>
  <si>
    <t>Avoidant/restrictive intake disorder</t>
  </si>
  <si>
    <t>Picky eaters</t>
  </si>
  <si>
    <t>Amy Winehouse and Bulimia</t>
  </si>
  <si>
    <t>https://childmind.org/blog/amy-winehouse-and-bulimia/</t>
  </si>
  <si>
    <t>2013-06-25</t>
  </si>
  <si>
    <t>Katie Couric, Bulimia and the Cookie Monster</t>
  </si>
  <si>
    <t>https://childmind.org/blog/katie-couric-bulimia-and-the-cookie-monster/</t>
  </si>
  <si>
    <t>2012-09-25</t>
  </si>
  <si>
    <t>How to Help Kids Stop Bedwetting</t>
  </si>
  <si>
    <t>https://childmind.org/article/how-to-help-kids-stop-bedwetting/</t>
  </si>
  <si>
    <t>Enuresis</t>
  </si>
  <si>
    <t>208</t>
  </si>
  <si>
    <t>Bedwetting</t>
  </si>
  <si>
    <t>Quick Facts On Enuresis</t>
  </si>
  <si>
    <t>https://childmind.org/article/quick-facts-on-enuresis/</t>
  </si>
  <si>
    <t>Quick Facts On Encopresis</t>
  </si>
  <si>
    <t>https://childmind.org/article/quick-facts-on-encopresis/</t>
  </si>
  <si>
    <t>2019-12-12</t>
  </si>
  <si>
    <t>Encopresis</t>
  </si>
  <si>
    <t>209</t>
  </si>
  <si>
    <t>Transgender Kids and Gender Dysphoria</t>
  </si>
  <si>
    <t>https://childmind.org/article/transgender-teens-gender-dysphoria/</t>
  </si>
  <si>
    <t>Gender dysphoria</t>
  </si>
  <si>
    <t>Quick Facts On Gender Dysphoria</t>
  </si>
  <si>
    <t>https://childmind.org/article/quick-facts-on-gender-dysphoria/</t>
  </si>
  <si>
    <t>How to Arm Your Child Against Bullying</t>
  </si>
  <si>
    <t>https://childmind.org/article/how-to-arm-your-child-against-bullying/</t>
  </si>
  <si>
    <t>Bullying</t>
  </si>
  <si>
    <t>LGBT Teens, Bullying and Suicide</t>
  </si>
  <si>
    <t>https://childmind.org/article/lgbt-teens-bullying-and-suicide/</t>
  </si>
  <si>
    <t>OCD and Suicide</t>
  </si>
  <si>
    <t>https://childmind.org/article/ocd-and-suicide/</t>
  </si>
  <si>
    <t>OCD</t>
  </si>
  <si>
    <t>154</t>
  </si>
  <si>
    <t>What is Trichotillomania?</t>
  </si>
  <si>
    <t>https://childmind.org/article/what-is-trichotillomania/</t>
  </si>
  <si>
    <t>Trichotillomania</t>
  </si>
  <si>
    <t>157</t>
  </si>
  <si>
    <t>Hair pulling</t>
  </si>
  <si>
    <t>Hoarding in Children</t>
  </si>
  <si>
    <t>https://childmind.org/article/hoarding-in-children/</t>
  </si>
  <si>
    <t>Hoarding disorder</t>
  </si>
  <si>
    <t>156</t>
  </si>
  <si>
    <t>Hoarding</t>
  </si>
  <si>
    <t>Understanding Religious OCD</t>
  </si>
  <si>
    <t>https://childmind.org/article/understanding-religious-ocd/</t>
  </si>
  <si>
    <t>OCD, Religious or spiritual problem</t>
  </si>
  <si>
    <t>154, 733</t>
  </si>
  <si>
    <t>Religion</t>
  </si>
  <si>
    <t>What is Body Dysmorphic Disorder?</t>
  </si>
  <si>
    <t>https://childmind.org/article/body-dysmorphic-disorder/</t>
  </si>
  <si>
    <t>Body dysmorphic disorder</t>
  </si>
  <si>
    <t>155</t>
  </si>
  <si>
    <t>Sexual Obsessions and OCD</t>
  </si>
  <si>
    <t>https://childmind.org/article/ocd-sexual-obsessions/</t>
  </si>
  <si>
    <t>Sexual obsessions</t>
  </si>
  <si>
    <t>Intensive Treatment for OCD and Anxiety</t>
  </si>
  <si>
    <t>https://childmind.org/article/intensive-treatment-for-ocd-and-anxiety/</t>
  </si>
  <si>
    <t>OCD, anxiety</t>
  </si>
  <si>
    <t>Intensive treatment</t>
  </si>
  <si>
    <t>More Than Picky Eating</t>
  </si>
  <si>
    <t>https://childmind.org/article/more-than-picky-eating/</t>
  </si>
  <si>
    <t>OCD, avoidant/restrictive food intake disorder</t>
  </si>
  <si>
    <t>154, 200</t>
  </si>
  <si>
    <t>Picky eating</t>
  </si>
  <si>
    <t>Why Behavioral Therapy is the Best Way to Treat OCD in Kids</t>
  </si>
  <si>
    <t>https://childmind.org/article/behavioral-therapy-treat-ocd-in-kids/</t>
  </si>
  <si>
    <t>Behavioral therapy</t>
  </si>
  <si>
    <t>Treating Kids With OCD and Tourette's</t>
  </si>
  <si>
    <t>https://childmind.org/article/treating-kids-with-ocd-and-tourettes/</t>
  </si>
  <si>
    <t>OCD, tourettes syndrome</t>
  </si>
  <si>
    <t>Quick Facts On Obsesive Compulsive Disorder</t>
  </si>
  <si>
    <t>https://childmind.org/article/quick-facts-on-obsessive-compulsive-disorder-ocd/</t>
  </si>
  <si>
    <t>Quick Facts On Body Dysmorphic Disorder</t>
  </si>
  <si>
    <t>https://childmind.org/article/quick-facts-on-body-dysmorphic-disorder/</t>
  </si>
  <si>
    <t>Quick Facts On Hoarding</t>
  </si>
  <si>
    <t>https://childmind.org/article/quick-facts-on-hoarding/</t>
  </si>
  <si>
    <t>Quick Facts On Trichotillomania (Hair-Pulling)</t>
  </si>
  <si>
    <t>https://childmind.org/article/quick-facts-on-trichotillomania-hair-pulling/</t>
  </si>
  <si>
    <t>Quick Facts On Excoriation (Skin-Picking)</t>
  </si>
  <si>
    <t>https://childmind.org/article/quick-facts-on-excoriation-skin-picking/</t>
  </si>
  <si>
    <t>Excoriation (Skin-Picking) Disorder</t>
  </si>
  <si>
    <t>158</t>
  </si>
  <si>
    <t>Quick Facts On PANDAS and PANS</t>
  </si>
  <si>
    <t>https://childmind.org/article/quick-facts-on-pandas-and-pans/</t>
  </si>
  <si>
    <t>PANDAS, PANS</t>
  </si>
  <si>
    <t>OCD It's Like a Bully in Your Brain</t>
  </si>
  <si>
    <t>https://childmind.org/article/ocd-its-like-a-bully-in-your-brain/</t>
  </si>
  <si>
    <t>OCD and Internal Compulsions</t>
  </si>
  <si>
    <t>https://childmind.org/article/ocd-and-internal-compulsions/</t>
  </si>
  <si>
    <t>Internal compulsions</t>
  </si>
  <si>
    <t>The Pain of Hiding OCD</t>
  </si>
  <si>
    <t>https://childmind.org/article/the-pain-of-hiding-ocd/</t>
  </si>
  <si>
    <t>Susan Swedo, MD</t>
  </si>
  <si>
    <t>Hiding OCD</t>
  </si>
  <si>
    <t>PANDAS and PANS: About Acute-Onset OCD</t>
  </si>
  <si>
    <t>https://childmind.org/article/pandas-and-pans-about-acute-onset-ocd/</t>
  </si>
  <si>
    <t>What is the Gold Standard Treatment for OCD</t>
  </si>
  <si>
    <t>https://childmind.org/article/what-is-the-gold-standard-treatment-for-ocd/</t>
  </si>
  <si>
    <t>Kids and OCD: How Does Treatment Work?</t>
  </si>
  <si>
    <t>https://childmind.org/article/kids-and-ocd-how-does-treatment-work/</t>
  </si>
  <si>
    <t>Kids and OCD: The Parents' Role in Treatment</t>
  </si>
  <si>
    <t>https://childmind.org/article/kids-and-ocd-the-parents-role-in-treatment/</t>
  </si>
  <si>
    <t>Linda Spiro, PsyD</t>
  </si>
  <si>
    <t>Parental role</t>
  </si>
  <si>
    <t>What Does OCD Look Like in the Classrooom?</t>
  </si>
  <si>
    <t>https://childmind.org/article/what-does-ocd-look-like-in-the-classroom/</t>
  </si>
  <si>
    <t>4, 30</t>
  </si>
  <si>
    <t>A 13-Year-Old Learns to Fight OCD</t>
  </si>
  <si>
    <t>https://childmind.org/article/a-13-year-old-learns-to-fight-ocd/</t>
  </si>
  <si>
    <t>2019-12-15</t>
  </si>
  <si>
    <t>One Family's Experience with PANDAS</t>
  </si>
  <si>
    <t>https://childmind.org/article/one-familys-experience-with-pandas/</t>
  </si>
  <si>
    <t>PANDAS</t>
  </si>
  <si>
    <t>What Teachers Should Know About OCD</t>
  </si>
  <si>
    <t>https://childmind.org/article/what-teachers-should-know-about-ocd/</t>
  </si>
  <si>
    <t>Teachers</t>
  </si>
  <si>
    <t>A Much-Needed Consensus on PANS, or Acute-Onset OCD</t>
  </si>
  <si>
    <t>https://childmind.org/blog/a-much-needed-consensus-on-pans-or-acute-onset-ocd/</t>
  </si>
  <si>
    <t>2014-10-21</t>
  </si>
  <si>
    <t>PANS</t>
  </si>
  <si>
    <t>Ask Lena Dunham About OCD</t>
  </si>
  <si>
    <t>https://childmind.org/blog/ask-lena-dunham-about-ocd/</t>
  </si>
  <si>
    <t>Jessica Kashiwabara</t>
  </si>
  <si>
    <t>2014-10-06</t>
  </si>
  <si>
    <t>Will Forte on How OCD Helped Him Get to Nebraska</t>
  </si>
  <si>
    <t>https://childmind.org/blog/will-forte-on-how-ocd-helped-him-get-to-nebraska/</t>
  </si>
  <si>
    <t>2014-01-24</t>
  </si>
  <si>
    <t>Kicking OCD's Butt at the International OCD Foundation Conference</t>
  </si>
  <si>
    <t>https://childmind.org/blog/kicking-ocds-butt-at-the-international-ocd-foundation-conference/</t>
  </si>
  <si>
    <t>2013-07-06</t>
  </si>
  <si>
    <t>IOCDF</t>
  </si>
  <si>
    <t>Lena Dunham Brings Her OCD Experence to Girls</t>
  </si>
  <si>
    <t>https://childmind.org/blog/lena-dunham-brings-her-ocd-experience-to-girls/</t>
  </si>
  <si>
    <t>2013-03-12</t>
  </si>
  <si>
    <t>Borderline Personality Disorder</t>
  </si>
  <si>
    <t>https://childmind.org/article/borderline-personality-disorder/</t>
  </si>
  <si>
    <t>BPD</t>
  </si>
  <si>
    <t>581</t>
  </si>
  <si>
    <t>What Drives Self-Injury and How to Treat It</t>
  </si>
  <si>
    <t>https://childmind.org/article/what-drives-self-injury-and-how-to-treat-it/</t>
  </si>
  <si>
    <t>Quick Facts on Borderline Personality Disorder</t>
  </si>
  <si>
    <t>https://childmind.org/article/quick-facts-on-borderline-personality-disorder/</t>
  </si>
  <si>
    <t xml:space="preserve">Brief psychotic disorder, schizophrenia </t>
  </si>
  <si>
    <t>35, 37</t>
  </si>
  <si>
    <t>How DBT Works</t>
  </si>
  <si>
    <t>https://childmind.org/article/how-dbt-works/</t>
  </si>
  <si>
    <t>Alec Miller, PsyD</t>
  </si>
  <si>
    <t>Marijuana and Psychosis</t>
  </si>
  <si>
    <t>https://childmind.org/article/marijuana-and-psychosis/</t>
  </si>
  <si>
    <t>Schizophrenia, Substance/Medication-Induced Psychotic Disorder</t>
  </si>
  <si>
    <t>37, 41</t>
  </si>
  <si>
    <t>Marijuana</t>
  </si>
  <si>
    <t>Early Treatment for Scizophrenia Improves Outcomes</t>
  </si>
  <si>
    <t>https://childmind.org/article/first-episode-psychosis-early-treatment-critical/</t>
  </si>
  <si>
    <t xml:space="preserve">Schizophrenia, bipolar disorder, depression </t>
  </si>
  <si>
    <t>The Schizophrenia Gene: Brain Development and Disorder Tightly Linked</t>
  </si>
  <si>
    <t>https://childmind.org/blog/schizophrenia-gene-brain-development-disorder-tightly-linked/</t>
  </si>
  <si>
    <t>2016-04-05</t>
  </si>
  <si>
    <t>Child Schizophrenia: What Are the First Signs</t>
  </si>
  <si>
    <t>https://childmind.org/article/childhood-schizophrenia-what-are-the-first-signs/</t>
  </si>
  <si>
    <t>Rochelle Caplan, MD</t>
  </si>
  <si>
    <t>First signs</t>
  </si>
  <si>
    <t>Helping Children With Selective Mutism During the Holidays</t>
  </si>
  <si>
    <t>https://childmind.org/article/selective-mutism-during-holidays/</t>
  </si>
  <si>
    <t>Lindsay Macchia PhD</t>
  </si>
  <si>
    <t>Selective mutism</t>
  </si>
  <si>
    <t>136</t>
  </si>
  <si>
    <t>Quick Facts On Selective Mutism</t>
  </si>
  <si>
    <t>https://childmind.org/article/quick-facts-on-selective-mutism/</t>
  </si>
  <si>
    <t>Myths About Selective Mutism</t>
  </si>
  <si>
    <t>https://childmind.org/article/myths-about-selective-mutism/</t>
  </si>
  <si>
    <t>Myths</t>
  </si>
  <si>
    <t>How Shy is Too Shy?</t>
  </si>
  <si>
    <t>https://childmind.org/article/how-shy-is-too-shy/</t>
  </si>
  <si>
    <t>Raquel Cumba, PhD</t>
  </si>
  <si>
    <t>Selective Mutism: Helping Kids Find Their Voices</t>
  </si>
  <si>
    <t>https://childmind.org/article/selective-mutism-helping-kids-find-their-voices/</t>
  </si>
  <si>
    <t>Rachel Busman, PsyD</t>
  </si>
  <si>
    <t>When Should Medication be Used to Treat Selective Mutism</t>
  </si>
  <si>
    <t>https://childmind.org/article/when-should-medication-be-used-to-treat-selective-mutism/</t>
  </si>
  <si>
    <t>Tips For Helping Kids With Selective Mutism</t>
  </si>
  <si>
    <t>https://childmind.org/article/tips-for-helping-kids-with-selective-mutism-go-back-to-school/</t>
  </si>
  <si>
    <t>Brave Talking' Helps Kids Beat Mutism</t>
  </si>
  <si>
    <t>https://childmind.org/article/brave-talking-helps-kids-conquer-mutism/</t>
  </si>
  <si>
    <t>Brave talking</t>
  </si>
  <si>
    <t>22 'Brave Buddies' Find A Voice</t>
  </si>
  <si>
    <t>https://childmind.org/blog/22-brave-buddies-find-voice/</t>
  </si>
  <si>
    <t>Steven Kurtz, PhD, ABPP</t>
  </si>
  <si>
    <t>2011-09-29</t>
  </si>
  <si>
    <t>Brave Buddies</t>
  </si>
  <si>
    <t>Quick Facts on Insomnia</t>
  </si>
  <si>
    <t>https://childmind.org/article/quick-facts-on-insomnia/</t>
  </si>
  <si>
    <t>Insomnia disorder</t>
  </si>
  <si>
    <t>216</t>
  </si>
  <si>
    <t>Choosing a Sleep Training Method That Works for Your Family</t>
  </si>
  <si>
    <t>https://childmind.org/article/choosing-a-sleep-training-method-that-works-for-your-family/</t>
  </si>
  <si>
    <t>Insomnia disorder, hypersomnolence disorder, narcolepsy, obstructive sleep apnea hypopnea, central sleep apnea, sleep-related hypoventilation, circadian rhythm sleep-wake disorder, non-rapid eye movement sleep arousal disorder, rapid eye movement sleep behavior disorder</t>
  </si>
  <si>
    <t>Encouraging Good Sleep Habits</t>
  </si>
  <si>
    <t>https://childmind.org/article/encouraging-good-sleep-habits/</t>
  </si>
  <si>
    <t>Ken Schuster, PsyD</t>
  </si>
  <si>
    <t>Good habits</t>
  </si>
  <si>
    <t>Quick Facts on Sleep-Wake Disorders</t>
  </si>
  <si>
    <t>https://childmind.org/article/quick-facts-on-sleep-wake-disorders/</t>
  </si>
  <si>
    <t>Kratom: A Legal Drug That is Dangerously Addictive</t>
  </si>
  <si>
    <t>https://childmind.org/article/kratom-a-legal-drug-thats-dangerously-addictive/</t>
  </si>
  <si>
    <t>Opiod use disorder</t>
  </si>
  <si>
    <t>Kratom</t>
  </si>
  <si>
    <t>Teen Vaping: What You Need to Know</t>
  </si>
  <si>
    <t>https://childmind.org/article/teen-vaping-what-you-need-to-know/</t>
  </si>
  <si>
    <t>600, 1000</t>
  </si>
  <si>
    <t>Tobacco use disorder</t>
  </si>
  <si>
    <t>Vaping</t>
  </si>
  <si>
    <t>Mental Health Disorders and Teen Substance Use</t>
  </si>
  <si>
    <t>https://childmind.org/article/mental-health-disorders-and-substance-use/</t>
  </si>
  <si>
    <t>Caroline Miler</t>
  </si>
  <si>
    <t>Stimulant use disorder</t>
  </si>
  <si>
    <t>Mental health disorders</t>
  </si>
  <si>
    <t>How to Talk to Your Teen About Substance Use</t>
  </si>
  <si>
    <t>https://childmind.org/article/talk-teenager-substance-use-abuse/</t>
  </si>
  <si>
    <t>Teaching Your Teen About Binge Drinking</t>
  </si>
  <si>
    <t>https://childmind.org/article/teaching-teen-binge-drinking/</t>
  </si>
  <si>
    <t>Katherine Prudente</t>
  </si>
  <si>
    <t>Alcohol intoxication</t>
  </si>
  <si>
    <t>Binge drinking</t>
  </si>
  <si>
    <t>Talking to Kids About Alcohol and Drugs</t>
  </si>
  <si>
    <t>https://childmind.org/article/talking-to-kids-about-alcohol-and-drugs/</t>
  </si>
  <si>
    <t>Alcohol use disorder, alcohol intoxication, stimulant use disorder, stimulant intoxication</t>
  </si>
  <si>
    <t>Getting Teen Substance Abusers into Treatment</t>
  </si>
  <si>
    <t>https://childmind.org/article/getting-teen-substance-abusers-into-treatment/</t>
  </si>
  <si>
    <t>Paula Riggs, MD</t>
  </si>
  <si>
    <t>New Directions in Treatment for Substance Abuse</t>
  </si>
  <si>
    <t>https://childmind.org/article/new-directions-in-treatment-for-substance-abuse/</t>
  </si>
  <si>
    <t>Oscar Bukstein, MD</t>
  </si>
  <si>
    <t>When Teenagers Self-Medicate</t>
  </si>
  <si>
    <t>https://childmind.org/article/teenagers-self-medicate/</t>
  </si>
  <si>
    <t>Self-medicate</t>
  </si>
  <si>
    <t>What Parents Should Know About Teens, Drinking, and Drugs</t>
  </si>
  <si>
    <t>https://childmind.org/article/parents-know-teens-drinking-drugs/</t>
  </si>
  <si>
    <t xml:space="preserve">9 </t>
  </si>
  <si>
    <t>Drinking and drugs</t>
  </si>
  <si>
    <t>Does Teenage Marijuana Use Affect IQ?</t>
  </si>
  <si>
    <t>https://childmind.org/article/teenage-marijuana-use-affect-iq/</t>
  </si>
  <si>
    <t>Harold Koplewicz, MD</t>
  </si>
  <si>
    <t>Marijuana and IQ</t>
  </si>
  <si>
    <t>Is My Teenager a Substance User?</t>
  </si>
  <si>
    <t>https://childmind.org/article/teenager-substance-abuser/</t>
  </si>
  <si>
    <t>Quick Facts On Substance Abuse Disorder</t>
  </si>
  <si>
    <t>https://childmind.org/article/quick-facts-on-substance-abuse-disorder/</t>
  </si>
  <si>
    <t>Philip Seymour Hoffman and the Long Arms of Addiction</t>
  </si>
  <si>
    <t>https://childmind.org/blog/philip-seymour-hoffman-and-the-long-arms-of-addiction/</t>
  </si>
  <si>
    <t>Opiod intoxication</t>
  </si>
  <si>
    <t>Addiction</t>
  </si>
  <si>
    <t>The Life and Death of Glee Star Cory Monteith</t>
  </si>
  <si>
    <t>https://childmind.org/blog/the-life-and-death-of-glee-star-cory-monteith/</t>
  </si>
  <si>
    <t>Stimulant intoxication</t>
  </si>
  <si>
    <t>Volkow Speaks Up On Science, Stigma, Addiction</t>
  </si>
  <si>
    <t>https://childmind.org/blog/volkow-speaks-up-on-science-stigma-addiction/</t>
  </si>
  <si>
    <t>2013-05-07</t>
  </si>
  <si>
    <t>Stimulant use disorder, stimulant intoxication</t>
  </si>
  <si>
    <t>Stimulants and Suicide: a Tragic Story With Misleading Implications</t>
  </si>
  <si>
    <t>https://childmind.org/blog/stimulants-and-suicide-a-tragic-story-with-misleading-implications/</t>
  </si>
  <si>
    <t>2013-02-02</t>
  </si>
  <si>
    <t>Tourette's Disorder and the Mind-Body Divide</t>
  </si>
  <si>
    <t>https://childmind.org/article/tourettes-disorder-and-the-mind-body-divide/</t>
  </si>
  <si>
    <t>Alan Apter, MD</t>
  </si>
  <si>
    <t>Tic disorder</t>
  </si>
  <si>
    <t>Tourettes</t>
  </si>
  <si>
    <t>Do Kids with Tourette's Usually Have Other Disorders Too?</t>
  </si>
  <si>
    <t>https://childmind.org/article/do-kids-with-tourettes-usually-have-other-disorders-too/</t>
  </si>
  <si>
    <t>Other disorders</t>
  </si>
  <si>
    <t>What are the Most Effective Treatments for Tourette's?</t>
  </si>
  <si>
    <t>https://childmind.org/article/what-are-the-most-effective-treatments-for-tourettes/</t>
  </si>
  <si>
    <t>Lawrence Scahill, PhD</t>
  </si>
  <si>
    <t>How Habit Reversal Therapy Works for Tics</t>
  </si>
  <si>
    <t>https://childmind.org/article/how-habit-reversal-therapy-works-for-tics/</t>
  </si>
  <si>
    <t>105700</t>
  </si>
  <si>
    <t>HRT</t>
  </si>
  <si>
    <t>Quick Facts On Chronic Motor or Vocal Tic Disorder</t>
  </si>
  <si>
    <t>https://childmind.org/article/quick-facts-on-chronic-motor-or-vocal-tic-disorder/</t>
  </si>
  <si>
    <t>Chronic motor &amp; vocal tic</t>
  </si>
  <si>
    <t>Quick Facts On Tourette's Disorder</t>
  </si>
  <si>
    <t>https://childmind.org/article/quick-facts-on-tourettes-disorder/</t>
  </si>
  <si>
    <t>Tim Howard and Tourette's: Stigma vs. Soccer Greatness</t>
  </si>
  <si>
    <t>https://childmind.org/blog/tim-howard-and-tourettes-stigma-vs-soccer-greatness/</t>
  </si>
  <si>
    <t>2014-07-08</t>
  </si>
  <si>
    <t>Ray Donovan' Actor Dash Mihok On Tourette's, Acting and Control</t>
  </si>
  <si>
    <t>https://childmind.org/blog/ray-donovan-actor-dash-mihok-on-tourettes-acting-and-control/</t>
  </si>
  <si>
    <t>2013-10-01</t>
  </si>
  <si>
    <t>Twice Exceptional Kids: Both Gifted and Challenged</t>
  </si>
  <si>
    <t>https://childmind.org/article/twice-exceptional-kids-both-gifted-and-challenged/</t>
  </si>
  <si>
    <t>Learning disorder, ADHD, ASD, processing</t>
  </si>
  <si>
    <t>Education, self-esteem, gifted</t>
  </si>
  <si>
    <t>Twice exceptional</t>
  </si>
  <si>
    <t>Inside an Evaluation for Learning Disorders</t>
  </si>
  <si>
    <t>https://childmind.org/article/inside-an-evaluation-for-learning-disorders/</t>
  </si>
  <si>
    <t>Matthew Cruger, PhD</t>
  </si>
  <si>
    <t>Neuropsychological evaluation, learning evaluation</t>
  </si>
  <si>
    <t>Development</t>
  </si>
  <si>
    <t>Understanding Dyslexia</t>
  </si>
  <si>
    <t>https://childmind.org/article/understanding-dyslexia/</t>
  </si>
  <si>
    <t>Dyslexia</t>
  </si>
  <si>
    <t>Reading, language, social, self-esteem, accomodations</t>
  </si>
  <si>
    <t>Learning disorder, Dyslexia</t>
  </si>
  <si>
    <t>Preparing for College with Dyslexia</t>
  </si>
  <si>
    <t>https://childmind.org/article/preparing-college-with-dyslexia/</t>
  </si>
  <si>
    <t>Elizabeth C. Hamblet</t>
  </si>
  <si>
    <t>600, 750, 1400</t>
  </si>
  <si>
    <t>How to Help Kids With Working Memory Issues</t>
  </si>
  <si>
    <t>https://childmind.org/article/how-to-help-kids-with-working-memory-issues/</t>
  </si>
  <si>
    <t>Working memory issues</t>
  </si>
  <si>
    <t>Organization, planning, study skills, routines</t>
  </si>
  <si>
    <t>What is Working Memory?</t>
  </si>
  <si>
    <t>https://childmind.org/article/what-is-working-memory/</t>
  </si>
  <si>
    <t>Executive functions</t>
  </si>
  <si>
    <t>Learning disorder, working memory</t>
  </si>
  <si>
    <t>Social Challenges of Kids with Learning Problems</t>
  </si>
  <si>
    <t>https://childmind.org/article/social-challenges-kids-learning-problems/</t>
  </si>
  <si>
    <t>Social, commuication, bullying, Autism, organization, planning, study skills, routines</t>
  </si>
  <si>
    <t>Whoopi Goldberg Speaks Up About Dyslexia</t>
  </si>
  <si>
    <t>https://childmind.org/blog/whoopi-goldberg-speak-up-dyslexia/</t>
  </si>
  <si>
    <t>Learning disorder, Dyslexia, Whoopi Goldberg</t>
  </si>
  <si>
    <t>Recognizing Learning Disorders in the Classroom</t>
  </si>
  <si>
    <t>https://childmind.org/article/recognizing-learning-disorders-in-the-classroom/</t>
  </si>
  <si>
    <t>Learning disorder</t>
  </si>
  <si>
    <t>Recognition, shame, avoidance</t>
  </si>
  <si>
    <t>How to Help Kids With Dyscalculia</t>
  </si>
  <si>
    <t>https://childmind.org/article/how-to-help-kids-dyscalculia/</t>
  </si>
  <si>
    <t>4, 20, 30, 40</t>
  </si>
  <si>
    <t>Dyscalculia</t>
  </si>
  <si>
    <t>Self-esteem, shame, math</t>
  </si>
  <si>
    <t>How to Spot Dyscalculia</t>
  </si>
  <si>
    <t>https://childmind.org/article/how-to-spot-dyscalculia/</t>
  </si>
  <si>
    <t>Math, diagnosis</t>
  </si>
  <si>
    <t>What Can Brain Training Really Do for Kids?</t>
  </si>
  <si>
    <t>https://childmind.org/article/can-brain-training-really-kids/</t>
  </si>
  <si>
    <t>ADHD, Learning disorder, Language disorders</t>
  </si>
  <si>
    <t>Attention, memory</t>
  </si>
  <si>
    <t>Brain training, working memory, executive functioning</t>
  </si>
  <si>
    <t>Supporting the Emotional Needs of Kids With Learning Disabilities</t>
  </si>
  <si>
    <t>https://childmind.org/article/supporting-the-emotional-needs-of-kids-with-disabilities/</t>
  </si>
  <si>
    <t>2019-12-16</t>
  </si>
  <si>
    <t>Irritability, somatic symptoms</t>
  </si>
  <si>
    <t>Tips for Beating Test Anxiety</t>
  </si>
  <si>
    <t>https://childmind.org/article/tips-for-beating-test-anxiety/</t>
  </si>
  <si>
    <t>Test Anxiety</t>
  </si>
  <si>
    <t>Organization, planning, study skills, routines, mindfulness, accomodations</t>
  </si>
  <si>
    <t>Does Your Child Lack Motivation?</t>
  </si>
  <si>
    <t>https://childmind.org/article/does-your-child-lack-motivation/</t>
  </si>
  <si>
    <t>Danielle Cohen</t>
  </si>
  <si>
    <t>Organization, planning, study skills, routines, mindfulness, accomodations, gifted</t>
  </si>
  <si>
    <t>Motivation</t>
  </si>
  <si>
    <t>Help for Kids Struggling With Learning</t>
  </si>
  <si>
    <t>https://childmind.org/article/help-for-kids-struggling-with-learning/</t>
  </si>
  <si>
    <t>Tutor, therapist, homework helper, confidence</t>
  </si>
  <si>
    <t>Learning disorder, support</t>
  </si>
  <si>
    <t>Helping Kids Who Struggle With Executive Functions</t>
  </si>
  <si>
    <t>https://childmind.org/article/helping-kids-who-struggle-with-executive-functions/</t>
  </si>
  <si>
    <t>Organization, planning, study skills, routines, disorganization, learning</t>
  </si>
  <si>
    <t>Executive functions, learning disorders</t>
  </si>
  <si>
    <t>Quick Facts on Speech Sound Disorder</t>
  </si>
  <si>
    <t>https://childmind.org/article/quick-facts-speech-sound-disorder/</t>
  </si>
  <si>
    <t>Speech sound disorder</t>
  </si>
  <si>
    <t>Development, speech, language disorder</t>
  </si>
  <si>
    <t>Quick Facts on Language Disorder</t>
  </si>
  <si>
    <t>https://childmind.org/article/quick-facts-on-language-disorder/</t>
  </si>
  <si>
    <t>Language disorder</t>
  </si>
  <si>
    <t>Speech disorder, social</t>
  </si>
  <si>
    <t>Quick Facts on Intellectual Development Disorder</t>
  </si>
  <si>
    <t>https://childmind.org/article/quick-facts-intellectual-development-disorder/</t>
  </si>
  <si>
    <t>Intellectual development disorder</t>
  </si>
  <si>
    <t>Mental retardation, functional impairments</t>
  </si>
  <si>
    <t>How to Help Kids Talk About Learning Disabilities</t>
  </si>
  <si>
    <t>https://childmind.org/article/how-to-help-kids-talk-about-learning-disabilities/</t>
  </si>
  <si>
    <t>IEP, disorganization, shame, communication, confidence</t>
  </si>
  <si>
    <t>Tips for Helping Special Needs Kids Change Schools</t>
  </si>
  <si>
    <t>https://childmind.org/article/helping-special-needs-kids-change-schools/</t>
  </si>
  <si>
    <t>ASD, ADHD, learning disorders, anxiety</t>
  </si>
  <si>
    <t>1, 5</t>
  </si>
  <si>
    <t>School, adjustment, transition, IEP, self-esteem, bullying, playdates, planning</t>
  </si>
  <si>
    <t>special needs</t>
  </si>
  <si>
    <t>Accommodations at School: Who Deserves Them?</t>
  </si>
  <si>
    <t>https://childmind.org/article/accommodations-at-school-who-deserves-them/</t>
  </si>
  <si>
    <t>Matthew M. Cruger, PhD</t>
  </si>
  <si>
    <t>Accomodations</t>
  </si>
  <si>
    <t>accomodations</t>
  </si>
  <si>
    <t>Quick Facts on Specific Learning Disorder</t>
  </si>
  <si>
    <t>https://childmind.org/article/quick-facts-on-specific-learning-disorder/</t>
  </si>
  <si>
    <t>Specific learning disorder</t>
  </si>
  <si>
    <t>Reading, writing, math, dyslexia, dyscalculia, executive functions, evaluation, neuropsychological evaluation</t>
  </si>
  <si>
    <t>Quick Facts on Dyslexia</t>
  </si>
  <si>
    <t>https://childmind.org/article/quick-facts-on-dyslexia/</t>
  </si>
  <si>
    <t>Reading, language development</t>
  </si>
  <si>
    <t>Learning disorder, Dyslexia, specific learning disorder</t>
  </si>
  <si>
    <t>What Is Non-Verbal Learning Disorder?</t>
  </si>
  <si>
    <t>https://childmind.org/article/what-is-non-verbal-learning-disorder/</t>
  </si>
  <si>
    <t>Non-verbal learning disorder</t>
  </si>
  <si>
    <t>Physical coordination, social, problem solving, organizing, math, executive functions</t>
  </si>
  <si>
    <t>How Can We Help Kids With Non-Verbal Learning Disorder?</t>
  </si>
  <si>
    <t>https://childmind.org/article/how-can-we-help-kids-with-non-verbal-learning-disorder/</t>
  </si>
  <si>
    <t>Patterns, social patterns, reasoning, math, organization, executive function, spatial awareness</t>
  </si>
  <si>
    <t>Building Your Education Team</t>
  </si>
  <si>
    <t>https://childmind.org/article/building-your-education-team/</t>
  </si>
  <si>
    <t>Education, support</t>
  </si>
  <si>
    <t>Academic support</t>
  </si>
  <si>
    <t>How to Make the Most of Your IEP meeting</t>
  </si>
  <si>
    <t>https://childmind.org/article/how-to-make-the-most-of-your-iep-meeting/</t>
  </si>
  <si>
    <t>IEP, educational support</t>
  </si>
  <si>
    <t>Anxious About Learning: Helping Kids Find Success</t>
  </si>
  <si>
    <t>https://childmind.org/article/anxious-about-learning-helping-kids-find-success/</t>
  </si>
  <si>
    <t>Confidence, anxiety</t>
  </si>
  <si>
    <t>Kids With Learning Challenges Shine Onstage</t>
  </si>
  <si>
    <t>https://childmind.org/article/kids-with-learning-challenges-shine-onstage/</t>
  </si>
  <si>
    <t>ADHD, Dyslexia</t>
  </si>
  <si>
    <t>Confidence, learning, attention, social skills, emotional skills, emotional regulation</t>
  </si>
  <si>
    <t>Being an Effective Advocate for Your Child</t>
  </si>
  <si>
    <t>https://childmind.org/article/being-an-effective-advocate-for-your-child/</t>
  </si>
  <si>
    <t>Psychiatric problem, learning disorder</t>
  </si>
  <si>
    <t>Self-esteem, organization, following instructions, learning evaluation, neuropsychological evaluation, IEP</t>
  </si>
  <si>
    <t>Richard Engel on Finding Success With Dyslexia</t>
  </si>
  <si>
    <t>https://childmind.org/article/richard-engel-on-finding-success-with-dyslexia/</t>
  </si>
  <si>
    <t>Success, confidence, tutor, learning specialist, school</t>
  </si>
  <si>
    <t>Success, Richard Engel</t>
  </si>
  <si>
    <t>Brian Grazer on Growing Up With Dyslexia</t>
  </si>
  <si>
    <t>https://childmind.org/article/brian-grazer-on-growing-up-with-dyslexia/</t>
  </si>
  <si>
    <t>Confidence, sports, extracurricular activities</t>
  </si>
  <si>
    <t>Brian Grazer</t>
  </si>
  <si>
    <t>Trudie Styler on ADHD and Dyslexia: Don’t Give up, Do Reach Out</t>
  </si>
  <si>
    <t>https://childmind.org/article/trudie-styler-on-adhd-and-dyslexia-dont-give-up-do-reach-out/</t>
  </si>
  <si>
    <t>Math, writing, reading, acting, inattentive, underdiagnosed</t>
  </si>
  <si>
    <t>Trudie Styler</t>
  </si>
  <si>
    <t>Orlando Bloom on Dyslexia</t>
  </si>
  <si>
    <t>https://childmind.org/article/orlando-bloom-on-dyslexia/</t>
  </si>
  <si>
    <t>School, anger, reading, acting, confidence</t>
  </si>
  <si>
    <t>Orlando Bloom, learning disability</t>
  </si>
  <si>
    <t>Empowering Kids Who Learn Differently</t>
  </si>
  <si>
    <t>https://childmind.org/article/empowering-kids-who-learn-differently/</t>
  </si>
  <si>
    <t>Learning disorder, ADHD, Dyslexia</t>
  </si>
  <si>
    <t>College, confidence</t>
  </si>
  <si>
    <t>thinking differently</t>
  </si>
  <si>
    <t>How to Work With Your School District to Get Services</t>
  </si>
  <si>
    <t>https://childmind.org/article/how-to-work-with-your-school-district-to-get-the-services-your-child-needs/</t>
  </si>
  <si>
    <t>2019-12-17</t>
  </si>
  <si>
    <t>Autism, neuropsychological evaluation, support, technology, aid</t>
  </si>
  <si>
    <t>Special education law, IEP</t>
  </si>
  <si>
    <t>Top 10 Things to Look for in a School for a Special Needs Child</t>
  </si>
  <si>
    <t>https://childmind.org/article/top-10-things-to-look-for-in-a-school-for-a-special-needs-child/</t>
  </si>
  <si>
    <t>School, specialists, extracurricular activities, IEP</t>
  </si>
  <si>
    <t>choosing school</t>
  </si>
  <si>
    <t>Back to School Tips for Parents</t>
  </si>
  <si>
    <t>https://childmind.org/article/helping-children-with-special-needs-go-back-to-school/</t>
  </si>
  <si>
    <t>Anxiety, learning disorder</t>
  </si>
  <si>
    <t>Confidence, routine, stress, reading</t>
  </si>
  <si>
    <t>first day of school</t>
  </si>
  <si>
    <t>What Jennifer Aniston’s Dyslexia Can Teach Us</t>
  </si>
  <si>
    <t>https://childmind.org/blog/what-jennifer-anistons-dyslexia-can-teach-us/</t>
  </si>
  <si>
    <t>2015-01-27</t>
  </si>
  <si>
    <t>Acting</t>
  </si>
  <si>
    <t>Jennifer Aniston</t>
  </si>
  <si>
    <t>Lorraine Bracco at the Katz Memorial Lecture</t>
  </si>
  <si>
    <t>https://childmind.org/blog/lorraine-bracco-at-the-katz-memorial-lecture/</t>
  </si>
  <si>
    <t>2014-11-07</t>
  </si>
  <si>
    <t>Dyslexia, depression</t>
  </si>
  <si>
    <t>Education, acting, stigma</t>
  </si>
  <si>
    <t>Dyslexic Jamie Oliver Struggled With Stigma</t>
  </si>
  <si>
    <t>https://childmind.org/blog/dyslexic-jamie-oliver-struggled-with-stigma/</t>
  </si>
  <si>
    <t>2014-01-06</t>
  </si>
  <si>
    <t>Stigma, bullying, reading, learning, school, education, confidence</t>
  </si>
  <si>
    <t>Jamie Oliver</t>
  </si>
  <si>
    <t>Steven Spielberg Talks Bullying and Dyslexia</t>
  </si>
  <si>
    <t>https://childmind.org/blog/steven-spielberg-talks-bullying-and-dyslexia/</t>
  </si>
  <si>
    <t>2012-10-23</t>
  </si>
  <si>
    <t>Bullying, reading</t>
  </si>
  <si>
    <t>Steven Spielberg</t>
  </si>
  <si>
    <t>Quick Facts On Non-Verbal Learning Disorder</t>
  </si>
  <si>
    <t>https://childmind.org/article/quick-facts-on-non-verbal-learning-disorder-nld/</t>
  </si>
  <si>
    <t>Neurocognitive assessment, learning evaluation, organization, planning, math, social skills, executive functions</t>
  </si>
  <si>
    <t>Quick Facts on Auditory Processing Disorder</t>
  </si>
  <si>
    <t>https://childmind.org/article/quick-facts-on-auditory-processing-disorder/</t>
  </si>
  <si>
    <t>Auditory Processing Disorder</t>
  </si>
  <si>
    <t>Reading, writing, memory, focus, self-esteem, frustration</t>
  </si>
  <si>
    <t>What Is Auditory Processing Disorder?</t>
  </si>
  <si>
    <t>https://childmind.org/article/what-is-auditory-processing-disorder/</t>
  </si>
  <si>
    <t xml:space="preserve">Following directions, </t>
  </si>
  <si>
    <t>Signs a Child Might Have Auditory Processing Disorder</t>
  </si>
  <si>
    <t>https://childmind.org/article/signs-a-child-might-have-auditory-processing-disorder/</t>
  </si>
  <si>
    <t>Evaluation, accomodations</t>
  </si>
  <si>
    <t>Help for Kids With Auditory Processing Disorder</t>
  </si>
  <si>
    <t>https://childmind.org/article/help-for-kids-with-auditory-processing-disorder/</t>
  </si>
  <si>
    <t>Decoding, memory, following directions, processing</t>
  </si>
  <si>
    <t>School Success Kit For Kids With Auditory Processing Issues</t>
  </si>
  <si>
    <t>https://childmind.org/article/school-success-kit-for-kids-with-auditory-processing-issues/</t>
  </si>
  <si>
    <t>success, strategies, tools</t>
  </si>
  <si>
    <t>Parents Guide to Substance Use + Mental Health</t>
  </si>
  <si>
    <t>https://childmind.org/guide/parents-guide-to-co-occurring-substance-use-and-mental-health-disorders/</t>
  </si>
  <si>
    <t>Substance Use Disorder</t>
  </si>
  <si>
    <t>16</t>
  </si>
  <si>
    <t>Anxiety Basics</t>
  </si>
  <si>
    <t>https://childmind.org/guide/anxiety-basics/</t>
  </si>
  <si>
    <t>Anxiety, Selective Mutism, Panic Disorder, Specific Phobia</t>
  </si>
  <si>
    <t>136, 147</t>
  </si>
  <si>
    <t>Helping Children Cope With Grief</t>
  </si>
  <si>
    <t>https://childmind.org/guide/helping-children-cope-grief/</t>
  </si>
  <si>
    <t>1, 2</t>
  </si>
  <si>
    <t>Loss, Death</t>
  </si>
  <si>
    <t>coping mechanisms</t>
  </si>
  <si>
    <t>Parents Guide to OCD</t>
  </si>
  <si>
    <t>https://childmind.org/guide/parents-guide-to-ocd/</t>
  </si>
  <si>
    <t>Teachers Guide to Selective Mutism</t>
  </si>
  <si>
    <t>https://childmind.org/guide/teachers-guide-to-selective-mutism/</t>
  </si>
  <si>
    <t>Selective Mutism</t>
  </si>
  <si>
    <t>Parents Guide to Dyslexia</t>
  </si>
  <si>
    <t>https://childmind.org/guide/parents-guide-to-dyslexia/</t>
  </si>
  <si>
    <t>Social and emotional impacts, Accomodations</t>
  </si>
  <si>
    <t>Parents Guide to PANS and PANDAS</t>
  </si>
  <si>
    <t>https://childmind.org/guide/parents-guide-to-pans-and-pandas/</t>
  </si>
  <si>
    <t>2019-12-22</t>
  </si>
  <si>
    <t>PANS, PANDAS</t>
  </si>
  <si>
    <t>Helping Children Cope After a Traumatic Event</t>
  </si>
  <si>
    <t>https://childmind.org/guide/helping-children-cope-traumatic-event/</t>
  </si>
  <si>
    <t xml:space="preserve">8, 9 </t>
  </si>
  <si>
    <t>Teachers Guide to ADHD in the Classroom</t>
  </si>
  <si>
    <t>https://childmind.org/guide/a-teachers-guide-to-adhd-in-the-classroom/</t>
  </si>
  <si>
    <t>Impulsivity, Executive Functioning</t>
  </si>
  <si>
    <t>Teachers Guide to Anxiety in the Classroom</t>
  </si>
  <si>
    <t>https://childmind.org/guide/a-teachers-guide-to-anxiety-in-the-classroom/</t>
  </si>
  <si>
    <t>Teachers Guide to OCD in the Classroom</t>
  </si>
  <si>
    <t>https://childmind.org/guide/a-teachers-guide-to-ocd-in-the-classroom/</t>
  </si>
  <si>
    <t xml:space="preserve">8 </t>
  </si>
  <si>
    <t>Parents Guide to ADHD Medications</t>
  </si>
  <si>
    <t>https://childmind.org/guide/parents-guide-to-adhd-medications/</t>
  </si>
  <si>
    <t>Parents Guide to Eating Disorders in College</t>
  </si>
  <si>
    <t>https://childmind.org/guide/guide-to-eating-disorders-in-college/</t>
  </si>
  <si>
    <t>Eating Disorders, AN, BN, BED</t>
  </si>
  <si>
    <t>Parents Guide to Children and Multiple Medications</t>
  </si>
  <si>
    <t>https://childmind.org/guide/parents-guide-to-children-and-multiple-medications/</t>
  </si>
  <si>
    <t>Safety</t>
  </si>
  <si>
    <t>Polypharmacy</t>
  </si>
  <si>
    <t>Parents Guide to Teenagers and Sleep</t>
  </si>
  <si>
    <t>https://childmind.org/guide/parents-guide-to-teenagers-and-sleep/</t>
  </si>
  <si>
    <t>Sleep Disorder, Narcolepsy</t>
  </si>
  <si>
    <t>Parents Guide to ADHD</t>
  </si>
  <si>
    <t>https://childmind.org/guide/what-parents-should-know-about-adhd/</t>
  </si>
  <si>
    <t>Parents Guide: How to Help a Child with Selective Mutism</t>
  </si>
  <si>
    <t>https://childmind.org/guide/parents-guide-to-sm/</t>
  </si>
  <si>
    <t>Verbal communication, performance</t>
  </si>
  <si>
    <t>Guide to Learning Specialists</t>
  </si>
  <si>
    <t>https://childmind.org/guide/guide-to-learning-specialists/</t>
  </si>
  <si>
    <t>Learning Specialists</t>
  </si>
  <si>
    <t>Guide to Behavioral Treatments</t>
  </si>
  <si>
    <t>https://childmind.org/guide/guide-to-behavioral-treatments/</t>
  </si>
  <si>
    <t>Behavioral treatment types</t>
  </si>
  <si>
    <t>Behavioral Therapy</t>
  </si>
  <si>
    <t>Guide to Mental Health Specialists</t>
  </si>
  <si>
    <t>https://childmind.org/guide/guide-to-mental-health-specialists/</t>
  </si>
  <si>
    <t>Mental Health Specialist types, Seeking help</t>
  </si>
  <si>
    <t>Parents Guide to Getting Good Care</t>
  </si>
  <si>
    <t>https://childmind.org/guide/parents-guide-getting-good-care-2/</t>
  </si>
  <si>
    <t>Seeking help, good care</t>
  </si>
  <si>
    <t>Parents Guide to Developmental Milestones</t>
  </si>
  <si>
    <t>https://childmind.org/guide/developmental-milestones/</t>
  </si>
  <si>
    <t>Development, milestones</t>
  </si>
  <si>
    <t>Generalized Anxiety Disorder Basics</t>
  </si>
  <si>
    <t>https://childmind.org/guide/guide-to-generalized-anxiety-disorder/</t>
  </si>
  <si>
    <t>Generalized Anxiety Disorder</t>
  </si>
  <si>
    <t>Gender Dysphoria Basics</t>
  </si>
  <si>
    <t>https://childmind.org/guide/guide-to-gender-dysphoria/</t>
  </si>
  <si>
    <t>Gender Dysphoria</t>
  </si>
  <si>
    <t>294</t>
  </si>
  <si>
    <t>Excoriation Basics</t>
  </si>
  <si>
    <t>https://childmind.org/guide/guide-to-excoriation/</t>
  </si>
  <si>
    <t xml:space="preserve">Excoriation </t>
  </si>
  <si>
    <t>Enuresis Basics</t>
  </si>
  <si>
    <t>https://childmind.org/guide/guide-to-enuresis/</t>
  </si>
  <si>
    <t>Encopresis Basics</t>
  </si>
  <si>
    <t>https://childmind.org/guide/guide-to-encopresis/</t>
  </si>
  <si>
    <t>Disruptive Mood Dysregulation Disorder Basics</t>
  </si>
  <si>
    <t>https://childmind.org/guide/guide-to-disruptive-mood-dysregulation-disorder/</t>
  </si>
  <si>
    <t>Conduct Disorder Basics</t>
  </si>
  <si>
    <t>https://childmind.org/guide/guide-to-conduct-disorder/</t>
  </si>
  <si>
    <t>Conduct Disorder</t>
  </si>
  <si>
    <t>Chronic Motor or Vocal Tic Disorder Basics</t>
  </si>
  <si>
    <t>https://childmind.org/guide/guide-to-chronic-motor-or-vocal-tic-disorder/</t>
  </si>
  <si>
    <t>Vocal Tic disorder, motor tic disorder</t>
  </si>
  <si>
    <t>Bulimia Nervosa Basics</t>
  </si>
  <si>
    <t>https://childmind.org/guide/bulimia-nervosa-guide/</t>
  </si>
  <si>
    <t>Borderline Personality Disorder Basics</t>
  </si>
  <si>
    <t>https://childmind.org/guide/guide-to-borderline-personality-disorder/</t>
  </si>
  <si>
    <t>Body Dysmorphic Disorder Basics</t>
  </si>
  <si>
    <t>https://childmind.org/guide/guide-to-body-dysmorphic-disorder/</t>
  </si>
  <si>
    <t>Body Dysmorphic Disorder</t>
  </si>
  <si>
    <t>Bipolar Disorder Basics</t>
  </si>
  <si>
    <t>https://childmind.org/guide/guide-to-bipolar-disorder/</t>
  </si>
  <si>
    <t>Binge Eating Disorder Basics</t>
  </si>
  <si>
    <t>https://childmind.org/guide/guide-to-binge-eating-disorder/</t>
  </si>
  <si>
    <t>Binge eating disorder</t>
  </si>
  <si>
    <t>Autism Spectrum Disorder Basics</t>
  </si>
  <si>
    <t>https://childmind.org/guide/guide-to-austism-spectrum-disorder/</t>
  </si>
  <si>
    <t>ADHD Basics</t>
  </si>
  <si>
    <t>https://childmind.org/guide/guide-to-attention-deficit-hyperactivity-disorder/</t>
  </si>
  <si>
    <t>Anorexia Nervosa Basics</t>
  </si>
  <si>
    <t>https://childmind.org/guide/guide-to-anorexia-nervosa/</t>
  </si>
  <si>
    <t>Acute Stress Disorder Basics</t>
  </si>
  <si>
    <t>https://childmind.org/guide/guide-acute-stress-disorder/</t>
  </si>
  <si>
    <t>Adjustment Disorder Basics</t>
  </si>
  <si>
    <t>https://childmind.org/guide/guide-adjustment-disorder/</t>
  </si>
  <si>
    <t>Adjustment disorder</t>
  </si>
  <si>
    <t>Trichotillomania Basics</t>
  </si>
  <si>
    <t>https://childmind.org/guide/trichotillomania/</t>
  </si>
  <si>
    <t>Tourette’s Disorder Basics</t>
  </si>
  <si>
    <t>https://childmind.org/guide/tourettes-disorder/</t>
  </si>
  <si>
    <t>2019-12-23</t>
  </si>
  <si>
    <t>Tourette's disorder</t>
  </si>
  <si>
    <t>Substance Use Disorder Basics</t>
  </si>
  <si>
    <t>https://childmind.org/guide/substance-use-disorder/</t>
  </si>
  <si>
    <t>Substance use disorder</t>
  </si>
  <si>
    <t>Speech Sound Disorder Basics</t>
  </si>
  <si>
    <t>https://childmind.org/guide/speech-sound-disorder/</t>
  </si>
  <si>
    <t>Specific Phobia Basics</t>
  </si>
  <si>
    <t>https://childmind.org/guide/specific-phobia/</t>
  </si>
  <si>
    <t>Specific Phobia</t>
  </si>
  <si>
    <t>Specific Learning Disorder Basics</t>
  </si>
  <si>
    <t>https://childmind.org/guide/specific-learning-disorder/</t>
  </si>
  <si>
    <t>Social Communication Disorder Basics</t>
  </si>
  <si>
    <t>https://childmind.org/guide/social-communication-disorder/</t>
  </si>
  <si>
    <t>Social communication disorder</t>
  </si>
  <si>
    <t>Somatic Symptom Disorder Basics</t>
  </si>
  <si>
    <t>https://childmind.org/guide/somatic-symptom-disorder/</t>
  </si>
  <si>
    <t>Social Anxiety Disorder Basics</t>
  </si>
  <si>
    <t>https://childmind.org/guide/social-anxiety-disorder/</t>
  </si>
  <si>
    <t>Social anxiety disorder</t>
  </si>
  <si>
    <t>Sleep-Wake Disorders Basics</t>
  </si>
  <si>
    <t>https://childmind.org/guide/sleep-wake-disorders/</t>
  </si>
  <si>
    <t>Seep-wake disorder</t>
  </si>
  <si>
    <t>Separation Anxiety Disorder Basics</t>
  </si>
  <si>
    <t>https://childmind.org/guide/separation-anxiety-disorder/</t>
  </si>
  <si>
    <t>Seperation Anxiety Disorder</t>
  </si>
  <si>
    <t>Selective Mutism (SM) Basics</t>
  </si>
  <si>
    <t>https://childmind.org/guide/selective-mutism/</t>
  </si>
  <si>
    <t>Schizophrenia Basics</t>
  </si>
  <si>
    <t>https://childmind.org/guide/schizophrenia/</t>
  </si>
  <si>
    <t>Reactive Attachment Disorder Basi</t>
  </si>
  <si>
    <t>https://childmind.org/guide/reactive-attachment-disorder/</t>
  </si>
  <si>
    <t>Reactive Attachment disorder</t>
  </si>
  <si>
    <t>163</t>
  </si>
  <si>
    <t>Post-Traumatic Stress Disorder Basics</t>
  </si>
  <si>
    <t>https://childmind.org/guide/post-traumatic-stress-disorder/</t>
  </si>
  <si>
    <t xml:space="preserve">PTSD </t>
  </si>
  <si>
    <t>Persistent Depressive Disorder Basics</t>
  </si>
  <si>
    <t>https://childmind.org/guide/persistent-depressive-disorder-dysthymia/</t>
  </si>
  <si>
    <t>dysthymia</t>
  </si>
  <si>
    <t>persistent depressive disorder, PDD</t>
  </si>
  <si>
    <t>Panic Disorder Basics</t>
  </si>
  <si>
    <t>https://childmind.org/guide/panic-disorder/</t>
  </si>
  <si>
    <t>Panic Disorder</t>
  </si>
  <si>
    <t>Oppositional Defiant Disorder Basics</t>
  </si>
  <si>
    <t>https://childmind.org/guide/oppositional-defiant-disorder/</t>
  </si>
  <si>
    <t>Obsessive-Compulsive Disorder Basics</t>
  </si>
  <si>
    <t>https://childmind.org/guide/obsessive-compulsive-disorders/</t>
  </si>
  <si>
    <t>Major Depressive Disorder Basics</t>
  </si>
  <si>
    <t>https://childmind.org/guide/major-depressive-disorder/</t>
  </si>
  <si>
    <t>Language Disorder Basics</t>
  </si>
  <si>
    <t>https://childmind.org/guide/language-disorder/</t>
  </si>
  <si>
    <t>Intermittent Explosive Disorder Basics</t>
  </si>
  <si>
    <t>https://childmind.org/guide/intermittent-explosive-disorder/</t>
  </si>
  <si>
    <t>Intermittent Explosive disorder</t>
  </si>
  <si>
    <t>Intellectual Development Disorder Basics</t>
  </si>
  <si>
    <t>https://childmind.org/guide/intellectual-development-disorder/</t>
  </si>
  <si>
    <t>Hoarding Disorder Basics</t>
  </si>
  <si>
    <t>https://childmind.org/guide/hoarding-disorder/</t>
  </si>
  <si>
    <t>My son may have been abused, and is now oppositional. Could it be ODD?</t>
  </si>
  <si>
    <t>https://childmind.org/ask-an-expert-qa/son-may-abused-now-oppositional-odd/</t>
  </si>
  <si>
    <t>Trauma, grief, PTSD, ODD, ADHD</t>
  </si>
  <si>
    <t>14, 165, 299</t>
  </si>
  <si>
    <t>My daughter with ADHD can’t keep friends. What can we do?</t>
  </si>
  <si>
    <t>https://childmind.org/ask-an-expert-qa/my-daughter-with-adhd-cant-keep-friends-what-can-we-do/</t>
  </si>
  <si>
    <t>Socializing, Friends, struggle</t>
  </si>
  <si>
    <t>After a year of therapies, my son with autism and ADHD hasn’t made much progress. Will this ever get better? What must we do?</t>
  </si>
  <si>
    <t>https://childmind.org/ask-an-expert-qa/after-a-year-of-therapies-my-son-with-autism-and-adhd-hasnt-made-much-progress-will-this-ever-get-better-what-must-we-do/</t>
  </si>
  <si>
    <t>Mandi Silverman, PsyD, MBA</t>
  </si>
  <si>
    <t>Autism Spectrum disorder, ADHD</t>
  </si>
  <si>
    <t>My 14-year-old daughter hasn’t had success with stimulants. Should she try Abilify?</t>
  </si>
  <si>
    <t>https://childmind.org/ask-an-expert-qa/14-year-old-daughter-hasnt-success-stimulants-try-abilify/</t>
  </si>
  <si>
    <t>My son has a very mild case of ADHD combined. Would coffee help him?</t>
  </si>
  <si>
    <t>https://childmind.org/ask-an-expert-qa/son-mild-case-adhd-combined-coffee-help/</t>
  </si>
  <si>
    <t>Vasco Lopes, PsyD</t>
  </si>
  <si>
    <t>Coffee</t>
  </si>
  <si>
    <t>My son, who struggles with anxiety and ADHD, has poor self-esteem and trouble fitting in socially. I’ve seen kids being very mean to him.</t>
  </si>
  <si>
    <t>https://childmind.org/ask-an-expert-qa/my-son-who-struggles-with-anxiety-and-adhd-has-poor-self-esteem-and-trouble-fitting-in-socially-ive-seen-kids-being-very-mean-to-him/</t>
  </si>
  <si>
    <t>ADHD, Anxiety, excoriation, trichotillomania</t>
  </si>
  <si>
    <t>14, 157, 158</t>
  </si>
  <si>
    <t>self esteem, socializing</t>
  </si>
  <si>
    <t>My son has made great progress in day treatment and is ready to return to a regular school. How can we get the school to work with him if he still has occasional outbursts?</t>
  </si>
  <si>
    <t>https://childmind.org/ask-an-expert-qa/my-son-has-made-great-progress-in-day-treatment-and-is-ready-to-return-to-a-regular-school-how-can-we-get-the-school-to-work-with-him-if-he-still-has-occasional-outbursts/</t>
  </si>
  <si>
    <t>ADHD, Anxiety, depression, ASD</t>
  </si>
  <si>
    <t>Are there any colleges with good services for kids with ADHD?</t>
  </si>
  <si>
    <t>https://childmind.org/ask-an-expert-qa/are-there-any-colleges-with-good-services-for-kids-with-adhd/</t>
  </si>
  <si>
    <t>600, 750</t>
  </si>
  <si>
    <t>College, supportive college programs</t>
  </si>
  <si>
    <t>What is the difference between ADD and ADHD?</t>
  </si>
  <si>
    <t>https://childmind.org/ask-an-expert-qa/what-is-the-difference-between-add-and-adhd/</t>
  </si>
  <si>
    <t>David Anderson, PhD</t>
  </si>
  <si>
    <t>ADHD vs ADD</t>
  </si>
  <si>
    <t>My son, who has ADHD, is defiant and emotionally over-reactive. Parenting him is like riding a roller coaster. What type of therapies could help?</t>
  </si>
  <si>
    <t>https://childmind.org/ask-an-expert-qa/son-adhd-defiant-emotionally-reactive-parenting-like-riding-roller-coaster-type-therapies-help/</t>
  </si>
  <si>
    <t>Therapy types</t>
  </si>
  <si>
    <t>My teen has ADHD and ODD. He refuses therapy. How can I help my son help himself?</t>
  </si>
  <si>
    <t>https://childmind.org/ask-an-expert-qa/my-teen-has-adhd-and-odd-he-refuses-therapy-how-can-i-help-my-son-help-himself/</t>
  </si>
  <si>
    <t>Refusing therapy</t>
  </si>
  <si>
    <t>My 10-year-old son has become more sensitive over the last two years and now cries over almost anything. What can I do?</t>
  </si>
  <si>
    <t>https://childmind.org/ask-an-expert-qa/my-10-year-old-son-has-become-more-sensitive-over-the-last-two-years-and-now-cries-over-almost-anything-what-can-i-do/</t>
  </si>
  <si>
    <t>2019-12-24</t>
  </si>
  <si>
    <t>Anxiety, Depression</t>
  </si>
  <si>
    <t>crying</t>
  </si>
  <si>
    <t>A kindergarten student with SM refuses to use the bathroom at school. Do you have any suggestions?</t>
  </si>
  <si>
    <t>https://childmind.org/ask-an-expert-qa/a-kindergarten-student-with-sm-refuses-to-use-the-bathroom-at-school-do-you-have-any-suggestions/</t>
  </si>
  <si>
    <t>bathroom, strategies</t>
  </si>
  <si>
    <t>My 10-year-old daughter with anxiety won’t participate in gym. Should we push her?</t>
  </si>
  <si>
    <t>https://childmind.org/ask-an-expert-qa/my-10-year-old-daughter-with-anxiety-wont-participate-in-gym-should-we-push-her/</t>
  </si>
  <si>
    <t>GAD, Selective Mutism, Panic disorder</t>
  </si>
  <si>
    <t>Participation, school</t>
  </si>
  <si>
    <t>My 16-year-old son vomits before every basketball game. Could this be generalized anxiety disorder?</t>
  </si>
  <si>
    <t>https://childmind.org/ask-an-expert-qa/my-16-year-old-son-vomits-before-every-basketball-game-could-this-be-generalized-anxiety-disorder/</t>
  </si>
  <si>
    <t>Anxiety, GAD</t>
  </si>
  <si>
    <t>Performance anxiety</t>
  </si>
  <si>
    <t>Should my son with Tourette’s syndrome get exposure therapy for his school anxiety?</t>
  </si>
  <si>
    <t>https://childmind.org/ask-an-expert-qa/should-my-son-with-tourettes-syndrome-get-exposure-therapy-for-his-school-anxiety/</t>
  </si>
  <si>
    <t>Shelley Avny, PhD</t>
  </si>
  <si>
    <t>Anxiety, Tic disorder</t>
  </si>
  <si>
    <t>school</t>
  </si>
  <si>
    <t>Since a classmate’s family was killed in a plane crash, our daughter is terribly anxious that something bad will happen to us. How can we help her?</t>
  </si>
  <si>
    <t>https://childmind.org/ask-an-expert-qa/since-a-classmates-family-was-killed-in-a-plane-crash-our-daughter-is-terribly-anxious-that-something-bad-will-happen-to-us-how-can-we-help-her/</t>
  </si>
  <si>
    <t>indirect trauma</t>
  </si>
  <si>
    <t>Our 6-year-old is too anxious to participate in school activities. What should we do?</t>
  </si>
  <si>
    <t>https://childmind.org/ask-an-expert-qa/our-6-year-old-is-too-anxious-to-participate-in-school-activities-what-should-we-do/</t>
  </si>
  <si>
    <t>Shyness</t>
  </si>
  <si>
    <t>My husband and I are beginning to worry about our 3-year-old daughter’s preoccupation with death. How can we answer her questions?</t>
  </si>
  <si>
    <t>https://childmind.org/ask-an-expert-qa/my-husband-and-i-are-beginning-to-worry-about-our-3-year-old-daughters-preoccupation-with-death-how-can-we-answer-her-questions/</t>
  </si>
  <si>
    <t>existential</t>
  </si>
  <si>
    <t>My kids’ fears are keeping them from doing things they need to do. And I’m so tired of fighting it I’m giving in. What can I do?</t>
  </si>
  <si>
    <t>https://childmind.org/ask-an-expert-qa/my-kids-fears-are-keeping-them-from-doing-things-they-need-to-do-and-im-so-tired-of-fighting-it-im-giving-in-what-can-i-do/</t>
  </si>
  <si>
    <t>Amanda Mintzer, PsyD</t>
  </si>
  <si>
    <t>Anxiety management</t>
  </si>
  <si>
    <t>Our daughter doesn’t accept her diagnoses of anxiety and depression, and we aren’t thrilled with the psychologist. Any suggestions?</t>
  </si>
  <si>
    <t>https://childmind.org/ask-an-expert-qa/our-daughter-doesnt-accept-her-diagnoses-of-anxiety-and-depression-and-we-arent-thrilled-with-the-psychologist-any-suggestions/</t>
  </si>
  <si>
    <t>Can a fear of vomiting actually cause someone to vomit?</t>
  </si>
  <si>
    <t>https://childmind.org/ask-an-expert-qa/can-a-fear-of-vomiting-actually-cause-someone-to-vomit/</t>
  </si>
  <si>
    <t>Janine Domingues, PhD</t>
  </si>
  <si>
    <t xml:space="preserve">Anxiety </t>
  </si>
  <si>
    <t>Fight or flight response, physical response</t>
  </si>
  <si>
    <t>My daughter with anxiety issues is worried about getting her period. What can I do?</t>
  </si>
  <si>
    <t>https://childmind.org/ask-an-expert-qa/my-daughter-with-anxiety-issues-is-worried-about-getting-her-period-what-can-i-do/</t>
  </si>
  <si>
    <t>GAD, selective Mutism, Panic disorder</t>
  </si>
  <si>
    <t>Period anxiety, menstruating</t>
  </si>
  <si>
    <t>My daughter’s school would like her to repeat second grade. When is it good to keep a child back, if ever?</t>
  </si>
  <si>
    <t>https://childmind.org/ask-an-expert-qa/my-daughters-school-would-like-her-to-repeat-second-grade-when-is-it-good-to-keep-a-child-back-if-ever/</t>
  </si>
  <si>
    <t>selective mutism, dysgraphia</t>
  </si>
  <si>
    <t>Holding back, repeating</t>
  </si>
  <si>
    <t>My son, who has been taking Prozac for selective mutism, is now completely verbal in school. When can we start taking him off it?</t>
  </si>
  <si>
    <t>https://childmind.org/ask-an-expert-qa/my-son-who-has-been-taking-prozac-for-selective-mutism-is-now-completely-verbal-in-school-when-can-we-start-taking-him-off-it/</t>
  </si>
  <si>
    <t>Natalie Weder, MD</t>
  </si>
  <si>
    <t>selective mutism</t>
  </si>
  <si>
    <t>What is the best high school school environment for a student with generalized anxiety disorder and social anxiety?</t>
  </si>
  <si>
    <t>https://childmind.org/ask-an-expert-qa/what-is-the-best-high-school-school-environment-for-a-student-with-generalized-anxiety-disorder-and-social-anxiety/</t>
  </si>
  <si>
    <t>GAD, social anxiety</t>
  </si>
  <si>
    <t>146, 149</t>
  </si>
  <si>
    <t>school environment</t>
  </si>
  <si>
    <t>My 4-year-old sneaks out of the house, despite locks and alarms. What can I do?</t>
  </si>
  <si>
    <t>https://childmind.org/ask-an-expert-qa/my-4-year-old-sneaks-out-of-the-house-despite-locks-and-alarms-what-can-i-do/</t>
  </si>
  <si>
    <t>ASD, ADHD</t>
  </si>
  <si>
    <t>wandering</t>
  </si>
  <si>
    <t>Relatives don’t believe my daughter’s diagnosis because she doesn’t always ‘act autistic.’ What can I do?</t>
  </si>
  <si>
    <t>https://childmind.org/ask-an-expert-qa/relatives-dont-believe-my-daughters-diagnosis-because-she-doesnt-always-act-autistic-what-can-i-do/</t>
  </si>
  <si>
    <t>Laura Kirmayer, PhD, MSW</t>
  </si>
  <si>
    <t>family</t>
  </si>
  <si>
    <t>Can my child have both autism and selective mutism, and be treated for both?</t>
  </si>
  <si>
    <t>https://childmind.org/ask-an-expert-qa/can-my-child-have-both-autism-and-selective-mutism-and-be-treated-for-both/</t>
  </si>
  <si>
    <t>Steven G. Dickstein, MD</t>
  </si>
  <si>
    <t>ASD, selective mutism</t>
  </si>
  <si>
    <t>13,136</t>
  </si>
  <si>
    <t>simultaneous treatment</t>
  </si>
  <si>
    <t>How do you tell the difference between Asperger’s and selective mutism?</t>
  </si>
  <si>
    <t>https://childmind.org/ask-an-expert-qa/how-do-you-tell-the-difference-between-aspergers-and-selective-mutism/</t>
  </si>
  <si>
    <t>Aspergers, selective mutism</t>
  </si>
  <si>
    <t>13, 136</t>
  </si>
  <si>
    <t>differentiation in disorders</t>
  </si>
  <si>
    <t>Our 11-year-old has high-functioning autism and can’t keep his hands to himself. He touches family, friends and strangers. We’re desperate for help.</t>
  </si>
  <si>
    <t>https://childmind.org/ask-an-expert-qa/our-11-year-old-has-high-functioning-autism-and-cant-keep-his-hands-to-himself-he-touches-family-friends-and-strangers-and-we-are-desperate-for-help/</t>
  </si>
  <si>
    <t>Touching</t>
  </si>
  <si>
    <t>My son is 3 and autistic. What should I be doing for him?</t>
  </si>
  <si>
    <t>https://childmind.org/ask-an-expert-qa/my-son-is-3-and-autistic-what-should-i-be-doing-for-him/</t>
  </si>
  <si>
    <t>Rachel Cortese, MS, CCC-SLP</t>
  </si>
  <si>
    <t>treatment, diagnosis</t>
  </si>
  <si>
    <t>My granddaughter has autism, is extremely hyperactive and sleeps erratically. Her medications keep changing. What can I do?</t>
  </si>
  <si>
    <t>https://childmind.org/ask-an-expert-qa/my-granddaughter-has-autism-is-extremely-hyperactive-and-sleeps-erratically-her-medications-keep-changing-what-can-i-do/</t>
  </si>
  <si>
    <t>communication deficits</t>
  </si>
  <si>
    <t>My 4-year-old with a behavior disorder attends therapy but she can’t compose sentences or express feelings. Am I doing enough for her?</t>
  </si>
  <si>
    <t>https://childmind.org/ask-an-expert-qa/my-4-year-old-with-a-behavior-disorder-attends-therapy-but-she-cant-compose-sentences-or-express-feelings-am-i-doing-enough-for-her/</t>
  </si>
  <si>
    <t>2019-12-26</t>
  </si>
  <si>
    <t>Behavioral disorder</t>
  </si>
  <si>
    <t>My granddaughter, 16, is terrible to her mother, but is great with us. What can we do?</t>
  </si>
  <si>
    <t>https://childmind.org/ask-an-expert-qa/granddaughter-16-behaves-terribly-mother-great-us/</t>
  </si>
  <si>
    <t>My daughter only acts out with my ex. Could it be oppositional defiant disorder?</t>
  </si>
  <si>
    <t>https://childmind.org/ask-an-expert-qa/my-daughter-only-acts-out-with-my-ex-could-it-be-oppositional-defiant-disorder/</t>
  </si>
  <si>
    <t>When should you get a neuropsych evaluation for a child starting school in the fall?</t>
  </si>
  <si>
    <t>https://childmind.org/ask-an-expert-qa/when-should-you-get-a-neuropsych-evaluation-for-a-child-starting-school-in-the-fall/</t>
  </si>
  <si>
    <t>Neuropsych evaluation</t>
  </si>
  <si>
    <t>What are appropriate consequences for bad behavior?</t>
  </si>
  <si>
    <t>https://childmind.org/ask-an-expert-qa/appropriate-consequences-bad-behavior/</t>
  </si>
  <si>
    <t>Kristin Carothers, PhD</t>
  </si>
  <si>
    <t>consequences, bad behavior</t>
  </si>
  <si>
    <t>My son is having emotional and behavioral issues after I went back to work and our family pet died. What do you suggest?</t>
  </si>
  <si>
    <t>https://childmind.org/ask-an-expert-qa/my-son-is-having-emotional-and-behavioral-issues-after-i-went-back-to-work-and-our-family-pet-died-what-do-you-suggest/</t>
  </si>
  <si>
    <t>death, pet, change</t>
  </si>
  <si>
    <t>My son is 2 years old and has such severe outbursts and tantrums that it scares us. What do we do?</t>
  </si>
  <si>
    <t>https://childmind.org/ask-an-expert-qa/my-son-is-2-years-old-and-has-such-severe-outbursts-and-tantrums-that-it-scares-us-what-do-we-do/</t>
  </si>
  <si>
    <t>outbursts, tantrums</t>
  </si>
  <si>
    <t>My son gets angry easily and is anxious about it. Will a safe, over-the-counter remedy or a gluten-free diet help?</t>
  </si>
  <si>
    <t>https://childmind.org/ask-an-expert-qa/my-son-gets-angry-easily-and-is-anxious-about-it-will-a-safe-over-the-counter-remedy-or-a-gluten-free-diet-help/</t>
  </si>
  <si>
    <t>anxiety from anger</t>
  </si>
  <si>
    <t>I have a 9-year-old son who won’t listen to his mother. What can we do?</t>
  </si>
  <si>
    <t>https://childmind.org/ask-an-expert-qa/i-have-a-9-year-old-son-who-wont-listen-to-his-mother-what-can-we-do/</t>
  </si>
  <si>
    <t>trouble listening, listening</t>
  </si>
  <si>
    <t>My 9-year-old won’t listen to me, and I don’t have much patience with her anymore. Any suggestions?</t>
  </si>
  <si>
    <t>https://childmind.org/ask-an-expert-qa/my-9-year-old-wont-listen-to-me-and-i-dont-have-much-patience-with-her-anymore-any-suggestions/</t>
  </si>
  <si>
    <t>My 5-year-old doesn’t listen to me and is disrespectful. Time-outs don’t work. What should I do?</t>
  </si>
  <si>
    <t>https://childmind.org/ask-an-expert-qa/my-5-year-old-doesnt-listen-to-me-and-is-disrespectful-time-outs-dont-work-what-should-i-do/</t>
  </si>
  <si>
    <t>trouble listening, listening, disrespect</t>
  </si>
  <si>
    <t>My son is being bullied on the football team, and the coach ignores it. Should I talk to him?</t>
  </si>
  <si>
    <t>https://childmind.org/ask-an-expert-qa/my-son-is-being-bullied-on-the-football-team-and-the-coach-ignores-it-should-i-talk-to-him/</t>
  </si>
  <si>
    <t>bullying</t>
  </si>
  <si>
    <t>My sister is being bullied, but says it’s not that bad. Can I help without losing her trust?</t>
  </si>
  <si>
    <t>https://childmind.org/ask-an-expert-qa/my-sister-is-being-bullied-but-says-its-not-that-bad-can-i-help-without-losing-her-trust/</t>
  </si>
  <si>
    <t>bullying, communication, sister</t>
  </si>
  <si>
    <t>I think my daughter, a college student, is depressed, but she says she’s fine. What do you recommend?</t>
  </si>
  <si>
    <t>https://childmind.org/ask-an-expert-qa/i-think-my-daughter-a-college-student-is-depressed-but-she-says-shes-fine-what-do-you-recommend/</t>
  </si>
  <si>
    <t>Jill Emanuele, PhD</t>
  </si>
  <si>
    <t>Should parents force kids with depression to do things they don’t want to do?</t>
  </si>
  <si>
    <t>https://childmind.org/ask-an-expert-qa/should-parents-force-kids-with-depression-to-do-things-they-dont-want-to-do/</t>
  </si>
  <si>
    <t>Major depressive disorder</t>
  </si>
  <si>
    <t>Forcing, encouraging</t>
  </si>
  <si>
    <t>I’m 16 and I’m feeling like there is something wrong with me. I may be depressed but I’m not sure.</t>
  </si>
  <si>
    <t>https://childmind.org/ask-an-expert-qa/im-16-and-im-feeling-like-there-is-something-wrong-with-me-i-may-be-depressed-but-im-not-sure-please-help/</t>
  </si>
  <si>
    <t>Depression</t>
  </si>
  <si>
    <t>How do you get a child who is living independently to get the help she needs?</t>
  </si>
  <si>
    <t>https://childmind.org/ask-an-expert-qa/how-do-you-get-a-child-who-is-living-independently-to-get-the-help-she-needs/</t>
  </si>
  <si>
    <t>A child whose mother is hospitalized cries daily, disrupting the class. Should we pity her or demand that she perform?</t>
  </si>
  <si>
    <t>https://childmind.org/ask-an-expert-qa/a-child-whose-mother-is-hospitalized-cries-daily-disrupting-the-class-should-we-pity-her-or-demand-that-she-perform/</t>
  </si>
  <si>
    <t>Parents illness, expectation</t>
  </si>
  <si>
    <t>My daughter has been treated for depression, but it doesn’t seem to be working. What can we do?</t>
  </si>
  <si>
    <t>https://childmind.org/ask-an-expert-qa/my-daughter-has-been-treated-for-depression-but-it-doesnt-seem-to-be-working-what-can-we-do/</t>
  </si>
  <si>
    <t>My child with depression is close friends with another girl who is depressed. Is this friendship unhealthy?</t>
  </si>
  <si>
    <t>https://childmind.org/ask-an-expert-qa/my-child-with-depression-is-close-friends-with-another-girl-who-is-depressed-is-this-friendship-unhealthy/</t>
  </si>
  <si>
    <t>Friends</t>
  </si>
  <si>
    <t>My 8-year-old son always feels unwell and is very emotional. I am depressed, and our interactions are difficult. Please help.</t>
  </si>
  <si>
    <t>https://childmind.org/ask-an-expert-qa/my-8-year-old-son-always-feels-unwell-and-is-very-emotional-i-am-depressed-and-our-interactions-are-difficult-please-help/</t>
  </si>
  <si>
    <t>Depressed parent, difficulty parenting</t>
  </si>
  <si>
    <t>People think my son is rude because he has tantrums when we’re out, but at home he is the most loving boy in the world. Is anything wrong with him?</t>
  </si>
  <si>
    <t>https://childmind.org/ask-an-expert-qa/people-think-my-son-is-rude-because-he-has-tantrums-when-were-out-but-at-home-he-is-the-most-loving-boy-in-the-world-is-anything-wrong-with-him/</t>
  </si>
  <si>
    <t>2019-12-27</t>
  </si>
  <si>
    <t>Agressive, tantrums, seeking help</t>
  </si>
  <si>
    <t>My 4-year-old has strange fears. Should she see a psychiatrist?</t>
  </si>
  <si>
    <t>https://childmind.org/ask-an-expert-qa/my-4-year-old-has-strange-fears-should-she-see-a-psychiatrist/</t>
  </si>
  <si>
    <t>Strange fears, phobias</t>
  </si>
  <si>
    <t>My 2-year-old daughter has a lot of fears and they are getting worse. Should I be worried?</t>
  </si>
  <si>
    <t>https://childmind.org/ask-an-expert-qa/my-2-year-old-daughter-has-a-lot-of-fears-and-they-are-getting-worse-should-i-be-worried/</t>
  </si>
  <si>
    <t xml:space="preserve">Distress tolerance, </t>
  </si>
  <si>
    <t>My daughter, who has ADHD, gets sad and depressed when she takes stimulant medications. Does it make sense to add an antidepressant?</t>
  </si>
  <si>
    <t>https://childmind.org/ask-an-expert-qa/my-daughter-who-has-adhd-gets-sad-and-depressed-when-she-takes-stimulant-medications-does-it-make-sense-to-add-an-antidepressant/</t>
  </si>
  <si>
    <t>My daughter says “you can’t control my thoughts” when I try to comfort her. What can I do?</t>
  </si>
  <si>
    <t>https://childmind.org/ask-an-expert-qa/my-daughter-says-you-cant-control-my-thoughts-when-i-try-to-comfort-her-what-can-i-do/</t>
  </si>
  <si>
    <t>My aggressive 6-year-old, who has had many diagnoses, reacted badly to stimulants and an SSRI. What else can we try?</t>
  </si>
  <si>
    <t>https://childmind.org/ask-an-expert-qa/my-aggressive-6-year-old-who-has-had-many-diagnoses-reacted-badly-to-stimulants-and-an-ssri-what-else-can-we-try/</t>
  </si>
  <si>
    <t>ADHD, DMDD ODD</t>
  </si>
  <si>
    <t>14, 111, 299</t>
  </si>
  <si>
    <t>When should I hold a child accountable for his IED behavior and when should I give him a “pass”?</t>
  </si>
  <si>
    <t>https://childmind.org/ask-an-expert-qa/hold-child-accountable-ied-behavior-give-pass/</t>
  </si>
  <si>
    <t>When should we tell our kids that we’re getting a divorce?</t>
  </si>
  <si>
    <t>https://childmind.org/ask-an-expert-qa/when-should-we-tell-our-kids-that-were-getting-a-divorce/</t>
  </si>
  <si>
    <t>Divorce</t>
  </si>
  <si>
    <t>What happens to kids when divorced parents have different rules?</t>
  </si>
  <si>
    <t>https://childmind.org/ask-an-expert-qa/what-happens-to-kids-when-divorced-parents-have-different-rules/</t>
  </si>
  <si>
    <t>Melanie A. Fernandez, PhD, ABPP</t>
  </si>
  <si>
    <t>How can I protect my son with ADHD from substance abuse?</t>
  </si>
  <si>
    <t>https://childmind.org/ask-an-expert-qa/how-can-i-protect-my-son-with-adhd-from-substance-abuse/</t>
  </si>
  <si>
    <t>What should I do if my child has a drinking problem?</t>
  </si>
  <si>
    <t>https://childmind.org/ask-an-expert-qa/what-should-i-do-if-my-child-has-a-drinking-problem/</t>
  </si>
  <si>
    <t>Alcohol use disorder</t>
  </si>
  <si>
    <t>Is my teenager a substance abuser?</t>
  </si>
  <si>
    <t>https://childmind.org/ask-an-expert-qa/is-my-teenager-a-substance-abuser/</t>
  </si>
  <si>
    <t>My 10-year-old is either pooping his pants or not cleaning properly, leading to messy underwear almost daily. What should I do?</t>
  </si>
  <si>
    <t>https://childmind.org/ask-an-expert-qa/my-10-year-old-is-either-pooping-his-pants-or-not-cleaning-properly-leading-to-messy-underwear-almost-daily-what-should-i-do/</t>
  </si>
  <si>
    <t>My 7-year-old daughter keeps wetting her pants at school. What should we do?</t>
  </si>
  <si>
    <t>https://childmind.org/ask-an-expert-qa/my-7-year-old-daughter-keeps-wetting-her-pants-at-school-what-should-we-do/</t>
  </si>
  <si>
    <t>How does focusing on executive functions help treatment for ADHD?</t>
  </si>
  <si>
    <t>https://childmind.org/ask-an-expert-qa/how-does-focusing-on-executive-functions-help-treatment-for-adhd/</t>
  </si>
  <si>
    <t>Susan J. Schwartz, MAEd</t>
  </si>
  <si>
    <t>Should I teach my child a second language or will it delay her language development?</t>
  </si>
  <si>
    <t>https://childmind.org/ask-an-expert-qa/should-i-teach-my-child-a-second-language-or-will-it-delay-her-language-development/</t>
  </si>
  <si>
    <t>Second language, learning</t>
  </si>
  <si>
    <t>What can I do for my 4-year-old son who still doesn’t hold his pencil correctly?</t>
  </si>
  <si>
    <t>https://childmind.org/ask-an-expert-qa/what-can-i-do-for-my-4-year-old-son-who-still-doesnt-hold-his-pencil-correctly/</t>
  </si>
  <si>
    <t>Pencil holding, development</t>
  </si>
  <si>
    <t>My 5-year-old son, who has a development delay, is very independent but does not want to do his homework. What can I do?</t>
  </si>
  <si>
    <t>https://childmind.org/ask-an-expert-qa/my-5-year-old-son-who-has-a-development-delay-is-very-independent-but-does-not-want-to-do-his-homework-what-can-i-do/</t>
  </si>
  <si>
    <t>Developmental disorder</t>
  </si>
  <si>
    <t>Our 2-year-old grandson doesn’t speak yet. Is using sign language a good idea?</t>
  </si>
  <si>
    <t>https://childmind.org/ask-an-expert-qa/our-2-year-old-grandson-doesnt-speak-yet-is-using-sign-language-a-good-idea/</t>
  </si>
  <si>
    <t>Communication, sign language</t>
  </si>
  <si>
    <t>My son needs extra time on the SAT. Does anyone test high schoolers?</t>
  </si>
  <si>
    <t>https://childmind.org/ask-an-expert-qa/my-son-needs-extra-time-on-the-sat-does-anyone-test-high-schoolers/</t>
  </si>
  <si>
    <t>Dominick Auciello, PsyD</t>
  </si>
  <si>
    <t>SAT, ACT</t>
  </si>
  <si>
    <t>I’m working with a student who doesn’t want to read out loud and is unresponsive in class. Please help!</t>
  </si>
  <si>
    <t>https://childmind.org/ask-an-expert-qa/im-working-with-a-student-who-doesnt-want-to-read-out-loud-and-is-unresponsive-in-class-please-help/</t>
  </si>
  <si>
    <t>A 10-year-old boy has severe memory issues. What do you recommend his parents do? His public school?</t>
  </si>
  <si>
    <t>https://childmind.org/ask-an-expert-qa/a-10-year-old-boy-has-severe-memory-issues-what-do-you-recommend-his-parents-do-his-public-school/</t>
  </si>
  <si>
    <t>Michael Rosenthal, PhD</t>
  </si>
  <si>
    <t>memory issues</t>
  </si>
  <si>
    <t>My 7-year-old son with dyslexia is easily frustrated or angered by things outside of school. Is that common?</t>
  </si>
  <si>
    <t>https://childmind.org/ask-an-expert-qa/my-7-year-old-son-with-dyslexia-is-easily-frustrated-or-angered-by-things-outside-of-school-is-that-common/</t>
  </si>
  <si>
    <t>emotional frustration, outside of school</t>
  </si>
  <si>
    <t>Teacher and parents say a first-grader isn’t retaining information from day to day. What assessment would you suggest?</t>
  </si>
  <si>
    <t>https://childmind.org/ask-an-expert-qa/teacher-and-parents-say-a-first-grader-isnt-retaining-information-from-day-to-day-what-assessment-would-you-suggest/</t>
  </si>
  <si>
    <t>Information retention</t>
  </si>
  <si>
    <t>My 14-month-old granddaughter has no words yet and is very, very active. Is delayed speech a sign of ADHD?</t>
  </si>
  <si>
    <t>https://childmind.org/ask-an-expert-qa/14-month-old-granddaughter-no-words-yet-active-delayed-speech-sign-adhd/</t>
  </si>
  <si>
    <t>400</t>
  </si>
  <si>
    <t>Development, speech</t>
  </si>
  <si>
    <t>How can I increase the positive interactions I have with my child who has ADHD and dyslexia?</t>
  </si>
  <si>
    <t>https://childmind.org/ask-an-expert-qa/how-can-i-increase-the-positive-interactions-i-have-with-my-child-who-has-adhd-and-dyslexia/</t>
  </si>
  <si>
    <t>Positive interaction with Child</t>
  </si>
  <si>
    <t>My daughter is so frustrated by her learning disorder she’s having tantrums at school. What can we do?</t>
  </si>
  <si>
    <t>https://childmind.org/ask-an-expert-qa/my-daughter-is-so-frustrated-by-her-learning-disorder-shes-having-tantrums-at-school-what-can-we-do/</t>
  </si>
  <si>
    <t>tantrums</t>
  </si>
  <si>
    <t>I saw by accident that my 15-year-old daughter has been talking about sex with a guy on Facebook. What should I do?</t>
  </si>
  <si>
    <t>https://childmind.org/ask-an-expert-qa/i-saw-by-accident-that-my-15-year-old-daughter-has-been-talking-about-sex-with-a-guy-on-facebook-what-should-i-do/</t>
  </si>
  <si>
    <t>Social media, Facebook, sex</t>
  </si>
  <si>
    <t>Can Adderall and other drugs used to treat ADHD cause depression?</t>
  </si>
  <si>
    <t>https://childmind.org/ask-an-expert-qa/can-adderall-and-other-drugs-used-to-treat-adhd-cause-depression/</t>
  </si>
  <si>
    <t>Medication induced disorders</t>
  </si>
  <si>
    <t>Our granddaughter is severely anxious, but an antidepressant had too many side effects. Should we try a natural medication?</t>
  </si>
  <si>
    <t>https://childmind.org/ask-an-expert-qa/our-granddaughter-is-severely-anxious-but-an-antidepressant-had-too-many-side-effects-should-we-try-a-natural-medication/</t>
  </si>
  <si>
    <t>Side effects, homeopathic</t>
  </si>
  <si>
    <t>Our 7-year-old, who is tapering off Prozac, is upset and irritable. Is that a symptom of withdrawal?</t>
  </si>
  <si>
    <t>https://childmind.org/ask-an-expert-qa/our-7-year-old-who-is-tapering-off-prozac-is-upset-and-irritable-is-that-a-symptom-of-withdrawal/</t>
  </si>
  <si>
    <t>Stimulant medications helped my son with ADHD, but he developed tics. Is there something else we can try?</t>
  </si>
  <si>
    <t>https://childmind.org/ask-an-expert-qa/stimulant-medications-helped-my-son-with-adhd-but-he-developed-tics-is-there-something-else-we-can-try/</t>
  </si>
  <si>
    <t>ADHD, Tic disorder</t>
  </si>
  <si>
    <t>Why do some kids fail to respond, or respond unpredictably, to psychotropic medication?</t>
  </si>
  <si>
    <t>https://childmind.org/ask-an-expert-qa/why-do-some-kids-fail-to-respond-or-respond-unpredictably-to-psychotropic-medication/</t>
  </si>
  <si>
    <t>psychotropic medication</t>
  </si>
  <si>
    <t>What type of OT is beneficial for an approaching teenager diagnosed with nonverbal learning disorder?</t>
  </si>
  <si>
    <t>https://childmind.org/ask-an-expert-qa/what-type-of-ot-is-beneficial-for-an-approaching-teenager-diagnosed-with-nonverbal-learning-disorder/</t>
  </si>
  <si>
    <t>Nonverbal learning disorder, ADHD, developmental coordination disorder</t>
  </si>
  <si>
    <t>I’m afraid my 15-year-old daughter is a hoarder because she hides food around her room. What do you think?</t>
  </si>
  <si>
    <t>https://childmind.org/ask-an-expert-qa/im-afraid-my-15-year-old-daughter-is-a-hoarder-because-she-hides-food-around-her-room-what-do-you-think/</t>
  </si>
  <si>
    <t>ADHD, Hoarding disorder</t>
  </si>
  <si>
    <t>hiding food</t>
  </si>
  <si>
    <t>My 9-year-old son is constantly confessing thoughts, or things he has done, that he thinks are bad. How can we help him?</t>
  </si>
  <si>
    <t>https://childmind.org/ask-an-expert-qa/my-9-year-old-son-is-constantly-confessing-thoughts-or-things-he-has-done-that-he-thinks-are-bad-how-can-we-help-him/</t>
  </si>
  <si>
    <t>Controlling thoughts, negatively perceived thoughts, obsessions</t>
  </si>
  <si>
    <t>My 15-year-old daughter has been treated for OCD but still has a lot of symptoms. Would in-home sessions help her?</t>
  </si>
  <si>
    <t>https://childmind.org/ask-an-expert-qa/my-15-year-old-daughter-has-been-treated-for-ocd-but-still-has-a-lot-of-symptoms-would-in-home-sessions-help-her/</t>
  </si>
  <si>
    <t>persistent symptoms</t>
  </si>
  <si>
    <t>My 11-year-old son is constantly plagued by sexual thoughts he can’t control. How do we help this boy?</t>
  </si>
  <si>
    <t>https://childmind.org/ask-an-expert-qa/my-11-year-old-son-is-constantly-plagued-by-sexual-thoughts-he-cant-control-how-do-we-help-this-boy/</t>
  </si>
  <si>
    <t>Overbearing sexual thoughts</t>
  </si>
  <si>
    <t>Is my 15-year-old daughter a hoarder?</t>
  </si>
  <si>
    <t>https://childmind.org/ask-an-expert-qa/is-my-15-year-old-daughter-a-hoarder/</t>
  </si>
  <si>
    <t>Hoarding disorder, OCD</t>
  </si>
  <si>
    <t>If a boy of 6 years old doesn’t want to touch the floor when he walks, could it be OCD?</t>
  </si>
  <si>
    <t>https://childmind.org/ask-an-expert-qa/if-a-boy-of-6-years-old-doesnt-want-to-touch-the-floor-when-he-walks-could-it-be-ocd/</t>
  </si>
  <si>
    <t>touching the floor</t>
  </si>
  <si>
    <t>My daughter worries constantly about thoughts, and things she has done, that she thinks are “bad.” What can I do to help?</t>
  </si>
  <si>
    <t>https://childmind.org/ask-an-expert-qa/my-daughter-worries-constantly-about-thoughts-and-things-she-has-done-that-she-thinks-are-bad-what-can-i-do-to-help/</t>
  </si>
  <si>
    <t>negatively perceived thoughts, persistent thoughts obsessions</t>
  </si>
  <si>
    <t>My daughter treats her dad as a rival for my attention and is mean to him when he comes home. Is animosity towards the less-favored parent normal?</t>
  </si>
  <si>
    <t>https://childmind.org/ask-an-expert-qa/daughter-treats-dad-rival/</t>
  </si>
  <si>
    <t>rival parent</t>
  </si>
  <si>
    <t>My son cries every day at kindergarten because he misses me, and isn’t making friends. What can I do?</t>
  </si>
  <si>
    <t>https://childmind.org/ask-an-expert-qa/my-son-cries-every-day-at-kindergarten-because-he-misses-me-and-isnt-making-friends-what-can-i-do/</t>
  </si>
  <si>
    <t>My son had an allergic reaction to peanuts and now he will only eat a few foods. What can I do to get him to eat?</t>
  </si>
  <si>
    <t>https://childmind.org/ask-an-expert-qa/my-son-had-an-allergic-reaction-to-peanuts-and-now-he-will-only-eat-a-few-foods-what-can-i-do-to-get-him-to-eat/</t>
  </si>
  <si>
    <t>Allergic reaction causing fear of food</t>
  </si>
  <si>
    <t>My 7-year-old seems to only hear what he wants to hear. How do I make myself clear?</t>
  </si>
  <si>
    <t>https://childmind.org/ask-an-expert-qa/my-7-year-old-seems-to-only-hear-what-he-wants-to-hear-how-do-i-make-myself-clear/</t>
  </si>
  <si>
    <t>Selective listening</t>
  </si>
  <si>
    <t>My 6-year-old son gets anger attacks and his mind and reasoning completely shut down. During a recent one I didn’t know if he was trying to hurt himself or me. What can I do?</t>
  </si>
  <si>
    <t>https://childmind.org/ask-an-expert-qa/my-6-year-old-son-gets-anger-attacks-and-his-mind-and-reasoning-completely-shut-down-during-a-recent-one-i-didnt-know-if-he-was-trying-to-hurt-himself-or-me-what-can-i-do/</t>
  </si>
  <si>
    <t>Anger attacks</t>
  </si>
  <si>
    <t>My 15-year-old needs therapy, but refuses. How can I get him the help he needs?</t>
  </si>
  <si>
    <t>https://childmind.org/ask-an-expert-qa/my-15-year-old-needs-therapy-but-refuses-how-can-i-get-him-the-help-he-needs/</t>
  </si>
  <si>
    <t>Looking for therapy</t>
  </si>
  <si>
    <t>Does it matter HOW I praise my child?</t>
  </si>
  <si>
    <t>https://childmind.org/ask-an-expert-qa/does-it-matter-how-i-praise-my-child/</t>
  </si>
  <si>
    <t>types of praising for children</t>
  </si>
  <si>
    <t>I found porn on my 11-year-old’s phone. Should I talk to him?</t>
  </si>
  <si>
    <t>https://childmind.org/ask-an-expert-qa/i-found-porn-on-my-11-year-olds-phone-should-i-talk-to-him/</t>
  </si>
  <si>
    <t>healthy sexual identity, porn</t>
  </si>
  <si>
    <t>My 12-year-old daughter acts much older than she is. How do I rein her in?</t>
  </si>
  <si>
    <t>https://childmind.org/ask-an-expert-qa/my-12-year-old-daughter-acts-much-older-than-she-is-how-do-i-rein-her-in/</t>
  </si>
  <si>
    <t>Identity, acting older</t>
  </si>
  <si>
    <t>Should my daughter who might have selective mutism switch classes?</t>
  </si>
  <si>
    <t>https://childmind.org/ask-an-expert-qa/should-my-daughter-who-might-have-selective-mutism-switch-classes/</t>
  </si>
  <si>
    <t>My daughter is nervous about starting middle school this year. Do you have any tips for calming her anxiety?</t>
  </si>
  <si>
    <t>https://childmind.org/ask-an-expert-qa/my-daughter-is-nervous-about-starting-middle-school-this-year-do-you-have-any-tips-for-calming-her-anxiety/</t>
  </si>
  <si>
    <t>transition</t>
  </si>
  <si>
    <t>How can you help a 16-year-old who still has selective mutism?</t>
  </si>
  <si>
    <t>https://childmind.org/ask-an-expert-qa/how-can-you-help-a-16-year-old-who-still-has-selective-mutism/</t>
  </si>
  <si>
    <t>2600, 2700, 1800</t>
  </si>
  <si>
    <t>My niece refuses to speak around adults, but with kids she’s the leader of the group. Could she have SM?</t>
  </si>
  <si>
    <t>https://childmind.org/ask-an-expert-qa/my-niece-refuses-to-speak-around-adults-but-with-kids-shes-the-leader-of-the-group-could-she-have-sm/</t>
  </si>
  <si>
    <t>My son with SM is now refusing to talk to his sister. What should we do?</t>
  </si>
  <si>
    <t>https://childmind.org/ask-an-expert-qa/my-son-with-sm-is-now-refusing-to-talk-to-his-sister-what-should-we-do/</t>
  </si>
  <si>
    <t>refusing to talk with siblings</t>
  </si>
  <si>
    <t>My 6-year-old son has seen two occupational therapists, and both wanted to stop treatment at six months. What’s going on?</t>
  </si>
  <si>
    <t>https://childmind.org/ask-an-expert-qa/my-6-year-old-son-has-seen-two-occupational-therapists-and-both-wanted-to-stop-treatment-at-six-months-whats-going-on/</t>
  </si>
  <si>
    <t>stopping treatment</t>
  </si>
  <si>
    <t>My 3-year-old hugs too hard and doesn’t like loud noises. What could be causing this?</t>
  </si>
  <si>
    <t>https://childmind.org/ask-an-expert-qa/my-3-year-old-hugs-too-hard-and-doesnt-like-loud-noises-what-could-be-causing-this/</t>
  </si>
  <si>
    <t>possible processing issues</t>
  </si>
  <si>
    <t>My 13-year-old daughter is so anxious about her sexual orientation she is self-harming. What should we do?</t>
  </si>
  <si>
    <t>https://childmind.org/ask-an-expert-qa/my-13-year-old-daughter-is-so-anxious-about-her-sexual-orientation-she-is-self-harming-what-should-we-do/</t>
  </si>
  <si>
    <t>sexual identity</t>
  </si>
  <si>
    <t>My 11-year-old son has started having crushes on teachers and moms of friends. He has an obsessive personality and finds this all very embarrassing. What can I do?</t>
  </si>
  <si>
    <t>https://childmind.org/ask-an-expert-qa/my-11-year-old-son-has-started-having-crushes-on-teachers-and-moms-of-friends-he-has-an-obsessive-personality-and-finds-this-all-very-embarrassing-what-can-i-do/</t>
  </si>
  <si>
    <t>How do I get my son to sleep in his own bed?</t>
  </si>
  <si>
    <t>https://childmind.org/ask-an-expert-qa/how-do-i-get-my-son-to-sleep-in-his-own-bed/</t>
  </si>
  <si>
    <t>Sleep</t>
  </si>
  <si>
    <t>Our son never wants to go to bed and it’s making us all miserable. We need HELP!</t>
  </si>
  <si>
    <t>https://childmind.org/ask-an-expert-qa/our-son-never-wants-to-go-to-bed-and-its-making-us-all-miserable-we-need-help/</t>
  </si>
  <si>
    <t>Sleep hygiene</t>
  </si>
  <si>
    <t>Since the birth of our third child, my eldest daughter refuses to go to bed. Please help!</t>
  </si>
  <si>
    <t>https://childmind.org/ask-an-expert-qa/since-the-birth-of-our-third-child-my-eldest-daughter-refuses-to-go-to-bed-please-help/</t>
  </si>
  <si>
    <t>Mandi Silverman, PsyD, ABPP</t>
  </si>
  <si>
    <t>refusing to sleep</t>
  </si>
  <si>
    <t>Could my 2-year-old be having sleep terrors?</t>
  </si>
  <si>
    <t>https://childmind.org/ask-an-expert-qa/could-my-2-year-old-be-having-sleep-terrors/</t>
  </si>
  <si>
    <t>Night terrors</t>
  </si>
  <si>
    <t>Our 6-year-old son falls asleep with relative ease but has a difficult time staying in bed. What can we do?</t>
  </si>
  <si>
    <t>https://childmind.org/ask-an-expert-qa/our-6-year-old-son-falls-asleep-with-relative-ease-but-has-a-difficult-time-staying-in-bed-what-can-we-do/</t>
  </si>
  <si>
    <t>troubles staying asleep</t>
  </si>
  <si>
    <t>My son has trouble sleeping on school nights. How can I help him overcome his anxiety?</t>
  </si>
  <si>
    <t>https://childmind.org/ask-an-expert-qa/my-son-has-trouble-sleeping-on-school-nights-how-can-i-help-him-overcome-his-anxiety/</t>
  </si>
  <si>
    <t>My daughter, 6, had what I think was a panic attack, and she has extreme nightmares. Should I worry?</t>
  </si>
  <si>
    <t>https://childmind.org/ask-an-expert-qa/my-daughter-6-had-what-i-think-was-a-panic-attack-and-she-has-extreme-nightmares-should-i-worry/</t>
  </si>
  <si>
    <t>Panic attack causing nighmares</t>
  </si>
  <si>
    <t>My 19-month-old granddaughter’s sleeping habits change when she is at our home. Any suggestions on getting her to sleep?</t>
  </si>
  <si>
    <t>https://childmind.org/ask-an-expert-qa/my-19-month-old-granddaughters-sleeping-habits-change-when-she-is-at-our-home-any-suggestions-on-getting-her-to-sleep/</t>
  </si>
  <si>
    <t>Sleep habits</t>
  </si>
  <si>
    <t>My son wants to play football, but we’re worried about the risk of concussions. How can we keep him safe?</t>
  </si>
  <si>
    <t>https://childmind.org/ask-an-expert-qa/my-son-wants-to-play-football-but-were-worried-about-the-risk-of-concussions-how-can-we-keep-him-safe/</t>
  </si>
  <si>
    <t>Concussions</t>
  </si>
  <si>
    <t>My school’s new emergency plan includes lockdown drills. How can we keep them from scaring the kids?</t>
  </si>
  <si>
    <t>https://childmind.org/ask-an-expert-qa/schools-new-emergency-plan-includes-lockdown-drills-can-keep-scaring-kids/</t>
  </si>
  <si>
    <t>lockdown drills scaring kids</t>
  </si>
  <si>
    <t>My son is obsessed with fears that he will kill himself. He gets upset when I try to stop talking about it. What can I tell him?</t>
  </si>
  <si>
    <t>https://childmind.org/ask-an-expert-qa/my-son-is-obsessed-with-fears-that-he-will-kill-himself-he-gets-upset-when-i-try-to-stop-talking-about-it-what-can-i-tell-him/</t>
  </si>
  <si>
    <t>My daughter who is self-harming has agreed to see a counselor. Is there anything else we can do?</t>
  </si>
  <si>
    <t>https://childmind.org/ask-an-expert-qa/my-daughter-who-is-self-harming-has-agreed-to-see-a-counselor-is-there-anything-else-we-can-do/</t>
  </si>
  <si>
    <t>Anxiety, depression</t>
  </si>
  <si>
    <t>Why do teenagers go off ADHD medication?</t>
  </si>
  <si>
    <t>https://childmind.org/ask-an-expert-qa/why-do-teenagers-go-off-adhd-medication/</t>
  </si>
  <si>
    <t>stopping medications</t>
  </si>
  <si>
    <t>My daughter is worrying about her upcoming graduation and the future. Lately she can’t sleep and her heart is racing. Is she having panic attacks?</t>
  </si>
  <si>
    <t>https://childmind.org/ask-an-expert-qa/my-daughter-is-worrying-about-her-upcoming-graduation-and-the-future-lately-she-cant-sleep-and-her-heart-is-racing-is-she-having-panic-attacks/</t>
  </si>
  <si>
    <t>anxiety about future</t>
  </si>
  <si>
    <t>I am a mom with a 1-year-old son. Is a weeklong separation every 4 months OK?</t>
  </si>
  <si>
    <t>https://childmind.org/ask-an-expert-qa/i-am-a-mom-with-a-1-year-old-son-is-a-weeklong-separation-every-4-months-ok/</t>
  </si>
  <si>
    <t>effect of seperation on children</t>
  </si>
  <si>
    <t>My 11-month-old likes to play with her hair, and even pulls it. Is this trichotillomania?</t>
  </si>
  <si>
    <t>https://childmind.org/ask-an-expert-qa/my-11-month-old-likes-to-play-with-her-hair-and-even-pulls-it-is-this-trichotillomania/</t>
  </si>
  <si>
    <t>trichotillomania</t>
  </si>
  <si>
    <t>My daughter has facial and hand tics, but not Tourette’s. What causes this?</t>
  </si>
  <si>
    <t>https://childmind.org/ask-an-expert-qa/my-daughter-has-facial-and-hand-tics-but-not-tourettes-what-causes-this/</t>
  </si>
  <si>
    <t>tic disorder, tourettes</t>
  </si>
  <si>
    <t>Is my son getting the right treatment for his Tourette’s syndrome?</t>
  </si>
  <si>
    <t>https://childmind.org/ask-an-expert-qa/is-my-son-getting-the-right-treatment-for-his-tourettes-syndrome/</t>
  </si>
  <si>
    <t>Should children attend funerals?</t>
  </si>
  <si>
    <t>https://childmind.org/ask-an-expert-qa/should-children-attend-funerals/</t>
  </si>
  <si>
    <t>should children attend funerals, grief</t>
  </si>
  <si>
    <t>How can I talk to young children about a grandparent’s cancer?</t>
  </si>
  <si>
    <t>https://childmind.org/ask-an-expert-qa/how-can-i-talk-to-young-children-about-a-grandparents-cancer/</t>
  </si>
  <si>
    <t>1100, 200</t>
  </si>
  <si>
    <t>Cancer</t>
  </si>
  <si>
    <t>My 8-year-old son has been dealing with the death of his best friend, and now his uncle has died. How can we tell him?</t>
  </si>
  <si>
    <t>https://childmind.org/ask-an-expert-qa/8-year-old-son-dealing-death-best-friend-now-uncle-died-can-tell/</t>
  </si>
  <si>
    <t>Death in family</t>
  </si>
  <si>
    <t>person</t>
  </si>
  <si>
    <t>indices_person</t>
  </si>
  <si>
    <t>aliases</t>
  </si>
  <si>
    <t>non-person</t>
  </si>
  <si>
    <t>Not a person</t>
  </si>
  <si>
    <t>?</t>
  </si>
  <si>
    <t>Unknown</t>
  </si>
  <si>
    <t>A person (alive, dead, undead, or fictional). [schema:Person, https://schema.org/Person]</t>
  </si>
  <si>
    <t>schema:Person, MESH:D009272</t>
  </si>
  <si>
    <t>child</t>
  </si>
  <si>
    <t>A person 6 to 12 years of age. An individual 2 to 5 years old is CHILD, PRESCHOOL  [MESH:D002648,         
http://purl.bioontology.org/ontology/MESH/D002648]</t>
  </si>
  <si>
    <t>vcard:Child, MESH:D002648</t>
  </si>
  <si>
    <t>infant</t>
  </si>
  <si>
    <t>A child between 1 and 23 months of age. [MESH:D007223,         
http://purl.bioontology.org/ontology/MESH/D007223]</t>
  </si>
  <si>
    <t>MESH:D007223</t>
  </si>
  <si>
    <t>adolescent</t>
  </si>
  <si>
    <t>teenager</t>
  </si>
  <si>
    <t>A person 13 to 18 years of age. [MESH:D000293,         
http://purl.bioontology.org/ontology/MESH/D000293]</t>
  </si>
  <si>
    <t>MESH:D000293</t>
  </si>
  <si>
    <t>young adult</t>
  </si>
  <si>
    <t>A person between 19 and 24 years of age. [MESH:D055815,         
http://purl.bioontology.org/ontology/MESH/D055815]</t>
  </si>
  <si>
    <t>MESH:D055815</t>
  </si>
  <si>
    <t>adult</t>
  </si>
  <si>
    <t>A person having attained full growth or maturity. Adults are of 19 through 44 years of age. For a person between 19 and 24 years of age, YOUNG ADULT is available. [MESH:D000328,         
http://purl.bioontology.org/ontology/MESH/D000328]</t>
  </si>
  <si>
    <t>MESH:D000328</t>
  </si>
  <si>
    <t>senior</t>
  </si>
  <si>
    <t>A person 65 through 79 years of age. For a person older than 79 years, AGED, 80 AND OVER is available. [MESH:D000368,         
http://purl.bioontology.org/ontology/MESH/D000368]</t>
  </si>
  <si>
    <t>MESH:D000368</t>
  </si>
  <si>
    <t>aged</t>
  </si>
  <si>
    <t>A person 80 years of age and older. [MESH:D000369,         
http://purl.bioontology.org/ontology/MESH/D000369]</t>
  </si>
  <si>
    <t>MESH:D000369</t>
  </si>
  <si>
    <t>student</t>
  </si>
  <si>
    <t>Individuals enrolled in a school or formal educational program. [MESH:D013334,         
http://purl.bioontology.org/ontology/MESH/D013334]</t>
  </si>
  <si>
    <t>sio:000405</t>
  </si>
  <si>
    <t>preschool student</t>
  </si>
  <si>
    <t>toddler</t>
  </si>
  <si>
    <t>A child between the ages of 2 and 5. [MESH:D002675,         
http://purl.bioontology.org/ontology/MESH/D002675]</t>
  </si>
  <si>
    <t>MESH:D002675</t>
  </si>
  <si>
    <t>elementary student</t>
  </si>
  <si>
    <t>primary school student</t>
  </si>
  <si>
    <t>elementary school student</t>
  </si>
  <si>
    <t>middle school student</t>
  </si>
  <si>
    <t>junior high school student</t>
  </si>
  <si>
    <t>high school student</t>
  </si>
  <si>
    <t>college student</t>
  </si>
  <si>
    <t>undergraduate student</t>
  </si>
  <si>
    <t>graduate school student</t>
  </si>
  <si>
    <t>teacher</t>
  </si>
  <si>
    <t>SNOMEDCT:106304008</t>
  </si>
  <si>
    <t>professor</t>
  </si>
  <si>
    <t>sio:000404</t>
  </si>
  <si>
    <t>doctor</t>
  </si>
  <si>
    <t>sio:000394</t>
  </si>
  <si>
    <t>therapist</t>
  </si>
  <si>
    <t>psychiatrist</t>
  </si>
  <si>
    <t>SNMI:J-06198, SNOMEDCT:80584001</t>
  </si>
  <si>
    <t>psychologist</t>
  </si>
  <si>
    <t>SNMI:J-19230, SNOMEDCT:59944000</t>
  </si>
  <si>
    <t>social worker</t>
  </si>
  <si>
    <t>SNMI:J-19300, SNOMEDCT:106328005</t>
  </si>
  <si>
    <t>school counselor</t>
  </si>
  <si>
    <t>parent</t>
  </si>
  <si>
    <t>Persons functioning as natural, adoptive, or substitute parents. The heading includes the concept of parenthood as well as preparation for becoming a parent. [MESH:D010290,         
http://purl.bioontology.org/ontology/MESH/D010290]</t>
  </si>
  <si>
    <t>vcard:Parent, MESH:D010290</t>
  </si>
  <si>
    <t>caregiver</t>
  </si>
  <si>
    <t>Persons who provide care to those who need supervision or assistance in illness or disability. They may provide the care in the home, in a hospital, or in an institution. Although caregivers include trained medical, nursing, and other health personnel, the concept also refers to parents, spouses, or other family members, friends, members of the clergy, teachers, social workers, fellow patients. [MESH:D017028, http://purl.bioontology.org/ontology/MESH/D017028]</t>
  </si>
  <si>
    <t>MESH:D017028</t>
  </si>
  <si>
    <t>patient</t>
  </si>
  <si>
    <t>Individuals participating in the health care system for the purpose of receiving therapeutic, diagnostic, or preventive procedures. [MESH:D010361, http://purl.bioontology.org/ontology/MESH/D010361]</t>
  </si>
  <si>
    <t>sio:000393, MESH:D010361</t>
  </si>
  <si>
    <t>study participant</t>
  </si>
  <si>
    <t>research subject</t>
  </si>
  <si>
    <t>Persons who are enrolled in research studies or who are otherwise the subjects of research. [MESH:D035842,         
http://purl.bioontology.org/ontology/MESH/D035842]</t>
  </si>
  <si>
    <t>sio:000399, MESH:D035842</t>
  </si>
  <si>
    <t>self</t>
  </si>
  <si>
    <t>vcard:Me</t>
  </si>
  <si>
    <t>sibling</t>
  </si>
  <si>
    <t>Persons or animals having at least one parent in common. (American College Dictionary, 3d ed) [MESH:D035781, http://purl.bioontology.org/ontology/MESH/D035781]</t>
  </si>
  <si>
    <t>vcard:Sibling, MESH:D035781</t>
  </si>
  <si>
    <t>friend</t>
  </si>
  <si>
    <t>Persons whom one knows, likes, and trusts. [MESH:D033062,         
http://purl.bioontology.org/ontology/MESH/D033062]</t>
  </si>
  <si>
    <t>vcard:Friend, MESH:D033062</t>
  </si>
  <si>
    <t>celebrity</t>
  </si>
  <si>
    <t>influencer</t>
  </si>
  <si>
    <t>indices_treatment</t>
  </si>
  <si>
    <t>Praveen</t>
  </si>
  <si>
    <t>APATREATMENT:</t>
  </si>
  <si>
    <t>link_definition</t>
  </si>
  <si>
    <t>10000</t>
  </si>
  <si>
    <t>BehaviorModificationTherapy</t>
  </si>
  <si>
    <t>10100</t>
  </si>
  <si>
    <t>Anger_Control</t>
  </si>
  <si>
    <t>Anger management</t>
  </si>
  <si>
    <t>10120</t>
  </si>
  <si>
    <t>Aggression replacement training</t>
  </si>
  <si>
    <t>10200</t>
  </si>
  <si>
    <t>Anxiety_Management</t>
  </si>
  <si>
    <t>10300</t>
  </si>
  <si>
    <t>Assertiveness_Training</t>
  </si>
  <si>
    <t>10400</t>
  </si>
  <si>
    <t>Aversion_Therapy</t>
  </si>
  <si>
    <t>10500</t>
  </si>
  <si>
    <t>Behavior_Contracting</t>
  </si>
  <si>
    <t>10600</t>
  </si>
  <si>
    <t>Behavior_Modification</t>
  </si>
  <si>
    <t>10700</t>
  </si>
  <si>
    <t>Behavior_Therapy</t>
  </si>
  <si>
    <t>10800</t>
  </si>
  <si>
    <t>Biofeedback_Training</t>
  </si>
  <si>
    <t>https://www.psychologytoday.com/us/therapy-types/biofeedback</t>
  </si>
  <si>
    <t>10820</t>
  </si>
  <si>
    <t>Neurofeedback</t>
  </si>
  <si>
    <t>https://www.psychologytoday.com/us/therapy-types/neurofeedback</t>
  </si>
  <si>
    <t>10900</t>
  </si>
  <si>
    <t>Conditioning</t>
  </si>
  <si>
    <t>11000</t>
  </si>
  <si>
    <t>Contingency_Management</t>
  </si>
  <si>
    <t>11100</t>
  </si>
  <si>
    <t>Counterconditioning</t>
  </si>
  <si>
    <t>11200</t>
  </si>
  <si>
    <t>Covert_Sensitization</t>
  </si>
  <si>
    <t>11300</t>
  </si>
  <si>
    <t>Differential_Reinforcement</t>
  </si>
  <si>
    <t>11400</t>
  </si>
  <si>
    <t>Exposure_Therapy</t>
  </si>
  <si>
    <t>11420</t>
  </si>
  <si>
    <t>Exposure and Response Prevention</t>
  </si>
  <si>
    <t>ERP</t>
  </si>
  <si>
    <t>Exposure Therapy</t>
  </si>
  <si>
    <t>https://www.psychologytoday.com/us/therapy-types/exposure-and-response-prevention</t>
  </si>
  <si>
    <t>11430</t>
  </si>
  <si>
    <t>Prolonged Exposure Therapy</t>
  </si>
  <si>
    <t>PE</t>
  </si>
  <si>
    <t>https://www.psychologytoday.com/us/therapy-types/prolonged-exposure-therapy</t>
  </si>
  <si>
    <t>11500</t>
  </si>
  <si>
    <t>Fading_(Conditioning)</t>
  </si>
  <si>
    <t>11600</t>
  </si>
  <si>
    <t>Functional_Analysis</t>
  </si>
  <si>
    <t>11700</t>
  </si>
  <si>
    <t>Implosive_Therapy</t>
  </si>
  <si>
    <t>11800</t>
  </si>
  <si>
    <t>Omission_Training</t>
  </si>
  <si>
    <t>11900</t>
  </si>
  <si>
    <t>Operant_Conditioning</t>
  </si>
  <si>
    <t>12000</t>
  </si>
  <si>
    <t>Overcorrection</t>
  </si>
  <si>
    <t>12100</t>
  </si>
  <si>
    <t>Progressive_Relaxation_Therapy</t>
  </si>
  <si>
    <t>12200</t>
  </si>
  <si>
    <t>Reciprocal_Inhibition_Therapy</t>
  </si>
  <si>
    <t>12300</t>
  </si>
  <si>
    <t>Relaxation_Therapy</t>
  </si>
  <si>
    <t>12400</t>
  </si>
  <si>
    <t>Response_Cost</t>
  </si>
  <si>
    <t>12500</t>
  </si>
  <si>
    <t>Self_Help_Techniques</t>
  </si>
  <si>
    <t>Not Specific enough</t>
  </si>
  <si>
    <t>12600</t>
  </si>
  <si>
    <t>Self_Management</t>
  </si>
  <si>
    <t>12700</t>
  </si>
  <si>
    <t>Self_Monitoring</t>
  </si>
  <si>
    <t>12800</t>
  </si>
  <si>
    <t>Sensitization</t>
  </si>
  <si>
    <t>12900</t>
  </si>
  <si>
    <t>Strategic_Family_Therapy</t>
  </si>
  <si>
    <t>13000</t>
  </si>
  <si>
    <t>Stress_Management</t>
  </si>
  <si>
    <t>13100</t>
  </si>
  <si>
    <t>Structural_Family_Therapy</t>
  </si>
  <si>
    <t>https://www.psychologytoday.com/us/therapy-types/structural-family-therapy</t>
  </si>
  <si>
    <t>13200</t>
  </si>
  <si>
    <t>Systematic_Desensitization_Therapy</t>
  </si>
  <si>
    <t>13300</t>
  </si>
  <si>
    <t>Time_Out</t>
  </si>
  <si>
    <t>13400</t>
  </si>
  <si>
    <t>Token_Economy_Programs</t>
  </si>
  <si>
    <t>20000</t>
  </si>
  <si>
    <t>Counseling</t>
  </si>
  <si>
    <t>20200</t>
  </si>
  <si>
    <t>Counseling_Psychology</t>
  </si>
  <si>
    <t>20300</t>
  </si>
  <si>
    <t>Crisis_Intervention_Services</t>
  </si>
  <si>
    <t>20400</t>
  </si>
  <si>
    <t>Cross_Cultural_Counseling</t>
  </si>
  <si>
    <t>20700</t>
  </si>
  <si>
    <t>Group_Counseling</t>
  </si>
  <si>
    <t>Group therapy</t>
  </si>
  <si>
    <t>20800</t>
  </si>
  <si>
    <t>Hot_Line_Services</t>
  </si>
  <si>
    <t>20900</t>
  </si>
  <si>
    <t>Microcounseling</t>
  </si>
  <si>
    <t>21000</t>
  </si>
  <si>
    <t>Pastoral_Counseling</t>
  </si>
  <si>
    <t>21100</t>
  </si>
  <si>
    <t>Peer_Counseling</t>
  </si>
  <si>
    <t>21300</t>
  </si>
  <si>
    <t>Social_Casework</t>
  </si>
  <si>
    <t>21400</t>
  </si>
  <si>
    <t>Social_Group_Work</t>
  </si>
  <si>
    <t>21500</t>
  </si>
  <si>
    <t>Suicide_Prevention</t>
  </si>
  <si>
    <t>30000</t>
  </si>
  <si>
    <t>Psychotherapy</t>
  </si>
  <si>
    <t>talk therapy</t>
  </si>
  <si>
    <t>30100</t>
  </si>
  <si>
    <t>Acceptance_and_Commitment_Therapy</t>
  </si>
  <si>
    <t>30200</t>
  </si>
  <si>
    <t>Adlerian_Psychotherapy</t>
  </si>
  <si>
    <t>https://www.psychologytoday.com/us/therapy-types/adlerian-therapy</t>
  </si>
  <si>
    <t>30300</t>
  </si>
  <si>
    <t>Adolescent_Psychotherapy</t>
  </si>
  <si>
    <t>30400</t>
  </si>
  <si>
    <t>Age_Regression_(Hypnotic)</t>
  </si>
  <si>
    <t>30500</t>
  </si>
  <si>
    <t>Analytical_Psychotherapy</t>
  </si>
  <si>
    <t>30600</t>
  </si>
  <si>
    <t>Autogenic_Training</t>
  </si>
  <si>
    <t>30700</t>
  </si>
  <si>
    <t>Bibliotherapy</t>
  </si>
  <si>
    <t>https://www.psychologytoday.com/us/therapy-types/bibliotherapy</t>
  </si>
  <si>
    <t>30800</t>
  </si>
  <si>
    <t>Brief_Psychotherapy</t>
  </si>
  <si>
    <t>30900</t>
  </si>
  <si>
    <t>Brief_Relational_Therapy</t>
  </si>
  <si>
    <t>31000</t>
  </si>
  <si>
    <t>Centering</t>
  </si>
  <si>
    <t>31100</t>
  </si>
  <si>
    <t>Child_Psychotherapy</t>
  </si>
  <si>
    <t>31200</t>
  </si>
  <si>
    <t>Client_Centered_Therapy</t>
  </si>
  <si>
    <t>31300</t>
  </si>
  <si>
    <t>Clinical_Practice</t>
  </si>
  <si>
    <t>Not specific enough</t>
  </si>
  <si>
    <t>31400</t>
  </si>
  <si>
    <t>Cognitive_Behavior_Therapy</t>
  </si>
  <si>
    <t>Cognitive Behavioral Therapy</t>
  </si>
  <si>
    <t>https://www.psychologytoday.com/us/therapy-types/cognitive-behavioral-therapy</t>
  </si>
  <si>
    <t>31420</t>
  </si>
  <si>
    <t>Cognitive Behavior Therapy for Psychosis</t>
  </si>
  <si>
    <t>CBTp</t>
  </si>
  <si>
    <t>31430</t>
  </si>
  <si>
    <t>Trauma-Focused Cognitive Behavior Therapy</t>
  </si>
  <si>
    <t>https://www.psychologytoday.com/us/therapy-types/trauma-focused-cognitive-behavior-therapy</t>
  </si>
  <si>
    <t>31500</t>
  </si>
  <si>
    <t>Cognitive_Restructuring</t>
  </si>
  <si>
    <t>31600</t>
  </si>
  <si>
    <t>Cognitive_Techniques</t>
  </si>
  <si>
    <t>31700</t>
  </si>
  <si>
    <t>Cognitive_Therapy</t>
  </si>
  <si>
    <t>31720</t>
  </si>
  <si>
    <t>Cognitive Enhancement Therapy</t>
  </si>
  <si>
    <t>CET</t>
  </si>
  <si>
    <t xml:space="preserve">Cognitive Therapy </t>
  </si>
  <si>
    <t>31730</t>
  </si>
  <si>
    <t>Cognitive Processing Therapy</t>
  </si>
  <si>
    <t>CPT</t>
  </si>
  <si>
    <t>Cognitive Therapy</t>
  </si>
  <si>
    <t>31740</t>
  </si>
  <si>
    <t>Cognitive Remediation Therapy</t>
  </si>
  <si>
    <t>CRT</t>
  </si>
  <si>
    <t>31750</t>
  </si>
  <si>
    <t>Mindfulness-Based Cognitive Therapy</t>
  </si>
  <si>
    <t>https://www.psychologytoday.com/us/therapy-types/mindfulness-based-cognitive-therapy</t>
  </si>
  <si>
    <t>31800</t>
  </si>
  <si>
    <t>Conjoint_Therapy</t>
  </si>
  <si>
    <t>31900</t>
  </si>
  <si>
    <t>Consultation_Liaison_Psychiatry</t>
  </si>
  <si>
    <t>32000</t>
  </si>
  <si>
    <t>Cotherapy</t>
  </si>
  <si>
    <t>32100</t>
  </si>
  <si>
    <t>Countertransference</t>
  </si>
  <si>
    <t>32200</t>
  </si>
  <si>
    <t>Couples_Therapy</t>
  </si>
  <si>
    <t>32300</t>
  </si>
  <si>
    <t>Crisis_Intervention</t>
  </si>
  <si>
    <t>32400</t>
  </si>
  <si>
    <t>Debriefing_(Psychological)</t>
  </si>
  <si>
    <t>32450</t>
  </si>
  <si>
    <t>Dialectical Behavior Therapy</t>
  </si>
  <si>
    <t>https://www.psychologytoday.com/us/therapy-types/dialectical-behavior-therapy</t>
  </si>
  <si>
    <t>32500</t>
  </si>
  <si>
    <t>Dream_Analysis</t>
  </si>
  <si>
    <t>32600</t>
  </si>
  <si>
    <t>Eclectic_Psychotherapy</t>
  </si>
  <si>
    <t>32700</t>
  </si>
  <si>
    <t>Emotion_Focused_Therapy</t>
  </si>
  <si>
    <t>Emotionally Focused Therapy</t>
  </si>
  <si>
    <t>32800</t>
  </si>
  <si>
    <t>Empty_Chair_Technique</t>
  </si>
  <si>
    <t>32900</t>
  </si>
  <si>
    <t>Enactments</t>
  </si>
  <si>
    <t>33000</t>
  </si>
  <si>
    <t>Encounter_Group_Therapy</t>
  </si>
  <si>
    <t>33100</t>
  </si>
  <si>
    <t>Ericksonian_Psychotherapy</t>
  </si>
  <si>
    <t>33200</t>
  </si>
  <si>
    <t>Existential_Therapy</t>
  </si>
  <si>
    <t>https://www.psychologytoday.com/us/therapy-types/existential-therapy</t>
  </si>
  <si>
    <t>33300</t>
  </si>
  <si>
    <t>Experiential_Psychotherapy</t>
  </si>
  <si>
    <t>https://www.psychologytoday.com/us/therapy-types/experiential-therapy</t>
  </si>
  <si>
    <t>33400</t>
  </si>
  <si>
    <t>Expressive_Psychotherapy</t>
  </si>
  <si>
    <t>33500</t>
  </si>
  <si>
    <t>Family_Therapy</t>
  </si>
  <si>
    <t>33600</t>
  </si>
  <si>
    <t>Feminist_Therapy</t>
  </si>
  <si>
    <t>https://www.psychologytoday.com/us/therapy-types/feminist-therapy</t>
  </si>
  <si>
    <t>33700</t>
  </si>
  <si>
    <t>Free_Association</t>
  </si>
  <si>
    <t>33800</t>
  </si>
  <si>
    <t>Geriatric_Psychotherapy</t>
  </si>
  <si>
    <t>33900</t>
  </si>
  <si>
    <t>Gestalt_Therapy</t>
  </si>
  <si>
    <t>https://www.psychologytoday.com/us/therapy-types/gestalt-therapy</t>
  </si>
  <si>
    <t>34000</t>
  </si>
  <si>
    <t>Group_Psychotherapy</t>
  </si>
  <si>
    <t>34100</t>
  </si>
  <si>
    <t>Guided_Imagery</t>
  </si>
  <si>
    <t>34200</t>
  </si>
  <si>
    <t>Humanistic_Psychotherapy</t>
  </si>
  <si>
    <t>https://www.psychologytoday.com/us/therapy-types/humanistic-therapy</t>
  </si>
  <si>
    <t>34300</t>
  </si>
  <si>
    <t>Hypnotherapy</t>
  </si>
  <si>
    <t>https://www.psychologytoday.com/us/therapy-types/hypnotherapy</t>
  </si>
  <si>
    <t>34400</t>
  </si>
  <si>
    <t>Individual_Psychotherapy</t>
  </si>
  <si>
    <t>34500</t>
  </si>
  <si>
    <t>Insight_(Psychotherapeutic_Process)</t>
  </si>
  <si>
    <t>34600</t>
  </si>
  <si>
    <t>Insight_Therapy</t>
  </si>
  <si>
    <t>34700</t>
  </si>
  <si>
    <t>Integrative_Psychotherapy</t>
  </si>
  <si>
    <t>https://www.psychologytoday.com/us/therapy-types/integrative-therapy</t>
  </si>
  <si>
    <t>34800</t>
  </si>
  <si>
    <t>Interpersonal_Psychotherapy</t>
  </si>
  <si>
    <t>34900</t>
  </si>
  <si>
    <t>Logotherapy</t>
  </si>
  <si>
    <t>35000</t>
  </si>
  <si>
    <t>Marathon_Group_Therapy</t>
  </si>
  <si>
    <t>35100</t>
  </si>
  <si>
    <t>Marriage_Counseling</t>
  </si>
  <si>
    <t>35200</t>
  </si>
  <si>
    <t>Mirroring</t>
  </si>
  <si>
    <t>35300</t>
  </si>
  <si>
    <t>Morita_Therapy</t>
  </si>
  <si>
    <t>35400</t>
  </si>
  <si>
    <t>Mutual_Storytelling_Technique</t>
  </si>
  <si>
    <t>35500</t>
  </si>
  <si>
    <t>Narrative_Therapy</t>
  </si>
  <si>
    <t>https://www.psychologytoday.com/us/therapy-types/narrative-therapy</t>
  </si>
  <si>
    <t>35600</t>
  </si>
  <si>
    <t>Negative_Therapeutic_Reaction</t>
  </si>
  <si>
    <t>35700</t>
  </si>
  <si>
    <t>Network_Therapy</t>
  </si>
  <si>
    <t>35800</t>
  </si>
  <si>
    <t>Paradoxical_Techniques</t>
  </si>
  <si>
    <t>35900</t>
  </si>
  <si>
    <t>Personal_Therapy</t>
  </si>
  <si>
    <t>36000</t>
  </si>
  <si>
    <t>Persuasion_Therapy</t>
  </si>
  <si>
    <t>36100</t>
  </si>
  <si>
    <t>Play_Therapy</t>
  </si>
  <si>
    <t>https://www.psychologytoday.com/us/therapy-types/play-therapy</t>
  </si>
  <si>
    <t>36200</t>
  </si>
  <si>
    <t>Primal_Therapy</t>
  </si>
  <si>
    <t>36300</t>
  </si>
  <si>
    <t>Psychoanalysis</t>
  </si>
  <si>
    <t>Psychoanalytic therapy</t>
  </si>
  <si>
    <t>https://www.psychologytoday.com/us/therapy-types/psychoanalytic-therapy</t>
  </si>
  <si>
    <t>36400</t>
  </si>
  <si>
    <t>Psychodrama</t>
  </si>
  <si>
    <t>36500</t>
  </si>
  <si>
    <t>Psychodynamic_Psychotherapy</t>
  </si>
  <si>
    <t>https://www.psychologytoday.com/us/therapy-types/psychodynamic-therapy</t>
  </si>
  <si>
    <t>36510</t>
  </si>
  <si>
    <t>Brief Psychodynamic Psychotherapy</t>
  </si>
  <si>
    <t>Psychodynamic Therapy</t>
  </si>
  <si>
    <t>36600</t>
  </si>
  <si>
    <t>Psychotherapeutic_Breakthrough</t>
  </si>
  <si>
    <t>36700</t>
  </si>
  <si>
    <t>Psychotherapeutic_Counseling</t>
  </si>
  <si>
    <t>36800</t>
  </si>
  <si>
    <t>Psychotherapeutic_Neutrality</t>
  </si>
  <si>
    <t>36900</t>
  </si>
  <si>
    <t>Psychotherapeutic_Outcomes</t>
  </si>
  <si>
    <t>37000</t>
  </si>
  <si>
    <t>Psychotherapeutic_Processes</t>
  </si>
  <si>
    <t>37100</t>
  </si>
  <si>
    <t>Psychotherapeutic_Resistance</t>
  </si>
  <si>
    <t>37200</t>
  </si>
  <si>
    <t>Psychotherapeutic_Techniques</t>
  </si>
  <si>
    <t>37300</t>
  </si>
  <si>
    <t>Psychotherapeutic_Transference</t>
  </si>
  <si>
    <t>37500</t>
  </si>
  <si>
    <t>Rational_Emotive_Behavior_Therapy</t>
  </si>
  <si>
    <t>https://www.psychologytoday.com/us/therapy-types/rational-emotive-behavior-therapy</t>
  </si>
  <si>
    <t>37600</t>
  </si>
  <si>
    <t>Reality_Therapy</t>
  </si>
  <si>
    <t>https://www.psychologytoday.com/us/therapy-types/reality-therapy</t>
  </si>
  <si>
    <t>37700</t>
  </si>
  <si>
    <t>Relationship_Therapy</t>
  </si>
  <si>
    <t>37800</t>
  </si>
  <si>
    <t>Self_Analysis</t>
  </si>
  <si>
    <t>37900</t>
  </si>
  <si>
    <t>Solution_Focused_Therapy</t>
  </si>
  <si>
    <t>38000</t>
  </si>
  <si>
    <t>Supportive_Psychotherapy</t>
  </si>
  <si>
    <t>38100</t>
  </si>
  <si>
    <t>Therapist_Selection</t>
  </si>
  <si>
    <t>38200</t>
  </si>
  <si>
    <t>Transactional_Analysis</t>
  </si>
  <si>
    <t>40000</t>
  </si>
  <si>
    <t>MedicalPhysicalTreatment</t>
  </si>
  <si>
    <t>40100</t>
  </si>
  <si>
    <t>Acupuncture</t>
  </si>
  <si>
    <t>40200</t>
  </si>
  <si>
    <t>Adrenalectomy</t>
  </si>
  <si>
    <t>40220</t>
  </si>
  <si>
    <t>Anterior capsulotomy</t>
  </si>
  <si>
    <t>Surgery</t>
  </si>
  <si>
    <t>40230</t>
  </si>
  <si>
    <t>Anterior cingulotomy</t>
  </si>
  <si>
    <t>41400</t>
  </si>
  <si>
    <t>Commissurotomy</t>
  </si>
  <si>
    <t>41420</t>
  </si>
  <si>
    <t>Brain Stimulation Therapy</t>
  </si>
  <si>
    <t>https://www.psychologytoday.com/us/therapy-types/brain-stimulation-therapy</t>
  </si>
  <si>
    <t>41430</t>
  </si>
  <si>
    <t>Deep Brain Stimulation</t>
  </si>
  <si>
    <t>DBS</t>
  </si>
  <si>
    <t>41900</t>
  </si>
  <si>
    <t>Drug_Augmentation</t>
  </si>
  <si>
    <t>42000</t>
  </si>
  <si>
    <t>Drug_Self_Administration</t>
  </si>
  <si>
    <t>42100</t>
  </si>
  <si>
    <t>Electroconvulsive_Shock_Therapy</t>
  </si>
  <si>
    <t>Electroconvulsive Therapy, ECT</t>
  </si>
  <si>
    <t>42200</t>
  </si>
  <si>
    <t>Electrosleep_Treatment</t>
  </si>
  <si>
    <t>42300</t>
  </si>
  <si>
    <t>Endocrine_Gland_Surgery</t>
  </si>
  <si>
    <t>42320</t>
  </si>
  <si>
    <t>Gamma knife</t>
  </si>
  <si>
    <t>Radiation/ Device</t>
  </si>
  <si>
    <t>42800</t>
  </si>
  <si>
    <t>Hemispherectomy</t>
  </si>
  <si>
    <t>43000</t>
  </si>
  <si>
    <t>Hormone_Therapy</t>
  </si>
  <si>
    <t>44100</t>
  </si>
  <si>
    <t>Medical_Therapeutic_Devices</t>
  </si>
  <si>
    <t>Devices</t>
  </si>
  <si>
    <t>44300</t>
  </si>
  <si>
    <t>Mood_Stabilizers</t>
  </si>
  <si>
    <t>44400</t>
  </si>
  <si>
    <t>Movement_Therapy</t>
  </si>
  <si>
    <t>44500</t>
  </si>
  <si>
    <t>Narcoanalysis</t>
  </si>
  <si>
    <t>44600</t>
  </si>
  <si>
    <t>Neural_Transplantation</t>
  </si>
  <si>
    <t>44700</t>
  </si>
  <si>
    <t>Neurosurgery</t>
  </si>
  <si>
    <t>45100</t>
  </si>
  <si>
    <t>Pain_Management</t>
  </si>
  <si>
    <t>45200</t>
  </si>
  <si>
    <t>Phototherapy</t>
  </si>
  <si>
    <t>45300</t>
  </si>
  <si>
    <t>Physical_Treatment_Methods</t>
  </si>
  <si>
    <t>45400</t>
  </si>
  <si>
    <t>Pinealectomy</t>
  </si>
  <si>
    <t>46100</t>
  </si>
  <si>
    <t>Psychosomatic_Medicine</t>
  </si>
  <si>
    <t>46200</t>
  </si>
  <si>
    <t>Psychosurgery</t>
  </si>
  <si>
    <t>46500</t>
  </si>
  <si>
    <t>Shock_Therapy</t>
  </si>
  <si>
    <t>46600</t>
  </si>
  <si>
    <t>Sleep_Treatment</t>
  </si>
  <si>
    <t>46620</t>
  </si>
  <si>
    <t>Sleep Restriction</t>
  </si>
  <si>
    <t>46630</t>
  </si>
  <si>
    <t>Sleep training</t>
  </si>
  <si>
    <t>Sleep Treatment</t>
  </si>
  <si>
    <t>47100</t>
  </si>
  <si>
    <t>47200</t>
  </si>
  <si>
    <t>Sympathectomy</t>
  </si>
  <si>
    <t>47300</t>
  </si>
  <si>
    <t>Thalamotomy</t>
  </si>
  <si>
    <t>47400</t>
  </si>
  <si>
    <t>Thyroidectomy</t>
  </si>
  <si>
    <t>47500</t>
  </si>
  <si>
    <t>Tractotomy</t>
  </si>
  <si>
    <t>47600</t>
  </si>
  <si>
    <t>Transcranial_Magnetic_Stimulation</t>
  </si>
  <si>
    <t>TMS</t>
  </si>
  <si>
    <t>47650</t>
  </si>
  <si>
    <t>Vagus Nerve Stimulation</t>
  </si>
  <si>
    <t>VNS</t>
  </si>
  <si>
    <t>100000</t>
  </si>
  <si>
    <t>AlternativeTherapies</t>
  </si>
  <si>
    <t>100100</t>
  </si>
  <si>
    <t>Adventure_Therapy</t>
  </si>
  <si>
    <t>100200</t>
  </si>
  <si>
    <t>Aerobic_Exercise</t>
  </si>
  <si>
    <t>100300</t>
  </si>
  <si>
    <t>Alternative_Medicine</t>
  </si>
  <si>
    <t>alternative therapy</t>
  </si>
  <si>
    <t>100400</t>
  </si>
  <si>
    <t>Animal_Assisted_Therapy</t>
  </si>
  <si>
    <t>https://www.psychologytoday.com/us/therapy-types/animal-assisted-therapy</t>
  </si>
  <si>
    <t>100500</t>
  </si>
  <si>
    <t>Aromatherapy</t>
  </si>
  <si>
    <t>100600</t>
  </si>
  <si>
    <t>Art_Therapy</t>
  </si>
  <si>
    <t>https://www.psychologytoday.com/us/therapy-types/applied-behavior-analysis</t>
  </si>
  <si>
    <t>100700</t>
  </si>
  <si>
    <t>Autohypnosis</t>
  </si>
  <si>
    <t>100800</t>
  </si>
  <si>
    <t>Communication_Skills_Training</t>
  </si>
  <si>
    <t>100900</t>
  </si>
  <si>
    <t>Creative_Arts_Therapy</t>
  </si>
  <si>
    <t>101000</t>
  </si>
  <si>
    <t>Dance_Therapy</t>
  </si>
  <si>
    <t>101100</t>
  </si>
  <si>
    <t>Dietary_Supplements</t>
  </si>
  <si>
    <t>101200</t>
  </si>
  <si>
    <t>Eye_Movement_Desensitization_Therapy</t>
  </si>
  <si>
    <t>Eye Movement Desensitization and Reprocessing, EMDR</t>
  </si>
  <si>
    <t>https://www.psychologytoday.com/us/therapy-types/eye-movement-desensitization-and-reprocessing-therapy</t>
  </si>
  <si>
    <t>101300</t>
  </si>
  <si>
    <t>Faith_Healing</t>
  </si>
  <si>
    <t>101400</t>
  </si>
  <si>
    <t>Folk_Medicine</t>
  </si>
  <si>
    <t>101500</t>
  </si>
  <si>
    <t>Human_Relations_Training</t>
  </si>
  <si>
    <t>101600</t>
  </si>
  <si>
    <t>Hypericum_Perforatum</t>
  </si>
  <si>
    <t>101700</t>
  </si>
  <si>
    <t>Hypnosis</t>
  </si>
  <si>
    <t>101800</t>
  </si>
  <si>
    <t>Imagery</t>
  </si>
  <si>
    <t>101820</t>
  </si>
  <si>
    <t>Light therapy</t>
  </si>
  <si>
    <t>101900</t>
  </si>
  <si>
    <t>Medicinal_Herbs_and_Plants</t>
  </si>
  <si>
    <t>102000</t>
  </si>
  <si>
    <t>Meditation</t>
  </si>
  <si>
    <t>102100</t>
  </si>
  <si>
    <t>Milieu_Therapy</t>
  </si>
  <si>
    <t>102200</t>
  </si>
  <si>
    <t>Mind_Body_Therapy</t>
  </si>
  <si>
    <t>102300</t>
  </si>
  <si>
    <t>Motivation_Training</t>
  </si>
  <si>
    <t>102400</t>
  </si>
  <si>
    <t>Music_Therapy</t>
  </si>
  <si>
    <t>https://www.psychologytoday.com/us/therapy-types/music-therapy</t>
  </si>
  <si>
    <t>102420</t>
  </si>
  <si>
    <t>Plasmatheresis</t>
  </si>
  <si>
    <t>102500</t>
  </si>
  <si>
    <t>Poetry_Therapy</t>
  </si>
  <si>
    <t>102600</t>
  </si>
  <si>
    <t>Recreation_Therapy</t>
  </si>
  <si>
    <t>102700</t>
  </si>
  <si>
    <t>Role_Playing</t>
  </si>
  <si>
    <t>102800</t>
  </si>
  <si>
    <t>Sensitivity_Training</t>
  </si>
  <si>
    <t>102900</t>
  </si>
  <si>
    <t>Sex_Therapy</t>
  </si>
  <si>
    <t>103000</t>
  </si>
  <si>
    <t>Social_Skills_Training</t>
  </si>
  <si>
    <t>103100</t>
  </si>
  <si>
    <t>Sociotherapy</t>
  </si>
  <si>
    <t>103150</t>
  </si>
  <si>
    <t>Yoga</t>
  </si>
  <si>
    <t>UNCATEGORIZED</t>
  </si>
  <si>
    <t>109900</t>
  </si>
  <si>
    <t>Applied Behavior Analysis</t>
  </si>
  <si>
    <t>110100</t>
  </si>
  <si>
    <t>Attachment-Based Therapy</t>
  </si>
  <si>
    <t>https://www.psychologytoday.com/us/therapy-types/attachment-based-therapy</t>
  </si>
  <si>
    <t>110500</t>
  </si>
  <si>
    <t>Coaching</t>
  </si>
  <si>
    <t>https://www.psychologytoday.com/us/therapy-types/coaching</t>
  </si>
  <si>
    <t>110800</t>
  </si>
  <si>
    <t>Cognitive Stimulation Therapy</t>
  </si>
  <si>
    <t>https://www.psychologytoday.com/us/therapy-types/cognitive-stimulation-therapy</t>
  </si>
  <si>
    <t>110900</t>
  </si>
  <si>
    <t>Compassion-Focused Therapy</t>
  </si>
  <si>
    <t>https://www.psychologytoday.com/us/therapy-types/compassion-focused-therapy</t>
  </si>
  <si>
    <t>111000</t>
  </si>
  <si>
    <t>Culturally Sensitive Therapy</t>
  </si>
  <si>
    <t>https://www.psychologytoday.com/us/therapy-types/culturally-sensitive-therapy</t>
  </si>
  <si>
    <t>111700</t>
  </si>
  <si>
    <t>Expressive Arts Therapy</t>
  </si>
  <si>
    <t>https://www.psychologytoday.com/us/therapy-types/expressive-arts-therapy</t>
  </si>
  <si>
    <t>111900</t>
  </si>
  <si>
    <t>Family Systems Therapy</t>
  </si>
  <si>
    <t>https://www.psychologytoday.com/us/therapy-types/family-systems-therapy</t>
  </si>
  <si>
    <t>112100</t>
  </si>
  <si>
    <t>Forensic Therapy</t>
  </si>
  <si>
    <t>https://www.psychologytoday.com/us/therapy-types/forensic-therapy</t>
  </si>
  <si>
    <t>112300</t>
  </si>
  <si>
    <t>Human Givens Therapy</t>
  </si>
  <si>
    <t>https://www.psychologytoday.com/us/therapy-types/human-givens-therapy</t>
  </si>
  <si>
    <t>112600</t>
  </si>
  <si>
    <t>Imago Relationship Therapy</t>
  </si>
  <si>
    <t>https://www.psychologytoday.com/us/therapy-types/imago-relationship-therapy</t>
  </si>
  <si>
    <t>112800</t>
  </si>
  <si>
    <t>Internal Family Systems Therapy</t>
  </si>
  <si>
    <t>https://www.psychologytoday.com/us/therapy-types/internal-family-systems-therapy</t>
  </si>
  <si>
    <t>112900</t>
  </si>
  <si>
    <t>Interpersonal Psychotherapy</t>
  </si>
  <si>
    <t>113000</t>
  </si>
  <si>
    <t>Jungian Therapy</t>
  </si>
  <si>
    <t>https://www.psychologytoday.com/us/therapy-types/jungian-therapy</t>
  </si>
  <si>
    <t>113100</t>
  </si>
  <si>
    <t>Marriage and Family Therapy</t>
  </si>
  <si>
    <t>https://www.psychologytoday.com/us/therapy-types/marriage-and-family-therapy</t>
  </si>
  <si>
    <t>113400</t>
  </si>
  <si>
    <t>Motivational Interviewing</t>
  </si>
  <si>
    <t>113500</t>
  </si>
  <si>
    <t>Multicultural Therapy</t>
  </si>
  <si>
    <t>https://www.psychologytoday.com/us/therapy-types/multicultural-therapy</t>
  </si>
  <si>
    <t>113800</t>
  </si>
  <si>
    <t>Neuro-Linguistic Programming Therapy</t>
  </si>
  <si>
    <t>https://www.psychologytoday.com/us/therapy-types/neuro-linguistic-programming-therapy</t>
  </si>
  <si>
    <t>114100</t>
  </si>
  <si>
    <t>Person-Centered Therapy</t>
  </si>
  <si>
    <t>https://www.psychologytoday.com/us/therapy-types/person-centered-therapy</t>
  </si>
  <si>
    <t>114300</t>
  </si>
  <si>
    <t>Positive Psychology</t>
  </si>
  <si>
    <t>https://www.psychologytoday.com/us/therapy-types/positive-psychology</t>
  </si>
  <si>
    <t>114700</t>
  </si>
  <si>
    <t>Psychological Testing and Evaluation</t>
  </si>
  <si>
    <t>https://www.psychologytoday.com/us/therapy-types/psychological-testing-and-evaluation</t>
  </si>
  <si>
    <t>115000</t>
  </si>
  <si>
    <t>Relational Therapy</t>
  </si>
  <si>
    <t>https://www.psychologytoday.com/us/therapy-types/relational-therapy</t>
  </si>
  <si>
    <t>115100</t>
  </si>
  <si>
    <t>Sandplay Therapy</t>
  </si>
  <si>
    <t>https://www.psychologytoday.com/us/therapy-types/sandplay-therapy</t>
  </si>
  <si>
    <t>115200</t>
  </si>
  <si>
    <t>Social Recovery Therapy</t>
  </si>
  <si>
    <t>https://www.psychologytoday.com/us/therapy-types/social-recovery-therapy</t>
  </si>
  <si>
    <t>115300</t>
  </si>
  <si>
    <t>Solution-Focused Brief Therapy</t>
  </si>
  <si>
    <t>Solution Focused Brief Therapy</t>
  </si>
  <si>
    <t>115400</t>
  </si>
  <si>
    <t>Somatic Therapy</t>
  </si>
  <si>
    <t>https://www.psychologytoday.com/us/therapy-types/somatic-therapy</t>
  </si>
  <si>
    <t>115500</t>
  </si>
  <si>
    <t>Strength-Based Therapy</t>
  </si>
  <si>
    <t>https://www.psychologytoday.com/us/therapy-types/strength-based-therapy</t>
  </si>
  <si>
    <t>115700</t>
  </si>
  <si>
    <t>The Gottman Method</t>
  </si>
  <si>
    <t>https://www.psychologytoday.com/us/therapy-types/the-gottman-method</t>
  </si>
  <si>
    <t>115800</t>
  </si>
  <si>
    <t>Therapeutic Intervention</t>
  </si>
  <si>
    <t>https://www.psychologytoday.com/us/therapy-types/therapeutic-intervention</t>
  </si>
  <si>
    <t>115900</t>
  </si>
  <si>
    <t>Transpersonal Therapy</t>
  </si>
  <si>
    <t>https://www.psychologytoday.com/us/therapy-types/transpersonal-therapy</t>
  </si>
  <si>
    <t>103200</t>
  </si>
  <si>
    <t>Adolescent Community Reinforcement Approach</t>
  </si>
  <si>
    <t>ACRA</t>
  </si>
  <si>
    <t>103600</t>
  </si>
  <si>
    <t>Behavioral Activation</t>
  </si>
  <si>
    <t>103700</t>
  </si>
  <si>
    <t>Behavioral Management Training</t>
  </si>
  <si>
    <t>BMT</t>
  </si>
  <si>
    <t>103800</t>
  </si>
  <si>
    <t>Body Image Therapies</t>
  </si>
  <si>
    <t xml:space="preserve">Mind Body Therapy </t>
  </si>
  <si>
    <t>103900</t>
  </si>
  <si>
    <t>Brain training</t>
  </si>
  <si>
    <t>104600</t>
  </si>
  <si>
    <t>Collaborative Problem Solving</t>
  </si>
  <si>
    <t>CPS</t>
  </si>
  <si>
    <t>104900</t>
  </si>
  <si>
    <t>Discrete trial training</t>
  </si>
  <si>
    <t>105100</t>
  </si>
  <si>
    <t>Education plan</t>
  </si>
  <si>
    <t>105200</t>
  </si>
  <si>
    <t>educational therapy</t>
  </si>
  <si>
    <t>105400</t>
  </si>
  <si>
    <t>Family focused therapy</t>
  </si>
  <si>
    <t>family counseling, family therapy, FFT</t>
  </si>
  <si>
    <t>Family Therapy</t>
  </si>
  <si>
    <t>105500</t>
  </si>
  <si>
    <t>Functional communication training</t>
  </si>
  <si>
    <t>Communication Skills Training</t>
  </si>
  <si>
    <t>Habit Reversal Training</t>
  </si>
  <si>
    <t>105800</t>
  </si>
  <si>
    <t>Home Parenting Techniques (that strengthen the relationship between caregiver and child)</t>
  </si>
  <si>
    <t>105900</t>
  </si>
  <si>
    <t>IEP</t>
  </si>
  <si>
    <t>106000</t>
  </si>
  <si>
    <t>Imagery Reversal Therapy</t>
  </si>
  <si>
    <t>Imagery Therapy</t>
  </si>
  <si>
    <t>106100</t>
  </si>
  <si>
    <t>Interpersonal and Social Rhythm Therapy</t>
  </si>
  <si>
    <t>IPSRT</t>
  </si>
  <si>
    <t>Interpersonal Psychology</t>
  </si>
  <si>
    <t>106200</t>
  </si>
  <si>
    <t>Interpretation Bias Training</t>
  </si>
  <si>
    <t>IBT</t>
  </si>
  <si>
    <t>106300</t>
  </si>
  <si>
    <t>IPRST</t>
  </si>
  <si>
    <t>106400</t>
  </si>
  <si>
    <t>IVIG</t>
  </si>
  <si>
    <t>106600</t>
  </si>
  <si>
    <t>MBCT</t>
  </si>
  <si>
    <t>106700</t>
  </si>
  <si>
    <t>Mentalization Based Therapy</t>
  </si>
  <si>
    <t xml:space="preserve">Mentalization Based Therapy </t>
  </si>
  <si>
    <t>https://www.psychologytoday.com/us/therapy-types/mentalization-based-therapy</t>
  </si>
  <si>
    <t>106800</t>
  </si>
  <si>
    <t>Mild Aversion Therapy</t>
  </si>
  <si>
    <t xml:space="preserve">Mild Aversion Therapy </t>
  </si>
  <si>
    <t>106900</t>
  </si>
  <si>
    <t>Mindfulness</t>
  </si>
  <si>
    <t>107000</t>
  </si>
  <si>
    <t>Motivational Enhancement Therapy</t>
  </si>
  <si>
    <t>MET</t>
  </si>
  <si>
    <t>107100</t>
  </si>
  <si>
    <t>Occupational therapy</t>
  </si>
  <si>
    <t>OT</t>
  </si>
  <si>
    <t>Occupational Therapy</t>
  </si>
  <si>
    <t>107200</t>
  </si>
  <si>
    <t>Parent management therapy</t>
  </si>
  <si>
    <t>PMT</t>
  </si>
  <si>
    <t>107300</t>
  </si>
  <si>
    <t>Parent management training</t>
  </si>
  <si>
    <t>107400</t>
  </si>
  <si>
    <t>Parent Training</t>
  </si>
  <si>
    <t>107500</t>
  </si>
  <si>
    <t>Parent-child interaction therapy</t>
  </si>
  <si>
    <t>PCIT</t>
  </si>
  <si>
    <t>Parent-Child Interaction Therapy</t>
  </si>
  <si>
    <t>https://www.psychologytoday.com/us/therapy-types/parent-child-interaction-therapy-pcit</t>
  </si>
  <si>
    <t>107600</t>
  </si>
  <si>
    <t>Pivotal response treatment</t>
  </si>
  <si>
    <t>107900</t>
  </si>
  <si>
    <t>psycho-education</t>
  </si>
  <si>
    <t xml:space="preserve">Psycho Education </t>
  </si>
  <si>
    <t>108000</t>
  </si>
  <si>
    <t>Recovery support services</t>
  </si>
  <si>
    <t>108100</t>
  </si>
  <si>
    <t>Rehabilitation for substance abuse cases</t>
  </si>
  <si>
    <t>108200</t>
  </si>
  <si>
    <t>Schema Focused Therapy</t>
  </si>
  <si>
    <t>108300</t>
  </si>
  <si>
    <t>Sensory integration therapy</t>
  </si>
  <si>
    <t>SI</t>
  </si>
  <si>
    <t>108400</t>
  </si>
  <si>
    <t>Skill strengthening</t>
  </si>
  <si>
    <t>108700</t>
  </si>
  <si>
    <t>Social learning</t>
  </si>
  <si>
    <t>Social Skills Training</t>
  </si>
  <si>
    <t>108800</t>
  </si>
  <si>
    <t>108900</t>
  </si>
  <si>
    <t>social stories</t>
  </si>
  <si>
    <t>109000</t>
  </si>
  <si>
    <t>Special education</t>
  </si>
  <si>
    <t>109100</t>
  </si>
  <si>
    <t>Speech therapy</t>
  </si>
  <si>
    <t>speech-language therapy</t>
  </si>
  <si>
    <t>Speech Therapy</t>
  </si>
  <si>
    <t>109200</t>
  </si>
  <si>
    <t>Stimulus Control Therapy</t>
  </si>
  <si>
    <t>109300</t>
  </si>
  <si>
    <t>Transference Focused Therapy</t>
  </si>
  <si>
    <t>TFP</t>
  </si>
  <si>
    <t>ML-like</t>
  </si>
  <si>
    <t>google_query</t>
  </si>
  <si>
    <t>license_notes</t>
  </si>
  <si>
    <t>link_source_code</t>
  </si>
  <si>
    <t>indices_customization</t>
  </si>
  <si>
    <t>notes_customization</t>
  </si>
  <si>
    <t>indices_sensor</t>
  </si>
  <si>
    <t>indices_measure</t>
  </si>
  <si>
    <t>Wikipedia_table (1)</t>
  </si>
  <si>
    <t>BIDMC (1)</t>
  </si>
  <si>
    <t>dead</t>
  </si>
  <si>
    <t>website_copyright_date</t>
  </si>
  <si>
    <t>indices_cost</t>
  </si>
  <si>
    <t>cost_description</t>
  </si>
  <si>
    <t>latest_release_date</t>
  </si>
  <si>
    <t>abbr</t>
  </si>
  <si>
    <t>description</t>
  </si>
  <si>
    <t>modified</t>
  </si>
  <si>
    <t>modified_by</t>
  </si>
  <si>
    <t>indices_project_type</t>
  </si>
  <si>
    <t>indices_project_type_maybe</t>
  </si>
  <si>
    <t>standalone?</t>
  </si>
  <si>
    <t>project_type_comment</t>
  </si>
  <si>
    <t>indices_operating_system</t>
  </si>
  <si>
    <t>indices_privacy_and_data</t>
  </si>
  <si>
    <t>privacy_notes</t>
  </si>
  <si>
    <t>security_claims</t>
  </si>
  <si>
    <t>security_links</t>
  </si>
  <si>
    <t>marketing</t>
  </si>
  <si>
    <t>indices_disorders</t>
  </si>
  <si>
    <t>link_documentation</t>
  </si>
  <si>
    <t>compatible_devices</t>
  </si>
  <si>
    <t>encryption_claims</t>
  </si>
  <si>
    <t>indices_languages</t>
  </si>
  <si>
    <t>indices_group</t>
  </si>
  <si>
    <t>indices_people_users</t>
  </si>
  <si>
    <t>indices_references</t>
  </si>
  <si>
    <t>indices_domain</t>
  </si>
  <si>
    <t>68</t>
  </si>
  <si>
    <t>pplkpr</t>
  </si>
  <si>
    <t>http://pplkpr.com/</t>
  </si>
  <si>
    <t>5375, 650</t>
  </si>
  <si>
    <t>28, 650</t>
  </si>
  <si>
    <t>Free</t>
  </si>
  <si>
    <t>2015-04-28</t>
  </si>
  <si>
    <t>pplkpr is an app that tracks, analyzes, and auto-manages your relationships. Using a smartwatch, pplkpr monitors your physical and emotional response to the people around you, and optimizes your social life accordingly.</t>
  </si>
  <si>
    <t>2020-07-10</t>
  </si>
  <si>
    <t>AB</t>
  </si>
  <si>
    <t>1500, 1600</t>
  </si>
  <si>
    <t>182, 183</t>
  </si>
  <si>
    <t>217, 7, 13</t>
  </si>
  <si>
    <t>69</t>
  </si>
  <si>
    <t>Spire Stone</t>
  </si>
  <si>
    <t>https://spirehealth.com/pages/stone</t>
  </si>
  <si>
    <t>3550, 26000</t>
  </si>
  <si>
    <t>6200, 3550</t>
  </si>
  <si>
    <t>$399.99 for an 8-pack</t>
  </si>
  <si>
    <t>2018-12-23</t>
  </si>
  <si>
    <t>Spire stone is a wearable proven to help stress and anxiety.</t>
  </si>
  <si>
    <t>200, 500, 600, 650</t>
  </si>
  <si>
    <t>184</t>
  </si>
  <si>
    <t>4000</t>
  </si>
  <si>
    <t xml:space="preserve"> 4, 13, 14, 2200</t>
  </si>
  <si>
    <t>70</t>
  </si>
  <si>
    <t>Spire Health Tag</t>
  </si>
  <si>
    <t>https://spirehealth.com/pages/spire-health-tag-main</t>
  </si>
  <si>
    <t>450, 26000, 3575</t>
  </si>
  <si>
    <t>6200, 3550, 450, 26000</t>
  </si>
  <si>
    <t>2019-09-17</t>
  </si>
  <si>
    <t>Spire Health Tag is the world's first no-hassle, intelligent health tracker.</t>
  </si>
  <si>
    <t>72</t>
  </si>
  <si>
    <t>AccuBite</t>
  </si>
  <si>
    <t>http://bitwearlabs.com/index.php/accubite</t>
  </si>
  <si>
    <t>5150</t>
  </si>
  <si>
    <t>33, 4350</t>
  </si>
  <si>
    <t>2016</t>
  </si>
  <si>
    <t>Contact</t>
  </si>
  <si>
    <t>AccuBite is a wearable Bluetooth device that monitors eating and physical activity and provides actionable feedback via the smartphone app. AccuBite continuously monitors the wearer’s eating habits by analyzing chewing patterns and processes both short- and long-term trends in order to provide the wearer with real-time feedback and view of historical trends.</t>
  </si>
  <si>
    <t>16000</t>
  </si>
  <si>
    <t>73</t>
  </si>
  <si>
    <t>WearSense</t>
  </si>
  <si>
    <t>https://www.ncbi.nlm.nih.gov/pubmed/28264474</t>
  </si>
  <si>
    <t>3550, 4350</t>
  </si>
  <si>
    <t>3550, 4400, 4350</t>
  </si>
  <si>
    <t>2018-02-07</t>
  </si>
  <si>
    <t>WearSense is an Internet-of-Things (IoT) framework that leverages the sensing capabilities of modern smartwatches to detect stereotypic behaviors in children with autism</t>
  </si>
  <si>
    <t>400, 2800</t>
  </si>
  <si>
    <t>1000, 1700</t>
  </si>
  <si>
    <t>67, 146</t>
  </si>
  <si>
    <t>15000</t>
  </si>
  <si>
    <t>45</t>
  </si>
  <si>
    <t>74</t>
  </si>
  <si>
    <t>microfluidic skin device</t>
  </si>
  <si>
    <t>https://news.northwestern.edu/stories/2016/11/researchers-develop-soft-microfluidic-lab-on-the-skin-for-sweat-analysis/</t>
  </si>
  <si>
    <t>950, 5300, 5350</t>
  </si>
  <si>
    <t>5300, 5350, 950</t>
  </si>
  <si>
    <t>2016-11-23</t>
  </si>
  <si>
    <t>Sweat is a low-cost wearable electronic device collects and analyzes sweat for health monitoring</t>
  </si>
  <si>
    <t>75</t>
  </si>
  <si>
    <t>E4</t>
  </si>
  <si>
    <t>https://www.empatica.com/e4-wristband</t>
  </si>
  <si>
    <t>250, 1400, 150, 3575, 7575, 7625, 550</t>
  </si>
  <si>
    <t>250, 1400, 3550, 7400, 550</t>
  </si>
  <si>
    <t>2020-05-13</t>
  </si>
  <si>
    <t>The E4 is a medical-grade wearable device that offers real-time physiological data acquisition, enabling researchers to conduct in-depth analysis and visualization.</t>
  </si>
  <si>
    <t>1, 2, 3, 4, 5</t>
  </si>
  <si>
    <t>200, 400, 450, 500, 600</t>
  </si>
  <si>
    <t>76</t>
  </si>
  <si>
    <t>MoXo Sensor</t>
  </si>
  <si>
    <t>http://www.buildempathy.com/the-moxo-sensor/</t>
  </si>
  <si>
    <t>the MOXO Sensor wirelessly measures changes in people's skin conductance - a marker of sympathetic nervous system activity and physiological arousal. When a person becomes engaged, stressed, frustrated, confused, or excited, the MOXO sensor can pick up changes.</t>
  </si>
  <si>
    <t>2020-07-11</t>
  </si>
  <si>
    <t>140</t>
  </si>
  <si>
    <t>82, 83, 84, 71, 6</t>
  </si>
  <si>
    <t>77</t>
  </si>
  <si>
    <t>Muse</t>
  </si>
  <si>
    <t>http://www.choosemuse.com/</t>
  </si>
  <si>
    <t>2145, 725, 700, 550, 5725, 3550</t>
  </si>
  <si>
    <t>24000, 700, 550, 20, 3550</t>
  </si>
  <si>
    <t>1, 3</t>
  </si>
  <si>
    <t>Muse is a research-grade EEG device that passively senses your brain activity and translates it into the guiding sounds of weather to help you stay calm &amp; focused.</t>
  </si>
  <si>
    <t>2020-07-17</t>
  </si>
  <si>
    <t>1, 2, 4</t>
  </si>
  <si>
    <t>200, 450, 500, 550, 600</t>
  </si>
  <si>
    <t>185</t>
  </si>
  <si>
    <t>84</t>
  </si>
  <si>
    <t>Brain Powered Play</t>
  </si>
  <si>
    <t>http://www.cortechs.ie/</t>
  </si>
  <si>
    <t>2145</t>
  </si>
  <si>
    <t>2017-03-17</t>
  </si>
  <si>
    <t>Brain-powered play is a powerful tool we use to teach a child with attention difficulties to improve their attention. Zip and the Misty Mountain is a game for 6-12 year olds. With Zip, children use their brainwaves to learn how to master their powers of focus to help Zip reach the Grand Master at the top of the mountain. The more they stay in the attentive zone, the further they can progress through the game.</t>
  </si>
  <si>
    <t>2020-07-23</t>
  </si>
  <si>
    <t>400, 500</t>
  </si>
  <si>
    <t>186</t>
  </si>
  <si>
    <t>85</t>
  </si>
  <si>
    <t>NightWare</t>
  </si>
  <si>
    <t>https://night-ware.com/</t>
  </si>
  <si>
    <t>550, 5725, 3550</t>
  </si>
  <si>
    <t>6,16, 2</t>
  </si>
  <si>
    <t>2019</t>
  </si>
  <si>
    <t>NightWare is an application on an Apple Watch® that helps people suffering from traumatic nightmares to get a more restful night's sleep. It is a wearable technology that learns your sleep patterns and customizes a treatment for each individual, interrupting nightmares so you can get an uninterrupted night's sleep.</t>
  </si>
  <si>
    <t>187</t>
  </si>
  <si>
    <t>86</t>
  </si>
  <si>
    <t>Priori</t>
  </si>
  <si>
    <t>https://medicine.umich.edu/dept/prechter-program/bipolar-research/bipolar-disorder-research-projects/priori-longitudinal-voice-patterns-bipolar-disorder</t>
  </si>
  <si>
    <t>7250</t>
  </si>
  <si>
    <t>18, 25, 23, 24, 45</t>
  </si>
  <si>
    <t>PRIORI (Predicting Individual Outcomes for Rapid Intervention) detects Longitudinal Voice Patterns in Bipolar Disorder</t>
  </si>
  <si>
    <t>50, 72, 112</t>
  </si>
  <si>
    <t>82</t>
  </si>
  <si>
    <t>2850</t>
  </si>
  <si>
    <t>26000</t>
  </si>
  <si>
    <t>105</t>
  </si>
  <si>
    <t>87</t>
  </si>
  <si>
    <t>Emotion AI</t>
  </si>
  <si>
    <t>https://www.affectiva.com/emotion-ai-overview/</t>
  </si>
  <si>
    <t>57</t>
  </si>
  <si>
    <t>77, 78, 85</t>
  </si>
  <si>
    <t>Our Emotion AI unobtrusively measures unfiltered and unbiased facial expressions of emotion, using any optical sensor or just a standard webcam. Our technology first identifies a human face in real time or in an image or video. Computer vision algorithms identify key landmarks on the face – for example, the corners of your eyebrows, the tip of your nose, the corners of your mouth. Deep learning algorithms then analyze pixels in those regions to classify facial expressions. Combinations of these facial expressions are then mapped to emotions.</t>
  </si>
  <si>
    <t>100, 400, 450, 500, 600</t>
  </si>
  <si>
    <t>62, 189</t>
  </si>
  <si>
    <t>88</t>
  </si>
  <si>
    <t>Companion</t>
  </si>
  <si>
    <t>https://companionapp.io/</t>
  </si>
  <si>
    <t>89</t>
  </si>
  <si>
    <t>Compression clothing for autism/Sensory Processing Disorder</t>
  </si>
  <si>
    <t>http://wtl.design.umn.edu/projects/compression-for-spd.html</t>
  </si>
  <si>
    <t>91</t>
  </si>
  <si>
    <t>Thync Bioeletronic Platform</t>
  </si>
  <si>
    <t>http://www.thync.com/</t>
  </si>
  <si>
    <t>2017-10-04</t>
  </si>
  <si>
    <t>Thync is a bioelectronics company developing pioneering products and treatments. Our non-invasive, bioelectronic platform effectively targets autonomic nerve pathways important in a number of disease processes and impactful for everyday living.</t>
  </si>
  <si>
    <t>188</t>
  </si>
  <si>
    <t>800</t>
  </si>
  <si>
    <t>2000, 1000, 600</t>
  </si>
  <si>
    <t>92</t>
  </si>
  <si>
    <t>Mindlight</t>
  </si>
  <si>
    <t>http://theplayniceinstitute.com/mindlight-2/</t>
  </si>
  <si>
    <t>4, 1000, 1100</t>
  </si>
  <si>
    <t>31</t>
  </si>
  <si>
    <t>iCalm</t>
  </si>
  <si>
    <t>https://www.media.mit.edu/projects/measuring-arousal-during-therapy-for-children-with-autism-and-adhd/overview/</t>
  </si>
  <si>
    <t>110</t>
  </si>
  <si>
    <t>2016-05</t>
  </si>
  <si>
    <t>iCalm is a small, wireless sensor that measures electrodermal activity (EDA) and motion, worn on the wrist or above the ankle.</t>
  </si>
  <si>
    <t>61</t>
  </si>
  <si>
    <t>89000</t>
  </si>
  <si>
    <t>21, 71, 2000, 2200</t>
  </si>
  <si>
    <t>32</t>
  </si>
  <si>
    <t>Q Sensor</t>
  </si>
  <si>
    <t>https://www.affectiva.com/what/products/</t>
  </si>
  <si>
    <t>2000, 71</t>
  </si>
  <si>
    <t>33</t>
  </si>
  <si>
    <t>Emotion as a service</t>
  </si>
  <si>
    <t>https://www.affectiva.com/product/emotion-as-a-service/</t>
  </si>
  <si>
    <t>6, 7, 3100</t>
  </si>
  <si>
    <t>34</t>
  </si>
  <si>
    <t>iMotions</t>
  </si>
  <si>
    <t>https://www.affectiva.com/product/individual-product-page-imotions/</t>
  </si>
  <si>
    <t>76, 2200</t>
  </si>
  <si>
    <t>35</t>
  </si>
  <si>
    <t>Speech based Classifiers</t>
  </si>
  <si>
    <t>6, 4600</t>
  </si>
  <si>
    <t>39</t>
  </si>
  <si>
    <t>Emotiv</t>
  </si>
  <si>
    <t>http://www.emotiv.com/</t>
  </si>
  <si>
    <t>2019-04-08</t>
  </si>
  <si>
    <t>EMOTIV’s wireless EEG headsets and machine-learning algorithms assess stress, focus, and more. Monitor, analyze, visualize and understand brain data in our easy-to-use software.</t>
  </si>
  <si>
    <t>2020-08-05</t>
  </si>
  <si>
    <t>100, 150, 600</t>
  </si>
  <si>
    <t>190</t>
  </si>
  <si>
    <t>40</t>
  </si>
  <si>
    <t xml:space="preserve">Harimata/Automated Therapy Monitoring for Children with Developmental Disorders of Autism Spectrum
</t>
  </si>
  <si>
    <t>http://autmon.eti.pg.gda.pl/</t>
  </si>
  <si>
    <t>AUTMON</t>
  </si>
  <si>
    <t>Harimata’s goal is to develop an IT system supporting early stage assessment of ASD based on the analysis of behavioral patterns of using mobile devices (tablets). The research reveals that it is possible to differentiate typically developing children from those suffering from ASD with 92% sensitivity and 90% specificity, solely on the basis of analyzing movement dynamics. (ITASD)</t>
  </si>
  <si>
    <t>2020-08-10</t>
  </si>
  <si>
    <t>500</t>
  </si>
  <si>
    <t>65</t>
  </si>
  <si>
    <t>123</t>
  </si>
  <si>
    <t>41</t>
  </si>
  <si>
    <t xml:space="preserve">Lena </t>
  </si>
  <si>
    <t>https://www.lena.org/</t>
  </si>
  <si>
    <t>53</t>
  </si>
  <si>
    <t>46, 47, 48</t>
  </si>
  <si>
    <t xml:space="preserve">Pricing: 1-9 devices ($299 each), 10-17 devices ($249 each), 18-24 devices ($229 each), 25-29 devices ($209 each), 30+ devices ($199 each) </t>
  </si>
  <si>
    <t>2020-06-01</t>
  </si>
  <si>
    <t>LENA technology is the industry standard for measuring talk with children, which is a critical factor in early brain development. LENA uses a small wearable device — often referred to as a “talk pedometer” — combined with cloud-based software to deliver detailed feedback that helps adults make proven, sustainable increases in interactive talk with children.</t>
  </si>
  <si>
    <t>100, 1800</t>
  </si>
  <si>
    <t>600, 500, 550, 450, 400</t>
  </si>
  <si>
    <t>System and Organization Controls (SOC) 2 Type II compliant, SSL</t>
  </si>
  <si>
    <t>191</t>
  </si>
  <si>
    <t>200, 400</t>
  </si>
  <si>
    <t>109, 4600</t>
  </si>
  <si>
    <t>42</t>
  </si>
  <si>
    <t>Melomind</t>
  </si>
  <si>
    <t>http://www.mybraintech.com/</t>
  </si>
  <si>
    <t>€2.99</t>
  </si>
  <si>
    <t>2020-05-20</t>
  </si>
  <si>
    <t>melomind™ is the first stress headset with a neurofeedback program dedicated to well-being.</t>
  </si>
  <si>
    <t>27800, 22200</t>
  </si>
  <si>
    <t>192</t>
  </si>
  <si>
    <t>43</t>
  </si>
  <si>
    <t>Purple Robot</t>
  </si>
  <si>
    <t>https://tech.cbits.northwestern.edu/purple-robot/</t>
  </si>
  <si>
    <t>3325, 2350, 57, 7400, 3350, 2450, 5725, 5760</t>
  </si>
  <si>
    <t>Purple Robot is an app that provides the following major features for constructing context-aware interventions and experiences: a full real-time sensor data acquisition platform for collecting information about the user and their immediate surroundings, robust Javascript &amp; Scheme scripting engines, a robust store-and-forward architecture for transmitting sensor data and user-provided information to custom data warehouses, a full trigger framework for defining conditions when scripted actions should occur.</t>
  </si>
  <si>
    <t>26</t>
  </si>
  <si>
    <t>46</t>
  </si>
  <si>
    <t>CareLight</t>
  </si>
  <si>
    <t>http://www.lboro.ac.uk/enterprise/carelight/</t>
  </si>
  <si>
    <t>725</t>
  </si>
  <si>
    <t>CareLight is an ultra-lightweight, wearable sensor to offer reliable, continuous monitoring of vital signs including heart rate, respiration rate, heart rate variability, blood pressure, temperature and oxygenation levels.</t>
  </si>
  <si>
    <t>2020-06-22</t>
  </si>
  <si>
    <t>2700</t>
  </si>
  <si>
    <t>38</t>
  </si>
  <si>
    <t>93, 2200</t>
  </si>
  <si>
    <t>47</t>
  </si>
  <si>
    <t>PainQx</t>
  </si>
  <si>
    <t>https://www.painqx.com/</t>
  </si>
  <si>
    <t>PainQx is an AI-powered medical device company that has developed a next generation approach to objectively measure chronic pain in humans. The PainQx platform is an AI-powered cloud-based solution that operates on electroencephalographic (EEG) data collected from a patient, processing the data through proprietary algorithms and providing a classification of the patient’s pain state to the clinician at the point of care.</t>
  </si>
  <si>
    <t>48</t>
  </si>
  <si>
    <t>Medasense</t>
  </si>
  <si>
    <t>http://www.medasense.com/</t>
  </si>
  <si>
    <t>3, 11</t>
  </si>
  <si>
    <t>Request a Demo</t>
  </si>
  <si>
    <t>Medasense is the developer of a unique technology that objectively monitors and quantifies the patient’s pain response level using artificial intelligence algorithms and a proprietary noninvasive sensor platform.</t>
  </si>
  <si>
    <t>49</t>
  </si>
  <si>
    <t>Myndlift</t>
  </si>
  <si>
    <t>http://www.myndlift.com/</t>
  </si>
  <si>
    <t>Book a Demo</t>
  </si>
  <si>
    <t>Myndlift offers the most accessible therapist-guided home brain training, based on neurofeedback. Through training with Myndlift, users learn to regulate their brain activity, resulting in improved brain performance.</t>
  </si>
  <si>
    <t>52</t>
  </si>
  <si>
    <t>Pip</t>
  </si>
  <si>
    <t>https://thepip.com/en-us/</t>
  </si>
  <si>
    <t>2014</t>
  </si>
  <si>
    <t>$149.99</t>
  </si>
  <si>
    <t>2017-09-15</t>
  </si>
  <si>
    <t>Pip is a device that accurately captures changes in fingertip skin pores in response to stress andallows you to visualize them through biofeedback.</t>
  </si>
  <si>
    <t>4, 1000, 2000</t>
  </si>
  <si>
    <t>54</t>
  </si>
  <si>
    <t>MediSens Wearable Sensor Platform</t>
  </si>
  <si>
    <t>http://www.medisens.com</t>
  </si>
  <si>
    <t>two different products ?</t>
  </si>
  <si>
    <t>MediSens Wireless has developed a Wearable Sensor Platform which is focused on addressing the unmet needs of incontinence management in extended healthcare facilities around the world.</t>
  </si>
  <si>
    <t>55</t>
  </si>
  <si>
    <t>Cognition Kit</t>
  </si>
  <si>
    <t>http://www.cognitionkit.com/</t>
  </si>
  <si>
    <t>2018</t>
  </si>
  <si>
    <t>Get a quote</t>
  </si>
  <si>
    <t>Cognition Kit is a platform for measuring real-world cognitive health, enabling researchers to gather better data and clinicians to make better treatment decisions.</t>
  </si>
  <si>
    <t>56</t>
  </si>
  <si>
    <t>ADHD assessment system using Virtual Reality</t>
  </si>
  <si>
    <t>http://ict.usc.edu/pubs/An%20innovative%20ADHD%20assessment%20system%20using%20virtual%20reality.pdf</t>
  </si>
  <si>
    <t>2012-12-19</t>
  </si>
  <si>
    <t>The ADHD assessment system using Virtual Reality applies VR technology including head mounted display(HMD), game technology and sensors, this study develops and constructs an interactive panoramic virtual classroom scenario in which a blackboard embedded with listening test, CPT test, executive test, and visual memory test specially designed for attention and executive functions is incorporated</t>
  </si>
  <si>
    <t>99, 100</t>
  </si>
  <si>
    <t>24000</t>
  </si>
  <si>
    <t>19, 1700</t>
  </si>
  <si>
    <t>reVIVE/Disrupt Hackathon</t>
  </si>
  <si>
    <t>https://www.imedicalapps.com/2017/06/virtual-reality-adhd-revive/</t>
  </si>
  <si>
    <t>reVIVE is a VR experience that aims to simplify the process of diagnosing ADHD. It is a program that has the user complete challenges involving concentration, reaction time, and motor skills.</t>
  </si>
  <si>
    <t>58</t>
  </si>
  <si>
    <t>Ginger.io</t>
  </si>
  <si>
    <t>https://ginger.io/</t>
  </si>
  <si>
    <t>50</t>
  </si>
  <si>
    <t>On-demand access to behavioral health coaching, video therapy, and video psychiatry that's clinically proven to reduce symptoms of stress, anxiety, and depression.</t>
  </si>
  <si>
    <t>101, 6400, 2000</t>
  </si>
  <si>
    <t>59</t>
  </si>
  <si>
    <t>CrossCheck</t>
  </si>
  <si>
    <t>https://www.mh4mh.org/single-post/2013/01/01/Mobile-Behavioral-Sensing-for-Relapse-Prevention-in-Schizophrenia</t>
  </si>
  <si>
    <t>6450, 3550, 5375, 2975, 120</t>
  </si>
  <si>
    <t>45, 19</t>
  </si>
  <si>
    <t>A multimodal data collection system designed for smartphones to aid in continuous remote monitoring and identification of subjective and objective indicators of psychotic relapse.</t>
  </si>
  <si>
    <t>83</t>
  </si>
  <si>
    <t>27000</t>
  </si>
  <si>
    <t>101, 108, 51</t>
  </si>
  <si>
    <t>Monarca</t>
  </si>
  <si>
    <t>http://www.c4tbh.org/program-review/monarca/</t>
  </si>
  <si>
    <t>The MONARCA system is an app and website that were iteratively designed with input from patients with bipolar disorder and clinicians. Patients use MONARCA to complete self-assessments of their mood, sleep, activity, and medication adherence, view an overview of their past and present responses to self-assessments, enter triggers and early warning signs, and share their data with clinicians.</t>
  </si>
  <si>
    <t>100, 200</t>
  </si>
  <si>
    <t>28000</t>
  </si>
  <si>
    <t>2200</t>
  </si>
  <si>
    <t>62</t>
  </si>
  <si>
    <t>Yepson wearable locator device</t>
  </si>
  <si>
    <t>http://yepzon.com/finnish-tech-company-brings-peace-of-mind-for-parents-of-special-needs-children-in-the-murrieta-valley/</t>
  </si>
  <si>
    <t>5375</t>
  </si>
  <si>
    <t>$145.93</t>
  </si>
  <si>
    <t>Yepzon is a wearable locator device that uses Bluetooth, GPS and mobile network technologies to provide accurate location information through a mobile application for iOS, Android and Windows Phones. You can use Yepzon to keep track of your kids in the backyard or at school; give elderly relatives peace of mind; locate family pets, or make sure you never lose your golf clubs.</t>
  </si>
  <si>
    <t>63</t>
  </si>
  <si>
    <t>Sensus</t>
  </si>
  <si>
    <t>https://github.com/predictive-technology-laboratory/sensus/wiki</t>
  </si>
  <si>
    <t>5375, 6450, 3550, 2975</t>
  </si>
  <si>
    <t>2019-06-19</t>
  </si>
  <si>
    <t>Sensus is an end-to-end system for mobile sensing using iOS and Android devices. Sensus is able to monitor a wide range of sensors and data events, and it is designed to interact with the user to solicit additional information via scheduled or sensor-triggered surveys. It coordinates the collection, anonymization, and storage of this information locally on the device and remotely on cloud servers.</t>
  </si>
  <si>
    <t>29000, 30000</t>
  </si>
  <si>
    <t>A Smartphone Application to Measure Response to Name in Everyday Environments</t>
  </si>
  <si>
    <t>https://www.centerforautismresearch.org/smartphone-application-measure-response-name-everyday-environments</t>
  </si>
  <si>
    <t>3295</t>
  </si>
  <si>
    <t>51</t>
  </si>
  <si>
    <t xml:space="preserve">This is a smartphone application that records a child’s response to his/her name in everyday environments. This app is meant to aid in measuring children's response to their names as reduced response to name is a hallmark feature of Autism Spectrum Disorder (ASD). The app included a built-in tutorial; otherwise no instructions were provided. The tutorial displayed illustrations and text guiding parents to stand 3-5 feet behind the child, call the child’s name once, and then press Yes or No to rate whether the child responded. </t>
  </si>
  <si>
    <t>67</t>
  </si>
  <si>
    <t>BeWell connect</t>
  </si>
  <si>
    <t>https://www.bewell-connect.com/en/app-my-personal-health-assistant/</t>
  </si>
  <si>
    <t>2017</t>
  </si>
  <si>
    <t>$100 in-app</t>
  </si>
  <si>
    <t>2020-03</t>
  </si>
  <si>
    <t>View all your health data and track any changes right from your pocket on your smartphone!</t>
  </si>
  <si>
    <t>56, 101, 102, 103, 2200</t>
  </si>
  <si>
    <t>An objective measure of hyperactivity aspects with compressed webcam video</t>
  </si>
  <si>
    <t>https://capmh.biomedcentral.com/articles/10.1186/s13034-015-0076-1</t>
  </si>
  <si>
    <t>2015-09-10</t>
  </si>
  <si>
    <t>A new objective measure for hyperactivity using compressed webcam-video footage.</t>
  </si>
  <si>
    <t>2200, 5600</t>
  </si>
  <si>
    <t>71</t>
  </si>
  <si>
    <t>Snappy App: A Mobile Continuous Performance Test with Physical Activity Measurement for Assessing Attention Deficit Hyperactivity Disorder</t>
  </si>
  <si>
    <t>http://www.mindtech.org.uk/projects/70-snappyapp-smartphone-assessment-of-adhd-neurodevelopmental-theme.html</t>
  </si>
  <si>
    <t>3550, 5725</t>
  </si>
  <si>
    <t>Page cannot be found</t>
  </si>
  <si>
    <t xml:space="preserve">A Continuous Performance Test (CPT) was incorporated into this smartphone application to measure three symptom domains associated with Attention Deficit Hyperactivity Disorder (ADHD); attention, impulsivity and hyperactivity. </t>
  </si>
  <si>
    <t>78</t>
  </si>
  <si>
    <t>Texas Guide for effective teaching using special interests</t>
  </si>
  <si>
    <t>https://www.gvsu.edu/cms4/asset/64CB422A-ED08-43F0-F795CA9DE364B6BE/usingspecialinterests.pdf</t>
  </si>
  <si>
    <t xml:space="preserve">This guide sets forth a strength‐based teaching model focused on the special interest areas of individuals with Asperger Syndrome (AS). The guide provides detailed instructions that explain how to best follow through with this model while teaching children with Asperger Syndrom. </t>
  </si>
  <si>
    <t>1200</t>
  </si>
  <si>
    <t>101</t>
  </si>
  <si>
    <t>79</t>
  </si>
  <si>
    <t>CAR autism Roadmap</t>
  </si>
  <si>
    <t>https://www.carautismroadmap.org/?no_overlay=y</t>
  </si>
  <si>
    <r>
      <rPr>
        <color rgb="FF000000"/>
      </rPr>
      <t>The CAR Autism Roadmap is a website that provides families and providers with resources and information about ASD</t>
    </r>
    <r>
      <rPr>
        <color rgb="FF000000"/>
      </rPr>
      <t>.</t>
    </r>
  </si>
  <si>
    <t>80</t>
  </si>
  <si>
    <t>Life Animated - movie</t>
  </si>
  <si>
    <t>http://www.lifeanimateddoc.com/</t>
  </si>
  <si>
    <t>$3.99 to rent and $10.99 to purchase</t>
  </si>
  <si>
    <t>From Academy Award® winning director Roger Ross Williams, LIFE, ANIMATED is 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steps toward independence. The subject of his father Ron Suskind’s New York Times bestseller, Owen was a thriving three year old who suddenly and inexplicably went silent – and for years after remained unable to connect with other people or to convey his thoughts, feelings or desires.</t>
  </si>
  <si>
    <t>BioStamp nPoint</t>
  </si>
  <si>
    <t>https://www.mc10inc.com/</t>
  </si>
  <si>
    <t>50, 54</t>
  </si>
  <si>
    <t xml:space="preserve">BioStamp nPoint is an FDA 510(k) cleared medical device designed to collect medical grade, clinical quality bio-metric, physiological and eCOA data in a clinical trial setting. These are discreet sensors that can be applied anywhere on the body for targeted data collection.  The system collects and processes raw data into recognizable clinical metrics including vital signs, activity/actigraphy and posture classification, sEMG, and sleep metrics. The sensors are multi-modal, multi-location, rechargeable and reusable. All collected data are processed and stored in a secure cloud that can be synchronized with third party EDC and CTM systems. </t>
  </si>
  <si>
    <t>102</t>
  </si>
  <si>
    <t>39000</t>
  </si>
  <si>
    <t>94</t>
  </si>
  <si>
    <t>Akili / Project Evo</t>
  </si>
  <si>
    <t>https://www.akiliinteractive.com/science-and-technology</t>
  </si>
  <si>
    <t>contact</t>
  </si>
  <si>
    <t>2017-07-13</t>
  </si>
  <si>
    <t>We’re creating personalized digital therapeutics engineered to directly improve cognitive impairments. Our medicines look and feel like high-end interactive action video games but, unlike typical video games, they are informed by decades of neuroscience and built with proprietary technology developed to target and treat cognitive impairments at their specific sources in the brain.</t>
  </si>
  <si>
    <t>93</t>
  </si>
  <si>
    <t>108</t>
  </si>
  <si>
    <t>Ludaby/Project Abby</t>
  </si>
  <si>
    <t>http://ludaby.com/aboutus.html</t>
  </si>
  <si>
    <t>2015</t>
  </si>
  <si>
    <t>The Ludaby toys use sensory stimulation (visual, auditory and tactile) as the learning channel, thus promoting a higher level of attention from the child and therefore more willingness to acquire new knowledge and skills, useful for pursuing academic and therapeutic goals that can be taken home.</t>
  </si>
  <si>
    <t>113</t>
  </si>
  <si>
    <t>GOLIAH: A Gaming Platform for Home-Based Intervention in Autism – Principles and Design</t>
  </si>
  <si>
    <t xml:space="preserve">An automated serious gaming platform enabling intensive intervention in nomadic settings has been developed by mapping two pivotal skills in autism spectrum disorder: Imitation and Joint Attention (JA). Eleven games – seven Imitations and four JA – were derived from the Early Start Denver Model. The games involved application of visual and audio stimuli with multiple difficulty levels and a wide variety of tasks and actions pertaining to the Imitation and JA. </t>
  </si>
  <si>
    <t>110, 111</t>
  </si>
  <si>
    <t>72000</t>
  </si>
  <si>
    <t>4500</t>
  </si>
  <si>
    <t>114</t>
  </si>
  <si>
    <t>applications-autisme website</t>
  </si>
  <si>
    <t>http://applications-autisme.com/</t>
  </si>
  <si>
    <t>$3.99</t>
  </si>
  <si>
    <t>website that classifies and provides information on apps</t>
  </si>
  <si>
    <t>118</t>
  </si>
  <si>
    <t>Website TEAdmiro: a spot light on the abilities and positive aspects of people with ASD</t>
  </si>
  <si>
    <t>http://www.teadmiro.com/aviso-legal/</t>
  </si>
  <si>
    <t>TEAdmiro (I admire you) puts a spotlight on the abilities and positive aspects of people with ASD, showing those characteristics that make them stand out, comparing to neurotypical people, for their peculiar way of seeing things (photographic memory, attention to detail, etc.). Interestingly, these abilities share roots with routines that are sometimes considered limiting or unsuitable if they are not channelled properly - ITASD Description</t>
  </si>
  <si>
    <t>119</t>
  </si>
  <si>
    <t>World of autism documentary</t>
  </si>
  <si>
    <t>http://autisme.tv5monde.com/</t>
  </si>
  <si>
    <t>Can we all claim a place in the autistic spectrum? Is this disorder an atypical way of perceiving the world, of communicating? This webdoc shows the sensorial experiences of people with autism, evokes their particular universe, and provides some keys to understand their modes of perception in order to improve communication and understanding between persons with ASD and neurotypical ones - ITASD description</t>
  </si>
  <si>
    <t>120</t>
  </si>
  <si>
    <t>Nao Robot</t>
  </si>
  <si>
    <t>https://asknao.aldebaran.com/sites/default/files/material/aldebaranrobotics_asknao_presentation_073113.pdf</t>
  </si>
  <si>
    <t>7900, 6450, 130</t>
  </si>
  <si>
    <t>2400</t>
  </si>
  <si>
    <t>121</t>
  </si>
  <si>
    <t>Seeing the Doctor without Fear: Systematic Desensitization for Medical Visits in ASD</t>
  </si>
  <si>
    <t>Medical procedures, like blood tests, MRI-scans or dentist visits can cause serious distress and behavior disturbance in vulnerable individuals such as those with autism spectrum disorders (ASD). We have designed a set of explanatory materials based on Systematic Desensitization (graduated exposure therapy) using Information and communications technology (ICT), to expose ASD patients to medical procedures, settings, and protocols</t>
  </si>
  <si>
    <t>70000</t>
  </si>
  <si>
    <t>122</t>
  </si>
  <si>
    <t>JeStiMulE, a serious game to teach emotion recognition for individuals with low- and high functioning autism</t>
  </si>
  <si>
    <t>JeStiMulE is a serious game to teach emotion recognition on avatars (faces and gestures) and in virtual reality (social situations) for children and adolescents with Autism independently of their age, intellectual, verbal and academic level. JeStiMulE is based on ASC-specific skills, offering a model of logical processing of social information to compensate for difficulties with intuitive social processing.</t>
  </si>
  <si>
    <t>132, 133</t>
  </si>
  <si>
    <t>69000</t>
  </si>
  <si>
    <t>6, 4500</t>
  </si>
  <si>
    <t>125</t>
  </si>
  <si>
    <t>The Roadmap: transmitting information about our child</t>
  </si>
  <si>
    <t>http://www.participate-autisme.be/</t>
  </si>
  <si>
    <t>Many parents of children or adults with autism have doubts regarding information to give to professionals or their relatives about their child’s autism. What is important to say and how? The Roadmap is an online tool helping parents, professionals or the person itself, to gather information about their interests, lifestyle, skills, etc. to improve mutual communication and interactions - ITASD</t>
  </si>
  <si>
    <t>2700, 100</t>
  </si>
  <si>
    <t>SEMA-TIC : a serious game application to teach children with autism without functional verbal-skills how to read</t>
  </si>
  <si>
    <t>SEMA-TIC is a software to teach words and sentences decoding for children with Autism without functional verbal skills. The preliminary results obtained, suggest that children with Autism can learn new associations rapidly when they are given the opportunity to use their non-verbal skills on a motivated and adapted support. - ITASD Description</t>
  </si>
  <si>
    <t>132</t>
  </si>
  <si>
    <t>67000</t>
  </si>
  <si>
    <t>5200, 4600</t>
  </si>
  <si>
    <t>Collaborative Learning Orchestration for Verbal Engagement and Reflection (CLOVER) framework.</t>
  </si>
  <si>
    <t>CLOVER, an environment to provide support for children with autism to work collaboratively using tablets and large displays naturally and fluidly. Three studies supporting small-group collaboration on picture-sorting and pragmatic language tasks in special schools (6-16yrs) will be summarized. This will show how design features involving task control, awareness of partner and social influence promote behaviors that foster collaborative interaction - ITASD description</t>
  </si>
  <si>
    <t>66000</t>
  </si>
  <si>
    <t>5200, 4600, 4500</t>
  </si>
  <si>
    <t>131</t>
  </si>
  <si>
    <t>Supporting practitioners in social story interventions: the ISISS Authoring Tool</t>
  </si>
  <si>
    <t>https://www.youtube.com/watch?v=vQqvInfYwsc</t>
  </si>
  <si>
    <t>2017-04-2014</t>
  </si>
  <si>
    <t>ISISS (Improving Social Interaction through Social Stories) is an authoring tool which supports practitioners (e.g. teachers, speech and language therapists) in writing, presenting and assessing social stories that focus on improving social communication skills in children with Autism Spectrum Conditions (ASC).</t>
  </si>
  <si>
    <t>63000</t>
  </si>
  <si>
    <t>133</t>
  </si>
  <si>
    <t>SPEAKall AAC app</t>
  </si>
  <si>
    <t>http://speakmod.com/speakall/</t>
  </si>
  <si>
    <t>The outcome of using SPEAKall!® is to train the child to find their voice and produce audible speech. SPEAKall!® focuses on language learning and natural speech development based on a system developed by Dr. Oliver Wendt at Purdue University which incorporates the Picture Exchange Communication System into an iPad aac app.</t>
  </si>
  <si>
    <t>4600</t>
  </si>
  <si>
    <t>Logiral</t>
  </si>
  <si>
    <t>https://auticiel.com/applications/</t>
  </si>
  <si>
    <t>0,2</t>
  </si>
  <si>
    <t>Free, Offers In-App Purchase</t>
  </si>
  <si>
    <t>Video player adapted to slow the image and sound</t>
  </si>
  <si>
    <t>138</t>
  </si>
  <si>
    <t>Learn Enjoy Applications</t>
  </si>
  <si>
    <t>http://www.learnenjoy.com/</t>
  </si>
  <si>
    <t>The applications aimed to teach skills to children with ASD should be based on scientific knowledge. This presentation will introduce the literature used to create today’s LearnEnjoy applications and anticipate their evolution with recent contributions in development psychology (typical and atypical) concerning executive functions in preschool and school age children.</t>
  </si>
  <si>
    <t>ABC Autismo</t>
  </si>
  <si>
    <t>https://play.google.com/store/apps/details?id=com.dokye.abcautismo&amp;hl=pt_BR</t>
  </si>
  <si>
    <t>2020-04-20</t>
  </si>
  <si>
    <t>ABC Autismo is an application that uses the fundamentals of the TEACCH methodology, which is widespread and has been proven effective in treating people with autism. It aims to become an auxiliary tool that adds value to the treatment of these children.</t>
  </si>
  <si>
    <t>145</t>
  </si>
  <si>
    <t>Astropolis</t>
  </si>
  <si>
    <t>http://www.autismcollaborative.org/aboutUs.html#Cornell</t>
  </si>
  <si>
    <t>In the future, humankind has developed the technology to build large colonies in deep space. You have been asked to oversee the construction of one of these far-off outposts. You must manage your resources to keep the colony running, and also provide all the necessities and comforts to keep your people happy in this lonely reach of deep space. Then research new technologies to upgrade your buildings and to increase your colony's efficiency. Along the way, you'll complete these challenges to acquire raw materials for your colony and to defend your colony against hazards:</t>
  </si>
  <si>
    <t>Face Maze</t>
  </si>
  <si>
    <t>https://web.uvic.ca/~carte/facemaze.html</t>
  </si>
  <si>
    <t>3295, 5650</t>
  </si>
  <si>
    <t>We are currently developing a computerized game called FaceMaze to help children with autism spectrum disorders (ASD) express their facial emotions. In the FaceMaze game, the child navigates a Pac-man character through a maze with the goal of collecting as many fruits as possible. In order to score points, the child poses various facial expression that are recorded by a webcam and evaluated by the computer software program. FaceMaze has a progression of levels that practice basic facial expressions, including happiness, surprise, sadness, anger, fear, and disgust.</t>
  </si>
  <si>
    <t>Auticiel applications</t>
  </si>
  <si>
    <t>https://auticiel.com/</t>
  </si>
  <si>
    <t>Discover the AutiApps program by Auticiel, a portfolio of intuitive and fun smartphone &amp; tablet applications for autism developed with medical and educational professionals. AutiApps Program allows customizing exercises specific to the skills, the real environment, and the sensibility of each user.</t>
  </si>
  <si>
    <t>A Teen’s Guide to Autism - Alexandra Jackman</t>
  </si>
  <si>
    <t>https://www.youtube.com/watch?v=p9-l19CKISg</t>
  </si>
  <si>
    <t>2013-09-05</t>
  </si>
  <si>
    <t>14 min documentary to raise awareness and understanding of autism</t>
  </si>
  <si>
    <t>159</t>
  </si>
  <si>
    <t>Whizkid games</t>
  </si>
  <si>
    <t>http://www.whizkidgames.com/</t>
  </si>
  <si>
    <t xml:space="preserve"> a game website created specifically to help autistic children learn.</t>
  </si>
  <si>
    <t>160</t>
  </si>
  <si>
    <t>Autism daily Newscast</t>
  </si>
  <si>
    <t>http://www.autismdailynewscast.com/category/general­interest/technology/</t>
  </si>
  <si>
    <t>We report on current events of interest and importance to those on the autism spectrum and those who love them</t>
  </si>
  <si>
    <t>161</t>
  </si>
  <si>
    <t>Autism MOOC - Swinburne</t>
  </si>
  <si>
    <t>https://www.swinburne.edu.au/study/options/find/online/autism-mooc/</t>
  </si>
  <si>
    <t>In 2015, Swinburne offered a popular and highly successful free Massive Open Online Course (MOOC) for parents, families and carers living and working with individuals who have Autism. The course launched on World Autism Awareness Day in 2015 and attracted more than 15,000 participants. The MOOC design included a six week course, using a scenario-based learning approach to support, guide and share stories and experiences from parents and experts in the field. Participants received a certificate upon completing the course.</t>
  </si>
  <si>
    <t>162</t>
  </si>
  <si>
    <t>Autcraft</t>
  </si>
  <si>
    <t>http://www.autcraft.com/</t>
  </si>
  <si>
    <t>Autcraft is a whitelisted Minecraft server for children (and adults) that have autism and their families.</t>
  </si>
  <si>
    <t>164</t>
  </si>
  <si>
    <t>I sequencias_ Barcelona</t>
  </si>
  <si>
    <t>http://www.fundacionlovaas.es/es/apps-special-needs/isecuencias.html</t>
  </si>
  <si>
    <r>
      <rPr>
        <b/>
        <u/>
      </rPr>
      <t>Teaching Social Skills</t>
    </r>
    <r>
      <t xml:space="preserve">: Without Supervision ( €30), With Supervision (€50) </t>
    </r>
    <r>
      <rPr>
        <b/>
        <u/>
      </rPr>
      <t>Feeding:</t>
    </r>
    <r>
      <t xml:space="preserve"> Without Supervision ( €25) With Supervision ( €45) </t>
    </r>
    <r>
      <rPr>
        <b/>
        <u/>
      </rPr>
      <t>Teaching Of Personal Pronouns</t>
    </r>
    <r>
      <t xml:space="preserve">: Without Supervision (€20), With Supervision ( €40) </t>
    </r>
    <r>
      <rPr>
        <b/>
        <u/>
      </rPr>
      <t xml:space="preserve">Advanced Language: </t>
    </r>
    <r>
      <t xml:space="preserve">Without Supervision ( €30), With Supervision ( €50) </t>
    </r>
    <r>
      <rPr>
        <b/>
        <u/>
      </rPr>
      <t>The Teaching Of Play Skills</t>
    </r>
    <r>
      <t xml:space="preserve">: Without Supervision ( €25), With Supervision ( €45) </t>
    </r>
    <r>
      <rPr>
        <b/>
        <u/>
      </rPr>
      <t>Teaching Skills For Language Development:</t>
    </r>
    <r>
      <t xml:space="preserve"> Without Supervision ( €25), With Supervision ( €45) </t>
    </r>
    <r>
      <rPr>
        <b/>
        <u/>
      </rPr>
      <t>Addressing Inappropriate Behaviors</t>
    </r>
    <r>
      <t xml:space="preserve">: Without Supervision ( €25), With Supervision ( €45) </t>
    </r>
    <r>
      <rPr>
        <b/>
        <u/>
      </rPr>
      <t xml:space="preserve">Integration With Community Contexts: </t>
    </r>
    <r>
      <t xml:space="preserve">Without Supervision ( €20), With Supervision (  €40) </t>
    </r>
    <r>
      <rPr>
        <b/>
        <u/>
      </rPr>
      <t>Teaching of Positive Adverbs</t>
    </r>
    <r>
      <t>: Without Supervision ( €20), With Supervision ( €40)</t>
    </r>
    <r>
      <rPr>
        <b/>
        <u/>
      </rPr>
      <t xml:space="preserve"> Sphinter Control Training</t>
    </r>
    <r>
      <t>: Without Supervision ( €25), With Supervision ( €45)</t>
    </r>
  </si>
  <si>
    <t>iSecuencias is a learning application for children based on 100 sequences represented by six characters with which four general areas are worked on:</t>
  </si>
  <si>
    <t>167</t>
  </si>
  <si>
    <t>Tom Taps Speaks- AAC communication app</t>
  </si>
  <si>
    <t>https://itunes.apple.com/us/app/tom-taps/id805544185?ls=1&amp;mt=8</t>
  </si>
  <si>
    <t>Free and offers in-app purchases</t>
  </si>
  <si>
    <t>2015-03-25</t>
  </si>
  <si>
    <t>Tom Taps Speak is specifically designed, in collaboration with parents and speech therapists, to help people with communication impairments. It is picture-based and has a friendly text-to-speech function. It was lovingly conceived by a father to help his son, who was diagnosed with autism, to communicate with the people around him.</t>
  </si>
  <si>
    <t>168</t>
  </si>
  <si>
    <t>Autism2Ability to talk app</t>
  </si>
  <si>
    <t>http://autism2ability.com/</t>
  </si>
  <si>
    <t>$99.99</t>
  </si>
  <si>
    <t>2020-07-02</t>
  </si>
  <si>
    <t>App2Talk is a tool designed to help give a voice to all non-verbal individuals. It contains a series of customizable pictures that allow words to be quickly and easily formed to communicate the needs of the person. Instead of reinventing the wheel, we are improving upon tried and true communication techniques with new technologies, while at the same time making App2Talk affordable and accessible for all.</t>
  </si>
  <si>
    <t>169</t>
  </si>
  <si>
    <t>Birdhouse</t>
  </si>
  <si>
    <t>http://www.birdhousehq.com/</t>
  </si>
  <si>
    <t>$7/month</t>
  </si>
  <si>
    <t>Birdhouse for Autism helps you organize the most important information about your child. Use Birdhouse to keep a secure record of medications, supplements, therapies and therapists, as well as track your child's daily behaviors and activities so you can discover what's working and what needs to be changed. Birdhouse enables parents and caregivers caring for individuals of any age to track items like wake and sleep times, which medications and therapies the child receives each day, moods, meltdowns, poop, and more. Everything is simple, searchable and easy to find. (source - autism speaks)</t>
  </si>
  <si>
    <t>171</t>
  </si>
  <si>
    <t>Avaz AAC communication app</t>
  </si>
  <si>
    <t>http://www.avazapp.com/</t>
  </si>
  <si>
    <t>$179.99</t>
  </si>
  <si>
    <t>2020-04-01</t>
  </si>
  <si>
    <t>Avaz for Autism is a full-featured, research-based AAC app for autism. Avaz is designed with a focus to make speech therapy more effective, develop the child’s language and improve his intent to communicate. Avaz uses picture symbols and high-quality voice synthesis to help users create messages and develop language skills</t>
  </si>
  <si>
    <t>172</t>
  </si>
  <si>
    <t>Feed Maxi speech language app</t>
  </si>
  <si>
    <t>http://speakeazyapps.com/</t>
  </si>
  <si>
    <t>Feed Maxi is a fun and interactive speech-language app featuring sign language &amp; 3D animations! Created by a speech-language pathologist, children increase expressive, receptive &amp; pragmatic language skills while feeding Maxi, an adorable, hungry monkey,during a highly motivating &amp; interactive game! During play with Feed Maxi, children learn language skills without ever knowing it!</t>
  </si>
  <si>
    <t>175</t>
  </si>
  <si>
    <t>Apple research kit</t>
  </si>
  <si>
    <t>http://researchkit.org/</t>
  </si>
  <si>
    <t>2018-09-14</t>
  </si>
  <si>
    <t xml:space="preserve"> ResearchKit, it helps researchers create apps by providing templates for components such as mobile surveys and behavioral tests that harness the phone’s sensors.</t>
  </si>
  <si>
    <t>177</t>
  </si>
  <si>
    <t>Gemini web based program</t>
  </si>
  <si>
    <t>https://gemiini.org/</t>
  </si>
  <si>
    <t>$98/month</t>
  </si>
  <si>
    <t>A web-based program clinically proven to increase language, reading and social skills for people with Autism, Down Syndrome, Stroke and others.</t>
  </si>
  <si>
    <t>179</t>
  </si>
  <si>
    <t>Infinitech</t>
  </si>
  <si>
    <t>http://www.myinfinitec.org/resources/autism</t>
  </si>
  <si>
    <t>We aim to advance independence and promote inclusive opportunities for children and adults through technology. Within this website you will find on-demand professional development, curriculum supports and professional learning opportunities.</t>
  </si>
  <si>
    <t>Bring Our Loved One Home Program (BOLO)</t>
  </si>
  <si>
    <t>http://delhi.oh.us/police-department/programs-services/bring-our-loved-one-home/</t>
  </si>
  <si>
    <t>The Delhi Township Police Department has developed a new database to serve individuals with Alzheimer’s, autism, dementia, and other conditions that can make them prone to wander:</t>
  </si>
  <si>
    <t>The NODA system (Naturalistic Observation Diagnosis Assessment) - smartphone videos to diagnose autism</t>
  </si>
  <si>
    <t>http://behaviorimaging.com/noda/</t>
  </si>
  <si>
    <t xml:space="preserve">NODA is an evidence-based Autism diagnostic service platform that has been brought to market to address some of the challenges with early diagnosis. </t>
  </si>
  <si>
    <t>100, 1000</t>
  </si>
  <si>
    <t>169, 141</t>
  </si>
  <si>
    <t>55000</t>
  </si>
  <si>
    <t>193</t>
  </si>
  <si>
    <t>“Empower Me” augmented-reality system for autism - Brain Power GOOGLE GLASS program</t>
  </si>
  <si>
    <t>http://www.brain-power.com/</t>
  </si>
  <si>
    <t>2013</t>
  </si>
  <si>
    <t>Request a quote</t>
  </si>
  <si>
    <t>The child or adult wears light, computerized glasses and sees and hears special feedback geared to the situation. For instance, digital coaching on facial expressions of emotions, when to look at people, feedback on the user’s own state of stress or anxiety, and much more. Empower Me gives an augmented-reality experience, which our tests show autistic users LOVE. Meanwhile, they get points and rewards for learning the social-emotional as well as cognitive skills they want.</t>
  </si>
  <si>
    <t>2200, 4500, 4600</t>
  </si>
  <si>
    <t>194</t>
  </si>
  <si>
    <t>Exceptional minds</t>
  </si>
  <si>
    <t>http://exceptionalmindsstudio.org/</t>
  </si>
  <si>
    <t>Current tuition is $33,000/year</t>
  </si>
  <si>
    <t>Exceptional Minds (EM) is a nonprofit vocational school and working studio that prepares young adults on the autism spectrum for careers in digital animation and visual effects.</t>
  </si>
  <si>
    <t>196</t>
  </si>
  <si>
    <t>Goal Guide - Cognitopia</t>
  </si>
  <si>
    <t>https://www.cognitopia.com/</t>
  </si>
  <si>
    <t>Single Family ($29/month), Professional ($79/month), Organization ($299/month)</t>
  </si>
  <si>
    <t>Goal Guide makes it possible for students to easily create goals, track progress, and share accomplishments with others. Goal Guide can be used as an activity reminder and scheduling system or as a task prompting tool with an emphasis on video modeling and task analysis to support task accomplishment.</t>
  </si>
  <si>
    <t>197</t>
  </si>
  <si>
    <t>Picture planner - cognitopia</t>
  </si>
  <si>
    <t>https://connect.cognitopia.com/tryPicturePlanner</t>
  </si>
  <si>
    <t>Picture Planner program developed by his other brother Tom Keating who is CEO of Cognitopia.  Picture Planner is an electronic picture based icon scheduler which enables others to remember to complete their tasks.</t>
  </si>
  <si>
    <t>199</t>
  </si>
  <si>
    <t>Automated video analysis tool - autism screening</t>
  </si>
  <si>
    <t>http://pratt.duke.edu/news/screening-autism-theres-app</t>
  </si>
  <si>
    <t>Duke researchers create automated video analysis tools to identify children on the autism spectrum earlier. Researchers at Duke University have developed software that tracks and records infants’ activity during videotaped autism screening tests. Their results show that the program is as good at spotting behavioral markers of autism as experts giving the test themselves, and better than non-expert medical clinicians and students in training.</t>
  </si>
  <si>
    <t>116, 142</t>
  </si>
  <si>
    <t>54000</t>
  </si>
  <si>
    <t>210</t>
  </si>
  <si>
    <t>Child Health Improvement through Computer Automation: the CHICA system.</t>
  </si>
  <si>
    <t>CHICA is an open-source system that can potentially interface with any electronic medical system. Patients are given a 20-item questionnaire, which is personalized based on previous medical records. At the 24-month visit, CHICA automatically screens for autism. The system automatically prompts the physician to refer the patient for further testing if any concerns are raised.</t>
  </si>
  <si>
    <t>143</t>
  </si>
  <si>
    <t>53000</t>
  </si>
  <si>
    <t>211</t>
  </si>
  <si>
    <t>Quick toilet trainer</t>
  </si>
  <si>
    <t>http://www.gizmag.com/quick-trainer-toilet-training/28547/</t>
  </si>
  <si>
    <t>$19/year</t>
  </si>
  <si>
    <t>A new toilet-training device developed by researchers at the University of Rochester combines a wearable sensor pad, Bluetooth technology, an iOS device and accompanying app to help toilet train intellectually disabled children. Rather than just providing entertainment like the iPotty, the Quick Trainer issues an alert the moment the child starts to pee, so adults can take them to the toilet and encourage them to use it.</t>
  </si>
  <si>
    <t>217</t>
  </si>
  <si>
    <t>Sensory Chair</t>
  </si>
  <si>
    <t>http://www.sensorychair.com/home.html</t>
  </si>
  <si>
    <t xml:space="preserve">This funky chair is meant to comfort and soothe kids with autism who suffer from Sensory Processing Disorder </t>
  </si>
  <si>
    <t>4400</t>
  </si>
  <si>
    <t>218</t>
  </si>
  <si>
    <t>Maine-Tex Salsa</t>
  </si>
  <si>
    <t>http://www.mainetexsalsa.com/about.htm</t>
  </si>
  <si>
    <t>Maine-Tex salsa is like 'Summer in a Jar'! You and your family will enjoy the distinctive flavor as it is the only grilled salsa on the market. Its sales benefit the SPECIAL Foundation for Autism.</t>
  </si>
  <si>
    <t>225</t>
  </si>
  <si>
    <t>RO-MAN robot symposium</t>
  </si>
  <si>
    <t>http://viterbi.usc.edu/news/news/2014/children-with-autism-learn-imitative-behavior-from-socially-assistive-robots-maja-mataric.htm</t>
  </si>
  <si>
    <t>Maja Matarić and her team conducted research on how socially-assistive humanoid robots can help children with autism practice imitation behavior. They presented their findings from a pilot study at the 23rd IEEE International Symposium on Robot and Human Interactive Communication Conference in Edinburgh on August 27th.</t>
  </si>
  <si>
    <t>236</t>
  </si>
  <si>
    <t>Drive Focus</t>
  </si>
  <si>
    <t>http://www.drivefocus.com/</t>
  </si>
  <si>
    <t>$12.99</t>
  </si>
  <si>
    <t>Practice key driving skills on your iPad. Drive Focus is a driver training tool that uses clickable-item videos to improve awareness, visual processing and reaction speed.</t>
  </si>
  <si>
    <t>2200, 4400</t>
  </si>
  <si>
    <t>237</t>
  </si>
  <si>
    <t>ICE4Autism</t>
  </si>
  <si>
    <t>http://www.ice4autism.com/</t>
  </si>
  <si>
    <t xml:space="preserve">A one-time payment of $1.99 </t>
  </si>
  <si>
    <t>The ICE4Autism mobile app conveniently and intuitively stores vital information about you and your unique needs, sensitivities and behaviors directly on your iPhone, iPad or iPod Touch.</t>
  </si>
  <si>
    <t>238</t>
  </si>
  <si>
    <t>Open Book</t>
  </si>
  <si>
    <t>http://www.first-asd.eu/</t>
  </si>
  <si>
    <t>Open Book is a tool for making texts more accessible for people with autism.</t>
  </si>
  <si>
    <t>239</t>
  </si>
  <si>
    <t>Andy's garden based on ECHOES</t>
  </si>
  <si>
    <t>https://sites.google.com/site/amalcorn0131/home/thesis</t>
  </si>
  <si>
    <t xml:space="preserve">a set of three new touch-screen games (Andy’s Garden) that sought to establish, and then deliberately violate, child expectations (i.e. provide discrepancy-detection opportunities; DDOs). Children reacted socially and positively to the new games and DDOs. </t>
  </si>
  <si>
    <t>241</t>
  </si>
  <si>
    <t>Leka robot</t>
  </si>
  <si>
    <t>http://www.leka.io/</t>
  </si>
  <si>
    <t>interactive and multi-sensory smart toy for children with special needs</t>
  </si>
  <si>
    <t>4600, 4300</t>
  </si>
  <si>
    <t>242</t>
  </si>
  <si>
    <t>Angel sense</t>
  </si>
  <si>
    <t>https://www.angelsense.com/</t>
  </si>
  <si>
    <t>0,3</t>
  </si>
  <si>
    <t>$52.99 (month-to-month), $39.99 (monthly plan), $33.33 (paid yearly upfront)</t>
  </si>
  <si>
    <t>The AngelSense device is a small tracker that can be attached anywhere on a child’s clothing — preferably in an out-of-the-way place, such as a front pocket or on a belt, where the child is less likely to notice it, and thus less likely to try to remove it.</t>
  </si>
  <si>
    <t>243</t>
  </si>
  <si>
    <t xml:space="preserve">CARRY! - Autism Cooperation Station </t>
  </si>
  <si>
    <t>https://itunes.apple.com/us/app/cooperation-station-autism-teamwork-trainer/id1067863932?mt=8</t>
  </si>
  <si>
    <t>2017-01-20</t>
  </si>
  <si>
    <t>115</t>
  </si>
  <si>
    <t>138, 139, 4500</t>
  </si>
  <si>
    <t>244</t>
  </si>
  <si>
    <t xml:space="preserve">LIFTY! - Autism Cooperation Station </t>
  </si>
  <si>
    <t>140, 141, 142, 4500</t>
  </si>
  <si>
    <t>245</t>
  </si>
  <si>
    <t xml:space="preserve">STACKY! - Autism Cooperation Station </t>
  </si>
  <si>
    <t>143, 4500</t>
  </si>
  <si>
    <t>246</t>
  </si>
  <si>
    <t xml:space="preserve">PONGY! - Autism Cooperation Station </t>
  </si>
  <si>
    <t>144, 4500</t>
  </si>
  <si>
    <t>247</t>
  </si>
  <si>
    <t xml:space="preserve">TAGGY! - Autism Cooperation Station </t>
  </si>
  <si>
    <t>248</t>
  </si>
  <si>
    <t xml:space="preserve">MAZEY! - Autism Cooperation Station </t>
  </si>
  <si>
    <t>250</t>
  </si>
  <si>
    <t xml:space="preserve">BRICKY! - Autism Cooperation Station </t>
  </si>
  <si>
    <t>146, 4500</t>
  </si>
  <si>
    <t>251</t>
  </si>
  <si>
    <t xml:space="preserve">TANKY! - Autism Cooperation Station </t>
  </si>
  <si>
    <t>252</t>
  </si>
  <si>
    <t xml:space="preserve">ROLLIE-BALL! - Autism Cooperation Station </t>
  </si>
  <si>
    <t>256</t>
  </si>
  <si>
    <t>Autism and Beyond</t>
  </si>
  <si>
    <t>https://autismandbeyond.researchkit.duke.edu/</t>
  </si>
  <si>
    <t>Autism &amp; Beyond was conducted using Apple’s ResearchKit. The study tested a new video technology that can analyze a child’s emotion and behavior. The study is now completed.</t>
  </si>
  <si>
    <t>116</t>
  </si>
  <si>
    <t>257</t>
  </si>
  <si>
    <t>Mission rescue Klogg - Kloog social skills for autism</t>
  </si>
  <si>
    <t>http://kloogsocialskills.com/</t>
  </si>
  <si>
    <t>2016-10-05</t>
  </si>
  <si>
    <t>The app is designed to assist the user in understanding the social world in which they live and to teach social skills in a fun and meaningful way. The Social Skills for Autism app also tries to address the nuances in communication and social interaction by introducing the concepts of context sensitivity.</t>
  </si>
  <si>
    <t>258</t>
  </si>
  <si>
    <t>Return to Zugopolis - Kloog social skills for autism</t>
  </si>
  <si>
    <t>This app covers the key areas of friendship, bullying and online safety. The app has 18 fully animated lessons and takes the user on a fun and interesting journey to enhance their social understanding and social skills. A really exciting part of this app is that 3 teenagers with Asperger Syndrome feature in the app and they were also involved in the design and development of some of the characters and storylines.</t>
  </si>
  <si>
    <t>259</t>
  </si>
  <si>
    <t>The Friendli App</t>
  </si>
  <si>
    <t>http://friendiapp.com/</t>
  </si>
  <si>
    <t>FRIENDI BUILDS FRIENDSHIPS - Parents of individuals with special needs may feel they lack the resources necessary to provide the optimal support for their child. This is especially the case when it comes to their social development. If children have mutual friendships, it can help reduce the social barriers that are so commonly experienced today. This makes the pursuit of friendship one of the most meaningful investments that parents can make. Friendi strives to support parents and families, just like you, to meet the social needs of their loved ones.</t>
  </si>
  <si>
    <t>262</t>
  </si>
  <si>
    <t>Playing with friends with the wankidos</t>
  </si>
  <si>
    <t>https://www.wonkido.com/about</t>
  </si>
  <si>
    <t>The Wonkidos Animated Social Skills are fun, award winning, silly cartoons that teach children important lessons in a fun animated way! Each Wonkidos episode is a short animation modeling correct behaviors that is fun and interactive for all young children. Let the Wonkidos help your child learn important social and life skills for positive social interactions.</t>
  </si>
  <si>
    <t>4500, 4600</t>
  </si>
  <si>
    <t>265</t>
  </si>
  <si>
    <t>Conversation Coach</t>
  </si>
  <si>
    <t>http://www.silverliningmm.com/</t>
  </si>
  <si>
    <t>2010</t>
  </si>
  <si>
    <t>$29.99 Only available on the Apple Store for iPads</t>
  </si>
  <si>
    <t>The Conversation Coach is used to teach the back and forth flow of a conversation. It can also be used as a basic aac device.</t>
  </si>
  <si>
    <t>268</t>
  </si>
  <si>
    <t>Pronouns by Teach Speech Apps</t>
  </si>
  <si>
    <t>http://www.teachspeechapps.com/pronouns.html</t>
  </si>
  <si>
    <t>2015-03-16</t>
  </si>
  <si>
    <t>This interactive app helps individuals learn pronouns in a fun and engaging way.</t>
  </si>
  <si>
    <t>269</t>
  </si>
  <si>
    <t>Autism Therapy with Mental Imagery therapy for Autism (MITA)</t>
  </si>
  <si>
    <t>https://itunes.apple.com/us/app/autism-therapy-with-mita-lite/id1020290425?mt=8</t>
  </si>
  <si>
    <t>Free download and offers in-app purchases</t>
  </si>
  <si>
    <t>2020-07-03</t>
  </si>
  <si>
    <t>The first and only language therapy application supported by clinical data. MITA Language and Cognitive Therapy includes thousands of learning activities organized into 42 games. Track your child’s progress on tables and graphs. Your progress data and settings are saved in the cloud.</t>
  </si>
  <si>
    <t>151</t>
  </si>
  <si>
    <t>80000</t>
  </si>
  <si>
    <t>270</t>
  </si>
  <si>
    <t>Touch autism apps</t>
  </si>
  <si>
    <t>http://touchautism.com/app/autism-apps/</t>
  </si>
  <si>
    <t>Autism Apps is simply a comprehensive list of apps that are being used with and by people diagnosed with autism, Down syndrome and other special needs. It also includes links to any available information that can be found for each app. The Apps are also separated into over 30 categories, and the descriptions are all searchable, so any type of app is easy to find and download.</t>
  </si>
  <si>
    <t>276</t>
  </si>
  <si>
    <t>samsung simband</t>
  </si>
  <si>
    <t>https://www.simband.io/documentation/simband-documentation/</t>
  </si>
  <si>
    <t>725, 2135, 3550, 7500, 2135, 5100, 150, 160</t>
  </si>
  <si>
    <t xml:space="preserve">Simband, an open developer platform, consists of a watch unit running Tizen and a wristband connector that holds a custom sensor module. You can develop new algorithms to read and analyze this data in real-time, or access historical data through our data exchange platform ARTIK Cloud. </t>
  </si>
  <si>
    <t>84000</t>
  </si>
  <si>
    <t>278</t>
  </si>
  <si>
    <t>Personalized Real-Time Intervention for Motivation Enhancement (PRIME) app for schizophrenia</t>
  </si>
  <si>
    <t xml:space="preserve">The first and onThe app’s core element is a social network specially tailored to the needs of people with schizophrenia. It connects users to their peers with the illness and provides a direct line to mental-health clinicians called “coaches.” These specially trained master’s-degree-level clinicians communicate regularly with users to provide motivation and counseling in moments of need. Another feature, called “Goals,” is designed to help patients battle their motivational deficits.
Users create a profile, indicating their interests and aspirations. Based on their input, the app creates customized daily challenge goals, such as “Invite a friend to play basketball,” or “Spend time with a family member.” They are meant to help participants stay on track and pursue their ambitions. Like Facebook or Instagram, there’s a feed where users can post pictures to highlight completed challenges or important moments in their lives.ly language therapy application supported by clinical data. </t>
  </si>
  <si>
    <t>219, 220</t>
  </si>
  <si>
    <t>279</t>
  </si>
  <si>
    <t>My BP lab</t>
  </si>
  <si>
    <t>https://mybplab.com/</t>
  </si>
  <si>
    <t>2, 79</t>
  </si>
  <si>
    <t>The MY BP Lab is a UCSF study that evaluates how stress and blood pressure affect your health.</t>
  </si>
  <si>
    <t>2000, 600</t>
  </si>
  <si>
    <t>282</t>
  </si>
  <si>
    <t>Patient-Innovation.com</t>
  </si>
  <si>
    <t>https://patient-innovation.com/</t>
  </si>
  <si>
    <t>Patient Innovation is an online platform where patients and caregivers around the world connect to share and create solutions they developed themselves or had the help from collaborators to cope with a health-related problem.</t>
  </si>
  <si>
    <t>ACE</t>
  </si>
  <si>
    <t>https://neuroscape.ucsf.edu/technology/#ace</t>
  </si>
  <si>
    <t>Adaptive Cognitive Evaluation, ACE, is a mobile cognitive control assessment battery inspired by decades of scientific research and Neuroscape experience measuring cognition in diverse populations. The tasks in ACE are standard tests that assess different aspects of cognitive control (attention, working memory, and goal management), modified by incorporating adaptive algorithms, immersive graphics, video tutorials, motivating feedback, and a user-friendly interface. The adaptive algorithms allow each task to be completed in approximately 5 minutes and ensure that comparisons between individuals of different ages, genders, races, or cultures reflect actual differences in their cognitive ability and not disparities in the testing parameters or ceiling/floor effects. ACE can also be retaken any number of times to benchmark and track an individual’s changing cognitive control abilities over time.</t>
  </si>
  <si>
    <t>Cognition Lab</t>
  </si>
  <si>
    <t>http://ertslab.com/library/</t>
  </si>
  <si>
    <t>1,3</t>
  </si>
  <si>
    <t>Academic Subscription Plan: $120.00 (one-month), $330.00 (three-months), $600.00 (half-year), $960 (one year),$1,700 (two years), $2,400 (three years)</t>
  </si>
  <si>
    <t xml:space="preserve">Move your lab to the web! Use one of our 30+ pre-configured test paradigms or create your own test script to set up a web-based experiment. </t>
  </si>
  <si>
    <t>Cognifit</t>
  </si>
  <si>
    <t>https://www.cognifit.com/cognitive-assessment/adhd-test</t>
  </si>
  <si>
    <t>Basic Monthly Plan (+20 games): $19.99/month. Medium Monthly Plan (+40 games): $24.99/month. Premium Monthly Plan (+60 games): $29.99/month.Basic Annual Plan (+20 games):$119.99/year. Medium Annual Plan (+40 games): $149.99/year. Premium Annual Plan (+60 games):$169.99/year. Price Per Assessment: $49.99/each assessment.</t>
  </si>
  <si>
    <t>The Cognitive Assessment Battery for ADHD (CAB-ADHD) is a professional test that uses clinical and validated tasks to quickly and accurately evaluate the presence of symptoms related to ADHD. To diagnose Attention Deficit Hyperactive Disorder or Attention Deficit Disorder (ADHD or ADD) a multidisciplinary assessment must be carried out. It is important to always perform an exhaustive differential diagnosis in order to discard other symptoms that may be better explained by a different mood disorder, learning disorder, or another condition. This neuropsychological online ADHD test makes a complete cognitive screening and evaluates the risk index for ADHD by taking into account the user’s cognitive strengths and weaknesses. This ADHD assessment also determines the subtype of ADHD: Inattentive (ADD) or hyperactive-impulsive predominance (ADHD). This ADHD test is appropriate for kids 7+, teens, and adults. Anyone can easily use this online ADHD neuropsychological evaluation.</t>
  </si>
  <si>
    <t>National Institute of Health Toolbox</t>
  </si>
  <si>
    <t>http://www.healthmeasures.net/images/nihtoolbox/NIH_Toolbox_brochure_June_2017.pdf</t>
  </si>
  <si>
    <t>The NIH Toolbox provides a standard set of royalty-free, comprehensive assessment tools that can be used by researchers and clinicians in a variety of settings, with a particular emphasis on measuring outcomes both in longitudinal epidemiologic studies and prevention or intervention trials. The battery has been normed and validated across the lifespan in subjects ages 3-85 and its use ensures that assessment methods and results can be used for comparisons across existing and future studies. By providing a “common currency” for the study of neurological research, the NIH Toolbox enables economies of scale and enhances ef_x001f_ciency. The NIH Toolbox is capable of monitoring neurological and behavioral function over time and measuring key constructs across developmental stages.</t>
  </si>
  <si>
    <t>University of California San Francisco Examiner</t>
  </si>
  <si>
    <t>https://memory.ucsf.edu/examiner-assessments</t>
  </si>
  <si>
    <t xml:space="preserve">The goal of the EXAMINER project was to develop a neuropsychological test battery to reliably and validly assess domains of executive function (often defined as the ability to engage in goal-oriented behavior) for clinical investigations and clinical trials that would be adaptable to a wide range of ages and disorders and capture real-life social and executive deficits. Data collection targets were established with this goal in mind by the EXAMINER advisory panel, NINDS focus groups, NINDS Project Officer and the UCSF team. Piloting and ongoing data collection were conducted utilizing the large research infrastructure at UCSF and in collaboration with nine remote sites to represent a full range of geographic regions, ethnic groups, age groups and diagnostic disorders. The project lasted five years, from December 2006 through 2010. </t>
  </si>
  <si>
    <t>Social Cognition, Perception, Executive Functions</t>
  </si>
  <si>
    <t>https://sites.google.com/site/testspex/home</t>
  </si>
  <si>
    <t>Cambridge Cognition</t>
  </si>
  <si>
    <t>http://www.cambridgecognition.com/cantab/cognitive-tests/</t>
  </si>
  <si>
    <t>We optimise the assessment of cognition for better brain health research with scientifically validated digital health solutions. Our software solutions enable gold standard cognitive research and efficient clinical trials, accelerating safe and effective treatment development, helping to improve patient outcomes in conditions affecting brain health. We support clients in over 100 countries, including the world’s leading biotech and pharmaceutical companies and more than 800 universities worldwide.</t>
  </si>
  <si>
    <t>BrainUs</t>
  </si>
  <si>
    <t>https://sites.google.com/site/brainus1en/presentation/les-jeux</t>
  </si>
  <si>
    <t>BRAiN'US gathers 8 games, each of which is measuring a specific cognitive process that is engaged during subjective evaluations of others mental states. Each of these games consists in a series of trials, where you have to choose between 2 to 4 alternative options (under time constraints). Your performance is simply given by the number of correct answers.</t>
  </si>
  <si>
    <t>60</t>
  </si>
  <si>
    <t>Montreal Cognitive Assessment</t>
  </si>
  <si>
    <t>http://www.mocatest.org/electronic-tests/</t>
  </si>
  <si>
    <t>The Montreal Cognitive Assessment (MoCA) is a brief, 30-question test that helps healthcare professionals detect cognitive impairments very early on, allowing for faster diagnosis and patient care. MoCA is the most sensitive test available for detecting Alzheimer’s disease, measuring executive functions and multiple cognitive domains which are important components not measured by the MMSE.</t>
  </si>
  <si>
    <t>assesment</t>
  </si>
  <si>
    <t>Joggle</t>
  </si>
  <si>
    <t>https://admin.joggleresearch.com/Home/Tasks</t>
  </si>
  <si>
    <t>Free for single users (includes: single file access, up to 50 contact archives, up to 75 project archives, single apps) $9/month for a year for small businesses and teams (includes: shared files, unlimited contact archives, unlimited project archives, unlimited apps)</t>
  </si>
  <si>
    <t>Joggle Research is a neurobehavioral measurement tool leading a new generation of touch-based tasks evolved from a long history of scientifically validated cognitive tests, from paper-based to desktop applications. Joggle Research is easy to implement for both small budget projects as well as large-scale studies</t>
  </si>
  <si>
    <t>assesments</t>
  </si>
  <si>
    <t>ImPACT</t>
  </si>
  <si>
    <t>https://www.impacttest.com/</t>
  </si>
  <si>
    <t>Varies based on how many tests you wish to purchase</t>
  </si>
  <si>
    <t>ImPACT, an FDA cleared medical device, is used by healthcare, educational, and sports organizations to help assess and manage concussions. Use ImPACT baseline testing to document the healthy brain function of your patients. If they suffer a head injury, use ImPACT post-injury testing to help you make concussion treatment decisions.</t>
  </si>
  <si>
    <t>Savonix</t>
  </si>
  <si>
    <t>https://www.savonix.com/science-2/</t>
  </si>
  <si>
    <t>With our community of leading scientists, Savonix developed a mobile neurocognitive assessment and brain health platform. Clinically validated and used by patients, clinicians, and insurers worldwide, our platform allows end users to screen for cognitive health directly from their mobile device. Built specifically for mobile, it ensures precise reaction time within milliseconds, which guarantees more accurate cognitive data results. With Savonix, individuals, employers, healthcare systems, researchers, and providers access accurate cognitive data in domains from attention and impulse control to different kinds of memory to assess for dementia risk. We create evidence-based clinical care plans at the touch of a button — fully customized to an individual’s healthcare needs.</t>
  </si>
  <si>
    <t>Digitalcogtech</t>
  </si>
  <si>
    <t>http://www.digitalcogtech.com/</t>
  </si>
  <si>
    <t>DCT develops tests that detect presymptomatic cognitive impairment and aid in tracking cognitive change. DCT can identify subtle cognitive features that may be indicative of impairment, even in people who appear to be functioning normally. All of DCT’s tests are designed to be easy to administer and non-invasive. The tests use patented technology to capture and analyze micro-movements of drawing behavior, which reflect memory and thinking processes. DCT’s proprietary analysis delivers accurate and objective indicators of cognitive state, all for a fraction of the price of imaging and biomarker analysis.</t>
  </si>
  <si>
    <t>COGMED</t>
  </si>
  <si>
    <t>https://www.cogmed.com/program</t>
  </si>
  <si>
    <t>The fee for Cogmed varies practice and location. Prices begin at roughly $1,500 per session</t>
  </si>
  <si>
    <t>Cogmed is a software based intervention entailing different visuospatial and verbal tasks that systematically challenge the working memory capacity during a 5-10 week training period. The exercises are performed on a computer or tablet in the convenience of the user’s home, school, or designated clinic.</t>
  </si>
  <si>
    <t xml:space="preserve">Computerized Cognitive Composite for Preclinical Alzheimer’s Disease (C3-PAD); </t>
  </si>
  <si>
    <t>3000</t>
  </si>
  <si>
    <t>17</t>
  </si>
  <si>
    <t>Cogstate</t>
  </si>
  <si>
    <t>https://www.cogstate.com/</t>
  </si>
  <si>
    <t>18</t>
  </si>
  <si>
    <t>A Compendium of Neuropsychological Tests: Administration, Norms, and Commentary, Third Edition</t>
  </si>
  <si>
    <t>https://global.oup.com/academic/product/a-compendium-of-neuropsychological-tests-9780195159578?cc=ru&amp;lang=en&amp;</t>
  </si>
  <si>
    <t>£115</t>
  </si>
  <si>
    <t>19</t>
  </si>
  <si>
    <t>University of Pennsylvania Penn Computerized Neurocognitive Battery</t>
  </si>
  <si>
    <t>https://penncnp.med.upenn.edu/</t>
  </si>
  <si>
    <t>World Database of Happiness: Archive of research findings on subjective enjoyment of life</t>
  </si>
  <si>
    <t>https://worlddatabaseofhappiness.eur.nl/hap_quer/hqi_fp.htm</t>
  </si>
  <si>
    <t>200, 350</t>
  </si>
  <si>
    <t xml:space="preserve">Symptom Checker </t>
  </si>
  <si>
    <t>The Child Mind Institute Symptom Checker is used to assess general psychiatric symptoms of individuals.</t>
  </si>
  <si>
    <t>Apple watch</t>
  </si>
  <si>
    <t>https://www.apple.com/shop/buy-watch/apple-watch</t>
  </si>
  <si>
    <t>Price starts at $499 for the 40mm model and goes up to $529 for the 44 mm size.</t>
  </si>
  <si>
    <t>Apple Watch is a line of smartwatches produced by Apple Inc. It incorporates fitness tracking and health-oriented capabilities with integration with iOS and other Apple products and services.</t>
  </si>
  <si>
    <t>180</t>
  </si>
  <si>
    <t>1300</t>
  </si>
  <si>
    <t>Embrace2</t>
  </si>
  <si>
    <t>https://www.empatica.com/en-eu/embrace2/</t>
  </si>
  <si>
    <t>$249+ subscription plan. Plans start at $9.90/month</t>
  </si>
  <si>
    <t>Embrace2 is the only FDA-cleared wrist-worn wearable in epilepsy. It detects possible convulsive seizures and instantly alerts caregivers, whether they're sleeping next door or are living miles away. Created to offer round-the-clock safety and comfort, to help people with epilepsy get help when they need it most.</t>
  </si>
  <si>
    <t>EmbracePlus</t>
  </si>
  <si>
    <t>https://www.empatica.com/en-eu/embraceplus/</t>
  </si>
  <si>
    <t>Request a Quote</t>
  </si>
  <si>
    <t>The EmbracePlus is the ultimate medical wearable. Combining the precision of Empatica’s validated biomarkers with a beautiful design and on-wrist charging.</t>
  </si>
  <si>
    <t>Mio Wristband</t>
  </si>
  <si>
    <t>Polar H7 Chest Band</t>
  </si>
  <si>
    <t>1700</t>
  </si>
  <si>
    <t>Moto360 Smart Watch</t>
  </si>
  <si>
    <t>Apple iPad</t>
  </si>
  <si>
    <t>iPad Pro starts at $799. iPad Air starts at $499. iPad starts at $329. iPad mini starts at $399.</t>
  </si>
  <si>
    <t>Apple ResearchKit</t>
  </si>
  <si>
    <t>yes</t>
  </si>
  <si>
    <t>free</t>
  </si>
  <si>
    <t>ResearchKit is an open source framework introduced by Apple that allows researchers and developers to create powerful apps for medical research. Easily create visual consent flows, real-time dynamic active tasks, and surveys using a variety of customizable modules that you can build upon and share with the community. And since ResearchKit works seamlessly with HealthKit, researchers can access even more relevant data for their studies — like daily step counts, calorie use, and heart rate.</t>
  </si>
  <si>
    <t>Pielsurvey</t>
  </si>
  <si>
    <t>https://pielsurvey.org/</t>
  </si>
  <si>
    <r>
      <t xml:space="preserve">PIEL Survey App is designed to </t>
    </r>
    <r>
      <rPr>
        <color rgb="FFFF0000"/>
      </rPr>
      <t>gather survey data from people in their daily lives</t>
    </r>
    <r>
      <t>. This allows for a more nuanced understanding of a participant's patterns of thoughts and feelings than traditional survey methods.  Used in research projects in a wide range of universities and research institutions</t>
    </r>
  </si>
  <si>
    <t>100, 600 (https://pielsurvey.org/faqs/)</t>
  </si>
  <si>
    <t>Research</t>
  </si>
  <si>
    <t>Castor</t>
  </si>
  <si>
    <t>https://www.castoredc.com/for-researchers/</t>
  </si>
  <si>
    <t>no</t>
  </si>
  <si>
    <t>$750+ (free trial)</t>
  </si>
  <si>
    <t>Castor EDC is a cloud-based Electronic Data Capture platform that enables researchers to easily capture high quality, reusable data. Through revolutionizing data capture, we aim to improve medical research and accelerate the discovery of cures. Made by researchers, for researchers. Join the community of thousands of users across the globe that are using Castor for their research. With Castor, you can create and customize your own database in no time. Without any prior technical knowledge, you can build a study in just a few clicks using our intuitive Form Builder. Simply define your data points and start collecting high quality data, all you need is a web browser.</t>
  </si>
  <si>
    <t>100, 600 (https://www.castoredc.com/security-statement/)</t>
  </si>
  <si>
    <t>850,000+ patients, 28,000+ users, 3,500+ studies</t>
  </si>
  <si>
    <t>Purple Robot is a core component of CBITs mobile offerings. It is a full real-time sensor data acquisition platform for collecting information about the user and their immediate surroundings. A robust store-and-forward architecture for transmitting sensor data and user-provided information to custom data warehouses. A full trigger framework for defining conditions when scripted actions should occur.</t>
  </si>
  <si>
    <t>Engage</t>
  </si>
  <si>
    <t>https://www.clinicalink.com</t>
  </si>
  <si>
    <t>By request</t>
  </si>
  <si>
    <r>
      <t>With SureSource, mobile applications for clinical studies can be quickly and affordably deployed to capture patient reported outcomes. Our unique configuration based approach to building apps eliminates the need for programming and enable organizations to build and deploy their own applications through our Do-it-Yourself tech transfer offering. Engage and Inform Patients with</t>
    </r>
    <r>
      <rPr>
        <color rgb="FFFF0000"/>
      </rPr>
      <t xml:space="preserve"> Customizable Apps</t>
    </r>
    <r>
      <t xml:space="preserve"> that Captures Patient Data Remotely via Mobile Devices.</t>
    </r>
  </si>
  <si>
    <t>Cognoa</t>
  </si>
  <si>
    <t>cognoa.com</t>
  </si>
  <si>
    <r>
      <rPr>
        <color rgb="FFFF0000"/>
      </rPr>
      <t>app to diagnose autism</t>
    </r>
    <r>
      <t>, misrepresented as FDA approved</t>
    </r>
  </si>
  <si>
    <t>Clinical</t>
  </si>
  <si>
    <t>Brainbaseline</t>
  </si>
  <si>
    <t>https://www.brainbaseline.com/</t>
  </si>
  <si>
    <t>"cost-effective"</t>
  </si>
  <si>
    <r>
      <t xml:space="preserve">BrainBaseline provides fully customizable </t>
    </r>
    <r>
      <rPr>
        <color rgb="FFFF0000"/>
      </rPr>
      <t>neuropsychological testing o</t>
    </r>
    <r>
      <t>n the iPad, letting you develop and run custom study protocols.We streamline the process of setting up and managing your cognitive studies, saving you time and money. We provide the first fully customizable mobile cognitive testing platform, letting you develop and run custom study protocols in the palm of your hand.</t>
    </r>
  </si>
  <si>
    <t>650</t>
  </si>
  <si>
    <t>Our platform is compliant with the data security requirements of HIPAA and 21 CFR Part 11</t>
  </si>
  <si>
    <t>yes: Apple Watch, Apple ResearchKit</t>
  </si>
  <si>
    <t>100,000+ patients</t>
  </si>
  <si>
    <t>Behavio</t>
  </si>
  <si>
    <t>http://www.funf.org</t>
  </si>
  <si>
    <t>Behavior is an extensible sensing and data processing framework for mobile devices. The core concept is to provide an open source, reusable set of functionalities, enabling the collection, uploading, and configuration of a wide range of data signals accessible via mobile phones. "Build an app in 5 minutes."</t>
  </si>
  <si>
    <t>Beiwe Research Platform[5]</t>
  </si>
  <si>
    <t>https://www.beiwe.org/</t>
  </si>
  <si>
    <t>BSD Licenses</t>
  </si>
  <si>
    <t>free but in OS, parties responsible for expenses</t>
  </si>
  <si>
    <r>
      <t xml:space="preserve">Beiwe is a digital phenotyping research platform designed to collect </t>
    </r>
    <r>
      <rPr>
        <color rgb="FFFF0000"/>
      </rPr>
      <t>research-quality smartphone raw sensor and usage data</t>
    </r>
    <r>
      <t xml:space="preserve">. The main focus of Beiwe is to develop statistical and computational tools to enable the extraction of biomedical and clinical insights from smartphone data. The Beiwe platform is comprised of a study portal, smartphone applications for Android and iOS operating systems, data storage, and data modeling and analysis tools designed for transparent, customizable, and reproducible biomedical research. The Beiwe research platform is used in both clinical and non-clinical research areas including psychiatry, neurology, surgery, oncology and basic neuroscience. </t>
    </r>
  </si>
  <si>
    <t>Yes[46]</t>
  </si>
  <si>
    <t>All data on phones, on the server, and in-transit use industry-standard encryption techniques. Data on phones and server are encrypted using 2048 bit RSA encryption and AES[30]</t>
  </si>
  <si>
    <t>Beiwe is currently used in 25 studies, primarily at various Harvard Medical School teaching hospitals[6]</t>
  </si>
  <si>
    <t>Ilumivu</t>
  </si>
  <si>
    <t>https://ilumivu.com/solutions/ecological-momentary-assessment-app/</t>
  </si>
  <si>
    <t>starts at $3750 – three subscription plans</t>
  </si>
  <si>
    <t>mEMA</t>
  </si>
  <si>
    <r>
      <t>ilumivu’s</t>
    </r>
    <r>
      <rPr>
        <color rgb="FFFF0000"/>
      </rPr>
      <t xml:space="preserve"> mobile ecological momentary assessment app – mEMA –</t>
    </r>
    <r>
      <t xml:space="preserve"> enables researchers to collect real-time data from participants as they go about their daily life. It is used by researchers using Ecological Momentary Assessment, Experience Sampling methods and Ambulatory Assessment.</t>
    </r>
  </si>
  <si>
    <t>Epicollect5</t>
  </si>
  <si>
    <t>https://five.epicollect.net/</t>
  </si>
  <si>
    <t>kind of, they haven't posted their latest code on GitHub but the point people towards code on Google AppEngine</t>
  </si>
  <si>
    <r>
      <t>EpiCollect.net provides a we</t>
    </r>
    <r>
      <rPr>
        <color rgb="FFFF0000"/>
      </rPr>
      <t>b and mobile app for the generation of forms (questionnaires) a</t>
    </r>
    <r>
      <t>nd freely hosted project websites for data collection. Data are collected (including GPS and media) using multiple phones and all data can be viewed centrally (using Google Maps / tables / charts).</t>
    </r>
  </si>
  <si>
    <t>Yes (Google account)</t>
  </si>
  <si>
    <t>SensingKit</t>
  </si>
  <si>
    <t>https://www.sensingkit.org</t>
  </si>
  <si>
    <t>yes (GNU LGPL v3.0)</t>
  </si>
  <si>
    <t>A Multi-Platform Mobile Sensing Framework for Large-Scale Experiments</t>
  </si>
  <si>
    <t>https://www.sensingkit.org/documentation/ios/</t>
  </si>
  <si>
    <t>Intel Context Sensing SDK</t>
  </si>
  <si>
    <t>https://software.intel.com/en-us/context-sensing-sdk</t>
  </si>
  <si>
    <t>Discontinued</t>
  </si>
  <si>
    <t>The Intel® Context Sensing SDK helps you incorporate context-aware capabilities and services into your applications. The SDK is flexible, and offers several ways to use the services either independently or in combination</t>
  </si>
  <si>
    <t>Language (Comprehension, Repetition, Naming).</t>
  </si>
  <si>
    <t>https://software.intel.com/en-us/forums/context-sensing-sdk</t>
  </si>
  <si>
    <t>MindLAMP</t>
  </si>
  <si>
    <t>https://www.digitalpsych.org/lamp.html</t>
  </si>
  <si>
    <r>
      <t>Designed to help Learn, Assess, Manage, and Prevent, mindLAMP is a v</t>
    </r>
    <r>
      <rPr>
        <color rgb="FFFF0000"/>
      </rPr>
      <t>ersatile neuropsychiatric research app capable</t>
    </r>
    <r>
      <t xml:space="preserve"> of capturing real time digital fingerprints of cognition and of brain functioning that can be used to track progress and monitor for risk, customizable for numerous clinical and research needs.</t>
    </r>
  </si>
  <si>
    <t>HIPAA compliant</t>
  </si>
  <si>
    <t>Remote Assessment of Disease and Relapse - Alzheimer's Disease</t>
  </si>
  <si>
    <t>https://www.radar-ad.org</t>
  </si>
  <si>
    <t>Subscription</t>
  </si>
  <si>
    <t>RADAR-AD</t>
  </si>
  <si>
    <t>collaborative research programme that will explore the potential of wearable devices to improve the assessment of Alzheimer's Disease</t>
  </si>
  <si>
    <t>Alzheimer's</t>
  </si>
  <si>
    <t>Remote Assessment of Disease and Relapse - Base</t>
  </si>
  <si>
    <t>https://radar-base.org</t>
  </si>
  <si>
    <t>Github</t>
  </si>
  <si>
    <t>Free demo and a subscription</t>
  </si>
  <si>
    <t>RADAR-base</t>
  </si>
  <si>
    <t>an mHealth platform for generalised data collection</t>
  </si>
  <si>
    <t>Remote Assessment of Disease and Relapse - Central Nervous System</t>
  </si>
  <si>
    <t>https://www.radar-cns.org</t>
  </si>
  <si>
    <t>RADAR-CNS</t>
  </si>
  <si>
    <t>collaborative research programme that will explore the potential of wearable devices to help prevent and treat depression, multiple sclerosis and epilepsy</t>
  </si>
  <si>
    <t>LifeData</t>
  </si>
  <si>
    <t>https://www.lifedatacorp.com/solutions-research/</t>
  </si>
  <si>
    <t>$3480+ (free 14 day trial)</t>
  </si>
  <si>
    <t>Experience sampling technology for the innovative researcher.  EMA software. Constructional Ability (Drawing from Memory, Arranging Tiles).</t>
  </si>
  <si>
    <t>Constructional Ability (Drawing from Memory, Arranging Tiles).</t>
  </si>
  <si>
    <t>Academic, healthcare, business</t>
  </si>
  <si>
    <t>MindLogger</t>
  </si>
  <si>
    <t>https://mindlogger.org</t>
  </si>
  <si>
    <t>GitHub: https://mindlogger.org/code.html</t>
  </si>
  <si>
    <t>MindLogger is an open-source data collection platform that can be used to administer a wide range of mental health or cognitive assessments. Imminent launch in Healthy Brain Network (https://healthybrainnetwork.org) and other studies.</t>
  </si>
  <si>
    <t>Aim is a multi-tenant app with separate logins per person on a given device.  Backend is a hipaa-compliant server on AWS.  Future: option of a personal data store, with no data leaving device.</t>
  </si>
  <si>
    <t>in progress</t>
  </si>
  <si>
    <t>researchers</t>
  </si>
  <si>
    <t>MetricWire</t>
  </si>
  <si>
    <t>https://metricwire.com</t>
  </si>
  <si>
    <t>Metricwire helps organizations measure real-world experiences to inform innovative treatments, service offerings and policies that impact the outcomes that people value</t>
  </si>
  <si>
    <t>Executive Skills (Reasoning, Judgment)</t>
  </si>
  <si>
    <t>Cognistat</t>
  </si>
  <si>
    <t>cognistat.com</t>
  </si>
  <si>
    <t>Cognistat is a computerized test instrument used to screen and quantify neuropsychological problems in a wide range of patients. It is one of the most widely used cognitive screening tools in North America with over 400 independent peer-reviewed articles describing its use in patients with MCI, dementia, stroke, traumatic brain injury, major psychiatric disorders and substance abuse. Cognistat cannot be self-administered. The test requires a healthcare professional to observe and interview the patient, propose the questions and record the answers. Normative Data: Adolescents from 12 to 17 years of age and Adults 18 years of age and older Time to Administer: 15-20 minutes for cognitively intact individuals and 20-30 minutes for those who are cognitively impaired</t>
  </si>
  <si>
    <t>neurocognitive functioning in... 3 general areas: Orientation Attention (Digit Span) Memory Registration 5 major ability areas: Language (Comprehension, Repetition, Naming) Constructional Ability (Drawing from Memory, Arranging Tiles) Memory Calculation Skills Executive Skills (Reasoning, Judgment</t>
  </si>
  <si>
    <t>ClaimIt</t>
  </si>
  <si>
    <t>https://www.obviohealth.com/</t>
  </si>
  <si>
    <t>by request</t>
  </si>
  <si>
    <t>ClaimIt is ObvioHealth’s proprietary application to conduct research studies digitally. ClaimIt allows for completely site-less studies or can combine with the traditional model and fully integrate for hybrid-studies. This decentralized model means clinical trials can be executed from a participant’s smart phone, while leveraging the best-practices in study design, data management and medical writing–all in a streamlined platform.</t>
  </si>
  <si>
    <t>1; not available on app store (?)</t>
  </si>
  <si>
    <t>Progress</t>
  </si>
  <si>
    <t>https://www.progress.com/solutions/health-cloud/platform</t>
  </si>
  <si>
    <t>Fully Integrated HIPAA-Compliant Platform to Deliver Successful Digital Health Experiences, Serverless platform accelerates app delivery. Purpose-built HIPAA compliant services mean less code to write and more time to spend on your app and user experience. Get to market faster with successful patient-centric and connected-care digital experiences. 15-20 minutes for cognitively intact individuals and 20-30 minutes for those who are cognitively impaired</t>
  </si>
  <si>
    <t>Mappiness</t>
  </si>
  <si>
    <t>https://www.mappinessapp.com</t>
  </si>
  <si>
    <t>The world's biggest happiness study</t>
  </si>
  <si>
    <t>Memory</t>
  </si>
  <si>
    <t>moo-Q</t>
  </si>
  <si>
    <t>https://www.hungrymindlab.com/moo-q/</t>
  </si>
  <si>
    <t>An app that tracks your mood and your brain’s power</t>
  </si>
  <si>
    <t>Emotrak</t>
  </si>
  <si>
    <t>https://zentrifuge.nl/emotrak-app-little-atlas-of-emotions/</t>
  </si>
  <si>
    <t>Orientation</t>
  </si>
  <si>
    <t>youXemotions</t>
  </si>
  <si>
    <t>http://youxemotions.com</t>
  </si>
  <si>
    <t>free (in beta)</t>
  </si>
  <si>
    <t>A next-generation agile emotion capture tool. youXemotions™ provides a quick and accurate way of quantifying emotions during product or CX journeys, usability testing, diary studies, focus groups, market research, and a variety of other standard research techniques</t>
  </si>
  <si>
    <t>Qualtrics CoreXM</t>
  </si>
  <si>
    <t>https://www.qualtrics.com/core-xm/survey-software/</t>
  </si>
  <si>
    <t>proprietary</t>
  </si>
  <si>
    <t>$3000+/year</t>
  </si>
  <si>
    <t>REDCap</t>
  </si>
  <si>
    <t>https://rc.partners.org/research-apps-and-services/collect-data</t>
  </si>
  <si>
    <t>maybe?</t>
  </si>
  <si>
    <t>RED = Research Electronic Data Capture</t>
  </si>
  <si>
    <t>In collaboration with the Harvard Catalyst | The Harvard Clinical and Translational Science Center, REDCap (Research Electronic Data Capture) is a free, secure, HIPAA compliant web-based application hosted by Partners HealthCare Research Computing, Enterprise Research Infrastructure &amp; Services (ERIS).  Vanderbilt University, with collaboration from a consortium of academic and non-profit institutional partners, develops this software application for electronic collection and management of research and clinical study data.</t>
  </si>
  <si>
    <t>100, 650</t>
  </si>
  <si>
    <t>StudyTrax</t>
  </si>
  <si>
    <t>https://www.studytrax.com/</t>
  </si>
  <si>
    <t>Studytrax is an electronic data capture system designed to manage surveys, patient registries, clinical trials, and other research designs... "Studytrax is an innovative, compliant EDC system (e.g., clinical trials, observational studies, patient registries, surveys"</t>
  </si>
  <si>
    <t>100, 650 (https://www.studytrax.com/security/)</t>
  </si>
  <si>
    <t>100+ universities and medical centers</t>
  </si>
  <si>
    <t>NORA</t>
  </si>
  <si>
    <t>https://www.science37.com/#nora</t>
  </si>
  <si>
    <t xml:space="preserve">Network Oriented Research Assistant. We designed NORA as the solution: Reach patients wherever they are, cut the distance in the physical world, and ensure end-to-end management in a clinical trial. </t>
  </si>
  <si>
    <t>CrowdSense</t>
  </si>
  <si>
    <t>https://www.sensingkit.org/projects.html</t>
  </si>
  <si>
    <r>
      <t xml:space="preserve">CrowdSense is a free continuous sensing tool, based on the open source library SensingKit. It provides an easy way for researchers to </t>
    </r>
    <r>
      <rPr>
        <color rgb="FFFF0000"/>
      </rPr>
      <t>capture sensor data using Android devices. Taking user privacy seriously, all data are fully anonymised</t>
    </r>
  </si>
  <si>
    <t>Expimetrics</t>
  </si>
  <si>
    <t>https://app.expimetrics.com</t>
  </si>
  <si>
    <t>freemium</t>
  </si>
  <si>
    <t>integrated platform for building, scheduling and tracking surveys across mobile devices</t>
  </si>
  <si>
    <t>https://support.expimetrics.com/portal/kb</t>
  </si>
  <si>
    <t>Mobile Sensing platform</t>
  </si>
  <si>
    <t>https://dl.acm.org/author_page.cfm?id=81100078026&amp;coll=DL&amp;dl=ACM&amp;trk=0</t>
  </si>
  <si>
    <t>Remote Assessment of Disease And Relapses</t>
  </si>
  <si>
    <t>https://radar-base.org/</t>
  </si>
  <si>
    <t>RADAR</t>
  </si>
  <si>
    <t>Trayt</t>
  </si>
  <si>
    <t>https://trayt.io/</t>
  </si>
  <si>
    <r>
      <t>Trayt is an intelligent</t>
    </r>
    <r>
      <rPr>
        <color rgb="FFFF0000"/>
      </rPr>
      <t xml:space="preserve"> track and map healthcare application for parents and caregivers of individuals with autism, ADHD and other brain disorders</t>
    </r>
    <r>
      <t>. Once you create a personalized health profile, the app identifies factors that influence behaviors for each individual. It then creates a roadmap to improve long-term health and behavioral outcomes. Trayt’s proprietary approach uncovers connections between the brain, body, and behavior of these individuals, and enables more accurate patient assessments and early interventions.</t>
    </r>
  </si>
  <si>
    <t>600 (https://trayt.io/privacy-policy)</t>
  </si>
  <si>
    <t>https://trayt.io/privacy-policy</t>
  </si>
  <si>
    <t>unforgettable.me</t>
  </si>
  <si>
    <r>
      <t>he purpose of unforgettable.me is to</t>
    </r>
    <r>
      <rPr>
        <color rgb="FFFF0000"/>
      </rPr>
      <t xml:space="preserve"> eliminate forgetting</t>
    </r>
    <r>
      <t>. Our smartphone app constantly and automatically records the events of your life and uploads them to a search engine that allows you to retrieve them when you need them. Recollect, reflect, reminisce</t>
    </r>
  </si>
  <si>
    <t>600 (https://www.unforgettable.me/privacy/)</t>
  </si>
  <si>
    <t>https://www.unforgettable.me/privacy/</t>
  </si>
  <si>
    <t>Concerto</t>
  </si>
  <si>
    <t>https://concertoplatform.com/about</t>
  </si>
  <si>
    <r>
      <t>open source online adaptive testing platform to create</t>
    </r>
    <r>
      <rPr>
        <color rgb="FFFF0000"/>
      </rPr>
      <t xml:space="preserve"> assessments. Rapidly assess neurocognitive functioning</t>
    </r>
  </si>
  <si>
    <t>no?</t>
  </si>
  <si>
    <t>Aware[4]</t>
  </si>
  <si>
    <t>https://awareframework.com</t>
  </si>
  <si>
    <r>
      <t xml:space="preserve">AWARE is an </t>
    </r>
    <r>
      <rPr>
        <color rgb="FFFF0000"/>
      </rPr>
      <t>Android framework</t>
    </r>
    <r>
      <t xml:space="preserve"> dedicated to instrument, infer, log and share mobile context information, for application developers, researchers and smartphone users. AWARE captures hardware-, software-, and human-based data. The data is then analyzed using AWARE plugins. They transform data into information you can understand.</t>
    </r>
  </si>
  <si>
    <t>Yes[28]</t>
  </si>
  <si>
    <t>Researcher can use AES encryption by programmatically by using a MySQL trigger when data is being written to database[68]</t>
  </si>
  <si>
    <t>Android client: Forked 27 times as of June 24, 2017; Web dashboard: Forked 3 times as of June 24, 2017; iOS client: Forked 10 times as of June 25, 2017; OSX client: Forked 0 times as of June 25, 2017</t>
  </si>
  <si>
    <t>App Research Framework</t>
  </si>
  <si>
    <t>https://www.happiness-research.org/research/</t>
  </si>
  <si>
    <r>
      <t xml:space="preserve">In 2012 the Happiness Research Organisation built the "Happiness Analyzer" (www.happiness-analyzer.com) an app to </t>
    </r>
    <r>
      <rPr>
        <color rgb="FFFF0000"/>
      </rPr>
      <t>measure happiness</t>
    </r>
    <r>
      <t xml:space="preserve">. Based on this app we built the "App Research Framework" which can be used to create various research apps and has been used in many different international studies. </t>
    </r>
  </si>
  <si>
    <t>600 (https://www.happiness-research.org/research/)</t>
  </si>
  <si>
    <t>see section on security:https://www.happiness-research.org/research/</t>
  </si>
  <si>
    <t>Appbakery</t>
  </si>
  <si>
    <t>https://trialx.com/appbakery</t>
  </si>
  <si>
    <t>$400-$1,400/month for up to 5,000 users</t>
  </si>
  <si>
    <t>Appbakery is a revolutionary digital health platform to build your mobile research study apps. No mobile programming needed. Just use a simple web wizard to design your app and get your study running in no time. Using Appbakery powered apps, you can now collect data from patients using surveys, wearables, mobile phone sensors.</t>
  </si>
  <si>
    <t>CenceMe</t>
  </si>
  <si>
    <t>http://cenceme.org</t>
  </si>
  <si>
    <t>Chesshealth</t>
  </si>
  <si>
    <t>https://www.chess.health/evidence/</t>
  </si>
  <si>
    <r>
      <t>smartphone app s</t>
    </r>
    <r>
      <rPr>
        <color rgb="FFFF0000"/>
      </rPr>
      <t xml:space="preserve">upporting recovery from addiction, offering e-interventions </t>
    </r>
    <r>
      <t>(provides referrals, providers), e-therapy (CBT via web/smartphone), e-recovery (data/stats to keep track…, provides patients with motivation) for substance use disorders (addiction management)</t>
    </r>
  </si>
  <si>
    <t>EARS</t>
  </si>
  <si>
    <t>Emotion Sense</t>
  </si>
  <si>
    <t>http://www.emotionsense.org</t>
  </si>
  <si>
    <t>yes; ISC license</t>
  </si>
  <si>
    <t>The Emotion Sense app for Android was part of a research project that ran between 2011-2016</t>
  </si>
  <si>
    <t>https://github.com/emotionsense</t>
  </si>
  <si>
    <t>Empath</t>
  </si>
  <si>
    <t>Attention (Digit Span)</t>
  </si>
  <si>
    <t>mCerebrum</t>
  </si>
  <si>
    <t>https://md2k.org/software-how-to/software-smartphone.html</t>
  </si>
  <si>
    <t>NA</t>
  </si>
  <si>
    <t>MD2K</t>
  </si>
  <si>
    <r>
      <t xml:space="preserve">mCerebrum is a configurable smartphone software platform for </t>
    </r>
    <r>
      <rPr>
        <color rgb="FFFF0000"/>
      </rPr>
      <t>mobile and wearable sensors.</t>
    </r>
    <r>
      <t xml:space="preserve"> mCerebrum is open-source and provides support for reliable real-time data collection.</t>
    </r>
  </si>
  <si>
    <t>Calculation Skills</t>
  </si>
  <si>
    <t>movisensXS</t>
  </si>
  <si>
    <t>https://xs.movisens.com</t>
  </si>
  <si>
    <t>movisensXS is the next generation research tool for ambulatory assessment. Ambulatory assessment refers to the use of computer-assisted methodology for self-reports, behavior records, or physiological measurements, while the participant undergoes normal daily activities. This approach includes the experience sampling method (ESM) a.k.a. ecological momentary assessment (EMA). Adolescents from 12 to 17 years of age and Adults 18 years of age and older</t>
  </si>
  <si>
    <t>Passive Data Kit</t>
  </si>
  <si>
    <t>https://passivedatakit.org/#home_about</t>
  </si>
  <si>
    <t>Passive Data Kit (PDK) is a software development framework that helps create systems that collect passive data and are simple, robust, and responsible</t>
  </si>
  <si>
    <t>Coming soon[62]</t>
  </si>
  <si>
    <t>Psychlog ?</t>
  </si>
  <si>
    <t>QatarSense</t>
  </si>
  <si>
    <r>
      <t>QatarSense app collects data fo</t>
    </r>
    <r>
      <rPr>
        <color rgb="FFFF0000"/>
      </rPr>
      <t>r 8-12 year old children through various sensors</t>
    </r>
    <r>
      <t xml:space="preserve"> available on smartphones. The data collected is used to help understand the effect of health promotions and activities such as walking, running, and cycling on these children</t>
    </r>
  </si>
  <si>
    <t>Uses SensingKit OS framework</t>
  </si>
  <si>
    <t>Socialise ?</t>
  </si>
  <si>
    <t>https://www.blackdoginstitute.org.au/research/key-research-areas/emental-health/socialise</t>
  </si>
  <si>
    <t>Ethical data</t>
  </si>
  <si>
    <t>https://ethicadata.com/</t>
  </si>
  <si>
    <t>Free unlimited trial before paying for all features</t>
  </si>
  <si>
    <t>AKr</t>
  </si>
  <si>
    <t>Psych surveys</t>
  </si>
  <si>
    <t>http://psych-surveys.com/</t>
  </si>
  <si>
    <t>Free 3-day trial and then $4.99/month/clinician</t>
  </si>
  <si>
    <t>GoCanvas</t>
  </si>
  <si>
    <t>https://www.gocanvas.com/</t>
  </si>
  <si>
    <t>Individual (Free), Business ($45/month), Professional ($55/month)</t>
  </si>
  <si>
    <t>Pavlovia</t>
  </si>
  <si>
    <t>https://pavlovia.org/</t>
  </si>
  <si>
    <t xml:space="preserve">1,500£ for license </t>
  </si>
  <si>
    <t>event loggers</t>
  </si>
  <si>
    <t>https://eventloggers.com/</t>
  </si>
  <si>
    <t>millisecond</t>
  </si>
  <si>
    <t>https://www.millisecond.com/</t>
  </si>
  <si>
    <r>
      <rPr>
        <b/>
        <u/>
      </rPr>
      <t>2-Month Individual License</t>
    </r>
    <r>
      <t xml:space="preserve">: 1st License ($595), Additional License ($345). </t>
    </r>
    <r>
      <rPr>
        <b/>
        <u/>
      </rPr>
      <t>1-Year License</t>
    </r>
    <r>
      <t xml:space="preserve">: First License ($1,695), First License + Renewal Lab ($995), Additional or Renewal License + 1 lab ($1,095). </t>
    </r>
    <r>
      <rPr>
        <b/>
        <u/>
      </rPr>
      <t>3-Year License</t>
    </r>
    <r>
      <t>: First License ($2,995), First License + 1 Lab ($3,295), Additional or Renewal Licenses ($1,695), Additional or Renewal License + 1 Lab ($1,795)</t>
    </r>
  </si>
  <si>
    <t>mobile coach</t>
  </si>
  <si>
    <t xml:space="preserve">https://www.mobile-coach.eu/ </t>
  </si>
  <si>
    <t>medic mobile</t>
  </si>
  <si>
    <t>https://medicmobile.org/</t>
  </si>
  <si>
    <t>wellifyteen (no survey builder?)</t>
  </si>
  <si>
    <t>http://www.wellifyteen.org/screening.html</t>
  </si>
  <si>
    <t>Overlap health</t>
  </si>
  <si>
    <t>https://www.overlaphealth.com/</t>
  </si>
  <si>
    <t>Waytohealth</t>
  </si>
  <si>
    <t>https://www.waytohealth.org/platform</t>
  </si>
  <si>
    <t>Ibex farm</t>
  </si>
  <si>
    <t>https://spellout.net/ibexfarm/</t>
  </si>
  <si>
    <t>Foliahealth</t>
  </si>
  <si>
    <t>https://www.foliahealth.com/</t>
  </si>
  <si>
    <t>Guidetrack</t>
  </si>
  <si>
    <t>https://www.guidedtrack.com/</t>
  </si>
  <si>
    <t>Positly</t>
  </si>
  <si>
    <t xml:space="preserve">https://www.positly.com/about/ </t>
  </si>
  <si>
    <t>Moodie</t>
  </si>
  <si>
    <t>https://feelingmoodie.com/</t>
  </si>
  <si>
    <t>Surveylex</t>
  </si>
  <si>
    <t>https://app.surveylex.com/login</t>
  </si>
  <si>
    <t>Metricwire</t>
  </si>
  <si>
    <t>https://metricwire.com/</t>
  </si>
  <si>
    <t>FDA-My-Studies-Mobile-Application-System</t>
  </si>
  <si>
    <t>https://github.com/PopMedNet-Team/FDA-My-Studies-Mobile-Application-System</t>
  </si>
  <si>
    <t>buoyhealth</t>
  </si>
  <si>
    <t>https://www.buoyhealth.com/</t>
  </si>
  <si>
    <t>Ada</t>
  </si>
  <si>
    <t>https://ada.com/about/</t>
  </si>
  <si>
    <t>digital electronic data capture systems</t>
  </si>
  <si>
    <t>Open Clinica</t>
  </si>
  <si>
    <t>https://www.openclinica.com/</t>
  </si>
  <si>
    <t>KK</t>
  </si>
  <si>
    <t>100, 660</t>
  </si>
  <si>
    <t>eCRFs</t>
  </si>
  <si>
    <t>600, 100, 150, 650, 700, 560, 400, 200, 50, 250</t>
  </si>
  <si>
    <t>The OpenClinica Compliance Support Service (f/k/a OpenClinica Regulatory Support) makes it easy for our customers to achieve, maintain, and demonstrate compliance with: • regulations (e.g. from FDA, EMA, including 21 CFR Part 11, HIPAA, GDPR, ICH-GCP) - hipaa, gdpr compliant?
share cookies but not clinical data - share personal data?</t>
  </si>
  <si>
    <t>The OpenClinica Compliance Support Service (f/k/a OpenClinica Regulatory Support) makes it easy for our customers to achieve, maintain, and demonstrate compliance with: • regulations (e.g. from FDA, EMA, including 21 CFR Part 11, HIPAA, GDPR, ICH-GCP),• data practices and security standards (ISO, SOC), and• institutional policies (e.g. your SOPs, security assessments, etc.).
SSL encrypted data transfer
offsite encrypted back-up storage
If a service provider needs to access information about you to perform services on our behalf, they do so under instruction from us, including abiding by policies and procedures designed to protect your information.</t>
  </si>
  <si>
    <r>
      <t xml:space="preserve">https://www.openclinica.com/openclinica-privacy-policy/may-2019/
</t>
    </r>
    <r>
      <rPr>
        <color rgb="FF1155CC"/>
        <u/>
      </rPr>
      <t>https://docs.openclinica.com/3.1/openclinica-user-guide/overview-user-types-and-roles/actionsbuttons-allowed-user-role</t>
    </r>
  </si>
  <si>
    <t>Pronto forms</t>
  </si>
  <si>
    <t>https://www.prontoforms.com/</t>
  </si>
  <si>
    <r>
      <rPr>
        <u/>
      </rPr>
      <t>ESSENTIALS:</t>
    </r>
    <r>
      <rPr>
        <b/>
      </rPr>
      <t xml:space="preserve"> (</t>
    </r>
    <r>
      <t xml:space="preserve">$15 per user per month (Plan highlights
Advanced data collection
Simple business logic
Simple outputs and integrations
Multi-platform
Offline functionality) </t>
    </r>
    <r>
      <rPr>
        <b/>
        <u/>
      </rPr>
      <t>ADVANCED: (</t>
    </r>
    <r>
      <t>$45 per user per month) (Plan highlights
Advanced conditional logic
Advanced integrations
Advanced outputs
Multi-depts, higher usage limits)</t>
    </r>
  </si>
  <si>
    <t>200, 400, 660</t>
  </si>
  <si>
    <t>web-based</t>
  </si>
  <si>
    <t>1,2,3</t>
  </si>
  <si>
    <t>100, 150, 650, 700, 600, 500, 400, 200, 250, 50</t>
  </si>
  <si>
    <t>Send your GDPR DSR request to ProntoForms using the form below. - gdpr compliant?</t>
  </si>
  <si>
    <t>ProntoForms has successfully completed audits against the Service Organization Control (SOC 2 Type II), the Health Insurance Portability and Accountability Act (HIPAA) Security Rule, the Health Information Technology for Economic and Clinical Health Act (HITECH), and has received Title 21 CFR Part 11 Compliance attestation for electronic records and signatures. 
All customer data flowing through the system is encrypted using industry standard TLS 1.2 or higher in transit and AES 256 at rest. Our developers are trained regularly in secure coding practices. All code undergoes rigorous peer reviews and is scanned for vulnerabilities prior to each release. We are continually monitoring our application and our environment so that we are quick to notice if anything goes awry. ProntoForms regularly engages third parties to perform penetration testing, and promptly resolves any issues that are identified. 
 ProntoForms is compatible with many Enterprise Mobility Management (EMM) and Single Sign-On (SSO) solutions and provides customers with the ability to set password complexity policies for their users. All passwords are hashed and salted to ensure that no one can gain unauthorized access to them. 
The whole team at ProntoForms is engaged in maintaining security, right from the day they start. Before hiring, a background check is performed for every member of the ProntoForms Team. On the first day of work and every month thereafter, team members complete training to help them identify and prevent threats to the security of our business and your data. Employees are granted access to ProntoForms systems based on the principle of least privilege, and these systems are carefully monitored to keep our customers' data secure.
Your information is encrypted in our systems—at rest and in-transit—at all times.
"Send your GDPR DSR request to ProntoForms using the form below."
We may disclose or transfer personal information to our partners, consultants and suppliers who provide services on our behalf</t>
  </si>
  <si>
    <r>
      <t xml:space="preserve">https://www.prontoforms.com/privacy-policy
</t>
    </r>
    <r>
      <rPr>
        <color rgb="FF1155CC"/>
        <u/>
      </rPr>
      <t>https://support.prontoforms.com/hc/en-us/articles/360028036072-User-Roles</t>
    </r>
  </si>
  <si>
    <t>Medrio</t>
  </si>
  <si>
    <t>https://medrio.com/products/edc/</t>
  </si>
  <si>
    <t>na</t>
  </si>
  <si>
    <t>100, 400, 660</t>
  </si>
  <si>
    <t>EDC</t>
  </si>
  <si>
    <t>1,4</t>
  </si>
  <si>
    <t>650, 700, 600, 500, 550, 400, 200, 350, 50, 100</t>
  </si>
  <si>
    <t>From ICH/GCP and 21 CFR to GDPR and HIPAA, we give you the tools to focus on the trial and the peace of mind that your data is compliant. - hipaa, gdpr compliant?</t>
  </si>
  <si>
    <t xml:space="preserve">data is encrypted in transit
SSL Encryption
Medrio complies with the requirements of the California Consumer Privacy Act (CCPA) which is effective January 1, 2020.  Medrio also complies with the EU General Data Protection Regulation (GDPR) which became effective May 25th, 2018.  Medrio is a certified member of the EU-U.S. Privacy Shield Framework and Swiss-U.S. Privacy Shield Framework as set forth by the U.S. Department of Commerce regarding the collection, use, and retention of personal information transferred from the European Union and Switzerland to the United States.  Medrio annually certifies adherence to the Privacy Shield Principles with the Department of Commerce.
From ICH/GCP and 21 CFR to GDPR and HIPAA, we give you the tools to focus on the trial and the peace of mind that your data is compliant.
Medrio does not disclose to third parties your personally identifiable information with others except as follows: We may share your information with Agents who process data only on our behalf and for our purposes
We also reserve the right to fully use and disclose any information that is not in personally identifiable form (e.g., site usage statistics that do not identify you individually by name).
All data is stored to our backup server. </t>
  </si>
  <si>
    <r>
      <t>https://medrio.com/privacy-policy/</t>
    </r>
    <r>
      <rPr>
        <color rgb="FF1155CC"/>
        <u/>
      </rPr>
      <t xml:space="preserve">
https://medrio-docs.atlassian.net/wiki/spaces/MD/pages/1241305/Roles+and+Permissions</t>
    </r>
  </si>
  <si>
    <t>IBM clinical development</t>
  </si>
  <si>
    <t>https://www.ibm.com/products/clinical-development</t>
  </si>
  <si>
    <t>Pay Per Use (Overall Charges: none, usage based. Pricing: Transparent, ala carte pricing. Discounts:Usage-based billing. Invoicing: Usage based, starts at go-live). Subscription(Overall charges: Billed monthly when exceeded. Pricing: Predictable Fees. Discounts and Savings Opportunities:Built-in volume discounting. Invoicing: Annual or quarterly billing)</t>
  </si>
  <si>
    <t>1,2</t>
  </si>
  <si>
    <t>100, 650, 600, 500, 200, 250, 50</t>
  </si>
  <si>
    <t xml:space="preserve">IBM Privacy Shield Privacy Policy for Certified IBM Cloud Services OR IBM Privacy Statement - has privacy policy?
          </t>
  </si>
  <si>
    <t xml:space="preserve">EU-US Privacy Shield and Swiss-US Privacy Shield Framework
—HIPAA protections—Enterprise-class firewalls—Role-based permissions—Backup and disaster recovery
—Security-rich file transport with 2048-bit SSL/TLS encryption—Redundant firewalls and B2B VPNs—Tier II, SSAE 16-certified data center;rated for Category 4  hurricanes
Safe Harbor and ISO-certified, IBM Clinical Development supports all GCP and associated regulations – including -21CFR Part 11 -EU GMP Annex 11. The platform meets all relevant FDA guidelines for software validation and computerized systems, including industry-standard encryption, enterprise-level firewalls, backup/disaster recovery, automatic archival and hosting in security-rich environments.
Where we reference that we use your personal information in relation to marketing, improvement or development of our products or services, for reasons of safety and security, or regulatory requirements other than in connection with your agreement or request, we do this on the basis of our or a third party’s legitimate interests, or with your consent. When we collect and use your personal information subject to the EU Privacy Legislation this may have consequences for your rights.
The role-based design features the utmost flexibility in configuring stakeholder accounts so that users only see data and tools for which they are approved. </t>
  </si>
  <si>
    <t xml:space="preserve">https://www.ibm.com/privacy/privacy-shield
https://www-03.ibm.com/software/sla/sladb.nsf/pdf/7745WW3/$file/Z126-7745-WW-3_05-2018_en_US.pdf
https://www.ibm.com/software/reports/compatibility/clarity-reports/report/html/softwareReqsForProduct?deliverableId=6DB54620AC4B11E6BE74C84817AAB206
</t>
  </si>
  <si>
    <t>Flex databases</t>
  </si>
  <si>
    <t>https://flexdatabases.com/clinical-trial-management-system/</t>
  </si>
  <si>
    <t>$1,300/year</t>
  </si>
  <si>
    <t>100, 400</t>
  </si>
  <si>
    <t>CTMS</t>
  </si>
  <si>
    <t>650, 700, 100, 150, 600, 500, 200, 250</t>
  </si>
  <si>
    <t xml:space="preserve">Flex Databases Security Policy Overview OR Data Protection Statement - privacy policy?
</t>
  </si>
  <si>
    <t>21 CFR Part 11, HIPAA, GDPR
All backups are encrypted-in-transit to the separate data center and are encrypted-at-rest while stored at that location. 
Flex Databases doesn’t provide your personal data to any third parties unless permitted or required by law without making you aware and/or acquiring your explicit consent.</t>
  </si>
  <si>
    <t xml:space="preserve">https://flexdatabases.com/zh/security/
</t>
  </si>
  <si>
    <t>Macro</t>
  </si>
  <si>
    <t>https://www.elsevier.com/en-gb/solutions/macro</t>
  </si>
  <si>
    <t>pricing</t>
  </si>
  <si>
    <t>Drag and drop form designer, re-usable libraries, conditional elements and question validation</t>
  </si>
  <si>
    <t>100, 600, 500, 550, 200</t>
  </si>
  <si>
    <t>Define user roles comprising sets of permissions
Assign user roles per study and/or per site
Specify password properties and assign/change passwords
Monitor system activity
Set minimum and maximum password length, and password expiry period
Timeout period before repeat log-in is required
Built-in browser technology for protecting data during transfer, including secure socket layer encryption and digital signatures
We may also disclose to your institution or other third parties non-personally identifiable information, such as anonymous usage data reports and aggregated information, subject to any applicable legal or contractual obligations.
Our group companies and service providersDepending on the Service provided, we share your personal information with our:Affiliates, trading names and divisions within the Elsevier group of companies (for a list, visit http://www.elsevier.com/locations) and certain RELX companies that provide technology, customer service and other shared services functions; and/or Suppliers and service providers, including editors, reviewers, payment processors, customer support, email service providers, event venues and service providers, mailing houses, shipping agents and IT service providers;</t>
  </si>
  <si>
    <t>https://www.elsevier.com/legal/privacy-policy</t>
  </si>
  <si>
    <t>Castor EDC</t>
  </si>
  <si>
    <t>https://www.castoredc.com/professional-services/</t>
  </si>
  <si>
    <t>start for free, non-commercial and commercial pricing</t>
  </si>
  <si>
    <t>150, 650, 700, 200, 350, 50, 600, 450</t>
  </si>
  <si>
    <t>Privacy and cookie statement - privacy policy?
You can always change or withdraw which cookies you want to accept in our Cookie Preference Center. - can opt-out of data collection?</t>
  </si>
  <si>
    <t>With Castor EDC, you can securely store personal data by using the encryption module. 
HIPAA &amp; GDPR Compliance
The record rights for the selected user per institute, which are as follows: View: Allows the user to view created records.</t>
  </si>
  <si>
    <r>
      <t xml:space="preserve">https://www.castoredc.com/privacy-policy/
https://www.castoredc.com/security-statement/
https://www.castoredc.com/encryption/
</t>
    </r>
    <r>
      <rPr>
        <color rgb="FF1155CC"/>
        <u/>
      </rPr>
      <t>https://helpdesk.castoredc.com/article/24-server-selecting-data-storage-location</t>
    </r>
  </si>
  <si>
    <t>Encapsia</t>
  </si>
  <si>
    <t>https://encapsia.com/virtual-clinical-trials/</t>
  </si>
  <si>
    <t>pricing, call for quote</t>
  </si>
  <si>
    <t>in doubt whether one can build forms</t>
  </si>
  <si>
    <t>eSource, EDC</t>
  </si>
  <si>
    <t>video</t>
  </si>
  <si>
    <t>100, 650, 700, 600, 350, 50</t>
  </si>
  <si>
    <t>This expertise is the foundation of each encapsia component and is woven throughout the software development lifecycle to ensure key regulations including FDA 21 CFR 11, GCP E6(R2), GDPR, HIPAA and Data Integrity are fully and demonstrably supported. - gdpr, hipaa compliant?</t>
  </si>
  <si>
    <t>ISO27001 certified 
penetration testing, vulnerability and code scanning, robustly managed through specific governance processes.
complying with 21CFR11, HIPAA and Data protection regulations</t>
  </si>
  <si>
    <t>CRF Web</t>
  </si>
  <si>
    <t>https://crfweb.com/</t>
  </si>
  <si>
    <t>contact for demo/price</t>
  </si>
  <si>
    <t>data entry is planned to come via standard entry into the eCRF through a web browser of via eSource, online or offline capture - 200?</t>
  </si>
  <si>
    <t>650, 700, 100</t>
  </si>
  <si>
    <t xml:space="preserve">latest SSL 256-bit encryption technology
HIPAA, GDPR, GCP </t>
  </si>
  <si>
    <t>https://crfweb.com/security-and-compliance/</t>
  </si>
  <si>
    <t>Online CRF</t>
  </si>
  <si>
    <t>https://onlinecrf.com/</t>
  </si>
  <si>
    <t>Varied based on project</t>
  </si>
  <si>
    <t>tough to say</t>
  </si>
  <si>
    <t>CRF</t>
  </si>
  <si>
    <t>100, 400, 200, 350</t>
  </si>
  <si>
    <t>All data transmitted between the web server and browser is encrypted
The clinical trial database is stored on various protected servers around the world,</t>
  </si>
  <si>
    <t>Forms on Fire – mobile</t>
  </si>
  <si>
    <t>https://www.formsonfire.com/features/</t>
  </si>
  <si>
    <t>pricing, try for free</t>
  </si>
  <si>
    <t>Standard ($20/month/user), Premium ($28/month/user), Enterprise ($36/month/user)</t>
  </si>
  <si>
    <t>?, 400, 660</t>
  </si>
  <si>
    <t>without writing a single line of code</t>
  </si>
  <si>
    <t>"The #1 no code platform for desktop &amp; mobile" 150?</t>
  </si>
  <si>
    <t>600, 650, 700, 500, 550, 400, 200, 350</t>
  </si>
  <si>
    <t>Forms On Fire has embraced the requirements of GDPR, and we consider GDPR to be the benchmark for our privacy and data protection efforts.  -&gt; gdpr compliant? yes
https://www.formsonfire.com/business-associate-agreement/ " Business Associate agrees to make its internal practices, books, and records relating to the use and disclosure of PHI available to the Secretary for purposes of determining compliance with the HIPAA Rules." -&gt; hipaa compliant? no
Data generated and stored on the platform is replicated between two physical data centers -&gt; data stored on server? yes</t>
  </si>
  <si>
    <t>Forms On Fire has embraced the requirements of GDPR, and we consider GDPR to be the benchmark for our privacy and data protection efforts.
Data generated and stored on the platform is replicated between two physical data centers 
Business Associate agrees to make its internal practices, books, and records relating to the use and disclosure of PHI available to the Secretary for purposes of determining compliance with the HIPAA Rules.
We may share: Aggregated or anonymized data with third parties to improve or promote the FOF Service.
FOF may occasionally explicitly ask for your permission to provide your contact details to third parties for various purposes, including to allow those third parties to contact you for marketing purposes. You may later revoke your permission, but if you wish to stop receiving communications from a third party to which we provided your information with your permission, you will need to contact that third party directly</t>
  </si>
  <si>
    <r>
      <t xml:space="preserve">https://www.formsonfire.com/privacy-policy/
https://www.formsonfire.com/privacy-shield-policy/
</t>
    </r>
    <r>
      <rPr>
        <color rgb="FF1155CC"/>
        <u/>
      </rPr>
      <t>https://www.formsonfire.com/security-infrastructure/</t>
    </r>
  </si>
  <si>
    <t>Research manager</t>
  </si>
  <si>
    <t>https://my-researchmanager.com/en/home-2/</t>
  </si>
  <si>
    <t>not mentioned, contact us, something free for covid</t>
  </si>
  <si>
    <t>eCRF</t>
  </si>
  <si>
    <t>online research platform -200?</t>
  </si>
  <si>
    <t>TrialKit</t>
  </si>
  <si>
    <t>https://www.crucialdatasolutions.com/edc-and-esource/</t>
  </si>
  <si>
    <t>subscription options, price not mentioned</t>
  </si>
  <si>
    <r>
      <rPr>
        <color rgb="FF1155CC"/>
        <u/>
      </rPr>
      <t>Request a Demo</t>
    </r>
    <r>
      <rPr>
        <color rgb="FF000000"/>
      </rPr>
      <t xml:space="preserve"> for subscription options</t>
    </r>
  </si>
  <si>
    <t>not sure</t>
  </si>
  <si>
    <t>EDC and eSource</t>
  </si>
  <si>
    <t>webapp</t>
  </si>
  <si>
    <t>600, 650, 700, 500, 550, 400, 200, 50</t>
  </si>
  <si>
    <t>data is stored within U.S. datacenters -&gt; data stored on server?</t>
  </si>
  <si>
    <t xml:space="preserve">Role Security (User Permissions)
data is stored within U.S. datacenters
TrialKit complies with all 21 CFR Part 11 guidelines, GDPR, HIPAA, EMEA Annex 11, Privacy Shield EU-US, and HiTrust. Ongoing analysis through ISO quality management and external auditing maintains verification of all necessary procedural controls.
We may disclose information to third parties if you consent to us doing so, as well as in the following circumstances:
4.1 Unrestricted Information                
Any information that you voluntarily choose to include in a Public Area of the Service, such as a public profile page, will be available to any Visitor or User who has access to that content.        
4.2 Service Providers                
We work with third-party service providers who provide website, application development, hosting, maintenance, and other services for us. These third parties may have access to, or process, Personal Data or Client Data as part of providing those services for us. We limit the information provided to these service providers to that which is reasonably necessary for them to perform their functions, and our contracts with them require them to maintain the confidentiality of such information.
4.3 Non-Personally Identifiable Information
user's access is based on which study forms they have permissions to view/edit                
                                </t>
  </si>
  <si>
    <t xml:space="preserve">https://www.crucialdatasolutions.com/privacy-policy/
https://clsds.freshdesk.com/support/solutions/articles/12000044231-privacy-and-gdpr-
</t>
  </si>
  <si>
    <t>Team scope</t>
  </si>
  <si>
    <t>https://www.teamscopeapp.com/</t>
  </si>
  <si>
    <t>pricing + seven day free</t>
  </si>
  <si>
    <t>Basic (€30/month), Team (€90/month), Pro (€300/month)</t>
  </si>
  <si>
    <t>1 app</t>
  </si>
  <si>
    <t>https://www.teamscopeapp.com/article/mobile-form-builder</t>
  </si>
  <si>
    <t>600, 150, 650, 700, 500, 200, 250, 50</t>
  </si>
  <si>
    <t>Teamscope encrypts data at rest on our iOS and Android app using 256-bit AES. Data at rest on our servers is also stored encrypted using AES-256 and keys are stored encrypted in Amazon’s Keys Management System using a process called envelope encryption.
GDPR, HIPAA &amp; GCP Compliant
For operation and maintenance purposes, this Application and any third-party services may collect files that record interaction with this Application (System logs) use other Personal Data (such as the IP Address) for this purpose.
capture data without an internet connection and upload it our secure servers
User permissions allow you to define what actions that team member can have within a study. View all entries: User can view all the entires in this study</t>
  </si>
  <si>
    <r>
      <t>https://www.teamscopeapp.com/privacy-policy</t>
    </r>
    <r>
      <rPr>
        <color rgb="FF000000"/>
      </rPr>
      <t xml:space="preserve">
</t>
    </r>
    <r>
      <rPr>
        <color rgb="FF1155CC"/>
        <u/>
      </rPr>
      <t>https://www.teamscopeapp.com/features#Data-Security</t>
    </r>
  </si>
  <si>
    <t>Poimapper</t>
  </si>
  <si>
    <t>https://www.poimapper.com/en/features/</t>
  </si>
  <si>
    <t>free explore version + pricing</t>
  </si>
  <si>
    <t>Explore (Free), Light ($9.95/User/Month), Pro ($24.95/User/Month)</t>
  </si>
  <si>
    <t>600, 560, 200, 350, 300, 50</t>
  </si>
  <si>
    <t>we may share User Information with our business partners for marketing, advertising or product/service offering purposes. For example, we provide User Information to our service providers for direct emailing of our newsletters, online surveys or notifications on Poimapper offerings to our viewers.
Collect &amp; Update: Collect new and update existing data with a mobile device. Selectively download existing background data to the device from previous visits or from corporate databases.
Store &amp; Share: Store data securely in the cloud or on site. Share info between field and office workers. Synchronize and keep the history of all updates.
The new POI information is saved locally to the phone (UserEdits.dbs) or automatically uploaded to the server if the automatic upload option is set (please refer to section2.6.9). 
An ordinary user can collect data using the mobile client and also log in to the web portal. However, the ordinary user can neither access the Authoring tool nor the Admin tool.A viewer can log in to the web portal and view collected data on map view, table and single instance views. He can however not edit the data.</t>
  </si>
  <si>
    <t>https://www.poimapper.com/en/privacy-policy/</t>
  </si>
  <si>
    <t>Data + platform</t>
  </si>
  <si>
    <t>https://dataplus-research.com/platform/</t>
  </si>
  <si>
    <t>price not mentioned, contact for demo</t>
  </si>
  <si>
    <t>intuitive visual designer</t>
  </si>
  <si>
    <t>Data+ algorithms identify and alert upon any unusual activity. The system enables allocating specific permissions for each user for better team control and security.</t>
  </si>
  <si>
    <t>smart-trial</t>
  </si>
  <si>
    <t>https://www.smart-trial.co/features</t>
  </si>
  <si>
    <t>200, 660</t>
  </si>
  <si>
    <t>web-based application</t>
  </si>
  <si>
    <t>600, 100, 650, 200, 50</t>
  </si>
  <si>
    <t>All communication between users of SMART-TRIAL and the system is encrypted with use of the Secure Socket Layer (SSL) and Transport Layer Security (TLS) technologies, which ensures that ALL data sent between clients and the SMART-TRIAL system is obscured from outside parties. Furthermore, SSL and TLSmakes use of data encryption and server verification, which implies that data only can be interpreted by the intended parties.
SMART-TRIAL can help you comply with GCP, CFR 21 Part 11, and HIPAA.
User Permissions and Roles. SMART-TRIAL makes use of permission based access to every data created/collected in relation to studys.</t>
  </si>
  <si>
    <r>
      <t xml:space="preserve">https://www.smart-trial.co/privacy-policy
https://www.smart-trial.co/security-statement
</t>
    </r>
    <r>
      <rPr>
        <color rgb="FF1155CC"/>
        <u/>
      </rPr>
      <t>https://www.smart-trial.co/gcp-statement</t>
    </r>
  </si>
  <si>
    <t>Clinion</t>
  </si>
  <si>
    <t>https://www.clinion.com/clinion-edc/</t>
  </si>
  <si>
    <t>request demo</t>
  </si>
  <si>
    <t xml:space="preserve">not sure: Drag n Drop eCRF Designer
</t>
  </si>
  <si>
    <t>Workable from multiple devices and browsers - 200?</t>
  </si>
  <si>
    <t>Clinion is safely hosted in Cloud
The database can be accessed only through the application
The application has very strict access controls in place
Data extraction must be done through the application
All access keys are encoded and stored in the database
Data integrity, managed by system design prohibits deletion of data and logs all progressions and access.
data can only be accessed via role-based permissions in an EDC system</t>
  </si>
  <si>
    <t>VKS</t>
  </si>
  <si>
    <t>https://vksapp.com/products/vks-pro</t>
  </si>
  <si>
    <t>pricing fees</t>
  </si>
  <si>
    <t xml:space="preserve">not sure
</t>
  </si>
  <si>
    <t>?, 660</t>
  </si>
  <si>
    <t>600, 150</t>
  </si>
  <si>
    <t xml:space="preserve">Along with being instantly available and updatable, data stored digitally has the added benefit of being encrypted with maximum security, either through cloud storage or on your own server.
No Personal or Non-Personal Information is accessible by the third parties. </t>
  </si>
  <si>
    <t>https://vksapp.com/privacy-policy</t>
  </si>
  <si>
    <t>Formation</t>
  </si>
  <si>
    <t>https://www.stroma.com/formation-software/</t>
  </si>
  <si>
    <t>contact for demo</t>
  </si>
  <si>
    <t>150, 400</t>
  </si>
  <si>
    <t xml:space="preserve">Formation Software is available on desktop (Formation Management Studio), iOS &amp; Android devices (Formation Mobile) and can also integrate with your business' existing back office systems. </t>
  </si>
  <si>
    <t>700, 500, 90</t>
  </si>
  <si>
    <t>Fully secure and encrypted integration methodology - ??</t>
  </si>
  <si>
    <t xml:space="preserve">Stroma is committed to safeguarding the personal data of our clients, members, staff and stakeholders in line with the requirements of the Data Protection Act. This page is currently under development to demonstrate our compliance with the General Data Protection Regulation (GDPR).
We share your personal data with your consent or as necessaryto provide any serviceyou have requested or authorised. </t>
  </si>
  <si>
    <t>natural forms</t>
  </si>
  <si>
    <t>https://www.web.naturalforms.com/online-form-builder</t>
  </si>
  <si>
    <t>pricing try it for free</t>
  </si>
  <si>
    <t>14-Day Trial (Free), Essentials ($12.50/month), Advanced ($20.84/month)</t>
  </si>
  <si>
    <t>?, 400</t>
  </si>
  <si>
    <t>iMednet</t>
  </si>
  <si>
    <t>https://www.mednetsolutions.com/solutions/data-capture/</t>
  </si>
  <si>
    <t>call to request demo</t>
  </si>
  <si>
    <t>no clue</t>
  </si>
  <si>
    <t>EDC, ePRO</t>
  </si>
  <si>
    <t>" cloud-based, all-in-one platform" - 100?</t>
  </si>
  <si>
    <t>BizEfficiency</t>
  </si>
  <si>
    <t>http://bizefficiency.co.za/</t>
  </si>
  <si>
    <t>n/a contact us</t>
  </si>
  <si>
    <t>eCaseLink</t>
  </si>
  <si>
    <t>http://dsg-us.com/dsg-product-designer.html</t>
  </si>
  <si>
    <t>call/does not grant any licensing...</t>
  </si>
  <si>
    <t>screenshot</t>
  </si>
  <si>
    <t>Data Matrix</t>
  </si>
  <si>
    <t>https://dm-matrix.com/solutions/matrix-cloud-edc</t>
  </si>
  <si>
    <t>pricing not mentioned/request a free demo</t>
  </si>
  <si>
    <t>notsure</t>
  </si>
  <si>
    <t>OnCore</t>
  </si>
  <si>
    <t>https://forteresearch.com/enterprise-research-oncore/</t>
  </si>
  <si>
    <t>probably not</t>
  </si>
  <si>
    <t>QureClinical</t>
  </si>
  <si>
    <t>https://qureclinical.com/</t>
  </si>
  <si>
    <t>not mentioned</t>
  </si>
  <si>
    <t>Aris Global</t>
  </si>
  <si>
    <t>https://www.arisglobal.com/products/lifesphere-edc-agcapture/</t>
  </si>
  <si>
    <t>Clincase</t>
  </si>
  <si>
    <t>https://clincase.com/e-clinical-technology-solutions/</t>
  </si>
  <si>
    <t>$1000/month</t>
  </si>
  <si>
    <t>Cube CDMS</t>
  </si>
  <si>
    <t>https://www.crscube.io/cubeBUILDER.do</t>
  </si>
  <si>
    <t>guess so</t>
  </si>
  <si>
    <t>Dados</t>
  </si>
  <si>
    <t>https://www.dadosproject.com/solutions/#toggle-id-1</t>
  </si>
  <si>
    <t>can we build, not just select</t>
  </si>
  <si>
    <t>Makrocare DDM</t>
  </si>
  <si>
    <t>https://www.makrocare.com/biopharma/clinical/cdm</t>
  </si>
  <si>
    <t>looks like it</t>
  </si>
  <si>
    <t>Digitalis</t>
  </si>
  <si>
    <t>https://www.digitalis-cdc.com/</t>
  </si>
  <si>
    <t>Dotter.science</t>
  </si>
  <si>
    <t>https://dotter.science/dotter-science/fonctionnalites/</t>
  </si>
  <si>
    <r>
      <rPr>
        <b/>
        <u/>
      </rPr>
      <t xml:space="preserve">FREEDOM PACKAGE </t>
    </r>
    <r>
      <t xml:space="preserve">(€
2,800): Unlimited inclusions, Unlimited users, 1 research center, 12 month inclusion, period, Integrated randomization, Standard Assistance. </t>
    </r>
    <r>
      <rPr>
        <b/>
        <u/>
      </rPr>
      <t>SERENITY PACKAGE:</t>
    </r>
    <r>
      <t xml:space="preserve"> (€6,300): Unlimited inclusions, Unlimited users, 1 research center,12 month inclusion period, Integrated randomization, Configuration of your study by our teams (eCRF)
Premium Assistance</t>
    </r>
  </si>
  <si>
    <t>Xclinical Marvin</t>
  </si>
  <si>
    <t>https://xclinical.com/eclinical-software/</t>
  </si>
  <si>
    <t>https://www.bioclinica.com/what-we-do/electronic-data-capture</t>
  </si>
  <si>
    <t>Entry point</t>
  </si>
  <si>
    <t>https://phoenixsoftware.com/entrypoint.htm</t>
  </si>
  <si>
    <t>https://www.catchtrial.com/en/solution/ecrf/</t>
  </si>
  <si>
    <t>eResearch</t>
  </si>
  <si>
    <t>https://velos.com/velos-eresearch</t>
  </si>
  <si>
    <t>CRMS</t>
  </si>
  <si>
    <t>GoResearch</t>
  </si>
  <si>
    <t>https://www.2kmm.pl/it/#goresearch</t>
  </si>
  <si>
    <t>fastrial</t>
  </si>
  <si>
    <t>https://www.fastrial.com/create-clone-publish/</t>
  </si>
  <si>
    <t>free trial + pricing</t>
  </si>
  <si>
    <t>iQapture</t>
  </si>
  <si>
    <t>https://valuechain.com/iqapture#features</t>
  </si>
  <si>
    <t>free demo</t>
  </si>
  <si>
    <t>A cloud-based platform with native mobile apps</t>
  </si>
  <si>
    <t>Med-quest</t>
  </si>
  <si>
    <t>https://med-quest.org/products/features/</t>
  </si>
  <si>
    <t>request a quote</t>
  </si>
  <si>
    <t>Participant web portal- 200?</t>
  </si>
  <si>
    <t>MedSciNet Builder</t>
  </si>
  <si>
    <t>not mentioned/contact</t>
  </si>
  <si>
    <t>see if builder product is still sold</t>
  </si>
  <si>
    <t xml:space="preserve">online, cloud-based application </t>
  </si>
  <si>
    <t>PhysioQ</t>
  </si>
  <si>
    <t>https://www.physioq.org/about</t>
  </si>
  <si>
    <t>free + pro for labfront; free for neo/COVID</t>
  </si>
  <si>
    <t>see if there is a form builder</t>
  </si>
  <si>
    <t>Secutrial</t>
  </si>
  <si>
    <t>https://www.secutrial.com/en/advantages/</t>
  </si>
  <si>
    <t>not mentioned, contact</t>
  </si>
  <si>
    <t>I guess so, not sure form builder</t>
  </si>
  <si>
    <t>Xolomon</t>
  </si>
  <si>
    <t>https://www.xolomon.com/research-institutes-foundations/?lang=en</t>
  </si>
  <si>
    <t>request for more info</t>
  </si>
  <si>
    <t>web interface</t>
  </si>
  <si>
    <t>Dacima survey</t>
  </si>
  <si>
    <t>https://www.dacimasoftware.com/products/web-survey</t>
  </si>
  <si>
    <t>pricing, free to try for sometime</t>
  </si>
  <si>
    <t>Request a price quote</t>
  </si>
  <si>
    <t>ClinCapture Captivate</t>
  </si>
  <si>
    <t>https://www.clincapture.com/captivate-electronic-data-capture-edc/</t>
  </si>
  <si>
    <t>get started free, contact for price</t>
  </si>
  <si>
    <t>Timed-expiration secure token for participants to receive by email to 
use on any device with internet access and any HTML5 web browser - 200?</t>
  </si>
  <si>
    <t>FastField</t>
  </si>
  <si>
    <t>https://www.fastfieldforms.com/</t>
  </si>
  <si>
    <t>pricing. free 14 day trial</t>
  </si>
  <si>
    <t>$20/user/month</t>
  </si>
  <si>
    <t>without any technical experience required</t>
  </si>
  <si>
    <t>HelpSystems Webdocs Forms Management</t>
  </si>
  <si>
    <t>https://www.helpsystems.com/products/web-based-forms-software</t>
  </si>
  <si>
    <t>contact for pricing &amp; trial</t>
  </si>
  <si>
    <t>Rave EDC</t>
  </si>
  <si>
    <t>https://www.medidata.com/en/products/edc/</t>
  </si>
  <si>
    <t>not mentioned/contact, seems proprietary</t>
  </si>
  <si>
    <t xml:space="preserve"> browser interface</t>
  </si>
  <si>
    <t>https://www.project-redcap.org/</t>
  </si>
  <si>
    <t>? other? (This non-profit end-user license agreement (“Agreement”) is made by and between Vanderbilt University (“Vanderbilt”), a not-for-profit corporation duly organized and existing under the laws of Tennessee and having offices at 1207 17th Avenue South, Suite 105, Nashville, Tennessee 37212, and your organization through you (the “Licensee”).)</t>
  </si>
  <si>
    <t>free for non-profits but No. Using REDCap at your organization requires a license agreement between your non-profit institution and Vanderbilt. Your organization can extensively customize their REDCap system through built-in software development tools; this is sometimes called open architecture. But because the license is always required in order to gain codebase access, REDCap is not considered open source (and likely never will be). Please be mindful that consortium partner sites access the source code only as part of their local system installation, maintenance, and support. Sites are not permitted to redistribute the source code.</t>
  </si>
  <si>
    <t>kseniia repeat</t>
  </si>
  <si>
    <t>web application</t>
  </si>
  <si>
    <t>Flaskdata (former Clear Clinica)</t>
  </si>
  <si>
    <t>https://www.flaskdata.io/products/</t>
  </si>
  <si>
    <t>request pricing</t>
  </si>
  <si>
    <t>400, 660</t>
  </si>
  <si>
    <t xml:space="preserve">3 part cloud-native API architecture + mobile ePRO </t>
  </si>
  <si>
    <t>2,3,5</t>
  </si>
  <si>
    <t>Clindex</t>
  </si>
  <si>
    <t>https://www.fortressmedical.com/clindex-features/clinical-data-management/</t>
  </si>
  <si>
    <t>I guess though evidence inconclusive</t>
  </si>
  <si>
    <t>CDMS</t>
  </si>
  <si>
    <t>"24/7 Global access via Internet", "Uses intuitive web style interface for Remote Data Entry (RDE)" - 200?</t>
  </si>
  <si>
    <t>MainEDC</t>
  </si>
  <si>
    <t>https://datamanagement365.com/services/</t>
  </si>
  <si>
    <t>paid, free 30 day trial</t>
  </si>
  <si>
    <t>Basic ($399/month), Pro ($599/month), Enterprise ($799/month), Enterprise Plus ($999/month)</t>
  </si>
  <si>
    <t>does eCRF builder count</t>
  </si>
  <si>
    <t>Vision Composer</t>
  </si>
  <si>
    <t>https://www.preludedynamics.com/vision-composer/</t>
  </si>
  <si>
    <t>Request more info and find out more about our cost effective solutions, schedule free demo, deep covid discounts</t>
  </si>
  <si>
    <t>Build forms quickly with an easy drag and drop interface</t>
  </si>
  <si>
    <t>400, 200</t>
  </si>
  <si>
    <t>"Prelude has an app (IOS, Android, and webstart) " whats webstart, 200?</t>
  </si>
  <si>
    <t>Clinical6</t>
  </si>
  <si>
    <t>https://www.parallel6.com/capture/</t>
  </si>
  <si>
    <t>request a demo</t>
  </si>
  <si>
    <t>doesnt explicitly mention survey building but seems like it</t>
  </si>
  <si>
    <t>Climedo</t>
  </si>
  <si>
    <t>https://climedo.de/en/</t>
  </si>
  <si>
    <t>try it free, get a free demo</t>
  </si>
  <si>
    <t>"Works on every browser and device, without any installation or coding skills needed."  - 200?</t>
  </si>
  <si>
    <t>https://www.clinion.com/</t>
  </si>
  <si>
    <t>can do "studies" but the features page is down so not sure</t>
  </si>
  <si>
    <t>DFdiscover (former DataFax)</t>
  </si>
  <si>
    <t>https://www.dfnetresearch.com/</t>
  </si>
  <si>
    <t>conact for a free presentation</t>
  </si>
  <si>
    <t>not sure if can build surveys</t>
  </si>
  <si>
    <t>200, 150, 400, 660</t>
  </si>
  <si>
    <t>https://www.dfnetresearch.com/?portfolio=edc-platform-with-paper</t>
  </si>
  <si>
    <t>1,2,3,5</t>
  </si>
  <si>
    <t>EDC Made Easy (xclinical marvin)</t>
  </si>
  <si>
    <t>contact us for a free presentation</t>
  </si>
  <si>
    <t>"Simplified question labels,Integration of data from wearable devices"</t>
  </si>
  <si>
    <t>accessible from any web browser - 200?</t>
  </si>
  <si>
    <t>3,5,6</t>
  </si>
  <si>
    <t>Ennov</t>
  </si>
  <si>
    <t>https://en.ennov.com/clinical-trial-data-management-system/epro-electronic-patient-reported-outcomes/</t>
  </si>
  <si>
    <t>not mentioned, contact for demo</t>
  </si>
  <si>
    <t>ePRO</t>
  </si>
  <si>
    <t xml:space="preserve">Full web-based solution </t>
  </si>
  <si>
    <t>Klindat</t>
  </si>
  <si>
    <t>www.klindat.com</t>
  </si>
  <si>
    <t>get quote</t>
  </si>
  <si>
    <t>? can customize?</t>
  </si>
  <si>
    <t>mEDC</t>
  </si>
  <si>
    <t>https://www.ddismart.com/edc-electronic-data-capture</t>
  </si>
  <si>
    <t>exact pricing not menioned/call for demo</t>
  </si>
  <si>
    <t>? can customize? rather no than yes</t>
  </si>
  <si>
    <t>Nextrials</t>
  </si>
  <si>
    <t>https://www.nextrials.com/</t>
  </si>
  <si>
    <t>contact/pricing likely</t>
  </si>
  <si>
    <t>EDC,eSource</t>
  </si>
  <si>
    <t>"it is compatible with all modern browsers" -200?</t>
  </si>
  <si>
    <t>Oncora Medical</t>
  </si>
  <si>
    <t>oncoramedical.com</t>
  </si>
  <si>
    <t>Oracle Clinical</t>
  </si>
  <si>
    <t>http://www.oracle.com/us/industries/life-sciences/045788.pdf</t>
  </si>
  <si>
    <t>cost</t>
  </si>
  <si>
    <t>? can customize? kind of like openclinica so probably yes?</t>
  </si>
  <si>
    <t>single application and infrastructure</t>
  </si>
  <si>
    <t>Query the data through an online query, "it is compatible with all modern browsers" - 200?</t>
  </si>
  <si>
    <t>Pristima</t>
  </si>
  <si>
    <t>https://xybion.com/pristima-xd/pristima/</t>
  </si>
  <si>
    <t>Protocol First EDC</t>
  </si>
  <si>
    <t>https://www.protocolfirst.com/</t>
  </si>
  <si>
    <t>n/a request demo</t>
  </si>
  <si>
    <t>QuesGen EDC</t>
  </si>
  <si>
    <t>https://www.quesgen.com/edc-and-clinical-data-management/</t>
  </si>
  <si>
    <t>contact for pricing</t>
  </si>
  <si>
    <t xml:space="preserve">company has questionnaire building module but it's the EDC that was in the search results </t>
  </si>
  <si>
    <t>Ripple</t>
  </si>
  <si>
    <t>https://ripplescience.com/trialsites/</t>
  </si>
  <si>
    <t>9, 13, 14, 16, 17, 20</t>
  </si>
  <si>
    <t>SaaS platform</t>
  </si>
  <si>
    <t>StudyPal</t>
  </si>
  <si>
    <t>https://delvehealth.com</t>
  </si>
  <si>
    <t>Investigator can pre-qualify the patient through a set of questions</t>
  </si>
  <si>
    <t>SyMetric</t>
  </si>
  <si>
    <t>http://www.symetricsystems.com/</t>
  </si>
  <si>
    <t>Account is suspended</t>
  </si>
  <si>
    <t>? can customize? website is broken so cant read about the EDC</t>
  </si>
  <si>
    <t>EDC, CTMS</t>
  </si>
  <si>
    <t>""At SyMetric, we're committed to developing web applications that go beyond the limits of traditional software" - 200?</t>
  </si>
  <si>
    <t>Trial Online</t>
  </si>
  <si>
    <t>https://www.trialonline.se</t>
  </si>
  <si>
    <t>10, 12, 28, 29</t>
  </si>
  <si>
    <t xml:space="preserve">It is possible to upload images, videos and other binary files in Trial Online. </t>
  </si>
  <si>
    <t>TrialStat</t>
  </si>
  <si>
    <t>https://trialstat.com</t>
  </si>
  <si>
    <t>"Flexible Data Capture"?</t>
  </si>
  <si>
    <t>screenshots https://trialstat.com/eclinical-technology/ctms/</t>
  </si>
  <si>
    <t>Viedoc</t>
  </si>
  <si>
    <t>https://www.viedoc.com/</t>
  </si>
  <si>
    <t>free licenses for COVID</t>
  </si>
  <si>
    <t>Reuse of study building blocks &amp; custom templates</t>
  </si>
  <si>
    <t>Fulcrum</t>
  </si>
  <si>
    <t>https://www.fulcrumapp.com/</t>
  </si>
  <si>
    <t>https://github.com/fulcrumapp?page=1</t>
  </si>
  <si>
    <t>21, 23, 24, 25, 26, 4</t>
  </si>
  <si>
    <r>
      <t xml:space="preserve">Capture photos with the camera and add caption., Sketch and add text stamps on top of photos within the app, </t>
    </r>
    <r>
      <rPr>
        <color rgb="FF1155CC"/>
        <u/>
      </rPr>
      <t>https://www.fulcrumapp.com/pricing/</t>
    </r>
  </si>
  <si>
    <t>Essentials ($22/User when billed annually. Or $28/month), Professional ($30/User when billed annually or $38/month)</t>
  </si>
  <si>
    <t>150, 200, 400, 660</t>
  </si>
  <si>
    <t>Eliminate workflow redundancy by easily building customized mobile forms in your browser. No coding knowledge required.</t>
  </si>
  <si>
    <t>View your data on a web map interface - 200?</t>
  </si>
  <si>
    <t>1,2,3,5,6</t>
  </si>
  <si>
    <t>123FormBuilder</t>
  </si>
  <si>
    <t>https://www.123formbuilder.com/</t>
  </si>
  <si>
    <t>https://github.com/123formbuilder</t>
  </si>
  <si>
    <t>3, 4, 7, 9, 10, 13, 14, 20, 26, 27, 16, 28</t>
  </si>
  <si>
    <t>https://www.123formbuilder.com/signup.html</t>
  </si>
  <si>
    <t>Basic (Free), Gold ($24.99),Platinum ($44.99)</t>
  </si>
  <si>
    <t>online form builder.</t>
  </si>
  <si>
    <t>FormsCenter</t>
  </si>
  <si>
    <t>http://www.medforcetech.com/solutions/formscenter/</t>
  </si>
  <si>
    <t>Kordata</t>
  </si>
  <si>
    <t>https://www.kordata.com</t>
  </si>
  <si>
    <t>? Our data collection and solutions experts will build your forms and setup your workflow in the Kordata platform</t>
  </si>
  <si>
    <t>Form.com</t>
  </si>
  <si>
    <t>www.form.com</t>
  </si>
  <si>
    <t>https://github.com/form-com</t>
  </si>
  <si>
    <t>34, 26, 28, 24, 29, 23, 3, 4, 27 (if trigger), 9, 13, 20, 23</t>
  </si>
  <si>
    <r>
      <rPr>
        <color rgb="FF0000FF"/>
        <u/>
      </rPr>
      <t>https://www.form.com/platform/features/mobile-forms/</t>
    </r>
    <r>
      <rPr>
        <color rgb="FF000000"/>
      </rPr>
      <t xml:space="preserve"> see data viz and real time processing options in the dashboard</t>
    </r>
  </si>
  <si>
    <t>Device Magic</t>
  </si>
  <si>
    <t>https://www.devicemagic.com/</t>
  </si>
  <si>
    <t>Free ($0), Professional ($25/month)</t>
  </si>
  <si>
    <t>web platform</t>
  </si>
  <si>
    <t>Repsly</t>
  </si>
  <si>
    <t>www.repsly.com</t>
  </si>
  <si>
    <t>Schedule a Demo</t>
  </si>
  <si>
    <t>Standard (Perfect for merchandising and executive teams) and Pro (Perfect for field sales teams)</t>
  </si>
  <si>
    <t>Aetiol</t>
  </si>
  <si>
    <t>aetiolclinical.com</t>
  </si>
  <si>
    <t>website down</t>
  </si>
  <si>
    <t>Prosel</t>
  </si>
  <si>
    <t>https://www.ai2.com/products/prosel/</t>
  </si>
  <si>
    <t>? website doesnt work</t>
  </si>
  <si>
    <t>Data+ Research</t>
  </si>
  <si>
    <t>https://dataplus-research.com/supplementary-data/</t>
  </si>
  <si>
    <t>same as data+ platform or separate?</t>
  </si>
  <si>
    <t>Klipboard</t>
  </si>
  <si>
    <t>https://klipboard.io/</t>
  </si>
  <si>
    <t>Innovator ($39/User/Month), Professional ($49/User/Month)</t>
  </si>
  <si>
    <t>"Workflow Form &amp; PDF Designer"</t>
  </si>
  <si>
    <t>user friendly interface</t>
  </si>
  <si>
    <t>Nintex</t>
  </si>
  <si>
    <t>www.nintex.com</t>
  </si>
  <si>
    <t>Standard (Under $950) and Enterprise ($1,300)</t>
  </si>
  <si>
    <t>400, 650, 660</t>
  </si>
  <si>
    <t>no code</t>
  </si>
  <si>
    <t>GoSpotCheck</t>
  </si>
  <si>
    <t>https://www.gospotcheck.com/</t>
  </si>
  <si>
    <t xml:space="preserve">1 online, cloud-based application </t>
  </si>
  <si>
    <t>Zenput</t>
  </si>
  <si>
    <t>https://www.zenput.com/platform</t>
  </si>
  <si>
    <t>Forte EDC (Overture)</t>
  </si>
  <si>
    <t>https://forteresearch.com/electronic-data-capture-forte-edc/</t>
  </si>
  <si>
    <t>probably but not clear</t>
  </si>
  <si>
    <t>ngsurvey (former FeedbackServer)</t>
  </si>
  <si>
    <t>www.ngsurvey.com</t>
  </si>
  <si>
    <t>0,1</t>
  </si>
  <si>
    <t>Community Edition (Free), Enterprise Edition (2,499 CHF)</t>
  </si>
  <si>
    <t>?, 650, 660</t>
  </si>
  <si>
    <t>without any technical knowledge</t>
  </si>
  <si>
    <t>ExamineYou</t>
  </si>
  <si>
    <t>https://www.examineyou.com/</t>
  </si>
  <si>
    <t>Basic (Free), Premium (25 Euro/month), Gold (250 Euro/month), Platinum (450 Euro/month)</t>
  </si>
  <si>
    <t>ClinPlus EDC</t>
  </si>
  <si>
    <t>https://www.anjusoftware.com/solutions/clinical-trials/clinplus/clinplus-edc</t>
  </si>
  <si>
    <t>form design tools</t>
  </si>
  <si>
    <t>GoFormz</t>
  </si>
  <si>
    <t>www.goformz.com</t>
  </si>
  <si>
    <t>Basic (Free), Team ($18/user/month), Advanced ($30/month)</t>
  </si>
  <si>
    <t xml:space="preserve">GoFormz app,  no code </t>
  </si>
  <si>
    <t>docuphase</t>
  </si>
  <si>
    <t>www.docuphase.com/</t>
  </si>
  <si>
    <t>Get a Demo</t>
  </si>
  <si>
    <t>Fusion eClinical Suite</t>
  </si>
  <si>
    <t>http://www.axiommetrics.com/fusion-eclinical-suite/</t>
  </si>
  <si>
    <t>?"managing clinical studies and registries"</t>
  </si>
  <si>
    <t>Document Management (RJS) HelpSystems</t>
  </si>
  <si>
    <t>https://www.helpsystems.com/product-lines/document-management</t>
  </si>
  <si>
    <t>Book A Demo</t>
  </si>
  <si>
    <t xml:space="preserve">Need a work e-mail to get pricing information </t>
  </si>
  <si>
    <t>confused if the whole suite including "Webdocs Forms Management" or only the document one, then no</t>
  </si>
  <si>
    <t>visual work instructions (VKS)</t>
  </si>
  <si>
    <t>https://vksapp.com/</t>
  </si>
  <si>
    <t>You need a work email to get a quote</t>
  </si>
  <si>
    <t>sub product of VKS - already there</t>
  </si>
  <si>
    <t>Gather</t>
  </si>
  <si>
    <t>https://gathercapture.com/data-capture</t>
  </si>
  <si>
    <t>Lite (£240/yearly), Pro (£2,400/yearly), Enterprise (£4,800/Yearly)</t>
  </si>
  <si>
    <t>accessible form the Apple and Android app stores</t>
  </si>
  <si>
    <t>Electronic Work Instructions Dozuki</t>
  </si>
  <si>
    <t>https://www.dozuki.com/solutions/need/work-instructions</t>
  </si>
  <si>
    <t>Get a Quote</t>
  </si>
  <si>
    <t>i-CDMS Infoset</t>
  </si>
  <si>
    <t>http://www.infoset.gr</t>
  </si>
  <si>
    <t>Site Not Found</t>
  </si>
  <si>
    <t>? down</t>
  </si>
  <si>
    <t>Returnable Forms</t>
  </si>
  <si>
    <t>http://www.returnableforms.com/overview/index.asp</t>
  </si>
  <si>
    <t>Enterprise License ($99.00), Form Designer Component ($49.00), Form Processor Component ($19.99), Workflow System Component ($49.00), Generic Resume Reporting Tool Enhanced Database Key Code ($49.00)</t>
  </si>
  <si>
    <t xml:space="preserve">no coding </t>
  </si>
  <si>
    <t>Magpi</t>
  </si>
  <si>
    <t>home.magpi.com</t>
  </si>
  <si>
    <t>Basic (Free), Pro ($500/month), Enterprise ($1,500)</t>
  </si>
  <si>
    <t>easy web-based interface</t>
  </si>
  <si>
    <t>Debut NCH Software</t>
  </si>
  <si>
    <t>https://www.nchsoftware.com/capture/index.html</t>
  </si>
  <si>
    <t>Debut Video Capture Software Pro Edition ($39.95), Debut Video Capture Software Home Edition ($34.99), Debut Video Capture Software Pro Edition Quarterly Plan ($3.33/month)</t>
  </si>
  <si>
    <t>? camera capture</t>
  </si>
  <si>
    <t>Download</t>
  </si>
  <si>
    <t>ByteScout Screen Capturing SDK</t>
  </si>
  <si>
    <t>https://bytescout.com/products/developer/screencapturingsdk/screencapturingsdk.html</t>
  </si>
  <si>
    <t>free Trial or Buy Now for $1.99</t>
  </si>
  <si>
    <t>? screen capture</t>
  </si>
  <si>
    <t>650, 660</t>
  </si>
  <si>
    <t>DDi-mEDC</t>
  </si>
  <si>
    <t>www.makrocare.com</t>
  </si>
  <si>
    <t>not on the website</t>
  </si>
  <si>
    <t>LabChart Pro</t>
  </si>
  <si>
    <t>https://www.adinstruments.com/products/labchart</t>
  </si>
  <si>
    <t>3,5</t>
  </si>
  <si>
    <t>Square 9</t>
  </si>
  <si>
    <t>https://www.square-9.com/products/document-capture-automation/</t>
  </si>
  <si>
    <t>standalone</t>
  </si>
  <si>
    <t>Improve Open HealthHub</t>
  </si>
  <si>
    <t>https://www.openhealthhub.com/en/</t>
  </si>
  <si>
    <t>B2W Inform</t>
  </si>
  <si>
    <t>https://www.b2wsoftware.com/products/inform/</t>
  </si>
  <si>
    <t>cloud based, mobile app</t>
  </si>
  <si>
    <t>CareRecord</t>
  </si>
  <si>
    <t>https://helper.com/</t>
  </si>
  <si>
    <t>? no carerecord on the website</t>
  </si>
  <si>
    <t>web-based solution</t>
  </si>
  <si>
    <t>Entrypoint</t>
  </si>
  <si>
    <t>200, 150</t>
  </si>
  <si>
    <t>1 The   System   Manager   and   Workstation  components  are  available  in  a  web  browser  in-terface.  The  Application  Studio  is  available  as  a  desktop  ap-plication. There is also a Desktop Workstation that includes the same  functionality  as  Web  Client  and  adds  data  verification  and key-from-image.</t>
  </si>
  <si>
    <t>Formic Fusion</t>
  </si>
  <si>
    <t>https://www.formic.com/</t>
  </si>
  <si>
    <t xml:space="preserve">easy-to-use form design tool </t>
  </si>
  <si>
    <t>AcqKnowledge</t>
  </si>
  <si>
    <t>https://www.biopac.com/product/acqknowledge-software/</t>
  </si>
  <si>
    <t>program</t>
  </si>
  <si>
    <t xml:space="preserve">150 screenshot, "Online analysis settings, filters, and transformations provide real-time feedback, or you can choose from a wide variety of off-line analysis tools. " - 200?? </t>
  </si>
  <si>
    <t>BSCAN</t>
  </si>
  <si>
    <t>https://www.imageaccess.com/bscan-standard</t>
  </si>
  <si>
    <t>??? "Key entry can be performed on a separate BSCAN-DE station or on the BSCAN scan station with extra licensing. Key verify and auto-zoom by field are some of BSCAN's many data entry capabilities. "</t>
  </si>
  <si>
    <t xml:space="preserve">stand-alone </t>
  </si>
  <si>
    <t>MailThis.to</t>
  </si>
  <si>
    <t>https://mailthis.to/</t>
  </si>
  <si>
    <t>Site Not Working</t>
  </si>
  <si>
    <t>? "Create a form using HTML, or a form builder."</t>
  </si>
  <si>
    <t>StudyManager SE</t>
  </si>
  <si>
    <t>http://www.studymanager.com/</t>
  </si>
  <si>
    <t>Cura Assessor</t>
  </si>
  <si>
    <t>https://www.curasoftware.com/surveys-self-assessments/</t>
  </si>
  <si>
    <t>Ascerteon</t>
  </si>
  <si>
    <t>www.ascerteon.com</t>
  </si>
  <si>
    <t>exams</t>
  </si>
  <si>
    <t>CTMS Y Prime</t>
  </si>
  <si>
    <t>https://www.yprime.com/clinical-trial-management-system/</t>
  </si>
  <si>
    <t xml:space="preserve">dont mention </t>
  </si>
  <si>
    <t>INKWRX</t>
  </si>
  <si>
    <t>https://www.inkwrx.com/</t>
  </si>
  <si>
    <t>50p/user/day</t>
  </si>
  <si>
    <t>online drag and drop form builder</t>
  </si>
  <si>
    <t>FormFoundry</t>
  </si>
  <si>
    <t>http://www.formfoundry.io/</t>
  </si>
  <si>
    <t>Net Station</t>
  </si>
  <si>
    <t>https://www.egi.com/research-division/net-station-eeg-software</t>
  </si>
  <si>
    <t>intuitive interface</t>
  </si>
  <si>
    <t>150 screenshot, check again if 200, down</t>
  </si>
  <si>
    <t>ALPHADAS</t>
  </si>
  <si>
    <t>https://www.instem.com/solutions/alphadas/#2</t>
  </si>
  <si>
    <t>"patient diary ", "Direct capture from medical devices (e.g., ECG, vital signs, etc.)"</t>
  </si>
  <si>
    <t>Dharma</t>
  </si>
  <si>
    <t>https://dharmaplatform.com/</t>
  </si>
  <si>
    <t>no-code</t>
  </si>
  <si>
    <t>DataLabs Perceptive Informatics</t>
  </si>
  <si>
    <t>no website</t>
  </si>
  <si>
    <t>Mopinion</t>
  </si>
  <si>
    <t>www.mopinion.com</t>
  </si>
  <si>
    <t>Alternative to qualtrics</t>
  </si>
  <si>
    <r>
      <rPr>
        <b/>
      </rPr>
      <t>FREE VERSION</t>
    </r>
    <r>
      <t xml:space="preserve">: (NO Feedback Analytics Dashboarding 2 Feedback Forms 1 User UNLIMITED Feedback Responses Self-service support forum.) </t>
    </r>
    <r>
      <rPr>
        <b/>
      </rPr>
      <t>BASIC PACKAGE: $35/month</t>
    </r>
    <r>
      <t xml:space="preserve">. (Feedback Analytics Dashboarding
FEEDBACK ANALYTICS DASHBOARDING
Feedback analytics dashboards enable your team to visualise and work with customer feedback from different digital channels. Visualise customer feedback data in chart types of your choice (bar, pie, line and more).
3 Feedback Forms 3 Users UNLIMITED Feedback Responses Self-service support forum) </t>
    </r>
    <r>
      <rPr>
        <b/>
      </rPr>
      <t>STARTER PACKAGE: $89/month</t>
    </r>
    <r>
      <t>. (Feedback Analytics Dashboarding
FEEDBACK ANALYTICS DASHBOARDING
Feedback analytics dashboards enable your team to visualise and work with customer feedback from different digital channels. Visualise customer feedback data in chart types of your choice (bar, pie, line and more).10 Feedback Forms 5 Users UNLIMITED Feedback Responses UNLIMITED Email Alerts Automated categorisation Email Support)</t>
    </r>
  </si>
  <si>
    <t>?, 650</t>
  </si>
  <si>
    <t>embed websites, apps, email</t>
  </si>
  <si>
    <t>ZohoSurvey</t>
  </si>
  <si>
    <t>www.zoho.eu</t>
  </si>
  <si>
    <t>free version, other paid subscription options</t>
  </si>
  <si>
    <t>Free package ($0), Plus Package ($20/month), Pro Package ($25/month), Enterprise Package ($60/month).</t>
  </si>
  <si>
    <t>mobile apps</t>
  </si>
  <si>
    <t>Survicate</t>
  </si>
  <si>
    <t>www.survicate.com</t>
  </si>
  <si>
    <t>license not mentioned</t>
  </si>
  <si>
    <t>Free Package ($0), Essential Package ($49/month), Professional Package ($99/month), Ultimate Package ($249/month)</t>
  </si>
  <si>
    <t>?, 650, 660, 670</t>
  </si>
  <si>
    <t>both link surveys and within website surveys</t>
  </si>
  <si>
    <t>YesInsights</t>
  </si>
  <si>
    <t>www.yesinsights.com</t>
  </si>
  <si>
    <t>Professional Package ($20/month), Startup Package ($79/month), Growth Package ($149/month)</t>
  </si>
  <si>
    <t>BV</t>
  </si>
  <si>
    <t>No coding needed. embedded email and website</t>
  </si>
  <si>
    <t>SurveyMonkey</t>
  </si>
  <si>
    <t>www.surveymonkey.com</t>
  </si>
  <si>
    <r>
      <t xml:space="preserve">free basic plan, </t>
    </r>
    <r>
      <rPr>
        <color rgb="FF1155CC"/>
        <u/>
      </rPr>
      <t>https://www.surveymonkey.com/mp/legal/terms-of-use/</t>
    </r>
  </si>
  <si>
    <t>BUSINESS [Team Advantage ($25/month), Team Premier ($75/month)] USER: Premier Annual ($99/month), Advantage Annual ($32/month), Standard Monthly ($99/monthly)]</t>
  </si>
  <si>
    <t>?, 400, 650, 660</t>
  </si>
  <si>
    <t>WebEngage</t>
  </si>
  <si>
    <t>www.webengage.com</t>
  </si>
  <si>
    <t>link or websight embed</t>
  </si>
  <si>
    <t>AskNicely</t>
  </si>
  <si>
    <t>www.asknicely.com</t>
  </si>
  <si>
    <t>subscription</t>
  </si>
  <si>
    <t>GetFeedback</t>
  </si>
  <si>
    <t>www.getfeedback.com</t>
  </si>
  <si>
    <t>by surveymonkey, ok to be a separate project or no?</t>
  </si>
  <si>
    <t>Honestly</t>
  </si>
  <si>
    <t>www.honestlyapp.com</t>
  </si>
  <si>
    <t>Team (99€/month), Business (199€/month), Enterprise (999€/month), Global Player (4.999€/month)</t>
  </si>
  <si>
    <t>app, website embed</t>
  </si>
  <si>
    <t>SurveySparrow</t>
  </si>
  <si>
    <t>https://surveysparrow.com/survey-tools/online-survey-tools/</t>
  </si>
  <si>
    <t>?, 400, 650</t>
  </si>
  <si>
    <t>mobile app, link, website embed</t>
  </si>
  <si>
    <t>Medallia</t>
  </si>
  <si>
    <t>https://www.medallia.com/</t>
  </si>
  <si>
    <r>
      <t xml:space="preserve">does this count as a mit license? </t>
    </r>
    <r>
      <rPr>
        <color rgb="FF1155CC"/>
        <u/>
      </rPr>
      <t>https://github.com/medallia/bootstrap/blob/master/LICENSE</t>
    </r>
  </si>
  <si>
    <t>100, 400, 650, 660</t>
  </si>
  <si>
    <t>applications</t>
  </si>
  <si>
    <t>QuestionPro</t>
  </si>
  <si>
    <t>https://www.questionpro.com/</t>
  </si>
  <si>
    <t>Essentials Plan: Free, Advanced Plan: $85/month</t>
  </si>
  <si>
    <t>app, link and embed</t>
  </si>
  <si>
    <t>Clicktools</t>
  </si>
  <si>
    <t>http://www.clicktools.com</t>
  </si>
  <si>
    <t>InMoment</t>
  </si>
  <si>
    <t>https://inmoment.com/</t>
  </si>
  <si>
    <t>book a demo</t>
  </si>
  <si>
    <t>1 apps</t>
  </si>
  <si>
    <t>CustomerGauge</t>
  </si>
  <si>
    <t>https://customergauge.com/</t>
  </si>
  <si>
    <t>NICE Satmetrix</t>
  </si>
  <si>
    <t>https://www.satmetrix.com/</t>
  </si>
  <si>
    <t>Confirmit</t>
  </si>
  <si>
    <t>https://www.confirmit.com/</t>
  </si>
  <si>
    <t xml:space="preserve">4900? </t>
  </si>
  <si>
    <t>https://github.com/Confirmit/ResponsiveSurveyRendering/blob/master/LICENSE</t>
  </si>
  <si>
    <t>via email, as an overlay on a web page, or via a mobile link</t>
  </si>
  <si>
    <t>SurveyGizmo</t>
  </si>
  <si>
    <t>https://www.surveygizmo.com/plans-pricing/</t>
  </si>
  <si>
    <t>pricing + free account @kseniia is this surveygizmo's license (https://github.com/rpkilby/SurveyGizmo/blob/master/LICENSE) or an implementation of it?</t>
  </si>
  <si>
    <t>MaritzCX</t>
  </si>
  <si>
    <t>https://www.maritzcx.com/what-we-do/survey-builder/</t>
  </si>
  <si>
    <t>https://github.com/MaritzCX/maritzcx-ios-survey-sdk-old/blob/master/LICENSE</t>
  </si>
  <si>
    <t>Request a demo</t>
  </si>
  <si>
    <t xml:space="preserve">drag-and-drop interface </t>
  </si>
  <si>
    <t>Typeform</t>
  </si>
  <si>
    <t>https://www.typeform.com/</t>
  </si>
  <si>
    <t>pricing + free plan</t>
  </si>
  <si>
    <t>Essentials ($35/month), Professionals ($35/month), Premium ($70/month)</t>
  </si>
  <si>
    <t>1 web application</t>
  </si>
  <si>
    <t>SurveyLab</t>
  </si>
  <si>
    <t>https://www.surveylab.com/</t>
  </si>
  <si>
    <t>Free 14-day trial, Starter ($29/month), Advanced ($49/month), Professional ($149/month)</t>
  </si>
  <si>
    <t>mobile apps, link, embed</t>
  </si>
  <si>
    <t>Google Drive - Forms</t>
  </si>
  <si>
    <t>https://www.google.com/intl/en/forms/about/</t>
  </si>
  <si>
    <t>LimeSurvey</t>
  </si>
  <si>
    <t>https://www.limesurvey.org/</t>
  </si>
  <si>
    <t>free verison + pricing</t>
  </si>
  <si>
    <t xml:space="preserve">Free Trial ($0), Basic ($24/month), Expert ($285/annually), Enterprise ($849/anually) </t>
  </si>
  <si>
    <t>660, 670</t>
  </si>
  <si>
    <t>down</t>
  </si>
  <si>
    <t>https://survicate.com/software/surveys-and-forms/</t>
  </si>
  <si>
    <t>Free ($0/month), Essential ($49/month), Professional ($99/month), Ultimate ($249)</t>
  </si>
  <si>
    <t>link and email embed, no coding</t>
  </si>
  <si>
    <t>Hotjar</t>
  </si>
  <si>
    <t>https://www.hotjar.com/</t>
  </si>
  <si>
    <t>Pricing</t>
  </si>
  <si>
    <t>0 embed. The Hotjar Tracking Code needs to be installed within your site in order to start collecting data.</t>
  </si>
  <si>
    <t>Responster</t>
  </si>
  <si>
    <t>http://www.responster.com/</t>
  </si>
  <si>
    <t>free account + pricing</t>
  </si>
  <si>
    <t>Responster Free ($0), Responster Plus ($190/Year)</t>
  </si>
  <si>
    <t>drag and drop builder. from web, to mobile, to on-site tablet kiosks. embed</t>
  </si>
  <si>
    <t>Forms.id</t>
  </si>
  <si>
    <t>https://forms.id/</t>
  </si>
  <si>
    <t>SurveyJS</t>
  </si>
  <si>
    <t>https://surveyjs.io/</t>
  </si>
  <si>
    <t>4900, 6000</t>
  </si>
  <si>
    <t>commercial software (https://surveyjs.io/Licenses)</t>
  </si>
  <si>
    <t>200, 660, 670</t>
  </si>
  <si>
    <t>embed. both library and web app for survey design</t>
  </si>
  <si>
    <t>poll.ly</t>
  </si>
  <si>
    <t>https://poll.ly/#/</t>
  </si>
  <si>
    <t>Engageform</t>
  </si>
  <si>
    <t>https://4screens.net/engageform/</t>
  </si>
  <si>
    <t>free starter + pricing</t>
  </si>
  <si>
    <t xml:space="preserve">$20/month </t>
  </si>
  <si>
    <t>admin panel, embed</t>
  </si>
  <si>
    <t>EUSurvey</t>
  </si>
  <si>
    <t>https://ec.europa.eu/eusurvey</t>
  </si>
  <si>
    <t>1 "EUSurvey's open-source software can be installed anywhere as a stand-alone application"</t>
  </si>
  <si>
    <t>Microsoft Forms</t>
  </si>
  <si>
    <t>https://forms.office.com/</t>
  </si>
  <si>
    <t>free + pro account</t>
  </si>
  <si>
    <t>SmartSurvey</t>
  </si>
  <si>
    <t>http://www.smartsurvey.co.uk/</t>
  </si>
  <si>
    <t>Basic ($0), Professional (£30/month), Business (£60/month)</t>
  </si>
  <si>
    <t>embed</t>
  </si>
  <si>
    <t>Enketo Smart Paper</t>
  </si>
  <si>
    <t>https://enketo.org/</t>
  </si>
  <si>
    <t>check inclusion</t>
  </si>
  <si>
    <t xml:space="preserve">Enketo Express is a full-fledged web application that is often referred to as just "Enketo". It can be used to collect data for any OpenRosa-compliant server.
</t>
  </si>
  <si>
    <t>SurveyCTO</t>
  </si>
  <si>
    <t>www.surveycto.com</t>
  </si>
  <si>
    <t>? (github repo has a license for each repo)</t>
  </si>
  <si>
    <r>
      <rPr>
        <color rgb="FF1155CC"/>
        <u/>
      </rPr>
      <t>https://github.com/surveycto?page=2</t>
    </r>
    <r>
      <rPr>
        <color rgb="FF000000"/>
      </rPr>
      <t xml:space="preserve"> pricing 14 day free trial</t>
    </r>
  </si>
  <si>
    <t>$198/month</t>
  </si>
  <si>
    <t>400, 150, 660</t>
  </si>
  <si>
    <t xml:space="preserve">1 drag-and-drop form designer. A desktop application that offers the safest and most powerful way to centralize your work, export your data, manage projects, and work offline. </t>
  </si>
  <si>
    <t>OhMyForm</t>
  </si>
  <si>
    <t>https://ohmyform.com/</t>
  </si>
  <si>
    <t>embed, install with docker. but says similar to google forms</t>
  </si>
  <si>
    <t>DataScope</t>
  </si>
  <si>
    <t>https://www.mydatascope.com/en</t>
  </si>
  <si>
    <r>
      <rPr>
        <color rgb="FF1155CC"/>
        <u/>
      </rPr>
      <t>https://github.com/DScope</t>
    </r>
    <r>
      <t xml:space="preserve"> main product doesn't seem to be here</t>
    </r>
  </si>
  <si>
    <t>Basic ($0), Standard ($30/month), Premium ($50/month)</t>
  </si>
  <si>
    <t>Monolyth Limited</t>
  </si>
  <si>
    <t>https://monolyth.io/</t>
  </si>
  <si>
    <t>n/a</t>
  </si>
  <si>
    <t>Spokk</t>
  </si>
  <si>
    <t>https://www.spokk.io/</t>
  </si>
  <si>
    <t>Since we are still in beta, all features currently offered will be FREE, FOREVER. We will rely on advertisements, promoted surveys and paid features for organizations for generating revenue in the future.</t>
  </si>
  <si>
    <t>Basic Plan ($9/month), Saver Plan ($25/month), Premium Plan ($55/month), Gold Plan ($99/month)</t>
  </si>
  <si>
    <t>web link</t>
  </si>
  <si>
    <t>Crowdsignal</t>
  </si>
  <si>
    <t>https://crowdsignal.com/</t>
  </si>
  <si>
    <t>free version + subscription, The license granted herein is non-exclusive, personal to you and nontransferable.</t>
  </si>
  <si>
    <t>Free ($0), Premium ($15), Business ($45), Team ($29/user/month)</t>
  </si>
  <si>
    <t>?, 660, 400</t>
  </si>
  <si>
    <t>Drag and drop, web link, embed, ios app</t>
  </si>
  <si>
    <t>Webanketa.com</t>
  </si>
  <si>
    <t>free and pro account</t>
  </si>
  <si>
    <t>Free (€0/month), Professional (€15/month)</t>
  </si>
  <si>
    <t>Pollscape</t>
  </si>
  <si>
    <t>https://pollscape-d2b4b.firebaseapp.com/</t>
  </si>
  <si>
    <t>Ramen</t>
  </si>
  <si>
    <t>https://ramen.is/</t>
  </si>
  <si>
    <t>Free, Starter ($39/month), Pro ($99/month), Enterprise ($199/month)</t>
  </si>
  <si>
    <t>0 js and plugins</t>
  </si>
  <si>
    <t>Feedier</t>
  </si>
  <si>
    <t>https://feedier.com/</t>
  </si>
  <si>
    <t xml:space="preserve">free &amp; pricing </t>
  </si>
  <si>
    <t>dashboard, embed, link</t>
  </si>
  <si>
    <t>Open Data Kit</t>
  </si>
  <si>
    <t>https://getodk.org/</t>
  </si>
  <si>
    <t>200, 400, 150, 670</t>
  </si>
  <si>
    <t>1 and also libraries</t>
  </si>
  <si>
    <t>The online version works with modern web browsers</t>
  </si>
  <si>
    <t>2,3,5,6</t>
  </si>
  <si>
    <t>SurveyNuts</t>
  </si>
  <si>
    <t>http://surveynuts.com/</t>
  </si>
  <si>
    <t>Free ($0/month), Basic ($17/month), Pro ($25/month), Plus ($39/month)</t>
  </si>
  <si>
    <t xml:space="preserve">link and embed, drag-and-drop </t>
  </si>
  <si>
    <t>Delighted</t>
  </si>
  <si>
    <t>https://delighted.com/</t>
  </si>
  <si>
    <r>
      <rPr>
        <color rgb="FF1155CC"/>
        <u/>
      </rPr>
      <t>https://github.com/delighted?page=2</t>
    </r>
    <r>
      <t xml:space="preserve"> free &amp; pricing , MIT api clients</t>
    </r>
  </si>
  <si>
    <t>Plan A ($224/monthly) Plan B ($449/monthly)</t>
  </si>
  <si>
    <t>link, embed. mobile app,api,sdk</t>
  </si>
  <si>
    <t>Webform</t>
  </si>
  <si>
    <t>https://webform.com/</t>
  </si>
  <si>
    <t>free &amp; paid plans</t>
  </si>
  <si>
    <t>Free ($0), Plus ($9.95/month), Double-Plus ($19.95/month), Supreme ($39.95/month) Ultima ($99.95/month)</t>
  </si>
  <si>
    <t>Drag and Drop Builder, dashboard</t>
  </si>
  <si>
    <t>Kwik Surveys</t>
  </si>
  <si>
    <t>https://www.kwiksurveys.com/</t>
  </si>
  <si>
    <t>Essentials ($12.99/month), Pro ($25/month), Business ($59/month), Students and Non-profits ($2.99/month)</t>
  </si>
  <si>
    <t>Survio</t>
  </si>
  <si>
    <t>http://www.survio.com/</t>
  </si>
  <si>
    <t>Personal ($16.58/monthly), Business ($33.25), Elite ($66.58)</t>
  </si>
  <si>
    <t>weblink, embed, dashboard</t>
  </si>
  <si>
    <t>SoGoSurvey</t>
  </si>
  <si>
    <t>http://www.sogosurvey.com/</t>
  </si>
  <si>
    <t>pricing, free licenses for some groups like students</t>
  </si>
  <si>
    <t>Free Plan ($0), Plus ($25/month), Pro ($66/month), Premium ($99/month)</t>
  </si>
  <si>
    <t>link, embed</t>
  </si>
  <si>
    <t>eSurv.org</t>
  </si>
  <si>
    <t>http://esurv.org/</t>
  </si>
  <si>
    <t>free software</t>
  </si>
  <si>
    <t>ChilledLime</t>
  </si>
  <si>
    <t>http://www.chilledlime.com/</t>
  </si>
  <si>
    <t>free but software license unclear</t>
  </si>
  <si>
    <t>down 2020-08-11</t>
  </si>
  <si>
    <t>SurveyMoz</t>
  </si>
  <si>
    <t>http://www.surveymoz.com/</t>
  </si>
  <si>
    <t>pricing and free accounts, license unclear</t>
  </si>
  <si>
    <t>($16/monthly), Students and non-profits ($0)</t>
  </si>
  <si>
    <t>Point Surveys</t>
  </si>
  <si>
    <t>http://www.pointsurveys.com/</t>
  </si>
  <si>
    <t>Enalyzer</t>
  </si>
  <si>
    <t>http://www.enalyzer.com/</t>
  </si>
  <si>
    <t>pricing and free accounts</t>
  </si>
  <si>
    <t>SurveyPlanet</t>
  </si>
  <si>
    <t>https://surveyplanet.com/</t>
  </si>
  <si>
    <t>6000?</t>
  </si>
  <si>
    <t>"SurveyPlanet grants you a limited license to access and make personal use the Site and the Service."</t>
  </si>
  <si>
    <t>Free ($0), Pro ($20/month)</t>
  </si>
  <si>
    <t>CheckMarket</t>
  </si>
  <si>
    <t>https://www.checkmarket.com/</t>
  </si>
  <si>
    <t>Per Survey ($49), Starter ($995/year), Pro ($1,995/year)</t>
  </si>
  <si>
    <t>WYSIWYG, api, url, embed, dashboard</t>
  </si>
  <si>
    <t>Zoomerang</t>
  </si>
  <si>
    <r>
      <t xml:space="preserve">
</t>
    </r>
    <r>
      <rPr>
        <color rgb="FF1155CC"/>
        <u/>
      </rPr>
      <t>http://www.zoomerang.com/</t>
    </r>
  </si>
  <si>
    <t>Reactflow</t>
  </si>
  <si>
    <t>https://reactflow.com/</t>
  </si>
  <si>
    <t>Drag and Drop, weblink</t>
  </si>
  <si>
    <t>Qualaroo</t>
  </si>
  <si>
    <t>https://qualaroo.com/</t>
  </si>
  <si>
    <t>sdk check, pricing</t>
  </si>
  <si>
    <t>Startup ($199/month), Growth ($499/month)</t>
  </si>
  <si>
    <t>embed, "Once you’ve added Qualaroo code to your site"</t>
  </si>
  <si>
    <t>Aweform</t>
  </si>
  <si>
    <t>https://aweform.com/</t>
  </si>
  <si>
    <t>unclear</t>
  </si>
  <si>
    <t>Basic (Free), Pro ($9/user/month)</t>
  </si>
  <si>
    <t>"web based tool", link, embed</t>
  </si>
  <si>
    <t>Inventiv Insight</t>
  </si>
  <si>
    <t>inventiv.io</t>
  </si>
  <si>
    <t>pricing + free</t>
  </si>
  <si>
    <t>Wispform</t>
  </si>
  <si>
    <t>https://wispform.com/</t>
  </si>
  <si>
    <t>pricing &amp; free trial</t>
  </si>
  <si>
    <t>Wispform Basic ($0), Wispform Pro ($10/month)</t>
  </si>
  <si>
    <t>url, embed, workspace</t>
  </si>
  <si>
    <t>Teamscope</t>
  </si>
  <si>
    <t>pricing &amp; free trial, check terms of use again</t>
  </si>
  <si>
    <t>app</t>
  </si>
  <si>
    <t>GetInsights.co</t>
  </si>
  <si>
    <t>CusJo</t>
  </si>
  <si>
    <t>https://cusjo.com/</t>
  </si>
  <si>
    <t>free plan &amp; pricing</t>
  </si>
  <si>
    <t>FormBit</t>
  </si>
  <si>
    <t>https://formbit.co/</t>
  </si>
  <si>
    <t>Free, Starter ($14.99/month), Pro ($29.99/month), Business ($79.99/month)</t>
  </si>
  <si>
    <t>"drag and drop", link, embed, dashborad</t>
  </si>
  <si>
    <t>Wizu</t>
  </si>
  <si>
    <t>http://wizu.com/</t>
  </si>
  <si>
    <t>Professional (£99/month), Premium (£299/month)</t>
  </si>
  <si>
    <t>Sarshomar</t>
  </si>
  <si>
    <t>https://sarshomar.com/</t>
  </si>
  <si>
    <t>Pollanimal</t>
  </si>
  <si>
    <t>https://pollanimal.com/</t>
  </si>
  <si>
    <t>basic free + premium</t>
  </si>
  <si>
    <t>dashboard</t>
  </si>
  <si>
    <t>SoSci Survey</t>
  </si>
  <si>
    <t>https://www.soscisurvey.com/</t>
  </si>
  <si>
    <t>" There is no need to install any software. SoSci Survey is running on a survey server, i.e. SoSciSurvey.de, and is handled through your internet browser. ", link</t>
  </si>
  <si>
    <t>Startquestion</t>
  </si>
  <si>
    <t>https://www.startquestion.com/</t>
  </si>
  <si>
    <t>SurveyTown</t>
  </si>
  <si>
    <t>https://surveytown.com/#</t>
  </si>
  <si>
    <t>free basic + pricing</t>
  </si>
  <si>
    <t>Basic ($0), Standard ($69/month), Professional ($199/month)</t>
  </si>
  <si>
    <t>email embed, link</t>
  </si>
  <si>
    <t>Survey Anyplace</t>
  </si>
  <si>
    <t>http://www.surveyanyplace.com/</t>
  </si>
  <si>
    <t>Essential ($33/month), Professional ($50/month)</t>
  </si>
  <si>
    <t>SurveyStatz</t>
  </si>
  <si>
    <t>https://www.surveystatz.com/</t>
  </si>
  <si>
    <t>free basic + paid</t>
  </si>
  <si>
    <t>Basic ($0), Monthly ($15/month)</t>
  </si>
  <si>
    <t>"drag and drop "</t>
  </si>
  <si>
    <t>FormCrafts</t>
  </si>
  <si>
    <t>http://formcrafts.com/</t>
  </si>
  <si>
    <t>paid subscription + free plan</t>
  </si>
  <si>
    <t>Startup ($15/month), Growth ($30/month), Business ($75/month), Enterprise ($195/month)</t>
  </si>
  <si>
    <t>Drag and Drop, embed</t>
  </si>
  <si>
    <t>Satsum</t>
  </si>
  <si>
    <t>http://satsum.com/</t>
  </si>
  <si>
    <t>embed or no</t>
  </si>
  <si>
    <t>Wyzerr</t>
  </si>
  <si>
    <t>https://wyzerr.com/</t>
  </si>
  <si>
    <t>survey 100 respondents for free</t>
  </si>
  <si>
    <t>Range from $29-899/month</t>
  </si>
  <si>
    <t>MoboSurvey</t>
  </si>
  <si>
    <t>https://www.mobosurvey.com/</t>
  </si>
  <si>
    <t>free + paid</t>
  </si>
  <si>
    <t>Basic (free), Standard ($5/month)</t>
  </si>
  <si>
    <t>Checkbox Survey</t>
  </si>
  <si>
    <t>https://www.checkbox.com/</t>
  </si>
  <si>
    <t>paid + try it free</t>
  </si>
  <si>
    <t>Insight Stash</t>
  </si>
  <si>
    <t>https://insightstash.com/</t>
  </si>
  <si>
    <t>INQ.Social</t>
  </si>
  <si>
    <t>http://inq.social/</t>
  </si>
  <si>
    <t>Start Up (Free), Aspire ($95/month), Professional ($285/month), Enterprise ($750)</t>
  </si>
  <si>
    <t>"Embed InQ.Social code snippet into every page"</t>
  </si>
  <si>
    <t>ApPHP Survey</t>
  </si>
  <si>
    <t>https://www.apphp.com/php-survey/index.php</t>
  </si>
  <si>
    <t>Survey Exchange</t>
  </si>
  <si>
    <t>http://surveyexchange.co.uk/</t>
  </si>
  <si>
    <t>Hubert.ai</t>
  </si>
  <si>
    <t>https://hubert.ai/</t>
  </si>
  <si>
    <t>paid + try for free</t>
  </si>
  <si>
    <t>Basic (1€), Intermediate (3€), Advanced (6€)</t>
  </si>
  <si>
    <t>Obsurvey</t>
  </si>
  <si>
    <t>http://obsurvey.com/</t>
  </si>
  <si>
    <t>pricing &amp; free accounts</t>
  </si>
  <si>
    <t>Student Plan (Free), Premium ($12), Gold ($47), Platinum ($121)</t>
  </si>
  <si>
    <t>Freshmarketer</t>
  </si>
  <si>
    <t>https://www.freshworks.com/marketing-automation/conversion-rate-optimization/?gspk=TWFya3VzT2xhdXNzb24&amp;gsxid=uapn2rWAWdnP&amp;utm_campaign=Growsumo&amp;utm_medium=MarkusOlausson-Growsumo&amp;utm_source=Growsumo&amp;utm_tactic_id=3667549</t>
  </si>
  <si>
    <t xml:space="preserve">Flexible and scalable pricing that varies </t>
  </si>
  <si>
    <t>Survey™ Project</t>
  </si>
  <si>
    <t>http://www.surveyproject.org/</t>
  </si>
  <si>
    <t>1 webapp</t>
  </si>
  <si>
    <t>Survaider</t>
  </si>
  <si>
    <t>https://www.google.com/url?sa=t&amp;rct=j&amp;q=&amp;esrc=s&amp;source=web&amp;cd=&amp;cad=rja&amp;uact=8&amp;ved=2ahUKEwiC6oOp26nqAhUy4YUKHUlxCNEQFjAAegQIARAC&amp;url=http%3A%2F%2Fwww.survaider.com%2F&amp;usg=AOvVaw1xIXey4MrcRv8B8qGB26cA</t>
  </si>
  <si>
    <t>SurveyLegend</t>
  </si>
  <si>
    <t>https://www.surveylegend.com/</t>
  </si>
  <si>
    <t>free + pricing</t>
  </si>
  <si>
    <t>Starter (Free), Pro ($15/month), Business ($25/month), Legendary ($65/month)</t>
  </si>
  <si>
    <t>Drag &amp; Drop, liknk, embed</t>
  </si>
  <si>
    <t xml:space="preserve">atlan collect </t>
  </si>
  <si>
    <t>http://socialcops.com/collect</t>
  </si>
  <si>
    <t>double (atlan)</t>
  </si>
  <si>
    <t>pricing, 7 day free trial</t>
  </si>
  <si>
    <t>Pisano</t>
  </si>
  <si>
    <t>https://www.pisano.co/en</t>
  </si>
  <si>
    <t>book a meeting</t>
  </si>
  <si>
    <t>Book a Meeting</t>
  </si>
  <si>
    <t>Examinare Survey Tool</t>
  </si>
  <si>
    <t>https://surveytools.examinare.com/</t>
  </si>
  <si>
    <t>Business+ ($29/user/month) Unlimited Account ($69/user/month)</t>
  </si>
  <si>
    <t>erhebung.de</t>
  </si>
  <si>
    <t>https://erhebung.de/en</t>
  </si>
  <si>
    <t>free standard version, paid premium</t>
  </si>
  <si>
    <t>Standard (Free), Premium (€125/year)</t>
  </si>
  <si>
    <t>1, link, embed</t>
  </si>
  <si>
    <t>Nicereply</t>
  </si>
  <si>
    <t>https://nicereply.com/</t>
  </si>
  <si>
    <t>pricing, free trial</t>
  </si>
  <si>
    <t>Miniplan ($39/month), Start Plan ($79/month), Grow Plan ($159/month), Business Plan ($239/month)</t>
  </si>
  <si>
    <t>Google Surveys</t>
  </si>
  <si>
    <t>https://surveys.withgoogle.com/</t>
  </si>
  <si>
    <t>seems free</t>
  </si>
  <si>
    <t>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 We need your permission if your intellectual property rights restrict our use of your content. You provide Google with that permission through this license.</t>
  </si>
  <si>
    <t>Formstack</t>
  </si>
  <si>
    <t>https://www.formstack.com/online-forms</t>
  </si>
  <si>
    <t>pricing, 14 day free trial</t>
  </si>
  <si>
    <t>Bronze ($19), Silver ($59/month), Gold ($99/month), Platinum ($249/month)</t>
  </si>
  <si>
    <t>drag and drop interface, embed</t>
  </si>
  <si>
    <t>Wufoo</t>
  </si>
  <si>
    <t>http://www.wufoo.com/</t>
  </si>
  <si>
    <t>pricing, one free version</t>
  </si>
  <si>
    <t>Starter ($14.08/month), Professional ($29.08/month), Advanced ($74.08/month), Ultimate ($183.25/month)</t>
  </si>
  <si>
    <t>FormAssembly</t>
  </si>
  <si>
    <t>http://www.formassembly.com/</t>
  </si>
  <si>
    <t>Professional ($89/month/user), Premier ($224/month/user), Enterprise Cloud ($599/month/3 users)</t>
  </si>
  <si>
    <t>Drag and drop, "you can easily embed forms to your website by pasting the provided HTML code"</t>
  </si>
  <si>
    <t>SelectSurvey.NET</t>
  </si>
  <si>
    <t>http://www.classapps.com/product_ss.aspx</t>
  </si>
  <si>
    <t>QuickTapSurvey</t>
  </si>
  <si>
    <t>https://www.quicktapsurvey.com/features</t>
  </si>
  <si>
    <t>Free Trial ($0), Pro ($41/month), Premium ($84/month)</t>
  </si>
  <si>
    <t>IBM SPSS</t>
  </si>
  <si>
    <t>https://www.ibm.com/analytics/spss-statistics-software</t>
  </si>
  <si>
    <t>inclusion?</t>
  </si>
  <si>
    <t>try for free, seems proprietary</t>
  </si>
  <si>
    <t>Free Trial ($0), Subscription ($99/month)</t>
  </si>
  <si>
    <t>150, 660</t>
  </si>
  <si>
    <t>JotForm</t>
  </si>
  <si>
    <t>https://www.jotform.com/</t>
  </si>
  <si>
    <t xml:space="preserve">pricing, free starter </t>
  </si>
  <si>
    <t>Starter (Free), Bronze ($24/month), Silver ($29/month), Gold ($79/month)</t>
  </si>
  <si>
    <t>?, 400, 150, 650, 660, 670</t>
  </si>
  <si>
    <t>embed, Drag-and-drop , mobile apps</t>
  </si>
  <si>
    <t>1,2,5</t>
  </si>
  <si>
    <t>UseResponse</t>
  </si>
  <si>
    <t>https://www.useresponse.com/</t>
  </si>
  <si>
    <t>Basic Cloud ($49/month), Enterprise Cloud ($19/month)</t>
  </si>
  <si>
    <t>embed, sdk</t>
  </si>
  <si>
    <t>Wootric</t>
  </si>
  <si>
    <t>https://www.wootric.com/survey-software-for-customer-experience/</t>
  </si>
  <si>
    <t>Essential ($89/month), Pro ($224/month)</t>
  </si>
  <si>
    <t>link, embed, dashboard</t>
  </si>
  <si>
    <t>Spidergap</t>
  </si>
  <si>
    <t>www.spidergap.com</t>
  </si>
  <si>
    <t xml:space="preserve">online designer </t>
  </si>
  <si>
    <t>Refiner</t>
  </si>
  <si>
    <t>https://refiner.io/</t>
  </si>
  <si>
    <t>Essentials ($39/month), Growth ($89/month), Enterprise ($199/month)</t>
  </si>
  <si>
    <t>0 widget, Launch ad-hoc with JavaScript, you first need to install our widget on your website or web application</t>
  </si>
  <si>
    <t>Zest</t>
  </si>
  <si>
    <t>https://www.getapp.com/x/zest-application?route=alternatives&amp;from_listing=100394</t>
  </si>
  <si>
    <t>pricing/sunscription, free trial</t>
  </si>
  <si>
    <t>Start (3€/month/user), Expand (5€/month/user), Full Suite (7€/month/user)</t>
  </si>
  <si>
    <t>mobile app</t>
  </si>
  <si>
    <t>WorkTango</t>
  </si>
  <si>
    <t>worktango.com</t>
  </si>
  <si>
    <t>dashboards</t>
  </si>
  <si>
    <t>Lucky Orange</t>
  </si>
  <si>
    <t>https://www.luckyorange.com/polls.php</t>
  </si>
  <si>
    <t>Starter ($10/month), Small Business ($20/month), Medium ($50/month), Large ($100/month)</t>
  </si>
  <si>
    <t xml:space="preserve">0 snippet of JavaScript </t>
  </si>
  <si>
    <t>blueX</t>
  </si>
  <si>
    <t>https://explorance.com/products/bluex/</t>
  </si>
  <si>
    <t>get demo. not sure of pricing</t>
  </si>
  <si>
    <t>"BlueX was built to have the same familiar feel as other web apps, so you won’t be overwhelmed.", "drag-and-drop interface"</t>
  </si>
  <si>
    <t>Dub InterViewer</t>
  </si>
  <si>
    <t>https://www.nebu.com/nebu-dub-interviewer-questionnaire-design-and-survey-programming</t>
  </si>
  <si>
    <t>fits inclusion?</t>
  </si>
  <si>
    <t>request a call</t>
  </si>
  <si>
    <t>Spark Chart</t>
  </si>
  <si>
    <t>https://www.sparkchart.com/</t>
  </si>
  <si>
    <t>subscription, 14 day free trial</t>
  </si>
  <si>
    <t>Individual, Team, Organization ($25/user/month) Consultant or Enterprise ($40/user/month)</t>
  </si>
  <si>
    <t>Q One</t>
  </si>
  <si>
    <t>https://www.qone-tech.com/</t>
  </si>
  <si>
    <t>fits inclusion criteria?</t>
  </si>
  <si>
    <t>"cloud-based data collection platform"</t>
  </si>
  <si>
    <t>CoolTool</t>
  </si>
  <si>
    <t>https://cooltool.com/</t>
  </si>
  <si>
    <t>paid option with more features + free option subscriptions</t>
  </si>
  <si>
    <t>"Cloud-based solution"</t>
  </si>
  <si>
    <t>Survey Galaxy</t>
  </si>
  <si>
    <t>https://www.surveygalaxy.com/</t>
  </si>
  <si>
    <t>Subscription, including a free personal mini subscription</t>
  </si>
  <si>
    <t>Personal Mini ($0), Personal Maxi ($35/month), Enterprise ($120/month)</t>
  </si>
  <si>
    <t>"Respondents can be invited either via email, by including a link to the published survey, and/or by establishing a link to the published survey on either your own or a third-party website. It is also possible to configure the survey so that it appears that the survey is running from within your own or third-party website. "</t>
  </si>
  <si>
    <t>Voxco Survey Software</t>
  </si>
  <si>
    <t>https://www.voxco.com/</t>
  </si>
  <si>
    <t>Get Started with Voxco’s free website satisfaction survey tool now!</t>
  </si>
  <si>
    <t>"Voxco Survey Software can be used by researchers doing studies in the academic space"</t>
  </si>
  <si>
    <t>"Both SaaS plan or on-premise deployment", drag and drop, mobile app</t>
  </si>
  <si>
    <t>GoSurvey</t>
  </si>
  <si>
    <t>https://www.gosurvey.in/</t>
  </si>
  <si>
    <t>free trial + pricing / subscription</t>
  </si>
  <si>
    <t>QuickSurveys</t>
  </si>
  <si>
    <t>https://www.quicksurveys.com/</t>
  </si>
  <si>
    <t>Creating your free survey - Toluna QuickSurveys is 100% free when you survey your own group and use our set of powerful standard features. free and premier feature paying plan</t>
  </si>
  <si>
    <t>Basic ($17/month), Advanced ($45/month), Professional ($65/month)</t>
  </si>
  <si>
    <t>"You can launch via AskToluna or AskToluna Pro to access Toluna’s global community of millions of consumers, or launch via a web link, e-mail, or embed a widget to your website. "</t>
  </si>
  <si>
    <t>RotatorSurvey</t>
  </si>
  <si>
    <t>https://rotatorsurvey.com</t>
  </si>
  <si>
    <t>pricing, free starter version</t>
  </si>
  <si>
    <t>CAWI Basic ($29/month), PAPI Basic ($31/month), CATI Basic ($41/month), CAPI Basic ($40/month)</t>
  </si>
  <si>
    <t>Key Survey</t>
  </si>
  <si>
    <t>https://www.keysurvey.com/</t>
  </si>
  <si>
    <t>request a free trial</t>
  </si>
  <si>
    <t>IdSurvey</t>
  </si>
  <si>
    <t>https://www.idsurvey.com/en/</t>
  </si>
  <si>
    <t xml:space="preserve">IdSurvey has flexible CAWI, CATI, CAPI licenses to adapt to big, medium, and small businesses, so there aren’t any hidden costs. </t>
  </si>
  <si>
    <t>Nfield</t>
  </si>
  <si>
    <t>https://www.nipo.com/nfield-online</t>
  </si>
  <si>
    <t>trial + pricing</t>
  </si>
  <si>
    <t>Centercode</t>
  </si>
  <si>
    <t>https://www.centercode.com/</t>
  </si>
  <si>
    <t>contact sales, beta testing opportunities</t>
  </si>
  <si>
    <t>Gainsight PX</t>
  </si>
  <si>
    <t>https://www.gainsight.com/product-experience/</t>
  </si>
  <si>
    <t>in-app surveys</t>
  </si>
  <si>
    <t>GroupQuality</t>
  </si>
  <si>
    <t>https://groupquality.com/products/online-surveys/</t>
  </si>
  <si>
    <t>"Create a customizable survey widget for your website by adding one piece of code"</t>
  </si>
  <si>
    <t>Survey Analytics</t>
  </si>
  <si>
    <t>https://www.surveyanalytics.com/</t>
  </si>
  <si>
    <t>get started with a free trial</t>
  </si>
  <si>
    <t>Essentials (Free), Advanced ($85/month), Enterprise (Request pricing)</t>
  </si>
  <si>
    <t>"via emails, text messages, website embeds or simply sharing it on social media", dashboard</t>
  </si>
  <si>
    <t>1,2,3,7</t>
  </si>
  <si>
    <t>MarketForce</t>
  </si>
  <si>
    <t>https://www.marketforce.com/solutions-and-products/customer-surveys</t>
  </si>
  <si>
    <t>sales enquiry</t>
  </si>
  <si>
    <t xml:space="preserve">Online, email, SMS text, QR codes, IVR, and mobile app integration. </t>
  </si>
  <si>
    <t>Polls Everywhere</t>
  </si>
  <si>
    <t>www.polleverywhere.com</t>
  </si>
  <si>
    <t>pricing, intro free</t>
  </si>
  <si>
    <t xml:space="preserve">Intro (Free), Present ($120/year), Engage ($42/month), Teams ($84/month), Enterprise ($9,999+) </t>
  </si>
  <si>
    <t>400, 150, 200</t>
  </si>
  <si>
    <t>1 desktop, mobile apps</t>
  </si>
  <si>
    <t>200?</t>
  </si>
  <si>
    <t>SnapSurveys</t>
  </si>
  <si>
    <t>https://www.snapsurveys.com/</t>
  </si>
  <si>
    <t>Client Heartbeat</t>
  </si>
  <si>
    <t>https://www.clientheartbeat.com/</t>
  </si>
  <si>
    <t>proprietary, subscriptions, try free for 21 days / create first survey free</t>
  </si>
  <si>
    <t>Basic ($29/month), Gold ($59/month), Platinum ($89/month), Enterprise ($449/month)</t>
  </si>
  <si>
    <t>?,660</t>
  </si>
  <si>
    <t>Survata</t>
  </si>
  <si>
    <t>www.survata.com</t>
  </si>
  <si>
    <t>? Request demo. No pricing mentioned</t>
  </si>
  <si>
    <t>Vision Critical</t>
  </si>
  <si>
    <t>https://www.visioncritical.com/surveys</t>
  </si>
  <si>
    <t xml:space="preserve">Our platform is delivered as a cloud-based, multi-tenant, Software as a Service (SaaS) application accessed by respondents via a web browser. </t>
  </si>
  <si>
    <t>Cisco Webex Experience Management</t>
  </si>
  <si>
    <t>https://www.cisco.com/c/en/us/products/contact-center/webex-experience-management/index.html#~features</t>
  </si>
  <si>
    <t>Free ($0), Starter ($13.50/month), Plus ($17.95/month), Business ($26.95/month)</t>
  </si>
  <si>
    <t>Perceptyx</t>
  </si>
  <si>
    <t>www.perceptyx.com</t>
  </si>
  <si>
    <t>seems proprietary</t>
  </si>
  <si>
    <t>AWARE</t>
  </si>
  <si>
    <t>awareframework.com</t>
  </si>
  <si>
    <t>mobile phone software sensor data collection</t>
  </si>
  <si>
    <t>?, 400, 660, 670</t>
  </si>
  <si>
    <t>framework, says no code but code in tutorials, dashboard, mobile app, api, library</t>
  </si>
  <si>
    <t>Beiwe Research Platform</t>
  </si>
  <si>
    <t>"The Beiwe app is just one of the three components of the Beiwe platform. The other components are the Beiwe back-end and the Beiwe data analysis pipeline. "</t>
  </si>
  <si>
    <t>cenceme.org</t>
  </si>
  <si>
    <t>unknown</t>
  </si>
  <si>
    <t>Context Sensing SDK</t>
  </si>
  <si>
    <t>https://software.intel.com/content/www/us/en/develop/articles/context-sensing-sdk-discontinued.html</t>
  </si>
  <si>
    <t>discontinued</t>
  </si>
  <si>
    <t>Discontinued Product</t>
  </si>
  <si>
    <t>https://play.google.com/store/apps/details?id=com.movisens.andear&amp;hl=en</t>
  </si>
  <si>
    <t>https://webempath.com/</t>
  </si>
  <si>
    <t>The rights to all designs, photographs, music, text, pictures, moving images or other data contained in the Website are owned by the Company, its partners, exhibitors in the exhibitions organized by the Company, and various any other legal owners. Unauthorized use or the reproduction of any content made accessible on the Website is prohibited. It is also forbidden to use any such information, pictures or data, etc., or to transfer, reproduce, distribute, alter or process otherwise the same, beyond the extent of personal private use as permitted under the Copyright Law of Japan.</t>
  </si>
  <si>
    <t>100, 650, 660</t>
  </si>
  <si>
    <t>1 "The Beiwe app is just one of the three components of the Beiwe platform. The other components are the Beiwe back-end and the Beiwe data analysis pipeline. "</t>
  </si>
  <si>
    <t>ExpiWell (former experimetrics)</t>
  </si>
  <si>
    <t>https://app.expiwell.com/</t>
  </si>
  <si>
    <t>proprietary (https://app.expiwell.com/tos)</t>
  </si>
  <si>
    <r>
      <rPr>
        <b/>
        <u/>
      </rPr>
      <t>BASIC FREE</t>
    </r>
    <r>
      <t xml:space="preserve">:(Free) </t>
    </r>
    <r>
      <rPr>
        <b/>
        <u/>
      </rPr>
      <t>ACADEMIC PLUS (</t>
    </r>
    <r>
      <t>$1,295/year)</t>
    </r>
    <r>
      <rPr>
        <b/>
        <u/>
      </rPr>
      <t>ACADEMIC</t>
    </r>
    <r>
      <t xml:space="preserve"> </t>
    </r>
    <r>
      <rPr>
        <b/>
        <u/>
      </rPr>
      <t>PREMIUM</t>
    </r>
    <r>
      <t>($2,295/year)</t>
    </r>
    <r>
      <rPr>
        <b/>
        <u/>
      </rPr>
      <t>BUSINESS BASIC: (</t>
    </r>
    <r>
      <t xml:space="preserve">Free) </t>
    </r>
    <r>
      <rPr>
        <b/>
        <u/>
      </rPr>
      <t>BUSINESS PLUS</t>
    </r>
    <r>
      <t xml:space="preserve"> ($2,495/year) </t>
    </r>
    <r>
      <rPr>
        <b/>
        <u/>
      </rPr>
      <t>BUSINESS PREMIUM</t>
    </r>
    <r>
      <t xml:space="preserve"> ($4,495/year)</t>
    </r>
  </si>
  <si>
    <t>mobile apps, visual interface</t>
  </si>
  <si>
    <t>http://www.emotionsense.org/</t>
  </si>
  <si>
    <t xml:space="preserve"> 1 app</t>
  </si>
  <si>
    <t>Funf Open Sensing Framework</t>
  </si>
  <si>
    <t>https://www.funf.org/</t>
  </si>
  <si>
    <t>Install Funf as a pre-compiled app on the phones you want to test. Set up the data-collection back-end server, remotely configure the desired sensors and data collection behavior, and set up optional components like user surveys.</t>
  </si>
  <si>
    <t>"Install Funf as a pre-compiled app on the phones you want to test. Set up the data-collection back-end server, remotely configure the desired sensors and data collection behavior, and set up optional components like user surveys. "</t>
  </si>
  <si>
    <t>https://ilumivu.com/solutions/ecological-momentary-assessment-app/advantage/</t>
  </si>
  <si>
    <t>propreitary</t>
  </si>
  <si>
    <t>Pricing page cannot be found</t>
  </si>
  <si>
    <t>"no Programming Experience", Web-based Survey Editor, mobile apps</t>
  </si>
  <si>
    <t>propreitary (https://metricwire.com/terms-and-conditions/)</t>
  </si>
  <si>
    <t>Mobile Sensing Platform</t>
  </si>
  <si>
    <t>https://www.cogitocorp.com/</t>
  </si>
  <si>
    <t>1 application</t>
  </si>
  <si>
    <t>https://www.movisens.com/en/products/movisensxs/</t>
  </si>
  <si>
    <t>apply for a free student project / proprietary</t>
  </si>
  <si>
    <t xml:space="preserve"> web based study design without programming</t>
  </si>
  <si>
    <t>https://passivedatakit.org/</t>
  </si>
  <si>
    <t xml:space="preserve">The PDK framework consists of
                Reusable software components for gathering data in mobile, desktop (coming soon), and web environments.A Django-based application server for collecting data from PDK clients deployed in the field.
                        PDK's intended audience is the software developer creating highly 
targeted systems that tackle domain-specific challenges with systems 
tailored to maximize the user experience.
                        As such, PDK is a component that is imported into existing software 
projects that provides data collection, visualization, and transmission 
services leaving you to focus on meeting the challenges specific to your
 unique context.
                        PDK is not1 a standalone app or other 
independent system that non-software developers can download and deploy 
to begin collecting passive data without writing a line of code.
                        PDK is distributed under the Apache License, Version 2.0, allowing the framework to be deployed in open-source, educational, research, and commercial contexts.
                        1 While a standalone PDK-based data collection system is on our eventual agenda, we recommend the AWARE Framework if you need to start collecting passive data and do not have the necessary software development resources.
                </t>
  </si>
  <si>
    <t xml:space="preserve">0 Reusable software components for gathering data in mobile, desktop (coming soon), and web environments. A Django-based application server for collecting data from PDK clients deployed in the field.
</t>
  </si>
  <si>
    <t>Psychlog</t>
  </si>
  <si>
    <t>https://sourceforge.net/projects/psychlog/</t>
  </si>
  <si>
    <t>didnt find the official website</t>
  </si>
  <si>
    <t>unclear / license free software from wiki</t>
  </si>
  <si>
    <t>Psyt Research</t>
  </si>
  <si>
    <t>https://www.psyt.co.uk/</t>
  </si>
  <si>
    <t>1 many apps</t>
  </si>
  <si>
    <t>https://github.com/cbitstech/Purple-Robot</t>
  </si>
  <si>
    <t>Radar-CNS</t>
  </si>
  <si>
    <t>https://www.radar-cns.org/</t>
  </si>
  <si>
    <t>project with app and wearables</t>
  </si>
  <si>
    <t>"If you have an Android phone*, you can use that for the study. We cannot include IPhones users." -&gt; 400?</t>
  </si>
  <si>
    <t>RealLife exp</t>
  </si>
  <si>
    <t>https://play.google.com/store/apps/details?id=com.lifedata.reallife_exp&amp;hl=en</t>
  </si>
  <si>
    <t>ResearchKit</t>
  </si>
  <si>
    <t>https://www.apple.com/researchkit/</t>
  </si>
  <si>
    <t xml:space="preserve">just BSD = 3700? </t>
  </si>
  <si>
    <t>An open source framework for building apps</t>
  </si>
  <si>
    <t>Research Stack</t>
  </si>
  <si>
    <t>https://live.tech.cornell.edu/built/researchstack/</t>
  </si>
  <si>
    <t xml:space="preserve">0 SDK and UX framework for building research study apps </t>
  </si>
  <si>
    <t>https://www.sensingkit.org/</t>
  </si>
  <si>
    <t>Free software</t>
  </si>
  <si>
    <t>0 libraries</t>
  </si>
  <si>
    <t>Socialise</t>
  </si>
  <si>
    <t>https://www.unforgettable.me/</t>
  </si>
  <si>
    <t>Use of this app requires registrating with an account</t>
  </si>
  <si>
    <t>1 mobile app + dataviz on website</t>
  </si>
  <si>
    <t>Sensor Data Collection</t>
  </si>
  <si>
    <t>https://www.mathworks.com/help/matlabmobile_android/sensor-data-collection.html</t>
  </si>
  <si>
    <t>0 functions</t>
  </si>
  <si>
    <t>Easy M</t>
  </si>
  <si>
    <t>https://www.ncbi.nlm.nih.gov/pmc/articles/PMC5572675/</t>
  </si>
  <si>
    <t>$35 to purchase the article</t>
  </si>
  <si>
    <t>https://predictive-technology-laboratory.github.io/sensus/</t>
  </si>
  <si>
    <t xml:space="preserve">need to configure AWS S3 so not exactly beginner friendly  </t>
  </si>
  <si>
    <t>Bewell</t>
  </si>
  <si>
    <t>https://www.bewell-connect.com/</t>
  </si>
  <si>
    <t>wearables and app</t>
  </si>
  <si>
    <t>Sensors Data Collector</t>
  </si>
  <si>
    <t>https://play.google.com/store/apps/details?id=com.opendata.labs.sensorsdatacollector&amp;hl=en</t>
  </si>
  <si>
    <t>seems open source</t>
  </si>
  <si>
    <t>10600, 10700</t>
  </si>
  <si>
    <t>1 "suite of several Android applications ", need to extract data manually, "mCerebrum is designed to operate both as an independent, stand-alone platform and as part of a larger system"</t>
  </si>
  <si>
    <t>Google Fit</t>
  </si>
  <si>
    <t>https://www.google.com/fit/</t>
  </si>
  <si>
    <t>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t>
  </si>
  <si>
    <t>1 apps in stores</t>
  </si>
  <si>
    <t>HealthKit</t>
  </si>
  <si>
    <t>https://developer.apple.com/health-fitness/</t>
  </si>
  <si>
    <t>Since research kit is already there, add CareKit?</t>
  </si>
  <si>
    <t>framework</t>
  </si>
  <si>
    <t>mSense</t>
  </si>
  <si>
    <t>https://www.m-sense.de/en/</t>
  </si>
  <si>
    <t>Free download, offers in-app purchase</t>
  </si>
  <si>
    <t>HealthVault</t>
  </si>
  <si>
    <t>https://www.microsoft.com/fr-fr/industry/health?rtc=1</t>
  </si>
  <si>
    <t>redirects to another product?</t>
  </si>
  <si>
    <t xml:space="preserve">650, 660, 670 </t>
  </si>
  <si>
    <t>ohmageX</t>
  </si>
  <si>
    <t>https://play.google.com/store/apps/details?id=org.ohmage.x.ohmage&amp;hl=en</t>
  </si>
  <si>
    <t xml:space="preserve">If you are interested in using the Mobilize Lab's data collection platform for your research study, please contact Rose Rocchio at rrocchio@oit.ucla.edu
</t>
  </si>
  <si>
    <t>Commcare</t>
  </si>
  <si>
    <t>https://www.dimagi.com/commcare/</t>
  </si>
  <si>
    <t>Some of our Services allow you to download client software programs and tools ("Software") which may update automatically. So long as you comply with these Terms, we give you a limited, nonexclusive, nontransferable, revocable license to use the Software solely to access the Services.....</t>
  </si>
  <si>
    <t>Standard ($250/month. Comes with: Mobile App builders, support for multiple languages, role-based user management, scheduled data exports, integration with Excel dashboards, workforce monitoring reports), Pro ($500/month. Comes with: All Standard features, case sharing, web-based report builder, data cleaning tools, access to APIs, and priority email support), Advanced ($1,000/month. Comes with: All Pro features, browser-based entry, location-based power BI &amp; Tableau, IT-approved security tools, and priority phone support)</t>
  </si>
  <si>
    <t>drag and drop, "install CommCare for Android from the Google Play Store, and load your application"</t>
  </si>
  <si>
    <t>Android DataCollector App (with RemoteController)</t>
  </si>
  <si>
    <t>https://github.com/seemoo-lab/seemoo-mobile-sensing</t>
  </si>
  <si>
    <t>Cardiio</t>
  </si>
  <si>
    <t>https://apps.apple.com/us/app/cardiio-heart-rate-monitor/id542891434</t>
  </si>
  <si>
    <t>? free or pricing...</t>
  </si>
  <si>
    <t>Free and offers In-App Purchases</t>
  </si>
  <si>
    <t>1 store</t>
  </si>
  <si>
    <t>ActiTracker</t>
  </si>
  <si>
    <t>https://github.com/kenyoneda/ActiTracker</t>
  </si>
  <si>
    <t>ARMStrokes</t>
  </si>
  <si>
    <t>http://www.armstroke.com/</t>
  </si>
  <si>
    <t>HemaApp</t>
  </si>
  <si>
    <t>https://ubicomplab.cs.washington.edu/publications/hemaapp/</t>
  </si>
  <si>
    <t>Sense Networks</t>
  </si>
  <si>
    <t>https://en.wikipedia.org/wiki/Sense_Networks</t>
  </si>
  <si>
    <t>UbiFit</t>
  </si>
  <si>
    <t>https://www.consolvo.org/ubifit</t>
  </si>
  <si>
    <t>not sure if still in use</t>
  </si>
  <si>
    <t>inconclusive, not sure if still in use</t>
  </si>
  <si>
    <t>"  a glanceable display, an interactive smartphone application,  a fitness device."</t>
  </si>
  <si>
    <t>The Nike App</t>
  </si>
  <si>
    <t>https://www.nike.com/nike-app</t>
  </si>
  <si>
    <t>OpenSignals</t>
  </si>
  <si>
    <t>https://bitalino.com/en/software</t>
  </si>
  <si>
    <t>200, 150, 400</t>
  </si>
  <si>
    <t>1 desktop and mobile downloads</t>
  </si>
  <si>
    <t xml:space="preserve">FME </t>
  </si>
  <si>
    <t>https://www.safe.com/data-types/sensors/</t>
  </si>
  <si>
    <t>free in some cases like for students, propreitary for others like organizations (https://www.safe.com/free-fme-licenses/)</t>
  </si>
  <si>
    <t>100, 150, 400, 650, 670</t>
  </si>
  <si>
    <t>1 desktop, server, cloud</t>
  </si>
  <si>
    <r>
      <rPr>
        <color rgb="FF000000"/>
      </rPr>
      <t>The CAR Autism Roadmap is a website that provides families and providers with resources and information about ASD</t>
    </r>
    <r>
      <rPr>
        <color rgb="FF000000"/>
      </rPr>
      <t>.</t>
    </r>
  </si>
  <si>
    <r>
      <rPr>
        <b/>
        <u/>
      </rPr>
      <t>Teaching Social Skills</t>
    </r>
    <r>
      <t xml:space="preserve">: Without Supervision ( €30), With Supervision (€50) </t>
    </r>
    <r>
      <rPr>
        <b/>
        <u/>
      </rPr>
      <t>Feeding:</t>
    </r>
    <r>
      <t xml:space="preserve"> Without Supervision ( €25) With Supervision ( €45) </t>
    </r>
    <r>
      <rPr>
        <b/>
        <u/>
      </rPr>
      <t>Teaching Of Personal Pronouns</t>
    </r>
    <r>
      <t xml:space="preserve">: Without Supervision (€20), With Supervision ( €40) </t>
    </r>
    <r>
      <rPr>
        <b/>
        <u/>
      </rPr>
      <t xml:space="preserve">Advanced Language: </t>
    </r>
    <r>
      <t xml:space="preserve">Without Supervision ( €30), With Supervision ( €50) </t>
    </r>
    <r>
      <rPr>
        <b/>
        <u/>
      </rPr>
      <t>The Teaching Of Play Skills</t>
    </r>
    <r>
      <t xml:space="preserve">: Without Supervision ( €25), With Supervision ( €45) </t>
    </r>
    <r>
      <rPr>
        <b/>
        <u/>
      </rPr>
      <t>Teaching Skills For Language Development:</t>
    </r>
    <r>
      <t xml:space="preserve"> Without Supervision ( €25), With Supervision ( €45) </t>
    </r>
    <r>
      <rPr>
        <b/>
        <u/>
      </rPr>
      <t>Addressing Inappropriate Behaviors</t>
    </r>
    <r>
      <t xml:space="preserve">: Without Supervision ( €25), With Supervision ( €45) </t>
    </r>
    <r>
      <rPr>
        <b/>
        <u/>
      </rPr>
      <t xml:space="preserve">Integration With Community Contexts: </t>
    </r>
    <r>
      <t xml:space="preserve">Without Supervision ( €20), With Supervision (  €40) </t>
    </r>
    <r>
      <rPr>
        <b/>
        <u/>
      </rPr>
      <t>Teaching of Positive Adverbs</t>
    </r>
    <r>
      <t>: Without Supervision ( €20), With Supervision ( €40)</t>
    </r>
    <r>
      <rPr>
        <b/>
        <u/>
      </rPr>
      <t xml:space="preserve"> Sphinter Control Training</t>
    </r>
    <r>
      <t>: Without Supervision ( €25), With Supervision ( €45)</t>
    </r>
  </si>
  <si>
    <r>
      <t xml:space="preserve">PIEL Survey App is designed to </t>
    </r>
    <r>
      <rPr>
        <color rgb="FFFF0000"/>
      </rPr>
      <t>gather survey data from people in their daily lives</t>
    </r>
    <r>
      <t>. This allows for a more nuanced understanding of a participant's patterns of thoughts and feelings than traditional survey methods.  Used in research projects in a wide range of universities and research institutions</t>
    </r>
  </si>
  <si>
    <r>
      <t>With SureSource, mobile applications for clinical studies can be quickly and affordably deployed to capture patient reported outcomes. Our unique configuration based approach to building apps eliminates the need for programming and enable organizations to build and deploy their own applications through our Do-it-Yourself tech transfer offering. Engage and Inform Patients with</t>
    </r>
    <r>
      <rPr>
        <color rgb="FFFF0000"/>
      </rPr>
      <t xml:space="preserve"> Customizable Apps</t>
    </r>
    <r>
      <t xml:space="preserve"> that Captures Patient Data Remotely via Mobile Devices.</t>
    </r>
  </si>
  <si>
    <r>
      <rPr>
        <color rgb="FFFF0000"/>
      </rPr>
      <t>app to diagnose autism</t>
    </r>
    <r>
      <t>, misrepresented as FDA approved</t>
    </r>
  </si>
  <si>
    <r>
      <t xml:space="preserve">BrainBaseline provides fully customizable </t>
    </r>
    <r>
      <rPr>
        <color rgb="FFFF0000"/>
      </rPr>
      <t>neuropsychological testing o</t>
    </r>
    <r>
      <t>n the iPad, letting you develop and run custom study protocols.We streamline the process of setting up and managing your cognitive studies, saving you time and money. We provide the first fully customizable mobile cognitive testing platform, letting you develop and run custom study protocols in the palm of your hand.</t>
    </r>
  </si>
  <si>
    <r>
      <t xml:space="preserve">Beiwe is a digital phenotyping research platform designed to collect </t>
    </r>
    <r>
      <rPr>
        <color rgb="FFFF0000"/>
      </rPr>
      <t>research-quality smartphone raw sensor and usage data</t>
    </r>
    <r>
      <t xml:space="preserve">. The main focus of Beiwe is to develop statistical and computational tools to enable the extraction of biomedical and clinical insights from smartphone data. The Beiwe platform is comprised of a study portal, smartphone applications for Android and iOS operating systems, data storage, and data modeling and analysis tools designed for transparent, customizable, and reproducible biomedical research. The Beiwe research platform is used in both clinical and non-clinical research areas including psychiatry, neurology, surgery, oncology and basic neuroscience. </t>
    </r>
  </si>
  <si>
    <r>
      <t>ilumivu’s</t>
    </r>
    <r>
      <rPr>
        <color rgb="FFFF0000"/>
      </rPr>
      <t xml:space="preserve"> mobile ecological momentary assessment app – mEMA –</t>
    </r>
    <r>
      <t xml:space="preserve"> enables researchers to collect real-time data from participants as they go about their daily life. It is used by researchers using Ecological Momentary Assessment, Experience Sampling methods and Ambulatory Assessment.</t>
    </r>
  </si>
  <si>
    <r>
      <t>EpiCollect.net provides a we</t>
    </r>
    <r>
      <rPr>
        <color rgb="FFFF0000"/>
      </rPr>
      <t>b and mobile app for the generation of forms (questionnaires) a</t>
    </r>
    <r>
      <t>nd freely hosted project websites for data collection. Data are collected (including GPS and media) using multiple phones and all data can be viewed centrally (using Google Maps / tables / charts).</t>
    </r>
  </si>
  <si>
    <r>
      <t>Designed to help Learn, Assess, Manage, and Prevent, mindLAMP is a v</t>
    </r>
    <r>
      <rPr>
        <color rgb="FFFF0000"/>
      </rPr>
      <t>ersatile neuropsychiatric research app capable</t>
    </r>
    <r>
      <t xml:space="preserve"> of capturing real time digital fingerprints of cognition and of brain functioning that can be used to track progress and monitor for risk, customizable for numerous clinical and research needs.</t>
    </r>
  </si>
  <si>
    <r>
      <t xml:space="preserve">CrowdSense is a free continuous sensing tool, based on the open source library SensingKit. It provides an easy way for researchers to </t>
    </r>
    <r>
      <rPr>
        <color rgb="FFFF0000"/>
      </rPr>
      <t>capture sensor data using Android devices. Taking user privacy seriously, all data are fully anonymised</t>
    </r>
  </si>
  <si>
    <r>
      <t>Trayt is an intelligent</t>
    </r>
    <r>
      <rPr>
        <color rgb="FFFF0000"/>
      </rPr>
      <t xml:space="preserve"> track and map healthcare application for parents and caregivers of individuals with autism, ADHD and other brain disorders</t>
    </r>
    <r>
      <t>. Once you create a personalized health profile, the app identifies factors that influence behaviors for each individual. It then creates a roadmap to improve long-term health and behavioral outcomes. Trayt’s proprietary approach uncovers connections between the brain, body, and behavior of these individuals, and enables more accurate patient assessments and early interventions.</t>
    </r>
  </si>
  <si>
    <r>
      <t>he purpose of unforgettable.me is to</t>
    </r>
    <r>
      <rPr>
        <color rgb="FFFF0000"/>
      </rPr>
      <t xml:space="preserve"> eliminate forgetting</t>
    </r>
    <r>
      <t>. Our smartphone app constantly and automatically records the events of your life and uploads them to a search engine that allows you to retrieve them when you need them. Recollect, reflect, reminisce</t>
    </r>
  </si>
  <si>
    <r>
      <t>open source online adaptive testing platform to create</t>
    </r>
    <r>
      <rPr>
        <color rgb="FFFF0000"/>
      </rPr>
      <t xml:space="preserve"> assessments. Rapidly assess neurocognitive functioning</t>
    </r>
  </si>
  <si>
    <r>
      <t xml:space="preserve">AWARE is an </t>
    </r>
    <r>
      <rPr>
        <color rgb="FFFF0000"/>
      </rPr>
      <t>Android framework</t>
    </r>
    <r>
      <t xml:space="preserve"> dedicated to instrument, infer, log and share mobile context information, for application developers, researchers and smartphone users. AWARE captures hardware-, software-, and human-based data. The data is then analyzed using AWARE plugins. They transform data into information you can understand.</t>
    </r>
  </si>
  <si>
    <r>
      <t xml:space="preserve">In 2012 the Happiness Research Organisation built the "Happiness Analyzer" (www.happiness-analyzer.com) an app to </t>
    </r>
    <r>
      <rPr>
        <color rgb="FFFF0000"/>
      </rPr>
      <t>measure happiness</t>
    </r>
    <r>
      <t xml:space="preserve">. Based on this app we built the "App Research Framework" which can be used to create various research apps and has been used in many different international studies. </t>
    </r>
  </si>
  <si>
    <r>
      <t>smartphone app s</t>
    </r>
    <r>
      <rPr>
        <color rgb="FFFF0000"/>
      </rPr>
      <t xml:space="preserve">upporting recovery from addiction, offering e-interventions </t>
    </r>
    <r>
      <t>(provides referrals, providers), e-therapy (CBT via web/smartphone), e-recovery (data/stats to keep track…, provides patients with motivation) for substance use disorders (addiction management)</t>
    </r>
  </si>
  <si>
    <r>
      <t xml:space="preserve">mCerebrum is a configurable smartphone software platform for </t>
    </r>
    <r>
      <rPr>
        <color rgb="FFFF0000"/>
      </rPr>
      <t>mobile and wearable sensors.</t>
    </r>
    <r>
      <t xml:space="preserve"> mCerebrum is open-source and provides support for reliable real-time data collection.</t>
    </r>
  </si>
  <si>
    <r>
      <t>QatarSense app collects data fo</t>
    </r>
    <r>
      <rPr>
        <color rgb="FFFF0000"/>
      </rPr>
      <t>r 8-12 year old children through various sensors</t>
    </r>
    <r>
      <t xml:space="preserve"> available on smartphones. The data collected is used to help understand the effect of health promotions and activities such as walking, running, and cycling on these children</t>
    </r>
  </si>
  <si>
    <r>
      <rPr>
        <b/>
        <u/>
      </rPr>
      <t>2-Month Individual License</t>
    </r>
    <r>
      <t xml:space="preserve">: 1st License ($595), Additional License ($345). </t>
    </r>
    <r>
      <rPr>
        <b/>
        <u/>
      </rPr>
      <t>1-Year License</t>
    </r>
    <r>
      <t xml:space="preserve">: First License ($1,695), First License + Renewal Lab ($995), Additional or Renewal License + 1 lab ($1,095). </t>
    </r>
    <r>
      <rPr>
        <b/>
        <u/>
      </rPr>
      <t>3-Year License</t>
    </r>
    <r>
      <t>: First License ($2,995), First License + 1 Lab ($3,295), Additional or Renewal Licenses ($1,695), Additional or Renewal License + 1 Lab ($1,795)</t>
    </r>
  </si>
  <si>
    <r>
      <t xml:space="preserve">https://www.openclinica.com/openclinica-privacy-policy/may-2019/
</t>
    </r>
    <r>
      <rPr>
        <color rgb="FF1155CC"/>
        <u/>
      </rPr>
      <t>https://docs.openclinica.com/3.1/openclinica-user-guide/overview-user-types-and-roles/actionsbuttons-allowed-user-role</t>
    </r>
  </si>
  <si>
    <r>
      <rPr>
        <u/>
      </rPr>
      <t>ESSENTIALS:</t>
    </r>
    <r>
      <rPr>
        <b/>
      </rPr>
      <t xml:space="preserve"> (</t>
    </r>
    <r>
      <t xml:space="preserve">$15 per user per month (Plan highlights
Advanced data collection
Simple business logic
Simple outputs and integrations
Multi-platform
Offline functionality) </t>
    </r>
    <r>
      <rPr>
        <b/>
        <u/>
      </rPr>
      <t>ADVANCED: (</t>
    </r>
    <r>
      <t>$45 per user per month) (Plan highlights
Advanced conditional logic
Advanced integrations
Advanced outputs
Multi-depts, higher usage limits)</t>
    </r>
  </si>
  <si>
    <r>
      <t xml:space="preserve">https://www.prontoforms.com/privacy-policy
</t>
    </r>
    <r>
      <rPr>
        <color rgb="FF1155CC"/>
        <u/>
      </rPr>
      <t>https://support.prontoforms.com/hc/en-us/articles/360028036072-User-Roles</t>
    </r>
  </si>
  <si>
    <r>
      <t>https://medrio.com/privacy-policy/</t>
    </r>
    <r>
      <rPr>
        <color rgb="FF1155CC"/>
        <u/>
      </rPr>
      <t xml:space="preserve">
https://medrio-docs.atlassian.net/wiki/spaces/MD/pages/1241305/Roles+and+Permissions</t>
    </r>
  </si>
  <si>
    <r>
      <t xml:space="preserve">https://www.castoredc.com/privacy-policy/
https://www.castoredc.com/security-statement/
https://www.castoredc.com/encryption/
</t>
    </r>
    <r>
      <rPr>
        <color rgb="FF1155CC"/>
        <u/>
      </rPr>
      <t>https://helpdesk.castoredc.com/article/24-server-selecting-data-storage-location</t>
    </r>
  </si>
  <si>
    <t>Forms On Fire has embraced the requirements of GDPR, and we consider GDPR to be the benchmark for our privacy and data protection efforts.  -&gt; gdpr compliant?
https://www.formsonfire.com/business-associate-agreement/ "Business Associate agrees to make its internal practices, books, and records relating to the use and disclosure of PHI available to the Secretary for purposes of determining compliance with the HIPAA Rules." -&gt; hipaa compliant?
Data generated and stored on the platform is replicated between two physical data centers -&gt; data stored on server?</t>
  </si>
  <si>
    <r>
      <t xml:space="preserve">https://www.formsonfire.com/privacy-policy/
https://www.formsonfire.com/privacy-shield-policy/
</t>
    </r>
    <r>
      <rPr>
        <color rgb="FF1155CC"/>
        <u/>
      </rPr>
      <t>https://www.formsonfire.com/security-infrastructure/</t>
    </r>
  </si>
  <si>
    <r>
      <rPr>
        <color rgb="FF1155CC"/>
        <u/>
      </rPr>
      <t>Request a Demo</t>
    </r>
    <r>
      <rPr>
        <color rgb="FF000000"/>
      </rPr>
      <t xml:space="preserve"> for subscription options</t>
    </r>
  </si>
  <si>
    <r>
      <t>https://www.teamscopeapp.com/privacy-policy</t>
    </r>
    <r>
      <rPr>
        <color rgb="FF000000"/>
      </rPr>
      <t xml:space="preserve">
</t>
    </r>
    <r>
      <rPr>
        <color rgb="FF1155CC"/>
        <u/>
      </rPr>
      <t>https://www.teamscopeapp.com/features#Data-Security</t>
    </r>
  </si>
  <si>
    <r>
      <t xml:space="preserve">https://www.smart-trial.co/privacy-policy
https://www.smart-trial.co/security-statement
</t>
    </r>
    <r>
      <rPr>
        <color rgb="FF1155CC"/>
        <u/>
      </rPr>
      <t>https://www.smart-trial.co/gcp-statement</t>
    </r>
  </si>
  <si>
    <t>700, 500</t>
  </si>
  <si>
    <r>
      <rPr>
        <b/>
        <u/>
      </rPr>
      <t xml:space="preserve">FREEDOM PACKAGE </t>
    </r>
    <r>
      <t xml:space="preserve">(€
2,800): Unlimited inclusions, Unlimited users, 1 research center, 12 month inclusion, period, Integrated randomization, Standard Assistance. </t>
    </r>
    <r>
      <rPr>
        <b/>
        <u/>
      </rPr>
      <t>SERENITY PACKAGE:</t>
    </r>
    <r>
      <t xml:space="preserve"> (€6,300): Unlimited inclusions, Unlimited users, 1 research center,12 month inclusion period, Integrated randomization, Configuration of your study by our teams (eCRF)
Premium Assistance</t>
    </r>
  </si>
  <si>
    <r>
      <t xml:space="preserve">Capture photos with the camera and add caption., Sketch and add text stamps on top of photos within the app, </t>
    </r>
    <r>
      <rPr>
        <color rgb="FF1155CC"/>
        <u/>
      </rPr>
      <t>https://www.fulcrumapp.com/pricing/</t>
    </r>
  </si>
  <si>
    <r>
      <rPr>
        <color rgb="FF0000FF"/>
        <u/>
      </rPr>
      <t>https://www.form.com/platform/features/mobile-forms/</t>
    </r>
    <r>
      <rPr>
        <color rgb="FF000000"/>
      </rPr>
      <t xml:space="preserve"> see data viz and real time processing options in the dashboard</t>
    </r>
  </si>
  <si>
    <r>
      <rPr>
        <b/>
      </rPr>
      <t>FREE VERSION</t>
    </r>
    <r>
      <t xml:space="preserve">: (NO Feedback Analytics Dashboarding 2 Feedback Forms 1 User UNLIMITED Feedback Responses Self-service support forum.) </t>
    </r>
    <r>
      <rPr>
        <b/>
      </rPr>
      <t>BASIC PACKAGE: $35/month</t>
    </r>
    <r>
      <t xml:space="preserve">. (Feedback Analytics Dashboarding
FEEDBACK ANALYTICS DASHBOARDING
Feedback analytics dashboards enable your team to visualise and work with customer feedback from different digital channels. Visualise customer feedback data in chart types of your choice (bar, pie, line and more).
3 Feedback Forms 3 Users UNLIMITED Feedback Responses Self-service support forum) </t>
    </r>
    <r>
      <rPr>
        <b/>
      </rPr>
      <t>STARTER PACKAGE: $89/month</t>
    </r>
    <r>
      <t>. (Feedback Analytics Dashboarding
FEEDBACK ANALYTICS DASHBOARDING
Feedback analytics dashboards enable your team to visualise and work with customer feedback from different digital channels. Visualise customer feedback data in chart types of your choice (bar, pie, line and more).10 Feedback Forms 5 Users UNLIMITED Feedback Responses UNLIMITED Email Alerts Automated categorisation Email Support)</t>
    </r>
  </si>
  <si>
    <r>
      <t xml:space="preserve">free basic plan, </t>
    </r>
    <r>
      <rPr>
        <color rgb="FF1155CC"/>
        <u/>
      </rPr>
      <t>https://www.surveymonkey.com/mp/legal/terms-of-use/</t>
    </r>
  </si>
  <si>
    <r>
      <t xml:space="preserve">does this count as a mit license? </t>
    </r>
    <r>
      <rPr>
        <color rgb="FF1155CC"/>
        <u/>
      </rPr>
      <t>https://github.com/medallia/bootstrap/blob/master/LICENSE</t>
    </r>
  </si>
  <si>
    <r>
      <rPr>
        <color rgb="FF1155CC"/>
        <u/>
      </rPr>
      <t>https://github.com/surveycto?page=2</t>
    </r>
    <r>
      <rPr>
        <color rgb="FF000000"/>
      </rPr>
      <t xml:space="preserve"> pricing 14 day free trial</t>
    </r>
  </si>
  <si>
    <r>
      <rPr>
        <color rgb="FF1155CC"/>
        <u/>
      </rPr>
      <t>https://github.com/DScope</t>
    </r>
    <r>
      <t xml:space="preserve"> main product doesn't seem to be here</t>
    </r>
  </si>
  <si>
    <r>
      <rPr>
        <color rgb="FF1155CC"/>
        <u/>
      </rPr>
      <t>https://github.com/delighted?page=2</t>
    </r>
    <r>
      <t xml:space="preserve"> free &amp; pricing , MIT api clients</t>
    </r>
  </si>
  <si>
    <r>
      <t xml:space="preserve">
</t>
    </r>
    <r>
      <rPr>
        <color rgb="FF1155CC"/>
        <u/>
      </rPr>
      <t>http://www.zoomerang.com/</t>
    </r>
  </si>
  <si>
    <r>
      <rPr>
        <b/>
        <u/>
      </rPr>
      <t>BASIC FREE</t>
    </r>
    <r>
      <t xml:space="preserve">:(Free) </t>
    </r>
    <r>
      <rPr>
        <b/>
        <u/>
      </rPr>
      <t>ACADEMIC PLUS (</t>
    </r>
    <r>
      <t>$1,295/year)</t>
    </r>
    <r>
      <rPr>
        <b/>
        <u/>
      </rPr>
      <t>ACADEMIC</t>
    </r>
    <r>
      <t xml:space="preserve"> </t>
    </r>
    <r>
      <rPr>
        <b/>
        <u/>
      </rPr>
      <t>PREMIUM</t>
    </r>
    <r>
      <t>($2,295/year)</t>
    </r>
    <r>
      <rPr>
        <b/>
        <u/>
      </rPr>
      <t>BUSINESS BASIC: (</t>
    </r>
    <r>
      <t xml:space="preserve">Free) </t>
    </r>
    <r>
      <rPr>
        <b/>
        <u/>
      </rPr>
      <t>BUSINESS PLUS</t>
    </r>
    <r>
      <t xml:space="preserve"> ($2,495/year) </t>
    </r>
    <r>
      <rPr>
        <b/>
        <u/>
      </rPr>
      <t>BUSINESS PREMIUM</t>
    </r>
    <r>
      <t xml:space="preserve"> ($4,495/year)</t>
    </r>
  </si>
  <si>
    <t>Index</t>
  </si>
  <si>
    <t>privacy_and_data</t>
  </si>
  <si>
    <t>indices</t>
  </si>
  <si>
    <t>assign specific people access to an individual's data</t>
  </si>
  <si>
    <t>encrypted data</t>
  </si>
  <si>
    <t>encrypted data transfer</t>
  </si>
  <si>
    <t>encrypted data storage</t>
  </si>
  <si>
    <t>can download and/or share data</t>
  </si>
  <si>
    <t>can visualize data</t>
  </si>
  <si>
    <t>device storage</t>
  </si>
  <si>
    <t>server storage</t>
  </si>
  <si>
    <t>can delete data</t>
  </si>
  <si>
    <t>can opt out of data collection</t>
  </si>
  <si>
    <t>personal data shared with third parties</t>
  </si>
  <si>
    <t>anonymous data shared with third parties</t>
  </si>
  <si>
    <t>data shared with third parties</t>
  </si>
  <si>
    <t>has a privacy policy</t>
  </si>
  <si>
    <t>HIPAA-compliant</t>
  </si>
  <si>
    <t>GDPR compliant</t>
  </si>
  <si>
    <t>Features</t>
  </si>
  <si>
    <t>pplkrp</t>
  </si>
  <si>
    <t>notifications</t>
  </si>
  <si>
    <t>BT device</t>
  </si>
  <si>
    <t>waterproof</t>
  </si>
  <si>
    <t>vibration motor</t>
  </si>
  <si>
    <t>radio</t>
  </si>
  <si>
    <t>wireless charge</t>
  </si>
  <si>
    <t>BT headset</t>
  </si>
  <si>
    <t>historical record</t>
  </si>
  <si>
    <t>energy intake + expenditure</t>
  </si>
  <si>
    <t>WearSens</t>
  </si>
  <si>
    <t>bluetooth</t>
  </si>
  <si>
    <t>magnetic loop antenna</t>
  </si>
  <si>
    <t>near field communication</t>
  </si>
  <si>
    <t>glucose</t>
  </si>
  <si>
    <t>lactate</t>
  </si>
  <si>
    <t>chloride</t>
  </si>
  <si>
    <t>colormetric analysis</t>
  </si>
  <si>
    <t>project_type</t>
  </si>
  <si>
    <t>definition_source</t>
  </si>
  <si>
    <t>undefined</t>
  </si>
  <si>
    <t>Not clearly defined. For example, if a project's website showcases a finished browser-based application but does not clearly state how one uses their product to obtain that state, we can't assume that the project provides a standalone application. The project may instead be a software library, API, or SDK.</t>
  </si>
  <si>
    <t>software</t>
  </si>
  <si>
    <t>Computer software, or simply software, is 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  [Wikipedia "Software": https://en.wikipedia.org/wiki/Software]</t>
  </si>
  <si>
    <t>software application</t>
  </si>
  <si>
    <t>A software application is software that can be directly executed by some processing unit. [sio:SIO_000101, http://semanticscience.org/resource/SIO_000101]
Application software (app for short) is a program or group of programs designed for end users. Examples of an application include a word processor, a spreadsheet, an accounting application, a web browser, an email client, a media player, a file viewer, an aeronautical flight simulator, a console game or a photo editor. The collective noun application software refers to all applications collectively.[1] This contrasts with system software, which is mainly involved with running the computer. [Wikipedia "Application software": https://en.wikipedia.org/wiki/Application_software]</t>
  </si>
  <si>
    <t>schema:SoftwareApplication, sio:SIO_000101</t>
  </si>
  <si>
    <t>150</t>
  </si>
  <si>
    <t>desktop application</t>
  </si>
  <si>
    <t>100, 50</t>
  </si>
  <si>
    <t>browser application</t>
  </si>
  <si>
    <t>web application, web app</t>
  </si>
  <si>
    <t>In computing, a web application or web app is a client–server computer program that the client (including the user interface and client-side logic) runs in a web browser. Common web applications include webmail, online retail sales, online banking, and online auctions. [Wikipedia "Web application": https://en.wikipedia.org/wiki/Web_application]</t>
  </si>
  <si>
    <t>schema:WebApplication</t>
  </si>
  <si>
    <t>website</t>
  </si>
  <si>
    <t>web page, homepage</t>
  </si>
  <si>
    <t>A collection of related web pages containing text, images, videos and/or other digital assets that are addressed relative to a common Uniform Resource Locator (URL). A web site is hosted on at least one web server, accessible via a network such as the Internet or a private local area network. [fabio:WebSite, https://sparontologies.github.io/fabio/current/fabio.html#d4e5967]
A website[1] or web site[2] is a collection of related network web resources, such as web pages, multimedia content, which are typically identified with a common domain name, and published on at least one web server. Notable examples are wikipedia.org, google.com, and amazon.com. [Wikipedia "Website": https://en.wikipedia.org/wiki/Website]</t>
  </si>
  <si>
    <t>schema:WebSite, fabio:WebSite</t>
  </si>
  <si>
    <t>350</t>
  </si>
  <si>
    <t>database</t>
  </si>
  <si>
    <t>A structured collection of logically related records or data usually stored and retrieved using computer-based means. [fabio:Database, https://sparontologies.github.io/fabio/current/fabio.html#d4e2838]</t>
  </si>
  <si>
    <t>fabio:Database, sio:SIO_000750</t>
  </si>
  <si>
    <t>375</t>
  </si>
  <si>
    <t>dataset</t>
  </si>
  <si>
    <t>data set</t>
  </si>
  <si>
    <t>A collection of related facts, often expressed in numerical form and encoded in a defined structure. [fabio:Dataset, https://sparontologies.github.io/fabio/current/fabio.html#d4e2865]</t>
  </si>
  <si>
    <t>fabio:Dataset</t>
  </si>
  <si>
    <t>mobile application</t>
  </si>
  <si>
    <t>mobile app, smartphone app, phone app, app</t>
  </si>
  <si>
    <t>A software application designed specifically to work well on a mobile device such as a telephone. [schema:MobileApplication, https://schema.org/MobileApplication]</t>
  </si>
  <si>
    <t>schema:MobileApplication</t>
  </si>
  <si>
    <t>game</t>
  </si>
  <si>
    <t>electronic game</t>
  </si>
  <si>
    <t>500, 100</t>
  </si>
  <si>
    <t>computer game, digital game</t>
  </si>
  <si>
    <t>SDK</t>
  </si>
  <si>
    <t>A software development kit (SDK) is a collection of software development tools in one installable package. They ease creation of applications by having compiler, debugger and perhaps a software framework. They are normally specific to a hardware platform and operating system combination. [Wikipedia "Software development kit": https://en.wikipedia.org/wiki/Software_development_kit]</t>
  </si>
  <si>
    <t>660</t>
  </si>
  <si>
    <t>API</t>
  </si>
  <si>
    <r>
      <t xml:space="preserve">An application programming interface (API) is a computing interface which defines interactions between multiple software intermediaries. It defines the kinds of calls or requests that can be made, how to make them, the data formats that should be used, the conventions to follow, etc. It can also provide extension mechanisms so that users can extend existing functionality in various ways and to varying degrees. [Wikipedia "Application programming interface": </t>
    </r>
    <r>
      <rPr>
        <color rgb="FF1155CC"/>
        <u/>
      </rPr>
      <t>https://en.wikipedia.org/wiki/Application_programming_interface</t>
    </r>
    <r>
      <t>]</t>
    </r>
  </si>
  <si>
    <t>670</t>
  </si>
  <si>
    <t>software library</t>
  </si>
  <si>
    <t>In computer science, a library is a collection of non-volatile resources used by computer programs, often for software development. These may include configuration data, documentation, help data, message templates, pre-written code and subroutines, classes, values or type specifications. In IBM's OS/360 and its successors they are referred to as partitioned data sets.
A library is also a collection of implementations of behavior, written in terms of a language, that has a well-defined interface by which the behavior is invoked. For instance, people who want to write a higher level program can use a library to make system calls instead of implementing those system calls over and over again. In addition, the behavior is provided for reuse by multiple independent programs. A program invokes the library-provided behavior via a mechanism of the language. [Wikipedia "Library (computing)": https://en.wikipedia.org/wiki/Library_(computing)]</t>
  </si>
  <si>
    <t>700</t>
  </si>
  <si>
    <t>virtual reality</t>
  </si>
  <si>
    <t>VR</t>
  </si>
  <si>
    <t>augmented reality</t>
  </si>
  <si>
    <t>AR</t>
  </si>
  <si>
    <t>900</t>
  </si>
  <si>
    <t>audio</t>
  </si>
  <si>
    <t>audio recording</t>
  </si>
  <si>
    <t>The realization of a sound recording. [fabio:AudioDocument, https://sparontologies.github.io/fabio/current/fabio.html#d4e2145]</t>
  </si>
  <si>
    <t>schema:AudioObject, fabio:AudioDocument, sio:SIO_001168</t>
  </si>
  <si>
    <t>925</t>
  </si>
  <si>
    <t>musical composition</t>
  </si>
  <si>
    <t>A piece of music, typically in the form of a composition recorded in musical notation. [fabio:MusicalComposition, https://sparontologies.github.io/fabio/current/fabio.html#d4e4227]</t>
  </si>
  <si>
    <t>fabio:MusicalComposition</t>
  </si>
  <si>
    <t>950</t>
  </si>
  <si>
    <t>image</t>
  </si>
  <si>
    <t>static image, still image</t>
  </si>
  <si>
    <t>A recorded static visual representation. This class of image includes diagrams, drawings, graphs, graphic designs, plans, maps, photographs and prints. [fabio:StillImage, https://sparontologies.github.io/fabio/current/fabio.html#d4e5482]</t>
  </si>
  <si>
    <t>fabio:StillImage</t>
  </si>
  <si>
    <t>960</t>
  </si>
  <si>
    <t>slide show</t>
  </si>
  <si>
    <t>A slideshow is a visual presentation of information contained within a collection of slides.</t>
  </si>
  <si>
    <t>sio:SIO_001170</t>
  </si>
  <si>
    <t>975</t>
  </si>
  <si>
    <t>moving image</t>
  </si>
  <si>
    <t>animation, cine film, computational simulation</t>
  </si>
  <si>
    <t>A moving display, either generated dynamically by a computer program or formed from a series of pre-recorded still images imparting an impression of motion when shown in succession. Examples include animations, cine films, videos, and computational simulations. Expressions of moving images may incorporate synchronized soundtracks. [fabio:MovingImage, https://sparontologies.github.io/fabio/current/fabio.html#d4e4212]</t>
  </si>
  <si>
    <t>fabio:MovingImage</t>
  </si>
  <si>
    <t>980</t>
  </si>
  <si>
    <t>motion</t>
  </si>
  <si>
    <t>movement</t>
  </si>
  <si>
    <t>The phenomenon in which an object changes its position over time</t>
  </si>
  <si>
    <t>Wikipedia</t>
  </si>
  <si>
    <t>m3-lite:Motion</t>
  </si>
  <si>
    <t>film, movie</t>
  </si>
  <si>
    <t>A movie with an accompanying soundtrack, typically created by a professional film studio, designed to communicate a fictional story, record an artistic event, or impart information that is scientific or documentary in nature. [fabio:Film, https://sparontologies.github.io/fabio/current/fabio.html#d4e3346]</t>
  </si>
  <si>
    <t>schema:VideoObject, fabio:Film, fabio:Movie, 	
sio:SIO_000297</t>
  </si>
  <si>
    <t>educational material</t>
  </si>
  <si>
    <t>guide</t>
  </si>
  <si>
    <t>1250</t>
  </si>
  <si>
    <t>journaling tool</t>
  </si>
  <si>
    <t>artwork</t>
  </si>
  <si>
    <t>It describes any work regarded as art in its widest sense, including works from literature and music, visual art, etc. [fabio:ArtisticWork, https://sparontologies.github.io/fabio/current/fabio.html#d4e2131]</t>
  </si>
  <si>
    <t>fabio:ArtisticWork</t>
  </si>
  <si>
    <t>online class</t>
  </si>
  <si>
    <t>MOOC</t>
  </si>
  <si>
    <t>community initiative</t>
  </si>
  <si>
    <t>hardware device</t>
  </si>
  <si>
    <t>2500</t>
  </si>
  <si>
    <t>robot</t>
  </si>
  <si>
    <t>medical device</t>
  </si>
  <si>
    <t>mobile device</t>
  </si>
  <si>
    <t>wearable device</t>
  </si>
  <si>
    <t>5000</t>
  </si>
  <si>
    <t>assessment</t>
  </si>
  <si>
    <t>5100</t>
  </si>
  <si>
    <t>questionnaire</t>
  </si>
  <si>
    <t>survey</t>
  </si>
  <si>
    <t>5200</t>
  </si>
  <si>
    <t>cognitive task</t>
  </si>
  <si>
    <t>7100</t>
  </si>
  <si>
    <t>mood tracker</t>
  </si>
  <si>
    <t>7200</t>
  </si>
  <si>
    <t>medication tracker</t>
  </si>
  <si>
    <t>7300</t>
  </si>
  <si>
    <t>sleep tracker</t>
  </si>
  <si>
    <t>7400</t>
  </si>
  <si>
    <t>symptom tracker</t>
  </si>
  <si>
    <t>7500</t>
  </si>
  <si>
    <t>productivity tracker</t>
  </si>
  <si>
    <t>7600</t>
  </si>
  <si>
    <t>physical health tracker</t>
  </si>
  <si>
    <t>9100</t>
  </si>
  <si>
    <t>tool for setting goals or instilling habits</t>
  </si>
  <si>
    <t>9200</t>
  </si>
  <si>
    <t>coach communication/support tool</t>
  </si>
  <si>
    <t>9300</t>
  </si>
  <si>
    <t>peer communication/support tool</t>
  </si>
  <si>
    <t>biofeedback</t>
  </si>
  <si>
    <t>customization</t>
  </si>
  <si>
    <t>appearance</t>
  </si>
  <si>
    <t>input methods</t>
  </si>
  <si>
    <t>response logic</t>
  </si>
  <si>
    <t>timing</t>
  </si>
  <si>
    <t>per_screen</t>
  </si>
  <si>
    <t>choose from templates</t>
  </si>
  <si>
    <t>create and choose from custom templates</t>
  </si>
  <si>
    <t>change all asset text (button names, credits, etc.) in the app to a different language</t>
  </si>
  <si>
    <t>change appearance (color scheme, font face,...)</t>
  </si>
  <si>
    <t>change branding (name of app, logo,...)</t>
  </si>
  <si>
    <t>set notifications for user to receive on a mobile device</t>
  </si>
  <si>
    <t>set scheduled / repeating notifications for user to receive on a mobile device</t>
  </si>
  <si>
    <t>set randomly timed notifications for user to receive on a mobile device</t>
  </si>
  <si>
    <t>set schedule for days/dates when a user can access a given activity</t>
  </si>
  <si>
    <t>set time window within which user can access an activity</t>
  </si>
  <si>
    <t>set time window within which user can access an activity after receiving a notification</t>
  </si>
  <si>
    <t>90, 50</t>
  </si>
  <si>
    <t>set time window within which user can access an activity after start of the activity</t>
  </si>
  <si>
    <t>set conditional logic based on user behavior/responses</t>
  </si>
  <si>
    <t>set multiple conditions in the same rule (advanced conditional logic)</t>
  </si>
  <si>
    <t>set whether user can return to the previous screen</t>
  </si>
  <si>
    <t>set whether user can skip to the next screen (required vs. optional response)</t>
  </si>
  <si>
    <t>set an optional timer that when it times out, it takes the user to the next screen</t>
  </si>
  <si>
    <t>set an optional time delay before permitting the user to respond</t>
  </si>
  <si>
    <t>add/edit text content seen by user</t>
  </si>
  <si>
    <t>add/edit image content seen by user</t>
  </si>
  <si>
    <t>add/edit audio content heard by user</t>
  </si>
  <si>
    <t>add/edit video content seen by user</t>
  </si>
  <si>
    <t>add/edit single-selection check boxes / buttons</t>
  </si>
  <si>
    <t>add/edit multiple selection check boxes</t>
  </si>
  <si>
    <t>add/edit visual icons for single/multiple selection options</t>
  </si>
  <si>
    <t>set the maximum number of choices a user can make for a multiple selection</t>
  </si>
  <si>
    <t>add/edit slider bar with text labels or icons</t>
  </si>
  <si>
    <t>add/edit visual icons for slider bar</t>
  </si>
  <si>
    <t>add date entry for user to select a date</t>
  </si>
  <si>
    <t>add begin/end time range entry for user to select two dates</t>
  </si>
  <si>
    <t>add/edit table for user to enter text in table cells</t>
  </si>
  <si>
    <t>add/edit table for user to increment/decrement integers in table cells</t>
  </si>
  <si>
    <t>add box for user to enter text</t>
  </si>
  <si>
    <t>add audio recording capability to enable user to record sound</t>
  </si>
  <si>
    <t>add blank canvas within a frame to record user's drawings/taps</t>
  </si>
  <si>
    <t>add image within the frame that records user's drawings/taps</t>
  </si>
  <si>
    <t>add camera access to enable user to take a photo</t>
  </si>
  <si>
    <t>add video camera access to enable user to record a video</t>
  </si>
  <si>
    <t>add geolocation button (to record single-timepoint location)</t>
  </si>
  <si>
    <t>allow user to upload a file as input</t>
  </si>
  <si>
    <t>derive a result (e.g., a score) from user response data</t>
  </si>
  <si>
    <t>set whether to show user result derived from their responses</t>
  </si>
  <si>
    <t>compute a score based on user response data</t>
  </si>
  <si>
    <t>add a custom formula to compute a score based on user response data</t>
  </si>
  <si>
    <t>enable user to resume activity later</t>
  </si>
  <si>
    <t>allow user to preview responses before submitting</t>
  </si>
  <si>
    <t>allow user to view responses after submitting</t>
  </si>
  <si>
    <t>allow user to edit all responses before submitting</t>
  </si>
  <si>
    <t>allow user to edit all responses after submitting</t>
  </si>
  <si>
    <t>allow user to export response data</t>
  </si>
  <si>
    <t>standard fields for price, email, phone, URL, address, e-signature, terms of service, google maps, rating stars</t>
  </si>
  <si>
    <t xml:space="preserve">form grouping </t>
  </si>
  <si>
    <t>multiple fields in a row (add from 1 to 10 form fields on the same row)</t>
  </si>
  <si>
    <t>works offline</t>
  </si>
  <si>
    <t>multi-factor authentication device</t>
  </si>
  <si>
    <t>no backlink to the project/software</t>
  </si>
  <si>
    <t>fields per form</t>
  </si>
  <si>
    <t>platform support (access forms on web, mobiles etc.)</t>
  </si>
  <si>
    <t>questionnaire/field instructions</t>
  </si>
  <si>
    <t>multi-page forms</t>
  </si>
  <si>
    <t>compact forms (display field labels within input boxes to save space on your form)</t>
  </si>
  <si>
    <t>limitations of selections per option</t>
  </si>
  <si>
    <t>hidden fields</t>
  </si>
  <si>
    <t>field validation</t>
  </si>
  <si>
    <t>upload storage to our servers</t>
  </si>
  <si>
    <t>integrate HTML/CSS blocks with your web form / full CSS customization</t>
  </si>
  <si>
    <t>Facebook, Twitter, Wordpress, Wix, Joomla, Drupal, HootSuite, Salesforce, Google sites, custom JS script..........integration (publish forms on FB, generate shortcodes for twitter)</t>
  </si>
  <si>
    <t>notification email (we received your answers)</t>
  </si>
  <si>
    <t>custom thank you</t>
  </si>
  <si>
    <t>reference id</t>
  </si>
  <si>
    <t>google analysis tracking</t>
  </si>
  <si>
    <t>custom email templates / notification emails</t>
  </si>
  <si>
    <t>custom / HTML autoresponders</t>
  </si>
  <si>
    <t>SMS  / PDF notification</t>
  </si>
  <si>
    <t>send emails through your own SMTP server</t>
  </si>
  <si>
    <t>payment confirmation / integration</t>
  </si>
  <si>
    <t>form security (antispam, captcha, country filer, IP limitation, custom field validation, password protecion, SSL encryption</t>
  </si>
  <si>
    <t>charts and reports (can be made public)</t>
  </si>
  <si>
    <t>export to excel/CSV</t>
  </si>
  <si>
    <t>report filters</t>
  </si>
  <si>
    <t>percentage calculations (quiz)</t>
  </si>
  <si>
    <t>Torous</t>
  </si>
  <si>
    <t>MATTER Lab_draft</t>
  </si>
  <si>
    <t>MATTER Lab w/subcategories</t>
  </si>
  <si>
    <t>Product</t>
  </si>
  <si>
    <t>product</t>
  </si>
  <si>
    <t>Acronym</t>
  </si>
  <si>
    <t>acronym</t>
  </si>
  <si>
    <t>Link</t>
  </si>
  <si>
    <t>Entry_date</t>
  </si>
  <si>
    <t>entry_date</t>
  </si>
  <si>
    <t>Who_updated_information</t>
  </si>
  <si>
    <t>who_updated_information</t>
  </si>
  <si>
    <t>Last_updated</t>
  </si>
  <si>
    <t>last_updated</t>
  </si>
  <si>
    <t>Latest_version</t>
  </si>
  <si>
    <t>Last updated</t>
  </si>
  <si>
    <t>Latest_release_date</t>
  </si>
  <si>
    <t>notes</t>
  </si>
  <si>
    <t>Indices_group</t>
  </si>
  <si>
    <t>Index_license</t>
  </si>
  <si>
    <t>Platforms</t>
  </si>
  <si>
    <t>platforms</t>
  </si>
  <si>
    <t>Android</t>
  </si>
  <si>
    <t>android</t>
  </si>
  <si>
    <t>iOS</t>
  </si>
  <si>
    <t>Web</t>
  </si>
  <si>
    <t>web</t>
  </si>
  <si>
    <t>Developer type</t>
  </si>
  <si>
    <t>Creator</t>
  </si>
  <si>
    <t>group_type</t>
  </si>
  <si>
    <t>Government</t>
  </si>
  <si>
    <t>government</t>
  </si>
  <si>
    <t>For profit</t>
  </si>
  <si>
    <t>for_profit</t>
  </si>
  <si>
    <t>Non-profit</t>
  </si>
  <si>
    <t>nonprofit</t>
  </si>
  <si>
    <t>Healthcare</t>
  </si>
  <si>
    <t>healthcare</t>
  </si>
  <si>
    <t>Academic</t>
  </si>
  <si>
    <t>academic</t>
  </si>
  <si>
    <t>Cost</t>
  </si>
  <si>
    <t>Payment</t>
  </si>
  <si>
    <t>payment</t>
  </si>
  <si>
    <t>In-app purchase</t>
  </si>
  <si>
    <t>in_app_purchase</t>
  </si>
  <si>
    <t>Spanish</t>
  </si>
  <si>
    <t>primary_language</t>
  </si>
  <si>
    <t>secondary_language</t>
  </si>
  <si>
    <t>Access</t>
  </si>
  <si>
    <t>Offline</t>
  </si>
  <si>
    <t>Privacy</t>
  </si>
  <si>
    <t>Secure_private_data</t>
  </si>
  <si>
    <t>encrypted_data_transfer</t>
  </si>
  <si>
    <t>Database_encryption</t>
  </si>
  <si>
    <t>encrypted_data_storage</t>
  </si>
  <si>
    <t>Data_sharing_download</t>
  </si>
  <si>
    <t>eownload_share_data</t>
  </si>
  <si>
    <t>Data_visualization</t>
  </si>
  <si>
    <t>visualize_data</t>
  </si>
  <si>
    <t>Graphs of data</t>
  </si>
  <si>
    <t>Own data</t>
  </si>
  <si>
    <t>Export data</t>
  </si>
  <si>
    <t>Send record</t>
  </si>
  <si>
    <t>Has privacy policy</t>
  </si>
  <si>
    <t>has_privacy_policy</t>
  </si>
  <si>
    <t>Device storage</t>
  </si>
  <si>
    <t>device_storage</t>
  </si>
  <si>
    <t>Server storage</t>
  </si>
  <si>
    <t>server_storage</t>
  </si>
  <si>
    <t>Can delete data</t>
  </si>
  <si>
    <t>delete_data</t>
  </si>
  <si>
    <t>Declares purpose</t>
  </si>
  <si>
    <t>Security measures</t>
  </si>
  <si>
    <t>PHI shared</t>
  </si>
  <si>
    <t>De-identified data shared</t>
  </si>
  <si>
    <t>shared_with_third_parties</t>
  </si>
  <si>
    <t>personal_data_shared_with_third_parties</t>
  </si>
  <si>
    <t>Anonymized data shared</t>
  </si>
  <si>
    <t>anon_data_shared_with_third_parties</t>
  </si>
  <si>
    <t>Data collection opt out</t>
  </si>
  <si>
    <t>opt_out_data_collection</t>
  </si>
  <si>
    <t>Meets HIPAA</t>
  </si>
  <si>
    <t>hipaa_compliant</t>
  </si>
  <si>
    <t>Clinical foundations</t>
  </si>
  <si>
    <t>Crisis management feature</t>
  </si>
  <si>
    <t>Well written</t>
  </si>
  <si>
    <t>Does as claims</t>
  </si>
  <si>
    <t>Patient-facing</t>
  </si>
  <si>
    <t>Can cause harm</t>
  </si>
  <si>
    <t>Use warning</t>
  </si>
  <si>
    <t>References/information</t>
  </si>
  <si>
    <t>Indices_references</t>
  </si>
  <si>
    <t>Supporting studies</t>
  </si>
  <si>
    <t>Clinical features</t>
  </si>
  <si>
    <t>Track mood</t>
  </si>
  <si>
    <t>track_mood</t>
  </si>
  <si>
    <t>Track medication</t>
  </si>
  <si>
    <t>track_medication</t>
  </si>
  <si>
    <t>Track sleep</t>
  </si>
  <si>
    <t>track_sleep</t>
  </si>
  <si>
    <t>Track symptoms</t>
  </si>
  <si>
    <t>track_symptoms</t>
  </si>
  <si>
    <t>Productivity</t>
  </si>
  <si>
    <t>track_productivity</t>
  </si>
  <si>
    <t>Physical health</t>
  </si>
  <si>
    <t>track_physical_health</t>
  </si>
  <si>
    <t>Psychoeducation</t>
  </si>
  <si>
    <t>education</t>
  </si>
  <si>
    <t>Journaling</t>
  </si>
  <si>
    <t>journaling</t>
  </si>
  <si>
    <t>Diary</t>
  </si>
  <si>
    <t>Indices_treatment</t>
  </si>
  <si>
    <t>mindfulness</t>
  </si>
  <si>
    <t>Deep breathing</t>
  </si>
  <si>
    <t>Picture gallery</t>
  </si>
  <si>
    <t>iCBT/sleep therapy</t>
  </si>
  <si>
    <t>CBT</t>
  </si>
  <si>
    <t>ACT</t>
  </si>
  <si>
    <t>Physical health exercises</t>
  </si>
  <si>
    <t>Self help</t>
  </si>
  <si>
    <t>Peer support</t>
  </si>
  <si>
    <t>peer_communication_support</t>
  </si>
  <si>
    <t>Coach/therapist connection</t>
  </si>
  <si>
    <t>coach_communication_support</t>
  </si>
  <si>
    <t>Biodata</t>
  </si>
  <si>
    <t>Goal setting/habits</t>
  </si>
  <si>
    <t>set_goals_habits</t>
  </si>
  <si>
    <t>Bbot interaction</t>
  </si>
  <si>
    <t>chatbot</t>
  </si>
  <si>
    <t>Bio feedback with sense data</t>
  </si>
  <si>
    <t>Supported conditions</t>
  </si>
  <si>
    <t>Mood disorders</t>
  </si>
  <si>
    <t>Stress &amp; anxiety</t>
  </si>
  <si>
    <t>Phobias</t>
  </si>
  <si>
    <t>Personality disorders</t>
  </si>
  <si>
    <t>User generated data</t>
  </si>
  <si>
    <t>Chat/message</t>
  </si>
  <si>
    <t>Assessments/screenings</t>
  </si>
  <si>
    <t>Surveys</t>
  </si>
  <si>
    <t>Real time response</t>
  </si>
  <si>
    <t>real_time_response</t>
  </si>
  <si>
    <t>Asynchronous response</t>
  </si>
  <si>
    <t>asynchronous_response</t>
  </si>
  <si>
    <t>Link to formal care/coaching</t>
  </si>
  <si>
    <t>direct_to_help</t>
  </si>
  <si>
    <t>Engagements</t>
  </si>
  <si>
    <t>Gamification</t>
  </si>
  <si>
    <t>Videos</t>
  </si>
  <si>
    <t>play_video</t>
  </si>
  <si>
    <t>Audio/music/scripts</t>
  </si>
  <si>
    <t>play_audio</t>
  </si>
  <si>
    <t>AI support</t>
  </si>
  <si>
    <t>Network support</t>
  </si>
  <si>
    <t>Collaboration</t>
  </si>
  <si>
    <t>Geolocation</t>
  </si>
  <si>
    <t>geolocation</t>
  </si>
  <si>
    <t>Contact list</t>
  </si>
  <si>
    <t>Inputs</t>
  </si>
  <si>
    <t>Sensors</t>
  </si>
  <si>
    <t>Accelerometer</t>
  </si>
  <si>
    <t>Audio</t>
  </si>
  <si>
    <t>Battery status</t>
  </si>
  <si>
    <t>Bluetooth</t>
  </si>
  <si>
    <t>ECG</t>
  </si>
  <si>
    <t>Gravity</t>
  </si>
  <si>
    <t>Gyroscope</t>
  </si>
  <si>
    <t>Humidity</t>
  </si>
  <si>
    <t>Light</t>
  </si>
  <si>
    <t>Linear acceleration</t>
  </si>
  <si>
    <t>Location</t>
  </si>
  <si>
    <t>Magnetometer</t>
  </si>
  <si>
    <t>Passive</t>
  </si>
  <si>
    <t>Pressure sensor</t>
  </si>
  <si>
    <t>Proximity</t>
  </si>
  <si>
    <t>Rotation</t>
  </si>
  <si>
    <t>Temperature</t>
  </si>
  <si>
    <t>Camera</t>
  </si>
  <si>
    <t>Microphone</t>
  </si>
  <si>
    <t>microphone</t>
  </si>
  <si>
    <t>External devices</t>
  </si>
  <si>
    <t>Compatible_with_devices</t>
  </si>
  <si>
    <t>Measures</t>
  </si>
  <si>
    <t>Step count</t>
  </si>
  <si>
    <t>step_count</t>
  </si>
  <si>
    <t>Notifications</t>
  </si>
  <si>
    <t>reminders</t>
  </si>
  <si>
    <t>Phone_sensor_trigger_surveys</t>
  </si>
  <si>
    <t>on_device_trigger_assessment</t>
  </si>
  <si>
    <t>Remote_trigger_surveys</t>
  </si>
  <si>
    <t>remote_trigger_assessment</t>
  </si>
  <si>
    <t>Social network</t>
  </si>
  <si>
    <t>customizable</t>
  </si>
  <si>
    <t>Content</t>
  </si>
  <si>
    <t>customizable_content</t>
  </si>
  <si>
    <t>customizable_language</t>
  </si>
  <si>
    <t>Appearance</t>
  </si>
  <si>
    <t>customizable_appearance</t>
  </si>
  <si>
    <t>Coding_required</t>
  </si>
  <si>
    <t>code_to_configure</t>
  </si>
  <si>
    <t>Users</t>
  </si>
  <si>
    <t>configure_user_permissions</t>
  </si>
  <si>
    <t>Accessibility</t>
  </si>
  <si>
    <t>accessibility</t>
  </si>
  <si>
    <t>customize_accessibility</t>
  </si>
  <si>
    <t>Activities</t>
  </si>
  <si>
    <t>Private</t>
  </si>
  <si>
    <t>configure_private_access</t>
  </si>
  <si>
    <t>Public</t>
  </si>
  <si>
    <t>Link_documentation</t>
  </si>
  <si>
    <t>Link_source_code</t>
  </si>
  <si>
    <t>Outputs</t>
  </si>
  <si>
    <t>Summary of data</t>
  </si>
  <si>
    <t>Hybrid</t>
  </si>
  <si>
    <t>operating_system</t>
  </si>
  <si>
    <t>Windows</t>
  </si>
  <si>
    <t>iPadOS</t>
  </si>
  <si>
    <t>MacOS</t>
  </si>
  <si>
    <t>Linux</t>
  </si>
  <si>
    <t>BlackBerry</t>
  </si>
  <si>
    <t>non_profit</t>
  </si>
  <si>
    <t>individual</t>
  </si>
  <si>
    <t>index_group_type</t>
  </si>
  <si>
    <t>abbreviation</t>
  </si>
  <si>
    <t>member</t>
  </si>
  <si>
    <t>Healthy Brain Network</t>
  </si>
  <si>
    <t>HBN</t>
  </si>
  <si>
    <t>https://healthybrainnetwork.org</t>
  </si>
  <si>
    <t>NKI</t>
  </si>
  <si>
    <t>Nathan Kline Institute</t>
  </si>
  <si>
    <t>https://www.nki.rfmh.org</t>
  </si>
  <si>
    <t>CMI</t>
  </si>
  <si>
    <t>https://childmind.org</t>
  </si>
  <si>
    <t>Harold Koplewicz</t>
  </si>
  <si>
    <t>Adolescent Brain Cognitive Development Study</t>
  </si>
  <si>
    <t>ABCD</t>
  </si>
  <si>
    <t>https://abcdstudy.org</t>
  </si>
  <si>
    <t>Mind-Assisting Technologies for Therapy, Education, and Research Lab</t>
  </si>
  <si>
    <t>MATTER Lab</t>
  </si>
  <si>
    <t>https://matter.childmind.org</t>
  </si>
  <si>
    <t>Arno Klein</t>
  </si>
  <si>
    <t>Wearable Computing Center</t>
  </si>
  <si>
    <t xml:space="preserve">Georgia Tech </t>
  </si>
  <si>
    <t>https://wcc.gatech.edu/</t>
  </si>
  <si>
    <t>Paul Baker</t>
  </si>
  <si>
    <t>Social Sensing Lab</t>
  </si>
  <si>
    <t>University of Notre Dame</t>
  </si>
  <si>
    <t>https://www3.nd.edu/~sslab/</t>
  </si>
  <si>
    <t>Dong Wang</t>
  </si>
  <si>
    <t>Center for Human-Computer Interaction</t>
  </si>
  <si>
    <t>Penn State University</t>
  </si>
  <si>
    <t>John M. Carroll</t>
  </si>
  <si>
    <t xml:space="preserve">Human-Centered Computing </t>
  </si>
  <si>
    <t>University of Colorado Boulder</t>
  </si>
  <si>
    <t>https://www.colorado.edu/cs/research/human-centered-computing</t>
  </si>
  <si>
    <t>Ken Anderson</t>
  </si>
  <si>
    <t>Human-Computer Interaction Institute</t>
  </si>
  <si>
    <t>Carnegie Mellon University</t>
  </si>
  <si>
    <t>Richard Martin</t>
  </si>
  <si>
    <t>Human-Computer Interaction Lab</t>
  </si>
  <si>
    <t>University of Maryland</t>
  </si>
  <si>
    <t>Jon Froehlich</t>
  </si>
  <si>
    <t>USC Center for Body Computing</t>
  </si>
  <si>
    <t>University of Southern California</t>
  </si>
  <si>
    <t>Leslie Saxon</t>
  </si>
  <si>
    <t>Interdisciplinary Consortium on Advanced Motion Performance</t>
  </si>
  <si>
    <t>iCAMP</t>
  </si>
  <si>
    <t>Baylor College of Medicine</t>
  </si>
  <si>
    <t>Bijan Najafi</t>
  </si>
  <si>
    <t>Mobile, Pervasive and Sensor Systems Laboratory</t>
  </si>
  <si>
    <t>MPSS</t>
  </si>
  <si>
    <t>University of Maryland Baltimore City</t>
  </si>
  <si>
    <t>Dr. Sandy McCombe-Waller</t>
  </si>
  <si>
    <t xml:space="preserve">McCormick School of Engineering and Applied Science </t>
  </si>
  <si>
    <t>Northwestern University</t>
  </si>
  <si>
    <t>John Rogers</t>
  </si>
  <si>
    <t>Szollosi Healthcare Innovation Program</t>
  </si>
  <si>
    <t>SK</t>
  </si>
  <si>
    <t>SHIP</t>
  </si>
  <si>
    <t>http://www.theshiphome.org/index.html</t>
  </si>
  <si>
    <t>Lyle Berkovitz</t>
  </si>
  <si>
    <t>Indiana Institute for Personalized Medicine (Department of Medicine)</t>
  </si>
  <si>
    <t>Indiana University</t>
  </si>
  <si>
    <t>Wearable, Interactive and Mobile Technologies Access Centre in Healthcare</t>
  </si>
  <si>
    <t>WIMTACH</t>
  </si>
  <si>
    <t>Centennial College</t>
  </si>
  <si>
    <t>Jeziel Vidad</t>
  </si>
  <si>
    <t>Mobile and Sensor Systems Lab (College of Information and Computer Sciences)</t>
  </si>
  <si>
    <t>University of Massachusetts Amherst</t>
  </si>
  <si>
    <t>Brian Levine</t>
  </si>
  <si>
    <t>Strano Research Group</t>
  </si>
  <si>
    <t>MIT</t>
  </si>
  <si>
    <t>Michael Strano</t>
  </si>
  <si>
    <t>Wireless and Sensors Research (Department of Computer Science and Engineering)</t>
  </si>
  <si>
    <t xml:space="preserve">University of Washington </t>
  </si>
  <si>
    <t>Tom Anderson</t>
  </si>
  <si>
    <t>Headscan; Department of Electrical and Computer Engineering</t>
  </si>
  <si>
    <t>Michigan State university</t>
  </si>
  <si>
    <t>Mi Zhang</t>
  </si>
  <si>
    <t>Nebraska 4-H Wearable Technologies</t>
  </si>
  <si>
    <t>WearTec</t>
  </si>
  <si>
    <t>University of Nebraska</t>
  </si>
  <si>
    <t>Brad Barker</t>
  </si>
  <si>
    <t>Center for Sustainable Health and Biodesign Institute</t>
  </si>
  <si>
    <t>Arizona State University</t>
  </si>
  <si>
    <t>Michael Birt</t>
  </si>
  <si>
    <t>Center for Behavioral Intervention Techniques (School of Medicine)</t>
  </si>
  <si>
    <t>CBITS</t>
  </si>
  <si>
    <t>Sherif M. Badawy</t>
  </si>
  <si>
    <t>Scripps Translational Science Institute Digitial Medicine Division</t>
  </si>
  <si>
    <t>STSI</t>
  </si>
  <si>
    <t>Scripps Translational Science Institute (STSI)</t>
  </si>
  <si>
    <t>https://www.scripps.edu/science-and-medicine/translational-institute/translational-research/digital-medicine/index.html</t>
  </si>
  <si>
    <t>Center for Digital Health Innovation at UCSF</t>
  </si>
  <si>
    <t>UCSF</t>
  </si>
  <si>
    <t>Michael Blum</t>
  </si>
  <si>
    <t>Columbia University Neuro+Digital Laboratory</t>
  </si>
  <si>
    <t>Columbia University</t>
  </si>
  <si>
    <t>E. Sander Connolly</t>
  </si>
  <si>
    <t>Shima Seiki Haute Technology Laboratory/Drexel Nanophotonics+ Lab</t>
  </si>
  <si>
    <t>Drexel University</t>
  </si>
  <si>
    <t>Genevieve Dion</t>
  </si>
  <si>
    <t>Wearable Computer Lab</t>
  </si>
  <si>
    <t>University of South Australia</t>
  </si>
  <si>
    <t>Dr. Bruce Thomas</t>
  </si>
  <si>
    <t>Mobile and wearable Computing Group</t>
  </si>
  <si>
    <t>University of Bristol</t>
  </si>
  <si>
    <t>Dr. Kirsten Cater</t>
  </si>
  <si>
    <t>Sensor Technology Research Centre</t>
  </si>
  <si>
    <t>University of Sussex</t>
  </si>
  <si>
    <t>Dr. Daniel Roggen</t>
  </si>
  <si>
    <t xml:space="preserve">Centre for Synthetic Biology and Innovation </t>
  </si>
  <si>
    <t>King's College of London</t>
  </si>
  <si>
    <t>https://www.kcl.ac.uk/sspp/departments/ghsm/research/research-groups/bios/projects-pdf/centre-for-synthetic-biology-and-innovation</t>
  </si>
  <si>
    <t>Nikolas Rose</t>
  </si>
  <si>
    <t>Wearable Computer Lab (School of Computer and Information Science)</t>
  </si>
  <si>
    <t>Bruce Thomas</t>
  </si>
  <si>
    <t>Sports and Biomedical Engineering Lab</t>
  </si>
  <si>
    <t>SABEL</t>
  </si>
  <si>
    <t>Griffith University</t>
  </si>
  <si>
    <t>James Lee</t>
  </si>
  <si>
    <t>National Centre for Sport and Exercise Medicine</t>
  </si>
  <si>
    <t>Loughborough University</t>
  </si>
  <si>
    <t>Dr. Sijung Hu</t>
  </si>
  <si>
    <t>CLARITY Centre for Sensor Web Technologies</t>
  </si>
  <si>
    <t>Dublin City University</t>
  </si>
  <si>
    <t>Michael Martin</t>
  </si>
  <si>
    <t>Mobile Multi-Sensor Systems Research Team</t>
  </si>
  <si>
    <t>MMSS</t>
  </si>
  <si>
    <t>University of Calgary</t>
  </si>
  <si>
    <t>Dr. Naser El-Sheilmy</t>
  </si>
  <si>
    <t>University of Exeter Centre for Graphene Science</t>
  </si>
  <si>
    <t>University of Exeter</t>
  </si>
  <si>
    <t>David Wright</t>
  </si>
  <si>
    <t>Connected Everyday Lab</t>
  </si>
  <si>
    <t>Delft University of Technology</t>
  </si>
  <si>
    <t>Global eHealth Unit</t>
  </si>
  <si>
    <t>Imperial College London</t>
  </si>
  <si>
    <t>Center for Advanced Self-Powered Systems of Integrated Sensors and Technologies </t>
  </si>
  <si>
    <t>ASSIST</t>
  </si>
  <si>
    <t>North Carolina State University with NSF</t>
  </si>
  <si>
    <t>Dr. Veena Misra</t>
  </si>
  <si>
    <t>Calming Technology Lab</t>
  </si>
  <si>
    <t>Stanford University</t>
  </si>
  <si>
    <t>http://calmingtechnology.org/</t>
  </si>
  <si>
    <t>Neema Moraveji</t>
  </si>
  <si>
    <t>Adolescent Dynamics Lab</t>
  </si>
  <si>
    <t>Queen's University</t>
  </si>
  <si>
    <t>http://www.queensu.ca/psychology/adolescent-dynamics-lab/research</t>
  </si>
  <si>
    <t>Tom Hollenstein</t>
  </si>
  <si>
    <t>Gazzaley Lab/ UCSF Neuroscape</t>
  </si>
  <si>
    <t>University of California, San Francisco (UCSF)</t>
  </si>
  <si>
    <t>http://neuroscape.ucsf.edu/people/</t>
  </si>
  <si>
    <t>Adam Gazzaley</t>
  </si>
  <si>
    <t>Social Cognition, Perception and Executive functions</t>
  </si>
  <si>
    <t>SPeX</t>
  </si>
  <si>
    <t>LSCP, l'EHESS, l'ENS, CNRS, DEC at Ecole Normale Superieure with Hopital Robert Debre</t>
  </si>
  <si>
    <t>https://sites.google.com/site/testspex/presentation</t>
  </si>
  <si>
    <t>Motivation Brain and Behaviour</t>
  </si>
  <si>
    <t>Brain and Spinal Cord Institute (ICM, Paris, France)</t>
  </si>
  <si>
    <t>https://sites.google.com/site/motivationbrainbehavior/</t>
  </si>
  <si>
    <t>Affective Computing Group (MIT Media Lab)</t>
  </si>
  <si>
    <t>https://www.media.mit.edu/projects/measuring-arousal-during-therapy-for-children-with-autism-and-adhd/people/</t>
  </si>
  <si>
    <t>Rosalind Picard</t>
  </si>
  <si>
    <t>Affectiva</t>
  </si>
  <si>
    <t>https://www.affectiva.com/who/leadership-team/</t>
  </si>
  <si>
    <t>Rana el Kalioubly</t>
  </si>
  <si>
    <t>Kim Leventhal Lab</t>
  </si>
  <si>
    <t>http://kimleventhallab.ucsf.edu/</t>
  </si>
  <si>
    <t>Young Shin Kim</t>
  </si>
  <si>
    <t>School of Engineering / Cheol-Hong Min</t>
  </si>
  <si>
    <t>University of St Thomas</t>
  </si>
  <si>
    <t>http://www.stthomas.edu/engineering/faculty/cheol-hong-min.html</t>
  </si>
  <si>
    <t>Cheol-Hong Min</t>
  </si>
  <si>
    <t>Harimata</t>
  </si>
  <si>
    <t>University of Gdansk</t>
  </si>
  <si>
    <t>https://harimata.pl/</t>
  </si>
  <si>
    <t>Arizona Center for Accelerated Biomedical Innovation</t>
  </si>
  <si>
    <t>ACABI</t>
  </si>
  <si>
    <t>University of Arizona</t>
  </si>
  <si>
    <t>http://acabi.uahs.arizona.edu/</t>
  </si>
  <si>
    <t>Marvin Slepian</t>
  </si>
  <si>
    <t>Personal Health Informatics &amp; Rehabilitation Engineering Lab</t>
  </si>
  <si>
    <t>PHIRE</t>
  </si>
  <si>
    <t>Temple University</t>
  </si>
  <si>
    <t>https://sites.temple.edu/phire/people/</t>
  </si>
  <si>
    <t>Shivayogi Hiremath</t>
  </si>
  <si>
    <t>BitWear Lab</t>
  </si>
  <si>
    <t>University of Alabama</t>
  </si>
  <si>
    <t>http://bitwearlabs.com/index.php/the-bwl-team</t>
  </si>
  <si>
    <t>Edward Sazonov</t>
  </si>
  <si>
    <t>eHealth and Data Analytics Research Lab</t>
  </si>
  <si>
    <t>ER Lab</t>
  </si>
  <si>
    <t>UCLA</t>
  </si>
  <si>
    <t>http://er.cs.ucla.edu/</t>
  </si>
  <si>
    <t>Majid Sarrafzadeh</t>
  </si>
  <si>
    <t>http://www.cambridgecognition.com/services/neuroscience-consultancy/francesca-cormack/</t>
  </si>
  <si>
    <t>Francesca Cormack</t>
  </si>
  <si>
    <t>Cognition and Development Lab</t>
  </si>
  <si>
    <t xml:space="preserve"> Washington University at St Louis</t>
  </si>
  <si>
    <t>https://sites.wustl.edu/children/</t>
  </si>
  <si>
    <t>Lori Markson</t>
  </si>
  <si>
    <t>Marcus Autism Center</t>
  </si>
  <si>
    <t>http://www.pedsresearch.org/research/centers/mac/overview/</t>
  </si>
  <si>
    <t>Ami Klin</t>
  </si>
  <si>
    <t>Clinical Developmental Psychology</t>
  </si>
  <si>
    <t>Vrije Universiteit Amsterdam</t>
  </si>
  <si>
    <t>https://research.vu.nl/en/organisations/clinical-developmental-psychology-2</t>
  </si>
  <si>
    <t>A.C. Huizink</t>
  </si>
  <si>
    <t>Department of Child and Adolescent Psychiatry</t>
  </si>
  <si>
    <t>University Hospital Munster</t>
  </si>
  <si>
    <t>http://gerit.org/en/institutiondetail/26161</t>
  </si>
  <si>
    <t>Dr. Georg Romer</t>
  </si>
  <si>
    <t>MindTech Healthcare Technology Co-operative</t>
  </si>
  <si>
    <t>University of Nottingham</t>
  </si>
  <si>
    <t>http://www.mindtech.org.uk/our-team-2.html</t>
  </si>
  <si>
    <t>Chris Hollis</t>
  </si>
  <si>
    <t>Center for the Developing Brain</t>
  </si>
  <si>
    <t>https://childmind.org/center/center-developing-brain/</t>
  </si>
  <si>
    <t>Michael Milham</t>
  </si>
  <si>
    <t>Child Study Center</t>
  </si>
  <si>
    <t>NYU Langone</t>
  </si>
  <si>
    <t>https://med.nyu.edu/child-adolescent-psychiatry/home</t>
  </si>
  <si>
    <t>Helen L. Egger</t>
  </si>
  <si>
    <t>Department of Computer Science &amp; Information Engineering</t>
  </si>
  <si>
    <t>National Central University, Taiwan</t>
  </si>
  <si>
    <t>https://en.csie.ncu.edu.tw/department/member</t>
  </si>
  <si>
    <t>Hsu Fu-Hau</t>
  </si>
  <si>
    <t>Institute for Creative Technologies</t>
  </si>
  <si>
    <t>USC</t>
  </si>
  <si>
    <t>http://ict.usc.edu/people/research-leads/</t>
  </si>
  <si>
    <t>Randall Hill Jr.</t>
  </si>
  <si>
    <t>Carolina Institute for Developmental Disabilities</t>
  </si>
  <si>
    <t>University of North Carolina at Chapel Hill</t>
  </si>
  <si>
    <t>http://www.cidd.unc.edu</t>
  </si>
  <si>
    <t>Joseph Piven</t>
  </si>
  <si>
    <t>Heinz C. Prechter Bipolar Research Program</t>
  </si>
  <si>
    <t>Univeristy of Michigan</t>
  </si>
  <si>
    <t>http://www.prechterfund.org/bipolar-research/meet-our-team/researchers/</t>
  </si>
  <si>
    <t>Melvin McInnis</t>
  </si>
  <si>
    <t>mHealth for Mental Health Program/Psychiatry and Behavioural Sciences</t>
  </si>
  <si>
    <t>University of Washington</t>
  </si>
  <si>
    <t>https://www.mh4mh.org/team</t>
  </si>
  <si>
    <t>Dror Ben-Zeev</t>
  </si>
  <si>
    <t>Monarca/Center for Technology and Behavioural Health</t>
  </si>
  <si>
    <t>Center for Technology and Behavioural Health/University of Copenhagen</t>
  </si>
  <si>
    <t>http://www.c4tbh.org/</t>
  </si>
  <si>
    <t>Dr. Lisa Marsch</t>
  </si>
  <si>
    <t>Predictive Technology lab</t>
  </si>
  <si>
    <t>University of Virginia</t>
  </si>
  <si>
    <t>https://github.com/predictive-technology-laboratory</t>
  </si>
  <si>
    <t>School of Computer Science and Engineering</t>
  </si>
  <si>
    <t>Hebrew University of Jerusalem</t>
  </si>
  <si>
    <t>http://www.cs.huji.ac.il/</t>
  </si>
  <si>
    <t>Dr. Dorit Aharonov</t>
  </si>
  <si>
    <t>Visualization and Multimodal Interfaces Group</t>
  </si>
  <si>
    <t>INESC-ID Instituto Superior Tecnico</t>
  </si>
  <si>
    <t>https://vimmi.inesc-id.pt/</t>
  </si>
  <si>
    <t>Daniel Goncalces</t>
  </si>
  <si>
    <t>Center for Autism Research</t>
  </si>
  <si>
    <t xml:space="preserve">4 </t>
  </si>
  <si>
    <t>Children's Hospital Philadelphia</t>
  </si>
  <si>
    <t>https://www.centerforautismresearch.org/</t>
  </si>
  <si>
    <t>Dr. Robert Schulz</t>
  </si>
  <si>
    <t>People Aware Computing Group</t>
  </si>
  <si>
    <t>Cornell University</t>
  </si>
  <si>
    <t>http://pac.cs.cornell.edu/</t>
  </si>
  <si>
    <t>Tanzeem Choudhury</t>
  </si>
  <si>
    <t>MD2K - Just-in-Time-Adaptive Interventions</t>
  </si>
  <si>
    <t>https://md2k.org/research-agenda/jitai</t>
  </si>
  <si>
    <t xml:space="preserve">Gregory Abowd </t>
  </si>
  <si>
    <t>Organizational Behavior group</t>
  </si>
  <si>
    <t>Stanford University, Graduate School of Business</t>
  </si>
  <si>
    <t>https://www.gsb.stanford.edu/faculty-research/faculty/academic-areas/organizational-behavior</t>
  </si>
  <si>
    <t>William Barnett</t>
  </si>
  <si>
    <t>UVA Center for Wireless Health</t>
  </si>
  <si>
    <t>https://engineering.virginia.edu/sites/default/files/lach.pdf</t>
  </si>
  <si>
    <t>John Lach</t>
  </si>
  <si>
    <t>Winterlight Labs</t>
  </si>
  <si>
    <t>http://www.winterlightlabs.com/#</t>
  </si>
  <si>
    <t>Frank Rudzicz</t>
  </si>
  <si>
    <t>Cognitive Training Data</t>
  </si>
  <si>
    <t>University of California San Francisco</t>
  </si>
  <si>
    <t>https://www.cognitivetrainingdata.org/about/</t>
  </si>
  <si>
    <t>Michael Merzenich</t>
  </si>
  <si>
    <t>Monsenso</t>
  </si>
  <si>
    <t>https://www.monsenso.com/</t>
  </si>
  <si>
    <t>Jakob Bardram</t>
  </si>
  <si>
    <t>Akili</t>
  </si>
  <si>
    <t>https://www.akiliinteractive.com/people/</t>
  </si>
  <si>
    <t>Eddie Martucci</t>
  </si>
  <si>
    <t>Auduno Github page</t>
  </si>
  <si>
    <t>https://www.auduno.com/</t>
  </si>
  <si>
    <t>Audun M. Oygard</t>
  </si>
  <si>
    <t>Computer Science Department</t>
  </si>
  <si>
    <t>Cornell Tech</t>
  </si>
  <si>
    <t>https://www.vassar.edu/faculty/departments/?dept=computer-science</t>
  </si>
  <si>
    <t>Luke Hunsberger</t>
  </si>
  <si>
    <t>http://ict.usc.edu/profile/albert-skip-rizzo/</t>
  </si>
  <si>
    <t>Albert Rizzo</t>
  </si>
  <si>
    <t>National Central University</t>
  </si>
  <si>
    <t>https://en.csie.ncu.edu.tw/</t>
  </si>
  <si>
    <t>Fu-Hau Hsu</t>
  </si>
  <si>
    <t>Texas Statewide Leadership for Autism Training</t>
  </si>
  <si>
    <t>TSLAT</t>
  </si>
  <si>
    <t>http://www.txautism.net/</t>
  </si>
  <si>
    <t>MC10, Inc, Lexington, MA, USA</t>
  </si>
  <si>
    <t>https://www.mc10inc.com/our-team</t>
  </si>
  <si>
    <t>Benjamin Schlatka</t>
  </si>
  <si>
    <t>Mind, Brain, and Behaviour Research Centre</t>
  </si>
  <si>
    <t>CIMCYC</t>
  </si>
  <si>
    <t>University of Granada, Spain</t>
  </si>
  <si>
    <t>https://www.ugr.university/pages/research_innovation_transfer/research_institutes_centres/cimcyc</t>
  </si>
  <si>
    <t>MariaVelez-Coto</t>
  </si>
  <si>
    <t>Research Centre for Information and Communications Technologies</t>
  </si>
  <si>
    <t>http://citic.ugr.es/pages/informacion_general?login_form_register&amp;lang=en</t>
  </si>
  <si>
    <t>Maria Jose Rodriguez-Fortiz</t>
  </si>
  <si>
    <t>Special Education School Fundacion Purisima Concepcion, Granada, Spain</t>
  </si>
  <si>
    <t>http://www.fpurisimaconcepcion.org/opencms/opencms/menu_vertical/area_educativa/educacion_especial.html</t>
  </si>
  <si>
    <t>Inmaculada Garrido-Jimenez</t>
  </si>
  <si>
    <t>The Autism Centre for Education and Research</t>
  </si>
  <si>
    <t>ACER</t>
  </si>
  <si>
    <t>University of Birmingham</t>
  </si>
  <si>
    <t>https://www.birmingham.ac.uk/schools/education/research/acer/research/shape/index.aspx</t>
  </si>
  <si>
    <t>Karen Guldberg</t>
  </si>
  <si>
    <t>Center for Translational Social Neuroscience</t>
  </si>
  <si>
    <t>Emory University</t>
  </si>
  <si>
    <t>http://www.ctsn.emory.edu/faculty/klin_ami.html</t>
  </si>
  <si>
    <t>Department of Developmental Neuroscience</t>
  </si>
  <si>
    <t>IRCCS Stella Maris Foundation, Pisa, Italy</t>
  </si>
  <si>
    <t>http://asdeu.eu/scientific-institute-stella-maris-university-of-pisa/</t>
  </si>
  <si>
    <t>Antonio Narzisi</t>
  </si>
  <si>
    <t>Electronics and Computer Science</t>
  </si>
  <si>
    <t>University of Southampton, Southampton, UK</t>
  </si>
  <si>
    <t>http://users.ecs.soton.ac.uk/vb2a12/</t>
  </si>
  <si>
    <t>Valentina Bono</t>
  </si>
  <si>
    <t>Institute of Intelligent Systems and Robotics</t>
  </si>
  <si>
    <t>University Pierre and Marie Curie, Paris, France</t>
  </si>
  <si>
    <t>http://www.isir.upmc.fr/?lang=en</t>
  </si>
  <si>
    <t>Mohamed Chetouani</t>
  </si>
  <si>
    <t>School of Computing</t>
  </si>
  <si>
    <t>Ulster University</t>
  </si>
  <si>
    <t>https://www.ulster.ac.uk/staff/f-cruciani</t>
  </si>
  <si>
    <t>Federico Cruciani</t>
  </si>
  <si>
    <t>Department of Psychiatry</t>
  </si>
  <si>
    <t>Hospital General Universitario Gregorio Maranon</t>
  </si>
  <si>
    <t>https://www.researchgate.net/institution/Hospital_General_Universitario_Gregorio_Maranon/department/Department_of_Psychiatry</t>
  </si>
  <si>
    <t>Mara Parellada</t>
  </si>
  <si>
    <t>Department of Psychology</t>
  </si>
  <si>
    <t>University of South Carolina</t>
  </si>
  <si>
    <t>https://sc.edu/study/colleges_schools/artsandsciences/our-people/faculty-staff/newman-norlund_roger.php</t>
  </si>
  <si>
    <t>Roger Newman-Norlund</t>
  </si>
  <si>
    <t xml:space="preserve">Autism and Beyond team / Information, Child Mental Health and Society </t>
  </si>
  <si>
    <t>Duke University</t>
  </si>
  <si>
    <t>https://autismandbeyond.researchkit.duke.edu/our-team</t>
  </si>
  <si>
    <t>Helen Egger</t>
  </si>
  <si>
    <t>MEBOOK team</t>
  </si>
  <si>
    <t>University of Kentucky</t>
  </si>
  <si>
    <t>Nkiruka Uzuegbunam</t>
  </si>
  <si>
    <t>The Autism and Developmental Disabilities Clinic, Department of Psychiatry and Behavioral Sciences</t>
  </si>
  <si>
    <t>https://med.stanford.edu/profiles/antonio-hardan</t>
  </si>
  <si>
    <t>Antonio Hardan</t>
  </si>
  <si>
    <t>Institute of Brain, Behaviour and Mental Health</t>
  </si>
  <si>
    <t>University of Manchester</t>
  </si>
  <si>
    <t>https://www.bmh.manchester.ac.uk/</t>
  </si>
  <si>
    <t>Jonathan Green</t>
  </si>
  <si>
    <t>Institute of Psychiatry, Psychology and Neuroscience</t>
  </si>
  <si>
    <t>King's College London</t>
  </si>
  <si>
    <t>https://www.kcl.ac.uk/ioppn/index.aspx</t>
  </si>
  <si>
    <t>Tony Charman</t>
  </si>
  <si>
    <t>Stark Neurosciences Research Institute, Institute of Psychiatric Research, Department of Psychiatry</t>
  </si>
  <si>
    <t>Indiana University School of Medicine, Indianapolis, United States</t>
  </si>
  <si>
    <t>https://medicine.iu.edu/research/centers-institutes/stark-neurosciences/faculty/</t>
  </si>
  <si>
    <t>Jorge Jose</t>
  </si>
  <si>
    <t>Sensory-Motor Integration lab</t>
  </si>
  <si>
    <t>Rutgers University</t>
  </si>
  <si>
    <t>https://sites.google.com/site/blurbaboutmywork/lab-members/elizabeth-b-torres</t>
  </si>
  <si>
    <t>Elizabeth Torres</t>
  </si>
  <si>
    <t>Thompson Center for Autism and Neurodevelopmental Disorders, Research Center for Human Animal Interaction, College of Veterinary Medicine</t>
  </si>
  <si>
    <t>University of MissouriColumbiaUSA</t>
  </si>
  <si>
    <t>https://thompsoncenter.missouri.edu/autism-research/researchers/</t>
  </si>
  <si>
    <t>Gretchen K. Carlisle</t>
  </si>
  <si>
    <t>Department of Linguistics</t>
  </si>
  <si>
    <t>University of Texas at Austin</t>
  </si>
  <si>
    <t>https://liberalarts.utexas.edu/linguistics/faculty/rmeier</t>
  </si>
  <si>
    <t>Richard P. Meier</t>
  </si>
  <si>
    <t>Department of Brain and Psychological Sciences</t>
  </si>
  <si>
    <t>Boston University</t>
  </si>
  <si>
    <t>https://www.bu.edu/cdl/profile/aaron-shield-ph-d/</t>
  </si>
  <si>
    <t>Aaron Shield</t>
  </si>
  <si>
    <t>Institute for Autism Research</t>
  </si>
  <si>
    <t>Canisius College</t>
  </si>
  <si>
    <t>https://www.canisius.edu/academics/our-schools/school-education-human-services/institute-autism-research/iar-research-team</t>
  </si>
  <si>
    <t>Marcus L. Thomeer</t>
  </si>
  <si>
    <t>Yale University</t>
  </si>
  <si>
    <t>http://childstudycenter.yale.edu/</t>
  </si>
  <si>
    <t>Denis G. Sukhodolsky</t>
  </si>
  <si>
    <t>Department of Pediatrics</t>
  </si>
  <si>
    <t>University of Rochester</t>
  </si>
  <si>
    <t>https://www.urmc.rochester.edu/people/23085534-tristram-h-smith</t>
  </si>
  <si>
    <t>Tristram Smith</t>
  </si>
  <si>
    <t>Muotri Lab</t>
  </si>
  <si>
    <t>University of California San Diego, School of Medicine</t>
  </si>
  <si>
    <t>https://medschool.ucsd.edu/som/pediatrics/research/labs/muotri-lab/Pages/default.aspx</t>
  </si>
  <si>
    <t>Alysson Muotri</t>
  </si>
  <si>
    <t>Mrs. T.H. Chan Division of Occupational Science and Occupational Therapy</t>
  </si>
  <si>
    <t>http://chan.usc.edu/faculty/directory/Leah_Stein_Duker</t>
  </si>
  <si>
    <t>Sharon Cermak</t>
  </si>
  <si>
    <t>Centre for Intelligent Systems and their Applications</t>
  </si>
  <si>
    <t>University of Edinburgh</t>
  </si>
  <si>
    <t>https://www.inf.ed.ac.uk/research/cisa/</t>
  </si>
  <si>
    <t>Aurora Constantin</t>
  </si>
  <si>
    <t>Autism Resources Center, Child and Adolescent Psychiatry Department</t>
  </si>
  <si>
    <t>University Hospital CHU-Lenval, Nice, France</t>
  </si>
  <si>
    <t>https://sites.google.com/site/centreressourcesautismepaca/le-cra-paca/informations-actualite/nice-equipe-informations</t>
  </si>
  <si>
    <t>Sylvie Serret</t>
  </si>
  <si>
    <t>Sensory And Ambient Interfaces Laboratory</t>
  </si>
  <si>
    <t>CEA LIST/DIASI, Fontenay-aux-Roses, France</t>
  </si>
  <si>
    <t>http://www.fsrm.ch/</t>
  </si>
  <si>
    <t>Jose Lozada</t>
  </si>
  <si>
    <t>Phoenix INRIA Research Group</t>
  </si>
  <si>
    <t>University of Bordeaux</t>
  </si>
  <si>
    <t>http://phoenix.inria.fr/charles-consel</t>
  </si>
  <si>
    <t>Charles Fage</t>
  </si>
  <si>
    <t>Department of Computing, Faculty of Mathematics, Computing and Technology</t>
  </si>
  <si>
    <t>The Open University Milton Keynes, UK</t>
  </si>
  <si>
    <t>Stefan Krietmayer</t>
  </si>
  <si>
    <t>Exceptional Education</t>
  </si>
  <si>
    <t>State University of New York, Buffalo State, Buffalo, NY</t>
  </si>
  <si>
    <t>http://exceptionaleducation.buffalostate.edu/faculty/kathy-doody</t>
  </si>
  <si>
    <t>Kathy Ralabate Doody</t>
  </si>
  <si>
    <t>Autism Spectrum Disorder Center</t>
  </si>
  <si>
    <t>Women &amp; Children's Hospital of Buffalo, Buffalo, NY</t>
  </si>
  <si>
    <t>https://www.kaleidahealth.org/services/display.asp?pt=G&amp;p=1253&amp;s=680</t>
  </si>
  <si>
    <t>Jana Mertz</t>
  </si>
  <si>
    <t>Center for Autism Research and Translation</t>
  </si>
  <si>
    <t xml:space="preserve">Neurobiology of Learning and Memory, Department of Neurobiology and Behavior, 2205 McGaugh Hall, The University of California Irvine, </t>
  </si>
  <si>
    <t>http://www.autismresearch.uci.edu/</t>
  </si>
  <si>
    <t>Michael Leon</t>
  </si>
  <si>
    <t>mPath</t>
  </si>
  <si>
    <t>http://www.buildempathy.com/about-us/</t>
  </si>
  <si>
    <t>Elliott Hedman</t>
  </si>
  <si>
    <t>Southwest Autism Research &amp; Resource Center, Phoenix, AZ, United States</t>
  </si>
  <si>
    <t>https://www.autismcenter.org/</t>
  </si>
  <si>
    <t>Christopher Smith</t>
  </si>
  <si>
    <t>Bass Connections</t>
  </si>
  <si>
    <t>https://bassconnections.duke.edu/content/my-bass-connections-pathway-jordan-hashemi</t>
  </si>
  <si>
    <t>Jordan Hashemi</t>
  </si>
  <si>
    <t>Children's Health Services Research</t>
  </si>
  <si>
    <t>Indiana University School of Medicine</t>
  </si>
  <si>
    <t>http://pediatrics.iu.edu/chsr/our-team/faculty/bio-anand</t>
  </si>
  <si>
    <t>Vibha Anand</t>
  </si>
  <si>
    <t>Child  Language and literacy Lab, Department of Hearing and Speech Sciences</t>
  </si>
  <si>
    <t>Vanderbilt University Medical Center, Nashville, Tennessee</t>
  </si>
  <si>
    <t>https://ww2.mc.vanderbilt.edu/cll/</t>
  </si>
  <si>
    <t>Tiffany Woynaroski</t>
  </si>
  <si>
    <t>School of Communication Sciences and Disorders, Institute for Intelligent Systems</t>
  </si>
  <si>
    <t>University of Memphis</t>
  </si>
  <si>
    <t>http://www.memphis.edu/csd/people/koller.php</t>
  </si>
  <si>
    <t>Kimbrough Oller</t>
  </si>
  <si>
    <t>Wearable Biosensing Lab</t>
  </si>
  <si>
    <t>University of Rhode island</t>
  </si>
  <si>
    <t>http://www.ele.uri.edu/faculty/kunalm/research.xhtml</t>
  </si>
  <si>
    <t>Kunal Mandokya</t>
  </si>
  <si>
    <t>Centre Algoritmi</t>
  </si>
  <si>
    <t>University of Minho</t>
  </si>
  <si>
    <t>Nuno Goncalves</t>
  </si>
  <si>
    <t>Fondazione Bruno Kessler, Department of Information Engineering and Computer Science</t>
  </si>
  <si>
    <t>FBK</t>
  </si>
  <si>
    <t>University of Trento, Trento, Italy</t>
  </si>
  <si>
    <t>https://www.fbk.eu/en/</t>
  </si>
  <si>
    <t>Nastaran Mohammadian Rad</t>
  </si>
  <si>
    <t>Institute for Computing and Information Sciences</t>
  </si>
  <si>
    <t>Radboud University, Nijmegen, The Netherlands</t>
  </si>
  <si>
    <t>http://www.ru.nl/icis/</t>
  </si>
  <si>
    <t>Center for Spoken Language Understanding</t>
  </si>
  <si>
    <t>Oregon Health &amp; Science University</t>
  </si>
  <si>
    <t>http://www.ohsu.edu/xd/research/centers-institutes/center-for-spoken-language-understanding/</t>
  </si>
  <si>
    <t>Jan van Santen</t>
  </si>
  <si>
    <t>ImagiRation</t>
  </si>
  <si>
    <t>http://imagiration.com/research/</t>
  </si>
  <si>
    <t>Andrey Vyshedskiy</t>
  </si>
  <si>
    <t>Department of Computer Science and Engineering</t>
  </si>
  <si>
    <t>Panimalar Institute of Technology, Chennai, India</t>
  </si>
  <si>
    <t>http://www.pit.ac.in/cse.html</t>
  </si>
  <si>
    <t>TA Mohanprakash</t>
  </si>
  <si>
    <t>Institute of Biomaterials &amp; Biomedical Engineering</t>
  </si>
  <si>
    <t>University of Toronto</t>
  </si>
  <si>
    <t>http://www.ibbme.utoronto.ca/news/google-glass-app-helps-autistic-children-social-interactions/</t>
  </si>
  <si>
    <t>Azadei Kushki</t>
  </si>
  <si>
    <t>Autism Research Centre</t>
  </si>
  <si>
    <t>Bloorview Research Institute</t>
  </si>
  <si>
    <t>https://research.hollandbloorview.ca/ResearchCentresLabs/AutismResearchCentre</t>
  </si>
  <si>
    <t>University at Buffalo, Buffalo, NY</t>
  </si>
  <si>
    <t>http://www.acsu.buffalo.edu/~trivu/</t>
  </si>
  <si>
    <t>Tri Vu</t>
  </si>
  <si>
    <t>HABits Lab</t>
  </si>
  <si>
    <t>Northwestern University, Evanston, IL 60208, USA</t>
  </si>
  <si>
    <t>http://www.nalshurafa.com/index.html</t>
  </si>
  <si>
    <t>Nabil Alshurafa</t>
  </si>
  <si>
    <t>The Digital Research and Interventions for Volitional Enhancement Lab</t>
  </si>
  <si>
    <t>DRIVE</t>
  </si>
  <si>
    <t>University of California, San Francisco</t>
  </si>
  <si>
    <t>https://drive.ucsf.edu/</t>
  </si>
  <si>
    <t>Danielle Schlosser</t>
  </si>
  <si>
    <t xml:space="preserve">The Emotion, Health and Psychophysiology Lab </t>
  </si>
  <si>
    <t>https://ehplab.squarespace.com/people/</t>
  </si>
  <si>
    <t>Erika Siegel</t>
  </si>
  <si>
    <t>CRI Research Collaboratory</t>
  </si>
  <si>
    <t>Center for Research and Interdisciplinarity, Paris</t>
  </si>
  <si>
    <t>Felix Schoeller</t>
  </si>
  <si>
    <t>Recent and Emerging Technology Research Organization Lab</t>
  </si>
  <si>
    <t>RETRO</t>
  </si>
  <si>
    <t>UCF Anxiety Disorders Clinic</t>
  </si>
  <si>
    <t>http://ucfretrolab.org/2012/10/10/treating-selective-mutism/</t>
  </si>
  <si>
    <t>Deborah Beidel</t>
  </si>
  <si>
    <t>Child Guidance Clinic</t>
  </si>
  <si>
    <t>Woodbridge Hospital, Singapore</t>
  </si>
  <si>
    <t>Carolyn Kee</t>
  </si>
  <si>
    <t>University of Chester</t>
  </si>
  <si>
    <t>Carl Sutton</t>
  </si>
  <si>
    <t>Wearable Health Lab</t>
  </si>
  <si>
    <t>Matthew Smuck</t>
  </si>
  <si>
    <t>Wearable Computing Lab</t>
  </si>
  <si>
    <t>University of Oregon</t>
  </si>
  <si>
    <t>http://cyborganthropology.com/University_of_Oregon_Wearable_Computing_Laboratory</t>
  </si>
  <si>
    <t>Stephen Fickas</t>
  </si>
  <si>
    <t>Wearable Technology Lab</t>
  </si>
  <si>
    <t>University of Minnesota</t>
  </si>
  <si>
    <t>https://wtl.design.umn.edu/</t>
  </si>
  <si>
    <t>Lucy Dunne</t>
  </si>
  <si>
    <t>Wearable Health Technologies</t>
  </si>
  <si>
    <t>University of Chicago at Illinois</t>
  </si>
  <si>
    <t>Center for Mobile-health Systems and Applications</t>
  </si>
  <si>
    <t>CMSA</t>
  </si>
  <si>
    <t>University of California at San Diego</t>
  </si>
  <si>
    <t>https://iem.ucsd.edu/centers/cmsa-center-for-mobile-health-systems-and-applications.html</t>
  </si>
  <si>
    <t>Kevin Patrick</t>
  </si>
  <si>
    <t>College of Computing</t>
  </si>
  <si>
    <t>https://www.cc.gatech.edu/people/faculty</t>
  </si>
  <si>
    <t>Agata Rozga</t>
  </si>
  <si>
    <t>Blue Jay Ventures Pty Ltd</t>
  </si>
  <si>
    <t>Clinical Ink</t>
  </si>
  <si>
    <t>Digital Artefacts LLC</t>
  </si>
  <si>
    <t>HSPH Onnela Lab</t>
  </si>
  <si>
    <t>Harvard Medical School</t>
  </si>
  <si>
    <t>Intel</t>
  </si>
  <si>
    <t>Apple</t>
  </si>
  <si>
    <t>www.apple.com</t>
  </si>
  <si>
    <t>Empatica</t>
  </si>
  <si>
    <t>https://www.empatica.com/en-eu/</t>
  </si>
  <si>
    <t>Lauren McCarthy</t>
  </si>
  <si>
    <t>https://lauren-mccarthy.com</t>
  </si>
  <si>
    <t>Kyle McDonald</t>
  </si>
  <si>
    <t>http://kylemcdonald.net</t>
  </si>
  <si>
    <t>Spire Health</t>
  </si>
  <si>
    <t>https://spirehealth.com/pages/about-us</t>
  </si>
  <si>
    <t>Jonathan Palley</t>
  </si>
  <si>
    <t>InteraXon</t>
  </si>
  <si>
    <t>https://choosemuse.com/team/</t>
  </si>
  <si>
    <t>Cortechs</t>
  </si>
  <si>
    <t>https://www.cortechs.ie</t>
  </si>
  <si>
    <t>Áine Behan</t>
  </si>
  <si>
    <t>NightWare, Inc.</t>
  </si>
  <si>
    <t>https://night-ware.com</t>
  </si>
  <si>
    <t>Grady Hannah</t>
  </si>
  <si>
    <t>Thync</t>
  </si>
  <si>
    <t>Thync Global Inc.</t>
  </si>
  <si>
    <t>http://www.thync.com</t>
  </si>
  <si>
    <t>https://imotions.com/affectiva-requestdemo/</t>
  </si>
  <si>
    <t>https://www.emotiv.com</t>
  </si>
  <si>
    <t>Lena</t>
  </si>
  <si>
    <t>https://www.lena.org</t>
  </si>
  <si>
    <t>https://www.melomind.com/pages/a-propos</t>
  </si>
  <si>
    <t>index_language</t>
  </si>
  <si>
    <t>Afro-Asiatic language</t>
  </si>
  <si>
    <t>Berber language</t>
  </si>
  <si>
    <t>Kabyle language</t>
  </si>
  <si>
    <t>Riffian language</t>
  </si>
  <si>
    <t>Shawia language</t>
  </si>
  <si>
    <t>Shluh language</t>
  </si>
  <si>
    <t>Tamazight language</t>
  </si>
  <si>
    <t>Tuareg language</t>
  </si>
  <si>
    <t>Chadic language</t>
  </si>
  <si>
    <t>Hausa language</t>
  </si>
  <si>
    <t>Cushitic language</t>
  </si>
  <si>
    <t>Afar language</t>
  </si>
  <si>
    <t>Beja language</t>
  </si>
  <si>
    <t>Oromo language</t>
  </si>
  <si>
    <t>Saho language</t>
  </si>
  <si>
    <t>Sidamo language</t>
  </si>
  <si>
    <t>Somali language</t>
  </si>
  <si>
    <t>Egyptian language</t>
  </si>
  <si>
    <t>Coptic language</t>
  </si>
  <si>
    <t>Semitic language</t>
  </si>
  <si>
    <t>Aramaic language</t>
  </si>
  <si>
    <t>Assyrian language</t>
  </si>
  <si>
    <t>Syriac language</t>
  </si>
  <si>
    <t>Canaanitic language</t>
  </si>
  <si>
    <t>Hebrew language</t>
  </si>
  <si>
    <t>Ethiopic language</t>
  </si>
  <si>
    <t>Amharic language</t>
  </si>
  <si>
    <t>Geez language</t>
  </si>
  <si>
    <t>Gurage language</t>
  </si>
  <si>
    <t>Harari language</t>
  </si>
  <si>
    <t>Tigre language</t>
  </si>
  <si>
    <t>Tigrinya language</t>
  </si>
  <si>
    <t>North Arabic language</t>
  </si>
  <si>
    <t>Arabic language</t>
  </si>
  <si>
    <t>Classical Arabic language</t>
  </si>
  <si>
    <t>South Arabic language</t>
  </si>
  <si>
    <t>Maltese language</t>
  </si>
  <si>
    <t>Altaic language</t>
  </si>
  <si>
    <t>Mongolian language</t>
  </si>
  <si>
    <t>Buryat language</t>
  </si>
  <si>
    <t>Kalmyk language</t>
  </si>
  <si>
    <t>Tungusic language</t>
  </si>
  <si>
    <t>Northern Tungusic language</t>
  </si>
  <si>
    <t>Even language</t>
  </si>
  <si>
    <t>Evenki language</t>
  </si>
  <si>
    <t>Southern Tungusic language</t>
  </si>
  <si>
    <t>Manchu language</t>
  </si>
  <si>
    <t>Nanai language</t>
  </si>
  <si>
    <t>Sibo language</t>
  </si>
  <si>
    <t>Turkic language</t>
  </si>
  <si>
    <t>Chuvash language</t>
  </si>
  <si>
    <t>Northeastern Turkic language</t>
  </si>
  <si>
    <t>Altai language</t>
  </si>
  <si>
    <t>Khakass language</t>
  </si>
  <si>
    <t>Tuvinian language</t>
  </si>
  <si>
    <t>Northwestern Turkic language</t>
  </si>
  <si>
    <t>Balkar language</t>
  </si>
  <si>
    <t>Bashkir language</t>
  </si>
  <si>
    <t>Kara-Kalpak language</t>
  </si>
  <si>
    <t>Karachai language</t>
  </si>
  <si>
    <t>Kazakh language</t>
  </si>
  <si>
    <t>Kirgiz language</t>
  </si>
  <si>
    <t>Kumyk language</t>
  </si>
  <si>
    <t>Nogai language</t>
  </si>
  <si>
    <t>Tatar language</t>
  </si>
  <si>
    <t>Southeastern Turkic language</t>
  </si>
  <si>
    <t>Salar language</t>
  </si>
  <si>
    <t>Uigur language</t>
  </si>
  <si>
    <t>Uzbek language</t>
  </si>
  <si>
    <t>Southwestern Turkic language</t>
  </si>
  <si>
    <t>Azerbaijani language</t>
  </si>
  <si>
    <t>Turkish language</t>
  </si>
  <si>
    <t>Turkmen language</t>
  </si>
  <si>
    <t>Yakut language</t>
  </si>
  <si>
    <t>Ambo language</t>
  </si>
  <si>
    <t>Artificial language</t>
  </si>
  <si>
    <t>Esperanto</t>
  </si>
  <si>
    <t>Interlingua</t>
  </si>
  <si>
    <t>Occidental</t>
  </si>
  <si>
    <t>Australian language</t>
  </si>
  <si>
    <t>Aranda language</t>
  </si>
  <si>
    <t>Murngin language</t>
  </si>
  <si>
    <t>Avestan language</t>
  </si>
  <si>
    <t>Bemba language</t>
  </si>
  <si>
    <t>Braille language</t>
  </si>
  <si>
    <t>Brawa language</t>
  </si>
  <si>
    <t>Bubi language</t>
  </si>
  <si>
    <t>Bulu language</t>
  </si>
  <si>
    <t>Caucasian language</t>
  </si>
  <si>
    <t>Dagestan Caucasian language</t>
  </si>
  <si>
    <t>Avar language</t>
  </si>
  <si>
    <t>Dargin language</t>
  </si>
  <si>
    <t>Lak language</t>
  </si>
  <si>
    <t>Lezgin language</t>
  </si>
  <si>
    <t>Tabasaran language</t>
  </si>
  <si>
    <t>Eastern Caucasian language</t>
  </si>
  <si>
    <t>Chechen language</t>
  </si>
  <si>
    <t>Ingush language</t>
  </si>
  <si>
    <t>Southern Caucasian language</t>
  </si>
  <si>
    <t>Georgian language</t>
  </si>
  <si>
    <t>Western Caucasian language</t>
  </si>
  <si>
    <t>Abazinian language</t>
  </si>
  <si>
    <t>Abkhazian language</t>
  </si>
  <si>
    <t>Adygei language</t>
  </si>
  <si>
    <t>Circassian language</t>
  </si>
  <si>
    <t>Kabardian language</t>
  </si>
  <si>
    <t>Central and South American Indian language</t>
  </si>
  <si>
    <t>Andean equatorial language</t>
  </si>
  <si>
    <t>Araucanian language</t>
  </si>
  <si>
    <t>Arawak language</t>
  </si>
  <si>
    <t>Aymara language</t>
  </si>
  <si>
    <t>Guarani language</t>
  </si>
  <si>
    <t>Jivaro language</t>
  </si>
  <si>
    <t>Quechua language</t>
  </si>
  <si>
    <t>Tupi language</t>
  </si>
  <si>
    <t>Ge-Pano-Carib language</t>
  </si>
  <si>
    <t>Carib language</t>
  </si>
  <si>
    <t>Chiquito language</t>
  </si>
  <si>
    <t>Ge language</t>
  </si>
  <si>
    <t>Panoan language</t>
  </si>
  <si>
    <t>Tacana language</t>
  </si>
  <si>
    <t>Macro-Chibchan language</t>
  </si>
  <si>
    <t>Bribri language</t>
  </si>
  <si>
    <t>Cabecar language</t>
  </si>
  <si>
    <t>Cuna language</t>
  </si>
  <si>
    <t>Guaymi language</t>
  </si>
  <si>
    <t>Lenca language</t>
  </si>
  <si>
    <t>Miskito language</t>
  </si>
  <si>
    <t>Chagga language</t>
  </si>
  <si>
    <t>Chari-Nile language</t>
  </si>
  <si>
    <t>Central Sudanic language</t>
  </si>
  <si>
    <t>Lugbara language</t>
  </si>
  <si>
    <t>Madi language</t>
  </si>
  <si>
    <t>Mangbetu language</t>
  </si>
  <si>
    <t>Sara language</t>
  </si>
  <si>
    <t>Eastern Sudanic language</t>
  </si>
  <si>
    <t>Nilotic language</t>
  </si>
  <si>
    <t>Eastern Nilotic language</t>
  </si>
  <si>
    <t>Bari language</t>
  </si>
  <si>
    <t>Karamojong language</t>
  </si>
  <si>
    <t>Lotuko language</t>
  </si>
  <si>
    <t>Masai language</t>
  </si>
  <si>
    <t>Teso language</t>
  </si>
  <si>
    <t>Turkana language</t>
  </si>
  <si>
    <t>Southern Nilotic language</t>
  </si>
  <si>
    <t>Kalenjin language</t>
  </si>
  <si>
    <t>Suk language</t>
  </si>
  <si>
    <t>Western Nilotic language</t>
  </si>
  <si>
    <t>Acholi language</t>
  </si>
  <si>
    <t>Alur language</t>
  </si>
  <si>
    <t>Dinka language</t>
  </si>
  <si>
    <t>Lango language</t>
  </si>
  <si>
    <t>Luo language</t>
  </si>
  <si>
    <t>Nuer language</t>
  </si>
  <si>
    <t>Shilluk language</t>
  </si>
  <si>
    <t>Nubian language</t>
  </si>
  <si>
    <t>Chiga language</t>
  </si>
  <si>
    <t>Chokwe language</t>
  </si>
  <si>
    <t>Church Slavic language</t>
  </si>
  <si>
    <t>Djerma language</t>
  </si>
  <si>
    <t>Dravidian language</t>
  </si>
  <si>
    <t>Brahui language</t>
  </si>
  <si>
    <t>Gondi language</t>
  </si>
  <si>
    <t>Kanarese language</t>
  </si>
  <si>
    <t>Kui language</t>
  </si>
  <si>
    <t>Kurukh language</t>
  </si>
  <si>
    <t>Malayalam language</t>
  </si>
  <si>
    <t>Tamil language</t>
  </si>
  <si>
    <t>Telugu language</t>
  </si>
  <si>
    <t>Tulu language</t>
  </si>
  <si>
    <t>Duala language</t>
  </si>
  <si>
    <t>Eskimo-Aleut language</t>
  </si>
  <si>
    <t>Aleut language</t>
  </si>
  <si>
    <t>Eskimo language</t>
  </si>
  <si>
    <t>Inuktitut language</t>
  </si>
  <si>
    <t>Inupiaq language</t>
  </si>
  <si>
    <t>Kalaallisut language</t>
  </si>
  <si>
    <t>Fang language</t>
  </si>
  <si>
    <t>Fur language</t>
  </si>
  <si>
    <t>Ganda language</t>
  </si>
  <si>
    <t>Gisu language</t>
  </si>
  <si>
    <t>Hehe language</t>
  </si>
  <si>
    <t>Herero language</t>
  </si>
  <si>
    <t>Hmong language</t>
  </si>
  <si>
    <t>Ido language</t>
  </si>
  <si>
    <t>Independent language</t>
  </si>
  <si>
    <t>Ainu language</t>
  </si>
  <si>
    <t>Barushaski language</t>
  </si>
  <si>
    <t>Basque language</t>
  </si>
  <si>
    <t>Japanese language</t>
  </si>
  <si>
    <t>Korean language</t>
  </si>
  <si>
    <t>Muong language</t>
  </si>
  <si>
    <t>Vietnamese language</t>
  </si>
  <si>
    <t>Indo-European language</t>
  </si>
  <si>
    <t>Albanian language</t>
  </si>
  <si>
    <t>Armenian language</t>
  </si>
  <si>
    <t>Baltic language</t>
  </si>
  <si>
    <t>Latvian language</t>
  </si>
  <si>
    <t>Lithuanian language</t>
  </si>
  <si>
    <t>Celtic language</t>
  </si>
  <si>
    <t>Brythonic Celtic language</t>
  </si>
  <si>
    <t>Breton language</t>
  </si>
  <si>
    <t>Cornish language</t>
  </si>
  <si>
    <t>Welsh language</t>
  </si>
  <si>
    <t>Goidelic Celtic language</t>
  </si>
  <si>
    <t>Gaelic language</t>
  </si>
  <si>
    <t>Irish Gaelic language</t>
  </si>
  <si>
    <t>Scottish Gaelic language</t>
  </si>
  <si>
    <t>Manx language</t>
  </si>
  <si>
    <t>Germanic language</t>
  </si>
  <si>
    <t>Northern Germanic language</t>
  </si>
  <si>
    <t>Danish language</t>
  </si>
  <si>
    <t>Faroese language</t>
  </si>
  <si>
    <t>Icelandic language</t>
  </si>
  <si>
    <t>Norwegian language</t>
  </si>
  <si>
    <t>Norwegian Bokmål language</t>
  </si>
  <si>
    <t>Norwegian Nynorsk language</t>
  </si>
  <si>
    <t>Swedish language</t>
  </si>
  <si>
    <t>Western Germanic language</t>
  </si>
  <si>
    <t>Afrikaans language</t>
  </si>
  <si>
    <t>Dutch language</t>
  </si>
  <si>
    <t>English language</t>
  </si>
  <si>
    <t>Flemish language</t>
  </si>
  <si>
    <t>Frisian language</t>
  </si>
  <si>
    <t>Western Frisian language</t>
  </si>
  <si>
    <t>German language</t>
  </si>
  <si>
    <t>Limburgan language</t>
  </si>
  <si>
    <t>Swiss German dialect</t>
  </si>
  <si>
    <t>Luxembourgian language</t>
  </si>
  <si>
    <t>Yiddish language</t>
  </si>
  <si>
    <t>Hellenic language</t>
  </si>
  <si>
    <t>Greek language</t>
  </si>
  <si>
    <t>Indo-Iranian language</t>
  </si>
  <si>
    <t>Indic language</t>
  </si>
  <si>
    <t>Assamese language</t>
  </si>
  <si>
    <t>Bengali language</t>
  </si>
  <si>
    <t>Sylhety</t>
  </si>
  <si>
    <t>Bhili language</t>
  </si>
  <si>
    <t>Bihari language</t>
  </si>
  <si>
    <t>Gujarati language</t>
  </si>
  <si>
    <t>Hindi language</t>
  </si>
  <si>
    <t>Hindustani language</t>
  </si>
  <si>
    <t>Hinko language</t>
  </si>
  <si>
    <t>Kashmiri language</t>
  </si>
  <si>
    <t>Konkani language</t>
  </si>
  <si>
    <t>Maldivian language</t>
  </si>
  <si>
    <t>Marathi language</t>
  </si>
  <si>
    <t>Mirpuri language</t>
  </si>
  <si>
    <t>Nepali language</t>
  </si>
  <si>
    <t>Oriya language</t>
  </si>
  <si>
    <t>Punjabi language</t>
  </si>
  <si>
    <t>Pakistani punjabi language</t>
  </si>
  <si>
    <t>Lehnda punjabi language</t>
  </si>
  <si>
    <t>Sikh punjabi language</t>
  </si>
  <si>
    <t>Rajasthani language</t>
  </si>
  <si>
    <t>Romany language</t>
  </si>
  <si>
    <t>Sanskrit language</t>
  </si>
  <si>
    <t>Sindhi language</t>
  </si>
  <si>
    <t>Sinhalese language</t>
  </si>
  <si>
    <t>Urdu language</t>
  </si>
  <si>
    <t>Iranian language</t>
  </si>
  <si>
    <t>Baluchi language</t>
  </si>
  <si>
    <t>Dari language</t>
  </si>
  <si>
    <t>Gilaki language</t>
  </si>
  <si>
    <t>Kurdish language</t>
  </si>
  <si>
    <t>Mazanderani language</t>
  </si>
  <si>
    <t>Pashtu language</t>
  </si>
  <si>
    <t>Persian language</t>
  </si>
  <si>
    <t>Tajik language</t>
  </si>
  <si>
    <t>Kutchi language</t>
  </si>
  <si>
    <t>Italic language</t>
  </si>
  <si>
    <t>Latin language</t>
  </si>
  <si>
    <t>Romance language</t>
  </si>
  <si>
    <t>Aragonese language</t>
  </si>
  <si>
    <t>Catalan language</t>
  </si>
  <si>
    <t>Corsican language</t>
  </si>
  <si>
    <t>French language</t>
  </si>
  <si>
    <t>Swiss French dialect</t>
  </si>
  <si>
    <t>Walloon language</t>
  </si>
  <si>
    <t>Galician language</t>
  </si>
  <si>
    <t>Italian language</t>
  </si>
  <si>
    <t>Moldavian language</t>
  </si>
  <si>
    <t>Occitan language</t>
  </si>
  <si>
    <t>Portuguese language</t>
  </si>
  <si>
    <t>Portuguese Brazilian language</t>
  </si>
  <si>
    <t>Galician Portuguese dialect</t>
  </si>
  <si>
    <t>Provencal language</t>
  </si>
  <si>
    <t>Rhaeto-Romanic language</t>
  </si>
  <si>
    <t>Romansh language</t>
  </si>
  <si>
    <t>Rumanian language</t>
  </si>
  <si>
    <t>Sardinian language</t>
  </si>
  <si>
    <t>Spanish language</t>
  </si>
  <si>
    <t>Slavic language</t>
  </si>
  <si>
    <t>Eastern Slavic language</t>
  </si>
  <si>
    <t>Belorussian language</t>
  </si>
  <si>
    <t>Russian language</t>
  </si>
  <si>
    <t>Ukrainian language</t>
  </si>
  <si>
    <t>Southern Slavic language</t>
  </si>
  <si>
    <t>Bosnian language</t>
  </si>
  <si>
    <t>Bulgarian language</t>
  </si>
  <si>
    <t>Croatian language</t>
  </si>
  <si>
    <t>Macedonian language</t>
  </si>
  <si>
    <t>Serbian language</t>
  </si>
  <si>
    <t>Serbian Cyrillic language</t>
  </si>
  <si>
    <t>Serbo-Croatian language</t>
  </si>
  <si>
    <t>Slovenian language</t>
  </si>
  <si>
    <t>Western Slavic language</t>
  </si>
  <si>
    <t>Czech language</t>
  </si>
  <si>
    <t>Polish language</t>
  </si>
  <si>
    <t>Kashubian Polish dialect</t>
  </si>
  <si>
    <t>Slovak language</t>
  </si>
  <si>
    <t>Sorbian language</t>
  </si>
  <si>
    <t>Kamba language</t>
  </si>
  <si>
    <t>Khoisan language</t>
  </si>
  <si>
    <t>Bushman language</t>
  </si>
  <si>
    <t>Hatsa language</t>
  </si>
  <si>
    <t>Hottentot language</t>
  </si>
  <si>
    <t>Sandawe language</t>
  </si>
  <si>
    <t>Kikuyu language</t>
  </si>
  <si>
    <t>Kisii language</t>
  </si>
  <si>
    <t>Kongo language</t>
  </si>
  <si>
    <t>Language commonly spoken in Europe</t>
  </si>
  <si>
    <t>Estonian language</t>
  </si>
  <si>
    <t>Hungarian language</t>
  </si>
  <si>
    <t>Lappish language</t>
  </si>
  <si>
    <t>Ossetian language</t>
  </si>
  <si>
    <t>Lingala language</t>
  </si>
  <si>
    <t>Lomwe language</t>
  </si>
  <si>
    <t>Lozi language</t>
  </si>
  <si>
    <t>Luba language</t>
  </si>
  <si>
    <t>Luhya language</t>
  </si>
  <si>
    <t>Lunda language</t>
  </si>
  <si>
    <t>Lwea language</t>
  </si>
  <si>
    <t>Maban language</t>
  </si>
  <si>
    <t>Maba language</t>
  </si>
  <si>
    <t>Makonde language</t>
  </si>
  <si>
    <t>Makua language</t>
  </si>
  <si>
    <t>Malayo-Polynesian language</t>
  </si>
  <si>
    <t>Iban language</t>
  </si>
  <si>
    <t>Indonesian language</t>
  </si>
  <si>
    <t>Achinese language</t>
  </si>
  <si>
    <t>Balinese language</t>
  </si>
  <si>
    <t>Batak language</t>
  </si>
  <si>
    <t>Bikol language</t>
  </si>
  <si>
    <t>Buginese language</t>
  </si>
  <si>
    <t>Cham language</t>
  </si>
  <si>
    <t>Chamorro language</t>
  </si>
  <si>
    <t>Hocano language</t>
  </si>
  <si>
    <t>Igorot language</t>
  </si>
  <si>
    <t>Jarai language</t>
  </si>
  <si>
    <t>Javanese language</t>
  </si>
  <si>
    <t>Madurese language</t>
  </si>
  <si>
    <t>Malagasy language</t>
  </si>
  <si>
    <t>Malay language</t>
  </si>
  <si>
    <t>Maranao language</t>
  </si>
  <si>
    <t>Minangkabau language</t>
  </si>
  <si>
    <t>Palau language</t>
  </si>
  <si>
    <t>Pampangan language</t>
  </si>
  <si>
    <t>Pangasinan language</t>
  </si>
  <si>
    <t>Rhade language</t>
  </si>
  <si>
    <t>Sundanese language</t>
  </si>
  <si>
    <t>Tagalog language</t>
  </si>
  <si>
    <t>Tetum language</t>
  </si>
  <si>
    <t>Visayan language</t>
  </si>
  <si>
    <t>Melanesian language</t>
  </si>
  <si>
    <t>Fijian language</t>
  </si>
  <si>
    <t>Motu language</t>
  </si>
  <si>
    <t>Tolai language</t>
  </si>
  <si>
    <t>Yabim language</t>
  </si>
  <si>
    <t>Micronesian language</t>
  </si>
  <si>
    <t>Gilbertese language</t>
  </si>
  <si>
    <t>Marshallese language</t>
  </si>
  <si>
    <t>Nauruan language</t>
  </si>
  <si>
    <t>Ponapean language</t>
  </si>
  <si>
    <t>Trukese language</t>
  </si>
  <si>
    <t>Yapese language</t>
  </si>
  <si>
    <t>Polynesian language</t>
  </si>
  <si>
    <t>Hawaiian language</t>
  </si>
  <si>
    <t>Maori language</t>
  </si>
  <si>
    <t>Marquesan language</t>
  </si>
  <si>
    <t>Niuean language</t>
  </si>
  <si>
    <t>Rarotongan language</t>
  </si>
  <si>
    <t>Samoan language</t>
  </si>
  <si>
    <t>Tahitian language</t>
  </si>
  <si>
    <t>Tongan language</t>
  </si>
  <si>
    <t>Tuamotu language</t>
  </si>
  <si>
    <t>Uvea language</t>
  </si>
  <si>
    <t>Mbundu language</t>
  </si>
  <si>
    <t>Meru language</t>
  </si>
  <si>
    <t>Mon-Khmer language</t>
  </si>
  <si>
    <t>Bahnar language</t>
  </si>
  <si>
    <t>Khasi language</t>
  </si>
  <si>
    <t>Khmer language</t>
  </si>
  <si>
    <t>Central Khmer language</t>
  </si>
  <si>
    <t>Mon language</t>
  </si>
  <si>
    <t>Nicobarese language</t>
  </si>
  <si>
    <t>Palaung language</t>
  </si>
  <si>
    <t>Sedang language</t>
  </si>
  <si>
    <t>Wa language</t>
  </si>
  <si>
    <t>Mongo language</t>
  </si>
  <si>
    <t>Munda language</t>
  </si>
  <si>
    <t>Ho language</t>
  </si>
  <si>
    <t>Korku language</t>
  </si>
  <si>
    <t>Mundari language</t>
  </si>
  <si>
    <t>Santali language</t>
  </si>
  <si>
    <t>Savara language</t>
  </si>
  <si>
    <t>Native North American language</t>
  </si>
  <si>
    <t>Algonkian language</t>
  </si>
  <si>
    <t>Arapaho language</t>
  </si>
  <si>
    <t>Blackfoot language</t>
  </si>
  <si>
    <t>Cheyenne language</t>
  </si>
  <si>
    <t>Cree language</t>
  </si>
  <si>
    <t>Delaware language</t>
  </si>
  <si>
    <t>Fox language</t>
  </si>
  <si>
    <t>Menominee language</t>
  </si>
  <si>
    <t>Micmac language</t>
  </si>
  <si>
    <t>Naskapi language</t>
  </si>
  <si>
    <t>Odawa language</t>
  </si>
  <si>
    <t>Oji-Cree language</t>
  </si>
  <si>
    <t>Ojibwa language</t>
  </si>
  <si>
    <t>Passamaquoddy language</t>
  </si>
  <si>
    <t>Athapascan language</t>
  </si>
  <si>
    <t>Apache language</t>
  </si>
  <si>
    <t>Carrier language</t>
  </si>
  <si>
    <t>Chilcotin language</t>
  </si>
  <si>
    <t>Chipewyan language</t>
  </si>
  <si>
    <t>Navajo language</t>
  </si>
  <si>
    <t>Caddoan language</t>
  </si>
  <si>
    <t>Caddo language</t>
  </si>
  <si>
    <t>Pawnee language</t>
  </si>
  <si>
    <t>Haida language</t>
  </si>
  <si>
    <t>Iroquoian language</t>
  </si>
  <si>
    <t>Cayuga language</t>
  </si>
  <si>
    <t>Cherokee language</t>
  </si>
  <si>
    <t>Mohawk language</t>
  </si>
  <si>
    <t>Oneida language</t>
  </si>
  <si>
    <t>Seneca language</t>
  </si>
  <si>
    <t>Tuscarora language</t>
  </si>
  <si>
    <t>Keresan language</t>
  </si>
  <si>
    <t>Mayan language</t>
  </si>
  <si>
    <t>Cakchiquel language</t>
  </si>
  <si>
    <t>Chol language</t>
  </si>
  <si>
    <t>Chontal language</t>
  </si>
  <si>
    <t>Huastec language</t>
  </si>
  <si>
    <t>Kekchi language</t>
  </si>
  <si>
    <t>Mam language</t>
  </si>
  <si>
    <t>Maya language</t>
  </si>
  <si>
    <t>Quiche language</t>
  </si>
  <si>
    <t>Tzeltal language</t>
  </si>
  <si>
    <t>Tzotzil language</t>
  </si>
  <si>
    <t>Muskogean language</t>
  </si>
  <si>
    <t>Chickasaw language</t>
  </si>
  <si>
    <t>Choctaw language</t>
  </si>
  <si>
    <t>Creek language</t>
  </si>
  <si>
    <t>Seminole language</t>
  </si>
  <si>
    <t>Oto-Manguean language</t>
  </si>
  <si>
    <t>Chinantec language</t>
  </si>
  <si>
    <t>Mazahua language</t>
  </si>
  <si>
    <t>Mazatec language</t>
  </si>
  <si>
    <t>Mixtec language</t>
  </si>
  <si>
    <t>Otomi language</t>
  </si>
  <si>
    <t>Zapotec language</t>
  </si>
  <si>
    <t>Penutian language</t>
  </si>
  <si>
    <t>Klamath language</t>
  </si>
  <si>
    <t>Nez Perce language</t>
  </si>
  <si>
    <t>Tsimshian language</t>
  </si>
  <si>
    <t>Yakima language</t>
  </si>
  <si>
    <t>Salishan language</t>
  </si>
  <si>
    <t>Flathead language</t>
  </si>
  <si>
    <t>Lillooet language</t>
  </si>
  <si>
    <t>Okanagan language</t>
  </si>
  <si>
    <t>Shuswap language</t>
  </si>
  <si>
    <t>Thompson language</t>
  </si>
  <si>
    <t>Siouan language</t>
  </si>
  <si>
    <t>Assiniboin language</t>
  </si>
  <si>
    <t>Crow language</t>
  </si>
  <si>
    <t>Omaha language</t>
  </si>
  <si>
    <t>Osage language</t>
  </si>
  <si>
    <t>Sioux language</t>
  </si>
  <si>
    <t>Winnebago language</t>
  </si>
  <si>
    <t>Tanoan language</t>
  </si>
  <si>
    <t>Tewa language</t>
  </si>
  <si>
    <t>Tiwa language</t>
  </si>
  <si>
    <t>Towa language</t>
  </si>
  <si>
    <t>Tarasco language</t>
  </si>
  <si>
    <t>Tlingit language</t>
  </si>
  <si>
    <t>Totonac language</t>
  </si>
  <si>
    <t>Uto-Aztecan language</t>
  </si>
  <si>
    <t>Comanche language</t>
  </si>
  <si>
    <t>Hopi language</t>
  </si>
  <si>
    <t>Kiowa language</t>
  </si>
  <si>
    <t>Mayo language</t>
  </si>
  <si>
    <t>Nahuatl language</t>
  </si>
  <si>
    <t>Paiute language</t>
  </si>
  <si>
    <t>Papago language</t>
  </si>
  <si>
    <t>Pima language</t>
  </si>
  <si>
    <t>Shoshone language</t>
  </si>
  <si>
    <t>Tarahumara language</t>
  </si>
  <si>
    <t>Ute language</t>
  </si>
  <si>
    <t>Wakashan language</t>
  </si>
  <si>
    <t>Kwakiutl language</t>
  </si>
  <si>
    <t>Nootka language</t>
  </si>
  <si>
    <t>Yuman language</t>
  </si>
  <si>
    <t>Mohave language</t>
  </si>
  <si>
    <t>Yuma language</t>
  </si>
  <si>
    <t>Zoquean language</t>
  </si>
  <si>
    <t>Mixe language</t>
  </si>
  <si>
    <t>Zoque language</t>
  </si>
  <si>
    <t>Zunian language</t>
  </si>
  <si>
    <t>Zuni language</t>
  </si>
  <si>
    <t>Ndebele language</t>
  </si>
  <si>
    <t>Ngala language</t>
  </si>
  <si>
    <t>Niger-Congo language</t>
  </si>
  <si>
    <t>Adamawa-Eastern language</t>
  </si>
  <si>
    <t>Adamawa language</t>
  </si>
  <si>
    <t>Mbum language</t>
  </si>
  <si>
    <t>Eastern language (Niger-Congo)</t>
  </si>
  <si>
    <t>Banda language</t>
  </si>
  <si>
    <t>Gbaya language</t>
  </si>
  <si>
    <t>Sango language</t>
  </si>
  <si>
    <t>Zande language</t>
  </si>
  <si>
    <t>Benue-Congo language</t>
  </si>
  <si>
    <t>Bamun language</t>
  </si>
  <si>
    <t>Efik language</t>
  </si>
  <si>
    <t>Ibibio language</t>
  </si>
  <si>
    <t>Kuanyama language</t>
  </si>
  <si>
    <t>Ndonga language</t>
  </si>
  <si>
    <t>North Ndebele language</t>
  </si>
  <si>
    <t>South Ndebele language</t>
  </si>
  <si>
    <t>Tiv language</t>
  </si>
  <si>
    <t>Fulah language</t>
  </si>
  <si>
    <t>Ijo language</t>
  </si>
  <si>
    <t>Western Sudanic language</t>
  </si>
  <si>
    <t>Gur language</t>
  </si>
  <si>
    <t>Bariba language</t>
  </si>
  <si>
    <t>Dagomba language</t>
  </si>
  <si>
    <t>Gurma language</t>
  </si>
  <si>
    <t>Kabre language</t>
  </si>
  <si>
    <t>Mossi language</t>
  </si>
  <si>
    <t>Senufo language</t>
  </si>
  <si>
    <t>Kwa language</t>
  </si>
  <si>
    <t>Adangme language</t>
  </si>
  <si>
    <t>Agni language</t>
  </si>
  <si>
    <t>Akan language</t>
  </si>
  <si>
    <t>Bassa language</t>
  </si>
  <si>
    <t>Baule language</t>
  </si>
  <si>
    <t>Edo language</t>
  </si>
  <si>
    <t>Ewe language</t>
  </si>
  <si>
    <t>Fanti language</t>
  </si>
  <si>
    <t>Fon language</t>
  </si>
  <si>
    <t>Ga language</t>
  </si>
  <si>
    <t>Grebo language</t>
  </si>
  <si>
    <t>Ibo language</t>
  </si>
  <si>
    <t>Idoma language</t>
  </si>
  <si>
    <t>Kru language</t>
  </si>
  <si>
    <t>Nupe language</t>
  </si>
  <si>
    <t>Twi language</t>
  </si>
  <si>
    <t>Urhobo language</t>
  </si>
  <si>
    <t>Yoruba language</t>
  </si>
  <si>
    <t>Mande language</t>
  </si>
  <si>
    <t>Bambara language</t>
  </si>
  <si>
    <t>Kpelle language</t>
  </si>
  <si>
    <t>Loma language</t>
  </si>
  <si>
    <t>Malinke language</t>
  </si>
  <si>
    <t>Mende language</t>
  </si>
  <si>
    <t>Soninke language</t>
  </si>
  <si>
    <t>Susu language</t>
  </si>
  <si>
    <t>Vai language</t>
  </si>
  <si>
    <t>West Atlantic language</t>
  </si>
  <si>
    <t>Balante language</t>
  </si>
  <si>
    <t>Dyola language</t>
  </si>
  <si>
    <t>Fulani language</t>
  </si>
  <si>
    <t>Gola language</t>
  </si>
  <si>
    <t>Kissi language</t>
  </si>
  <si>
    <t>Serer language</t>
  </si>
  <si>
    <t>Temne language</t>
  </si>
  <si>
    <t>Wolof language</t>
  </si>
  <si>
    <t>Nkole language</t>
  </si>
  <si>
    <t>Nyamwezi language</t>
  </si>
  <si>
    <t>Nyanja language</t>
  </si>
  <si>
    <t>Nyoro language</t>
  </si>
  <si>
    <t>Paleo-Asiatic language</t>
  </si>
  <si>
    <t>Chukchi language</t>
  </si>
  <si>
    <t>Itelmen language</t>
  </si>
  <si>
    <t>Ket language</t>
  </si>
  <si>
    <t>Koryak language</t>
  </si>
  <si>
    <t>Nivkh language</t>
  </si>
  <si>
    <t>Yukagir language</t>
  </si>
  <si>
    <t>Pali language</t>
  </si>
  <si>
    <t>Papuan language</t>
  </si>
  <si>
    <t>Baining language</t>
  </si>
  <si>
    <t>Chimbu language</t>
  </si>
  <si>
    <t>Enga language</t>
  </si>
  <si>
    <t>Hagen language</t>
  </si>
  <si>
    <t>Kate language</t>
  </si>
  <si>
    <t>Marind language</t>
  </si>
  <si>
    <t>Nimboran language</t>
  </si>
  <si>
    <t>Pedi language</t>
  </si>
  <si>
    <t>Pidgin and Créole language</t>
  </si>
  <si>
    <t>Créole language</t>
  </si>
  <si>
    <t>Bislama language</t>
  </si>
  <si>
    <t>French Créole language</t>
  </si>
  <si>
    <t>Fanakalo language</t>
  </si>
  <si>
    <t>Kituba language</t>
  </si>
  <si>
    <t>Krio language</t>
  </si>
  <si>
    <t>Papiamento language</t>
  </si>
  <si>
    <t>Pidgin English language</t>
  </si>
  <si>
    <t>Police Motu language</t>
  </si>
  <si>
    <t>Saramacca language</t>
  </si>
  <si>
    <t>Taki-Taki language</t>
  </si>
  <si>
    <t>Ruanda language</t>
  </si>
  <si>
    <t>Rundi language</t>
  </si>
  <si>
    <t>Saharan language</t>
  </si>
  <si>
    <t>Kanuri language</t>
  </si>
  <si>
    <t>Teda language</t>
  </si>
  <si>
    <t>Shona language</t>
  </si>
  <si>
    <t>Sign language</t>
  </si>
  <si>
    <t>Sino-Tibetan language</t>
  </si>
  <si>
    <t>Miao-Yao language</t>
  </si>
  <si>
    <t>Miao language</t>
  </si>
  <si>
    <t>Yao language - Sino-Tibet</t>
  </si>
  <si>
    <t>Sinitic language</t>
  </si>
  <si>
    <t>Chinese language</t>
  </si>
  <si>
    <t>Cantonese Chinese dialect</t>
  </si>
  <si>
    <t>Fukienese dialect</t>
  </si>
  <si>
    <t>Northern Fukienese dialect</t>
  </si>
  <si>
    <t>Southern Fukienese dialect</t>
  </si>
  <si>
    <t>Hakka dialect</t>
  </si>
  <si>
    <t>Hsiang dialect</t>
  </si>
  <si>
    <t>Mandarin dialect</t>
  </si>
  <si>
    <t>Wu dialect</t>
  </si>
  <si>
    <t>Tai language</t>
  </si>
  <si>
    <t>Chuang language</t>
  </si>
  <si>
    <t>Lao language</t>
  </si>
  <si>
    <t>Nung language</t>
  </si>
  <si>
    <t>Puyi language</t>
  </si>
  <si>
    <t>Shan language</t>
  </si>
  <si>
    <t>Thai language</t>
  </si>
  <si>
    <t>Tung language</t>
  </si>
  <si>
    <t>Tibeto-Burman language</t>
  </si>
  <si>
    <t>Bodo language</t>
  </si>
  <si>
    <t>Burmese language</t>
  </si>
  <si>
    <t>Chin language</t>
  </si>
  <si>
    <t>Garo language</t>
  </si>
  <si>
    <t>Jonkha language</t>
  </si>
  <si>
    <t>Kachin language</t>
  </si>
  <si>
    <t>Karen language</t>
  </si>
  <si>
    <t>Lahu language</t>
  </si>
  <si>
    <t>Lepcha language</t>
  </si>
  <si>
    <t>Lisu language</t>
  </si>
  <si>
    <t>Lushei language</t>
  </si>
  <si>
    <t>Meithei language</t>
  </si>
  <si>
    <t>Murmi language</t>
  </si>
  <si>
    <t>Nakhi language</t>
  </si>
  <si>
    <t>Newari language</t>
  </si>
  <si>
    <t>Nousu language</t>
  </si>
  <si>
    <t>Tibetan language</t>
  </si>
  <si>
    <t>Yi language</t>
  </si>
  <si>
    <t>Songhai language</t>
  </si>
  <si>
    <t>Sotho language</t>
  </si>
  <si>
    <t>Southern Sotho language</t>
  </si>
  <si>
    <t>Sukuma language</t>
  </si>
  <si>
    <t>Swahili language</t>
  </si>
  <si>
    <t>Swazi language</t>
  </si>
  <si>
    <t>Toro language</t>
  </si>
  <si>
    <t>Tsonga language</t>
  </si>
  <si>
    <t>Tswana language</t>
  </si>
  <si>
    <t>Tumbuka language</t>
  </si>
  <si>
    <t>Uralic language</t>
  </si>
  <si>
    <t>Finno-Ugric language</t>
  </si>
  <si>
    <t>Finnic language</t>
  </si>
  <si>
    <t>Finnish language</t>
  </si>
  <si>
    <t>Komi language</t>
  </si>
  <si>
    <t>Mari language</t>
  </si>
  <si>
    <t>Mordvin language</t>
  </si>
  <si>
    <t>Udmurt language</t>
  </si>
  <si>
    <t>Ugric language</t>
  </si>
  <si>
    <t>Ostyak language</t>
  </si>
  <si>
    <t>Vogul language</t>
  </si>
  <si>
    <t>Northern Sami language</t>
  </si>
  <si>
    <t>Samoyed language</t>
  </si>
  <si>
    <t>Enets language</t>
  </si>
  <si>
    <t>Nenets language</t>
  </si>
  <si>
    <t>Nganasan language</t>
  </si>
  <si>
    <t>Selkup language</t>
  </si>
  <si>
    <t>Venda language</t>
  </si>
  <si>
    <t>Volapuk language</t>
  </si>
  <si>
    <t>Xhosa language</t>
  </si>
  <si>
    <t>Yao language - Bantu</t>
  </si>
  <si>
    <t>Yaunde language</t>
  </si>
  <si>
    <t>Zulu language</t>
  </si>
  <si>
    <t>Taiwanese language</t>
  </si>
  <si>
    <t>Asturian language</t>
  </si>
  <si>
    <t>Azeri language</t>
  </si>
  <si>
    <t>Bahasa language</t>
  </si>
  <si>
    <t>Chichewa language</t>
  </si>
  <si>
    <t>Gallego language</t>
  </si>
  <si>
    <t>Greenlandic language</t>
  </si>
  <si>
    <t>Laotion language</t>
  </si>
  <si>
    <t>Peruvian language</t>
  </si>
  <si>
    <t>Sign language of the Americas</t>
  </si>
  <si>
    <t>European sign language</t>
  </si>
  <si>
    <t>year</t>
  </si>
  <si>
    <t>Transdermal neuromodulation of noradrenergic activity suppresses psychophysiological and biochemical stress responses in humans.</t>
  </si>
  <si>
    <t>https://www.ncbi.nlm.nih.gov/pmc/articles/PMC4564766/</t>
  </si>
  <si>
    <t>Tyler, W. J., Boasso, A. M., Mortimore, H. M., Silva, R. S., Charlesworth, J. D., Marlin, M. A., Aebersold, K., Aven, L., Wetmore, D. Z., &amp; Pal, S. K.</t>
  </si>
  <si>
    <t>26353920</t>
  </si>
  <si>
    <t>Efficacy of PRIME, a Mobile App Intervention Designed to Improve Motivation in Young People With Schizophrenia.</t>
  </si>
  <si>
    <t>https://www.ncbi.nlm.nih.gov/pubmed/29939367</t>
  </si>
  <si>
    <t>Schlosser, D. A., Campellone, T. R., Truong, B., Etter, K., Vergani, S., Komaiko, K., Vinogradov, S.</t>
  </si>
  <si>
    <t>29939367</t>
  </si>
  <si>
    <t>Computerized Cognitive Testing for Use in Clinical Trials: A Comparison of the NIH Toolbox and Cogstate C3 Batteries</t>
  </si>
  <si>
    <t>https://www.ncbi.nlm.nih.gov/pubmed/29188853</t>
  </si>
  <si>
    <t>Buckley, R. F., Sparks, K. P., Papp, K. V., Dekhatyar, M., Martin, C., Bumham, S., Sperling, R. A., &amp; Rentz, D. M.</t>
  </si>
  <si>
    <t>29188853</t>
  </si>
  <si>
    <t>Ambulatory monitoring of respiratory effort using a clothing-adhered biosensor</t>
  </si>
  <si>
    <t>https://ieeexplore.ieee.org/document/8438678</t>
  </si>
  <si>
    <t>The effect of the video game Mindlight on anxiety symptoms in children with an Autism Spectrum Disorder</t>
  </si>
  <si>
    <t>https://www.ncbi.nlm.nih.gov/pubmed/26129831</t>
  </si>
  <si>
    <t>Wijnhoven, L. A., Creemers, D., H., Engels, R. C., &amp; Granic, I.</t>
  </si>
  <si>
    <t>26129831</t>
  </si>
  <si>
    <t>6000</t>
  </si>
  <si>
    <t>Video game training enhances cognitive control in older adults</t>
  </si>
  <si>
    <t>https://www.ncbi.nlm.nih.gov/pmc/articles/PMC3983066/</t>
  </si>
  <si>
    <t>Anguera, J., A., Boccanfuso, J., Rintoul, J. L., Al-Hashimi, O., Faraji, F., Janowich, J., Kong, E., Larraburo, Y., Rolle, C., Johnston, E., &amp; Gazzaley, A.</t>
  </si>
  <si>
    <t>24005416</t>
  </si>
  <si>
    <t>7000</t>
  </si>
  <si>
    <t>Adaptive Training Diminishes Distractibility in Aging across Species</t>
  </si>
  <si>
    <t>https://www.ncbi.nlm.nih.gov/pmc/articles/PMC4264379/</t>
  </si>
  <si>
    <t xml:space="preserve">Mishra, J., de Villers-Sidani, E., Merzenich, M., &amp; Gazzaley, A. </t>
  </si>
  <si>
    <t>25467987</t>
  </si>
  <si>
    <t>8000</t>
  </si>
  <si>
    <t>1.32 THE JANSSEN AUTISM KNOWLEDGE ENGINE (JAKE™): A SET OF TOOLS AND TECHNOLOGIES TO ASSESS POTENTIAL BIOMARKERS FOR AUTISM SPECTRUM DISORDERS</t>
  </si>
  <si>
    <t>http://www.jaacap.com/article/S0890-8567(16)31262-X/abstract</t>
  </si>
  <si>
    <t>Ness, S., Manyakov, N. V., Bangerter, A., Lewin, D., Jagannatha, S., Boice, M., Skalkin, A., Dawson, G., Goodwin, M. S., Hendren, R. L., Leventhal, B. L., Shic, F., Cioccia, W., &amp; Pandina, G. J.</t>
  </si>
  <si>
    <t>9000</t>
  </si>
  <si>
    <t>Validation of the Emotiv EPOC® EEG gaming system for measuring research quality auditory ERPs</t>
  </si>
  <si>
    <t>https://www.ncbi.nlm.nih.gov/pubmed/23638374</t>
  </si>
  <si>
    <t>Badcock, N. A., Mousikou, P., Mahajan, Y., de Lissa, P., Thie, J., &amp; McArthur, G.</t>
  </si>
  <si>
    <t>23638374</t>
  </si>
  <si>
    <t>Thick Psychophysiology for Empathic Design</t>
  </si>
  <si>
    <t>https://static1.squarespace.com/static/540e15d2e4b0271ac53fa946/t/540e2d66e4b0424a81411d24/1410215270990/hedmanDissertation.pdf</t>
  </si>
  <si>
    <t>Hedman, E. B.</t>
  </si>
  <si>
    <t>Behaviometrics of Digital Games for Children with Autism Spectrum Disorder</t>
  </si>
  <si>
    <t>http://eduakcja.eu/files/pdf/137.pdf</t>
  </si>
  <si>
    <t>Landowska, A., Kolakowska, A., Wróbel, M. R.</t>
  </si>
  <si>
    <t>Toward the Autism Motor Signature: Gesture patterns during smart tablet gameplay identify children with autism</t>
  </si>
  <si>
    <t>https://www.ncbi.nlm.nih.gov/pubmed/27553971</t>
  </si>
  <si>
    <t>Anzulewicz, A., Sobota, K., &amp; Delafield-B, J. T.</t>
  </si>
  <si>
    <t>27553971</t>
  </si>
  <si>
    <t>A soft, wearable microfluidic device for the capture, storage, and colorimetric sensing of sweat</t>
  </si>
  <si>
    <t>https://www.ncbi.nlm.nih.gov/pubmed/27881826</t>
  </si>
  <si>
    <t>Koh, A., Kang, D., Zue, Y., Lee, S., Pielak, R. M., Kim, J., Hwang, T., Min, S., Banks, A., Bastien, P., Manco, M. C., Wang, L., Ammann, K. R., Jang, K. I., Won, P., Han, S., Ghaffari, R., Paik, U., Slepian, M. J., Balooch, G., Huang, Y., Rogers, J. A.</t>
  </si>
  <si>
    <t>27881826</t>
  </si>
  <si>
    <t>14000</t>
  </si>
  <si>
    <t>Active "hugging" vest for deep touch pressure therapy</t>
  </si>
  <si>
    <t>http://dl.acm.org/citation.cfm?id=2971344</t>
  </si>
  <si>
    <t>Duvall, J. C., Dunne, L. E., Shleif, N., &amp; Holschuh, B.</t>
  </si>
  <si>
    <t>WearSense: Detecting Autism Stereotypic Behaviors through Smartwatches</t>
  </si>
  <si>
    <t>Amiri, A. M., Peltier, N., Goldberg, C., Sun, Y., Nathan, A., Hiremath, S. V., &amp; Mankodiya, K.</t>
  </si>
  <si>
    <t>28264474</t>
  </si>
  <si>
    <t>Automatic Ingestion Monitor: A Novel Wearable Device for Monitoring of Ingestive Behavior</t>
  </si>
  <si>
    <t>https://www.ncbi.nlm.nih.gov/pubmed/24845288</t>
  </si>
  <si>
    <t>Fontana, J. M., Farooq, M., &amp; Sazonov, E.</t>
  </si>
  <si>
    <t>24845288</t>
  </si>
  <si>
    <t>17000</t>
  </si>
  <si>
    <t>SmartStep: A Fully Integrated, Low-Power Insole Monitor</t>
  </si>
  <si>
    <t>https://www.researchgate.net/publication/263311930_SmartStep_A_Fully_Integrated_Low-Power_Insole_Monitor?ev=prf_high</t>
  </si>
  <si>
    <t>Hegde, N., &amp; Sazonov, E.</t>
  </si>
  <si>
    <t>18000</t>
  </si>
  <si>
    <t>Recognition of Nutrition Intake Using Time-Frequency Decomposition in a Wearable Necklace Using a Piezoelectric Sensor</t>
  </si>
  <si>
    <t>http://ieeexplore.ieee.org/document/7039196/</t>
  </si>
  <si>
    <t>Alshurafa, N, Kalantarian, H., Pourhomayoun, M., Liu, J. J., Sarin, S., Shahbazi, B., &amp; Sarrafzadeh, M.</t>
  </si>
  <si>
    <t>19000</t>
  </si>
  <si>
    <t>Rapid video-referenced ratings of reciprocal social behavior in toddlers: A twin study</t>
  </si>
  <si>
    <t>https://www.ncbi.nlm.nih.gov/pubmed/25677414</t>
  </si>
  <si>
    <t>Mamus, N., Glowinski, A. L., Jacob, T., Klin, A., Jones, W., Drain, C. E., Holzhauer, K. E., Hariprasad, V., Fitzgerald, R. T., Mortenson, E. L., Sant, S. M., Cole, L., Siegel, S. A., Zhang, Y., Agrawal, A., Heath, A. C., &amp; Constantino, J. N.</t>
  </si>
  <si>
    <t>25677414</t>
  </si>
  <si>
    <t>Measuring Reciprocity in High Functioning Children and Adolescents with Autism Spectrum Disorders</t>
  </si>
  <si>
    <t>https://www.ncbi.nlm.nih.gov/pmc/articles/PMC3360842/</t>
  </si>
  <si>
    <t>van Ommeren, T. B., Begeer, S., Scheeren, A. M., &amp; Koot, H. M.</t>
  </si>
  <si>
    <t>2011</t>
  </si>
  <si>
    <t>21769705</t>
  </si>
  <si>
    <t>https://www.ncbi.nlm.nih.gov/pmc/articles/PMC4565011/</t>
  </si>
  <si>
    <t>Wehrmann, T., Müller, J. M.</t>
  </si>
  <si>
    <t>26361496</t>
  </si>
  <si>
    <t>22000</t>
  </si>
  <si>
    <t>https://link.springer.com/chapter/10.1007/978-3-319-07227-2_35</t>
  </si>
  <si>
    <t>Young, Z., Craven, M. P., Groom, M., &amp; Crowe, J.</t>
  </si>
  <si>
    <t>23000</t>
  </si>
  <si>
    <t>A Preliminary Examination of Resting State Functional Connectivity Correlates of Motor Activity</t>
  </si>
  <si>
    <t>An Innovative ADHD Assessment System Using Virtual Reality</t>
  </si>
  <si>
    <t>Yeh, S-C., Tsai, C-F., Fan, Y-C., Liu, P-C., &amp; Rizzo, A.</t>
  </si>
  <si>
    <t>2012</t>
  </si>
  <si>
    <t>25000</t>
  </si>
  <si>
    <t>Phenomenology and measurement of circumscribed interests in autism spectrum disorders</t>
  </si>
  <si>
    <t>https://www.ncbi.nlm.nih.gov/pubmed/21454386</t>
  </si>
  <si>
    <t>Turner-Brown, L. M., Lam, K. S., Holtzclaw, T. N., Dichter, G. S., &amp; Bodfish, J. W.</t>
  </si>
  <si>
    <t>21454386</t>
  </si>
  <si>
    <t>ECOLOGICALLY VALID LONG-TERM MOOD MONITORING OF INDIVIDUALS WITH BIPOLAR DISORDER USING SPEECH</t>
  </si>
  <si>
    <t>https://www.ncbi.nlm.nih.gov/pubmed/27630535</t>
  </si>
  <si>
    <t>Karam, Z. N., Provost, E. M., Singh, S., Montgomery, J., Archer, C., Harrington, G., &amp; Mcinnis, M. G.,</t>
  </si>
  <si>
    <t>27630535</t>
  </si>
  <si>
    <t>CrossCheck: Integrating self-report, behavioral sensing, and smartphone use to identify digital indicators of psychotic relapse.</t>
  </si>
  <si>
    <t>https://www.ncbi.nlm.nih.gov/pubmed/28368138</t>
  </si>
  <si>
    <t>Ben-Zeev, D., Brian, R., Wang, R., Wang, W., Campbell, A. T., Aung, M. S. H., Merrill, M., Tseng, V. W. S., Choudhury, T., Hauser, M., Kane, J. M., &amp; Scherer, E. A.</t>
  </si>
  <si>
    <t>28368138</t>
  </si>
  <si>
    <t>Daily electronic self-monitoring in bipolar disorder using smartphones - The MONARCA i trial: A randomized, placebo-controlled, single-blind, parallel group trial</t>
  </si>
  <si>
    <t>https://www.ncbi.nlm.nih.gov/pubmed/26220802</t>
  </si>
  <si>
    <t>Faurholt-Jepsen, M., Frost, M., Ritz, C., Christensen, E. M., Jacoby, A. S., Mikkelsen, R. L., Knorr, U., Bardram, J. E., Vinberg, M., &amp; Kessing, L. V.</t>
  </si>
  <si>
    <t>26220802</t>
  </si>
  <si>
    <t>29000</t>
  </si>
  <si>
    <t>Using Mobile Sensing to Test Clinical Models of Depression, Social Anxiety, State Affect, and Social Isolation Among College Students</t>
  </si>
  <si>
    <t>https://www.ncbi.nlm.nih.gov/pubmed/28258049</t>
  </si>
  <si>
    <t>Chow, Pi. I., Fua, K., Huang, Y., Bonelli, W., Xiong, H., Barnes, L. E., &amp; Teachman, B. A.</t>
  </si>
  <si>
    <t>28258049</t>
  </si>
  <si>
    <t>Sensus: A Cross-Platform, General-Purpose System for Mobile Crowdsensing in Human-Subject Studies</t>
  </si>
  <si>
    <t>http://ptl.sys.virginia.edu/ptl/sites/default/files/sensus-preview.pdf</t>
  </si>
  <si>
    <t>Prosodic Analysis of Speech and the Underlying Mental State</t>
  </si>
  <si>
    <t>http://www.cs.huji.ac.il/~daphna/papers/KliperEtal_2015.pdf</t>
  </si>
  <si>
    <t>Kliper, R., Portuguese, S., &amp; Weinshall, D.</t>
  </si>
  <si>
    <t>Quantifying Hypomimia in Parkinson Patients Using a Depth Camera</t>
  </si>
  <si>
    <t>http://www.cs.huji.ac.il/~daphna/papers/VinokurovEtal_2015.pdf</t>
  </si>
  <si>
    <t>Vinokurov, N., Arkadir, D., Linetsky, E., Bergman, H., &amp; Weinshall, D.</t>
  </si>
  <si>
    <t>Brief Report: Using a Point-of-View Camera to Measure Eye Gaze in Young Children with Autism Spectrum Disorder During Naturalistic Social Interactions: A Pilot Study.</t>
  </si>
  <si>
    <t>https://www.ncbi.nlm.nih.gov/pubmed/28070783</t>
  </si>
  <si>
    <t>Edmunds, S. R., Rozga, A., Li, Y., Karp, E. A., Ibanez, L. V., Rehg, J. M., Stone, W. L.</t>
  </si>
  <si>
    <t>28070783</t>
  </si>
  <si>
    <t>A Web-Based Application to Address Individual Interests of Children with Autism Spectrum Disorders</t>
  </si>
  <si>
    <t>http://www.di.fc.ul.pt/~tjvg/amc/trocas/files/artigo_w4a.pdf</t>
  </si>
  <si>
    <t>de Silva, M. L., Gonçalves, D., Guerreiro, T., &amp; Silva, H.</t>
  </si>
  <si>
    <t>https://www.centerforautismresearch.org/sites/default/files/A%20Smartphone%20Application-min.jpg</t>
  </si>
  <si>
    <t>Thomas, R. P., Wang, L., Miller, J., Struebing, W., Hassan, S., Grasmeder, A., Swanick, J., Minyanou, N., Pennington, J., &amp; Miller, J. S.</t>
  </si>
  <si>
    <t>BeWell: A Smartphone Application to Monitor, Model and Promote Wellbeing</t>
  </si>
  <si>
    <t>http://pac.cs.cornell.edu/pubs/PervasiveHealth_BeWell.pdf</t>
  </si>
  <si>
    <t>Lane, N. D., Mohammod, M., Lin, M., Yang, X., Lu, H., Ali, S., Doryab, A., Berke, E., Choudhury, T., &amp; Campbell, A. T.</t>
  </si>
  <si>
    <t>StressSense: Detecting Stress in Unconstrained Acoustic Environments using Smartphones</t>
  </si>
  <si>
    <t>http://pac.cs.cornell.edu/pubs/ubicomp2012_StressSense.pdf</t>
  </si>
  <si>
    <t>Lu, H., Rabbi, M., Chittaranjan, G. T., Frauendorfer, D., Mast, M. S., Campbell, A. T., Gatica-Perez, D., &amp; Choudhury, T.</t>
  </si>
  <si>
    <t>Clinical Feasibility of a Wearable, Conformable Sensor Patch to Monitor Motor Symptoms in Parkinson’s Disease</t>
  </si>
  <si>
    <t>https://www.ncbi.nlm.nih.gov/pubmed/30635244</t>
  </si>
  <si>
    <t>Boroojerdi, B., Ghaffari, R., Mahadevan, N., Markowitz, M., Melton, K., Morey, B., Otul, C., Patel, S., Phillips, J., Sen-Gupta, E., Stumpp, O., Tatla, D., Terricabras, D., Claes, K., Wright, J. A., &amp; Sheth, N.</t>
  </si>
  <si>
    <t>30635244</t>
  </si>
  <si>
    <t>MEBook: Multimedia Social Greetings Intervention for Children with Autism Spectrum Disorders</t>
  </si>
  <si>
    <t>http://ieeexplore.ieee.org/document/8103797/?reload=true</t>
  </si>
  <si>
    <t>Uzuegbuman, N., Wong, W. H., Cheung, S. C. S., &amp; Ruble, L.</t>
  </si>
  <si>
    <t>Parent-mediated intervention versus no intervention for infants at high risk of autism: a parallel, single-blind, randomised trial</t>
  </si>
  <si>
    <t>https://www.ncbi.nlm.nih.gov/pubmed/26359749</t>
  </si>
  <si>
    <t>Green, J., Charman, T., Pickles, A., Wan, M. W., Elsabbagh, M., Slonims, V., Taylor, C., McNally, J., Booth, R., Gliga, T., Jones, E. J., Harrop, C., Bedford, R., Johnson, M. H., &amp; BASIS team</t>
  </si>
  <si>
    <t>26359749</t>
  </si>
  <si>
    <t>Clinical Outcomes of Behavioral Treatments for Pica in Children with Developmental Disabilities</t>
  </si>
  <si>
    <t>https://www.ncbi.nlm.nih.gov/pubmed/25636679</t>
  </si>
  <si>
    <t>Call, N. A., Simmons, C. A., Mevers, J. E., &amp; Alvarez, J. P.</t>
  </si>
  <si>
    <t>25636679</t>
  </si>
  <si>
    <t>44000</t>
  </si>
  <si>
    <t>Randomized Controlled Trial of Mind Reading and In Vivo Rehearsal for High-Functioning Children with ASD</t>
  </si>
  <si>
    <t>https://www.ncbi.nlm.nih.gov/pubmed/25643864</t>
  </si>
  <si>
    <t>Thomeer, M. K., Smith, R. A., Lopata, C., Volker, M. A., Lipinski, A. M., Rodgers, J. D., McDonald, C. A., &amp; Lee, G. K.</t>
  </si>
  <si>
    <t>25643864</t>
  </si>
  <si>
    <t>45000</t>
  </si>
  <si>
    <t>The Use of Sign Language Pronouns by Native-Signing Children with Autism</t>
  </si>
  <si>
    <t>https://www.ncbi.nlm.nih.gov/pubmed/25643865</t>
  </si>
  <si>
    <t>Shield, A., Meier, R. P., Tager-Flusberg, H.</t>
  </si>
  <si>
    <t>25643865</t>
  </si>
  <si>
    <t>46000</t>
  </si>
  <si>
    <t>The Social Skills and Attachment to Dogs of Children with Autism Spectrum Disorder</t>
  </si>
  <si>
    <t>https://www.ncbi.nlm.nih.gov/pubmed/25308197</t>
  </si>
  <si>
    <t>Carlisle, G. K.</t>
  </si>
  <si>
    <t>25308197</t>
  </si>
  <si>
    <t>47000</t>
  </si>
  <si>
    <t>The Power of Autism</t>
  </si>
  <si>
    <t>https://www.nature.com/articles/479033a.epdf?referrer_access_token=TovdQ3yrkkPxhlS1q-u2dtRgN0jAjWel9jnR3ZoTv0NRfQuZoINlfS4UdPGInJA0lxpOxbmV32aRjGzS4GI63gD8Rz7x7eTs0ag_3c8eigw_nJCQjnJeai2dSGknBIp2KqMHvLERkvkAxATS21Qzvb58TCC-YF3qXLN0oSmILu8%3D&amp;tracking_referrer=www.medscape.com</t>
  </si>
  <si>
    <t>Mottron, L.</t>
  </si>
  <si>
    <t>48000</t>
  </si>
  <si>
    <t>A Biomarker Characterizing Neurodevelopment with applications in Autism</t>
  </si>
  <si>
    <t>https://www.ncbi.nlm.nih.gov/pmc/articles/pmid/29330487/</t>
  </si>
  <si>
    <t>Qu, D., José, J. V., Nurnberger, J. I., &amp; Torres, E. B.</t>
  </si>
  <si>
    <t>29330487</t>
  </si>
  <si>
    <t>49000</t>
  </si>
  <si>
    <t>The social Bayesian brain: does mentalizing make a difference when we learn?</t>
  </si>
  <si>
    <t>https://www.ncbi.nlm.nih.gov/pubmed/25474637</t>
  </si>
  <si>
    <t>Devaine, M., Hollard, G., &amp; Daunizeau, J.</t>
  </si>
  <si>
    <t>25474637</t>
  </si>
  <si>
    <t>50000</t>
  </si>
  <si>
    <t>Modeling non-syndromic autism and the impact of TRPC6 disruption in human neurons.</t>
  </si>
  <si>
    <t>https://www.ncbi.nlm.nih.gov/pubmed/25385366</t>
  </si>
  <si>
    <t>Griesi-Oliveira, K., Acab, A., Gupta, A. R., Sunaga, D. Y., Chailangkarn, T., Nicol, X., Nunex, Y., Walker, M. F., Murdoch, J. D., Sanders, S. J., Fernandez, T. V., Ji, W., Lifton, R. P., Vadasz, E., Dietrich, A., Pradhan, D., Song, H., Ming, G. L., Gu, X., Haddad, G., Marchetto, M. C., Spitzer, N., Passos-Bueno, M. R., State, M. W., &amp; Muotri, A. R.</t>
  </si>
  <si>
    <t>25385366</t>
  </si>
  <si>
    <t>51000</t>
  </si>
  <si>
    <t>Sensory Adapted Dental Environments to Enhance Oral Care for Children with Autism Spectrum Disorders: A Randomized Controlled Pilot Study</t>
  </si>
  <si>
    <t>https://www.ncbi.nlm.nih.gov/pubmed/25931290</t>
  </si>
  <si>
    <t>Cermak, S. A., Stein Duker, L. I., Williams, M. E., Dawson, M. E., Lane, C. J., &amp; Polido, J. C.</t>
  </si>
  <si>
    <t>25931290</t>
  </si>
  <si>
    <t>52000</t>
  </si>
  <si>
    <t>Effect of Parent Training vs Parent Education on Behavioral Problems in Children With Autism Spectrum Disorder</t>
  </si>
  <si>
    <t>https://www.ncbi.nlm.nih.gov/pubmed/25898050</t>
  </si>
  <si>
    <t>Bearss, K., Johnson, C., Smith, T., Lecavalier, L., Swiezy, N., Aman, M., McAdam, D. B., Butter, E., Stillitano, C., Minshawi, N., Sukhodolsky, D. G., Mruzek, D. W., Turner, K., Neal, T., Hallett, V., Mulick, J. A., Green, B., Handen, B., Deng, Y., Dziura, J., &amp; Scahill, L.</t>
  </si>
  <si>
    <t>25898050</t>
  </si>
  <si>
    <t>https://www.ncbi.nlm.nih.gov/pubmed/15360800</t>
  </si>
  <si>
    <t>Anand, V., Biondich, P. G., Liu, G., Rosenman, M., &amp; Downs, S. M.</t>
  </si>
  <si>
    <t>2004</t>
  </si>
  <si>
    <t>15360800</t>
  </si>
  <si>
    <t>Computer Vision Tools for Low-Cost and Noninvasive Measurement of Autism-Related Behaviors in Infants</t>
  </si>
  <si>
    <t>https://www.ncbi.nlm.nih.gov/pubmed/25045536</t>
  </si>
  <si>
    <t>Hashemi, J., Tepper, M., Vallin Spina, T., Esler, A., Morellas, V., Papanikolopoulos, N., Egger, H., Dawson, G., &amp; Sapiro, G.</t>
  </si>
  <si>
    <t>25045536</t>
  </si>
  <si>
    <t>A Novel System for Supporting Autism Diagnosis Using Home Videos: Iterative Development and Evaluation of System Design</t>
  </si>
  <si>
    <t>https://www.ncbi.nlm.nih.gov/pubmed/26085230</t>
  </si>
  <si>
    <t>Nazneen, N., Rozga, A., Smith, C. J., Oberleitner, R., Abowd, G. D., &amp; Arriaga, R. I.</t>
  </si>
  <si>
    <t>26085230</t>
  </si>
  <si>
    <t>56000</t>
  </si>
  <si>
    <t>Environmental Enrichment Therapy for Autism: Outcomes with Increased Access</t>
  </si>
  <si>
    <t>https://www.ncbi.nlm.nih.gov/pubmed/27721995</t>
  </si>
  <si>
    <t>Arnoff, E., Hillyer, R., &amp; Leon, M.</t>
  </si>
  <si>
    <t>27721995</t>
  </si>
  <si>
    <t>57000</t>
  </si>
  <si>
    <t>Virtual Reality Social Cognition Training for children with high functioning autism</t>
  </si>
  <si>
    <t>https://www.ncbi.nlm.nih.gov/pubmed/22570145</t>
  </si>
  <si>
    <t>Kandalaft, M. R., Didehbani, N., Krawczyk, D. C., Allen, T. T., &amp; Chapman, S. B.</t>
  </si>
  <si>
    <t>58000</t>
  </si>
  <si>
    <t>Interactive testbed for research in autism—the SARA project</t>
  </si>
  <si>
    <t>https://link.springer.com/article/10.1007/s10209-016-0521-9</t>
  </si>
  <si>
    <t>Arellano, D., Rauh, R., Krautheim, B., Spicker, M., Schaller, U. M., Helzle, V., &amp; Deussen, O.</t>
  </si>
  <si>
    <t>59000</t>
  </si>
  <si>
    <t>Preferred Play Activities of Children with Autism Spectrum Disorder in Naturalistic Settings</t>
  </si>
  <si>
    <t>http://www.tocureautism.org/sites/default/files/pdf/v06i03p128.pdf</t>
  </si>
  <si>
    <t>Doody, K. R., &amp; Mertz, J.</t>
  </si>
  <si>
    <t>60000</t>
  </si>
  <si>
    <t>Attention to eyes is present but in decline in 2-6-month-old infants later diagnosed with autism</t>
  </si>
  <si>
    <t>https://www.ncbi.nlm.nih.gov/pubmed/24196715</t>
  </si>
  <si>
    <t>Jones, W., &amp; Klin, A.</t>
  </si>
  <si>
    <t>24196715</t>
  </si>
  <si>
    <t>61000</t>
  </si>
  <si>
    <t>An integrated EEG and eye-tracking approach for the study of responding and initiating joint attention in Autism Spectrum Disorders</t>
  </si>
  <si>
    <t>https://www.ncbi.nlm.nih.gov/pubmed/29051506</t>
  </si>
  <si>
    <t>Billeci, L., Narzisi, A., Tonacci, A., Sbriscia-Fioretti, B., Serasini, L., Fulceri, F., Apicella, F., Sicca, F., Calderoni, S., &amp; Muratori, F.</t>
  </si>
  <si>
    <t>29051506</t>
  </si>
  <si>
    <t>62000</t>
  </si>
  <si>
    <t>DANTE: A Video Based Annotation Tool for Smart Environments</t>
  </si>
  <si>
    <t>https://eudl.eu/pdf/10.1007/978-3-642-23583-2_13</t>
  </si>
  <si>
    <t>Cruciani, F., Donnelly, M. P., Nugent, C. D., Parente, G., Paggetti, C., &amp; Burns, W.</t>
  </si>
  <si>
    <t>https://www.era.lib.ed.ac.uk/handle/1842/14193</t>
  </si>
  <si>
    <t>Constantin, A.</t>
  </si>
  <si>
    <t>64000</t>
  </si>
  <si>
    <t>THE USE OF A KINECT-BASED TECHNOLOGY WITHIN THE SCHOOL ENVIRONMENT TO ENHANCE SENSORY-MOTOR SKILLS OF CHILDREN WITH AUTISM</t>
  </si>
  <si>
    <t>http://etheses.bham.ac.uk/6977/5/Mademtzi16PhD.pdf</t>
  </si>
  <si>
    <t>Mademtzi, M.</t>
  </si>
  <si>
    <t>65000</t>
  </si>
  <si>
    <t>Pictogram Room: Natural Interaction Technologies to Aid in the Development of Children with Autism</t>
  </si>
  <si>
    <t>https://www.researchgate.net/publication/266078731_Pictogram_Room_Natural_Interaction_Technologies_to_Aid_in_the_Development_of_Children_with_Autism</t>
  </si>
  <si>
    <t>Casas, X., Sevilla, J., Rosa, L. G., Pardo, C., Plaza, J., Jordan, R., &amp; Le Groux, S.</t>
  </si>
  <si>
    <t>Designing Activities for Collaboration at Classroom Scale Using Shared Technology</t>
  </si>
  <si>
    <t>https://oro.open.ac.uk/43862/1/Stefan_Kreitmayer_PhD_Thesis_2014.pdf</t>
  </si>
  <si>
    <t>Kreitmayer, S.</t>
  </si>
  <si>
    <t>Teaching Literacy Skills to French Minimally Verbal School-Aged Children with Autism Spectrum Disorders with the Serious Game SEMA-TIC: An Exploratory Study</t>
  </si>
  <si>
    <t>https://www.ncbi.nlm.nih.gov/pubmed/28928701</t>
  </si>
  <si>
    <t>Serret, S., Hun, S., Thümmler, S., Pierron, P., Santos, A., Bourgeois, J., &amp; Askenazy, F.</t>
  </si>
  <si>
    <t>28928701</t>
  </si>
  <si>
    <t>68000</t>
  </si>
  <si>
    <t>Tablet-Based Activity Schedule in Mainstream Environment for Children with Autism and Children with ID</t>
  </si>
  <si>
    <t>https://www.researchgate.net/publication/301798675_Tablet-Based_Activity_Schedule_in_Mainstream_Environment_for_Children_with_Autism_and_Children_with_ID</t>
  </si>
  <si>
    <t>Fage, C., Pommereau, L., Consel, C., Balland, E., &amp; Sauzéon, H.</t>
  </si>
  <si>
    <t>Facing the challenge of teaching emotions to individuals with low- and high-functioning autism using a new Serious game: a pilot study</t>
  </si>
  <si>
    <t>https://www.ncbi.nlm.nih.gov/pubmed/25018866</t>
  </si>
  <si>
    <t>Serret, S., Hun, S., Iakimova, G., Lozada, J., Anastassova, M., Santos, A., Vesperini, S., &amp; Askenazy, F.</t>
  </si>
  <si>
    <t>25018866</t>
  </si>
  <si>
    <t>https://www.ncbi.nlm.nih.gov/pubmed/27964853</t>
  </si>
  <si>
    <t>Boada, L., &amp; Parellada, M.</t>
  </si>
  <si>
    <t>71000</t>
  </si>
  <si>
    <t>SIGUEME: Technology-based intervention for low-functioning autism to train skills to work with visual signifiers and concepts</t>
  </si>
  <si>
    <t>https://www.ncbi.nlm.nih.gov/pubmed/28327383</t>
  </si>
  <si>
    <t>Vélez-Coto, M., Rodríguez-Fórtiz, M. J., Rodriguez-Almendros, M. L., Cabrera-Cuevas, M., Rodréguez-Domínguez, D., Riuz-López, T., Burgos-Pulido, Á., Garrido-Jiménez, I., &amp; Martos-Pérez, J.</t>
  </si>
  <si>
    <t>28327383</t>
  </si>
  <si>
    <t>GOLIAH: A Gaming Platform for Home-Based Intervention in Autism - Principles and Design</t>
  </si>
  <si>
    <t>https://www.ncbi.nlm.nih.gov/pubmed/27199777</t>
  </si>
  <si>
    <t>Bono, V., Narzisi, A., Jouen, A. L., Tilmont, E., Hommel, S., Jamal, W., Xavier, J., Billeci, L., Maharatna, K., Wald, M., Chetouani, M., Cohen, D., Muratori, F., &amp; Michelangelo Study Group</t>
  </si>
  <si>
    <t>27199777</t>
  </si>
  <si>
    <t>73000</t>
  </si>
  <si>
    <t>A randomized controlled trial of Pivotal Response Treatment Group for parents of children with autism</t>
  </si>
  <si>
    <t>https://www.ncbi.nlm.nih.gov/pubmed/25346345</t>
  </si>
  <si>
    <t>Hardan, A. Y., Gengoux, G. W., Berquist, K. L., Libove, R. A., Ardel, C. M., Phillips, J., Frazier, T. W., &amp; Minjarez, M. B.</t>
  </si>
  <si>
    <t>25346345</t>
  </si>
  <si>
    <t>74000</t>
  </si>
  <si>
    <t>Phenomenology and measurement of circumscribed interests in autism spectrum disorders.</t>
  </si>
  <si>
    <t>75000</t>
  </si>
  <si>
    <t>The stability and validity of automated vocal analysis in preverbal preschoolers with autism spectrum disorder</t>
  </si>
  <si>
    <t>https://www.ncbi.nlm.nih.gov/pubmed/27459107</t>
  </si>
  <si>
    <t>Woynaroski, T., Oller, D. K., Keceli-Kaysili, B., Xu, D., Richards, J. A., Gilkerson, J., Gray, S., &amp; Yoder, P.</t>
  </si>
  <si>
    <t>27459107</t>
  </si>
  <si>
    <t>76000</t>
  </si>
  <si>
    <t>Preliminary study on determining stereotypical motor movements.</t>
  </si>
  <si>
    <t>https://www.ncbi.nlm.nih.gov/pubmed/23366211</t>
  </si>
  <si>
    <t>Gonçalves, N., Rodrigues, J. L., Costa, S., &amp; Soares, F.</t>
  </si>
  <si>
    <t>23366211</t>
  </si>
  <si>
    <t>77000</t>
  </si>
  <si>
    <t>Deep learning for automatic stereotypical motor movement detection using wearable sensors in autism spectrum disorders</t>
  </si>
  <si>
    <t>https://www.sciencedirect.com/science/article/pii/S0165168417303705</t>
  </si>
  <si>
    <t>Rad, N. M., Kia, S. M., Xarbo, C., van Laarhoven, T., Jurman, G., Venuti, P., Marchiori, E., &amp; Furlanello, C.</t>
  </si>
  <si>
    <t>78000</t>
  </si>
  <si>
    <t>The Effectiveness of the High-Tech Speech-Generating Device with Proloquo2Go App in Reducing Echolalia Utterances in a Student with Autism</t>
  </si>
  <si>
    <t>https://files.eric.ed.gov/fulltext/ED577783.pdf</t>
  </si>
  <si>
    <t>Alrusayni, N.</t>
  </si>
  <si>
    <t>79000</t>
  </si>
  <si>
    <t>Quantifying Repetitive Speech in Autism Spectrum Disorders and Language Impairment</t>
  </si>
  <si>
    <t>https://www.ncbi.nlm.nih.gov/pubmed/23661504</t>
  </si>
  <si>
    <t>van Santen, J. P., Sproat, R. W., &amp; Hill, A. P.</t>
  </si>
  <si>
    <t>23661504</t>
  </si>
  <si>
    <t>Mental Imagery Therapy for Autism (MITA) - An Early Intervention Computerized Brain Training Program for Children with ASD</t>
  </si>
  <si>
    <t>https://www.omicsonline.org/open-access/mental-imagery-therapy-for-autism-mita--an-early-interventioncomputerized-brain-training-program-for-children-with-asd-2165-7890-1000153.pdf</t>
  </si>
  <si>
    <t>Dunn, R., &amp; Vyshedskly, A.</t>
  </si>
  <si>
    <t>81000</t>
  </si>
  <si>
    <t>Using concurrent operants to evaluate perseverative conversation in children and adolescents diagnosed with Asperger 's disorder</t>
  </si>
  <si>
    <t>https://ir.uiowa.edu/cgi/viewcontent.cgi?article=1600&amp;context=etd</t>
  </si>
  <si>
    <t>O'Brien, M. J.</t>
  </si>
  <si>
    <t>2009</t>
  </si>
  <si>
    <t>82000</t>
  </si>
  <si>
    <t>ASSISTING ECHOLALIA (REPETITIVE SPEECH PATTERNS) IN CHILDREN WITH AUTISM USING ANDROID MOBILE APP</t>
  </si>
  <si>
    <t>http://www.ijaict.com/issue12/ijaict%202015041204.pdf</t>
  </si>
  <si>
    <t>Mohanaprakash, T. A., Subedha, V., &amp; Lakshmi, D.</t>
  </si>
  <si>
    <t>83000</t>
  </si>
  <si>
    <t>Evaluating the Usability of a Wearable Social Skills Training Technology for Children with Autism Spectrum Disorder</t>
  </si>
  <si>
    <t>http://journal.frontiersin.org/article/10.3389/frobt.2017.00031/full</t>
  </si>
  <si>
    <t>Kinsella, B. G., Chow, S., &amp; Kushki, A.</t>
  </si>
  <si>
    <t>Predicting Latent Narrative Mood using Audio and Physiologic Data</t>
  </si>
  <si>
    <t>https://groups.csail.mit.edu/sls/publications/2017/TukaAlHanai_aaai-17.pdf</t>
  </si>
  <si>
    <t>AlHanai, T., * Ghassemi, M. M.</t>
  </si>
  <si>
    <t>85000</t>
  </si>
  <si>
    <t>Autistic traits are associated with diminished neural response to affective touch</t>
  </si>
  <si>
    <t>https://www.ncbi.nlm.nih.gov/pubmed/22267520</t>
  </si>
  <si>
    <t>Voos, A. C., Pelphrey, K. A., &amp; Kaiser, M. D.</t>
  </si>
  <si>
    <t>22267520</t>
  </si>
  <si>
    <t>86000</t>
  </si>
  <si>
    <t>Brain Mechanisms for Processing Affective (and Nonaffective) Touch Are Atypical in Autism</t>
  </si>
  <si>
    <t>https://www.ncbi.nlm.nih.gov/pubmed/26048952</t>
  </si>
  <si>
    <t>Kaiser, M. D., Yang, D. Y., Voos, A. C., Bennett, R. H., Gordon, I., Pretzsch, C., Beam, D., Keifer, C., Elibott, J., McGlone, F., &amp; Pelphrey, K. A.</t>
  </si>
  <si>
    <t>26048952</t>
  </si>
  <si>
    <t>88000</t>
  </si>
  <si>
    <t>Using the Morphology of Photoplethysmogram Peaks to Detect Changes in Posture</t>
  </si>
  <si>
    <t>https://www.ncbi.nlm.nih.gov/pubmed/16688391</t>
  </si>
  <si>
    <t>Linder, S. P., Wendelken, S. M., Wei, E., McGrath, S. P.</t>
  </si>
  <si>
    <t>2006</t>
  </si>
  <si>
    <t>16688391</t>
  </si>
  <si>
    <t>iCalm: Wearable Sensor and Network Architecture for Wirelessly Communicating and Logging Autonomic Activity</t>
  </si>
  <si>
    <t>https://www.ncbi.nlm.nih.gov/pubmed/20064760</t>
  </si>
  <si>
    <t>Fletcher, R. R., Dobson, K., Goodwin, M. S., Eydgahi, H., Wilder-Smith, O., Fernholz, D., Kuboyama, Y., Hedman, E. B., Poh, M. Z., Picard, R. W.</t>
  </si>
  <si>
    <t>20064760</t>
  </si>
  <si>
    <t>90000</t>
  </si>
  <si>
    <t>Affective Computing and Autism</t>
  </si>
  <si>
    <t>https://www.ncbi.nlm.nih.gov/pubmed/17312261</t>
  </si>
  <si>
    <t>el Kaliouby, R., Picard, R., &amp; Baron-Cohen, S.</t>
  </si>
  <si>
    <t>91000</t>
  </si>
  <si>
    <t>StartleCam: A Cybernetic Wearable Camera</t>
  </si>
  <si>
    <t>http://citeseerx.ist.psu.edu/viewdoc/download?doi=10.1.1.55.8492&amp;rep=rep1&amp;type=pdf</t>
  </si>
  <si>
    <t>Healey, J., &amp; Picard, R. W.</t>
  </si>
  <si>
    <t>1998</t>
  </si>
  <si>
    <t>92000</t>
  </si>
  <si>
    <t>Wearable Food Intake Monitoring Technologies: A Comprehensive Review</t>
  </si>
  <si>
    <t>http://www.mdpi.com/2073-431X/6/1/4</t>
  </si>
  <si>
    <t>Vu, T., Lin, F., Alshurafa, N., &amp; Xu, W.</t>
  </si>
  <si>
    <t>93000</t>
  </si>
  <si>
    <t>Intensely pleasurable responses to music correlate with activity in brain regions implicated in reward and emotion</t>
  </si>
  <si>
    <t>https://www.ncbi.nlm.nih.gov/pubmed/11573015</t>
  </si>
  <si>
    <t>Blood, A. J., &amp; Zatorre, R. J.</t>
  </si>
  <si>
    <t>2001</t>
  </si>
  <si>
    <t>11573015</t>
  </si>
  <si>
    <t>94000</t>
  </si>
  <si>
    <t>An electronic communication device for selective mutism.</t>
  </si>
  <si>
    <t>https://www.ncbi.nlm.nih.gov/pubmed/11314561</t>
  </si>
  <si>
    <t>Kee, C. H., Fun, D. S., &amp; Ang, L. K.</t>
  </si>
  <si>
    <t>11314561</t>
  </si>
  <si>
    <t>96000</t>
  </si>
  <si>
    <t>Sensing behavioral symptoms of mental health and delivering personalized interventions using mobile technologies</t>
  </si>
  <si>
    <t>https://www.ncbi.nlm.nih.gov/pubmed/28661072</t>
  </si>
  <si>
    <t>Aung, M. H., Matthews, M., &amp; Choudhury, T.</t>
  </si>
  <si>
    <t>28661072</t>
  </si>
  <si>
    <t>97000</t>
  </si>
  <si>
    <t>https://link.springer.com/chapter/10.1007/978-3-319-32270-4_7</t>
  </si>
  <si>
    <t>98000</t>
  </si>
  <si>
    <t>https://link.springer.com/chapter/10.1007/978-3-319-32270-4_6</t>
  </si>
  <si>
    <t>99000</t>
  </si>
  <si>
    <t>Brief Report: Using a Point-of-View Camera to Measure Eye Gaze in Young Children with Autism Spectrum Disorder During Naturalistic Social Interactions: A Pilot Stud</t>
  </si>
  <si>
    <t>Edmunds, S. R., Rozga, A., Li, Y., Karp, E. A., Ibanez, L. V., Rehg, J. M., &amp; Stone, W. L.</t>
  </si>
  <si>
    <t>110000</t>
  </si>
  <si>
    <t>Automated Facial Expressions Analysis in Schizophrenia: A Continuous Dynamic Approach</t>
  </si>
  <si>
    <t>https://link.springer.com/chapter/10.1007/978-3-319-32270-4_8</t>
  </si>
  <si>
    <t>Tron, T., Peled, A., Grinsphoon, A., &amp; Weinshall, D.</t>
  </si>
  <si>
    <t>120000</t>
  </si>
  <si>
    <t>CenceMe – Injecting Sensing Presence into Social Networking Applications</t>
  </si>
  <si>
    <t>https://link.springer.com/chapter/10.1007/978-3-540-75696-5_1</t>
  </si>
  <si>
    <t>2020-06-25</t>
  </si>
  <si>
    <t>Miluzzo, E., Lane, N. D., Eisenman, S. B., &amp; Campbell, A. T.</t>
  </si>
  <si>
    <t>2007</t>
  </si>
  <si>
    <t>indices_license</t>
  </si>
  <si>
    <t>swo:</t>
  </si>
  <si>
    <t>Other</t>
  </si>
  <si>
    <t>Other: 'Terms of Use'</t>
  </si>
  <si>
    <t>Copyright</t>
  </si>
  <si>
    <r>
      <t xml:space="preserve">Terms of Use for </t>
    </r>
    <r>
      <rPr>
        <color rgb="FF1155CC"/>
        <u/>
      </rPr>
      <t>childmind.org</t>
    </r>
    <r>
      <t xml:space="preserve"> content</t>
    </r>
  </si>
  <si>
    <t>https://childmind.org/terms/</t>
  </si>
  <si>
    <t>Academic Free License version 3</t>
  </si>
  <si>
    <t>SWO_1000006</t>
  </si>
  <si>
    <t>Apache License Version 2.0</t>
  </si>
  <si>
    <t>4575, 4585</t>
  </si>
  <si>
    <t>Artistic License</t>
  </si>
  <si>
    <t>SWO_1000056</t>
  </si>
  <si>
    <t>Artistic License 1.0</t>
  </si>
  <si>
    <t>SWO_1000072</t>
  </si>
  <si>
    <t>Artistic License 2.0</t>
  </si>
  <si>
    <t>SWO_1000073</t>
  </si>
  <si>
    <t>Creative Commons</t>
  </si>
  <si>
    <t>SWO_1000075</t>
  </si>
  <si>
    <t>CC BY 2.0</t>
  </si>
  <si>
    <t>600, 4575</t>
  </si>
  <si>
    <t>SWO_1000074</t>
  </si>
  <si>
    <t>CC BY 2.0 UK</t>
  </si>
  <si>
    <t>SWO_1000076</t>
  </si>
  <si>
    <t>CC BY 2.1 JP</t>
  </si>
  <si>
    <t>SWO_1000065</t>
  </si>
  <si>
    <t>CC BY 2.5</t>
  </si>
  <si>
    <t>SWO_1000079</t>
  </si>
  <si>
    <t>CC BY 3.0</t>
  </si>
  <si>
    <t>SWO_1000080</t>
  </si>
  <si>
    <t>CC BY 3.0 AU</t>
  </si>
  <si>
    <t>SWO_1000083</t>
  </si>
  <si>
    <t>CC BY 3.0 US</t>
  </si>
  <si>
    <t>SWO_1000084</t>
  </si>
  <si>
    <t>CC BY 4.0</t>
  </si>
  <si>
    <t>SWO_1000081</t>
  </si>
  <si>
    <t>CC BY-NC 3.0</t>
  </si>
  <si>
    <t>600, 5350</t>
  </si>
  <si>
    <t>SWO_9000082</t>
  </si>
  <si>
    <t>CC BY-NC 4.0</t>
  </si>
  <si>
    <t>SWO_1000057</t>
  </si>
  <si>
    <t>CC BY-NC-ND 2.5</t>
  </si>
  <si>
    <t>SWO_1000001</t>
  </si>
  <si>
    <t>CC BY-NC-ND 2.5 CH</t>
  </si>
  <si>
    <t>SWO_1000050</t>
  </si>
  <si>
    <t>CC BY-NC-ND 3.0</t>
  </si>
  <si>
    <t>SWO_1000067</t>
  </si>
  <si>
    <t>CC BY-NC-ND 4.0</t>
  </si>
  <si>
    <t>SWO_1000085</t>
  </si>
  <si>
    <t>CC BY-NC-SA 2.5</t>
  </si>
  <si>
    <t>SWO_1000086</t>
  </si>
  <si>
    <t>CC BY-NC-SA 2.5 IN</t>
  </si>
  <si>
    <t>SWO_1000089</t>
  </si>
  <si>
    <t>CC BY-NC-SA 3.0</t>
  </si>
  <si>
    <t>SWO_1000087</t>
  </si>
  <si>
    <t>CC BY-NC-SA 3.0 US</t>
  </si>
  <si>
    <t>SWO_1000088</t>
  </si>
  <si>
    <t>CC BY-NC-SA 4.0</t>
  </si>
  <si>
    <t>SWO_1000090</t>
  </si>
  <si>
    <t>CC BY-ND 3.0</t>
  </si>
  <si>
    <t>SWO_1000077</t>
  </si>
  <si>
    <t>CC BY-ND 4.0</t>
  </si>
  <si>
    <t>SWO_1000078</t>
  </si>
  <si>
    <t>CC BY-SA 2.0</t>
  </si>
  <si>
    <t>600, 4550</t>
  </si>
  <si>
    <t>SWO_1000052</t>
  </si>
  <si>
    <t>CC BY-SA 2.1 JP</t>
  </si>
  <si>
    <t>SWO_1000091</t>
  </si>
  <si>
    <t>CC BY-SA 3.0</t>
  </si>
  <si>
    <t>SWO_1000092</t>
  </si>
  <si>
    <t>CC BY-SA 3.0 US</t>
  </si>
  <si>
    <t>SWO_1000093</t>
  </si>
  <si>
    <t>CC BY-SA 4.0</t>
  </si>
  <si>
    <t>SWO_1000094</t>
  </si>
  <si>
    <t>CC0 1.0</t>
  </si>
  <si>
    <t>600, 4575, 4585</t>
  </si>
  <si>
    <t>SWO_1000049</t>
  </si>
  <si>
    <t>Design Science License</t>
  </si>
  <si>
    <t>SWO_1000147</t>
  </si>
  <si>
    <t>EPL v1</t>
  </si>
  <si>
    <t>SWO_9000084</t>
  </si>
  <si>
    <t>Fee-Based Commercial License</t>
  </si>
  <si>
    <t>SWO_1000137</t>
  </si>
  <si>
    <t>free to use license</t>
  </si>
  <si>
    <t>SWO_1000061</t>
  </si>
  <si>
    <t>FreeBSD</t>
  </si>
  <si>
    <t>SWO_1000007</t>
  </si>
  <si>
    <t>GNU AGPL</t>
  </si>
  <si>
    <t>SWO_1000069</t>
  </si>
  <si>
    <t>GNU AGPL v3</t>
  </si>
  <si>
    <t>SWO_1000070</t>
  </si>
  <si>
    <t>GNU GPL</t>
  </si>
  <si>
    <t>SWO_1000004</t>
  </si>
  <si>
    <t>GNU GPL v2</t>
  </si>
  <si>
    <t>SWO_1000047</t>
  </si>
  <si>
    <t>GNU GPL v3</t>
  </si>
  <si>
    <t>SWO_1000046</t>
  </si>
  <si>
    <t>GNU LGPL</t>
  </si>
  <si>
    <t>4550, 4585</t>
  </si>
  <si>
    <t>SWO_9000080</t>
  </si>
  <si>
    <t>GNU LGPL v2.1</t>
  </si>
  <si>
    <t>4300, 4575</t>
  </si>
  <si>
    <t>SWO_1000071</t>
  </si>
  <si>
    <t>GNU LGPL v3</t>
  </si>
  <si>
    <t>SWO_1000068</t>
  </si>
  <si>
    <t>GNU Project Free License Type</t>
  </si>
  <si>
    <t>SWO_1000043</t>
  </si>
  <si>
    <t>GNU GPL Compatible License Type</t>
  </si>
  <si>
    <t>SWO_1000044</t>
  </si>
  <si>
    <t>License without restrictions on derivatives</t>
  </si>
  <si>
    <t>SWO_1000009</t>
  </si>
  <si>
    <t>LPPL</t>
  </si>
  <si>
    <t>SWO_9000086</t>
  </si>
  <si>
    <t>LPPL v1.2</t>
  </si>
  <si>
    <t>SWO_1000054</t>
  </si>
  <si>
    <t>LPPL v1.3c</t>
  </si>
  <si>
    <t>SWO_1000053</t>
  </si>
  <si>
    <t>MIT License</t>
  </si>
  <si>
    <t>SWO_9000074</t>
  </si>
  <si>
    <t>Modified BSD</t>
  </si>
  <si>
    <t>SWO_9000085</t>
  </si>
  <si>
    <t>MPL</t>
  </si>
  <si>
    <t>SWO_9000088</t>
  </si>
  <si>
    <t>Mozilla Public License Version 2.0</t>
  </si>
  <si>
    <t>5100, 4575</t>
  </si>
  <si>
    <t>SWO_1000055</t>
  </si>
  <si>
    <t>MPL v1.1</t>
  </si>
  <si>
    <t>SWO_1000003</t>
  </si>
  <si>
    <t>Non-Commercial No-Fee License</t>
  </si>
  <si>
    <t>SWO_1000095</t>
  </si>
  <si>
    <t>Open Data Commons</t>
  </si>
  <si>
    <t>SWO_1000008</t>
  </si>
  <si>
    <t>Open source software license</t>
  </si>
  <si>
    <t>SWO_1000097</t>
  </si>
  <si>
    <t>DbCL v1.0</t>
  </si>
  <si>
    <t>5400, 4550</t>
  </si>
  <si>
    <t>SWO_1000096</t>
  </si>
  <si>
    <t>ODbL v1.0</t>
  </si>
  <si>
    <t>SWO_1000100</t>
  </si>
  <si>
    <t>ODC-By v1.0</t>
  </si>
  <si>
    <t>PDDL v1.0</t>
  </si>
  <si>
    <t>5400, 4575, 4585</t>
  </si>
  <si>
    <t>SWO_1000101</t>
  </si>
  <si>
    <t>OPL v1.0</t>
  </si>
  <si>
    <t>SWO_9000087</t>
  </si>
  <si>
    <t>Proprietary commercial software license</t>
  </si>
  <si>
    <t>SWO_1000002</t>
  </si>
  <si>
    <t>Vendor-specific License</t>
  </si>
  <si>
    <t>SWO_1000103</t>
  </si>
  <si>
    <t>Addgene Terms of Use</t>
  </si>
  <si>
    <t>SWO_1000105</t>
  </si>
  <si>
    <t>ALFRED Copyright</t>
  </si>
  <si>
    <t>6100, 4550, 4585</t>
  </si>
  <si>
    <t>SWO_1000135</t>
  </si>
  <si>
    <t>BRENDA License</t>
  </si>
  <si>
    <t>SWO_1000138</t>
  </si>
  <si>
    <t>CAS Information Use Policy</t>
  </si>
  <si>
    <t>SWO_1000106</t>
  </si>
  <si>
    <t>CellFinder Copyright</t>
  </si>
  <si>
    <t>SWO_1000107</t>
  </si>
  <si>
    <t>CTD Legal Notice and Terms of Data Use</t>
  </si>
  <si>
    <t>SWO_1000117</t>
  </si>
  <si>
    <t>DrugBank Academic License</t>
  </si>
  <si>
    <t>SWO_1000141</t>
  </si>
  <si>
    <t>EMBLEM ELM Academic License</t>
  </si>
  <si>
    <t>SWO_1000098</t>
  </si>
  <si>
    <t>European Medicines Agency Copyright</t>
  </si>
  <si>
    <t>SWO_1000112</t>
  </si>
  <si>
    <t>Facebase Data Access Policy</t>
  </si>
  <si>
    <t>SWO_1000122</t>
  </si>
  <si>
    <t>FlowRepository Open Access Terms of Use</t>
  </si>
  <si>
    <t>SWO_1000099</t>
  </si>
  <si>
    <t>GBIF Data Sharing Agreement</t>
  </si>
  <si>
    <t>SWO_1000114</t>
  </si>
  <si>
    <t>GeneNetwork Conditions of Use</t>
  </si>
  <si>
    <t>SWO_1000109</t>
  </si>
  <si>
    <t>GeneProf Academic License</t>
  </si>
  <si>
    <t>SWO_1000111</t>
  </si>
  <si>
    <t>GMD Academic License</t>
  </si>
  <si>
    <t>SWO_1000110</t>
  </si>
  <si>
    <t>ImmPort Conditions of Use</t>
  </si>
  <si>
    <t>SWO_1000150</t>
  </si>
  <si>
    <t>IUPAC/InChI-Trust InChI Licence No. 1.0</t>
  </si>
  <si>
    <t>6100, 4550</t>
  </si>
  <si>
    <t>SWO_1000115</t>
  </si>
  <si>
    <t>Labome Copyright</t>
  </si>
  <si>
    <t>SWO_1000116</t>
  </si>
  <si>
    <t>LINCS Data Policy</t>
  </si>
  <si>
    <t>SWO_1000108</t>
  </si>
  <si>
    <t>LOINC RELMA Terms of Use</t>
  </si>
  <si>
    <t>SWO_1000118</t>
  </si>
  <si>
    <t>MHAS Data Policy</t>
  </si>
  <si>
    <t>SWO_1000134</t>
  </si>
  <si>
    <t>MIACA Full Copyright</t>
  </si>
  <si>
    <t>6100, 5450</t>
  </si>
  <si>
    <t>SWO_1000119</t>
  </si>
  <si>
    <t>miRTaBase Data License</t>
  </si>
  <si>
    <t>SWO_1000113</t>
  </si>
  <si>
    <t>NIDA NIH Data Access Policy</t>
  </si>
  <si>
    <t>SWO_1000104</t>
  </si>
  <si>
    <t>NIH Genomic Data Sharing Policy</t>
  </si>
  <si>
    <t>SWO_1000121</t>
  </si>
  <si>
    <t>NLM Open License with Attribution</t>
  </si>
  <si>
    <t>SWO_1000128</t>
  </si>
  <si>
    <t>OME Software Conditons of Use</t>
  </si>
  <si>
    <t>SWO_1000149</t>
  </si>
  <si>
    <t>ORCID MIT-Style License (MIT)</t>
  </si>
  <si>
    <t>6100, 4575</t>
  </si>
  <si>
    <t>SWO_1000120</t>
  </si>
  <si>
    <t>ORCID Terms of Use</t>
  </si>
  <si>
    <t>SWO_1000123</t>
  </si>
  <si>
    <t>PPDB Academic License</t>
  </si>
  <si>
    <t>SWO_1000124</t>
  </si>
  <si>
    <t>ProDom Commercial License</t>
  </si>
  <si>
    <t>6100, 3550</t>
  </si>
  <si>
    <t>SWO_1000126</t>
  </si>
  <si>
    <t>RegenBase Terms of Use</t>
  </si>
  <si>
    <t>SWO_1000129</t>
  </si>
  <si>
    <t>RIKEN Copyright</t>
  </si>
  <si>
    <t>SWO_1000146</t>
  </si>
  <si>
    <t>SABIO-RK Non-Commercial Purpose License</t>
  </si>
  <si>
    <t>SWO_1000130</t>
  </si>
  <si>
    <t>SBGN Open License with Attribution</t>
  </si>
  <si>
    <t>SWO_1000127</t>
  </si>
  <si>
    <t>SciCrunch Terms and Conditions</t>
  </si>
  <si>
    <t>SWO_1000125</t>
  </si>
  <si>
    <t>TCGA Data Use Certification</t>
  </si>
  <si>
    <t>SWO_1000139</t>
  </si>
  <si>
    <t>Terms of Use for EMBL-EBI Services</t>
  </si>
  <si>
    <t>SWO_1000131</t>
  </si>
  <si>
    <t>UCSC Genome Browser Commercial Software License</t>
  </si>
  <si>
    <t>SWO_1000142</t>
  </si>
  <si>
    <t>UCUM Terms of Use</t>
  </si>
  <si>
    <t>SWO_1000132</t>
  </si>
  <si>
    <t>UMLS Metathesaurus License</t>
  </si>
  <si>
    <t>SWO_1000133</t>
  </si>
  <si>
    <t>University of Concordia Terms of Use</t>
  </si>
  <si>
    <t>SWO_1000148</t>
  </si>
  <si>
    <t>Xenbase Academic Conditions of Use</t>
  </si>
  <si>
    <t>SWO_1000145</t>
  </si>
  <si>
    <t>ISC License</t>
  </si>
  <si>
    <t>BSD 2–Clause "Simplified" License</t>
  </si>
  <si>
    <t>BSD 3–3 Clause</t>
  </si>
  <si>
    <t>EUPL</t>
  </si>
  <si>
    <t>indices_medication</t>
  </si>
  <si>
    <t>SNOMEDCT:</t>
  </si>
  <si>
    <t>SNMI:</t>
  </si>
  <si>
    <t>Amphetamine</t>
  </si>
  <si>
    <t>Dextroamphetamine</t>
  </si>
  <si>
    <t>Methylphenidate</t>
  </si>
  <si>
    <t>Anxiolitic</t>
  </si>
  <si>
    <t>Prazosin</t>
  </si>
  <si>
    <t>Antidepressants</t>
  </si>
  <si>
    <t>Anti-psychotic medication</t>
  </si>
  <si>
    <t>SSRIs</t>
  </si>
  <si>
    <t>Risperdal</t>
  </si>
  <si>
    <t>Abilify</t>
  </si>
  <si>
    <t>Anti-anxiety</t>
  </si>
  <si>
    <t>Mood stabilizers</t>
  </si>
  <si>
    <t>Anticovulsant topiramate</t>
  </si>
  <si>
    <t>Desmopressin</t>
  </si>
  <si>
    <t>Ditropan</t>
  </si>
  <si>
    <t>Levinsin</t>
  </si>
  <si>
    <t>Laxatives</t>
  </si>
  <si>
    <t>Antibiotics</t>
  </si>
  <si>
    <t>Neuroleptics</t>
  </si>
  <si>
    <t>SNRIs</t>
  </si>
  <si>
    <t>21</t>
  </si>
  <si>
    <t>Tricyclic antidepressants</t>
  </si>
  <si>
    <t>22</t>
  </si>
  <si>
    <t>NDRIs</t>
  </si>
  <si>
    <t>23</t>
  </si>
  <si>
    <t>Stimulant Medication</t>
  </si>
  <si>
    <t>24</t>
  </si>
  <si>
    <t>Birth control</t>
  </si>
  <si>
    <t>25</t>
  </si>
  <si>
    <t>Risperidon</t>
  </si>
  <si>
    <t>Ritalin</t>
  </si>
  <si>
    <t>27</t>
  </si>
  <si>
    <t>Prozac</t>
  </si>
  <si>
    <t>28</t>
  </si>
  <si>
    <t>clonidine</t>
  </si>
  <si>
    <t>gender</t>
  </si>
  <si>
    <t>IRI</t>
  </si>
  <si>
    <t>schema.org:Female, vcard:Female</t>
  </si>
  <si>
    <t>schema.org:Male, vcard:Male</t>
  </si>
  <si>
    <t>other</t>
  </si>
  <si>
    <t>vcard:Other</t>
  </si>
  <si>
    <t>vcard:Unknown</t>
  </si>
  <si>
    <t>name</t>
  </si>
  <si>
    <t>Citation</t>
  </si>
  <si>
    <t>guideline</t>
  </si>
  <si>
    <t>focus (specific=1)</t>
  </si>
  <si>
    <t>administrator</t>
  </si>
  <si>
    <t>respondent</t>
  </si>
  <si>
    <t>subject</t>
  </si>
  <si>
    <t>NICE Guidelines</t>
  </si>
  <si>
    <t>National Collaborating Centre for Mental Health (Great Britain), National Institute for Clinical Excellence (Great Britain), British Psychological Society, &amp; Royal College of Psychiatrists. (2004). Self-harm: The short-term physical and psychological management and secondary prevention of self-harm in primary and secondary care. British Psychological Society ; Royal College of Psychiatrists.</t>
  </si>
  <si>
    <t>https://www.hindawi.com/journals/aem/2014/492102/fig2/</t>
  </si>
  <si>
    <t>This guideline has been developed to advise on the short-term physical and psychological management and secondary prevention of self-harm in primary and secondary care. The guideline recommendations have been developed by a multidisciplinary group of healthcare professionals, patients and their representatives, and researchers after careful consideration of the best available evidence. It is intended that the guideline will be useful to clinicians and service commissioners in providing and planning high quality care for those people who self-harm while also emphasising the importance of the experience of care for service users and carers.</t>
  </si>
  <si>
    <t>Australian Mental Health Triage Scale</t>
  </si>
  <si>
    <t>Smart, D., Pollard, C., &amp; Walpole, B. (1999). Mental health triage in emergency medicine. Australian &amp; New Zealand Journal of Psychiatry, 33(1), 57–66. https://doi.org/10.1046/j.1440-1614.1999.00515.x</t>
  </si>
  <si>
    <t>https://www.researchgate.net/publication/297722280/figure/fig1/AS:560829322219524@1510723538889/Australian-mental-health-triage-scale_W640.jpg</t>
  </si>
  <si>
    <t xml:space="preserve">Objective: The aim of this study was to: (i) develop a triage scale consistent with the National Triage Scale (NTS) for patients with mental health problems attending emergency departments; and (ii) to reduce emergency waiting times, transit times and improve skills assessing mental health problems. </t>
  </si>
  <si>
    <t>The Australasian Triage Scale (ATS)</t>
  </si>
  <si>
    <t>Considine, J., LeVasseur, S. A., &amp; Villanueva, E. (2004). The Australasian Triage Scale: Examining emergency department nurses’ performance using computer and paper scenarios. Annals of Emergency Medicine, 44(5), 516–523. https://doi.org/10.1016/j.annemergmed.2004.04.007</t>
  </si>
  <si>
    <t>https://sickmaps.files.wordpress.com/2018/12/australasian-triage-scale.jpg?w=479&amp;h=359</t>
  </si>
  <si>
    <t>5 category triage scale</t>
  </si>
  <si>
    <t>The Victorian Emergency Department Mental Health Triage Tool</t>
  </si>
  <si>
    <t>Huckson, S. (2008). Implementation of the Victorian Emergency Department Mental Health Triage Tool. Australasian Emergency Nursing Journal, 11(2), 80–84. https://doi.org/10.1016/j.aenj.2008.02.007</t>
  </si>
  <si>
    <t>UK Mental Health Triage Scale</t>
  </si>
  <si>
    <t>Sands, N., Elsom, S., Colgate, R., Haylor, H., &amp; Prematunga, R. (2016). Development and interrater reliability of the UK Mental Health Triage Scale. International Journal of Mental Health Nursing, 25(4), 330–336. https://doi.org/10.1111/inm.12197</t>
  </si>
  <si>
    <t>https://onlinelibrary-wiley-com.proxy.wexler.hunter.cuny.edu/cms/asset/d627e2a5-0f7a-48bc-b1f9-1859783c61d9/inm12197-gra-0001.png</t>
  </si>
  <si>
    <t xml:space="preserve">7 Tier triage scale </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</si>
</sst>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yyyy&quot;-&quot;mm&quot;-&quot;dd"/>
    <numFmt numFmtId="165" formatCode="m, d"/>
    <numFmt numFmtId="166" formatCode="d mmmm, yyyy"/>
    <numFmt numFmtId="167" formatCode="yyyy-mm-dd"/>
    <numFmt numFmtId="168" formatCode="yyyy-mm"/>
    <numFmt numFmtId="169" formatCode="mmmm d, yyyy"/>
    <numFmt numFmtId="170" formatCode="&quot;$&quot;#,##0.00"/>
    <numFmt numFmtId="171" formatCode="&quot;$&quot;#,##0"/>
  </numFmts>
  <fonts count="195">
    <font>
      <sz val="10.0"/>
      <color rgb="FF000000"/>
      <name val="Arial"/>
    </font>
    <font>
      <sz val="9.0"/>
      <color theme="1"/>
      <name val="Arial"/>
    </font>
    <font>
      <u/>
      <sz val="9.0"/>
      <color rgb="FF0000FF"/>
      <name val="Arial"/>
    </font>
    <font>
      <sz val="9.0"/>
      <color rgb="FF000000"/>
      <name val="Arial"/>
    </font>
    <font>
      <b/>
      <sz val="9.0"/>
      <color theme="1"/>
      <name val="Arial"/>
    </font>
    <font>
      <u/>
      <sz val="9.0"/>
      <color rgb="FF0000FF"/>
      <name val="Arial"/>
    </font>
    <font>
      <sz val="9.0"/>
      <name val="Arial"/>
    </font>
    <font>
      <sz val="9.0"/>
      <color rgb="FF333333"/>
      <name val="Arial"/>
    </font>
    <font>
      <u/>
      <sz val="9.0"/>
      <color rgb="FF000000"/>
      <name val="Arial"/>
    </font>
    <font>
      <u/>
      <sz val="9.0"/>
      <color rgb="FF000000"/>
      <name val="Arial"/>
    </font>
    <font>
      <u/>
      <sz val="9.0"/>
      <color rgb="FF1155CC"/>
      <name val="Arial"/>
    </font>
    <font>
      <u/>
      <sz val="9.0"/>
      <color rgb="FF1A73E8"/>
      <name val="Arial"/>
    </font>
    <font>
      <u/>
      <sz val="9.0"/>
      <color rgb="FF0000FF"/>
      <name val="Arial"/>
    </font>
    <font>
      <u/>
      <sz val="9.0"/>
      <color rgb="FF0366D6"/>
      <name val="Arial"/>
    </font>
    <font>
      <u/>
      <sz val="9.0"/>
      <color rgb="FF0000FF"/>
      <name val="Arial"/>
    </font>
    <font>
      <sz val="9.0"/>
      <color rgb="FF212529"/>
      <name val="Arial"/>
    </font>
    <font>
      <u/>
      <sz val="9.0"/>
      <color rgb="FF007BFF"/>
      <name val="Arial"/>
    </font>
    <font>
      <u/>
      <sz val="9.0"/>
      <color rgb="FF212529"/>
      <name val="Arial"/>
    </font>
    <font>
      <b/>
      <u/>
      <sz val="9.0"/>
      <color rgb="FF0000FF"/>
      <name val="Arial"/>
    </font>
    <font>
      <u/>
      <sz val="9.0"/>
      <color rgb="FF0000FF"/>
      <name val="Arial"/>
    </font>
    <font>
      <u/>
      <sz val="9.0"/>
      <color rgb="FF0000FF"/>
      <name val="Arial"/>
    </font>
    <font>
      <sz val="9.0"/>
      <color rgb="FF272727"/>
      <name val="Arial"/>
    </font>
    <font>
      <u/>
      <sz val="9.0"/>
      <color rgb="FF434343"/>
      <name val="Arial"/>
    </font>
    <font>
      <u/>
      <sz val="9.0"/>
      <color rgb="FF0000FF"/>
      <name val="Arial"/>
    </font>
    <font>
      <u/>
      <sz val="9.0"/>
      <color rgb="FF000000"/>
      <name val="Arial"/>
    </font>
    <font>
      <u/>
      <sz val="9.0"/>
      <color rgb="FF000000"/>
      <name val="Arial"/>
    </font>
    <font>
      <sz val="9.0"/>
      <color rgb="FF433B2A"/>
      <name val="Arial"/>
    </font>
    <font>
      <u/>
      <sz val="9.0"/>
      <color rgb="FF0000FF"/>
      <name val="Arial"/>
    </font>
    <font>
      <u/>
      <color rgb="FF0000FF"/>
    </font>
    <font>
      <u/>
      <sz val="9.0"/>
      <color rgb="FF007BFF"/>
      <name val="Arial"/>
    </font>
    <font>
      <sz val="11.0"/>
      <color rgb="FF212529"/>
      <name val="-apple-system"/>
    </font>
    <font>
      <u/>
      <color rgb="FF343A40"/>
      <name val="-apple-system"/>
    </font>
    <font>
      <u/>
      <sz val="9.0"/>
      <color rgb="FF1155CC"/>
      <name val="Arial"/>
    </font>
    <font>
      <sz val="9.0"/>
      <color rgb="FF444444"/>
      <name val="Arial"/>
    </font>
    <font>
      <b/>
      <sz val="9.0"/>
      <color rgb="FF000000"/>
      <name val="Arial"/>
    </font>
    <font>
      <color theme="1"/>
      <name val="Calibri"/>
    </font>
    <font>
      <sz val="9.0"/>
      <color theme="1"/>
      <name val="Calibri"/>
    </font>
    <font>
      <b/>
      <color theme="1"/>
      <name val="Calibri"/>
    </font>
    <font>
      <color theme="1"/>
      <name val="Arial"/>
    </font>
    <font>
      <b/>
      <sz val="10.0"/>
      <color rgb="FF000000"/>
      <name val="Arial"/>
    </font>
    <font>
      <u/>
      <sz val="9.0"/>
      <color rgb="FF1155CC"/>
      <name val="Arial"/>
    </font>
    <font>
      <u/>
      <sz val="9.0"/>
      <color rgb="FF1155CC"/>
      <name val="Arial"/>
    </font>
    <font>
      <u/>
      <sz val="9.0"/>
      <color rgb="FF1155CC"/>
      <name val="Arial"/>
    </font>
    <font>
      <sz val="9.0"/>
      <color theme="1"/>
      <name val="Helvetica Neue"/>
    </font>
    <font>
      <sz val="9.0"/>
      <color rgb="FF000000"/>
      <name val="Helvetica Neue"/>
    </font>
    <font>
      <sz val="9.0"/>
      <color rgb="FFFFFFFF"/>
      <name val="Arial"/>
    </font>
    <font>
      <u/>
      <sz val="9.0"/>
      <color rgb="FFFFFFFF"/>
      <name val="Arial"/>
    </font>
    <font>
      <u/>
      <sz val="9.0"/>
      <color rgb="FFFFFFFF"/>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FF"/>
      <name val="Arial"/>
    </font>
    <font>
      <sz val="9.0"/>
      <color rgb="FF477BE4"/>
      <name val="Arial"/>
    </font>
    <font>
      <u/>
      <sz val="9.0"/>
      <color rgb="FF0000FF"/>
      <name val="Arial"/>
    </font>
    <font>
      <u/>
      <sz val="9.0"/>
      <color rgb="FF1155CC"/>
      <name val="Arial"/>
    </font>
    <font>
      <u/>
      <sz val="9.0"/>
      <color rgb="FF0000FF"/>
      <name val="Arial"/>
    </font>
    <font>
      <u/>
      <sz val="9.0"/>
      <color rgb="FFFFFFFF"/>
      <name val="Arial"/>
    </font>
    <font>
      <u/>
      <sz val="9.0"/>
      <color rgb="FFFFFFFF"/>
      <name val="Arial"/>
    </font>
    <font>
      <u/>
      <sz val="9.0"/>
      <color rgb="FF000000"/>
      <name val="Arial"/>
    </font>
    <font>
      <u/>
      <sz val="9.0"/>
      <color rgb="FF000000"/>
      <name val="Arial"/>
    </font>
    <font>
      <u/>
      <sz val="9.0"/>
      <color rgb="FFFFFFFF"/>
      <name val="Arial"/>
    </font>
    <font>
      <u/>
      <sz val="9.0"/>
      <color rgb="FFFFFFFF"/>
      <name val="Arial"/>
    </font>
    <font>
      <u/>
      <sz val="9.0"/>
      <color rgb="FF000000"/>
      <name val="Arial"/>
    </font>
    <font>
      <u/>
      <sz val="9.0"/>
      <color rgb="FF000000"/>
      <name val="Arial"/>
    </font>
    <font>
      <u/>
      <sz val="9.0"/>
      <color rgb="FF1155CC"/>
      <name val="Arial"/>
    </font>
    <font>
      <u/>
      <sz val="9.0"/>
      <color rgb="FF1155CC"/>
      <name val="Arial"/>
    </font>
    <font>
      <u/>
      <sz val="9.0"/>
      <color rgb="FFFFFFFF"/>
      <name val="Arial"/>
    </font>
    <font>
      <u/>
      <sz val="9.0"/>
      <color rgb="FF000000"/>
      <name val="Arial"/>
    </font>
    <font>
      <u/>
      <sz val="9.0"/>
      <color rgb="FFFFFFFF"/>
      <name val="Arial"/>
    </font>
    <font>
      <u/>
      <sz val="9.0"/>
      <color rgb="FF000000"/>
      <name val="Arial"/>
    </font>
    <font>
      <u/>
      <sz val="9.0"/>
      <color theme="1"/>
      <name val="Arial"/>
    </font>
    <font>
      <color rgb="FFFFFFFF"/>
      <name val="Calibri"/>
    </font>
    <font>
      <b/>
      <color rgb="FFFFFFFF"/>
      <name val="Calibri"/>
    </font>
    <font>
      <u/>
      <sz val="9.0"/>
      <color rgb="FF477BE4"/>
      <name val="Arial"/>
    </font>
    <font>
      <u/>
      <color rgb="FF0000FF"/>
    </font>
    <font>
      <u/>
      <sz val="9.0"/>
      <color rgb="FF1155CC"/>
      <name val="Arial"/>
    </font>
    <font>
      <b/>
      <sz val="9.0"/>
      <name val="Arial"/>
    </font>
    <font>
      <u/>
      <sz val="9.0"/>
      <color rgb="FF0000FF"/>
      <name val="Arial"/>
    </font>
    <font>
      <u/>
      <sz val="9.0"/>
      <color rgb="FF0000FF"/>
      <name val="Arial"/>
    </font>
    <font>
      <sz val="9.0"/>
      <color rgb="FF262626"/>
      <name val="Arial"/>
    </font>
    <font>
      <color rgb="FF000000"/>
      <name val="Roboto"/>
    </font>
    <font>
      <sz val="10.0"/>
      <color rgb="FF4A4A4A"/>
      <name val="Arial"/>
    </font>
    <font>
      <sz val="9.0"/>
      <color rgb="FF222222"/>
    </font>
    <font>
      <u/>
      <sz val="9.0"/>
      <color rgb="FF0000FF"/>
      <name val="Arial"/>
    </font>
    <font>
      <u/>
      <sz val="9.0"/>
      <color rgb="FF0000FF"/>
      <name val="Arial"/>
    </font>
    <font>
      <sz val="9.0"/>
      <color rgb="FF212121"/>
      <name val="Arial"/>
    </font>
    <font>
      <u/>
      <color rgb="FF0000FF"/>
    </font>
    <font>
      <u/>
      <sz val="9.0"/>
      <color rgb="FF665546"/>
      <name val="Arial"/>
    </font>
    <font>
      <u/>
      <sz val="9.0"/>
      <color rgb="FF1155CC"/>
      <name val="Arial"/>
    </font>
    <font>
      <color rgb="FF333333"/>
      <name val="Arial"/>
    </font>
    <font>
      <u/>
      <sz val="9.0"/>
      <color rgb="FF0000FF"/>
      <name val="Arial"/>
    </font>
    <font>
      <u/>
      <sz val="9.0"/>
      <color rgb="FF0000FF"/>
      <name val="Arial"/>
    </font>
    <font>
      <u/>
      <sz val="9.0"/>
      <color rgb="FF000000"/>
      <name val="Arial"/>
    </font>
    <font>
      <sz val="9.0"/>
      <color rgb="FF424242"/>
      <name val="Arial"/>
    </font>
    <font>
      <sz val="9.0"/>
      <color rgb="FF1D1D1F"/>
      <name val="Arial"/>
    </font>
    <font>
      <sz val="9.0"/>
      <color rgb="FF555555"/>
      <name val="Arial"/>
    </font>
    <font>
      <sz val="9.0"/>
      <color rgb="FF525E68"/>
      <name val="Arial"/>
    </font>
    <font>
      <sz val="9.0"/>
      <color rgb="FF272C37"/>
      <name val="Arial"/>
    </font>
    <font>
      <u/>
      <sz val="9.0"/>
      <color rgb="FF000000"/>
      <name val="Arial"/>
    </font>
    <font>
      <sz val="9.0"/>
      <color rgb="FF222222"/>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font>
      <u/>
      <sz val="9.0"/>
      <color rgb="FF0000FF"/>
      <name val="Arial"/>
    </font>
    <font>
      <u/>
      <sz val="9.0"/>
      <color rgb="FF0000FF"/>
      <name val="Arial"/>
    </font>
    <font>
      <sz val="9.0"/>
      <color rgb="FFFF0000"/>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sz val="9.0"/>
      <color rgb="FF636466"/>
      <name val="Arial"/>
    </font>
    <font>
      <sz val="9.0"/>
      <color rgb="FF0000FF"/>
      <name val="Arial"/>
    </font>
    <font>
      <u/>
      <sz val="9.0"/>
      <color rgb="FF0000FF"/>
      <name val="Arial"/>
    </font>
    <font>
      <u/>
      <sz val="9.0"/>
      <color rgb="FF0000FF"/>
      <name val="Arial"/>
    </font>
    <font>
      <u/>
      <sz val="9.0"/>
      <color rgb="FF000000"/>
      <name val="Arial"/>
    </font>
    <font>
      <u/>
      <color rgb="FF0000FF"/>
    </font>
    <font>
      <u/>
      <sz val="9.0"/>
      <color rgb="FF1155CC"/>
      <name val="Arial"/>
    </font>
    <font>
      <u/>
      <sz val="9.0"/>
      <color rgb="FF0000FF"/>
      <name val="Arial"/>
    </font>
    <font>
      <u/>
      <sz val="9.0"/>
      <color rgb="FF1155CC"/>
      <name val="Arial"/>
    </font>
    <font>
      <u/>
      <sz val="9.0"/>
      <color rgb="FF0000FF"/>
      <name val="Arial"/>
    </font>
    <font>
      <u/>
      <color rgb="FF0000FF"/>
    </font>
    <font>
      <u/>
      <color rgb="FF0000FF"/>
    </font>
    <font>
      <u/>
      <color rgb="FF0000FF"/>
    </font>
    <font>
      <u/>
      <sz val="9.0"/>
      <color rgb="FF0000FF"/>
      <name val="Arial"/>
    </font>
    <font>
      <u/>
      <color rgb="FF1155CC"/>
    </font>
    <font>
      <u/>
      <sz val="9.0"/>
      <color rgb="FF0000FF"/>
      <name val="Arial"/>
    </font>
    <font>
      <u/>
      <sz val="9.0"/>
      <color rgb="FF0000FF"/>
      <name val="Arial"/>
    </font>
    <font>
      <color rgb="FF333333"/>
      <name val="Calibri"/>
    </font>
    <font>
      <u/>
      <color rgb="FF1155CC"/>
    </font>
    <font>
      <u/>
      <sz val="9.0"/>
      <color rgb="FF0000FF"/>
      <name val="Arial"/>
    </font>
    <font>
      <u/>
      <sz val="9.0"/>
      <color rgb="FF1155CC"/>
      <name val="Arial"/>
    </font>
    <font>
      <u/>
      <color rgb="FF0000FF"/>
    </font>
    <font>
      <color rgb="FF444C5E"/>
      <name val="Arial"/>
    </font>
    <font>
      <u/>
      <color rgb="FF1155CC"/>
    </font>
    <font>
      <b/>
      <sz val="14.0"/>
      <color theme="1"/>
      <name val="Calibri"/>
    </font>
    <font>
      <name val="Calibri"/>
    </font>
    <font>
      <u/>
      <sz val="9.0"/>
      <color rgb="FF0000FF"/>
      <name val="Arial"/>
    </font>
    <font>
      <u/>
      <sz val="9.0"/>
      <color rgb="FF0000FF"/>
      <name val="Arial"/>
    </font>
    <font>
      <u/>
      <sz val="9.0"/>
      <color rgb="FF0000FF"/>
      <name val="Arial"/>
    </font>
    <font>
      <u/>
      <sz val="9.0"/>
      <color rgb="FF0000FF"/>
      <name val="Arial"/>
    </font>
    <font>
      <b/>
      <u/>
      <sz val="9.0"/>
      <color rgb="FF0000FF"/>
      <name val="Arial"/>
    </font>
    <font>
      <u/>
      <sz val="9.0"/>
      <color rgb="FF0000FF"/>
      <name val="Arial"/>
    </font>
    <font>
      <u/>
      <color rgb="FF0000FF"/>
    </font>
    <font>
      <color rgb="FF000000"/>
    </font>
    <font>
      <u/>
      <color rgb="FF0000FF"/>
    </font>
    <font>
      <sz val="9.0"/>
      <color rgb="FF222222"/>
      <name val="Calibri"/>
    </font>
    <font>
      <u/>
      <color rgb="FF1155CC"/>
      <name val="Calibri"/>
    </font>
    <font>
      <sz val="9.0"/>
    </font>
    <font>
      <b/>
      <sz val="9.0"/>
      <color rgb="FF000000"/>
      <name val="Calibri"/>
    </font>
    <font>
      <sz val="9.0"/>
      <color rgb="FF000000"/>
      <name val="Calibri"/>
    </font>
    <font>
      <sz val="11.0"/>
      <color rgb="FF202122"/>
      <name val="Arial"/>
    </font>
    <font>
      <color rgb="FF000000"/>
      <name val="Calibri"/>
    </font>
    <font>
      <b/>
      <sz val="10.0"/>
      <name val="Arial"/>
    </font>
    <font>
      <sz val="10.0"/>
      <name val="Arial"/>
    </font>
    <font>
      <sz val="10.0"/>
      <color theme="1"/>
      <name val="Arial"/>
    </font>
    <font>
      <b/>
      <color theme="1"/>
      <name val="Arial"/>
    </font>
    <font>
      <color rgb="FF000000"/>
      <name val="Arial"/>
    </font>
    <font>
      <b/>
      <sz val="10.0"/>
      <color theme="1"/>
      <name val="Arial"/>
    </font>
    <font>
      <u/>
      <sz val="9.0"/>
      <color rgb="FF000000"/>
      <name val="Arial"/>
    </font>
    <font>
      <u/>
      <sz val="9.0"/>
      <color rgb="FF1155CC"/>
      <name val="Arial"/>
    </font>
    <font>
      <u/>
      <sz val="9.0"/>
      <color rgb="FF1155CC"/>
      <name val="Arial"/>
    </font>
    <font>
      <sz val="9.0"/>
      <color rgb="FF32343D"/>
      <name val="Arial"/>
    </font>
    <font>
      <u/>
      <sz val="9.0"/>
      <color rgb="FF000000"/>
      <name val="Arial"/>
    </font>
    <font>
      <u/>
      <sz val="9.0"/>
      <color rgb="FF000000"/>
      <name val="Arial"/>
    </font>
    <font>
      <sz val="9.0"/>
      <color rgb="FF434343"/>
      <name val="Arial"/>
    </font>
    <font>
      <u/>
      <color rgb="FF0000FF"/>
      <name val="Calibri"/>
    </font>
    <font>
      <u/>
      <color rgb="FF0000FF"/>
      <name val="Calibri"/>
    </font>
    <font>
      <b/>
      <u/>
      <sz val="9.0"/>
      <color rgb="FF0000FF"/>
      <name val="Arial"/>
    </font>
    <font>
      <sz val="10.0"/>
      <color rgb="FF363636"/>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color rgb="FF0000FF"/>
      <name val="Arial"/>
    </font>
    <font>
      <sz val="9.0"/>
      <color rgb="FF234979"/>
      <name val="Arial"/>
    </font>
    <font>
      <u/>
      <sz val="9.0"/>
      <color rgb="FF000000"/>
      <name val="Arial"/>
    </font>
    <font>
      <u/>
      <sz val="9.0"/>
      <color rgb="FF000000"/>
      <name val="Arial"/>
    </font>
    <font>
      <u/>
      <sz val="12.0"/>
      <color rgb="FF000000"/>
      <name val="-apple-system"/>
    </font>
    <font>
      <sz val="12.0"/>
      <color theme="1"/>
      <name val="Calibri"/>
    </font>
    <font>
      <sz val="9.0"/>
      <color rgb="FF000000"/>
      <name val="Roboto"/>
    </font>
    <font>
      <sz val="9.0"/>
      <color rgb="FF090E3C"/>
      <name val="Arial"/>
    </font>
    <font>
      <b/>
      <color rgb="FF000000"/>
      <name val="Arial"/>
    </font>
    <font>
      <u/>
      <color rgb="FF000000"/>
      <name val="Arial"/>
    </font>
    <font>
      <u/>
      <color rgb="FF0000FF"/>
      <name val="Arial"/>
    </font>
  </fonts>
  <fills count="37">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999999"/>
        <bgColor rgb="FF999999"/>
      </patternFill>
    </fill>
    <fill>
      <patternFill patternType="solid">
        <fgColor rgb="FFF5FAFA"/>
        <bgColor rgb="FFF5FAFA"/>
      </patternFill>
    </fill>
    <fill>
      <patternFill patternType="solid">
        <fgColor rgb="FFF4CCCC"/>
        <bgColor rgb="FFF4CCCC"/>
      </patternFill>
    </fill>
    <fill>
      <patternFill patternType="solid">
        <fgColor rgb="FFEFEFEF"/>
        <bgColor rgb="FFEFEFEF"/>
      </patternFill>
    </fill>
    <fill>
      <patternFill patternType="solid">
        <fgColor rgb="FFCCCCCC"/>
        <bgColor rgb="FFCCCCCC"/>
      </patternFill>
    </fill>
    <fill>
      <patternFill patternType="solid">
        <fgColor rgb="FF38761D"/>
        <bgColor rgb="FF38761D"/>
      </patternFill>
    </fill>
    <fill>
      <patternFill patternType="solid">
        <fgColor rgb="FFD9EAD3"/>
        <bgColor rgb="FFD9EAD3"/>
      </patternFill>
    </fill>
    <fill>
      <patternFill patternType="solid">
        <fgColor rgb="FF0000FF"/>
        <bgColor rgb="FF0000FF"/>
      </patternFill>
    </fill>
    <fill>
      <patternFill patternType="solid">
        <fgColor rgb="FFC9DAF8"/>
        <bgColor rgb="FFC9DAF8"/>
      </patternFill>
    </fill>
    <fill>
      <patternFill patternType="solid">
        <fgColor rgb="FF9900FF"/>
        <bgColor rgb="FF9900FF"/>
      </patternFill>
    </fill>
    <fill>
      <patternFill patternType="solid">
        <fgColor rgb="FFD9D2E9"/>
        <bgColor rgb="FFD9D2E9"/>
      </patternFill>
    </fill>
    <fill>
      <patternFill patternType="solid">
        <fgColor rgb="FFA64D79"/>
        <bgColor rgb="FFA64D79"/>
      </patternFill>
    </fill>
    <fill>
      <patternFill patternType="solid">
        <fgColor rgb="FFEAD1DC"/>
        <bgColor rgb="FFEAD1DC"/>
      </patternFill>
    </fill>
    <fill>
      <patternFill patternType="solid">
        <fgColor rgb="FFCC0000"/>
        <bgColor rgb="FFCC0000"/>
      </patternFill>
    </fill>
    <fill>
      <patternFill patternType="solid">
        <fgColor rgb="FF000000"/>
        <bgColor rgb="FF000000"/>
      </patternFill>
    </fill>
    <fill>
      <patternFill patternType="solid">
        <fgColor rgb="FF00FFFF"/>
        <bgColor rgb="FF00FFFF"/>
      </patternFill>
    </fill>
    <fill>
      <patternFill patternType="solid">
        <fgColor rgb="FFCFE2F3"/>
        <bgColor rgb="FFCFE2F3"/>
      </patternFill>
    </fill>
    <fill>
      <patternFill patternType="solid">
        <fgColor rgb="FFF3F3F3"/>
        <bgColor rgb="FFF3F3F3"/>
      </patternFill>
    </fill>
    <fill>
      <patternFill patternType="solid">
        <fgColor rgb="FFFFF2CC"/>
        <bgColor rgb="FFFFF2CC"/>
      </patternFill>
    </fill>
    <fill>
      <patternFill patternType="solid">
        <fgColor rgb="FFE6B8AF"/>
        <bgColor rgb="FFE6B8AF"/>
      </patternFill>
    </fill>
    <fill>
      <patternFill patternType="solid">
        <fgColor rgb="FFFCFDFE"/>
        <bgColor rgb="FFFCFDFE"/>
      </patternFill>
    </fill>
    <fill>
      <patternFill patternType="solid">
        <fgColor rgb="FFB45F06"/>
        <bgColor rgb="FFB45F06"/>
      </patternFill>
    </fill>
    <fill>
      <patternFill patternType="solid">
        <fgColor rgb="FFFF00FF"/>
        <bgColor rgb="FFFF00FF"/>
      </patternFill>
    </fill>
    <fill>
      <patternFill patternType="solid">
        <fgColor rgb="FFFF0000"/>
        <bgColor rgb="FFFF0000"/>
      </patternFill>
    </fill>
    <fill>
      <patternFill patternType="solid">
        <fgColor rgb="FFB6D7A8"/>
        <bgColor rgb="FFB6D7A8"/>
      </patternFill>
    </fill>
    <fill>
      <patternFill patternType="solid">
        <fgColor rgb="FF8E7CC3"/>
        <bgColor rgb="FF8E7CC3"/>
      </patternFill>
    </fill>
    <fill>
      <patternFill patternType="solid">
        <fgColor rgb="FFB4A7D6"/>
        <bgColor rgb="FFB4A7D6"/>
      </patternFill>
    </fill>
    <fill>
      <patternFill patternType="solid">
        <fgColor rgb="FFFF9900"/>
        <bgColor rgb="FFFF9900"/>
      </patternFill>
    </fill>
    <fill>
      <patternFill patternType="solid">
        <fgColor rgb="FF9FC5E8"/>
        <bgColor rgb="FF9FC5E8"/>
      </patternFill>
    </fill>
    <fill>
      <patternFill patternType="solid">
        <fgColor rgb="FFA4C2F4"/>
        <bgColor rgb="FFA4C2F4"/>
      </patternFill>
    </fill>
    <fill>
      <patternFill patternType="solid">
        <fgColor rgb="FFEA9999"/>
        <bgColor rgb="FFEA9999"/>
      </patternFill>
    </fill>
    <fill>
      <patternFill patternType="solid">
        <fgColor rgb="FF00FF00"/>
        <bgColor rgb="FF00FF00"/>
      </patternFill>
    </fill>
    <fill>
      <patternFill patternType="solid">
        <fgColor theme="6"/>
        <bgColor theme="6"/>
      </patternFill>
    </fill>
  </fills>
  <borders count="4">
    <border/>
    <border>
      <right/>
    </border>
    <border>
      <left style="thin">
        <color rgb="FF000000"/>
      </left>
      <right style="thin">
        <color rgb="FF000000"/>
      </right>
      <top style="thin">
        <color rgb="FF000000"/>
      </top>
      <bottom style="thin">
        <color rgb="FF000000"/>
      </bottom>
    </border>
    <border>
      <bottom style="thin">
        <color rgb="FFCCCCCC"/>
      </bottom>
    </border>
  </borders>
  <cellStyleXfs count="1">
    <xf borderId="0" fillId="0" fontId="0" numFmtId="0" applyAlignment="1" applyFont="1"/>
  </cellStyleXfs>
  <cellXfs count="666">
    <xf borderId="0" fillId="0" fontId="0" numFmtId="0" xfId="0" applyAlignment="1" applyFont="1">
      <alignment readingOrder="0" shrinkToFit="0" vertical="bottom" wrapText="0"/>
    </xf>
    <xf borderId="0" fillId="0" fontId="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3" numFmtId="0" xfId="0" applyAlignment="1" applyFont="1">
      <alignment readingOrder="0" shrinkToFit="0" wrapText="0"/>
    </xf>
    <xf borderId="0" fillId="0" fontId="4" numFmtId="0" xfId="0" applyAlignment="1" applyFont="1">
      <alignment horizontal="left" shrinkToFit="0" vertical="center" wrapText="0"/>
    </xf>
    <xf borderId="0" fillId="0" fontId="5" numFmtId="0" xfId="0" applyAlignment="1" applyFont="1">
      <alignment horizontal="left" shrinkToFit="0" vertical="center" wrapText="0"/>
    </xf>
    <xf borderId="0" fillId="0" fontId="3" numFmtId="0" xfId="0" applyAlignment="1" applyFont="1">
      <alignment horizontal="left" shrinkToFit="0" vertical="center" wrapText="0"/>
    </xf>
    <xf borderId="0" fillId="0" fontId="6"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0" fontId="8"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9" numFmtId="0" xfId="0" applyAlignment="1" applyFont="1">
      <alignment horizontal="left" readingOrder="0" shrinkToFit="0" vertical="center" wrapText="0"/>
    </xf>
    <xf borderId="0" fillId="2" fontId="10" numFmtId="0" xfId="0" applyAlignment="1" applyFill="1" applyFont="1">
      <alignment horizontal="left" readingOrder="0" shrinkToFit="0" vertical="center" wrapText="0"/>
    </xf>
    <xf borderId="0" fillId="2" fontId="1" numFmtId="0" xfId="0" applyAlignment="1" applyFont="1">
      <alignment horizontal="left" readingOrder="0" shrinkToFit="0" vertical="center" wrapText="0"/>
    </xf>
    <xf borderId="0" fillId="3" fontId="11" numFmtId="0" xfId="0" applyAlignment="1" applyFill="1" applyFont="1">
      <alignment horizontal="left" readingOrder="0" shrinkToFit="0" wrapText="0"/>
    </xf>
    <xf borderId="0" fillId="2" fontId="12" numFmtId="0" xfId="0" applyAlignment="1" applyFont="1">
      <alignment horizontal="left" readingOrder="0" shrinkToFit="0" vertical="center" wrapText="0"/>
    </xf>
    <xf borderId="0" fillId="2" fontId="1" numFmtId="0" xfId="0" applyAlignment="1" applyFont="1">
      <alignment horizontal="left" shrinkToFit="0" vertical="center" wrapText="0"/>
    </xf>
    <xf borderId="0" fillId="2" fontId="3" numFmtId="0" xfId="0" applyAlignment="1" applyFont="1">
      <alignment horizontal="left" readingOrder="0" shrinkToFit="0" wrapText="0"/>
    </xf>
    <xf borderId="0" fillId="3" fontId="13" numFmtId="0" xfId="0" applyAlignment="1" applyFont="1">
      <alignment readingOrder="0" shrinkToFit="0" wrapText="0"/>
    </xf>
    <xf borderId="0" fillId="2" fontId="14" numFmtId="0" xfId="0" applyAlignment="1" applyFont="1">
      <alignment horizontal="left" shrinkToFit="0" vertical="center" wrapText="0"/>
    </xf>
    <xf borderId="0" fillId="0" fontId="4" numFmtId="0" xfId="0" applyAlignment="1" applyFont="1">
      <alignment horizontal="left" readingOrder="0" shrinkToFit="0" vertical="center" wrapText="0"/>
    </xf>
    <xf borderId="0" fillId="0" fontId="15" numFmtId="0" xfId="0" applyAlignment="1" applyFont="1">
      <alignment horizontal="left" shrinkToFit="0" vertical="center" wrapText="0"/>
    </xf>
    <xf borderId="0" fillId="0" fontId="16" numFmtId="0" xfId="0" applyAlignment="1" applyFont="1">
      <alignment horizontal="left" shrinkToFit="0" vertical="center" wrapText="0"/>
    </xf>
    <xf borderId="0" fillId="0" fontId="17" numFmtId="0" xfId="0" applyAlignment="1" applyFont="1">
      <alignment horizontal="left" shrinkToFit="0" vertical="center" wrapText="0"/>
    </xf>
    <xf borderId="0" fillId="2" fontId="3" numFmtId="0" xfId="0" applyAlignment="1" applyFont="1">
      <alignment horizontal="left" readingOrder="0" shrinkToFit="0" vertical="center" wrapText="0"/>
    </xf>
    <xf borderId="0" fillId="0" fontId="18" numFmtId="0" xfId="0" applyAlignment="1" applyFont="1">
      <alignment readingOrder="0" shrinkToFit="0" wrapText="0"/>
    </xf>
    <xf borderId="0" fillId="0" fontId="19" numFmtId="0" xfId="0" applyAlignment="1" applyFont="1">
      <alignment readingOrder="0" shrinkToFit="0" wrapText="0"/>
    </xf>
    <xf borderId="0" fillId="0" fontId="1" numFmtId="0" xfId="0" applyAlignment="1" applyFont="1">
      <alignment readingOrder="0" shrinkToFit="0" wrapText="0"/>
    </xf>
    <xf borderId="0" fillId="2" fontId="3" numFmtId="0" xfId="0" applyAlignment="1" applyFont="1">
      <alignment horizontal="left" shrinkToFit="0" vertical="center" wrapText="0"/>
    </xf>
    <xf borderId="0" fillId="0" fontId="20"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2" numFmtId="0" xfId="0" applyAlignment="1" applyFont="1">
      <alignment horizontal="left" readingOrder="0" shrinkToFit="0" vertical="center" wrapText="0"/>
    </xf>
    <xf borderId="0" fillId="2" fontId="23" numFmtId="0" xfId="0" applyAlignment="1" applyFont="1">
      <alignment readingOrder="0" shrinkToFit="0" wrapText="0"/>
    </xf>
    <xf borderId="0" fillId="2" fontId="24" numFmtId="0" xfId="0" applyAlignment="1" applyFont="1">
      <alignment horizontal="left" readingOrder="0" shrinkToFit="0" vertical="center" wrapText="0"/>
    </xf>
    <xf borderId="0" fillId="2" fontId="1" numFmtId="0" xfId="0" applyAlignment="1" applyFont="1">
      <alignment shrinkToFit="0" wrapText="0"/>
    </xf>
    <xf borderId="0" fillId="4" fontId="25" numFmtId="0" xfId="0" applyAlignment="1" applyFill="1" applyFont="1">
      <alignment horizontal="left" shrinkToFit="0" vertical="center" wrapText="0"/>
    </xf>
    <xf borderId="0" fillId="4" fontId="1" numFmtId="0" xfId="0" applyAlignment="1" applyFont="1">
      <alignment horizontal="left" shrinkToFit="0" vertical="center" wrapText="0"/>
    </xf>
    <xf borderId="0" fillId="4" fontId="26" numFmtId="0" xfId="0" applyAlignment="1" applyFont="1">
      <alignment horizontal="left" shrinkToFit="0" vertical="center" wrapText="0"/>
    </xf>
    <xf borderId="0" fillId="4" fontId="27" numFmtId="0" xfId="0" applyAlignment="1" applyFont="1">
      <alignment horizontal="left" shrinkToFit="0" vertical="center" wrapText="0"/>
    </xf>
    <xf borderId="0" fillId="0" fontId="28" numFmtId="0" xfId="0" applyAlignment="1" applyFont="1">
      <alignment readingOrder="0"/>
    </xf>
    <xf borderId="0" fillId="5" fontId="29" numFmtId="0" xfId="0" applyAlignment="1" applyFill="1" applyFont="1">
      <alignment horizontal="left" readingOrder="0"/>
    </xf>
    <xf borderId="0" fillId="3" fontId="30" numFmtId="0" xfId="0" applyAlignment="1" applyFont="1">
      <alignment horizontal="left" readingOrder="0"/>
    </xf>
    <xf borderId="0" fillId="0" fontId="31" numFmtId="0" xfId="0" applyAlignment="1" applyFont="1">
      <alignment horizontal="left" readingOrder="0"/>
    </xf>
    <xf borderId="0" fillId="0" fontId="32" numFmtId="0" xfId="0" applyAlignment="1" applyFont="1">
      <alignment horizontal="left" readingOrder="0" shrinkToFit="0" vertical="center" wrapText="0"/>
    </xf>
    <xf borderId="0" fillId="4" fontId="3" numFmtId="0" xfId="0" applyAlignment="1" applyFont="1">
      <alignment horizontal="left" shrinkToFit="0" vertical="center" wrapText="0"/>
    </xf>
    <xf borderId="0" fillId="4" fontId="33" numFmtId="0" xfId="0" applyAlignment="1" applyFont="1">
      <alignment horizontal="left" shrinkToFit="0" vertical="center" wrapText="0"/>
    </xf>
    <xf borderId="0" fillId="0" fontId="34" numFmtId="0" xfId="0" applyAlignment="1" applyFont="1">
      <alignment horizontal="left" readingOrder="0" shrinkToFit="0" vertical="center" wrapText="0"/>
    </xf>
    <xf borderId="0" fillId="0" fontId="34" numFmtId="0" xfId="0" applyAlignment="1" applyFont="1">
      <alignment horizontal="left" shrinkToFit="0" vertical="center" wrapText="0"/>
    </xf>
    <xf borderId="0" fillId="0" fontId="1" numFmtId="0" xfId="0" applyAlignment="1" applyFont="1">
      <alignment horizontal="left" shrinkToFit="0" vertical="center" wrapText="0"/>
    </xf>
    <xf borderId="0" fillId="0" fontId="3" numFmtId="0" xfId="0" applyAlignment="1" applyFont="1">
      <alignment readingOrder="0" shrinkToFit="0" vertical="bottom" wrapText="0"/>
    </xf>
    <xf borderId="0" fillId="0" fontId="35" numFmtId="49" xfId="0" applyFont="1" applyNumberFormat="1"/>
    <xf borderId="0" fillId="0" fontId="3" numFmtId="0" xfId="0" applyAlignment="1" applyFont="1">
      <alignment shrinkToFit="0" wrapText="0"/>
    </xf>
    <xf borderId="0" fillId="0" fontId="3" numFmtId="0" xfId="0" applyAlignment="1" applyFont="1">
      <alignment shrinkToFit="0" vertical="bottom" wrapText="0"/>
    </xf>
    <xf borderId="0" fillId="0" fontId="35" numFmtId="0" xfId="0" applyFont="1"/>
    <xf borderId="0" fillId="0" fontId="3" numFmtId="0" xfId="0" applyAlignment="1" applyFont="1">
      <alignment horizontal="left" readingOrder="0" shrinkToFit="0" vertical="center" wrapText="0"/>
    </xf>
    <xf borderId="0" fillId="0" fontId="1" numFmtId="1" xfId="0" applyAlignment="1" applyFont="1" applyNumberFormat="1">
      <alignment horizontal="left" shrinkToFit="0" vertical="center" wrapText="0"/>
    </xf>
    <xf borderId="0" fillId="0" fontId="36"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36" numFmtId="49" xfId="0" applyAlignment="1" applyFont="1" applyNumberFormat="1">
      <alignment horizontal="left" shrinkToFit="0" vertical="center" wrapText="0"/>
    </xf>
    <xf borderId="0" fillId="0" fontId="3" numFmtId="1" xfId="0" applyAlignment="1" applyFont="1" applyNumberFormat="1">
      <alignment horizontal="left" readingOrder="0" shrinkToFit="0" vertical="center" wrapText="0"/>
    </xf>
    <xf borderId="1" fillId="0" fontId="1" numFmtId="49" xfId="0" applyAlignment="1" applyBorder="1" applyFont="1" applyNumberFormat="1">
      <alignment horizontal="left" shrinkToFit="0" vertical="center" wrapText="0"/>
    </xf>
    <xf borderId="0" fillId="0" fontId="1" numFmtId="49" xfId="0" applyAlignment="1" applyFont="1" applyNumberFormat="1">
      <alignment horizontal="left" readingOrder="0" shrinkToFit="0" vertical="center" wrapText="0"/>
    </xf>
    <xf borderId="0" fillId="3" fontId="3" numFmtId="0" xfId="0" applyAlignment="1" applyFont="1">
      <alignment horizontal="left" shrinkToFit="0" vertical="center" wrapText="0"/>
    </xf>
    <xf borderId="1" fillId="0" fontId="1" numFmtId="0" xfId="0" applyAlignment="1" applyBorder="1" applyFont="1">
      <alignment horizontal="left" shrinkToFit="0" vertical="center" wrapText="0"/>
    </xf>
    <xf borderId="0" fillId="0" fontId="3" numFmtId="0" xfId="0" applyAlignment="1" applyFont="1">
      <alignment horizontal="left" shrinkToFit="0" vertical="center" wrapText="0"/>
    </xf>
    <xf borderId="0" fillId="3" fontId="3" numFmtId="0" xfId="0" applyAlignment="1" applyFont="1">
      <alignment horizontal="left" shrinkToFit="0" vertical="center" wrapText="0"/>
    </xf>
    <xf borderId="0" fillId="0" fontId="36" numFmtId="0" xfId="0" applyAlignment="1" applyFont="1">
      <alignment horizontal="left" shrinkToFit="0" vertical="center" wrapText="0"/>
    </xf>
    <xf borderId="0" fillId="0" fontId="3" numFmtId="0" xfId="0" applyAlignment="1" applyFont="1">
      <alignment readingOrder="0" vertical="center"/>
    </xf>
    <xf borderId="0" fillId="3" fontId="3" numFmtId="0" xfId="0" applyAlignment="1" applyFont="1">
      <alignment horizontal="left" readingOrder="0" shrinkToFit="0" vertical="center" wrapText="0"/>
    </xf>
    <xf borderId="0" fillId="0" fontId="4" numFmtId="49" xfId="0" applyAlignment="1" applyFont="1" applyNumberFormat="1">
      <alignment horizontal="left" shrinkToFit="0" vertical="center" wrapText="0"/>
    </xf>
    <xf borderId="0" fillId="0" fontId="1" numFmtId="1" xfId="0" applyAlignment="1" applyFont="1" applyNumberFormat="1">
      <alignment horizontal="left" readingOrder="0" shrinkToFit="0" vertical="center" wrapText="0"/>
    </xf>
    <xf borderId="0" fillId="3" fontId="1" numFmtId="49" xfId="0" applyAlignment="1" applyFont="1" applyNumberFormat="1">
      <alignment horizontal="left" shrinkToFit="0" vertical="center" wrapText="0"/>
    </xf>
    <xf borderId="0" fillId="0" fontId="3" numFmtId="1" xfId="0" applyAlignment="1" applyFont="1" applyNumberFormat="1">
      <alignment horizontal="left" shrinkToFit="0" vertical="center" wrapText="0"/>
    </xf>
    <xf borderId="0" fillId="0" fontId="35" numFmtId="0" xfId="0" applyAlignment="1" applyFont="1">
      <alignment vertical="center"/>
    </xf>
    <xf borderId="0" fillId="4" fontId="1" numFmtId="0" xfId="0" applyAlignment="1" applyFont="1">
      <alignment horizontal="left" readingOrder="0" shrinkToFit="0" vertical="center" wrapText="0"/>
    </xf>
    <xf borderId="0" fillId="0" fontId="37" numFmtId="49" xfId="0" applyAlignment="1" applyFont="1" applyNumberFormat="1">
      <alignment shrinkToFit="0" vertical="bottom" wrapText="0"/>
    </xf>
    <xf borderId="0" fillId="0" fontId="38" numFmtId="0" xfId="0" applyAlignment="1" applyFont="1">
      <alignment vertical="bottom"/>
    </xf>
    <xf borderId="0" fillId="0" fontId="35" numFmtId="49" xfId="0" applyAlignment="1" applyFont="1" applyNumberFormat="1">
      <alignment shrinkToFit="0" vertical="bottom" wrapText="0"/>
    </xf>
    <xf borderId="1" fillId="0" fontId="35" numFmtId="49" xfId="0" applyAlignment="1" applyBorder="1" applyFont="1" applyNumberFormat="1">
      <alignment shrinkToFit="0" vertical="bottom" wrapText="0"/>
    </xf>
    <xf borderId="0" fillId="0" fontId="4" numFmtId="3" xfId="0" applyAlignment="1" applyFont="1" applyNumberFormat="1">
      <alignment horizontal="left" shrinkToFit="0" vertical="center" wrapText="0"/>
    </xf>
    <xf borderId="0" fillId="0" fontId="34" numFmtId="49" xfId="0" applyAlignment="1" applyFont="1" applyNumberFormat="1">
      <alignment horizontal="left" readingOrder="0" shrinkToFit="0" vertical="center" wrapText="0"/>
    </xf>
    <xf borderId="0" fillId="0" fontId="4" numFmtId="49" xfId="0" applyAlignment="1" applyFont="1" applyNumberFormat="1">
      <alignment horizontal="left" readingOrder="0" shrinkToFit="0" vertical="center" wrapText="0"/>
    </xf>
    <xf borderId="0" fillId="6" fontId="4" numFmtId="49" xfId="0" applyAlignment="1" applyFill="1" applyFont="1" applyNumberFormat="1">
      <alignment horizontal="left" readingOrder="0" shrinkToFit="0" vertical="center" wrapText="0"/>
    </xf>
    <xf borderId="0" fillId="0" fontId="39" numFmtId="49" xfId="0" applyAlignment="1" applyFont="1" applyNumberFormat="1">
      <alignment horizontal="left" readingOrder="0" shrinkToFit="0" vertical="center" wrapText="0"/>
    </xf>
    <xf borderId="0" fillId="4" fontId="34" numFmtId="49" xfId="0" applyAlignment="1" applyFont="1" applyNumberFormat="1">
      <alignment horizontal="left" shrinkToFit="0" vertical="center" wrapText="0"/>
    </xf>
    <xf borderId="0" fillId="0" fontId="38" numFmtId="0" xfId="0" applyAlignment="1" applyFont="1">
      <alignment horizontal="left" vertical="center"/>
    </xf>
    <xf borderId="0" fillId="0" fontId="35" numFmtId="0" xfId="0" applyAlignment="1" applyFont="1">
      <alignment horizontal="left" vertical="center"/>
    </xf>
    <xf borderId="0" fillId="0" fontId="1" numFmtId="3" xfId="0" applyAlignment="1" applyFont="1" applyNumberFormat="1">
      <alignment horizontal="left" shrinkToFit="0" vertical="center" wrapText="0"/>
    </xf>
    <xf borderId="1" fillId="0" fontId="40" numFmtId="49" xfId="0" applyAlignment="1" applyBorder="1" applyFont="1" applyNumberFormat="1">
      <alignment horizontal="left" shrinkToFit="0" vertical="center" wrapText="0"/>
    </xf>
    <xf borderId="0" fillId="6" fontId="1" numFmtId="49" xfId="0" applyAlignment="1" applyFont="1" applyNumberFormat="1">
      <alignment horizontal="left" shrinkToFit="0" vertical="center" wrapText="0"/>
    </xf>
    <xf borderId="0" fillId="6" fontId="1" numFmtId="49" xfId="0" applyAlignment="1" applyFont="1" applyNumberFormat="1">
      <alignment horizontal="left" readingOrder="0" shrinkToFit="0" vertical="center" wrapText="0"/>
    </xf>
    <xf borderId="0" fillId="4" fontId="1" numFmtId="49" xfId="0" applyAlignment="1" applyFont="1" applyNumberFormat="1">
      <alignment horizontal="left" shrinkToFit="0" vertical="center" wrapText="0"/>
    </xf>
    <xf borderId="1" fillId="4" fontId="1" numFmtId="49"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4" fontId="1" numFmtId="49" xfId="0" applyAlignment="1" applyFont="1" applyNumberFormat="1">
      <alignment horizontal="left" readingOrder="0" shrinkToFit="0" vertical="center" wrapText="0"/>
    </xf>
    <xf borderId="0" fillId="2" fontId="1" numFmtId="49" xfId="0" applyAlignment="1" applyFont="1" applyNumberFormat="1">
      <alignment horizontal="left" readingOrder="0" shrinkToFit="0" vertical="center" wrapText="0"/>
    </xf>
    <xf borderId="0" fillId="4" fontId="3" numFmtId="49" xfId="0" applyAlignment="1" applyFont="1" applyNumberFormat="1">
      <alignment horizontal="left" shrinkToFit="0" vertical="center" wrapText="0"/>
    </xf>
    <xf borderId="0" fillId="0" fontId="3" numFmtId="49" xfId="0" applyAlignment="1" applyFont="1" applyNumberFormat="1">
      <alignment horizontal="left" readingOrder="0"/>
    </xf>
    <xf borderId="0" fillId="6" fontId="6" numFmtId="49" xfId="0" applyAlignment="1" applyFont="1" applyNumberFormat="1">
      <alignment horizontal="left" readingOrder="0" shrinkToFit="0" vertical="center" wrapText="0"/>
    </xf>
    <xf borderId="0" fillId="0" fontId="6" numFmtId="49" xfId="0" applyAlignment="1" applyFont="1" applyNumberFormat="1">
      <alignment horizontal="left" readingOrder="0" shrinkToFit="0" vertical="center" wrapText="0"/>
    </xf>
    <xf borderId="0" fillId="0" fontId="6" numFmtId="49" xfId="0" applyAlignment="1" applyFont="1" applyNumberFormat="1">
      <alignment horizontal="left" shrinkToFit="0" vertical="center" wrapText="0"/>
    </xf>
    <xf borderId="0" fillId="7" fontId="1" numFmtId="3" xfId="0" applyAlignment="1" applyFill="1" applyFont="1" applyNumberFormat="1">
      <alignment horizontal="left" shrinkToFit="0" vertical="center" wrapText="0"/>
    </xf>
    <xf borderId="0" fillId="7" fontId="1" numFmtId="49" xfId="0" applyAlignment="1" applyFont="1" applyNumberFormat="1">
      <alignment horizontal="left" shrinkToFit="0" vertical="center" wrapText="0"/>
    </xf>
    <xf borderId="1" fillId="7" fontId="41" numFmtId="49" xfId="0" applyAlignment="1" applyBorder="1" applyFont="1" applyNumberFormat="1">
      <alignment horizontal="left" shrinkToFit="0" vertical="center" wrapText="0"/>
    </xf>
    <xf borderId="0" fillId="7" fontId="1" numFmtId="0" xfId="0" applyAlignment="1" applyFont="1">
      <alignment horizontal="left" shrinkToFit="0" vertical="center" wrapText="0"/>
    </xf>
    <xf borderId="0" fillId="2" fontId="6" numFmtId="49" xfId="0" applyAlignment="1" applyFont="1" applyNumberFormat="1">
      <alignment horizontal="left" readingOrder="0" shrinkToFit="0" vertical="center" wrapText="0"/>
    </xf>
    <xf borderId="0" fillId="2" fontId="1" numFmtId="49" xfId="0" applyAlignment="1" applyFont="1" applyNumberFormat="1">
      <alignment horizontal="left" shrinkToFit="0" vertical="center" wrapText="0"/>
    </xf>
    <xf borderId="1" fillId="3" fontId="3" numFmtId="0" xfId="0" applyAlignment="1" applyBorder="1" applyFont="1">
      <alignment horizontal="left" shrinkToFit="0" vertical="center" wrapText="0"/>
    </xf>
    <xf quotePrefix="1" borderId="1" fillId="0" fontId="1" numFmtId="49" xfId="0" applyAlignment="1" applyBorder="1" applyFont="1" applyNumberFormat="1">
      <alignment horizontal="left" shrinkToFit="0" vertical="center" wrapText="0"/>
    </xf>
    <xf borderId="0" fillId="8" fontId="1" numFmtId="3" xfId="0" applyAlignment="1" applyFill="1" applyFont="1" applyNumberFormat="1">
      <alignment horizontal="left" shrinkToFit="0" vertical="center" wrapText="0"/>
    </xf>
    <xf borderId="1" fillId="8" fontId="1" numFmtId="49" xfId="0" applyAlignment="1" applyBorder="1" applyFont="1" applyNumberFormat="1">
      <alignment horizontal="left" shrinkToFit="0" vertical="center" wrapText="0"/>
    </xf>
    <xf borderId="0" fillId="8" fontId="38" numFmtId="49" xfId="0" applyAlignment="1" applyFont="1" applyNumberFormat="1">
      <alignment horizontal="left" vertical="center"/>
    </xf>
    <xf borderId="0" fillId="8" fontId="38" numFmtId="0" xfId="0" applyAlignment="1" applyFont="1">
      <alignment horizontal="left" vertical="center"/>
    </xf>
    <xf borderId="0" fillId="0" fontId="38" numFmtId="49" xfId="0" applyAlignment="1" applyFont="1" applyNumberFormat="1">
      <alignment horizontal="left" vertical="center"/>
    </xf>
    <xf borderId="0" fillId="8" fontId="1" numFmtId="49" xfId="0" applyAlignment="1" applyFont="1" applyNumberFormat="1">
      <alignment horizontal="left" shrinkToFit="0" vertical="center" wrapText="0"/>
    </xf>
    <xf borderId="0" fillId="0" fontId="3" numFmtId="49" xfId="0" applyAlignment="1" applyFont="1" applyNumberFormat="1">
      <alignment horizontal="left" shrinkToFit="0" vertical="center" wrapText="0"/>
    </xf>
    <xf borderId="1" fillId="0" fontId="1" numFmtId="49" xfId="0" applyAlignment="1" applyBorder="1" applyFont="1" applyNumberFormat="1">
      <alignment horizontal="left" readingOrder="0" shrinkToFit="0" vertical="center" wrapText="0"/>
    </xf>
    <xf borderId="1" fillId="0" fontId="42" numFmtId="49" xfId="0" applyAlignment="1" applyBorder="1" applyFont="1" applyNumberFormat="1">
      <alignment horizontal="left" readingOrder="0" shrinkToFit="0" vertical="center" wrapText="0"/>
    </xf>
    <xf borderId="0" fillId="0" fontId="34" numFmtId="49" xfId="0" applyAlignment="1" applyFont="1" applyNumberFormat="1">
      <alignment horizontal="left" shrinkToFit="0" vertical="center" wrapText="0"/>
    </xf>
    <xf borderId="0" fillId="0" fontId="1" numFmtId="0" xfId="0" applyAlignment="1" applyFont="1">
      <alignment horizontal="left" readingOrder="0"/>
    </xf>
    <xf borderId="1" fillId="0" fontId="3" numFmtId="0" xfId="0" applyAlignment="1" applyBorder="1" applyFont="1">
      <alignment horizontal="left" shrinkToFit="0" vertical="center" wrapText="0"/>
    </xf>
    <xf borderId="1" fillId="0" fontId="1" numFmtId="0" xfId="0" applyAlignment="1" applyBorder="1" applyFont="1">
      <alignment horizontal="left" readingOrder="0" shrinkToFit="0" vertical="center" wrapText="0"/>
    </xf>
    <xf borderId="0" fillId="0" fontId="43" numFmtId="0" xfId="0" applyAlignment="1" applyFont="1">
      <alignment shrinkToFit="0" vertical="bottom" wrapText="0"/>
    </xf>
    <xf borderId="0" fillId="0" fontId="35" numFmtId="0" xfId="0" applyAlignment="1" applyFont="1">
      <alignment vertical="bottom"/>
    </xf>
    <xf borderId="0" fillId="0" fontId="43" numFmtId="0" xfId="0" applyAlignment="1" applyFont="1">
      <alignment horizontal="right" shrinkToFit="0" vertical="bottom" wrapText="0"/>
    </xf>
    <xf borderId="0" fillId="0" fontId="44" numFmtId="0" xfId="0" applyAlignment="1" applyFont="1">
      <alignment shrinkToFit="0" vertical="bottom" wrapText="0"/>
    </xf>
    <xf borderId="1" fillId="0" fontId="44" numFmtId="0" xfId="0" applyAlignment="1" applyBorder="1" applyFont="1">
      <alignment shrinkToFit="0" vertical="bottom" wrapText="0"/>
    </xf>
    <xf borderId="1" fillId="0" fontId="35" numFmtId="0" xfId="0" applyAlignment="1" applyBorder="1" applyFont="1">
      <alignment shrinkToFit="0" vertical="bottom" wrapText="0"/>
    </xf>
    <xf borderId="0" fillId="0" fontId="34" numFmtId="1" xfId="0" applyAlignment="1" applyFont="1" applyNumberFormat="1">
      <alignment horizontal="left" readingOrder="0" shrinkToFit="0" vertical="center" wrapText="0"/>
    </xf>
    <xf borderId="0" fillId="9" fontId="45" numFmtId="49" xfId="0" applyAlignment="1" applyFill="1" applyFont="1" applyNumberFormat="1">
      <alignment horizontal="left" readingOrder="0" shrinkToFit="0" vertical="center" wrapText="0"/>
    </xf>
    <xf borderId="0" fillId="9" fontId="46" numFmtId="49" xfId="0" applyAlignment="1" applyFont="1" applyNumberFormat="1">
      <alignment horizontal="left" readingOrder="0" shrinkToFit="0" wrapText="0"/>
    </xf>
    <xf borderId="0" fillId="9" fontId="45" numFmtId="1" xfId="0" applyAlignment="1" applyFont="1" applyNumberFormat="1">
      <alignment horizontal="left" shrinkToFit="0" vertical="center" wrapText="0"/>
    </xf>
    <xf borderId="0" fillId="0" fontId="45" numFmtId="49" xfId="0" applyAlignment="1" applyFont="1" applyNumberFormat="1">
      <alignment horizontal="left" shrinkToFit="0" vertical="center" wrapText="0"/>
    </xf>
    <xf borderId="0" fillId="0" fontId="47" numFmtId="49" xfId="0" applyAlignment="1" applyFont="1" applyNumberFormat="1">
      <alignment horizontal="left" readingOrder="0" shrinkToFit="0" wrapText="0"/>
    </xf>
    <xf borderId="0" fillId="10" fontId="1" numFmtId="49" xfId="0" applyAlignment="1" applyFill="1" applyFont="1" applyNumberFormat="1">
      <alignment horizontal="left" readingOrder="0" shrinkToFit="0" vertical="center" wrapText="0"/>
    </xf>
    <xf borderId="0" fillId="10" fontId="48" numFmtId="49" xfId="0" applyAlignment="1" applyFont="1" applyNumberFormat="1">
      <alignment horizontal="left" readingOrder="0" shrinkToFit="0" wrapText="0"/>
    </xf>
    <xf borderId="0" fillId="10" fontId="1" numFmtId="1" xfId="0" applyAlignment="1" applyFont="1" applyNumberFormat="1">
      <alignment horizontal="left" readingOrder="0" shrinkToFit="0" vertical="center" wrapText="0"/>
    </xf>
    <xf borderId="0" fillId="0" fontId="49" numFmtId="49" xfId="0" applyAlignment="1" applyFont="1" applyNumberFormat="1">
      <alignment horizontal="left" readingOrder="0" shrinkToFit="0" wrapText="0"/>
    </xf>
    <xf borderId="0" fillId="2" fontId="1" numFmtId="1" xfId="0" applyAlignment="1" applyFont="1" applyNumberFormat="1">
      <alignment horizontal="left" readingOrder="0" shrinkToFit="0" vertical="center" wrapText="0"/>
    </xf>
    <xf borderId="0" fillId="10" fontId="50" numFmtId="49" xfId="0" applyAlignment="1" applyFont="1" applyNumberFormat="1">
      <alignment horizontal="left" readingOrder="0" shrinkToFit="0" wrapText="0"/>
    </xf>
    <xf borderId="0" fillId="0" fontId="51" numFmtId="49" xfId="0" applyAlignment="1" applyFont="1" applyNumberFormat="1">
      <alignment horizontal="left" readingOrder="0" shrinkToFit="0" wrapText="0"/>
    </xf>
    <xf borderId="1" fillId="10" fontId="52" numFmtId="49" xfId="0" applyAlignment="1" applyBorder="1" applyFont="1" applyNumberFormat="1">
      <alignment horizontal="left" readingOrder="0" shrinkToFit="0" wrapText="0"/>
    </xf>
    <xf borderId="1" fillId="0" fontId="53" numFmtId="49" xfId="0" applyAlignment="1" applyBorder="1" applyFont="1" applyNumberFormat="1">
      <alignment horizontal="left" readingOrder="0" shrinkToFit="0" wrapText="0"/>
    </xf>
    <xf borderId="0" fillId="0" fontId="54" numFmtId="49" xfId="0" applyAlignment="1" applyFont="1" applyNumberFormat="1">
      <alignment horizontal="left" readingOrder="0" shrinkToFit="0" vertical="center" wrapText="0"/>
    </xf>
    <xf borderId="0" fillId="2" fontId="55" numFmtId="49" xfId="0" applyAlignment="1" applyFont="1" applyNumberFormat="1">
      <alignment horizontal="left" readingOrder="0"/>
    </xf>
    <xf borderId="0" fillId="2" fontId="56" numFmtId="49" xfId="0" applyAlignment="1" applyFont="1" applyNumberFormat="1">
      <alignment horizontal="left" readingOrder="0" shrinkToFit="0" vertical="center" wrapText="0"/>
    </xf>
    <xf borderId="1" fillId="10" fontId="1" numFmtId="1" xfId="0" applyAlignment="1" applyBorder="1" applyFont="1" applyNumberFormat="1">
      <alignment horizontal="left" readingOrder="0" shrinkToFit="0" vertical="center" wrapText="0"/>
    </xf>
    <xf borderId="0" fillId="2" fontId="3" numFmtId="1" xfId="0" applyAlignment="1" applyFont="1" applyNumberFormat="1">
      <alignment horizontal="left" readingOrder="0" shrinkToFit="0" vertical="center" wrapText="0"/>
    </xf>
    <xf borderId="0" fillId="0" fontId="3" numFmtId="49" xfId="0" applyAlignment="1" applyFont="1" applyNumberFormat="1">
      <alignment horizontal="left" readingOrder="0" shrinkToFit="0" vertical="center" wrapText="0"/>
    </xf>
    <xf borderId="0" fillId="0" fontId="57" numFmtId="49" xfId="0" applyAlignment="1" applyFont="1" applyNumberFormat="1">
      <alignment horizontal="left" readingOrder="0" shrinkToFit="0" vertical="center" wrapText="0"/>
    </xf>
    <xf borderId="0" fillId="0" fontId="58" numFmtId="49" xfId="0" applyAlignment="1" applyFont="1" applyNumberFormat="1">
      <alignment horizontal="left" readingOrder="0" shrinkToFit="0" vertical="center" wrapText="0"/>
    </xf>
    <xf borderId="0" fillId="11" fontId="45" numFmtId="49" xfId="0" applyAlignment="1" applyFill="1" applyFont="1" applyNumberFormat="1">
      <alignment horizontal="left" readingOrder="0" shrinkToFit="0" vertical="center" wrapText="0"/>
    </xf>
    <xf borderId="1" fillId="11" fontId="59" numFmtId="49" xfId="0" applyAlignment="1" applyBorder="1" applyFont="1" applyNumberFormat="1">
      <alignment horizontal="left" readingOrder="0" shrinkToFit="0" wrapText="0"/>
    </xf>
    <xf borderId="0" fillId="11" fontId="45" numFmtId="1" xfId="0" applyAlignment="1" applyFont="1" applyNumberFormat="1">
      <alignment horizontal="left" shrinkToFit="0" vertical="center" wrapText="0"/>
    </xf>
    <xf borderId="1" fillId="0" fontId="60" numFmtId="49" xfId="0" applyAlignment="1" applyBorder="1" applyFont="1" applyNumberFormat="1">
      <alignment horizontal="left" readingOrder="0" shrinkToFit="0" wrapText="0"/>
    </xf>
    <xf borderId="0" fillId="12" fontId="1" numFmtId="49" xfId="0" applyAlignment="1" applyFill="1" applyFont="1" applyNumberFormat="1">
      <alignment horizontal="left" readingOrder="0" shrinkToFit="0" vertical="center" wrapText="0"/>
    </xf>
    <xf borderId="0" fillId="12" fontId="61" numFmtId="49" xfId="0" applyAlignment="1" applyFont="1" applyNumberFormat="1">
      <alignment horizontal="left" readingOrder="0" shrinkToFit="0" wrapText="0"/>
    </xf>
    <xf borderId="0" fillId="12" fontId="1" numFmtId="1" xfId="0" applyAlignment="1" applyFont="1" applyNumberFormat="1">
      <alignment horizontal="left" readingOrder="0" shrinkToFit="0" vertical="center" wrapText="0"/>
    </xf>
    <xf borderId="1" fillId="12" fontId="62" numFmtId="49" xfId="0" applyAlignment="1" applyBorder="1" applyFont="1" applyNumberFormat="1">
      <alignment horizontal="left" readingOrder="0" shrinkToFit="0" wrapText="0"/>
    </xf>
    <xf borderId="1" fillId="12" fontId="1" numFmtId="1" xfId="0" applyAlignment="1" applyBorder="1" applyFont="1" applyNumberFormat="1">
      <alignment horizontal="left" readingOrder="0" shrinkToFit="0" vertical="center" wrapText="0"/>
    </xf>
    <xf borderId="0" fillId="13" fontId="45" numFmtId="49" xfId="0" applyAlignment="1" applyFill="1" applyFont="1" applyNumberFormat="1">
      <alignment horizontal="left" readingOrder="0" shrinkToFit="0" vertical="center" wrapText="0"/>
    </xf>
    <xf borderId="0" fillId="13" fontId="63" numFmtId="49" xfId="0" applyAlignment="1" applyFont="1" applyNumberFormat="1">
      <alignment horizontal="left" readingOrder="0" shrinkToFit="0" wrapText="0"/>
    </xf>
    <xf borderId="0" fillId="13" fontId="45" numFmtId="1" xfId="0" applyAlignment="1" applyFont="1" applyNumberFormat="1">
      <alignment horizontal="left" shrinkToFit="0" vertical="center" wrapText="0"/>
    </xf>
    <xf borderId="0" fillId="0" fontId="64" numFmtId="49" xfId="0" applyAlignment="1" applyFont="1" applyNumberFormat="1">
      <alignment horizontal="left" readingOrder="0" shrinkToFit="0" wrapText="0"/>
    </xf>
    <xf borderId="0" fillId="0" fontId="45" numFmtId="49" xfId="0" applyAlignment="1" applyFont="1" applyNumberFormat="1">
      <alignment horizontal="left" readingOrder="0" shrinkToFit="0" vertical="center" wrapText="0"/>
    </xf>
    <xf borderId="0" fillId="14" fontId="1" numFmtId="49" xfId="0" applyAlignment="1" applyFill="1" applyFont="1" applyNumberFormat="1">
      <alignment horizontal="left" readingOrder="0" shrinkToFit="0" vertical="center" wrapText="0"/>
    </xf>
    <xf borderId="1" fillId="14" fontId="65" numFmtId="49" xfId="0" applyAlignment="1" applyBorder="1" applyFont="1" applyNumberFormat="1">
      <alignment horizontal="left" readingOrder="0" shrinkToFit="0" wrapText="0"/>
    </xf>
    <xf borderId="0" fillId="14" fontId="1" numFmtId="1" xfId="0" applyAlignment="1" applyFont="1" applyNumberFormat="1">
      <alignment horizontal="left" readingOrder="0" shrinkToFit="0" vertical="center" wrapText="0"/>
    </xf>
    <xf borderId="0" fillId="14" fontId="66" numFmtId="49" xfId="0" applyAlignment="1" applyFont="1" applyNumberFormat="1">
      <alignment horizontal="left" readingOrder="0" shrinkToFit="0" wrapText="0"/>
    </xf>
    <xf borderId="1" fillId="14" fontId="1" numFmtId="1" xfId="0" applyAlignment="1" applyBorder="1" applyFont="1" applyNumberFormat="1">
      <alignment horizontal="left" readingOrder="0" shrinkToFit="0" vertical="center" wrapText="0"/>
    </xf>
    <xf borderId="0" fillId="2" fontId="3" numFmtId="49" xfId="0" applyAlignment="1" applyFont="1" applyNumberFormat="1">
      <alignment horizontal="left" readingOrder="0" shrinkToFit="0" wrapText="0"/>
    </xf>
    <xf borderId="0" fillId="2" fontId="35" numFmtId="0" xfId="0" applyAlignment="1" applyFont="1">
      <alignment horizontal="left" readingOrder="0"/>
    </xf>
    <xf borderId="0" fillId="2" fontId="1" numFmtId="1" xfId="0" applyAlignment="1" applyFont="1" applyNumberFormat="1">
      <alignment horizontal="left" shrinkToFit="0" vertical="center" wrapText="0"/>
    </xf>
    <xf borderId="0" fillId="0" fontId="67" numFmtId="49" xfId="0" applyAlignment="1" applyFont="1" applyNumberFormat="1">
      <alignment horizontal="left" readingOrder="0"/>
    </xf>
    <xf borderId="0" fillId="0" fontId="68" numFmtId="49" xfId="0" applyAlignment="1" applyFont="1" applyNumberFormat="1">
      <alignment horizontal="left" readingOrder="0"/>
    </xf>
    <xf borderId="0" fillId="15" fontId="45" numFmtId="49" xfId="0" applyAlignment="1" applyFill="1" applyFont="1" applyNumberFormat="1">
      <alignment horizontal="left" readingOrder="0" shrinkToFit="0" vertical="center" wrapText="0"/>
    </xf>
    <xf borderId="0" fillId="15" fontId="69" numFmtId="49" xfId="0" applyAlignment="1" applyFont="1" applyNumberFormat="1">
      <alignment horizontal="left" readingOrder="0" shrinkToFit="0" wrapText="0"/>
    </xf>
    <xf borderId="0" fillId="15" fontId="45" numFmtId="1" xfId="0" applyAlignment="1" applyFont="1" applyNumberFormat="1">
      <alignment horizontal="left" readingOrder="0" shrinkToFit="0" vertical="center" wrapText="0"/>
    </xf>
    <xf borderId="0" fillId="16" fontId="1" numFmtId="49" xfId="0" applyAlignment="1" applyFill="1" applyFont="1" applyNumberFormat="1">
      <alignment horizontal="left" readingOrder="0" shrinkToFit="0" vertical="center" wrapText="0"/>
    </xf>
    <xf borderId="0" fillId="16" fontId="70" numFmtId="49" xfId="0" applyAlignment="1" applyFont="1" applyNumberFormat="1">
      <alignment horizontal="left" readingOrder="0" shrinkToFit="0" wrapText="0"/>
    </xf>
    <xf borderId="0" fillId="16" fontId="1" numFmtId="1" xfId="0" applyAlignment="1" applyFont="1" applyNumberFormat="1">
      <alignment horizontal="left" readingOrder="0" shrinkToFit="0" vertical="center" wrapText="0"/>
    </xf>
    <xf borderId="0" fillId="17" fontId="45" numFmtId="49" xfId="0" applyAlignment="1" applyFill="1" applyFont="1" applyNumberFormat="1">
      <alignment horizontal="left" readingOrder="0" shrinkToFit="0" vertical="center" wrapText="0"/>
    </xf>
    <xf borderId="0" fillId="17" fontId="71" numFmtId="49" xfId="0" applyAlignment="1" applyFont="1" applyNumberFormat="1">
      <alignment horizontal="left" readingOrder="0" shrinkToFit="0" wrapText="0"/>
    </xf>
    <xf borderId="0" fillId="17" fontId="45" numFmtId="1" xfId="0" applyAlignment="1" applyFont="1" applyNumberFormat="1">
      <alignment horizontal="left" shrinkToFit="0" vertical="center" wrapText="0"/>
    </xf>
    <xf borderId="0" fillId="6" fontId="72" numFmtId="49" xfId="0" applyAlignment="1" applyFont="1" applyNumberFormat="1">
      <alignment horizontal="left" readingOrder="0" shrinkToFit="0" wrapText="0"/>
    </xf>
    <xf borderId="0" fillId="6" fontId="1" numFmtId="1" xfId="0" applyAlignment="1" applyFont="1" applyNumberFormat="1">
      <alignment horizontal="left" readingOrder="0" shrinkToFit="0" vertical="center" wrapText="0"/>
    </xf>
    <xf borderId="0" fillId="2" fontId="73" numFmtId="49" xfId="0" applyAlignment="1" applyFont="1" applyNumberFormat="1">
      <alignment horizontal="left" shrinkToFit="0" vertical="center" wrapText="0"/>
    </xf>
    <xf borderId="0" fillId="18" fontId="74" numFmtId="0" xfId="0" applyFill="1" applyFont="1"/>
    <xf borderId="0" fillId="18" fontId="75" numFmtId="0" xfId="0" applyAlignment="1" applyFont="1">
      <alignment readingOrder="0"/>
    </xf>
    <xf borderId="0" fillId="19" fontId="1" numFmtId="49" xfId="0" applyAlignment="1" applyFill="1" applyFont="1" applyNumberFormat="1">
      <alignment horizontal="left" readingOrder="0" shrinkToFit="0" vertical="center" wrapText="0"/>
    </xf>
    <xf borderId="0" fillId="19" fontId="76" numFmtId="49" xfId="0" applyAlignment="1" applyFont="1" applyNumberFormat="1">
      <alignment horizontal="left" readingOrder="0"/>
    </xf>
    <xf borderId="0" fillId="19" fontId="1" numFmtId="1" xfId="0" applyAlignment="1" applyFont="1" applyNumberFormat="1">
      <alignment horizontal="left" shrinkToFit="0" vertical="center" wrapText="0"/>
    </xf>
    <xf borderId="0" fillId="0" fontId="77" numFmtId="49" xfId="0" applyAlignment="1" applyFont="1" applyNumberFormat="1">
      <alignment readingOrder="0"/>
    </xf>
    <xf borderId="0" fillId="2" fontId="3" numFmtId="1" xfId="0" applyAlignment="1" applyFont="1" applyNumberFormat="1">
      <alignment horizontal="left" shrinkToFit="0" vertical="center" wrapText="0"/>
    </xf>
    <xf borderId="0" fillId="5" fontId="78" numFmtId="49" xfId="0" applyAlignment="1" applyFont="1" applyNumberFormat="1">
      <alignment horizontal="left" readingOrder="0"/>
    </xf>
    <xf borderId="0" fillId="2" fontId="79" numFmtId="0" xfId="0" applyAlignment="1" applyFont="1">
      <alignment horizontal="left" readingOrder="0" shrinkToFit="0" vertical="center" wrapText="0"/>
    </xf>
    <xf borderId="0" fillId="0" fontId="79" numFmtId="0" xfId="0" applyAlignment="1" applyFont="1">
      <alignment horizontal="left" readingOrder="0" shrinkToFit="0" vertical="center" wrapText="0"/>
    </xf>
    <xf borderId="0" fillId="20" fontId="4" numFmtId="0" xfId="0" applyAlignment="1" applyFill="1" applyFont="1">
      <alignment horizontal="left" readingOrder="0" shrinkToFit="0" vertical="center" wrapText="0"/>
    </xf>
    <xf borderId="0" fillId="10" fontId="4" numFmtId="0" xfId="0" applyAlignment="1" applyFont="1">
      <alignment horizontal="left" readingOrder="0" shrinkToFit="0" vertical="center" wrapText="0"/>
    </xf>
    <xf borderId="0" fillId="6" fontId="4" numFmtId="0" xfId="0" applyAlignment="1" applyFont="1">
      <alignment horizontal="left" readingOrder="0" shrinkToFit="0" vertical="center" wrapText="0"/>
    </xf>
    <xf borderId="0" fillId="10" fontId="79" numFmtId="0" xfId="0" applyAlignment="1" applyFont="1">
      <alignment horizontal="left" readingOrder="0" shrinkToFit="0" vertical="center" wrapText="0"/>
    </xf>
    <xf borderId="0" fillId="6" fontId="4" numFmtId="49" xfId="0" applyAlignment="1" applyFont="1" applyNumberFormat="1">
      <alignment horizontal="left" shrinkToFit="0" vertical="center" wrapText="0"/>
    </xf>
    <xf borderId="0" fillId="6" fontId="4" numFmtId="0" xfId="0" applyAlignment="1" applyFont="1">
      <alignment horizontal="left" readingOrder="0" shrinkToFit="0" vertical="center" wrapText="0"/>
    </xf>
    <xf borderId="0" fillId="21" fontId="4" numFmtId="0" xfId="0" applyAlignment="1" applyFill="1" applyFont="1">
      <alignment horizontal="left" readingOrder="0" shrinkToFit="0" vertical="center" wrapText="0"/>
    </xf>
    <xf borderId="0" fillId="12" fontId="4" numFmtId="0" xfId="0" applyAlignment="1" applyFont="1">
      <alignment horizontal="left" readingOrder="0" shrinkToFit="0" vertical="center" wrapText="0"/>
    </xf>
    <xf borderId="0" fillId="22" fontId="4" numFmtId="0" xfId="0" applyAlignment="1" applyFill="1" applyFont="1">
      <alignment horizontal="left" readingOrder="0" shrinkToFit="0" vertical="center" wrapText="0"/>
    </xf>
    <xf borderId="0" fillId="22" fontId="4" numFmtId="49" xfId="0" applyAlignment="1" applyFont="1" applyNumberFormat="1">
      <alignment horizontal="left" readingOrder="0" shrinkToFit="0" vertical="center" wrapText="0"/>
    </xf>
    <xf borderId="0" fillId="6" fontId="79" numFmtId="0" xfId="0" applyAlignment="1" applyFont="1">
      <alignment horizontal="left" readingOrder="0" shrinkToFit="0" vertical="center" wrapText="0"/>
    </xf>
    <xf borderId="0" fillId="21" fontId="4" numFmtId="49" xfId="0" applyAlignment="1" applyFont="1" applyNumberFormat="1">
      <alignment horizontal="left" readingOrder="0" shrinkToFit="0" vertical="center" wrapText="0"/>
    </xf>
    <xf borderId="0" fillId="23" fontId="4" numFmtId="0" xfId="0" applyAlignment="1" applyFill="1" applyFont="1">
      <alignment horizontal="left" readingOrder="0" shrinkToFit="0" vertical="center" wrapText="0"/>
    </xf>
    <xf borderId="0" fillId="23" fontId="79" numFmtId="0" xfId="0" applyAlignment="1" applyFont="1">
      <alignment horizontal="left" readingOrder="0" shrinkToFit="0" vertical="center" wrapText="0"/>
    </xf>
    <xf borderId="0" fillId="21" fontId="4" numFmtId="0" xfId="0" applyAlignment="1" applyFont="1">
      <alignment horizontal="left" readingOrder="0" shrinkToFit="0" vertical="center" wrapText="0"/>
    </xf>
    <xf borderId="0" fillId="6" fontId="34" numFmtId="49" xfId="0" applyAlignment="1" applyFont="1" applyNumberFormat="1">
      <alignment horizontal="left" readingOrder="0" shrinkToFit="0" vertical="center" wrapText="0"/>
    </xf>
    <xf borderId="0" fillId="4" fontId="4" numFmtId="49" xfId="0" applyAlignment="1" applyFont="1" applyNumberFormat="1">
      <alignment horizontal="left" shrinkToFit="0" vertical="center" wrapText="0"/>
    </xf>
    <xf borderId="0" fillId="10" fontId="1" numFmtId="49" xfId="0" applyAlignment="1" applyFont="1" applyNumberFormat="1">
      <alignment horizontal="left" shrinkToFit="0" vertical="center" wrapText="0"/>
    </xf>
    <xf borderId="0" fillId="20" fontId="1" numFmtId="49" xfId="0" applyAlignment="1" applyFont="1" applyNumberFormat="1">
      <alignment horizontal="left" shrinkToFit="0" vertical="center" wrapText="0"/>
    </xf>
    <xf borderId="0" fillId="0" fontId="80" numFmtId="49" xfId="0" applyAlignment="1" applyFont="1" applyNumberFormat="1">
      <alignment horizontal="left" readingOrder="0" shrinkToFit="0" wrapText="0"/>
    </xf>
    <xf borderId="0" fillId="22" fontId="1" numFmtId="49" xfId="0" applyAlignment="1" applyFont="1" applyNumberFormat="1">
      <alignment horizontal="left" readingOrder="0" shrinkToFit="0" vertical="center" wrapText="0"/>
    </xf>
    <xf borderId="0" fillId="21" fontId="1" numFmtId="49" xfId="0" applyAlignment="1" applyFont="1" applyNumberFormat="1">
      <alignment horizontal="left" readingOrder="0" shrinkToFit="0" vertical="center" wrapText="0"/>
    </xf>
    <xf borderId="0" fillId="21" fontId="1" numFmtId="49" xfId="0" applyAlignment="1" applyFont="1" applyNumberFormat="1">
      <alignment horizontal="left" shrinkToFit="0" vertical="center" wrapText="0"/>
    </xf>
    <xf borderId="0" fillId="22" fontId="1" numFmtId="49" xfId="0" applyAlignment="1" applyFont="1" applyNumberFormat="1">
      <alignment horizontal="left" shrinkToFit="0" vertical="center" wrapText="0"/>
    </xf>
    <xf borderId="0" fillId="0" fontId="1" numFmtId="49" xfId="0" applyAlignment="1" applyFont="1" applyNumberFormat="1">
      <alignment readingOrder="0" shrinkToFit="0" wrapText="0"/>
    </xf>
    <xf borderId="0" fillId="0" fontId="81" numFmtId="49" xfId="0" applyAlignment="1" applyFont="1" applyNumberFormat="1">
      <alignment horizontal="left" shrinkToFit="0" vertical="center" wrapText="0"/>
    </xf>
    <xf borderId="0" fillId="3" fontId="1" numFmtId="49" xfId="0" applyAlignment="1" applyFont="1" applyNumberFormat="1">
      <alignment horizontal="left" readingOrder="0" shrinkToFit="0" wrapText="0"/>
    </xf>
    <xf borderId="0" fillId="3" fontId="1" numFmtId="49" xfId="0" applyAlignment="1" applyFont="1" applyNumberFormat="1">
      <alignment horizontal="center" readingOrder="0" shrinkToFit="0" wrapText="0"/>
    </xf>
    <xf borderId="0" fillId="12" fontId="1" numFmtId="49" xfId="0" applyAlignment="1" applyFont="1" applyNumberFormat="1">
      <alignment horizontal="left" shrinkToFit="0" vertical="center" wrapText="0"/>
    </xf>
    <xf borderId="0" fillId="3" fontId="1" numFmtId="49" xfId="0" applyAlignment="1" applyFont="1" applyNumberFormat="1">
      <alignment readingOrder="0" shrinkToFit="0" wrapText="0"/>
    </xf>
    <xf borderId="0" fillId="3" fontId="82" numFmtId="49" xfId="0" applyAlignment="1" applyFont="1" applyNumberFormat="1">
      <alignment readingOrder="0" shrinkToFit="0" wrapText="0"/>
    </xf>
    <xf borderId="0" fillId="3" fontId="83" numFmtId="49" xfId="0" applyAlignment="1" applyFont="1" applyNumberFormat="1">
      <alignment readingOrder="0"/>
    </xf>
    <xf borderId="0" fillId="0" fontId="1" numFmtId="49" xfId="0" applyAlignment="1" applyFont="1" applyNumberFormat="1">
      <alignment horizontal="left" readingOrder="0" shrinkToFit="0" wrapText="0"/>
    </xf>
    <xf borderId="0" fillId="0" fontId="36" numFmtId="0" xfId="0" applyAlignment="1" applyFont="1">
      <alignment readingOrder="0"/>
    </xf>
    <xf borderId="0" fillId="3" fontId="84" numFmtId="49" xfId="0" applyAlignment="1" applyFont="1" applyNumberFormat="1">
      <alignment readingOrder="0"/>
    </xf>
    <xf borderId="0" fillId="3" fontId="85" numFmtId="49" xfId="0" applyAlignment="1" applyFont="1" applyNumberFormat="1">
      <alignment horizontal="left" readingOrder="0"/>
    </xf>
    <xf borderId="0" fillId="20" fontId="86" numFmtId="49" xfId="0" applyAlignment="1" applyFont="1" applyNumberFormat="1">
      <alignment horizontal="left" shrinkToFit="0" vertical="center" wrapText="0"/>
    </xf>
    <xf borderId="0" fillId="0" fontId="1" numFmtId="49" xfId="0" applyAlignment="1" applyFont="1" applyNumberFormat="1">
      <alignment horizontal="center" readingOrder="0" shrinkToFit="0" wrapText="0"/>
    </xf>
    <xf borderId="0" fillId="20" fontId="87" numFmtId="49" xfId="0" applyAlignment="1" applyFont="1" applyNumberFormat="1">
      <alignment horizontal="left" readingOrder="0" shrinkToFit="0" vertical="center" wrapText="0"/>
    </xf>
    <xf borderId="0" fillId="6" fontId="35" numFmtId="0" xfId="0" applyFont="1"/>
    <xf borderId="0" fillId="3" fontId="88" numFmtId="49" xfId="0" applyAlignment="1" applyFont="1" applyNumberFormat="1">
      <alignment readingOrder="0" shrinkToFit="0" wrapText="0"/>
    </xf>
    <xf borderId="0" fillId="3" fontId="3" numFmtId="49" xfId="0" applyAlignment="1" applyFont="1" applyNumberFormat="1">
      <alignment readingOrder="0" shrinkToFit="0" wrapText="0"/>
    </xf>
    <xf borderId="0" fillId="0" fontId="89" numFmtId="49" xfId="0" applyAlignment="1" applyFont="1" applyNumberFormat="1">
      <alignment readingOrder="0"/>
    </xf>
    <xf borderId="0" fillId="0" fontId="3" numFmtId="49" xfId="0" applyAlignment="1" applyFont="1" applyNumberFormat="1">
      <alignment readingOrder="0" shrinkToFit="0" wrapText="0"/>
    </xf>
    <xf borderId="0" fillId="3" fontId="90" numFmtId="49" xfId="0" applyAlignment="1" applyFont="1" applyNumberFormat="1">
      <alignment horizontal="left" readingOrder="0" shrinkToFit="0" wrapText="0"/>
    </xf>
    <xf borderId="0" fillId="20" fontId="91" numFmtId="49" xfId="0" applyAlignment="1" applyFont="1" applyNumberFormat="1">
      <alignment horizontal="left" readingOrder="0" shrinkToFit="0" vertical="center" wrapText="0"/>
    </xf>
    <xf borderId="0" fillId="2" fontId="6" numFmtId="49" xfId="0" applyAlignment="1" applyFont="1" applyNumberFormat="1">
      <alignment horizontal="left" shrinkToFit="0" vertical="center" wrapText="0"/>
    </xf>
    <xf borderId="0" fillId="3" fontId="92" numFmtId="49" xfId="0" applyAlignment="1" applyFont="1" applyNumberFormat="1">
      <alignment horizontal="left" readingOrder="0" shrinkToFit="0" wrapText="0"/>
    </xf>
    <xf borderId="0" fillId="13" fontId="1" numFmtId="49" xfId="0" applyAlignment="1" applyFont="1" applyNumberFormat="1">
      <alignment horizontal="left" shrinkToFit="0" vertical="center" wrapText="0"/>
    </xf>
    <xf borderId="0" fillId="10" fontId="93" numFmtId="49" xfId="0" applyAlignment="1" applyFont="1" applyNumberFormat="1">
      <alignment horizontal="left" readingOrder="0" shrinkToFit="0" vertical="center" wrapText="0"/>
    </xf>
    <xf borderId="0" fillId="6" fontId="94" numFmtId="49" xfId="0" applyAlignment="1" applyFont="1" applyNumberFormat="1">
      <alignment horizontal="left" readingOrder="0" shrinkToFit="0" vertical="center" wrapText="0"/>
    </xf>
    <xf borderId="0" fillId="3" fontId="95" numFmtId="49" xfId="0" applyAlignment="1" applyFont="1" applyNumberFormat="1">
      <alignment readingOrder="0" shrinkToFit="0" wrapText="0"/>
    </xf>
    <xf borderId="0" fillId="20" fontId="6" numFmtId="49" xfId="0" applyAlignment="1" applyFont="1" applyNumberFormat="1">
      <alignment horizontal="left" shrinkToFit="0" vertical="center" wrapText="0"/>
    </xf>
    <xf borderId="0" fillId="12" fontId="6" numFmtId="49" xfId="0" applyAlignment="1" applyFont="1" applyNumberFormat="1">
      <alignment horizontal="left" shrinkToFit="0" vertical="center" wrapText="0"/>
    </xf>
    <xf borderId="0" fillId="0" fontId="96" numFmtId="49" xfId="0" applyAlignment="1" applyFont="1" applyNumberFormat="1">
      <alignment readingOrder="0" shrinkToFit="0" wrapText="0"/>
    </xf>
    <xf borderId="0" fillId="3" fontId="97" numFmtId="49" xfId="0" applyAlignment="1" applyFont="1" applyNumberFormat="1">
      <alignment horizontal="left" readingOrder="0" shrinkToFit="0" wrapText="0"/>
    </xf>
    <xf borderId="0" fillId="3" fontId="98" numFmtId="49" xfId="0" applyAlignment="1" applyFont="1" applyNumberFormat="1">
      <alignment readingOrder="0" shrinkToFit="0" wrapText="0"/>
    </xf>
    <xf borderId="0" fillId="24" fontId="99" numFmtId="49" xfId="0" applyAlignment="1" applyFill="1" applyFont="1" applyNumberFormat="1">
      <alignment readingOrder="0" shrinkToFit="0" wrapText="0"/>
    </xf>
    <xf borderId="0" fillId="3" fontId="3" numFmtId="49" xfId="0" applyAlignment="1" applyFont="1" applyNumberFormat="1">
      <alignment horizontal="center" readingOrder="0" shrinkToFit="0" wrapText="0"/>
    </xf>
    <xf borderId="0" fillId="3" fontId="3" numFmtId="49" xfId="0" applyAlignment="1" applyFont="1" applyNumberFormat="1">
      <alignment horizontal="left" readingOrder="0" shrinkToFit="0" wrapText="0"/>
    </xf>
    <xf borderId="0" fillId="23" fontId="100" numFmtId="49" xfId="0" applyAlignment="1" applyFont="1" applyNumberFormat="1">
      <alignment horizontal="left" readingOrder="0" shrinkToFit="0" wrapText="0"/>
    </xf>
    <xf borderId="0" fillId="3" fontId="101" numFmtId="49" xfId="0" applyAlignment="1" applyFont="1" applyNumberFormat="1">
      <alignment horizontal="left" readingOrder="0" shrinkToFit="0" wrapText="0"/>
    </xf>
    <xf borderId="0" fillId="0" fontId="102" numFmtId="49" xfId="0" applyAlignment="1" applyFont="1" applyNumberFormat="1">
      <alignment horizontal="left" readingOrder="0" shrinkToFit="0" wrapText="1"/>
    </xf>
    <xf borderId="0" fillId="20" fontId="103" numFmtId="49" xfId="0" applyAlignment="1" applyFont="1" applyNumberFormat="1">
      <alignment horizontal="left" readingOrder="0" shrinkToFit="0" vertical="center" wrapText="0"/>
    </xf>
    <xf borderId="1" fillId="20" fontId="104" numFmtId="49" xfId="0" applyAlignment="1" applyBorder="1" applyFont="1" applyNumberFormat="1">
      <alignment horizontal="left" shrinkToFit="0" vertical="center" wrapText="0"/>
    </xf>
    <xf borderId="0" fillId="10" fontId="105" numFmtId="49" xfId="0" applyAlignment="1" applyFont="1" applyNumberFormat="1">
      <alignment horizontal="left" shrinkToFit="0" vertical="center" wrapText="0"/>
    </xf>
    <xf borderId="0" fillId="6" fontId="106" numFmtId="49" xfId="0" applyAlignment="1" applyFont="1" applyNumberFormat="1">
      <alignment horizontal="left" shrinkToFit="0" vertical="center" wrapText="0"/>
    </xf>
    <xf borderId="0" fillId="21" fontId="107" numFmtId="49" xfId="0" applyAlignment="1" applyFont="1" applyNumberFormat="1">
      <alignment horizontal="left" shrinkToFit="0" vertical="center" wrapText="0"/>
    </xf>
    <xf borderId="0" fillId="3" fontId="1" numFmtId="49" xfId="0" applyAlignment="1" applyFont="1" applyNumberFormat="1">
      <alignment readingOrder="0" shrinkToFit="0" wrapText="0"/>
    </xf>
    <xf borderId="0" fillId="6" fontId="6" numFmtId="49" xfId="0" applyAlignment="1" applyFont="1" applyNumberFormat="1">
      <alignment horizontal="left" shrinkToFit="0" vertical="center" wrapText="0"/>
    </xf>
    <xf borderId="0" fillId="0" fontId="108" numFmtId="0" xfId="0" applyAlignment="1" applyFont="1">
      <alignment readingOrder="0"/>
    </xf>
    <xf borderId="0" fillId="25" fontId="1" numFmtId="0" xfId="0" applyAlignment="1" applyFill="1" applyFont="1">
      <alignment horizontal="left" shrinkToFit="0" vertical="center" wrapText="0"/>
    </xf>
    <xf borderId="0" fillId="20" fontId="109" numFmtId="0" xfId="0" applyAlignment="1" applyFont="1">
      <alignment horizontal="left" shrinkToFit="0" vertical="center" wrapText="0"/>
    </xf>
    <xf borderId="0" fillId="10" fontId="1" numFmtId="0" xfId="0" applyAlignment="1" applyFont="1">
      <alignment horizontal="left" readingOrder="0" shrinkToFit="0" vertical="center" wrapText="0"/>
    </xf>
    <xf borderId="0" fillId="6" fontId="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21" fontId="1" numFmtId="0" xfId="0" applyAlignment="1" applyFont="1">
      <alignment horizontal="left" readingOrder="0" shrinkToFit="0" vertical="center" wrapText="0"/>
    </xf>
    <xf borderId="0" fillId="12" fontId="1" numFmtId="0" xfId="0" applyAlignment="1" applyFont="1">
      <alignment horizontal="left" shrinkToFit="0" vertical="center" wrapText="0"/>
    </xf>
    <xf borderId="0" fillId="6" fontId="1" numFmtId="164" xfId="0" applyAlignment="1" applyFont="1" applyNumberFormat="1">
      <alignment horizontal="left" readingOrder="0" shrinkToFit="0" vertical="center" wrapText="0"/>
    </xf>
    <xf borderId="0" fillId="22" fontId="1" numFmtId="164" xfId="0" applyAlignment="1" applyFont="1" applyNumberFormat="1">
      <alignment horizontal="left" shrinkToFit="0" vertical="center" wrapText="0"/>
    </xf>
    <xf borderId="0" fillId="6" fontId="1" numFmtId="0" xfId="0" applyAlignment="1" applyFont="1">
      <alignment horizontal="left" readingOrder="0" shrinkToFit="0" vertical="center" wrapText="0"/>
    </xf>
    <xf borderId="0" fillId="6" fontId="6" numFmtId="0" xfId="0" applyAlignment="1" applyFont="1">
      <alignment horizontal="left" readingOrder="0" shrinkToFit="0" vertical="center" wrapText="0"/>
    </xf>
    <xf borderId="0" fillId="6" fontId="1" numFmtId="0" xfId="0" applyAlignment="1" applyFont="1">
      <alignment horizontal="left" readingOrder="0" shrinkToFit="0" vertical="center" wrapText="0"/>
    </xf>
    <xf borderId="0" fillId="6" fontId="1" numFmtId="49" xfId="0" applyAlignment="1" applyFont="1" applyNumberFormat="1">
      <alignment shrinkToFit="0" wrapText="0"/>
    </xf>
    <xf borderId="0" fillId="21" fontId="1" numFmtId="49" xfId="0" applyAlignment="1" applyFont="1" applyNumberFormat="1">
      <alignment shrinkToFit="0" wrapText="0"/>
    </xf>
    <xf borderId="0" fillId="20" fontId="1" numFmtId="0" xfId="0" applyAlignment="1" applyFont="1">
      <alignment horizontal="left" shrinkToFit="0" vertical="center" wrapText="0"/>
    </xf>
    <xf borderId="0" fillId="21" fontId="1" numFmtId="0" xfId="0" applyAlignment="1" applyFont="1">
      <alignment horizontal="left" readingOrder="0" shrinkToFit="0" vertical="center" wrapText="0"/>
    </xf>
    <xf borderId="0" fillId="22" fontId="1" numFmtId="0" xfId="0" applyAlignment="1" applyFont="1">
      <alignment horizontal="left" readingOrder="0" shrinkToFit="0" vertical="center" wrapText="0"/>
    </xf>
    <xf borderId="0" fillId="10" fontId="3" numFmtId="0" xfId="0" applyAlignment="1" applyFont="1">
      <alignment horizontal="left" readingOrder="0" shrinkToFit="0" wrapText="0"/>
    </xf>
    <xf borderId="0" fillId="6" fontId="1" numFmtId="165" xfId="0" applyAlignment="1" applyFont="1" applyNumberFormat="1">
      <alignment horizontal="left" readingOrder="0" shrinkToFit="0" vertical="center" wrapText="0"/>
    </xf>
    <xf borderId="0" fillId="6" fontId="1" numFmtId="49" xfId="0" applyAlignment="1" applyFont="1" applyNumberFormat="1">
      <alignment readingOrder="0" shrinkToFit="0" wrapText="0"/>
    </xf>
    <xf borderId="0" fillId="21" fontId="1" numFmtId="49" xfId="0" applyAlignment="1" applyFont="1" applyNumberFormat="1">
      <alignment readingOrder="0" shrinkToFit="0" wrapText="0"/>
    </xf>
    <xf borderId="0" fillId="21" fontId="1" numFmtId="165" xfId="0" applyAlignment="1" applyFont="1" applyNumberFormat="1">
      <alignment horizontal="left" readingOrder="0" shrinkToFit="0" vertical="center" wrapText="0"/>
    </xf>
    <xf borderId="0" fillId="6" fontId="1" numFmtId="164" xfId="0" applyAlignment="1" applyFont="1" applyNumberFormat="1">
      <alignment horizontal="left" shrinkToFit="0" vertical="center" wrapText="0"/>
    </xf>
    <xf borderId="0" fillId="20" fontId="110" numFmtId="0" xfId="0" applyAlignment="1" applyFont="1">
      <alignment horizontal="left" readingOrder="0" shrinkToFit="0" vertical="center" wrapText="0"/>
    </xf>
    <xf borderId="0" fillId="0" fontId="111" numFmtId="0" xfId="0" applyAlignment="1" applyFont="1">
      <alignment horizontal="left" shrinkToFit="0" vertical="center" wrapText="0"/>
    </xf>
    <xf borderId="0" fillId="20" fontId="1" numFmtId="0" xfId="0" applyAlignment="1" applyFont="1">
      <alignment horizontal="left" readingOrder="0" shrinkToFit="0" vertical="center" wrapText="0"/>
    </xf>
    <xf borderId="0" fillId="6" fontId="3" numFmtId="164" xfId="0" applyAlignment="1" applyFont="1" applyNumberFormat="1">
      <alignment horizontal="left" readingOrder="0" shrinkToFit="0" wrapText="0"/>
    </xf>
    <xf borderId="0" fillId="6" fontId="112" numFmtId="49" xfId="0" applyAlignment="1" applyFont="1" applyNumberFormat="1">
      <alignment readingOrder="0" shrinkToFit="0" wrapText="0"/>
    </xf>
    <xf borderId="0" fillId="21" fontId="113" numFmtId="49" xfId="0" applyAlignment="1" applyFont="1" applyNumberFormat="1">
      <alignment readingOrder="0" shrinkToFit="0" wrapText="0"/>
    </xf>
    <xf borderId="0" fillId="12" fontId="1" numFmtId="0" xfId="0" applyAlignment="1" applyFont="1">
      <alignment horizontal="left" readingOrder="0" shrinkToFit="0" vertical="center" wrapText="0"/>
    </xf>
    <xf borderId="0" fillId="21" fontId="1" numFmtId="0" xfId="0" applyAlignment="1" applyFont="1">
      <alignment horizontal="left" shrinkToFit="0" vertical="center" wrapText="0"/>
    </xf>
    <xf borderId="0" fillId="6" fontId="1" numFmtId="0" xfId="0" applyAlignment="1" applyFont="1">
      <alignment horizontal="left" shrinkToFit="0" vertical="center" wrapText="0"/>
    </xf>
    <xf borderId="0" fillId="6" fontId="6" numFmtId="0" xfId="0" applyAlignment="1" applyFont="1">
      <alignment horizontal="left" shrinkToFit="0" vertical="center" wrapText="0"/>
    </xf>
    <xf borderId="0" fillId="20" fontId="114" numFmtId="0" xfId="0" applyAlignment="1" applyFont="1">
      <alignment horizontal="left" readingOrder="0" shrinkToFit="0" vertical="center" wrapText="0"/>
    </xf>
    <xf borderId="0" fillId="26" fontId="1" numFmtId="0" xfId="0" applyAlignment="1" applyFill="1" applyFont="1">
      <alignment horizontal="left" shrinkToFit="0" vertical="center" wrapText="0"/>
    </xf>
    <xf borderId="0" fillId="21" fontId="1" numFmtId="0" xfId="0" applyAlignment="1" applyFont="1">
      <alignment horizontal="left" shrinkToFit="0" vertical="center" wrapText="0"/>
    </xf>
    <xf borderId="0" fillId="22" fontId="3" numFmtId="0" xfId="0" applyAlignment="1" applyFont="1">
      <alignment readingOrder="0" shrinkToFit="0" wrapText="0"/>
    </xf>
    <xf borderId="0" fillId="22" fontId="1" numFmtId="0" xfId="0" applyAlignment="1" applyFont="1">
      <alignment horizontal="left" shrinkToFit="0" vertical="center" wrapText="0"/>
    </xf>
    <xf borderId="0" fillId="6" fontId="115" numFmtId="49" xfId="0" applyAlignment="1" applyFont="1" applyNumberFormat="1">
      <alignment shrinkToFit="0" wrapText="0"/>
    </xf>
    <xf borderId="0" fillId="21" fontId="116" numFmtId="49" xfId="0" applyAlignment="1" applyFont="1" applyNumberFormat="1">
      <alignment shrinkToFit="0" wrapText="0"/>
    </xf>
    <xf borderId="0" fillId="25" fontId="1" numFmtId="0" xfId="0" applyAlignment="1" applyFont="1">
      <alignment horizontal="left" readingOrder="0" shrinkToFit="0" vertical="center" wrapText="0"/>
    </xf>
    <xf borderId="0" fillId="22" fontId="1" numFmtId="0" xfId="0" applyAlignment="1" applyFont="1">
      <alignment horizontal="left" shrinkToFit="0" vertical="center" wrapText="0"/>
    </xf>
    <xf borderId="0" fillId="0" fontId="111" numFmtId="0" xfId="0" applyAlignment="1" applyFont="1">
      <alignment horizontal="left" readingOrder="0" shrinkToFit="0" vertical="center" wrapText="0"/>
    </xf>
    <xf borderId="0" fillId="25" fontId="117" numFmtId="0" xfId="0" applyAlignment="1" applyFont="1">
      <alignment horizontal="left" shrinkToFit="0" vertical="center" wrapText="0"/>
    </xf>
    <xf borderId="0" fillId="6" fontId="118" numFmtId="49" xfId="0" applyAlignment="1" applyFont="1" applyNumberFormat="1">
      <alignment readingOrder="0" shrinkToFit="0" wrapText="0"/>
    </xf>
    <xf borderId="0" fillId="21" fontId="119" numFmtId="49" xfId="0" applyAlignment="1" applyFont="1" applyNumberFormat="1">
      <alignment readingOrder="0" shrinkToFit="0" wrapText="0"/>
    </xf>
    <xf borderId="0" fillId="3" fontId="120" numFmtId="0" xfId="0" applyAlignment="1" applyFont="1">
      <alignment horizontal="left" shrinkToFit="0" vertical="center" wrapText="0"/>
    </xf>
    <xf borderId="0" fillId="22" fontId="1" numFmtId="0" xfId="0" applyAlignment="1" applyFont="1">
      <alignment shrinkToFit="0" wrapText="0"/>
    </xf>
    <xf borderId="0" fillId="0" fontId="121" numFmtId="0" xfId="0" applyAlignment="1" applyFont="1">
      <alignment horizontal="left" readingOrder="0" shrinkToFit="0" vertical="center" wrapText="0"/>
    </xf>
    <xf borderId="0" fillId="22" fontId="1" numFmtId="0" xfId="0" applyAlignment="1" applyFont="1">
      <alignment shrinkToFit="0" wrapText="0"/>
    </xf>
    <xf borderId="0" fillId="6" fontId="122" numFmtId="0" xfId="0" applyAlignment="1" applyFont="1">
      <alignment horizontal="left" shrinkToFit="0" vertical="center" wrapText="0"/>
    </xf>
    <xf borderId="0" fillId="12" fontId="6" numFmtId="0" xfId="0" applyAlignment="1" applyFont="1">
      <alignment horizontal="left" readingOrder="0" shrinkToFit="0" vertical="center" wrapText="0"/>
    </xf>
    <xf borderId="0" fillId="27" fontId="1" numFmtId="0" xfId="0" applyAlignment="1" applyFill="1" applyFont="1">
      <alignment horizontal="left" shrinkToFit="0" vertical="center" wrapText="0"/>
    </xf>
    <xf borderId="0" fillId="0" fontId="6" numFmtId="0" xfId="0" applyAlignment="1" applyFont="1">
      <alignment horizontal="left" shrinkToFit="0" vertical="center" wrapText="0"/>
    </xf>
    <xf borderId="0" fillId="3" fontId="1" numFmtId="0" xfId="0" applyAlignment="1" applyFont="1">
      <alignment horizontal="left" shrinkToFit="0" vertical="center" wrapText="0"/>
    </xf>
    <xf borderId="0" fillId="25" fontId="3" numFmtId="0" xfId="0" applyAlignment="1" applyFont="1">
      <alignment readingOrder="0" shrinkToFit="0" wrapText="0"/>
    </xf>
    <xf borderId="0" fillId="20" fontId="123" numFmtId="0" xfId="0" applyAlignment="1" applyFont="1">
      <alignment readingOrder="0" shrinkToFit="0" wrapText="0"/>
    </xf>
    <xf borderId="0" fillId="20" fontId="124" numFmtId="0" xfId="0" applyAlignment="1" applyFont="1">
      <alignment readingOrder="0" shrinkToFit="0" wrapText="0"/>
    </xf>
    <xf borderId="0" fillId="10" fontId="1" numFmtId="0" xfId="0" applyAlignment="1" applyFont="1">
      <alignment horizontal="left" shrinkToFit="0" vertical="center" wrapText="0"/>
    </xf>
    <xf borderId="0" fillId="0" fontId="1"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0" fontId="6" numFmtId="0" xfId="0" applyAlignment="1" applyFont="1">
      <alignment horizontal="left" shrinkToFit="0" vertical="center" wrapText="0"/>
    </xf>
    <xf borderId="0" fillId="28" fontId="6" numFmtId="0" xfId="0" applyAlignment="1" applyFill="1" applyFont="1">
      <alignment horizontal="left" shrinkToFit="0" vertical="center" wrapText="0"/>
    </xf>
    <xf borderId="0" fillId="28" fontId="1" numFmtId="0" xfId="0" applyAlignment="1" applyFont="1">
      <alignment horizontal="left" shrinkToFit="0" vertical="center" wrapText="0"/>
    </xf>
    <xf borderId="0" fillId="28" fontId="1" numFmtId="0" xfId="0" applyAlignment="1" applyFont="1">
      <alignment horizontal="left" shrinkToFit="0" vertical="center" wrapText="0"/>
    </xf>
    <xf borderId="0" fillId="28" fontId="1" numFmtId="164" xfId="0" applyAlignment="1" applyFont="1" applyNumberFormat="1">
      <alignment horizontal="left" shrinkToFit="0" vertical="center" wrapText="0"/>
    </xf>
    <xf borderId="0" fillId="28" fontId="6" numFmtId="0" xfId="0" applyAlignment="1" applyFont="1">
      <alignment horizontal="left" shrinkToFit="0" vertical="center" wrapText="0"/>
    </xf>
    <xf borderId="0" fillId="28" fontId="1" numFmtId="49" xfId="0" applyAlignment="1" applyFont="1" applyNumberFormat="1">
      <alignment horizontal="left" shrinkToFit="0" vertical="center" wrapText="0"/>
    </xf>
    <xf borderId="0" fillId="28" fontId="1" numFmtId="0" xfId="0" applyAlignment="1" applyFont="1">
      <alignment horizontal="left" readingOrder="0" shrinkToFit="0" vertical="center" wrapText="0"/>
    </xf>
    <xf borderId="0" fillId="20" fontId="125" numFmtId="0" xfId="0" applyAlignment="1" applyFont="1">
      <alignment readingOrder="0" shrinkToFit="0" wrapText="0"/>
    </xf>
    <xf borderId="0" fillId="28" fontId="1" numFmtId="0" xfId="0" applyAlignment="1" applyFont="1">
      <alignment horizontal="left" readingOrder="0" shrinkToFit="0" vertical="center" wrapText="0"/>
    </xf>
    <xf borderId="0" fillId="28" fontId="1" numFmtId="166" xfId="0" applyAlignment="1" applyFont="1" applyNumberFormat="1">
      <alignment horizontal="left" readingOrder="0" shrinkToFit="0" vertical="center" wrapText="0"/>
    </xf>
    <xf borderId="0" fillId="28" fontId="6" numFmtId="0" xfId="0" applyAlignment="1" applyFont="1">
      <alignment horizontal="left" readingOrder="0" shrinkToFit="0" vertical="center" wrapText="0"/>
    </xf>
    <xf borderId="0" fillId="28" fontId="6" numFmtId="49" xfId="0" applyAlignment="1" applyFont="1" applyNumberFormat="1">
      <alignment horizontal="left" readingOrder="0" shrinkToFit="0" vertical="center" wrapText="0"/>
    </xf>
    <xf borderId="0" fillId="28" fontId="126" numFmtId="0" xfId="0" applyAlignment="1" applyFont="1">
      <alignment horizontal="left" readingOrder="0" shrinkToFit="0" vertical="center" wrapText="0"/>
    </xf>
    <xf borderId="0" fillId="28" fontId="1" numFmtId="164" xfId="0" applyAlignment="1" applyFont="1" applyNumberFormat="1">
      <alignment horizontal="left" readingOrder="0" shrinkToFit="0" vertical="center" wrapText="0"/>
    </xf>
    <xf borderId="0" fillId="28" fontId="1" numFmtId="167" xfId="0" applyAlignment="1" applyFont="1" applyNumberFormat="1">
      <alignment horizontal="left" readingOrder="0" shrinkToFit="0" vertical="center" wrapText="0"/>
    </xf>
    <xf borderId="0" fillId="6" fontId="35" numFmtId="0" xfId="0" applyAlignment="1" applyFont="1">
      <alignment readingOrder="0" shrinkToFit="0" wrapText="0"/>
    </xf>
    <xf borderId="0" fillId="28" fontId="35" numFmtId="0" xfId="0" applyAlignment="1" applyFont="1">
      <alignment shrinkToFit="0" wrapText="0"/>
    </xf>
    <xf borderId="0" fillId="21" fontId="6" numFmtId="49" xfId="0" applyAlignment="1" applyFont="1" applyNumberFormat="1">
      <alignment horizontal="left" readingOrder="0" shrinkToFit="0" vertical="center" wrapText="0"/>
    </xf>
    <xf borderId="0" fillId="28" fontId="6" numFmtId="0" xfId="0" applyAlignment="1" applyFont="1">
      <alignment horizontal="left" readingOrder="0" shrinkToFit="0" vertical="center" wrapText="0"/>
    </xf>
    <xf borderId="0" fillId="28" fontId="127" numFmtId="0" xfId="0" applyAlignment="1" applyFont="1">
      <alignment horizontal="left" readingOrder="0" shrinkToFit="0" vertical="center" wrapText="0"/>
    </xf>
    <xf borderId="0" fillId="21" fontId="35" numFmtId="0" xfId="0" applyAlignment="1" applyFont="1">
      <alignment shrinkToFit="0" wrapText="0"/>
    </xf>
    <xf borderId="0" fillId="28" fontId="1" numFmtId="3" xfId="0" applyAlignment="1" applyFont="1" applyNumberFormat="1">
      <alignment horizontal="left" readingOrder="0" shrinkToFit="0" vertical="center" wrapText="0"/>
    </xf>
    <xf borderId="0" fillId="28" fontId="6" numFmtId="3" xfId="0" applyAlignment="1" applyFont="1" applyNumberFormat="1">
      <alignment horizontal="left" readingOrder="0" shrinkToFit="0" vertical="center" wrapText="0"/>
    </xf>
    <xf borderId="0" fillId="21" fontId="1" numFmtId="3" xfId="0" applyAlignment="1" applyFont="1" applyNumberFormat="1">
      <alignment horizontal="left" readingOrder="0" shrinkToFit="0" vertical="center" wrapText="0"/>
    </xf>
    <xf borderId="0" fillId="20" fontId="128" numFmtId="0" xfId="0" applyAlignment="1" applyFont="1">
      <alignment horizontal="left" readingOrder="0"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readingOrder="0" shrinkToFit="0" vertical="center" wrapText="0"/>
    </xf>
    <xf borderId="0" fillId="2" fontId="6" numFmtId="3" xfId="0" applyAlignment="1" applyFont="1" applyNumberFormat="1">
      <alignment horizontal="left" readingOrder="0" shrinkToFit="0" vertical="center" wrapText="0"/>
    </xf>
    <xf borderId="0" fillId="6" fontId="35" numFmtId="0" xfId="0" applyAlignment="1" applyFont="1">
      <alignment readingOrder="0"/>
    </xf>
    <xf borderId="0" fillId="28" fontId="6" numFmtId="0" xfId="0" applyAlignment="1" applyFont="1">
      <alignment horizontal="left" readingOrder="0" shrinkToFit="0" vertical="center" wrapText="0"/>
    </xf>
    <xf borderId="0" fillId="28" fontId="129" numFmtId="0" xfId="0" applyAlignment="1" applyFont="1">
      <alignment horizontal="left" readingOrder="0" shrinkToFit="0" vertical="center" wrapText="0"/>
    </xf>
    <xf borderId="0" fillId="28" fontId="6" numFmtId="49" xfId="0" applyAlignment="1" applyFont="1" applyNumberFormat="1">
      <alignment horizontal="left" shrinkToFit="0" vertical="center" wrapText="0"/>
    </xf>
    <xf borderId="0" fillId="0" fontId="3" numFmtId="0" xfId="0" applyAlignment="1" applyFont="1">
      <alignment horizontal="left" readingOrder="0" shrinkToFit="0" vertical="center" wrapText="0"/>
    </xf>
    <xf borderId="0" fillId="21" fontId="121" numFmtId="0" xfId="0" applyAlignment="1" applyFont="1">
      <alignment horizontal="left" readingOrder="0" shrinkToFit="0" vertical="center" wrapText="0"/>
    </xf>
    <xf borderId="0" fillId="20" fontId="130" numFmtId="0" xfId="0" applyAlignment="1" applyFont="1">
      <alignment readingOrder="0" shrinkToFit="0" wrapText="0"/>
    </xf>
    <xf borderId="0" fillId="2" fontId="6" numFmtId="0" xfId="0" applyAlignment="1" applyFont="1">
      <alignment horizontal="left" readingOrder="0" shrinkToFit="0" vertical="center" wrapText="0"/>
    </xf>
    <xf borderId="0" fillId="6" fontId="35" numFmtId="0" xfId="0" applyAlignment="1" applyFont="1">
      <alignment shrinkToFit="0" wrapText="0"/>
    </xf>
    <xf borderId="0" fillId="2" fontId="108" numFmtId="49" xfId="0" applyAlignment="1" applyFont="1" applyNumberFormat="1">
      <alignment readingOrder="0"/>
    </xf>
    <xf borderId="0" fillId="2" fontId="35" numFmtId="0" xfId="0" applyAlignment="1" applyFont="1">
      <alignment readingOrder="0" shrinkToFit="0" wrapText="0"/>
    </xf>
    <xf borderId="0" fillId="21" fontId="35" numFmtId="0" xfId="0" applyAlignment="1" applyFont="1">
      <alignment readingOrder="0" shrinkToFit="0" wrapText="0"/>
    </xf>
    <xf borderId="0" fillId="29" fontId="1" numFmtId="0" xfId="0" applyAlignment="1" applyFill="1" applyFont="1">
      <alignment horizontal="left" readingOrder="0" shrinkToFit="0" vertical="center" wrapText="0"/>
    </xf>
    <xf borderId="0" fillId="30" fontId="1" numFmtId="0" xfId="0" applyAlignment="1" applyFill="1" applyFont="1">
      <alignment horizontal="left" readingOrder="0" shrinkToFit="0" vertical="center" wrapText="0"/>
    </xf>
    <xf borderId="0" fillId="31" fontId="6" numFmtId="0" xfId="0" applyAlignment="1" applyFill="1" applyFont="1">
      <alignment horizontal="left" shrinkToFit="0" vertical="center" wrapText="0"/>
    </xf>
    <xf borderId="0" fillId="31" fontId="1" numFmtId="0" xfId="0" applyAlignment="1" applyFont="1">
      <alignment horizontal="left" readingOrder="0" shrinkToFit="0" vertical="center" wrapText="0"/>
    </xf>
    <xf borderId="0" fillId="31" fontId="131" numFmtId="0" xfId="0" applyAlignment="1" applyFont="1">
      <alignment readingOrder="0" shrinkToFit="0" wrapText="0"/>
    </xf>
    <xf borderId="0" fillId="31" fontId="1" numFmtId="0" xfId="0" applyAlignment="1" applyFont="1">
      <alignment horizontal="left" shrinkToFit="0" vertical="center" wrapText="0"/>
    </xf>
    <xf borderId="0" fillId="31" fontId="1" numFmtId="164" xfId="0" applyAlignment="1" applyFont="1" applyNumberFormat="1">
      <alignment horizontal="left" shrinkToFit="0" vertical="center" wrapText="0"/>
    </xf>
    <xf borderId="0" fillId="31" fontId="1" numFmtId="0" xfId="0" applyAlignment="1" applyFont="1">
      <alignment horizontal="left" shrinkToFit="0" vertical="center" wrapText="0"/>
    </xf>
    <xf borderId="0" fillId="31" fontId="6" numFmtId="0" xfId="0" applyAlignment="1" applyFont="1">
      <alignment horizontal="left" shrinkToFit="0" vertical="center" wrapText="0"/>
    </xf>
    <xf borderId="0" fillId="31" fontId="1" numFmtId="49" xfId="0" applyAlignment="1" applyFont="1" applyNumberFormat="1">
      <alignment horizontal="left" shrinkToFit="0" vertical="center" wrapText="0"/>
    </xf>
    <xf borderId="0" fillId="0" fontId="6" numFmtId="0" xfId="0" applyAlignment="1" applyFont="1">
      <alignment horizontal="left" readingOrder="0" shrinkToFit="0" vertical="center" wrapText="0"/>
    </xf>
    <xf borderId="0" fillId="14" fontId="1" numFmtId="0" xfId="0" applyAlignment="1" applyFont="1">
      <alignment horizontal="left" readingOrder="0" shrinkToFit="0" vertical="center" wrapText="0"/>
    </xf>
    <xf borderId="0" fillId="6" fontId="1" numFmtId="0" xfId="0" applyAlignment="1" applyFont="1">
      <alignment horizontal="left" readingOrder="0" shrinkToFit="0" vertical="center" wrapText="0"/>
    </xf>
    <xf borderId="0" fillId="28" fontId="1" numFmtId="0" xfId="0" applyAlignment="1" applyFont="1">
      <alignment readingOrder="0" shrinkToFit="0" wrapText="0"/>
    </xf>
    <xf borderId="0" fillId="28" fontId="3" numFmtId="0" xfId="0" applyAlignment="1" applyFont="1">
      <alignment horizontal="left" readingOrder="0" shrinkToFit="0" vertical="center" wrapText="0"/>
    </xf>
    <xf borderId="0" fillId="28" fontId="132" numFmtId="0" xfId="0" applyAlignment="1" applyFont="1">
      <alignment readingOrder="0" shrinkToFit="0" wrapText="0"/>
    </xf>
    <xf borderId="0" fillId="2" fontId="35" numFmtId="0" xfId="0" applyAlignment="1" applyFont="1">
      <alignment readingOrder="0"/>
    </xf>
    <xf borderId="0" fillId="28" fontId="35" numFmtId="0" xfId="0" applyAlignment="1" applyFont="1">
      <alignment readingOrder="0" shrinkToFit="0" wrapText="0"/>
    </xf>
    <xf borderId="0" fillId="28" fontId="133" numFmtId="0" xfId="0" applyAlignment="1" applyFont="1">
      <alignment readingOrder="0" shrinkToFit="0" wrapText="0"/>
    </xf>
    <xf borderId="0" fillId="28" fontId="108" numFmtId="0" xfId="0" applyAlignment="1" applyFont="1">
      <alignment shrinkToFit="0" wrapText="0"/>
    </xf>
    <xf borderId="0" fillId="0" fontId="134" numFmtId="0" xfId="0" applyAlignment="1" applyFont="1">
      <alignment readingOrder="0" shrinkToFit="0" wrapText="0"/>
    </xf>
    <xf borderId="0" fillId="0" fontId="108" numFmtId="0" xfId="0" applyAlignment="1" applyFont="1">
      <alignment shrinkToFit="0" wrapText="0"/>
    </xf>
    <xf borderId="0" fillId="22" fontId="35" numFmtId="0" xfId="0" applyAlignment="1" applyFont="1">
      <alignment shrinkToFit="0" wrapText="0"/>
    </xf>
    <xf borderId="0" fillId="28" fontId="108" numFmtId="0" xfId="0" applyAlignment="1" applyFont="1">
      <alignment readingOrder="0" shrinkToFit="0" wrapText="0"/>
    </xf>
    <xf borderId="0" fillId="0" fontId="108" numFmtId="0" xfId="0" applyAlignment="1" applyFont="1">
      <alignment readingOrder="0" shrinkToFit="0" wrapText="0"/>
    </xf>
    <xf borderId="0" fillId="2" fontId="108" numFmtId="0" xfId="0" applyAlignment="1" applyFont="1">
      <alignment readingOrder="0" shrinkToFit="0" wrapText="0"/>
    </xf>
    <xf borderId="0" fillId="28" fontId="135" numFmtId="0" xfId="0" applyAlignment="1" applyFont="1">
      <alignment readingOrder="0" shrinkToFit="0" wrapText="0"/>
    </xf>
    <xf borderId="0" fillId="30" fontId="136" numFmtId="0" xfId="0" applyAlignment="1" applyFont="1">
      <alignment readingOrder="0" shrinkToFit="0" wrapText="0"/>
    </xf>
    <xf borderId="0" fillId="28" fontId="35" numFmtId="3" xfId="0" applyAlignment="1" applyFont="1" applyNumberFormat="1">
      <alignment readingOrder="0" shrinkToFit="0" wrapText="0"/>
    </xf>
    <xf borderId="0" fillId="28" fontId="108" numFmtId="3" xfId="0" applyAlignment="1" applyFont="1" applyNumberFormat="1">
      <alignment readingOrder="0" shrinkToFit="0" wrapText="0"/>
    </xf>
    <xf borderId="0" fillId="21" fontId="35" numFmtId="3" xfId="0" applyAlignment="1" applyFont="1" applyNumberFormat="1">
      <alignment readingOrder="0" shrinkToFit="0" wrapText="0"/>
    </xf>
    <xf borderId="0" fillId="2" fontId="35" numFmtId="0" xfId="0" applyAlignment="1" applyFont="1">
      <alignment shrinkToFit="0" wrapText="0"/>
    </xf>
    <xf borderId="0" fillId="28" fontId="35" numFmtId="167" xfId="0" applyAlignment="1" applyFont="1" applyNumberFormat="1">
      <alignment readingOrder="0" shrinkToFit="0" wrapText="0"/>
    </xf>
    <xf borderId="0" fillId="28" fontId="137" numFmtId="0" xfId="0" applyAlignment="1" applyFont="1">
      <alignment readingOrder="0" shrinkToFit="0" wrapText="0"/>
    </xf>
    <xf borderId="0" fillId="28" fontId="6" numFmtId="0" xfId="0" applyAlignment="1" applyFont="1">
      <alignment readingOrder="0" shrinkToFit="0" wrapText="0"/>
    </xf>
    <xf borderId="0" fillId="0" fontId="35" numFmtId="0" xfId="0" applyAlignment="1" applyFont="1">
      <alignment shrinkToFit="0" wrapText="0"/>
    </xf>
    <xf borderId="0" fillId="0" fontId="35" numFmtId="0" xfId="0" applyAlignment="1" applyFont="1">
      <alignment readingOrder="0" shrinkToFit="0" wrapText="0"/>
    </xf>
    <xf borderId="0" fillId="28" fontId="35" numFmtId="168" xfId="0" applyAlignment="1" applyFont="1" applyNumberFormat="1">
      <alignment readingOrder="0" shrinkToFit="0" wrapText="0"/>
    </xf>
    <xf borderId="0" fillId="10" fontId="6" numFmtId="0" xfId="0" applyAlignment="1" applyFont="1">
      <alignment horizontal="left" readingOrder="0" shrinkToFit="0" vertical="center" wrapText="0"/>
    </xf>
    <xf borderId="0" fillId="28" fontId="35" numFmtId="167" xfId="0" applyAlignment="1" applyFont="1" applyNumberFormat="1">
      <alignment readingOrder="0"/>
    </xf>
    <xf borderId="0" fillId="28" fontId="138" numFmtId="0" xfId="0" applyAlignment="1" applyFont="1">
      <alignment readingOrder="0" shrinkToFit="0" wrapText="0"/>
    </xf>
    <xf borderId="0" fillId="10" fontId="139" numFmtId="0" xfId="0" applyAlignment="1" applyFont="1">
      <alignment horizontal="left" readingOrder="0" shrinkToFit="0" vertical="center" wrapText="0"/>
    </xf>
    <xf borderId="0" fillId="10" fontId="140" numFmtId="0" xfId="0" applyAlignment="1" applyFont="1">
      <alignment horizontal="left" readingOrder="0" shrinkToFit="0" vertical="center" wrapText="0"/>
    </xf>
    <xf borderId="0" fillId="2" fontId="108" numFmtId="0" xfId="0" applyAlignment="1" applyFont="1">
      <alignment shrinkToFit="0" wrapText="0"/>
    </xf>
    <xf borderId="0" fillId="2" fontId="1" numFmtId="0" xfId="0" applyAlignment="1" applyFont="1">
      <alignment readingOrder="0" shrinkToFit="0" wrapText="0"/>
    </xf>
    <xf borderId="0" fillId="2" fontId="141" numFmtId="0" xfId="0" applyAlignment="1" applyFont="1">
      <alignment readingOrder="0" shrinkToFit="0" wrapText="0"/>
    </xf>
    <xf borderId="0" fillId="12" fontId="35" numFmtId="0" xfId="0" applyAlignment="1" applyFont="1">
      <alignment shrinkToFit="0" wrapText="0"/>
    </xf>
    <xf borderId="0" fillId="20" fontId="35" numFmtId="0" xfId="0" applyAlignment="1" applyFont="1">
      <alignment readingOrder="0" shrinkToFit="0" wrapText="0"/>
    </xf>
    <xf borderId="0" fillId="28" fontId="36" numFmtId="0" xfId="0" applyAlignment="1" applyFont="1">
      <alignment readingOrder="0" shrinkToFit="0" wrapText="0"/>
    </xf>
    <xf borderId="0" fillId="0" fontId="35" numFmtId="0" xfId="0" applyAlignment="1" applyFont="1">
      <alignment readingOrder="0"/>
    </xf>
    <xf borderId="0" fillId="0" fontId="142" numFmtId="0" xfId="0" applyAlignment="1" applyFont="1">
      <alignment readingOrder="0"/>
    </xf>
    <xf borderId="0" fillId="20" fontId="143" numFmtId="0" xfId="0" applyAlignment="1" applyFont="1">
      <alignment readingOrder="0" shrinkToFit="0" wrapText="0"/>
    </xf>
    <xf borderId="0" fillId="0" fontId="144" numFmtId="0" xfId="0" applyAlignment="1" applyFont="1">
      <alignment readingOrder="0" shrinkToFit="0" wrapText="0"/>
    </xf>
    <xf borderId="0" fillId="20" fontId="35" numFmtId="0" xfId="0" applyAlignment="1" applyFont="1">
      <alignment shrinkToFit="0" wrapText="0"/>
    </xf>
    <xf borderId="0" fillId="10" fontId="35" numFmtId="0" xfId="0" applyAlignment="1" applyFont="1">
      <alignment shrinkToFit="0" wrapText="0"/>
    </xf>
    <xf borderId="0" fillId="32" fontId="6" numFmtId="0" xfId="0" applyAlignment="1" applyFill="1" applyFont="1">
      <alignment horizontal="left" shrinkToFit="0" vertical="center" wrapText="0"/>
    </xf>
    <xf borderId="0" fillId="32" fontId="4" numFmtId="0" xfId="0" applyAlignment="1" applyFont="1">
      <alignment horizontal="left" readingOrder="0" shrinkToFit="0" vertical="center" wrapText="0"/>
    </xf>
    <xf borderId="0" fillId="10" fontId="3" numFmtId="0" xfId="0" applyAlignment="1" applyFont="1">
      <alignment horizontal="left" readingOrder="0" shrinkToFit="0" wrapText="0"/>
    </xf>
    <xf borderId="0" fillId="32" fontId="1" numFmtId="0" xfId="0" applyAlignment="1" applyFont="1">
      <alignment horizontal="left" shrinkToFit="0" vertical="center" wrapText="0"/>
    </xf>
    <xf borderId="0" fillId="32" fontId="1" numFmtId="0" xfId="0" applyAlignment="1" applyFont="1">
      <alignment horizontal="left" shrinkToFit="0" vertical="center" wrapText="0"/>
    </xf>
    <xf borderId="0" fillId="32" fontId="1" numFmtId="164" xfId="0" applyAlignment="1" applyFont="1" applyNumberFormat="1">
      <alignment horizontal="left" shrinkToFit="0" vertical="center" wrapText="0"/>
    </xf>
    <xf borderId="0" fillId="32" fontId="6" numFmtId="0" xfId="0" applyAlignment="1" applyFont="1">
      <alignment horizontal="left" shrinkToFit="0" vertical="center" wrapText="0"/>
    </xf>
    <xf borderId="0" fillId="33" fontId="1" numFmtId="0" xfId="0" applyAlignment="1" applyFill="1" applyFont="1">
      <alignment horizontal="left" shrinkToFit="0" vertical="center" wrapText="0"/>
    </xf>
    <xf borderId="0" fillId="32" fontId="1" numFmtId="49" xfId="0" applyAlignment="1" applyFont="1" applyNumberFormat="1">
      <alignment horizontal="left" shrinkToFit="0" vertical="center" wrapText="0"/>
    </xf>
    <xf borderId="0" fillId="32" fontId="1" numFmtId="0" xfId="0" applyAlignment="1" applyFont="1">
      <alignment horizontal="left" readingOrder="0" shrinkToFit="0" vertical="center" wrapText="0"/>
    </xf>
    <xf borderId="0" fillId="2" fontId="1" numFmtId="164" xfId="0" applyAlignment="1" applyFont="1" applyNumberFormat="1">
      <alignment horizontal="left" readingOrder="0" shrinkToFit="0" vertical="center" wrapText="0"/>
    </xf>
    <xf borderId="0" fillId="32" fontId="1" numFmtId="0" xfId="0" applyAlignment="1" applyFont="1">
      <alignment readingOrder="0" shrinkToFit="0" wrapText="0"/>
    </xf>
    <xf borderId="0" fillId="2" fontId="145" numFmtId="0" xfId="0" applyAlignment="1" applyFont="1">
      <alignment readingOrder="0" shrinkToFit="0" wrapText="0"/>
    </xf>
    <xf borderId="0" fillId="2" fontId="35" numFmtId="164" xfId="0" applyAlignment="1" applyFont="1" applyNumberFormat="1">
      <alignment readingOrder="0" shrinkToFit="0" wrapText="0"/>
    </xf>
    <xf borderId="0" fillId="32" fontId="35" numFmtId="0" xfId="0" applyAlignment="1" applyFont="1">
      <alignment shrinkToFit="0" wrapText="0"/>
    </xf>
    <xf borderId="0" fillId="33" fontId="1" numFmtId="0" xfId="0" applyAlignment="1" applyFont="1">
      <alignment horizontal="left" readingOrder="0" shrinkToFit="0" vertical="center" wrapText="0"/>
    </xf>
    <xf borderId="0" fillId="2" fontId="35" numFmtId="169" xfId="0" applyAlignment="1" applyFont="1" applyNumberFormat="1">
      <alignment readingOrder="0" shrinkToFit="0" wrapText="0"/>
    </xf>
    <xf borderId="0" fillId="2" fontId="35" numFmtId="0" xfId="0" applyFont="1"/>
    <xf borderId="0" fillId="22" fontId="35" numFmtId="167" xfId="0" applyAlignment="1" applyFont="1" applyNumberFormat="1">
      <alignment readingOrder="0" shrinkToFit="0" wrapText="0"/>
    </xf>
    <xf borderId="0" fillId="2" fontId="6" numFmtId="0" xfId="0" applyAlignment="1" applyFont="1">
      <alignment horizontal="left" readingOrder="0" shrinkToFit="0" vertical="center" wrapText="0"/>
    </xf>
    <xf borderId="0" fillId="32" fontId="146" numFmtId="0" xfId="0" applyAlignment="1" applyFont="1">
      <alignment horizontal="left" readingOrder="0" shrinkToFit="0" vertical="center" wrapText="0"/>
    </xf>
    <xf borderId="0" fillId="32" fontId="1" numFmtId="0" xfId="0" applyAlignment="1" applyFont="1">
      <alignment horizontal="left" readingOrder="0" shrinkToFit="0" vertical="center" wrapText="0"/>
    </xf>
    <xf borderId="0" fillId="22" fontId="1" numFmtId="164" xfId="0" applyAlignment="1" applyFont="1" applyNumberFormat="1">
      <alignment horizontal="left" readingOrder="0" shrinkToFit="0" vertical="center" wrapText="0"/>
    </xf>
    <xf borderId="0" fillId="32" fontId="1" numFmtId="3" xfId="0" applyAlignment="1" applyFont="1" applyNumberFormat="1">
      <alignment horizontal="left" readingOrder="0" shrinkToFit="0" vertical="center" wrapText="0"/>
    </xf>
    <xf borderId="0" fillId="32" fontId="6" numFmtId="3" xfId="0" applyAlignment="1" applyFont="1" applyNumberFormat="1">
      <alignment horizontal="left" readingOrder="0" shrinkToFit="0" vertical="center" wrapText="0"/>
    </xf>
    <xf borderId="0" fillId="2" fontId="6" numFmtId="0" xfId="0" applyAlignment="1" applyFont="1">
      <alignment horizontal="left" shrinkToFit="0" vertical="center" wrapText="0"/>
    </xf>
    <xf borderId="0" fillId="2" fontId="3" numFmtId="0" xfId="0" applyAlignment="1" applyFont="1">
      <alignment horizontal="left" readingOrder="0" shrinkToFit="0" wrapText="0"/>
    </xf>
    <xf borderId="0" fillId="2" fontId="1" numFmtId="0" xfId="0" applyAlignment="1" applyFont="1">
      <alignment horizontal="left" shrinkToFit="0" vertical="center" wrapText="0"/>
    </xf>
    <xf borderId="0" fillId="2" fontId="6" numFmtId="0" xfId="0" applyAlignment="1" applyFont="1">
      <alignment horizontal="left" shrinkToFit="0" vertical="center" wrapText="0"/>
    </xf>
    <xf borderId="0" fillId="27" fontId="1" numFmtId="0" xfId="0" applyAlignment="1" applyFont="1">
      <alignment readingOrder="0" shrinkToFit="0" wrapText="0"/>
    </xf>
    <xf borderId="0" fillId="2" fontId="1" numFmtId="3" xfId="0" applyAlignment="1" applyFont="1" applyNumberFormat="1">
      <alignment horizontal="left" readingOrder="0" shrinkToFit="0" vertical="center" wrapText="0"/>
    </xf>
    <xf borderId="0" fillId="2" fontId="6" numFmtId="3" xfId="0" applyAlignment="1" applyFont="1" applyNumberFormat="1">
      <alignment horizontal="left" readingOrder="0" shrinkToFit="0" vertical="center" wrapText="0"/>
    </xf>
    <xf borderId="0" fillId="21" fontId="1" numFmtId="3" xfId="0" applyAlignment="1" applyFont="1" applyNumberFormat="1">
      <alignment horizontal="left" readingOrder="0" shrinkToFit="0" vertical="center" wrapText="0"/>
    </xf>
    <xf borderId="0" fillId="32" fontId="6" numFmtId="0" xfId="0" applyAlignment="1" applyFont="1">
      <alignment horizontal="left" readingOrder="0" shrinkToFit="0" vertical="center" wrapText="0"/>
    </xf>
    <xf borderId="0" fillId="22" fontId="1" numFmtId="167" xfId="0" applyAlignment="1" applyFont="1" applyNumberFormat="1">
      <alignment horizontal="left" readingOrder="0" shrinkToFit="0" vertical="center" wrapText="0"/>
    </xf>
    <xf borderId="0" fillId="32" fontId="147" numFmtId="0" xfId="0" applyAlignment="1" applyFont="1">
      <alignment horizontal="left" readingOrder="0" shrinkToFit="0" vertical="center" wrapText="0"/>
    </xf>
    <xf borderId="0" fillId="2" fontId="148" numFmtId="0" xfId="0" applyAlignment="1" applyFont="1">
      <alignment horizontal="left" readingOrder="0" shrinkToFit="0" vertical="center" wrapText="0"/>
    </xf>
    <xf borderId="0" fillId="13" fontId="1" numFmtId="0" xfId="0" applyAlignment="1" applyFont="1">
      <alignment readingOrder="0" shrinkToFit="0" wrapText="0"/>
    </xf>
    <xf borderId="0" fillId="32" fontId="6" numFmtId="0" xfId="0" applyAlignment="1" applyFont="1">
      <alignment horizontal="left" readingOrder="0" shrinkToFit="0" vertical="center" wrapText="0"/>
    </xf>
    <xf borderId="0" fillId="32" fontId="1" numFmtId="3" xfId="0" applyAlignment="1" applyFont="1" applyNumberFormat="1">
      <alignment horizontal="left" readingOrder="0" shrinkToFit="0" vertical="center" wrapText="0"/>
    </xf>
    <xf borderId="0" fillId="32" fontId="6" numFmtId="3" xfId="0" applyAlignment="1" applyFont="1" applyNumberFormat="1">
      <alignment horizontal="left" readingOrder="0" shrinkToFit="0" vertical="center" wrapText="0"/>
    </xf>
    <xf borderId="0" fillId="0" fontId="83" numFmtId="0" xfId="0" applyAlignment="1" applyFont="1">
      <alignment readingOrder="0"/>
    </xf>
    <xf borderId="0" fillId="32" fontId="149" numFmtId="0" xfId="0" applyAlignment="1" applyFont="1">
      <alignment readingOrder="0" shrinkToFit="0" wrapText="0"/>
    </xf>
    <xf borderId="0" fillId="20" fontId="150" numFmtId="0" xfId="0" applyAlignment="1" applyFont="1">
      <alignment readingOrder="0" shrinkToFit="0" wrapText="0"/>
    </xf>
    <xf borderId="0" fillId="32" fontId="3" numFmtId="0" xfId="0" applyAlignment="1" applyFont="1">
      <alignment horizontal="left" readingOrder="0" shrinkToFit="0" wrapText="0"/>
    </xf>
    <xf borderId="0" fillId="2" fontId="35" numFmtId="0" xfId="0" applyAlignment="1" applyFont="1">
      <alignment readingOrder="0" shrinkToFit="0" wrapText="0"/>
    </xf>
    <xf borderId="0" fillId="27" fontId="151" numFmtId="0" xfId="0" applyAlignment="1" applyFont="1">
      <alignment readingOrder="0" shrinkToFit="0" wrapText="0"/>
    </xf>
    <xf borderId="0" fillId="2" fontId="1" numFmtId="164" xfId="0" applyAlignment="1" applyFont="1" applyNumberFormat="1">
      <alignment horizontal="left" shrinkToFit="0" vertical="center" wrapText="0"/>
    </xf>
    <xf borderId="0" fillId="0" fontId="6" numFmtId="170" xfId="0" applyAlignment="1" applyFont="1" applyNumberFormat="1">
      <alignment horizontal="left" readingOrder="0" shrinkToFit="0" vertical="center" wrapText="0"/>
    </xf>
    <xf borderId="0" fillId="32" fontId="1" numFmtId="0" xfId="0" applyAlignment="1" applyFont="1">
      <alignment horizontal="center" readingOrder="0" shrinkToFit="0" wrapText="0"/>
    </xf>
    <xf borderId="0" fillId="19" fontId="1" numFmtId="0" xfId="0" applyAlignment="1" applyFont="1">
      <alignment horizontal="left" readingOrder="0" shrinkToFit="0" vertical="center" wrapText="0"/>
    </xf>
    <xf borderId="0" fillId="3" fontId="1" numFmtId="0" xfId="0" applyAlignment="1" applyFont="1">
      <alignment horizontal="left" readingOrder="0" shrinkToFit="0" vertical="center" wrapText="0"/>
    </xf>
    <xf borderId="0" fillId="2" fontId="152" numFmtId="0" xfId="0" applyAlignment="1" applyFont="1">
      <alignment readingOrder="0" shrinkToFit="0" wrapText="0"/>
    </xf>
    <xf borderId="0" fillId="27" fontId="35" numFmtId="0" xfId="0" applyAlignment="1" applyFont="1">
      <alignment readingOrder="0" shrinkToFit="0" wrapText="0"/>
    </xf>
    <xf borderId="0" fillId="0" fontId="6" numFmtId="164" xfId="0" applyAlignment="1" applyFont="1" applyNumberFormat="1">
      <alignment horizontal="left" shrinkToFit="0" vertical="center" wrapText="0"/>
    </xf>
    <xf borderId="0" fillId="10" fontId="1" numFmtId="0" xfId="0" applyAlignment="1" applyFont="1">
      <alignment horizontal="left" readingOrder="0" shrinkToFit="0" vertical="center" wrapText="0"/>
    </xf>
    <xf borderId="0" fillId="20" fontId="3" numFmtId="0" xfId="0" applyAlignment="1" applyFont="1">
      <alignment horizontal="left" readingOrder="0" shrinkToFit="0" vertical="center" wrapText="0"/>
    </xf>
    <xf borderId="0" fillId="0" fontId="6" numFmtId="164" xfId="0" applyAlignment="1" applyFont="1" applyNumberFormat="1">
      <alignment horizontal="left" readingOrder="0" shrinkToFit="0" vertical="center" wrapText="0"/>
    </xf>
    <xf borderId="0" fillId="0" fontId="153" numFmtId="0" xfId="0" applyAlignment="1" applyFont="1">
      <alignment readingOrder="0" shrinkToFit="0" wrapText="0"/>
    </xf>
    <xf borderId="0" fillId="0" fontId="154" numFmtId="0" xfId="0" applyAlignment="1" applyFont="1">
      <alignment readingOrder="0" shrinkToFit="0" wrapText="0"/>
    </xf>
    <xf borderId="0" fillId="0" fontId="6" numFmtId="171" xfId="0" applyAlignment="1" applyFont="1" applyNumberFormat="1">
      <alignment horizontal="left" readingOrder="0" shrinkToFit="0" vertical="center" wrapText="0"/>
    </xf>
    <xf borderId="0" fillId="13" fontId="1" numFmtId="0" xfId="0" applyAlignment="1" applyFont="1">
      <alignment horizontal="left" readingOrder="0" shrinkToFit="0" vertical="center" wrapText="0"/>
    </xf>
    <xf borderId="0" fillId="27" fontId="1" numFmtId="0" xfId="0" applyAlignment="1" applyFont="1">
      <alignment horizontal="left" readingOrder="0" shrinkToFit="0" vertical="center" wrapText="0"/>
    </xf>
    <xf borderId="0" fillId="0" fontId="1" numFmtId="3" xfId="0" applyAlignment="1" applyFont="1" applyNumberFormat="1">
      <alignment horizontal="left" readingOrder="0" shrinkToFit="0" vertical="center" wrapText="0"/>
    </xf>
    <xf borderId="0" fillId="0" fontId="6" numFmtId="3" xfId="0" applyAlignment="1" applyFont="1" applyNumberFormat="1">
      <alignment horizontal="left" readingOrder="0" shrinkToFit="0" vertical="center" wrapText="0"/>
    </xf>
    <xf borderId="0" fillId="3" fontId="35" numFmtId="0" xfId="0" applyFont="1"/>
    <xf borderId="0" fillId="21" fontId="35" numFmtId="0" xfId="0" applyFont="1"/>
    <xf borderId="0" fillId="2" fontId="4" numFmtId="0" xfId="0" applyAlignment="1" applyFont="1">
      <alignment horizontal="left" readingOrder="0" shrinkToFit="0" vertical="center" wrapText="0"/>
    </xf>
    <xf borderId="0" fillId="3" fontId="155" numFmtId="49" xfId="0" applyAlignment="1" applyFont="1" applyNumberFormat="1">
      <alignment horizontal="left" readingOrder="0"/>
    </xf>
    <xf borderId="0" fillId="28" fontId="1" numFmtId="49" xfId="0" applyAlignment="1" applyFont="1" applyNumberFormat="1">
      <alignment horizontal="left" readingOrder="0" shrinkToFit="0" vertical="center" wrapText="0"/>
    </xf>
    <xf borderId="0" fillId="28" fontId="1" numFmtId="0" xfId="0" applyAlignment="1" applyFont="1">
      <alignment horizontal="left" readingOrder="0" shrinkToFit="0" vertical="center" wrapText="0"/>
    </xf>
    <xf borderId="0" fillId="2" fontId="35" numFmtId="49" xfId="0" applyAlignment="1" applyFont="1" applyNumberFormat="1">
      <alignment readingOrder="0"/>
    </xf>
    <xf borderId="0" fillId="0" fontId="156" numFmtId="0" xfId="0" applyAlignment="1" applyFont="1">
      <alignment readingOrder="0" shrinkToFit="0" wrapText="0"/>
    </xf>
    <xf borderId="0" fillId="28" fontId="1" numFmtId="0" xfId="0" applyAlignment="1" applyFont="1">
      <alignment readingOrder="0" shrinkToFit="0" wrapText="0"/>
    </xf>
    <xf borderId="0" fillId="0" fontId="1" numFmtId="170" xfId="0" applyAlignment="1" applyFont="1" applyNumberFormat="1">
      <alignment horizontal="left" readingOrder="0" shrinkToFit="0" vertical="center" wrapText="0"/>
    </xf>
    <xf borderId="0" fillId="0" fontId="1" numFmtId="164" xfId="0" applyAlignment="1" applyFont="1" applyNumberFormat="1">
      <alignment horizontal="left" readingOrder="0" shrinkToFit="0" vertical="center" wrapText="0"/>
    </xf>
    <xf borderId="0" fillId="0" fontId="1" numFmtId="171" xfId="0" applyAlignment="1" applyFont="1" applyNumberFormat="1">
      <alignment horizontal="left" readingOrder="0" shrinkToFit="0" vertical="center" wrapText="0"/>
    </xf>
    <xf borderId="0" fillId="0" fontId="1" numFmtId="0" xfId="0" applyAlignment="1" applyFont="1">
      <alignment readingOrder="0"/>
    </xf>
    <xf borderId="0" fillId="0" fontId="1" numFmtId="0" xfId="0" applyAlignment="1" applyFont="1">
      <alignment horizontal="left" readingOrder="0" shrinkToFit="0" wrapText="0"/>
    </xf>
    <xf borderId="0" fillId="0" fontId="79" numFmtId="0" xfId="0" applyAlignment="1" applyFont="1">
      <alignment readingOrder="0"/>
    </xf>
    <xf borderId="0" fillId="0" fontId="4" numFmtId="0" xfId="0" applyFont="1"/>
    <xf borderId="0" fillId="0" fontId="1" numFmtId="0" xfId="0" applyFont="1"/>
    <xf borderId="0" fillId="0" fontId="6" numFmtId="0" xfId="0" applyAlignment="1" applyFont="1">
      <alignment readingOrder="0"/>
    </xf>
    <xf borderId="0" fillId="0" fontId="157" numFmtId="0" xfId="0" applyAlignment="1" applyFont="1">
      <alignment readingOrder="0"/>
    </xf>
    <xf borderId="0" fillId="0" fontId="36" numFmtId="0" xfId="0" applyFont="1"/>
    <xf borderId="2" fillId="0" fontId="35" numFmtId="0" xfId="0" applyAlignment="1" applyBorder="1" applyFont="1">
      <alignment readingOrder="0"/>
    </xf>
    <xf borderId="0" fillId="0" fontId="37" numFmtId="0" xfId="0" applyAlignment="1" applyFont="1">
      <alignment readingOrder="0"/>
    </xf>
    <xf borderId="0" fillId="0" fontId="158" numFmtId="49" xfId="0" applyAlignment="1" applyFont="1" applyNumberFormat="1">
      <alignment horizontal="left" shrinkToFit="0" vertical="center" wrapText="0"/>
    </xf>
    <xf borderId="0" fillId="0" fontId="158" numFmtId="0" xfId="0" applyAlignment="1" applyFont="1">
      <alignment horizontal="left" shrinkToFit="0" vertical="center" wrapText="0"/>
    </xf>
    <xf borderId="0" fillId="3" fontId="3" numFmtId="49" xfId="0" applyAlignment="1" applyFont="1" applyNumberFormat="1">
      <alignment horizontal="left" readingOrder="0" shrinkToFit="0" vertical="center" wrapText="0"/>
    </xf>
    <xf borderId="0" fillId="6" fontId="3" numFmtId="49" xfId="0" applyAlignment="1" applyFont="1" applyNumberFormat="1">
      <alignment horizontal="left" readingOrder="0" shrinkToFit="0" vertical="center" wrapText="0"/>
    </xf>
    <xf borderId="0" fillId="0" fontId="159" numFmtId="49" xfId="0" applyAlignment="1" applyFont="1" applyNumberFormat="1">
      <alignment horizontal="left" shrinkToFit="0" vertical="center" wrapText="0"/>
    </xf>
    <xf borderId="0" fillId="0" fontId="159" numFmtId="0" xfId="0" applyAlignment="1" applyFont="1">
      <alignment horizontal="left" shrinkToFit="0" vertical="center" wrapText="0"/>
    </xf>
    <xf borderId="0" fillId="6" fontId="3" numFmtId="49" xfId="0" applyAlignment="1" applyFont="1" applyNumberFormat="1">
      <alignment horizontal="left" shrinkToFit="0" vertical="center" wrapText="0"/>
    </xf>
    <xf borderId="0" fillId="0" fontId="35" numFmtId="49" xfId="0" applyAlignment="1" applyFont="1" applyNumberFormat="1">
      <alignment readingOrder="0"/>
    </xf>
    <xf borderId="0" fillId="0" fontId="159" numFmtId="49" xfId="0" applyAlignment="1" applyFont="1" applyNumberFormat="1">
      <alignment horizontal="left" readingOrder="0" shrinkToFit="0" vertical="center" wrapText="0"/>
    </xf>
    <xf borderId="0" fillId="6" fontId="159" numFmtId="49" xfId="0" applyAlignment="1" applyFont="1" applyNumberFormat="1">
      <alignment horizontal="left" readingOrder="0" shrinkToFit="0" vertical="center" wrapText="0"/>
    </xf>
    <xf borderId="0" fillId="5" fontId="3" numFmtId="49" xfId="0" applyAlignment="1" applyFont="1" applyNumberFormat="1">
      <alignment horizontal="left" readingOrder="0" shrinkToFit="0" vertical="center" wrapText="0"/>
    </xf>
    <xf borderId="0" fillId="6" fontId="3" numFmtId="49" xfId="0" applyAlignment="1" applyFont="1" applyNumberFormat="1">
      <alignment horizontal="left" readingOrder="0" shrinkToFit="0" vertical="center" wrapText="0"/>
    </xf>
    <xf borderId="0" fillId="3" fontId="160" numFmtId="49" xfId="0" applyAlignment="1" applyFont="1" applyNumberFormat="1">
      <alignment readingOrder="0" shrinkToFit="0" wrapText="0"/>
    </xf>
    <xf borderId="0" fillId="0" fontId="38" numFmtId="0" xfId="0" applyAlignment="1" applyFont="1">
      <alignment horizontal="left" readingOrder="0" shrinkToFit="0" wrapText="0"/>
    </xf>
    <xf borderId="0" fillId="17" fontId="38" numFmtId="0" xfId="0" applyAlignment="1" applyFont="1">
      <alignment horizontal="left" readingOrder="0" shrinkToFit="0" wrapText="0"/>
    </xf>
    <xf borderId="0" fillId="17" fontId="35" numFmtId="0" xfId="0" applyAlignment="1" applyFont="1">
      <alignment readingOrder="0"/>
    </xf>
    <xf borderId="0" fillId="17" fontId="161" numFmtId="0" xfId="0" applyAlignment="1" applyFont="1">
      <alignment horizontal="left" readingOrder="0"/>
    </xf>
    <xf borderId="0" fillId="0" fontId="162" numFmtId="0" xfId="0" applyAlignment="1" applyFont="1">
      <alignment readingOrder="0" shrinkToFit="0" vertical="center" wrapText="0"/>
    </xf>
    <xf borderId="0" fillId="0" fontId="162" numFmtId="0" xfId="0" applyAlignment="1" applyFont="1">
      <alignment horizontal="center" readingOrder="0" shrinkToFit="0" vertical="center" wrapText="0"/>
    </xf>
    <xf borderId="0" fillId="0" fontId="162" numFmtId="0" xfId="0" applyAlignment="1" applyFont="1">
      <alignment shrinkToFit="0" vertical="center" wrapText="0"/>
    </xf>
    <xf borderId="0" fillId="0" fontId="163" numFmtId="0" xfId="0" applyAlignment="1" applyFont="1">
      <alignment readingOrder="0" shrinkToFit="0" vertical="center" wrapText="0"/>
    </xf>
    <xf borderId="0" fillId="0" fontId="163" numFmtId="0" xfId="0" applyAlignment="1" applyFont="1">
      <alignment horizontal="center" readingOrder="0" shrinkToFit="0" vertical="center" wrapText="0"/>
    </xf>
    <xf borderId="0" fillId="0" fontId="163" numFmtId="0" xfId="0" applyAlignment="1" applyFont="1">
      <alignment horizontal="center" shrinkToFit="0" vertical="center" wrapText="0"/>
    </xf>
    <xf borderId="0" fillId="0" fontId="163" numFmtId="0" xfId="0" applyAlignment="1" applyFont="1">
      <alignment shrinkToFit="0" vertical="center" wrapText="0"/>
    </xf>
    <xf borderId="0" fillId="10" fontId="163" numFmtId="0" xfId="0" applyAlignment="1" applyFont="1">
      <alignment readingOrder="0" shrinkToFit="0" vertical="center" wrapText="0"/>
    </xf>
    <xf borderId="0" fillId="10" fontId="164" numFmtId="0" xfId="0" applyAlignment="1" applyFont="1">
      <alignment readingOrder="0" shrinkToFit="0" vertical="center" wrapText="0"/>
    </xf>
    <xf borderId="0" fillId="10" fontId="164" numFmtId="0" xfId="0" applyAlignment="1" applyFont="1">
      <alignment horizontal="center" shrinkToFit="0" vertical="center" wrapText="0"/>
    </xf>
    <xf borderId="0" fillId="10" fontId="164" numFmtId="0" xfId="0" applyAlignment="1" applyFont="1">
      <alignment shrinkToFit="0" vertical="center" wrapText="0"/>
    </xf>
    <xf borderId="0" fillId="10" fontId="164" numFmtId="0" xfId="0" applyAlignment="1" applyFont="1">
      <alignment horizontal="center" readingOrder="0" shrinkToFit="0" vertical="center" wrapText="0"/>
    </xf>
    <xf borderId="0" fillId="10" fontId="163" numFmtId="0" xfId="0" applyAlignment="1" applyFont="1">
      <alignment horizontal="center" readingOrder="0" shrinkToFit="0" vertical="center" wrapText="0"/>
    </xf>
    <xf borderId="0" fillId="10" fontId="163" numFmtId="0" xfId="0" applyAlignment="1" applyFont="1">
      <alignment horizontal="center" shrinkToFit="0" vertical="center" wrapText="0"/>
    </xf>
    <xf borderId="0" fillId="0" fontId="164" numFmtId="0" xfId="0" applyAlignment="1" applyFont="1">
      <alignment readingOrder="0" shrinkToFit="0" vertical="center" wrapText="0"/>
    </xf>
    <xf borderId="0" fillId="0" fontId="164" numFmtId="3" xfId="0" applyAlignment="1" applyFont="1" applyNumberFormat="1">
      <alignment horizontal="center" readingOrder="0" shrinkToFit="0" vertical="center" wrapText="0"/>
    </xf>
    <xf borderId="0" fillId="0" fontId="164" numFmtId="0" xfId="0" applyAlignment="1" applyFont="1">
      <alignment horizontal="center" readingOrder="0" shrinkToFit="0" vertical="center" wrapText="0"/>
    </xf>
    <xf borderId="0" fillId="0" fontId="164" numFmtId="0" xfId="0" applyAlignment="1" applyFont="1">
      <alignment horizontal="center" shrinkToFit="0" vertical="center" wrapText="0"/>
    </xf>
    <xf borderId="0" fillId="0" fontId="164" numFmtId="0" xfId="0" applyAlignment="1" applyFont="1">
      <alignment shrinkToFit="0" vertical="center" wrapText="0"/>
    </xf>
    <xf borderId="0" fillId="10" fontId="163" numFmtId="0" xfId="0" applyAlignment="1" applyFont="1">
      <alignment shrinkToFit="0" vertical="center" wrapText="0"/>
    </xf>
    <xf borderId="0" fillId="34" fontId="163" numFmtId="0" xfId="0" applyAlignment="1" applyFill="1" applyFont="1">
      <alignment readingOrder="0" shrinkToFit="0" vertical="center" wrapText="0"/>
    </xf>
    <xf borderId="0" fillId="0" fontId="38" numFmtId="0" xfId="0" applyAlignment="1" applyFont="1">
      <alignment horizontal="left" shrinkToFit="0" wrapText="0"/>
    </xf>
    <xf borderId="0" fillId="0" fontId="165" numFmtId="0" xfId="0" applyAlignment="1" applyFont="1">
      <alignment horizontal="left" readingOrder="0" shrinkToFit="0" wrapText="0"/>
    </xf>
    <xf borderId="0" fillId="18" fontId="35" numFmtId="0" xfId="0" applyFont="1"/>
    <xf borderId="0" fillId="18" fontId="38" numFmtId="0" xfId="0" applyAlignment="1" applyFont="1">
      <alignment horizontal="left" shrinkToFit="0" wrapText="0"/>
    </xf>
    <xf borderId="0" fillId="18" fontId="38" numFmtId="0" xfId="0" applyAlignment="1" applyFont="1">
      <alignment horizontal="left" readingOrder="0" shrinkToFit="0" wrapText="0"/>
    </xf>
    <xf borderId="0" fillId="22" fontId="38" numFmtId="0" xfId="0" applyAlignment="1" applyFont="1">
      <alignment horizontal="left" readingOrder="0" shrinkToFit="0" wrapText="0"/>
    </xf>
    <xf borderId="0" fillId="22" fontId="165" numFmtId="0" xfId="0" applyAlignment="1" applyFont="1">
      <alignment horizontal="left" readingOrder="0" shrinkToFit="0" wrapText="0"/>
    </xf>
    <xf borderId="0" fillId="0" fontId="165" numFmtId="0" xfId="0" applyAlignment="1" applyFont="1">
      <alignment horizontal="left" shrinkToFit="0" wrapText="0"/>
    </xf>
    <xf borderId="0" fillId="35" fontId="38" numFmtId="0" xfId="0" applyAlignment="1" applyFill="1" applyFont="1">
      <alignment horizontal="left" readingOrder="0" shrinkToFit="0" wrapText="0"/>
    </xf>
    <xf borderId="0" fillId="3" fontId="166" numFmtId="0" xfId="0" applyAlignment="1" applyFont="1">
      <alignment horizontal="left" readingOrder="0"/>
    </xf>
    <xf borderId="0" fillId="0" fontId="167" numFmtId="0" xfId="0" applyAlignment="1" applyFont="1">
      <alignment horizontal="left" readingOrder="0"/>
    </xf>
    <xf borderId="0" fillId="0" fontId="38" numFmtId="0" xfId="0" applyAlignment="1" applyFont="1">
      <alignment horizontal="left" readingOrder="0" shrinkToFit="0" wrapText="0"/>
    </xf>
    <xf borderId="0" fillId="0" fontId="165" numFmtId="0" xfId="0" applyAlignment="1" applyFont="1">
      <alignment shrinkToFit="0" vertical="bottom" wrapText="0"/>
    </xf>
    <xf borderId="0" fillId="18" fontId="165" numFmtId="0" xfId="0" applyAlignment="1" applyFont="1">
      <alignment horizontal="left" shrinkToFit="0" wrapText="0"/>
    </xf>
    <xf borderId="0" fillId="0" fontId="38" numFmtId="0" xfId="0" applyAlignment="1" applyFont="1">
      <alignment readingOrder="0"/>
    </xf>
    <xf borderId="0" fillId="0" fontId="38" numFmtId="0" xfId="0" applyFont="1"/>
    <xf borderId="0" fillId="0" fontId="35" numFmtId="0" xfId="0" applyAlignment="1" applyFont="1">
      <alignment readingOrder="0"/>
    </xf>
    <xf borderId="0" fillId="0" fontId="165" numFmtId="0" xfId="0" applyAlignment="1" applyFont="1">
      <alignment horizontal="left" readingOrder="0"/>
    </xf>
    <xf borderId="0" fillId="0" fontId="38" numFmtId="0" xfId="0" applyAlignment="1" applyFont="1">
      <alignment horizontal="left"/>
    </xf>
    <xf borderId="0" fillId="0" fontId="38" numFmtId="0" xfId="0" applyAlignment="1" applyFont="1">
      <alignment horizontal="left" readingOrder="0"/>
    </xf>
    <xf borderId="0" fillId="0" fontId="34" numFmtId="0" xfId="0" applyAlignment="1" applyFont="1">
      <alignment horizontal="left" shrinkToFit="0" vertical="center" wrapText="0"/>
    </xf>
    <xf borderId="0" fillId="0" fontId="1" numFmtId="0" xfId="0" applyAlignment="1" applyFont="1">
      <alignment horizontal="left" shrinkToFit="0" vertical="center" wrapText="0"/>
    </xf>
    <xf borderId="0" fillId="0" fontId="164" numFmtId="49" xfId="0" applyAlignment="1" applyFont="1" applyNumberFormat="1">
      <alignment horizontal="left" readingOrder="0" shrinkToFit="0" vertical="center" wrapText="0"/>
    </xf>
    <xf borderId="1" fillId="3" fontId="168" numFmtId="49" xfId="0" applyAlignment="1" applyBorder="1" applyFont="1" applyNumberFormat="1">
      <alignment horizontal="left" shrinkToFit="0" vertical="center" wrapText="0"/>
    </xf>
    <xf borderId="0" fillId="0" fontId="169" numFmtId="49" xfId="0" applyAlignment="1" applyFont="1" applyNumberFormat="1">
      <alignment horizontal="left" shrinkToFit="0" vertical="center" wrapText="0"/>
    </xf>
    <xf borderId="0" fillId="0" fontId="3" numFmtId="0" xfId="0" applyAlignment="1" applyFont="1">
      <alignment horizontal="left" shrinkToFit="0" vertical="center" wrapText="0"/>
    </xf>
    <xf borderId="0" fillId="0" fontId="170" numFmtId="0" xfId="0" applyAlignment="1" applyFont="1">
      <alignment horizontal="left" shrinkToFit="0" vertical="center" wrapText="0"/>
    </xf>
    <xf borderId="0" fillId="0" fontId="171" numFmtId="0" xfId="0" applyAlignment="1" applyFont="1">
      <alignment horizontal="left" readingOrder="0" shrinkToFit="0" vertical="center" wrapText="0"/>
    </xf>
    <xf borderId="0" fillId="0" fontId="172" numFmtId="0" xfId="0" applyAlignment="1" applyFont="1">
      <alignment horizontal="left" shrinkToFit="0" vertical="center" wrapText="0"/>
    </xf>
    <xf borderId="0" fillId="3" fontId="1" numFmtId="0" xfId="0" applyAlignment="1" applyFont="1">
      <alignment horizontal="left" shrinkToFit="0" vertical="center" wrapText="0"/>
    </xf>
    <xf borderId="0" fillId="0" fontId="173" numFmtId="0" xfId="0" applyAlignment="1" applyFont="1">
      <alignment horizontal="left" readingOrder="0" shrinkToFit="0" vertical="center" wrapText="0"/>
    </xf>
    <xf borderId="1" fillId="0" fontId="3" numFmtId="0" xfId="0" applyAlignment="1" applyBorder="1" applyFont="1">
      <alignment horizontal="left" shrinkToFit="0" vertical="center" wrapText="0"/>
    </xf>
    <xf borderId="0" fillId="0" fontId="102" numFmtId="0" xfId="0" applyAlignment="1" applyFont="1">
      <alignment horizontal="left" shrinkToFit="0" vertical="center" wrapText="0"/>
    </xf>
    <xf borderId="1" fillId="0" fontId="174" numFmtId="0" xfId="0" applyAlignment="1" applyBorder="1" applyFont="1">
      <alignment horizontal="left" readingOrder="0" shrinkToFit="0" vertical="center" wrapText="0"/>
    </xf>
    <xf borderId="0" fillId="0" fontId="35" numFmtId="0" xfId="0" applyAlignment="1" applyFont="1">
      <alignment horizontal="left" shrinkToFit="0" vertical="center" wrapText="0"/>
    </xf>
    <xf borderId="0" fillId="0" fontId="175" numFmtId="0" xfId="0" applyAlignment="1" applyFont="1">
      <alignment horizontal="left" shrinkToFit="0" vertical="center" wrapText="0"/>
    </xf>
    <xf borderId="0" fillId="0" fontId="176" numFmtId="0" xfId="0" applyAlignment="1" applyFont="1">
      <alignment horizontal="left" readingOrder="0" shrinkToFit="0" vertical="center" wrapText="0"/>
    </xf>
    <xf borderId="0" fillId="0" fontId="35" numFmtId="0" xfId="0" applyAlignment="1" applyFont="1">
      <alignment horizontal="left" readingOrder="0" shrinkToFit="0" vertical="center" wrapText="0"/>
    </xf>
    <xf borderId="0" fillId="0" fontId="164" numFmtId="0" xfId="0" applyAlignment="1" applyFont="1">
      <alignment horizontal="left" readingOrder="0"/>
    </xf>
    <xf borderId="0" fillId="0" fontId="177" numFmtId="0" xfId="0" applyAlignment="1" applyFont="1">
      <alignment horizontal="left" readingOrder="0" shrinkToFit="0" vertical="center" wrapText="0"/>
    </xf>
    <xf borderId="0" fillId="0" fontId="166" numFmtId="0" xfId="0" applyAlignment="1" applyFont="1">
      <alignment horizontal="left" readingOrder="0"/>
    </xf>
    <xf borderId="0" fillId="0" fontId="178" numFmtId="0" xfId="0" applyAlignment="1" applyFont="1">
      <alignment horizontal="left" readingOrder="0"/>
    </xf>
    <xf borderId="0" fillId="0" fontId="34" numFmtId="49" xfId="0" applyAlignment="1" applyFont="1" applyNumberFormat="1">
      <alignment shrinkToFit="0" vertical="bottom" wrapText="0"/>
    </xf>
    <xf borderId="0" fillId="0" fontId="34" numFmtId="49" xfId="0" applyAlignment="1" applyFont="1" applyNumberFormat="1">
      <alignment readingOrder="0" shrinkToFit="0" vertical="bottom" wrapText="0"/>
    </xf>
    <xf borderId="0" fillId="0" fontId="34" numFmtId="0" xfId="0" applyAlignment="1" applyFont="1">
      <alignment readingOrder="0" shrinkToFit="0" vertical="bottom" wrapText="0"/>
    </xf>
    <xf borderId="0" fillId="0" fontId="34" numFmtId="0" xfId="0" applyAlignment="1" applyFont="1">
      <alignment horizontal="right" readingOrder="0" shrinkToFit="0" vertical="bottom" wrapText="0"/>
    </xf>
    <xf borderId="0" fillId="0" fontId="3" numFmtId="0" xfId="0" applyAlignment="1" applyFont="1">
      <alignment shrinkToFit="0" vertical="bottom" wrapText="0"/>
    </xf>
    <xf borderId="0" fillId="0" fontId="3" numFmtId="0" xfId="0" applyAlignment="1" applyFont="1">
      <alignment horizontal="right" shrinkToFit="0" vertical="bottom" wrapText="0"/>
    </xf>
    <xf borderId="0" fillId="0" fontId="179" numFmtId="0" xfId="0" applyAlignment="1" applyFont="1">
      <alignment shrinkToFit="0" vertical="bottom" wrapText="0"/>
    </xf>
    <xf borderId="0" fillId="0" fontId="3" numFmtId="0" xfId="0" applyAlignment="1" applyFont="1">
      <alignment horizontal="right" readingOrder="0"/>
    </xf>
    <xf borderId="0" fillId="0" fontId="3" numFmtId="0" xfId="0" applyFont="1"/>
    <xf borderId="0" fillId="0" fontId="3" numFmtId="0" xfId="0" applyAlignment="1" applyFont="1">
      <alignment horizontal="right" readingOrder="0" shrinkToFit="0" vertical="bottom" wrapText="0"/>
    </xf>
    <xf borderId="0" fillId="0" fontId="180" numFmtId="0" xfId="0" applyAlignment="1" applyFont="1">
      <alignment horizontal="right" readingOrder="0" shrinkToFit="0" vertical="bottom" wrapText="0"/>
    </xf>
    <xf borderId="1" fillId="0" fontId="181" numFmtId="0" xfId="0" applyAlignment="1" applyBorder="1" applyFont="1">
      <alignment shrinkToFit="0" vertical="bottom" wrapText="0"/>
    </xf>
    <xf borderId="3" fillId="0" fontId="3" numFmtId="0" xfId="0" applyAlignment="1" applyBorder="1" applyFont="1">
      <alignment horizontal="right" readingOrder="0" shrinkToFit="0" vertical="bottom" wrapText="0"/>
    </xf>
    <xf borderId="0" fillId="0" fontId="3" numFmtId="0" xfId="0" applyAlignment="1" applyFont="1">
      <alignment readingOrder="0" vertical="bottom"/>
    </xf>
    <xf borderId="0" fillId="0" fontId="3" numFmtId="0" xfId="0" applyAlignment="1" applyFont="1">
      <alignment horizontal="right" readingOrder="0" shrinkToFit="0" vertical="bottom" wrapText="0"/>
    </xf>
    <xf borderId="0" fillId="12" fontId="3" numFmtId="0" xfId="0" applyAlignment="1" applyFont="1">
      <alignment horizontal="right" readingOrder="0" shrinkToFit="0" vertical="bottom" wrapText="0"/>
    </xf>
    <xf borderId="0" fillId="12" fontId="3" numFmtId="0" xfId="0" applyAlignment="1" applyFont="1">
      <alignment readingOrder="0" shrinkToFit="0" vertical="bottom" wrapText="0"/>
    </xf>
    <xf borderId="0" fillId="12" fontId="3" numFmtId="0" xfId="0" applyAlignment="1" applyFont="1">
      <alignment shrinkToFit="0" vertical="bottom" wrapText="0"/>
    </xf>
    <xf borderId="0" fillId="20" fontId="3" numFmtId="0" xfId="0" applyAlignment="1" applyFont="1">
      <alignment shrinkToFit="0" vertical="bottom" wrapText="0"/>
    </xf>
    <xf borderId="0" fillId="0" fontId="3" numFmtId="0" xfId="0" applyAlignment="1" applyFont="1">
      <alignment horizontal="right"/>
    </xf>
    <xf borderId="0" fillId="0" fontId="182" numFmtId="0" xfId="0" applyAlignment="1" applyFont="1">
      <alignment readingOrder="0" shrinkToFit="0" vertical="bottom" wrapText="0"/>
    </xf>
    <xf borderId="0" fillId="0" fontId="3" numFmtId="0" xfId="0" applyAlignment="1" applyFont="1">
      <alignment horizontal="right" readingOrder="0" shrinkToFit="0" wrapText="1"/>
    </xf>
    <xf borderId="0" fillId="12" fontId="3" numFmtId="0" xfId="0" applyAlignment="1" applyFont="1">
      <alignment horizontal="right" shrinkToFit="0" vertical="bottom" wrapText="0"/>
    </xf>
    <xf borderId="0" fillId="20" fontId="3" numFmtId="0" xfId="0" applyAlignment="1" applyFont="1">
      <alignment horizontal="right" shrinkToFit="0" vertical="bottom" wrapText="0"/>
    </xf>
    <xf borderId="0" fillId="20" fontId="3" numFmtId="0" xfId="0" applyAlignment="1" applyFont="1">
      <alignment readingOrder="0" vertical="bottom"/>
    </xf>
    <xf borderId="0" fillId="12" fontId="3" numFmtId="0" xfId="0" applyAlignment="1" applyFont="1">
      <alignment readingOrder="0" vertical="bottom"/>
    </xf>
    <xf borderId="0" fillId="0" fontId="183" numFmtId="0" xfId="0" applyAlignment="1" applyFont="1">
      <alignment readingOrder="0" vertical="bottom"/>
    </xf>
    <xf borderId="0" fillId="0" fontId="3" numFmtId="0" xfId="0" applyAlignment="1" applyFont="1">
      <alignment vertical="bottom"/>
    </xf>
    <xf borderId="0" fillId="6" fontId="3" numFmtId="0" xfId="0" applyAlignment="1" applyFont="1">
      <alignment shrinkToFit="0" vertical="bottom" wrapText="0"/>
    </xf>
    <xf borderId="0" fillId="0" fontId="165" numFmtId="49" xfId="0" applyFont="1" applyNumberFormat="1"/>
    <xf borderId="0" fillId="0" fontId="38" numFmtId="49" xfId="0" applyFont="1" applyNumberFormat="1"/>
    <xf borderId="0" fillId="0" fontId="38" numFmtId="164" xfId="0" applyFont="1" applyNumberFormat="1"/>
    <xf borderId="0" fillId="0" fontId="184" numFmtId="49" xfId="0" applyFont="1" applyNumberFormat="1"/>
    <xf borderId="0" fillId="0" fontId="164" numFmtId="49" xfId="0" applyAlignment="1" applyFont="1" applyNumberFormat="1">
      <alignment horizontal="left" readingOrder="0"/>
    </xf>
    <xf borderId="0" fillId="0" fontId="0" numFmtId="49" xfId="0" applyAlignment="1" applyFont="1" applyNumberFormat="1">
      <alignment horizontal="left" readingOrder="0"/>
    </xf>
    <xf borderId="0" fillId="0" fontId="164" numFmtId="49" xfId="0" applyAlignment="1" applyFont="1" applyNumberFormat="1">
      <alignment horizontal="left" readingOrder="0"/>
    </xf>
    <xf borderId="0" fillId="0" fontId="164" numFmtId="49" xfId="0" applyAlignment="1" applyFont="1" applyNumberFormat="1">
      <alignment horizontal="left"/>
    </xf>
    <xf borderId="0" fillId="0" fontId="4" numFmtId="0" xfId="0" applyAlignment="1" applyFont="1">
      <alignment readingOrder="0" vertical="center"/>
    </xf>
    <xf borderId="0" fillId="0" fontId="3" numFmtId="0" xfId="0" applyAlignment="1" applyFont="1">
      <alignment horizontal="left" readingOrder="0" shrinkToFit="0" wrapText="0"/>
    </xf>
    <xf borderId="0" fillId="0" fontId="185" numFmtId="0" xfId="0" applyAlignment="1" applyFont="1">
      <alignment horizontal="left" readingOrder="0"/>
    </xf>
    <xf borderId="0" fillId="0" fontId="186" numFmtId="0" xfId="0" applyAlignment="1" applyFont="1">
      <alignment horizontal="left" readingOrder="0" shrinkToFit="0" wrapText="0"/>
    </xf>
    <xf borderId="0" fillId="0" fontId="187" numFmtId="0" xfId="0" applyAlignment="1" applyFont="1">
      <alignment horizontal="left" readingOrder="0" shrinkToFit="0" wrapText="0"/>
    </xf>
    <xf borderId="0" fillId="3" fontId="3" numFmtId="0" xfId="0" applyAlignment="1" applyFont="1">
      <alignment horizontal="left" readingOrder="0"/>
    </xf>
    <xf borderId="0" fillId="0" fontId="188" numFmtId="0" xfId="0" applyAlignment="1" applyFont="1">
      <alignment horizontal="left" readingOrder="0" shrinkToFit="0" wrapText="0"/>
    </xf>
    <xf borderId="0" fillId="0" fontId="35" numFmtId="0" xfId="0" applyAlignment="1" applyFont="1">
      <alignment horizontal="left" readingOrder="0" vertical="center"/>
    </xf>
    <xf borderId="0" fillId="6" fontId="34" numFmtId="49" xfId="0" applyAlignment="1" applyFont="1" applyNumberFormat="1">
      <alignment horizontal="left" shrinkToFit="0" vertical="center" wrapText="0"/>
    </xf>
    <xf borderId="0" fillId="22" fontId="34" numFmtId="49" xfId="0" applyAlignment="1" applyFont="1" applyNumberFormat="1">
      <alignment horizontal="left" readingOrder="0" shrinkToFit="0" vertical="center" wrapText="0"/>
    </xf>
    <xf borderId="0" fillId="0" fontId="189" numFmtId="49" xfId="0" applyAlignment="1" applyFont="1" applyNumberFormat="1">
      <alignment horizontal="left" shrinkToFit="0" vertical="center" wrapText="0"/>
    </xf>
    <xf borderId="0" fillId="6" fontId="189" numFmtId="49" xfId="0" applyAlignment="1" applyFont="1" applyNumberFormat="1">
      <alignment horizontal="left" shrinkToFit="0" vertical="center" wrapText="0"/>
    </xf>
    <xf borderId="0" fillId="22" fontId="189" numFmtId="49" xfId="0" applyAlignment="1" applyFont="1" applyNumberFormat="1">
      <alignment horizontal="left" shrinkToFit="0" vertical="center" wrapText="0"/>
    </xf>
    <xf borderId="0" fillId="6" fontId="190" numFmtId="49" xfId="0" applyAlignment="1" applyFont="1" applyNumberFormat="1">
      <alignment horizontal="left" shrinkToFit="0" vertical="center" wrapText="0"/>
    </xf>
    <xf borderId="1" fillId="6" fontId="190" numFmtId="49" xfId="0" applyAlignment="1" applyBorder="1" applyFont="1" applyNumberFormat="1">
      <alignment horizontal="left" shrinkToFit="0" vertical="center" wrapText="0"/>
    </xf>
    <xf borderId="0" fillId="6" fontId="191" numFmtId="49" xfId="0" applyAlignment="1" applyFont="1" applyNumberFormat="1">
      <alignment horizontal="left" shrinkToFit="0" vertical="center" wrapText="0"/>
    </xf>
    <xf borderId="1" fillId="0" fontId="1" numFmtId="1" xfId="0" applyAlignment="1" applyBorder="1" applyFont="1" applyNumberFormat="1">
      <alignment horizontal="left" shrinkToFit="0" vertical="center" wrapText="0"/>
    </xf>
    <xf borderId="0" fillId="0" fontId="165" numFmtId="0" xfId="0" applyAlignment="1" applyFont="1">
      <alignment vertical="bottom"/>
    </xf>
    <xf borderId="0" fillId="0" fontId="38" numFmtId="0" xfId="0" applyAlignment="1" applyFont="1">
      <alignment horizontal="right" vertical="bottom"/>
    </xf>
    <xf borderId="1" fillId="0" fontId="38" numFmtId="0" xfId="0" applyAlignment="1" applyBorder="1" applyFont="1">
      <alignment readingOrder="0" shrinkToFit="0" vertical="bottom" wrapText="0"/>
    </xf>
    <xf borderId="1" fillId="3" fontId="166" numFmtId="0" xfId="0" applyAlignment="1" applyBorder="1" applyFont="1">
      <alignment readingOrder="0" shrinkToFit="0" vertical="bottom" wrapText="0"/>
    </xf>
    <xf borderId="0" fillId="0" fontId="38" numFmtId="0" xfId="0" applyAlignment="1" applyFont="1">
      <alignment readingOrder="0" vertical="bottom"/>
    </xf>
    <xf borderId="0" fillId="0" fontId="192" numFmtId="0" xfId="0" applyAlignment="1" applyFont="1">
      <alignment horizontal="center" readingOrder="0" shrinkToFit="0" wrapText="0"/>
    </xf>
    <xf borderId="0" fillId="36" fontId="192" numFmtId="0" xfId="0" applyAlignment="1" applyFill="1" applyFont="1">
      <alignment horizontal="center" readingOrder="0" shrinkToFit="0" wrapText="0"/>
    </xf>
    <xf borderId="0" fillId="0" fontId="165" numFmtId="0" xfId="0" applyAlignment="1" applyFont="1">
      <alignment horizontal="center" readingOrder="0" shrinkToFit="0" wrapText="0"/>
    </xf>
    <xf borderId="0" fillId="0" fontId="165" numFmtId="0" xfId="0" applyAlignment="1" applyFont="1">
      <alignment horizontal="center" shrinkToFit="0" wrapText="0"/>
    </xf>
    <xf borderId="0" fillId="0" fontId="165" numFmtId="0" xfId="0" applyAlignment="1" applyFont="1">
      <alignment shrinkToFit="0" wrapText="0"/>
    </xf>
    <xf borderId="0" fillId="0" fontId="166" numFmtId="0" xfId="0" applyAlignment="1" applyFont="1">
      <alignment readingOrder="0" shrinkToFit="0" vertical="bottom" wrapText="0"/>
    </xf>
    <xf borderId="0" fillId="0" fontId="193" numFmtId="0" xfId="0" applyAlignment="1" applyFont="1">
      <alignment readingOrder="0" shrinkToFit="0" vertical="bottom" wrapText="0"/>
    </xf>
    <xf borderId="0" fillId="0" fontId="166" numFmtId="0" xfId="0" applyAlignment="1" applyFont="1">
      <alignment readingOrder="0" shrinkToFit="0" vertical="bottom" wrapText="1"/>
    </xf>
    <xf borderId="0" fillId="0" fontId="166" numFmtId="0" xfId="0" applyAlignment="1" applyFont="1">
      <alignment shrinkToFit="0" vertical="bottom" wrapText="0"/>
    </xf>
    <xf borderId="0" fillId="0" fontId="38" numFmtId="0" xfId="0" applyAlignment="1" applyFont="1">
      <alignment shrinkToFit="0" vertical="top" wrapText="0"/>
    </xf>
    <xf borderId="0" fillId="0" fontId="38" numFmtId="0" xfId="0" applyAlignment="1" applyFont="1">
      <alignment shrinkToFit="0" vertical="bottom" wrapText="0"/>
    </xf>
    <xf borderId="0" fillId="0" fontId="38" numFmtId="0" xfId="0" applyAlignment="1" applyFont="1">
      <alignment readingOrder="0" shrinkToFit="0" vertical="bottom" wrapText="0"/>
    </xf>
    <xf borderId="0" fillId="0" fontId="194" numFmtId="0" xfId="0" applyAlignment="1" applyFont="1">
      <alignment readingOrder="0" shrinkToFit="0" vertical="bottom" wrapText="0"/>
    </xf>
    <xf borderId="0" fillId="0" fontId="38"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ontology.neuinfo.org/NIF/ttl/NIF-Dysfunction.ttl" TargetMode="External"/><Relationship Id="rId42" Type="http://schemas.openxmlformats.org/officeDocument/2006/relationships/hyperlink" Target="http://ontology.apa.org/apaonto" TargetMode="External"/><Relationship Id="rId41" Type="http://schemas.openxmlformats.org/officeDocument/2006/relationships/hyperlink" Target="http://ontology.neuinfo.org/NIF/Dysfunction/NIF-Dysfunction.owl" TargetMode="External"/><Relationship Id="rId44" Type="http://schemas.openxmlformats.org/officeDocument/2006/relationships/hyperlink" Target="http://purl.obolibrary.org/obo/DOID_" TargetMode="External"/><Relationship Id="rId43" Type="http://schemas.openxmlformats.org/officeDocument/2006/relationships/hyperlink" Target="http://data.bioontology.org/ontologies/APADISORDERS/submissions/1/download?apikey=8b5b7825-538d-40e0-9e9e-5ab9274a9aeb" TargetMode="External"/><Relationship Id="rId46" Type="http://schemas.openxmlformats.org/officeDocument/2006/relationships/hyperlink" Target="http://purl.obolibrary.org/obo/HP_" TargetMode="External"/><Relationship Id="rId45" Type="http://schemas.openxmlformats.org/officeDocument/2006/relationships/hyperlink" Target="http://purl.obolibrary.org/obo/doid.owl" TargetMode="External"/><Relationship Id="rId107" Type="http://schemas.openxmlformats.org/officeDocument/2006/relationships/hyperlink" Target="http://purl.org/linguistics/gold" TargetMode="External"/><Relationship Id="rId106" Type="http://schemas.openxmlformats.org/officeDocument/2006/relationships/hyperlink" Target="http://purl.org/cerif/frapo" TargetMode="External"/><Relationship Id="rId105" Type="http://schemas.openxmlformats.org/officeDocument/2006/relationships/hyperlink" Target="http://data.bioontology.org/ontologies/ONL-DP/submissions/1/download?apikey=8b5b7825-538d-40e0-9e9e-5ab9274a9aeb" TargetMode="External"/><Relationship Id="rId104" Type="http://schemas.openxmlformats.org/officeDocument/2006/relationships/hyperlink" Target="http://neurolog.unice.fr/ontoneurolog/v3.0/dolce-particular.owl" TargetMode="External"/><Relationship Id="rId109" Type="http://schemas.openxmlformats.org/officeDocument/2006/relationships/hyperlink" Target="https://bioportal.bioontology.org/ontologies/HUPSON" TargetMode="External"/><Relationship Id="rId108" Type="http://schemas.openxmlformats.org/officeDocument/2006/relationships/hyperlink" Target="http://linguistics-ontology.org/gold-2010.owl" TargetMode="External"/><Relationship Id="rId48" Type="http://schemas.openxmlformats.org/officeDocument/2006/relationships/hyperlink" Target="http://www.ebi.ac.uk/efo/" TargetMode="External"/><Relationship Id="rId47" Type="http://schemas.openxmlformats.org/officeDocument/2006/relationships/hyperlink" Target="http://purl.obolibrary.org/obo/hp.owl" TargetMode="External"/><Relationship Id="rId49" Type="http://schemas.openxmlformats.org/officeDocument/2006/relationships/hyperlink" Target="http://www.ebi.ac.uk/efo/efo.owl" TargetMode="External"/><Relationship Id="rId103" Type="http://schemas.openxmlformats.org/officeDocument/2006/relationships/hyperlink" Target="http://bioportal.bioontology.org/ontologies/ONL-DP" TargetMode="External"/><Relationship Id="rId102" Type="http://schemas.openxmlformats.org/officeDocument/2006/relationships/hyperlink" Target="https://bioportal.bioontology.org/ontologies/ICD11-BODYSYSTEM" TargetMode="External"/><Relationship Id="rId101" Type="http://schemas.openxmlformats.org/officeDocument/2006/relationships/hyperlink" Target="https://bioportal.bioontology.org/ontologies/BIOMO/?p=summary" TargetMode="External"/><Relationship Id="rId100" Type="http://schemas.openxmlformats.org/officeDocument/2006/relationships/hyperlink" Target="http://purl.org/ontology/bibo" TargetMode="External"/><Relationship Id="rId31" Type="http://schemas.openxmlformats.org/officeDocument/2006/relationships/hyperlink" Target="https://raw.githubusercontent.com/schemaorg/schemaorg/29c6ef82474c8f5bd1ac9fe8c8283ce77f1db437/data/ext/health-lifesci/med-health-core.rdfa" TargetMode="External"/><Relationship Id="rId30" Type="http://schemas.openxmlformats.org/officeDocument/2006/relationships/hyperlink" Target="http://health-lifesci.schema.org/" TargetMode="External"/><Relationship Id="rId33" Type="http://schemas.openxmlformats.org/officeDocument/2006/relationships/hyperlink" Target="https://uts.nlm.nih.gov/license.html" TargetMode="External"/><Relationship Id="rId32" Type="http://schemas.openxmlformats.org/officeDocument/2006/relationships/hyperlink" Target="http://purl.bioontology.org/ontology/ICD10CM" TargetMode="External"/><Relationship Id="rId35" Type="http://schemas.openxmlformats.org/officeDocument/2006/relationships/hyperlink" Target="https://uts.nlm.nih.gov/license.html" TargetMode="External"/><Relationship Id="rId34" Type="http://schemas.openxmlformats.org/officeDocument/2006/relationships/hyperlink" Target="http://purl.bioontology.org/ontology/ICD9CM/" TargetMode="External"/><Relationship Id="rId37" Type="http://schemas.openxmlformats.org/officeDocument/2006/relationships/hyperlink" Target="http://purl.bioontology.org/ontology/MESH/" TargetMode="External"/><Relationship Id="rId36" Type="http://schemas.openxmlformats.org/officeDocument/2006/relationships/hyperlink" Target="http://purl.bioontology.org/ontology/MESH/" TargetMode="External"/><Relationship Id="rId39" Type="http://schemas.openxmlformats.org/officeDocument/2006/relationships/hyperlink" Target="http://www.w3.org/2001/sw/hcls/ns/transmed/" TargetMode="External"/><Relationship Id="rId38" Type="http://schemas.openxmlformats.org/officeDocument/2006/relationships/hyperlink" Target="https://uts.nlm.nih.gov/license.html" TargetMode="External"/><Relationship Id="rId20" Type="http://schemas.openxmlformats.org/officeDocument/2006/relationships/hyperlink" Target="http://purl.bioontology.org/ontology/STY/" TargetMode="External"/><Relationship Id="rId22" Type="http://schemas.openxmlformats.org/officeDocument/2006/relationships/hyperlink" Target="https://github.com/jannahastings/mental-functioning-ontology" TargetMode="External"/><Relationship Id="rId21" Type="http://schemas.openxmlformats.org/officeDocument/2006/relationships/hyperlink" Target="http://data.bioontology.org/ontologies/STY/submissions/14/download?apikey=8b5b7825-538d-40e0-9e9e-5ab9274a9aeb" TargetMode="External"/><Relationship Id="rId24" Type="http://schemas.openxmlformats.org/officeDocument/2006/relationships/hyperlink" Target="http://data.bioontology.org/ontologies/MF/submissions/19/download?apikey=8b5b7825-538d-40e0-9e9e-5ab9274a9aeb" TargetMode="External"/><Relationship Id="rId23" Type="http://schemas.openxmlformats.org/officeDocument/2006/relationships/hyperlink" Target="http://purl.obolibrary.org/obo/MF_" TargetMode="External"/><Relationship Id="rId129" Type="http://schemas.openxmlformats.org/officeDocument/2006/relationships/hyperlink" Target="https://bioportal.bioontology.org/ontologies/VSO" TargetMode="External"/><Relationship Id="rId128" Type="http://schemas.openxmlformats.org/officeDocument/2006/relationships/hyperlink" Target="https://bioportal.bioontology.org/ontologies/UNITSONT" TargetMode="External"/><Relationship Id="rId127" Type="http://schemas.openxmlformats.org/officeDocument/2006/relationships/hyperlink" Target="https://bioportal.bioontology.org/ontologies/UO" TargetMode="External"/><Relationship Id="rId126" Type="http://schemas.openxmlformats.org/officeDocument/2006/relationships/hyperlink" Target="https://bioportal.bioontology.org/ontologies/SSO" TargetMode="External"/><Relationship Id="rId26" Type="http://schemas.openxmlformats.org/officeDocument/2006/relationships/hyperlink" Target="http://purl.obolibrary.org/obo/MFOEM.owl" TargetMode="External"/><Relationship Id="rId121" Type="http://schemas.openxmlformats.org/officeDocument/2006/relationships/hyperlink" Target="https://raw.githubusercontent.com/scholix/schema/master/xsd/v3/schema.xsd" TargetMode="External"/><Relationship Id="rId25" Type="http://schemas.openxmlformats.org/officeDocument/2006/relationships/hyperlink" Target="https://github.com/jannahastings/emotion-ontology" TargetMode="External"/><Relationship Id="rId120" Type="http://schemas.openxmlformats.org/officeDocument/2006/relationships/hyperlink" Target="http://www.scholix.org" TargetMode="External"/><Relationship Id="rId28" Type="http://schemas.openxmlformats.org/officeDocument/2006/relationships/hyperlink" Target="http://purl.obolibrary.org/obo/NBO_" TargetMode="External"/><Relationship Id="rId27" Type="http://schemas.openxmlformats.org/officeDocument/2006/relationships/hyperlink" Target="https://bioportal.bioontology.org/ontologies/NBO" TargetMode="External"/><Relationship Id="rId125" Type="http://schemas.openxmlformats.org/officeDocument/2006/relationships/hyperlink" Target="http://neurolog.unice.fr/ontoneurolog/v3.1/study-examination-subject.owl" TargetMode="External"/><Relationship Id="rId29" Type="http://schemas.openxmlformats.org/officeDocument/2006/relationships/hyperlink" Target="http://purl.obolibrary.org/obo/nbo.owl" TargetMode="External"/><Relationship Id="rId124" Type="http://schemas.openxmlformats.org/officeDocument/2006/relationships/hyperlink" Target="http://www.w3.org/2004/02/skos/core" TargetMode="External"/><Relationship Id="rId123" Type="http://schemas.openxmlformats.org/officeDocument/2006/relationships/hyperlink" Target="https://bioportal.bioontology.org/ontologies/SEDI" TargetMode="External"/><Relationship Id="rId122" Type="http://schemas.openxmlformats.org/officeDocument/2006/relationships/hyperlink" Target="https://scholexplorer.openaire.eu/" TargetMode="External"/><Relationship Id="rId95" Type="http://schemas.openxmlformats.org/officeDocument/2006/relationships/hyperlink" Target="http://bhi.washington.edu/OPB" TargetMode="External"/><Relationship Id="rId94" Type="http://schemas.openxmlformats.org/officeDocument/2006/relationships/hyperlink" Target="https://bioportal.bioontology.org/ontologies/OPB" TargetMode="External"/><Relationship Id="rId97" Type="http://schemas.openxmlformats.org/officeDocument/2006/relationships/hyperlink" Target="https://bioportal.bioontology.org/ontologies/AEO" TargetMode="External"/><Relationship Id="rId96" Type="http://schemas.openxmlformats.org/officeDocument/2006/relationships/hyperlink" Target="http://data.bioontology.org/ontologies/OPB/submissions/16/download?apikey=8b5b7825-538d-40e0-9e9e-5ab9274a9aeb" TargetMode="External"/><Relationship Id="rId11" Type="http://schemas.openxmlformats.org/officeDocument/2006/relationships/hyperlink" Target="http://schema.org/" TargetMode="External"/><Relationship Id="rId99" Type="http://schemas.openxmlformats.org/officeDocument/2006/relationships/hyperlink" Target="https://bioportal.bioontology.org/ontologies/BFO" TargetMode="External"/><Relationship Id="rId10" Type="http://schemas.openxmlformats.org/officeDocument/2006/relationships/hyperlink" Target="https://www.ebi.ac.uk/ols/ontologies/pato" TargetMode="External"/><Relationship Id="rId98" Type="http://schemas.openxmlformats.org/officeDocument/2006/relationships/hyperlink" Target="https://bioportal.bioontology.org/ontologies/EXACT" TargetMode="External"/><Relationship Id="rId13" Type="http://schemas.openxmlformats.org/officeDocument/2006/relationships/hyperlink" Target="http://semanticscience.org/ontology/sio.owl" TargetMode="External"/><Relationship Id="rId12" Type="http://schemas.openxmlformats.org/officeDocument/2006/relationships/hyperlink" Target="http://datashapes.org/schema.ttl" TargetMode="External"/><Relationship Id="rId91" Type="http://schemas.openxmlformats.org/officeDocument/2006/relationships/hyperlink" Target="https://bioportal.bioontology.org/ontologies/QUDT2" TargetMode="External"/><Relationship Id="rId90" Type="http://schemas.openxmlformats.org/officeDocument/2006/relationships/hyperlink" Target="http://purl.org/NET/ssnx/qu/dim" TargetMode="External"/><Relationship Id="rId93" Type="http://schemas.openxmlformats.org/officeDocument/2006/relationships/hyperlink" Target="http://data.bioontology.org/ontologies/QUDT2/submissions/1/download?apikey=8b5b7825-538d-40e0-9e9e-5ab9274a9aeb" TargetMode="External"/><Relationship Id="rId92" Type="http://schemas.openxmlformats.org/officeDocument/2006/relationships/hyperlink" Target="http://qudt.org/schema/qudt" TargetMode="External"/><Relationship Id="rId118" Type="http://schemas.openxmlformats.org/officeDocument/2006/relationships/hyperlink" Target="https://bioportal.bioontology.org/ontologies/PEDTERM/?p=summary" TargetMode="External"/><Relationship Id="rId117" Type="http://schemas.openxmlformats.org/officeDocument/2006/relationships/hyperlink" Target="http://data.bioontology.org/ontologies/OPB/submissions/16/download?apikey=8b5b7825-538d-40e0-9e9e-5ab9274a9aeb" TargetMode="External"/><Relationship Id="rId116" Type="http://schemas.openxmlformats.org/officeDocument/2006/relationships/hyperlink" Target="https://bioportal.bioontology.org/ontologies/OPB" TargetMode="External"/><Relationship Id="rId115" Type="http://schemas.openxmlformats.org/officeDocument/2006/relationships/hyperlink" Target="https://bioportal.bioontology.org/ontologies/OPB" TargetMode="External"/><Relationship Id="rId119" Type="http://schemas.openxmlformats.org/officeDocument/2006/relationships/hyperlink" Target="http://www.owl-ontologies.com/Ontology1358660052.owl" TargetMode="External"/><Relationship Id="rId15" Type="http://schemas.openxmlformats.org/officeDocument/2006/relationships/hyperlink" Target="http://purl.bioontology.org/ontology/SNOMEDCT/" TargetMode="External"/><Relationship Id="rId110" Type="http://schemas.openxmlformats.org/officeDocument/2006/relationships/hyperlink" Target="https://bioportal.bioontology.org/ontologies/HUPSON" TargetMode="External"/><Relationship Id="rId14" Type="http://schemas.openxmlformats.org/officeDocument/2006/relationships/hyperlink" Target="http://semanticscience.org/ontology/sio.owl" TargetMode="External"/><Relationship Id="rId17" Type="http://schemas.openxmlformats.org/officeDocument/2006/relationships/hyperlink" Target="http://purl.bioontology.org/ontology/SNMI/" TargetMode="External"/><Relationship Id="rId16" Type="http://schemas.openxmlformats.org/officeDocument/2006/relationships/hyperlink" Target="https://uts.nlm.nih.gov/license.html" TargetMode="External"/><Relationship Id="rId19" Type="http://schemas.openxmlformats.org/officeDocument/2006/relationships/hyperlink" Target="http://bioportal.bioontology.org/ontologies/STY" TargetMode="External"/><Relationship Id="rId114" Type="http://schemas.openxmlformats.org/officeDocument/2006/relationships/hyperlink" Target="https://bioportal.bioontology.org/ontologies/OPE/?p=summary" TargetMode="External"/><Relationship Id="rId18" Type="http://schemas.openxmlformats.org/officeDocument/2006/relationships/hyperlink" Target="http://data.bioontology.org/ontologies/SNMI/submissions/15/download?apikey=8b5b7825-538d-40e0-9e9e-5ab9274a9aeb" TargetMode="External"/><Relationship Id="rId113" Type="http://schemas.openxmlformats.org/officeDocument/2006/relationships/hyperlink" Target="https://bioportal.bioontology.org/ontologies/OBI/?p=summary" TargetMode="External"/><Relationship Id="rId112" Type="http://schemas.openxmlformats.org/officeDocument/2006/relationships/hyperlink" Target="http://bioportal.bioontology.org/ontologies/ONL-MSA" TargetMode="External"/><Relationship Id="rId111" Type="http://schemas.openxmlformats.org/officeDocument/2006/relationships/hyperlink" Target="http://data.bioontology.org/ontologies/HUPSON/submissions/1/download?apikey=8b5b7825-538d-40e0-9e9e-5ab9274a9aeb" TargetMode="External"/><Relationship Id="rId84" Type="http://schemas.openxmlformats.org/officeDocument/2006/relationships/hyperlink" Target="http://smart-ics.ee.surrey.ac.uk/ontology/m3-lite.owl" TargetMode="External"/><Relationship Id="rId83" Type="http://schemas.openxmlformats.org/officeDocument/2006/relationships/hyperlink" Target="http://purl.org/iot/vocab/m3-lite" TargetMode="External"/><Relationship Id="rId86" Type="http://schemas.openxmlformats.org/officeDocument/2006/relationships/hyperlink" Target="http://sensormeasurement.appspot.com/m3" TargetMode="External"/><Relationship Id="rId85" Type="http://schemas.openxmlformats.org/officeDocument/2006/relationships/hyperlink" Target="https://mafiadoc.com/the-m3-lite-taxonomy_5c3f3a72097c47a2598b4704.html" TargetMode="External"/><Relationship Id="rId88" Type="http://schemas.openxmlformats.org/officeDocument/2006/relationships/hyperlink" Target="https://sensormeasurement.appspot.com/?p=m3" TargetMode="External"/><Relationship Id="rId87" Type="http://schemas.openxmlformats.org/officeDocument/2006/relationships/hyperlink" Target="http://sensormeasurement.appspot.com/m3.owl" TargetMode="External"/><Relationship Id="rId89" Type="http://schemas.openxmlformats.org/officeDocument/2006/relationships/hyperlink" Target="http://purl.org/NET/ssnx/qu/qu" TargetMode="External"/><Relationship Id="rId80" Type="http://schemas.openxmlformats.org/officeDocument/2006/relationships/hyperlink" Target="http://neurolog.unice.fr/ontoneurolog/v3.0/ontoneurolog-mental-state-assessment.owl" TargetMode="External"/><Relationship Id="rId82" Type="http://schemas.openxmlformats.org/officeDocument/2006/relationships/hyperlink" Target="https://www.w3.org/2005/Incubator/ssn/ssnx/ssn" TargetMode="External"/><Relationship Id="rId81" Type="http://schemas.openxmlformats.org/officeDocument/2006/relationships/hyperlink" Target="http://neurolog.unice.fr/ontoneurolog/v3.0/ontoneurolog-mental-state-assessment.owl" TargetMode="External"/><Relationship Id="rId1" Type="http://schemas.openxmlformats.org/officeDocument/2006/relationships/hyperlink" Target="http://www.purl.org/mentalhealth/mhdb-states" TargetMode="External"/><Relationship Id="rId2" Type="http://schemas.openxmlformats.org/officeDocument/2006/relationships/hyperlink" Target="http://www.purl.org/mentalhealth/mhdb-disorders" TargetMode="External"/><Relationship Id="rId3" Type="http://schemas.openxmlformats.org/officeDocument/2006/relationships/hyperlink" Target="http://www.purl.org/mentalhealth/mhdb-resources" TargetMode="External"/><Relationship Id="rId4" Type="http://schemas.openxmlformats.org/officeDocument/2006/relationships/hyperlink" Target="http://www.purl.org/mentalhealth/mhdb-assessments" TargetMode="External"/><Relationship Id="rId9" Type="http://schemas.openxmlformats.org/officeDocument/2006/relationships/hyperlink" Target="http://purl.obolibrary.org/obo/pato.owl" TargetMode="External"/><Relationship Id="rId5" Type="http://schemas.openxmlformats.org/officeDocument/2006/relationships/hyperlink" Target="http://www.purl.org/mentalhealth/mhdb-measures" TargetMode="External"/><Relationship Id="rId6" Type="http://schemas.openxmlformats.org/officeDocument/2006/relationships/hyperlink" Target="http://dbpedia.org/ontology" TargetMode="External"/><Relationship Id="rId7" Type="http://schemas.openxmlformats.org/officeDocument/2006/relationships/hyperlink" Target="http://purl.org/dc/terms/" TargetMode="External"/><Relationship Id="rId8" Type="http://schemas.openxmlformats.org/officeDocument/2006/relationships/hyperlink" Target="http://purl.obolibrary.org/obo/pato" TargetMode="External"/><Relationship Id="rId73" Type="http://schemas.openxmlformats.org/officeDocument/2006/relationships/hyperlink" Target="http://neurolog.unice.fr/ontoneurolog/v3.1/instrument.owl" TargetMode="External"/><Relationship Id="rId72" Type="http://schemas.openxmlformats.org/officeDocument/2006/relationships/hyperlink" Target="http://www.semanticweb.org/ontologies/2015/0/treatmentcluster.owl" TargetMode="External"/><Relationship Id="rId75" Type="http://schemas.openxmlformats.org/officeDocument/2006/relationships/hyperlink" Target="http://www.demcare.eu/ontologies/demlab.owl" TargetMode="External"/><Relationship Id="rId74" Type="http://schemas.openxmlformats.org/officeDocument/2006/relationships/hyperlink" Target="http://www.demcare.eu/ontologies/demlab.owl" TargetMode="External"/><Relationship Id="rId77" Type="http://schemas.openxmlformats.org/officeDocument/2006/relationships/hyperlink" Target="http://cognitiveatlas.org/" TargetMode="External"/><Relationship Id="rId76" Type="http://schemas.openxmlformats.org/officeDocument/2006/relationships/hyperlink" Target="http://www.demcare.eu/ontologies/demlab.html" TargetMode="External"/><Relationship Id="rId79" Type="http://schemas.openxmlformats.org/officeDocument/2006/relationships/hyperlink" Target="https://ddialliance.org/Specification/DDI-Lifecycle/3.2/XMLSchema/FieldLevelDocumentation/" TargetMode="External"/><Relationship Id="rId78" Type="http://schemas.openxmlformats.org/officeDocument/2006/relationships/hyperlink" Target="http://rdf-vocabulary.ddialliance.org/discovery" TargetMode="External"/><Relationship Id="rId71" Type="http://schemas.openxmlformats.org/officeDocument/2006/relationships/hyperlink" Target="http://creativecommons.org/licenses/by/4.0/" TargetMode="External"/><Relationship Id="rId70" Type="http://schemas.openxmlformats.org/officeDocument/2006/relationships/hyperlink" Target="http://purl.obolibrary.org/obo/OBI_0001617" TargetMode="External"/><Relationship Id="rId130" Type="http://schemas.openxmlformats.org/officeDocument/2006/relationships/drawing" Target="../drawings/drawing1.xml"/><Relationship Id="rId62" Type="http://schemas.openxmlformats.org/officeDocument/2006/relationships/hyperlink" Target="http://data.bioontology.org/ontologies/SWO/submissions/30/download?apikey=8b5b7825-538d-40e0-9e9e-5ab9274a9aeb" TargetMode="External"/><Relationship Id="rId61" Type="http://schemas.openxmlformats.org/officeDocument/2006/relationships/hyperlink" Target="http://www.ebi.ac.uk/swo/" TargetMode="External"/><Relationship Id="rId64" Type="http://schemas.openxmlformats.org/officeDocument/2006/relationships/hyperlink" Target="http://researchgraph.org/schema/v2.0/xml/nodes/publication/" TargetMode="External"/><Relationship Id="rId63" Type="http://schemas.openxmlformats.org/officeDocument/2006/relationships/hyperlink" Target="http://purl.org/spar/fabio" TargetMode="External"/><Relationship Id="rId66" Type="http://schemas.openxmlformats.org/officeDocument/2006/relationships/hyperlink" Target="http://prismstandard.org/namespaces/basic/2.0/" TargetMode="External"/><Relationship Id="rId65" Type="http://schemas.openxmlformats.org/officeDocument/2006/relationships/hyperlink" Target="https://raw.githubusercontent.com/researchgraph/Schema/master/xsd/publication.xsd" TargetMode="External"/><Relationship Id="rId68" Type="http://schemas.openxmlformats.org/officeDocument/2006/relationships/hyperlink" Target="http://www.ontobee.org/ontology/OBI" TargetMode="External"/><Relationship Id="rId67" Type="http://schemas.openxmlformats.org/officeDocument/2006/relationships/hyperlink" Target="https://www.w3.org/2006/vcard/ns" TargetMode="External"/><Relationship Id="rId60" Type="http://schemas.openxmlformats.org/officeDocument/2006/relationships/hyperlink" Target="https://bioportal.bioontology.org/ontologies/SWO/?p=summary" TargetMode="External"/><Relationship Id="rId69" Type="http://schemas.openxmlformats.org/officeDocument/2006/relationships/hyperlink" Target="http://purl.obolibrary.org/obo/" TargetMode="External"/><Relationship Id="rId51" Type="http://schemas.openxmlformats.org/officeDocument/2006/relationships/hyperlink" Target="https://bioportal.bioontology.org/ontologies/NCIT" TargetMode="External"/><Relationship Id="rId50" Type="http://schemas.openxmlformats.org/officeDocument/2006/relationships/hyperlink" Target="http://bioportal.bioontology.org/ontologies/EFO?p=summary" TargetMode="External"/><Relationship Id="rId53" Type="http://schemas.openxmlformats.org/officeDocument/2006/relationships/hyperlink" Target="http://ncicb.nci.nih.gov/xml/owl/EVS/Thesaurus.owl" TargetMode="External"/><Relationship Id="rId52" Type="http://schemas.openxmlformats.org/officeDocument/2006/relationships/hyperlink" Target="http://ncicb.nci.nih.gov/xml/owl/EVS/Thesaurus.owl" TargetMode="External"/><Relationship Id="rId55" Type="http://schemas.openxmlformats.org/officeDocument/2006/relationships/hyperlink" Target="http://purl.obolibrary.org/obo/symp.owl" TargetMode="External"/><Relationship Id="rId54" Type="http://schemas.openxmlformats.org/officeDocument/2006/relationships/hyperlink" Target="http://purl.obolibrary.org/obo/SYMP_" TargetMode="External"/><Relationship Id="rId57" Type="http://schemas.openxmlformats.org/officeDocument/2006/relationships/hyperlink" Target="https://github.com/edumbill/doap/blob/master/schema/doap.rdf" TargetMode="External"/><Relationship Id="rId56" Type="http://schemas.openxmlformats.org/officeDocument/2006/relationships/hyperlink" Target="http://usefulinc.com/ns/doap" TargetMode="External"/><Relationship Id="rId59" Type="http://schemas.openxmlformats.org/officeDocument/2006/relationships/hyperlink" Target="http://xmlns.com/foaf/spec/" TargetMode="External"/><Relationship Id="rId58" Type="http://schemas.openxmlformats.org/officeDocument/2006/relationships/hyperlink" Target="https://codemeta.github.io/crosswalk/doa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childmind.org/article/quick-facts-on-adhd/" TargetMode="External"/><Relationship Id="rId2" Type="http://schemas.openxmlformats.org/officeDocument/2006/relationships/hyperlink" Target="https://childmind.org/article/giving-thanks-to-fathers/" TargetMode="External"/><Relationship Id="rId3" Type="http://schemas.openxmlformats.org/officeDocument/2006/relationships/hyperlink" Target="https://childmind.org/ask-an-expert-qa/8-year-old-son-dealing-death-best-friend-now-uncle-died-can-tell/"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90" Type="http://schemas.openxmlformats.org/officeDocument/2006/relationships/hyperlink" Target="https://bioportal.bioontology.org/ontologies/APATREATMENT/?p=classes&amp;conceptid=http%3A%2F%2Fontology.apa.org%2Fapaonto%2FtermsonlyOUT%2520%285%29.owl%23Geriatric_Psychotherapy" TargetMode="External"/><Relationship Id="rId194" Type="http://schemas.openxmlformats.org/officeDocument/2006/relationships/hyperlink" Target="https://bioportal.bioontology.org/ontologies/APATREATMENT/?p=classes&amp;conceptid=http%3A%2F%2Fontology.apa.org%2Fapaonto%2FtermsonlyOUT%2520%285%29.owl%23Group_Psychotherapy" TargetMode="External"/><Relationship Id="rId193" Type="http://schemas.openxmlformats.org/officeDocument/2006/relationships/hyperlink" Target="https://www.psychologytoday.com/us/therapy-types/gestalt-therapy" TargetMode="External"/><Relationship Id="rId192" Type="http://schemas.openxmlformats.org/officeDocument/2006/relationships/hyperlink" Target="https://bioportal.bioontology.org/ontologies/APATREATMENT/?p=classes&amp;conceptid=http%3A%2F%2Fontology.apa.org%2Fapaonto%2FtermsonlyOUT%2520%285%29.owl%23Gestalt_Therapy" TargetMode="External"/><Relationship Id="rId191" Type="http://schemas.openxmlformats.org/officeDocument/2006/relationships/hyperlink" Target="https://bioportal.bioontology.org/ontologies/APATREATMENT/?p=classes&amp;conceptid=http%3A%2F%2Fontology.apa.org%2Fapaonto%2FtermsonlyOUT%2520%285%29.owl%23Gestalt_Therapy" TargetMode="External"/><Relationship Id="rId187" Type="http://schemas.openxmlformats.org/officeDocument/2006/relationships/hyperlink" Target="https://bioportal.bioontology.org/ontologies/APATREATMENT/?p=classes&amp;conceptid=http%3A%2F%2Fontology.apa.org%2Fapaonto%2FtermsonlyOUT%2520%285%29.owl%23Free_Association" TargetMode="External"/><Relationship Id="rId186" Type="http://schemas.openxmlformats.org/officeDocument/2006/relationships/hyperlink" Target="https://www.psychologytoday.com/us/therapy-types/feminist-therapy" TargetMode="External"/><Relationship Id="rId185" Type="http://schemas.openxmlformats.org/officeDocument/2006/relationships/hyperlink" Target="https://bioportal.bioontology.org/ontologies/APATREATMENT/?p=classes&amp;conceptid=http%3A%2F%2Fontology.apa.org%2Fapaonto%2FtermsonlyOUT%2520%285%29.owl%23Feminist_Therapy" TargetMode="External"/><Relationship Id="rId184" Type="http://schemas.openxmlformats.org/officeDocument/2006/relationships/hyperlink" Target="https://bioportal.bioontology.org/ontologies/APATREATMENT/?p=classes&amp;conceptid=http%3A%2F%2Fontology.apa.org%2Fapaonto%2FtermsonlyOUT%2520%285%29.owl%23Feminist_Therapy" TargetMode="External"/><Relationship Id="rId189" Type="http://schemas.openxmlformats.org/officeDocument/2006/relationships/hyperlink" Target="https://bioportal.bioontology.org/ontologies/APATREATMENT/?p=classes&amp;conceptid=http%3A%2F%2Fontology.apa.org%2Fapaonto%2FtermsonlyOUT%2520%285%29.owl%23Geriatric_Psychotherapy" TargetMode="External"/><Relationship Id="rId188" Type="http://schemas.openxmlformats.org/officeDocument/2006/relationships/hyperlink" Target="https://bioportal.bioontology.org/ontologies/APATREATMENT/?p=classes&amp;conceptid=http%3A%2F%2Fontology.apa.org%2Fapaonto%2FtermsonlyOUT%2520%285%29.owl%23Free_Association" TargetMode="External"/><Relationship Id="rId183" Type="http://schemas.openxmlformats.org/officeDocument/2006/relationships/hyperlink" Target="https://bioportal.bioontology.org/ontologies/APATREATMENT/?p=classes&amp;conceptid=http%3A%2F%2Fontology.apa.org%2Fapaonto%2FtermsonlyOUT%2520%285%29.owl%23Family_Therapy" TargetMode="External"/><Relationship Id="rId182" Type="http://schemas.openxmlformats.org/officeDocument/2006/relationships/hyperlink" Target="https://bioportal.bioontology.org/ontologies/APATREATMENT/?p=classes&amp;conceptid=http%3A%2F%2Fontology.apa.org%2Fapaonto%2FtermsonlyOUT%2520%285%29.owl%23Family_Therapy" TargetMode="External"/><Relationship Id="rId181" Type="http://schemas.openxmlformats.org/officeDocument/2006/relationships/hyperlink" Target="https://bioportal.bioontology.org/ontologies/APATREATMENT/?p=classes&amp;conceptid=http%3A%2F%2Fontology.apa.org%2Fapaonto%2FtermsonlyOUT%2520%285%29.owl%23Expressive_Psychotherapy" TargetMode="External"/><Relationship Id="rId180" Type="http://schemas.openxmlformats.org/officeDocument/2006/relationships/hyperlink" Target="https://bioportal.bioontology.org/ontologies/APATREATMENT/?p=classes&amp;conceptid=http%3A%2F%2Fontology.apa.org%2Fapaonto%2FtermsonlyOUT%2520%285%29.owl%23Expressive_Psychotherapy" TargetMode="External"/><Relationship Id="rId176" Type="http://schemas.openxmlformats.org/officeDocument/2006/relationships/hyperlink" Target="https://www.psychologytoday.com/us/therapy-types/existential-therapy" TargetMode="External"/><Relationship Id="rId297" Type="http://schemas.openxmlformats.org/officeDocument/2006/relationships/hyperlink" Target="https://bioportal.bioontology.org/ontologies/APATREATMENT/?p=classes&amp;conceptid=http%3A%2F%2Fontology.apa.org%2Fapaonto%2FtermsonlyOUT%2520%285%29.owl%23Drug_Augmentation" TargetMode="External"/><Relationship Id="rId175" Type="http://schemas.openxmlformats.org/officeDocument/2006/relationships/hyperlink" Target="https://bioportal.bioontology.org/ontologies/APATREATMENT/?p=classes&amp;conceptid=http%3A%2F%2Fontology.apa.org%2Fapaonto%2FtermsonlyOUT%2520%285%29.owl%23Existential_Therapy" TargetMode="External"/><Relationship Id="rId296" Type="http://schemas.openxmlformats.org/officeDocument/2006/relationships/hyperlink" Target="https://www.psychologytoday.com/us/therapy-types/brain-stimulation-therapy" TargetMode="External"/><Relationship Id="rId174" Type="http://schemas.openxmlformats.org/officeDocument/2006/relationships/hyperlink" Target="https://bioportal.bioontology.org/ontologies/APATREATMENT/?p=classes&amp;conceptid=http%3A%2F%2Fontology.apa.org%2Fapaonto%2FtermsonlyOUT%2520%285%29.owl%23Existential_Therapy" TargetMode="External"/><Relationship Id="rId295" Type="http://schemas.openxmlformats.org/officeDocument/2006/relationships/hyperlink" Target="https://bioportal.bioontology.org/ontologies/APATREATMENT/?p=classes&amp;conceptid=http%3A%2F%2Fontology.apa.org%2Fapaonto%2FtermsonlyOUT%2520%285%29.owl%23Commissurotomy" TargetMode="External"/><Relationship Id="rId173" Type="http://schemas.openxmlformats.org/officeDocument/2006/relationships/hyperlink" Target="https://bioportal.bioontology.org/ontologies/APATREATMENT/?p=classes&amp;conceptid=http%3A%2F%2Fontology.apa.org%2Fapaonto%2FtermsonlyOUT%2520%285%29.owl%23Ericksonian_Psychotherapy" TargetMode="External"/><Relationship Id="rId294" Type="http://schemas.openxmlformats.org/officeDocument/2006/relationships/hyperlink" Target="https://bioportal.bioontology.org/ontologies/APATREATMENT/?p=classes&amp;conceptid=http%3A%2F%2Fontology.apa.org%2Fapaonto%2FtermsonlyOUT%2520%285%29.owl%23Commissurotomy" TargetMode="External"/><Relationship Id="rId179" Type="http://schemas.openxmlformats.org/officeDocument/2006/relationships/hyperlink" Target="https://www.psychologytoday.com/us/therapy-types/experiential-therapy" TargetMode="External"/><Relationship Id="rId178" Type="http://schemas.openxmlformats.org/officeDocument/2006/relationships/hyperlink" Target="https://bioportal.bioontology.org/ontologies/APATREATMENT/?p=classes&amp;conceptid=http%3A%2F%2Fontology.apa.org%2Fapaonto%2FtermsonlyOUT%2520%285%29.owl%23Experiential_Psychotherapy" TargetMode="External"/><Relationship Id="rId299" Type="http://schemas.openxmlformats.org/officeDocument/2006/relationships/hyperlink" Target="https://bioportal.bioontology.org/ontologies/APATREATMENT/?p=classes&amp;conceptid=http%3A%2F%2Fontology.apa.org%2Fapaonto%2FtermsonlyOUT%2520%285%29.owl%23Drug_Self_Administration" TargetMode="External"/><Relationship Id="rId177" Type="http://schemas.openxmlformats.org/officeDocument/2006/relationships/hyperlink" Target="https://bioportal.bioontology.org/ontologies/APATREATMENT/?p=classes&amp;conceptid=http%3A%2F%2Fontology.apa.org%2Fapaonto%2FtermsonlyOUT%2520%285%29.owl%23Experiential_Psychotherapy" TargetMode="External"/><Relationship Id="rId298" Type="http://schemas.openxmlformats.org/officeDocument/2006/relationships/hyperlink" Target="https://bioportal.bioontology.org/ontologies/APATREATMENT/?p=classes&amp;conceptid=http%3A%2F%2Fontology.apa.org%2Fapaonto%2FtermsonlyOUT%2520%285%29.owl%23Drug_Augmentation" TargetMode="External"/><Relationship Id="rId198" Type="http://schemas.openxmlformats.org/officeDocument/2006/relationships/hyperlink" Target="https://bioportal.bioontology.org/ontologies/APATREATMENT/?p=classes&amp;conceptid=http%3A%2F%2Fontology.apa.org%2Fapaonto%2FtermsonlyOUT%2520%285%29.owl%23Humanistic_Psychotherapy" TargetMode="External"/><Relationship Id="rId197" Type="http://schemas.openxmlformats.org/officeDocument/2006/relationships/hyperlink" Target="https://bioportal.bioontology.org/ontologies/APATREATMENT/?p=classes&amp;conceptid=http%3A%2F%2Fontology.apa.org%2Fapaonto%2FtermsonlyOUT%2520%285%29.owl%23Guided_Imagery" TargetMode="External"/><Relationship Id="rId196" Type="http://schemas.openxmlformats.org/officeDocument/2006/relationships/hyperlink" Target="https://bioportal.bioontology.org/ontologies/APATREATMENT/?p=classes&amp;conceptid=http%3A%2F%2Fontology.apa.org%2Fapaonto%2FtermsonlyOUT%2520%285%29.owl%23Guided_Imagery" TargetMode="External"/><Relationship Id="rId195" Type="http://schemas.openxmlformats.org/officeDocument/2006/relationships/hyperlink" Target="https://bioportal.bioontology.org/ontologies/APATREATMENT/?p=classes&amp;conceptid=http%3A%2F%2Fontology.apa.org%2Fapaonto%2FtermsonlyOUT%2520%285%29.owl%23Group_Psychotherapy" TargetMode="External"/><Relationship Id="rId199" Type="http://schemas.openxmlformats.org/officeDocument/2006/relationships/hyperlink" Target="https://bioportal.bioontology.org/ontologies/APATREATMENT/?p=classes&amp;conceptid=http%3A%2F%2Fontology.apa.org%2Fapaonto%2FtermsonlyOUT%2520%285%29.owl%23Humanistic_Psychotherapy" TargetMode="External"/><Relationship Id="rId150" Type="http://schemas.openxmlformats.org/officeDocument/2006/relationships/hyperlink" Target="https://bioportal.bioontology.org/ontologies/APATREATMENT/?p=classes&amp;conceptid=http%3A%2F%2Fontology.apa.org%2Fapaonto%2FtermsonlyOUT%2520%285%29.owl%23Cotherapy" TargetMode="External"/><Relationship Id="rId271" Type="http://schemas.openxmlformats.org/officeDocument/2006/relationships/hyperlink" Target="https://bioportal.bioontology.org/ontologies/APATREATMENT/?p=classes&amp;conceptid=http%3A%2F%2Fontology.apa.org%2Fapaonto%2FtermsonlyOUT%2520%285%29.owl%23Rational_Emotive_Behavior_Therapy" TargetMode="External"/><Relationship Id="rId392" Type="http://schemas.openxmlformats.org/officeDocument/2006/relationships/hyperlink" Target="https://bioportal.bioontology.org/ontologies/APATREATMENT/?p=classes&amp;conceptid=http%3A%2F%2Fontology.apa.org%2Fapaonto%2FtermsonlyOUT%2520%285%29.owl%23Imagery" TargetMode="External"/><Relationship Id="rId270" Type="http://schemas.openxmlformats.org/officeDocument/2006/relationships/hyperlink" Target="https://bioportal.bioontology.org/ontologies/APATREATMENT/?p=classes&amp;conceptid=http%3A%2F%2Fontology.apa.org%2Fapaonto%2FtermsonlyOUT%2520%285%29.owl%23Rational_Emotive_Behavior_Therapy" TargetMode="External"/><Relationship Id="rId391" Type="http://schemas.openxmlformats.org/officeDocument/2006/relationships/hyperlink" Target="https://bioportal.bioontology.org/ontologies/APATREATMENT/?p=classes&amp;conceptid=http%3A%2F%2Fontology.apa.org%2Fapaonto%2FtermsonlyOUT%2520%285%29.owl%23Imagery" TargetMode="External"/><Relationship Id="rId390" Type="http://schemas.openxmlformats.org/officeDocument/2006/relationships/hyperlink" Target="https://bioportal.bioontology.org/ontologies/APATREATMENT/?p=classes&amp;conceptid=http%3A%2F%2Fontology.apa.org%2Fapaonto%2FtermsonlyOUT%2520%285%29.owl%23Hypnosis" TargetMode="External"/><Relationship Id="rId1" Type="http://schemas.openxmlformats.org/officeDocument/2006/relationships/hyperlink" Target="https://bioportal.bioontology.org/ontologies/APATREATMENT/?p=classes&amp;conceptid=http%3A%2F%2Fwww.semanticweb.org%2Fontologies%2F2015%2F0%2Ftreatmentcluster.owl%23BehaviorModificationTherapy" TargetMode="External"/><Relationship Id="rId2" Type="http://schemas.openxmlformats.org/officeDocument/2006/relationships/hyperlink" Target="https://bioportal.bioontology.org/ontologies/APATREATMENT/?p=classes&amp;conceptid=http%3A%2F%2Fwww.semanticweb.org%2Fontologies%2F2015%2F0%2Ftreatmentcluster.owl%23BehaviorModificationTherapy" TargetMode="External"/><Relationship Id="rId3" Type="http://schemas.openxmlformats.org/officeDocument/2006/relationships/hyperlink" Target="https://bioportal.bioontology.org/ontologies/APATREATMENT/?p=classes&amp;conceptid=http%3A%2F%2Fontology.apa.org%2Fapaonto%2FtermsonlyOUT%2520%285%29.owl%23Anger_Control" TargetMode="External"/><Relationship Id="rId149" Type="http://schemas.openxmlformats.org/officeDocument/2006/relationships/hyperlink" Target="https://bioportal.bioontology.org/ontologies/APATREATMENT/?p=classes&amp;conceptid=http%3A%2F%2Fontology.apa.org%2Fapaonto%2FtermsonlyOUT%2520%285%29.owl%23Cotherapy" TargetMode="External"/><Relationship Id="rId4" Type="http://schemas.openxmlformats.org/officeDocument/2006/relationships/hyperlink" Target="https://bioportal.bioontology.org/ontologies/APATREATMENT/?p=classes&amp;conceptid=http%3A%2F%2Fontology.apa.org%2Fapaonto%2FtermsonlyOUT%2520%285%29.owl%23Anger_Control" TargetMode="External"/><Relationship Id="rId148" Type="http://schemas.openxmlformats.org/officeDocument/2006/relationships/hyperlink" Target="https://bioportal.bioontology.org/ontologies/APATREATMENT/?p=classes&amp;conceptid=http%3A%2F%2Fontology.apa.org%2Fapaonto%2FtermsonlyOUT%2520%285%29.owl%23Consultation_Liaison_Psychiatry" TargetMode="External"/><Relationship Id="rId269" Type="http://schemas.openxmlformats.org/officeDocument/2006/relationships/hyperlink" Target="https://bioportal.bioontology.org/ontologies/APATREATMENT/?p=classes&amp;conceptid=http%3A%2F%2Fontology.apa.org%2Fapaonto%2FtermsonlyOUT%2520%285%29.owl%23Psychotherapeutic_Transference" TargetMode="External"/><Relationship Id="rId9" Type="http://schemas.openxmlformats.org/officeDocument/2006/relationships/hyperlink" Target="https://bioportal.bioontology.org/ontologies/APATREATMENT/?p=classes&amp;conceptid=http%3A%2F%2Fontology.apa.org%2Fapaonto%2FtermsonlyOUT%2520%285%29.owl%23Aversion_Therapy" TargetMode="External"/><Relationship Id="rId143"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4" Type="http://schemas.openxmlformats.org/officeDocument/2006/relationships/hyperlink" Target="https://bioportal.bioontology.org/ontologies/APATREATMENT/?p=classes&amp;conceptid=http%3A%2F%2Fontology.apa.org%2Fapaonto%2FtermsonlyOUT%2520%285%29.owl%23Psychotherapeutic_Resistance" TargetMode="External"/><Relationship Id="rId385" Type="http://schemas.openxmlformats.org/officeDocument/2006/relationships/hyperlink" Target="https://bioportal.bioontology.org/ontologies/APATREATMENT/?p=classes&amp;conceptid=http%3A%2F%2Fontology.apa.org%2Fapaonto%2FtermsonlyOUT%2520%285%29.owl%23Human_Relations_Training" TargetMode="External"/><Relationship Id="rId142"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3" Type="http://schemas.openxmlformats.org/officeDocument/2006/relationships/hyperlink" Target="https://bioportal.bioontology.org/ontologies/APATREATMENT/?p=classes&amp;conceptid=http%3A%2F%2Fontology.apa.org%2Fapaonto%2FtermsonlyOUT%2520%285%29.owl%23Psychotherapeutic_Processes" TargetMode="External"/><Relationship Id="rId384" Type="http://schemas.openxmlformats.org/officeDocument/2006/relationships/hyperlink" Target="https://bioportal.bioontology.org/ontologies/APATREATMENT/?p=classes&amp;conceptid=http%3A%2F%2Fontology.apa.org%2Fapaonto%2FtermsonlyOUT%2520%285%29.owl%23Folk_Medicine" TargetMode="External"/><Relationship Id="rId141"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2" Type="http://schemas.openxmlformats.org/officeDocument/2006/relationships/hyperlink" Target="https://bioportal.bioontology.org/ontologies/APATREATMENT/?p=classes&amp;conceptid=http%3A%2F%2Fontology.apa.org%2Fapaonto%2FtermsonlyOUT%2520%285%29.owl%23Psychotherapeutic_Processes" TargetMode="External"/><Relationship Id="rId383" Type="http://schemas.openxmlformats.org/officeDocument/2006/relationships/hyperlink" Target="https://bioportal.bioontology.org/ontologies/APATREATMENT/?p=classes&amp;conceptid=http%3A%2F%2Fontology.apa.org%2Fapaonto%2FtermsonlyOUT%2520%285%29.owl%23Folk_Medicine" TargetMode="External"/><Relationship Id="rId140" Type="http://schemas.openxmlformats.org/officeDocument/2006/relationships/hyperlink" Target="https://bioportal.bioontology.org/ontologies/APATREATMENT/?p=classes&amp;conceptid=http%3A%2F%2Fontology.apa.org%2Fapaonto%2FtermsonlyOUT%2520%285%29.owl%23Cognitive_Therapy" TargetMode="External"/><Relationship Id="rId261" Type="http://schemas.openxmlformats.org/officeDocument/2006/relationships/hyperlink" Target="https://bioportal.bioontology.org/ontologies/APATREATMENT/?p=classes&amp;conceptid=http%3A%2F%2Fontology.apa.org%2Fapaonto%2FtermsonlyOUT%2520%285%29.owl%23Psychotherapeutic_Outcomes" TargetMode="External"/><Relationship Id="rId382" Type="http://schemas.openxmlformats.org/officeDocument/2006/relationships/hyperlink" Target="https://bioportal.bioontology.org/ontologies/APATREATMENT/?p=classes&amp;conceptid=http%3A%2F%2Fontology.apa.org%2Fapaonto%2FtermsonlyOUT%2520%285%29.owl%23Faith_Healing" TargetMode="External"/><Relationship Id="rId5" Type="http://schemas.openxmlformats.org/officeDocument/2006/relationships/hyperlink" Target="https://bioportal.bioontology.org/ontologies/APATREATMENT/?p=classes&amp;conceptid=http%3A%2F%2Fontology.apa.org%2Fapaonto%2FtermsonlyOUT%2520%285%29.owl%23Anxiety_Management" TargetMode="External"/><Relationship Id="rId147" Type="http://schemas.openxmlformats.org/officeDocument/2006/relationships/hyperlink" Target="https://bioportal.bioontology.org/ontologies/APATREATMENT/?p=classes&amp;conceptid=http%3A%2F%2Fontology.apa.org%2Fapaonto%2FtermsonlyOUT%2520%285%29.owl%23Consultation_Liaison_Psychiatry" TargetMode="External"/><Relationship Id="rId268" Type="http://schemas.openxmlformats.org/officeDocument/2006/relationships/hyperlink" Target="https://bioportal.bioontology.org/ontologies/APATREATMENT/?p=classes&amp;conceptid=http%3A%2F%2Fontology.apa.org%2Fapaonto%2FtermsonlyOUT%2520%285%29.owl%23Psychotherapeutic_Transference" TargetMode="External"/><Relationship Id="rId389" Type="http://schemas.openxmlformats.org/officeDocument/2006/relationships/hyperlink" Target="https://bioportal.bioontology.org/ontologies/APATREATMENT/?p=classes&amp;conceptid=http%3A%2F%2Fontology.apa.org%2Fapaonto%2FtermsonlyOUT%2520%285%29.owl%23Hypnosis" TargetMode="External"/><Relationship Id="rId6" Type="http://schemas.openxmlformats.org/officeDocument/2006/relationships/hyperlink" Target="https://bioportal.bioontology.org/ontologies/APATREATMENT/?p=classes&amp;conceptid=http%3A%2F%2Fontology.apa.org%2Fapaonto%2FtermsonlyOUT%2520%285%29.owl%23Anxiety_Management" TargetMode="External"/><Relationship Id="rId146" Type="http://schemas.openxmlformats.org/officeDocument/2006/relationships/hyperlink" Target="https://bioportal.bioontology.org/ontologies/APATREATMENT/?p=classes&amp;conceptid=http%3A%2F%2Fontology.apa.org%2Fapaonto%2FtermsonlyOUT%2520%285%29.owl%23Conjoint_Therapy" TargetMode="External"/><Relationship Id="rId267" Type="http://schemas.openxmlformats.org/officeDocument/2006/relationships/hyperlink" Target="https://bioportal.bioontology.org/ontologies/APATREATMENT/?p=classes&amp;conceptid=http%3A%2F%2Fontology.apa.org%2Fapaonto%2FtermsonlyOUT%2520%285%29.owl%23Psychotherapeutic_Techniques" TargetMode="External"/><Relationship Id="rId388" Type="http://schemas.openxmlformats.org/officeDocument/2006/relationships/hyperlink" Target="https://bioportal.bioontology.org/ontologies/APATREATMENT/?p=classes&amp;conceptid=http%3A%2F%2Fontology.apa.org%2Fapaonto%2FtermsonlyOUT%2520%285%29.owl%23Hypericum_Perforatum" TargetMode="External"/><Relationship Id="rId7" Type="http://schemas.openxmlformats.org/officeDocument/2006/relationships/hyperlink" Target="https://bioportal.bioontology.org/ontologies/APATREATMENT/?p=classes&amp;conceptid=http%3A%2F%2Fontology.apa.org%2Fapaonto%2FtermsonlyOUT%2520%285%29.owl%23Assertiveness_Training" TargetMode="External"/><Relationship Id="rId145" Type="http://schemas.openxmlformats.org/officeDocument/2006/relationships/hyperlink" Target="https://bioportal.bioontology.org/ontologies/APATREATMENT/?p=classes&amp;conceptid=http%3A%2F%2Fontology.apa.org%2Fapaonto%2FtermsonlyOUT%2520%285%29.owl%23Conjoint_Therapy" TargetMode="External"/><Relationship Id="rId266" Type="http://schemas.openxmlformats.org/officeDocument/2006/relationships/hyperlink" Target="https://bioportal.bioontology.org/ontologies/APATREATMENT/?p=classes&amp;conceptid=http%3A%2F%2Fontology.apa.org%2Fapaonto%2FtermsonlyOUT%2520%285%29.owl%23Psychotherapeutic_Techniques" TargetMode="External"/><Relationship Id="rId387" Type="http://schemas.openxmlformats.org/officeDocument/2006/relationships/hyperlink" Target="https://bioportal.bioontology.org/ontologies/APATREATMENT/?p=classes&amp;conceptid=http%3A%2F%2Fontology.apa.org%2Fapaonto%2FtermsonlyOUT%2520%285%29.owl%23Hypericum_Perforatum" TargetMode="External"/><Relationship Id="rId8" Type="http://schemas.openxmlformats.org/officeDocument/2006/relationships/hyperlink" Target="https://bioportal.bioontology.org/ontologies/APATREATMENT/?p=classes&amp;conceptid=http%3A%2F%2Fontology.apa.org%2Fapaonto%2FtermsonlyOUT%2520%285%29.owl%23Assertiveness_Training" TargetMode="External"/><Relationship Id="rId144" Type="http://schemas.openxmlformats.org/officeDocument/2006/relationships/hyperlink" Target="https://www.psychologytoday.com/us/therapy-types/mindfulness-based-cognitive-therapy" TargetMode="External"/><Relationship Id="rId265" Type="http://schemas.openxmlformats.org/officeDocument/2006/relationships/hyperlink" Target="https://bioportal.bioontology.org/ontologies/APATREATMENT/?p=classes&amp;conceptid=http%3A%2F%2Fontology.apa.org%2Fapaonto%2FtermsonlyOUT%2520%285%29.owl%23Psychotherapeutic_Resistance" TargetMode="External"/><Relationship Id="rId386" Type="http://schemas.openxmlformats.org/officeDocument/2006/relationships/hyperlink" Target="https://bioportal.bioontology.org/ontologies/APATREATMENT/?p=classes&amp;conceptid=http%3A%2F%2Fontology.apa.org%2Fapaonto%2FtermsonlyOUT%2520%285%29.owl%23Human_Relations_Training" TargetMode="External"/><Relationship Id="rId260" Type="http://schemas.openxmlformats.org/officeDocument/2006/relationships/hyperlink" Target="https://bioportal.bioontology.org/ontologies/APATREATMENT/?p=classes&amp;conceptid=http%3A%2F%2Fontology.apa.org%2Fapaonto%2FtermsonlyOUT%2520%285%29.owl%23Psychotherapeutic_Outcomes" TargetMode="External"/><Relationship Id="rId381" Type="http://schemas.openxmlformats.org/officeDocument/2006/relationships/hyperlink" Target="https://bioportal.bioontology.org/ontologies/APATREATMENT/?p=classes&amp;conceptid=http%3A%2F%2Fontology.apa.org%2Fapaonto%2FtermsonlyOUT%2520%285%29.owl%23Faith_Healing" TargetMode="External"/><Relationship Id="rId380" Type="http://schemas.openxmlformats.org/officeDocument/2006/relationships/hyperlink" Target="https://www.psychologytoday.com/us/therapy-types/eye-movement-desensitization-and-reprocessing-therapy" TargetMode="External"/><Relationship Id="rId139" Type="http://schemas.openxmlformats.org/officeDocument/2006/relationships/hyperlink" Target="https://bioportal.bioontology.org/ontologies/APATREATMENT/?p=classes&amp;conceptid=http%3A%2F%2Fontology.apa.org%2Fapaonto%2FtermsonlyOUT%2520%285%29.owl%23Cognitive_Therapy" TargetMode="External"/><Relationship Id="rId138" Type="http://schemas.openxmlformats.org/officeDocument/2006/relationships/hyperlink" Target="https://bioportal.bioontology.org/ontologies/APATREATMENT/?p=classes&amp;conceptid=http%3A%2F%2Fontology.apa.org%2Fapaonto%2FtermsonlyOUT%2520%285%29.owl%23Cognitive_Techniques" TargetMode="External"/><Relationship Id="rId259" Type="http://schemas.openxmlformats.org/officeDocument/2006/relationships/hyperlink" Target="https://bioportal.bioontology.org/ontologies/APATREATMENT/?p=classes&amp;conceptid=http%3A%2F%2Fontology.apa.org%2Fapaonto%2FtermsonlyOUT%2520%285%29.owl%23Psychotherapeutic_Neutrality" TargetMode="External"/><Relationship Id="rId137" Type="http://schemas.openxmlformats.org/officeDocument/2006/relationships/hyperlink" Target="https://bioportal.bioontology.org/ontologies/APATREATMENT/?p=classes&amp;conceptid=http%3A%2F%2Fontology.apa.org%2Fapaonto%2FtermsonlyOUT%2520%285%29.owl%23Cognitive_Techniques" TargetMode="External"/><Relationship Id="rId258" Type="http://schemas.openxmlformats.org/officeDocument/2006/relationships/hyperlink" Target="https://bioportal.bioontology.org/ontologies/APATREATMENT/?p=classes&amp;conceptid=http%3A%2F%2Fontology.apa.org%2Fapaonto%2FtermsonlyOUT%2520%285%29.owl%23Psychotherapeutic_Neutrality" TargetMode="External"/><Relationship Id="rId379" Type="http://schemas.openxmlformats.org/officeDocument/2006/relationships/hyperlink" Target="https://bioportal.bioontology.org/ontologies/APATREATMENT/?p=classes&amp;conceptid=http%3A%2F%2Fontology.apa.org%2Fapaonto%2FtermsonlyOUT%2520%285%29.owl%23Eye_Movement_Desensitization_Therapy" TargetMode="External"/><Relationship Id="rId132" Type="http://schemas.openxmlformats.org/officeDocument/2006/relationships/hyperlink" Target="https://bioportal.bioontology.org/ontologies/APATREATMENT/?p=classes&amp;conceptid=http%3A%2F%2Fontology.apa.org%2Fapaonto%2FtermsonlyOUT%2520%285%29.owl%23Cognitive_Behavior_Therapy" TargetMode="External"/><Relationship Id="rId253" Type="http://schemas.openxmlformats.org/officeDocument/2006/relationships/hyperlink" Target="https://bioportal.bioontology.org/ontologies/APATREATMENT/?p=classes&amp;conceptid=http%3A%2F%2Fontology.apa.org%2Fapaonto%2FtermsonlyOUT%2520(5).owl%23Psychodynamic_Psychotherapy&amp;jump_to_nav=true" TargetMode="External"/><Relationship Id="rId374" Type="http://schemas.openxmlformats.org/officeDocument/2006/relationships/hyperlink" Target="https://bioportal.bioontology.org/ontologies/APATREATMENT/?p=classes&amp;conceptid=http%3A%2F%2Fontology.apa.org%2Fapaonto%2FtermsonlyOUT%2520%285%29.owl%23Dance_Therapy" TargetMode="External"/><Relationship Id="rId495" Type="http://schemas.openxmlformats.org/officeDocument/2006/relationships/hyperlink" Target="https://www.psychologytoday.com/us/therapy-types/parent-child-interaction-therapy-pcit" TargetMode="External"/><Relationship Id="rId131" Type="http://schemas.openxmlformats.org/officeDocument/2006/relationships/hyperlink" Target="https://bioportal.bioontology.org/ontologies/APATREATMENT/?p=classes&amp;conceptid=http%3A%2F%2Fontology.apa.org%2Fapaonto%2FtermsonlyOUT%2520%285%29.owl%23Cognitive_Behavior_Therapy" TargetMode="External"/><Relationship Id="rId252" Type="http://schemas.openxmlformats.org/officeDocument/2006/relationships/hyperlink" Target="https://www.psychologytoday.com/us/therapy-types/psychodynamic-therapy" TargetMode="External"/><Relationship Id="rId373" Type="http://schemas.openxmlformats.org/officeDocument/2006/relationships/hyperlink" Target="https://bioportal.bioontology.org/ontologies/APATREATMENT/?p=classes&amp;conceptid=http%3A%2F%2Fontology.apa.org%2Fapaonto%2FtermsonlyOUT%2520%285%29.owl%23Creative_Arts_Therapy" TargetMode="External"/><Relationship Id="rId494" Type="http://schemas.openxmlformats.org/officeDocument/2006/relationships/hyperlink" Target="https://bioportal.bioontology.org/ontologies/APATREATMENT/?p=classes&amp;conceptid=http%3A%2F%2Fontology.apa.org%2Fapaonto%2FtermsonlyOUT%2520(5).owl%23Occupational_Therapy&amp;jump_to_nav=true" TargetMode="External"/><Relationship Id="rId130" Type="http://schemas.openxmlformats.org/officeDocument/2006/relationships/hyperlink" Target="https://bioportal.bioontology.org/ontologies/APATREATMENT/?p=classes&amp;conceptid=http%3A%2F%2Fontology.apa.org%2Fapaonto%2FtermsonlyOUT%2520%285%29.owl%23Clinical_Practice" TargetMode="External"/><Relationship Id="rId251" Type="http://schemas.openxmlformats.org/officeDocument/2006/relationships/hyperlink" Target="https://bioportal.bioontology.org/ontologies/APATREATMENT/?p=classes&amp;conceptid=http%3A%2F%2Fontology.apa.org%2Fapaonto%2FtermsonlyOUT%2520%285%29.owl%23Psychodynamic_Psychotherapy" TargetMode="External"/><Relationship Id="rId372" Type="http://schemas.openxmlformats.org/officeDocument/2006/relationships/hyperlink" Target="https://bioportal.bioontology.org/ontologies/APATREATMENT/?p=classes&amp;conceptid=http%3A%2F%2Fontology.apa.org%2Fapaonto%2FtermsonlyOUT%2520%285%29.owl%23Creative_Arts_Therapy" TargetMode="External"/><Relationship Id="rId493" Type="http://schemas.openxmlformats.org/officeDocument/2006/relationships/hyperlink" Target="https://www.psychologytoday.com/us/basics/mindfulness" TargetMode="External"/><Relationship Id="rId250" Type="http://schemas.openxmlformats.org/officeDocument/2006/relationships/hyperlink" Target="https://bioportal.bioontology.org/ontologies/APATREATMENT/?p=classes&amp;conceptid=http%3A%2F%2Fontology.apa.org%2Fapaonto%2FtermsonlyOUT%2520%285%29.owl%23Psychodynamic_Psychotherapy" TargetMode="External"/><Relationship Id="rId371" Type="http://schemas.openxmlformats.org/officeDocument/2006/relationships/hyperlink" Target="https://bioportal.bioontology.org/ontologies/APATREATMENT/?p=classes&amp;conceptid=http%3A%2F%2Fontology.apa.org%2Fapaonto%2FtermsonlyOUT%2520%285%29.owl%23Communication_Skills_Training" TargetMode="External"/><Relationship Id="rId492" Type="http://schemas.openxmlformats.org/officeDocument/2006/relationships/hyperlink" Target="https://bioportal.bioontology.org/ontologies/APATREATMENT/?p=classes&amp;conceptid=http%3A%2F%2Fontology.apa.org%2Fapaonto%2FtermsonlyOUT%2520(5).owl%23Aversion_Therapy&amp;jump_to_nav=true" TargetMode="External"/><Relationship Id="rId136" Type="http://schemas.openxmlformats.org/officeDocument/2006/relationships/hyperlink" Target="https://bioportal.bioontology.org/ontologies/APATREATMENT/?p=classes&amp;conceptid=http%3A%2F%2Fontology.apa.org%2Fapaonto%2FtermsonlyOUT%2520%285%29.owl%23Cognitive_Restructuring" TargetMode="External"/><Relationship Id="rId257" Type="http://schemas.openxmlformats.org/officeDocument/2006/relationships/hyperlink" Target="https://bioportal.bioontology.org/ontologies/APATREATMENT/?p=classes&amp;conceptid=http%3A%2F%2Fontology.apa.org%2Fapaonto%2FtermsonlyOUT%2520%285%29.owl%23Psychotherapeutic_Counseling" TargetMode="External"/><Relationship Id="rId378" Type="http://schemas.openxmlformats.org/officeDocument/2006/relationships/hyperlink" Target="https://bioportal.bioontology.org/ontologies/APATREATMENT/?p=classes&amp;conceptid=http%3A%2F%2Fontology.apa.org%2Fapaonto%2FtermsonlyOUT%2520%285%29.owl%23Eye_Movement_Desensitization_Therapy" TargetMode="External"/><Relationship Id="rId499"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135" Type="http://schemas.openxmlformats.org/officeDocument/2006/relationships/hyperlink" Target="https://bioportal.bioontology.org/ontologies/APATREATMENT/?p=classes&amp;conceptid=http%3A%2F%2Fontology.apa.org%2Fapaonto%2FtermsonlyOUT%2520%285%29.owl%23Cognitive_Restructuring" TargetMode="External"/><Relationship Id="rId256" Type="http://schemas.openxmlformats.org/officeDocument/2006/relationships/hyperlink" Target="https://bioportal.bioontology.org/ontologies/APATREATMENT/?p=classes&amp;conceptid=http%3A%2F%2Fontology.apa.org%2Fapaonto%2FtermsonlyOUT%2520%285%29.owl%23Psychotherapeutic_Counseling" TargetMode="External"/><Relationship Id="rId377" Type="http://schemas.openxmlformats.org/officeDocument/2006/relationships/hyperlink" Target="https://bioportal.bioontology.org/ontologies/APATREATMENT/?p=classes&amp;conceptid=http%3A%2F%2Fontology.apa.org%2Fapaonto%2FtermsonlyOUT%2520%285%29.owl%23Dietary_Supplements" TargetMode="External"/><Relationship Id="rId498"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134" Type="http://schemas.openxmlformats.org/officeDocument/2006/relationships/hyperlink" Target="https://www.psychologytoday.com/us/therapy-types/trauma-focused-cognitive-behavior-therapy" TargetMode="External"/><Relationship Id="rId255" Type="http://schemas.openxmlformats.org/officeDocument/2006/relationships/hyperlink" Target="https://bioportal.bioontology.org/ontologies/APATREATMENT/?p=classes&amp;conceptid=http%3A%2F%2Fontology.apa.org%2Fapaonto%2FtermsonlyOUT%2520%285%29.owl%23Psychotherapeutic_Breakthrough" TargetMode="External"/><Relationship Id="rId376" Type="http://schemas.openxmlformats.org/officeDocument/2006/relationships/hyperlink" Target="https://bioportal.bioontology.org/ontologies/APATREATMENT/?p=classes&amp;conceptid=http%3A%2F%2Fontology.apa.org%2Fapaonto%2FtermsonlyOUT%2520%285%29.owl%23Dietary_Supplements" TargetMode="External"/><Relationship Id="rId497" Type="http://schemas.openxmlformats.org/officeDocument/2006/relationships/hyperlink" Target="https://bioportal.bioontology.org/ontologies/APATREATMENT/?p=classes&amp;conceptid=http%3A%2F%2Fontology.apa.org%2Fapaonto%2FtermsonlyOUT%2520(5).owl%23Psychoeducation&amp;jump_to_nav=true" TargetMode="External"/><Relationship Id="rId133" Type="http://schemas.openxmlformats.org/officeDocument/2006/relationships/hyperlink" Target="https://www.psychologytoday.com/us/therapy-types/cognitive-behavioral-therapy" TargetMode="External"/><Relationship Id="rId254" Type="http://schemas.openxmlformats.org/officeDocument/2006/relationships/hyperlink" Target="https://bioportal.bioontology.org/ontologies/APATREATMENT/?p=classes&amp;conceptid=http%3A%2F%2Fontology.apa.org%2Fapaonto%2FtermsonlyOUT%2520%285%29.owl%23Psychotherapeutic_Breakthrough" TargetMode="External"/><Relationship Id="rId375" Type="http://schemas.openxmlformats.org/officeDocument/2006/relationships/hyperlink" Target="https://bioportal.bioontology.org/ontologies/APATREATMENT/?p=classes&amp;conceptid=http%3A%2F%2Fontology.apa.org%2Fapaonto%2FtermsonlyOUT%2520%285%29.owl%23Dance_Therapy" TargetMode="External"/><Relationship Id="rId496" Type="http://schemas.openxmlformats.org/officeDocument/2006/relationships/hyperlink" Target="https://www.psychologytoday.com/us/therapy-types/parent-child-interaction-therapy-pcit" TargetMode="External"/><Relationship Id="rId172" Type="http://schemas.openxmlformats.org/officeDocument/2006/relationships/hyperlink" Target="https://bioportal.bioontology.org/ontologies/APATREATMENT/?p=classes&amp;conceptid=http%3A%2F%2Fontology.apa.org%2Fapaonto%2FtermsonlyOUT%2520%285%29.owl%23Ericksonian_Psychotherapy" TargetMode="External"/><Relationship Id="rId293" Type="http://schemas.openxmlformats.org/officeDocument/2006/relationships/hyperlink" Target="https://bioportal.bioontology.org/ontologies/APATREATMENT/?p=classes&amp;conceptid=http%3A%2F%2Fontology.apa.org%2Fapaonto%2FtermsonlyOUT%2520%285%29.owl%23Adrenalectomy" TargetMode="External"/><Relationship Id="rId171" Type="http://schemas.openxmlformats.org/officeDocument/2006/relationships/hyperlink" Target="https://bioportal.bioontology.org/ontologies/APATREATMENT/?p=classes&amp;conceptid=http%3A%2F%2Fontology.apa.org%2Fapaonto%2FtermsonlyOUT%2520%285%29.owl%23Encounter_Group_Therapy" TargetMode="External"/><Relationship Id="rId292" Type="http://schemas.openxmlformats.org/officeDocument/2006/relationships/hyperlink" Target="https://bioportal.bioontology.org/ontologies/APATREATMENT/?p=classes&amp;conceptid=http%3A%2F%2Fontology.apa.org%2Fapaonto%2FtermsonlyOUT%2520%285%29.owl%23Adrenalectomy" TargetMode="External"/><Relationship Id="rId170" Type="http://schemas.openxmlformats.org/officeDocument/2006/relationships/hyperlink" Target="https://bioportal.bioontology.org/ontologies/APATREATMENT/?p=classes&amp;conceptid=http%3A%2F%2Fontology.apa.org%2Fapaonto%2FtermsonlyOUT%2520%285%29.owl%23Encounter_Group_Therapy" TargetMode="External"/><Relationship Id="rId291" Type="http://schemas.openxmlformats.org/officeDocument/2006/relationships/hyperlink" Target="https://bioportal.bioontology.org/ontologies/APATREATMENT/?p=classes&amp;conceptid=http%3A%2F%2Fontology.apa.org%2Fapaonto%2FtermsonlyOUT%2520%285%29.owl%23Acupuncture" TargetMode="External"/><Relationship Id="rId290" Type="http://schemas.openxmlformats.org/officeDocument/2006/relationships/hyperlink" Target="https://bioportal.bioontology.org/ontologies/APATREATMENT/?p=classes&amp;conceptid=http%3A%2F%2Fontology.apa.org%2Fapaonto%2FtermsonlyOUT%2520%285%29.owl%23Acupuncture" TargetMode="External"/><Relationship Id="rId165" Type="http://schemas.openxmlformats.org/officeDocument/2006/relationships/hyperlink" Target="https://bioportal.bioontology.org/ontologies/APATREATMENT/?p=classes&amp;conceptid=http%3A%2F%2Fontology.apa.org%2Fapaonto%2FtermsonlyOUT%2520%285%29.owl%23Emotion_Focused_Therapy" TargetMode="External"/><Relationship Id="rId286" Type="http://schemas.openxmlformats.org/officeDocument/2006/relationships/hyperlink" Target="https://bioportal.bioontology.org/ontologies/APATREATMENT/?p=classes&amp;conceptid=http%3A%2F%2Fontology.apa.org%2Fapaonto%2FtermsonlyOUT%2520%285%29.owl%23Transactional_Analysis" TargetMode="External"/><Relationship Id="rId164" Type="http://schemas.openxmlformats.org/officeDocument/2006/relationships/hyperlink" Target="https://bioportal.bioontology.org/ontologies/APATREATMENT/?p=classes&amp;conceptid=http%3A%2F%2Fontology.apa.org%2Fapaonto%2FtermsonlyOUT%2520%285%29.owl%23Emotion_Focused_Therapy" TargetMode="External"/><Relationship Id="rId285" Type="http://schemas.openxmlformats.org/officeDocument/2006/relationships/hyperlink" Target="https://bioportal.bioontology.org/ontologies/APATREATMENT/?p=classes&amp;conceptid=http%3A%2F%2Fontology.apa.org%2Fapaonto%2FtermsonlyOUT%2520%285%29.owl%23Therapist_Selection" TargetMode="External"/><Relationship Id="rId163" Type="http://schemas.openxmlformats.org/officeDocument/2006/relationships/hyperlink" Target="https://bioportal.bioontology.org/ontologies/APATREATMENT/?p=classes&amp;conceptid=http%3A%2F%2Fontology.apa.org%2Fapaonto%2FtermsonlyOUT%2520%285%29.owl%23Eclectic_Psychotherapy" TargetMode="External"/><Relationship Id="rId284" Type="http://schemas.openxmlformats.org/officeDocument/2006/relationships/hyperlink" Target="https://bioportal.bioontology.org/ontologies/APATREATMENT/?p=classes&amp;conceptid=http%3A%2F%2Fontology.apa.org%2Fapaonto%2FtermsonlyOUT%2520%285%29.owl%23Therapist_Selection" TargetMode="External"/><Relationship Id="rId162" Type="http://schemas.openxmlformats.org/officeDocument/2006/relationships/hyperlink" Target="https://bioportal.bioontology.org/ontologies/APATREATMENT/?p=classes&amp;conceptid=http%3A%2F%2Fontology.apa.org%2Fapaonto%2FtermsonlyOUT%2520%285%29.owl%23Eclectic_Psychotherapy" TargetMode="External"/><Relationship Id="rId283" Type="http://schemas.openxmlformats.org/officeDocument/2006/relationships/hyperlink" Target="https://bioportal.bioontology.org/ontologies/APATREATMENT/?p=classes&amp;conceptid=http%3A%2F%2Fontology.apa.org%2Fapaonto%2FtermsonlyOUT%2520%285%29.owl%23Supportive_Psychotherapy" TargetMode="External"/><Relationship Id="rId169" Type="http://schemas.openxmlformats.org/officeDocument/2006/relationships/hyperlink" Target="https://bioportal.bioontology.org/ontologies/APATREATMENT/?p=classes&amp;conceptid=http%3A%2F%2Fontology.apa.org%2Fapaonto%2FtermsonlyOUT%2520%285%29.owl%23Enactments" TargetMode="External"/><Relationship Id="rId168" Type="http://schemas.openxmlformats.org/officeDocument/2006/relationships/hyperlink" Target="https://bioportal.bioontology.org/ontologies/APATREATMENT/?p=classes&amp;conceptid=http%3A%2F%2Fontology.apa.org%2Fapaonto%2FtermsonlyOUT%2520%285%29.owl%23Enactments" TargetMode="External"/><Relationship Id="rId289" Type="http://schemas.openxmlformats.org/officeDocument/2006/relationships/hyperlink" Target="https://bioportal.bioontology.org/ontologies/APATREATMENT/?p=classes&amp;conceptid=http%3A%2F%2Fwww.semanticweb.org%2Fontologies%2F2015%2F0%2Ftreatmentcluster.owl%23MedicalPhysicalTreatment" TargetMode="External"/><Relationship Id="rId167" Type="http://schemas.openxmlformats.org/officeDocument/2006/relationships/hyperlink" Target="https://bioportal.bioontology.org/ontologies/APATREATMENT/?p=classes&amp;conceptid=http%3A%2F%2Fontology.apa.org%2Fapaonto%2FtermsonlyOUT%2520%285%29.owl%23Empty_Chair_Technique" TargetMode="External"/><Relationship Id="rId288" Type="http://schemas.openxmlformats.org/officeDocument/2006/relationships/hyperlink" Target="https://bioportal.bioontology.org/ontologies/APATREATMENT/?p=classes&amp;conceptid=http%3A%2F%2Fwww.semanticweb.org%2Fontologies%2F2015%2F0%2Ftreatmentcluster.owl%23MedicalPhysicalTreatment" TargetMode="External"/><Relationship Id="rId166" Type="http://schemas.openxmlformats.org/officeDocument/2006/relationships/hyperlink" Target="https://bioportal.bioontology.org/ontologies/APATREATMENT/?p=classes&amp;conceptid=http%3A%2F%2Fontology.apa.org%2Fapaonto%2FtermsonlyOUT%2520%285%29.owl%23Empty_Chair_Technique" TargetMode="External"/><Relationship Id="rId287" Type="http://schemas.openxmlformats.org/officeDocument/2006/relationships/hyperlink" Target="https://bioportal.bioontology.org/ontologies/APATREATMENT/?p=classes&amp;conceptid=http%3A%2F%2Fontology.apa.org%2Fapaonto%2FtermsonlyOUT%2520%285%29.owl%23Transactional_Analysis" TargetMode="External"/><Relationship Id="rId161" Type="http://schemas.openxmlformats.org/officeDocument/2006/relationships/hyperlink" Target="https://bioportal.bioontology.org/ontologies/APATREATMENT/?p=classes&amp;conceptid=http%3A%2F%2Fontology.apa.org%2Fapaonto%2FtermsonlyOUT%2520%285%29.owl%23Dream_Analysis" TargetMode="External"/><Relationship Id="rId282" Type="http://schemas.openxmlformats.org/officeDocument/2006/relationships/hyperlink" Target="https://bioportal.bioontology.org/ontologies/APATREATMENT/?p=classes&amp;conceptid=http%3A%2F%2Fontology.apa.org%2Fapaonto%2FtermsonlyOUT%2520%285%29.owl%23Supportive_Psychotherapy" TargetMode="External"/><Relationship Id="rId160" Type="http://schemas.openxmlformats.org/officeDocument/2006/relationships/hyperlink" Target="https://bioportal.bioontology.org/ontologies/APATREATMENT/?p=classes&amp;conceptid=http%3A%2F%2Fontology.apa.org%2Fapaonto%2FtermsonlyOUT%2520%285%29.owl%23Dream_Analysis" TargetMode="External"/><Relationship Id="rId281" Type="http://schemas.openxmlformats.org/officeDocument/2006/relationships/hyperlink" Target="https://bioportal.bioontology.org/ontologies/APATREATMENT/?p=classes&amp;conceptid=http%3A%2F%2Fontology.apa.org%2Fapaonto%2FtermsonlyOUT%2520%285%29.owl%23Solution_Focused_Therapy" TargetMode="External"/><Relationship Id="rId280" Type="http://schemas.openxmlformats.org/officeDocument/2006/relationships/hyperlink" Target="https://bioportal.bioontology.org/ontologies/APATREATMENT/?p=classes&amp;conceptid=http%3A%2F%2Fontology.apa.org%2Fapaonto%2FtermsonlyOUT%2520%285%29.owl%23Solution_Focused_Therapy" TargetMode="External"/><Relationship Id="rId159" Type="http://schemas.openxmlformats.org/officeDocument/2006/relationships/hyperlink" Target="https://www.psychologytoday.com/us/therapy-types/dialectical-behavior-therapy" TargetMode="External"/><Relationship Id="rId154" Type="http://schemas.openxmlformats.org/officeDocument/2006/relationships/hyperlink" Target="https://bioportal.bioontology.org/ontologies/APATREATMENT/?p=classes&amp;conceptid=http%3A%2F%2Fontology.apa.org%2Fapaonto%2FtermsonlyOUT%2520%285%29.owl%23Couples_Therapy" TargetMode="External"/><Relationship Id="rId275" Type="http://schemas.openxmlformats.org/officeDocument/2006/relationships/hyperlink" Target="https://www.psychologytoday.com/us/therapy-types/reality-therapy" TargetMode="External"/><Relationship Id="rId396" Type="http://schemas.openxmlformats.org/officeDocument/2006/relationships/hyperlink" Target="https://bioportal.bioontology.org/ontologies/APATREATMENT/?p=classes&amp;conceptid=http%3A%2F%2Fontology.apa.org%2Fapaonto%2FtermsonlyOUT%2520%285%29.owl%23Meditation" TargetMode="External"/><Relationship Id="rId153" Type="http://schemas.openxmlformats.org/officeDocument/2006/relationships/hyperlink" Target="https://bioportal.bioontology.org/ontologies/APATREATMENT/?p=classes&amp;conceptid=http%3A%2F%2Fontology.apa.org%2Fapaonto%2FtermsonlyOUT%2520%285%29.owl%23Couples_Therapy" TargetMode="External"/><Relationship Id="rId274" Type="http://schemas.openxmlformats.org/officeDocument/2006/relationships/hyperlink" Target="https://bioportal.bioontology.org/ontologies/APATREATMENT/?p=classes&amp;conceptid=http%3A%2F%2Fontology.apa.org%2Fapaonto%2FtermsonlyOUT%2520%285%29.owl%23Reality_Therapy" TargetMode="External"/><Relationship Id="rId395" Type="http://schemas.openxmlformats.org/officeDocument/2006/relationships/hyperlink" Target="https://bioportal.bioontology.org/ontologies/APATREATMENT/?p=classes&amp;conceptid=http%3A%2F%2Fontology.apa.org%2Fapaonto%2FtermsonlyOUT%2520%285%29.owl%23Meditation" TargetMode="External"/><Relationship Id="rId152" Type="http://schemas.openxmlformats.org/officeDocument/2006/relationships/hyperlink" Target="https://bioportal.bioontology.org/ontologies/APATREATMENT/?p=classes&amp;conceptid=http%3A%2F%2Fontology.apa.org%2Fapaonto%2FtermsonlyOUT%2520%285%29.owl%23Countertransference" TargetMode="External"/><Relationship Id="rId273" Type="http://schemas.openxmlformats.org/officeDocument/2006/relationships/hyperlink" Target="https://bioportal.bioontology.org/ontologies/APATREATMENT/?p=classes&amp;conceptid=http%3A%2F%2Fontology.apa.org%2Fapaonto%2FtermsonlyOUT%2520%285%29.owl%23Reality_Therapy" TargetMode="External"/><Relationship Id="rId394" Type="http://schemas.openxmlformats.org/officeDocument/2006/relationships/hyperlink" Target="https://bioportal.bioontology.org/ontologies/APATREATMENT/?p=classes&amp;conceptid=http%3A%2F%2Fontology.apa.org%2Fapaonto%2FtermsonlyOUT%2520%285%29.owl%23Medicinal_Herbs_and_Plants" TargetMode="External"/><Relationship Id="rId151" Type="http://schemas.openxmlformats.org/officeDocument/2006/relationships/hyperlink" Target="https://bioportal.bioontology.org/ontologies/APATREATMENT/?p=classes&amp;conceptid=http%3A%2F%2Fontology.apa.org%2Fapaonto%2FtermsonlyOUT%2520%285%29.owl%23Countertransference" TargetMode="External"/><Relationship Id="rId272" Type="http://schemas.openxmlformats.org/officeDocument/2006/relationships/hyperlink" Target="https://www.psychologytoday.com/us/therapy-types/rational-emotive-behavior-therapy" TargetMode="External"/><Relationship Id="rId393" Type="http://schemas.openxmlformats.org/officeDocument/2006/relationships/hyperlink" Target="https://bioportal.bioontology.org/ontologies/APATREATMENT/?p=classes&amp;conceptid=http%3A%2F%2Fontology.apa.org%2Fapaonto%2FtermsonlyOUT%2520%285%29.owl%23Medicinal_Herbs_and_Plants" TargetMode="External"/><Relationship Id="rId158" Type="http://schemas.openxmlformats.org/officeDocument/2006/relationships/hyperlink" Target="https://bioportal.bioontology.org/ontologies/APATREATMENT/?p=classes&amp;conceptid=http%3A%2F%2Fontology.apa.org%2Fapaonto%2FtermsonlyOUT%2520%285%29.owl%23Debriefing_%28Psychological%29" TargetMode="External"/><Relationship Id="rId279" Type="http://schemas.openxmlformats.org/officeDocument/2006/relationships/hyperlink" Target="https://bioportal.bioontology.org/ontologies/APATREATMENT/?p=classes&amp;conceptid=http%3A%2F%2Fontology.apa.org%2Fapaonto%2FtermsonlyOUT%2520%285%29.owl%23Self_Analysis" TargetMode="External"/><Relationship Id="rId157" Type="http://schemas.openxmlformats.org/officeDocument/2006/relationships/hyperlink" Target="https://bioportal.bioontology.org/ontologies/APATREATMENT/?p=classes&amp;conceptid=http%3A%2F%2Fontology.apa.org%2Fapaonto%2FtermsonlyOUT%2520%285%29.owl%23Debriefing_%28Psychological%29" TargetMode="External"/><Relationship Id="rId278" Type="http://schemas.openxmlformats.org/officeDocument/2006/relationships/hyperlink" Target="https://bioportal.bioontology.org/ontologies/APATREATMENT/?p=classes&amp;conceptid=http%3A%2F%2Fontology.apa.org%2Fapaonto%2FtermsonlyOUT%2520%285%29.owl%23Self_Analysis" TargetMode="External"/><Relationship Id="rId399" Type="http://schemas.openxmlformats.org/officeDocument/2006/relationships/hyperlink" Target="https://bioportal.bioontology.org/ontologies/APATREATMENT/?p=classes&amp;conceptid=http%3A%2F%2Fontology.apa.org%2Fapaonto%2FtermsonlyOUT%2520%285%29.owl%23Mind_Body_Therapy" TargetMode="External"/><Relationship Id="rId156" Type="http://schemas.openxmlformats.org/officeDocument/2006/relationships/hyperlink" Target="https://bioportal.bioontology.org/ontologies/APATREATMENT/?p=classes&amp;conceptid=http%3A%2F%2Fontology.apa.org%2Fapaonto%2FtermsonlyOUT%2520%285%29.owl%23Crisis_Intervention" TargetMode="External"/><Relationship Id="rId277" Type="http://schemas.openxmlformats.org/officeDocument/2006/relationships/hyperlink" Target="https://bioportal.bioontology.org/ontologies/APATREATMENT/?p=classes&amp;conceptid=http%3A%2F%2Fontology.apa.org%2Fapaonto%2FtermsonlyOUT%2520%285%29.owl%23Relationship_Therapy" TargetMode="External"/><Relationship Id="rId398" Type="http://schemas.openxmlformats.org/officeDocument/2006/relationships/hyperlink" Target="https://bioportal.bioontology.org/ontologies/APATREATMENT/?p=classes&amp;conceptid=http%3A%2F%2Fontology.apa.org%2Fapaonto%2FtermsonlyOUT%2520%285%29.owl%23Milieu_Therapy" TargetMode="External"/><Relationship Id="rId155" Type="http://schemas.openxmlformats.org/officeDocument/2006/relationships/hyperlink" Target="https://bioportal.bioontology.org/ontologies/APATREATMENT/?p=classes&amp;conceptid=http%3A%2F%2Fontology.apa.org%2Fapaonto%2FtermsonlyOUT%2520%285%29.owl%23Crisis_Intervention" TargetMode="External"/><Relationship Id="rId276" Type="http://schemas.openxmlformats.org/officeDocument/2006/relationships/hyperlink" Target="https://bioportal.bioontology.org/ontologies/APATREATMENT/?p=classes&amp;conceptid=http%3A%2F%2Fontology.apa.org%2Fapaonto%2FtermsonlyOUT%2520%285%29.owl%23Relationship_Therapy" TargetMode="External"/><Relationship Id="rId397" Type="http://schemas.openxmlformats.org/officeDocument/2006/relationships/hyperlink" Target="https://bioportal.bioontology.org/ontologies/APATREATMENT/?p=classes&amp;conceptid=http%3A%2F%2Fontology.apa.org%2Fapaonto%2FtermsonlyOUT%2520%285%29.owl%23Milieu_Therapy" TargetMode="External"/><Relationship Id="rId40" Type="http://schemas.openxmlformats.org/officeDocument/2006/relationships/hyperlink" Target="https://bioportal.bioontology.org/ontologies/APATREATMENT/?p=classes&amp;conceptid=http%3A%2F%2Fontology.apa.org%2Fapaonto%2FtermsonlyOUT%2520%285%29.owl%23Implosive_Therapy" TargetMode="External"/><Relationship Id="rId42" Type="http://schemas.openxmlformats.org/officeDocument/2006/relationships/hyperlink" Target="https://bioportal.bioontology.org/ontologies/APATREATMENT/?p=classes&amp;conceptid=http%3A%2F%2Fontology.apa.org%2Fapaonto%2FtermsonlyOUT%2520%285%29.owl%23Omission_Training" TargetMode="External"/><Relationship Id="rId41" Type="http://schemas.openxmlformats.org/officeDocument/2006/relationships/hyperlink" Target="https://bioportal.bioontology.org/ontologies/APATREATMENT/?p=classes&amp;conceptid=http%3A%2F%2Fontology.apa.org%2Fapaonto%2FtermsonlyOUT%2520%285%29.owl%23Implosive_Therapy" TargetMode="External"/><Relationship Id="rId44" Type="http://schemas.openxmlformats.org/officeDocument/2006/relationships/hyperlink" Target="https://bioportal.bioontology.org/ontologies/APATREATMENT/?p=classes&amp;conceptid=http%3A%2F%2Fontology.apa.org%2Fapaonto%2FtermsonlyOUT%2520%285%29.owl%23Operant_Conditioning" TargetMode="External"/><Relationship Id="rId43" Type="http://schemas.openxmlformats.org/officeDocument/2006/relationships/hyperlink" Target="https://bioportal.bioontology.org/ontologies/APATREATMENT/?p=classes&amp;conceptid=http%3A%2F%2Fontology.apa.org%2Fapaonto%2FtermsonlyOUT%2520%285%29.owl%23Omission_Training" TargetMode="External"/><Relationship Id="rId46" Type="http://schemas.openxmlformats.org/officeDocument/2006/relationships/hyperlink" Target="https://bioportal.bioontology.org/ontologies/APATREATMENT/?p=classes&amp;conceptid=http%3A%2F%2Fontology.apa.org%2Fapaonto%2FtermsonlyOUT%2520%285%29.owl%23Overcorrection" TargetMode="External"/><Relationship Id="rId45" Type="http://schemas.openxmlformats.org/officeDocument/2006/relationships/hyperlink" Target="https://bioportal.bioontology.org/ontologies/APATREATMENT/?p=classes&amp;conceptid=http%3A%2F%2Fontology.apa.org%2Fapaonto%2FtermsonlyOUT%2520%285%29.owl%23Operant_Conditioning" TargetMode="External"/><Relationship Id="rId502" Type="http://schemas.openxmlformats.org/officeDocument/2006/relationships/drawing" Target="../drawings/drawing7.xml"/><Relationship Id="rId501" Type="http://schemas.openxmlformats.org/officeDocument/2006/relationships/hyperlink" Target="http://ontology.apa.org/apaonto/termsonlyOUT%20(5).owl" TargetMode="External"/><Relationship Id="rId500"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48" Type="http://schemas.openxmlformats.org/officeDocument/2006/relationships/hyperlink" Target="https://bioportal.bioontology.org/ontologies/APATREATMENT/?p=classes&amp;conceptid=http%3A%2F%2Fontology.apa.org%2Fapaonto%2FtermsonlyOUT%2520%285%29.owl%23Progressive_Relaxation_Therapy" TargetMode="External"/><Relationship Id="rId47" Type="http://schemas.openxmlformats.org/officeDocument/2006/relationships/hyperlink" Target="https://bioportal.bioontology.org/ontologies/APATREATMENT/?p=classes&amp;conceptid=http%3A%2F%2Fontology.apa.org%2Fapaonto%2FtermsonlyOUT%2520%285%29.owl%23Overcorrection" TargetMode="External"/><Relationship Id="rId49" Type="http://schemas.openxmlformats.org/officeDocument/2006/relationships/hyperlink" Target="https://bioportal.bioontology.org/ontologies/APATREATMENT/?p=classes&amp;conceptid=http%3A%2F%2Fontology.apa.org%2Fapaonto%2FtermsonlyOUT%2520%285%29.owl%23Progressive_Relaxation_Therapy" TargetMode="External"/><Relationship Id="rId31" Type="http://schemas.openxmlformats.org/officeDocument/2006/relationships/hyperlink" Target="https://bioportal.bioontology.org/ontologies/APATREATMENT/?p=classes&amp;conceptid=http%3A%2F%2Fontology.apa.org%2Fapaonto%2FtermsonlyOUT%2520%285%29.owl%23Exposure_Therapy" TargetMode="External"/><Relationship Id="rId30" Type="http://schemas.openxmlformats.org/officeDocument/2006/relationships/hyperlink" Target="https://bioportal.bioontology.org/ontologies/APATREATMENT/?p=classes&amp;conceptid=http%3A%2F%2Fontology.apa.org%2Fapaonto%2FtermsonlyOUT%2520%285%29.owl%23Differential_Reinforcement" TargetMode="External"/><Relationship Id="rId33" Type="http://schemas.openxmlformats.org/officeDocument/2006/relationships/hyperlink" Target="https://bioportal.bioontology.org/ontologies/APATREATMENT/?p=classes&amp;conceptid=http%3A%2F%2Fontology.apa.org%2Fapaonto%2FtermsonlyOUT%2520(5).owl%23Exposure_Therapy&amp;jump_to_nav=true" TargetMode="External"/><Relationship Id="rId32" Type="http://schemas.openxmlformats.org/officeDocument/2006/relationships/hyperlink" Target="https://bioportal.bioontology.org/ontologies/APATREATMENT/?p=classes&amp;conceptid=http%3A%2F%2Fontology.apa.org%2Fapaonto%2FtermsonlyOUT%2520%285%29.owl%23Exposure_Therapy" TargetMode="External"/><Relationship Id="rId35" Type="http://schemas.openxmlformats.org/officeDocument/2006/relationships/hyperlink" Target="https://www.psychologytoday.com/us/therapy-types/prolonged-exposure-therapy" TargetMode="External"/><Relationship Id="rId34" Type="http://schemas.openxmlformats.org/officeDocument/2006/relationships/hyperlink" Target="https://www.psychologytoday.com/us/therapy-types/exposure-and-response-prevention" TargetMode="External"/><Relationship Id="rId37" Type="http://schemas.openxmlformats.org/officeDocument/2006/relationships/hyperlink" Target="https://bioportal.bioontology.org/ontologies/APATREATMENT/?p=classes&amp;conceptid=http%3A%2F%2Fontology.apa.org%2Fapaonto%2FtermsonlyOUT%2520%285%29.owl%23Fading_%28Conditioning%29" TargetMode="External"/><Relationship Id="rId36" Type="http://schemas.openxmlformats.org/officeDocument/2006/relationships/hyperlink" Target="https://bioportal.bioontology.org/ontologies/APATREATMENT/?p=classes&amp;conceptid=http%3A%2F%2Fontology.apa.org%2Fapaonto%2FtermsonlyOUT%2520%285%29.owl%23Fading_%28Conditioning%29" TargetMode="External"/><Relationship Id="rId39" Type="http://schemas.openxmlformats.org/officeDocument/2006/relationships/hyperlink" Target="https://bioportal.bioontology.org/ontologies/APATREATMENT/?p=classes&amp;conceptid=http%3A%2F%2Fontology.apa.org%2Fapaonto%2FtermsonlyOUT%2520%285%29.owl%23Functional_Analysis" TargetMode="External"/><Relationship Id="rId38" Type="http://schemas.openxmlformats.org/officeDocument/2006/relationships/hyperlink" Target="https://bioportal.bioontology.org/ontologies/APATREATMENT/?p=classes&amp;conceptid=http%3A%2F%2Fontology.apa.org%2Fapaonto%2FtermsonlyOUT%2520%285%29.owl%23Functional_Analysis" TargetMode="External"/><Relationship Id="rId20" Type="http://schemas.openxmlformats.org/officeDocument/2006/relationships/hyperlink" Target="https://www.psychologytoday.com/us/therapy-types/neurofeedback" TargetMode="External"/><Relationship Id="rId22" Type="http://schemas.openxmlformats.org/officeDocument/2006/relationships/hyperlink" Target="https://bioportal.bioontology.org/ontologies/APATREATMENT/?p=classes&amp;conceptid=http%3A%2F%2Fontology.apa.org%2Fapaonto%2FtermsonlyOUT%2520%285%29.owl%23Conditioning" TargetMode="External"/><Relationship Id="rId21" Type="http://schemas.openxmlformats.org/officeDocument/2006/relationships/hyperlink" Target="https://bioportal.bioontology.org/ontologies/APATREATMENT/?p=classes&amp;conceptid=http%3A%2F%2Fontology.apa.org%2Fapaonto%2FtermsonlyOUT%2520%285%29.owl%23Conditioning" TargetMode="External"/><Relationship Id="rId24" Type="http://schemas.openxmlformats.org/officeDocument/2006/relationships/hyperlink" Target="https://bioportal.bioontology.org/ontologies/APATREATMENT/?p=classes&amp;conceptid=http%3A%2F%2Fontology.apa.org%2Fapaonto%2FtermsonlyOUT%2520%285%29.owl%23Contingency_Management" TargetMode="External"/><Relationship Id="rId23" Type="http://schemas.openxmlformats.org/officeDocument/2006/relationships/hyperlink" Target="https://bioportal.bioontology.org/ontologies/APATREATMENT/?p=classes&amp;conceptid=http%3A%2F%2Fontology.apa.org%2Fapaonto%2FtermsonlyOUT%2520%285%29.owl%23Contingency_Management" TargetMode="External"/><Relationship Id="rId409" Type="http://schemas.openxmlformats.org/officeDocument/2006/relationships/hyperlink" Target="https://bioportal.bioontology.org/ontologies/APATREATMENT/?p=classes&amp;conceptid=http%3A%2F%2Fontology.apa.org%2Fapaonto%2FtermsonlyOUT%2520%285%29.owl%23Recreation_Therapy" TargetMode="External"/><Relationship Id="rId404" Type="http://schemas.openxmlformats.org/officeDocument/2006/relationships/hyperlink" Target="https://bioportal.bioontology.org/ontologies/APATREATMENT/?p=classes&amp;conceptid=http%3A%2F%2Fontology.apa.org%2Fapaonto%2FtermsonlyOUT%2520%285%29.owl%23Music_Therapy" TargetMode="External"/><Relationship Id="rId403" Type="http://schemas.openxmlformats.org/officeDocument/2006/relationships/hyperlink" Target="https://bioportal.bioontology.org/ontologies/APATREATMENT/?p=classes&amp;conceptid=http%3A%2F%2Fontology.apa.org%2Fapaonto%2FtermsonlyOUT%2520%285%29.owl%23Music_Therapy" TargetMode="External"/><Relationship Id="rId402" Type="http://schemas.openxmlformats.org/officeDocument/2006/relationships/hyperlink" Target="https://bioportal.bioontology.org/ontologies/APATREATMENT/?p=classes&amp;conceptid=http%3A%2F%2Fontology.apa.org%2Fapaonto%2FtermsonlyOUT%2520%285%29.owl%23Motivation_Training" TargetMode="External"/><Relationship Id="rId401" Type="http://schemas.openxmlformats.org/officeDocument/2006/relationships/hyperlink" Target="https://bioportal.bioontology.org/ontologies/APATREATMENT/?p=classes&amp;conceptid=http%3A%2F%2Fontology.apa.org%2Fapaonto%2FtermsonlyOUT%2520%285%29.owl%23Motivation_Training" TargetMode="External"/><Relationship Id="rId408" Type="http://schemas.openxmlformats.org/officeDocument/2006/relationships/hyperlink" Target="https://bioportal.bioontology.org/ontologies/APATREATMENT/?p=classes&amp;conceptid=http%3A%2F%2Fontology.apa.org%2Fapaonto%2FtermsonlyOUT%2520%285%29.owl%23Recreation_Therapy" TargetMode="External"/><Relationship Id="rId407" Type="http://schemas.openxmlformats.org/officeDocument/2006/relationships/hyperlink" Target="https://bioportal.bioontology.org/ontologies/APATREATMENT/?p=classes&amp;conceptid=http%3A%2F%2Fontology.apa.org%2Fapaonto%2FtermsonlyOUT%2520%285%29.owl%23Poetry_Therapy" TargetMode="External"/><Relationship Id="rId406" Type="http://schemas.openxmlformats.org/officeDocument/2006/relationships/hyperlink" Target="https://bioportal.bioontology.org/ontologies/APATREATMENT/?p=classes&amp;conceptid=http%3A%2F%2Fontology.apa.org%2Fapaonto%2FtermsonlyOUT%2520%285%29.owl%23Poetry_Therapy" TargetMode="External"/><Relationship Id="rId405" Type="http://schemas.openxmlformats.org/officeDocument/2006/relationships/hyperlink" Target="https://www.psychologytoday.com/us/therapy-types/music-therapy" TargetMode="External"/><Relationship Id="rId26" Type="http://schemas.openxmlformats.org/officeDocument/2006/relationships/hyperlink" Target="https://bioportal.bioontology.org/ontologies/APATREATMENT/?p=classes&amp;conceptid=http%3A%2F%2Fontology.apa.org%2Fapaonto%2FtermsonlyOUT%2520%285%29.owl%23Counterconditioning" TargetMode="External"/><Relationship Id="rId25" Type="http://schemas.openxmlformats.org/officeDocument/2006/relationships/hyperlink" Target="https://bioportal.bioontology.org/ontologies/APATREATMENT/?p=classes&amp;conceptid=http%3A%2F%2Fontology.apa.org%2Fapaonto%2FtermsonlyOUT%2520%285%29.owl%23Counterconditioning" TargetMode="External"/><Relationship Id="rId28" Type="http://schemas.openxmlformats.org/officeDocument/2006/relationships/hyperlink" Target="https://bioportal.bioontology.org/ontologies/APATREATMENT/?p=classes&amp;conceptid=http%3A%2F%2Fontology.apa.org%2Fapaonto%2FtermsonlyOUT%2520%285%29.owl%23Covert_Sensitization" TargetMode="External"/><Relationship Id="rId27" Type="http://schemas.openxmlformats.org/officeDocument/2006/relationships/hyperlink" Target="https://bioportal.bioontology.org/ontologies/APATREATMENT/?p=classes&amp;conceptid=http%3A%2F%2Fontology.apa.org%2Fapaonto%2FtermsonlyOUT%2520%285%29.owl%23Covert_Sensitization" TargetMode="External"/><Relationship Id="rId400" Type="http://schemas.openxmlformats.org/officeDocument/2006/relationships/hyperlink" Target="https://bioportal.bioontology.org/ontologies/APATREATMENT/?p=classes&amp;conceptid=http%3A%2F%2Fontology.apa.org%2Fapaonto%2FtermsonlyOUT%2520%285%29.owl%23Mind_Body_Therapy" TargetMode="External"/><Relationship Id="rId29" Type="http://schemas.openxmlformats.org/officeDocument/2006/relationships/hyperlink" Target="https://bioportal.bioontology.org/ontologies/APATREATMENT/?p=classes&amp;conceptid=http%3A%2F%2Fontology.apa.org%2Fapaonto%2FtermsonlyOUT%2520%285%29.owl%23Differential_Reinforcement" TargetMode="External"/><Relationship Id="rId11" Type="http://schemas.openxmlformats.org/officeDocument/2006/relationships/hyperlink" Target="https://bioportal.bioontology.org/ontologies/APATREATMENT/?p=classes&amp;conceptid=http%3A%2F%2Fontology.apa.org%2Fapaonto%2FtermsonlyOUT%2520%285%29.owl%23Behavior_Contracting" TargetMode="External"/><Relationship Id="rId10" Type="http://schemas.openxmlformats.org/officeDocument/2006/relationships/hyperlink" Target="https://bioportal.bioontology.org/ontologies/APATREATMENT/?p=classes&amp;conceptid=http%3A%2F%2Fontology.apa.org%2Fapaonto%2FtermsonlyOUT%2520%285%29.owl%23Aversion_Therapy" TargetMode="External"/><Relationship Id="rId13" Type="http://schemas.openxmlformats.org/officeDocument/2006/relationships/hyperlink" Target="https://bioportal.bioontology.org/ontologies/APATREATMENT/?p=classes&amp;conceptid=http%3A%2F%2Fontology.apa.org%2Fapaonto%2FtermsonlyOUT%2520%285%29.owl%23Behavior_Modification" TargetMode="External"/><Relationship Id="rId12" Type="http://schemas.openxmlformats.org/officeDocument/2006/relationships/hyperlink" Target="https://bioportal.bioontology.org/ontologies/APATREATMENT/?p=classes&amp;conceptid=http%3A%2F%2Fontology.apa.org%2Fapaonto%2FtermsonlyOUT%2520%285%29.owl%23Behavior_Contracting" TargetMode="External"/><Relationship Id="rId15" Type="http://schemas.openxmlformats.org/officeDocument/2006/relationships/hyperlink" Target="https://bioportal.bioontology.org/ontologies/APATREATMENT/?p=classes&amp;conceptid=http%3A%2F%2Fontology.apa.org%2Fapaonto%2FtermsonlyOUT%2520%285%29.owl%23Behavior_Therapy" TargetMode="External"/><Relationship Id="rId14" Type="http://schemas.openxmlformats.org/officeDocument/2006/relationships/hyperlink" Target="https://bioportal.bioontology.org/ontologies/APATREATMENT/?p=classes&amp;conceptid=http%3A%2F%2Fontology.apa.org%2Fapaonto%2FtermsonlyOUT%2520%285%29.owl%23Behavior_Modification" TargetMode="External"/><Relationship Id="rId17" Type="http://schemas.openxmlformats.org/officeDocument/2006/relationships/hyperlink" Target="https://bioportal.bioontology.org/ontologies/APATREATMENT/?p=classes&amp;conceptid=http%3A%2F%2Fontology.apa.org%2Fapaonto%2FtermsonlyOUT%2520%285%29.owl%23Biofeedback_Training" TargetMode="External"/><Relationship Id="rId16" Type="http://schemas.openxmlformats.org/officeDocument/2006/relationships/hyperlink" Target="https://bioportal.bioontology.org/ontologies/APATREATMENT/?p=classes&amp;conceptid=http%3A%2F%2Fontology.apa.org%2Fapaonto%2FtermsonlyOUT%2520%285%29.owl%23Behavior_Therapy" TargetMode="External"/><Relationship Id="rId19" Type="http://schemas.openxmlformats.org/officeDocument/2006/relationships/hyperlink" Target="https://www.psychologytoday.com/us/therapy-types/biofeedback" TargetMode="External"/><Relationship Id="rId18" Type="http://schemas.openxmlformats.org/officeDocument/2006/relationships/hyperlink" Target="https://bioportal.bioontology.org/ontologies/APATREATMENT/?p=classes&amp;conceptid=http%3A%2F%2Fontology.apa.org%2Fapaonto%2FtermsonlyOUT%2520%285%29.owl%23Biofeedback_Training" TargetMode="External"/><Relationship Id="rId84" Type="http://schemas.openxmlformats.org/officeDocument/2006/relationships/hyperlink" Target="https://bioportal.bioontology.org/ontologies/APATREATMENT/?p=classes&amp;conceptid=http%3A%2F%2Fontology.apa.org%2Fapaonto%2FtermsonlyOUT%2520%285%29.owl%23Cross_Cultural_Counseling" TargetMode="External"/><Relationship Id="rId83" Type="http://schemas.openxmlformats.org/officeDocument/2006/relationships/hyperlink" Target="https://bioportal.bioontology.org/ontologies/APATREATMENT/?p=classes&amp;conceptid=http%3A%2F%2Fontology.apa.org%2Fapaonto%2FtermsonlyOUT%2520%285%29.owl%23Cross_Cultural_Counseling" TargetMode="External"/><Relationship Id="rId86" Type="http://schemas.openxmlformats.org/officeDocument/2006/relationships/hyperlink" Target="https://bioportal.bioontology.org/ontologies/APATREATMENT/?p=classes&amp;conceptid=http%3A%2F%2Fontology.apa.org%2Fapaonto%2FtermsonlyOUT%2520%285%29.owl%23Group_Counseling" TargetMode="External"/><Relationship Id="rId85" Type="http://schemas.openxmlformats.org/officeDocument/2006/relationships/hyperlink" Target="https://bioportal.bioontology.org/ontologies/APATREATMENT/?p=classes&amp;conceptid=http%3A%2F%2Fontology.apa.org%2Fapaonto%2FtermsonlyOUT%2520%285%29.owl%23Group_Counseling" TargetMode="External"/><Relationship Id="rId88" Type="http://schemas.openxmlformats.org/officeDocument/2006/relationships/hyperlink" Target="https://bioportal.bioontology.org/ontologies/APATREATMENT/?p=classes&amp;conceptid=http%3A%2F%2Fontology.apa.org%2Fapaonto%2FtermsonlyOUT%2520%285%29.owl%23Hot_Line_Services" TargetMode="External"/><Relationship Id="rId87" Type="http://schemas.openxmlformats.org/officeDocument/2006/relationships/hyperlink" Target="https://bioportal.bioontology.org/ontologies/APATREATMENT/?p=classes&amp;conceptid=http%3A%2F%2Fontology.apa.org%2Fapaonto%2FtermsonlyOUT%2520%285%29.owl%23Hot_Line_Services" TargetMode="External"/><Relationship Id="rId89" Type="http://schemas.openxmlformats.org/officeDocument/2006/relationships/hyperlink" Target="https://bioportal.bioontology.org/ontologies/APATREATMENT/?p=classes&amp;conceptid=http%3A%2F%2Fontology.apa.org%2Fapaonto%2FtermsonlyOUT%2520%285%29.owl%23Microcounseling" TargetMode="External"/><Relationship Id="rId80" Type="http://schemas.openxmlformats.org/officeDocument/2006/relationships/hyperlink" Target="https://bioportal.bioontology.org/ontologies/APATREATMENT/?p=classes&amp;conceptid=http%3A%2F%2Fontology.apa.org%2Fapaonto%2FtermsonlyOUT%2520%285%29.owl%23Counseling_Psychology" TargetMode="External"/><Relationship Id="rId82" Type="http://schemas.openxmlformats.org/officeDocument/2006/relationships/hyperlink" Target="https://bioportal.bioontology.org/ontologies/APATREATMENT/?p=classes&amp;conceptid=http%3A%2F%2Fontology.apa.org%2Fapaonto%2FtermsonlyOUT%2520%285%29.owl%23Crisis_Intervention_Services" TargetMode="External"/><Relationship Id="rId81" Type="http://schemas.openxmlformats.org/officeDocument/2006/relationships/hyperlink" Target="https://bioportal.bioontology.org/ontologies/APATREATMENT/?p=classes&amp;conceptid=http%3A%2F%2Fontology.apa.org%2Fapaonto%2FtermsonlyOUT%2520%285%29.owl%23Crisis_Intervention_Services" TargetMode="External"/><Relationship Id="rId73" Type="http://schemas.openxmlformats.org/officeDocument/2006/relationships/hyperlink" Target="https://bioportal.bioontology.org/ontologies/APATREATMENT/?p=classes&amp;conceptid=http%3A%2F%2Fontology.apa.org%2Fapaonto%2FtermsonlyOUT%2520%285%29.owl%23Time_Out" TargetMode="External"/><Relationship Id="rId72" Type="http://schemas.openxmlformats.org/officeDocument/2006/relationships/hyperlink" Target="https://bioportal.bioontology.org/ontologies/APATREATMENT/?p=classes&amp;conceptid=http%3A%2F%2Fontology.apa.org%2Fapaonto%2FtermsonlyOUT%2520%285%29.owl%23Systematic_Desensitization_Therapy" TargetMode="External"/><Relationship Id="rId75" Type="http://schemas.openxmlformats.org/officeDocument/2006/relationships/hyperlink" Target="https://bioportal.bioontology.org/ontologies/APATREATMENT/?p=classes&amp;conceptid=http%3A%2F%2Fontology.apa.org%2Fapaonto%2FtermsonlyOUT%2520%285%29.owl%23Token_Economy_Programs" TargetMode="External"/><Relationship Id="rId74" Type="http://schemas.openxmlformats.org/officeDocument/2006/relationships/hyperlink" Target="https://bioportal.bioontology.org/ontologies/APATREATMENT/?p=classes&amp;conceptid=http%3A%2F%2Fontology.apa.org%2Fapaonto%2FtermsonlyOUT%2520%285%29.owl%23Time_Out" TargetMode="External"/><Relationship Id="rId77" Type="http://schemas.openxmlformats.org/officeDocument/2006/relationships/hyperlink" Target="https://bioportal.bioontology.org/ontologies/APATREATMENT/?p=classes&amp;conceptid=http%3A%2F%2Fwww.semanticweb.org%2Fontologies%2F2015%2F0%2Ftreatmentcluster.owl%23Counseling" TargetMode="External"/><Relationship Id="rId76" Type="http://schemas.openxmlformats.org/officeDocument/2006/relationships/hyperlink" Target="https://bioportal.bioontology.org/ontologies/APATREATMENT/?p=classes&amp;conceptid=http%3A%2F%2Fontology.apa.org%2Fapaonto%2FtermsonlyOUT%2520%285%29.owl%23Token_Economy_Programs" TargetMode="External"/><Relationship Id="rId79" Type="http://schemas.openxmlformats.org/officeDocument/2006/relationships/hyperlink" Target="https://bioportal.bioontology.org/ontologies/APATREATMENT/?p=classes&amp;conceptid=http%3A%2F%2Fontology.apa.org%2Fapaonto%2FtermsonlyOUT%2520%285%29.owl%23Counseling_Psychology" TargetMode="External"/><Relationship Id="rId78" Type="http://schemas.openxmlformats.org/officeDocument/2006/relationships/hyperlink" Target="https://bioportal.bioontology.org/ontologies/APATREATMENT/?p=classes&amp;conceptid=http%3A%2F%2Fwww.semanticweb.org%2Fontologies%2F2015%2F0%2Ftreatmentcluster.owl%23Counseling" TargetMode="External"/><Relationship Id="rId71" Type="http://schemas.openxmlformats.org/officeDocument/2006/relationships/hyperlink" Target="https://bioportal.bioontology.org/ontologies/APATREATMENT/?p=classes&amp;conceptid=http%3A%2F%2Fontology.apa.org%2Fapaonto%2FtermsonlyOUT%2520%285%29.owl%23Systematic_Desensitization_Therapy" TargetMode="External"/><Relationship Id="rId70" Type="http://schemas.openxmlformats.org/officeDocument/2006/relationships/hyperlink" Target="https://www.psychologytoday.com/us/therapy-types/structural-family-therapy" TargetMode="External"/><Relationship Id="rId62" Type="http://schemas.openxmlformats.org/officeDocument/2006/relationships/hyperlink" Target="https://bioportal.bioontology.org/ontologies/APATREATMENT/?p=classes&amp;conceptid=http%3A%2F%2Fontology.apa.org%2Fapaonto%2FtermsonlyOUT%2520%285%29.owl%23Sensitization" TargetMode="External"/><Relationship Id="rId61" Type="http://schemas.openxmlformats.org/officeDocument/2006/relationships/hyperlink" Target="https://bioportal.bioontology.org/ontologies/APATREATMENT/?p=classes&amp;conceptid=http%3A%2F%2Fontology.apa.org%2Fapaonto%2FtermsonlyOUT%2520%285%29.owl%23Self_Monitoring" TargetMode="External"/><Relationship Id="rId64" Type="http://schemas.openxmlformats.org/officeDocument/2006/relationships/hyperlink" Target="https://bioportal.bioontology.org/ontologies/APATREATMENT/?p=classes&amp;conceptid=http%3A%2F%2Fontology.apa.org%2Fapaonto%2FtermsonlyOUT%2520%285%29.owl%23Strategic_Family_Therapy" TargetMode="External"/><Relationship Id="rId63" Type="http://schemas.openxmlformats.org/officeDocument/2006/relationships/hyperlink" Target="https://bioportal.bioontology.org/ontologies/APATREATMENT/?p=classes&amp;conceptid=http%3A%2F%2Fontology.apa.org%2Fapaonto%2FtermsonlyOUT%2520%285%29.owl%23Sensitization" TargetMode="External"/><Relationship Id="rId66" Type="http://schemas.openxmlformats.org/officeDocument/2006/relationships/hyperlink" Target="https://bioportal.bioontology.org/ontologies/APATREATMENT/?p=classes&amp;conceptid=http%3A%2F%2Fontology.apa.org%2Fapaonto%2FtermsonlyOUT%2520%285%29.owl%23Stress_Management" TargetMode="External"/><Relationship Id="rId65" Type="http://schemas.openxmlformats.org/officeDocument/2006/relationships/hyperlink" Target="https://bioportal.bioontology.org/ontologies/APATREATMENT/?p=classes&amp;conceptid=http%3A%2F%2Fontology.apa.org%2Fapaonto%2FtermsonlyOUT%2520%285%29.owl%23Strategic_Family_Therapy" TargetMode="External"/><Relationship Id="rId68" Type="http://schemas.openxmlformats.org/officeDocument/2006/relationships/hyperlink" Target="https://bioportal.bioontology.org/ontologies/APATREATMENT/?p=classes&amp;conceptid=http%3A%2F%2Fontology.apa.org%2Fapaonto%2FtermsonlyOUT%2520%285%29.owl%23Structural_Family_Therapy" TargetMode="External"/><Relationship Id="rId67" Type="http://schemas.openxmlformats.org/officeDocument/2006/relationships/hyperlink" Target="https://bioportal.bioontology.org/ontologies/APATREATMENT/?p=classes&amp;conceptid=http%3A%2F%2Fontology.apa.org%2Fapaonto%2FtermsonlyOUT%2520%285%29.owl%23Stress_Management" TargetMode="External"/><Relationship Id="rId60" Type="http://schemas.openxmlformats.org/officeDocument/2006/relationships/hyperlink" Target="https://bioportal.bioontology.org/ontologies/APATREATMENT/?p=classes&amp;conceptid=http%3A%2F%2Fontology.apa.org%2Fapaonto%2FtermsonlyOUT%2520%285%29.owl%23Self_Monitoring" TargetMode="External"/><Relationship Id="rId69" Type="http://schemas.openxmlformats.org/officeDocument/2006/relationships/hyperlink" Target="https://bioportal.bioontology.org/ontologies/APATREATMENT/?p=classes&amp;conceptid=http%3A%2F%2Fontology.apa.org%2Fapaonto%2FtermsonlyOUT%2520%285%29.owl%23Structural_Family_Therapy" TargetMode="External"/><Relationship Id="rId51" Type="http://schemas.openxmlformats.org/officeDocument/2006/relationships/hyperlink" Target="https://bioportal.bioontology.org/ontologies/APATREATMENT/?p=classes&amp;conceptid=http%3A%2F%2Fontology.apa.org%2Fapaonto%2FtermsonlyOUT%2520%285%29.owl%23Reciprocal_Inhibition_Therapy" TargetMode="External"/><Relationship Id="rId50" Type="http://schemas.openxmlformats.org/officeDocument/2006/relationships/hyperlink" Target="https://bioportal.bioontology.org/ontologies/APATREATMENT/?p=classes&amp;conceptid=http%3A%2F%2Fontology.apa.org%2Fapaonto%2FtermsonlyOUT%2520%285%29.owl%23Reciprocal_Inhibition_Therapy" TargetMode="External"/><Relationship Id="rId53" Type="http://schemas.openxmlformats.org/officeDocument/2006/relationships/hyperlink" Target="https://bioportal.bioontology.org/ontologies/APATREATMENT/?p=classes&amp;conceptid=http%3A%2F%2Fontology.apa.org%2Fapaonto%2FtermsonlyOUT%2520%285%29.owl%23Relaxation_Therapy" TargetMode="External"/><Relationship Id="rId52" Type="http://schemas.openxmlformats.org/officeDocument/2006/relationships/hyperlink" Target="https://bioportal.bioontology.org/ontologies/APATREATMENT/?p=classes&amp;conceptid=http%3A%2F%2Fontology.apa.org%2Fapaonto%2FtermsonlyOUT%2520%285%29.owl%23Relaxation_Therapy" TargetMode="External"/><Relationship Id="rId55" Type="http://schemas.openxmlformats.org/officeDocument/2006/relationships/hyperlink" Target="https://bioportal.bioontology.org/ontologies/APATREATMENT/?p=classes&amp;conceptid=http%3A%2F%2Fontology.apa.org%2Fapaonto%2FtermsonlyOUT%2520%285%29.owl%23Response_Cost" TargetMode="External"/><Relationship Id="rId54" Type="http://schemas.openxmlformats.org/officeDocument/2006/relationships/hyperlink" Target="https://bioportal.bioontology.org/ontologies/APATREATMENT/?p=classes&amp;conceptid=http%3A%2F%2Fontology.apa.org%2Fapaonto%2FtermsonlyOUT%2520%285%29.owl%23Response_Cost" TargetMode="External"/><Relationship Id="rId57" Type="http://schemas.openxmlformats.org/officeDocument/2006/relationships/hyperlink" Target="https://bioportal.bioontology.org/ontologies/APATREATMENT/?p=classes&amp;conceptid=http%3A%2F%2Fontology.apa.org%2Fapaonto%2FtermsonlyOUT%2520%285%29.owl%23Self_Help_Techniques" TargetMode="External"/><Relationship Id="rId56" Type="http://schemas.openxmlformats.org/officeDocument/2006/relationships/hyperlink" Target="https://bioportal.bioontology.org/ontologies/APATREATMENT/?p=classes&amp;conceptid=http%3A%2F%2Fontology.apa.org%2Fapaonto%2FtermsonlyOUT%2520%285%29.owl%23Self_Help_Techniques" TargetMode="External"/><Relationship Id="rId59" Type="http://schemas.openxmlformats.org/officeDocument/2006/relationships/hyperlink" Target="https://bioportal.bioontology.org/ontologies/APATREATMENT/?p=classes&amp;conceptid=http%3A%2F%2Fontology.apa.org%2Fapaonto%2FtermsonlyOUT%2520%285%29.owl%23Self_Management" TargetMode="External"/><Relationship Id="rId58" Type="http://schemas.openxmlformats.org/officeDocument/2006/relationships/hyperlink" Target="https://bioportal.bioontology.org/ontologies/APATREATMENT/?p=classes&amp;conceptid=http%3A%2F%2Fontology.apa.org%2Fapaonto%2FtermsonlyOUT%2520%285%29.owl%23Self_Management" TargetMode="External"/><Relationship Id="rId107" Type="http://schemas.openxmlformats.org/officeDocument/2006/relationships/hyperlink" Target="https://www.psychologytoday.com/us/therapy-types/adlerian-therapy" TargetMode="External"/><Relationship Id="rId228" Type="http://schemas.openxmlformats.org/officeDocument/2006/relationships/hyperlink" Target="https://bioportal.bioontology.org/ontologies/APATREATMENT/?p=classes&amp;conceptid=http%3A%2F%2Fontology.apa.org%2Fapaonto%2FtermsonlyOUT%2520%285%29.owl%23Narrative_Therapy" TargetMode="External"/><Relationship Id="rId349" Type="http://schemas.openxmlformats.org/officeDocument/2006/relationships/hyperlink" Target="https://bioportal.bioontology.org/ontologies/APATREATMENT/?p=classes&amp;conceptid=http%3A%2F%2Fontology.apa.org%2Fapaonto%2FtermsonlyOUT%2520%285%29.owl%23Tractotomy" TargetMode="External"/><Relationship Id="rId106" Type="http://schemas.openxmlformats.org/officeDocument/2006/relationships/hyperlink" Target="https://bioportal.bioontology.org/ontologies/APATREATMENT/?p=classes&amp;conceptid=http%3A%2F%2Fontology.apa.org%2Fapaonto%2FtermsonlyOUT%2520%285%29.owl%23Adlerian_Psychotherapy" TargetMode="External"/><Relationship Id="rId227" Type="http://schemas.openxmlformats.org/officeDocument/2006/relationships/hyperlink" Target="https://bioportal.bioontology.org/ontologies/APATREATMENT/?p=classes&amp;conceptid=http%3A%2F%2Fontology.apa.org%2Fapaonto%2FtermsonlyOUT%2520%285%29.owl%23Narrative_Therapy" TargetMode="External"/><Relationship Id="rId348" Type="http://schemas.openxmlformats.org/officeDocument/2006/relationships/hyperlink" Target="https://bioportal.bioontology.org/ontologies/APATREATMENT/?p=classes&amp;conceptid=http%3A%2F%2Fontology.apa.org%2Fapaonto%2FtermsonlyOUT%2520%285%29.owl%23Tractotomy" TargetMode="External"/><Relationship Id="rId469" Type="http://schemas.openxmlformats.org/officeDocument/2006/relationships/hyperlink" Target="https://www.psychologytoday.com/us/therapy-types/sandplay-therapy" TargetMode="External"/><Relationship Id="rId105" Type="http://schemas.openxmlformats.org/officeDocument/2006/relationships/hyperlink" Target="https://bioportal.bioontology.org/ontologies/APATREATMENT/?p=classes&amp;conceptid=http%3A%2F%2Fontology.apa.org%2Fapaonto%2FtermsonlyOUT%2520%285%29.owl%23Adlerian_Psychotherapy" TargetMode="External"/><Relationship Id="rId226" Type="http://schemas.openxmlformats.org/officeDocument/2006/relationships/hyperlink" Target="https://bioportal.bioontology.org/ontologies/APATREATMENT/?p=classes&amp;conceptid=http%3A%2F%2Fontology.apa.org%2Fapaonto%2FtermsonlyOUT%2520%285%29.owl%23Mutual_Storytelling_Technique" TargetMode="External"/><Relationship Id="rId347" Type="http://schemas.openxmlformats.org/officeDocument/2006/relationships/hyperlink" Target="https://bioportal.bioontology.org/ontologies/APATREATMENT/?p=classes&amp;conceptid=http%3A%2F%2Fontology.apa.org%2Fapaonto%2FtermsonlyOUT%2520%285%29.owl%23Thyroidectomy" TargetMode="External"/><Relationship Id="rId468" Type="http://schemas.openxmlformats.org/officeDocument/2006/relationships/hyperlink" Target="https://www.psychologytoday.com/us/therapy-types/relational-therapy" TargetMode="External"/><Relationship Id="rId104" Type="http://schemas.openxmlformats.org/officeDocument/2006/relationships/hyperlink" Target="https://bioportal.bioontology.org/ontologies/APATREATMENT/?p=classes&amp;conceptid=http%3A%2F%2Fontology.apa.org%2Fapaonto%2FtermsonlyOUT%2520%285%29.owl%23Acceptance_and_Commitment_Therapy" TargetMode="External"/><Relationship Id="rId225" Type="http://schemas.openxmlformats.org/officeDocument/2006/relationships/hyperlink" Target="https://bioportal.bioontology.org/ontologies/APATREATMENT/?p=classes&amp;conceptid=http%3A%2F%2Fontology.apa.org%2Fapaonto%2FtermsonlyOUT%2520%285%29.owl%23Mutual_Storytelling_Technique" TargetMode="External"/><Relationship Id="rId346" Type="http://schemas.openxmlformats.org/officeDocument/2006/relationships/hyperlink" Target="https://bioportal.bioontology.org/ontologies/APATREATMENT/?p=classes&amp;conceptid=http%3A%2F%2Fontology.apa.org%2Fapaonto%2FtermsonlyOUT%2520%285%29.owl%23Thyroidectomy" TargetMode="External"/><Relationship Id="rId467" Type="http://schemas.openxmlformats.org/officeDocument/2006/relationships/hyperlink" Target="https://www.psychologytoday.com/us/therapy-types/relational-therapy" TargetMode="External"/><Relationship Id="rId109" Type="http://schemas.openxmlformats.org/officeDocument/2006/relationships/hyperlink" Target="https://bioportal.bioontology.org/ontologies/APATREATMENT/?p=classes&amp;conceptid=http%3A%2F%2Fontology.apa.org%2Fapaonto%2FtermsonlyOUT%2520%285%29.owl%23Adolescent_Psychotherapy" TargetMode="External"/><Relationship Id="rId108" Type="http://schemas.openxmlformats.org/officeDocument/2006/relationships/hyperlink" Target="https://bioportal.bioontology.org/ontologies/APATREATMENT/?p=classes&amp;conceptid=http%3A%2F%2Fontology.apa.org%2Fapaonto%2FtermsonlyOUT%2520%285%29.owl%23Adolescent_Psychotherapy" TargetMode="External"/><Relationship Id="rId229" Type="http://schemas.openxmlformats.org/officeDocument/2006/relationships/hyperlink" Target="https://www.psychologytoday.com/us/therapy-types/narrative-therapy" TargetMode="External"/><Relationship Id="rId220" Type="http://schemas.openxmlformats.org/officeDocument/2006/relationships/hyperlink" Target="https://bioportal.bioontology.org/ontologies/APATREATMENT/?p=classes&amp;conceptid=http%3A%2F%2Fontology.apa.org%2Fapaonto%2FtermsonlyOUT%2520%285%29.owl%23Marriage_Counseling" TargetMode="External"/><Relationship Id="rId341" Type="http://schemas.openxmlformats.org/officeDocument/2006/relationships/hyperlink" Target="https://bioportal.bioontology.org/ontologies/APATREATMENT/?p=classes&amp;conceptid=http%3A%2F%2Fontology.apa.org%2Fapaonto%2FtermsonlyOUT%2520%285%29.owl%23Surgery" TargetMode="External"/><Relationship Id="rId462" Type="http://schemas.openxmlformats.org/officeDocument/2006/relationships/hyperlink" Target="https://www.psychologytoday.com/us/therapy-types/person-centered-therapy" TargetMode="External"/><Relationship Id="rId340" Type="http://schemas.openxmlformats.org/officeDocument/2006/relationships/hyperlink" Target="https://bioportal.bioontology.org/ontologies/APATREATMENT/?p=classes&amp;conceptid=http%3A%2F%2Fontology.apa.org%2Fapaonto%2FtermsonlyOUT%2520%285%29.owl%23Surgery" TargetMode="External"/><Relationship Id="rId461" Type="http://schemas.openxmlformats.org/officeDocument/2006/relationships/hyperlink" Target="https://www.psychologytoday.com/us/therapy-types/person-centered-therapy" TargetMode="External"/><Relationship Id="rId460" Type="http://schemas.openxmlformats.org/officeDocument/2006/relationships/hyperlink" Target="https://www.psychologytoday.com/us/therapy-types/neuro-linguistic-programming-therapy" TargetMode="External"/><Relationship Id="rId103" Type="http://schemas.openxmlformats.org/officeDocument/2006/relationships/hyperlink" Target="https://bioportal.bioontology.org/ontologies/APATREATMENT/?p=classes&amp;conceptid=http%3A%2F%2Fontology.apa.org%2Fapaonto%2FtermsonlyOUT%2520%285%29.owl%23Acceptance_and_Commitment_Therapy" TargetMode="External"/><Relationship Id="rId224" Type="http://schemas.openxmlformats.org/officeDocument/2006/relationships/hyperlink" Target="https://bioportal.bioontology.org/ontologies/APATREATMENT/?p=classes&amp;conceptid=http%3A%2F%2Fontology.apa.org%2Fapaonto%2FtermsonlyOUT%2520%285%29.owl%23Morita_Therapy" TargetMode="External"/><Relationship Id="rId345" Type="http://schemas.openxmlformats.org/officeDocument/2006/relationships/hyperlink" Target="https://bioportal.bioontology.org/ontologies/APATREATMENT/?p=classes&amp;conceptid=http%3A%2F%2Fontology.apa.org%2Fapaonto%2FtermsonlyOUT%2520%285%29.owl%23Thalamotomy" TargetMode="External"/><Relationship Id="rId466" Type="http://schemas.openxmlformats.org/officeDocument/2006/relationships/hyperlink" Target="https://www.psychologytoday.com/us/therapy-types/psychological-testing-and-evaluation" TargetMode="External"/><Relationship Id="rId102" Type="http://schemas.openxmlformats.org/officeDocument/2006/relationships/hyperlink" Target="https://bioportal.bioontology.org/ontologies/APATREATMENT/?p=classes&amp;conceptid=http%3A%2F%2Fwww.semanticweb.org%2Fontologies%2F2015%2F0%2Ftreatmentcluster.owl%23Psychotherapy" TargetMode="External"/><Relationship Id="rId223" Type="http://schemas.openxmlformats.org/officeDocument/2006/relationships/hyperlink" Target="https://bioportal.bioontology.org/ontologies/APATREATMENT/?p=classes&amp;conceptid=http%3A%2F%2Fontology.apa.org%2Fapaonto%2FtermsonlyOUT%2520%285%29.owl%23Morita_Therapy" TargetMode="External"/><Relationship Id="rId344" Type="http://schemas.openxmlformats.org/officeDocument/2006/relationships/hyperlink" Target="https://bioportal.bioontology.org/ontologies/APATREATMENT/?p=classes&amp;conceptid=http%3A%2F%2Fontology.apa.org%2Fapaonto%2FtermsonlyOUT%2520%285%29.owl%23Thalamotomy" TargetMode="External"/><Relationship Id="rId465" Type="http://schemas.openxmlformats.org/officeDocument/2006/relationships/hyperlink" Target="https://www.psychologytoday.com/us/therapy-types/psychological-testing-and-evaluation" TargetMode="External"/><Relationship Id="rId101" Type="http://schemas.openxmlformats.org/officeDocument/2006/relationships/hyperlink" Target="https://bioportal.bioontology.org/ontologies/APATREATMENT/?p=classes&amp;conceptid=http%3A%2F%2Fwww.semanticweb.org%2Fontologies%2F2015%2F0%2Ftreatmentcluster.owl%23Psychotherapy" TargetMode="External"/><Relationship Id="rId222" Type="http://schemas.openxmlformats.org/officeDocument/2006/relationships/hyperlink" Target="https://bioportal.bioontology.org/ontologies/APATREATMENT/?p=classes&amp;conceptid=http%3A%2F%2Fontology.apa.org%2Fapaonto%2FtermsonlyOUT%2520%285%29.owl%23Mirroring" TargetMode="External"/><Relationship Id="rId343" Type="http://schemas.openxmlformats.org/officeDocument/2006/relationships/hyperlink" Target="https://bioportal.bioontology.org/ontologies/APATREATMENT/?p=classes&amp;conceptid=http%3A%2F%2Fontology.apa.org%2Fapaonto%2FtermsonlyOUT%2520%285%29.owl%23Sympathectomy" TargetMode="External"/><Relationship Id="rId464" Type="http://schemas.openxmlformats.org/officeDocument/2006/relationships/hyperlink" Target="https://www.psychologytoday.com/us/therapy-types/positive-psychology" TargetMode="External"/><Relationship Id="rId100" Type="http://schemas.openxmlformats.org/officeDocument/2006/relationships/hyperlink" Target="https://bioportal.bioontology.org/ontologies/APATREATMENT/?p=classes&amp;conceptid=http%3A%2F%2Fontology.apa.org%2Fapaonto%2FtermsonlyOUT%2520%285%29.owl%23Suicide_Prevention" TargetMode="External"/><Relationship Id="rId221" Type="http://schemas.openxmlformats.org/officeDocument/2006/relationships/hyperlink" Target="https://bioportal.bioontology.org/ontologies/APATREATMENT/?p=classes&amp;conceptid=http%3A%2F%2Fontology.apa.org%2Fapaonto%2FtermsonlyOUT%2520%285%29.owl%23Mirroring" TargetMode="External"/><Relationship Id="rId342" Type="http://schemas.openxmlformats.org/officeDocument/2006/relationships/hyperlink" Target="https://bioportal.bioontology.org/ontologies/APATREATMENT/?p=classes&amp;conceptid=http%3A%2F%2Fontology.apa.org%2Fapaonto%2FtermsonlyOUT%2520%285%29.owl%23Sympathectomy" TargetMode="External"/><Relationship Id="rId463" Type="http://schemas.openxmlformats.org/officeDocument/2006/relationships/hyperlink" Target="https://www.psychologytoday.com/us/therapy-types/positive-psychology" TargetMode="External"/><Relationship Id="rId217" Type="http://schemas.openxmlformats.org/officeDocument/2006/relationships/hyperlink" Target="https://bioportal.bioontology.org/ontologies/APATREATMENT/?p=classes&amp;conceptid=http%3A%2F%2Fontology.apa.org%2Fapaonto%2FtermsonlyOUT%2520%285%29.owl%23Marathon_Group_Therapy" TargetMode="External"/><Relationship Id="rId338" Type="http://schemas.openxmlformats.org/officeDocument/2006/relationships/hyperlink" Target="https://bioportal.bioontology.org/ontologies/APATREATMENT/?p=classes&amp;conceptid=http%3A%2F%2Fontology.apa.org%2Fapaonto%2FtermsonlyOUT%2520%285%29.owl%23Sleep_Treatment" TargetMode="External"/><Relationship Id="rId459" Type="http://schemas.openxmlformats.org/officeDocument/2006/relationships/hyperlink" Target="https://www.psychologytoday.com/us/therapy-types/neuro-linguistic-programming-therapy" TargetMode="External"/><Relationship Id="rId216" Type="http://schemas.openxmlformats.org/officeDocument/2006/relationships/hyperlink" Target="https://bioportal.bioontology.org/ontologies/APATREATMENT/?p=classes&amp;conceptid=http%3A%2F%2Fontology.apa.org%2Fapaonto%2FtermsonlyOUT%2520%285%29.owl%23Logotherapy" TargetMode="External"/><Relationship Id="rId337" Type="http://schemas.openxmlformats.org/officeDocument/2006/relationships/hyperlink" Target="https://bioportal.bioontology.org/ontologies/APATREATMENT/?p=classes&amp;conceptid=http%3A%2F%2Fontology.apa.org%2Fapaonto%2FtermsonlyOUT%2520%285%29.owl%23Sleep_Treatment" TargetMode="External"/><Relationship Id="rId458" Type="http://schemas.openxmlformats.org/officeDocument/2006/relationships/hyperlink" Target="https://www.psychologytoday.com/us/therapy-types/multicultural-therapy" TargetMode="External"/><Relationship Id="rId215" Type="http://schemas.openxmlformats.org/officeDocument/2006/relationships/hyperlink" Target="https://bioportal.bioontology.org/ontologies/APATREATMENT/?p=classes&amp;conceptid=http%3A%2F%2Fontology.apa.org%2Fapaonto%2FtermsonlyOUT%2520%285%29.owl%23Logotherapy" TargetMode="External"/><Relationship Id="rId336" Type="http://schemas.openxmlformats.org/officeDocument/2006/relationships/hyperlink" Target="https://bioportal.bioontology.org/ontologies/APATREATMENT/?p=classes&amp;conceptid=http%3A%2F%2Fontology.apa.org%2Fapaonto%2FtermsonlyOUT%2520%285%29.owl%23Shock_Therapy" TargetMode="External"/><Relationship Id="rId457" Type="http://schemas.openxmlformats.org/officeDocument/2006/relationships/hyperlink" Target="https://www.psychologytoday.com/us/therapy-types/multicultural-therapy" TargetMode="External"/><Relationship Id="rId214" Type="http://schemas.openxmlformats.org/officeDocument/2006/relationships/hyperlink" Target="https://bioportal.bioontology.org/ontologies/APATREATMENT/?p=classes&amp;conceptid=http%3A%2F%2Fontology.apa.org%2Fapaonto%2FtermsonlyOUT%2520%285%29.owl%23Interpersonal_Psychotherapy" TargetMode="External"/><Relationship Id="rId335" Type="http://schemas.openxmlformats.org/officeDocument/2006/relationships/hyperlink" Target="https://bioportal.bioontology.org/ontologies/APATREATMENT/?p=classes&amp;conceptid=http%3A%2F%2Fontology.apa.org%2Fapaonto%2FtermsonlyOUT%2520%285%29.owl%23Shock_Therapy" TargetMode="External"/><Relationship Id="rId456" Type="http://schemas.openxmlformats.org/officeDocument/2006/relationships/hyperlink" Target="https://bioportal.bioontology.org/ontologies/APATREATMENT/?p=classes&amp;conceptid=http%3A%2F%2Fontology.apa.org%2Fapaonto%2FtermsonlyOUT%2520(5).owl%23Motivational_Interviewing&amp;jump_to_nav=true" TargetMode="External"/><Relationship Id="rId219" Type="http://schemas.openxmlformats.org/officeDocument/2006/relationships/hyperlink" Target="https://bioportal.bioontology.org/ontologies/APATREATMENT/?p=classes&amp;conceptid=http%3A%2F%2Fontology.apa.org%2Fapaonto%2FtermsonlyOUT%2520%285%29.owl%23Marriage_Counseling" TargetMode="External"/><Relationship Id="rId218" Type="http://schemas.openxmlformats.org/officeDocument/2006/relationships/hyperlink" Target="https://bioportal.bioontology.org/ontologies/APATREATMENT/?p=classes&amp;conceptid=http%3A%2F%2Fontology.apa.org%2Fapaonto%2FtermsonlyOUT%2520%285%29.owl%23Marathon_Group_Therapy" TargetMode="External"/><Relationship Id="rId339" Type="http://schemas.openxmlformats.org/officeDocument/2006/relationships/hyperlink" Target="https://bioportal.bioontology.org/ontologies/APATREATMENT/?p=classes&amp;conceptid=http%3A%2F%2Fontology.apa.org%2Fapaonto%2FtermsonlyOUT%2520(5).owl%23Sleep_Treatment&amp;jump_to_nav=true" TargetMode="External"/><Relationship Id="rId330" Type="http://schemas.openxmlformats.org/officeDocument/2006/relationships/hyperlink" Target="https://bioportal.bioontology.org/ontologies/APATREATMENT/?p=classes&amp;conceptid=http%3A%2F%2Fontology.apa.org%2Fapaonto%2FtermsonlyOUT%2520%285%29.owl%23Pinealectomy" TargetMode="External"/><Relationship Id="rId451" Type="http://schemas.openxmlformats.org/officeDocument/2006/relationships/hyperlink" Target="https://www.psychologytoday.com/us/therapy-types/jungian-therapy" TargetMode="External"/><Relationship Id="rId450" Type="http://schemas.openxmlformats.org/officeDocument/2006/relationships/hyperlink" Target="https://bioportal.bioontology.org/ontologies/APATREATMENT/?p=classes&amp;conceptid=http%3A%2F%2Fontology.apa.org%2Fapaonto%2FtermsonlyOUT%2520(5).owl%23Interpersonal_Psychotherapy&amp;jump_to_nav=true" TargetMode="External"/><Relationship Id="rId213" Type="http://schemas.openxmlformats.org/officeDocument/2006/relationships/hyperlink" Target="https://bioportal.bioontology.org/ontologies/APATREATMENT/?p=classes&amp;conceptid=http%3A%2F%2Fontology.apa.org%2Fapaonto%2FtermsonlyOUT%2520%285%29.owl%23Interpersonal_Psychotherapy" TargetMode="External"/><Relationship Id="rId334" Type="http://schemas.openxmlformats.org/officeDocument/2006/relationships/hyperlink" Target="https://bioportal.bioontology.org/ontologies/APATREATMENT/?p=classes&amp;conceptid=http%3A%2F%2Fontology.apa.org%2Fapaonto%2FtermsonlyOUT%2520%285%29.owl%23Psychosurgery" TargetMode="External"/><Relationship Id="rId455" Type="http://schemas.openxmlformats.org/officeDocument/2006/relationships/hyperlink" Target="https://www.psychologytoday.com/us/therapy-types/motivational-interviewing" TargetMode="External"/><Relationship Id="rId212" Type="http://schemas.openxmlformats.org/officeDocument/2006/relationships/hyperlink" Target="https://www.psychologytoday.com/us/therapy-types/integrative-therapy" TargetMode="External"/><Relationship Id="rId333" Type="http://schemas.openxmlformats.org/officeDocument/2006/relationships/hyperlink" Target="https://bioportal.bioontology.org/ontologies/APATREATMENT/?p=classes&amp;conceptid=http%3A%2F%2Fontology.apa.org%2Fapaonto%2FtermsonlyOUT%2520%285%29.owl%23Psychosurgery" TargetMode="External"/><Relationship Id="rId454" Type="http://schemas.openxmlformats.org/officeDocument/2006/relationships/hyperlink" Target="https://www.psychologytoday.com/us/therapy-types/marriage-and-family-therapy" TargetMode="External"/><Relationship Id="rId211" Type="http://schemas.openxmlformats.org/officeDocument/2006/relationships/hyperlink" Target="https://bioportal.bioontology.org/ontologies/APATREATMENT/?p=classes&amp;conceptid=http%3A%2F%2Fontology.apa.org%2Fapaonto%2FtermsonlyOUT%2520%285%29.owl%23Integrative_Psychotherapy" TargetMode="External"/><Relationship Id="rId332" Type="http://schemas.openxmlformats.org/officeDocument/2006/relationships/hyperlink" Target="https://bioportal.bioontology.org/ontologies/APATREATMENT/?p=classes&amp;conceptid=http%3A%2F%2Fontology.apa.org%2Fapaonto%2FtermsonlyOUT%2520%285%29.owl%23Psychosomatic_Medicine" TargetMode="External"/><Relationship Id="rId453" Type="http://schemas.openxmlformats.org/officeDocument/2006/relationships/hyperlink" Target="https://www.psychologytoday.com/us/therapy-types/marriage-and-family-therapy" TargetMode="External"/><Relationship Id="rId210" Type="http://schemas.openxmlformats.org/officeDocument/2006/relationships/hyperlink" Target="https://bioportal.bioontology.org/ontologies/APATREATMENT/?p=classes&amp;conceptid=http%3A%2F%2Fontology.apa.org%2Fapaonto%2FtermsonlyOUT%2520%285%29.owl%23Integrative_Psychotherapy" TargetMode="External"/><Relationship Id="rId331" Type="http://schemas.openxmlformats.org/officeDocument/2006/relationships/hyperlink" Target="https://bioportal.bioontology.org/ontologies/APATREATMENT/?p=classes&amp;conceptid=http%3A%2F%2Fontology.apa.org%2Fapaonto%2FtermsonlyOUT%2520%285%29.owl%23Psychosomatic_Medicine" TargetMode="External"/><Relationship Id="rId452" Type="http://schemas.openxmlformats.org/officeDocument/2006/relationships/hyperlink" Target="https://www.psychologytoday.com/us/therapy-types/jungian-therapy" TargetMode="External"/><Relationship Id="rId370" Type="http://schemas.openxmlformats.org/officeDocument/2006/relationships/hyperlink" Target="https://bioportal.bioontology.org/ontologies/APATREATMENT/?p=classes&amp;conceptid=http%3A%2F%2Fontology.apa.org%2Fapaonto%2FtermsonlyOUT%2520%285%29.owl%23Communication_Skills_Training" TargetMode="External"/><Relationship Id="rId491" Type="http://schemas.openxmlformats.org/officeDocument/2006/relationships/hyperlink" Target="https://www.psychologytoday.com/us/therapy-types/mentalization-based-therapy" TargetMode="External"/><Relationship Id="rId490" Type="http://schemas.openxmlformats.org/officeDocument/2006/relationships/hyperlink" Target="https://www.psychologytoday.com/us/therapy-types/mentalization-based-therapy" TargetMode="External"/><Relationship Id="rId129" Type="http://schemas.openxmlformats.org/officeDocument/2006/relationships/hyperlink" Target="https://bioportal.bioontology.org/ontologies/APATREATMENT/?p=classes&amp;conceptid=http%3A%2F%2Fontology.apa.org%2Fapaonto%2FtermsonlyOUT%2520%285%29.owl%23Clinical_Practice" TargetMode="External"/><Relationship Id="rId128" Type="http://schemas.openxmlformats.org/officeDocument/2006/relationships/hyperlink" Target="https://bioportal.bioontology.org/ontologies/APATREATMENT/?p=classes&amp;conceptid=http%3A%2F%2Fontology.apa.org%2Fapaonto%2FtermsonlyOUT%2520%285%29.owl%23Client_Centered_Therapy" TargetMode="External"/><Relationship Id="rId249" Type="http://schemas.openxmlformats.org/officeDocument/2006/relationships/hyperlink" Target="https://bioportal.bioontology.org/ontologies/APATREATMENT/?p=classes&amp;conceptid=http%3A%2F%2Fontology.apa.org%2Fapaonto%2FtermsonlyOUT%2520%285%29.owl%23Psychodrama" TargetMode="External"/><Relationship Id="rId127" Type="http://schemas.openxmlformats.org/officeDocument/2006/relationships/hyperlink" Target="https://bioportal.bioontology.org/ontologies/APATREATMENT/?p=classes&amp;conceptid=http%3A%2F%2Fontology.apa.org%2Fapaonto%2FtermsonlyOUT%2520%285%29.owl%23Client_Centered_Therapy" TargetMode="External"/><Relationship Id="rId248" Type="http://schemas.openxmlformats.org/officeDocument/2006/relationships/hyperlink" Target="https://bioportal.bioontology.org/ontologies/APATREATMENT/?p=classes&amp;conceptid=http%3A%2F%2Fontology.apa.org%2Fapaonto%2FtermsonlyOUT%2520%285%29.owl%23Psychodrama" TargetMode="External"/><Relationship Id="rId369" Type="http://schemas.openxmlformats.org/officeDocument/2006/relationships/hyperlink" Target="https://bioportal.bioontology.org/ontologies/APATREATMENT/?p=classes&amp;conceptid=http%3A%2F%2Fontology.apa.org%2Fapaonto%2FtermsonlyOUT%2520%285%29.owl%23Autohypnosis" TargetMode="External"/><Relationship Id="rId126" Type="http://schemas.openxmlformats.org/officeDocument/2006/relationships/hyperlink" Target="https://bioportal.bioontology.org/ontologies/APATREATMENT/?p=classes&amp;conceptid=http%3A%2F%2Fontology.apa.org%2Fapaonto%2FtermsonlyOUT%2520%285%29.owl%23Child_Psychotherapy" TargetMode="External"/><Relationship Id="rId247" Type="http://schemas.openxmlformats.org/officeDocument/2006/relationships/hyperlink" Target="https://www.psychologytoday.com/us/therapy-types/psychoanalytic-therapy" TargetMode="External"/><Relationship Id="rId368" Type="http://schemas.openxmlformats.org/officeDocument/2006/relationships/hyperlink" Target="https://bioportal.bioontology.org/ontologies/APATREATMENT/?p=classes&amp;conceptid=http%3A%2F%2Fontology.apa.org%2Fapaonto%2FtermsonlyOUT%2520%285%29.owl%23Autohypnosis" TargetMode="External"/><Relationship Id="rId489" Type="http://schemas.openxmlformats.org/officeDocument/2006/relationships/hyperlink" Target="https://bioportal.bioontology.org/ontologies/APATREATMENT/?p=classes&amp;conceptid=http%3A%2F%2Fontology.apa.org%2Fapaonto%2FtermsonlyOUT%2520(5).owl%23Interpersonal_Psychotherapy&amp;jump_to_nav=true" TargetMode="External"/><Relationship Id="rId121" Type="http://schemas.openxmlformats.org/officeDocument/2006/relationships/hyperlink" Target="https://bioportal.bioontology.org/ontologies/APATREATMENT/?p=classes&amp;conceptid=http%3A%2F%2Fontology.apa.org%2Fapaonto%2FtermsonlyOUT%2520%285%29.owl%23Brief_Relational_Therapy" TargetMode="External"/><Relationship Id="rId242" Type="http://schemas.openxmlformats.org/officeDocument/2006/relationships/hyperlink" Target="https://www.psychologytoday.com/us/therapy-types/play-therapy" TargetMode="External"/><Relationship Id="rId363" Type="http://schemas.openxmlformats.org/officeDocument/2006/relationships/hyperlink" Target="https://bioportal.bioontology.org/ontologies/APATREATMENT/?p=classes&amp;conceptid=http%3A%2F%2Fontology.apa.org%2Fapaonto%2FtermsonlyOUT%2520%285%29.owl%23Aromatherapy" TargetMode="External"/><Relationship Id="rId484" Type="http://schemas.openxmlformats.org/officeDocument/2006/relationships/hyperlink" Target="https://www.psychologytoday.com/us/therapy-types/transpersonal-therapy" TargetMode="External"/><Relationship Id="rId120" Type="http://schemas.openxmlformats.org/officeDocument/2006/relationships/hyperlink" Target="https://bioportal.bioontology.org/ontologies/APATREATMENT/?p=classes&amp;conceptid=http%3A%2F%2Fontology.apa.org%2Fapaonto%2FtermsonlyOUT%2520%285%29.owl%23Brief_Psychotherapy" TargetMode="External"/><Relationship Id="rId241" Type="http://schemas.openxmlformats.org/officeDocument/2006/relationships/hyperlink" Target="https://bioportal.bioontology.org/ontologies/APATREATMENT/?p=classes&amp;conceptid=http%3A%2F%2Fontology.apa.org%2Fapaonto%2FtermsonlyOUT%2520%285%29.owl%23Play_Therapy" TargetMode="External"/><Relationship Id="rId362" Type="http://schemas.openxmlformats.org/officeDocument/2006/relationships/hyperlink" Target="https://www.psychologytoday.com/us/therapy-types/animal-assisted-therapy" TargetMode="External"/><Relationship Id="rId483" Type="http://schemas.openxmlformats.org/officeDocument/2006/relationships/hyperlink" Target="https://www.psychologytoday.com/us/therapy-types/transpersonal-therapy" TargetMode="External"/><Relationship Id="rId240" Type="http://schemas.openxmlformats.org/officeDocument/2006/relationships/hyperlink" Target="https://bioportal.bioontology.org/ontologies/APATREATMENT/?p=classes&amp;conceptid=http%3A%2F%2Fontology.apa.org%2Fapaonto%2FtermsonlyOUT%2520%285%29.owl%23Play_Therapy" TargetMode="External"/><Relationship Id="rId361" Type="http://schemas.openxmlformats.org/officeDocument/2006/relationships/hyperlink" Target="https://bioportal.bioontology.org/ontologies/APATREATMENT/?p=classes&amp;conceptid=http%3A%2F%2Fontology.apa.org%2Fapaonto%2FtermsonlyOUT%2520%285%29.owl%23Animal_Assisted_Therapy" TargetMode="External"/><Relationship Id="rId482" Type="http://schemas.openxmlformats.org/officeDocument/2006/relationships/hyperlink" Target="https://www.psychologytoday.com/us/therapy-types/therapeutic-intervention" TargetMode="External"/><Relationship Id="rId360" Type="http://schemas.openxmlformats.org/officeDocument/2006/relationships/hyperlink" Target="https://bioportal.bioontology.org/ontologies/APATREATMENT/?p=classes&amp;conceptid=http%3A%2F%2Fontology.apa.org%2Fapaonto%2FtermsonlyOUT%2520%285%29.owl%23Animal_Assisted_Therapy" TargetMode="External"/><Relationship Id="rId481" Type="http://schemas.openxmlformats.org/officeDocument/2006/relationships/hyperlink" Target="https://www.psychologytoday.com/us/therapy-types/therapeutic-intervention" TargetMode="External"/><Relationship Id="rId125" Type="http://schemas.openxmlformats.org/officeDocument/2006/relationships/hyperlink" Target="https://bioportal.bioontology.org/ontologies/APATREATMENT/?p=classes&amp;conceptid=http%3A%2F%2Fontology.apa.org%2Fapaonto%2FtermsonlyOUT%2520%285%29.owl%23Child_Psychotherapy" TargetMode="External"/><Relationship Id="rId246" Type="http://schemas.openxmlformats.org/officeDocument/2006/relationships/hyperlink" Target="https://bioportal.bioontology.org/ontologies/APATREATMENT/?p=classes&amp;conceptid=http%3A%2F%2Fontology.apa.org%2Fapaonto%2FtermsonlyOUT%2520%285%29.owl%23Psychoanalysis" TargetMode="External"/><Relationship Id="rId367" Type="http://schemas.openxmlformats.org/officeDocument/2006/relationships/hyperlink" Target="https://www.psychologytoday.com/us/therapy-types/applied-behavior-analysis" TargetMode="External"/><Relationship Id="rId488" Type="http://schemas.openxmlformats.org/officeDocument/2006/relationships/hyperlink" Target="https://bioportal.bioontology.org/ontologies/APATREATMENT/?p=classes&amp;conceptid=http%3A%2F%2Fontology.apa.org%2Fapaonto%2FtermsonlyOUT%2520(5).owl%23Imagery&amp;jump_to_nav=true" TargetMode="External"/><Relationship Id="rId124" Type="http://schemas.openxmlformats.org/officeDocument/2006/relationships/hyperlink" Target="https://bioportal.bioontology.org/ontologies/APATREATMENT/?p=classes&amp;conceptid=http%3A%2F%2Fontology.apa.org%2Fapaonto%2FtermsonlyOUT%2520%285%29.owl%23Centering" TargetMode="External"/><Relationship Id="rId245" Type="http://schemas.openxmlformats.org/officeDocument/2006/relationships/hyperlink" Target="https://bioportal.bioontology.org/ontologies/APATREATMENT/?p=classes&amp;conceptid=http%3A%2F%2Fontology.apa.org%2Fapaonto%2FtermsonlyOUT%2520%285%29.owl%23Psychoanalysis" TargetMode="External"/><Relationship Id="rId366" Type="http://schemas.openxmlformats.org/officeDocument/2006/relationships/hyperlink" Target="https://bioportal.bioontology.org/ontologies/APATREATMENT/?p=classes&amp;conceptid=http%3A%2F%2Fontology.apa.org%2Fapaonto%2FtermsonlyOUT%2520%285%29.owl%23Art_Therapy" TargetMode="External"/><Relationship Id="rId487" Type="http://schemas.openxmlformats.org/officeDocument/2006/relationships/hyperlink" Target="https://bioportal.bioontology.org/ontologies/APATREATMENT/?p=classes&amp;conceptid=http%3A%2F%2Fontology.apa.org%2Fapaonto%2FtermsonlyOUT%2520(5).owl%23Communication_Skills_Training&amp;jump_to_nav=true" TargetMode="External"/><Relationship Id="rId123" Type="http://schemas.openxmlformats.org/officeDocument/2006/relationships/hyperlink" Target="https://bioportal.bioontology.org/ontologies/APATREATMENT/?p=classes&amp;conceptid=http%3A%2F%2Fontology.apa.org%2Fapaonto%2FtermsonlyOUT%2520%285%29.owl%23Centering" TargetMode="External"/><Relationship Id="rId244" Type="http://schemas.openxmlformats.org/officeDocument/2006/relationships/hyperlink" Target="https://bioportal.bioontology.org/ontologies/APATREATMENT/?p=classes&amp;conceptid=http%3A%2F%2Fontology.apa.org%2Fapaonto%2FtermsonlyOUT%2520%285%29.owl%23Primal_Therapy" TargetMode="External"/><Relationship Id="rId365" Type="http://schemas.openxmlformats.org/officeDocument/2006/relationships/hyperlink" Target="https://bioportal.bioontology.org/ontologies/APATREATMENT/?p=classes&amp;conceptid=http%3A%2F%2Fontology.apa.org%2Fapaonto%2FtermsonlyOUT%2520%285%29.owl%23Art_Therapy" TargetMode="External"/><Relationship Id="rId486" Type="http://schemas.openxmlformats.org/officeDocument/2006/relationships/hyperlink" Target="https://bioportal.bioontology.org/ontologies/APATREATMENT/?p=classes&amp;conceptid=http%3A%2F%2Fontology.apa.org%2Fapaonto%2FtermsonlyOUT%2520(5).owl%23Family_Therapy&amp;jump_to_nav=true" TargetMode="External"/><Relationship Id="rId122" Type="http://schemas.openxmlformats.org/officeDocument/2006/relationships/hyperlink" Target="https://bioportal.bioontology.org/ontologies/APATREATMENT/?p=classes&amp;conceptid=http%3A%2F%2Fontology.apa.org%2Fapaonto%2FtermsonlyOUT%2520%285%29.owl%23Brief_Relational_Therapy" TargetMode="External"/><Relationship Id="rId243" Type="http://schemas.openxmlformats.org/officeDocument/2006/relationships/hyperlink" Target="https://bioportal.bioontology.org/ontologies/APATREATMENT/?p=classes&amp;conceptid=http%3A%2F%2Fontology.apa.org%2Fapaonto%2FtermsonlyOUT%2520%285%29.owl%23Primal_Therapy" TargetMode="External"/><Relationship Id="rId364" Type="http://schemas.openxmlformats.org/officeDocument/2006/relationships/hyperlink" Target="https://bioportal.bioontology.org/ontologies/APATREATMENT/?p=classes&amp;conceptid=http%3A%2F%2Fontology.apa.org%2Fapaonto%2FtermsonlyOUT%2520%285%29.owl%23Aromatherapy" TargetMode="External"/><Relationship Id="rId485" Type="http://schemas.openxmlformats.org/officeDocument/2006/relationships/hyperlink" Target="https://bioportal.bioontology.org/ontologies/APATREATMENT/?p=classes&amp;conceptid=http%3A%2F%2Fontology.apa.org%2Fapaonto%2FtermsonlyOUT%2520(5).owl%23Mind_Body_Therapy&amp;jump_to_nav=true" TargetMode="External"/><Relationship Id="rId95" Type="http://schemas.openxmlformats.org/officeDocument/2006/relationships/hyperlink" Target="https://bioportal.bioontology.org/ontologies/APATREATMENT/?p=classes&amp;conceptid=http%3A%2F%2Fontology.apa.org%2Fapaonto%2FtermsonlyOUT%2520%285%29.owl%23Social_Casework" TargetMode="External"/><Relationship Id="rId94" Type="http://schemas.openxmlformats.org/officeDocument/2006/relationships/hyperlink" Target="https://bioportal.bioontology.org/ontologies/APATREATMENT/?p=classes&amp;conceptid=http%3A%2F%2Fontology.apa.org%2Fapaonto%2FtermsonlyOUT%2520%285%29.owl%23Peer_Counseling" TargetMode="External"/><Relationship Id="rId97" Type="http://schemas.openxmlformats.org/officeDocument/2006/relationships/hyperlink" Target="https://bioportal.bioontology.org/ontologies/APATREATMENT/?p=classes&amp;conceptid=http%3A%2F%2Fontology.apa.org%2Fapaonto%2FtermsonlyOUT%2520%285%29.owl%23Social_Group_Work" TargetMode="External"/><Relationship Id="rId96" Type="http://schemas.openxmlformats.org/officeDocument/2006/relationships/hyperlink" Target="https://bioportal.bioontology.org/ontologies/APATREATMENT/?p=classes&amp;conceptid=http%3A%2F%2Fontology.apa.org%2Fapaonto%2FtermsonlyOUT%2520%285%29.owl%23Social_Casework" TargetMode="External"/><Relationship Id="rId99" Type="http://schemas.openxmlformats.org/officeDocument/2006/relationships/hyperlink" Target="https://bioportal.bioontology.org/ontologies/APATREATMENT/?p=classes&amp;conceptid=http%3A%2F%2Fontology.apa.org%2Fapaonto%2FtermsonlyOUT%2520%285%29.owl%23Suicide_Prevention" TargetMode="External"/><Relationship Id="rId480" Type="http://schemas.openxmlformats.org/officeDocument/2006/relationships/hyperlink" Target="https://www.psychologytoday.com/us/therapy-types/the-gottman-method" TargetMode="External"/><Relationship Id="rId98" Type="http://schemas.openxmlformats.org/officeDocument/2006/relationships/hyperlink" Target="https://bioportal.bioontology.org/ontologies/APATREATMENT/?p=classes&amp;conceptid=http%3A%2F%2Fontology.apa.org%2Fapaonto%2FtermsonlyOUT%2520%285%29.owl%23Social_Group_Work" TargetMode="External"/><Relationship Id="rId91" Type="http://schemas.openxmlformats.org/officeDocument/2006/relationships/hyperlink" Target="https://bioportal.bioontology.org/ontologies/APATREATMENT/?p=classes&amp;conceptid=http%3A%2F%2Fontology.apa.org%2Fapaonto%2FtermsonlyOUT%2520%285%29.owl%23Pastoral_Counseling" TargetMode="External"/><Relationship Id="rId90" Type="http://schemas.openxmlformats.org/officeDocument/2006/relationships/hyperlink" Target="https://bioportal.bioontology.org/ontologies/APATREATMENT/?p=classes&amp;conceptid=http%3A%2F%2Fontology.apa.org%2Fapaonto%2FtermsonlyOUT%2520%285%29.owl%23Microcounseling" TargetMode="External"/><Relationship Id="rId93" Type="http://schemas.openxmlformats.org/officeDocument/2006/relationships/hyperlink" Target="https://bioportal.bioontology.org/ontologies/APATREATMENT/?p=classes&amp;conceptid=http%3A%2F%2Fontology.apa.org%2Fapaonto%2FtermsonlyOUT%2520%285%29.owl%23Peer_Counseling" TargetMode="External"/><Relationship Id="rId92" Type="http://schemas.openxmlformats.org/officeDocument/2006/relationships/hyperlink" Target="https://bioportal.bioontology.org/ontologies/APATREATMENT/?p=classes&amp;conceptid=http%3A%2F%2Fontology.apa.org%2Fapaonto%2FtermsonlyOUT%2520%285%29.owl%23Pastoral_Counseling" TargetMode="External"/><Relationship Id="rId118" Type="http://schemas.openxmlformats.org/officeDocument/2006/relationships/hyperlink" Target="https://www.psychologytoday.com/us/therapy-types/bibliotherapy" TargetMode="External"/><Relationship Id="rId239" Type="http://schemas.openxmlformats.org/officeDocument/2006/relationships/hyperlink" Target="https://bioportal.bioontology.org/ontologies/APATREATMENT/?p=classes&amp;conceptid=http%3A%2F%2Fontology.apa.org%2Fapaonto%2FtermsonlyOUT%2520%285%29.owl%23Persuasion_Therapy" TargetMode="External"/><Relationship Id="rId117" Type="http://schemas.openxmlformats.org/officeDocument/2006/relationships/hyperlink" Target="https://bioportal.bioontology.org/ontologies/APATREATMENT/?p=classes&amp;conceptid=http%3A%2F%2Fontology.apa.org%2Fapaonto%2FtermsonlyOUT%2520%285%29.owl%23Bibliotherapy" TargetMode="External"/><Relationship Id="rId238" Type="http://schemas.openxmlformats.org/officeDocument/2006/relationships/hyperlink" Target="https://bioportal.bioontology.org/ontologies/APATREATMENT/?p=classes&amp;conceptid=http%3A%2F%2Fontology.apa.org%2Fapaonto%2FtermsonlyOUT%2520%285%29.owl%23Persuasion_Therapy" TargetMode="External"/><Relationship Id="rId359" Type="http://schemas.openxmlformats.org/officeDocument/2006/relationships/hyperlink" Target="https://bioportal.bioontology.org/ontologies/APATREATMENT/?p=classes&amp;conceptid=http%3A%2F%2Fontology.apa.org%2Fapaonto%2FtermsonlyOUT%2520%285%29.owl%23Alternative_Medicine" TargetMode="External"/><Relationship Id="rId116" Type="http://schemas.openxmlformats.org/officeDocument/2006/relationships/hyperlink" Target="https://bioportal.bioontology.org/ontologies/APATREATMENT/?p=classes&amp;conceptid=http%3A%2F%2Fontology.apa.org%2Fapaonto%2FtermsonlyOUT%2520%285%29.owl%23Bibliotherapy" TargetMode="External"/><Relationship Id="rId237" Type="http://schemas.openxmlformats.org/officeDocument/2006/relationships/hyperlink" Target="https://bioportal.bioontology.org/ontologies/APATREATMENT/?p=classes&amp;conceptid=http%3A%2F%2Fontology.apa.org%2Fapaonto%2FtermsonlyOUT%2520%285%29.owl%23Personal_Therapy" TargetMode="External"/><Relationship Id="rId358" Type="http://schemas.openxmlformats.org/officeDocument/2006/relationships/hyperlink" Target="https://bioportal.bioontology.org/ontologies/APATREATMENT/?p=classes&amp;conceptid=http%3A%2F%2Fontology.apa.org%2Fapaonto%2FtermsonlyOUT%2520%285%29.owl%23Alternative_Medicine" TargetMode="External"/><Relationship Id="rId479" Type="http://schemas.openxmlformats.org/officeDocument/2006/relationships/hyperlink" Target="https://www.psychologytoday.com/us/therapy-types/the-gottman-method" TargetMode="External"/><Relationship Id="rId115" Type="http://schemas.openxmlformats.org/officeDocument/2006/relationships/hyperlink" Target="https://bioportal.bioontology.org/ontologies/APATREATMENT/?p=classes&amp;conceptid=http%3A%2F%2Fontology.apa.org%2Fapaonto%2FtermsonlyOUT%2520%285%29.owl%23Autogenic_Training" TargetMode="External"/><Relationship Id="rId236" Type="http://schemas.openxmlformats.org/officeDocument/2006/relationships/hyperlink" Target="https://bioportal.bioontology.org/ontologies/APATREATMENT/?p=classes&amp;conceptid=http%3A%2F%2Fontology.apa.org%2Fapaonto%2FtermsonlyOUT%2520%285%29.owl%23Personal_Therapy" TargetMode="External"/><Relationship Id="rId357" Type="http://schemas.openxmlformats.org/officeDocument/2006/relationships/hyperlink" Target="https://bioportal.bioontology.org/ontologies/APATREATMENT/?p=classes&amp;conceptid=http%3A%2F%2Fontology.apa.org%2Fapaonto%2FtermsonlyOUT%2520%285%29.owl%23Aerobic_Exercise" TargetMode="External"/><Relationship Id="rId478" Type="http://schemas.openxmlformats.org/officeDocument/2006/relationships/hyperlink" Target="https://www.psychologytoday.com/us/therapy-types/strength-based-therapy" TargetMode="External"/><Relationship Id="rId119" Type="http://schemas.openxmlformats.org/officeDocument/2006/relationships/hyperlink" Target="https://bioportal.bioontology.org/ontologies/APATREATMENT/?p=classes&amp;conceptid=http%3A%2F%2Fontology.apa.org%2Fapaonto%2FtermsonlyOUT%2520%285%29.owl%23Brief_Psychotherapy" TargetMode="External"/><Relationship Id="rId110" Type="http://schemas.openxmlformats.org/officeDocument/2006/relationships/hyperlink" Target="https://bioportal.bioontology.org/ontologies/APATREATMENT/?p=classes&amp;conceptid=http%3A%2F%2Fontology.apa.org%2Fapaonto%2FtermsonlyOUT%2520%285%29.owl%23Age_Regression_%28Hypnotic%29" TargetMode="External"/><Relationship Id="rId231" Type="http://schemas.openxmlformats.org/officeDocument/2006/relationships/hyperlink" Target="https://bioportal.bioontology.org/ontologies/APATREATMENT/?p=classes&amp;conceptid=http%3A%2F%2Fontology.apa.org%2Fapaonto%2FtermsonlyOUT%2520%285%29.owl%23Negative_Therapeutic_Reaction" TargetMode="External"/><Relationship Id="rId352" Type="http://schemas.openxmlformats.org/officeDocument/2006/relationships/hyperlink" Target="https://bioportal.bioontology.org/ontologies/APATREATMENT/?p=classes&amp;conceptid=http%3A%2F%2Fwww.semanticweb.org%2Fontologies%2F2015%2F0%2Ftreatmentcluster.owl%23AlternativeTherapies" TargetMode="External"/><Relationship Id="rId473" Type="http://schemas.openxmlformats.org/officeDocument/2006/relationships/hyperlink" Target="https://www.psychologytoday.com/us/therapy-types/solution-focused-brief-therapy" TargetMode="External"/><Relationship Id="rId230" Type="http://schemas.openxmlformats.org/officeDocument/2006/relationships/hyperlink" Target="https://bioportal.bioontology.org/ontologies/APATREATMENT/?p=classes&amp;conceptid=http%3A%2F%2Fontology.apa.org%2Fapaonto%2FtermsonlyOUT%2520%285%29.owl%23Negative_Therapeutic_Reaction" TargetMode="External"/><Relationship Id="rId351" Type="http://schemas.openxmlformats.org/officeDocument/2006/relationships/hyperlink" Target="https://bioportal.bioontology.org/ontologies/APATREATMENT/?p=classes&amp;conceptid=http%3A%2F%2Fontology.apa.org%2Fapaonto%2FtermsonlyOUT%2520%285%29.owl%23Transcranial_Magnetic_Stimulation" TargetMode="External"/><Relationship Id="rId472" Type="http://schemas.openxmlformats.org/officeDocument/2006/relationships/hyperlink" Target="https://www.psychologytoday.com/us/therapy-types/social-recovery-therapy" TargetMode="External"/><Relationship Id="rId350" Type="http://schemas.openxmlformats.org/officeDocument/2006/relationships/hyperlink" Target="https://bioportal.bioontology.org/ontologies/APATREATMENT/?p=classes&amp;conceptid=http%3A%2F%2Fontology.apa.org%2Fapaonto%2FtermsonlyOUT%2520%285%29.owl%23Transcranial_Magnetic_Stimulation" TargetMode="External"/><Relationship Id="rId471" Type="http://schemas.openxmlformats.org/officeDocument/2006/relationships/hyperlink" Target="https://www.psychologytoday.com/us/therapy-types/social-recovery-therapy" TargetMode="External"/><Relationship Id="rId470" Type="http://schemas.openxmlformats.org/officeDocument/2006/relationships/hyperlink" Target="https://www.psychologytoday.com/us/therapy-types/sandplay-therapy" TargetMode="External"/><Relationship Id="rId114" Type="http://schemas.openxmlformats.org/officeDocument/2006/relationships/hyperlink" Target="https://bioportal.bioontology.org/ontologies/APATREATMENT/?p=classes&amp;conceptid=http%3A%2F%2Fontology.apa.org%2Fapaonto%2FtermsonlyOUT%2520%285%29.owl%23Autogenic_Training" TargetMode="External"/><Relationship Id="rId235" Type="http://schemas.openxmlformats.org/officeDocument/2006/relationships/hyperlink" Target="https://bioportal.bioontology.org/ontologies/APATREATMENT/?p=classes&amp;conceptid=http%3A%2F%2Fontology.apa.org%2Fapaonto%2FtermsonlyOUT%2520%285%29.owl%23Paradoxical_Techniques" TargetMode="External"/><Relationship Id="rId356" Type="http://schemas.openxmlformats.org/officeDocument/2006/relationships/hyperlink" Target="https://bioportal.bioontology.org/ontologies/APATREATMENT/?p=classes&amp;conceptid=http%3A%2F%2Fontology.apa.org%2Fapaonto%2FtermsonlyOUT%2520%285%29.owl%23Aerobic_Exercise" TargetMode="External"/><Relationship Id="rId477" Type="http://schemas.openxmlformats.org/officeDocument/2006/relationships/hyperlink" Target="https://www.psychologytoday.com/us/therapy-types/strength-based-therapy" TargetMode="External"/><Relationship Id="rId113" Type="http://schemas.openxmlformats.org/officeDocument/2006/relationships/hyperlink" Target="https://bioportal.bioontology.org/ontologies/APATREATMENT/?p=classes&amp;conceptid=http%3A%2F%2Fontology.apa.org%2Fapaonto%2FtermsonlyOUT%2520%285%29.owl%23Analytical_Psychotherapy" TargetMode="External"/><Relationship Id="rId234" Type="http://schemas.openxmlformats.org/officeDocument/2006/relationships/hyperlink" Target="https://bioportal.bioontology.org/ontologies/APATREATMENT/?p=classes&amp;conceptid=http%3A%2F%2Fontology.apa.org%2Fapaonto%2FtermsonlyOUT%2520%285%29.owl%23Paradoxical_Techniques" TargetMode="External"/><Relationship Id="rId355" Type="http://schemas.openxmlformats.org/officeDocument/2006/relationships/hyperlink" Target="https://bioportal.bioontology.org/ontologies/APATREATMENT/?p=classes&amp;conceptid=http%3A%2F%2Fontology.apa.org%2Fapaonto%2FtermsonlyOUT%2520%285%29.owl%23Adventure_Therapy" TargetMode="External"/><Relationship Id="rId476" Type="http://schemas.openxmlformats.org/officeDocument/2006/relationships/hyperlink" Target="https://www.psychologytoday.com/us/therapy-types/somatic-therapy" TargetMode="External"/><Relationship Id="rId112" Type="http://schemas.openxmlformats.org/officeDocument/2006/relationships/hyperlink" Target="https://bioportal.bioontology.org/ontologies/APATREATMENT/?p=classes&amp;conceptid=http%3A%2F%2Fontology.apa.org%2Fapaonto%2FtermsonlyOUT%2520%285%29.owl%23Analytical_Psychotherapy" TargetMode="External"/><Relationship Id="rId233" Type="http://schemas.openxmlformats.org/officeDocument/2006/relationships/hyperlink" Target="https://bioportal.bioontology.org/ontologies/APATREATMENT/?p=classes&amp;conceptid=http%3A%2F%2Fontology.apa.org%2Fapaonto%2FtermsonlyOUT%2520%285%29.owl%23Network_Therapy" TargetMode="External"/><Relationship Id="rId354" Type="http://schemas.openxmlformats.org/officeDocument/2006/relationships/hyperlink" Target="https://bioportal.bioontology.org/ontologies/APATREATMENT/?p=classes&amp;conceptid=http%3A%2F%2Fontology.apa.org%2Fapaonto%2FtermsonlyOUT%2520%285%29.owl%23Adventure_Therapy" TargetMode="External"/><Relationship Id="rId475" Type="http://schemas.openxmlformats.org/officeDocument/2006/relationships/hyperlink" Target="https://www.psychologytoday.com/us/therapy-types/somatic-therapy" TargetMode="External"/><Relationship Id="rId111" Type="http://schemas.openxmlformats.org/officeDocument/2006/relationships/hyperlink" Target="https://bioportal.bioontology.org/ontologies/APATREATMENT/?p=classes&amp;conceptid=http%3A%2F%2Fontology.apa.org%2Fapaonto%2FtermsonlyOUT%2520%285%29.owl%23Age_Regression_%28Hypnotic%29" TargetMode="External"/><Relationship Id="rId232" Type="http://schemas.openxmlformats.org/officeDocument/2006/relationships/hyperlink" Target="https://bioportal.bioontology.org/ontologies/APATREATMENT/?p=classes&amp;conceptid=http%3A%2F%2Fontology.apa.org%2Fapaonto%2FtermsonlyOUT%2520%285%29.owl%23Network_Therapy" TargetMode="External"/><Relationship Id="rId353" Type="http://schemas.openxmlformats.org/officeDocument/2006/relationships/hyperlink" Target="https://bioportal.bioontology.org/ontologies/APATREATMENT/?p=classes&amp;conceptid=http%3A%2F%2Fwww.semanticweb.org%2Fontologies%2F2015%2F0%2Ftreatmentcluster.owl%23AlternativeTherapies" TargetMode="External"/><Relationship Id="rId474" Type="http://schemas.openxmlformats.org/officeDocument/2006/relationships/hyperlink" Target="https://bioportal.bioontology.org/ontologies/APATREATMENT/?p=classes&amp;conceptid=http%3A%2F%2Fontology.apa.org%2Fapaonto%2FtermsonlyOUT%2520(5).owl%23Solution_Focused_Therapy&amp;jump_to_nav=true" TargetMode="External"/><Relationship Id="rId305" Type="http://schemas.openxmlformats.org/officeDocument/2006/relationships/hyperlink" Target="https://bioportal.bioontology.org/ontologies/APATREATMENT/?p=classes&amp;conceptid=http%3A%2F%2Fontology.apa.org%2Fapaonto%2FtermsonlyOUT%2520%285%29.owl%23Endocrine_Gland_Surgery" TargetMode="External"/><Relationship Id="rId426" Type="http://schemas.openxmlformats.org/officeDocument/2006/relationships/hyperlink" Target="https://www.psychologytoday.com/us/therapy-types/coaching" TargetMode="External"/><Relationship Id="rId304" Type="http://schemas.openxmlformats.org/officeDocument/2006/relationships/hyperlink" Target="https://bioportal.bioontology.org/ontologies/APATREATMENT/?p=classes&amp;conceptid=http%3A%2F%2Fontology.apa.org%2Fapaonto%2FtermsonlyOUT%2520%285%29.owl%23Electrosleep_Treatment" TargetMode="External"/><Relationship Id="rId425" Type="http://schemas.openxmlformats.org/officeDocument/2006/relationships/hyperlink" Target="https://www.psychologytoday.com/us/therapy-types/coaching" TargetMode="External"/><Relationship Id="rId303" Type="http://schemas.openxmlformats.org/officeDocument/2006/relationships/hyperlink" Target="https://bioportal.bioontology.org/ontologies/APATREATMENT/?p=classes&amp;conceptid=http%3A%2F%2Fontology.apa.org%2Fapaonto%2FtermsonlyOUT%2520%285%29.owl%23Electrosleep_Treatment" TargetMode="External"/><Relationship Id="rId424" Type="http://schemas.openxmlformats.org/officeDocument/2006/relationships/hyperlink" Target="https://www.psychologytoday.com/us/therapy-types/attachment-based-therapy" TargetMode="External"/><Relationship Id="rId302" Type="http://schemas.openxmlformats.org/officeDocument/2006/relationships/hyperlink" Target="https://bioportal.bioontology.org/ontologies/APATREATMENT/?p=classes&amp;conceptid=http%3A%2F%2Fontology.apa.org%2Fapaonto%2FtermsonlyOUT%2520%285%29.owl%23Electroconvulsive_Shock_Therapy" TargetMode="External"/><Relationship Id="rId423" Type="http://schemas.openxmlformats.org/officeDocument/2006/relationships/hyperlink" Target="https://www.psychologytoday.com/us/therapy-types/attachment-based-therapy" TargetMode="External"/><Relationship Id="rId309" Type="http://schemas.openxmlformats.org/officeDocument/2006/relationships/hyperlink" Target="https://bioportal.bioontology.org/ontologies/APATREATMENT/?p=classes&amp;conceptid=http%3A%2F%2Fontology.apa.org%2Fapaonto%2FtermsonlyOUT%2520%285%29.owl%23Hormone_Therapy" TargetMode="External"/><Relationship Id="rId308" Type="http://schemas.openxmlformats.org/officeDocument/2006/relationships/hyperlink" Target="https://bioportal.bioontology.org/ontologies/APATREATMENT/?p=classes&amp;conceptid=http%3A%2F%2Fontology.apa.org%2Fapaonto%2FtermsonlyOUT%2520%285%29.owl%23Hemispherectomy" TargetMode="External"/><Relationship Id="rId429" Type="http://schemas.openxmlformats.org/officeDocument/2006/relationships/hyperlink" Target="https://www.psychologytoday.com/us/therapy-types/cognitive-stimulation-therapy" TargetMode="External"/><Relationship Id="rId307" Type="http://schemas.openxmlformats.org/officeDocument/2006/relationships/hyperlink" Target="https://bioportal.bioontology.org/ontologies/APATREATMENT/?p=classes&amp;conceptid=http%3A%2F%2Fontology.apa.org%2Fapaonto%2FtermsonlyOUT%2520%285%29.owl%23Hemispherectomy" TargetMode="External"/><Relationship Id="rId428" Type="http://schemas.openxmlformats.org/officeDocument/2006/relationships/hyperlink" Target="https://www.psychologytoday.com/us/therapy-types/cognitive-stimulation-therapy" TargetMode="External"/><Relationship Id="rId306" Type="http://schemas.openxmlformats.org/officeDocument/2006/relationships/hyperlink" Target="https://bioportal.bioontology.org/ontologies/APATREATMENT/?p=classes&amp;conceptid=http%3A%2F%2Fontology.apa.org%2Fapaonto%2FtermsonlyOUT%2520%285%29.owl%23Endocrine_Gland_Surgery" TargetMode="External"/><Relationship Id="rId427" Type="http://schemas.openxmlformats.org/officeDocument/2006/relationships/hyperlink" Target="https://www.psychologytoday.com/us/therapy-types/coaching" TargetMode="External"/><Relationship Id="rId301" Type="http://schemas.openxmlformats.org/officeDocument/2006/relationships/hyperlink" Target="https://bioportal.bioontology.org/ontologies/APATREATMENT/?p=classes&amp;conceptid=http%3A%2F%2Fontology.apa.org%2Fapaonto%2FtermsonlyOUT%2520%285%29.owl%23Electroconvulsive_Shock_Therapy" TargetMode="External"/><Relationship Id="rId422" Type="http://schemas.openxmlformats.org/officeDocument/2006/relationships/hyperlink" Target="https://www.psychologytoday.com/us/therapy-types/attachment-based-therapy" TargetMode="External"/><Relationship Id="rId300" Type="http://schemas.openxmlformats.org/officeDocument/2006/relationships/hyperlink" Target="https://bioportal.bioontology.org/ontologies/APATREATMENT/?p=classes&amp;conceptid=http%3A%2F%2Fontology.apa.org%2Fapaonto%2FtermsonlyOUT%2520%285%29.owl%23Drug_Self_Administration" TargetMode="External"/><Relationship Id="rId421" Type="http://schemas.openxmlformats.org/officeDocument/2006/relationships/hyperlink" Target="https://www.psychologytoday.com/us/therapy-types/applied-behavior-analysis" TargetMode="External"/><Relationship Id="rId420" Type="http://schemas.openxmlformats.org/officeDocument/2006/relationships/hyperlink" Target="https://www.psychologytoday.com/us/therapy-types/applied-behavior-analysis" TargetMode="External"/><Relationship Id="rId415" Type="http://schemas.openxmlformats.org/officeDocument/2006/relationships/hyperlink" Target="https://bioportal.bioontology.org/ontologies/APATREATMENT/?p=classes&amp;conceptid=http%3A%2F%2Fontology.apa.org%2Fapaonto%2FtermsonlyOUT%2520%285%29.owl%23Sex_Therapy" TargetMode="External"/><Relationship Id="rId414" Type="http://schemas.openxmlformats.org/officeDocument/2006/relationships/hyperlink" Target="https://bioportal.bioontology.org/ontologies/APATREATMENT/?p=classes&amp;conceptid=http%3A%2F%2Fontology.apa.org%2Fapaonto%2FtermsonlyOUT%2520%285%29.owl%23Sex_Therapy" TargetMode="External"/><Relationship Id="rId413" Type="http://schemas.openxmlformats.org/officeDocument/2006/relationships/hyperlink" Target="https://bioportal.bioontology.org/ontologies/APATREATMENT/?p=classes&amp;conceptid=http%3A%2F%2Fontology.apa.org%2Fapaonto%2FtermsonlyOUT%2520%285%29.owl%23Sensitivity_Training" TargetMode="External"/><Relationship Id="rId412" Type="http://schemas.openxmlformats.org/officeDocument/2006/relationships/hyperlink" Target="https://bioportal.bioontology.org/ontologies/APATREATMENT/?p=classes&amp;conceptid=http%3A%2F%2Fontology.apa.org%2Fapaonto%2FtermsonlyOUT%2520%285%29.owl%23Sensitivity_Training" TargetMode="External"/><Relationship Id="rId419" Type="http://schemas.openxmlformats.org/officeDocument/2006/relationships/hyperlink" Target="https://bioportal.bioontology.org/ontologies/APATREATMENT/?p=classes&amp;conceptid=http%3A%2F%2Fontology.apa.org%2Fapaonto%2FtermsonlyOUT%2520%285%29.owl%23Sociotherapy" TargetMode="External"/><Relationship Id="rId418" Type="http://schemas.openxmlformats.org/officeDocument/2006/relationships/hyperlink" Target="https://bioportal.bioontology.org/ontologies/APATREATMENT/?p=classes&amp;conceptid=http%3A%2F%2Fontology.apa.org%2Fapaonto%2FtermsonlyOUT%2520%285%29.owl%23Sociotherapy" TargetMode="External"/><Relationship Id="rId417" Type="http://schemas.openxmlformats.org/officeDocument/2006/relationships/hyperlink" Target="https://bioportal.bioontology.org/ontologies/APATREATMENT/?p=classes&amp;conceptid=http%3A%2F%2Fontology.apa.org%2Fapaonto%2FtermsonlyOUT%2520%285%29.owl%23Social_Skills_Training" TargetMode="External"/><Relationship Id="rId416" Type="http://schemas.openxmlformats.org/officeDocument/2006/relationships/hyperlink" Target="https://bioportal.bioontology.org/ontologies/APATREATMENT/?p=classes&amp;conceptid=http%3A%2F%2Fontology.apa.org%2Fapaonto%2FtermsonlyOUT%2520%285%29.owl%23Social_Skills_Training" TargetMode="External"/><Relationship Id="rId411" Type="http://schemas.openxmlformats.org/officeDocument/2006/relationships/hyperlink" Target="https://bioportal.bioontology.org/ontologies/APATREATMENT/?p=classes&amp;conceptid=http%3A%2F%2Fontology.apa.org%2Fapaonto%2FtermsonlyOUT%2520%285%29.owl%23Role_Playing" TargetMode="External"/><Relationship Id="rId410" Type="http://schemas.openxmlformats.org/officeDocument/2006/relationships/hyperlink" Target="https://bioportal.bioontology.org/ontologies/APATREATMENT/?p=classes&amp;conceptid=http%3A%2F%2Fontology.apa.org%2Fapaonto%2FtermsonlyOUT%2520%285%29.owl%23Role_Playing" TargetMode="External"/><Relationship Id="rId206" Type="http://schemas.openxmlformats.org/officeDocument/2006/relationships/hyperlink" Target="https://bioportal.bioontology.org/ontologies/APATREATMENT/?p=classes&amp;conceptid=http%3A%2F%2Fontology.apa.org%2Fapaonto%2FtermsonlyOUT%2520%285%29.owl%23Insight_%28Psychotherapeutic_Process%29" TargetMode="External"/><Relationship Id="rId327" Type="http://schemas.openxmlformats.org/officeDocument/2006/relationships/hyperlink" Target="https://bioportal.bioontology.org/ontologies/APATREATMENT/?p=classes&amp;conceptid=http%3A%2F%2Fontology.apa.org%2Fapaonto%2FtermsonlyOUT%2520%285%29.owl%23Physical_Treatment_Methods" TargetMode="External"/><Relationship Id="rId448" Type="http://schemas.openxmlformats.org/officeDocument/2006/relationships/hyperlink" Target="https://www.psychologytoday.com/us/therapy-types/internal-family-systems-therapy" TargetMode="External"/><Relationship Id="rId205" Type="http://schemas.openxmlformats.org/officeDocument/2006/relationships/hyperlink" Target="https://bioportal.bioontology.org/ontologies/APATREATMENT/?p=classes&amp;conceptid=http%3A%2F%2Fontology.apa.org%2Fapaonto%2FtermsonlyOUT%2520%285%29.owl%23Individual_Psychotherapy" TargetMode="External"/><Relationship Id="rId326" Type="http://schemas.openxmlformats.org/officeDocument/2006/relationships/hyperlink" Target="https://bioportal.bioontology.org/ontologies/APATREATMENT/?p=classes&amp;conceptid=http%3A%2F%2Fontology.apa.org%2Fapaonto%2FtermsonlyOUT%2520%285%29.owl%23Phototherapy" TargetMode="External"/><Relationship Id="rId447" Type="http://schemas.openxmlformats.org/officeDocument/2006/relationships/hyperlink" Target="https://www.psychologytoday.com/us/therapy-types/internal-family-systems-therapy" TargetMode="External"/><Relationship Id="rId204" Type="http://schemas.openxmlformats.org/officeDocument/2006/relationships/hyperlink" Target="https://bioportal.bioontology.org/ontologies/APATREATMENT/?p=classes&amp;conceptid=http%3A%2F%2Fontology.apa.org%2Fapaonto%2FtermsonlyOUT%2520%285%29.owl%23Individual_Psychotherapy" TargetMode="External"/><Relationship Id="rId325" Type="http://schemas.openxmlformats.org/officeDocument/2006/relationships/hyperlink" Target="https://bioportal.bioontology.org/ontologies/APATREATMENT/?p=classes&amp;conceptid=http%3A%2F%2Fontology.apa.org%2Fapaonto%2FtermsonlyOUT%2520%285%29.owl%23Phototherapy" TargetMode="External"/><Relationship Id="rId446" Type="http://schemas.openxmlformats.org/officeDocument/2006/relationships/hyperlink" Target="https://www.psychologytoday.com/us/therapy-types/imago-relationship-therapy" TargetMode="External"/><Relationship Id="rId203" Type="http://schemas.openxmlformats.org/officeDocument/2006/relationships/hyperlink" Target="https://www.psychologytoday.com/us/therapy-types/hypnotherapy" TargetMode="External"/><Relationship Id="rId324" Type="http://schemas.openxmlformats.org/officeDocument/2006/relationships/hyperlink" Target="https://bioportal.bioontology.org/ontologies/APATREATMENT/?p=classes&amp;conceptid=http%3A%2F%2Fontology.apa.org%2Fapaonto%2FtermsonlyOUT%2520%285%29.owl%23Pain_Management" TargetMode="External"/><Relationship Id="rId445" Type="http://schemas.openxmlformats.org/officeDocument/2006/relationships/hyperlink" Target="https://www.psychologytoday.com/us/therapy-types/imago-relationship-therapy" TargetMode="External"/><Relationship Id="rId209" Type="http://schemas.openxmlformats.org/officeDocument/2006/relationships/hyperlink" Target="https://bioportal.bioontology.org/ontologies/APATREATMENT/?p=classes&amp;conceptid=http%3A%2F%2Fontology.apa.org%2Fapaonto%2FtermsonlyOUT%2520%285%29.owl%23Insight_Therapy" TargetMode="External"/><Relationship Id="rId208" Type="http://schemas.openxmlformats.org/officeDocument/2006/relationships/hyperlink" Target="https://bioportal.bioontology.org/ontologies/APATREATMENT/?p=classes&amp;conceptid=http%3A%2F%2Fontology.apa.org%2Fapaonto%2FtermsonlyOUT%2520%285%29.owl%23Insight_Therapy" TargetMode="External"/><Relationship Id="rId329" Type="http://schemas.openxmlformats.org/officeDocument/2006/relationships/hyperlink" Target="https://bioportal.bioontology.org/ontologies/APATREATMENT/?p=classes&amp;conceptid=http%3A%2F%2Fontology.apa.org%2Fapaonto%2FtermsonlyOUT%2520%285%29.owl%23Pinealectomy" TargetMode="External"/><Relationship Id="rId207" Type="http://schemas.openxmlformats.org/officeDocument/2006/relationships/hyperlink" Target="https://bioportal.bioontology.org/ontologies/APATREATMENT/?p=classes&amp;conceptid=http%3A%2F%2Fontology.apa.org%2Fapaonto%2FtermsonlyOUT%2520%285%29.owl%23Insight_%28Psychotherapeutic_Process%29" TargetMode="External"/><Relationship Id="rId328" Type="http://schemas.openxmlformats.org/officeDocument/2006/relationships/hyperlink" Target="https://bioportal.bioontology.org/ontologies/APATREATMENT/?p=classes&amp;conceptid=http%3A%2F%2Fontology.apa.org%2Fapaonto%2FtermsonlyOUT%2520%285%29.owl%23Physical_Treatment_Methods" TargetMode="External"/><Relationship Id="rId449" Type="http://schemas.openxmlformats.org/officeDocument/2006/relationships/hyperlink" Target="https://www.psychologytoday.com/us/therapy-types/interpersonal-psychotherapy" TargetMode="External"/><Relationship Id="rId440" Type="http://schemas.openxmlformats.org/officeDocument/2006/relationships/hyperlink" Target="https://www.psychologytoday.com/us/therapy-types/forensic-therapy" TargetMode="External"/><Relationship Id="rId202" Type="http://schemas.openxmlformats.org/officeDocument/2006/relationships/hyperlink" Target="https://bioportal.bioontology.org/ontologies/APATREATMENT/?p=classes&amp;conceptid=http%3A%2F%2Fontology.apa.org%2Fapaonto%2FtermsonlyOUT%2520%285%29.owl%23Hypnotherapy" TargetMode="External"/><Relationship Id="rId323" Type="http://schemas.openxmlformats.org/officeDocument/2006/relationships/hyperlink" Target="https://bioportal.bioontology.org/ontologies/APATREATMENT/?p=classes&amp;conceptid=http%3A%2F%2Fontology.apa.org%2Fapaonto%2FtermsonlyOUT%2520%285%29.owl%23Pain_Management" TargetMode="External"/><Relationship Id="rId444" Type="http://schemas.openxmlformats.org/officeDocument/2006/relationships/hyperlink" Target="https://www.psychologytoday.com/us/therapy-types/human-givens-therapy" TargetMode="External"/><Relationship Id="rId201" Type="http://schemas.openxmlformats.org/officeDocument/2006/relationships/hyperlink" Target="https://bioportal.bioontology.org/ontologies/APATREATMENT/?p=classes&amp;conceptid=http%3A%2F%2Fontology.apa.org%2Fapaonto%2FtermsonlyOUT%2520%285%29.owl%23Hypnotherapy" TargetMode="External"/><Relationship Id="rId322" Type="http://schemas.openxmlformats.org/officeDocument/2006/relationships/hyperlink" Target="https://bioportal.bioontology.org/ontologies/APATREATMENT/?p=classes&amp;conceptid=http%3A%2F%2Fontology.apa.org%2Fapaonto%2FtermsonlyOUT%2520%285%29.owl%23Neurosurgery" TargetMode="External"/><Relationship Id="rId443" Type="http://schemas.openxmlformats.org/officeDocument/2006/relationships/hyperlink" Target="https://www.psychologytoday.com/us/therapy-types/human-givens-therapy" TargetMode="External"/><Relationship Id="rId200" Type="http://schemas.openxmlformats.org/officeDocument/2006/relationships/hyperlink" Target="https://www.psychologytoday.com/us/therapy-types/humanistic-therapy" TargetMode="External"/><Relationship Id="rId321" Type="http://schemas.openxmlformats.org/officeDocument/2006/relationships/hyperlink" Target="https://bioportal.bioontology.org/ontologies/APATREATMENT/?p=classes&amp;conceptid=http%3A%2F%2Fontology.apa.org%2Fapaonto%2FtermsonlyOUT%2520%285%29.owl%23Neurosurgery" TargetMode="External"/><Relationship Id="rId442" Type="http://schemas.openxmlformats.org/officeDocument/2006/relationships/hyperlink" Target="https://www.psychologytoday.com/us/therapy-types/human-givens-therapy" TargetMode="External"/><Relationship Id="rId320" Type="http://schemas.openxmlformats.org/officeDocument/2006/relationships/hyperlink" Target="https://bioportal.bioontology.org/ontologies/APATREATMENT/?p=classes&amp;conceptid=http%3A%2F%2Fontology.apa.org%2Fapaonto%2FtermsonlyOUT%2520%285%29.owl%23Neural_Transplantation" TargetMode="External"/><Relationship Id="rId441" Type="http://schemas.openxmlformats.org/officeDocument/2006/relationships/hyperlink" Target="https://www.psychologytoday.com/us/therapy-types/forensic-therapy" TargetMode="External"/><Relationship Id="rId316" Type="http://schemas.openxmlformats.org/officeDocument/2006/relationships/hyperlink" Target="https://bioportal.bioontology.org/ontologies/APATREATMENT/?p=classes&amp;conceptid=http%3A%2F%2Fontology.apa.org%2Fapaonto%2FtermsonlyOUT%2520%285%29.owl%23Movement_Therapy" TargetMode="External"/><Relationship Id="rId437" Type="http://schemas.openxmlformats.org/officeDocument/2006/relationships/hyperlink" Target="https://www.psychologytoday.com/us/therapy-types/expressive-arts-therapy" TargetMode="External"/><Relationship Id="rId315" Type="http://schemas.openxmlformats.org/officeDocument/2006/relationships/hyperlink" Target="https://bioportal.bioontology.org/ontologies/APATREATMENT/?p=classes&amp;conceptid=http%3A%2F%2Fontology.apa.org%2Fapaonto%2FtermsonlyOUT%2520%285%29.owl%23Movement_Therapy" TargetMode="External"/><Relationship Id="rId436" Type="http://schemas.openxmlformats.org/officeDocument/2006/relationships/hyperlink" Target="https://www.psychologytoday.com/us/therapy-types/expressive-arts-therapy" TargetMode="External"/><Relationship Id="rId314" Type="http://schemas.openxmlformats.org/officeDocument/2006/relationships/hyperlink" Target="https://bioportal.bioontology.org/ontologies/APATREATMENT/?p=classes&amp;conceptid=http%3A%2F%2Fontology.apa.org%2Fapaonto%2FtermsonlyOUT%2520%285%29.owl%23Mood_Stabilizers" TargetMode="External"/><Relationship Id="rId435" Type="http://schemas.openxmlformats.org/officeDocument/2006/relationships/hyperlink" Target="https://www.psychologytoday.com/us/therapy-types/culturally-sensitive-therapy" TargetMode="External"/><Relationship Id="rId313" Type="http://schemas.openxmlformats.org/officeDocument/2006/relationships/hyperlink" Target="https://bioportal.bioontology.org/ontologies/APATREATMENT/?p=classes&amp;conceptid=http%3A%2F%2Fontology.apa.org%2Fapaonto%2FtermsonlyOUT%2520%285%29.owl%23Mood_Stabilizers" TargetMode="External"/><Relationship Id="rId434" Type="http://schemas.openxmlformats.org/officeDocument/2006/relationships/hyperlink" Target="https://www.psychologytoday.com/us/therapy-types/culturally-sensitive-therapy" TargetMode="External"/><Relationship Id="rId319" Type="http://schemas.openxmlformats.org/officeDocument/2006/relationships/hyperlink" Target="https://bioportal.bioontology.org/ontologies/APATREATMENT/?p=classes&amp;conceptid=http%3A%2F%2Fontology.apa.org%2Fapaonto%2FtermsonlyOUT%2520%285%29.owl%23Neural_Transplantation" TargetMode="External"/><Relationship Id="rId318" Type="http://schemas.openxmlformats.org/officeDocument/2006/relationships/hyperlink" Target="https://bioportal.bioontology.org/ontologies/APATREATMENT/?p=classes&amp;conceptid=http%3A%2F%2Fontology.apa.org%2Fapaonto%2FtermsonlyOUT%2520%285%29.owl%23Narcoanalysis" TargetMode="External"/><Relationship Id="rId439" Type="http://schemas.openxmlformats.org/officeDocument/2006/relationships/hyperlink" Target="https://www.psychologytoday.com/us/therapy-types/family-systems-therapy" TargetMode="External"/><Relationship Id="rId317" Type="http://schemas.openxmlformats.org/officeDocument/2006/relationships/hyperlink" Target="https://bioportal.bioontology.org/ontologies/APATREATMENT/?p=classes&amp;conceptid=http%3A%2F%2Fontology.apa.org%2Fapaonto%2FtermsonlyOUT%2520%285%29.owl%23Narcoanalysis" TargetMode="External"/><Relationship Id="rId438" Type="http://schemas.openxmlformats.org/officeDocument/2006/relationships/hyperlink" Target="https://www.psychologytoday.com/us/therapy-types/family-systems-therapy" TargetMode="External"/><Relationship Id="rId312" Type="http://schemas.openxmlformats.org/officeDocument/2006/relationships/hyperlink" Target="https://bioportal.bioontology.org/ontologies/APATREATMENT/?p=classes&amp;conceptid=http%3A%2F%2Fontology.apa.org%2Fapaonto%2FtermsonlyOUT%2520%285%29.owl%23Medical_Therapeutic_Devices" TargetMode="External"/><Relationship Id="rId433" Type="http://schemas.openxmlformats.org/officeDocument/2006/relationships/hyperlink" Target="https://www.psychologytoday.com/us/therapy-types/compassion-focused-therapy" TargetMode="External"/><Relationship Id="rId311" Type="http://schemas.openxmlformats.org/officeDocument/2006/relationships/hyperlink" Target="https://bioportal.bioontology.org/ontologies/APATREATMENT/?p=classes&amp;conceptid=http%3A%2F%2Fontology.apa.org%2Fapaonto%2FtermsonlyOUT%2520%285%29.owl%23Medical_Therapeutic_Devices" TargetMode="External"/><Relationship Id="rId432" Type="http://schemas.openxmlformats.org/officeDocument/2006/relationships/hyperlink" Target="https://www.psychologytoday.com/us/therapy-types/compassion-focused-therapy" TargetMode="External"/><Relationship Id="rId310" Type="http://schemas.openxmlformats.org/officeDocument/2006/relationships/hyperlink" Target="https://bioportal.bioontology.org/ontologies/APATREATMENT/?p=classes&amp;conceptid=http%3A%2F%2Fontology.apa.org%2Fapaonto%2FtermsonlyOUT%2520%285%29.owl%23Hormone_Therapy" TargetMode="External"/><Relationship Id="rId431" Type="http://schemas.openxmlformats.org/officeDocument/2006/relationships/hyperlink" Target="https://www.psychologytoday.com/us/therapy-types/compassion-focused-therapy" TargetMode="External"/><Relationship Id="rId430" Type="http://schemas.openxmlformats.org/officeDocument/2006/relationships/hyperlink" Target="https://www.psychologytoday.com/us/therapy-types/cognitive-stimulation-therapy"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feelingmoodie.com/" TargetMode="External"/><Relationship Id="rId194" Type="http://schemas.openxmlformats.org/officeDocument/2006/relationships/hyperlink" Target="https://www.buoyhealth.com/" TargetMode="External"/><Relationship Id="rId193" Type="http://schemas.openxmlformats.org/officeDocument/2006/relationships/hyperlink" Target="https://github.com/PopMedNet-Team/FDA-My-Studies-Mobile-Application-System" TargetMode="External"/><Relationship Id="rId192" Type="http://schemas.openxmlformats.org/officeDocument/2006/relationships/hyperlink" Target="https://metricwire.com/" TargetMode="External"/><Relationship Id="rId191" Type="http://schemas.openxmlformats.org/officeDocument/2006/relationships/hyperlink" Target="https://app.surveylex.com/login" TargetMode="External"/><Relationship Id="rId187" Type="http://schemas.openxmlformats.org/officeDocument/2006/relationships/hyperlink" Target="https://www.guidedtrack.com/" TargetMode="External"/><Relationship Id="rId186" Type="http://schemas.openxmlformats.org/officeDocument/2006/relationships/hyperlink" Target="https://www.foliahealth.com/" TargetMode="External"/><Relationship Id="rId185" Type="http://schemas.openxmlformats.org/officeDocument/2006/relationships/hyperlink" Target="https://spellout.net/ibexfarm/" TargetMode="External"/><Relationship Id="rId184" Type="http://schemas.openxmlformats.org/officeDocument/2006/relationships/hyperlink" Target="https://www.waytohealth.org/platform" TargetMode="External"/><Relationship Id="rId189" Type="http://schemas.openxmlformats.org/officeDocument/2006/relationships/hyperlink" Target="https://www.positly.com/quote/" TargetMode="External"/><Relationship Id="rId188" Type="http://schemas.openxmlformats.org/officeDocument/2006/relationships/hyperlink" Target="https://www.positly.com/about/" TargetMode="External"/><Relationship Id="rId183" Type="http://schemas.openxmlformats.org/officeDocument/2006/relationships/hyperlink" Target="https://www.overlaphealth.com/request-demo/" TargetMode="External"/><Relationship Id="rId182" Type="http://schemas.openxmlformats.org/officeDocument/2006/relationships/hyperlink" Target="https://www.overlaphealth.com/how-it-works/" TargetMode="External"/><Relationship Id="rId181" Type="http://schemas.openxmlformats.org/officeDocument/2006/relationships/hyperlink" Target="http://www.wellifyteen.org/screening.html" TargetMode="External"/><Relationship Id="rId180" Type="http://schemas.openxmlformats.org/officeDocument/2006/relationships/hyperlink" Target="https://medicmobile.org/" TargetMode="External"/><Relationship Id="rId176" Type="http://schemas.openxmlformats.org/officeDocument/2006/relationships/hyperlink" Target="https://pavlovia.org/" TargetMode="External"/><Relationship Id="rId297" Type="http://schemas.openxmlformats.org/officeDocument/2006/relationships/hyperlink" Target="https://en.ennov.com/clinical-trial-data-management-system/epro-electronic-patient-reported-outcomes/" TargetMode="External"/><Relationship Id="rId175" Type="http://schemas.openxmlformats.org/officeDocument/2006/relationships/hyperlink" Target="https://www.gocanvas.com/" TargetMode="External"/><Relationship Id="rId296" Type="http://schemas.openxmlformats.org/officeDocument/2006/relationships/hyperlink" Target="https://xclinical.com/eclinical-software/" TargetMode="External"/><Relationship Id="rId174" Type="http://schemas.openxmlformats.org/officeDocument/2006/relationships/hyperlink" Target="http://psych-surveys.com/" TargetMode="External"/><Relationship Id="rId295" Type="http://schemas.openxmlformats.org/officeDocument/2006/relationships/hyperlink" Target="https://www.g2.com/products/edc-made-easy/reviews" TargetMode="External"/><Relationship Id="rId173" Type="http://schemas.openxmlformats.org/officeDocument/2006/relationships/hyperlink" Target="https://ethicadata.com/" TargetMode="External"/><Relationship Id="rId294" Type="http://schemas.openxmlformats.org/officeDocument/2006/relationships/hyperlink" Target="https://www.dfnetresearch.com/?portfolio=edc-platform-with-paper" TargetMode="External"/><Relationship Id="rId179" Type="http://schemas.openxmlformats.org/officeDocument/2006/relationships/hyperlink" Target="https://www.mobile-coach.eu/" TargetMode="External"/><Relationship Id="rId178" Type="http://schemas.openxmlformats.org/officeDocument/2006/relationships/hyperlink" Target="https://www.millisecond.com/" TargetMode="External"/><Relationship Id="rId299" Type="http://schemas.openxmlformats.org/officeDocument/2006/relationships/hyperlink" Target="https://www.ddismart.com/edc-electronic-data-capture" TargetMode="External"/><Relationship Id="rId177" Type="http://schemas.openxmlformats.org/officeDocument/2006/relationships/hyperlink" Target="https://eventloggers.com/" TargetMode="External"/><Relationship Id="rId298" Type="http://schemas.openxmlformats.org/officeDocument/2006/relationships/hyperlink" Target="http://www.klindat.com" TargetMode="External"/><Relationship Id="rId198" Type="http://schemas.openxmlformats.org/officeDocument/2006/relationships/hyperlink" Target="https://docs.openclinica.com/3.1/openclinica-user-guide/overview-user-types-and-roles/actionsbuttons-allowed-user-role" TargetMode="External"/><Relationship Id="rId197" Type="http://schemas.openxmlformats.org/officeDocument/2006/relationships/hyperlink" Target="https://www.openclinica.com/" TargetMode="External"/><Relationship Id="rId196" Type="http://schemas.openxmlformats.org/officeDocument/2006/relationships/hyperlink" Target="https://www.openclinica.com/" TargetMode="External"/><Relationship Id="rId195" Type="http://schemas.openxmlformats.org/officeDocument/2006/relationships/hyperlink" Target="https://ada.com/about/" TargetMode="External"/><Relationship Id="rId199" Type="http://schemas.openxmlformats.org/officeDocument/2006/relationships/hyperlink" Target="https://www.prontoforms.com/" TargetMode="External"/><Relationship Id="rId150" Type="http://schemas.openxmlformats.org/officeDocument/2006/relationships/hyperlink" Target="https://www.sensingkit.org/projects.html" TargetMode="External"/><Relationship Id="rId271" Type="http://schemas.openxmlformats.org/officeDocument/2006/relationships/hyperlink" Target="https://www.dacimasoftware.com/products/web-survey" TargetMode="External"/><Relationship Id="rId392" Type="http://schemas.openxmlformats.org/officeDocument/2006/relationships/hyperlink" Target="http://www.mopinion.com" TargetMode="External"/><Relationship Id="rId270" Type="http://schemas.openxmlformats.org/officeDocument/2006/relationships/hyperlink" Target="https://www.xolomon.com/research-institutes-foundations/?lang=en" TargetMode="External"/><Relationship Id="rId391" Type="http://schemas.openxmlformats.org/officeDocument/2006/relationships/hyperlink" Target="https://dharmaplatform.com/" TargetMode="External"/><Relationship Id="rId390" Type="http://schemas.openxmlformats.org/officeDocument/2006/relationships/hyperlink" Target="https://www.instem.com/solutions/alphadas/" TargetMode="External"/><Relationship Id="rId1" Type="http://schemas.openxmlformats.org/officeDocument/2006/relationships/comments" Target="../comments1.xml"/><Relationship Id="rId2" Type="http://schemas.openxmlformats.org/officeDocument/2006/relationships/hyperlink" Target="http://pplkpr.com/" TargetMode="External"/><Relationship Id="rId3" Type="http://schemas.openxmlformats.org/officeDocument/2006/relationships/hyperlink" Target="https://itunes.apple.com/us/app/pplkpr/id944986921?mt=8" TargetMode="External"/><Relationship Id="rId149" Type="http://schemas.openxmlformats.org/officeDocument/2006/relationships/hyperlink" Target="https://www.science37.com/" TargetMode="External"/><Relationship Id="rId4" Type="http://schemas.openxmlformats.org/officeDocument/2006/relationships/hyperlink" Target="https://spirehealth.com/pages/stone" TargetMode="External"/><Relationship Id="rId148" Type="http://schemas.openxmlformats.org/officeDocument/2006/relationships/hyperlink" Target="https://www.studytrax.com/" TargetMode="External"/><Relationship Id="rId269" Type="http://schemas.openxmlformats.org/officeDocument/2006/relationships/hyperlink" Target="https://www.secutrial.com/en/advantages/" TargetMode="External"/><Relationship Id="rId9" Type="http://schemas.openxmlformats.org/officeDocument/2006/relationships/hyperlink" Target="https://www.affectiva.com/emotion-ai-overview/" TargetMode="External"/><Relationship Id="rId143" Type="http://schemas.openxmlformats.org/officeDocument/2006/relationships/hyperlink" Target="https://www.hungrymindlab.com/moo-q/" TargetMode="External"/><Relationship Id="rId264" Type="http://schemas.openxmlformats.org/officeDocument/2006/relationships/hyperlink" Target="https://valuechain.com/iqapture" TargetMode="External"/><Relationship Id="rId385" Type="http://schemas.openxmlformats.org/officeDocument/2006/relationships/hyperlink" Target="http://www.ascerteon.com" TargetMode="External"/><Relationship Id="rId142" Type="http://schemas.openxmlformats.org/officeDocument/2006/relationships/hyperlink" Target="https://www.mappinessapp.com" TargetMode="External"/><Relationship Id="rId263" Type="http://schemas.openxmlformats.org/officeDocument/2006/relationships/hyperlink" Target="https://valuechain.com/iqapture" TargetMode="External"/><Relationship Id="rId384" Type="http://schemas.openxmlformats.org/officeDocument/2006/relationships/hyperlink" Target="https://www.curasoftware.com/surveys-self-assessments/" TargetMode="External"/><Relationship Id="rId141" Type="http://schemas.openxmlformats.org/officeDocument/2006/relationships/hyperlink" Target="https://www.progress.com/solutions/health-cloud/platform" TargetMode="External"/><Relationship Id="rId262" Type="http://schemas.openxmlformats.org/officeDocument/2006/relationships/hyperlink" Target="https://www.fastrial.com/create-clone-publish/" TargetMode="External"/><Relationship Id="rId383" Type="http://schemas.openxmlformats.org/officeDocument/2006/relationships/hyperlink" Target="http://www.studymanager.com/" TargetMode="External"/><Relationship Id="rId140" Type="http://schemas.openxmlformats.org/officeDocument/2006/relationships/hyperlink" Target="https://www.obviohealth.com/" TargetMode="External"/><Relationship Id="rId261" Type="http://schemas.openxmlformats.org/officeDocument/2006/relationships/hyperlink" Target="https://www.2kmm.pl/it/" TargetMode="External"/><Relationship Id="rId382" Type="http://schemas.openxmlformats.org/officeDocument/2006/relationships/hyperlink" Target="https://mailthis.to/" TargetMode="External"/><Relationship Id="rId5" Type="http://schemas.openxmlformats.org/officeDocument/2006/relationships/hyperlink" Target="https://spirehealth.com/pages/spire-health-tag-main" TargetMode="External"/><Relationship Id="rId147" Type="http://schemas.openxmlformats.org/officeDocument/2006/relationships/hyperlink" Target="https://rc.partners.org/research-apps-and-services/collect-data" TargetMode="External"/><Relationship Id="rId268" Type="http://schemas.openxmlformats.org/officeDocument/2006/relationships/hyperlink" Target="https://www.physioq.org/about" TargetMode="External"/><Relationship Id="rId389" Type="http://schemas.openxmlformats.org/officeDocument/2006/relationships/hyperlink" Target="https://www.egi.com/research-division/net-station-eeg-software" TargetMode="External"/><Relationship Id="rId6" Type="http://schemas.openxmlformats.org/officeDocument/2006/relationships/hyperlink" Target="http://bitwearlabs.com/index.php/accubite" TargetMode="External"/><Relationship Id="rId146" Type="http://schemas.openxmlformats.org/officeDocument/2006/relationships/hyperlink" Target="https://www.qualtrics.com/core-xm/survey-software/" TargetMode="External"/><Relationship Id="rId267" Type="http://schemas.openxmlformats.org/officeDocument/2006/relationships/hyperlink" Target="https://medscinet.com/" TargetMode="External"/><Relationship Id="rId388" Type="http://schemas.openxmlformats.org/officeDocument/2006/relationships/hyperlink" Target="http://www.formfoundry.io/" TargetMode="External"/><Relationship Id="rId7" Type="http://schemas.openxmlformats.org/officeDocument/2006/relationships/hyperlink" Target="https://www.ncbi.nlm.nih.gov/pubmed/28264474" TargetMode="External"/><Relationship Id="rId145" Type="http://schemas.openxmlformats.org/officeDocument/2006/relationships/hyperlink" Target="http://youxemotions.com" TargetMode="External"/><Relationship Id="rId266" Type="http://schemas.openxmlformats.org/officeDocument/2006/relationships/hyperlink" Target="https://med-quest.org/request-a-quote/" TargetMode="External"/><Relationship Id="rId387" Type="http://schemas.openxmlformats.org/officeDocument/2006/relationships/hyperlink" Target="https://www.inkwrx.com/" TargetMode="External"/><Relationship Id="rId8" Type="http://schemas.openxmlformats.org/officeDocument/2006/relationships/hyperlink" Target="http://www.choosemuse.com/" TargetMode="External"/><Relationship Id="rId144" Type="http://schemas.openxmlformats.org/officeDocument/2006/relationships/hyperlink" Target="https://zentrifuge.nl/emotrak-app-little-atlas-of-emotions/" TargetMode="External"/><Relationship Id="rId265" Type="http://schemas.openxmlformats.org/officeDocument/2006/relationships/hyperlink" Target="https://med-quest.org/products/features/" TargetMode="External"/><Relationship Id="rId386" Type="http://schemas.openxmlformats.org/officeDocument/2006/relationships/hyperlink" Target="https://www.yprime.com/clinical-trial-management-system/" TargetMode="External"/><Relationship Id="rId260" Type="http://schemas.openxmlformats.org/officeDocument/2006/relationships/hyperlink" Target="https://velos.com/request-demo" TargetMode="External"/><Relationship Id="rId381" Type="http://schemas.openxmlformats.org/officeDocument/2006/relationships/hyperlink" Target="http://mailthis.to" TargetMode="External"/><Relationship Id="rId380" Type="http://schemas.openxmlformats.org/officeDocument/2006/relationships/hyperlink" Target="https://www.imageaccess.com/bscan-standard" TargetMode="External"/><Relationship Id="rId139" Type="http://schemas.openxmlformats.org/officeDocument/2006/relationships/hyperlink" Target="http://cognistat.com" TargetMode="External"/><Relationship Id="rId138" Type="http://schemas.openxmlformats.org/officeDocument/2006/relationships/hyperlink" Target="https://metricwire.com" TargetMode="External"/><Relationship Id="rId259" Type="http://schemas.openxmlformats.org/officeDocument/2006/relationships/hyperlink" Target="https://velos.com/velos-eresearch" TargetMode="External"/><Relationship Id="rId137" Type="http://schemas.openxmlformats.org/officeDocument/2006/relationships/hyperlink" Target="https://mindlogger.org" TargetMode="External"/><Relationship Id="rId258" Type="http://schemas.openxmlformats.org/officeDocument/2006/relationships/hyperlink" Target="https://phoenixsoftware.com/demo.php?EPT" TargetMode="External"/><Relationship Id="rId379" Type="http://schemas.openxmlformats.org/officeDocument/2006/relationships/hyperlink" Target="https://www.biopac.com/product/acqknowledge-software/" TargetMode="External"/><Relationship Id="rId132" Type="http://schemas.openxmlformats.org/officeDocument/2006/relationships/hyperlink" Target="https://www.digitalpsych.org/lamp.html" TargetMode="External"/><Relationship Id="rId253" Type="http://schemas.openxmlformats.org/officeDocument/2006/relationships/hyperlink" Target="https://dotter.science/dotter-science/fonctionnalites/" TargetMode="External"/><Relationship Id="rId374" Type="http://schemas.openxmlformats.org/officeDocument/2006/relationships/hyperlink" Target="https://www.openhealthhub.com/en/" TargetMode="External"/><Relationship Id="rId495" Type="http://schemas.openxmlformats.org/officeDocument/2006/relationships/hyperlink" Target="http://www.surveyproject.org/" TargetMode="External"/><Relationship Id="rId131" Type="http://schemas.openxmlformats.org/officeDocument/2006/relationships/hyperlink" Target="https://software.intel.com/en-us/forums/context-sensing-sdk" TargetMode="External"/><Relationship Id="rId252" Type="http://schemas.openxmlformats.org/officeDocument/2006/relationships/hyperlink" Target="https://www.digitalis-cdc.com/" TargetMode="External"/><Relationship Id="rId373" Type="http://schemas.openxmlformats.org/officeDocument/2006/relationships/hyperlink" Target="https://www.square-9.com/products/document-capture-automation/" TargetMode="External"/><Relationship Id="rId494" Type="http://schemas.openxmlformats.org/officeDocument/2006/relationships/hyperlink" Target="https://www.freshworks.com/marketing-automation/conversion-rate-optimization/?gspk=TWFya3VzT2xhdXNzb24&amp;gsxid=uapn2rWAWdnP&amp;utm_campaign=Growsumo&amp;utm_medium=MarkusOlausson-Growsumo&amp;utm_source=Growsumo&amp;utm_tactic_id=3667549" TargetMode="External"/><Relationship Id="rId130" Type="http://schemas.openxmlformats.org/officeDocument/2006/relationships/hyperlink" Target="https://software.intel.com/en-us/context-sensing-sdk" TargetMode="External"/><Relationship Id="rId251" Type="http://schemas.openxmlformats.org/officeDocument/2006/relationships/hyperlink" Target="https://www.makrocare.com/biopharma/clinical/cdm" TargetMode="External"/><Relationship Id="rId372" Type="http://schemas.openxmlformats.org/officeDocument/2006/relationships/hyperlink" Target="https://www.adinstruments.com/products/labchart" TargetMode="External"/><Relationship Id="rId493" Type="http://schemas.openxmlformats.org/officeDocument/2006/relationships/hyperlink" Target="http://obsurvey.com/" TargetMode="External"/><Relationship Id="rId250" Type="http://schemas.openxmlformats.org/officeDocument/2006/relationships/hyperlink" Target="https://www.dadosproject.com/solutions/" TargetMode="External"/><Relationship Id="rId371" Type="http://schemas.openxmlformats.org/officeDocument/2006/relationships/hyperlink" Target="http://www.makrocare.com" TargetMode="External"/><Relationship Id="rId492" Type="http://schemas.openxmlformats.org/officeDocument/2006/relationships/hyperlink" Target="https://hubert.ai/" TargetMode="External"/><Relationship Id="rId136" Type="http://schemas.openxmlformats.org/officeDocument/2006/relationships/hyperlink" Target="https://www.lifedatacorp.com/solutions-research/" TargetMode="External"/><Relationship Id="rId257" Type="http://schemas.openxmlformats.org/officeDocument/2006/relationships/hyperlink" Target="https://www.catchtrial.com/en/solution/ecrf/" TargetMode="External"/><Relationship Id="rId378" Type="http://schemas.openxmlformats.org/officeDocument/2006/relationships/hyperlink" Target="https://www.formic.com/" TargetMode="External"/><Relationship Id="rId499" Type="http://schemas.openxmlformats.org/officeDocument/2006/relationships/hyperlink" Target="https://www.pisano.co/en" TargetMode="External"/><Relationship Id="rId135" Type="http://schemas.openxmlformats.org/officeDocument/2006/relationships/hyperlink" Target="https://www.radar-cns.org" TargetMode="External"/><Relationship Id="rId256" Type="http://schemas.openxmlformats.org/officeDocument/2006/relationships/hyperlink" Target="https://phoenixsoftware.com/entrypoint.htm" TargetMode="External"/><Relationship Id="rId377" Type="http://schemas.openxmlformats.org/officeDocument/2006/relationships/hyperlink" Target="https://phoenixsoftware.com/entrypoint.htm" TargetMode="External"/><Relationship Id="rId498" Type="http://schemas.openxmlformats.org/officeDocument/2006/relationships/hyperlink" Target="http://socialcops.com/collect" TargetMode="External"/><Relationship Id="rId134" Type="http://schemas.openxmlformats.org/officeDocument/2006/relationships/hyperlink" Target="https://radar-base.org" TargetMode="External"/><Relationship Id="rId255" Type="http://schemas.openxmlformats.org/officeDocument/2006/relationships/hyperlink" Target="https://www.bioclinica.com/what-we-do/electronic-data-capture" TargetMode="External"/><Relationship Id="rId376" Type="http://schemas.openxmlformats.org/officeDocument/2006/relationships/hyperlink" Target="https://helper.com/" TargetMode="External"/><Relationship Id="rId497" Type="http://schemas.openxmlformats.org/officeDocument/2006/relationships/hyperlink" Target="https://www.surveylegend.com/" TargetMode="External"/><Relationship Id="rId133" Type="http://schemas.openxmlformats.org/officeDocument/2006/relationships/hyperlink" Target="https://www.radar-ad.org" TargetMode="External"/><Relationship Id="rId254" Type="http://schemas.openxmlformats.org/officeDocument/2006/relationships/hyperlink" Target="https://xclinical.com/eclinical-software/" TargetMode="External"/><Relationship Id="rId375" Type="http://schemas.openxmlformats.org/officeDocument/2006/relationships/hyperlink" Target="https://www.b2wsoftware.com/products/inform/" TargetMode="External"/><Relationship Id="rId496" Type="http://schemas.openxmlformats.org/officeDocument/2006/relationships/hyperlink" Target="https://www.google.com/url?sa=t&amp;rct=j&amp;q=&amp;esrc=s&amp;source=web&amp;cd=&amp;cad=rja&amp;uact=8&amp;ved=2ahUKEwiC6oOp26nqAhUy4YUKHUlxCNEQFjAAegQIARAC&amp;url=http%3A%2F%2Fwww.survaider.com%2F&amp;usg=AOvVaw1xIXey4MrcRv8B8qGB26cA" TargetMode="External"/><Relationship Id="rId172" Type="http://schemas.openxmlformats.org/officeDocument/2006/relationships/hyperlink" Target="https://www.blackdoginstitute.org.au/research/key-research-areas/emental-health/socialise" TargetMode="External"/><Relationship Id="rId293" Type="http://schemas.openxmlformats.org/officeDocument/2006/relationships/hyperlink" Target="https://www.dfnetresearch.com/" TargetMode="External"/><Relationship Id="rId171" Type="http://schemas.openxmlformats.org/officeDocument/2006/relationships/hyperlink" Target="https://www.sensingkit.org/projects.html" TargetMode="External"/><Relationship Id="rId292" Type="http://schemas.openxmlformats.org/officeDocument/2006/relationships/hyperlink" Target="https://www.clinion.com/request-demo/" TargetMode="External"/><Relationship Id="rId170" Type="http://schemas.openxmlformats.org/officeDocument/2006/relationships/hyperlink" Target="https://xs.movisens.com" TargetMode="External"/><Relationship Id="rId291" Type="http://schemas.openxmlformats.org/officeDocument/2006/relationships/hyperlink" Target="https://www.clinion.com/" TargetMode="External"/><Relationship Id="rId290" Type="http://schemas.openxmlformats.org/officeDocument/2006/relationships/hyperlink" Target="https://climedo.de/en/get-demo-clinical-validation-software/" TargetMode="External"/><Relationship Id="rId165" Type="http://schemas.openxmlformats.org/officeDocument/2006/relationships/hyperlink" Target="http://cenceme.org" TargetMode="External"/><Relationship Id="rId286" Type="http://schemas.openxmlformats.org/officeDocument/2006/relationships/hyperlink" Target="https://www.preludedynamics.com/contact/" TargetMode="External"/><Relationship Id="rId164" Type="http://schemas.openxmlformats.org/officeDocument/2006/relationships/hyperlink" Target="https://trialx.com/appbakery" TargetMode="External"/><Relationship Id="rId285" Type="http://schemas.openxmlformats.org/officeDocument/2006/relationships/hyperlink" Target="https://www.preludedynamics.com/vision-composer/" TargetMode="External"/><Relationship Id="rId163" Type="http://schemas.openxmlformats.org/officeDocument/2006/relationships/hyperlink" Target="https://www.happiness-research.org/research/" TargetMode="External"/><Relationship Id="rId284" Type="http://schemas.openxmlformats.org/officeDocument/2006/relationships/hyperlink" Target="https://datamanagement365.com/services/" TargetMode="External"/><Relationship Id="rId162" Type="http://schemas.openxmlformats.org/officeDocument/2006/relationships/hyperlink" Target="https://en.wikipedia.org/wiki/Mobile_phone_based_sensing_software" TargetMode="External"/><Relationship Id="rId283" Type="http://schemas.openxmlformats.org/officeDocument/2006/relationships/hyperlink" Target="https://www.fortressmedical.com/demo/" TargetMode="External"/><Relationship Id="rId169" Type="http://schemas.openxmlformats.org/officeDocument/2006/relationships/hyperlink" Target="https://md2k.org/software-how-to/software-smartphone.html" TargetMode="External"/><Relationship Id="rId168" Type="http://schemas.openxmlformats.org/officeDocument/2006/relationships/hyperlink" Target="https://github.com/emotionsense" TargetMode="External"/><Relationship Id="rId289" Type="http://schemas.openxmlformats.org/officeDocument/2006/relationships/hyperlink" Target="https://climedo.de/en/" TargetMode="External"/><Relationship Id="rId167" Type="http://schemas.openxmlformats.org/officeDocument/2006/relationships/hyperlink" Target="http://www.emotionsense.org" TargetMode="External"/><Relationship Id="rId288" Type="http://schemas.openxmlformats.org/officeDocument/2006/relationships/hyperlink" Target="https://www.parallel6.com/request-a-demo/" TargetMode="External"/><Relationship Id="rId166" Type="http://schemas.openxmlformats.org/officeDocument/2006/relationships/hyperlink" Target="https://www.chess.health/evidence/" TargetMode="External"/><Relationship Id="rId287" Type="http://schemas.openxmlformats.org/officeDocument/2006/relationships/hyperlink" Target="https://www.parallel6.com/capture/" TargetMode="External"/><Relationship Id="rId161" Type="http://schemas.openxmlformats.org/officeDocument/2006/relationships/hyperlink" Target="https://awareframework.com" TargetMode="External"/><Relationship Id="rId282" Type="http://schemas.openxmlformats.org/officeDocument/2006/relationships/hyperlink" Target="https://www.fortressmedical.com/clindex-features/clinical-data-management/" TargetMode="External"/><Relationship Id="rId160" Type="http://schemas.openxmlformats.org/officeDocument/2006/relationships/hyperlink" Target="https://concertoplatform.com/about" TargetMode="External"/><Relationship Id="rId281" Type="http://schemas.openxmlformats.org/officeDocument/2006/relationships/hyperlink" Target="https://www.flaskdata.io/pricing/" TargetMode="External"/><Relationship Id="rId280" Type="http://schemas.openxmlformats.org/officeDocument/2006/relationships/hyperlink" Target="https://www.flaskdata.io/products/" TargetMode="External"/><Relationship Id="rId159" Type="http://schemas.openxmlformats.org/officeDocument/2006/relationships/hyperlink" Target="https://www.unforgettable.me/privacy/" TargetMode="External"/><Relationship Id="rId154" Type="http://schemas.openxmlformats.org/officeDocument/2006/relationships/hyperlink" Target="https://radar-base.org/" TargetMode="External"/><Relationship Id="rId275" Type="http://schemas.openxmlformats.org/officeDocument/2006/relationships/hyperlink" Target="https://www.fastfieldforms.com/" TargetMode="External"/><Relationship Id="rId396" Type="http://schemas.openxmlformats.org/officeDocument/2006/relationships/hyperlink" Target="https://www.surveymonkey.com/" TargetMode="External"/><Relationship Id="rId153" Type="http://schemas.openxmlformats.org/officeDocument/2006/relationships/hyperlink" Target="https://dl.acm.org/author_page.cfm?id=81100078026&amp;coll=DL&amp;dl=ACM&amp;trk=0" TargetMode="External"/><Relationship Id="rId274" Type="http://schemas.openxmlformats.org/officeDocument/2006/relationships/hyperlink" Target="https://www.clincapture.com/demo/" TargetMode="External"/><Relationship Id="rId395" Type="http://schemas.openxmlformats.org/officeDocument/2006/relationships/hyperlink" Target="https://www.yesinsights.com/" TargetMode="External"/><Relationship Id="rId152" Type="http://schemas.openxmlformats.org/officeDocument/2006/relationships/hyperlink" Target="https://support.expimetrics.com/portal/kb" TargetMode="External"/><Relationship Id="rId273" Type="http://schemas.openxmlformats.org/officeDocument/2006/relationships/hyperlink" Target="https://www.clincapture.com/captivate-electronic-data-capture-edc/" TargetMode="External"/><Relationship Id="rId394" Type="http://schemas.openxmlformats.org/officeDocument/2006/relationships/hyperlink" Target="https://www.survicate.com/" TargetMode="External"/><Relationship Id="rId151" Type="http://schemas.openxmlformats.org/officeDocument/2006/relationships/hyperlink" Target="https://app.expimetrics.com" TargetMode="External"/><Relationship Id="rId272" Type="http://schemas.openxmlformats.org/officeDocument/2006/relationships/hyperlink" Target="https://www.dacimasoftware.com/pricing" TargetMode="External"/><Relationship Id="rId393" Type="http://schemas.openxmlformats.org/officeDocument/2006/relationships/hyperlink" Target="https://www.zoho.eu/survey/" TargetMode="External"/><Relationship Id="rId158" Type="http://schemas.openxmlformats.org/officeDocument/2006/relationships/hyperlink" Target="http://unforgettable.me" TargetMode="External"/><Relationship Id="rId279" Type="http://schemas.openxmlformats.org/officeDocument/2006/relationships/hyperlink" Target="https://www.project-redcap.org/" TargetMode="External"/><Relationship Id="rId157" Type="http://schemas.openxmlformats.org/officeDocument/2006/relationships/hyperlink" Target="http://unforgettable.me" TargetMode="External"/><Relationship Id="rId278" Type="http://schemas.openxmlformats.org/officeDocument/2006/relationships/hyperlink" Target="https://www.medidata.com/en/products/edc/" TargetMode="External"/><Relationship Id="rId399" Type="http://schemas.openxmlformats.org/officeDocument/2006/relationships/hyperlink" Target="https://asknicely.com/" TargetMode="External"/><Relationship Id="rId156" Type="http://schemas.openxmlformats.org/officeDocument/2006/relationships/hyperlink" Target="https://trayt.io/privacy-policy" TargetMode="External"/><Relationship Id="rId277" Type="http://schemas.openxmlformats.org/officeDocument/2006/relationships/hyperlink" Target="https://www.helpsystems.com/cta/request-live-webdocs-forms-management-demonstration" TargetMode="External"/><Relationship Id="rId398" Type="http://schemas.openxmlformats.org/officeDocument/2006/relationships/hyperlink" Target="https://webengage.com/" TargetMode="External"/><Relationship Id="rId155" Type="http://schemas.openxmlformats.org/officeDocument/2006/relationships/hyperlink" Target="https://trayt.io/" TargetMode="External"/><Relationship Id="rId276" Type="http://schemas.openxmlformats.org/officeDocument/2006/relationships/hyperlink" Target="https://www.helpsystems.com/products/web-based-forms-software" TargetMode="External"/><Relationship Id="rId397" Type="http://schemas.openxmlformats.org/officeDocument/2006/relationships/hyperlink" Target="https://www.surveymonkey.com/mp/legal/terms-of-use/" TargetMode="External"/><Relationship Id="rId40" Type="http://schemas.openxmlformats.org/officeDocument/2006/relationships/hyperlink" Target="https://www.bewell-connect.com/en/app-my-personal-health-assistant/" TargetMode="External"/><Relationship Id="rId42" Type="http://schemas.openxmlformats.org/officeDocument/2006/relationships/hyperlink" Target="http://www.mindtech.org.uk/projects/70-snappyapp-smartphone-assessment-of-adhd-neurodevelopmental-theme.html" TargetMode="External"/><Relationship Id="rId41" Type="http://schemas.openxmlformats.org/officeDocument/2006/relationships/hyperlink" Target="https://capmh.biomedcentral.com/articles/10.1186/s13034-015-0076-1" TargetMode="External"/><Relationship Id="rId44" Type="http://schemas.openxmlformats.org/officeDocument/2006/relationships/hyperlink" Target="https://www.carautismroadmap.org/?no_overlay=y" TargetMode="External"/><Relationship Id="rId43" Type="http://schemas.openxmlformats.org/officeDocument/2006/relationships/hyperlink" Target="https://www.gvsu.edu/cms4/asset/64CB422A-ED08-43F0-F795CA9DE364B6BE/usingspecialinterests.pdf" TargetMode="External"/><Relationship Id="rId46" Type="http://schemas.openxmlformats.org/officeDocument/2006/relationships/hyperlink" Target="http://www.lifeanimateddoc.com/" TargetMode="External"/><Relationship Id="rId45" Type="http://schemas.openxmlformats.org/officeDocument/2006/relationships/hyperlink" Target="https://www.carautismroadmap.org/" TargetMode="External"/><Relationship Id="rId509" Type="http://schemas.openxmlformats.org/officeDocument/2006/relationships/hyperlink" Target="http://www.wufoo.com/" TargetMode="External"/><Relationship Id="rId508" Type="http://schemas.openxmlformats.org/officeDocument/2006/relationships/hyperlink" Target="https://www.g2.com/products/wufoo/reviews" TargetMode="External"/><Relationship Id="rId503" Type="http://schemas.openxmlformats.org/officeDocument/2006/relationships/hyperlink" Target="https://nicereply.com/" TargetMode="External"/><Relationship Id="rId502" Type="http://schemas.openxmlformats.org/officeDocument/2006/relationships/hyperlink" Target="https://erhebung.de/en" TargetMode="External"/><Relationship Id="rId501" Type="http://schemas.openxmlformats.org/officeDocument/2006/relationships/hyperlink" Target="http://erhebung.de" TargetMode="External"/><Relationship Id="rId500" Type="http://schemas.openxmlformats.org/officeDocument/2006/relationships/hyperlink" Target="https://surveytools.examinare.com/" TargetMode="External"/><Relationship Id="rId507" Type="http://schemas.openxmlformats.org/officeDocument/2006/relationships/hyperlink" Target="https://www.formstack.com/online-forms" TargetMode="External"/><Relationship Id="rId506" Type="http://schemas.openxmlformats.org/officeDocument/2006/relationships/hyperlink" Target="https://www.g2.com/products/formstack/reviews" TargetMode="External"/><Relationship Id="rId505" Type="http://schemas.openxmlformats.org/officeDocument/2006/relationships/hyperlink" Target="https://surveys.withgoogle.com/" TargetMode="External"/><Relationship Id="rId504" Type="http://schemas.openxmlformats.org/officeDocument/2006/relationships/hyperlink" Target="https://www.g2.com/products/google-surveys/reviews" TargetMode="External"/><Relationship Id="rId48" Type="http://schemas.openxmlformats.org/officeDocument/2006/relationships/hyperlink" Target="http://ludaby.com/aboutus.html" TargetMode="External"/><Relationship Id="rId47" Type="http://schemas.openxmlformats.org/officeDocument/2006/relationships/hyperlink" Target="https://www.akiliinteractive.com/science-and-technology" TargetMode="External"/><Relationship Id="rId49" Type="http://schemas.openxmlformats.org/officeDocument/2006/relationships/hyperlink" Target="http://applications-autisme.com/" TargetMode="External"/><Relationship Id="rId31" Type="http://schemas.openxmlformats.org/officeDocument/2006/relationships/hyperlink" Target="http://ict.usc.edu/pubs/An%20innovative%20ADHD%20assessment%20system%20using%20virtual%20reality.pdf" TargetMode="External"/><Relationship Id="rId30" Type="http://schemas.openxmlformats.org/officeDocument/2006/relationships/hyperlink" Target="mailto:hello@cognitionkit.com" TargetMode="External"/><Relationship Id="rId33" Type="http://schemas.openxmlformats.org/officeDocument/2006/relationships/hyperlink" Target="http://ginger.io" TargetMode="External"/><Relationship Id="rId32" Type="http://schemas.openxmlformats.org/officeDocument/2006/relationships/hyperlink" Target="https://www.imedicalapps.com/2017/06/virtual-reality-adhd-revive/" TargetMode="External"/><Relationship Id="rId35" Type="http://schemas.openxmlformats.org/officeDocument/2006/relationships/hyperlink" Target="https://www.mh4mh.org/single-post/2013/01/01/Mobile-Behavioral-Sensing-for-Relapse-Prevention-in-Schizophrenia" TargetMode="External"/><Relationship Id="rId34" Type="http://schemas.openxmlformats.org/officeDocument/2006/relationships/hyperlink" Target="https://ginger.io/" TargetMode="External"/><Relationship Id="rId37" Type="http://schemas.openxmlformats.org/officeDocument/2006/relationships/hyperlink" Target="http://yepzon.com/finnish-tech-company-brings-peace-of-mind-for-parents-of-special-needs-children-in-the-murrieta-valley/" TargetMode="External"/><Relationship Id="rId36" Type="http://schemas.openxmlformats.org/officeDocument/2006/relationships/hyperlink" Target="http://www.c4tbh.org/program-review/monarca/" TargetMode="External"/><Relationship Id="rId39" Type="http://schemas.openxmlformats.org/officeDocument/2006/relationships/hyperlink" Target="https://www.centerforautismresearch.org/smartphone-application-measure-response-name-everyday-environments" TargetMode="External"/><Relationship Id="rId38" Type="http://schemas.openxmlformats.org/officeDocument/2006/relationships/hyperlink" Target="https://github.com/predictive-technology-laboratory/sensus/wiki" TargetMode="External"/><Relationship Id="rId20" Type="http://schemas.openxmlformats.org/officeDocument/2006/relationships/hyperlink" Target="http://www.mybraintech.com/" TargetMode="External"/><Relationship Id="rId22" Type="http://schemas.openxmlformats.org/officeDocument/2006/relationships/hyperlink" Target="https://www.painqx.com/" TargetMode="External"/><Relationship Id="rId21" Type="http://schemas.openxmlformats.org/officeDocument/2006/relationships/hyperlink" Target="https://tech.cbits.northwestern.edu/purple-robot/" TargetMode="External"/><Relationship Id="rId24" Type="http://schemas.openxmlformats.org/officeDocument/2006/relationships/hyperlink" Target="https://medasense.com/request-a-demo/" TargetMode="External"/><Relationship Id="rId23" Type="http://schemas.openxmlformats.org/officeDocument/2006/relationships/hyperlink" Target="http://www.medasense.com/" TargetMode="External"/><Relationship Id="rId409" Type="http://schemas.openxmlformats.org/officeDocument/2006/relationships/hyperlink" Target="https://www.satmetrix.com/" TargetMode="External"/><Relationship Id="rId404" Type="http://schemas.openxmlformats.org/officeDocument/2006/relationships/hyperlink" Target="https://github.com/medallia/bootstrap/blob/master/LICENSE" TargetMode="External"/><Relationship Id="rId525" Type="http://schemas.openxmlformats.org/officeDocument/2006/relationships/hyperlink" Target="https://www.nebu.com/nebu-dub-interviewer-questionnaire-design-and-survey-programming" TargetMode="External"/><Relationship Id="rId403" Type="http://schemas.openxmlformats.org/officeDocument/2006/relationships/hyperlink" Target="https://www.medallia.com/" TargetMode="External"/><Relationship Id="rId524" Type="http://schemas.openxmlformats.org/officeDocument/2006/relationships/hyperlink" Target="https://explorance.com/products/bluex/" TargetMode="External"/><Relationship Id="rId402" Type="http://schemas.openxmlformats.org/officeDocument/2006/relationships/hyperlink" Target="https://surveysparrow.com/survey-tools/online-survey-tools/" TargetMode="External"/><Relationship Id="rId523" Type="http://schemas.openxmlformats.org/officeDocument/2006/relationships/hyperlink" Target="https://www.luckyorange.com/polls.php" TargetMode="External"/><Relationship Id="rId401" Type="http://schemas.openxmlformats.org/officeDocument/2006/relationships/hyperlink" Target="https://honestlyapp.com/" TargetMode="External"/><Relationship Id="rId522" Type="http://schemas.openxmlformats.org/officeDocument/2006/relationships/hyperlink" Target="http://worktango.com" TargetMode="External"/><Relationship Id="rId408" Type="http://schemas.openxmlformats.org/officeDocument/2006/relationships/hyperlink" Target="https://customergauge.com/" TargetMode="External"/><Relationship Id="rId529" Type="http://schemas.openxmlformats.org/officeDocument/2006/relationships/hyperlink" Target="https://www.surveygalaxy.com/" TargetMode="External"/><Relationship Id="rId407" Type="http://schemas.openxmlformats.org/officeDocument/2006/relationships/hyperlink" Target="https://inmoment.com/" TargetMode="External"/><Relationship Id="rId528" Type="http://schemas.openxmlformats.org/officeDocument/2006/relationships/hyperlink" Target="https://cooltool.com/" TargetMode="External"/><Relationship Id="rId406" Type="http://schemas.openxmlformats.org/officeDocument/2006/relationships/hyperlink" Target="http://www.clicktools.com" TargetMode="External"/><Relationship Id="rId527" Type="http://schemas.openxmlformats.org/officeDocument/2006/relationships/hyperlink" Target="https://www.qone-tech.com/" TargetMode="External"/><Relationship Id="rId405" Type="http://schemas.openxmlformats.org/officeDocument/2006/relationships/hyperlink" Target="https://www.questionpro.com/" TargetMode="External"/><Relationship Id="rId526" Type="http://schemas.openxmlformats.org/officeDocument/2006/relationships/hyperlink" Target="https://www.sparkchart.com/" TargetMode="External"/><Relationship Id="rId26" Type="http://schemas.openxmlformats.org/officeDocument/2006/relationships/hyperlink" Target="https://www.myndlift.com/schedule-demo" TargetMode="External"/><Relationship Id="rId25" Type="http://schemas.openxmlformats.org/officeDocument/2006/relationships/hyperlink" Target="http://www.myndlift.com/" TargetMode="External"/><Relationship Id="rId28" Type="http://schemas.openxmlformats.org/officeDocument/2006/relationships/hyperlink" Target="http://www.medisens.com/" TargetMode="External"/><Relationship Id="rId27" Type="http://schemas.openxmlformats.org/officeDocument/2006/relationships/hyperlink" Target="https://thepip.com/en-us/" TargetMode="External"/><Relationship Id="rId400" Type="http://schemas.openxmlformats.org/officeDocument/2006/relationships/hyperlink" Target="https://getfeedback.com/" TargetMode="External"/><Relationship Id="rId521" Type="http://schemas.openxmlformats.org/officeDocument/2006/relationships/hyperlink" Target="https://www.getapp.com/x/zest-application?route=alternatives&amp;from_listing=100394" TargetMode="External"/><Relationship Id="rId29" Type="http://schemas.openxmlformats.org/officeDocument/2006/relationships/hyperlink" Target="http://www.cognitionkit.com/" TargetMode="External"/><Relationship Id="rId520" Type="http://schemas.openxmlformats.org/officeDocument/2006/relationships/hyperlink" Target="https://refiner.io/" TargetMode="External"/><Relationship Id="rId11" Type="http://schemas.openxmlformats.org/officeDocument/2006/relationships/hyperlink" Target="http://theplayniceinstitute.com/mindlight-2/" TargetMode="External"/><Relationship Id="rId10" Type="http://schemas.openxmlformats.org/officeDocument/2006/relationships/hyperlink" Target="http://www.thync.com/" TargetMode="External"/><Relationship Id="rId13" Type="http://schemas.openxmlformats.org/officeDocument/2006/relationships/hyperlink" Target="https://www.affectiva.com/what/products/" TargetMode="External"/><Relationship Id="rId12" Type="http://schemas.openxmlformats.org/officeDocument/2006/relationships/hyperlink" Target="https://www.media.mit.edu/projects/measuring-arousal-during-therapy-for-children-with-autism-and-adhd/overview/" TargetMode="External"/><Relationship Id="rId519" Type="http://schemas.openxmlformats.org/officeDocument/2006/relationships/hyperlink" Target="http://www.spidergap.com" TargetMode="External"/><Relationship Id="rId514" Type="http://schemas.openxmlformats.org/officeDocument/2006/relationships/hyperlink" Target="https://www.quicktapsurvey.com/features" TargetMode="External"/><Relationship Id="rId513" Type="http://schemas.openxmlformats.org/officeDocument/2006/relationships/hyperlink" Target="http://www.classapps.com/product_ss.aspx" TargetMode="External"/><Relationship Id="rId512" Type="http://schemas.openxmlformats.org/officeDocument/2006/relationships/hyperlink" Target="https://www.g2.com/products/selectsurvey-net/reviews" TargetMode="External"/><Relationship Id="rId511" Type="http://schemas.openxmlformats.org/officeDocument/2006/relationships/hyperlink" Target="http://www.formassembly.com/" TargetMode="External"/><Relationship Id="rId518" Type="http://schemas.openxmlformats.org/officeDocument/2006/relationships/hyperlink" Target="https://www.wootric.com/survey-software-for-customer-experience/" TargetMode="External"/><Relationship Id="rId517" Type="http://schemas.openxmlformats.org/officeDocument/2006/relationships/hyperlink" Target="https://www.useresponse.com/" TargetMode="External"/><Relationship Id="rId516" Type="http://schemas.openxmlformats.org/officeDocument/2006/relationships/hyperlink" Target="https://www.jotform.com/" TargetMode="External"/><Relationship Id="rId515" Type="http://schemas.openxmlformats.org/officeDocument/2006/relationships/hyperlink" Target="https://www.ibm.com/analytics/spss-statistics-software" TargetMode="External"/><Relationship Id="rId15" Type="http://schemas.openxmlformats.org/officeDocument/2006/relationships/hyperlink" Target="https://www.affectiva.com/product/individual-product-page-imotions/" TargetMode="External"/><Relationship Id="rId14" Type="http://schemas.openxmlformats.org/officeDocument/2006/relationships/hyperlink" Target="https://www.affectiva.com/product/emotion-as-a-service/" TargetMode="External"/><Relationship Id="rId17" Type="http://schemas.openxmlformats.org/officeDocument/2006/relationships/hyperlink" Target="http://www.emotiv.com/" TargetMode="External"/><Relationship Id="rId16" Type="http://schemas.openxmlformats.org/officeDocument/2006/relationships/hyperlink" Target="https://www.affectiva.com/what/products/" TargetMode="External"/><Relationship Id="rId19" Type="http://schemas.openxmlformats.org/officeDocument/2006/relationships/hyperlink" Target="https://www.lena.org/" TargetMode="External"/><Relationship Id="rId510" Type="http://schemas.openxmlformats.org/officeDocument/2006/relationships/hyperlink" Target="https://www.g2.com/products/formassembly/reviews" TargetMode="External"/><Relationship Id="rId18" Type="http://schemas.openxmlformats.org/officeDocument/2006/relationships/hyperlink" Target="http://autmon.eti.pg.gda.pl/" TargetMode="External"/><Relationship Id="rId84" Type="http://schemas.openxmlformats.org/officeDocument/2006/relationships/hyperlink" Target="http://www.mainetexsalsa.com/about.htm" TargetMode="External"/><Relationship Id="rId83" Type="http://schemas.openxmlformats.org/officeDocument/2006/relationships/hyperlink" Target="http://www.sensorychair.com/home.html" TargetMode="External"/><Relationship Id="rId86" Type="http://schemas.openxmlformats.org/officeDocument/2006/relationships/hyperlink" Target="http://www-robotics.usc.edu/~maja/" TargetMode="External"/><Relationship Id="rId85" Type="http://schemas.openxmlformats.org/officeDocument/2006/relationships/hyperlink" Target="http://viterbi.usc.edu/news/news/2014/children-with-autism-learn-imitative-behavior-from-socially-assistive-robots-maja-mataric.htm" TargetMode="External"/><Relationship Id="rId88" Type="http://schemas.openxmlformats.org/officeDocument/2006/relationships/hyperlink" Target="http://www.ice4autism.com/" TargetMode="External"/><Relationship Id="rId87" Type="http://schemas.openxmlformats.org/officeDocument/2006/relationships/hyperlink" Target="http://www.drivefocus.com/" TargetMode="External"/><Relationship Id="rId89" Type="http://schemas.openxmlformats.org/officeDocument/2006/relationships/hyperlink" Target="http://www.first-asd.eu/" TargetMode="External"/><Relationship Id="rId80" Type="http://schemas.openxmlformats.org/officeDocument/2006/relationships/hyperlink" Target="https://connect.cognitopia.com/tryPicturePlanner" TargetMode="External"/><Relationship Id="rId82" Type="http://schemas.openxmlformats.org/officeDocument/2006/relationships/hyperlink" Target="http://www.gizmag.com/quick-trainer-toilet-training/28547/" TargetMode="External"/><Relationship Id="rId81" Type="http://schemas.openxmlformats.org/officeDocument/2006/relationships/hyperlink" Target="http://pratt.duke.edu/news/screening-autism-theres-app" TargetMode="External"/><Relationship Id="rId73" Type="http://schemas.openxmlformats.org/officeDocument/2006/relationships/hyperlink" Target="https://gemiini.org/" TargetMode="External"/><Relationship Id="rId72" Type="http://schemas.openxmlformats.org/officeDocument/2006/relationships/hyperlink" Target="http://researchkit.org/" TargetMode="External"/><Relationship Id="rId75" Type="http://schemas.openxmlformats.org/officeDocument/2006/relationships/hyperlink" Target="http://delhi.oh.us/police-department/programs-services/bring-our-loved-one-home/" TargetMode="External"/><Relationship Id="rId74" Type="http://schemas.openxmlformats.org/officeDocument/2006/relationships/hyperlink" Target="http://www.myinfinitec.org/resources/autism" TargetMode="External"/><Relationship Id="rId77" Type="http://schemas.openxmlformats.org/officeDocument/2006/relationships/hyperlink" Target="https://brain-power.com/request-a-quote/" TargetMode="External"/><Relationship Id="rId76" Type="http://schemas.openxmlformats.org/officeDocument/2006/relationships/hyperlink" Target="http://www.brain-power.com/" TargetMode="External"/><Relationship Id="rId79" Type="http://schemas.openxmlformats.org/officeDocument/2006/relationships/hyperlink" Target="https://www.cognitopia.com/" TargetMode="External"/><Relationship Id="rId78" Type="http://schemas.openxmlformats.org/officeDocument/2006/relationships/hyperlink" Target="http://exceptionalmindsstudio.org/" TargetMode="External"/><Relationship Id="rId71" Type="http://schemas.openxmlformats.org/officeDocument/2006/relationships/hyperlink" Target="http://speakeazyapps.com/" TargetMode="External"/><Relationship Id="rId70" Type="http://schemas.openxmlformats.org/officeDocument/2006/relationships/hyperlink" Target="http://www.avazapp.com/" TargetMode="External"/><Relationship Id="rId62" Type="http://schemas.openxmlformats.org/officeDocument/2006/relationships/hyperlink" Target="https://www.youtube.com/watch?v=p9-l19CKISg" TargetMode="External"/><Relationship Id="rId61" Type="http://schemas.openxmlformats.org/officeDocument/2006/relationships/hyperlink" Target="https://auticiel.com/" TargetMode="External"/><Relationship Id="rId64" Type="http://schemas.openxmlformats.org/officeDocument/2006/relationships/hyperlink" Target="https://www.swinburne.edu.au/study/options/find/online/autism-mooc/" TargetMode="External"/><Relationship Id="rId63" Type="http://schemas.openxmlformats.org/officeDocument/2006/relationships/hyperlink" Target="http://www.whizkidgames.com/" TargetMode="External"/><Relationship Id="rId66" Type="http://schemas.openxmlformats.org/officeDocument/2006/relationships/hyperlink" Target="http://www.fundacionlovaas.es/es/apps-special-needs/isecuencias.html" TargetMode="External"/><Relationship Id="rId65" Type="http://schemas.openxmlformats.org/officeDocument/2006/relationships/hyperlink" Target="http://www.autcraft.com/" TargetMode="External"/><Relationship Id="rId68" Type="http://schemas.openxmlformats.org/officeDocument/2006/relationships/hyperlink" Target="http://autism2ability.com/" TargetMode="External"/><Relationship Id="rId67" Type="http://schemas.openxmlformats.org/officeDocument/2006/relationships/hyperlink" Target="https://itunes.apple.com/us/app/tom-taps/id805544185?ls=1&amp;mt=8" TargetMode="External"/><Relationship Id="rId60" Type="http://schemas.openxmlformats.org/officeDocument/2006/relationships/hyperlink" Target="https://web.uvic.ca/~carte/facemaze.html" TargetMode="External"/><Relationship Id="rId602" Type="http://schemas.openxmlformats.org/officeDocument/2006/relationships/vmlDrawing" Target="../drawings/vmlDrawing1.vml"/><Relationship Id="rId601" Type="http://schemas.openxmlformats.org/officeDocument/2006/relationships/drawing" Target="../drawings/drawing8.xml"/><Relationship Id="rId600" Type="http://schemas.openxmlformats.org/officeDocument/2006/relationships/hyperlink" Target="https://www.safe.com/data-types/sensors/" TargetMode="External"/><Relationship Id="rId69" Type="http://schemas.openxmlformats.org/officeDocument/2006/relationships/hyperlink" Target="http://www.birdhousehq.com/" TargetMode="External"/><Relationship Id="rId51" Type="http://schemas.openxmlformats.org/officeDocument/2006/relationships/hyperlink" Target="http://autisme.tv5monde.com/" TargetMode="External"/><Relationship Id="rId50" Type="http://schemas.openxmlformats.org/officeDocument/2006/relationships/hyperlink" Target="http://www.teadmiro.com/aviso-legal/" TargetMode="External"/><Relationship Id="rId53" Type="http://schemas.openxmlformats.org/officeDocument/2006/relationships/hyperlink" Target="http://www.participate-autisme.be/" TargetMode="External"/><Relationship Id="rId52" Type="http://schemas.openxmlformats.org/officeDocument/2006/relationships/hyperlink" Target="https://asknao.aldebaran.com/sites/default/files/material/aldebaranrobotics_asknao_presentation_073113.pdf" TargetMode="External"/><Relationship Id="rId55" Type="http://schemas.openxmlformats.org/officeDocument/2006/relationships/hyperlink" Target="http://speakmod.com/speakall/" TargetMode="External"/><Relationship Id="rId54" Type="http://schemas.openxmlformats.org/officeDocument/2006/relationships/hyperlink" Target="https://www.youtube.com/watch?v=vQqvInfYwsc" TargetMode="External"/><Relationship Id="rId57" Type="http://schemas.openxmlformats.org/officeDocument/2006/relationships/hyperlink" Target="http://www.learnenjoy.com/" TargetMode="External"/><Relationship Id="rId56" Type="http://schemas.openxmlformats.org/officeDocument/2006/relationships/hyperlink" Target="https://auticiel.com/applications/" TargetMode="External"/><Relationship Id="rId59" Type="http://schemas.openxmlformats.org/officeDocument/2006/relationships/hyperlink" Target="http://www.autismcollaborative.org/aboutUs.html" TargetMode="External"/><Relationship Id="rId58" Type="http://schemas.openxmlformats.org/officeDocument/2006/relationships/hyperlink" Target="https://play.google.com/store/apps/details?id=com.dokye.abcautismo&amp;hl=pt_BR" TargetMode="External"/><Relationship Id="rId590" Type="http://schemas.openxmlformats.org/officeDocument/2006/relationships/hyperlink" Target="https://github.com/seemoo-lab/seemoo-mobile-sensing" TargetMode="External"/><Relationship Id="rId107" Type="http://schemas.openxmlformats.org/officeDocument/2006/relationships/hyperlink" Target="http://www.digitalcogtech.com/" TargetMode="External"/><Relationship Id="rId228" Type="http://schemas.openxmlformats.org/officeDocument/2006/relationships/hyperlink" Target="https://www.smart-trial.co/features" TargetMode="External"/><Relationship Id="rId349" Type="http://schemas.openxmlformats.org/officeDocument/2006/relationships/hyperlink" Target="https://www.zenput.com/pricing" TargetMode="External"/><Relationship Id="rId106" Type="http://schemas.openxmlformats.org/officeDocument/2006/relationships/hyperlink" Target="https://www.savonix.com/science-2/" TargetMode="External"/><Relationship Id="rId227" Type="http://schemas.openxmlformats.org/officeDocument/2006/relationships/hyperlink" Target="https://dataplus-research.com/platform/" TargetMode="External"/><Relationship Id="rId348" Type="http://schemas.openxmlformats.org/officeDocument/2006/relationships/hyperlink" Target="https://www.zenput.com/platform" TargetMode="External"/><Relationship Id="rId469" Type="http://schemas.openxmlformats.org/officeDocument/2006/relationships/hyperlink" Target="https://www.teamscopeapp.com/" TargetMode="External"/><Relationship Id="rId105" Type="http://schemas.openxmlformats.org/officeDocument/2006/relationships/hyperlink" Target="https://www.impacttest.com/" TargetMode="External"/><Relationship Id="rId226" Type="http://schemas.openxmlformats.org/officeDocument/2006/relationships/hyperlink" Target="https://www.poimapper.com/en/privacy-policy/" TargetMode="External"/><Relationship Id="rId347" Type="http://schemas.openxmlformats.org/officeDocument/2006/relationships/hyperlink" Target="https://www.gospotcheck.com/" TargetMode="External"/><Relationship Id="rId468" Type="http://schemas.openxmlformats.org/officeDocument/2006/relationships/hyperlink" Target="https://wispform.com/" TargetMode="External"/><Relationship Id="rId589" Type="http://schemas.openxmlformats.org/officeDocument/2006/relationships/hyperlink" Target="https://www.dimagi.com/commcare/" TargetMode="External"/><Relationship Id="rId104" Type="http://schemas.openxmlformats.org/officeDocument/2006/relationships/hyperlink" Target="https://sites.google.com/site/brainus1en/science" TargetMode="External"/><Relationship Id="rId225" Type="http://schemas.openxmlformats.org/officeDocument/2006/relationships/hyperlink" Target="https://www.poimapper.com/en/features/" TargetMode="External"/><Relationship Id="rId346" Type="http://schemas.openxmlformats.org/officeDocument/2006/relationships/hyperlink" Target="http://www.nintex.com" TargetMode="External"/><Relationship Id="rId467" Type="http://schemas.openxmlformats.org/officeDocument/2006/relationships/hyperlink" Target="http://inventiv.io" TargetMode="External"/><Relationship Id="rId588" Type="http://schemas.openxmlformats.org/officeDocument/2006/relationships/hyperlink" Target="https://play.google.com/store/apps/details?id=org.ohmage.x.ohmage&amp;hl=en" TargetMode="External"/><Relationship Id="rId109" Type="http://schemas.openxmlformats.org/officeDocument/2006/relationships/hyperlink" Target="https://global.oup.com/academic/product/a-compendium-of-neuropsychological-tests-9780195159578?cc=ru&amp;lang=en&amp;" TargetMode="External"/><Relationship Id="rId108" Type="http://schemas.openxmlformats.org/officeDocument/2006/relationships/hyperlink" Target="https://www.cogstate.com/" TargetMode="External"/><Relationship Id="rId229" Type="http://schemas.openxmlformats.org/officeDocument/2006/relationships/hyperlink" Target="https://www.smart-trial.co/gcp-statement" TargetMode="External"/><Relationship Id="rId220" Type="http://schemas.openxmlformats.org/officeDocument/2006/relationships/hyperlink" Target="https://www.crucialdatasolutions.com/edc-and-esource/" TargetMode="External"/><Relationship Id="rId341" Type="http://schemas.openxmlformats.org/officeDocument/2006/relationships/hyperlink" Target="http://www.repsly.com" TargetMode="External"/><Relationship Id="rId462" Type="http://schemas.openxmlformats.org/officeDocument/2006/relationships/hyperlink" Target="http://www.zoomerang.com/" TargetMode="External"/><Relationship Id="rId583" Type="http://schemas.openxmlformats.org/officeDocument/2006/relationships/hyperlink" Target="https://developer.apple.com/health-fitness/" TargetMode="External"/><Relationship Id="rId340" Type="http://schemas.openxmlformats.org/officeDocument/2006/relationships/hyperlink" Target="https://www.devicemagic.com/" TargetMode="External"/><Relationship Id="rId461" Type="http://schemas.openxmlformats.org/officeDocument/2006/relationships/hyperlink" Target="https://www.checkmarket.com/" TargetMode="External"/><Relationship Id="rId582" Type="http://schemas.openxmlformats.org/officeDocument/2006/relationships/hyperlink" Target="https://www.google.com/fit/" TargetMode="External"/><Relationship Id="rId460" Type="http://schemas.openxmlformats.org/officeDocument/2006/relationships/hyperlink" Target="https://surveyplanet.com/" TargetMode="External"/><Relationship Id="rId581" Type="http://schemas.openxmlformats.org/officeDocument/2006/relationships/hyperlink" Target="https://md2k.org/software-how-to/software-smartphone.html" TargetMode="External"/><Relationship Id="rId580" Type="http://schemas.openxmlformats.org/officeDocument/2006/relationships/hyperlink" Target="https://play.google.com/store/apps/details?id=com.opendata.labs.sensorsdatacollector&amp;hl=en" TargetMode="External"/><Relationship Id="rId103" Type="http://schemas.openxmlformats.org/officeDocument/2006/relationships/hyperlink" Target="http://www.cambridgecognition.com/cantab/cognitive-tests/" TargetMode="External"/><Relationship Id="rId224" Type="http://schemas.openxmlformats.org/officeDocument/2006/relationships/hyperlink" Target="https://www.teamscopeapp.com/features" TargetMode="External"/><Relationship Id="rId345" Type="http://schemas.openxmlformats.org/officeDocument/2006/relationships/hyperlink" Target="https://klipboard.io/" TargetMode="External"/><Relationship Id="rId466" Type="http://schemas.openxmlformats.org/officeDocument/2006/relationships/hyperlink" Target="https://alternativeto.net/software/inventiv-insight/" TargetMode="External"/><Relationship Id="rId587" Type="http://schemas.openxmlformats.org/officeDocument/2006/relationships/hyperlink" Target="https://discover.microsoft.com/healthcare-digital-transformation-assessment/" TargetMode="External"/><Relationship Id="rId102" Type="http://schemas.openxmlformats.org/officeDocument/2006/relationships/hyperlink" Target="http://patient-innovation.com" TargetMode="External"/><Relationship Id="rId223" Type="http://schemas.openxmlformats.org/officeDocument/2006/relationships/hyperlink" Target="https://www.teamscopeapp.com/article/mobile-form-builder" TargetMode="External"/><Relationship Id="rId344" Type="http://schemas.openxmlformats.org/officeDocument/2006/relationships/hyperlink" Target="https://dataplus-research.com/supplementary-data/" TargetMode="External"/><Relationship Id="rId465" Type="http://schemas.openxmlformats.org/officeDocument/2006/relationships/hyperlink" Target="https://aweform.com/" TargetMode="External"/><Relationship Id="rId586" Type="http://schemas.openxmlformats.org/officeDocument/2006/relationships/hyperlink" Target="https://www.microsoft.com/fr-fr/industry/health?rtc=1" TargetMode="External"/><Relationship Id="rId101" Type="http://schemas.openxmlformats.org/officeDocument/2006/relationships/hyperlink" Target="https://www.simband.io/documentation/simband-documentation/" TargetMode="External"/><Relationship Id="rId222" Type="http://schemas.openxmlformats.org/officeDocument/2006/relationships/hyperlink" Target="https://www.teamscopeapp.com/" TargetMode="External"/><Relationship Id="rId343" Type="http://schemas.openxmlformats.org/officeDocument/2006/relationships/hyperlink" Target="https://www.ai2.com/products/prosel/" TargetMode="External"/><Relationship Id="rId464" Type="http://schemas.openxmlformats.org/officeDocument/2006/relationships/hyperlink" Target="https://qualaroo.com/" TargetMode="External"/><Relationship Id="rId585" Type="http://schemas.openxmlformats.org/officeDocument/2006/relationships/hyperlink" Target="https://getodk.org/" TargetMode="External"/><Relationship Id="rId100" Type="http://schemas.openxmlformats.org/officeDocument/2006/relationships/hyperlink" Target="http://touchautism.com/app/autism-apps/" TargetMode="External"/><Relationship Id="rId221" Type="http://schemas.openxmlformats.org/officeDocument/2006/relationships/hyperlink" Target="https://www.crucialdatasolutions.com/subscription-options/" TargetMode="External"/><Relationship Id="rId342" Type="http://schemas.openxmlformats.org/officeDocument/2006/relationships/hyperlink" Target="http://aetiolclinical.com" TargetMode="External"/><Relationship Id="rId463" Type="http://schemas.openxmlformats.org/officeDocument/2006/relationships/hyperlink" Target="https://reactflow.com/" TargetMode="External"/><Relationship Id="rId584" Type="http://schemas.openxmlformats.org/officeDocument/2006/relationships/hyperlink" Target="https://www.m-sense.de/en/" TargetMode="External"/><Relationship Id="rId217" Type="http://schemas.openxmlformats.org/officeDocument/2006/relationships/hyperlink" Target="https://www.formsonfire.com/features/" TargetMode="External"/><Relationship Id="rId338" Type="http://schemas.openxmlformats.org/officeDocument/2006/relationships/hyperlink" Target="https://www.form.com/platform/features/mobile-forms/" TargetMode="External"/><Relationship Id="rId459" Type="http://schemas.openxmlformats.org/officeDocument/2006/relationships/hyperlink" Target="http://www.enalyzer.com/" TargetMode="External"/><Relationship Id="rId216" Type="http://schemas.openxmlformats.org/officeDocument/2006/relationships/hyperlink" Target="https://onlinecrf.com/" TargetMode="External"/><Relationship Id="rId337" Type="http://schemas.openxmlformats.org/officeDocument/2006/relationships/hyperlink" Target="https://github.com/form-com" TargetMode="External"/><Relationship Id="rId458" Type="http://schemas.openxmlformats.org/officeDocument/2006/relationships/hyperlink" Target="http://www.pointsurveys.com/" TargetMode="External"/><Relationship Id="rId579" Type="http://schemas.openxmlformats.org/officeDocument/2006/relationships/hyperlink" Target="https://www.bewell-connect.com/" TargetMode="External"/><Relationship Id="rId215" Type="http://schemas.openxmlformats.org/officeDocument/2006/relationships/hyperlink" Target="https://crfweb.com/security-and-compliance/" TargetMode="External"/><Relationship Id="rId336" Type="http://schemas.openxmlformats.org/officeDocument/2006/relationships/hyperlink" Target="http://www.form.com" TargetMode="External"/><Relationship Id="rId457" Type="http://schemas.openxmlformats.org/officeDocument/2006/relationships/hyperlink" Target="http://www.surveymoz.com/" TargetMode="External"/><Relationship Id="rId578" Type="http://schemas.openxmlformats.org/officeDocument/2006/relationships/hyperlink" Target="https://predictive-technology-laboratory.github.io/sensus/" TargetMode="External"/><Relationship Id="rId214" Type="http://schemas.openxmlformats.org/officeDocument/2006/relationships/hyperlink" Target="https://crfweb.com/request-a-demo/" TargetMode="External"/><Relationship Id="rId335" Type="http://schemas.openxmlformats.org/officeDocument/2006/relationships/hyperlink" Target="http://form.com" TargetMode="External"/><Relationship Id="rId456" Type="http://schemas.openxmlformats.org/officeDocument/2006/relationships/hyperlink" Target="http://www.chilledlime.com/" TargetMode="External"/><Relationship Id="rId577" Type="http://schemas.openxmlformats.org/officeDocument/2006/relationships/hyperlink" Target="https://www.ncbi.nlm.nih.gov/pmc/articles/PMC5572675/" TargetMode="External"/><Relationship Id="rId219" Type="http://schemas.openxmlformats.org/officeDocument/2006/relationships/hyperlink" Target="https://my-researchmanager.com/en/home-2/" TargetMode="External"/><Relationship Id="rId218" Type="http://schemas.openxmlformats.org/officeDocument/2006/relationships/hyperlink" Target="https://www.formsonfire.com/security-infrastructure/" TargetMode="External"/><Relationship Id="rId339" Type="http://schemas.openxmlformats.org/officeDocument/2006/relationships/hyperlink" Target="https://www.form.com/request-demo/21581472604/" TargetMode="External"/><Relationship Id="rId330" Type="http://schemas.openxmlformats.org/officeDocument/2006/relationships/hyperlink" Target="https://www.123formbuilder.com/signup.html" TargetMode="External"/><Relationship Id="rId451" Type="http://schemas.openxmlformats.org/officeDocument/2006/relationships/hyperlink" Target="https://www.kwiksurveys.com/" TargetMode="External"/><Relationship Id="rId572" Type="http://schemas.openxmlformats.org/officeDocument/2006/relationships/hyperlink" Target="https://live.tech.cornell.edu/built/researchstack/" TargetMode="External"/><Relationship Id="rId450" Type="http://schemas.openxmlformats.org/officeDocument/2006/relationships/hyperlink" Target="https://webform.com/" TargetMode="External"/><Relationship Id="rId571" Type="http://schemas.openxmlformats.org/officeDocument/2006/relationships/hyperlink" Target="https://www.apple.com/researchkit/" TargetMode="External"/><Relationship Id="rId570" Type="http://schemas.openxmlformats.org/officeDocument/2006/relationships/hyperlink" Target="https://play.google.com/store/apps/details?id=com.lifedata.reallife_exp&amp;hl=en" TargetMode="External"/><Relationship Id="rId213" Type="http://schemas.openxmlformats.org/officeDocument/2006/relationships/hyperlink" Target="https://crfweb.com/" TargetMode="External"/><Relationship Id="rId334" Type="http://schemas.openxmlformats.org/officeDocument/2006/relationships/hyperlink" Target="https://www.kordata.com/request-demo/" TargetMode="External"/><Relationship Id="rId455" Type="http://schemas.openxmlformats.org/officeDocument/2006/relationships/hyperlink" Target="http://esurv.org/" TargetMode="External"/><Relationship Id="rId576" Type="http://schemas.openxmlformats.org/officeDocument/2006/relationships/hyperlink" Target="https://www.mathworks.com/help/matlabmobile_android/sensor-data-collection.html" TargetMode="External"/><Relationship Id="rId212" Type="http://schemas.openxmlformats.org/officeDocument/2006/relationships/hyperlink" Target="https://encapsia.com/virtual-clinical-trials/" TargetMode="External"/><Relationship Id="rId333" Type="http://schemas.openxmlformats.org/officeDocument/2006/relationships/hyperlink" Target="https://www.kordata.com" TargetMode="External"/><Relationship Id="rId454" Type="http://schemas.openxmlformats.org/officeDocument/2006/relationships/hyperlink" Target="http://esurv.org" TargetMode="External"/><Relationship Id="rId575" Type="http://schemas.openxmlformats.org/officeDocument/2006/relationships/hyperlink" Target="https://www.unforgettable.me/" TargetMode="External"/><Relationship Id="rId211" Type="http://schemas.openxmlformats.org/officeDocument/2006/relationships/hyperlink" Target="https://helpdesk.castoredc.com/article/24-server-selecting-data-storage-location" TargetMode="External"/><Relationship Id="rId332" Type="http://schemas.openxmlformats.org/officeDocument/2006/relationships/hyperlink" Target="https://www.medforcetech.com/learn-more/" TargetMode="External"/><Relationship Id="rId453" Type="http://schemas.openxmlformats.org/officeDocument/2006/relationships/hyperlink" Target="http://www.sogosurvey.com/" TargetMode="External"/><Relationship Id="rId574" Type="http://schemas.openxmlformats.org/officeDocument/2006/relationships/hyperlink" Target="http://unforgettable.me" TargetMode="External"/><Relationship Id="rId210" Type="http://schemas.openxmlformats.org/officeDocument/2006/relationships/hyperlink" Target="https://www.castoredc.com/schedule-demo/" TargetMode="External"/><Relationship Id="rId331" Type="http://schemas.openxmlformats.org/officeDocument/2006/relationships/hyperlink" Target="http://www.medforcetech.com/solutions/formscenter/" TargetMode="External"/><Relationship Id="rId452" Type="http://schemas.openxmlformats.org/officeDocument/2006/relationships/hyperlink" Target="http://www.survio.com/" TargetMode="External"/><Relationship Id="rId573" Type="http://schemas.openxmlformats.org/officeDocument/2006/relationships/hyperlink" Target="https://www.sensingkit.org/" TargetMode="External"/><Relationship Id="rId370" Type="http://schemas.openxmlformats.org/officeDocument/2006/relationships/hyperlink" Target="https://bytescout.com/products/developer/screencapturingsdk/screencapturingsdk.html" TargetMode="External"/><Relationship Id="rId491" Type="http://schemas.openxmlformats.org/officeDocument/2006/relationships/hyperlink" Target="http://hubert.ai" TargetMode="External"/><Relationship Id="rId490" Type="http://schemas.openxmlformats.org/officeDocument/2006/relationships/hyperlink" Target="http://surveyexchange.co.uk/" TargetMode="External"/><Relationship Id="rId129" Type="http://schemas.openxmlformats.org/officeDocument/2006/relationships/hyperlink" Target="https://www.sensingkit.org/documentation/ios/" TargetMode="External"/><Relationship Id="rId128" Type="http://schemas.openxmlformats.org/officeDocument/2006/relationships/hyperlink" Target="https://www.sensingkit.org" TargetMode="External"/><Relationship Id="rId249" Type="http://schemas.openxmlformats.org/officeDocument/2006/relationships/hyperlink" Target="https://www.crscube.io/cubeBUILDER.do" TargetMode="External"/><Relationship Id="rId127" Type="http://schemas.openxmlformats.org/officeDocument/2006/relationships/hyperlink" Target="https://five.epicollect.net/" TargetMode="External"/><Relationship Id="rId248" Type="http://schemas.openxmlformats.org/officeDocument/2006/relationships/hyperlink" Target="https://clincase.com/e-clinical-technology-solutions/" TargetMode="External"/><Relationship Id="rId369" Type="http://schemas.openxmlformats.org/officeDocument/2006/relationships/hyperlink" Target="https://www.nchsoftware.com/capture/index.html" TargetMode="External"/><Relationship Id="rId126" Type="http://schemas.openxmlformats.org/officeDocument/2006/relationships/hyperlink" Target="https://ilumivu.com/solutions/ecological-momentary-assessment-app/" TargetMode="External"/><Relationship Id="rId247" Type="http://schemas.openxmlformats.org/officeDocument/2006/relationships/hyperlink" Target="https://www.arisglobal.com/demo-request/" TargetMode="External"/><Relationship Id="rId368" Type="http://schemas.openxmlformats.org/officeDocument/2006/relationships/hyperlink" Target="http://home.magpi.com" TargetMode="External"/><Relationship Id="rId489" Type="http://schemas.openxmlformats.org/officeDocument/2006/relationships/hyperlink" Target="https://www.apphp.com/php-survey/index.php" TargetMode="External"/><Relationship Id="rId121" Type="http://schemas.openxmlformats.org/officeDocument/2006/relationships/hyperlink" Target="https://www.brainbaseline.com/" TargetMode="External"/><Relationship Id="rId242" Type="http://schemas.openxmlformats.org/officeDocument/2006/relationships/hyperlink" Target="https://dm-matrix.com/" TargetMode="External"/><Relationship Id="rId363" Type="http://schemas.openxmlformats.org/officeDocument/2006/relationships/hyperlink" Target="https://gathercapture.com/data-capture" TargetMode="External"/><Relationship Id="rId484" Type="http://schemas.openxmlformats.org/officeDocument/2006/relationships/hyperlink" Target="https://wyzerr.com/" TargetMode="External"/><Relationship Id="rId120" Type="http://schemas.openxmlformats.org/officeDocument/2006/relationships/hyperlink" Target="http://cognoa.com" TargetMode="External"/><Relationship Id="rId241" Type="http://schemas.openxmlformats.org/officeDocument/2006/relationships/hyperlink" Target="https://dm-matrix.com/solutions/matrix-cloud-edc" TargetMode="External"/><Relationship Id="rId362" Type="http://schemas.openxmlformats.org/officeDocument/2006/relationships/hyperlink" Target="https://vksapp.com/book-demo" TargetMode="External"/><Relationship Id="rId483" Type="http://schemas.openxmlformats.org/officeDocument/2006/relationships/hyperlink" Target="http://satsum.com/" TargetMode="External"/><Relationship Id="rId240" Type="http://schemas.openxmlformats.org/officeDocument/2006/relationships/hyperlink" Target="http://dsg-us.com/dsg-product-designer.html" TargetMode="External"/><Relationship Id="rId361" Type="http://schemas.openxmlformats.org/officeDocument/2006/relationships/hyperlink" Target="https://vksapp.com/" TargetMode="External"/><Relationship Id="rId482" Type="http://schemas.openxmlformats.org/officeDocument/2006/relationships/hyperlink" Target="http://formcrafts.com/" TargetMode="External"/><Relationship Id="rId360" Type="http://schemas.openxmlformats.org/officeDocument/2006/relationships/hyperlink" Target="https://www.helpsystems.com/cta/request-a-quote" TargetMode="External"/><Relationship Id="rId481" Type="http://schemas.openxmlformats.org/officeDocument/2006/relationships/hyperlink" Target="https://www.surveystatz.com/" TargetMode="External"/><Relationship Id="rId125" Type="http://schemas.openxmlformats.org/officeDocument/2006/relationships/hyperlink" Target="https://en.wikipedia.org/wiki/Mobile_phone_based_sensing_software" TargetMode="External"/><Relationship Id="rId246" Type="http://schemas.openxmlformats.org/officeDocument/2006/relationships/hyperlink" Target="https://www.arisglobal.com/products/lifesphere-edc-agcapture/" TargetMode="External"/><Relationship Id="rId367" Type="http://schemas.openxmlformats.org/officeDocument/2006/relationships/hyperlink" Target="http://www.returnableforms.com/overview/index.asp" TargetMode="External"/><Relationship Id="rId488" Type="http://schemas.openxmlformats.org/officeDocument/2006/relationships/hyperlink" Target="http://inq.social/" TargetMode="External"/><Relationship Id="rId124" Type="http://schemas.openxmlformats.org/officeDocument/2006/relationships/hyperlink" Target="https://en.wikipedia.org/wiki/Mobile_phone_based_sensing_software" TargetMode="External"/><Relationship Id="rId245" Type="http://schemas.openxmlformats.org/officeDocument/2006/relationships/hyperlink" Target="https://qureclinical.com/" TargetMode="External"/><Relationship Id="rId366" Type="http://schemas.openxmlformats.org/officeDocument/2006/relationships/hyperlink" Target="http://www.infoset.gr" TargetMode="External"/><Relationship Id="rId487" Type="http://schemas.openxmlformats.org/officeDocument/2006/relationships/hyperlink" Target="https://insightstash.com/" TargetMode="External"/><Relationship Id="rId123" Type="http://schemas.openxmlformats.org/officeDocument/2006/relationships/hyperlink" Target="https://www.beiwe.org/" TargetMode="External"/><Relationship Id="rId244" Type="http://schemas.openxmlformats.org/officeDocument/2006/relationships/hyperlink" Target="https://go.forteresearch.com/oncore-enterprise-research-info?_ga=2.218884059.314534144.1597324828-693857588.1596999173" TargetMode="External"/><Relationship Id="rId365" Type="http://schemas.openxmlformats.org/officeDocument/2006/relationships/hyperlink" Target="https://www.dozuki.com/pricing" TargetMode="External"/><Relationship Id="rId486" Type="http://schemas.openxmlformats.org/officeDocument/2006/relationships/hyperlink" Target="https://www.checkbox.com/" TargetMode="External"/><Relationship Id="rId122" Type="http://schemas.openxmlformats.org/officeDocument/2006/relationships/hyperlink" Target="http://www.funf.org" TargetMode="External"/><Relationship Id="rId243" Type="http://schemas.openxmlformats.org/officeDocument/2006/relationships/hyperlink" Target="https://forteresearch.com/enterprise-research-oncore/" TargetMode="External"/><Relationship Id="rId364" Type="http://schemas.openxmlformats.org/officeDocument/2006/relationships/hyperlink" Target="https://www.dozuki.com/solutions/need/work-instructions" TargetMode="External"/><Relationship Id="rId485" Type="http://schemas.openxmlformats.org/officeDocument/2006/relationships/hyperlink" Target="https://www.mobosurvey.com/" TargetMode="External"/><Relationship Id="rId95" Type="http://schemas.openxmlformats.org/officeDocument/2006/relationships/hyperlink" Target="http://kloogsocialskills.com/" TargetMode="External"/><Relationship Id="rId94" Type="http://schemas.openxmlformats.org/officeDocument/2006/relationships/hyperlink" Target="https://autismandbeyond.researchkit.duke.edu/" TargetMode="External"/><Relationship Id="rId97" Type="http://schemas.openxmlformats.org/officeDocument/2006/relationships/hyperlink" Target="http://www.silverliningmm.com/" TargetMode="External"/><Relationship Id="rId96" Type="http://schemas.openxmlformats.org/officeDocument/2006/relationships/hyperlink" Target="https://www.wonkido.com/about" TargetMode="External"/><Relationship Id="rId99" Type="http://schemas.openxmlformats.org/officeDocument/2006/relationships/hyperlink" Target="https://itunes.apple.com/us/app/autism-therapy-with-mita-lite/id1020290425?mt=8" TargetMode="External"/><Relationship Id="rId480" Type="http://schemas.openxmlformats.org/officeDocument/2006/relationships/hyperlink" Target="http://www.surveyanyplace.com/" TargetMode="External"/><Relationship Id="rId98" Type="http://schemas.openxmlformats.org/officeDocument/2006/relationships/hyperlink" Target="http://www.teachspeechapps.com/pronouns.html" TargetMode="External"/><Relationship Id="rId91" Type="http://schemas.openxmlformats.org/officeDocument/2006/relationships/hyperlink" Target="http://www.leka.io/" TargetMode="External"/><Relationship Id="rId90" Type="http://schemas.openxmlformats.org/officeDocument/2006/relationships/hyperlink" Target="https://sites.google.com/site/amalcorn0131/home/thesis" TargetMode="External"/><Relationship Id="rId93" Type="http://schemas.openxmlformats.org/officeDocument/2006/relationships/hyperlink" Target="https://itunes.apple.com/us/app/cooperation-station-autism-teamwork-trainer/id1067863932?mt=8" TargetMode="External"/><Relationship Id="rId92" Type="http://schemas.openxmlformats.org/officeDocument/2006/relationships/hyperlink" Target="https://www.angelsense.com/" TargetMode="External"/><Relationship Id="rId118" Type="http://schemas.openxmlformats.org/officeDocument/2006/relationships/hyperlink" Target="https://tech.cbits.northwestern.edu/purple-robot/" TargetMode="External"/><Relationship Id="rId239" Type="http://schemas.openxmlformats.org/officeDocument/2006/relationships/hyperlink" Target="http://bizefficiency.co.za/" TargetMode="External"/><Relationship Id="rId117" Type="http://schemas.openxmlformats.org/officeDocument/2006/relationships/hyperlink" Target="https://www.castoredc.com/for-researchers/" TargetMode="External"/><Relationship Id="rId238" Type="http://schemas.openxmlformats.org/officeDocument/2006/relationships/hyperlink" Target="https://www.mednetsolutions.com/demo/" TargetMode="External"/><Relationship Id="rId359" Type="http://schemas.openxmlformats.org/officeDocument/2006/relationships/hyperlink" Target="https://www.helpsystems.com/product-lines/document-management" TargetMode="External"/><Relationship Id="rId116" Type="http://schemas.openxmlformats.org/officeDocument/2006/relationships/hyperlink" Target="https://pielsurvey.org/" TargetMode="External"/><Relationship Id="rId237" Type="http://schemas.openxmlformats.org/officeDocument/2006/relationships/hyperlink" Target="https://www.mednetsolutions.com/solutions/data-capture/" TargetMode="External"/><Relationship Id="rId358" Type="http://schemas.openxmlformats.org/officeDocument/2006/relationships/hyperlink" Target="http://www.axiommetrics.com/request-a-budget/" TargetMode="External"/><Relationship Id="rId479" Type="http://schemas.openxmlformats.org/officeDocument/2006/relationships/hyperlink" Target="https://surveytown.com/" TargetMode="External"/><Relationship Id="rId115" Type="http://schemas.openxmlformats.org/officeDocument/2006/relationships/hyperlink" Target="http://researchkit.org/" TargetMode="External"/><Relationship Id="rId236" Type="http://schemas.openxmlformats.org/officeDocument/2006/relationships/hyperlink" Target="https://www.web.naturalforms.com/online-form-builder" TargetMode="External"/><Relationship Id="rId357" Type="http://schemas.openxmlformats.org/officeDocument/2006/relationships/hyperlink" Target="http://www.axiommetrics.com/fusion-eclinical-suite/" TargetMode="External"/><Relationship Id="rId478" Type="http://schemas.openxmlformats.org/officeDocument/2006/relationships/hyperlink" Target="https://www.startquestion.com/" TargetMode="External"/><Relationship Id="rId599" Type="http://schemas.openxmlformats.org/officeDocument/2006/relationships/hyperlink" Target="https://bitalino.com/en/software" TargetMode="External"/><Relationship Id="rId119" Type="http://schemas.openxmlformats.org/officeDocument/2006/relationships/hyperlink" Target="https://www.clinicalink.com" TargetMode="External"/><Relationship Id="rId110" Type="http://schemas.openxmlformats.org/officeDocument/2006/relationships/hyperlink" Target="https://worlddatabaseofhappiness.eur.nl/hap_quer/hqi_fp.htm" TargetMode="External"/><Relationship Id="rId231" Type="http://schemas.openxmlformats.org/officeDocument/2006/relationships/hyperlink" Target="https://www.clinion.com/request-demo/" TargetMode="External"/><Relationship Id="rId352" Type="http://schemas.openxmlformats.org/officeDocument/2006/relationships/hyperlink" Target="http://www.ngsurvey.com" TargetMode="External"/><Relationship Id="rId473" Type="http://schemas.openxmlformats.org/officeDocument/2006/relationships/hyperlink" Target="http://wizu.com/" TargetMode="External"/><Relationship Id="rId594" Type="http://schemas.openxmlformats.org/officeDocument/2006/relationships/hyperlink" Target="http://www.armstroke.com/" TargetMode="External"/><Relationship Id="rId230" Type="http://schemas.openxmlformats.org/officeDocument/2006/relationships/hyperlink" Target="https://www.clinion.com/clinion-edc/" TargetMode="External"/><Relationship Id="rId351" Type="http://schemas.openxmlformats.org/officeDocument/2006/relationships/hyperlink" Target="https://go.forteresearch.com/forte-edc-demo?_ga=2.11838582.314534144.1597324828-693857588.1596999173" TargetMode="External"/><Relationship Id="rId472" Type="http://schemas.openxmlformats.org/officeDocument/2006/relationships/hyperlink" Target="https://formbit.co/" TargetMode="External"/><Relationship Id="rId593" Type="http://schemas.openxmlformats.org/officeDocument/2006/relationships/hyperlink" Target="https://github.com/kenyoneda/ActiTracker" TargetMode="External"/><Relationship Id="rId350" Type="http://schemas.openxmlformats.org/officeDocument/2006/relationships/hyperlink" Target="https://forteresearch.com/electronic-data-capture-forte-edc/" TargetMode="External"/><Relationship Id="rId471" Type="http://schemas.openxmlformats.org/officeDocument/2006/relationships/hyperlink" Target="https://cusjo.com/" TargetMode="External"/><Relationship Id="rId592" Type="http://schemas.openxmlformats.org/officeDocument/2006/relationships/hyperlink" Target="https://github.com/kenyoneda/ActiTracker" TargetMode="External"/><Relationship Id="rId470" Type="http://schemas.openxmlformats.org/officeDocument/2006/relationships/hyperlink" Target="http://getinsights.co" TargetMode="External"/><Relationship Id="rId591" Type="http://schemas.openxmlformats.org/officeDocument/2006/relationships/hyperlink" Target="https://apps.apple.com/us/app/cardiio-heart-rate-monitor/id542891434" TargetMode="External"/><Relationship Id="rId114" Type="http://schemas.openxmlformats.org/officeDocument/2006/relationships/hyperlink" Target="https://forms.empatica.com/form-5054733/get-in-touch" TargetMode="External"/><Relationship Id="rId235" Type="http://schemas.openxmlformats.org/officeDocument/2006/relationships/hyperlink" Target="https://www.stroma.com/formation-software/" TargetMode="External"/><Relationship Id="rId356" Type="http://schemas.openxmlformats.org/officeDocument/2006/relationships/hyperlink" Target="http://www.docuphase.com/" TargetMode="External"/><Relationship Id="rId477" Type="http://schemas.openxmlformats.org/officeDocument/2006/relationships/hyperlink" Target="https://www.soscisurvey.com/" TargetMode="External"/><Relationship Id="rId598" Type="http://schemas.openxmlformats.org/officeDocument/2006/relationships/hyperlink" Target="https://www.nike.com/nike-app" TargetMode="External"/><Relationship Id="rId113" Type="http://schemas.openxmlformats.org/officeDocument/2006/relationships/hyperlink" Target="https://www.empatica.com/en-eu/embraceplus/" TargetMode="External"/><Relationship Id="rId234" Type="http://schemas.openxmlformats.org/officeDocument/2006/relationships/hyperlink" Target="https://vksapp.com/privacy-policy" TargetMode="External"/><Relationship Id="rId355" Type="http://schemas.openxmlformats.org/officeDocument/2006/relationships/hyperlink" Target="http://www.goformz.com" TargetMode="External"/><Relationship Id="rId476" Type="http://schemas.openxmlformats.org/officeDocument/2006/relationships/hyperlink" Target="https://pollanimal.com/" TargetMode="External"/><Relationship Id="rId597" Type="http://schemas.openxmlformats.org/officeDocument/2006/relationships/hyperlink" Target="https://www.consolvo.org/ubifit" TargetMode="External"/><Relationship Id="rId112" Type="http://schemas.openxmlformats.org/officeDocument/2006/relationships/hyperlink" Target="https://www.empatica.com/en-eu/embrace2/" TargetMode="External"/><Relationship Id="rId233" Type="http://schemas.openxmlformats.org/officeDocument/2006/relationships/hyperlink" Target="https://vksapp.com/book-demo" TargetMode="External"/><Relationship Id="rId354" Type="http://schemas.openxmlformats.org/officeDocument/2006/relationships/hyperlink" Target="https://www.anjusoftware.com/solutions/clinical-trials/clinplus/clinplus-edc" TargetMode="External"/><Relationship Id="rId475" Type="http://schemas.openxmlformats.org/officeDocument/2006/relationships/hyperlink" Target="https://sarshomar.com/" TargetMode="External"/><Relationship Id="rId596" Type="http://schemas.openxmlformats.org/officeDocument/2006/relationships/hyperlink" Target="https://en.wikipedia.org/wiki/Sense_Networks" TargetMode="External"/><Relationship Id="rId111" Type="http://schemas.openxmlformats.org/officeDocument/2006/relationships/hyperlink" Target="https://www.apple.com/shop/buy-watch/apple-watch" TargetMode="External"/><Relationship Id="rId232" Type="http://schemas.openxmlformats.org/officeDocument/2006/relationships/hyperlink" Target="https://vksapp.com/products/vks-pro" TargetMode="External"/><Relationship Id="rId353" Type="http://schemas.openxmlformats.org/officeDocument/2006/relationships/hyperlink" Target="https://www.examineyou.com/" TargetMode="External"/><Relationship Id="rId474" Type="http://schemas.openxmlformats.org/officeDocument/2006/relationships/hyperlink" Target="https://alternativeto.net/software/sarshomar/" TargetMode="External"/><Relationship Id="rId595" Type="http://schemas.openxmlformats.org/officeDocument/2006/relationships/hyperlink" Target="https://ubicomplab.cs.washington.edu/publications/hemaapp/" TargetMode="External"/><Relationship Id="rId305" Type="http://schemas.openxmlformats.org/officeDocument/2006/relationships/hyperlink" Target="https://www.g2.com/products/pristima/reviews" TargetMode="External"/><Relationship Id="rId426" Type="http://schemas.openxmlformats.org/officeDocument/2006/relationships/hyperlink" Target="http://poll.ly" TargetMode="External"/><Relationship Id="rId547" Type="http://schemas.openxmlformats.org/officeDocument/2006/relationships/hyperlink" Target="https://www.visioncritical.com/surveys" TargetMode="External"/><Relationship Id="rId304" Type="http://schemas.openxmlformats.org/officeDocument/2006/relationships/hyperlink" Target="http://www.oracle.com/us/industries/life-sciences/045788.pdf" TargetMode="External"/><Relationship Id="rId425" Type="http://schemas.openxmlformats.org/officeDocument/2006/relationships/hyperlink" Target="https://surveyjs.io/" TargetMode="External"/><Relationship Id="rId546" Type="http://schemas.openxmlformats.org/officeDocument/2006/relationships/hyperlink" Target="http://www.survata.com" TargetMode="External"/><Relationship Id="rId303" Type="http://schemas.openxmlformats.org/officeDocument/2006/relationships/hyperlink" Target="http://oncoramedical.com" TargetMode="External"/><Relationship Id="rId424" Type="http://schemas.openxmlformats.org/officeDocument/2006/relationships/hyperlink" Target="https://forms.id/" TargetMode="External"/><Relationship Id="rId545" Type="http://schemas.openxmlformats.org/officeDocument/2006/relationships/hyperlink" Target="https://www.clientheartbeat.com/" TargetMode="External"/><Relationship Id="rId302" Type="http://schemas.openxmlformats.org/officeDocument/2006/relationships/hyperlink" Target="https://www.g2.com/products/oncora-medical/reviews" TargetMode="External"/><Relationship Id="rId423" Type="http://schemas.openxmlformats.org/officeDocument/2006/relationships/hyperlink" Target="http://forms.id" TargetMode="External"/><Relationship Id="rId544" Type="http://schemas.openxmlformats.org/officeDocument/2006/relationships/hyperlink" Target="https://www.snapsurveys.com/" TargetMode="External"/><Relationship Id="rId309" Type="http://schemas.openxmlformats.org/officeDocument/2006/relationships/hyperlink" Target="https://www.protocolfirst.com/" TargetMode="External"/><Relationship Id="rId308" Type="http://schemas.openxmlformats.org/officeDocument/2006/relationships/hyperlink" Target="https://www.g2.com/products/protocol-first-edc/reviews" TargetMode="External"/><Relationship Id="rId429" Type="http://schemas.openxmlformats.org/officeDocument/2006/relationships/hyperlink" Target="https://ec.europa.eu/eusurvey" TargetMode="External"/><Relationship Id="rId307" Type="http://schemas.openxmlformats.org/officeDocument/2006/relationships/hyperlink" Target="https://www.xybion.com/schedule-a-demo/" TargetMode="External"/><Relationship Id="rId428" Type="http://schemas.openxmlformats.org/officeDocument/2006/relationships/hyperlink" Target="https://4screens.net/engageform/" TargetMode="External"/><Relationship Id="rId549" Type="http://schemas.openxmlformats.org/officeDocument/2006/relationships/hyperlink" Target="http://www.perceptyx.com" TargetMode="External"/><Relationship Id="rId306" Type="http://schemas.openxmlformats.org/officeDocument/2006/relationships/hyperlink" Target="https://xybion.com/pristima-xd/pristima/" TargetMode="External"/><Relationship Id="rId427" Type="http://schemas.openxmlformats.org/officeDocument/2006/relationships/hyperlink" Target="https://poll.ly/" TargetMode="External"/><Relationship Id="rId548" Type="http://schemas.openxmlformats.org/officeDocument/2006/relationships/hyperlink" Target="https://www.cisco.com/c/en/us/products/contact-center/webex-experience-management/index.html" TargetMode="External"/><Relationship Id="rId301" Type="http://schemas.openxmlformats.org/officeDocument/2006/relationships/hyperlink" Target="https://www.nextrials.com/" TargetMode="External"/><Relationship Id="rId422" Type="http://schemas.openxmlformats.org/officeDocument/2006/relationships/hyperlink" Target="http://www.responster.com/" TargetMode="External"/><Relationship Id="rId543" Type="http://schemas.openxmlformats.org/officeDocument/2006/relationships/hyperlink" Target="http://www.polleverywhere.com" TargetMode="External"/><Relationship Id="rId300" Type="http://schemas.openxmlformats.org/officeDocument/2006/relationships/hyperlink" Target="https://www.ddismart.com/request-demo" TargetMode="External"/><Relationship Id="rId421" Type="http://schemas.openxmlformats.org/officeDocument/2006/relationships/hyperlink" Target="https://www.hotjar.com/" TargetMode="External"/><Relationship Id="rId542" Type="http://schemas.openxmlformats.org/officeDocument/2006/relationships/hyperlink" Target="https://www.pfind.com/alternatives/polls-everywhere" TargetMode="External"/><Relationship Id="rId420" Type="http://schemas.openxmlformats.org/officeDocument/2006/relationships/hyperlink" Target="https://survicate.com/software/surveys-and-forms/" TargetMode="External"/><Relationship Id="rId541" Type="http://schemas.openxmlformats.org/officeDocument/2006/relationships/hyperlink" Target="https://www.marketforce.com/solutions-and-products/customer-surveys" TargetMode="External"/><Relationship Id="rId540" Type="http://schemas.openxmlformats.org/officeDocument/2006/relationships/hyperlink" Target="https://www.surveyanalytics.com/" TargetMode="External"/><Relationship Id="rId415" Type="http://schemas.openxmlformats.org/officeDocument/2006/relationships/hyperlink" Target="https://www.typeform.com/" TargetMode="External"/><Relationship Id="rId536" Type="http://schemas.openxmlformats.org/officeDocument/2006/relationships/hyperlink" Target="https://www.nipo.com/nfield-online" TargetMode="External"/><Relationship Id="rId414" Type="http://schemas.openxmlformats.org/officeDocument/2006/relationships/hyperlink" Target="https://github.com/MaritzCX/maritzcx-ios-survey-sdk-old/blob/master/LICENSE" TargetMode="External"/><Relationship Id="rId535" Type="http://schemas.openxmlformats.org/officeDocument/2006/relationships/hyperlink" Target="https://www.idsurvey.com/en/" TargetMode="External"/><Relationship Id="rId413" Type="http://schemas.openxmlformats.org/officeDocument/2006/relationships/hyperlink" Target="https://www.maritzcx.com/what-we-do/survey-builder/" TargetMode="External"/><Relationship Id="rId534" Type="http://schemas.openxmlformats.org/officeDocument/2006/relationships/hyperlink" Target="https://www.keysurvey.com/" TargetMode="External"/><Relationship Id="rId412" Type="http://schemas.openxmlformats.org/officeDocument/2006/relationships/hyperlink" Target="https://www.surveygizmo.com/plans-pricing/" TargetMode="External"/><Relationship Id="rId533" Type="http://schemas.openxmlformats.org/officeDocument/2006/relationships/hyperlink" Target="https://rotatorsurvey.com" TargetMode="External"/><Relationship Id="rId419" Type="http://schemas.openxmlformats.org/officeDocument/2006/relationships/hyperlink" Target="https://www.limesurvey.org/" TargetMode="External"/><Relationship Id="rId418" Type="http://schemas.openxmlformats.org/officeDocument/2006/relationships/hyperlink" Target="https://www.google.com/intl/en/forms/about/" TargetMode="External"/><Relationship Id="rId539" Type="http://schemas.openxmlformats.org/officeDocument/2006/relationships/hyperlink" Target="https://groupquality.com/products/online-surveys/" TargetMode="External"/><Relationship Id="rId417" Type="http://schemas.openxmlformats.org/officeDocument/2006/relationships/hyperlink" Target="https://www.surveylab.com/" TargetMode="External"/><Relationship Id="rId538" Type="http://schemas.openxmlformats.org/officeDocument/2006/relationships/hyperlink" Target="https://www.gainsight.com/product-experience/" TargetMode="External"/><Relationship Id="rId416" Type="http://schemas.openxmlformats.org/officeDocument/2006/relationships/hyperlink" Target="https://www.project-redcap.org/" TargetMode="External"/><Relationship Id="rId537" Type="http://schemas.openxmlformats.org/officeDocument/2006/relationships/hyperlink" Target="https://www.centercode.com/" TargetMode="External"/><Relationship Id="rId411" Type="http://schemas.openxmlformats.org/officeDocument/2006/relationships/hyperlink" Target="https://github.com/Confirmit/ResponsiveSurveyRendering/blob/master/LICENSE" TargetMode="External"/><Relationship Id="rId532" Type="http://schemas.openxmlformats.org/officeDocument/2006/relationships/hyperlink" Target="https://www.quicksurveys.com/" TargetMode="External"/><Relationship Id="rId410" Type="http://schemas.openxmlformats.org/officeDocument/2006/relationships/hyperlink" Target="https://www.confirmit.com/" TargetMode="External"/><Relationship Id="rId531" Type="http://schemas.openxmlformats.org/officeDocument/2006/relationships/hyperlink" Target="https://www.gosurvey.in/" TargetMode="External"/><Relationship Id="rId530" Type="http://schemas.openxmlformats.org/officeDocument/2006/relationships/hyperlink" Target="https://www.voxco.com/" TargetMode="External"/><Relationship Id="rId206" Type="http://schemas.openxmlformats.org/officeDocument/2006/relationships/hyperlink" Target="https://flexdatabases.com/zh/security/" TargetMode="External"/><Relationship Id="rId327" Type="http://schemas.openxmlformats.org/officeDocument/2006/relationships/hyperlink" Target="https://www.fulcrumapp.com/pricing/" TargetMode="External"/><Relationship Id="rId448" Type="http://schemas.openxmlformats.org/officeDocument/2006/relationships/hyperlink" Target="https://delighted.com/" TargetMode="External"/><Relationship Id="rId569" Type="http://schemas.openxmlformats.org/officeDocument/2006/relationships/hyperlink" Target="https://www.radar-cns.org/" TargetMode="External"/><Relationship Id="rId205" Type="http://schemas.openxmlformats.org/officeDocument/2006/relationships/hyperlink" Target="https://flexdatabases.com/clinical-trial-management-system/" TargetMode="External"/><Relationship Id="rId326" Type="http://schemas.openxmlformats.org/officeDocument/2006/relationships/hyperlink" Target="https://github.com/fulcrumapp?page=1" TargetMode="External"/><Relationship Id="rId447" Type="http://schemas.openxmlformats.org/officeDocument/2006/relationships/hyperlink" Target="http://surveynuts.com/" TargetMode="External"/><Relationship Id="rId568" Type="http://schemas.openxmlformats.org/officeDocument/2006/relationships/hyperlink" Target="https://github.com/cbitstech/Purple-Robot" TargetMode="External"/><Relationship Id="rId204" Type="http://schemas.openxmlformats.org/officeDocument/2006/relationships/hyperlink" Target="https://www.ibm.com/products/clinical-development" TargetMode="External"/><Relationship Id="rId325" Type="http://schemas.openxmlformats.org/officeDocument/2006/relationships/hyperlink" Target="https://www.fulcrumapp.com/" TargetMode="External"/><Relationship Id="rId446" Type="http://schemas.openxmlformats.org/officeDocument/2006/relationships/hyperlink" Target="https://getodk.org/" TargetMode="External"/><Relationship Id="rId567" Type="http://schemas.openxmlformats.org/officeDocument/2006/relationships/hyperlink" Target="https://www.psyt.co.uk/" TargetMode="External"/><Relationship Id="rId203" Type="http://schemas.openxmlformats.org/officeDocument/2006/relationships/hyperlink" Target="https://medrio-docs.atlassian.net/wiki/spaces/MD/pages/1241305/Roles+and+Permissions" TargetMode="External"/><Relationship Id="rId324" Type="http://schemas.openxmlformats.org/officeDocument/2006/relationships/hyperlink" Target="https://www.viedoc.com/request-demo/" TargetMode="External"/><Relationship Id="rId445" Type="http://schemas.openxmlformats.org/officeDocument/2006/relationships/hyperlink" Target="https://feedier.com/" TargetMode="External"/><Relationship Id="rId566" Type="http://schemas.openxmlformats.org/officeDocument/2006/relationships/hyperlink" Target="https://sourceforge.net/projects/psychlog/" TargetMode="External"/><Relationship Id="rId209" Type="http://schemas.openxmlformats.org/officeDocument/2006/relationships/hyperlink" Target="https://www.castoredc.com/professional-services/" TargetMode="External"/><Relationship Id="rId208" Type="http://schemas.openxmlformats.org/officeDocument/2006/relationships/hyperlink" Target="https://www.elsevier.com/legal/privacy-policy" TargetMode="External"/><Relationship Id="rId329" Type="http://schemas.openxmlformats.org/officeDocument/2006/relationships/hyperlink" Target="https://github.com/123formbuilder" TargetMode="External"/><Relationship Id="rId207" Type="http://schemas.openxmlformats.org/officeDocument/2006/relationships/hyperlink" Target="https://www.elsevier.com/en-gb/solutions/macro" TargetMode="External"/><Relationship Id="rId328" Type="http://schemas.openxmlformats.org/officeDocument/2006/relationships/hyperlink" Target="https://www.123formbuilder.com/" TargetMode="External"/><Relationship Id="rId449" Type="http://schemas.openxmlformats.org/officeDocument/2006/relationships/hyperlink" Target="https://github.com/delighted?page=2" TargetMode="External"/><Relationship Id="rId440" Type="http://schemas.openxmlformats.org/officeDocument/2006/relationships/hyperlink" Target="https://crowdsignal.com/" TargetMode="External"/><Relationship Id="rId561" Type="http://schemas.openxmlformats.org/officeDocument/2006/relationships/hyperlink" Target="https://metricwire.com/" TargetMode="External"/><Relationship Id="rId560" Type="http://schemas.openxmlformats.org/officeDocument/2006/relationships/hyperlink" Target="https://ilumivu.com/pricing/" TargetMode="External"/><Relationship Id="rId202" Type="http://schemas.openxmlformats.org/officeDocument/2006/relationships/hyperlink" Target="https://medrio.com/web-demo/" TargetMode="External"/><Relationship Id="rId323" Type="http://schemas.openxmlformats.org/officeDocument/2006/relationships/hyperlink" Target="https://www.viedoc.com/" TargetMode="External"/><Relationship Id="rId444" Type="http://schemas.openxmlformats.org/officeDocument/2006/relationships/hyperlink" Target="https://ramen.is/" TargetMode="External"/><Relationship Id="rId565" Type="http://schemas.openxmlformats.org/officeDocument/2006/relationships/hyperlink" Target="https://passivedatakit.org/" TargetMode="External"/><Relationship Id="rId201" Type="http://schemas.openxmlformats.org/officeDocument/2006/relationships/hyperlink" Target="https://medrio.com/products/edc/" TargetMode="External"/><Relationship Id="rId322" Type="http://schemas.openxmlformats.org/officeDocument/2006/relationships/hyperlink" Target="https://www.google.com/url?q=https://trialstat.com/eclinical-technology/ctms/&amp;sa=D&amp;ust=1596533851046000&amp;usg=AFQjCNE0Bgx1NAJmTep99-uT-PyHIEkeJA" TargetMode="External"/><Relationship Id="rId443" Type="http://schemas.openxmlformats.org/officeDocument/2006/relationships/hyperlink" Target="https://pollscape-d2b4b.firebaseapp.com/" TargetMode="External"/><Relationship Id="rId564" Type="http://schemas.openxmlformats.org/officeDocument/2006/relationships/hyperlink" Target="https://www.movisens.com/en/products/movisensxs/" TargetMode="External"/><Relationship Id="rId200" Type="http://schemas.openxmlformats.org/officeDocument/2006/relationships/hyperlink" Target="https://support.prontoforms.com/hc/en-us/articles/360028036072-User-Roles" TargetMode="External"/><Relationship Id="rId321" Type="http://schemas.openxmlformats.org/officeDocument/2006/relationships/hyperlink" Target="https://trialstat.com/request-a-demo/" TargetMode="External"/><Relationship Id="rId442" Type="http://schemas.openxmlformats.org/officeDocument/2006/relationships/hyperlink" Target="http://webanketa.com" TargetMode="External"/><Relationship Id="rId563" Type="http://schemas.openxmlformats.org/officeDocument/2006/relationships/hyperlink" Target="https://www.cogitocorp.com/request-a-demo/" TargetMode="External"/><Relationship Id="rId320" Type="http://schemas.openxmlformats.org/officeDocument/2006/relationships/hyperlink" Target="https://trialstat.com" TargetMode="External"/><Relationship Id="rId441" Type="http://schemas.openxmlformats.org/officeDocument/2006/relationships/hyperlink" Target="http://webanketa.com" TargetMode="External"/><Relationship Id="rId562" Type="http://schemas.openxmlformats.org/officeDocument/2006/relationships/hyperlink" Target="https://www.cogitocorp.com/" TargetMode="External"/><Relationship Id="rId316" Type="http://schemas.openxmlformats.org/officeDocument/2006/relationships/hyperlink" Target="https://delvehealth.com" TargetMode="External"/><Relationship Id="rId437" Type="http://schemas.openxmlformats.org/officeDocument/2006/relationships/hyperlink" Target="https://github.com/DScope" TargetMode="External"/><Relationship Id="rId558" Type="http://schemas.openxmlformats.org/officeDocument/2006/relationships/hyperlink" Target="https://www.funf.org/" TargetMode="External"/><Relationship Id="rId315" Type="http://schemas.openxmlformats.org/officeDocument/2006/relationships/hyperlink" Target="https://ripplescience.com/" TargetMode="External"/><Relationship Id="rId436" Type="http://schemas.openxmlformats.org/officeDocument/2006/relationships/hyperlink" Target="https://www.mydatascope.com/en" TargetMode="External"/><Relationship Id="rId557" Type="http://schemas.openxmlformats.org/officeDocument/2006/relationships/hyperlink" Target="http://www.emotionsense.org/" TargetMode="External"/><Relationship Id="rId314" Type="http://schemas.openxmlformats.org/officeDocument/2006/relationships/hyperlink" Target="https://ripplescience.com/trialsites/" TargetMode="External"/><Relationship Id="rId435" Type="http://schemas.openxmlformats.org/officeDocument/2006/relationships/hyperlink" Target="https://ohmyform.com/" TargetMode="External"/><Relationship Id="rId556" Type="http://schemas.openxmlformats.org/officeDocument/2006/relationships/hyperlink" Target="https://app.expiwell.com/" TargetMode="External"/><Relationship Id="rId313" Type="http://schemas.openxmlformats.org/officeDocument/2006/relationships/hyperlink" Target="https://www.g2.com/products/ripple/reviews" TargetMode="External"/><Relationship Id="rId434" Type="http://schemas.openxmlformats.org/officeDocument/2006/relationships/hyperlink" Target="https://github.com/surveycto?page=2" TargetMode="External"/><Relationship Id="rId555" Type="http://schemas.openxmlformats.org/officeDocument/2006/relationships/hyperlink" Target="https://webempath.com/" TargetMode="External"/><Relationship Id="rId319" Type="http://schemas.openxmlformats.org/officeDocument/2006/relationships/hyperlink" Target="https://www.trialonline.se" TargetMode="External"/><Relationship Id="rId318" Type="http://schemas.openxmlformats.org/officeDocument/2006/relationships/hyperlink" Target="http://www.symetricsystems.com/" TargetMode="External"/><Relationship Id="rId439" Type="http://schemas.openxmlformats.org/officeDocument/2006/relationships/hyperlink" Target="https://www.spokk.io/" TargetMode="External"/><Relationship Id="rId317" Type="http://schemas.openxmlformats.org/officeDocument/2006/relationships/hyperlink" Target="https://calendly.com/delvehlth" TargetMode="External"/><Relationship Id="rId438" Type="http://schemas.openxmlformats.org/officeDocument/2006/relationships/hyperlink" Target="https://monolyth.io/" TargetMode="External"/><Relationship Id="rId559" Type="http://schemas.openxmlformats.org/officeDocument/2006/relationships/hyperlink" Target="https://ilumivu.com/solutions/ecological-momentary-assessment-app/advantage/" TargetMode="External"/><Relationship Id="rId550" Type="http://schemas.openxmlformats.org/officeDocument/2006/relationships/hyperlink" Target="http://awareframework.com" TargetMode="External"/><Relationship Id="rId312" Type="http://schemas.openxmlformats.org/officeDocument/2006/relationships/hyperlink" Target="https://www.quesgen.com/edc-and-clinical-data-management/" TargetMode="External"/><Relationship Id="rId433" Type="http://schemas.openxmlformats.org/officeDocument/2006/relationships/hyperlink" Target="http://www.surveycto.com" TargetMode="External"/><Relationship Id="rId554" Type="http://schemas.openxmlformats.org/officeDocument/2006/relationships/hyperlink" Target="https://play.google.com/store/apps/details?id=com.movisens.andear&amp;hl=en" TargetMode="External"/><Relationship Id="rId311" Type="http://schemas.openxmlformats.org/officeDocument/2006/relationships/hyperlink" Target="https://www.g2.com/products/quesgen-edc/reviews" TargetMode="External"/><Relationship Id="rId432" Type="http://schemas.openxmlformats.org/officeDocument/2006/relationships/hyperlink" Target="https://enketo.org/" TargetMode="External"/><Relationship Id="rId553" Type="http://schemas.openxmlformats.org/officeDocument/2006/relationships/hyperlink" Target="https://software.intel.com/content/www/us/en/develop/articles/context-sensing-sdk-discontinued.html" TargetMode="External"/><Relationship Id="rId310" Type="http://schemas.openxmlformats.org/officeDocument/2006/relationships/hyperlink" Target="https://www.protocolfirst.com/contact?hsCtaTracking=fb0de47b-a8ed-4cb2-9d61-81f436101d72%7Ceba95d97-a325-4dea-82e7-5fb98f8a6204" TargetMode="External"/><Relationship Id="rId431" Type="http://schemas.openxmlformats.org/officeDocument/2006/relationships/hyperlink" Target="http://www.smartsurvey.co.uk/" TargetMode="External"/><Relationship Id="rId552" Type="http://schemas.openxmlformats.org/officeDocument/2006/relationships/hyperlink" Target="https://www.google.com/url?sa=t&amp;rct=j&amp;q=&amp;esrc=s&amp;source=web&amp;cd=&amp;ved=2ahUKEwjY9pv-7qvqAhVEUxoKHf_LAbMQFjAAegQIAxAB&amp;url=https%3A%2F%2Fcenceme.org%2F&amp;usg=AOvVaw3Z6OTPhPEI5bFnFUv-WnRG" TargetMode="External"/><Relationship Id="rId430" Type="http://schemas.openxmlformats.org/officeDocument/2006/relationships/hyperlink" Target="https://forms.office.com/" TargetMode="External"/><Relationship Id="rId551" Type="http://schemas.openxmlformats.org/officeDocument/2006/relationships/hyperlink" Target="https://www.beiwe.org/"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feelingmoodie.com/" TargetMode="External"/><Relationship Id="rId194" Type="http://schemas.openxmlformats.org/officeDocument/2006/relationships/hyperlink" Target="https://www.buoyhealth.com/" TargetMode="External"/><Relationship Id="rId193" Type="http://schemas.openxmlformats.org/officeDocument/2006/relationships/hyperlink" Target="https://github.com/PopMedNet-Team/FDA-My-Studies-Mobile-Application-System" TargetMode="External"/><Relationship Id="rId192" Type="http://schemas.openxmlformats.org/officeDocument/2006/relationships/hyperlink" Target="https://metricwire.com/" TargetMode="External"/><Relationship Id="rId191" Type="http://schemas.openxmlformats.org/officeDocument/2006/relationships/hyperlink" Target="https://app.surveylex.com/login" TargetMode="External"/><Relationship Id="rId187" Type="http://schemas.openxmlformats.org/officeDocument/2006/relationships/hyperlink" Target="https://www.guidedtrack.com/" TargetMode="External"/><Relationship Id="rId186" Type="http://schemas.openxmlformats.org/officeDocument/2006/relationships/hyperlink" Target="https://www.foliahealth.com/" TargetMode="External"/><Relationship Id="rId185" Type="http://schemas.openxmlformats.org/officeDocument/2006/relationships/hyperlink" Target="https://spellout.net/ibexfarm/" TargetMode="External"/><Relationship Id="rId184" Type="http://schemas.openxmlformats.org/officeDocument/2006/relationships/hyperlink" Target="https://www.waytohealth.org/platform" TargetMode="External"/><Relationship Id="rId189" Type="http://schemas.openxmlformats.org/officeDocument/2006/relationships/hyperlink" Target="https://www.positly.com/quote/" TargetMode="External"/><Relationship Id="rId188" Type="http://schemas.openxmlformats.org/officeDocument/2006/relationships/hyperlink" Target="https://www.positly.com/about/" TargetMode="External"/><Relationship Id="rId183" Type="http://schemas.openxmlformats.org/officeDocument/2006/relationships/hyperlink" Target="https://www.overlaphealth.com/request-demo/" TargetMode="External"/><Relationship Id="rId182" Type="http://schemas.openxmlformats.org/officeDocument/2006/relationships/hyperlink" Target="https://www.overlaphealth.com/how-it-works/" TargetMode="External"/><Relationship Id="rId181" Type="http://schemas.openxmlformats.org/officeDocument/2006/relationships/hyperlink" Target="http://www.wellifyteen.org/screening.html" TargetMode="External"/><Relationship Id="rId180" Type="http://schemas.openxmlformats.org/officeDocument/2006/relationships/hyperlink" Target="https://medicmobile.org/" TargetMode="External"/><Relationship Id="rId176" Type="http://schemas.openxmlformats.org/officeDocument/2006/relationships/hyperlink" Target="https://pavlovia.org/" TargetMode="External"/><Relationship Id="rId297" Type="http://schemas.openxmlformats.org/officeDocument/2006/relationships/hyperlink" Target="https://en.ennov.com/clinical-trial-data-management-system/epro-electronic-patient-reported-outcomes/" TargetMode="External"/><Relationship Id="rId175" Type="http://schemas.openxmlformats.org/officeDocument/2006/relationships/hyperlink" Target="https://www.gocanvas.com/" TargetMode="External"/><Relationship Id="rId296" Type="http://schemas.openxmlformats.org/officeDocument/2006/relationships/hyperlink" Target="https://xclinical.com/eclinical-software/" TargetMode="External"/><Relationship Id="rId174" Type="http://schemas.openxmlformats.org/officeDocument/2006/relationships/hyperlink" Target="http://psych-surveys.com/" TargetMode="External"/><Relationship Id="rId295" Type="http://schemas.openxmlformats.org/officeDocument/2006/relationships/hyperlink" Target="https://www.g2.com/products/edc-made-easy/reviews" TargetMode="External"/><Relationship Id="rId173" Type="http://schemas.openxmlformats.org/officeDocument/2006/relationships/hyperlink" Target="https://ethicadata.com/" TargetMode="External"/><Relationship Id="rId294" Type="http://schemas.openxmlformats.org/officeDocument/2006/relationships/hyperlink" Target="https://www.dfnetresearch.com/?portfolio=edc-platform-with-paper" TargetMode="External"/><Relationship Id="rId179" Type="http://schemas.openxmlformats.org/officeDocument/2006/relationships/hyperlink" Target="https://www.mobile-coach.eu/" TargetMode="External"/><Relationship Id="rId178" Type="http://schemas.openxmlformats.org/officeDocument/2006/relationships/hyperlink" Target="https://www.millisecond.com/" TargetMode="External"/><Relationship Id="rId299" Type="http://schemas.openxmlformats.org/officeDocument/2006/relationships/hyperlink" Target="https://www.ddismart.com/edc-electronic-data-capture" TargetMode="External"/><Relationship Id="rId177" Type="http://schemas.openxmlformats.org/officeDocument/2006/relationships/hyperlink" Target="https://eventloggers.com/" TargetMode="External"/><Relationship Id="rId298" Type="http://schemas.openxmlformats.org/officeDocument/2006/relationships/hyperlink" Target="http://www.klindat.com" TargetMode="External"/><Relationship Id="rId198" Type="http://schemas.openxmlformats.org/officeDocument/2006/relationships/hyperlink" Target="https://docs.openclinica.com/3.1/openclinica-user-guide/overview-user-types-and-roles/actionsbuttons-allowed-user-role" TargetMode="External"/><Relationship Id="rId197" Type="http://schemas.openxmlformats.org/officeDocument/2006/relationships/hyperlink" Target="https://www.openclinica.com/" TargetMode="External"/><Relationship Id="rId196" Type="http://schemas.openxmlformats.org/officeDocument/2006/relationships/hyperlink" Target="https://www.openclinica.com/" TargetMode="External"/><Relationship Id="rId195" Type="http://schemas.openxmlformats.org/officeDocument/2006/relationships/hyperlink" Target="https://ada.com/about/" TargetMode="External"/><Relationship Id="rId199" Type="http://schemas.openxmlformats.org/officeDocument/2006/relationships/hyperlink" Target="https://www.prontoforms.com/" TargetMode="External"/><Relationship Id="rId150" Type="http://schemas.openxmlformats.org/officeDocument/2006/relationships/hyperlink" Target="https://www.sensingkit.org/projects.html" TargetMode="External"/><Relationship Id="rId271" Type="http://schemas.openxmlformats.org/officeDocument/2006/relationships/hyperlink" Target="https://www.dacimasoftware.com/products/web-survey" TargetMode="External"/><Relationship Id="rId392" Type="http://schemas.openxmlformats.org/officeDocument/2006/relationships/hyperlink" Target="http://www.mopinion.com" TargetMode="External"/><Relationship Id="rId270" Type="http://schemas.openxmlformats.org/officeDocument/2006/relationships/hyperlink" Target="https://www.xolomon.com/research-institutes-foundations/?lang=en" TargetMode="External"/><Relationship Id="rId391" Type="http://schemas.openxmlformats.org/officeDocument/2006/relationships/hyperlink" Target="https://dharmaplatform.com/" TargetMode="External"/><Relationship Id="rId390" Type="http://schemas.openxmlformats.org/officeDocument/2006/relationships/hyperlink" Target="https://www.instem.com/solutions/alphadas/" TargetMode="External"/><Relationship Id="rId1" Type="http://schemas.openxmlformats.org/officeDocument/2006/relationships/comments" Target="../comments2.xml"/><Relationship Id="rId2" Type="http://schemas.openxmlformats.org/officeDocument/2006/relationships/hyperlink" Target="http://pplkpr.com/" TargetMode="External"/><Relationship Id="rId3" Type="http://schemas.openxmlformats.org/officeDocument/2006/relationships/hyperlink" Target="https://itunes.apple.com/us/app/pplkpr/id944986921?mt=8" TargetMode="External"/><Relationship Id="rId149" Type="http://schemas.openxmlformats.org/officeDocument/2006/relationships/hyperlink" Target="https://www.science37.com/" TargetMode="External"/><Relationship Id="rId4" Type="http://schemas.openxmlformats.org/officeDocument/2006/relationships/hyperlink" Target="https://spirehealth.com/pages/stone" TargetMode="External"/><Relationship Id="rId148" Type="http://schemas.openxmlformats.org/officeDocument/2006/relationships/hyperlink" Target="https://www.studytrax.com/" TargetMode="External"/><Relationship Id="rId269" Type="http://schemas.openxmlformats.org/officeDocument/2006/relationships/hyperlink" Target="https://www.secutrial.com/en/advantages/" TargetMode="External"/><Relationship Id="rId9" Type="http://schemas.openxmlformats.org/officeDocument/2006/relationships/hyperlink" Target="https://www.affectiva.com/emotion-ai-overview/" TargetMode="External"/><Relationship Id="rId143" Type="http://schemas.openxmlformats.org/officeDocument/2006/relationships/hyperlink" Target="https://www.hungrymindlab.com/moo-q/" TargetMode="External"/><Relationship Id="rId264" Type="http://schemas.openxmlformats.org/officeDocument/2006/relationships/hyperlink" Target="https://valuechain.com/iqapture" TargetMode="External"/><Relationship Id="rId385" Type="http://schemas.openxmlformats.org/officeDocument/2006/relationships/hyperlink" Target="http://www.ascerteon.com" TargetMode="External"/><Relationship Id="rId142" Type="http://schemas.openxmlformats.org/officeDocument/2006/relationships/hyperlink" Target="https://www.mappinessapp.com" TargetMode="External"/><Relationship Id="rId263" Type="http://schemas.openxmlformats.org/officeDocument/2006/relationships/hyperlink" Target="https://valuechain.com/iqapture" TargetMode="External"/><Relationship Id="rId384" Type="http://schemas.openxmlformats.org/officeDocument/2006/relationships/hyperlink" Target="https://www.curasoftware.com/surveys-self-assessments/" TargetMode="External"/><Relationship Id="rId141" Type="http://schemas.openxmlformats.org/officeDocument/2006/relationships/hyperlink" Target="https://www.progress.com/solutions/health-cloud/platform" TargetMode="External"/><Relationship Id="rId262" Type="http://schemas.openxmlformats.org/officeDocument/2006/relationships/hyperlink" Target="https://www.fastrial.com/create-clone-publish/" TargetMode="External"/><Relationship Id="rId383" Type="http://schemas.openxmlformats.org/officeDocument/2006/relationships/hyperlink" Target="http://www.studymanager.com/" TargetMode="External"/><Relationship Id="rId140" Type="http://schemas.openxmlformats.org/officeDocument/2006/relationships/hyperlink" Target="https://www.obviohealth.com/" TargetMode="External"/><Relationship Id="rId261" Type="http://schemas.openxmlformats.org/officeDocument/2006/relationships/hyperlink" Target="https://www.2kmm.pl/it/" TargetMode="External"/><Relationship Id="rId382" Type="http://schemas.openxmlformats.org/officeDocument/2006/relationships/hyperlink" Target="https://mailthis.to/" TargetMode="External"/><Relationship Id="rId5" Type="http://schemas.openxmlformats.org/officeDocument/2006/relationships/hyperlink" Target="https://spirehealth.com/pages/spire-health-tag-main" TargetMode="External"/><Relationship Id="rId147" Type="http://schemas.openxmlformats.org/officeDocument/2006/relationships/hyperlink" Target="https://rc.partners.org/research-apps-and-services/collect-data" TargetMode="External"/><Relationship Id="rId268" Type="http://schemas.openxmlformats.org/officeDocument/2006/relationships/hyperlink" Target="https://www.physioq.org/about" TargetMode="External"/><Relationship Id="rId389" Type="http://schemas.openxmlformats.org/officeDocument/2006/relationships/hyperlink" Target="https://www.egi.com/research-division/net-station-eeg-software" TargetMode="External"/><Relationship Id="rId6" Type="http://schemas.openxmlformats.org/officeDocument/2006/relationships/hyperlink" Target="http://bitwearlabs.com/index.php/accubite" TargetMode="External"/><Relationship Id="rId146" Type="http://schemas.openxmlformats.org/officeDocument/2006/relationships/hyperlink" Target="https://www.qualtrics.com/core-xm/survey-software/" TargetMode="External"/><Relationship Id="rId267" Type="http://schemas.openxmlformats.org/officeDocument/2006/relationships/hyperlink" Target="https://medscinet.com/" TargetMode="External"/><Relationship Id="rId388" Type="http://schemas.openxmlformats.org/officeDocument/2006/relationships/hyperlink" Target="http://www.formfoundry.io/" TargetMode="External"/><Relationship Id="rId7" Type="http://schemas.openxmlformats.org/officeDocument/2006/relationships/hyperlink" Target="https://www.ncbi.nlm.nih.gov/pubmed/28264474" TargetMode="External"/><Relationship Id="rId145" Type="http://schemas.openxmlformats.org/officeDocument/2006/relationships/hyperlink" Target="http://youxemotions.com" TargetMode="External"/><Relationship Id="rId266" Type="http://schemas.openxmlformats.org/officeDocument/2006/relationships/hyperlink" Target="https://med-quest.org/request-a-quote/" TargetMode="External"/><Relationship Id="rId387" Type="http://schemas.openxmlformats.org/officeDocument/2006/relationships/hyperlink" Target="https://www.inkwrx.com/" TargetMode="External"/><Relationship Id="rId8" Type="http://schemas.openxmlformats.org/officeDocument/2006/relationships/hyperlink" Target="http://www.choosemuse.com/" TargetMode="External"/><Relationship Id="rId144" Type="http://schemas.openxmlformats.org/officeDocument/2006/relationships/hyperlink" Target="https://zentrifuge.nl/emotrak-app-little-atlas-of-emotions/" TargetMode="External"/><Relationship Id="rId265" Type="http://schemas.openxmlformats.org/officeDocument/2006/relationships/hyperlink" Target="https://med-quest.org/products/features/" TargetMode="External"/><Relationship Id="rId386" Type="http://schemas.openxmlformats.org/officeDocument/2006/relationships/hyperlink" Target="https://www.yprime.com/clinical-trial-management-system/" TargetMode="External"/><Relationship Id="rId260" Type="http://schemas.openxmlformats.org/officeDocument/2006/relationships/hyperlink" Target="https://velos.com/request-demo" TargetMode="External"/><Relationship Id="rId381" Type="http://schemas.openxmlformats.org/officeDocument/2006/relationships/hyperlink" Target="http://mailthis.to" TargetMode="External"/><Relationship Id="rId380" Type="http://schemas.openxmlformats.org/officeDocument/2006/relationships/hyperlink" Target="https://www.imageaccess.com/bscan-standard" TargetMode="External"/><Relationship Id="rId139" Type="http://schemas.openxmlformats.org/officeDocument/2006/relationships/hyperlink" Target="http://cognistat.com" TargetMode="External"/><Relationship Id="rId138" Type="http://schemas.openxmlformats.org/officeDocument/2006/relationships/hyperlink" Target="https://metricwire.com" TargetMode="External"/><Relationship Id="rId259" Type="http://schemas.openxmlformats.org/officeDocument/2006/relationships/hyperlink" Target="https://velos.com/velos-eresearch" TargetMode="External"/><Relationship Id="rId137" Type="http://schemas.openxmlformats.org/officeDocument/2006/relationships/hyperlink" Target="https://mindlogger.org" TargetMode="External"/><Relationship Id="rId258" Type="http://schemas.openxmlformats.org/officeDocument/2006/relationships/hyperlink" Target="https://phoenixsoftware.com/demo.php?EPT" TargetMode="External"/><Relationship Id="rId379" Type="http://schemas.openxmlformats.org/officeDocument/2006/relationships/hyperlink" Target="https://www.biopac.com/product/acqknowledge-software/" TargetMode="External"/><Relationship Id="rId132" Type="http://schemas.openxmlformats.org/officeDocument/2006/relationships/hyperlink" Target="https://www.digitalpsych.org/lamp.html" TargetMode="External"/><Relationship Id="rId253" Type="http://schemas.openxmlformats.org/officeDocument/2006/relationships/hyperlink" Target="https://dotter.science/dotter-science/fonctionnalites/" TargetMode="External"/><Relationship Id="rId374" Type="http://schemas.openxmlformats.org/officeDocument/2006/relationships/hyperlink" Target="https://www.openhealthhub.com/en/" TargetMode="External"/><Relationship Id="rId495" Type="http://schemas.openxmlformats.org/officeDocument/2006/relationships/hyperlink" Target="http://www.surveyproject.org/" TargetMode="External"/><Relationship Id="rId131" Type="http://schemas.openxmlformats.org/officeDocument/2006/relationships/hyperlink" Target="https://software.intel.com/en-us/forums/context-sensing-sdk" TargetMode="External"/><Relationship Id="rId252" Type="http://schemas.openxmlformats.org/officeDocument/2006/relationships/hyperlink" Target="https://www.digitalis-cdc.com/" TargetMode="External"/><Relationship Id="rId373" Type="http://schemas.openxmlformats.org/officeDocument/2006/relationships/hyperlink" Target="https://www.square-9.com/products/document-capture-automation/" TargetMode="External"/><Relationship Id="rId494" Type="http://schemas.openxmlformats.org/officeDocument/2006/relationships/hyperlink" Target="https://www.freshworks.com/marketing-automation/conversion-rate-optimization/?gspk=TWFya3VzT2xhdXNzb24&amp;gsxid=uapn2rWAWdnP&amp;utm_campaign=Growsumo&amp;utm_medium=MarkusOlausson-Growsumo&amp;utm_source=Growsumo&amp;utm_tactic_id=3667549" TargetMode="External"/><Relationship Id="rId130" Type="http://schemas.openxmlformats.org/officeDocument/2006/relationships/hyperlink" Target="https://software.intel.com/en-us/context-sensing-sdk" TargetMode="External"/><Relationship Id="rId251" Type="http://schemas.openxmlformats.org/officeDocument/2006/relationships/hyperlink" Target="https://www.makrocare.com/biopharma/clinical/cdm" TargetMode="External"/><Relationship Id="rId372" Type="http://schemas.openxmlformats.org/officeDocument/2006/relationships/hyperlink" Target="https://www.adinstruments.com/products/labchart" TargetMode="External"/><Relationship Id="rId493" Type="http://schemas.openxmlformats.org/officeDocument/2006/relationships/hyperlink" Target="http://obsurvey.com/" TargetMode="External"/><Relationship Id="rId250" Type="http://schemas.openxmlformats.org/officeDocument/2006/relationships/hyperlink" Target="https://www.dadosproject.com/solutions/" TargetMode="External"/><Relationship Id="rId371" Type="http://schemas.openxmlformats.org/officeDocument/2006/relationships/hyperlink" Target="http://www.makrocare.com" TargetMode="External"/><Relationship Id="rId492" Type="http://schemas.openxmlformats.org/officeDocument/2006/relationships/hyperlink" Target="https://hubert.ai/" TargetMode="External"/><Relationship Id="rId136" Type="http://schemas.openxmlformats.org/officeDocument/2006/relationships/hyperlink" Target="https://www.lifedatacorp.com/solutions-research/" TargetMode="External"/><Relationship Id="rId257" Type="http://schemas.openxmlformats.org/officeDocument/2006/relationships/hyperlink" Target="https://www.catchtrial.com/en/solution/ecrf/" TargetMode="External"/><Relationship Id="rId378" Type="http://schemas.openxmlformats.org/officeDocument/2006/relationships/hyperlink" Target="https://www.formic.com/" TargetMode="External"/><Relationship Id="rId499" Type="http://schemas.openxmlformats.org/officeDocument/2006/relationships/hyperlink" Target="https://www.pisano.co/en" TargetMode="External"/><Relationship Id="rId135" Type="http://schemas.openxmlformats.org/officeDocument/2006/relationships/hyperlink" Target="https://www.radar-cns.org" TargetMode="External"/><Relationship Id="rId256" Type="http://schemas.openxmlformats.org/officeDocument/2006/relationships/hyperlink" Target="https://phoenixsoftware.com/entrypoint.htm" TargetMode="External"/><Relationship Id="rId377" Type="http://schemas.openxmlformats.org/officeDocument/2006/relationships/hyperlink" Target="https://phoenixsoftware.com/entrypoint.htm" TargetMode="External"/><Relationship Id="rId498" Type="http://schemas.openxmlformats.org/officeDocument/2006/relationships/hyperlink" Target="http://socialcops.com/collect" TargetMode="External"/><Relationship Id="rId134" Type="http://schemas.openxmlformats.org/officeDocument/2006/relationships/hyperlink" Target="https://radar-base.org" TargetMode="External"/><Relationship Id="rId255" Type="http://schemas.openxmlformats.org/officeDocument/2006/relationships/hyperlink" Target="https://www.bioclinica.com/what-we-do/electronic-data-capture" TargetMode="External"/><Relationship Id="rId376" Type="http://schemas.openxmlformats.org/officeDocument/2006/relationships/hyperlink" Target="https://helper.com/" TargetMode="External"/><Relationship Id="rId497" Type="http://schemas.openxmlformats.org/officeDocument/2006/relationships/hyperlink" Target="https://www.surveylegend.com/" TargetMode="External"/><Relationship Id="rId133" Type="http://schemas.openxmlformats.org/officeDocument/2006/relationships/hyperlink" Target="https://www.radar-ad.org" TargetMode="External"/><Relationship Id="rId254" Type="http://schemas.openxmlformats.org/officeDocument/2006/relationships/hyperlink" Target="https://xclinical.com/eclinical-software/" TargetMode="External"/><Relationship Id="rId375" Type="http://schemas.openxmlformats.org/officeDocument/2006/relationships/hyperlink" Target="https://www.b2wsoftware.com/products/inform/" TargetMode="External"/><Relationship Id="rId496" Type="http://schemas.openxmlformats.org/officeDocument/2006/relationships/hyperlink" Target="https://www.google.com/url?sa=t&amp;rct=j&amp;q=&amp;esrc=s&amp;source=web&amp;cd=&amp;cad=rja&amp;uact=8&amp;ved=2ahUKEwiC6oOp26nqAhUy4YUKHUlxCNEQFjAAegQIARAC&amp;url=http%3A%2F%2Fwww.survaider.com%2F&amp;usg=AOvVaw1xIXey4MrcRv8B8qGB26cA" TargetMode="External"/><Relationship Id="rId172" Type="http://schemas.openxmlformats.org/officeDocument/2006/relationships/hyperlink" Target="https://www.blackdoginstitute.org.au/research/key-research-areas/emental-health/socialise" TargetMode="External"/><Relationship Id="rId293" Type="http://schemas.openxmlformats.org/officeDocument/2006/relationships/hyperlink" Target="https://www.dfnetresearch.com/" TargetMode="External"/><Relationship Id="rId171" Type="http://schemas.openxmlformats.org/officeDocument/2006/relationships/hyperlink" Target="https://www.sensingkit.org/projects.html" TargetMode="External"/><Relationship Id="rId292" Type="http://schemas.openxmlformats.org/officeDocument/2006/relationships/hyperlink" Target="https://www.clinion.com/request-demo/" TargetMode="External"/><Relationship Id="rId170" Type="http://schemas.openxmlformats.org/officeDocument/2006/relationships/hyperlink" Target="https://xs.movisens.com" TargetMode="External"/><Relationship Id="rId291" Type="http://schemas.openxmlformats.org/officeDocument/2006/relationships/hyperlink" Target="https://www.clinion.com/" TargetMode="External"/><Relationship Id="rId290" Type="http://schemas.openxmlformats.org/officeDocument/2006/relationships/hyperlink" Target="https://climedo.de/en/get-demo-clinical-validation-software/" TargetMode="External"/><Relationship Id="rId165" Type="http://schemas.openxmlformats.org/officeDocument/2006/relationships/hyperlink" Target="http://cenceme.org" TargetMode="External"/><Relationship Id="rId286" Type="http://schemas.openxmlformats.org/officeDocument/2006/relationships/hyperlink" Target="https://www.preludedynamics.com/contact/" TargetMode="External"/><Relationship Id="rId164" Type="http://schemas.openxmlformats.org/officeDocument/2006/relationships/hyperlink" Target="https://trialx.com/appbakery" TargetMode="External"/><Relationship Id="rId285" Type="http://schemas.openxmlformats.org/officeDocument/2006/relationships/hyperlink" Target="https://www.preludedynamics.com/vision-composer/" TargetMode="External"/><Relationship Id="rId163" Type="http://schemas.openxmlformats.org/officeDocument/2006/relationships/hyperlink" Target="https://www.happiness-research.org/research/" TargetMode="External"/><Relationship Id="rId284" Type="http://schemas.openxmlformats.org/officeDocument/2006/relationships/hyperlink" Target="https://datamanagement365.com/services/" TargetMode="External"/><Relationship Id="rId162" Type="http://schemas.openxmlformats.org/officeDocument/2006/relationships/hyperlink" Target="https://en.wikipedia.org/wiki/Mobile_phone_based_sensing_software" TargetMode="External"/><Relationship Id="rId283" Type="http://schemas.openxmlformats.org/officeDocument/2006/relationships/hyperlink" Target="https://www.fortressmedical.com/demo/" TargetMode="External"/><Relationship Id="rId169" Type="http://schemas.openxmlformats.org/officeDocument/2006/relationships/hyperlink" Target="https://md2k.org/software-how-to/software-smartphone.html" TargetMode="External"/><Relationship Id="rId168" Type="http://schemas.openxmlformats.org/officeDocument/2006/relationships/hyperlink" Target="https://github.com/emotionsense" TargetMode="External"/><Relationship Id="rId289" Type="http://schemas.openxmlformats.org/officeDocument/2006/relationships/hyperlink" Target="https://climedo.de/en/" TargetMode="External"/><Relationship Id="rId167" Type="http://schemas.openxmlformats.org/officeDocument/2006/relationships/hyperlink" Target="http://www.emotionsense.org" TargetMode="External"/><Relationship Id="rId288" Type="http://schemas.openxmlformats.org/officeDocument/2006/relationships/hyperlink" Target="https://www.parallel6.com/request-a-demo/" TargetMode="External"/><Relationship Id="rId166" Type="http://schemas.openxmlformats.org/officeDocument/2006/relationships/hyperlink" Target="https://www.chess.health/evidence/" TargetMode="External"/><Relationship Id="rId287" Type="http://schemas.openxmlformats.org/officeDocument/2006/relationships/hyperlink" Target="https://www.parallel6.com/capture/" TargetMode="External"/><Relationship Id="rId161" Type="http://schemas.openxmlformats.org/officeDocument/2006/relationships/hyperlink" Target="https://awareframework.com" TargetMode="External"/><Relationship Id="rId282" Type="http://schemas.openxmlformats.org/officeDocument/2006/relationships/hyperlink" Target="https://www.fortressmedical.com/clindex-features/clinical-data-management/" TargetMode="External"/><Relationship Id="rId160" Type="http://schemas.openxmlformats.org/officeDocument/2006/relationships/hyperlink" Target="https://concertoplatform.com/about" TargetMode="External"/><Relationship Id="rId281" Type="http://schemas.openxmlformats.org/officeDocument/2006/relationships/hyperlink" Target="https://www.flaskdata.io/pricing/" TargetMode="External"/><Relationship Id="rId280" Type="http://schemas.openxmlformats.org/officeDocument/2006/relationships/hyperlink" Target="https://www.flaskdata.io/products/" TargetMode="External"/><Relationship Id="rId159" Type="http://schemas.openxmlformats.org/officeDocument/2006/relationships/hyperlink" Target="https://www.unforgettable.me/privacy/" TargetMode="External"/><Relationship Id="rId154" Type="http://schemas.openxmlformats.org/officeDocument/2006/relationships/hyperlink" Target="https://radar-base.org/" TargetMode="External"/><Relationship Id="rId275" Type="http://schemas.openxmlformats.org/officeDocument/2006/relationships/hyperlink" Target="https://www.fastfieldforms.com/" TargetMode="External"/><Relationship Id="rId396" Type="http://schemas.openxmlformats.org/officeDocument/2006/relationships/hyperlink" Target="https://www.surveymonkey.com/" TargetMode="External"/><Relationship Id="rId153" Type="http://schemas.openxmlformats.org/officeDocument/2006/relationships/hyperlink" Target="https://dl.acm.org/author_page.cfm?id=81100078026&amp;coll=DL&amp;dl=ACM&amp;trk=0" TargetMode="External"/><Relationship Id="rId274" Type="http://schemas.openxmlformats.org/officeDocument/2006/relationships/hyperlink" Target="https://www.clincapture.com/demo/" TargetMode="External"/><Relationship Id="rId395" Type="http://schemas.openxmlformats.org/officeDocument/2006/relationships/hyperlink" Target="https://www.yesinsights.com/" TargetMode="External"/><Relationship Id="rId152" Type="http://schemas.openxmlformats.org/officeDocument/2006/relationships/hyperlink" Target="https://support.expimetrics.com/portal/kb" TargetMode="External"/><Relationship Id="rId273" Type="http://schemas.openxmlformats.org/officeDocument/2006/relationships/hyperlink" Target="https://www.clincapture.com/captivate-electronic-data-capture-edc/" TargetMode="External"/><Relationship Id="rId394" Type="http://schemas.openxmlformats.org/officeDocument/2006/relationships/hyperlink" Target="https://www.survicate.com/" TargetMode="External"/><Relationship Id="rId151" Type="http://schemas.openxmlformats.org/officeDocument/2006/relationships/hyperlink" Target="https://app.expimetrics.com" TargetMode="External"/><Relationship Id="rId272" Type="http://schemas.openxmlformats.org/officeDocument/2006/relationships/hyperlink" Target="https://www.dacimasoftware.com/pricing" TargetMode="External"/><Relationship Id="rId393" Type="http://schemas.openxmlformats.org/officeDocument/2006/relationships/hyperlink" Target="https://www.zoho.eu/survey/" TargetMode="External"/><Relationship Id="rId158" Type="http://schemas.openxmlformats.org/officeDocument/2006/relationships/hyperlink" Target="http://unforgettable.me" TargetMode="External"/><Relationship Id="rId279" Type="http://schemas.openxmlformats.org/officeDocument/2006/relationships/hyperlink" Target="https://www.project-redcap.org/" TargetMode="External"/><Relationship Id="rId157" Type="http://schemas.openxmlformats.org/officeDocument/2006/relationships/hyperlink" Target="http://unforgettable.me" TargetMode="External"/><Relationship Id="rId278" Type="http://schemas.openxmlformats.org/officeDocument/2006/relationships/hyperlink" Target="https://www.medidata.com/en/products/edc/" TargetMode="External"/><Relationship Id="rId399" Type="http://schemas.openxmlformats.org/officeDocument/2006/relationships/hyperlink" Target="https://asknicely.com/" TargetMode="External"/><Relationship Id="rId156" Type="http://schemas.openxmlformats.org/officeDocument/2006/relationships/hyperlink" Target="https://trayt.io/privacy-policy" TargetMode="External"/><Relationship Id="rId277" Type="http://schemas.openxmlformats.org/officeDocument/2006/relationships/hyperlink" Target="https://www.helpsystems.com/cta/request-live-webdocs-forms-management-demonstration" TargetMode="External"/><Relationship Id="rId398" Type="http://schemas.openxmlformats.org/officeDocument/2006/relationships/hyperlink" Target="https://webengage.com/" TargetMode="External"/><Relationship Id="rId155" Type="http://schemas.openxmlformats.org/officeDocument/2006/relationships/hyperlink" Target="https://trayt.io/" TargetMode="External"/><Relationship Id="rId276" Type="http://schemas.openxmlformats.org/officeDocument/2006/relationships/hyperlink" Target="https://www.helpsystems.com/products/web-based-forms-software" TargetMode="External"/><Relationship Id="rId397" Type="http://schemas.openxmlformats.org/officeDocument/2006/relationships/hyperlink" Target="https://www.surveymonkey.com/mp/legal/terms-of-use/" TargetMode="External"/><Relationship Id="rId40" Type="http://schemas.openxmlformats.org/officeDocument/2006/relationships/hyperlink" Target="https://www.bewell-connect.com/en/app-my-personal-health-assistant/" TargetMode="External"/><Relationship Id="rId42" Type="http://schemas.openxmlformats.org/officeDocument/2006/relationships/hyperlink" Target="http://www.mindtech.org.uk/projects/70-snappyapp-smartphone-assessment-of-adhd-neurodevelopmental-theme.html" TargetMode="External"/><Relationship Id="rId41" Type="http://schemas.openxmlformats.org/officeDocument/2006/relationships/hyperlink" Target="https://capmh.biomedcentral.com/articles/10.1186/s13034-015-0076-1" TargetMode="External"/><Relationship Id="rId44" Type="http://schemas.openxmlformats.org/officeDocument/2006/relationships/hyperlink" Target="https://www.carautismroadmap.org/?no_overlay=y" TargetMode="External"/><Relationship Id="rId43" Type="http://schemas.openxmlformats.org/officeDocument/2006/relationships/hyperlink" Target="https://www.gvsu.edu/cms4/asset/64CB422A-ED08-43F0-F795CA9DE364B6BE/usingspecialinterests.pdf" TargetMode="External"/><Relationship Id="rId46" Type="http://schemas.openxmlformats.org/officeDocument/2006/relationships/hyperlink" Target="http://www.lifeanimateddoc.com/" TargetMode="External"/><Relationship Id="rId45" Type="http://schemas.openxmlformats.org/officeDocument/2006/relationships/hyperlink" Target="https://www.carautismroadmap.org/" TargetMode="External"/><Relationship Id="rId509" Type="http://schemas.openxmlformats.org/officeDocument/2006/relationships/hyperlink" Target="http://www.wufoo.com/" TargetMode="External"/><Relationship Id="rId508" Type="http://schemas.openxmlformats.org/officeDocument/2006/relationships/hyperlink" Target="https://www.g2.com/products/wufoo/reviews" TargetMode="External"/><Relationship Id="rId503" Type="http://schemas.openxmlformats.org/officeDocument/2006/relationships/hyperlink" Target="https://nicereply.com/" TargetMode="External"/><Relationship Id="rId502" Type="http://schemas.openxmlformats.org/officeDocument/2006/relationships/hyperlink" Target="https://erhebung.de/en" TargetMode="External"/><Relationship Id="rId501" Type="http://schemas.openxmlformats.org/officeDocument/2006/relationships/hyperlink" Target="http://erhebung.de" TargetMode="External"/><Relationship Id="rId500" Type="http://schemas.openxmlformats.org/officeDocument/2006/relationships/hyperlink" Target="https://surveytools.examinare.com/" TargetMode="External"/><Relationship Id="rId507" Type="http://schemas.openxmlformats.org/officeDocument/2006/relationships/hyperlink" Target="https://www.formstack.com/online-forms" TargetMode="External"/><Relationship Id="rId506" Type="http://schemas.openxmlformats.org/officeDocument/2006/relationships/hyperlink" Target="https://www.g2.com/products/formstack/reviews" TargetMode="External"/><Relationship Id="rId505" Type="http://schemas.openxmlformats.org/officeDocument/2006/relationships/hyperlink" Target="https://surveys.withgoogle.com/" TargetMode="External"/><Relationship Id="rId504" Type="http://schemas.openxmlformats.org/officeDocument/2006/relationships/hyperlink" Target="https://www.g2.com/products/google-surveys/reviews" TargetMode="External"/><Relationship Id="rId48" Type="http://schemas.openxmlformats.org/officeDocument/2006/relationships/hyperlink" Target="http://ludaby.com/aboutus.html" TargetMode="External"/><Relationship Id="rId47" Type="http://schemas.openxmlformats.org/officeDocument/2006/relationships/hyperlink" Target="https://www.akiliinteractive.com/science-and-technology" TargetMode="External"/><Relationship Id="rId49" Type="http://schemas.openxmlformats.org/officeDocument/2006/relationships/hyperlink" Target="http://applications-autisme.com/" TargetMode="External"/><Relationship Id="rId31" Type="http://schemas.openxmlformats.org/officeDocument/2006/relationships/hyperlink" Target="http://ict.usc.edu/pubs/An%20innovative%20ADHD%20assessment%20system%20using%20virtual%20reality.pdf" TargetMode="External"/><Relationship Id="rId30" Type="http://schemas.openxmlformats.org/officeDocument/2006/relationships/hyperlink" Target="mailto:hello@cognitionkit.com" TargetMode="External"/><Relationship Id="rId33" Type="http://schemas.openxmlformats.org/officeDocument/2006/relationships/hyperlink" Target="http://ginger.io" TargetMode="External"/><Relationship Id="rId32" Type="http://schemas.openxmlformats.org/officeDocument/2006/relationships/hyperlink" Target="https://www.imedicalapps.com/2017/06/virtual-reality-adhd-revive/" TargetMode="External"/><Relationship Id="rId35" Type="http://schemas.openxmlformats.org/officeDocument/2006/relationships/hyperlink" Target="https://www.mh4mh.org/single-post/2013/01/01/Mobile-Behavioral-Sensing-for-Relapse-Prevention-in-Schizophrenia" TargetMode="External"/><Relationship Id="rId34" Type="http://schemas.openxmlformats.org/officeDocument/2006/relationships/hyperlink" Target="https://ginger.io/" TargetMode="External"/><Relationship Id="rId37" Type="http://schemas.openxmlformats.org/officeDocument/2006/relationships/hyperlink" Target="http://yepzon.com/finnish-tech-company-brings-peace-of-mind-for-parents-of-special-needs-children-in-the-murrieta-valley/" TargetMode="External"/><Relationship Id="rId36" Type="http://schemas.openxmlformats.org/officeDocument/2006/relationships/hyperlink" Target="http://www.c4tbh.org/program-review/monarca/" TargetMode="External"/><Relationship Id="rId39" Type="http://schemas.openxmlformats.org/officeDocument/2006/relationships/hyperlink" Target="https://www.centerforautismresearch.org/smartphone-application-measure-response-name-everyday-environments" TargetMode="External"/><Relationship Id="rId38" Type="http://schemas.openxmlformats.org/officeDocument/2006/relationships/hyperlink" Target="https://github.com/predictive-technology-laboratory/sensus/wiki" TargetMode="External"/><Relationship Id="rId20" Type="http://schemas.openxmlformats.org/officeDocument/2006/relationships/hyperlink" Target="http://www.mybraintech.com/" TargetMode="External"/><Relationship Id="rId22" Type="http://schemas.openxmlformats.org/officeDocument/2006/relationships/hyperlink" Target="https://www.painqx.com/" TargetMode="External"/><Relationship Id="rId21" Type="http://schemas.openxmlformats.org/officeDocument/2006/relationships/hyperlink" Target="https://tech.cbits.northwestern.edu/purple-robot/" TargetMode="External"/><Relationship Id="rId24" Type="http://schemas.openxmlformats.org/officeDocument/2006/relationships/hyperlink" Target="https://medasense.com/request-a-demo/" TargetMode="External"/><Relationship Id="rId23" Type="http://schemas.openxmlformats.org/officeDocument/2006/relationships/hyperlink" Target="http://www.medasense.com/" TargetMode="External"/><Relationship Id="rId409" Type="http://schemas.openxmlformats.org/officeDocument/2006/relationships/hyperlink" Target="https://www.satmetrix.com/" TargetMode="External"/><Relationship Id="rId404" Type="http://schemas.openxmlformats.org/officeDocument/2006/relationships/hyperlink" Target="https://github.com/medallia/bootstrap/blob/master/LICENSE" TargetMode="External"/><Relationship Id="rId525" Type="http://schemas.openxmlformats.org/officeDocument/2006/relationships/hyperlink" Target="https://www.nebu.com/nebu-dub-interviewer-questionnaire-design-and-survey-programming" TargetMode="External"/><Relationship Id="rId403" Type="http://schemas.openxmlformats.org/officeDocument/2006/relationships/hyperlink" Target="https://www.medallia.com/" TargetMode="External"/><Relationship Id="rId524" Type="http://schemas.openxmlformats.org/officeDocument/2006/relationships/hyperlink" Target="https://explorance.com/products/bluex/" TargetMode="External"/><Relationship Id="rId402" Type="http://schemas.openxmlformats.org/officeDocument/2006/relationships/hyperlink" Target="https://surveysparrow.com/survey-tools/online-survey-tools/" TargetMode="External"/><Relationship Id="rId523" Type="http://schemas.openxmlformats.org/officeDocument/2006/relationships/hyperlink" Target="https://www.luckyorange.com/polls.php" TargetMode="External"/><Relationship Id="rId401" Type="http://schemas.openxmlformats.org/officeDocument/2006/relationships/hyperlink" Target="https://honestlyapp.com/" TargetMode="External"/><Relationship Id="rId522" Type="http://schemas.openxmlformats.org/officeDocument/2006/relationships/hyperlink" Target="http://worktango.com" TargetMode="External"/><Relationship Id="rId408" Type="http://schemas.openxmlformats.org/officeDocument/2006/relationships/hyperlink" Target="https://customergauge.com/" TargetMode="External"/><Relationship Id="rId529" Type="http://schemas.openxmlformats.org/officeDocument/2006/relationships/hyperlink" Target="https://www.surveygalaxy.com/" TargetMode="External"/><Relationship Id="rId407" Type="http://schemas.openxmlformats.org/officeDocument/2006/relationships/hyperlink" Target="https://inmoment.com/" TargetMode="External"/><Relationship Id="rId528" Type="http://schemas.openxmlformats.org/officeDocument/2006/relationships/hyperlink" Target="https://cooltool.com/" TargetMode="External"/><Relationship Id="rId406" Type="http://schemas.openxmlformats.org/officeDocument/2006/relationships/hyperlink" Target="http://www.clicktools.com" TargetMode="External"/><Relationship Id="rId527" Type="http://schemas.openxmlformats.org/officeDocument/2006/relationships/hyperlink" Target="https://www.qone-tech.com/" TargetMode="External"/><Relationship Id="rId405" Type="http://schemas.openxmlformats.org/officeDocument/2006/relationships/hyperlink" Target="https://www.questionpro.com/" TargetMode="External"/><Relationship Id="rId526" Type="http://schemas.openxmlformats.org/officeDocument/2006/relationships/hyperlink" Target="https://www.sparkchart.com/" TargetMode="External"/><Relationship Id="rId26" Type="http://schemas.openxmlformats.org/officeDocument/2006/relationships/hyperlink" Target="https://www.myndlift.com/schedule-demo" TargetMode="External"/><Relationship Id="rId25" Type="http://schemas.openxmlformats.org/officeDocument/2006/relationships/hyperlink" Target="http://www.myndlift.com/" TargetMode="External"/><Relationship Id="rId28" Type="http://schemas.openxmlformats.org/officeDocument/2006/relationships/hyperlink" Target="http://www.medisens.com/" TargetMode="External"/><Relationship Id="rId27" Type="http://schemas.openxmlformats.org/officeDocument/2006/relationships/hyperlink" Target="https://thepip.com/en-us/" TargetMode="External"/><Relationship Id="rId400" Type="http://schemas.openxmlformats.org/officeDocument/2006/relationships/hyperlink" Target="https://getfeedback.com/" TargetMode="External"/><Relationship Id="rId521" Type="http://schemas.openxmlformats.org/officeDocument/2006/relationships/hyperlink" Target="https://www.getapp.com/x/zest-application?route=alternatives&amp;from_listing=100394" TargetMode="External"/><Relationship Id="rId29" Type="http://schemas.openxmlformats.org/officeDocument/2006/relationships/hyperlink" Target="http://www.cognitionkit.com/" TargetMode="External"/><Relationship Id="rId520" Type="http://schemas.openxmlformats.org/officeDocument/2006/relationships/hyperlink" Target="https://refiner.io/" TargetMode="External"/><Relationship Id="rId11" Type="http://schemas.openxmlformats.org/officeDocument/2006/relationships/hyperlink" Target="http://theplayniceinstitute.com/mindlight-2/" TargetMode="External"/><Relationship Id="rId10" Type="http://schemas.openxmlformats.org/officeDocument/2006/relationships/hyperlink" Target="http://www.thync.com/" TargetMode="External"/><Relationship Id="rId13" Type="http://schemas.openxmlformats.org/officeDocument/2006/relationships/hyperlink" Target="https://www.affectiva.com/what/products/" TargetMode="External"/><Relationship Id="rId12" Type="http://schemas.openxmlformats.org/officeDocument/2006/relationships/hyperlink" Target="https://www.media.mit.edu/projects/measuring-arousal-during-therapy-for-children-with-autism-and-adhd/overview/" TargetMode="External"/><Relationship Id="rId519" Type="http://schemas.openxmlformats.org/officeDocument/2006/relationships/hyperlink" Target="http://www.spidergap.com" TargetMode="External"/><Relationship Id="rId514" Type="http://schemas.openxmlformats.org/officeDocument/2006/relationships/hyperlink" Target="https://www.quicktapsurvey.com/features" TargetMode="External"/><Relationship Id="rId513" Type="http://schemas.openxmlformats.org/officeDocument/2006/relationships/hyperlink" Target="http://www.classapps.com/product_ss.aspx" TargetMode="External"/><Relationship Id="rId512" Type="http://schemas.openxmlformats.org/officeDocument/2006/relationships/hyperlink" Target="https://www.g2.com/products/selectsurvey-net/reviews" TargetMode="External"/><Relationship Id="rId511" Type="http://schemas.openxmlformats.org/officeDocument/2006/relationships/hyperlink" Target="http://www.formassembly.com/" TargetMode="External"/><Relationship Id="rId518" Type="http://schemas.openxmlformats.org/officeDocument/2006/relationships/hyperlink" Target="https://www.wootric.com/survey-software-for-customer-experience/" TargetMode="External"/><Relationship Id="rId517" Type="http://schemas.openxmlformats.org/officeDocument/2006/relationships/hyperlink" Target="https://www.useresponse.com/" TargetMode="External"/><Relationship Id="rId516" Type="http://schemas.openxmlformats.org/officeDocument/2006/relationships/hyperlink" Target="https://www.jotform.com/" TargetMode="External"/><Relationship Id="rId515" Type="http://schemas.openxmlformats.org/officeDocument/2006/relationships/hyperlink" Target="https://www.ibm.com/analytics/spss-statistics-software" TargetMode="External"/><Relationship Id="rId15" Type="http://schemas.openxmlformats.org/officeDocument/2006/relationships/hyperlink" Target="https://www.affectiva.com/product/individual-product-page-imotions/" TargetMode="External"/><Relationship Id="rId14" Type="http://schemas.openxmlformats.org/officeDocument/2006/relationships/hyperlink" Target="https://www.affectiva.com/product/emotion-as-a-service/" TargetMode="External"/><Relationship Id="rId17" Type="http://schemas.openxmlformats.org/officeDocument/2006/relationships/hyperlink" Target="http://www.emotiv.com/" TargetMode="External"/><Relationship Id="rId16" Type="http://schemas.openxmlformats.org/officeDocument/2006/relationships/hyperlink" Target="https://www.affectiva.com/what/products/" TargetMode="External"/><Relationship Id="rId19" Type="http://schemas.openxmlformats.org/officeDocument/2006/relationships/hyperlink" Target="https://www.lena.org/" TargetMode="External"/><Relationship Id="rId510" Type="http://schemas.openxmlformats.org/officeDocument/2006/relationships/hyperlink" Target="https://www.g2.com/products/formassembly/reviews" TargetMode="External"/><Relationship Id="rId18" Type="http://schemas.openxmlformats.org/officeDocument/2006/relationships/hyperlink" Target="http://autmon.eti.pg.gda.pl/" TargetMode="External"/><Relationship Id="rId84" Type="http://schemas.openxmlformats.org/officeDocument/2006/relationships/hyperlink" Target="http://www.mainetexsalsa.com/about.htm" TargetMode="External"/><Relationship Id="rId83" Type="http://schemas.openxmlformats.org/officeDocument/2006/relationships/hyperlink" Target="http://www.sensorychair.com/home.html" TargetMode="External"/><Relationship Id="rId86" Type="http://schemas.openxmlformats.org/officeDocument/2006/relationships/hyperlink" Target="http://www-robotics.usc.edu/~maja/" TargetMode="External"/><Relationship Id="rId85" Type="http://schemas.openxmlformats.org/officeDocument/2006/relationships/hyperlink" Target="http://viterbi.usc.edu/news/news/2014/children-with-autism-learn-imitative-behavior-from-socially-assistive-robots-maja-mataric.htm" TargetMode="External"/><Relationship Id="rId88" Type="http://schemas.openxmlformats.org/officeDocument/2006/relationships/hyperlink" Target="http://www.ice4autism.com/" TargetMode="External"/><Relationship Id="rId87" Type="http://schemas.openxmlformats.org/officeDocument/2006/relationships/hyperlink" Target="http://www.drivefocus.com/" TargetMode="External"/><Relationship Id="rId89" Type="http://schemas.openxmlformats.org/officeDocument/2006/relationships/hyperlink" Target="http://www.first-asd.eu/" TargetMode="External"/><Relationship Id="rId80" Type="http://schemas.openxmlformats.org/officeDocument/2006/relationships/hyperlink" Target="https://connect.cognitopia.com/tryPicturePlanner" TargetMode="External"/><Relationship Id="rId82" Type="http://schemas.openxmlformats.org/officeDocument/2006/relationships/hyperlink" Target="http://www.gizmag.com/quick-trainer-toilet-training/28547/" TargetMode="External"/><Relationship Id="rId81" Type="http://schemas.openxmlformats.org/officeDocument/2006/relationships/hyperlink" Target="http://pratt.duke.edu/news/screening-autism-theres-app" TargetMode="External"/><Relationship Id="rId73" Type="http://schemas.openxmlformats.org/officeDocument/2006/relationships/hyperlink" Target="https://gemiini.org/" TargetMode="External"/><Relationship Id="rId72" Type="http://schemas.openxmlformats.org/officeDocument/2006/relationships/hyperlink" Target="http://researchkit.org/" TargetMode="External"/><Relationship Id="rId75" Type="http://schemas.openxmlformats.org/officeDocument/2006/relationships/hyperlink" Target="http://delhi.oh.us/police-department/programs-services/bring-our-loved-one-home/" TargetMode="External"/><Relationship Id="rId74" Type="http://schemas.openxmlformats.org/officeDocument/2006/relationships/hyperlink" Target="http://www.myinfinitec.org/resources/autism" TargetMode="External"/><Relationship Id="rId77" Type="http://schemas.openxmlformats.org/officeDocument/2006/relationships/hyperlink" Target="https://brain-power.com/request-a-quote/" TargetMode="External"/><Relationship Id="rId76" Type="http://schemas.openxmlformats.org/officeDocument/2006/relationships/hyperlink" Target="http://www.brain-power.com/" TargetMode="External"/><Relationship Id="rId79" Type="http://schemas.openxmlformats.org/officeDocument/2006/relationships/hyperlink" Target="https://www.cognitopia.com/" TargetMode="External"/><Relationship Id="rId78" Type="http://schemas.openxmlformats.org/officeDocument/2006/relationships/hyperlink" Target="http://exceptionalmindsstudio.org/" TargetMode="External"/><Relationship Id="rId71" Type="http://schemas.openxmlformats.org/officeDocument/2006/relationships/hyperlink" Target="http://speakeazyapps.com/" TargetMode="External"/><Relationship Id="rId70" Type="http://schemas.openxmlformats.org/officeDocument/2006/relationships/hyperlink" Target="http://www.avazapp.com/" TargetMode="External"/><Relationship Id="rId62" Type="http://schemas.openxmlformats.org/officeDocument/2006/relationships/hyperlink" Target="https://www.youtube.com/watch?v=p9-l19CKISg" TargetMode="External"/><Relationship Id="rId61" Type="http://schemas.openxmlformats.org/officeDocument/2006/relationships/hyperlink" Target="https://auticiel.com/" TargetMode="External"/><Relationship Id="rId64" Type="http://schemas.openxmlformats.org/officeDocument/2006/relationships/hyperlink" Target="https://www.swinburne.edu.au/study/options/find/online/autism-mooc/" TargetMode="External"/><Relationship Id="rId63" Type="http://schemas.openxmlformats.org/officeDocument/2006/relationships/hyperlink" Target="http://www.whizkidgames.com/" TargetMode="External"/><Relationship Id="rId66" Type="http://schemas.openxmlformats.org/officeDocument/2006/relationships/hyperlink" Target="http://www.fundacionlovaas.es/es/apps-special-needs/isecuencias.html" TargetMode="External"/><Relationship Id="rId65" Type="http://schemas.openxmlformats.org/officeDocument/2006/relationships/hyperlink" Target="http://www.autcraft.com/" TargetMode="External"/><Relationship Id="rId68" Type="http://schemas.openxmlformats.org/officeDocument/2006/relationships/hyperlink" Target="http://autism2ability.com/" TargetMode="External"/><Relationship Id="rId67" Type="http://schemas.openxmlformats.org/officeDocument/2006/relationships/hyperlink" Target="https://itunes.apple.com/us/app/tom-taps/id805544185?ls=1&amp;mt=8" TargetMode="External"/><Relationship Id="rId60" Type="http://schemas.openxmlformats.org/officeDocument/2006/relationships/hyperlink" Target="https://web.uvic.ca/~carte/facemaze.html" TargetMode="External"/><Relationship Id="rId602" Type="http://schemas.openxmlformats.org/officeDocument/2006/relationships/vmlDrawing" Target="../drawings/vmlDrawing2.vml"/><Relationship Id="rId601" Type="http://schemas.openxmlformats.org/officeDocument/2006/relationships/drawing" Target="../drawings/drawing9.xml"/><Relationship Id="rId600" Type="http://schemas.openxmlformats.org/officeDocument/2006/relationships/hyperlink" Target="https://www.safe.com/data-types/sensors/" TargetMode="External"/><Relationship Id="rId69" Type="http://schemas.openxmlformats.org/officeDocument/2006/relationships/hyperlink" Target="http://www.birdhousehq.com/" TargetMode="External"/><Relationship Id="rId51" Type="http://schemas.openxmlformats.org/officeDocument/2006/relationships/hyperlink" Target="http://autisme.tv5monde.com/" TargetMode="External"/><Relationship Id="rId50" Type="http://schemas.openxmlformats.org/officeDocument/2006/relationships/hyperlink" Target="http://www.teadmiro.com/aviso-legal/" TargetMode="External"/><Relationship Id="rId53" Type="http://schemas.openxmlformats.org/officeDocument/2006/relationships/hyperlink" Target="http://www.participate-autisme.be/" TargetMode="External"/><Relationship Id="rId52" Type="http://schemas.openxmlformats.org/officeDocument/2006/relationships/hyperlink" Target="https://asknao.aldebaran.com/sites/default/files/material/aldebaranrobotics_asknao_presentation_073113.pdf" TargetMode="External"/><Relationship Id="rId55" Type="http://schemas.openxmlformats.org/officeDocument/2006/relationships/hyperlink" Target="http://speakmod.com/speakall/" TargetMode="External"/><Relationship Id="rId54" Type="http://schemas.openxmlformats.org/officeDocument/2006/relationships/hyperlink" Target="https://www.youtube.com/watch?v=vQqvInfYwsc" TargetMode="External"/><Relationship Id="rId57" Type="http://schemas.openxmlformats.org/officeDocument/2006/relationships/hyperlink" Target="http://www.learnenjoy.com/" TargetMode="External"/><Relationship Id="rId56" Type="http://schemas.openxmlformats.org/officeDocument/2006/relationships/hyperlink" Target="https://auticiel.com/applications/" TargetMode="External"/><Relationship Id="rId59" Type="http://schemas.openxmlformats.org/officeDocument/2006/relationships/hyperlink" Target="http://www.autismcollaborative.org/aboutUs.html" TargetMode="External"/><Relationship Id="rId58" Type="http://schemas.openxmlformats.org/officeDocument/2006/relationships/hyperlink" Target="https://play.google.com/store/apps/details?id=com.dokye.abcautismo&amp;hl=pt_BR" TargetMode="External"/><Relationship Id="rId590" Type="http://schemas.openxmlformats.org/officeDocument/2006/relationships/hyperlink" Target="https://github.com/seemoo-lab/seemoo-mobile-sensing" TargetMode="External"/><Relationship Id="rId107" Type="http://schemas.openxmlformats.org/officeDocument/2006/relationships/hyperlink" Target="http://www.digitalcogtech.com/" TargetMode="External"/><Relationship Id="rId228" Type="http://schemas.openxmlformats.org/officeDocument/2006/relationships/hyperlink" Target="https://www.smart-trial.co/features" TargetMode="External"/><Relationship Id="rId349" Type="http://schemas.openxmlformats.org/officeDocument/2006/relationships/hyperlink" Target="https://www.zenput.com/pricing" TargetMode="External"/><Relationship Id="rId106" Type="http://schemas.openxmlformats.org/officeDocument/2006/relationships/hyperlink" Target="https://www.savonix.com/science-2/" TargetMode="External"/><Relationship Id="rId227" Type="http://schemas.openxmlformats.org/officeDocument/2006/relationships/hyperlink" Target="https://dataplus-research.com/platform/" TargetMode="External"/><Relationship Id="rId348" Type="http://schemas.openxmlformats.org/officeDocument/2006/relationships/hyperlink" Target="https://www.zenput.com/platform" TargetMode="External"/><Relationship Id="rId469" Type="http://schemas.openxmlformats.org/officeDocument/2006/relationships/hyperlink" Target="https://www.teamscopeapp.com/" TargetMode="External"/><Relationship Id="rId105" Type="http://schemas.openxmlformats.org/officeDocument/2006/relationships/hyperlink" Target="https://www.impacttest.com/" TargetMode="External"/><Relationship Id="rId226" Type="http://schemas.openxmlformats.org/officeDocument/2006/relationships/hyperlink" Target="https://www.poimapper.com/en/privacy-policy/" TargetMode="External"/><Relationship Id="rId347" Type="http://schemas.openxmlformats.org/officeDocument/2006/relationships/hyperlink" Target="https://www.gospotcheck.com/" TargetMode="External"/><Relationship Id="rId468" Type="http://schemas.openxmlformats.org/officeDocument/2006/relationships/hyperlink" Target="https://wispform.com/" TargetMode="External"/><Relationship Id="rId589" Type="http://schemas.openxmlformats.org/officeDocument/2006/relationships/hyperlink" Target="https://www.dimagi.com/commcare/" TargetMode="External"/><Relationship Id="rId104" Type="http://schemas.openxmlformats.org/officeDocument/2006/relationships/hyperlink" Target="https://sites.google.com/site/brainus1en/science" TargetMode="External"/><Relationship Id="rId225" Type="http://schemas.openxmlformats.org/officeDocument/2006/relationships/hyperlink" Target="https://www.poimapper.com/en/features/" TargetMode="External"/><Relationship Id="rId346" Type="http://schemas.openxmlformats.org/officeDocument/2006/relationships/hyperlink" Target="http://www.nintex.com" TargetMode="External"/><Relationship Id="rId467" Type="http://schemas.openxmlformats.org/officeDocument/2006/relationships/hyperlink" Target="http://inventiv.io" TargetMode="External"/><Relationship Id="rId588" Type="http://schemas.openxmlformats.org/officeDocument/2006/relationships/hyperlink" Target="https://play.google.com/store/apps/details?id=org.ohmage.x.ohmage&amp;hl=en" TargetMode="External"/><Relationship Id="rId109" Type="http://schemas.openxmlformats.org/officeDocument/2006/relationships/hyperlink" Target="https://global.oup.com/academic/product/a-compendium-of-neuropsychological-tests-9780195159578?cc=ru&amp;lang=en&amp;" TargetMode="External"/><Relationship Id="rId108" Type="http://schemas.openxmlformats.org/officeDocument/2006/relationships/hyperlink" Target="https://www.cogstate.com/" TargetMode="External"/><Relationship Id="rId229" Type="http://schemas.openxmlformats.org/officeDocument/2006/relationships/hyperlink" Target="https://www.smart-trial.co/gcp-statement" TargetMode="External"/><Relationship Id="rId220" Type="http://schemas.openxmlformats.org/officeDocument/2006/relationships/hyperlink" Target="https://www.crucialdatasolutions.com/edc-and-esource/" TargetMode="External"/><Relationship Id="rId341" Type="http://schemas.openxmlformats.org/officeDocument/2006/relationships/hyperlink" Target="http://www.repsly.com" TargetMode="External"/><Relationship Id="rId462" Type="http://schemas.openxmlformats.org/officeDocument/2006/relationships/hyperlink" Target="http://www.zoomerang.com/" TargetMode="External"/><Relationship Id="rId583" Type="http://schemas.openxmlformats.org/officeDocument/2006/relationships/hyperlink" Target="https://developer.apple.com/health-fitness/" TargetMode="External"/><Relationship Id="rId340" Type="http://schemas.openxmlformats.org/officeDocument/2006/relationships/hyperlink" Target="https://www.devicemagic.com/" TargetMode="External"/><Relationship Id="rId461" Type="http://schemas.openxmlformats.org/officeDocument/2006/relationships/hyperlink" Target="https://www.checkmarket.com/" TargetMode="External"/><Relationship Id="rId582" Type="http://schemas.openxmlformats.org/officeDocument/2006/relationships/hyperlink" Target="https://www.google.com/fit/" TargetMode="External"/><Relationship Id="rId460" Type="http://schemas.openxmlformats.org/officeDocument/2006/relationships/hyperlink" Target="https://surveyplanet.com/" TargetMode="External"/><Relationship Id="rId581" Type="http://schemas.openxmlformats.org/officeDocument/2006/relationships/hyperlink" Target="https://md2k.org/software-how-to/software-smartphone.html" TargetMode="External"/><Relationship Id="rId580" Type="http://schemas.openxmlformats.org/officeDocument/2006/relationships/hyperlink" Target="https://play.google.com/store/apps/details?id=com.opendata.labs.sensorsdatacollector&amp;hl=en" TargetMode="External"/><Relationship Id="rId103" Type="http://schemas.openxmlformats.org/officeDocument/2006/relationships/hyperlink" Target="http://www.cambridgecognition.com/cantab/cognitive-tests/" TargetMode="External"/><Relationship Id="rId224" Type="http://schemas.openxmlformats.org/officeDocument/2006/relationships/hyperlink" Target="https://www.teamscopeapp.com/features" TargetMode="External"/><Relationship Id="rId345" Type="http://schemas.openxmlformats.org/officeDocument/2006/relationships/hyperlink" Target="https://klipboard.io/" TargetMode="External"/><Relationship Id="rId466" Type="http://schemas.openxmlformats.org/officeDocument/2006/relationships/hyperlink" Target="https://alternativeto.net/software/inventiv-insight/" TargetMode="External"/><Relationship Id="rId587" Type="http://schemas.openxmlformats.org/officeDocument/2006/relationships/hyperlink" Target="https://discover.microsoft.com/healthcare-digital-transformation-assessment/" TargetMode="External"/><Relationship Id="rId102" Type="http://schemas.openxmlformats.org/officeDocument/2006/relationships/hyperlink" Target="http://patient-innovation.com" TargetMode="External"/><Relationship Id="rId223" Type="http://schemas.openxmlformats.org/officeDocument/2006/relationships/hyperlink" Target="https://www.teamscopeapp.com/article/mobile-form-builder" TargetMode="External"/><Relationship Id="rId344" Type="http://schemas.openxmlformats.org/officeDocument/2006/relationships/hyperlink" Target="https://dataplus-research.com/supplementary-data/" TargetMode="External"/><Relationship Id="rId465" Type="http://schemas.openxmlformats.org/officeDocument/2006/relationships/hyperlink" Target="https://aweform.com/" TargetMode="External"/><Relationship Id="rId586" Type="http://schemas.openxmlformats.org/officeDocument/2006/relationships/hyperlink" Target="https://www.microsoft.com/fr-fr/industry/health?rtc=1" TargetMode="External"/><Relationship Id="rId101" Type="http://schemas.openxmlformats.org/officeDocument/2006/relationships/hyperlink" Target="https://www.simband.io/documentation/simband-documentation/" TargetMode="External"/><Relationship Id="rId222" Type="http://schemas.openxmlformats.org/officeDocument/2006/relationships/hyperlink" Target="https://www.teamscopeapp.com/" TargetMode="External"/><Relationship Id="rId343" Type="http://schemas.openxmlformats.org/officeDocument/2006/relationships/hyperlink" Target="https://www.ai2.com/products/prosel/" TargetMode="External"/><Relationship Id="rId464" Type="http://schemas.openxmlformats.org/officeDocument/2006/relationships/hyperlink" Target="https://qualaroo.com/" TargetMode="External"/><Relationship Id="rId585" Type="http://schemas.openxmlformats.org/officeDocument/2006/relationships/hyperlink" Target="https://getodk.org/" TargetMode="External"/><Relationship Id="rId100" Type="http://schemas.openxmlformats.org/officeDocument/2006/relationships/hyperlink" Target="http://touchautism.com/app/autism-apps/" TargetMode="External"/><Relationship Id="rId221" Type="http://schemas.openxmlformats.org/officeDocument/2006/relationships/hyperlink" Target="https://www.crucialdatasolutions.com/subscription-options/" TargetMode="External"/><Relationship Id="rId342" Type="http://schemas.openxmlformats.org/officeDocument/2006/relationships/hyperlink" Target="http://aetiolclinical.com" TargetMode="External"/><Relationship Id="rId463" Type="http://schemas.openxmlformats.org/officeDocument/2006/relationships/hyperlink" Target="https://reactflow.com/" TargetMode="External"/><Relationship Id="rId584" Type="http://schemas.openxmlformats.org/officeDocument/2006/relationships/hyperlink" Target="https://www.m-sense.de/en/" TargetMode="External"/><Relationship Id="rId217" Type="http://schemas.openxmlformats.org/officeDocument/2006/relationships/hyperlink" Target="https://www.formsonfire.com/features/" TargetMode="External"/><Relationship Id="rId338" Type="http://schemas.openxmlformats.org/officeDocument/2006/relationships/hyperlink" Target="https://www.form.com/platform/features/mobile-forms/" TargetMode="External"/><Relationship Id="rId459" Type="http://schemas.openxmlformats.org/officeDocument/2006/relationships/hyperlink" Target="http://www.enalyzer.com/" TargetMode="External"/><Relationship Id="rId216" Type="http://schemas.openxmlformats.org/officeDocument/2006/relationships/hyperlink" Target="https://onlinecrf.com/" TargetMode="External"/><Relationship Id="rId337" Type="http://schemas.openxmlformats.org/officeDocument/2006/relationships/hyperlink" Target="https://github.com/form-com" TargetMode="External"/><Relationship Id="rId458" Type="http://schemas.openxmlformats.org/officeDocument/2006/relationships/hyperlink" Target="http://www.pointsurveys.com/" TargetMode="External"/><Relationship Id="rId579" Type="http://schemas.openxmlformats.org/officeDocument/2006/relationships/hyperlink" Target="https://www.bewell-connect.com/" TargetMode="External"/><Relationship Id="rId215" Type="http://schemas.openxmlformats.org/officeDocument/2006/relationships/hyperlink" Target="https://crfweb.com/security-and-compliance/" TargetMode="External"/><Relationship Id="rId336" Type="http://schemas.openxmlformats.org/officeDocument/2006/relationships/hyperlink" Target="http://www.form.com" TargetMode="External"/><Relationship Id="rId457" Type="http://schemas.openxmlformats.org/officeDocument/2006/relationships/hyperlink" Target="http://www.surveymoz.com/" TargetMode="External"/><Relationship Id="rId578" Type="http://schemas.openxmlformats.org/officeDocument/2006/relationships/hyperlink" Target="https://predictive-technology-laboratory.github.io/sensus/" TargetMode="External"/><Relationship Id="rId214" Type="http://schemas.openxmlformats.org/officeDocument/2006/relationships/hyperlink" Target="https://crfweb.com/request-a-demo/" TargetMode="External"/><Relationship Id="rId335" Type="http://schemas.openxmlformats.org/officeDocument/2006/relationships/hyperlink" Target="http://form.com" TargetMode="External"/><Relationship Id="rId456" Type="http://schemas.openxmlformats.org/officeDocument/2006/relationships/hyperlink" Target="http://www.chilledlime.com/" TargetMode="External"/><Relationship Id="rId577" Type="http://schemas.openxmlformats.org/officeDocument/2006/relationships/hyperlink" Target="https://www.ncbi.nlm.nih.gov/pmc/articles/PMC5572675/" TargetMode="External"/><Relationship Id="rId219" Type="http://schemas.openxmlformats.org/officeDocument/2006/relationships/hyperlink" Target="https://my-researchmanager.com/en/home-2/" TargetMode="External"/><Relationship Id="rId218" Type="http://schemas.openxmlformats.org/officeDocument/2006/relationships/hyperlink" Target="https://www.formsonfire.com/security-infrastructure/" TargetMode="External"/><Relationship Id="rId339" Type="http://schemas.openxmlformats.org/officeDocument/2006/relationships/hyperlink" Target="https://www.form.com/request-demo/21581472604/" TargetMode="External"/><Relationship Id="rId330" Type="http://schemas.openxmlformats.org/officeDocument/2006/relationships/hyperlink" Target="https://www.123formbuilder.com/signup.html" TargetMode="External"/><Relationship Id="rId451" Type="http://schemas.openxmlformats.org/officeDocument/2006/relationships/hyperlink" Target="https://www.kwiksurveys.com/" TargetMode="External"/><Relationship Id="rId572" Type="http://schemas.openxmlformats.org/officeDocument/2006/relationships/hyperlink" Target="https://live.tech.cornell.edu/built/researchstack/" TargetMode="External"/><Relationship Id="rId450" Type="http://schemas.openxmlformats.org/officeDocument/2006/relationships/hyperlink" Target="https://webform.com/" TargetMode="External"/><Relationship Id="rId571" Type="http://schemas.openxmlformats.org/officeDocument/2006/relationships/hyperlink" Target="https://www.apple.com/researchkit/" TargetMode="External"/><Relationship Id="rId570" Type="http://schemas.openxmlformats.org/officeDocument/2006/relationships/hyperlink" Target="https://play.google.com/store/apps/details?id=com.lifedata.reallife_exp&amp;hl=en" TargetMode="External"/><Relationship Id="rId213" Type="http://schemas.openxmlformats.org/officeDocument/2006/relationships/hyperlink" Target="https://crfweb.com/" TargetMode="External"/><Relationship Id="rId334" Type="http://schemas.openxmlformats.org/officeDocument/2006/relationships/hyperlink" Target="https://www.kordata.com/request-demo/" TargetMode="External"/><Relationship Id="rId455" Type="http://schemas.openxmlformats.org/officeDocument/2006/relationships/hyperlink" Target="http://esurv.org/" TargetMode="External"/><Relationship Id="rId576" Type="http://schemas.openxmlformats.org/officeDocument/2006/relationships/hyperlink" Target="https://www.mathworks.com/help/matlabmobile_android/sensor-data-collection.html" TargetMode="External"/><Relationship Id="rId212" Type="http://schemas.openxmlformats.org/officeDocument/2006/relationships/hyperlink" Target="https://encapsia.com/virtual-clinical-trials/" TargetMode="External"/><Relationship Id="rId333" Type="http://schemas.openxmlformats.org/officeDocument/2006/relationships/hyperlink" Target="https://www.kordata.com" TargetMode="External"/><Relationship Id="rId454" Type="http://schemas.openxmlformats.org/officeDocument/2006/relationships/hyperlink" Target="http://esurv.org" TargetMode="External"/><Relationship Id="rId575" Type="http://schemas.openxmlformats.org/officeDocument/2006/relationships/hyperlink" Target="https://www.unforgettable.me/" TargetMode="External"/><Relationship Id="rId211" Type="http://schemas.openxmlformats.org/officeDocument/2006/relationships/hyperlink" Target="https://helpdesk.castoredc.com/article/24-server-selecting-data-storage-location" TargetMode="External"/><Relationship Id="rId332" Type="http://schemas.openxmlformats.org/officeDocument/2006/relationships/hyperlink" Target="https://www.medforcetech.com/learn-more/" TargetMode="External"/><Relationship Id="rId453" Type="http://schemas.openxmlformats.org/officeDocument/2006/relationships/hyperlink" Target="http://www.sogosurvey.com/" TargetMode="External"/><Relationship Id="rId574" Type="http://schemas.openxmlformats.org/officeDocument/2006/relationships/hyperlink" Target="http://unforgettable.me" TargetMode="External"/><Relationship Id="rId210" Type="http://schemas.openxmlformats.org/officeDocument/2006/relationships/hyperlink" Target="https://www.castoredc.com/schedule-demo/" TargetMode="External"/><Relationship Id="rId331" Type="http://schemas.openxmlformats.org/officeDocument/2006/relationships/hyperlink" Target="http://www.medforcetech.com/solutions/formscenter/" TargetMode="External"/><Relationship Id="rId452" Type="http://schemas.openxmlformats.org/officeDocument/2006/relationships/hyperlink" Target="http://www.survio.com/" TargetMode="External"/><Relationship Id="rId573" Type="http://schemas.openxmlformats.org/officeDocument/2006/relationships/hyperlink" Target="https://www.sensingkit.org/" TargetMode="External"/><Relationship Id="rId370" Type="http://schemas.openxmlformats.org/officeDocument/2006/relationships/hyperlink" Target="https://bytescout.com/products/developer/screencapturingsdk/screencapturingsdk.html" TargetMode="External"/><Relationship Id="rId491" Type="http://schemas.openxmlformats.org/officeDocument/2006/relationships/hyperlink" Target="http://hubert.ai" TargetMode="External"/><Relationship Id="rId490" Type="http://schemas.openxmlformats.org/officeDocument/2006/relationships/hyperlink" Target="http://surveyexchange.co.uk/" TargetMode="External"/><Relationship Id="rId129" Type="http://schemas.openxmlformats.org/officeDocument/2006/relationships/hyperlink" Target="https://www.sensingkit.org/documentation/ios/" TargetMode="External"/><Relationship Id="rId128" Type="http://schemas.openxmlformats.org/officeDocument/2006/relationships/hyperlink" Target="https://www.sensingkit.org" TargetMode="External"/><Relationship Id="rId249" Type="http://schemas.openxmlformats.org/officeDocument/2006/relationships/hyperlink" Target="https://www.crscube.io/cubeBUILDER.do" TargetMode="External"/><Relationship Id="rId127" Type="http://schemas.openxmlformats.org/officeDocument/2006/relationships/hyperlink" Target="https://five.epicollect.net/" TargetMode="External"/><Relationship Id="rId248" Type="http://schemas.openxmlformats.org/officeDocument/2006/relationships/hyperlink" Target="https://clincase.com/e-clinical-technology-solutions/" TargetMode="External"/><Relationship Id="rId369" Type="http://schemas.openxmlformats.org/officeDocument/2006/relationships/hyperlink" Target="https://www.nchsoftware.com/capture/index.html" TargetMode="External"/><Relationship Id="rId126" Type="http://schemas.openxmlformats.org/officeDocument/2006/relationships/hyperlink" Target="https://ilumivu.com/solutions/ecological-momentary-assessment-app/" TargetMode="External"/><Relationship Id="rId247" Type="http://schemas.openxmlformats.org/officeDocument/2006/relationships/hyperlink" Target="https://www.arisglobal.com/demo-request/" TargetMode="External"/><Relationship Id="rId368" Type="http://schemas.openxmlformats.org/officeDocument/2006/relationships/hyperlink" Target="http://home.magpi.com" TargetMode="External"/><Relationship Id="rId489" Type="http://schemas.openxmlformats.org/officeDocument/2006/relationships/hyperlink" Target="https://www.apphp.com/php-survey/index.php" TargetMode="External"/><Relationship Id="rId121" Type="http://schemas.openxmlformats.org/officeDocument/2006/relationships/hyperlink" Target="https://www.brainbaseline.com/" TargetMode="External"/><Relationship Id="rId242" Type="http://schemas.openxmlformats.org/officeDocument/2006/relationships/hyperlink" Target="https://dm-matrix.com/" TargetMode="External"/><Relationship Id="rId363" Type="http://schemas.openxmlformats.org/officeDocument/2006/relationships/hyperlink" Target="https://gathercapture.com/data-capture" TargetMode="External"/><Relationship Id="rId484" Type="http://schemas.openxmlformats.org/officeDocument/2006/relationships/hyperlink" Target="https://wyzerr.com/" TargetMode="External"/><Relationship Id="rId120" Type="http://schemas.openxmlformats.org/officeDocument/2006/relationships/hyperlink" Target="http://cognoa.com" TargetMode="External"/><Relationship Id="rId241" Type="http://schemas.openxmlformats.org/officeDocument/2006/relationships/hyperlink" Target="https://dm-matrix.com/solutions/matrix-cloud-edc" TargetMode="External"/><Relationship Id="rId362" Type="http://schemas.openxmlformats.org/officeDocument/2006/relationships/hyperlink" Target="https://vksapp.com/book-demo" TargetMode="External"/><Relationship Id="rId483" Type="http://schemas.openxmlformats.org/officeDocument/2006/relationships/hyperlink" Target="http://satsum.com/" TargetMode="External"/><Relationship Id="rId240" Type="http://schemas.openxmlformats.org/officeDocument/2006/relationships/hyperlink" Target="http://dsg-us.com/dsg-product-designer.html" TargetMode="External"/><Relationship Id="rId361" Type="http://schemas.openxmlformats.org/officeDocument/2006/relationships/hyperlink" Target="https://vksapp.com/" TargetMode="External"/><Relationship Id="rId482" Type="http://schemas.openxmlformats.org/officeDocument/2006/relationships/hyperlink" Target="http://formcrafts.com/" TargetMode="External"/><Relationship Id="rId360" Type="http://schemas.openxmlformats.org/officeDocument/2006/relationships/hyperlink" Target="https://www.helpsystems.com/cta/request-a-quote" TargetMode="External"/><Relationship Id="rId481" Type="http://schemas.openxmlformats.org/officeDocument/2006/relationships/hyperlink" Target="https://www.surveystatz.com/" TargetMode="External"/><Relationship Id="rId125" Type="http://schemas.openxmlformats.org/officeDocument/2006/relationships/hyperlink" Target="https://en.wikipedia.org/wiki/Mobile_phone_based_sensing_software" TargetMode="External"/><Relationship Id="rId246" Type="http://schemas.openxmlformats.org/officeDocument/2006/relationships/hyperlink" Target="https://www.arisglobal.com/products/lifesphere-edc-agcapture/" TargetMode="External"/><Relationship Id="rId367" Type="http://schemas.openxmlformats.org/officeDocument/2006/relationships/hyperlink" Target="http://www.returnableforms.com/overview/index.asp" TargetMode="External"/><Relationship Id="rId488" Type="http://schemas.openxmlformats.org/officeDocument/2006/relationships/hyperlink" Target="http://inq.social/" TargetMode="External"/><Relationship Id="rId124" Type="http://schemas.openxmlformats.org/officeDocument/2006/relationships/hyperlink" Target="https://en.wikipedia.org/wiki/Mobile_phone_based_sensing_software" TargetMode="External"/><Relationship Id="rId245" Type="http://schemas.openxmlformats.org/officeDocument/2006/relationships/hyperlink" Target="https://qureclinical.com/" TargetMode="External"/><Relationship Id="rId366" Type="http://schemas.openxmlformats.org/officeDocument/2006/relationships/hyperlink" Target="http://www.infoset.gr" TargetMode="External"/><Relationship Id="rId487" Type="http://schemas.openxmlformats.org/officeDocument/2006/relationships/hyperlink" Target="https://insightstash.com/" TargetMode="External"/><Relationship Id="rId123" Type="http://schemas.openxmlformats.org/officeDocument/2006/relationships/hyperlink" Target="https://www.beiwe.org/" TargetMode="External"/><Relationship Id="rId244" Type="http://schemas.openxmlformats.org/officeDocument/2006/relationships/hyperlink" Target="https://go.forteresearch.com/oncore-enterprise-research-info?_ga=2.218884059.314534144.1597324828-693857588.1596999173" TargetMode="External"/><Relationship Id="rId365" Type="http://schemas.openxmlformats.org/officeDocument/2006/relationships/hyperlink" Target="https://www.dozuki.com/pricing" TargetMode="External"/><Relationship Id="rId486" Type="http://schemas.openxmlformats.org/officeDocument/2006/relationships/hyperlink" Target="https://www.checkbox.com/" TargetMode="External"/><Relationship Id="rId122" Type="http://schemas.openxmlformats.org/officeDocument/2006/relationships/hyperlink" Target="http://www.funf.org" TargetMode="External"/><Relationship Id="rId243" Type="http://schemas.openxmlformats.org/officeDocument/2006/relationships/hyperlink" Target="https://forteresearch.com/enterprise-research-oncore/" TargetMode="External"/><Relationship Id="rId364" Type="http://schemas.openxmlformats.org/officeDocument/2006/relationships/hyperlink" Target="https://www.dozuki.com/solutions/need/work-instructions" TargetMode="External"/><Relationship Id="rId485" Type="http://schemas.openxmlformats.org/officeDocument/2006/relationships/hyperlink" Target="https://www.mobosurvey.com/" TargetMode="External"/><Relationship Id="rId95" Type="http://schemas.openxmlformats.org/officeDocument/2006/relationships/hyperlink" Target="http://kloogsocialskills.com/" TargetMode="External"/><Relationship Id="rId94" Type="http://schemas.openxmlformats.org/officeDocument/2006/relationships/hyperlink" Target="https://autismandbeyond.researchkit.duke.edu/" TargetMode="External"/><Relationship Id="rId97" Type="http://schemas.openxmlformats.org/officeDocument/2006/relationships/hyperlink" Target="http://www.silverliningmm.com/" TargetMode="External"/><Relationship Id="rId96" Type="http://schemas.openxmlformats.org/officeDocument/2006/relationships/hyperlink" Target="https://www.wonkido.com/about" TargetMode="External"/><Relationship Id="rId99" Type="http://schemas.openxmlformats.org/officeDocument/2006/relationships/hyperlink" Target="https://itunes.apple.com/us/app/autism-therapy-with-mita-lite/id1020290425?mt=8" TargetMode="External"/><Relationship Id="rId480" Type="http://schemas.openxmlformats.org/officeDocument/2006/relationships/hyperlink" Target="http://www.surveyanyplace.com/" TargetMode="External"/><Relationship Id="rId98" Type="http://schemas.openxmlformats.org/officeDocument/2006/relationships/hyperlink" Target="http://www.teachspeechapps.com/pronouns.html" TargetMode="External"/><Relationship Id="rId91" Type="http://schemas.openxmlformats.org/officeDocument/2006/relationships/hyperlink" Target="http://www.leka.io/" TargetMode="External"/><Relationship Id="rId90" Type="http://schemas.openxmlformats.org/officeDocument/2006/relationships/hyperlink" Target="https://sites.google.com/site/amalcorn0131/home/thesis" TargetMode="External"/><Relationship Id="rId93" Type="http://schemas.openxmlformats.org/officeDocument/2006/relationships/hyperlink" Target="https://itunes.apple.com/us/app/cooperation-station-autism-teamwork-trainer/id1067863932?mt=8" TargetMode="External"/><Relationship Id="rId92" Type="http://schemas.openxmlformats.org/officeDocument/2006/relationships/hyperlink" Target="https://www.angelsense.com/" TargetMode="External"/><Relationship Id="rId118" Type="http://schemas.openxmlformats.org/officeDocument/2006/relationships/hyperlink" Target="https://tech.cbits.northwestern.edu/purple-robot/" TargetMode="External"/><Relationship Id="rId239" Type="http://schemas.openxmlformats.org/officeDocument/2006/relationships/hyperlink" Target="http://bizefficiency.co.za/" TargetMode="External"/><Relationship Id="rId117" Type="http://schemas.openxmlformats.org/officeDocument/2006/relationships/hyperlink" Target="https://www.castoredc.com/for-researchers/" TargetMode="External"/><Relationship Id="rId238" Type="http://schemas.openxmlformats.org/officeDocument/2006/relationships/hyperlink" Target="https://www.mednetsolutions.com/demo/" TargetMode="External"/><Relationship Id="rId359" Type="http://schemas.openxmlformats.org/officeDocument/2006/relationships/hyperlink" Target="https://www.helpsystems.com/product-lines/document-management" TargetMode="External"/><Relationship Id="rId116" Type="http://schemas.openxmlformats.org/officeDocument/2006/relationships/hyperlink" Target="https://pielsurvey.org/" TargetMode="External"/><Relationship Id="rId237" Type="http://schemas.openxmlformats.org/officeDocument/2006/relationships/hyperlink" Target="https://www.mednetsolutions.com/solutions/data-capture/" TargetMode="External"/><Relationship Id="rId358" Type="http://schemas.openxmlformats.org/officeDocument/2006/relationships/hyperlink" Target="http://www.axiommetrics.com/request-a-budget/" TargetMode="External"/><Relationship Id="rId479" Type="http://schemas.openxmlformats.org/officeDocument/2006/relationships/hyperlink" Target="https://surveytown.com/" TargetMode="External"/><Relationship Id="rId115" Type="http://schemas.openxmlformats.org/officeDocument/2006/relationships/hyperlink" Target="http://researchkit.org/" TargetMode="External"/><Relationship Id="rId236" Type="http://schemas.openxmlformats.org/officeDocument/2006/relationships/hyperlink" Target="https://www.web.naturalforms.com/online-form-builder" TargetMode="External"/><Relationship Id="rId357" Type="http://schemas.openxmlformats.org/officeDocument/2006/relationships/hyperlink" Target="http://www.axiommetrics.com/fusion-eclinical-suite/" TargetMode="External"/><Relationship Id="rId478" Type="http://schemas.openxmlformats.org/officeDocument/2006/relationships/hyperlink" Target="https://www.startquestion.com/" TargetMode="External"/><Relationship Id="rId599" Type="http://schemas.openxmlformats.org/officeDocument/2006/relationships/hyperlink" Target="https://bitalino.com/en/software" TargetMode="External"/><Relationship Id="rId119" Type="http://schemas.openxmlformats.org/officeDocument/2006/relationships/hyperlink" Target="https://www.clinicalink.com" TargetMode="External"/><Relationship Id="rId110" Type="http://schemas.openxmlformats.org/officeDocument/2006/relationships/hyperlink" Target="https://worlddatabaseofhappiness.eur.nl/hap_quer/hqi_fp.htm" TargetMode="External"/><Relationship Id="rId231" Type="http://schemas.openxmlformats.org/officeDocument/2006/relationships/hyperlink" Target="https://www.clinion.com/request-demo/" TargetMode="External"/><Relationship Id="rId352" Type="http://schemas.openxmlformats.org/officeDocument/2006/relationships/hyperlink" Target="http://www.ngsurvey.com" TargetMode="External"/><Relationship Id="rId473" Type="http://schemas.openxmlformats.org/officeDocument/2006/relationships/hyperlink" Target="http://wizu.com/" TargetMode="External"/><Relationship Id="rId594" Type="http://schemas.openxmlformats.org/officeDocument/2006/relationships/hyperlink" Target="http://www.armstroke.com/" TargetMode="External"/><Relationship Id="rId230" Type="http://schemas.openxmlformats.org/officeDocument/2006/relationships/hyperlink" Target="https://www.clinion.com/clinion-edc/" TargetMode="External"/><Relationship Id="rId351" Type="http://schemas.openxmlformats.org/officeDocument/2006/relationships/hyperlink" Target="https://go.forteresearch.com/forte-edc-demo?_ga=2.11838582.314534144.1597324828-693857588.1596999173" TargetMode="External"/><Relationship Id="rId472" Type="http://schemas.openxmlformats.org/officeDocument/2006/relationships/hyperlink" Target="https://formbit.co/" TargetMode="External"/><Relationship Id="rId593" Type="http://schemas.openxmlformats.org/officeDocument/2006/relationships/hyperlink" Target="https://github.com/kenyoneda/ActiTracker" TargetMode="External"/><Relationship Id="rId350" Type="http://schemas.openxmlformats.org/officeDocument/2006/relationships/hyperlink" Target="https://forteresearch.com/electronic-data-capture-forte-edc/" TargetMode="External"/><Relationship Id="rId471" Type="http://schemas.openxmlformats.org/officeDocument/2006/relationships/hyperlink" Target="https://cusjo.com/" TargetMode="External"/><Relationship Id="rId592" Type="http://schemas.openxmlformats.org/officeDocument/2006/relationships/hyperlink" Target="https://github.com/kenyoneda/ActiTracker" TargetMode="External"/><Relationship Id="rId470" Type="http://schemas.openxmlformats.org/officeDocument/2006/relationships/hyperlink" Target="http://getinsights.co" TargetMode="External"/><Relationship Id="rId591" Type="http://schemas.openxmlformats.org/officeDocument/2006/relationships/hyperlink" Target="https://apps.apple.com/us/app/cardiio-heart-rate-monitor/id542891434" TargetMode="External"/><Relationship Id="rId114" Type="http://schemas.openxmlformats.org/officeDocument/2006/relationships/hyperlink" Target="https://forms.empatica.com/form-5054733/get-in-touch" TargetMode="External"/><Relationship Id="rId235" Type="http://schemas.openxmlformats.org/officeDocument/2006/relationships/hyperlink" Target="https://www.stroma.com/formation-software/" TargetMode="External"/><Relationship Id="rId356" Type="http://schemas.openxmlformats.org/officeDocument/2006/relationships/hyperlink" Target="http://www.docuphase.com/" TargetMode="External"/><Relationship Id="rId477" Type="http://schemas.openxmlformats.org/officeDocument/2006/relationships/hyperlink" Target="https://www.soscisurvey.com/" TargetMode="External"/><Relationship Id="rId598" Type="http://schemas.openxmlformats.org/officeDocument/2006/relationships/hyperlink" Target="https://www.nike.com/nike-app" TargetMode="External"/><Relationship Id="rId113" Type="http://schemas.openxmlformats.org/officeDocument/2006/relationships/hyperlink" Target="https://www.empatica.com/en-eu/embraceplus/" TargetMode="External"/><Relationship Id="rId234" Type="http://schemas.openxmlformats.org/officeDocument/2006/relationships/hyperlink" Target="https://vksapp.com/privacy-policy" TargetMode="External"/><Relationship Id="rId355" Type="http://schemas.openxmlformats.org/officeDocument/2006/relationships/hyperlink" Target="http://www.goformz.com" TargetMode="External"/><Relationship Id="rId476" Type="http://schemas.openxmlformats.org/officeDocument/2006/relationships/hyperlink" Target="https://pollanimal.com/" TargetMode="External"/><Relationship Id="rId597" Type="http://schemas.openxmlformats.org/officeDocument/2006/relationships/hyperlink" Target="https://www.consolvo.org/ubifit" TargetMode="External"/><Relationship Id="rId112" Type="http://schemas.openxmlformats.org/officeDocument/2006/relationships/hyperlink" Target="https://www.empatica.com/en-eu/embrace2/" TargetMode="External"/><Relationship Id="rId233" Type="http://schemas.openxmlformats.org/officeDocument/2006/relationships/hyperlink" Target="https://vksapp.com/book-demo" TargetMode="External"/><Relationship Id="rId354" Type="http://schemas.openxmlformats.org/officeDocument/2006/relationships/hyperlink" Target="https://www.anjusoftware.com/solutions/clinical-trials/clinplus/clinplus-edc" TargetMode="External"/><Relationship Id="rId475" Type="http://schemas.openxmlformats.org/officeDocument/2006/relationships/hyperlink" Target="https://sarshomar.com/" TargetMode="External"/><Relationship Id="rId596" Type="http://schemas.openxmlformats.org/officeDocument/2006/relationships/hyperlink" Target="https://en.wikipedia.org/wiki/Sense_Networks" TargetMode="External"/><Relationship Id="rId111" Type="http://schemas.openxmlformats.org/officeDocument/2006/relationships/hyperlink" Target="https://www.apple.com/shop/buy-watch/apple-watch" TargetMode="External"/><Relationship Id="rId232" Type="http://schemas.openxmlformats.org/officeDocument/2006/relationships/hyperlink" Target="https://vksapp.com/products/vks-pro" TargetMode="External"/><Relationship Id="rId353" Type="http://schemas.openxmlformats.org/officeDocument/2006/relationships/hyperlink" Target="https://www.examineyou.com/" TargetMode="External"/><Relationship Id="rId474" Type="http://schemas.openxmlformats.org/officeDocument/2006/relationships/hyperlink" Target="https://alternativeto.net/software/sarshomar/" TargetMode="External"/><Relationship Id="rId595" Type="http://schemas.openxmlformats.org/officeDocument/2006/relationships/hyperlink" Target="https://ubicomplab.cs.washington.edu/publications/hemaapp/" TargetMode="External"/><Relationship Id="rId305" Type="http://schemas.openxmlformats.org/officeDocument/2006/relationships/hyperlink" Target="https://www.g2.com/products/pristima/reviews" TargetMode="External"/><Relationship Id="rId426" Type="http://schemas.openxmlformats.org/officeDocument/2006/relationships/hyperlink" Target="http://poll.ly" TargetMode="External"/><Relationship Id="rId547" Type="http://schemas.openxmlformats.org/officeDocument/2006/relationships/hyperlink" Target="https://www.visioncritical.com/surveys" TargetMode="External"/><Relationship Id="rId304" Type="http://schemas.openxmlformats.org/officeDocument/2006/relationships/hyperlink" Target="http://www.oracle.com/us/industries/life-sciences/045788.pdf" TargetMode="External"/><Relationship Id="rId425" Type="http://schemas.openxmlformats.org/officeDocument/2006/relationships/hyperlink" Target="https://surveyjs.io/" TargetMode="External"/><Relationship Id="rId546" Type="http://schemas.openxmlformats.org/officeDocument/2006/relationships/hyperlink" Target="http://www.survata.com" TargetMode="External"/><Relationship Id="rId303" Type="http://schemas.openxmlformats.org/officeDocument/2006/relationships/hyperlink" Target="http://oncoramedical.com" TargetMode="External"/><Relationship Id="rId424" Type="http://schemas.openxmlformats.org/officeDocument/2006/relationships/hyperlink" Target="https://forms.id/" TargetMode="External"/><Relationship Id="rId545" Type="http://schemas.openxmlformats.org/officeDocument/2006/relationships/hyperlink" Target="https://www.clientheartbeat.com/" TargetMode="External"/><Relationship Id="rId302" Type="http://schemas.openxmlformats.org/officeDocument/2006/relationships/hyperlink" Target="https://www.g2.com/products/oncora-medical/reviews" TargetMode="External"/><Relationship Id="rId423" Type="http://schemas.openxmlformats.org/officeDocument/2006/relationships/hyperlink" Target="http://forms.id" TargetMode="External"/><Relationship Id="rId544" Type="http://schemas.openxmlformats.org/officeDocument/2006/relationships/hyperlink" Target="https://www.snapsurveys.com/" TargetMode="External"/><Relationship Id="rId309" Type="http://schemas.openxmlformats.org/officeDocument/2006/relationships/hyperlink" Target="https://www.protocolfirst.com/" TargetMode="External"/><Relationship Id="rId308" Type="http://schemas.openxmlformats.org/officeDocument/2006/relationships/hyperlink" Target="https://www.g2.com/products/protocol-first-edc/reviews" TargetMode="External"/><Relationship Id="rId429" Type="http://schemas.openxmlformats.org/officeDocument/2006/relationships/hyperlink" Target="https://ec.europa.eu/eusurvey" TargetMode="External"/><Relationship Id="rId307" Type="http://schemas.openxmlformats.org/officeDocument/2006/relationships/hyperlink" Target="https://www.xybion.com/schedule-a-demo/" TargetMode="External"/><Relationship Id="rId428" Type="http://schemas.openxmlformats.org/officeDocument/2006/relationships/hyperlink" Target="https://4screens.net/engageform/" TargetMode="External"/><Relationship Id="rId549" Type="http://schemas.openxmlformats.org/officeDocument/2006/relationships/hyperlink" Target="http://www.perceptyx.com" TargetMode="External"/><Relationship Id="rId306" Type="http://schemas.openxmlformats.org/officeDocument/2006/relationships/hyperlink" Target="https://xybion.com/pristima-xd/pristima/" TargetMode="External"/><Relationship Id="rId427" Type="http://schemas.openxmlformats.org/officeDocument/2006/relationships/hyperlink" Target="https://poll.ly/" TargetMode="External"/><Relationship Id="rId548" Type="http://schemas.openxmlformats.org/officeDocument/2006/relationships/hyperlink" Target="https://www.cisco.com/c/en/us/products/contact-center/webex-experience-management/index.html" TargetMode="External"/><Relationship Id="rId301" Type="http://schemas.openxmlformats.org/officeDocument/2006/relationships/hyperlink" Target="https://www.nextrials.com/" TargetMode="External"/><Relationship Id="rId422" Type="http://schemas.openxmlformats.org/officeDocument/2006/relationships/hyperlink" Target="http://www.responster.com/" TargetMode="External"/><Relationship Id="rId543" Type="http://schemas.openxmlformats.org/officeDocument/2006/relationships/hyperlink" Target="http://www.polleverywhere.com" TargetMode="External"/><Relationship Id="rId300" Type="http://schemas.openxmlformats.org/officeDocument/2006/relationships/hyperlink" Target="https://www.ddismart.com/request-demo" TargetMode="External"/><Relationship Id="rId421" Type="http://schemas.openxmlformats.org/officeDocument/2006/relationships/hyperlink" Target="https://www.hotjar.com/" TargetMode="External"/><Relationship Id="rId542" Type="http://schemas.openxmlformats.org/officeDocument/2006/relationships/hyperlink" Target="https://www.pfind.com/alternatives/polls-everywhere" TargetMode="External"/><Relationship Id="rId420" Type="http://schemas.openxmlformats.org/officeDocument/2006/relationships/hyperlink" Target="https://survicate.com/software/surveys-and-forms/" TargetMode="External"/><Relationship Id="rId541" Type="http://schemas.openxmlformats.org/officeDocument/2006/relationships/hyperlink" Target="https://www.marketforce.com/solutions-and-products/customer-surveys" TargetMode="External"/><Relationship Id="rId540" Type="http://schemas.openxmlformats.org/officeDocument/2006/relationships/hyperlink" Target="https://www.surveyanalytics.com/" TargetMode="External"/><Relationship Id="rId415" Type="http://schemas.openxmlformats.org/officeDocument/2006/relationships/hyperlink" Target="https://www.typeform.com/" TargetMode="External"/><Relationship Id="rId536" Type="http://schemas.openxmlformats.org/officeDocument/2006/relationships/hyperlink" Target="https://www.nipo.com/nfield-online" TargetMode="External"/><Relationship Id="rId414" Type="http://schemas.openxmlformats.org/officeDocument/2006/relationships/hyperlink" Target="https://github.com/MaritzCX/maritzcx-ios-survey-sdk-old/blob/master/LICENSE" TargetMode="External"/><Relationship Id="rId535" Type="http://schemas.openxmlformats.org/officeDocument/2006/relationships/hyperlink" Target="https://www.idsurvey.com/en/" TargetMode="External"/><Relationship Id="rId413" Type="http://schemas.openxmlformats.org/officeDocument/2006/relationships/hyperlink" Target="https://www.maritzcx.com/what-we-do/survey-builder/" TargetMode="External"/><Relationship Id="rId534" Type="http://schemas.openxmlformats.org/officeDocument/2006/relationships/hyperlink" Target="https://www.keysurvey.com/" TargetMode="External"/><Relationship Id="rId412" Type="http://schemas.openxmlformats.org/officeDocument/2006/relationships/hyperlink" Target="https://www.surveygizmo.com/plans-pricing/" TargetMode="External"/><Relationship Id="rId533" Type="http://schemas.openxmlformats.org/officeDocument/2006/relationships/hyperlink" Target="https://rotatorsurvey.com" TargetMode="External"/><Relationship Id="rId419" Type="http://schemas.openxmlformats.org/officeDocument/2006/relationships/hyperlink" Target="https://www.limesurvey.org/" TargetMode="External"/><Relationship Id="rId418" Type="http://schemas.openxmlformats.org/officeDocument/2006/relationships/hyperlink" Target="https://www.google.com/intl/en/forms/about/" TargetMode="External"/><Relationship Id="rId539" Type="http://schemas.openxmlformats.org/officeDocument/2006/relationships/hyperlink" Target="https://groupquality.com/products/online-surveys/" TargetMode="External"/><Relationship Id="rId417" Type="http://schemas.openxmlformats.org/officeDocument/2006/relationships/hyperlink" Target="https://www.surveylab.com/" TargetMode="External"/><Relationship Id="rId538" Type="http://schemas.openxmlformats.org/officeDocument/2006/relationships/hyperlink" Target="https://www.gainsight.com/product-experience/" TargetMode="External"/><Relationship Id="rId416" Type="http://schemas.openxmlformats.org/officeDocument/2006/relationships/hyperlink" Target="https://www.project-redcap.org/" TargetMode="External"/><Relationship Id="rId537" Type="http://schemas.openxmlformats.org/officeDocument/2006/relationships/hyperlink" Target="https://www.centercode.com/" TargetMode="External"/><Relationship Id="rId411" Type="http://schemas.openxmlformats.org/officeDocument/2006/relationships/hyperlink" Target="https://github.com/Confirmit/ResponsiveSurveyRendering/blob/master/LICENSE" TargetMode="External"/><Relationship Id="rId532" Type="http://schemas.openxmlformats.org/officeDocument/2006/relationships/hyperlink" Target="https://www.quicksurveys.com/" TargetMode="External"/><Relationship Id="rId410" Type="http://schemas.openxmlformats.org/officeDocument/2006/relationships/hyperlink" Target="https://www.confirmit.com/" TargetMode="External"/><Relationship Id="rId531" Type="http://schemas.openxmlformats.org/officeDocument/2006/relationships/hyperlink" Target="https://www.gosurvey.in/" TargetMode="External"/><Relationship Id="rId530" Type="http://schemas.openxmlformats.org/officeDocument/2006/relationships/hyperlink" Target="https://www.voxco.com/" TargetMode="External"/><Relationship Id="rId206" Type="http://schemas.openxmlformats.org/officeDocument/2006/relationships/hyperlink" Target="https://flexdatabases.com/zh/security/" TargetMode="External"/><Relationship Id="rId327" Type="http://schemas.openxmlformats.org/officeDocument/2006/relationships/hyperlink" Target="https://www.fulcrumapp.com/pricing/" TargetMode="External"/><Relationship Id="rId448" Type="http://schemas.openxmlformats.org/officeDocument/2006/relationships/hyperlink" Target="https://delighted.com/" TargetMode="External"/><Relationship Id="rId569" Type="http://schemas.openxmlformats.org/officeDocument/2006/relationships/hyperlink" Target="https://www.radar-cns.org/" TargetMode="External"/><Relationship Id="rId205" Type="http://schemas.openxmlformats.org/officeDocument/2006/relationships/hyperlink" Target="https://flexdatabases.com/clinical-trial-management-system/" TargetMode="External"/><Relationship Id="rId326" Type="http://schemas.openxmlformats.org/officeDocument/2006/relationships/hyperlink" Target="https://github.com/fulcrumapp?page=1" TargetMode="External"/><Relationship Id="rId447" Type="http://schemas.openxmlformats.org/officeDocument/2006/relationships/hyperlink" Target="http://surveynuts.com/" TargetMode="External"/><Relationship Id="rId568" Type="http://schemas.openxmlformats.org/officeDocument/2006/relationships/hyperlink" Target="https://github.com/cbitstech/Purple-Robot" TargetMode="External"/><Relationship Id="rId204" Type="http://schemas.openxmlformats.org/officeDocument/2006/relationships/hyperlink" Target="https://www.ibm.com/products/clinical-development" TargetMode="External"/><Relationship Id="rId325" Type="http://schemas.openxmlformats.org/officeDocument/2006/relationships/hyperlink" Target="https://www.fulcrumapp.com/" TargetMode="External"/><Relationship Id="rId446" Type="http://schemas.openxmlformats.org/officeDocument/2006/relationships/hyperlink" Target="https://getodk.org/" TargetMode="External"/><Relationship Id="rId567" Type="http://schemas.openxmlformats.org/officeDocument/2006/relationships/hyperlink" Target="https://www.psyt.co.uk/" TargetMode="External"/><Relationship Id="rId203" Type="http://schemas.openxmlformats.org/officeDocument/2006/relationships/hyperlink" Target="https://medrio-docs.atlassian.net/wiki/spaces/MD/pages/1241305/Roles+and+Permissions" TargetMode="External"/><Relationship Id="rId324" Type="http://schemas.openxmlformats.org/officeDocument/2006/relationships/hyperlink" Target="https://www.viedoc.com/request-demo/" TargetMode="External"/><Relationship Id="rId445" Type="http://schemas.openxmlformats.org/officeDocument/2006/relationships/hyperlink" Target="https://feedier.com/" TargetMode="External"/><Relationship Id="rId566" Type="http://schemas.openxmlformats.org/officeDocument/2006/relationships/hyperlink" Target="https://sourceforge.net/projects/psychlog/" TargetMode="External"/><Relationship Id="rId209" Type="http://schemas.openxmlformats.org/officeDocument/2006/relationships/hyperlink" Target="https://www.castoredc.com/professional-services/" TargetMode="External"/><Relationship Id="rId208" Type="http://schemas.openxmlformats.org/officeDocument/2006/relationships/hyperlink" Target="https://www.elsevier.com/legal/privacy-policy" TargetMode="External"/><Relationship Id="rId329" Type="http://schemas.openxmlformats.org/officeDocument/2006/relationships/hyperlink" Target="https://github.com/123formbuilder" TargetMode="External"/><Relationship Id="rId207" Type="http://schemas.openxmlformats.org/officeDocument/2006/relationships/hyperlink" Target="https://www.elsevier.com/en-gb/solutions/macro" TargetMode="External"/><Relationship Id="rId328" Type="http://schemas.openxmlformats.org/officeDocument/2006/relationships/hyperlink" Target="https://www.123formbuilder.com/" TargetMode="External"/><Relationship Id="rId449" Type="http://schemas.openxmlformats.org/officeDocument/2006/relationships/hyperlink" Target="https://github.com/delighted?page=2" TargetMode="External"/><Relationship Id="rId440" Type="http://schemas.openxmlformats.org/officeDocument/2006/relationships/hyperlink" Target="https://crowdsignal.com/" TargetMode="External"/><Relationship Id="rId561" Type="http://schemas.openxmlformats.org/officeDocument/2006/relationships/hyperlink" Target="https://metricwire.com/" TargetMode="External"/><Relationship Id="rId560" Type="http://schemas.openxmlformats.org/officeDocument/2006/relationships/hyperlink" Target="https://ilumivu.com/pricing/" TargetMode="External"/><Relationship Id="rId202" Type="http://schemas.openxmlformats.org/officeDocument/2006/relationships/hyperlink" Target="https://medrio.com/web-demo/" TargetMode="External"/><Relationship Id="rId323" Type="http://schemas.openxmlformats.org/officeDocument/2006/relationships/hyperlink" Target="https://www.viedoc.com/" TargetMode="External"/><Relationship Id="rId444" Type="http://schemas.openxmlformats.org/officeDocument/2006/relationships/hyperlink" Target="https://ramen.is/" TargetMode="External"/><Relationship Id="rId565" Type="http://schemas.openxmlformats.org/officeDocument/2006/relationships/hyperlink" Target="https://passivedatakit.org/" TargetMode="External"/><Relationship Id="rId201" Type="http://schemas.openxmlformats.org/officeDocument/2006/relationships/hyperlink" Target="https://medrio.com/products/edc/" TargetMode="External"/><Relationship Id="rId322" Type="http://schemas.openxmlformats.org/officeDocument/2006/relationships/hyperlink" Target="https://www.google.com/url?q=https://trialstat.com/eclinical-technology/ctms/&amp;sa=D&amp;ust=1596533851046000&amp;usg=AFQjCNE0Bgx1NAJmTep99-uT-PyHIEkeJA" TargetMode="External"/><Relationship Id="rId443" Type="http://schemas.openxmlformats.org/officeDocument/2006/relationships/hyperlink" Target="https://pollscape-d2b4b.firebaseapp.com/" TargetMode="External"/><Relationship Id="rId564" Type="http://schemas.openxmlformats.org/officeDocument/2006/relationships/hyperlink" Target="https://www.movisens.com/en/products/movisensxs/" TargetMode="External"/><Relationship Id="rId200" Type="http://schemas.openxmlformats.org/officeDocument/2006/relationships/hyperlink" Target="https://support.prontoforms.com/hc/en-us/articles/360028036072-User-Roles" TargetMode="External"/><Relationship Id="rId321" Type="http://schemas.openxmlformats.org/officeDocument/2006/relationships/hyperlink" Target="https://trialstat.com/request-a-demo/" TargetMode="External"/><Relationship Id="rId442" Type="http://schemas.openxmlformats.org/officeDocument/2006/relationships/hyperlink" Target="http://webanketa.com" TargetMode="External"/><Relationship Id="rId563" Type="http://schemas.openxmlformats.org/officeDocument/2006/relationships/hyperlink" Target="https://www.cogitocorp.com/request-a-demo/" TargetMode="External"/><Relationship Id="rId320" Type="http://schemas.openxmlformats.org/officeDocument/2006/relationships/hyperlink" Target="https://trialstat.com" TargetMode="External"/><Relationship Id="rId441" Type="http://schemas.openxmlformats.org/officeDocument/2006/relationships/hyperlink" Target="http://webanketa.com" TargetMode="External"/><Relationship Id="rId562" Type="http://schemas.openxmlformats.org/officeDocument/2006/relationships/hyperlink" Target="https://www.cogitocorp.com/" TargetMode="External"/><Relationship Id="rId316" Type="http://schemas.openxmlformats.org/officeDocument/2006/relationships/hyperlink" Target="https://delvehealth.com" TargetMode="External"/><Relationship Id="rId437" Type="http://schemas.openxmlformats.org/officeDocument/2006/relationships/hyperlink" Target="https://github.com/DScope" TargetMode="External"/><Relationship Id="rId558" Type="http://schemas.openxmlformats.org/officeDocument/2006/relationships/hyperlink" Target="https://www.funf.org/" TargetMode="External"/><Relationship Id="rId315" Type="http://schemas.openxmlformats.org/officeDocument/2006/relationships/hyperlink" Target="https://ripplescience.com/" TargetMode="External"/><Relationship Id="rId436" Type="http://schemas.openxmlformats.org/officeDocument/2006/relationships/hyperlink" Target="https://www.mydatascope.com/en" TargetMode="External"/><Relationship Id="rId557" Type="http://schemas.openxmlformats.org/officeDocument/2006/relationships/hyperlink" Target="http://www.emotionsense.org/" TargetMode="External"/><Relationship Id="rId314" Type="http://schemas.openxmlformats.org/officeDocument/2006/relationships/hyperlink" Target="https://ripplescience.com/trialsites/" TargetMode="External"/><Relationship Id="rId435" Type="http://schemas.openxmlformats.org/officeDocument/2006/relationships/hyperlink" Target="https://ohmyform.com/" TargetMode="External"/><Relationship Id="rId556" Type="http://schemas.openxmlformats.org/officeDocument/2006/relationships/hyperlink" Target="https://app.expiwell.com/" TargetMode="External"/><Relationship Id="rId313" Type="http://schemas.openxmlformats.org/officeDocument/2006/relationships/hyperlink" Target="https://www.g2.com/products/ripple/reviews" TargetMode="External"/><Relationship Id="rId434" Type="http://schemas.openxmlformats.org/officeDocument/2006/relationships/hyperlink" Target="https://github.com/surveycto?page=2" TargetMode="External"/><Relationship Id="rId555" Type="http://schemas.openxmlformats.org/officeDocument/2006/relationships/hyperlink" Target="https://webempath.com/" TargetMode="External"/><Relationship Id="rId319" Type="http://schemas.openxmlformats.org/officeDocument/2006/relationships/hyperlink" Target="https://www.trialonline.se" TargetMode="External"/><Relationship Id="rId318" Type="http://schemas.openxmlformats.org/officeDocument/2006/relationships/hyperlink" Target="http://www.symetricsystems.com/" TargetMode="External"/><Relationship Id="rId439" Type="http://schemas.openxmlformats.org/officeDocument/2006/relationships/hyperlink" Target="https://www.spokk.io/" TargetMode="External"/><Relationship Id="rId317" Type="http://schemas.openxmlformats.org/officeDocument/2006/relationships/hyperlink" Target="https://calendly.com/delvehlth" TargetMode="External"/><Relationship Id="rId438" Type="http://schemas.openxmlformats.org/officeDocument/2006/relationships/hyperlink" Target="https://monolyth.io/" TargetMode="External"/><Relationship Id="rId559" Type="http://schemas.openxmlformats.org/officeDocument/2006/relationships/hyperlink" Target="https://ilumivu.com/solutions/ecological-momentary-assessment-app/advantage/" TargetMode="External"/><Relationship Id="rId550" Type="http://schemas.openxmlformats.org/officeDocument/2006/relationships/hyperlink" Target="http://awareframework.com" TargetMode="External"/><Relationship Id="rId312" Type="http://schemas.openxmlformats.org/officeDocument/2006/relationships/hyperlink" Target="https://www.quesgen.com/edc-and-clinical-data-management/" TargetMode="External"/><Relationship Id="rId433" Type="http://schemas.openxmlformats.org/officeDocument/2006/relationships/hyperlink" Target="http://www.surveycto.com" TargetMode="External"/><Relationship Id="rId554" Type="http://schemas.openxmlformats.org/officeDocument/2006/relationships/hyperlink" Target="https://play.google.com/store/apps/details?id=com.movisens.andear&amp;hl=en" TargetMode="External"/><Relationship Id="rId311" Type="http://schemas.openxmlformats.org/officeDocument/2006/relationships/hyperlink" Target="https://www.g2.com/products/quesgen-edc/reviews" TargetMode="External"/><Relationship Id="rId432" Type="http://schemas.openxmlformats.org/officeDocument/2006/relationships/hyperlink" Target="https://enketo.org/" TargetMode="External"/><Relationship Id="rId553" Type="http://schemas.openxmlformats.org/officeDocument/2006/relationships/hyperlink" Target="https://software.intel.com/content/www/us/en/develop/articles/context-sensing-sdk-discontinued.html" TargetMode="External"/><Relationship Id="rId310" Type="http://schemas.openxmlformats.org/officeDocument/2006/relationships/hyperlink" Target="https://www.protocolfirst.com/contact?hsCtaTracking=fb0de47b-a8ed-4cb2-9d61-81f436101d72%7Ceba95d97-a325-4dea-82e7-5fb98f8a6204" TargetMode="External"/><Relationship Id="rId431" Type="http://schemas.openxmlformats.org/officeDocument/2006/relationships/hyperlink" Target="http://www.smartsurvey.co.uk/" TargetMode="External"/><Relationship Id="rId552" Type="http://schemas.openxmlformats.org/officeDocument/2006/relationships/hyperlink" Target="https://www.google.com/url?sa=t&amp;rct=j&amp;q=&amp;esrc=s&amp;source=web&amp;cd=&amp;ved=2ahUKEwjY9pv-7qvqAhVEUxoKHf_LAbMQFjAAegQIAxAB&amp;url=https%3A%2F%2Fcenceme.org%2F&amp;usg=AOvVaw3Z6OTPhPEI5bFnFUv-WnRG" TargetMode="External"/><Relationship Id="rId430" Type="http://schemas.openxmlformats.org/officeDocument/2006/relationships/hyperlink" Target="https://forms.office.com/" TargetMode="External"/><Relationship Id="rId551" Type="http://schemas.openxmlformats.org/officeDocument/2006/relationships/hyperlink" Target="https://www.beiwe.or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en.wikipedia.org/wiki/Application_programming_interface"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healthybrainnetwork.org" TargetMode="External"/><Relationship Id="rId2" Type="http://schemas.openxmlformats.org/officeDocument/2006/relationships/hyperlink" Target="https://www.nki.rfmh.org/" TargetMode="External"/><Relationship Id="rId3" Type="http://schemas.openxmlformats.org/officeDocument/2006/relationships/hyperlink" Target="https://childmind.org" TargetMode="External"/><Relationship Id="rId4" Type="http://schemas.openxmlformats.org/officeDocument/2006/relationships/hyperlink" Target="https://abcdstudy.org/" TargetMode="External"/><Relationship Id="rId9" Type="http://schemas.openxmlformats.org/officeDocument/2006/relationships/hyperlink" Target="http://www.theshiphome.org/index.html" TargetMode="External"/><Relationship Id="rId5" Type="http://schemas.openxmlformats.org/officeDocument/2006/relationships/hyperlink" Target="https://matter.childmind.org" TargetMode="External"/><Relationship Id="rId6" Type="http://schemas.openxmlformats.org/officeDocument/2006/relationships/hyperlink" Target="https://wcc.gatech.edu/" TargetMode="External"/><Relationship Id="rId7" Type="http://schemas.openxmlformats.org/officeDocument/2006/relationships/hyperlink" Target="https://www3.nd.edu/~sslab/" TargetMode="External"/><Relationship Id="rId8" Type="http://schemas.openxmlformats.org/officeDocument/2006/relationships/hyperlink" Target="https://www.colorado.edu/cs/research/human-centered-computing" TargetMode="External"/><Relationship Id="rId132" Type="http://schemas.openxmlformats.org/officeDocument/2006/relationships/hyperlink" Target="https://www.emotiv.com" TargetMode="External"/><Relationship Id="rId131" Type="http://schemas.openxmlformats.org/officeDocument/2006/relationships/hyperlink" Target="https://imotions.com/affectiva-requestdemo/" TargetMode="External"/><Relationship Id="rId130" Type="http://schemas.openxmlformats.org/officeDocument/2006/relationships/hyperlink" Target="http://www.thync.com" TargetMode="External"/><Relationship Id="rId135" Type="http://schemas.openxmlformats.org/officeDocument/2006/relationships/drawing" Target="../drawings/drawing18.xml"/><Relationship Id="rId134" Type="http://schemas.openxmlformats.org/officeDocument/2006/relationships/hyperlink" Target="https://www.melomind.com/pages/a-propos" TargetMode="External"/><Relationship Id="rId133" Type="http://schemas.openxmlformats.org/officeDocument/2006/relationships/hyperlink" Target="https://www.lena.org" TargetMode="External"/><Relationship Id="rId40" Type="http://schemas.openxmlformats.org/officeDocument/2006/relationships/hyperlink" Target="https://github.com/predictive-technology-laboratory" TargetMode="External"/><Relationship Id="rId42" Type="http://schemas.openxmlformats.org/officeDocument/2006/relationships/hyperlink" Target="https://vimmi.inesc-id.pt/" TargetMode="External"/><Relationship Id="rId41" Type="http://schemas.openxmlformats.org/officeDocument/2006/relationships/hyperlink" Target="http://www.cs.huji.ac.il/" TargetMode="External"/><Relationship Id="rId44" Type="http://schemas.openxmlformats.org/officeDocument/2006/relationships/hyperlink" Target="http://pac.cs.cornell.edu/" TargetMode="External"/><Relationship Id="rId43" Type="http://schemas.openxmlformats.org/officeDocument/2006/relationships/hyperlink" Target="https://www.centerforautismresearch.org/" TargetMode="External"/><Relationship Id="rId46" Type="http://schemas.openxmlformats.org/officeDocument/2006/relationships/hyperlink" Target="https://www.gsb.stanford.edu/faculty-research/faculty/academic-areas/organizational-behavior" TargetMode="External"/><Relationship Id="rId45" Type="http://schemas.openxmlformats.org/officeDocument/2006/relationships/hyperlink" Target="https://md2k.org/research-agenda/jitai" TargetMode="External"/><Relationship Id="rId48" Type="http://schemas.openxmlformats.org/officeDocument/2006/relationships/hyperlink" Target="http://www.winterlightlabs.com/" TargetMode="External"/><Relationship Id="rId47" Type="http://schemas.openxmlformats.org/officeDocument/2006/relationships/hyperlink" Target="https://engineering.virginia.edu/sites/default/files/lach.pdf" TargetMode="External"/><Relationship Id="rId49" Type="http://schemas.openxmlformats.org/officeDocument/2006/relationships/hyperlink" Target="https://www.cognitivetrainingdata.org/about/" TargetMode="External"/><Relationship Id="rId31" Type="http://schemas.openxmlformats.org/officeDocument/2006/relationships/hyperlink" Target="http://www.mindtech.org.uk/our-team-2.html" TargetMode="External"/><Relationship Id="rId30" Type="http://schemas.openxmlformats.org/officeDocument/2006/relationships/hyperlink" Target="http://gerit.org/en/institutiondetail/26161" TargetMode="External"/><Relationship Id="rId33" Type="http://schemas.openxmlformats.org/officeDocument/2006/relationships/hyperlink" Target="https://med.nyu.edu/child-adolescent-psychiatry/home" TargetMode="External"/><Relationship Id="rId32" Type="http://schemas.openxmlformats.org/officeDocument/2006/relationships/hyperlink" Target="https://childmind.org/center/center-developing-brain/" TargetMode="External"/><Relationship Id="rId35" Type="http://schemas.openxmlformats.org/officeDocument/2006/relationships/hyperlink" Target="http://ict.usc.edu/people/research-leads/" TargetMode="External"/><Relationship Id="rId34" Type="http://schemas.openxmlformats.org/officeDocument/2006/relationships/hyperlink" Target="https://en.csie.ncu.edu.tw/department/member" TargetMode="External"/><Relationship Id="rId37" Type="http://schemas.openxmlformats.org/officeDocument/2006/relationships/hyperlink" Target="http://www.prechterfund.org/bipolar-research/meet-our-team/researchers/" TargetMode="External"/><Relationship Id="rId36" Type="http://schemas.openxmlformats.org/officeDocument/2006/relationships/hyperlink" Target="http://www.cidd.unc.edu" TargetMode="External"/><Relationship Id="rId39" Type="http://schemas.openxmlformats.org/officeDocument/2006/relationships/hyperlink" Target="http://www.c4tbh.org/" TargetMode="External"/><Relationship Id="rId38" Type="http://schemas.openxmlformats.org/officeDocument/2006/relationships/hyperlink" Target="https://www.mh4mh.org/team" TargetMode="External"/><Relationship Id="rId20" Type="http://schemas.openxmlformats.org/officeDocument/2006/relationships/hyperlink" Target="http://www.stthomas.edu/engineering/faculty/cheol-hong-min.html" TargetMode="External"/><Relationship Id="rId22" Type="http://schemas.openxmlformats.org/officeDocument/2006/relationships/hyperlink" Target="http://acabi.uahs.arizona.edu/" TargetMode="External"/><Relationship Id="rId21" Type="http://schemas.openxmlformats.org/officeDocument/2006/relationships/hyperlink" Target="https://harimata.pl/" TargetMode="External"/><Relationship Id="rId24" Type="http://schemas.openxmlformats.org/officeDocument/2006/relationships/hyperlink" Target="http://bitwearlabs.com/index.php/the-bwl-team" TargetMode="External"/><Relationship Id="rId23" Type="http://schemas.openxmlformats.org/officeDocument/2006/relationships/hyperlink" Target="https://sites.temple.edu/phire/people/" TargetMode="External"/><Relationship Id="rId26" Type="http://schemas.openxmlformats.org/officeDocument/2006/relationships/hyperlink" Target="http://www.cambridgecognition.com/services/neuroscience-consultancy/francesca-cormack/" TargetMode="External"/><Relationship Id="rId25" Type="http://schemas.openxmlformats.org/officeDocument/2006/relationships/hyperlink" Target="http://er.cs.ucla.edu/" TargetMode="External"/><Relationship Id="rId28" Type="http://schemas.openxmlformats.org/officeDocument/2006/relationships/hyperlink" Target="http://www.pedsresearch.org/research/centers/mac/overview/" TargetMode="External"/><Relationship Id="rId27" Type="http://schemas.openxmlformats.org/officeDocument/2006/relationships/hyperlink" Target="https://sites.wustl.edu/children/" TargetMode="External"/><Relationship Id="rId29" Type="http://schemas.openxmlformats.org/officeDocument/2006/relationships/hyperlink" Target="https://research.vu.nl/en/organisations/clinical-developmental-psychology-2" TargetMode="External"/><Relationship Id="rId11" Type="http://schemas.openxmlformats.org/officeDocument/2006/relationships/hyperlink" Target="https://www.kcl.ac.uk/sspp/departments/ghsm/research/research-groups/bios/projects-pdf/centre-for-synthetic-biology-and-innovation" TargetMode="External"/><Relationship Id="rId10" Type="http://schemas.openxmlformats.org/officeDocument/2006/relationships/hyperlink" Target="https://www.scripps.edu/science-and-medicine/translational-institute/translational-research/digital-medicine/index.html" TargetMode="External"/><Relationship Id="rId13" Type="http://schemas.openxmlformats.org/officeDocument/2006/relationships/hyperlink" Target="http://www.queensu.ca/psychology/adolescent-dynamics-lab/research" TargetMode="External"/><Relationship Id="rId12" Type="http://schemas.openxmlformats.org/officeDocument/2006/relationships/hyperlink" Target="http://calmingtechnology.org/" TargetMode="External"/><Relationship Id="rId15" Type="http://schemas.openxmlformats.org/officeDocument/2006/relationships/hyperlink" Target="https://sites.google.com/site/testspex/presentation" TargetMode="External"/><Relationship Id="rId14" Type="http://schemas.openxmlformats.org/officeDocument/2006/relationships/hyperlink" Target="http://neuroscape.ucsf.edu/people/" TargetMode="External"/><Relationship Id="rId17" Type="http://schemas.openxmlformats.org/officeDocument/2006/relationships/hyperlink" Target="https://www.media.mit.edu/projects/measuring-arousal-during-therapy-for-children-with-autism-and-adhd/people/" TargetMode="External"/><Relationship Id="rId16" Type="http://schemas.openxmlformats.org/officeDocument/2006/relationships/hyperlink" Target="https://sites.google.com/site/motivationbrainbehavior/" TargetMode="External"/><Relationship Id="rId19" Type="http://schemas.openxmlformats.org/officeDocument/2006/relationships/hyperlink" Target="http://kimleventhallab.ucsf.edu/" TargetMode="External"/><Relationship Id="rId18" Type="http://schemas.openxmlformats.org/officeDocument/2006/relationships/hyperlink" Target="https://www.affectiva.com/who/leadership-team/" TargetMode="External"/><Relationship Id="rId84" Type="http://schemas.openxmlformats.org/officeDocument/2006/relationships/hyperlink" Target="https://sites.google.com/site/centreressourcesautismepaca/le-cra-paca/informations-actualite/nice-equipe-informations" TargetMode="External"/><Relationship Id="rId83" Type="http://schemas.openxmlformats.org/officeDocument/2006/relationships/hyperlink" Target="https://www.inf.ed.ac.uk/research/cisa/" TargetMode="External"/><Relationship Id="rId86" Type="http://schemas.openxmlformats.org/officeDocument/2006/relationships/hyperlink" Target="http://phoenix.inria.fr/charles-consel" TargetMode="External"/><Relationship Id="rId85" Type="http://schemas.openxmlformats.org/officeDocument/2006/relationships/hyperlink" Target="http://www.fsrm.ch/" TargetMode="External"/><Relationship Id="rId88" Type="http://schemas.openxmlformats.org/officeDocument/2006/relationships/hyperlink" Target="https://www.kaleidahealth.org/services/display.asp?pt=G&amp;p=1253&amp;s=680" TargetMode="External"/><Relationship Id="rId87" Type="http://schemas.openxmlformats.org/officeDocument/2006/relationships/hyperlink" Target="http://exceptionaleducation.buffalostate.edu/faculty/kathy-doody" TargetMode="External"/><Relationship Id="rId89" Type="http://schemas.openxmlformats.org/officeDocument/2006/relationships/hyperlink" Target="http://www.autismresearch.uci.edu/" TargetMode="External"/><Relationship Id="rId80" Type="http://schemas.openxmlformats.org/officeDocument/2006/relationships/hyperlink" Target="https://www.urmc.rochester.edu/people/23085534-tristram-h-smith" TargetMode="External"/><Relationship Id="rId82" Type="http://schemas.openxmlformats.org/officeDocument/2006/relationships/hyperlink" Target="http://chan.usc.edu/faculty/directory/Leah_Stein_Duker" TargetMode="External"/><Relationship Id="rId81" Type="http://schemas.openxmlformats.org/officeDocument/2006/relationships/hyperlink" Target="https://medschool.ucsd.edu/som/pediatrics/research/labs/muotri-lab/Pages/default.aspx" TargetMode="External"/><Relationship Id="rId73" Type="http://schemas.openxmlformats.org/officeDocument/2006/relationships/hyperlink" Target="https://medicine.iu.edu/research/centers-institutes/stark-neurosciences/faculty/" TargetMode="External"/><Relationship Id="rId72" Type="http://schemas.openxmlformats.org/officeDocument/2006/relationships/hyperlink" Target="https://www.kcl.ac.uk/ioppn/index.aspx" TargetMode="External"/><Relationship Id="rId75" Type="http://schemas.openxmlformats.org/officeDocument/2006/relationships/hyperlink" Target="https://thompsoncenter.missouri.edu/autism-research/researchers/" TargetMode="External"/><Relationship Id="rId74" Type="http://schemas.openxmlformats.org/officeDocument/2006/relationships/hyperlink" Target="https://sites.google.com/site/blurbaboutmywork/lab-members/elizabeth-b-torres" TargetMode="External"/><Relationship Id="rId77" Type="http://schemas.openxmlformats.org/officeDocument/2006/relationships/hyperlink" Target="https://www.bu.edu/cdl/profile/aaron-shield-ph-d/" TargetMode="External"/><Relationship Id="rId76" Type="http://schemas.openxmlformats.org/officeDocument/2006/relationships/hyperlink" Target="https://liberalarts.utexas.edu/linguistics/faculty/rmeier" TargetMode="External"/><Relationship Id="rId79" Type="http://schemas.openxmlformats.org/officeDocument/2006/relationships/hyperlink" Target="http://childstudycenter.yale.edu/" TargetMode="External"/><Relationship Id="rId78" Type="http://schemas.openxmlformats.org/officeDocument/2006/relationships/hyperlink" Target="https://www.canisius.edu/academics/our-schools/school-education-human-services/institute-autism-research/iar-research-team" TargetMode="External"/><Relationship Id="rId71" Type="http://schemas.openxmlformats.org/officeDocument/2006/relationships/hyperlink" Target="https://www.bmh.manchester.ac.uk/" TargetMode="External"/><Relationship Id="rId70" Type="http://schemas.openxmlformats.org/officeDocument/2006/relationships/hyperlink" Target="https://med.stanford.edu/profiles/antonio-hardan" TargetMode="External"/><Relationship Id="rId62" Type="http://schemas.openxmlformats.org/officeDocument/2006/relationships/hyperlink" Target="http://www.ctsn.emory.edu/faculty/klin_ami.html" TargetMode="External"/><Relationship Id="rId61" Type="http://schemas.openxmlformats.org/officeDocument/2006/relationships/hyperlink" Target="https://www.birmingham.ac.uk/schools/education/research/acer/research/shape/index.aspx" TargetMode="External"/><Relationship Id="rId64" Type="http://schemas.openxmlformats.org/officeDocument/2006/relationships/hyperlink" Target="http://users.ecs.soton.ac.uk/vb2a12/" TargetMode="External"/><Relationship Id="rId63" Type="http://schemas.openxmlformats.org/officeDocument/2006/relationships/hyperlink" Target="http://asdeu.eu/scientific-institute-stella-maris-university-of-pisa/" TargetMode="External"/><Relationship Id="rId66" Type="http://schemas.openxmlformats.org/officeDocument/2006/relationships/hyperlink" Target="https://www.ulster.ac.uk/staff/f-cruciani" TargetMode="External"/><Relationship Id="rId65" Type="http://schemas.openxmlformats.org/officeDocument/2006/relationships/hyperlink" Target="http://www.isir.upmc.fr/?lang=en" TargetMode="External"/><Relationship Id="rId68" Type="http://schemas.openxmlformats.org/officeDocument/2006/relationships/hyperlink" Target="https://sc.edu/study/colleges_schools/artsandsciences/our-people/faculty-staff/newman-norlund_roger.php" TargetMode="External"/><Relationship Id="rId67" Type="http://schemas.openxmlformats.org/officeDocument/2006/relationships/hyperlink" Target="https://www.researchgate.net/institution/Hospital_General_Universitario_Gregorio_Maranon/department/Department_of_Psychiatry" TargetMode="External"/><Relationship Id="rId60" Type="http://schemas.openxmlformats.org/officeDocument/2006/relationships/hyperlink" Target="http://www.fpurisimaconcepcion.org/opencms/opencms/menu_vertical/area_educativa/educacion_especial.html" TargetMode="External"/><Relationship Id="rId69" Type="http://schemas.openxmlformats.org/officeDocument/2006/relationships/hyperlink" Target="https://autismandbeyond.researchkit.duke.edu/our-team" TargetMode="External"/><Relationship Id="rId51" Type="http://schemas.openxmlformats.org/officeDocument/2006/relationships/hyperlink" Target="https://www.akiliinteractive.com/people/" TargetMode="External"/><Relationship Id="rId50" Type="http://schemas.openxmlformats.org/officeDocument/2006/relationships/hyperlink" Target="https://www.monsenso.com/" TargetMode="External"/><Relationship Id="rId53" Type="http://schemas.openxmlformats.org/officeDocument/2006/relationships/hyperlink" Target="https://www.vassar.edu/faculty/departments/?dept=computer-science" TargetMode="External"/><Relationship Id="rId52" Type="http://schemas.openxmlformats.org/officeDocument/2006/relationships/hyperlink" Target="https://www.auduno.com/" TargetMode="External"/><Relationship Id="rId55" Type="http://schemas.openxmlformats.org/officeDocument/2006/relationships/hyperlink" Target="https://en.csie.ncu.edu.tw/" TargetMode="External"/><Relationship Id="rId54" Type="http://schemas.openxmlformats.org/officeDocument/2006/relationships/hyperlink" Target="http://ict.usc.edu/profile/albert-skip-rizzo/" TargetMode="External"/><Relationship Id="rId57" Type="http://schemas.openxmlformats.org/officeDocument/2006/relationships/hyperlink" Target="https://www.mc10inc.com/our-team" TargetMode="External"/><Relationship Id="rId56" Type="http://schemas.openxmlformats.org/officeDocument/2006/relationships/hyperlink" Target="http://www.txautism.net/" TargetMode="External"/><Relationship Id="rId59" Type="http://schemas.openxmlformats.org/officeDocument/2006/relationships/hyperlink" Target="http://citic.ugr.es/pages/informacion_general?login_form_register&amp;lang=en" TargetMode="External"/><Relationship Id="rId58" Type="http://schemas.openxmlformats.org/officeDocument/2006/relationships/hyperlink" Target="https://www.ugr.university/pages/research_innovation_transfer/research_institutes_centres/cimcyc" TargetMode="External"/><Relationship Id="rId107" Type="http://schemas.openxmlformats.org/officeDocument/2006/relationships/hyperlink" Target="https://ehplab.squarespace.com/people/" TargetMode="External"/><Relationship Id="rId106" Type="http://schemas.openxmlformats.org/officeDocument/2006/relationships/hyperlink" Target="https://drive.ucsf.edu/" TargetMode="External"/><Relationship Id="rId105" Type="http://schemas.openxmlformats.org/officeDocument/2006/relationships/hyperlink" Target="http://www.nalshurafa.com/index.html" TargetMode="External"/><Relationship Id="rId104" Type="http://schemas.openxmlformats.org/officeDocument/2006/relationships/hyperlink" Target="http://www.acsu.buffalo.edu/~trivu/" TargetMode="External"/><Relationship Id="rId109" Type="http://schemas.openxmlformats.org/officeDocument/2006/relationships/hyperlink" Target="http://cyborganthropology.com/University_of_Oregon_Wearable_Computing_Laboratory" TargetMode="External"/><Relationship Id="rId108" Type="http://schemas.openxmlformats.org/officeDocument/2006/relationships/hyperlink" Target="http://ucfretrolab.org/2012/10/10/treating-selective-mutism/" TargetMode="External"/><Relationship Id="rId103" Type="http://schemas.openxmlformats.org/officeDocument/2006/relationships/hyperlink" Target="https://research.hollandbloorview.ca/ResearchCentresLabs/AutismResearchCentre" TargetMode="External"/><Relationship Id="rId102" Type="http://schemas.openxmlformats.org/officeDocument/2006/relationships/hyperlink" Target="http://www.ibbme.utoronto.ca/news/google-glass-app-helps-autistic-children-social-interactions/" TargetMode="External"/><Relationship Id="rId101" Type="http://schemas.openxmlformats.org/officeDocument/2006/relationships/hyperlink" Target="http://www.pit.ac.in/cse.html" TargetMode="External"/><Relationship Id="rId100" Type="http://schemas.openxmlformats.org/officeDocument/2006/relationships/hyperlink" Target="http://imagiration.com/research/" TargetMode="External"/><Relationship Id="rId129" Type="http://schemas.openxmlformats.org/officeDocument/2006/relationships/hyperlink" Target="https://night-ware.com" TargetMode="External"/><Relationship Id="rId128" Type="http://schemas.openxmlformats.org/officeDocument/2006/relationships/hyperlink" Target="https://www.cortechs.ie" TargetMode="External"/><Relationship Id="rId127" Type="http://schemas.openxmlformats.org/officeDocument/2006/relationships/hyperlink" Target="https://choosemuse.com/team/" TargetMode="External"/><Relationship Id="rId126" Type="http://schemas.openxmlformats.org/officeDocument/2006/relationships/hyperlink" Target="https://spirehealth.com/pages/about-us" TargetMode="External"/><Relationship Id="rId121" Type="http://schemas.openxmlformats.org/officeDocument/2006/relationships/hyperlink" Target="https://software.intel.com/en-us/context-sensing-sdk" TargetMode="External"/><Relationship Id="rId120" Type="http://schemas.openxmlformats.org/officeDocument/2006/relationships/hyperlink" Target="https://ilumivu.com/solutions/ecological-momentary-assessment-app/" TargetMode="External"/><Relationship Id="rId125" Type="http://schemas.openxmlformats.org/officeDocument/2006/relationships/hyperlink" Target="http://kylemcdonald.net" TargetMode="External"/><Relationship Id="rId124" Type="http://schemas.openxmlformats.org/officeDocument/2006/relationships/hyperlink" Target="https://lauren-mccarthy.com" TargetMode="External"/><Relationship Id="rId123" Type="http://schemas.openxmlformats.org/officeDocument/2006/relationships/hyperlink" Target="https://www.empatica.com/en-eu/" TargetMode="External"/><Relationship Id="rId122" Type="http://schemas.openxmlformats.org/officeDocument/2006/relationships/hyperlink" Target="http://www.apple.com/" TargetMode="External"/><Relationship Id="rId95" Type="http://schemas.openxmlformats.org/officeDocument/2006/relationships/hyperlink" Target="http://www.memphis.edu/csd/people/koller.php" TargetMode="External"/><Relationship Id="rId94" Type="http://schemas.openxmlformats.org/officeDocument/2006/relationships/hyperlink" Target="https://ww2.mc.vanderbilt.edu/cll/" TargetMode="External"/><Relationship Id="rId97" Type="http://schemas.openxmlformats.org/officeDocument/2006/relationships/hyperlink" Target="https://www.fbk.eu/en/" TargetMode="External"/><Relationship Id="rId96" Type="http://schemas.openxmlformats.org/officeDocument/2006/relationships/hyperlink" Target="http://www.ele.uri.edu/faculty/kunalm/research.xhtml" TargetMode="External"/><Relationship Id="rId99" Type="http://schemas.openxmlformats.org/officeDocument/2006/relationships/hyperlink" Target="http://www.ohsu.edu/xd/research/centers-institutes/center-for-spoken-language-understanding/" TargetMode="External"/><Relationship Id="rId98" Type="http://schemas.openxmlformats.org/officeDocument/2006/relationships/hyperlink" Target="http://www.ru.nl/icis/" TargetMode="External"/><Relationship Id="rId91" Type="http://schemas.openxmlformats.org/officeDocument/2006/relationships/hyperlink" Target="https://www.autismcenter.org/" TargetMode="External"/><Relationship Id="rId90" Type="http://schemas.openxmlformats.org/officeDocument/2006/relationships/hyperlink" Target="http://www.buildempathy.com/about-us/" TargetMode="External"/><Relationship Id="rId93" Type="http://schemas.openxmlformats.org/officeDocument/2006/relationships/hyperlink" Target="http://pediatrics.iu.edu/chsr/our-team/faculty/bio-anand" TargetMode="External"/><Relationship Id="rId92" Type="http://schemas.openxmlformats.org/officeDocument/2006/relationships/hyperlink" Target="https://bassconnections.duke.edu/content/my-bass-connections-pathway-jordan-hashemi" TargetMode="External"/><Relationship Id="rId118" Type="http://schemas.openxmlformats.org/officeDocument/2006/relationships/hyperlink" Target="http://www.funf.org" TargetMode="External"/><Relationship Id="rId117" Type="http://schemas.openxmlformats.org/officeDocument/2006/relationships/hyperlink" Target="https://www.brainbaseline.com/" TargetMode="External"/><Relationship Id="rId116" Type="http://schemas.openxmlformats.org/officeDocument/2006/relationships/hyperlink" Target="http://cognoa.com" TargetMode="External"/><Relationship Id="rId115" Type="http://schemas.openxmlformats.org/officeDocument/2006/relationships/hyperlink" Target="https://www.clinicalink.com" TargetMode="External"/><Relationship Id="rId119" Type="http://schemas.openxmlformats.org/officeDocument/2006/relationships/hyperlink" Target="https://www.beiwe.org/" TargetMode="External"/><Relationship Id="rId110" Type="http://schemas.openxmlformats.org/officeDocument/2006/relationships/hyperlink" Target="https://wtl.design.umn.edu/" TargetMode="External"/><Relationship Id="rId114" Type="http://schemas.openxmlformats.org/officeDocument/2006/relationships/hyperlink" Target="https://www.castoredc.com/for-researchers/" TargetMode="External"/><Relationship Id="rId113" Type="http://schemas.openxmlformats.org/officeDocument/2006/relationships/hyperlink" Target="https://pielsurvey.org/" TargetMode="External"/><Relationship Id="rId112" Type="http://schemas.openxmlformats.org/officeDocument/2006/relationships/hyperlink" Target="https://www.cc.gatech.edu/people/faculty" TargetMode="External"/><Relationship Id="rId111" Type="http://schemas.openxmlformats.org/officeDocument/2006/relationships/hyperlink" Target="https://iem.ucsd.edu/centers/cmsa-center-for-mobile-health-systems-and-applications.html" TargetMode="External"/></Relationships>
</file>

<file path=xl/worksheets/_rels/sheet19.xml.rels><?xml version="1.0" encoding="UTF-8" standalone="yes"?><Relationships xmlns="http://schemas.openxmlformats.org/package/2006/relationships"><Relationship Id="rId190" Type="http://schemas.openxmlformats.org/officeDocument/2006/relationships/hyperlink" Target="https://bioportal.bioontology.org/ontologies/SNOMEDCT/?p=classes&amp;conceptid=http%3A%2F%2Fpurl.bioontology.org%2Fontology%2FSNOMEDCT%2F297459004" TargetMode="External"/><Relationship Id="rId194" Type="http://schemas.openxmlformats.org/officeDocument/2006/relationships/hyperlink" Target="https://bioportal.bioontology.org/ontologies/SNOMEDCT/?p=classes&amp;conceptid=http%3A%2F%2Fpurl.bioontology.org%2Fontology%2FSNOMEDCT%2F297463006" TargetMode="External"/><Relationship Id="rId193" Type="http://schemas.openxmlformats.org/officeDocument/2006/relationships/hyperlink" Target="https://bioportal.bioontology.org/ontologies/SNOMEDCT/?p=classes&amp;conceptid=http%3A%2F%2Fpurl.bioontology.org%2Fontology%2FSNOMEDCT%2F297462001" TargetMode="External"/><Relationship Id="rId192" Type="http://schemas.openxmlformats.org/officeDocument/2006/relationships/hyperlink" Target="https://bioportal.bioontology.org/ontologies/SNOMEDCT/?p=classes&amp;conceptid=http%3A%2F%2Fpurl.bioontology.org%2Fontology%2FSNOMEDCT%2F297461008" TargetMode="External"/><Relationship Id="rId191" Type="http://schemas.openxmlformats.org/officeDocument/2006/relationships/hyperlink" Target="https://bioportal.bioontology.org/ontologies/SNOMEDCT/?p=classes&amp;conceptid=http%3A%2F%2Fpurl.bioontology.org%2Fontology%2FSNOMEDCT%2F297460009" TargetMode="External"/><Relationship Id="rId187" Type="http://schemas.openxmlformats.org/officeDocument/2006/relationships/hyperlink" Target="https://bioportal.bioontology.org/ontologies/SNOMEDCT/?p=classes&amp;conceptid=http%3A%2F%2Fpurl.bioontology.org%2Fontology%2FSNOMEDCT%2F297455005" TargetMode="External"/><Relationship Id="rId186" Type="http://schemas.openxmlformats.org/officeDocument/2006/relationships/hyperlink" Target="https://bioportal.bioontology.org/ontologies/SNOMEDCT/?p=classes&amp;conceptid=http%3A%2F%2Fpurl.bioontology.org%2Fontology%2FSNOMEDCT%2F708036005" TargetMode="External"/><Relationship Id="rId185" Type="http://schemas.openxmlformats.org/officeDocument/2006/relationships/hyperlink" Target="https://bioportal.bioontology.org/ontologies/SNOMEDCT/?p=classes&amp;conceptid=http%3A%2F%2Fpurl.bioontology.org%2Fontology%2FSNOMEDCT%2F708892009" TargetMode="External"/><Relationship Id="rId184" Type="http://schemas.openxmlformats.org/officeDocument/2006/relationships/hyperlink" Target="https://bioportal.bioontology.org/ontologies/SNOMEDCT/?p=classes&amp;conceptid=http%3A%2F%2Fpurl.bioontology.org%2Fontology%2FSNOMEDCT%2F297648000" TargetMode="External"/><Relationship Id="rId189" Type="http://schemas.openxmlformats.org/officeDocument/2006/relationships/hyperlink" Target="https://bioportal.bioontology.org/ontologies/SNOMEDCT/?p=classes&amp;conceptid=http%3A%2F%2Fpurl.bioontology.org%2Fontology%2FSNOMEDCT%2F297457002" TargetMode="External"/><Relationship Id="rId188" Type="http://schemas.openxmlformats.org/officeDocument/2006/relationships/hyperlink" Target="https://bioportal.bioontology.org/ontologies/SNOMEDCT/?p=classes&amp;conceptid=http%3A%2F%2Fpurl.bioontology.org%2Fontology%2FSNOMEDCT%2F297456006" TargetMode="External"/><Relationship Id="rId183" Type="http://schemas.openxmlformats.org/officeDocument/2006/relationships/hyperlink" Target="https://bioportal.bioontology.org/ontologies/SNOMEDCT/?p=classes&amp;conceptid=http%3A%2F%2Fpurl.bioontology.org%2Fontology%2FSNOMEDCT%2F297647005" TargetMode="External"/><Relationship Id="rId182" Type="http://schemas.openxmlformats.org/officeDocument/2006/relationships/hyperlink" Target="https://bioportal.bioontology.org/ontologies/SNOMEDCT/?p=classes&amp;conceptid=http%3A%2F%2Fpurl.bioontology.org%2Fontology%2FSNOMEDCT%2F297646001" TargetMode="External"/><Relationship Id="rId181" Type="http://schemas.openxmlformats.org/officeDocument/2006/relationships/hyperlink" Target="https://bioportal.bioontology.org/ontologies/SNOMEDCT/?p=classes&amp;conceptid=http%3A%2F%2Fpurl.bioontology.org%2Fontology%2FSNOMEDCT%2F297645002" TargetMode="External"/><Relationship Id="rId180" Type="http://schemas.openxmlformats.org/officeDocument/2006/relationships/hyperlink" Target="https://bioportal.bioontology.org/ontologies/SNOMEDCT/?p=classes&amp;conceptid=http%3A%2F%2Fpurl.bioontology.org%2Fontology%2FSNOMEDCT%2F297454009" TargetMode="External"/><Relationship Id="rId176" Type="http://schemas.openxmlformats.org/officeDocument/2006/relationships/hyperlink" Target="https://bioportal.bioontology.org/ontologies/SNOMEDCT/?p=classes&amp;conceptid=http%3A%2F%2Fpurl.bioontology.org%2Fontology%2FSNOMEDCT%2F439317008" TargetMode="External"/><Relationship Id="rId297" Type="http://schemas.openxmlformats.org/officeDocument/2006/relationships/hyperlink" Target="https://bioportal.bioontology.org/ontologies/SNOMEDCT/?p=classes&amp;conceptid=http%3A%2F%2Fpurl.bioontology.org%2Fontology%2FSNOMEDCT%2F297515006" TargetMode="External"/><Relationship Id="rId175" Type="http://schemas.openxmlformats.org/officeDocument/2006/relationships/hyperlink" Target="https://bioportal.bioontology.org/ontologies/SNOMEDCT/?p=classes&amp;conceptid=http%3A%2F%2Fpurl.bioontology.org%2Fontology%2FSNOMEDCT%2F297453003" TargetMode="External"/><Relationship Id="rId296" Type="http://schemas.openxmlformats.org/officeDocument/2006/relationships/hyperlink" Target="https://bioportal.bioontology.org/ontologies/SNOMEDCT/?p=classes&amp;conceptid=http%3A%2F%2Fpurl.bioontology.org%2Fontology%2FSNOMEDCT%2F297514005" TargetMode="External"/><Relationship Id="rId174" Type="http://schemas.openxmlformats.org/officeDocument/2006/relationships/hyperlink" Target="https://bioportal.bioontology.org/ontologies/SNOMEDCT/?p=classes&amp;conceptid=http%3A%2F%2Fpurl.bioontology.org%2Fontology%2FSNOMEDCT%2F297452008" TargetMode="External"/><Relationship Id="rId295" Type="http://schemas.openxmlformats.org/officeDocument/2006/relationships/hyperlink" Target="https://bioportal.bioontology.org/ontologies/SNOMEDCT/?p=classes&amp;conceptid=http%3A%2F%2Fpurl.bioontology.org%2Fontology%2FSNOMEDCT%2F297513004" TargetMode="External"/><Relationship Id="rId173" Type="http://schemas.openxmlformats.org/officeDocument/2006/relationships/hyperlink" Target="https://bioportal.bioontology.org/ontologies/SNOMEDCT/?p=classes&amp;conceptid=http%3A%2F%2Fpurl.bioontology.org%2Fontology%2FSNOMEDCT%2F297451001" TargetMode="External"/><Relationship Id="rId294" Type="http://schemas.openxmlformats.org/officeDocument/2006/relationships/hyperlink" Target="https://bioportal.bioontology.org/ontologies/SNOMEDCT/?p=classes&amp;conceptid=http%3A%2F%2Fpurl.bioontology.org%2Fontology%2FSNOMEDCT%2F297512009" TargetMode="External"/><Relationship Id="rId179" Type="http://schemas.openxmlformats.org/officeDocument/2006/relationships/hyperlink" Target="https://bioportal.bioontology.org/ontologies/SNOMEDCT/?p=classes&amp;conceptid=http%3A%2F%2Fpurl.bioontology.org%2Fontology%2FSNOMEDCT%2F297644003" TargetMode="External"/><Relationship Id="rId178" Type="http://schemas.openxmlformats.org/officeDocument/2006/relationships/hyperlink" Target="https://bioportal.bioontology.org/ontologies/SNOMEDCT/?p=classes&amp;conceptid=http%3A%2F%2Fpurl.bioontology.org%2Fontology%2FSNOMEDCT%2F439222005" TargetMode="External"/><Relationship Id="rId299" Type="http://schemas.openxmlformats.org/officeDocument/2006/relationships/hyperlink" Target="https://bioportal.bioontology.org/ontologies/SNOMEDCT/?p=classes&amp;conceptid=http%3A%2F%2Fpurl.bioontology.org%2Fontology%2FSNOMEDCT%2F444947004" TargetMode="External"/><Relationship Id="rId177" Type="http://schemas.openxmlformats.org/officeDocument/2006/relationships/hyperlink" Target="https://bioportal.bioontology.org/ontologies/SNOMEDCT/?p=classes&amp;conceptid=http%3A%2F%2Fpurl.bioontology.org%2Fontology%2FSNOMEDCT%2F438893008" TargetMode="External"/><Relationship Id="rId298" Type="http://schemas.openxmlformats.org/officeDocument/2006/relationships/hyperlink" Target="https://bioportal.bioontology.org/ontologies/SNOMEDCT/?p=classes&amp;conceptid=http%3A%2F%2Fpurl.bioontology.org%2Fontology%2FSNOMEDCT%2F297516007" TargetMode="External"/><Relationship Id="rId198" Type="http://schemas.openxmlformats.org/officeDocument/2006/relationships/hyperlink" Target="https://bioportal.bioontology.org/ontologies/SNOMEDCT/?p=classes&amp;conceptid=http%3A%2F%2Fpurl.bioontology.org%2Fontology%2FSNOMEDCT%2F297467007" TargetMode="External"/><Relationship Id="rId197" Type="http://schemas.openxmlformats.org/officeDocument/2006/relationships/hyperlink" Target="https://bioportal.bioontology.org/ontologies/SNOMEDCT/?p=classes&amp;conceptid=http%3A%2F%2Fpurl.bioontology.org%2Fontology%2FSNOMEDCT%2F297466003" TargetMode="External"/><Relationship Id="rId196" Type="http://schemas.openxmlformats.org/officeDocument/2006/relationships/hyperlink" Target="https://bioportal.bioontology.org/ontologies/SNOMEDCT/?p=classes&amp;conceptid=http%3A%2F%2Fpurl.bioontology.org%2Fontology%2FSNOMEDCT%2F297465004" TargetMode="External"/><Relationship Id="rId195" Type="http://schemas.openxmlformats.org/officeDocument/2006/relationships/hyperlink" Target="https://bioportal.bioontology.org/ontologies/SNOMEDCT/?p=classes&amp;conceptid=http%3A%2F%2Fpurl.bioontology.org%2Fontology%2FSNOMEDCT%2F297464000" TargetMode="External"/><Relationship Id="rId199" Type="http://schemas.openxmlformats.org/officeDocument/2006/relationships/hyperlink" Target="https://bioportal.bioontology.org/ontologies/SNOMEDCT/?p=classes&amp;conceptid=http%3A%2F%2Fpurl.bioontology.org%2Fontology%2FSNOMEDCT%2F297468002" TargetMode="External"/><Relationship Id="rId150" Type="http://schemas.openxmlformats.org/officeDocument/2006/relationships/hyperlink" Target="https://bioportal.bioontology.org/ontologies/SNOMEDCT/?p=classes&amp;conceptid=http%3A%2F%2Fpurl.bioontology.org%2Fontology%2FSNOMEDCT%2F297432007" TargetMode="External"/><Relationship Id="rId271" Type="http://schemas.openxmlformats.org/officeDocument/2006/relationships/hyperlink" Target="https://bioportal.bioontology.org/ontologies/SNOMEDCT/?p=classes&amp;conceptid=http%3A%2F%2Fpurl.bioontology.org%2Fontology%2FSNOMEDCT%2F439766008" TargetMode="External"/><Relationship Id="rId392" Type="http://schemas.openxmlformats.org/officeDocument/2006/relationships/hyperlink" Target="https://bioportal.bioontology.org/ontologies/SNOMEDCT/?p=classes&amp;conceptid=http%3A%2F%2Fpurl.bioontology.org%2Fontology%2FSNOMEDCT%2F297614001" TargetMode="External"/><Relationship Id="rId270" Type="http://schemas.openxmlformats.org/officeDocument/2006/relationships/hyperlink" Target="https://bioportal.bioontology.org/ontologies/SNOMEDCT/?p=classes&amp;conceptid=http%3A%2F%2Fpurl.bioontology.org%2Fontology%2FSNOMEDCT%2F297554007" TargetMode="External"/><Relationship Id="rId391" Type="http://schemas.openxmlformats.org/officeDocument/2006/relationships/hyperlink" Target="https://bioportal.bioontology.org/ontologies/SNOMEDCT/?p=classes&amp;conceptid=http%3A%2F%2Fpurl.bioontology.org%2Fontology%2FSNOMEDCT%2F297613007" TargetMode="External"/><Relationship Id="rId390" Type="http://schemas.openxmlformats.org/officeDocument/2006/relationships/hyperlink" Target="https://bioportal.bioontology.org/ontologies/SNOMEDCT/?p=classes&amp;conceptid=http%3A%2F%2Fpurl.bioontology.org%2Fontology%2FSNOMEDCT%2F297612002" TargetMode="External"/><Relationship Id="rId1" Type="http://schemas.openxmlformats.org/officeDocument/2006/relationships/hyperlink" Target="https://bioportal.bioontology.org/ontologies/SNOMEDCT/?p=classes&amp;conceptid=http%3A%2F%2Fpurl.bioontology.org%2Fontology%2FSNOMEDCT%2F297290004" TargetMode="External"/><Relationship Id="rId2" Type="http://schemas.openxmlformats.org/officeDocument/2006/relationships/hyperlink" Target="https://bioportal.bioontology.org/ontologies/SNOMEDCT/?p=classes&amp;conceptid=http%3A%2F%2Fpurl.bioontology.org%2Fontology%2FSNOMEDCT%2F297291000" TargetMode="External"/><Relationship Id="rId3" Type="http://schemas.openxmlformats.org/officeDocument/2006/relationships/hyperlink" Target="https://bioportal.bioontology.org/ontologies/SNOMEDCT/?p=classes&amp;conceptid=http%3A%2F%2Fpurl.bioontology.org%2Fontology%2FSNOMEDCT%2F297292007" TargetMode="External"/><Relationship Id="rId149" Type="http://schemas.openxmlformats.org/officeDocument/2006/relationships/hyperlink" Target="https://bioportal.bioontology.org/ontologies/SNOMEDCT/?p=classes&amp;conceptid=http%3A%2F%2Fpurl.bioontology.org%2Fontology%2FSNOMEDCT%2F297431000" TargetMode="External"/><Relationship Id="rId4" Type="http://schemas.openxmlformats.org/officeDocument/2006/relationships/hyperlink" Target="https://bioportal.bioontology.org/ontologies/SNOMEDCT/?p=classes&amp;conceptid=http%3A%2F%2Fpurl.bioontology.org%2Fontology%2FSNOMEDCT%2F297293002" TargetMode="External"/><Relationship Id="rId148" Type="http://schemas.openxmlformats.org/officeDocument/2006/relationships/hyperlink" Target="https://bioportal.bioontology.org/ontologies/SNOMEDCT/?p=classes&amp;conceptid=http%3A%2F%2Fpurl.bioontology.org%2Fontology%2FSNOMEDCT%2F297430004" TargetMode="External"/><Relationship Id="rId269" Type="http://schemas.openxmlformats.org/officeDocument/2006/relationships/hyperlink" Target="https://bioportal.bioontology.org/ontologies/SNOMEDCT/?p=classes&amp;conceptid=http%3A%2F%2Fpurl.bioontology.org%2Fontology%2FSNOMEDCT%2F297553001" TargetMode="External"/><Relationship Id="rId9" Type="http://schemas.openxmlformats.org/officeDocument/2006/relationships/hyperlink" Target="https://bioportal.bioontology.org/ontologies/SNOMEDCT/?p=classes&amp;conceptid=http%3A%2F%2Fpurl.bioontology.org%2Fontology%2FSNOMEDCT%2F297298006" TargetMode="External"/><Relationship Id="rId143" Type="http://schemas.openxmlformats.org/officeDocument/2006/relationships/hyperlink" Target="https://bioportal.bioontology.org/ontologies/SNOMEDCT/?p=classes&amp;conceptid=http%3A%2F%2Fpurl.bioontology.org%2Fontology%2FSNOMEDCT%2F297425003" TargetMode="External"/><Relationship Id="rId264" Type="http://schemas.openxmlformats.org/officeDocument/2006/relationships/hyperlink" Target="https://bioportal.bioontology.org/ontologies/SNOMEDCT/?p=classes&amp;conceptid=http%3A%2F%2Fpurl.bioontology.org%2Fontology%2FSNOMEDCT%2F446973006" TargetMode="External"/><Relationship Id="rId385" Type="http://schemas.openxmlformats.org/officeDocument/2006/relationships/hyperlink" Target="https://bioportal.bioontology.org/ontologies/SNOMEDCT/?p=classes&amp;conceptid=http%3A%2F%2Fpurl.bioontology.org%2Fontology%2FSNOMEDCT%2F297609000" TargetMode="External"/><Relationship Id="rId142" Type="http://schemas.openxmlformats.org/officeDocument/2006/relationships/hyperlink" Target="https://bioportal.bioontology.org/ontologies/SNOMEDCT/?p=classes&amp;conceptid=http%3A%2F%2Fpurl.bioontology.org%2Fontology%2FSNOMEDCT%2F297424004" TargetMode="External"/><Relationship Id="rId263" Type="http://schemas.openxmlformats.org/officeDocument/2006/relationships/hyperlink" Target="https://bioportal.bioontology.org/ontologies/SNOMEDCT/?p=classes&amp;conceptid=http%3A%2F%2Fpurl.bioontology.org%2Fontology%2FSNOMEDCT%2F297548006" TargetMode="External"/><Relationship Id="rId384" Type="http://schemas.openxmlformats.org/officeDocument/2006/relationships/hyperlink" Target="https://bioportal.bioontology.org/ontologies/SNOMEDCT/?p=classes&amp;conceptid=http%3A%2F%2Fpurl.bioontology.org%2Fontology%2FSNOMEDCT%2F297608008" TargetMode="External"/><Relationship Id="rId141" Type="http://schemas.openxmlformats.org/officeDocument/2006/relationships/hyperlink" Target="https://bioportal.bioontology.org/ontologies/SNOMEDCT/?p=classes&amp;conceptid=http%3A%2F%2Fpurl.bioontology.org%2Fontology%2FSNOMEDCT%2F297423005" TargetMode="External"/><Relationship Id="rId262" Type="http://schemas.openxmlformats.org/officeDocument/2006/relationships/hyperlink" Target="https://bioportal.bioontology.org/ontologies/SNOMEDCT/?p=classes&amp;conceptid=http%3A%2F%2Fpurl.bioontology.org%2Fontology%2FSNOMEDCT%2F297547001" TargetMode="External"/><Relationship Id="rId383" Type="http://schemas.openxmlformats.org/officeDocument/2006/relationships/hyperlink" Target="https://bioportal.bioontology.org/ontologies/SNOMEDCT/?p=classes&amp;conceptid=http%3A%2F%2Fpurl.bioontology.org%2Fontology%2FSNOMEDCT%2F297607003" TargetMode="External"/><Relationship Id="rId140" Type="http://schemas.openxmlformats.org/officeDocument/2006/relationships/hyperlink" Target="https://bioportal.bioontology.org/ontologies/SNOMEDCT/?p=classes&amp;conceptid=http%3A%2F%2Fpurl.bioontology.org%2Fontology%2FSNOMEDCT%2F297422000" TargetMode="External"/><Relationship Id="rId261" Type="http://schemas.openxmlformats.org/officeDocument/2006/relationships/hyperlink" Target="https://bioportal.bioontology.org/ontologies/SNOMEDCT/?p=classes&amp;conceptid=http%3A%2F%2Fpurl.bioontology.org%2Fontology%2FSNOMEDCT%2F161146003" TargetMode="External"/><Relationship Id="rId382" Type="http://schemas.openxmlformats.org/officeDocument/2006/relationships/hyperlink" Target="https://bioportal.bioontology.org/ontologies/SNOMEDCT/?p=classes&amp;conceptid=http%3A%2F%2Fpurl.bioontology.org%2Fontology%2FSNOMEDCT%2F297606007" TargetMode="External"/><Relationship Id="rId5" Type="http://schemas.openxmlformats.org/officeDocument/2006/relationships/hyperlink" Target="https://bioportal.bioontology.org/ontologies/SNOMEDCT/?p=classes&amp;conceptid=http%3A%2F%2Fpurl.bioontology.org%2Fontology%2FSNOMEDCT%2F297294008" TargetMode="External"/><Relationship Id="rId147" Type="http://schemas.openxmlformats.org/officeDocument/2006/relationships/hyperlink" Target="https://bioportal.bioontology.org/ontologies/SNOMEDCT/?p=classes&amp;conceptid=http%3A%2F%2Fpurl.bioontology.org%2Fontology%2FSNOMEDCT%2F297429009" TargetMode="External"/><Relationship Id="rId268" Type="http://schemas.openxmlformats.org/officeDocument/2006/relationships/hyperlink" Target="https://bioportal.bioontology.org/ontologies/SNOMEDCT/?p=classes&amp;conceptid=http%3A%2F%2Fpurl.bioontology.org%2Fontology%2FSNOMEDCT%2F161144000" TargetMode="External"/><Relationship Id="rId389" Type="http://schemas.openxmlformats.org/officeDocument/2006/relationships/hyperlink" Target="https://bioportal.bioontology.org/ontologies/SNOMEDCT/?p=classes&amp;conceptid=http%3A%2F%2Fpurl.bioontology.org%2Fontology%2FSNOMEDCT%2F297611009" TargetMode="External"/><Relationship Id="rId6" Type="http://schemas.openxmlformats.org/officeDocument/2006/relationships/hyperlink" Target="https://bioportal.bioontology.org/ontologies/SNOMEDCT/?p=classes&amp;conceptid=http%3A%2F%2Fpurl.bioontology.org%2Fontology%2FSNOMEDCT%2F297295009" TargetMode="External"/><Relationship Id="rId146" Type="http://schemas.openxmlformats.org/officeDocument/2006/relationships/hyperlink" Target="https://bioportal.bioontology.org/ontologies/SNOMEDCT/?p=classes&amp;conceptid=http%3A%2F%2Fpurl.bioontology.org%2Fontology%2FSNOMEDCT%2F297428001" TargetMode="External"/><Relationship Id="rId267" Type="http://schemas.openxmlformats.org/officeDocument/2006/relationships/hyperlink" Target="https://bioportal.bioontology.org/ontologies/SNOMEDCT/?p=classes&amp;conceptid=http%3A%2F%2Fpurl.bioontology.org%2Fontology%2FSNOMEDCT%2F297551004" TargetMode="External"/><Relationship Id="rId388" Type="http://schemas.openxmlformats.org/officeDocument/2006/relationships/hyperlink" Target="https://bioportal.bioontology.org/ontologies/SNOMEDCT/?p=classes&amp;conceptid=http%3A%2F%2Fpurl.bioontology.org%2Fontology%2FSNOMEDCT%2F297664008" TargetMode="External"/><Relationship Id="rId7" Type="http://schemas.openxmlformats.org/officeDocument/2006/relationships/hyperlink" Target="https://bioportal.bioontology.org/ontologies/SNOMEDCT/?p=classes&amp;conceptid=http%3A%2F%2Fpurl.bioontology.org%2Fontology%2FSNOMEDCT%2F297296005" TargetMode="External"/><Relationship Id="rId145" Type="http://schemas.openxmlformats.org/officeDocument/2006/relationships/hyperlink" Target="https://bioportal.bioontology.org/ontologies/SNOMEDCT/?p=classes&amp;conceptid=http%3A%2F%2Fpurl.bioontology.org%2Fontology%2FSNOMEDCT%2F297427006" TargetMode="External"/><Relationship Id="rId266" Type="http://schemas.openxmlformats.org/officeDocument/2006/relationships/hyperlink" Target="https://bioportal.bioontology.org/ontologies/SNOMEDCT/?p=classes&amp;conceptid=http%3A%2F%2Fpurl.bioontology.org%2Fontology%2FSNOMEDCT%2F297550003" TargetMode="External"/><Relationship Id="rId387" Type="http://schemas.openxmlformats.org/officeDocument/2006/relationships/hyperlink" Target="https://bioportal.bioontology.org/ontologies/SNOMEDCT/?p=classes&amp;conceptid=http%3A%2F%2Fpurl.bioontology.org%2Fontology%2FSNOMEDCT%2F297663002" TargetMode="External"/><Relationship Id="rId8" Type="http://schemas.openxmlformats.org/officeDocument/2006/relationships/hyperlink" Target="https://bioportal.bioontology.org/ontologies/SNOMEDCT/?p=classes&amp;conceptid=http%3A%2F%2Fpurl.bioontology.org%2Fontology%2FSNOMEDCT%2F297297001" TargetMode="External"/><Relationship Id="rId144" Type="http://schemas.openxmlformats.org/officeDocument/2006/relationships/hyperlink" Target="https://bioportal.bioontology.org/ontologies/SNOMEDCT/?p=classes&amp;conceptid=http%3A%2F%2Fpurl.bioontology.org%2Fontology%2FSNOMEDCT%2F297426002" TargetMode="External"/><Relationship Id="rId265" Type="http://schemas.openxmlformats.org/officeDocument/2006/relationships/hyperlink" Target="https://bioportal.bioontology.org/ontologies/SNOMEDCT/?p=classes&amp;conceptid=http%3A%2F%2Fpurl.bioontology.org%2Fontology%2FSNOMEDCT%2F297549003" TargetMode="External"/><Relationship Id="rId386" Type="http://schemas.openxmlformats.org/officeDocument/2006/relationships/hyperlink" Target="https://bioportal.bioontology.org/ontologies/SNOMEDCT/?p=classes&amp;conceptid=http%3A%2F%2Fpurl.bioontology.org%2Fontology%2FSNOMEDCT%2F297610005" TargetMode="External"/><Relationship Id="rId260" Type="http://schemas.openxmlformats.org/officeDocument/2006/relationships/hyperlink" Target="https://bioportal.bioontology.org/ontologies/SNOMEDCT/?p=classes&amp;conceptid=http%3A%2F%2Fpurl.bioontology.org%2Fontology%2FSNOMEDCT%2F297546005" TargetMode="External"/><Relationship Id="rId381" Type="http://schemas.openxmlformats.org/officeDocument/2006/relationships/hyperlink" Target="https://bioportal.bioontology.org/ontologies/SNOMEDCT/?p=classes&amp;conceptid=http%3A%2F%2Fpurl.bioontology.org%2Fontology%2FSNOMEDCT%2F297605006" TargetMode="External"/><Relationship Id="rId380" Type="http://schemas.openxmlformats.org/officeDocument/2006/relationships/hyperlink" Target="https://bioportal.bioontology.org/ontologies/SNOMEDCT/?p=classes&amp;conceptid=http%3A%2F%2Fpurl.bioontology.org%2Fontology%2FSNOMEDCT%2F297604005" TargetMode="External"/><Relationship Id="rId139" Type="http://schemas.openxmlformats.org/officeDocument/2006/relationships/hyperlink" Target="https://bioportal.bioontology.org/ontologies/SNOMEDCT/?p=classes&amp;conceptid=http%3A%2F%2Fpurl.bioontology.org%2Fontology%2FSNOMEDCT%2F297421007" TargetMode="External"/><Relationship Id="rId138" Type="http://schemas.openxmlformats.org/officeDocument/2006/relationships/hyperlink" Target="https://bioportal.bioontology.org/ontologies/SNOMEDCT/?p=classes&amp;conceptid=http%3A%2F%2Fpurl.bioontology.org%2Fontology%2FSNOMEDCT%2F297420008" TargetMode="External"/><Relationship Id="rId259" Type="http://schemas.openxmlformats.org/officeDocument/2006/relationships/hyperlink" Target="https://bioportal.bioontology.org/ontologies/SNOMEDCT/?p=classes&amp;conceptid=http%3A%2F%2Fpurl.bioontology.org%2Fontology%2FSNOMEDCT%2F297545009" TargetMode="External"/><Relationship Id="rId137" Type="http://schemas.openxmlformats.org/officeDocument/2006/relationships/hyperlink" Target="https://bioportal.bioontology.org/ontologies/SNOMEDCT/?p=classes&amp;conceptid=http%3A%2F%2Fpurl.bioontology.org%2Fontology%2FSNOMEDCT%2F297419002" TargetMode="External"/><Relationship Id="rId258" Type="http://schemas.openxmlformats.org/officeDocument/2006/relationships/hyperlink" Target="https://bioportal.bioontology.org/ontologies/SNOMEDCT/?p=classes&amp;conceptid=http%3A%2F%2Fpurl.bioontology.org%2Fontology%2FSNOMEDCT%2F297544008" TargetMode="External"/><Relationship Id="rId379" Type="http://schemas.openxmlformats.org/officeDocument/2006/relationships/hyperlink" Target="https://bioportal.bioontology.org/ontologies/SNOMEDCT/?p=classes&amp;conceptid=http%3A%2F%2Fpurl.bioontology.org%2Fontology%2FSNOMEDCT%2F297603004" TargetMode="External"/><Relationship Id="rId132" Type="http://schemas.openxmlformats.org/officeDocument/2006/relationships/hyperlink" Target="https://bioportal.bioontology.org/ontologies/SNOMEDCT/?p=classes&amp;conceptid=http%3A%2F%2Fpurl.bioontology.org%2Fontology%2FSNOMEDCT%2F297414007" TargetMode="External"/><Relationship Id="rId253" Type="http://schemas.openxmlformats.org/officeDocument/2006/relationships/hyperlink" Target="https://bioportal.bioontology.org/ontologies/SNOMEDCT/?p=classes&amp;conceptid=http%3A%2F%2Fpurl.bioontology.org%2Fontology%2FSNOMEDCT%2F297539001" TargetMode="External"/><Relationship Id="rId374" Type="http://schemas.openxmlformats.org/officeDocument/2006/relationships/hyperlink" Target="https://bioportal.bioontology.org/ontologies/SNOMEDCT/?p=classes&amp;conceptid=http%3A%2F%2Fpurl.bioontology.org%2Fontology%2FSNOMEDCT%2F297593003" TargetMode="External"/><Relationship Id="rId495" Type="http://schemas.openxmlformats.org/officeDocument/2006/relationships/hyperlink" Target="https://bioportal.bioontology.org/ontologies/SNOMEDCT/?p=classes&amp;conceptid=http%3A%2F%2Fpurl.bioontology.org%2Fontology%2FSNOMEDCT%2F297827004" TargetMode="External"/><Relationship Id="rId131" Type="http://schemas.openxmlformats.org/officeDocument/2006/relationships/hyperlink" Target="https://bioportal.bioontology.org/ontologies/SNOMEDCT/?p=classes&amp;conceptid=http%3A%2F%2Fpurl.bioontology.org%2Fontology%2FSNOMEDCT%2F297413001" TargetMode="External"/><Relationship Id="rId252" Type="http://schemas.openxmlformats.org/officeDocument/2006/relationships/hyperlink" Target="https://bioportal.bioontology.org/ontologies/SNOMEDCT/?p=classes&amp;conceptid=http%3A%2F%2Fpurl.bioontology.org%2Fontology%2FSNOMEDCT%2F161145004" TargetMode="External"/><Relationship Id="rId373" Type="http://schemas.openxmlformats.org/officeDocument/2006/relationships/hyperlink" Target="https://bioportal.bioontology.org/ontologies/SNOMEDCT/?p=classes&amp;conceptid=http%3A%2F%2Fpurl.bioontology.org%2Fontology%2FSNOMEDCT%2F297592008" TargetMode="External"/><Relationship Id="rId494" Type="http://schemas.openxmlformats.org/officeDocument/2006/relationships/hyperlink" Target="https://bioportal.bioontology.org/ontologies/SNOMEDCT/?p=classes&amp;conceptid=http%3A%2F%2Fpurl.bioontology.org%2Fontology%2FSNOMEDCT%2F297826008" TargetMode="External"/><Relationship Id="rId130" Type="http://schemas.openxmlformats.org/officeDocument/2006/relationships/hyperlink" Target="https://bioportal.bioontology.org/ontologies/SNOMEDCT/?p=classes&amp;conceptid=http%3A%2F%2Fpurl.bioontology.org%2Fontology%2FSNOMEDCT%2F297640007" TargetMode="External"/><Relationship Id="rId251" Type="http://schemas.openxmlformats.org/officeDocument/2006/relationships/hyperlink" Target="https://bioportal.bioontology.org/ontologies/SNOMEDCT/?p=classes&amp;conceptid=http%3A%2F%2Fpurl.bioontology.org%2Fontology%2FSNOMEDCT%2F297538009" TargetMode="External"/><Relationship Id="rId372" Type="http://schemas.openxmlformats.org/officeDocument/2006/relationships/hyperlink" Target="https://bioportal.bioontology.org/ontologies/SNOMEDCT/?p=classes&amp;conceptid=http%3A%2F%2Fpurl.bioontology.org%2Fontology%2FSNOMEDCT%2F297591001" TargetMode="External"/><Relationship Id="rId493" Type="http://schemas.openxmlformats.org/officeDocument/2006/relationships/hyperlink" Target="https://bioportal.bioontology.org/ontologies/SNOMEDCT/?p=classes&amp;conceptid=http%3A%2F%2Fpurl.bioontology.org%2Fontology%2FSNOMEDCT%2F297825007" TargetMode="External"/><Relationship Id="rId250" Type="http://schemas.openxmlformats.org/officeDocument/2006/relationships/hyperlink" Target="https://bioportal.bioontology.org/ontologies/SNOMEDCT/?p=classes&amp;conceptid=http%3A%2F%2Fpurl.bioontology.org%2Fontology%2FSNOMEDCT%2F297537004" TargetMode="External"/><Relationship Id="rId371" Type="http://schemas.openxmlformats.org/officeDocument/2006/relationships/hyperlink" Target="https://bioportal.bioontology.org/ontologies/SNOMEDCT/?p=classes&amp;conceptid=http%3A%2F%2Fpurl.bioontology.org%2Fontology%2FSNOMEDCT%2F297590000" TargetMode="External"/><Relationship Id="rId492" Type="http://schemas.openxmlformats.org/officeDocument/2006/relationships/hyperlink" Target="https://bioportal.bioontology.org/ontologies/SNOMEDCT/?p=classes&amp;conceptid=http%3A%2F%2Fpurl.bioontology.org%2Fontology%2FSNOMEDCT%2F297824006" TargetMode="External"/><Relationship Id="rId136" Type="http://schemas.openxmlformats.org/officeDocument/2006/relationships/hyperlink" Target="https://bioportal.bioontology.org/ontologies/SNOMEDCT/?p=classes&amp;conceptid=http%3A%2F%2Fpurl.bioontology.org%2Fontology%2FSNOMEDCT%2F297418005" TargetMode="External"/><Relationship Id="rId257" Type="http://schemas.openxmlformats.org/officeDocument/2006/relationships/hyperlink" Target="https://bioportal.bioontology.org/ontologies/SNOMEDCT/?p=classes&amp;conceptid=http%3A%2F%2Fpurl.bioontology.org%2Fontology%2FSNOMEDCT%2F297543002" TargetMode="External"/><Relationship Id="rId378" Type="http://schemas.openxmlformats.org/officeDocument/2006/relationships/hyperlink" Target="https://bioportal.bioontology.org/ontologies/SNOMEDCT/?p=classes&amp;conceptid=http%3A%2F%2Fpurl.bioontology.org%2Fontology%2FSNOMEDCT%2F297602009" TargetMode="External"/><Relationship Id="rId499" Type="http://schemas.openxmlformats.org/officeDocument/2006/relationships/hyperlink" Target="https://bioportal.bioontology.org/ontologies/SNOMEDCT/?p=classes&amp;conceptid=http%3A%2F%2Fpurl.bioontology.org%2Fontology%2FSNOMEDCT%2F297831005" TargetMode="External"/><Relationship Id="rId135" Type="http://schemas.openxmlformats.org/officeDocument/2006/relationships/hyperlink" Target="https://bioportal.bioontology.org/ontologies/SNOMEDCT/?p=classes&amp;conceptid=http%3A%2F%2Fpurl.bioontology.org%2Fontology%2FSNOMEDCT%2F297417000" TargetMode="External"/><Relationship Id="rId256" Type="http://schemas.openxmlformats.org/officeDocument/2006/relationships/hyperlink" Target="https://bioportal.bioontology.org/ontologies/SNOMEDCT/?p=classes&amp;conceptid=http%3A%2F%2Fpurl.bioontology.org%2Fontology%2FSNOMEDCT%2F297542007" TargetMode="External"/><Relationship Id="rId377" Type="http://schemas.openxmlformats.org/officeDocument/2006/relationships/hyperlink" Target="https://bioportal.bioontology.org/ontologies/SNOMEDCT/?p=classes&amp;conceptid=http%3A%2F%2Fpurl.bioontology.org%2Fontology%2FSNOMEDCT%2F297601002" TargetMode="External"/><Relationship Id="rId498" Type="http://schemas.openxmlformats.org/officeDocument/2006/relationships/hyperlink" Target="https://bioportal.bioontology.org/ontologies/SNOMEDCT/?p=classes&amp;conceptid=http%3A%2F%2Fpurl.bioontology.org%2Fontology%2FSNOMEDCT%2F297830006" TargetMode="External"/><Relationship Id="rId134" Type="http://schemas.openxmlformats.org/officeDocument/2006/relationships/hyperlink" Target="https://bioportal.bioontology.org/ontologies/SNOMEDCT/?p=classes&amp;conceptid=http%3A%2F%2Fpurl.bioontology.org%2Fontology%2FSNOMEDCT%2F297416009" TargetMode="External"/><Relationship Id="rId255" Type="http://schemas.openxmlformats.org/officeDocument/2006/relationships/hyperlink" Target="https://bioportal.bioontology.org/ontologies/SNOMEDCT/?p=classes&amp;conceptid=http%3A%2F%2Fpurl.bioontology.org%2Fontology%2FSNOMEDCT%2F297541000" TargetMode="External"/><Relationship Id="rId376" Type="http://schemas.openxmlformats.org/officeDocument/2006/relationships/hyperlink" Target="https://bioportal.bioontology.org/ontologies/SNOMEDCT/?p=classes&amp;conceptid=http%3A%2F%2Fpurl.bioontology.org%2Fontology%2FSNOMEDCT%2F297600001" TargetMode="External"/><Relationship Id="rId497" Type="http://schemas.openxmlformats.org/officeDocument/2006/relationships/hyperlink" Target="https://bioportal.bioontology.org/ontologies/SNOMEDCT/?p=classes&amp;conceptid=http%3A%2F%2Fpurl.bioontology.org%2Fontology%2FSNOMEDCT%2F297829001" TargetMode="External"/><Relationship Id="rId133" Type="http://schemas.openxmlformats.org/officeDocument/2006/relationships/hyperlink" Target="https://bioportal.bioontology.org/ontologies/SNOMEDCT/?p=classes&amp;conceptid=http%3A%2F%2Fpurl.bioontology.org%2Fontology%2FSNOMEDCT%2F297415008" TargetMode="External"/><Relationship Id="rId254" Type="http://schemas.openxmlformats.org/officeDocument/2006/relationships/hyperlink" Target="https://bioportal.bioontology.org/ontologies/SNOMEDCT/?p=classes&amp;conceptid=http%3A%2F%2Fpurl.bioontology.org%2Fontology%2FSNOMEDCT%2F297540004" TargetMode="External"/><Relationship Id="rId375" Type="http://schemas.openxmlformats.org/officeDocument/2006/relationships/hyperlink" Target="https://bioportal.bioontology.org/ontologies/SNOMEDCT/?p=classes&amp;conceptid=http%3A%2F%2Fpurl.bioontology.org%2Fontology%2FSNOMEDCT%2F297594009" TargetMode="External"/><Relationship Id="rId496" Type="http://schemas.openxmlformats.org/officeDocument/2006/relationships/hyperlink" Target="https://bioportal.bioontology.org/ontologies/SNOMEDCT/?p=classes&amp;conceptid=http%3A%2F%2Fpurl.bioontology.org%2Fontology%2FSNOMEDCT%2F297828009" TargetMode="External"/><Relationship Id="rId172" Type="http://schemas.openxmlformats.org/officeDocument/2006/relationships/hyperlink" Target="https://bioportal.bioontology.org/ontologies/SNOMEDCT/?p=classes&amp;conceptid=http%3A%2F%2Fpurl.bioontology.org%2Fontology%2FSNOMEDCT%2F297643009" TargetMode="External"/><Relationship Id="rId293" Type="http://schemas.openxmlformats.org/officeDocument/2006/relationships/hyperlink" Target="https://bioportal.bioontology.org/ontologies/SNOMEDCT/?p=classes&amp;conceptid=http%3A%2F%2Fpurl.bioontology.org%2Fontology%2FSNOMEDCT%2F297511002" TargetMode="External"/><Relationship Id="rId171" Type="http://schemas.openxmlformats.org/officeDocument/2006/relationships/hyperlink" Target="https://bioportal.bioontology.org/ontologies/SNOMEDCT/?p=classes&amp;conceptid=http%3A%2F%2Fpurl.bioontology.org%2Fontology%2FSNOMEDCT%2F297450000" TargetMode="External"/><Relationship Id="rId292" Type="http://schemas.openxmlformats.org/officeDocument/2006/relationships/hyperlink" Target="https://bioportal.bioontology.org/ontologies/SNOMEDCT/?p=classes&amp;conceptid=http%3A%2F%2Fpurl.bioontology.org%2Fontology%2FSNOMEDCT%2F297510001" TargetMode="External"/><Relationship Id="rId170" Type="http://schemas.openxmlformats.org/officeDocument/2006/relationships/hyperlink" Target="https://bioportal.bioontology.org/ontologies/SNOMEDCT/?p=classes&amp;conceptid=http%3A%2F%2Fpurl.bioontology.org%2Fontology%2FSNOMEDCT%2F297449000" TargetMode="External"/><Relationship Id="rId291" Type="http://schemas.openxmlformats.org/officeDocument/2006/relationships/hyperlink" Target="https://bioportal.bioontology.org/ontologies/SNOMEDCT/?p=classes&amp;conceptid=http%3A%2F%2Fpurl.bioontology.org%2Fontology%2FSNOMEDCT%2F297509006" TargetMode="External"/><Relationship Id="rId290" Type="http://schemas.openxmlformats.org/officeDocument/2006/relationships/hyperlink" Target="https://bioportal.bioontology.org/ontologies/SNOMEDCT/?p=classes&amp;conceptid=http%3A%2F%2Fpurl.bioontology.org%2Fontology%2FSNOMEDCT%2F297508003" TargetMode="External"/><Relationship Id="rId165" Type="http://schemas.openxmlformats.org/officeDocument/2006/relationships/hyperlink" Target="https://bioportal.bioontology.org/ontologies/SNOMEDCT/?p=classes&amp;conceptid=http%3A%2F%2Fpurl.bioontology.org%2Fontology%2FSNOMEDCT%2F297444005" TargetMode="External"/><Relationship Id="rId286" Type="http://schemas.openxmlformats.org/officeDocument/2006/relationships/hyperlink" Target="https://bioportal.bioontology.org/ontologies/SNOMEDCT/?p=classes&amp;conceptid=http%3A%2F%2Fpurl.bioontology.org%2Fontology%2FSNOMEDCT%2F297505000" TargetMode="External"/><Relationship Id="rId164" Type="http://schemas.openxmlformats.org/officeDocument/2006/relationships/hyperlink" Target="https://bioportal.bioontology.org/ontologies/SNOMEDCT/?p=classes&amp;conceptid=http%3A%2F%2Fpurl.bioontology.org%2Fontology%2FSNOMEDCT%2F297443004" TargetMode="External"/><Relationship Id="rId285" Type="http://schemas.openxmlformats.org/officeDocument/2006/relationships/hyperlink" Target="https://bioportal.bioontology.org/ontologies/SNOMEDCT/?p=classes&amp;conceptid=http%3A%2F%2Fpurl.bioontology.org%2Fontology%2FSNOMEDCT%2F297504001" TargetMode="External"/><Relationship Id="rId163" Type="http://schemas.openxmlformats.org/officeDocument/2006/relationships/hyperlink" Target="https://bioportal.bioontology.org/ontologies/SNOMEDCT/?p=classes&amp;conceptid=http%3A%2F%2Fpurl.bioontology.org%2Fontology%2FSNOMEDCT%2F297442009" TargetMode="External"/><Relationship Id="rId284" Type="http://schemas.openxmlformats.org/officeDocument/2006/relationships/hyperlink" Target="https://bioportal.bioontology.org/ontologies/SNOMEDCT/?p=classes&amp;conceptid=http%3A%2F%2Fpurl.bioontology.org%2Fontology%2FSNOMEDCT%2F438566004" TargetMode="External"/><Relationship Id="rId162" Type="http://schemas.openxmlformats.org/officeDocument/2006/relationships/hyperlink" Target="https://bioportal.bioontology.org/ontologies/SNOMEDCT/?p=classes&amp;conceptid=http%3A%2F%2Fpurl.bioontology.org%2Fontology%2FSNOMEDCT%2F297441002" TargetMode="External"/><Relationship Id="rId283" Type="http://schemas.openxmlformats.org/officeDocument/2006/relationships/hyperlink" Target="https://bioportal.bioontology.org/ontologies/SNOMEDCT/?p=classes&amp;conceptid=http%3A%2F%2Fpurl.bioontology.org%2Fontology%2FSNOMEDCT%2F297503007" TargetMode="External"/><Relationship Id="rId169" Type="http://schemas.openxmlformats.org/officeDocument/2006/relationships/hyperlink" Target="https://bioportal.bioontology.org/ontologies/SNOMEDCT/?p=classes&amp;conceptid=http%3A%2F%2Fpurl.bioontology.org%2Fontology%2FSNOMEDCT%2F297448008" TargetMode="External"/><Relationship Id="rId168" Type="http://schemas.openxmlformats.org/officeDocument/2006/relationships/hyperlink" Target="https://bioportal.bioontology.org/ontologies/SNOMEDCT/?p=classes&amp;conceptid=http%3A%2F%2Fpurl.bioontology.org%2Fontology%2FSNOMEDCT%2F297447003" TargetMode="External"/><Relationship Id="rId289" Type="http://schemas.openxmlformats.org/officeDocument/2006/relationships/hyperlink" Target="https://bioportal.bioontology.org/ontologies/SNOMEDCT/?p=classes&amp;conceptid=http%3A%2F%2Fpurl.bioontology.org%2Fontology%2FSNOMEDCT%2F439997000" TargetMode="External"/><Relationship Id="rId167" Type="http://schemas.openxmlformats.org/officeDocument/2006/relationships/hyperlink" Target="https://bioportal.bioontology.org/ontologies/SNOMEDCT/?p=classes&amp;conceptid=http%3A%2F%2Fpurl.bioontology.org%2Fontology%2FSNOMEDCT%2F297446007" TargetMode="External"/><Relationship Id="rId288" Type="http://schemas.openxmlformats.org/officeDocument/2006/relationships/hyperlink" Target="https://bioportal.bioontology.org/ontologies/SNOMEDCT/?p=classes&amp;conceptid=http%3A%2F%2Fpurl.bioontology.org%2Fontology%2FSNOMEDCT%2F297507008" TargetMode="External"/><Relationship Id="rId166" Type="http://schemas.openxmlformats.org/officeDocument/2006/relationships/hyperlink" Target="https://bioportal.bioontology.org/ontologies/SNOMEDCT/?p=classes&amp;conceptid=http%3A%2F%2Fpurl.bioontology.org%2Fontology%2FSNOMEDCT%2F297445006" TargetMode="External"/><Relationship Id="rId287" Type="http://schemas.openxmlformats.org/officeDocument/2006/relationships/hyperlink" Target="https://bioportal.bioontology.org/ontologies/SNOMEDCT/?p=classes&amp;conceptid=http%3A%2F%2Fpurl.bioontology.org%2Fontology%2FSNOMEDCT%2F297506004" TargetMode="External"/><Relationship Id="rId161" Type="http://schemas.openxmlformats.org/officeDocument/2006/relationships/hyperlink" Target="https://bioportal.bioontology.org/ontologies/SNOMEDCT/?p=classes&amp;conceptid=http%3A%2F%2Fpurl.bioontology.org%2Fontology%2FSNOMEDCT%2F297440001" TargetMode="External"/><Relationship Id="rId282" Type="http://schemas.openxmlformats.org/officeDocument/2006/relationships/hyperlink" Target="https://bioportal.bioontology.org/ontologies/SNOMEDCT/?p=classes&amp;conceptid=http%3A%2F%2Fpurl.bioontology.org%2Fontology%2FSNOMEDCT%2F297502002" TargetMode="External"/><Relationship Id="rId160" Type="http://schemas.openxmlformats.org/officeDocument/2006/relationships/hyperlink" Target="https://bioportal.bioontology.org/ontologies/SNOMEDCT/?p=classes&amp;conceptid=http%3A%2F%2Fpurl.bioontology.org%2Fontology%2FSNOMEDCT%2F708034008" TargetMode="External"/><Relationship Id="rId281" Type="http://schemas.openxmlformats.org/officeDocument/2006/relationships/hyperlink" Target="https://bioportal.bioontology.org/ontologies/SNOMEDCT/?p=classes&amp;conceptid=http%3A%2F%2Fpurl.bioontology.org%2Fontology%2FSNOMEDCT%2F440703007" TargetMode="External"/><Relationship Id="rId280" Type="http://schemas.openxmlformats.org/officeDocument/2006/relationships/hyperlink" Target="https://bioportal.bioontology.org/ontologies/SNOMEDCT/?p=classes&amp;conceptid=http%3A%2F%2Fpurl.bioontology.org%2Fontology%2FSNOMEDCT%2F444960005" TargetMode="External"/><Relationship Id="rId159" Type="http://schemas.openxmlformats.org/officeDocument/2006/relationships/hyperlink" Target="https://bioportal.bioontology.org/ontologies/SNOMEDCT/?p=classes&amp;conceptid=http%3A%2F%2Fpurl.bioontology.org%2Fontology%2FSNOMEDCT%2F297642004" TargetMode="External"/><Relationship Id="rId154" Type="http://schemas.openxmlformats.org/officeDocument/2006/relationships/hyperlink" Target="https://bioportal.bioontology.org/ontologies/SNOMEDCT/?p=classes&amp;conceptid=http%3A%2F%2Fpurl.bioontology.org%2Fontology%2FSNOMEDCT%2F297436005" TargetMode="External"/><Relationship Id="rId275" Type="http://schemas.openxmlformats.org/officeDocument/2006/relationships/hyperlink" Target="https://bioportal.bioontology.org/ontologies/SNOMEDCT/?p=classes&amp;conceptid=http%3A%2F%2Fpurl.bioontology.org%2Fontology%2FSNOMEDCT%2F445356005" TargetMode="External"/><Relationship Id="rId396" Type="http://schemas.openxmlformats.org/officeDocument/2006/relationships/hyperlink" Target="https://bioportal.bioontology.org/ontologies/SNOMEDCT/?p=classes&amp;conceptid=http%3A%2F%2Fpurl.bioontology.org%2Fontology%2FSNOMEDCT%2F297617008" TargetMode="External"/><Relationship Id="rId153" Type="http://schemas.openxmlformats.org/officeDocument/2006/relationships/hyperlink" Target="https://bioportal.bioontology.org/ontologies/SNOMEDCT/?p=classes&amp;conceptid=http%3A%2F%2Fpurl.bioontology.org%2Fontology%2FSNOMEDCT%2F297435009" TargetMode="External"/><Relationship Id="rId274" Type="http://schemas.openxmlformats.org/officeDocument/2006/relationships/hyperlink" Target="https://bioportal.bioontology.org/ontologies/SNOMEDCT/?p=classes&amp;conceptid=http%3A%2F%2Fpurl.bioontology.org%2Fontology%2FSNOMEDCT%2F297497004" TargetMode="External"/><Relationship Id="rId395" Type="http://schemas.openxmlformats.org/officeDocument/2006/relationships/hyperlink" Target="https://bioportal.bioontology.org/ontologies/SNOMEDCT/?p=classes&amp;conceptid=http%3A%2F%2Fpurl.bioontology.org%2Fontology%2FSNOMEDCT%2F297616004" TargetMode="External"/><Relationship Id="rId152" Type="http://schemas.openxmlformats.org/officeDocument/2006/relationships/hyperlink" Target="https://bioportal.bioontology.org/ontologies/SNOMEDCT/?p=classes&amp;conceptid=http%3A%2F%2Fpurl.bioontology.org%2Fontology%2FSNOMEDCT%2F297434008" TargetMode="External"/><Relationship Id="rId273" Type="http://schemas.openxmlformats.org/officeDocument/2006/relationships/hyperlink" Target="https://bioportal.bioontology.org/ontologies/SNOMEDCT/?p=classes&amp;conceptid=http%3A%2F%2Fpurl.bioontology.org%2Fontology%2FSNOMEDCT%2F297496008" TargetMode="External"/><Relationship Id="rId394" Type="http://schemas.openxmlformats.org/officeDocument/2006/relationships/hyperlink" Target="https://bioportal.bioontology.org/ontologies/SNOMEDCT/?p=classes&amp;conceptid=http%3A%2F%2Fpurl.bioontology.org%2Fontology%2FSNOMEDCT%2F297615000" TargetMode="External"/><Relationship Id="rId151" Type="http://schemas.openxmlformats.org/officeDocument/2006/relationships/hyperlink" Target="https://bioportal.bioontology.org/ontologies/SNOMEDCT/?p=classes&amp;conceptid=http%3A%2F%2Fpurl.bioontology.org%2Fontology%2FSNOMEDCT%2F297433002" TargetMode="External"/><Relationship Id="rId272" Type="http://schemas.openxmlformats.org/officeDocument/2006/relationships/hyperlink" Target="https://bioportal.bioontology.org/ontologies/SNOMEDCT/?p=classes&amp;conceptid=http%3A%2F%2Fpurl.bioontology.org%2Fontology%2FSNOMEDCT%2F297495007" TargetMode="External"/><Relationship Id="rId393" Type="http://schemas.openxmlformats.org/officeDocument/2006/relationships/hyperlink" Target="https://bioportal.bioontology.org/ontologies/SNOMEDCT/?p=classes&amp;conceptid=http%3A%2F%2Fpurl.bioontology.org%2Fontology%2FSNOMEDCT%2F439314001" TargetMode="External"/><Relationship Id="rId158" Type="http://schemas.openxmlformats.org/officeDocument/2006/relationships/hyperlink" Target="https://bioportal.bioontology.org/ontologies/SNOMEDCT/?p=classes&amp;conceptid=http%3A%2F%2Fpurl.bioontology.org%2Fontology%2FSNOMEDCT%2F297641006" TargetMode="External"/><Relationship Id="rId279" Type="http://schemas.openxmlformats.org/officeDocument/2006/relationships/hyperlink" Target="https://bioportal.bioontology.org/ontologies/SNOMEDCT/?p=classes&amp;conceptid=http%3A%2F%2Fpurl.bioontology.org%2Fontology%2FSNOMEDCT%2F297501009" TargetMode="External"/><Relationship Id="rId157" Type="http://schemas.openxmlformats.org/officeDocument/2006/relationships/hyperlink" Target="https://bioportal.bioontology.org/ontologies/SNOMEDCT/?p=classes&amp;conceptid=http%3A%2F%2Fpurl.bioontology.org%2Fontology%2FSNOMEDCT%2F297439003" TargetMode="External"/><Relationship Id="rId278" Type="http://schemas.openxmlformats.org/officeDocument/2006/relationships/hyperlink" Target="https://bioportal.bioontology.org/ontologies/SNOMEDCT/?p=classes&amp;conceptid=http%3A%2F%2Fpurl.bioontology.org%2Fontology%2FSNOMEDCT%2F297499001" TargetMode="External"/><Relationship Id="rId399" Type="http://schemas.openxmlformats.org/officeDocument/2006/relationships/hyperlink" Target="https://bioportal.bioontology.org/ontologies/SNOMEDCT/?p=classes&amp;conceptid=http%3A%2F%2Fpurl.bioontology.org%2Fontology%2FSNOMEDCT%2F297665009" TargetMode="External"/><Relationship Id="rId156" Type="http://schemas.openxmlformats.org/officeDocument/2006/relationships/hyperlink" Target="https://bioportal.bioontology.org/ontologies/SNOMEDCT/?p=classes&amp;conceptid=http%3A%2F%2Fpurl.bioontology.org%2Fontology%2FSNOMEDCT%2F297438006" TargetMode="External"/><Relationship Id="rId277" Type="http://schemas.openxmlformats.org/officeDocument/2006/relationships/hyperlink" Target="https://bioportal.bioontology.org/ontologies/SNOMEDCT/?p=classes&amp;conceptid=http%3A%2F%2Fpurl.bioontology.org%2Fontology%2FSNOMEDCT%2F439265006" TargetMode="External"/><Relationship Id="rId398" Type="http://schemas.openxmlformats.org/officeDocument/2006/relationships/hyperlink" Target="https://bioportal.bioontology.org/ontologies/SNOMEDCT/?p=classes&amp;conceptid=http%3A%2F%2Fpurl.bioontology.org%2Fontology%2FSNOMEDCT%2F297619006" TargetMode="External"/><Relationship Id="rId155" Type="http://schemas.openxmlformats.org/officeDocument/2006/relationships/hyperlink" Target="https://bioportal.bioontology.org/ontologies/SNOMEDCT/?p=classes&amp;conceptid=http%3A%2F%2Fpurl.bioontology.org%2Fontology%2FSNOMEDCT%2F297437001" TargetMode="External"/><Relationship Id="rId276" Type="http://schemas.openxmlformats.org/officeDocument/2006/relationships/hyperlink" Target="https://bioportal.bioontology.org/ontologies/SNOMEDCT/?p=classes&amp;conceptid=http%3A%2F%2Fpurl.bioontology.org%2Fontology%2FSNOMEDCT%2F297498009" TargetMode="External"/><Relationship Id="rId397" Type="http://schemas.openxmlformats.org/officeDocument/2006/relationships/hyperlink" Target="https://bioportal.bioontology.org/ontologies/SNOMEDCT/?p=classes&amp;conceptid=http%3A%2F%2Fpurl.bioontology.org%2Fontology%2FSNOMEDCT%2F297618003" TargetMode="External"/><Relationship Id="rId40" Type="http://schemas.openxmlformats.org/officeDocument/2006/relationships/hyperlink" Target="https://bioportal.bioontology.org/ontologies/SNOMEDCT/?p=classes&amp;conceptid=http%3A%2F%2Fpurl.bioontology.org%2Fontology%2FSNOMEDCT%2F297329008" TargetMode="External"/><Relationship Id="rId42" Type="http://schemas.openxmlformats.org/officeDocument/2006/relationships/hyperlink" Target="https://bioportal.bioontology.org/ontologies/SNOMEDCT/?p=classes&amp;conceptid=http%3A%2F%2Fpurl.bioontology.org%2Fontology%2FSNOMEDCT%2F297331004" TargetMode="External"/><Relationship Id="rId41" Type="http://schemas.openxmlformats.org/officeDocument/2006/relationships/hyperlink" Target="https://bioportal.bioontology.org/ontologies/SNOMEDCT/?p=classes&amp;conceptid=http%3A%2F%2Fpurl.bioontology.org%2Fontology%2FSNOMEDCT%2F297330003" TargetMode="External"/><Relationship Id="rId44" Type="http://schemas.openxmlformats.org/officeDocument/2006/relationships/hyperlink" Target="https://bioportal.bioontology.org/ontologies/SNOMEDCT/?p=classes&amp;conceptid=http%3A%2F%2Fpurl.bioontology.org%2Fontology%2FSNOMEDCT%2F297333001" TargetMode="External"/><Relationship Id="rId43" Type="http://schemas.openxmlformats.org/officeDocument/2006/relationships/hyperlink" Target="https://bioportal.bioontology.org/ontologies/SNOMEDCT/?p=classes&amp;conceptid=http%3A%2F%2Fpurl.bioontology.org%2Fontology%2FSNOMEDCT%2F297332006" TargetMode="External"/><Relationship Id="rId46" Type="http://schemas.openxmlformats.org/officeDocument/2006/relationships/hyperlink" Target="https://bioportal.bioontology.org/ontologies/SNOMEDCT/?p=classes&amp;conceptid=http%3A%2F%2Fpurl.bioontology.org%2Fontology%2FSNOMEDCT%2F297334007" TargetMode="External"/><Relationship Id="rId45" Type="http://schemas.openxmlformats.org/officeDocument/2006/relationships/hyperlink" Target="https://bioportal.bioontology.org/ontologies/SNOMEDCT/?p=classes&amp;conceptid=http%3A%2F%2Fpurl.bioontology.org%2Fontology%2FSNOMEDCT%2F297335008" TargetMode="External"/><Relationship Id="rId509" Type="http://schemas.openxmlformats.org/officeDocument/2006/relationships/hyperlink" Target="https://bioportal.bioontology.org/ontologies/SNOMEDCT/?p=classes&amp;conceptid=http%3A%2F%2Fpurl.bioontology.org%2Fontology%2FSNOMEDCT%2F297842001" TargetMode="External"/><Relationship Id="rId508" Type="http://schemas.openxmlformats.org/officeDocument/2006/relationships/hyperlink" Target="https://bioportal.bioontology.org/ontologies/SNOMEDCT/?p=classes&amp;conceptid=http%3A%2F%2Fpurl.bioontology.org%2Fontology%2FSNOMEDCT%2F297841008" TargetMode="External"/><Relationship Id="rId629" Type="http://schemas.openxmlformats.org/officeDocument/2006/relationships/hyperlink" Target="https://bioportal.bioontology.org/ontologies/SNOMEDCT/?p=classes&amp;conceptid=http%3A%2F%2Fpurl.bioontology.org%2Fontology%2FSNOMEDCT%2F297883003" TargetMode="External"/><Relationship Id="rId503" Type="http://schemas.openxmlformats.org/officeDocument/2006/relationships/hyperlink" Target="https://bioportal.bioontology.org/ontologies/SNOMEDCT/?p=classes&amp;conceptid=http%3A%2F%2Fpurl.bioontology.org%2Fontology%2FSNOMEDCT%2F297835001" TargetMode="External"/><Relationship Id="rId624" Type="http://schemas.openxmlformats.org/officeDocument/2006/relationships/hyperlink" Target="https://bioportal.bioontology.org/ontologies/SNOMEDCT/?p=classes&amp;conceptid=http%3A%2F%2Fpurl.bioontology.org%2Fontology%2FSNOMEDCT%2F297878006" TargetMode="External"/><Relationship Id="rId502" Type="http://schemas.openxmlformats.org/officeDocument/2006/relationships/hyperlink" Target="https://bioportal.bioontology.org/ontologies/SNOMEDCT/?p=classes&amp;conceptid=http%3A%2F%2Fpurl.bioontology.org%2Fontology%2FSNOMEDCT%2F297834002" TargetMode="External"/><Relationship Id="rId623" Type="http://schemas.openxmlformats.org/officeDocument/2006/relationships/hyperlink" Target="https://bioportal.bioontology.org/ontologies/SNOMEDCT/?p=classes&amp;conceptid=http%3A%2F%2Fpurl.bioontology.org%2Fontology%2FSNOMEDCT%2F297877001" TargetMode="External"/><Relationship Id="rId501" Type="http://schemas.openxmlformats.org/officeDocument/2006/relationships/hyperlink" Target="https://bioportal.bioontology.org/ontologies/SNOMEDCT/?p=classes&amp;conceptid=http%3A%2F%2Fpurl.bioontology.org%2Fontology%2FSNOMEDCT%2F297833008" TargetMode="External"/><Relationship Id="rId622" Type="http://schemas.openxmlformats.org/officeDocument/2006/relationships/hyperlink" Target="https://bioportal.bioontology.org/ontologies/SNOMEDCT/?p=classes&amp;conceptid=http%3A%2F%2Fpurl.bioontology.org%2Fontology%2FSNOMEDCT%2F297876005" TargetMode="External"/><Relationship Id="rId500" Type="http://schemas.openxmlformats.org/officeDocument/2006/relationships/hyperlink" Target="https://bioportal.bioontology.org/ontologies/SNOMEDCT/?p=classes&amp;conceptid=http%3A%2F%2Fpurl.bioontology.org%2Fontology%2FSNOMEDCT%2F297832003" TargetMode="External"/><Relationship Id="rId621" Type="http://schemas.openxmlformats.org/officeDocument/2006/relationships/hyperlink" Target="https://bioportal.bioontology.org/ontologies/SNOMEDCT/?p=classes&amp;conceptid=http%3A%2F%2Fpurl.bioontology.org%2Fontology%2FSNOMEDCT%2F297875009" TargetMode="External"/><Relationship Id="rId507" Type="http://schemas.openxmlformats.org/officeDocument/2006/relationships/hyperlink" Target="https://bioportal.bioontology.org/ontologies/SNOMEDCT/?p=classes&amp;conceptid=http%3A%2F%2Fpurl.bioontology.org%2Fontology%2FSNOMEDCT%2F297839007" TargetMode="External"/><Relationship Id="rId628" Type="http://schemas.openxmlformats.org/officeDocument/2006/relationships/hyperlink" Target="https://bioportal.bioontology.org/ontologies/SNOMEDCT/?p=classes&amp;conceptid=http%3A%2F%2Fpurl.bioontology.org%2Fontology%2FSNOMEDCT%2F297882008" TargetMode="External"/><Relationship Id="rId506" Type="http://schemas.openxmlformats.org/officeDocument/2006/relationships/hyperlink" Target="https://bioportal.bioontology.org/ontologies/SNOMEDCT/?p=classes&amp;conceptid=http%3A%2F%2Fpurl.bioontology.org%2Fontology%2FSNOMEDCT%2F297838004" TargetMode="External"/><Relationship Id="rId627" Type="http://schemas.openxmlformats.org/officeDocument/2006/relationships/hyperlink" Target="https://bioportal.bioontology.org/ontologies/SNOMEDCT/?p=classes&amp;conceptid=http%3A%2F%2Fpurl.bioontology.org%2Fontology%2FSNOMEDCT%2F297881001" TargetMode="External"/><Relationship Id="rId505" Type="http://schemas.openxmlformats.org/officeDocument/2006/relationships/hyperlink" Target="https://bioportal.bioontology.org/ontologies/SNOMEDCT/?p=classes&amp;conceptid=http%3A%2F%2Fpurl.bioontology.org%2Fontology%2FSNOMEDCT%2F297837009" TargetMode="External"/><Relationship Id="rId626" Type="http://schemas.openxmlformats.org/officeDocument/2006/relationships/hyperlink" Target="https://bioportal.bioontology.org/ontologies/SNOMEDCT/?p=classes&amp;conceptid=http%3A%2F%2Fpurl.bioontology.org%2Fontology%2FSNOMEDCT%2F297880000" TargetMode="External"/><Relationship Id="rId504" Type="http://schemas.openxmlformats.org/officeDocument/2006/relationships/hyperlink" Target="https://bioportal.bioontology.org/ontologies/SNOMEDCT/?p=classes&amp;conceptid=http%3A%2F%2Fpurl.bioontology.org%2Fontology%2FSNOMEDCT%2F297836000" TargetMode="External"/><Relationship Id="rId625" Type="http://schemas.openxmlformats.org/officeDocument/2006/relationships/hyperlink" Target="https://bioportal.bioontology.org/ontologies/SNOMEDCT/?p=classes&amp;conceptid=http%3A%2F%2Fpurl.bioontology.org%2Fontology%2FSNOMEDCT%2F297879003" TargetMode="External"/><Relationship Id="rId48" Type="http://schemas.openxmlformats.org/officeDocument/2006/relationships/hyperlink" Target="https://bioportal.bioontology.org/ontologies/SNOMEDCT/?p=classes&amp;conceptid=http%3A%2F%2Fpurl.bioontology.org%2Fontology%2FSNOMEDCT%2F297337000" TargetMode="External"/><Relationship Id="rId47" Type="http://schemas.openxmlformats.org/officeDocument/2006/relationships/hyperlink" Target="https://bioportal.bioontology.org/ontologies/SNOMEDCT/?p=classes&amp;conceptid=http%3A%2F%2Fpurl.bioontology.org%2Fontology%2FSNOMEDCT%2F297336009" TargetMode="External"/><Relationship Id="rId49" Type="http://schemas.openxmlformats.org/officeDocument/2006/relationships/hyperlink" Target="https://bioportal.bioontology.org/ontologies/SNOMEDCT/?p=classes&amp;conceptid=http%3A%2F%2Fpurl.bioontology.org%2Fontology%2FSNOMEDCT%2F297338005" TargetMode="External"/><Relationship Id="rId620" Type="http://schemas.openxmlformats.org/officeDocument/2006/relationships/hyperlink" Target="https://bioportal.bioontology.org/ontologies/SNOMEDCT/?p=classes&amp;conceptid=http%3A%2F%2Fpurl.bioontology.org%2Fontology%2FSNOMEDCT%2F297933009" TargetMode="External"/><Relationship Id="rId31" Type="http://schemas.openxmlformats.org/officeDocument/2006/relationships/hyperlink" Target="https://bioportal.bioontology.org/ontologies/SNOMEDCT/?p=classes&amp;conceptid=http%3A%2F%2Fpurl.bioontology.org%2Fontology%2FSNOMEDCT%2F297320007" TargetMode="External"/><Relationship Id="rId30" Type="http://schemas.openxmlformats.org/officeDocument/2006/relationships/hyperlink" Target="https://bioportal.bioontology.org/ontologies/SNOMEDCT/?p=classes&amp;conceptid=http%3A%2F%2Fpurl.bioontology.org%2Fontology%2FSNOMEDCT%2F297319001" TargetMode="External"/><Relationship Id="rId33" Type="http://schemas.openxmlformats.org/officeDocument/2006/relationships/hyperlink" Target="https://bioportal.bioontology.org/ontologies/SNOMEDCT/?p=classes&amp;conceptid=http%3A%2F%2Fpurl.bioontology.org%2Fontology%2FSNOMEDCT%2F297322004" TargetMode="External"/><Relationship Id="rId32" Type="http://schemas.openxmlformats.org/officeDocument/2006/relationships/hyperlink" Target="https://bioportal.bioontology.org/ontologies/SNOMEDCT/?p=classes&amp;conceptid=http%3A%2F%2Fpurl.bioontology.org%2Fontology%2FSNOMEDCT%2F297321006" TargetMode="External"/><Relationship Id="rId35" Type="http://schemas.openxmlformats.org/officeDocument/2006/relationships/hyperlink" Target="https://bioportal.bioontology.org/ontologies/SNOMEDCT/?p=classes&amp;conceptid=http%3A%2F%2Fpurl.bioontology.org%2Fontology%2FSNOMEDCT%2F297324003" TargetMode="External"/><Relationship Id="rId34" Type="http://schemas.openxmlformats.org/officeDocument/2006/relationships/hyperlink" Target="https://bioportal.bioontology.org/ontologies/SNOMEDCT/?p=classes&amp;conceptid=http%3A%2F%2Fpurl.bioontology.org%2Fontology%2FSNOMEDCT%2F297323009" TargetMode="External"/><Relationship Id="rId619" Type="http://schemas.openxmlformats.org/officeDocument/2006/relationships/hyperlink" Target="https://bioportal.bioontology.org/ontologies/SNOMEDCT/?p=classes&amp;conceptid=http%3A%2F%2Fpurl.bioontology.org%2Fontology%2FSNOMEDCT%2F297874008" TargetMode="External"/><Relationship Id="rId618" Type="http://schemas.openxmlformats.org/officeDocument/2006/relationships/hyperlink" Target="https://bioportal.bioontology.org/ontologies/SNOMEDCT/?p=classes&amp;conceptid=http%3A%2F%2Fpurl.bioontology.org%2Fontology%2FSNOMEDCT%2F297873002" TargetMode="External"/><Relationship Id="rId613" Type="http://schemas.openxmlformats.org/officeDocument/2006/relationships/hyperlink" Target="https://bioportal.bioontology.org/ontologies/SNOMEDCT/?p=classes&amp;conceptid=http%3A%2F%2Fpurl.bioontology.org%2Fontology%2FSNOMEDCT%2F297870004" TargetMode="External"/><Relationship Id="rId612" Type="http://schemas.openxmlformats.org/officeDocument/2006/relationships/hyperlink" Target="https://bioportal.bioontology.org/ontologies/SNOMEDCT/?p=classes&amp;conceptid=http%3A%2F%2Fpurl.bioontology.org%2Fontology%2FSNOMEDCT%2F297869000" TargetMode="External"/><Relationship Id="rId611" Type="http://schemas.openxmlformats.org/officeDocument/2006/relationships/hyperlink" Target="https://bioportal.bioontology.org/ontologies/SNOMEDCT/?p=classes&amp;conceptid=http%3A%2F%2Fpurl.bioontology.org%2Fontology%2FSNOMEDCT%2F297674006" TargetMode="External"/><Relationship Id="rId610" Type="http://schemas.openxmlformats.org/officeDocument/2006/relationships/hyperlink" Target="https://bioportal.bioontology.org/ontologies/SNOMEDCT/?p=classes&amp;conceptid=http%3A%2F%2Fpurl.bioontology.org%2Fontology%2FSNOMEDCT%2F297673000" TargetMode="External"/><Relationship Id="rId617" Type="http://schemas.openxmlformats.org/officeDocument/2006/relationships/hyperlink" Target="https://bioportal.bioontology.org/ontologies/SNOMEDCT/?p=classes&amp;conceptid=http%3A%2F%2Fpurl.bioontology.org%2Fontology%2FSNOMEDCT%2F297872007" TargetMode="External"/><Relationship Id="rId616" Type="http://schemas.openxmlformats.org/officeDocument/2006/relationships/hyperlink" Target="https://bioportal.bioontology.org/ontologies/SNOMEDCT/?p=classes&amp;conceptid=http%3A%2F%2Fpurl.bioontology.org%2Fontology%2FSNOMEDCT%2F442389001" TargetMode="External"/><Relationship Id="rId615" Type="http://schemas.openxmlformats.org/officeDocument/2006/relationships/hyperlink" Target="https://bioportal.bioontology.org/ontologies/SNOMEDCT/?p=classes&amp;conceptid=http%3A%2F%2Fpurl.bioontology.org%2Fontology%2FSNOMEDCT%2F297675007" TargetMode="External"/><Relationship Id="rId614" Type="http://schemas.openxmlformats.org/officeDocument/2006/relationships/hyperlink" Target="https://bioportal.bioontology.org/ontologies/SNOMEDCT/?p=classes&amp;conceptid=http%3A%2F%2Fpurl.bioontology.org%2Fontology%2FSNOMEDCT%2F297871000" TargetMode="External"/><Relationship Id="rId37" Type="http://schemas.openxmlformats.org/officeDocument/2006/relationships/hyperlink" Target="https://bioportal.bioontology.org/ontologies/SNOMEDCT/?p=classes&amp;conceptid=http%3A%2F%2Fpurl.bioontology.org%2Fontology%2FSNOMEDCT%2F297326001" TargetMode="External"/><Relationship Id="rId36" Type="http://schemas.openxmlformats.org/officeDocument/2006/relationships/hyperlink" Target="https://bioportal.bioontology.org/ontologies/SNOMEDCT/?p=classes&amp;conceptid=http%3A%2F%2Fpurl.bioontology.org%2Fontology%2FSNOMEDCT%2F297325002" TargetMode="External"/><Relationship Id="rId39" Type="http://schemas.openxmlformats.org/officeDocument/2006/relationships/hyperlink" Target="https://bioportal.bioontology.org/ontologies/SNOMEDCT/?p=classes&amp;conceptid=http%3A%2F%2Fpurl.bioontology.org%2Fontology%2FSNOMEDCT%2F297328000" TargetMode="External"/><Relationship Id="rId38" Type="http://schemas.openxmlformats.org/officeDocument/2006/relationships/hyperlink" Target="https://bioportal.bioontology.org/ontologies/SNOMEDCT/?p=classes&amp;conceptid=http%3A%2F%2Fpurl.bioontology.org%2Fontology%2FSNOMEDCT%2F297327005" TargetMode="External"/><Relationship Id="rId20" Type="http://schemas.openxmlformats.org/officeDocument/2006/relationships/hyperlink" Target="https://bioportal.bioontology.org/ontologies/SNOMEDCT/?p=classes&amp;conceptid=http%3A%2F%2Fpurl.bioontology.org%2Fontology%2FSNOMEDCT%2F297310002" TargetMode="External"/><Relationship Id="rId22" Type="http://schemas.openxmlformats.org/officeDocument/2006/relationships/hyperlink" Target="https://bioportal.bioontology.org/ontologies/SNOMEDCT/?p=classes&amp;conceptid=http%3A%2F%2Fpurl.bioontology.org%2Fontology%2FSNOMEDCT%2F297312005" TargetMode="External"/><Relationship Id="rId21" Type="http://schemas.openxmlformats.org/officeDocument/2006/relationships/hyperlink" Target="https://bioportal.bioontology.org/ontologies/SNOMEDCT/?p=classes&amp;conceptid=http%3A%2F%2Fpurl.bioontology.org%2Fontology%2FSNOMEDCT%2F297311003" TargetMode="External"/><Relationship Id="rId24" Type="http://schemas.openxmlformats.org/officeDocument/2006/relationships/hyperlink" Target="https://bioportal.bioontology.org/ontologies/SNOMEDCT/?p=classes&amp;conceptid=http%3A%2F%2Fpurl.bioontology.org%2Fontology%2FSNOMEDCT%2F297313000" TargetMode="External"/><Relationship Id="rId23" Type="http://schemas.openxmlformats.org/officeDocument/2006/relationships/hyperlink" Target="https://bioportal.bioontology.org/ontologies/SNOMEDCT/?p=classes&amp;conceptid=http%3A%2F%2Fpurl.bioontology.org%2Fontology%2FSNOMEDCT%2F297312005" TargetMode="External"/><Relationship Id="rId409" Type="http://schemas.openxmlformats.org/officeDocument/2006/relationships/hyperlink" Target="https://bioportal.bioontology.org/ontologies/SNOMEDCT/?p=classes&amp;conceptid=http%3A%2F%2Fpurl.bioontology.org%2Fontology%2FSNOMEDCT%2F297744006" TargetMode="External"/><Relationship Id="rId404" Type="http://schemas.openxmlformats.org/officeDocument/2006/relationships/hyperlink" Target="https://bioportal.bioontology.org/ontologies/SNOMEDCT/?p=classes&amp;conceptid=http%3A%2F%2Fpurl.bioontology.org%2Fontology%2FSNOMEDCT%2F297624009" TargetMode="External"/><Relationship Id="rId525" Type="http://schemas.openxmlformats.org/officeDocument/2006/relationships/hyperlink" Target="https://bioportal.bioontology.org/ontologies/SNOMEDCT/?p=classes&amp;conceptid=http%3A%2F%2Fpurl.bioontology.org%2Fontology%2FSNOMEDCT%2F445038003" TargetMode="External"/><Relationship Id="rId646" Type="http://schemas.openxmlformats.org/officeDocument/2006/relationships/hyperlink" Target="https://bioportal.bioontology.org/ontologies/SNOMEDCT/?p=classes&amp;conceptid=http%3A%2F%2Fpurl.bioontology.org%2Fontology%2FSNOMEDCT%2F297900004" TargetMode="External"/><Relationship Id="rId403" Type="http://schemas.openxmlformats.org/officeDocument/2006/relationships/hyperlink" Target="https://bioportal.bioontology.org/ontologies/SNOMEDCT/?p=classes&amp;conceptid=http%3A%2F%2Fpurl.bioontology.org%2Fontology%2FSNOMEDCT%2F297623003" TargetMode="External"/><Relationship Id="rId524" Type="http://schemas.openxmlformats.org/officeDocument/2006/relationships/hyperlink" Target="https://bioportal.bioontology.org/ontologies/SNOMEDCT/?p=classes&amp;conceptid=http%3A%2F%2Fpurl.bioontology.org%2Fontology%2FSNOMEDCT%2F297691005" TargetMode="External"/><Relationship Id="rId645" Type="http://schemas.openxmlformats.org/officeDocument/2006/relationships/hyperlink" Target="https://bioportal.bioontology.org/ontologies/SNOMEDCT/?p=classes&amp;conceptid=http%3A%2F%2Fpurl.bioontology.org%2Fontology%2FSNOMEDCT%2F297899009" TargetMode="External"/><Relationship Id="rId402" Type="http://schemas.openxmlformats.org/officeDocument/2006/relationships/hyperlink" Target="https://bioportal.bioontology.org/ontologies/SNOMEDCT/?p=classes&amp;conceptid=http%3A%2F%2Fpurl.bioontology.org%2Fontology%2FSNOMEDCT%2F297622008" TargetMode="External"/><Relationship Id="rId523" Type="http://schemas.openxmlformats.org/officeDocument/2006/relationships/hyperlink" Target="https://bioportal.bioontology.org/ontologies/SNOMEDCT/?p=classes&amp;conceptid=http%3A%2F%2Fpurl.bioontology.org%2Fontology%2FSNOMEDCT%2F297690006" TargetMode="External"/><Relationship Id="rId644" Type="http://schemas.openxmlformats.org/officeDocument/2006/relationships/hyperlink" Target="https://bioportal.bioontology.org/ontologies/SNOMEDCT/?p=classes&amp;conceptid=http%3A%2F%2Fpurl.bioontology.org%2Fontology%2FSNOMEDCT%2F297898001" TargetMode="External"/><Relationship Id="rId401" Type="http://schemas.openxmlformats.org/officeDocument/2006/relationships/hyperlink" Target="https://bioportal.bioontology.org/ontologies/SNOMEDCT/?p=classes&amp;conceptid=http%3A%2F%2Fpurl.bioontology.org%2Fontology%2FSNOMEDCT%2F297621001" TargetMode="External"/><Relationship Id="rId522" Type="http://schemas.openxmlformats.org/officeDocument/2006/relationships/hyperlink" Target="https://bioportal.bioontology.org/ontologies/SNOMEDCT/?p=classes&amp;conceptid=http%3A%2F%2Fpurl.bioontology.org%2Fontology%2FSNOMEDCT%2F445186008" TargetMode="External"/><Relationship Id="rId643" Type="http://schemas.openxmlformats.org/officeDocument/2006/relationships/hyperlink" Target="https://bioportal.bioontology.org/ontologies/SNOMEDCT/?p=classes&amp;conceptid=http%3A%2F%2Fpurl.bioontology.org%2Fontology%2FSNOMEDCT%2F297897006" TargetMode="External"/><Relationship Id="rId408" Type="http://schemas.openxmlformats.org/officeDocument/2006/relationships/hyperlink" Target="https://bioportal.bioontology.org/ontologies/SNOMEDCT/?p=classes&amp;conceptid=http%3A%2F%2Fpurl.bioontology.org%2Fontology%2FSNOMEDCT%2F297743000" TargetMode="External"/><Relationship Id="rId529" Type="http://schemas.openxmlformats.org/officeDocument/2006/relationships/hyperlink" Target="https://bioportal.bioontology.org/ontologies/SNOMEDCT/?p=classes&amp;conceptid=http%3A%2F%2Fpurl.bioontology.org%2Fontology%2FSNOMEDCT%2F297692003" TargetMode="External"/><Relationship Id="rId407" Type="http://schemas.openxmlformats.org/officeDocument/2006/relationships/hyperlink" Target="https://bioportal.bioontology.org/ontologies/SNOMEDCT/?p=classes&amp;conceptid=http%3A%2F%2Fpurl.bioontology.org%2Fontology%2FSNOMEDCT%2F297742005" TargetMode="External"/><Relationship Id="rId528" Type="http://schemas.openxmlformats.org/officeDocument/2006/relationships/hyperlink" Target="https://bioportal.bioontology.org/ontologies/SNOMEDCT/?p=classes&amp;conceptid=http%3A%2F%2Fpurl.bioontology.org%2Fontology%2FSNOMEDCT%2F444872000" TargetMode="External"/><Relationship Id="rId649" Type="http://schemas.openxmlformats.org/officeDocument/2006/relationships/hyperlink" Target="https://bioportal.bioontology.org/ontologies/SNOMEDCT/?p=classes&amp;conceptid=http%3A%2F%2Fpurl.bioontology.org%2Fontology%2FSNOMEDCT%2F297903002" TargetMode="External"/><Relationship Id="rId406" Type="http://schemas.openxmlformats.org/officeDocument/2006/relationships/hyperlink" Target="https://bioportal.bioontology.org/ontologies/SNOMEDCT/?p=classes&amp;conceptid=http%3A%2F%2Fpurl.bioontology.org%2Fontology%2FSNOMEDCT%2F297741003" TargetMode="External"/><Relationship Id="rId527" Type="http://schemas.openxmlformats.org/officeDocument/2006/relationships/hyperlink" Target="https://bioportal.bioontology.org/ontologies/SNOMEDCT/?p=classes&amp;conceptid=http%3A%2F%2Fpurl.bioontology.org%2Fontology%2FSNOMEDCT%2F445530002" TargetMode="External"/><Relationship Id="rId648" Type="http://schemas.openxmlformats.org/officeDocument/2006/relationships/hyperlink" Target="https://bioportal.bioontology.org/ontologies/SNOMEDCT/?p=classes&amp;conceptid=http%3A%2F%2Fpurl.bioontology.org%2Fontology%2FSNOMEDCT%2F297902007" TargetMode="External"/><Relationship Id="rId405" Type="http://schemas.openxmlformats.org/officeDocument/2006/relationships/hyperlink" Target="https://bioportal.bioontology.org/ontologies/SNOMEDCT/?p=classes&amp;conceptid=http%3A%2F%2Fpurl.bioontology.org%2Fontology%2FSNOMEDCT%2F297625005" TargetMode="External"/><Relationship Id="rId526" Type="http://schemas.openxmlformats.org/officeDocument/2006/relationships/hyperlink" Target="https://bioportal.bioontology.org/ontologies/SNOMEDCT/?p=classes&amp;conceptid=http%3A%2F%2Fpurl.bioontology.org%2Fontology%2FSNOMEDCT%2F445446007" TargetMode="External"/><Relationship Id="rId647" Type="http://schemas.openxmlformats.org/officeDocument/2006/relationships/hyperlink" Target="https://bioportal.bioontology.org/ontologies/SNOMEDCT/?p=classes&amp;conceptid=http%3A%2F%2Fpurl.bioontology.org%2Fontology%2FSNOMEDCT%2F297901000" TargetMode="External"/><Relationship Id="rId26" Type="http://schemas.openxmlformats.org/officeDocument/2006/relationships/hyperlink" Target="https://bioportal.bioontology.org/ontologies/SNOMEDCT/?p=classes&amp;conceptid=http%3A%2F%2Fpurl.bioontology.org%2Fontology%2FSNOMEDCT%2F297315007" TargetMode="External"/><Relationship Id="rId25" Type="http://schemas.openxmlformats.org/officeDocument/2006/relationships/hyperlink" Target="https://bioportal.bioontology.org/ontologies/SNOMEDCT/?p=classes&amp;conceptid=http%3A%2F%2Fpurl.bioontology.org%2Fontology%2FSNOMEDCT%2F297314006" TargetMode="External"/><Relationship Id="rId28" Type="http://schemas.openxmlformats.org/officeDocument/2006/relationships/hyperlink" Target="https://bioportal.bioontology.org/ontologies/SNOMEDCT/?p=classes&amp;conceptid=http%3A%2F%2Fpurl.bioontology.org%2Fontology%2FSNOMEDCT%2F297317004" TargetMode="External"/><Relationship Id="rId27" Type="http://schemas.openxmlformats.org/officeDocument/2006/relationships/hyperlink" Target="https://bioportal.bioontology.org/ontologies/SNOMEDCT/?p=classes&amp;conceptid=http%3A%2F%2Fpurl.bioontology.org%2Fontology%2FSNOMEDCT%2F297316008" TargetMode="External"/><Relationship Id="rId400" Type="http://schemas.openxmlformats.org/officeDocument/2006/relationships/hyperlink" Target="https://bioportal.bioontology.org/ontologies/SNOMEDCT/?p=classes&amp;conceptid=http%3A%2F%2Fpurl.bioontology.org%2Fontology%2FSNOMEDCT%2F297620000" TargetMode="External"/><Relationship Id="rId521" Type="http://schemas.openxmlformats.org/officeDocument/2006/relationships/hyperlink" Target="https://bioportal.bioontology.org/ontologies/SNOMEDCT/?p=classes&amp;conceptid=http%3A%2F%2Fpurl.bioontology.org%2Fontology%2FSNOMEDCT%2F297635004" TargetMode="External"/><Relationship Id="rId642" Type="http://schemas.openxmlformats.org/officeDocument/2006/relationships/hyperlink" Target="https://bioportal.bioontology.org/ontologies/SNOMEDCT/?p=classes&amp;conceptid=http%3A%2F%2Fpurl.bioontology.org%2Fontology%2FSNOMEDCT%2F297896002" TargetMode="External"/><Relationship Id="rId29" Type="http://schemas.openxmlformats.org/officeDocument/2006/relationships/hyperlink" Target="https://bioportal.bioontology.org/ontologies/SNOMEDCT/?p=classes&amp;conceptid=http%3A%2F%2Fpurl.bioontology.org%2Fontology%2FSNOMEDCT%2F297318009" TargetMode="External"/><Relationship Id="rId520" Type="http://schemas.openxmlformats.org/officeDocument/2006/relationships/hyperlink" Target="https://bioportal.bioontology.org/ontologies/SNOMEDCT/?p=classes&amp;conceptid=http%3A%2F%2Fpurl.bioontology.org%2Fontology%2FSNOMEDCT%2F297634000" TargetMode="External"/><Relationship Id="rId641" Type="http://schemas.openxmlformats.org/officeDocument/2006/relationships/hyperlink" Target="https://bioportal.bioontology.org/ontologies/SNOMEDCT/?p=classes&amp;conceptid=http%3A%2F%2Fpurl.bioontology.org%2Fontology%2FSNOMEDCT%2F297895003" TargetMode="External"/><Relationship Id="rId640" Type="http://schemas.openxmlformats.org/officeDocument/2006/relationships/hyperlink" Target="https://bioportal.bioontology.org/ontologies/SNOMEDCT/?p=classes&amp;conceptid=http%3A%2F%2Fpurl.bioontology.org%2Fontology%2FSNOMEDCT%2F297894004" TargetMode="External"/><Relationship Id="rId11" Type="http://schemas.openxmlformats.org/officeDocument/2006/relationships/hyperlink" Target="https://bioportal.bioontology.org/ontologies/SNOMEDCT/?p=classes&amp;conceptid=http%3A%2F%2Fpurl.bioontology.org%2Fontology%2FSNOMEDCT%2F297300006" TargetMode="External"/><Relationship Id="rId10" Type="http://schemas.openxmlformats.org/officeDocument/2006/relationships/hyperlink" Target="https://bioportal.bioontology.org/ontologies/SNOMEDCT/?p=classes&amp;conceptid=http%3A%2F%2Fpurl.bioontology.org%2Fontology%2FSNOMEDCT%2F297299003" TargetMode="External"/><Relationship Id="rId13" Type="http://schemas.openxmlformats.org/officeDocument/2006/relationships/hyperlink" Target="https://bioportal.bioontology.org/ontologies/SNOMEDCT/?p=classes&amp;conceptid=http%3A%2F%2Fpurl.bioontology.org%2Fontology%2FSNOMEDCT%2F297302003" TargetMode="External"/><Relationship Id="rId12" Type="http://schemas.openxmlformats.org/officeDocument/2006/relationships/hyperlink" Target="https://bioportal.bioontology.org/ontologies/SNOMEDCT/?p=classes&amp;conceptid=http%3A%2F%2Fpurl.bioontology.org%2Fontology%2FSNOMEDCT%2F297301005" TargetMode="External"/><Relationship Id="rId519" Type="http://schemas.openxmlformats.org/officeDocument/2006/relationships/hyperlink" Target="https://bioportal.bioontology.org/ontologies/SNOMEDCT/?p=classes&amp;conceptid=http%3A%2F%2Fpurl.bioontology.org%2Fontology%2FSNOMEDCT%2F297633006" TargetMode="External"/><Relationship Id="rId514" Type="http://schemas.openxmlformats.org/officeDocument/2006/relationships/hyperlink" Target="https://bioportal.bioontology.org/ontologies/SNOMEDCT/?p=classes&amp;conceptid=http%3A%2F%2Fpurl.bioontology.org%2Fontology%2FSNOMEDCT%2F297628007" TargetMode="External"/><Relationship Id="rId635" Type="http://schemas.openxmlformats.org/officeDocument/2006/relationships/hyperlink" Target="https://bioportal.bioontology.org/ontologies/SNOMEDCT/?p=classes&amp;conceptid=http%3A%2F%2Fpurl.bioontology.org%2Fontology%2FSNOMEDCT%2F297889004" TargetMode="External"/><Relationship Id="rId513" Type="http://schemas.openxmlformats.org/officeDocument/2006/relationships/hyperlink" Target="https://bioportal.bioontology.org/ontologies/SNOMEDCT/?p=classes&amp;conceptid=http%3A%2F%2Fpurl.bioontology.org%2Fontology%2FSNOMEDCT%2F297627002" TargetMode="External"/><Relationship Id="rId634" Type="http://schemas.openxmlformats.org/officeDocument/2006/relationships/hyperlink" Target="https://bioportal.bioontology.org/ontologies/SNOMEDCT/?p=classes&amp;conceptid=http%3A%2F%2Fpurl.bioontology.org%2Fontology%2FSNOMEDCT%2F297888007" TargetMode="External"/><Relationship Id="rId512" Type="http://schemas.openxmlformats.org/officeDocument/2006/relationships/hyperlink" Target="https://bioportal.bioontology.org/ontologies/SNOMEDCT/?p=classes&amp;conceptid=http%3A%2F%2Fpurl.bioontology.org%2Fontology%2FSNOMEDCT%2F297626006" TargetMode="External"/><Relationship Id="rId633" Type="http://schemas.openxmlformats.org/officeDocument/2006/relationships/hyperlink" Target="https://bioportal.bioontology.org/ontologies/SNOMEDCT/?p=classes&amp;conceptid=http%3A%2F%2Fpurl.bioontology.org%2Fontology%2FSNOMEDCT%2F297887002" TargetMode="External"/><Relationship Id="rId511" Type="http://schemas.openxmlformats.org/officeDocument/2006/relationships/hyperlink" Target="https://bioportal.bioontology.org/ontologies/SNOMEDCT/?p=classes&amp;conceptid=http%3A%2F%2Fpurl.bioontology.org%2Fontology%2FSNOMEDCT%2F297667001" TargetMode="External"/><Relationship Id="rId632" Type="http://schemas.openxmlformats.org/officeDocument/2006/relationships/hyperlink" Target="https://bioportal.bioontology.org/ontologies/SNOMEDCT/?p=classes&amp;conceptid=http%3A%2F%2Fpurl.bioontology.org%2Fontology%2FSNOMEDCT%2F297886006" TargetMode="External"/><Relationship Id="rId518" Type="http://schemas.openxmlformats.org/officeDocument/2006/relationships/hyperlink" Target="https://bioportal.bioontology.org/ontologies/SNOMEDCT/?p=classes&amp;conceptid=http%3A%2F%2Fpurl.bioontology.org%2Fontology%2FSNOMEDCT%2F297632001" TargetMode="External"/><Relationship Id="rId639" Type="http://schemas.openxmlformats.org/officeDocument/2006/relationships/hyperlink" Target="https://bioportal.bioontology.org/ontologies/SNOMEDCT/?p=classes&amp;conceptid=http%3A%2F%2Fpurl.bioontology.org%2Fontology%2FSNOMEDCT%2F297893005" TargetMode="External"/><Relationship Id="rId517" Type="http://schemas.openxmlformats.org/officeDocument/2006/relationships/hyperlink" Target="https://bioportal.bioontology.org/ontologies/SNOMEDCT/?p=classes&amp;conceptid=http%3A%2F%2Fpurl.bioontology.org%2Fontology%2FSNOMEDCT%2F297631008" TargetMode="External"/><Relationship Id="rId638" Type="http://schemas.openxmlformats.org/officeDocument/2006/relationships/hyperlink" Target="https://bioportal.bioontology.org/ontologies/SNOMEDCT/?p=classes&amp;conceptid=http%3A%2F%2Fpurl.bioontology.org%2Fontology%2FSNOMEDCT%2F297892000" TargetMode="External"/><Relationship Id="rId516" Type="http://schemas.openxmlformats.org/officeDocument/2006/relationships/hyperlink" Target="https://bioportal.bioontology.org/ontologies/SNOMEDCT/?p=classes&amp;conceptid=http%3A%2F%2Fpurl.bioontology.org%2Fontology%2FSNOMEDCT%2F297630009" TargetMode="External"/><Relationship Id="rId637" Type="http://schemas.openxmlformats.org/officeDocument/2006/relationships/hyperlink" Target="https://bioportal.bioontology.org/ontologies/SNOMEDCT/?p=classes&amp;conceptid=http%3A%2F%2Fpurl.bioontology.org%2Fontology%2FSNOMEDCT%2F297891007" TargetMode="External"/><Relationship Id="rId515" Type="http://schemas.openxmlformats.org/officeDocument/2006/relationships/hyperlink" Target="https://bioportal.bioontology.org/ontologies/SNOMEDCT/?p=classes&amp;conceptid=http%3A%2F%2Fpurl.bioontology.org%2Fontology%2FSNOMEDCT%2F297629004" TargetMode="External"/><Relationship Id="rId636" Type="http://schemas.openxmlformats.org/officeDocument/2006/relationships/hyperlink" Target="https://bioportal.bioontology.org/ontologies/SNOMEDCT/?p=classes&amp;conceptid=http%3A%2F%2Fpurl.bioontology.org%2Fontology%2FSNOMEDCT%2F297890008" TargetMode="External"/><Relationship Id="rId15" Type="http://schemas.openxmlformats.org/officeDocument/2006/relationships/hyperlink" Target="https://bioportal.bioontology.org/ontologies/SNOMEDCT/?p=classes&amp;conceptid=http%3A%2F%2Fpurl.bioontology.org%2Fontology%2FSNOMEDCT%2F297304002" TargetMode="External"/><Relationship Id="rId14" Type="http://schemas.openxmlformats.org/officeDocument/2006/relationships/hyperlink" Target="https://bioportal.bioontology.org/ontologies/SNOMEDCT/?p=classes&amp;conceptid=http%3A%2F%2Fpurl.bioontology.org%2Fontology%2FSNOMEDCT%2F297303008" TargetMode="External"/><Relationship Id="rId17" Type="http://schemas.openxmlformats.org/officeDocument/2006/relationships/hyperlink" Target="https://bioportal.bioontology.org/ontologies/SNOMEDCT/?p=classes&amp;conceptid=http%3A%2F%2Fpurl.bioontology.org%2Fontology%2FSNOMEDCT%2F297306000" TargetMode="External"/><Relationship Id="rId16" Type="http://schemas.openxmlformats.org/officeDocument/2006/relationships/hyperlink" Target="https://bioportal.bioontology.org/ontologies/SNOMEDCT/?p=classes&amp;conceptid=http%3A%2F%2Fpurl.bioontology.org%2Fontology%2FSNOMEDCT%2F297305001" TargetMode="External"/><Relationship Id="rId19" Type="http://schemas.openxmlformats.org/officeDocument/2006/relationships/hyperlink" Target="https://bioportal.bioontology.org/ontologies/SNOMEDCT/?p=classes&amp;conceptid=http%3A%2F%2Fpurl.bioontology.org%2Fontology%2FSNOMEDCT%2F297309007" TargetMode="External"/><Relationship Id="rId510" Type="http://schemas.openxmlformats.org/officeDocument/2006/relationships/hyperlink" Target="https://bioportal.bioontology.org/ontologies/SNOMEDCT/?p=classes&amp;conceptid=http%3A%2F%2Fpurl.bioontology.org%2Fontology%2FSNOMEDCT%2F297666005" TargetMode="External"/><Relationship Id="rId631" Type="http://schemas.openxmlformats.org/officeDocument/2006/relationships/hyperlink" Target="https://bioportal.bioontology.org/ontologies/SNOMEDCT/?p=classes&amp;conceptid=http%3A%2F%2Fpurl.bioontology.org%2Fontology%2FSNOMEDCT%2F297885005" TargetMode="External"/><Relationship Id="rId18" Type="http://schemas.openxmlformats.org/officeDocument/2006/relationships/hyperlink" Target="https://bioportal.bioontology.org/ontologies/SNOMEDCT/?p=classes&amp;conceptid=http%3A%2F%2Fpurl.bioontology.org%2Fontology%2FSNOMEDCT%2F297308004" TargetMode="External"/><Relationship Id="rId630" Type="http://schemas.openxmlformats.org/officeDocument/2006/relationships/hyperlink" Target="https://bioportal.bioontology.org/ontologies/SNOMEDCT/?p=classes&amp;conceptid=http%3A%2F%2Fpurl.bioontology.org%2Fontology%2FSNOMEDCT%2F297884009" TargetMode="External"/><Relationship Id="rId84" Type="http://schemas.openxmlformats.org/officeDocument/2006/relationships/hyperlink" Target="https://bioportal.bioontology.org/ontologies/SNOMEDCT/?p=classes&amp;conceptid=http%3A%2F%2Fpurl.bioontology.org%2Fontology%2FSNOMEDCT%2F708035009" TargetMode="External"/><Relationship Id="rId83" Type="http://schemas.openxmlformats.org/officeDocument/2006/relationships/hyperlink" Target="https://bioportal.bioontology.org/ontologies/SNOMEDCT/?p=classes&amp;conceptid=http%3A%2F%2Fpurl.bioontology.org%2Fontology%2FSNOMEDCT%2F297372002" TargetMode="External"/><Relationship Id="rId86" Type="http://schemas.openxmlformats.org/officeDocument/2006/relationships/hyperlink" Target="https://bioportal.bioontology.org/ontologies/SNOMEDCT/?p=classes&amp;conceptid=http%3A%2F%2Fpurl.bioontology.org%2Fontology%2FSNOMEDCT%2F445510001" TargetMode="External"/><Relationship Id="rId85" Type="http://schemas.openxmlformats.org/officeDocument/2006/relationships/hyperlink" Target="https://bioportal.bioontology.org/ontologies/SNOMEDCT/?p=classes&amp;conceptid=http%3A%2F%2Fpurl.bioontology.org%2Fontology%2FSNOMEDCT%2F297637007" TargetMode="External"/><Relationship Id="rId88" Type="http://schemas.openxmlformats.org/officeDocument/2006/relationships/hyperlink" Target="https://bioportal.bioontology.org/ontologies/SNOMEDCT/?p=classes&amp;conceptid=http%3A%2F%2Fpurl.bioontology.org%2Fontology%2FSNOMEDCT%2F297638002" TargetMode="External"/><Relationship Id="rId87" Type="http://schemas.openxmlformats.org/officeDocument/2006/relationships/hyperlink" Target="https://bioportal.bioontology.org/ontologies/SNOMEDCT/?p=classes&amp;conceptid=http%3A%2F%2Fpurl.bioontology.org%2Fontology%2FSNOMEDCT%2F440684009" TargetMode="External"/><Relationship Id="rId89" Type="http://schemas.openxmlformats.org/officeDocument/2006/relationships/hyperlink" Target="https://bioportal.bioontology.org/ontologies/SNOMEDCT/?p=classes&amp;conceptid=http%3A%2F%2Fpurl.bioontology.org%2Fontology%2FSNOMEDCT%2F297639005" TargetMode="External"/><Relationship Id="rId80" Type="http://schemas.openxmlformats.org/officeDocument/2006/relationships/hyperlink" Target="https://bioportal.bioontology.org/ontologies/SNOMEDCT/?p=classes&amp;conceptid=http%3A%2F%2Fpurl.bioontology.org%2Fontology%2FSNOMEDCT%2F297369009" TargetMode="External"/><Relationship Id="rId82" Type="http://schemas.openxmlformats.org/officeDocument/2006/relationships/hyperlink" Target="https://bioportal.bioontology.org/ontologies/SNOMEDCT/?p=classes&amp;conceptid=http%3A%2F%2Fpurl.bioontology.org%2Fontology%2FSNOMEDCT%2F297371009" TargetMode="External"/><Relationship Id="rId81" Type="http://schemas.openxmlformats.org/officeDocument/2006/relationships/hyperlink" Target="https://bioportal.bioontology.org/ontologies/SNOMEDCT/?p=classes&amp;conceptid=http%3A%2F%2Fpurl.bioontology.org%2Fontology%2FSNOMEDCT%2F297370005" TargetMode="External"/><Relationship Id="rId73" Type="http://schemas.openxmlformats.org/officeDocument/2006/relationships/hyperlink" Target="https://bioportal.bioontology.org/ontologies/SNOMEDCT/?p=classes&amp;conceptid=http%3A%2F%2Fpurl.bioontology.org%2Fontology%2FSNOMEDCT%2F297363005" TargetMode="External"/><Relationship Id="rId72" Type="http://schemas.openxmlformats.org/officeDocument/2006/relationships/hyperlink" Target="https://bioportal.bioontology.org/ontologies/SNOMEDCT/?p=classes&amp;conceptid=http%3A%2F%2Fpurl.bioontology.org%2Fontology%2FSNOMEDCT%2F297362000" TargetMode="External"/><Relationship Id="rId75" Type="http://schemas.openxmlformats.org/officeDocument/2006/relationships/hyperlink" Target="https://bioportal.bioontology.org/ontologies/SNOMEDCT/?p=classes&amp;conceptid=http%3A%2F%2Fpurl.bioontology.org%2Fontology%2FSNOMEDCT%2F297365003" TargetMode="External"/><Relationship Id="rId74" Type="http://schemas.openxmlformats.org/officeDocument/2006/relationships/hyperlink" Target="https://bioportal.bioontology.org/ontologies/SNOMEDCT/?p=classes&amp;conceptid=http%3A%2F%2Fpurl.bioontology.org%2Fontology%2FSNOMEDCT%2F297364004" TargetMode="External"/><Relationship Id="rId77" Type="http://schemas.openxmlformats.org/officeDocument/2006/relationships/hyperlink" Target="https://bioportal.bioontology.org/ontologies/SNOMEDCT/?p=classes&amp;conceptid=http%3A%2F%2Fpurl.bioontology.org%2Fontology%2FSNOMEDCT%2F297366002" TargetMode="External"/><Relationship Id="rId76" Type="http://schemas.openxmlformats.org/officeDocument/2006/relationships/hyperlink" Target="https://bioportal.bioontology.org/ontologies/SNOMEDCT/?p=classes&amp;conceptid=http%3A%2F%2Fpurl.bioontology.org%2Fontology%2FSNOMEDCT%2F297636003" TargetMode="External"/><Relationship Id="rId79" Type="http://schemas.openxmlformats.org/officeDocument/2006/relationships/hyperlink" Target="https://bioportal.bioontology.org/ontologies/SNOMEDCT/?p=classes&amp;conceptid=http%3A%2F%2Fpurl.bioontology.org%2Fontology%2FSNOMEDCT%2F297368001" TargetMode="External"/><Relationship Id="rId78" Type="http://schemas.openxmlformats.org/officeDocument/2006/relationships/hyperlink" Target="https://bioportal.bioontology.org/ontologies/SNOMEDCT/?p=classes&amp;conceptid=http%3A%2F%2Fpurl.bioontology.org%2Fontology%2FSNOMEDCT%2F297367006" TargetMode="External"/><Relationship Id="rId71" Type="http://schemas.openxmlformats.org/officeDocument/2006/relationships/hyperlink" Target="https://bioportal.bioontology.org/ontologies/SNOMEDCT/?p=classes&amp;conceptid=http%3A%2F%2Fpurl.bioontology.org%2Fontology%2FSNOMEDCT%2F297361007" TargetMode="External"/><Relationship Id="rId70" Type="http://schemas.openxmlformats.org/officeDocument/2006/relationships/hyperlink" Target="https://bioportal.bioontology.org/ontologies/SNOMEDCT/?p=classes&amp;conceptid=http%3A%2F%2Fpurl.bioontology.org%2Fontology%2FSNOMEDCT%2F297360008" TargetMode="External"/><Relationship Id="rId62" Type="http://schemas.openxmlformats.org/officeDocument/2006/relationships/hyperlink" Target="https://bioportal.bioontology.org/ontologies/SNOMEDCT/?p=classes&amp;conceptid=http%3A%2F%2Fpurl.bioontology.org%2Fontology%2FSNOMEDCT%2F297351000" TargetMode="External"/><Relationship Id="rId61" Type="http://schemas.openxmlformats.org/officeDocument/2006/relationships/hyperlink" Target="https://bioportal.bioontology.org/ontologies/SNOMEDCT/?p=classes&amp;conceptid=http%3A%2F%2Fpurl.bioontology.org%2Fontology%2FSNOMEDCT%2F297350004" TargetMode="External"/><Relationship Id="rId64" Type="http://schemas.openxmlformats.org/officeDocument/2006/relationships/hyperlink" Target="https://bioportal.bioontology.org/ontologies/SNOMEDCT/?p=classes&amp;conceptid=http%3A%2F%2Fpurl.bioontology.org%2Fontology%2FSNOMEDCT%2F297353002" TargetMode="External"/><Relationship Id="rId63" Type="http://schemas.openxmlformats.org/officeDocument/2006/relationships/hyperlink" Target="https://bioportal.bioontology.org/ontologies/SNOMEDCT/?p=classes&amp;conceptid=http%3A%2F%2Fpurl.bioontology.org%2Fontology%2FSNOMEDCT%2F297352007" TargetMode="External"/><Relationship Id="rId66" Type="http://schemas.openxmlformats.org/officeDocument/2006/relationships/hyperlink" Target="https://bioportal.bioontology.org/ontologies/SNOMEDCT/?p=classes&amp;conceptid=http%3A%2F%2Fpurl.bioontology.org%2Fontology%2FSNOMEDCT%2F297355009" TargetMode="External"/><Relationship Id="rId65" Type="http://schemas.openxmlformats.org/officeDocument/2006/relationships/hyperlink" Target="https://bioportal.bioontology.org/ontologies/SNOMEDCT/?p=classes&amp;conceptid=http%3A%2F%2Fpurl.bioontology.org%2Fontology%2FSNOMEDCT%2F297354008" TargetMode="External"/><Relationship Id="rId68" Type="http://schemas.openxmlformats.org/officeDocument/2006/relationships/hyperlink" Target="https://bioportal.bioontology.org/ontologies/SNOMEDCT/?p=classes&amp;conceptid=http%3A%2F%2Fpurl.bioontology.org%2Fontology%2FSNOMEDCT%2F297358006" TargetMode="External"/><Relationship Id="rId67" Type="http://schemas.openxmlformats.org/officeDocument/2006/relationships/hyperlink" Target="https://bioportal.bioontology.org/ontologies/SNOMEDCT/?p=classes&amp;conceptid=http%3A%2F%2Fpurl.bioontology.org%2Fontology%2FSNOMEDCT%2F297356005" TargetMode="External"/><Relationship Id="rId609" Type="http://schemas.openxmlformats.org/officeDocument/2006/relationships/hyperlink" Target="https://bioportal.bioontology.org/ontologies/SNOMEDCT/?p=classes&amp;conceptid=http%3A%2F%2Fpurl.bioontology.org%2Fontology%2FSNOMEDCT%2F297868008" TargetMode="External"/><Relationship Id="rId608" Type="http://schemas.openxmlformats.org/officeDocument/2006/relationships/hyperlink" Target="https://bioportal.bioontology.org/ontologies/SNOMEDCT/?p=classes&amp;conceptid=http%3A%2F%2Fpurl.bioontology.org%2Fontology%2FSNOMEDCT%2F297867003" TargetMode="External"/><Relationship Id="rId607" Type="http://schemas.openxmlformats.org/officeDocument/2006/relationships/hyperlink" Target="https://bioportal.bioontology.org/ontologies/SNOMEDCT/?p=classes&amp;conceptid=http%3A%2F%2Fpurl.bioontology.org%2Fontology%2FSNOMEDCT%2F297865006" TargetMode="External"/><Relationship Id="rId60" Type="http://schemas.openxmlformats.org/officeDocument/2006/relationships/hyperlink" Target="https://bioportal.bioontology.org/ontologies/SNOMEDCT/?p=classes&amp;conceptid=http%3A%2F%2Fpurl.bioontology.org%2Fontology%2FSNOMEDCT%2F297349004" TargetMode="External"/><Relationship Id="rId602" Type="http://schemas.openxmlformats.org/officeDocument/2006/relationships/hyperlink" Target="https://bioportal.bioontology.org/ontologies/SNOMEDCT/?p=classes&amp;conceptid=http%3A%2F%2Fpurl.bioontology.org%2Fontology%2FSNOMEDCT%2F297859006" TargetMode="External"/><Relationship Id="rId601" Type="http://schemas.openxmlformats.org/officeDocument/2006/relationships/hyperlink" Target="https://bioportal.bioontology.org/ontologies/SNOMEDCT/?p=classes&amp;conceptid=http%3A%2F%2Fpurl.bioontology.org%2Fontology%2FSNOMEDCT%2F297860001" TargetMode="External"/><Relationship Id="rId600" Type="http://schemas.openxmlformats.org/officeDocument/2006/relationships/hyperlink" Target="https://bioportal.bioontology.org/ontologies/SNOMEDCT/?p=classes&amp;conceptid=http%3A%2F%2Fpurl.bioontology.org%2Fontology%2FSNOMEDCT%2F440162008" TargetMode="External"/><Relationship Id="rId606" Type="http://schemas.openxmlformats.org/officeDocument/2006/relationships/hyperlink" Target="https://bioportal.bioontology.org/ontologies/SNOMEDCT/?p=classes&amp;conceptid=http%3A%2F%2Fpurl.bioontology.org%2Fontology%2FSNOMEDCT%2F297864005" TargetMode="External"/><Relationship Id="rId605" Type="http://schemas.openxmlformats.org/officeDocument/2006/relationships/hyperlink" Target="https://bioportal.bioontology.org/ontologies/SNOMEDCT/?p=classes&amp;conceptid=http%3A%2F%2Fpurl.bioontology.org%2Fontology%2FSNOMEDCT%2F297863004" TargetMode="External"/><Relationship Id="rId604" Type="http://schemas.openxmlformats.org/officeDocument/2006/relationships/hyperlink" Target="https://bioportal.bioontology.org/ontologies/SNOMEDCT/?p=classes&amp;conceptid=http%3A%2F%2Fpurl.bioontology.org%2Fontology%2FSNOMEDCT%2F297862009" TargetMode="External"/><Relationship Id="rId603" Type="http://schemas.openxmlformats.org/officeDocument/2006/relationships/hyperlink" Target="https://bioportal.bioontology.org/ontologies/SNOMEDCT/?p=classes&amp;conceptid=http%3A%2F%2Fpurl.bioontology.org%2Fontology%2FSNOMEDCT%2F297861002" TargetMode="External"/><Relationship Id="rId69" Type="http://schemas.openxmlformats.org/officeDocument/2006/relationships/hyperlink" Target="https://bioportal.bioontology.org/ontologies/SNOMEDCT/?p=classes&amp;conceptid=http%3A%2F%2Fpurl.bioontology.org%2Fontology%2FSNOMEDCT%2F297359003" TargetMode="External"/><Relationship Id="rId51" Type="http://schemas.openxmlformats.org/officeDocument/2006/relationships/hyperlink" Target="https://bioportal.bioontology.org/ontologies/SNOMEDCT/?p=classes&amp;conceptid=http%3A%2F%2Fpurl.bioontology.org%2Fontology%2FSNOMEDCT%2F297340000" TargetMode="External"/><Relationship Id="rId50" Type="http://schemas.openxmlformats.org/officeDocument/2006/relationships/hyperlink" Target="https://bioportal.bioontology.org/ontologies/SNOMEDCT/?p=classes&amp;conceptid=http%3A%2F%2Fpurl.bioontology.org%2Fontology%2FSNOMEDCT%2F297339002" TargetMode="External"/><Relationship Id="rId53" Type="http://schemas.openxmlformats.org/officeDocument/2006/relationships/hyperlink" Target="https://bioportal.bioontology.org/ontologies/SNOMEDCT/?p=classes&amp;conceptid=http%3A%2F%2Fpurl.bioontology.org%2Fontology%2FSNOMEDCT%2F297342008" TargetMode="External"/><Relationship Id="rId52" Type="http://schemas.openxmlformats.org/officeDocument/2006/relationships/hyperlink" Target="https://bioportal.bioontology.org/ontologies/SNOMEDCT/?p=classes&amp;conceptid=http%3A%2F%2Fpurl.bioontology.org%2Fontology%2FSNOMEDCT%2F297341001" TargetMode="External"/><Relationship Id="rId55" Type="http://schemas.openxmlformats.org/officeDocument/2006/relationships/hyperlink" Target="https://bioportal.bioontology.org/ontologies/SNOMEDCT/?p=classes&amp;conceptid=http%3A%2F%2Fpurl.bioontology.org%2Fontology%2FSNOMEDCT%2F297344009" TargetMode="External"/><Relationship Id="rId54" Type="http://schemas.openxmlformats.org/officeDocument/2006/relationships/hyperlink" Target="https://bioportal.bioontology.org/ontologies/SNOMEDCT/?p=classes&amp;conceptid=http%3A%2F%2Fpurl.bioontology.org%2Fontology%2FSNOMEDCT%2F297343003" TargetMode="External"/><Relationship Id="rId57" Type="http://schemas.openxmlformats.org/officeDocument/2006/relationships/hyperlink" Target="https://bioportal.bioontology.org/ontologies/SNOMEDCT/?p=classes&amp;conceptid=http%3A%2F%2Fpurl.bioontology.org%2Fontology%2FSNOMEDCT%2F297346006" TargetMode="External"/><Relationship Id="rId56" Type="http://schemas.openxmlformats.org/officeDocument/2006/relationships/hyperlink" Target="https://bioportal.bioontology.org/ontologies/SNOMEDCT/?p=classes&amp;conceptid=http%3A%2F%2Fpurl.bioontology.org%2Fontology%2FSNOMEDCT%2F297345005" TargetMode="External"/><Relationship Id="rId59" Type="http://schemas.openxmlformats.org/officeDocument/2006/relationships/hyperlink" Target="https://bioportal.bioontology.org/ontologies/SNOMEDCT/?p=classes&amp;conceptid=http%3A%2F%2Fpurl.bioontology.org%2Fontology%2FSNOMEDCT%2F297348007" TargetMode="External"/><Relationship Id="rId58" Type="http://schemas.openxmlformats.org/officeDocument/2006/relationships/hyperlink" Target="https://bioportal.bioontology.org/ontologies/SNOMEDCT/?p=classes&amp;conceptid=http%3A%2F%2Fpurl.bioontology.org%2Fontology%2FSNOMEDCT%2F297347002" TargetMode="External"/><Relationship Id="rId590" Type="http://schemas.openxmlformats.org/officeDocument/2006/relationships/hyperlink" Target="https://bioportal.bioontology.org/ontologies/SNOMEDCT/?p=classes&amp;conceptid=http%3A%2F%2Fpurl.bioontology.org%2Fontology%2FSNOMEDCT%2F297851009" TargetMode="External"/><Relationship Id="rId107" Type="http://schemas.openxmlformats.org/officeDocument/2006/relationships/hyperlink" Target="https://bioportal.bioontology.org/ontologies/SNOMEDCT/?p=classes&amp;conceptid=http%3A%2F%2Fpurl.bioontology.org%2Fontology%2FSNOMEDCT%2F297390001" TargetMode="External"/><Relationship Id="rId228" Type="http://schemas.openxmlformats.org/officeDocument/2006/relationships/hyperlink" Target="https://bioportal.bioontology.org/ontologies/SNOMEDCT/?p=classes&amp;conceptid=http%3A%2F%2Fpurl.bioontology.org%2Fontology%2FSNOMEDCT%2F445357001" TargetMode="External"/><Relationship Id="rId349" Type="http://schemas.openxmlformats.org/officeDocument/2006/relationships/hyperlink" Target="https://bioportal.bioontology.org/ontologies/SNOMEDCT/?p=classes&amp;conceptid=http%3A%2F%2Fpurl.bioontology.org%2Fontology%2FSNOMEDCT%2F297574000" TargetMode="External"/><Relationship Id="rId106" Type="http://schemas.openxmlformats.org/officeDocument/2006/relationships/hyperlink" Target="https://bioportal.bioontology.org/ontologies/SNOMEDCT/?p=classes&amp;conceptid=http%3A%2F%2Fpurl.bioontology.org%2Fontology%2FSNOMEDCT%2F297389005" TargetMode="External"/><Relationship Id="rId227" Type="http://schemas.openxmlformats.org/officeDocument/2006/relationships/hyperlink" Target="https://bioportal.bioontology.org/ontologies/SNOMEDCT/?p=classes&amp;conceptid=http%3A%2F%2Fpurl.bioontology.org%2Fontology%2FSNOMEDCT%2F297490002" TargetMode="External"/><Relationship Id="rId348" Type="http://schemas.openxmlformats.org/officeDocument/2006/relationships/hyperlink" Target="https://bioportal.bioontology.org/ontologies/SNOMEDCT/?p=classes&amp;conceptid=http%3A%2F%2Fpurl.bioontology.org%2Fontology%2FSNOMEDCT%2F297573006" TargetMode="External"/><Relationship Id="rId469" Type="http://schemas.openxmlformats.org/officeDocument/2006/relationships/hyperlink" Target="https://bioportal.bioontology.org/ontologies/SNOMEDCT/?p=classes&amp;conceptid=http%3A%2F%2Fpurl.bioontology.org%2Fontology%2FSNOMEDCT%2F297801004" TargetMode="External"/><Relationship Id="rId105" Type="http://schemas.openxmlformats.org/officeDocument/2006/relationships/hyperlink" Target="https://bioportal.bioontology.org/ontologies/SNOMEDCT/?p=classes&amp;conceptid=http%3A%2F%2Fpurl.bioontology.org%2Fontology%2FSNOMEDCT%2F297388002" TargetMode="External"/><Relationship Id="rId226" Type="http://schemas.openxmlformats.org/officeDocument/2006/relationships/hyperlink" Target="https://bioportal.bioontology.org/ontologies/SNOMEDCT/?p=classes&amp;conceptid=http%3A%2F%2Fpurl.bioontology.org%2Fontology%2FSNOMEDCT%2F444853000" TargetMode="External"/><Relationship Id="rId347" Type="http://schemas.openxmlformats.org/officeDocument/2006/relationships/hyperlink" Target="https://bioportal.bioontology.org/ontologies/SNOMEDCT/?p=classes&amp;conceptid=http%3A%2F%2Fpurl.bioontology.org%2Fontology%2FSNOMEDCT%2F297572001" TargetMode="External"/><Relationship Id="rId468" Type="http://schemas.openxmlformats.org/officeDocument/2006/relationships/hyperlink" Target="https://bioportal.bioontology.org/ontologies/SNOMEDCT/?p=classes&amp;conceptid=http%3A%2F%2Fpurl.bioontology.org%2Fontology%2FSNOMEDCT%2F297800003" TargetMode="External"/><Relationship Id="rId589" Type="http://schemas.openxmlformats.org/officeDocument/2006/relationships/hyperlink" Target="https://bioportal.bioontology.org/ontologies/SNOMEDCT/?p=classes&amp;conceptid=http%3A%2F%2Fpurl.bioontology.org%2Fontology%2FSNOMEDCT%2F297850005" TargetMode="External"/><Relationship Id="rId104" Type="http://schemas.openxmlformats.org/officeDocument/2006/relationships/hyperlink" Target="https://bioportal.bioontology.org/ontologies/SNOMEDCT/?p=classes&amp;conceptid=http%3A%2F%2Fpurl.bioontology.org%2Fontology%2FSNOMEDCT%2F297387007" TargetMode="External"/><Relationship Id="rId225" Type="http://schemas.openxmlformats.org/officeDocument/2006/relationships/hyperlink" Target="https://bioportal.bioontology.org/ontologies/SNOMEDCT/?p=classes&amp;conceptid=http%3A%2F%2Fpurl.bioontology.org%2Fontology%2FSNOMEDCT%2F297489006" TargetMode="External"/><Relationship Id="rId346" Type="http://schemas.openxmlformats.org/officeDocument/2006/relationships/hyperlink" Target="https://bioportal.bioontology.org/ontologies/SNOMEDCT/?p=classes&amp;conceptid=http%3A%2F%2Fpurl.bioontology.org%2Fontology%2FSNOMEDCT%2F297571008" TargetMode="External"/><Relationship Id="rId467" Type="http://schemas.openxmlformats.org/officeDocument/2006/relationships/hyperlink" Target="https://bioportal.bioontology.org/ontologies/SNOMEDCT/?p=classes&amp;conceptid=http%3A%2F%2Fpurl.bioontology.org%2Fontology%2FSNOMEDCT%2F297799002" TargetMode="External"/><Relationship Id="rId588" Type="http://schemas.openxmlformats.org/officeDocument/2006/relationships/hyperlink" Target="https://bioportal.bioontology.org/ontologies/SNOMEDCT/?p=classes&amp;conceptid=http%3A%2F%2Fpurl.bioontology.org%2Fontology%2FSNOMEDCT%2F708033002" TargetMode="External"/><Relationship Id="rId109" Type="http://schemas.openxmlformats.org/officeDocument/2006/relationships/hyperlink" Target="https://bioportal.bioontology.org/ontologies/SNOMEDCT/?p=classes&amp;conceptid=http%3A%2F%2Fpurl.bioontology.org%2Fontology%2FSNOMEDCT%2F297392009" TargetMode="External"/><Relationship Id="rId108" Type="http://schemas.openxmlformats.org/officeDocument/2006/relationships/hyperlink" Target="https://bioportal.bioontology.org/ontologies/SNOMEDCT/?p=classes&amp;conceptid=http%3A%2F%2Fpurl.bioontology.org%2Fontology%2FSNOMEDCT%2F297391002" TargetMode="External"/><Relationship Id="rId229" Type="http://schemas.openxmlformats.org/officeDocument/2006/relationships/hyperlink" Target="https://bioportal.bioontology.org/ontologies/SNOMEDCT/?p=classes&amp;conceptid=http%3A%2F%2Fpurl.bioontology.org%2Fontology%2FSNOMEDCT%2F297934003" TargetMode="External"/><Relationship Id="rId220" Type="http://schemas.openxmlformats.org/officeDocument/2006/relationships/hyperlink" Target="https://bioportal.bioontology.org/ontologies/SNOMEDCT/?p=classes&amp;conceptid=http%3A%2F%2Fpurl.bioontology.org%2Fontology%2FSNOMEDCT%2F297484001" TargetMode="External"/><Relationship Id="rId341" Type="http://schemas.openxmlformats.org/officeDocument/2006/relationships/hyperlink" Target="https://bioportal.bioontology.org/ontologies/SNOMEDCT/?p=classes&amp;conceptid=http%3A%2F%2Fpurl.bioontology.org%2Fontology%2FSNOMEDCT%2F297566001" TargetMode="External"/><Relationship Id="rId462" Type="http://schemas.openxmlformats.org/officeDocument/2006/relationships/hyperlink" Target="https://bioportal.bioontology.org/ontologies/SNOMEDCT/?p=classes&amp;conceptid=http%3A%2F%2Fpurl.bioontology.org%2Fontology%2FSNOMEDCT%2F297794007" TargetMode="External"/><Relationship Id="rId583" Type="http://schemas.openxmlformats.org/officeDocument/2006/relationships/hyperlink" Target="https://bioportal.bioontology.org/ontologies/SNOMEDCT/?p=classes&amp;conceptid=http%3A%2F%2Fpurl.bioontology.org%2Fontology%2FSNOMEDCT%2F297845004" TargetMode="External"/><Relationship Id="rId340" Type="http://schemas.openxmlformats.org/officeDocument/2006/relationships/hyperlink" Target="https://bioportal.bioontology.org/ontologies/SNOMEDCT/?p=classes&amp;conceptid=http%3A%2F%2Fpurl.bioontology.org%2Fontology%2FSNOMEDCT%2F297565002" TargetMode="External"/><Relationship Id="rId461" Type="http://schemas.openxmlformats.org/officeDocument/2006/relationships/hyperlink" Target="https://bioportal.bioontology.org/ontologies/SNOMEDCT/?p=classes&amp;conceptid=http%3A%2F%2Fpurl.bioontology.org%2Fontology%2FSNOMEDCT%2F297793001" TargetMode="External"/><Relationship Id="rId582" Type="http://schemas.openxmlformats.org/officeDocument/2006/relationships/hyperlink" Target="https://bioportal.bioontology.org/ontologies/SNOMEDCT/?p=classes&amp;conceptid=http%3A%2F%2Fpurl.bioontology.org%2Fontology%2FSNOMEDCT%2F297844000" TargetMode="External"/><Relationship Id="rId460" Type="http://schemas.openxmlformats.org/officeDocument/2006/relationships/hyperlink" Target="https://bioportal.bioontology.org/ontologies/SNOMEDCT/?p=classes&amp;conceptid=http%3A%2F%2Fpurl.bioontology.org%2Fontology%2FSNOMEDCT%2F297792006" TargetMode="External"/><Relationship Id="rId581" Type="http://schemas.openxmlformats.org/officeDocument/2006/relationships/hyperlink" Target="https://bioportal.bioontology.org/ontologies/SNOMEDCT/?p=classes&amp;conceptid=http%3A%2F%2Fpurl.bioontology.org%2Fontology%2FSNOMEDCT%2F297843006" TargetMode="External"/><Relationship Id="rId580" Type="http://schemas.openxmlformats.org/officeDocument/2006/relationships/hyperlink" Target="https://bioportal.bioontology.org/ontologies/SNOMEDCT/?p=classes&amp;conceptid=http%3A%2F%2Fpurl.bioontology.org%2Fontology%2FSNOMEDCT%2F297671003" TargetMode="External"/><Relationship Id="rId103" Type="http://schemas.openxmlformats.org/officeDocument/2006/relationships/hyperlink" Target="https://bioportal.bioontology.org/ontologies/SNOMEDCT/?p=classes&amp;conceptid=http%3A%2F%2Fpurl.bioontology.org%2Fontology%2FSNOMEDCT%2F297386003" TargetMode="External"/><Relationship Id="rId224" Type="http://schemas.openxmlformats.org/officeDocument/2006/relationships/hyperlink" Target="https://bioportal.bioontology.org/ontologies/SNOMEDCT/?p=classes&amp;conceptid=http%3A%2F%2Fpurl.bioontology.org%2Fontology%2FSNOMEDCT%2F297488003" TargetMode="External"/><Relationship Id="rId345" Type="http://schemas.openxmlformats.org/officeDocument/2006/relationships/hyperlink" Target="https://bioportal.bioontology.org/ontologies/SNOMEDCT/?p=classes&amp;conceptid=http%3A%2F%2Fpurl.bioontology.org%2Fontology%2FSNOMEDCT%2F297570009" TargetMode="External"/><Relationship Id="rId466" Type="http://schemas.openxmlformats.org/officeDocument/2006/relationships/hyperlink" Target="https://bioportal.bioontology.org/ontologies/SNOMEDCT/?p=classes&amp;conceptid=http%3A%2F%2Fpurl.bioontology.org%2Fontology%2FSNOMEDCT%2F297798005" TargetMode="External"/><Relationship Id="rId587" Type="http://schemas.openxmlformats.org/officeDocument/2006/relationships/hyperlink" Target="https://bioportal.bioontology.org/ontologies/SNOMEDCT/?p=classes&amp;conceptid=http%3A%2F%2Fpurl.bioontology.org%2Fontology%2FSNOMEDCT%2F297849005" TargetMode="External"/><Relationship Id="rId102" Type="http://schemas.openxmlformats.org/officeDocument/2006/relationships/hyperlink" Target="https://bioportal.bioontology.org/ontologies/SNOMEDCT/?p=classes&amp;conceptid=http%3A%2F%2Fpurl.bioontology.org%2Fontology%2FSNOMEDCT%2F297385004" TargetMode="External"/><Relationship Id="rId223" Type="http://schemas.openxmlformats.org/officeDocument/2006/relationships/hyperlink" Target="https://bioportal.bioontology.org/ontologies/SNOMEDCT/?p=classes&amp;conceptid=http%3A%2F%2Fpurl.bioontology.org%2Fontology%2FSNOMEDCT%2F297487008" TargetMode="External"/><Relationship Id="rId344" Type="http://schemas.openxmlformats.org/officeDocument/2006/relationships/hyperlink" Target="https://bioportal.bioontology.org/ontologies/SNOMEDCT/?p=classes&amp;conceptid=http%3A%2F%2Fpurl.bioontology.org%2Fontology%2FSNOMEDCT%2F297569008" TargetMode="External"/><Relationship Id="rId465" Type="http://schemas.openxmlformats.org/officeDocument/2006/relationships/hyperlink" Target="https://bioportal.bioontology.org/ontologies/SNOMEDCT/?p=classes&amp;conceptid=http%3A%2F%2Fpurl.bioontology.org%2Fontology%2FSNOMEDCT%2F297797000" TargetMode="External"/><Relationship Id="rId586" Type="http://schemas.openxmlformats.org/officeDocument/2006/relationships/hyperlink" Target="https://bioportal.bioontology.org/ontologies/SNOMEDCT/?p=classes&amp;conceptid=http%3A%2F%2Fpurl.bioontology.org%2Fontology%2FSNOMEDCT%2F297848002" TargetMode="External"/><Relationship Id="rId101" Type="http://schemas.openxmlformats.org/officeDocument/2006/relationships/hyperlink" Target="https://bioportal.bioontology.org/ontologies/SNOMEDCT/?p=classes&amp;conceptid=http%3A%2F%2Fpurl.bioontology.org%2Fontology%2FSNOMEDCT%2F297384000" TargetMode="External"/><Relationship Id="rId222" Type="http://schemas.openxmlformats.org/officeDocument/2006/relationships/hyperlink" Target="https://bioportal.bioontology.org/ontologies/SNOMEDCT/?p=classes&amp;conceptid=http%3A%2F%2Fpurl.bioontology.org%2Fontology%2FSNOMEDCT%2F297486004" TargetMode="External"/><Relationship Id="rId343" Type="http://schemas.openxmlformats.org/officeDocument/2006/relationships/hyperlink" Target="https://bioportal.bioontology.org/ontologies/SNOMEDCT/?p=classes&amp;conceptid=http%3A%2F%2Fpurl.bioontology.org%2Fontology%2FSNOMEDCT%2F297568000" TargetMode="External"/><Relationship Id="rId464" Type="http://schemas.openxmlformats.org/officeDocument/2006/relationships/hyperlink" Target="https://bioportal.bioontology.org/ontologies/SNOMEDCT/?p=classes&amp;conceptid=http%3A%2F%2Fpurl.bioontology.org%2Fontology%2FSNOMEDCT%2F297796009" TargetMode="External"/><Relationship Id="rId585" Type="http://schemas.openxmlformats.org/officeDocument/2006/relationships/hyperlink" Target="https://bioportal.bioontology.org/ontologies/SNOMEDCT/?p=classes&amp;conceptid=http%3A%2F%2Fpurl.bioontology.org%2Fontology%2FSNOMEDCT%2F297847007" TargetMode="External"/><Relationship Id="rId100" Type="http://schemas.openxmlformats.org/officeDocument/2006/relationships/hyperlink" Target="https://bioportal.bioontology.org/ontologies/SNOMEDCT/?p=classes&amp;conceptid=http%3A%2F%2Fpurl.bioontology.org%2Fontology%2FSNOMEDCT%2F297383006" TargetMode="External"/><Relationship Id="rId221" Type="http://schemas.openxmlformats.org/officeDocument/2006/relationships/hyperlink" Target="https://bioportal.bioontology.org/ontologies/SNOMEDCT/?p=classes&amp;conceptid=http%3A%2F%2Fpurl.bioontology.org%2Fontology%2FSNOMEDCT%2F297485000" TargetMode="External"/><Relationship Id="rId342" Type="http://schemas.openxmlformats.org/officeDocument/2006/relationships/hyperlink" Target="https://bioportal.bioontology.org/ontologies/SNOMEDCT/?p=classes&amp;conceptid=http%3A%2F%2Fpurl.bioontology.org%2Fontology%2FSNOMEDCT%2F297567005" TargetMode="External"/><Relationship Id="rId463" Type="http://schemas.openxmlformats.org/officeDocument/2006/relationships/hyperlink" Target="https://bioportal.bioontology.org/ontologies/SNOMEDCT/?p=classes&amp;conceptid=http%3A%2F%2Fpurl.bioontology.org%2Fontology%2FSNOMEDCT%2F297795008" TargetMode="External"/><Relationship Id="rId584" Type="http://schemas.openxmlformats.org/officeDocument/2006/relationships/hyperlink" Target="https://bioportal.bioontology.org/ontologies/SNOMEDCT/?p=classes&amp;conceptid=http%3A%2F%2Fpurl.bioontology.org%2Fontology%2FSNOMEDCT%2F297846003" TargetMode="External"/><Relationship Id="rId217" Type="http://schemas.openxmlformats.org/officeDocument/2006/relationships/hyperlink" Target="https://bioportal.bioontology.org/ontologies/SNOMEDCT/?p=classes&amp;conceptid=http%3A%2F%2Fpurl.bioontology.org%2Fontology%2FSNOMEDCT%2F444871007" TargetMode="External"/><Relationship Id="rId338" Type="http://schemas.openxmlformats.org/officeDocument/2006/relationships/hyperlink" Target="https://bioportal.bioontology.org/ontologies/SNOMEDCT/?p=classes&amp;conceptid=http%3A%2F%2Fpurl.bioontology.org%2Fontology%2FSNOMEDCT%2F439316004" TargetMode="External"/><Relationship Id="rId459" Type="http://schemas.openxmlformats.org/officeDocument/2006/relationships/hyperlink" Target="https://bioportal.bioontology.org/ontologies/SNOMEDCT/?p=classes&amp;conceptid=http%3A%2F%2Fpurl.bioontology.org%2Fontology%2FSNOMEDCT%2F297791004" TargetMode="External"/><Relationship Id="rId216" Type="http://schemas.openxmlformats.org/officeDocument/2006/relationships/hyperlink" Target="https://bioportal.bioontology.org/ontologies/SNOMEDCT/?p=classes&amp;conceptid=http%3A%2F%2Fpurl.bioontology.org%2Fontology%2FSNOMEDCT%2F297482002" TargetMode="External"/><Relationship Id="rId337" Type="http://schemas.openxmlformats.org/officeDocument/2006/relationships/hyperlink" Target="https://bioportal.bioontology.org/ontologies/SNOMEDCT/?p=classes&amp;conceptid=http%3A%2F%2Fpurl.bioontology.org%2Fontology%2FSNOMEDCT%2F297563009" TargetMode="External"/><Relationship Id="rId458" Type="http://schemas.openxmlformats.org/officeDocument/2006/relationships/hyperlink" Target="https://bioportal.bioontology.org/ontologies/SNOMEDCT/?p=classes&amp;conceptid=http%3A%2F%2Fpurl.bioontology.org%2Fontology%2FSNOMEDCT%2F297790003" TargetMode="External"/><Relationship Id="rId579" Type="http://schemas.openxmlformats.org/officeDocument/2006/relationships/hyperlink" Target="https://bioportal.bioontology.org/ontologies/SNOMEDCT/?p=classes&amp;conceptid=http%3A%2F%2Fpurl.bioontology.org%2Fontology%2FSNOMEDCT%2F297670002" TargetMode="External"/><Relationship Id="rId215" Type="http://schemas.openxmlformats.org/officeDocument/2006/relationships/hyperlink" Target="https://bioportal.bioontology.org/ontologies/SNOMEDCT/?p=classes&amp;conceptid=http%3A%2F%2Fpurl.bioontology.org%2Fontology%2FSNOMEDCT%2F297481009" TargetMode="External"/><Relationship Id="rId336" Type="http://schemas.openxmlformats.org/officeDocument/2006/relationships/hyperlink" Target="https://bioportal.bioontology.org/ontologies/SNOMEDCT/?p=classes&amp;conceptid=http%3A%2F%2Fpurl.bioontology.org%2Fontology%2FSNOMEDCT%2F297662007" TargetMode="External"/><Relationship Id="rId457" Type="http://schemas.openxmlformats.org/officeDocument/2006/relationships/hyperlink" Target="https://bioportal.bioontology.org/ontologies/SNOMEDCT/?p=classes&amp;conceptid=http%3A%2F%2Fpurl.bioontology.org%2Fontology%2FSNOMEDCT%2F297789007" TargetMode="External"/><Relationship Id="rId578" Type="http://schemas.openxmlformats.org/officeDocument/2006/relationships/hyperlink" Target="https://bioportal.bioontology.org/ontologies/SNOMEDCT/?p=classes&amp;conceptid=http%3A%2F%2Fpurl.bioontology.org%2Fontology%2FSNOMEDCT%2F297669003" TargetMode="External"/><Relationship Id="rId214" Type="http://schemas.openxmlformats.org/officeDocument/2006/relationships/hyperlink" Target="https://bioportal.bioontology.org/ontologies/SNOMEDCT/?p=classes&amp;conceptid=http%3A%2F%2Fpurl.bioontology.org%2Fontology%2FSNOMEDCT%2F297480005" TargetMode="External"/><Relationship Id="rId335" Type="http://schemas.openxmlformats.org/officeDocument/2006/relationships/hyperlink" Target="https://bioportal.bioontology.org/ontologies/SNOMEDCT/?p=classes&amp;conceptid=http%3A%2F%2Fpurl.bioontology.org%2Fontology%2FSNOMEDCT%2F297661000" TargetMode="External"/><Relationship Id="rId456" Type="http://schemas.openxmlformats.org/officeDocument/2006/relationships/hyperlink" Target="https://bioportal.bioontology.org/ontologies/SNOMEDCT/?p=classes&amp;conceptid=http%3A%2F%2Fpurl.bioontology.org%2Fontology%2FSNOMEDCT%2F297788004" TargetMode="External"/><Relationship Id="rId577" Type="http://schemas.openxmlformats.org/officeDocument/2006/relationships/hyperlink" Target="https://bioportal.bioontology.org/ontologies/SNOMEDCT/?p=classes&amp;conceptid=http%3A%2F%2Fpurl.bioontology.org%2Fontology%2FSNOMEDCT%2F297668006" TargetMode="External"/><Relationship Id="rId219" Type="http://schemas.openxmlformats.org/officeDocument/2006/relationships/hyperlink" Target="https://bioportal.bioontology.org/ontologies/SNOMEDCT/?p=classes&amp;conceptid=http%3A%2F%2Fpurl.bioontology.org%2Fontology%2FSNOMEDCT%2F297483007" TargetMode="External"/><Relationship Id="rId218" Type="http://schemas.openxmlformats.org/officeDocument/2006/relationships/hyperlink" Target="https://bioportal.bioontology.org/ontologies/SNOMEDCT/?p=classes&amp;conceptid=http%3A%2F%2Fpurl.bioontology.org%2Fontology%2FSNOMEDCT%2F444852005" TargetMode="External"/><Relationship Id="rId339" Type="http://schemas.openxmlformats.org/officeDocument/2006/relationships/hyperlink" Target="https://bioportal.bioontology.org/ontologies/SNOMEDCT/?p=classes&amp;conceptid=http%3A%2F%2Fpurl.bioontology.org%2Fontology%2FSNOMEDCT%2F297564003" TargetMode="External"/><Relationship Id="rId330" Type="http://schemas.openxmlformats.org/officeDocument/2006/relationships/hyperlink" Target="https://bioportal.bioontology.org/ontologies/SNOMEDCT/?p=classes&amp;conceptid=http%3A%2F%2Fpurl.bioontology.org%2Fontology%2FSNOMEDCT%2F297657006" TargetMode="External"/><Relationship Id="rId451" Type="http://schemas.openxmlformats.org/officeDocument/2006/relationships/hyperlink" Target="https://bioportal.bioontology.org/ontologies/SNOMEDCT/?p=classes&amp;conceptid=http%3A%2F%2Fpurl.bioontology.org%2Fontology%2FSNOMEDCT%2F297783008" TargetMode="External"/><Relationship Id="rId572" Type="http://schemas.openxmlformats.org/officeDocument/2006/relationships/hyperlink" Target="https://bioportal.bioontology.org/ontologies/SNOMEDCT/?p=classes&amp;conceptid=http%3A%2F%2Fpurl.bioontology.org%2Fontology%2FSNOMEDCT%2F297736006" TargetMode="External"/><Relationship Id="rId693" Type="http://schemas.openxmlformats.org/officeDocument/2006/relationships/drawing" Target="../drawings/drawing19.xml"/><Relationship Id="rId450" Type="http://schemas.openxmlformats.org/officeDocument/2006/relationships/hyperlink" Target="https://bioportal.bioontology.org/ontologies/SNOMEDCT/?p=classes&amp;conceptid=http%3A%2F%2Fpurl.bioontology.org%2Fontology%2FSNOMEDCT%2F297782003" TargetMode="External"/><Relationship Id="rId571" Type="http://schemas.openxmlformats.org/officeDocument/2006/relationships/hyperlink" Target="https://bioportal.bioontology.org/ontologies/SNOMEDCT/?p=classes&amp;conceptid=http%3A%2F%2Fpurl.bioontology.org%2Fontology%2FSNOMEDCT%2F297735005" TargetMode="External"/><Relationship Id="rId692" Type="http://schemas.openxmlformats.org/officeDocument/2006/relationships/hyperlink" Target="https://bioportal.bioontology.org/ontologies/SNOMEDCT?p=classes&amp;conceptid=http%3A%2F%2Fpurl.bioontology.org%2Fontology%2FSNOMEDCT%2F704505003" TargetMode="External"/><Relationship Id="rId570" Type="http://schemas.openxmlformats.org/officeDocument/2006/relationships/hyperlink" Target="https://bioportal.bioontology.org/ontologies/SNOMEDCT/?p=classes&amp;conceptid=http%3A%2F%2Fpurl.bioontology.org%2Fontology%2FSNOMEDCT%2F297734009" TargetMode="External"/><Relationship Id="rId691" Type="http://schemas.openxmlformats.org/officeDocument/2006/relationships/hyperlink" Target="https://bioportal.bioontology.org/ontologies/SNOMEDCT/?p=classes&amp;conceptid=http%3A%2F%2Fpurl.bioontology.org%2Fontology%2FSNOMEDCT%2F704508001&amp;jump_to_nav=true" TargetMode="External"/><Relationship Id="rId690" Type="http://schemas.openxmlformats.org/officeDocument/2006/relationships/hyperlink" Target="https://bioportal.bioontology.org/ontologies/SNOMEDCT/?p=classes&amp;conceptid=http%3A%2F%2Fpurl.bioontology.org%2Fontology%2FSNOMEDCT%2F297689002" TargetMode="External"/><Relationship Id="rId213" Type="http://schemas.openxmlformats.org/officeDocument/2006/relationships/hyperlink" Target="https://bioportal.bioontology.org/ontologies/SNOMEDCT/?p=classes&amp;conceptid=http%3A%2F%2Fpurl.bioontology.org%2Fontology%2FSNOMEDCT%2F297479007" TargetMode="External"/><Relationship Id="rId334" Type="http://schemas.openxmlformats.org/officeDocument/2006/relationships/hyperlink" Target="https://bioportal.bioontology.org/ontologies/SNOMEDCT/?p=classes&amp;conceptid=http%3A%2F%2Fpurl.bioontology.org%2Fontology%2FSNOMEDCT%2F297562004" TargetMode="External"/><Relationship Id="rId455" Type="http://schemas.openxmlformats.org/officeDocument/2006/relationships/hyperlink" Target="https://bioportal.bioontology.org/ontologies/SNOMEDCT/?p=classes&amp;conceptid=http%3A%2F%2Fpurl.bioontology.org%2Fontology%2FSNOMEDCT%2F297787009" TargetMode="External"/><Relationship Id="rId576" Type="http://schemas.openxmlformats.org/officeDocument/2006/relationships/hyperlink" Target="https://bioportal.bioontology.org/ontologies/SNOMEDCT/?p=classes&amp;conceptid=http%3A%2F%2Fpurl.bioontology.org%2Fontology%2FSNOMEDCT%2F297740002" TargetMode="External"/><Relationship Id="rId212" Type="http://schemas.openxmlformats.org/officeDocument/2006/relationships/hyperlink" Target="https://bioportal.bioontology.org/ontologies/SNOMEDCT/?p=classes&amp;conceptid=http%3A%2F%2Fpurl.bioontology.org%2Fontology%2FSNOMEDCT%2F297478004" TargetMode="External"/><Relationship Id="rId333" Type="http://schemas.openxmlformats.org/officeDocument/2006/relationships/hyperlink" Target="https://bioportal.bioontology.org/ontologies/SNOMEDCT/?p=classes&amp;conceptid=http%3A%2F%2Fpurl.bioontology.org%2Fontology%2FSNOMEDCT%2F297561006" TargetMode="External"/><Relationship Id="rId454" Type="http://schemas.openxmlformats.org/officeDocument/2006/relationships/hyperlink" Target="https://bioportal.bioontology.org/ontologies/SNOMEDCT/?p=classes&amp;conceptid=http%3A%2F%2Fpurl.bioontology.org%2Fontology%2FSNOMEDCT%2F297786000" TargetMode="External"/><Relationship Id="rId575" Type="http://schemas.openxmlformats.org/officeDocument/2006/relationships/hyperlink" Target="https://bioportal.bioontology.org/ontologies/SNOMEDCT/?p=classes&amp;conceptid=http%3A%2F%2Fpurl.bioontology.org%2Fontology%2FSNOMEDCT%2F297739004" TargetMode="External"/><Relationship Id="rId211" Type="http://schemas.openxmlformats.org/officeDocument/2006/relationships/hyperlink" Target="https://bioportal.bioontology.org/ontologies/SNOMEDCT/?p=classes&amp;conceptid=http%3A%2F%2Fpurl.bioontology.org%2Fontology%2FSNOMEDCT%2F297477009" TargetMode="External"/><Relationship Id="rId332" Type="http://schemas.openxmlformats.org/officeDocument/2006/relationships/hyperlink" Target="https://bioportal.bioontology.org/ontologies/SNOMEDCT/?p=classes&amp;conceptid=http%3A%2F%2Fpurl.bioontology.org%2Fontology%2FSNOMEDCT%2F297659009" TargetMode="External"/><Relationship Id="rId453" Type="http://schemas.openxmlformats.org/officeDocument/2006/relationships/hyperlink" Target="https://bioportal.bioontology.org/ontologies/SNOMEDCT/?p=classes&amp;conceptid=http%3A%2F%2Fpurl.bioontology.org%2Fontology%2FSNOMEDCT%2F297785001" TargetMode="External"/><Relationship Id="rId574" Type="http://schemas.openxmlformats.org/officeDocument/2006/relationships/hyperlink" Target="https://bioportal.bioontology.org/ontologies/SNOMEDCT/?p=classes&amp;conceptid=http%3A%2F%2Fpurl.bioontology.org%2Fontology%2FSNOMEDCT%2F297738007" TargetMode="External"/><Relationship Id="rId210" Type="http://schemas.openxmlformats.org/officeDocument/2006/relationships/hyperlink" Target="https://bioportal.bioontology.org/ontologies/SNOMEDCT/?p=classes&amp;conceptid=http%3A%2F%2Fpurl.bioontology.org%2Fontology%2FSNOMEDCT%2F444799005" TargetMode="External"/><Relationship Id="rId331" Type="http://schemas.openxmlformats.org/officeDocument/2006/relationships/hyperlink" Target="https://bioportal.bioontology.org/ontologies/SNOMEDCT/?p=classes&amp;conceptid=http%3A%2F%2Fpurl.bioontology.org%2Fontology%2FSNOMEDCT%2F297658001" TargetMode="External"/><Relationship Id="rId452" Type="http://schemas.openxmlformats.org/officeDocument/2006/relationships/hyperlink" Target="https://bioportal.bioontology.org/ontologies/SNOMEDCT/?p=classes&amp;conceptid=http%3A%2F%2Fpurl.bioontology.org%2Fontology%2FSNOMEDCT%2F297784002" TargetMode="External"/><Relationship Id="rId573" Type="http://schemas.openxmlformats.org/officeDocument/2006/relationships/hyperlink" Target="https://bioportal.bioontology.org/ontologies/SNOMEDCT/?p=classes&amp;conceptid=http%3A%2F%2Fpurl.bioontology.org%2Fontology%2FSNOMEDCT%2F297737002" TargetMode="External"/><Relationship Id="rId370" Type="http://schemas.openxmlformats.org/officeDocument/2006/relationships/hyperlink" Target="https://bioportal.bioontology.org/ontologies/SNOMEDCT/?p=classes&amp;conceptid=http%3A%2F%2Fpurl.bioontology.org%2Fontology%2FSNOMEDCT%2F297589009" TargetMode="External"/><Relationship Id="rId491" Type="http://schemas.openxmlformats.org/officeDocument/2006/relationships/hyperlink" Target="https://bioportal.bioontology.org/ontologies/SNOMEDCT/?p=classes&amp;conceptid=http%3A%2F%2Fpurl.bioontology.org%2Fontology%2FSNOMEDCT%2F297823000" TargetMode="External"/><Relationship Id="rId490" Type="http://schemas.openxmlformats.org/officeDocument/2006/relationships/hyperlink" Target="https://bioportal.bioontology.org/ontologies/SNOMEDCT/?p=classes&amp;conceptid=http%3A%2F%2Fpurl.bioontology.org%2Fontology%2FSNOMEDCT%2F297822005" TargetMode="External"/><Relationship Id="rId129" Type="http://schemas.openxmlformats.org/officeDocument/2006/relationships/hyperlink" Target="https://bioportal.bioontology.org/ontologies/SNOMEDCT/?p=classes&amp;conceptid=http%3A%2F%2Fpurl.bioontology.org%2Fontology%2FSNOMEDCT%2F297412006" TargetMode="External"/><Relationship Id="rId128" Type="http://schemas.openxmlformats.org/officeDocument/2006/relationships/hyperlink" Target="https://bioportal.bioontology.org/ontologies/SNOMEDCT/?p=classes&amp;conceptid=http%3A%2F%2Fpurl.bioontology.org%2Fontology%2FSNOMEDCT%2F297411004" TargetMode="External"/><Relationship Id="rId249" Type="http://schemas.openxmlformats.org/officeDocument/2006/relationships/hyperlink" Target="https://bioportal.bioontology.org/ontologies/SNOMEDCT/?p=classes&amp;conceptid=http%3A%2F%2Fpurl.bioontology.org%2Fontology%2FSNOMEDCT%2F313422009" TargetMode="External"/><Relationship Id="rId127" Type="http://schemas.openxmlformats.org/officeDocument/2006/relationships/hyperlink" Target="https://bioportal.bioontology.org/ontologies/SNOMEDCT/?p=classes&amp;conceptid=http%3A%2F%2Fpurl.bioontology.org%2Fontology%2FSNOMEDCT%2F297410003" TargetMode="External"/><Relationship Id="rId248" Type="http://schemas.openxmlformats.org/officeDocument/2006/relationships/hyperlink" Target="https://bioportal.bioontology.org/ontologies/SNOMEDCT/?p=classes&amp;conceptid=http%3A%2F%2Fpurl.bioontology.org%2Fontology%2FSNOMEDCT%2F297536008" TargetMode="External"/><Relationship Id="rId369" Type="http://schemas.openxmlformats.org/officeDocument/2006/relationships/hyperlink" Target="https://bioportal.bioontology.org/ontologies/SNOMEDCT/?p=classes&amp;conceptid=http%3A%2F%2Fpurl.bioontology.org%2Fontology%2FSNOMEDCT%2F297588001" TargetMode="External"/><Relationship Id="rId126" Type="http://schemas.openxmlformats.org/officeDocument/2006/relationships/hyperlink" Target="https://bioportal.bioontology.org/ontologies/SNOMEDCT/?p=classes&amp;conceptid=http%3A%2F%2Fpurl.bioontology.org%2Fontology%2FSNOMEDCT%2F297409008" TargetMode="External"/><Relationship Id="rId247" Type="http://schemas.openxmlformats.org/officeDocument/2006/relationships/hyperlink" Target="https://bioportal.bioontology.org/ontologies/SNOMEDCT/?p=classes&amp;conceptid=http%3A%2F%2Fpurl.bioontology.org%2Fontology%2FSNOMEDCT%2F297535007" TargetMode="External"/><Relationship Id="rId368" Type="http://schemas.openxmlformats.org/officeDocument/2006/relationships/hyperlink" Target="https://bioportal.bioontology.org/ontologies/SNOMEDCT/?p=classes&amp;conceptid=http%3A%2F%2Fpurl.bioontology.org%2Fontology%2FSNOMEDCT%2F297599004" TargetMode="External"/><Relationship Id="rId489" Type="http://schemas.openxmlformats.org/officeDocument/2006/relationships/hyperlink" Target="https://bioportal.bioontology.org/ontologies/SNOMEDCT/?p=classes&amp;conceptid=http%3A%2F%2Fpurl.bioontology.org%2Fontology%2FSNOMEDCT%2F297821003" TargetMode="External"/><Relationship Id="rId121" Type="http://schemas.openxmlformats.org/officeDocument/2006/relationships/hyperlink" Target="https://bioportal.bioontology.org/ontologies/SNOMEDCT/?p=classes&amp;conceptid=http%3A%2F%2Fpurl.bioontology.org%2Fontology%2FSNOMEDCT%2F297404003" TargetMode="External"/><Relationship Id="rId242" Type="http://schemas.openxmlformats.org/officeDocument/2006/relationships/hyperlink" Target="https://bioportal.bioontology.org/ontologies/SNOMEDCT/?p=classes&amp;conceptid=http%3A%2F%2Fpurl.bioontology.org%2Fontology%2FSNOMEDCT%2F161143006" TargetMode="External"/><Relationship Id="rId363" Type="http://schemas.openxmlformats.org/officeDocument/2006/relationships/hyperlink" Target="https://bioportal.bioontology.org/ontologies/SNOMEDCT/?p=classes&amp;conceptid=http%3A%2F%2Fpurl.bioontology.org%2Fontology%2FSNOMEDCT%2F297587006" TargetMode="External"/><Relationship Id="rId484" Type="http://schemas.openxmlformats.org/officeDocument/2006/relationships/hyperlink" Target="https://bioportal.bioontology.org/ontologies/SNOMEDCT/?p=classes&amp;conceptid=http%3A%2F%2Fpurl.bioontology.org%2Fontology%2FSNOMEDCT%2F297816001" TargetMode="External"/><Relationship Id="rId120" Type="http://schemas.openxmlformats.org/officeDocument/2006/relationships/hyperlink" Target="https://bioportal.bioontology.org/ontologies/SNOMEDCT/?p=classes&amp;conceptid=http%3A%2F%2Fpurl.bioontology.org%2Fontology%2FSNOMEDCT%2F297403009" TargetMode="External"/><Relationship Id="rId241" Type="http://schemas.openxmlformats.org/officeDocument/2006/relationships/hyperlink" Target="https://bioportal.bioontology.org/ontologies/SNOMEDCT/?p=classes&amp;conceptid=http%3A%2F%2Fpurl.bioontology.org%2Fontology%2FSNOMEDCT%2F161142001" TargetMode="External"/><Relationship Id="rId362" Type="http://schemas.openxmlformats.org/officeDocument/2006/relationships/hyperlink" Target="https://bioportal.bioontology.org/ontologies/SNOMEDCT/?p=classes&amp;conceptid=http%3A%2F%2Fpurl.bioontology.org%2Fontology%2FSNOMEDCT%2F446094006" TargetMode="External"/><Relationship Id="rId483" Type="http://schemas.openxmlformats.org/officeDocument/2006/relationships/hyperlink" Target="https://bioportal.bioontology.org/ontologies/SNOMEDCT/?p=classes&amp;conceptid=http%3A%2F%2Fpurl.bioontology.org%2Fontology%2FSNOMEDCT%2F297815002" TargetMode="External"/><Relationship Id="rId240" Type="http://schemas.openxmlformats.org/officeDocument/2006/relationships/hyperlink" Target="https://bioportal.bioontology.org/ontologies/SNOMEDCT/?p=classes&amp;conceptid=http%3A%2F%2Fpurl.bioontology.org%2Fontology%2FSNOMEDCT%2F297531003" TargetMode="External"/><Relationship Id="rId361" Type="http://schemas.openxmlformats.org/officeDocument/2006/relationships/hyperlink" Target="https://bioportal.bioontology.org/ontologies/SNOMEDCT/?p=classes&amp;conceptid=http%3A%2F%2Fpurl.bioontology.org%2Fontology%2FSNOMEDCT%2F297586002" TargetMode="External"/><Relationship Id="rId482" Type="http://schemas.openxmlformats.org/officeDocument/2006/relationships/hyperlink" Target="https://bioportal.bioontology.org/ontologies/SNOMEDCT/?p=classes&amp;conceptid=http%3A%2F%2Fpurl.bioontology.org%2Fontology%2FSNOMEDCT%2F297814003" TargetMode="External"/><Relationship Id="rId360" Type="http://schemas.openxmlformats.org/officeDocument/2006/relationships/hyperlink" Target="https://bioportal.bioontology.org/ontologies/SNOMEDCT/?p=classes&amp;conceptid=http%3A%2F%2Fpurl.bioontology.org%2Fontology%2FSNOMEDCT%2F297585003" TargetMode="External"/><Relationship Id="rId481" Type="http://schemas.openxmlformats.org/officeDocument/2006/relationships/hyperlink" Target="https://bioportal.bioontology.org/ontologies/SNOMEDCT/?p=classes&amp;conceptid=http%3A%2F%2Fpurl.bioontology.org%2Fontology%2FSNOMEDCT%2F297813009" TargetMode="External"/><Relationship Id="rId125" Type="http://schemas.openxmlformats.org/officeDocument/2006/relationships/hyperlink" Target="https://bioportal.bioontology.org/ontologies/SNOMEDCT/?p=classes&amp;conceptid=http%3A%2F%2Fpurl.bioontology.org%2Fontology%2FSNOMEDCT%2F297408000" TargetMode="External"/><Relationship Id="rId246" Type="http://schemas.openxmlformats.org/officeDocument/2006/relationships/hyperlink" Target="https://bioportal.bioontology.org/ontologies/SNOMEDCT/?p=classes&amp;conceptid=http%3A%2F%2Fpurl.bioontology.org%2Fontology%2FSNOMEDCT%2F297534006" TargetMode="External"/><Relationship Id="rId367" Type="http://schemas.openxmlformats.org/officeDocument/2006/relationships/hyperlink" Target="https://bioportal.bioontology.org/ontologies/SNOMEDCT/?p=classes&amp;conceptid=http%3A%2F%2Fpurl.bioontology.org%2Fontology%2FSNOMEDCT%2F297598007" TargetMode="External"/><Relationship Id="rId488" Type="http://schemas.openxmlformats.org/officeDocument/2006/relationships/hyperlink" Target="https://bioportal.bioontology.org/ontologies/SNOMEDCT/?p=classes&amp;conceptid=http%3A%2F%2Fpurl.bioontology.org%2Fontology%2FSNOMEDCT%2F297820002" TargetMode="External"/><Relationship Id="rId124" Type="http://schemas.openxmlformats.org/officeDocument/2006/relationships/hyperlink" Target="https://bioportal.bioontology.org/ontologies/SNOMEDCT/?p=classes&amp;conceptid=http%3A%2F%2Fpurl.bioontology.org%2Fontology%2FSNOMEDCT%2F297407005" TargetMode="External"/><Relationship Id="rId245" Type="http://schemas.openxmlformats.org/officeDocument/2006/relationships/hyperlink" Target="https://bioportal.bioontology.org/ontologies/SNOMEDCT/?p=classes&amp;conceptid=http%3A%2F%2Fpurl.bioontology.org%2Fontology%2FSNOMEDCT%2F297533000" TargetMode="External"/><Relationship Id="rId366" Type="http://schemas.openxmlformats.org/officeDocument/2006/relationships/hyperlink" Target="https://bioportal.bioontology.org/ontologies/SNOMEDCT/?p=classes&amp;conceptid=http%3A%2F%2Fpurl.bioontology.org%2Fontology%2FSNOMEDCT%2F297597002" TargetMode="External"/><Relationship Id="rId487" Type="http://schemas.openxmlformats.org/officeDocument/2006/relationships/hyperlink" Target="https://bioportal.bioontology.org/ontologies/SNOMEDCT/?p=classes&amp;conceptid=http%3A%2F%2Fpurl.bioontology.org%2Fontology%2FSNOMEDCT%2F297819008" TargetMode="External"/><Relationship Id="rId123" Type="http://schemas.openxmlformats.org/officeDocument/2006/relationships/hyperlink" Target="https://bioportal.bioontology.org/ontologies/SNOMEDCT/?p=classes&amp;conceptid=http%3A%2F%2Fpurl.bioontology.org%2Fontology%2FSNOMEDCT%2F297406001" TargetMode="External"/><Relationship Id="rId244" Type="http://schemas.openxmlformats.org/officeDocument/2006/relationships/hyperlink" Target="https://bioportal.bioontology.org/ontologies/SNOMEDCT/?p=classes&amp;conceptid=http%3A%2F%2Fpurl.bioontology.org%2Fontology%2FSNOMEDCT%2F224628009" TargetMode="External"/><Relationship Id="rId365" Type="http://schemas.openxmlformats.org/officeDocument/2006/relationships/hyperlink" Target="https://bioportal.bioontology.org/ontologies/SNOMEDCT/?p=classes&amp;conceptid=http%3A%2F%2Fpurl.bioontology.org%2Fontology%2FSNOMEDCT%2F297596006" TargetMode="External"/><Relationship Id="rId486" Type="http://schemas.openxmlformats.org/officeDocument/2006/relationships/hyperlink" Target="https://bioportal.bioontology.org/ontologies/SNOMEDCT/?p=classes&amp;conceptid=http%3A%2F%2Fpurl.bioontology.org%2Fontology%2FSNOMEDCT%2F297818000" TargetMode="External"/><Relationship Id="rId122" Type="http://schemas.openxmlformats.org/officeDocument/2006/relationships/hyperlink" Target="https://bioportal.bioontology.org/ontologies/SNOMEDCT/?p=classes&amp;conceptid=http%3A%2F%2Fpurl.bioontology.org%2Fontology%2FSNOMEDCT%2F297405002" TargetMode="External"/><Relationship Id="rId243" Type="http://schemas.openxmlformats.org/officeDocument/2006/relationships/hyperlink" Target="https://bioportal.bioontology.org/ontologies/SNOMEDCT/?p=classes&amp;conceptid=http%3A%2F%2Fpurl.bioontology.org%2Fontology%2FSNOMEDCT%2F297532005" TargetMode="External"/><Relationship Id="rId364" Type="http://schemas.openxmlformats.org/officeDocument/2006/relationships/hyperlink" Target="https://bioportal.bioontology.org/ontologies/SNOMEDCT/?p=classes&amp;conceptid=http%3A%2F%2Fpurl.bioontology.org%2Fontology%2FSNOMEDCT%2F297595005" TargetMode="External"/><Relationship Id="rId485" Type="http://schemas.openxmlformats.org/officeDocument/2006/relationships/hyperlink" Target="https://bioportal.bioontology.org/ontologies/SNOMEDCT/?p=classes&amp;conceptid=http%3A%2F%2Fpurl.bioontology.org%2Fontology%2FSNOMEDCT%2F297817005" TargetMode="External"/><Relationship Id="rId95" Type="http://schemas.openxmlformats.org/officeDocument/2006/relationships/hyperlink" Target="https://bioportal.bioontology.org/ontologies/SNOMEDCT/?p=classes&amp;conceptid=http%3A%2F%2Fpurl.bioontology.org%2Fontology%2FSNOMEDCT%2F297378003" TargetMode="External"/><Relationship Id="rId94" Type="http://schemas.openxmlformats.org/officeDocument/2006/relationships/hyperlink" Target="https://bioportal.bioontology.org/ontologies/SNOMEDCT/?p=classes&amp;conceptid=http%3A%2F%2Fpurl.bioontology.org%2Fontology%2FSNOMEDCT%2F297377008" TargetMode="External"/><Relationship Id="rId97" Type="http://schemas.openxmlformats.org/officeDocument/2006/relationships/hyperlink" Target="https://bioportal.bioontology.org/ontologies/SNOMEDCT/?p=classes&amp;conceptid=http%3A%2F%2Fpurl.bioontology.org%2Fontology%2FSNOMEDCT%2F297380009" TargetMode="External"/><Relationship Id="rId96" Type="http://schemas.openxmlformats.org/officeDocument/2006/relationships/hyperlink" Target="https://bioportal.bioontology.org/ontologies/SNOMEDCT/?p=classes&amp;conceptid=http%3A%2F%2Fpurl.bioontology.org%2Fontology%2FSNOMEDCT%2F297379006" TargetMode="External"/><Relationship Id="rId99" Type="http://schemas.openxmlformats.org/officeDocument/2006/relationships/hyperlink" Target="https://bioportal.bioontology.org/ontologies/SNOMEDCT/?p=classes&amp;conceptid=http%3A%2F%2Fpurl.bioontology.org%2Fontology%2FSNOMEDCT%2F297382001" TargetMode="External"/><Relationship Id="rId480" Type="http://schemas.openxmlformats.org/officeDocument/2006/relationships/hyperlink" Target="https://bioportal.bioontology.org/ontologies/SNOMEDCT/?p=classes&amp;conceptid=http%3A%2F%2Fpurl.bioontology.org%2Fontology%2FSNOMEDCT%2F297812004" TargetMode="External"/><Relationship Id="rId98" Type="http://schemas.openxmlformats.org/officeDocument/2006/relationships/hyperlink" Target="https://bioportal.bioontology.org/ontologies/SNOMEDCT/?p=classes&amp;conceptid=http%3A%2F%2Fpurl.bioontology.org%2Fontology%2FSNOMEDCT%2F297381008" TargetMode="External"/><Relationship Id="rId91" Type="http://schemas.openxmlformats.org/officeDocument/2006/relationships/hyperlink" Target="https://bioportal.bioontology.org/ontologies/SNOMEDCT/?p=classes&amp;conceptid=http%3A%2F%2Fpurl.bioontology.org%2Fontology%2FSNOMEDCT%2F297374001" TargetMode="External"/><Relationship Id="rId90" Type="http://schemas.openxmlformats.org/officeDocument/2006/relationships/hyperlink" Target="https://bioportal.bioontology.org/ontologies/SNOMEDCT/?p=classes&amp;conceptid=http%3A%2F%2Fpurl.bioontology.org%2Fontology%2FSNOMEDCT%2F297373007" TargetMode="External"/><Relationship Id="rId93" Type="http://schemas.openxmlformats.org/officeDocument/2006/relationships/hyperlink" Target="https://bioportal.bioontology.org/ontologies/SNOMEDCT/?p=classes&amp;conceptid=http%3A%2F%2Fpurl.bioontology.org%2Fontology%2FSNOMEDCT%2F297376004" TargetMode="External"/><Relationship Id="rId92" Type="http://schemas.openxmlformats.org/officeDocument/2006/relationships/hyperlink" Target="https://bioportal.bioontology.org/ontologies/SNOMEDCT/?p=classes&amp;conceptid=http%3A%2F%2Fpurl.bioontology.org%2Fontology%2FSNOMEDCT%2F297375000" TargetMode="External"/><Relationship Id="rId118" Type="http://schemas.openxmlformats.org/officeDocument/2006/relationships/hyperlink" Target="https://bioportal.bioontology.org/ontologies/SNOMEDCT/?p=classes&amp;conceptid=http%3A%2F%2Fpurl.bioontology.org%2Fontology%2FSNOMEDCT%2F297401006" TargetMode="External"/><Relationship Id="rId239" Type="http://schemas.openxmlformats.org/officeDocument/2006/relationships/hyperlink" Target="https://bioportal.bioontology.org/ontologies/SNOMEDCT/?p=classes&amp;conceptid=http%3A%2F%2Fpurl.bioontology.org%2Fontology%2FSNOMEDCT%2F297529007" TargetMode="External"/><Relationship Id="rId117" Type="http://schemas.openxmlformats.org/officeDocument/2006/relationships/hyperlink" Target="https://bioportal.bioontology.org/ontologies/SNOMEDCT/?p=classes&amp;conceptid=http%3A%2F%2Fpurl.bioontology.org%2Fontology%2FSNOMEDCT%2F297400007" TargetMode="External"/><Relationship Id="rId238" Type="http://schemas.openxmlformats.org/officeDocument/2006/relationships/hyperlink" Target="https://bioportal.bioontology.org/ontologies/SNOMEDCT/?p=classes&amp;conceptid=http%3A%2F%2Fpurl.bioontology.org%2Fontology%2FSNOMEDCT%2F297530002" TargetMode="External"/><Relationship Id="rId359" Type="http://schemas.openxmlformats.org/officeDocument/2006/relationships/hyperlink" Target="https://bioportal.bioontology.org/ontologies/SNOMEDCT/?p=classes&amp;conceptid=http%3A%2F%2Fpurl.bioontology.org%2Fontology%2FSNOMEDCT%2F297584004" TargetMode="External"/><Relationship Id="rId116" Type="http://schemas.openxmlformats.org/officeDocument/2006/relationships/hyperlink" Target="https://bioportal.bioontology.org/ontologies/SNOMEDCT/?p=classes&amp;conceptid=http%3A%2F%2Fpurl.bioontology.org%2Fontology%2FSNOMEDCT%2F297399000" TargetMode="External"/><Relationship Id="rId237" Type="http://schemas.openxmlformats.org/officeDocument/2006/relationships/hyperlink" Target="https://bioportal.bioontology.org/ontologies/SNOMEDCT/?p=classes&amp;conceptid=http%3A%2F%2Fpurl.bioontology.org%2Fontology%2FSNOMEDCT%2F161141008" TargetMode="External"/><Relationship Id="rId358" Type="http://schemas.openxmlformats.org/officeDocument/2006/relationships/hyperlink" Target="https://bioportal.bioontology.org/ontologies/SNOMEDCT/?p=classes&amp;conceptid=http%3A%2F%2Fpurl.bioontology.org%2Fontology%2FSNOMEDCT%2F297583005" TargetMode="External"/><Relationship Id="rId479" Type="http://schemas.openxmlformats.org/officeDocument/2006/relationships/hyperlink" Target="https://bioportal.bioontology.org/ontologies/SNOMEDCT/?p=classes&amp;conceptid=http%3A%2F%2Fpurl.bioontology.org%2Fontology%2FSNOMEDCT%2F297811006" TargetMode="External"/><Relationship Id="rId115" Type="http://schemas.openxmlformats.org/officeDocument/2006/relationships/hyperlink" Target="https://bioportal.bioontology.org/ontologies/SNOMEDCT/?p=classes&amp;conceptid=http%3A%2F%2Fpurl.bioontology.org%2Fontology%2FSNOMEDCT%2F297398008" TargetMode="External"/><Relationship Id="rId236" Type="http://schemas.openxmlformats.org/officeDocument/2006/relationships/hyperlink" Target="https://bioportal.bioontology.org/ontologies/SNOMEDCT/?p=classes&amp;conceptid=http%3A%2F%2Fpurl.bioontology.org%2Fontology%2FSNOMEDCT%2F297528004" TargetMode="External"/><Relationship Id="rId357" Type="http://schemas.openxmlformats.org/officeDocument/2006/relationships/hyperlink" Target="https://bioportal.bioontology.org/ontologies/SNOMEDCT/?p=classes&amp;conceptid=http%3A%2F%2Fpurl.bioontology.org%2Fontology%2FSNOMEDCT%2F297582000" TargetMode="External"/><Relationship Id="rId478" Type="http://schemas.openxmlformats.org/officeDocument/2006/relationships/hyperlink" Target="https://bioportal.bioontology.org/ontologies/SNOMEDCT/?p=classes&amp;conceptid=http%3A%2F%2Fpurl.bioontology.org%2Fontology%2FSNOMEDCT%2F297810007" TargetMode="External"/><Relationship Id="rId599" Type="http://schemas.openxmlformats.org/officeDocument/2006/relationships/hyperlink" Target="https://bioportal.bioontology.org/ontologies/SNOMEDCT/?p=classes&amp;conceptid=http%3A%2F%2Fpurl.bioontology.org%2Fontology%2FSNOMEDCT%2F313421002" TargetMode="External"/><Relationship Id="rId119" Type="http://schemas.openxmlformats.org/officeDocument/2006/relationships/hyperlink" Target="https://bioportal.bioontology.org/ontologies/SNOMEDCT/?p=classes&amp;conceptid=http%3A%2F%2Fpurl.bioontology.org%2Fontology%2FSNOMEDCT%2F297402004" TargetMode="External"/><Relationship Id="rId110" Type="http://schemas.openxmlformats.org/officeDocument/2006/relationships/hyperlink" Target="https://bioportal.bioontology.org/ontologies/SNOMEDCT/?p=classes&amp;conceptid=http%3A%2F%2Fpurl.bioontology.org%2Fontology%2FSNOMEDCT%2F297393004" TargetMode="External"/><Relationship Id="rId231" Type="http://schemas.openxmlformats.org/officeDocument/2006/relationships/hyperlink" Target="https://bioportal.bioontology.org/ontologies/SNOMEDCT/?p=classes&amp;conceptid=http%3A%2F%2Fpurl.bioontology.org%2Fontology%2FSNOMEDCT%2F297492005" TargetMode="External"/><Relationship Id="rId352" Type="http://schemas.openxmlformats.org/officeDocument/2006/relationships/hyperlink" Target="https://bioportal.bioontology.org/ontologies/SNOMEDCT/?p=classes&amp;conceptid=http%3A%2F%2Fpurl.bioontology.org%2Fontology%2FSNOMEDCT%2F297577007" TargetMode="External"/><Relationship Id="rId473" Type="http://schemas.openxmlformats.org/officeDocument/2006/relationships/hyperlink" Target="https://bioportal.bioontology.org/ontologies/SNOMEDCT/?p=classes&amp;conceptid=http%3A%2F%2Fpurl.bioontology.org%2Fontology%2FSNOMEDCT%2F297805008" TargetMode="External"/><Relationship Id="rId594" Type="http://schemas.openxmlformats.org/officeDocument/2006/relationships/hyperlink" Target="https://bioportal.bioontology.org/ontologies/SNOMEDCT/?p=classes&amp;conceptid=http%3A%2F%2Fpurl.bioontology.org%2Fontology%2FSNOMEDCT%2F297855000" TargetMode="External"/><Relationship Id="rId230" Type="http://schemas.openxmlformats.org/officeDocument/2006/relationships/hyperlink" Target="https://bioportal.bioontology.org/ontologies/SNOMEDCT/?p=classes&amp;conceptid=http%3A%2F%2Fpurl.bioontology.org%2Fontology%2FSNOMEDCT%2F297491003" TargetMode="External"/><Relationship Id="rId351" Type="http://schemas.openxmlformats.org/officeDocument/2006/relationships/hyperlink" Target="https://bioportal.bioontology.org/ontologies/SNOMEDCT/?p=classes&amp;conceptid=http%3A%2F%2Fpurl.bioontology.org%2Fontology%2FSNOMEDCT%2F297576003" TargetMode="External"/><Relationship Id="rId472" Type="http://schemas.openxmlformats.org/officeDocument/2006/relationships/hyperlink" Target="https://bioportal.bioontology.org/ontologies/SNOMEDCT/?p=classes&amp;conceptid=http%3A%2F%2Fpurl.bioontology.org%2Fontology%2FSNOMEDCT%2F297804007" TargetMode="External"/><Relationship Id="rId593" Type="http://schemas.openxmlformats.org/officeDocument/2006/relationships/hyperlink" Target="https://bioportal.bioontology.org/ontologies/SNOMEDCT/?p=classes&amp;conceptid=http%3A%2F%2Fpurl.bioontology.org%2Fontology%2FSNOMEDCT%2F297854001" TargetMode="External"/><Relationship Id="rId350" Type="http://schemas.openxmlformats.org/officeDocument/2006/relationships/hyperlink" Target="https://bioportal.bioontology.org/ontologies/SNOMEDCT/?p=classes&amp;conceptid=http%3A%2F%2Fpurl.bioontology.org%2Fontology%2FSNOMEDCT%2F297575004" TargetMode="External"/><Relationship Id="rId471" Type="http://schemas.openxmlformats.org/officeDocument/2006/relationships/hyperlink" Target="https://bioportal.bioontology.org/ontologies/SNOMEDCT/?p=classes&amp;conceptid=http%3A%2F%2Fpurl.bioontology.org%2Fontology%2FSNOMEDCT%2F297803001" TargetMode="External"/><Relationship Id="rId592" Type="http://schemas.openxmlformats.org/officeDocument/2006/relationships/hyperlink" Target="https://bioportal.bioontology.org/ontologies/SNOMEDCT/?p=classes&amp;conceptid=http%3A%2F%2Fpurl.bioontology.org%2Fontology%2FSNOMEDCT%2F297853007" TargetMode="External"/><Relationship Id="rId470" Type="http://schemas.openxmlformats.org/officeDocument/2006/relationships/hyperlink" Target="https://bioportal.bioontology.org/ontologies/SNOMEDCT/?p=classes&amp;conceptid=http%3A%2F%2Fpurl.bioontology.org%2Fontology%2FSNOMEDCT%2F297802006" TargetMode="External"/><Relationship Id="rId591" Type="http://schemas.openxmlformats.org/officeDocument/2006/relationships/hyperlink" Target="https://bioportal.bioontology.org/ontologies/SNOMEDCT/?p=classes&amp;conceptid=http%3A%2F%2Fpurl.bioontology.org%2Fontology%2FSNOMEDCT%2F297852002" TargetMode="External"/><Relationship Id="rId114" Type="http://schemas.openxmlformats.org/officeDocument/2006/relationships/hyperlink" Target="https://bioportal.bioontology.org/ontologies/SNOMEDCT/?p=classes&amp;conceptid=http%3A%2F%2Fpurl.bioontology.org%2Fontology%2FSNOMEDCT%2F297397003" TargetMode="External"/><Relationship Id="rId235" Type="http://schemas.openxmlformats.org/officeDocument/2006/relationships/hyperlink" Target="https://bioportal.bioontology.org/ontologies/SNOMEDCT/?p=classes&amp;conceptid=http%3A%2F%2Fpurl.bioontology.org%2Fontology%2FSNOMEDCT%2F297527009" TargetMode="External"/><Relationship Id="rId356" Type="http://schemas.openxmlformats.org/officeDocument/2006/relationships/hyperlink" Target="https://bioportal.bioontology.org/ontologies/SNOMEDCT/?p=classes&amp;conceptid=http%3A%2F%2Fpurl.bioontology.org%2Fontology%2FSNOMEDCT%2F297581007" TargetMode="External"/><Relationship Id="rId477" Type="http://schemas.openxmlformats.org/officeDocument/2006/relationships/hyperlink" Target="https://bioportal.bioontology.org/ontologies/SNOMEDCT/?p=classes&amp;conceptid=http%3A%2F%2Fpurl.bioontology.org%2Fontology%2FSNOMEDCT%2F297809002" TargetMode="External"/><Relationship Id="rId598" Type="http://schemas.openxmlformats.org/officeDocument/2006/relationships/hyperlink" Target="https://bioportal.bioontology.org/ontologies/SNOMEDCT/?p=classes&amp;conceptid=http%3A%2F%2Fpurl.bioontology.org%2Fontology%2FSNOMEDCT%2F297858003" TargetMode="External"/><Relationship Id="rId113" Type="http://schemas.openxmlformats.org/officeDocument/2006/relationships/hyperlink" Target="https://bioportal.bioontology.org/ontologies/SNOMEDCT/?p=classes&amp;conceptid=http%3A%2F%2Fpurl.bioontology.org%2Fontology%2FSNOMEDCT%2F297396007" TargetMode="External"/><Relationship Id="rId234" Type="http://schemas.openxmlformats.org/officeDocument/2006/relationships/hyperlink" Target="https://bioportal.bioontology.org/ontologies/SNOMEDCT/?p=classes&amp;conceptid=http%3A%2F%2Fpurl.bioontology.org%2Fontology%2FSNOMEDCT%2F297526000" TargetMode="External"/><Relationship Id="rId355" Type="http://schemas.openxmlformats.org/officeDocument/2006/relationships/hyperlink" Target="https://bioportal.bioontology.org/ontologies/SNOMEDCT/?p=classes&amp;conceptid=http%3A%2F%2Fpurl.bioontology.org%2Fontology%2FSNOMEDCT%2F297580008" TargetMode="External"/><Relationship Id="rId476" Type="http://schemas.openxmlformats.org/officeDocument/2006/relationships/hyperlink" Target="https://bioportal.bioontology.org/ontologies/SNOMEDCT/?p=classes&amp;conceptid=http%3A%2F%2Fpurl.bioontology.org%2Fontology%2FSNOMEDCT%2F297808005" TargetMode="External"/><Relationship Id="rId597" Type="http://schemas.openxmlformats.org/officeDocument/2006/relationships/hyperlink" Target="https://bioportal.bioontology.org/ontologies/SNOMEDCT/?p=classes&amp;conceptid=http%3A%2F%2Fpurl.bioontology.org%2Fontology%2FSNOMEDCT%2F297672005" TargetMode="External"/><Relationship Id="rId112" Type="http://schemas.openxmlformats.org/officeDocument/2006/relationships/hyperlink" Target="https://bioportal.bioontology.org/ontologies/SNOMEDCT/?p=classes&amp;conceptid=http%3A%2F%2Fpurl.bioontology.org%2Fontology%2FSNOMEDCT%2F297395006" TargetMode="External"/><Relationship Id="rId233" Type="http://schemas.openxmlformats.org/officeDocument/2006/relationships/hyperlink" Target="https://bioportal.bioontology.org/ontologies/SNOMEDCT/?p=classes&amp;conceptid=http%3A%2F%2Fpurl.bioontology.org%2Fontology%2FSNOMEDCT%2F297494006" TargetMode="External"/><Relationship Id="rId354" Type="http://schemas.openxmlformats.org/officeDocument/2006/relationships/hyperlink" Target="https://bioportal.bioontology.org/ontologies/SNOMEDCT/?p=classes&amp;conceptid=http%3A%2F%2Fpurl.bioontology.org%2Fontology%2FSNOMEDCT%2F297579005" TargetMode="External"/><Relationship Id="rId475" Type="http://schemas.openxmlformats.org/officeDocument/2006/relationships/hyperlink" Target="https://bioportal.bioontology.org/ontologies/SNOMEDCT/?p=classes&amp;conceptid=http%3A%2F%2Fpurl.bioontology.org%2Fontology%2FSNOMEDCT%2F297807000" TargetMode="External"/><Relationship Id="rId596" Type="http://schemas.openxmlformats.org/officeDocument/2006/relationships/hyperlink" Target="https://bioportal.bioontology.org/ontologies/SNOMEDCT/?p=classes&amp;conceptid=http%3A%2F%2Fpurl.bioontology.org%2Fontology%2FSNOMEDCT%2F297857008" TargetMode="External"/><Relationship Id="rId111" Type="http://schemas.openxmlformats.org/officeDocument/2006/relationships/hyperlink" Target="https://bioportal.bioontology.org/ontologies/SNOMEDCT/?p=classes&amp;conceptid=http%3A%2F%2Fpurl.bioontology.org%2Fontology%2FSNOMEDCT%2F297394005" TargetMode="External"/><Relationship Id="rId232" Type="http://schemas.openxmlformats.org/officeDocument/2006/relationships/hyperlink" Target="https://bioportal.bioontology.org/ontologies/SNOMEDCT/?p=classes&amp;conceptid=http%3A%2F%2Fpurl.bioontology.org%2Fontology%2FSNOMEDCT%2F297493000" TargetMode="External"/><Relationship Id="rId353" Type="http://schemas.openxmlformats.org/officeDocument/2006/relationships/hyperlink" Target="https://bioportal.bioontology.org/ontologies/SNOMEDCT/?p=classes&amp;conceptid=http%3A%2F%2Fpurl.bioontology.org%2Fontology%2FSNOMEDCT%2F297578002" TargetMode="External"/><Relationship Id="rId474" Type="http://schemas.openxmlformats.org/officeDocument/2006/relationships/hyperlink" Target="https://bioportal.bioontology.org/ontologies/SNOMEDCT/?p=classes&amp;conceptid=http%3A%2F%2Fpurl.bioontology.org%2Fontology%2FSNOMEDCT%2F297806009" TargetMode="External"/><Relationship Id="rId595" Type="http://schemas.openxmlformats.org/officeDocument/2006/relationships/hyperlink" Target="https://bioportal.bioontology.org/ontologies/SNOMEDCT/?p=classes&amp;conceptid=http%3A%2F%2Fpurl.bioontology.org%2Fontology%2FSNOMEDCT%2F297856004" TargetMode="External"/><Relationship Id="rId305" Type="http://schemas.openxmlformats.org/officeDocument/2006/relationships/hyperlink" Target="https://bioportal.bioontology.org/ontologies/SNOMEDCT/?p=classes&amp;conceptid=http%3A%2F%2Fpurl.bioontology.org%2Fontology%2FSNOMEDCT%2F297520006" TargetMode="External"/><Relationship Id="rId426" Type="http://schemas.openxmlformats.org/officeDocument/2006/relationships/hyperlink" Target="https://bioportal.bioontology.org/ontologies/SNOMEDCT/?p=classes&amp;conceptid=http%3A%2F%2Fpurl.bioontology.org%2Fontology%2FSNOMEDCT%2F297759000" TargetMode="External"/><Relationship Id="rId547" Type="http://schemas.openxmlformats.org/officeDocument/2006/relationships/hyperlink" Target="https://bioportal.bioontology.org/ontologies/SNOMEDCT/?p=classes&amp;conceptid=http%3A%2F%2Fpurl.bioontology.org%2Fontology%2FSNOMEDCT%2F297708001" TargetMode="External"/><Relationship Id="rId668" Type="http://schemas.openxmlformats.org/officeDocument/2006/relationships/hyperlink" Target="https://bioportal.bioontology.org/ontologies/SNOMEDCT/?p=classes&amp;conceptid=http%3A%2F%2Fpurl.bioontology.org%2Fontology%2FSNOMEDCT%2F297912000" TargetMode="External"/><Relationship Id="rId304" Type="http://schemas.openxmlformats.org/officeDocument/2006/relationships/hyperlink" Target="https://bioportal.bioontology.org/ontologies/SNOMEDCT/?p=classes&amp;conceptid=http%3A%2F%2Fpurl.bioontology.org%2Fontology%2FSNOMEDCT%2F297519000" TargetMode="External"/><Relationship Id="rId425" Type="http://schemas.openxmlformats.org/officeDocument/2006/relationships/hyperlink" Target="https://bioportal.bioontology.org/ontologies/SNOMEDCT/?p=classes&amp;conceptid=http%3A%2F%2Fpurl.bioontology.org%2Fontology%2FSNOMEDCT%2F297758008" TargetMode="External"/><Relationship Id="rId546" Type="http://schemas.openxmlformats.org/officeDocument/2006/relationships/hyperlink" Target="https://bioportal.bioontology.org/ontologies/SNOMEDCT/?p=classes&amp;conceptid=http%3A%2F%2Fpurl.bioontology.org%2Fontology%2FSNOMEDCT%2F297707006" TargetMode="External"/><Relationship Id="rId667" Type="http://schemas.openxmlformats.org/officeDocument/2006/relationships/hyperlink" Target="https://bioportal.bioontology.org/ontologies/SNOMEDCT/?p=classes&amp;conceptid=http%3A%2F%2Fpurl.bioontology.org%2Fontology%2FSNOMEDCT%2F297684007" TargetMode="External"/><Relationship Id="rId303" Type="http://schemas.openxmlformats.org/officeDocument/2006/relationships/hyperlink" Target="https://bioportal.bioontology.org/ontologies/SNOMEDCT/?p=classes&amp;conceptid=http%3A%2F%2Fpurl.bioontology.org%2Fontology%2FSNOMEDCT%2F445482002" TargetMode="External"/><Relationship Id="rId424" Type="http://schemas.openxmlformats.org/officeDocument/2006/relationships/hyperlink" Target="https://bioportal.bioontology.org/ontologies/SNOMEDCT/?p=classes&amp;conceptid=http%3A%2F%2Fpurl.bioontology.org%2Fontology%2FSNOMEDCT%2F297757003" TargetMode="External"/><Relationship Id="rId545" Type="http://schemas.openxmlformats.org/officeDocument/2006/relationships/hyperlink" Target="https://bioportal.bioontology.org/ontologies/SNOMEDCT/?p=classes&amp;conceptid=http%3A%2F%2Fpurl.bioontology.org%2Fontology%2FSNOMEDCT%2F297706002" TargetMode="External"/><Relationship Id="rId666" Type="http://schemas.openxmlformats.org/officeDocument/2006/relationships/hyperlink" Target="https://bioportal.bioontology.org/ontologies/SNOMEDCT/?p=classes&amp;conceptid=http%3A%2F%2Fpurl.bioontology.org%2Fontology%2FSNOMEDCT%2F297683001" TargetMode="External"/><Relationship Id="rId302" Type="http://schemas.openxmlformats.org/officeDocument/2006/relationships/hyperlink" Target="https://bioportal.bioontology.org/ontologies/SNOMEDCT/?p=classes&amp;conceptid=http%3A%2F%2Fpurl.bioontology.org%2Fontology%2FSNOMEDCT%2F297518008" TargetMode="External"/><Relationship Id="rId423" Type="http://schemas.openxmlformats.org/officeDocument/2006/relationships/hyperlink" Target="https://bioportal.bioontology.org/ontologies/SNOMEDCT/?p=classes&amp;conceptid=http%3A%2F%2Fpurl.bioontology.org%2Fontology%2FSNOMEDCT%2F297756007" TargetMode="External"/><Relationship Id="rId544" Type="http://schemas.openxmlformats.org/officeDocument/2006/relationships/hyperlink" Target="https://bioportal.bioontology.org/ontologies/SNOMEDCT/?p=classes&amp;conceptid=http%3A%2F%2Fpurl.bioontology.org%2Fontology%2FSNOMEDCT%2F297705003" TargetMode="External"/><Relationship Id="rId665" Type="http://schemas.openxmlformats.org/officeDocument/2006/relationships/hyperlink" Target="https://bioportal.bioontology.org/ontologies/SNOMEDCT/?p=classes&amp;conceptid=http%3A%2F%2Fpurl.bioontology.org%2Fontology%2FSNOMEDCT%2F297682006" TargetMode="External"/><Relationship Id="rId309" Type="http://schemas.openxmlformats.org/officeDocument/2006/relationships/hyperlink" Target="https://bioportal.bioontology.org/ontologies/SNOMEDCT/?p=classes&amp;conceptid=http%3A%2F%2Fpurl.bioontology.org%2Fontology%2FSNOMEDCT%2F298018001" TargetMode="External"/><Relationship Id="rId308" Type="http://schemas.openxmlformats.org/officeDocument/2006/relationships/hyperlink" Target="https://bioportal.bioontology.org/ontologies/SNOMEDCT/?p=classes&amp;conceptid=http%3A%2F%2Fpurl.bioontology.org%2Fontology%2FSNOMEDCT%2F297523008" TargetMode="External"/><Relationship Id="rId429" Type="http://schemas.openxmlformats.org/officeDocument/2006/relationships/hyperlink" Target="https://bioportal.bioontology.org/ontologies/SNOMEDCT/?p=classes&amp;conceptid=http%3A%2F%2Fpurl.bioontology.org%2Fontology%2FSNOMEDCT%2F297762002" TargetMode="External"/><Relationship Id="rId307" Type="http://schemas.openxmlformats.org/officeDocument/2006/relationships/hyperlink" Target="https://bioportal.bioontology.org/ontologies/SNOMEDCT/?p=classes&amp;conceptid=http%3A%2F%2Fpurl.bioontology.org%2Fontology%2FSNOMEDCT%2F297522003" TargetMode="External"/><Relationship Id="rId428" Type="http://schemas.openxmlformats.org/officeDocument/2006/relationships/hyperlink" Target="https://bioportal.bioontology.org/ontologies/SNOMEDCT/?p=classes&amp;conceptid=http%3A%2F%2Fpurl.bioontology.org%2Fontology%2FSNOMEDCT%2F297761009" TargetMode="External"/><Relationship Id="rId549" Type="http://schemas.openxmlformats.org/officeDocument/2006/relationships/hyperlink" Target="https://bioportal.bioontology.org/ontologies/SNOMEDCT/?p=classes&amp;conceptid=http%3A%2F%2Fpurl.bioontology.org%2Fontology%2FSNOMEDCT%2F297711000" TargetMode="External"/><Relationship Id="rId306" Type="http://schemas.openxmlformats.org/officeDocument/2006/relationships/hyperlink" Target="https://bioportal.bioontology.org/ontologies/SNOMEDCT/?p=classes&amp;conceptid=http%3A%2F%2Fpurl.bioontology.org%2Fontology%2FSNOMEDCT%2F297521005" TargetMode="External"/><Relationship Id="rId427" Type="http://schemas.openxmlformats.org/officeDocument/2006/relationships/hyperlink" Target="https://bioportal.bioontology.org/ontologies/SNOMEDCT/?p=classes&amp;conceptid=http%3A%2F%2Fpurl.bioontology.org%2Fontology%2FSNOMEDCT%2F297760005" TargetMode="External"/><Relationship Id="rId548" Type="http://schemas.openxmlformats.org/officeDocument/2006/relationships/hyperlink" Target="https://bioportal.bioontology.org/ontologies/SNOMEDCT/?p=classes&amp;conceptid=http%3A%2F%2Fpurl.bioontology.org%2Fontology%2FSNOMEDCT%2F297710004" TargetMode="External"/><Relationship Id="rId669" Type="http://schemas.openxmlformats.org/officeDocument/2006/relationships/hyperlink" Target="https://bioportal.bioontology.org/ontologies/SNOMEDCT/?p=classes&amp;conceptid=http%3A%2F%2Fpurl.bioontology.org%2Fontology%2FSNOMEDCT%2F297913005" TargetMode="External"/><Relationship Id="rId660" Type="http://schemas.openxmlformats.org/officeDocument/2006/relationships/hyperlink" Target="https://bioportal.bioontology.org/ontologies/SNOMEDCT/?p=classes&amp;conceptid=http%3A%2F%2Fpurl.bioontology.org%2Fontology%2FSNOMEDCT%2F439399007" TargetMode="External"/><Relationship Id="rId301" Type="http://schemas.openxmlformats.org/officeDocument/2006/relationships/hyperlink" Target="https://bioportal.bioontology.org/ontologies/SNOMEDCT/?p=classes&amp;conceptid=http%3A%2F%2Fpurl.bioontology.org%2Fontology%2FSNOMEDCT%2F445016000" TargetMode="External"/><Relationship Id="rId422" Type="http://schemas.openxmlformats.org/officeDocument/2006/relationships/hyperlink" Target="https://bioportal.bioontology.org/ontologies/SNOMEDCT/?p=classes&amp;conceptid=http%3A%2F%2Fpurl.bioontology.org%2Fontology%2FSNOMEDCT%2F297755006" TargetMode="External"/><Relationship Id="rId543" Type="http://schemas.openxmlformats.org/officeDocument/2006/relationships/hyperlink" Target="https://bioportal.bioontology.org/ontologies/SNOMEDCT/?p=classes&amp;conceptid=http%3A%2F%2Fpurl.bioontology.org%2Fontology%2FSNOMEDCT%2F445134004" TargetMode="External"/><Relationship Id="rId664" Type="http://schemas.openxmlformats.org/officeDocument/2006/relationships/hyperlink" Target="https://bioportal.bioontology.org/ontologies/SNOMEDCT/?p=classes&amp;conceptid=http%3A%2F%2Fpurl.bioontology.org%2Fontology%2FSNOMEDCT%2F297681004" TargetMode="External"/><Relationship Id="rId300" Type="http://schemas.openxmlformats.org/officeDocument/2006/relationships/hyperlink" Target="https://bioportal.bioontology.org/ontologies/SNOMEDCT/?p=classes&amp;conceptid=http%3A%2F%2Fpurl.bioontology.org%2Fontology%2FSNOMEDCT%2F297517003" TargetMode="External"/><Relationship Id="rId421" Type="http://schemas.openxmlformats.org/officeDocument/2006/relationships/hyperlink" Target="https://bioportal.bioontology.org/ontologies/SNOMEDCT/?p=classes&amp;conceptid=http%3A%2F%2Fpurl.bioontology.org%2Fontology%2FSNOMEDCT%2F297754005" TargetMode="External"/><Relationship Id="rId542" Type="http://schemas.openxmlformats.org/officeDocument/2006/relationships/hyperlink" Target="https://bioportal.bioontology.org/ontologies/SNOMEDCT/?p=classes&amp;conceptid=http%3A%2F%2Fpurl.bioontology.org%2Fontology%2FSNOMEDCT%2F297704004" TargetMode="External"/><Relationship Id="rId663" Type="http://schemas.openxmlformats.org/officeDocument/2006/relationships/hyperlink" Target="https://bioportal.bioontology.org/ontologies/SNOMEDCT/?p=classes&amp;conceptid=http%3A%2F%2Fpurl.bioontology.org%2Fontology%2FSNOMEDCT%2F297679001" TargetMode="External"/><Relationship Id="rId420" Type="http://schemas.openxmlformats.org/officeDocument/2006/relationships/hyperlink" Target="https://bioportal.bioontology.org/ontologies/SNOMEDCT/?p=classes&amp;conceptid=http%3A%2F%2Fpurl.bioontology.org%2Fontology%2FSNOMEDCT%2F297753004" TargetMode="External"/><Relationship Id="rId541" Type="http://schemas.openxmlformats.org/officeDocument/2006/relationships/hyperlink" Target="https://bioportal.bioontology.org/ontologies/SNOMEDCT/?p=classes&amp;conceptid=http%3A%2F%2Fpurl.bioontology.org%2Fontology%2FSNOMEDCT%2F297703005" TargetMode="External"/><Relationship Id="rId662" Type="http://schemas.openxmlformats.org/officeDocument/2006/relationships/hyperlink" Target="https://bioportal.bioontology.org/ontologies/SNOMEDCT/?p=classes&amp;conceptid=http%3A%2F%2Fpurl.bioontology.org%2Fontology%2FSNOMEDCT%2F297678009" TargetMode="External"/><Relationship Id="rId540" Type="http://schemas.openxmlformats.org/officeDocument/2006/relationships/hyperlink" Target="https://bioportal.bioontology.org/ontologies/SNOMEDCT/?p=classes&amp;conceptid=http%3A%2F%2Fpurl.bioontology.org%2Fontology%2FSNOMEDCT%2F297702000" TargetMode="External"/><Relationship Id="rId661" Type="http://schemas.openxmlformats.org/officeDocument/2006/relationships/hyperlink" Target="https://bioportal.bioontology.org/ontologies/SNOMEDCT/?p=classes&amp;conceptid=http%3A%2F%2Fpurl.bioontology.org%2Fontology%2FSNOMEDCT%2F297677004" TargetMode="External"/><Relationship Id="rId415" Type="http://schemas.openxmlformats.org/officeDocument/2006/relationships/hyperlink" Target="https://bioportal.bioontology.org/ontologies/SNOMEDCT/?p=classes&amp;conceptid=http%3A%2F%2Fpurl.bioontology.org%2Fontology%2FSNOMEDCT%2F297749001" TargetMode="External"/><Relationship Id="rId536" Type="http://schemas.openxmlformats.org/officeDocument/2006/relationships/hyperlink" Target="https://bioportal.bioontology.org/ontologies/SNOMEDCT/?p=classes&amp;conceptid=http%3A%2F%2Fpurl.bioontology.org%2Fontology%2FSNOMEDCT%2F297698004" TargetMode="External"/><Relationship Id="rId657" Type="http://schemas.openxmlformats.org/officeDocument/2006/relationships/hyperlink" Target="https://bioportal.bioontology.org/ontologies/SNOMEDCT/?p=classes&amp;conceptid=http%3A%2F%2Fpurl.bioontology.org%2Fontology%2FSNOMEDCT%2F297910008" TargetMode="External"/><Relationship Id="rId414" Type="http://schemas.openxmlformats.org/officeDocument/2006/relationships/hyperlink" Target="https://bioportal.bioontology.org/ontologies/SNOMEDCT/?p=classes&amp;conceptid=http%3A%2F%2Fpurl.bioontology.org%2Fontology%2FSNOMEDCT%2F733098008" TargetMode="External"/><Relationship Id="rId535" Type="http://schemas.openxmlformats.org/officeDocument/2006/relationships/hyperlink" Target="https://bioportal.bioontology.org/ontologies/SNOMEDCT/?p=classes&amp;conceptid=http%3A%2F%2Fpurl.bioontology.org%2Fontology%2FSNOMEDCT%2F297697009" TargetMode="External"/><Relationship Id="rId656" Type="http://schemas.openxmlformats.org/officeDocument/2006/relationships/hyperlink" Target="https://bioportal.bioontology.org/ontologies/SNOMEDCT/?p=classes&amp;conceptid=http%3A%2F%2Fpurl.bioontology.org%2Fontology%2FSNOMEDCT%2F297909003" TargetMode="External"/><Relationship Id="rId413" Type="http://schemas.openxmlformats.org/officeDocument/2006/relationships/hyperlink" Target="https://bioportal.bioontology.org/ontologies/SNOMEDCT/?p=classes&amp;conceptid=http%3A%2F%2Fpurl.bioontology.org%2Fontology%2FSNOMEDCT%2F297748009" TargetMode="External"/><Relationship Id="rId534" Type="http://schemas.openxmlformats.org/officeDocument/2006/relationships/hyperlink" Target="https://bioportal.bioontology.org/ontologies/SNOMEDCT/?p=classes&amp;conceptid=http%3A%2F%2Fpurl.bioontology.org%2Fontology%2FSNOMEDCT%2F297696000" TargetMode="External"/><Relationship Id="rId655" Type="http://schemas.openxmlformats.org/officeDocument/2006/relationships/hyperlink" Target="https://bioportal.bioontology.org/ontologies/SNOMEDCT/?p=classes&amp;conceptid=http%3A%2F%2Fpurl.bioontology.org%2Fontology%2FSNOMEDCT%2F445189001" TargetMode="External"/><Relationship Id="rId412" Type="http://schemas.openxmlformats.org/officeDocument/2006/relationships/hyperlink" Target="https://bioportal.bioontology.org/ontologies/SNOMEDCT/?p=classes&amp;conceptid=http%3A%2F%2Fpurl.bioontology.org%2Fontology%2FSNOMEDCT%2F297747004" TargetMode="External"/><Relationship Id="rId533" Type="http://schemas.openxmlformats.org/officeDocument/2006/relationships/hyperlink" Target="https://bioportal.bioontology.org/ontologies/SNOMEDCT/?p=classes&amp;conceptid=http%3A%2F%2Fpurl.bioontology.org%2Fontology%2FSNOMEDCT%2F297695001" TargetMode="External"/><Relationship Id="rId654" Type="http://schemas.openxmlformats.org/officeDocument/2006/relationships/hyperlink" Target="https://bioportal.bioontology.org/ontologies/SNOMEDCT/?p=classes&amp;conceptid=http%3A%2F%2Fpurl.bioontology.org%2Fontology%2FSNOMEDCT%2F297908006" TargetMode="External"/><Relationship Id="rId419" Type="http://schemas.openxmlformats.org/officeDocument/2006/relationships/hyperlink" Target="https://bioportal.bioontology.org/ontologies/SNOMEDCT/?p=classes&amp;conceptid=http%3A%2F%2Fpurl.bioontology.org%2Fontology%2FSNOMEDCT%2F297752009" TargetMode="External"/><Relationship Id="rId418" Type="http://schemas.openxmlformats.org/officeDocument/2006/relationships/hyperlink" Target="https://bioportal.bioontology.org/ontologies/SNOMEDCT/?p=classes&amp;conceptid=http%3A%2F%2Fpurl.bioontology.org%2Fontology%2FSNOMEDCT%2F733052007" TargetMode="External"/><Relationship Id="rId539" Type="http://schemas.openxmlformats.org/officeDocument/2006/relationships/hyperlink" Target="https://bioportal.bioontology.org/ontologies/SNOMEDCT/?p=classes&amp;conceptid=http%3A%2F%2Fpurl.bioontology.org%2Fontology%2FSNOMEDCT%2F297701007" TargetMode="External"/><Relationship Id="rId417" Type="http://schemas.openxmlformats.org/officeDocument/2006/relationships/hyperlink" Target="https://bioportal.bioontology.org/ontologies/SNOMEDCT/?p=classes&amp;conceptid=http%3A%2F%2Fpurl.bioontology.org%2Fontology%2FSNOMEDCT%2F733077008" TargetMode="External"/><Relationship Id="rId538" Type="http://schemas.openxmlformats.org/officeDocument/2006/relationships/hyperlink" Target="https://bioportal.bioontology.org/ontologies/SNOMEDCT/?p=classes&amp;conceptid=http%3A%2F%2Fpurl.bioontology.org%2Fontology%2FSNOMEDCT%2F297700008" TargetMode="External"/><Relationship Id="rId659" Type="http://schemas.openxmlformats.org/officeDocument/2006/relationships/hyperlink" Target="https://bioportal.bioontology.org/ontologies/SNOMEDCT/?p=classes&amp;conceptid=http%3A%2F%2Fpurl.bioontology.org%2Fontology%2FSNOMEDCT%2F297676008" TargetMode="External"/><Relationship Id="rId416" Type="http://schemas.openxmlformats.org/officeDocument/2006/relationships/hyperlink" Target="https://bioportal.bioontology.org/ontologies/SNOMEDCT/?p=classes&amp;conceptid=http%3A%2F%2Fpurl.bioontology.org%2Fontology%2FSNOMEDCT%2F297750001" TargetMode="External"/><Relationship Id="rId537" Type="http://schemas.openxmlformats.org/officeDocument/2006/relationships/hyperlink" Target="https://bioportal.bioontology.org/ontologies/SNOMEDCT/?p=classes&amp;conceptid=http%3A%2F%2Fpurl.bioontology.org%2Fontology%2FSNOMEDCT%2F297699007" TargetMode="External"/><Relationship Id="rId658" Type="http://schemas.openxmlformats.org/officeDocument/2006/relationships/hyperlink" Target="https://bioportal.bioontology.org/ontologies/SNOMEDCT/?p=classes&amp;conceptid=http%3A%2F%2Fpurl.bioontology.org%2Fontology%2FSNOMEDCT%2F297911007" TargetMode="External"/><Relationship Id="rId411" Type="http://schemas.openxmlformats.org/officeDocument/2006/relationships/hyperlink" Target="https://bioportal.bioontology.org/ontologies/SNOMEDCT/?p=classes&amp;conceptid=http%3A%2F%2Fpurl.bioontology.org%2Fontology%2FSNOMEDCT%2F297746008" TargetMode="External"/><Relationship Id="rId532" Type="http://schemas.openxmlformats.org/officeDocument/2006/relationships/hyperlink" Target="https://bioportal.bioontology.org/ontologies/SNOMEDCT/?p=classes&amp;conceptid=http%3A%2F%2Fpurl.bioontology.org%2Fontology%2FSNOMEDCT%2F297694002" TargetMode="External"/><Relationship Id="rId653" Type="http://schemas.openxmlformats.org/officeDocument/2006/relationships/hyperlink" Target="https://bioportal.bioontology.org/ontologies/SNOMEDCT/?p=classes&amp;conceptid=http%3A%2F%2Fpurl.bioontology.org%2Fontology%2FSNOMEDCT%2F297907001" TargetMode="External"/><Relationship Id="rId410" Type="http://schemas.openxmlformats.org/officeDocument/2006/relationships/hyperlink" Target="https://bioportal.bioontology.org/ontologies/SNOMEDCT/?p=classes&amp;conceptid=http%3A%2F%2Fpurl.bioontology.org%2Fontology%2FSNOMEDCT%2F297745007" TargetMode="External"/><Relationship Id="rId531" Type="http://schemas.openxmlformats.org/officeDocument/2006/relationships/hyperlink" Target="https://bioportal.bioontology.org/ontologies/SNOMEDCT/?p=classes&amp;conceptid=http%3A%2F%2Fpurl.bioontology.org%2Fontology%2FSNOMEDCT%2F297693008" TargetMode="External"/><Relationship Id="rId652" Type="http://schemas.openxmlformats.org/officeDocument/2006/relationships/hyperlink" Target="https://bioportal.bioontology.org/ontologies/SNOMEDCT/?p=classes&amp;conceptid=http%3A%2F%2Fpurl.bioontology.org%2Fontology%2FSNOMEDCT%2F297906005" TargetMode="External"/><Relationship Id="rId530" Type="http://schemas.openxmlformats.org/officeDocument/2006/relationships/hyperlink" Target="https://bioportal.bioontology.org/ontologies/SNOMEDCT/?p=classes&amp;conceptid=http%3A%2F%2Fpurl.bioontology.org%2Fontology%2FSNOMEDCT%2F444847000" TargetMode="External"/><Relationship Id="rId651" Type="http://schemas.openxmlformats.org/officeDocument/2006/relationships/hyperlink" Target="https://bioportal.bioontology.org/ontologies/SNOMEDCT/?p=classes&amp;conceptid=http%3A%2F%2Fpurl.bioontology.org%2Fontology%2FSNOMEDCT%2F297905009" TargetMode="External"/><Relationship Id="rId650" Type="http://schemas.openxmlformats.org/officeDocument/2006/relationships/hyperlink" Target="https://bioportal.bioontology.org/ontologies/SNOMEDCT/?p=classes&amp;conceptid=http%3A%2F%2Fpurl.bioontology.org%2Fontology%2FSNOMEDCT%2F297904008" TargetMode="External"/><Relationship Id="rId206" Type="http://schemas.openxmlformats.org/officeDocument/2006/relationships/hyperlink" Target="https://bioportal.bioontology.org/ontologies/SNOMEDCT/?p=classes&amp;conceptid=http%3A%2F%2Fpurl.bioontology.org%2Fontology%2FSNOMEDCT%2F297474002" TargetMode="External"/><Relationship Id="rId327" Type="http://schemas.openxmlformats.org/officeDocument/2006/relationships/hyperlink" Target="https://bioportal.bioontology.org/ontologies/SNOMEDCT/?p=classes&amp;conceptid=http%3A%2F%2Fpurl.bioontology.org%2Fontology%2FSNOMEDCT%2F297654004" TargetMode="External"/><Relationship Id="rId448" Type="http://schemas.openxmlformats.org/officeDocument/2006/relationships/hyperlink" Target="https://bioportal.bioontology.org/ontologies/SNOMEDCT/?p=classes&amp;conceptid=http%3A%2F%2Fpurl.bioontology.org%2Fontology%2FSNOMEDCT%2F297780006" TargetMode="External"/><Relationship Id="rId569" Type="http://schemas.openxmlformats.org/officeDocument/2006/relationships/hyperlink" Target="https://bioportal.bioontology.org/ontologies/SNOMEDCT/?p=classes&amp;conceptid=http%3A%2F%2Fpurl.bioontology.org%2Fontology%2FSNOMEDCT%2F297733003" TargetMode="External"/><Relationship Id="rId205" Type="http://schemas.openxmlformats.org/officeDocument/2006/relationships/hyperlink" Target="https://bioportal.bioontology.org/ontologies/SNOMEDCT/?p=classes&amp;conceptid=http%3A%2F%2Fpurl.bioontology.org%2Fontology%2FSNOMEDCT%2F297473008" TargetMode="External"/><Relationship Id="rId326" Type="http://schemas.openxmlformats.org/officeDocument/2006/relationships/hyperlink" Target="https://bioportal.bioontology.org/ontologies/SNOMEDCT/?p=classes&amp;conceptid=http%3A%2F%2Fpurl.bioontology.org%2Fontology%2FSNOMEDCT%2F297653005" TargetMode="External"/><Relationship Id="rId447" Type="http://schemas.openxmlformats.org/officeDocument/2006/relationships/hyperlink" Target="https://bioportal.bioontology.org/ontologies/SNOMEDCT/?p=classes&amp;conceptid=http%3A%2F%2Fpurl.bioontology.org%2Fontology%2FSNOMEDCT%2F297779008" TargetMode="External"/><Relationship Id="rId568" Type="http://schemas.openxmlformats.org/officeDocument/2006/relationships/hyperlink" Target="https://bioportal.bioontology.org/ontologies/SNOMEDCT/?p=classes&amp;conceptid=http%3A%2F%2Fpurl.bioontology.org%2Fontology%2FSNOMEDCT%2F297732008" TargetMode="External"/><Relationship Id="rId689" Type="http://schemas.openxmlformats.org/officeDocument/2006/relationships/hyperlink" Target="https://bioportal.bioontology.org/ontologies/SNOMEDCT/?p=classes&amp;conceptid=http%3A%2F%2Fpurl.bioontology.org%2Fontology%2FSNOMEDCT%2F297688005" TargetMode="External"/><Relationship Id="rId204" Type="http://schemas.openxmlformats.org/officeDocument/2006/relationships/hyperlink" Target="https://bioportal.bioontology.org/ontologies/SNOMEDCT/?p=classes&amp;conceptid=http%3A%2F%2Fpurl.bioontology.org%2Fontology%2FSNOMEDCT%2F445409008" TargetMode="External"/><Relationship Id="rId325" Type="http://schemas.openxmlformats.org/officeDocument/2006/relationships/hyperlink" Target="https://bioportal.bioontology.org/ontologies/SNOMEDCT/?p=classes&amp;conceptid=http%3A%2F%2Fpurl.bioontology.org%2Fontology%2FSNOMEDCT%2F297552006" TargetMode="External"/><Relationship Id="rId446" Type="http://schemas.openxmlformats.org/officeDocument/2006/relationships/hyperlink" Target="https://bioportal.bioontology.org/ontologies/SNOMEDCT/?p=classes&amp;conceptid=http%3A%2F%2Fpurl.bioontology.org%2Fontology%2FSNOMEDCT%2F297778000" TargetMode="External"/><Relationship Id="rId567" Type="http://schemas.openxmlformats.org/officeDocument/2006/relationships/hyperlink" Target="https://bioportal.bioontology.org/ontologies/SNOMEDCT/?p=classes&amp;conceptid=http%3A%2F%2Fpurl.bioontology.org%2Fontology%2FSNOMEDCT%2F297731001" TargetMode="External"/><Relationship Id="rId688" Type="http://schemas.openxmlformats.org/officeDocument/2006/relationships/hyperlink" Target="https://bioportal.bioontology.org/ontologies/SNOMEDCT/?p=classes&amp;conceptid=http%3A%2F%2Fpurl.bioontology.org%2Fontology%2FSNOMEDCT%2F297687000" TargetMode="External"/><Relationship Id="rId203" Type="http://schemas.openxmlformats.org/officeDocument/2006/relationships/hyperlink" Target="https://bioportal.bioontology.org/ontologies/SNOMEDCT/?p=classes&amp;conceptid=http%3A%2F%2Fpurl.bioontology.org%2Fontology%2FSNOMEDCT%2F297472003" TargetMode="External"/><Relationship Id="rId324" Type="http://schemas.openxmlformats.org/officeDocument/2006/relationships/hyperlink" Target="https://bioportal.bioontology.org/ontologies/SNOMEDCT/?p=classes&amp;conceptid=http%3A%2F%2Fpurl.bioontology.org%2Fontology%2FSNOMEDCT%2F297918001" TargetMode="External"/><Relationship Id="rId445" Type="http://schemas.openxmlformats.org/officeDocument/2006/relationships/hyperlink" Target="https://bioportal.bioontology.org/ontologies/SNOMEDCT/?p=classes&amp;conceptid=http%3A%2F%2Fpurl.bioontology.org%2Fontology%2FSNOMEDCT%2F297777005" TargetMode="External"/><Relationship Id="rId566" Type="http://schemas.openxmlformats.org/officeDocument/2006/relationships/hyperlink" Target="https://bioportal.bioontology.org/ontologies/SNOMEDCT/?p=classes&amp;conceptid=http%3A%2F%2Fpurl.bioontology.org%2Fontology%2FSNOMEDCT%2F297730000" TargetMode="External"/><Relationship Id="rId687" Type="http://schemas.openxmlformats.org/officeDocument/2006/relationships/hyperlink" Target="https://bioportal.bioontology.org/ontologies/SNOMEDCT/?p=classes&amp;conceptid=http%3A%2F%2Fpurl.bioontology.org%2Fontology%2FSNOMEDCT%2F297686009" TargetMode="External"/><Relationship Id="rId209" Type="http://schemas.openxmlformats.org/officeDocument/2006/relationships/hyperlink" Target="https://bioportal.bioontology.org/ontologies/SNOMEDCT/?p=classes&amp;conceptid=http%3A%2F%2Fpurl.bioontology.org%2Fontology%2FSNOMEDCT%2F297476000" TargetMode="External"/><Relationship Id="rId208" Type="http://schemas.openxmlformats.org/officeDocument/2006/relationships/hyperlink" Target="https://bioportal.bioontology.org/ontologies/SNOMEDCT/?p=classes&amp;conceptid=http%3A%2F%2Fpurl.bioontology.org%2Fontology%2FSNOMEDCT%2F297475001" TargetMode="External"/><Relationship Id="rId329" Type="http://schemas.openxmlformats.org/officeDocument/2006/relationships/hyperlink" Target="https://bioportal.bioontology.org/ontologies/SNOMEDCT/?p=classes&amp;conceptid=http%3A%2F%2Fpurl.bioontology.org%2Fontology%2FSNOMEDCT%2F297656002" TargetMode="External"/><Relationship Id="rId207" Type="http://schemas.openxmlformats.org/officeDocument/2006/relationships/hyperlink" Target="https://bioportal.bioontology.org/ontologies/SNOMEDCT/?p=classes&amp;conceptid=http%3A%2F%2Fpurl.bioontology.org%2Fontology%2FSNOMEDCT%2F439813003" TargetMode="External"/><Relationship Id="rId328" Type="http://schemas.openxmlformats.org/officeDocument/2006/relationships/hyperlink" Target="https://bioportal.bioontology.org/ontologies/SNOMEDCT/?p=classes&amp;conceptid=http%3A%2F%2Fpurl.bioontology.org%2Fontology%2FSNOMEDCT%2F297655003" TargetMode="External"/><Relationship Id="rId449" Type="http://schemas.openxmlformats.org/officeDocument/2006/relationships/hyperlink" Target="https://bioportal.bioontology.org/ontologies/SNOMEDCT/?p=classes&amp;conceptid=http%3A%2F%2Fpurl.bioontology.org%2Fontology%2FSNOMEDCT%2F297781005" TargetMode="External"/><Relationship Id="rId440" Type="http://schemas.openxmlformats.org/officeDocument/2006/relationships/hyperlink" Target="https://bioportal.bioontology.org/ontologies/SNOMEDCT/?p=classes&amp;conceptid=http%3A%2F%2Fpurl.bioontology.org%2Fontology%2FSNOMEDCT%2F297772004" TargetMode="External"/><Relationship Id="rId561" Type="http://schemas.openxmlformats.org/officeDocument/2006/relationships/hyperlink" Target="https://bioportal.bioontology.org/ontologies/SNOMEDCT/?p=classes&amp;conceptid=http%3A%2F%2Fpurl.bioontology.org%2Fontology%2FSNOMEDCT%2F297725004" TargetMode="External"/><Relationship Id="rId682" Type="http://schemas.openxmlformats.org/officeDocument/2006/relationships/hyperlink" Target="https://bioportal.bioontology.org/ontologies/SNOMEDCT/?p=classes&amp;conceptid=http%3A%2F%2Fpurl.bioontology.org%2Fontology%2FSNOMEDCT%2F297928005" TargetMode="External"/><Relationship Id="rId560" Type="http://schemas.openxmlformats.org/officeDocument/2006/relationships/hyperlink" Target="https://bioportal.bioontology.org/ontologies/SNOMEDCT/?p=classes&amp;conceptid=http%3A%2F%2Fpurl.bioontology.org%2Fontology%2FSNOMEDCT%2F297723006" TargetMode="External"/><Relationship Id="rId681" Type="http://schemas.openxmlformats.org/officeDocument/2006/relationships/hyperlink" Target="https://bioportal.bioontology.org/ontologies/SNOMEDCT/?p=classes&amp;conceptid=http%3A%2F%2Fpurl.bioontology.org%2Fontology%2FSNOMEDCT%2F297927000" TargetMode="External"/><Relationship Id="rId680" Type="http://schemas.openxmlformats.org/officeDocument/2006/relationships/hyperlink" Target="https://bioportal.bioontology.org/ontologies/SNOMEDCT/?p=classes&amp;conceptid=http%3A%2F%2Fpurl.bioontology.org%2Fontology%2FSNOMEDCT%2F297926009" TargetMode="External"/><Relationship Id="rId202" Type="http://schemas.openxmlformats.org/officeDocument/2006/relationships/hyperlink" Target="https://bioportal.bioontology.org/ontologies/SNOMEDCT/?p=classes&amp;conceptid=http%3A%2F%2Fpurl.bioontology.org%2Fontology%2FSNOMEDCT%2F297471005" TargetMode="External"/><Relationship Id="rId323" Type="http://schemas.openxmlformats.org/officeDocument/2006/relationships/hyperlink" Target="https://bioportal.bioontology.org/ontologies/SNOMEDCT/?p=classes&amp;conceptid=http%3A%2F%2Fpurl.bioontology.org%2Fontology%2FSNOMEDCT%2F297923001" TargetMode="External"/><Relationship Id="rId444" Type="http://schemas.openxmlformats.org/officeDocument/2006/relationships/hyperlink" Target="https://bioportal.bioontology.org/ontologies/SNOMEDCT/?p=classes&amp;conceptid=http%3A%2F%2Fpurl.bioontology.org%2Fontology%2FSNOMEDCT%2F297776001" TargetMode="External"/><Relationship Id="rId565" Type="http://schemas.openxmlformats.org/officeDocument/2006/relationships/hyperlink" Target="https://bioportal.bioontology.org/ontologies/SNOMEDCT/?p=classes&amp;conceptid=http%3A%2F%2Fpurl.bioontology.org%2Fontology%2FSNOMEDCT%2F297729005" TargetMode="External"/><Relationship Id="rId686" Type="http://schemas.openxmlformats.org/officeDocument/2006/relationships/hyperlink" Target="https://bioportal.bioontology.org/ontologies/SNOMEDCT/?p=classes&amp;conceptid=http%3A%2F%2Fpurl.bioontology.org%2Fontology%2FSNOMEDCT%2F708032007" TargetMode="External"/><Relationship Id="rId201" Type="http://schemas.openxmlformats.org/officeDocument/2006/relationships/hyperlink" Target="https://bioportal.bioontology.org/ontologies/SNOMEDCT/?p=classes&amp;conceptid=http%3A%2F%2Fpurl.bioontology.org%2Fontology%2FSNOMEDCT%2F297470006" TargetMode="External"/><Relationship Id="rId322" Type="http://schemas.openxmlformats.org/officeDocument/2006/relationships/hyperlink" Target="https://bioportal.bioontology.org/ontologies/SNOMEDCT/?p=classes&amp;conceptid=http%3A%2F%2Fpurl.bioontology.org%2Fontology%2FSNOMEDCT%2F297915003" TargetMode="External"/><Relationship Id="rId443" Type="http://schemas.openxmlformats.org/officeDocument/2006/relationships/hyperlink" Target="https://bioportal.bioontology.org/ontologies/SNOMEDCT/?p=classes&amp;conceptid=http%3A%2F%2Fpurl.bioontology.org%2Fontology%2FSNOMEDCT%2F297775002" TargetMode="External"/><Relationship Id="rId564" Type="http://schemas.openxmlformats.org/officeDocument/2006/relationships/hyperlink" Target="https://bioportal.bioontology.org/ontologies/SNOMEDCT/?p=classes&amp;conceptid=http%3A%2F%2Fpurl.bioontology.org%2Fontology%2FSNOMEDCT%2F297728002" TargetMode="External"/><Relationship Id="rId685" Type="http://schemas.openxmlformats.org/officeDocument/2006/relationships/hyperlink" Target="https://bioportal.bioontology.org/ontologies/SNOMEDCT/?p=classes&amp;conceptid=http%3A%2F%2Fpurl.bioontology.org%2Fontology%2FSNOMEDCT%2F297685008" TargetMode="External"/><Relationship Id="rId200" Type="http://schemas.openxmlformats.org/officeDocument/2006/relationships/hyperlink" Target="https://bioportal.bioontology.org/ontologies/SNOMEDCT/?p=classes&amp;conceptid=http%3A%2F%2Fpurl.bioontology.org%2Fontology%2FSNOMEDCT%2F297469005" TargetMode="External"/><Relationship Id="rId321" Type="http://schemas.openxmlformats.org/officeDocument/2006/relationships/hyperlink" Target="https://bioportal.bioontology.org/ontologies/SNOMEDCT/?p=classes&amp;conceptid=http%3A%2F%2Fpurl.bioontology.org%2Fontology%2FSNOMEDCT%2F297931006" TargetMode="External"/><Relationship Id="rId442" Type="http://schemas.openxmlformats.org/officeDocument/2006/relationships/hyperlink" Target="https://bioportal.bioontology.org/ontologies/SNOMEDCT/?p=classes&amp;conceptid=http%3A%2F%2Fpurl.bioontology.org%2Fontology%2FSNOMEDCT%2F297774003" TargetMode="External"/><Relationship Id="rId563" Type="http://schemas.openxmlformats.org/officeDocument/2006/relationships/hyperlink" Target="https://bioportal.bioontology.org/ontologies/SNOMEDCT/?p=classes&amp;conceptid=http%3A%2F%2Fpurl.bioontology.org%2Fontology%2FSNOMEDCT%2F297727007" TargetMode="External"/><Relationship Id="rId684" Type="http://schemas.openxmlformats.org/officeDocument/2006/relationships/hyperlink" Target="https://bioportal.bioontology.org/ontologies/SNOMEDCT/?p=classes&amp;conceptid=http%3A%2F%2Fpurl.bioontology.org%2Fontology%2FSNOMEDCT%2F297930007" TargetMode="External"/><Relationship Id="rId320" Type="http://schemas.openxmlformats.org/officeDocument/2006/relationships/hyperlink" Target="https://bioportal.bioontology.org/ontologies/SNOMEDCT/?p=classes&amp;conceptid=http%3A%2F%2Fpurl.bioontology.org%2Fontology%2FSNOMEDCT%2F297652000" TargetMode="External"/><Relationship Id="rId441" Type="http://schemas.openxmlformats.org/officeDocument/2006/relationships/hyperlink" Target="https://bioportal.bioontology.org/ontologies/SNOMEDCT/?p=classes&amp;conceptid=http%3A%2F%2Fpurl.bioontology.org%2Fontology%2FSNOMEDCT%2F297773009" TargetMode="External"/><Relationship Id="rId562" Type="http://schemas.openxmlformats.org/officeDocument/2006/relationships/hyperlink" Target="https://bioportal.bioontology.org/ontologies/SNOMEDCT/?p=classes&amp;conceptid=http%3A%2F%2Fpurl.bioontology.org%2Fontology%2FSNOMEDCT%2F297726003" TargetMode="External"/><Relationship Id="rId683" Type="http://schemas.openxmlformats.org/officeDocument/2006/relationships/hyperlink" Target="https://bioportal.bioontology.org/ontologies/SNOMEDCT/?p=classes&amp;conceptid=http%3A%2F%2Fpurl.bioontology.org%2Fontology%2FSNOMEDCT%2F297929002" TargetMode="External"/><Relationship Id="rId316" Type="http://schemas.openxmlformats.org/officeDocument/2006/relationships/hyperlink" Target="https://bioportal.bioontology.org/ontologies/SNOMEDCT/?p=classes&amp;conceptid=http%3A%2F%2Fpurl.bioontology.org%2Fontology%2FSNOMEDCT%2F297558005" TargetMode="External"/><Relationship Id="rId437" Type="http://schemas.openxmlformats.org/officeDocument/2006/relationships/hyperlink" Target="https://bioportal.bioontology.org/ontologies/SNOMEDCT/?p=classes&amp;conceptid=http%3A%2F%2Fpurl.bioontology.org%2Fontology%2FSNOMEDCT%2F733099000" TargetMode="External"/><Relationship Id="rId558" Type="http://schemas.openxmlformats.org/officeDocument/2006/relationships/hyperlink" Target="https://bioportal.bioontology.org/ontologies/SNOMEDCT/?p=classes&amp;conceptid=http%3A%2F%2Fpurl.bioontology.org%2Fontology%2FSNOMEDCT%2F297721008" TargetMode="External"/><Relationship Id="rId679" Type="http://schemas.openxmlformats.org/officeDocument/2006/relationships/hyperlink" Target="https://bioportal.bioontology.org/ontologies/SNOMEDCT/?p=classes&amp;conceptid=http%3A%2F%2Fpurl.bioontology.org%2Fontology%2FSNOMEDCT%2F445070003" TargetMode="External"/><Relationship Id="rId315" Type="http://schemas.openxmlformats.org/officeDocument/2006/relationships/hyperlink" Target="https://bioportal.bioontology.org/ontologies/SNOMEDCT/?p=classes&amp;conceptid=http%3A%2F%2Fpurl.bioontology.org%2Fontology%2FSNOMEDCT%2F297557000" TargetMode="External"/><Relationship Id="rId436" Type="http://schemas.openxmlformats.org/officeDocument/2006/relationships/hyperlink" Target="https://bioportal.bioontology.org/ontologies/SNOMEDCT/?p=classes&amp;conceptid=http%3A%2F%2Fpurl.bioontology.org%2Fontology%2FSNOMEDCT%2F297769006" TargetMode="External"/><Relationship Id="rId557" Type="http://schemas.openxmlformats.org/officeDocument/2006/relationships/hyperlink" Target="https://bioportal.bioontology.org/ontologies/SNOMEDCT/?p=classes&amp;conceptid=http%3A%2F%2Fpurl.bioontology.org%2Fontology%2FSNOMEDCT%2F297720009" TargetMode="External"/><Relationship Id="rId678" Type="http://schemas.openxmlformats.org/officeDocument/2006/relationships/hyperlink" Target="https://bioportal.bioontology.org/ontologies/SNOMEDCT/?p=classes&amp;conceptid=http%3A%2F%2Fpurl.bioontology.org%2Fontology%2FSNOMEDCT%2F297925008" TargetMode="External"/><Relationship Id="rId314" Type="http://schemas.openxmlformats.org/officeDocument/2006/relationships/hyperlink" Target="https://bioportal.bioontology.org/ontologies/SNOMEDCT/?p=classes&amp;conceptid=http%3A%2F%2Fpurl.bioontology.org%2Fontology%2FSNOMEDCT%2F297556009" TargetMode="External"/><Relationship Id="rId435" Type="http://schemas.openxmlformats.org/officeDocument/2006/relationships/hyperlink" Target="https://bioportal.bioontology.org/ontologies/SNOMEDCT/?p=classes&amp;conceptid=http%3A%2F%2Fpurl.bioontology.org%2Fontology%2FSNOMEDCT%2F297768003" TargetMode="External"/><Relationship Id="rId556" Type="http://schemas.openxmlformats.org/officeDocument/2006/relationships/hyperlink" Target="https://bioportal.bioontology.org/ontologies/SNOMEDCT/?p=classes&amp;conceptid=http%3A%2F%2Fpurl.bioontology.org%2Fontology%2FSNOMEDCT%2F297719003" TargetMode="External"/><Relationship Id="rId677" Type="http://schemas.openxmlformats.org/officeDocument/2006/relationships/hyperlink" Target="https://bioportal.bioontology.org/ontologies/SNOMEDCT/?p=classes&amp;conceptid=http%3A%2F%2Fpurl.bioontology.org%2Fontology%2FSNOMEDCT%2F297924007" TargetMode="External"/><Relationship Id="rId313" Type="http://schemas.openxmlformats.org/officeDocument/2006/relationships/hyperlink" Target="https://bioportal.bioontology.org/ontologies/SNOMEDCT/?p=classes&amp;conceptid=http%3A%2F%2Fpurl.bioontology.org%2Fontology%2FSNOMEDCT%2F297555008" TargetMode="External"/><Relationship Id="rId434" Type="http://schemas.openxmlformats.org/officeDocument/2006/relationships/hyperlink" Target="https://bioportal.bioontology.org/ontologies/SNOMEDCT/?p=classes&amp;conceptid=http%3A%2F%2Fpurl.bioontology.org%2Fontology%2FSNOMEDCT%2F297767008" TargetMode="External"/><Relationship Id="rId555" Type="http://schemas.openxmlformats.org/officeDocument/2006/relationships/hyperlink" Target="https://bioportal.bioontology.org/ontologies/SNOMEDCT/?p=classes&amp;conceptid=http%3A%2F%2Fpurl.bioontology.org%2Fontology%2FSNOMEDCT%2F297718006" TargetMode="External"/><Relationship Id="rId676" Type="http://schemas.openxmlformats.org/officeDocument/2006/relationships/hyperlink" Target="https://bioportal.bioontology.org/ontologies/SNOMEDCT/?p=classes&amp;conceptid=http%3A%2F%2Fpurl.bioontology.org%2Fontology%2FSNOMEDCT%2F297922006" TargetMode="External"/><Relationship Id="rId319" Type="http://schemas.openxmlformats.org/officeDocument/2006/relationships/hyperlink" Target="https://bioportal.bioontology.org/ontologies/SNOMEDCT/?p=classes&amp;conceptid=http%3A%2F%2Fpurl.bioontology.org%2Fontology%2FSNOMEDCT%2F297651007" TargetMode="External"/><Relationship Id="rId318" Type="http://schemas.openxmlformats.org/officeDocument/2006/relationships/hyperlink" Target="https://bioportal.bioontology.org/ontologies/SNOMEDCT/?p=classes&amp;conceptid=http%3A%2F%2Fpurl.bioontology.org%2Fontology%2FSNOMEDCT%2F297650008" TargetMode="External"/><Relationship Id="rId439" Type="http://schemas.openxmlformats.org/officeDocument/2006/relationships/hyperlink" Target="https://bioportal.bioontology.org/ontologies/SNOMEDCT/?p=classes&amp;conceptid=http%3A%2F%2Fpurl.bioontology.org%2Fontology%2FSNOMEDCT%2F297771006" TargetMode="External"/><Relationship Id="rId317" Type="http://schemas.openxmlformats.org/officeDocument/2006/relationships/hyperlink" Target="https://bioportal.bioontology.org/ontologies/SNOMEDCT/?p=classes&amp;conceptid=http%3A%2F%2Fpurl.bioontology.org%2Fontology%2FSNOMEDCT%2F297559002" TargetMode="External"/><Relationship Id="rId438" Type="http://schemas.openxmlformats.org/officeDocument/2006/relationships/hyperlink" Target="https://bioportal.bioontology.org/ontologies/SNOMEDCT/?p=classes&amp;conceptid=http%3A%2F%2Fpurl.bioontology.org%2Fontology%2FSNOMEDCT%2F297770007" TargetMode="External"/><Relationship Id="rId559" Type="http://schemas.openxmlformats.org/officeDocument/2006/relationships/hyperlink" Target="https://bioportal.bioontology.org/ontologies/SNOMEDCT/?p=classes&amp;conceptid=http%3A%2F%2Fpurl.bioontology.org%2Fontology%2FSNOMEDCT%2F297722001" TargetMode="External"/><Relationship Id="rId550" Type="http://schemas.openxmlformats.org/officeDocument/2006/relationships/hyperlink" Target="https://bioportal.bioontology.org/ontologies/SNOMEDCT/?p=classes&amp;conceptid=http%3A%2F%2Fpurl.bioontology.org%2Fontology%2FSNOMEDCT%2F297712007" TargetMode="External"/><Relationship Id="rId671" Type="http://schemas.openxmlformats.org/officeDocument/2006/relationships/hyperlink" Target="https://bioportal.bioontology.org/ontologies/SNOMEDCT/?p=classes&amp;conceptid=http%3A%2F%2Fpurl.bioontology.org%2Fontology%2FSNOMEDCT%2F297916002" TargetMode="External"/><Relationship Id="rId670" Type="http://schemas.openxmlformats.org/officeDocument/2006/relationships/hyperlink" Target="https://bioportal.bioontology.org/ontologies/SNOMEDCT/?p=classes&amp;conceptid=http%3A%2F%2Fpurl.bioontology.org%2Fontology%2FSNOMEDCT%2F297914004" TargetMode="External"/><Relationship Id="rId312" Type="http://schemas.openxmlformats.org/officeDocument/2006/relationships/hyperlink" Target="https://bioportal.bioontology.org/ontologies/SNOMEDCT/?p=classes&amp;conceptid=http%3A%2F%2Fpurl.bioontology.org%2Fontology%2FSNOMEDCT%2F297649008" TargetMode="External"/><Relationship Id="rId433" Type="http://schemas.openxmlformats.org/officeDocument/2006/relationships/hyperlink" Target="https://bioportal.bioontology.org/ontologies/SNOMEDCT/?p=classes&amp;conceptid=http%3A%2F%2Fpurl.bioontology.org%2Fontology%2FSNOMEDCT%2F297766004" TargetMode="External"/><Relationship Id="rId554" Type="http://schemas.openxmlformats.org/officeDocument/2006/relationships/hyperlink" Target="https://bioportal.bioontology.org/ontologies/SNOMEDCT/?p=classes&amp;conceptid=http%3A%2F%2Fpurl.bioontology.org%2Fontology%2FSNOMEDCT%2F297717001" TargetMode="External"/><Relationship Id="rId675" Type="http://schemas.openxmlformats.org/officeDocument/2006/relationships/hyperlink" Target="https://bioportal.bioontology.org/ontologies/SNOMEDCT/?p=classes&amp;conceptid=http%3A%2F%2Fpurl.bioontology.org%2Fontology%2FSNOMEDCT%2F297921004" TargetMode="External"/><Relationship Id="rId311" Type="http://schemas.openxmlformats.org/officeDocument/2006/relationships/hyperlink" Target="https://bioportal.bioontology.org/ontologies/SNOMEDCT/?p=classes&amp;conceptid=http%3A%2F%2Fpurl.bioontology.org%2Fontology%2FSNOMEDCT%2F297525001" TargetMode="External"/><Relationship Id="rId432" Type="http://schemas.openxmlformats.org/officeDocument/2006/relationships/hyperlink" Target="https://bioportal.bioontology.org/ontologies/SNOMEDCT/?p=classes&amp;conceptid=http%3A%2F%2Fpurl.bioontology.org%2Fontology%2FSNOMEDCT%2F733076004" TargetMode="External"/><Relationship Id="rId553" Type="http://schemas.openxmlformats.org/officeDocument/2006/relationships/hyperlink" Target="https://bioportal.bioontology.org/ontologies/SNOMEDCT/?p=classes&amp;conceptid=http%3A%2F%2Fpurl.bioontology.org%2Fontology%2FSNOMEDCT%2F297716005" TargetMode="External"/><Relationship Id="rId674" Type="http://schemas.openxmlformats.org/officeDocument/2006/relationships/hyperlink" Target="https://bioportal.bioontology.org/ontologies/SNOMEDCT/?p=classes&amp;conceptid=http%3A%2F%2Fpurl.bioontology.org%2Fontology%2FSNOMEDCT%2F297920003" TargetMode="External"/><Relationship Id="rId310" Type="http://schemas.openxmlformats.org/officeDocument/2006/relationships/hyperlink" Target="https://bioportal.bioontology.org/ontologies/SNOMEDCT/?p=classes&amp;conceptid=http%3A%2F%2Fpurl.bioontology.org%2Fontology%2FSNOMEDCT%2F297524002" TargetMode="External"/><Relationship Id="rId431" Type="http://schemas.openxmlformats.org/officeDocument/2006/relationships/hyperlink" Target="https://bioportal.bioontology.org/ontologies/SNOMEDCT/?p=classes&amp;conceptid=http%3A%2F%2Fpurl.bioontology.org%2Fontology%2FSNOMEDCT%2F297765000" TargetMode="External"/><Relationship Id="rId552" Type="http://schemas.openxmlformats.org/officeDocument/2006/relationships/hyperlink" Target="https://bioportal.bioontology.org/ontologies/SNOMEDCT/?p=classes&amp;conceptid=http%3A%2F%2Fpurl.bioontology.org%2Fontology%2FSNOMEDCT%2F297715009" TargetMode="External"/><Relationship Id="rId673" Type="http://schemas.openxmlformats.org/officeDocument/2006/relationships/hyperlink" Target="https://bioportal.bioontology.org/ontologies/SNOMEDCT/?p=classes&amp;conceptid=http%3A%2F%2Fpurl.bioontology.org%2Fontology%2FSNOMEDCT%2F297919009" TargetMode="External"/><Relationship Id="rId430" Type="http://schemas.openxmlformats.org/officeDocument/2006/relationships/hyperlink" Target="https://bioportal.bioontology.org/ontologies/SNOMEDCT/?p=classes&amp;conceptid=http%3A%2F%2Fpurl.bioontology.org%2Fontology%2FSNOMEDCT%2F297763007" TargetMode="External"/><Relationship Id="rId551" Type="http://schemas.openxmlformats.org/officeDocument/2006/relationships/hyperlink" Target="https://bioportal.bioontology.org/ontologies/SNOMEDCT/?p=classes&amp;conceptid=http%3A%2F%2Fpurl.bioontology.org%2Fontology%2FSNOMEDCT%2F297714008" TargetMode="External"/><Relationship Id="rId672" Type="http://schemas.openxmlformats.org/officeDocument/2006/relationships/hyperlink" Target="https://bioportal.bioontology.org/ontologies/SNOMEDCT/?p=classes&amp;conceptid=http%3A%2F%2Fpurl.bioontology.org%2Fontology%2FSNOMEDCT%2F297917006" TargetMode="External"/></Relationships>
</file>

<file path=xl/worksheets/_rels/sheet2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eudl.eu/pdf/10.1007/978-3-642-23583-2_13" TargetMode="External"/><Relationship Id="rId3" Type="http://schemas.openxmlformats.org/officeDocument/2006/relationships/drawing" Target="../drawings/drawing20.xml"/><Relationship Id="rId4"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hyperlink" Target="http://childmind.org/" TargetMode="External"/><Relationship Id="rId2" Type="http://schemas.openxmlformats.org/officeDocument/2006/relationships/hyperlink" Target="https://childmind.org/terms/" TargetMode="External"/><Relationship Id="rId3" Type="http://schemas.openxmlformats.org/officeDocument/2006/relationships/hyperlink" Target="https://bioportal.bioontology.org/ontologies/SWO/?p=classes&amp;conceptid=http%3A%2F%2Fwww.ebi.ac.uk%2Fswo%2Flicense%2FSWO_1000006" TargetMode="External"/><Relationship Id="rId4" Type="http://schemas.openxmlformats.org/officeDocument/2006/relationships/hyperlink" Target="https://bioportal.bioontology.org/ontologies/SWO/?p=classes&amp;conceptid=http%3A%2F%2Fwww.ebi.ac.uk%2Fswo%2Flicense%2FSWO_1000005" TargetMode="External"/><Relationship Id="rId9" Type="http://schemas.openxmlformats.org/officeDocument/2006/relationships/hyperlink" Target="https://bioportal.bioontology.org/ontologies/SWO/?p=classes&amp;conceptid=http%3A%2F%2Fwww.ebi.ac.uk%2Fswo%2Flicense%2FSWO_1000001" TargetMode="External"/><Relationship Id="rId5" Type="http://schemas.openxmlformats.org/officeDocument/2006/relationships/hyperlink" Target="https://bioportal.bioontology.org/ontologies/SWO/?p=classes&amp;conceptid=http%3A%2F%2Fwww.ebi.ac.uk%2Fswo%2Flicense%2FSWO_1000056" TargetMode="External"/><Relationship Id="rId6" Type="http://schemas.openxmlformats.org/officeDocument/2006/relationships/hyperlink" Target="https://bioportal.bioontology.org/ontologies/SWO/?p=classes&amp;conceptid=http%3A%2F%2Fwww.ebi.ac.uk%2Fswo%2Flicense%2FSWO_1000056" TargetMode="External"/><Relationship Id="rId7" Type="http://schemas.openxmlformats.org/officeDocument/2006/relationships/hyperlink" Target="https://bioportal.bioontology.org/ontologies/SWO/?p=classes&amp;conceptid=http%3A%2F%2Fwww.ebi.ac.uk%2Fswo%2Flicense%2FSWO_9000082" TargetMode="External"/><Relationship Id="rId8" Type="http://schemas.openxmlformats.org/officeDocument/2006/relationships/hyperlink" Target="https://bioportal.bioontology.org/ontologies/SWO/?p=classes&amp;conceptid=http%3A%2F%2Fwww.ebi.ac.uk%2Fswo%2Flicense%2FSWO_1000057" TargetMode="External"/><Relationship Id="rId40" Type="http://schemas.openxmlformats.org/officeDocument/2006/relationships/hyperlink" Target="https://bioportal.bioontology.org/ontologies/SWO/?p=classes&amp;conceptid=http%3A%2F%2Fwww.ebi.ac.uk%2Fswo%2Flicense%2FSWO_1000061" TargetMode="External"/><Relationship Id="rId42" Type="http://schemas.openxmlformats.org/officeDocument/2006/relationships/hyperlink" Target="https://bioportal.bioontology.org/ontologies/SWO/?p=classes&amp;conceptid=http%3A%2F%2Fwww.ebi.ac.uk%2Fswo%2Flicense%2FSWO_1000069" TargetMode="External"/><Relationship Id="rId41" Type="http://schemas.openxmlformats.org/officeDocument/2006/relationships/hyperlink" Target="https://bioportal.bioontology.org/ontologies/SWO/?p=classes&amp;conceptid=http%3A%2F%2Fwww.ebi.ac.uk%2Fswo%2Flicense%2FSWO_1000007" TargetMode="External"/><Relationship Id="rId44" Type="http://schemas.openxmlformats.org/officeDocument/2006/relationships/hyperlink" Target="https://bioportal.bioontology.org/ontologies/SWO/?p=classes&amp;conceptid=http%3A%2F%2Fwww.ebi.ac.uk%2Fswo%2Flicense%2FSWO_1000004" TargetMode="External"/><Relationship Id="rId43" Type="http://schemas.openxmlformats.org/officeDocument/2006/relationships/hyperlink" Target="https://bioportal.bioontology.org/ontologies/SWO/?p=classes&amp;conceptid=http%3A%2F%2Fwww.ebi.ac.uk%2Fswo%2Flicense%2FSWO_1000070" TargetMode="External"/><Relationship Id="rId46" Type="http://schemas.openxmlformats.org/officeDocument/2006/relationships/hyperlink" Target="https://bioportal.bioontology.org/ontologies/SWO/?p=classes&amp;conceptid=http%3A%2F%2Fwww.ebi.ac.uk%2Fswo%2Flicense%2FSWO_1000046" TargetMode="External"/><Relationship Id="rId45" Type="http://schemas.openxmlformats.org/officeDocument/2006/relationships/hyperlink" Target="https://bioportal.bioontology.org/ontologies/SWO/?p=classes&amp;conceptid=http%3A%2F%2Fwww.ebi.ac.uk%2Fswo%2Flicense%2FSWO_1000047" TargetMode="External"/><Relationship Id="rId48" Type="http://schemas.openxmlformats.org/officeDocument/2006/relationships/hyperlink" Target="https://bioportal.bioontology.org/ontologies/SWO/?p=classes&amp;conceptid=http%3A%2F%2Fwww.ebi.ac.uk%2Fswo%2Flicense%2FSWO_1000071" TargetMode="External"/><Relationship Id="rId47" Type="http://schemas.openxmlformats.org/officeDocument/2006/relationships/hyperlink" Target="https://bioportal.bioontology.org/ontologies/SWO/?p=classes&amp;conceptid=http%3A%2F%2Fwww.ebi.ac.uk%2Fswo%2Flicense%2FSWO_9000080" TargetMode="External"/><Relationship Id="rId49" Type="http://schemas.openxmlformats.org/officeDocument/2006/relationships/hyperlink" Target="https://bioportal.bioontology.org/ontologies/SWO/?p=classes&amp;conceptid=http%3A%2F%2Fwww.ebi.ac.uk%2Fswo%2Flicense%2FSWO_1000068" TargetMode="External"/><Relationship Id="rId31" Type="http://schemas.openxmlformats.org/officeDocument/2006/relationships/hyperlink" Target="https://bioportal.bioontology.org/ontologies/SWO/?p=classes&amp;conceptid=http%3A%2F%2Fwww.ebi.ac.uk%2Fswo%2Flicense%2FSWO_1000052" TargetMode="External"/><Relationship Id="rId30" Type="http://schemas.openxmlformats.org/officeDocument/2006/relationships/hyperlink" Target="https://bioportal.bioontology.org/ontologies/SWO/?p=classes&amp;conceptid=http%3A%2F%2Fwww.ebi.ac.uk%2Fswo%2Flicense%2FSWO_1000078" TargetMode="External"/><Relationship Id="rId33" Type="http://schemas.openxmlformats.org/officeDocument/2006/relationships/hyperlink" Target="https://bioportal.bioontology.org/ontologies/SWO/?p=classes&amp;conceptid=http%3A%2F%2Fwww.ebi.ac.uk%2Fswo%2Flicense%2FSWO_1000092" TargetMode="External"/><Relationship Id="rId32" Type="http://schemas.openxmlformats.org/officeDocument/2006/relationships/hyperlink" Target="https://bioportal.bioontology.org/ontologies/SWO/?p=classes&amp;conceptid=http%3A%2F%2Fwww.ebi.ac.uk%2Fswo%2Flicense%2FSWO_1000091" TargetMode="External"/><Relationship Id="rId35" Type="http://schemas.openxmlformats.org/officeDocument/2006/relationships/hyperlink" Target="https://bioportal.bioontology.org/ontologies/SWO/?p=classes&amp;conceptid=http%3A%2F%2Fwww.ebi.ac.uk%2Fswo%2Flicense%2FSWO_1000094" TargetMode="External"/><Relationship Id="rId34" Type="http://schemas.openxmlformats.org/officeDocument/2006/relationships/hyperlink" Target="https://bioportal.bioontology.org/ontologies/SWO/?p=classes&amp;conceptid=http%3A%2F%2Fwww.ebi.ac.uk%2Fswo%2Flicense%2FSWO_1000093" TargetMode="External"/><Relationship Id="rId37" Type="http://schemas.openxmlformats.org/officeDocument/2006/relationships/hyperlink" Target="https://bioportal.bioontology.org/ontologies/SWO/?p=classes&amp;conceptid=http%3A%2F%2Fwww.ebi.ac.uk%2Fswo%2Flicense%2FSWO_1000147" TargetMode="External"/><Relationship Id="rId36" Type="http://schemas.openxmlformats.org/officeDocument/2006/relationships/hyperlink" Target="https://bioportal.bioontology.org/ontologies/SWO/?p=classes&amp;conceptid=http%3A%2F%2Fwww.ebi.ac.uk%2Fswo%2Flicense%2FSWO_1000049" TargetMode="External"/><Relationship Id="rId39" Type="http://schemas.openxmlformats.org/officeDocument/2006/relationships/hyperlink" Target="https://bioportal.bioontology.org/ontologies/SWO/?p=classes&amp;conceptid=http%3A%2F%2Fwww.ebi.ac.uk%2Fswo%2Flicense%2FSWO_1000137" TargetMode="External"/><Relationship Id="rId38" Type="http://schemas.openxmlformats.org/officeDocument/2006/relationships/hyperlink" Target="https://bioportal.bioontology.org/ontologies/SWO/?p=classes&amp;conceptid=http%3A%2F%2Fwww.ebi.ac.uk%2Fswo%2Flicense%2FSWO_9000084" TargetMode="External"/><Relationship Id="rId20" Type="http://schemas.openxmlformats.org/officeDocument/2006/relationships/hyperlink" Target="https://bioportal.bioontology.org/ontologies/SWO/?p=classes&amp;conceptid=http%3A%2F%2Fwww.ebi.ac.uk%2Fswo%2Flicense%2FSWO_1000083" TargetMode="External"/><Relationship Id="rId22" Type="http://schemas.openxmlformats.org/officeDocument/2006/relationships/hyperlink" Target="https://bioportal.bioontology.org/ontologies/SWO/?p=classes&amp;conceptid=http%3A%2F%2Fwww.ebi.ac.uk%2Fswo%2Flicense%2FSWO_1000081" TargetMode="External"/><Relationship Id="rId21" Type="http://schemas.openxmlformats.org/officeDocument/2006/relationships/hyperlink" Target="https://bioportal.bioontology.org/ontologies/SWO/?p=classes&amp;conceptid=http%3A%2F%2Fwww.ebi.ac.uk%2Fswo%2Flicense%2FSWO_1000084" TargetMode="External"/><Relationship Id="rId24" Type="http://schemas.openxmlformats.org/officeDocument/2006/relationships/hyperlink" Target="https://bioportal.bioontology.org/ontologies/SWO/?p=classes&amp;conceptid=http%3A%2F%2Fwww.ebi.ac.uk%2Fswo%2Flicense%2FSWO_1000086" TargetMode="External"/><Relationship Id="rId23" Type="http://schemas.openxmlformats.org/officeDocument/2006/relationships/hyperlink" Target="https://bioportal.bioontology.org/ontologies/SWO/?p=classes&amp;conceptid=http%3A%2F%2Fwww.ebi.ac.uk%2Fswo%2Flicense%2FSWO_1000085" TargetMode="External"/><Relationship Id="rId26" Type="http://schemas.openxmlformats.org/officeDocument/2006/relationships/hyperlink" Target="https://bioportal.bioontology.org/ontologies/SWO/?p=classes&amp;conceptid=http%3A%2F%2Fwww.ebi.ac.uk%2Fswo%2Flicense%2FSWO_1000087" TargetMode="External"/><Relationship Id="rId25" Type="http://schemas.openxmlformats.org/officeDocument/2006/relationships/hyperlink" Target="https://bioportal.bioontology.org/ontologies/SWO/?p=classes&amp;conceptid=http%3A%2F%2Fwww.ebi.ac.uk%2Fswo%2Flicense%2FSWO_1000089" TargetMode="External"/><Relationship Id="rId28" Type="http://schemas.openxmlformats.org/officeDocument/2006/relationships/hyperlink" Target="https://bioportal.bioontology.org/ontologies/SWO/?p=classes&amp;conceptid=http%3A%2F%2Fwww.ebi.ac.uk%2Fswo%2Flicense%2FSWO_1000090" TargetMode="External"/><Relationship Id="rId27" Type="http://schemas.openxmlformats.org/officeDocument/2006/relationships/hyperlink" Target="https://bioportal.bioontology.org/ontologies/SWO/?p=classes&amp;conceptid=http%3A%2F%2Fwww.ebi.ac.uk%2Fswo%2Flicense%2FSWO_1000088" TargetMode="External"/><Relationship Id="rId29" Type="http://schemas.openxmlformats.org/officeDocument/2006/relationships/hyperlink" Target="https://bioportal.bioontology.org/ontologies/SWO/?p=classes&amp;conceptid=http%3A%2F%2Fwww.ebi.ac.uk%2Fswo%2Flicense%2FSWO_1000077" TargetMode="External"/><Relationship Id="rId11" Type="http://schemas.openxmlformats.org/officeDocument/2006/relationships/hyperlink" Target="https://bioportal.bioontology.org/ontologies/SWO/?p=classes&amp;conceptid=http%3A%2F%2Fwww.ebi.ac.uk%2Fswo%2Flicense%2FSWO_1000067" TargetMode="External"/><Relationship Id="rId10" Type="http://schemas.openxmlformats.org/officeDocument/2006/relationships/hyperlink" Target="https://bioportal.bioontology.org/ontologies/SWO/?p=classes&amp;conceptid=http%3A%2F%2Fwww.ebi.ac.uk%2Fswo%2Flicense%2FSWO_1000050" TargetMode="External"/><Relationship Id="rId13" Type="http://schemas.openxmlformats.org/officeDocument/2006/relationships/hyperlink" Target="https://bioportal.bioontology.org/ontologies/SWO/?p=classes&amp;conceptid=http%3A%2F%2Fwww.ebi.ac.uk%2Fswo%2Flicense%2FSWO_1000073" TargetMode="External"/><Relationship Id="rId12" Type="http://schemas.openxmlformats.org/officeDocument/2006/relationships/hyperlink" Target="https://bioportal.bioontology.org/ontologies/SWO/?p=classes&amp;conceptid=http%3A%2F%2Fwww.ebi.ac.uk%2Fswo%2Flicense%2FSWO_1000072" TargetMode="External"/><Relationship Id="rId15" Type="http://schemas.openxmlformats.org/officeDocument/2006/relationships/hyperlink" Target="https://bioportal.bioontology.org/ontologies/SWO/?p=classes&amp;conceptid=http%3A%2F%2Fwww.ebi.ac.uk%2Fswo%2Flicense%2FSWO_1000074" TargetMode="External"/><Relationship Id="rId14" Type="http://schemas.openxmlformats.org/officeDocument/2006/relationships/hyperlink" Target="https://bioportal.bioontology.org/ontologies/SWO/?p=classes&amp;conceptid=http%3A%2F%2Fwww.ebi.ac.uk%2Fswo%2Flicense%2FSWO_1000075" TargetMode="External"/><Relationship Id="rId17" Type="http://schemas.openxmlformats.org/officeDocument/2006/relationships/hyperlink" Target="https://bioportal.bioontology.org/ontologies/SWO/?p=classes&amp;conceptid=http%3A%2F%2Fwww.ebi.ac.uk%2Fswo%2Flicense%2FSWO_1000065" TargetMode="External"/><Relationship Id="rId16" Type="http://schemas.openxmlformats.org/officeDocument/2006/relationships/hyperlink" Target="https://bioportal.bioontology.org/ontologies/SWO/?p=classes&amp;conceptid=http%3A%2F%2Fwww.ebi.ac.uk%2Fswo%2Flicense%2FSWO_1000076" TargetMode="External"/><Relationship Id="rId19" Type="http://schemas.openxmlformats.org/officeDocument/2006/relationships/hyperlink" Target="https://bioportal.bioontology.org/ontologies/SWO/?p=classes&amp;conceptid=http%3A%2F%2Fwww.ebi.ac.uk%2Fswo%2Flicense%2FSWO_1000080" TargetMode="External"/><Relationship Id="rId18" Type="http://schemas.openxmlformats.org/officeDocument/2006/relationships/hyperlink" Target="https://bioportal.bioontology.org/ontologies/SWO/?p=classes&amp;conceptid=http%3A%2F%2Fwww.ebi.ac.uk%2Fswo%2Flicense%2FSWO_1000079" TargetMode="External"/><Relationship Id="rId84" Type="http://schemas.openxmlformats.org/officeDocument/2006/relationships/hyperlink" Target="https://bioportal.bioontology.org/ontologies/SWO/?p=classes&amp;conceptid=http%3A%2F%2Fwww.ebi.ac.uk%2Fswo%2Flicense%2FSWO_1000111" TargetMode="External"/><Relationship Id="rId83" Type="http://schemas.openxmlformats.org/officeDocument/2006/relationships/hyperlink" Target="https://bioportal.bioontology.org/ontologies/SWO/?p=classes&amp;conceptid=http%3A%2F%2Fwww.ebi.ac.uk%2Fswo%2Flicense%2FSWO_1000109" TargetMode="External"/><Relationship Id="rId86" Type="http://schemas.openxmlformats.org/officeDocument/2006/relationships/hyperlink" Target="https://bioportal.bioontology.org/ontologies/SWO/?p=classes&amp;conceptid=http%3A%2F%2Fwww.ebi.ac.uk%2Fswo%2Flicense%2FSWO_1000150" TargetMode="External"/><Relationship Id="rId85" Type="http://schemas.openxmlformats.org/officeDocument/2006/relationships/hyperlink" Target="https://bioportal.bioontology.org/ontologies/SWO/?p=classes&amp;conceptid=http%3A%2F%2Fwww.ebi.ac.uk%2Fswo%2Flicense%2FSWO_1000110" TargetMode="External"/><Relationship Id="rId88" Type="http://schemas.openxmlformats.org/officeDocument/2006/relationships/hyperlink" Target="https://bioportal.bioontology.org/ontologies/SWO/?p=classes&amp;conceptid=http%3A%2F%2Fwww.ebi.ac.uk%2Fswo%2Flicense%2FSWO_1000116" TargetMode="External"/><Relationship Id="rId87" Type="http://schemas.openxmlformats.org/officeDocument/2006/relationships/hyperlink" Target="https://bioportal.bioontology.org/ontologies/SWO/?p=classes&amp;conceptid=http%3A%2F%2Fwww.ebi.ac.uk%2Fswo%2Flicense%2FSWO_1000115" TargetMode="External"/><Relationship Id="rId89" Type="http://schemas.openxmlformats.org/officeDocument/2006/relationships/hyperlink" Target="https://bioportal.bioontology.org/ontologies/SWO/?p=classes&amp;conceptid=http%3A%2F%2Fwww.ebi.ac.uk%2Fswo%2Flicense%2FSWO_1000108" TargetMode="External"/><Relationship Id="rId80" Type="http://schemas.openxmlformats.org/officeDocument/2006/relationships/hyperlink" Target="https://bioportal.bioontology.org/ontologies/SWO/?p=classes&amp;conceptid=http%3A%2F%2Fwww.ebi.ac.uk%2Fswo%2Flicense%2FSWO_1000122" TargetMode="External"/><Relationship Id="rId82" Type="http://schemas.openxmlformats.org/officeDocument/2006/relationships/hyperlink" Target="https://bioportal.bioontology.org/ontologies/SWO/?p=classes&amp;conceptid=http%3A%2F%2Fwww.ebi.ac.uk%2Fswo%2Flicense%2FSWO_1000114" TargetMode="External"/><Relationship Id="rId81" Type="http://schemas.openxmlformats.org/officeDocument/2006/relationships/hyperlink" Target="https://bioportal.bioontology.org/ontologies/SWO/?p=classes&amp;conceptid=http%3A%2F%2Fwww.ebi.ac.uk%2Fswo%2Flicense%2FSWO_1000099" TargetMode="External"/><Relationship Id="rId73" Type="http://schemas.openxmlformats.org/officeDocument/2006/relationships/hyperlink" Target="https://bioportal.bioontology.org/ontologies/SWO/?p=classes&amp;conceptid=http%3A%2F%2Fwww.ebi.ac.uk%2Fswo%2Flicense%2FSWO_1000138" TargetMode="External"/><Relationship Id="rId72" Type="http://schemas.openxmlformats.org/officeDocument/2006/relationships/hyperlink" Target="https://bioportal.bioontology.org/ontologies/SWO/?p=classes&amp;conceptid=http%3A%2F%2Fwww.ebi.ac.uk%2Fswo%2Flicense%2FSWO_1000135" TargetMode="External"/><Relationship Id="rId75" Type="http://schemas.openxmlformats.org/officeDocument/2006/relationships/hyperlink" Target="https://bioportal.bioontology.org/ontologies/SWO/?p=classes&amp;conceptid=http%3A%2F%2Fwww.ebi.ac.uk%2Fswo%2Flicense%2FSWO_1000107" TargetMode="External"/><Relationship Id="rId74" Type="http://schemas.openxmlformats.org/officeDocument/2006/relationships/hyperlink" Target="https://bioportal.bioontology.org/ontologies/SWO/?p=classes&amp;conceptid=http%3A%2F%2Fwww.ebi.ac.uk%2Fswo%2Flicense%2FSWO_1000106" TargetMode="External"/><Relationship Id="rId77" Type="http://schemas.openxmlformats.org/officeDocument/2006/relationships/hyperlink" Target="https://bioportal.bioontology.org/ontologies/SWO/?p=classes&amp;conceptid=http%3A%2F%2Fwww.ebi.ac.uk%2Fswo%2Flicense%2FSWO_1000141" TargetMode="External"/><Relationship Id="rId76" Type="http://schemas.openxmlformats.org/officeDocument/2006/relationships/hyperlink" Target="https://bioportal.bioontology.org/ontologies/SWO/?p=classes&amp;conceptid=http%3A%2F%2Fwww.ebi.ac.uk%2Fswo%2Flicense%2FSWO_1000117" TargetMode="External"/><Relationship Id="rId79" Type="http://schemas.openxmlformats.org/officeDocument/2006/relationships/hyperlink" Target="https://bioportal.bioontology.org/ontologies/SWO/?p=classes&amp;conceptid=http%3A%2F%2Fwww.ebi.ac.uk%2Fswo%2Flicense%2FSWO_1000112" TargetMode="External"/><Relationship Id="rId78" Type="http://schemas.openxmlformats.org/officeDocument/2006/relationships/hyperlink" Target="https://bioportal.bioontology.org/ontologies/SWO/?p=classes&amp;conceptid=http%3A%2F%2Fwww.ebi.ac.uk%2Fswo%2Flicense%2FSWO_1000098" TargetMode="External"/><Relationship Id="rId71" Type="http://schemas.openxmlformats.org/officeDocument/2006/relationships/hyperlink" Target="https://bioportal.bioontology.org/ontologies/SWO/?p=classes&amp;conceptid=http%3A%2F%2Fwww.ebi.ac.uk%2Fswo%2Flicense%2FSWO_1000105" TargetMode="External"/><Relationship Id="rId70" Type="http://schemas.openxmlformats.org/officeDocument/2006/relationships/hyperlink" Target="https://bioportal.bioontology.org/ontologies/SWO/?p=classes&amp;conceptid=http%3A%2F%2Fwww.ebi.ac.uk%2Fswo%2Flicense%2FSWO_1000103" TargetMode="External"/><Relationship Id="rId62" Type="http://schemas.openxmlformats.org/officeDocument/2006/relationships/hyperlink" Target="https://bioportal.bioontology.org/ontologies/SWO/?p=classes&amp;conceptid=http%3A%2F%2Fwww.ebi.ac.uk%2Fswo%2Flicense%2FSWO_1000095" TargetMode="External"/><Relationship Id="rId61" Type="http://schemas.openxmlformats.org/officeDocument/2006/relationships/hyperlink" Target="https://bioportal.bioontology.org/ontologies/SWO/?p=classes&amp;conceptid=http%3A%2F%2Fwww.ebi.ac.uk%2Fswo%2Flicense%2FSWO_1000140" TargetMode="External"/><Relationship Id="rId64" Type="http://schemas.openxmlformats.org/officeDocument/2006/relationships/hyperlink" Target="https://bioportal.bioontology.org/ontologies/SWO/?p=classes&amp;conceptid=http%3A%2F%2Fwww.ebi.ac.uk%2Fswo%2Flicense%2FSWO_1000097" TargetMode="External"/><Relationship Id="rId63" Type="http://schemas.openxmlformats.org/officeDocument/2006/relationships/hyperlink" Target="https://bioportal.bioontology.org/ontologies/SWO/?p=classes&amp;conceptid=http%3A%2F%2Fwww.ebi.ac.uk%2Fswo%2Flicense%2FSWO_1000008" TargetMode="External"/><Relationship Id="rId66" Type="http://schemas.openxmlformats.org/officeDocument/2006/relationships/hyperlink" Target="https://bioportal.bioontology.org/ontologies/SWO/?p=classes&amp;conceptid=http%3A%2F%2Fwww.ebi.ac.uk%2Fswo%2Flicense%2FSWO_1000100" TargetMode="External"/><Relationship Id="rId65" Type="http://schemas.openxmlformats.org/officeDocument/2006/relationships/hyperlink" Target="https://bioportal.bioontology.org/ontologies/SWO/?p=classes&amp;conceptid=http%3A%2F%2Fwww.ebi.ac.uk%2Fswo%2Flicense%2FSWO_1000096" TargetMode="External"/><Relationship Id="rId68" Type="http://schemas.openxmlformats.org/officeDocument/2006/relationships/hyperlink" Target="https://bioportal.bioontology.org/ontologies/SWO/?p=classes&amp;conceptid=http%3A%2F%2Fwww.ebi.ac.uk%2Fswo%2Flicense%2FSWO_9000087" TargetMode="External"/><Relationship Id="rId67" Type="http://schemas.openxmlformats.org/officeDocument/2006/relationships/hyperlink" Target="https://bioportal.bioontology.org/ontologies/SWO/?p=classes&amp;conceptid=http%3A%2F%2Fwww.ebi.ac.uk%2Fswo%2Flicense%2FSWO_1000101" TargetMode="External"/><Relationship Id="rId60" Type="http://schemas.openxmlformats.org/officeDocument/2006/relationships/hyperlink" Target="https://bioportal.bioontology.org/ontologies/SWO/?p=classes&amp;conceptid=http%3A%2F%2Fwww.ebi.ac.uk%2Fswo%2Flicense%2FSWO_1000003" TargetMode="External"/><Relationship Id="rId69" Type="http://schemas.openxmlformats.org/officeDocument/2006/relationships/hyperlink" Target="https://bioportal.bioontology.org/ontologies/SWO/?p=classes&amp;conceptid=http%3A%2F%2Fwww.ebi.ac.uk%2Fswo%2Flicense%2FSWO_1000002" TargetMode="External"/><Relationship Id="rId51" Type="http://schemas.openxmlformats.org/officeDocument/2006/relationships/hyperlink" Target="https://bioportal.bioontology.org/ontologies/SWO/?p=classes&amp;conceptid=http%3A%2F%2Fwww.ebi.ac.uk%2Fswo%2Flicense%2FSWO_1000044" TargetMode="External"/><Relationship Id="rId50" Type="http://schemas.openxmlformats.org/officeDocument/2006/relationships/hyperlink" Target="https://bioportal.bioontology.org/ontologies/SWO/?p=classes&amp;conceptid=http%3A%2F%2Fwww.ebi.ac.uk%2Fswo%2Flicense%2FSWO_1000043" TargetMode="External"/><Relationship Id="rId53" Type="http://schemas.openxmlformats.org/officeDocument/2006/relationships/hyperlink" Target="https://bioportal.bioontology.org/ontologies/SWO/?p=classes&amp;conceptid=http%3A%2F%2Fwww.ebi.ac.uk%2Fswo%2Flicense%2FSWO_9000086" TargetMode="External"/><Relationship Id="rId52" Type="http://schemas.openxmlformats.org/officeDocument/2006/relationships/hyperlink" Target="https://bioportal.bioontology.org/ontologies/SWO/?p=classes&amp;conceptid=http%3A%2F%2Fwww.ebi.ac.uk%2Fswo%2Flicense%2FSWO_1000009" TargetMode="External"/><Relationship Id="rId55" Type="http://schemas.openxmlformats.org/officeDocument/2006/relationships/hyperlink" Target="https://bioportal.bioontology.org/ontologies/SWO/?p=classes&amp;conceptid=http%3A%2F%2Fwww.ebi.ac.uk%2Fswo%2Flicense%2FSWO_1000053" TargetMode="External"/><Relationship Id="rId54" Type="http://schemas.openxmlformats.org/officeDocument/2006/relationships/hyperlink" Target="https://bioportal.bioontology.org/ontologies/SWO/?p=classes&amp;conceptid=http%3A%2F%2Fwww.ebi.ac.uk%2Fswo%2Flicense%2FSWO_1000054" TargetMode="External"/><Relationship Id="rId57" Type="http://schemas.openxmlformats.org/officeDocument/2006/relationships/hyperlink" Target="https://bioportal.bioontology.org/ontologies/SWO/?p=classes&amp;conceptid=http%3A%2F%2Fwww.ebi.ac.uk%2Fswo%2Flicense%2FSWO_9000085" TargetMode="External"/><Relationship Id="rId56" Type="http://schemas.openxmlformats.org/officeDocument/2006/relationships/hyperlink" Target="https://bioportal.bioontology.org/ontologies/SWO/?p=classes&amp;conceptid=http%3A%2F%2Fwww.ebi.ac.uk%2Fswo%2Flicense%2FSWO_9000074" TargetMode="External"/><Relationship Id="rId59" Type="http://schemas.openxmlformats.org/officeDocument/2006/relationships/hyperlink" Target="https://bioportal.bioontology.org/ontologies/SWO/?p=classes&amp;conceptid=http%3A%2F%2Fwww.ebi.ac.uk%2Fswo%2Flicense%2FSWO_1000055" TargetMode="External"/><Relationship Id="rId58" Type="http://schemas.openxmlformats.org/officeDocument/2006/relationships/hyperlink" Target="https://bioportal.bioontology.org/ontologies/SWO/?p=classes&amp;conceptid=http%3A%2F%2Fwww.ebi.ac.uk%2Fswo%2Flicense%2FSWO_9000088" TargetMode="External"/><Relationship Id="rId107" Type="http://schemas.openxmlformats.org/officeDocument/2006/relationships/hyperlink" Target="https://bioportal.bioontology.org/ontologies/SWO/?p=classes&amp;conceptid=http%3A%2F%2Fwww.ebi.ac.uk%2Fswo%2Flicense%2FSWO_1000139" TargetMode="External"/><Relationship Id="rId106" Type="http://schemas.openxmlformats.org/officeDocument/2006/relationships/hyperlink" Target="https://bioportal.bioontology.org/ontologies/SWO/?p=classes&amp;conceptid=http%3A%2F%2Fwww.ebi.ac.uk%2Fswo%2Flicense%2FSWO_1000125" TargetMode="External"/><Relationship Id="rId105" Type="http://schemas.openxmlformats.org/officeDocument/2006/relationships/hyperlink" Target="https://bioportal.bioontology.org/ontologies/SWO/?p=classes&amp;conceptid=http%3A%2F%2Fwww.ebi.ac.uk%2Fswo%2Flicense%2FSWO_1000127" TargetMode="External"/><Relationship Id="rId104" Type="http://schemas.openxmlformats.org/officeDocument/2006/relationships/hyperlink" Target="https://bioportal.bioontology.org/ontologies/SWO/?p=classes&amp;conceptid=http%3A%2F%2Fwww.ebi.ac.uk%2Fswo%2Flicense%2FSWO_1000130" TargetMode="External"/><Relationship Id="rId109" Type="http://schemas.openxmlformats.org/officeDocument/2006/relationships/hyperlink" Target="https://bioportal.bioontology.org/ontologies/SWO/?p=classes&amp;conceptid=http%3A%2F%2Fwww.ebi.ac.uk%2Fswo%2Flicense%2FSWO_1000142" TargetMode="External"/><Relationship Id="rId108" Type="http://schemas.openxmlformats.org/officeDocument/2006/relationships/hyperlink" Target="https://bioportal.bioontology.org/ontologies/SWO/?p=classes&amp;conceptid=http%3A%2F%2Fwww.ebi.ac.uk%2Fswo%2Flicense%2FSWO_1000131" TargetMode="External"/><Relationship Id="rId103" Type="http://schemas.openxmlformats.org/officeDocument/2006/relationships/hyperlink" Target="https://bioportal.bioontology.org/ontologies/SWO/?p=classes&amp;conceptid=http%3A%2F%2Fwww.ebi.ac.uk%2Fswo%2Flicense%2FSWO_1000146" TargetMode="External"/><Relationship Id="rId102" Type="http://schemas.openxmlformats.org/officeDocument/2006/relationships/hyperlink" Target="https://bioportal.bioontology.org/ontologies/SWO/?p=classes&amp;conceptid=http%3A%2F%2Fwww.ebi.ac.uk%2Fswo%2Flicense%2FSWO_1000129" TargetMode="External"/><Relationship Id="rId101" Type="http://schemas.openxmlformats.org/officeDocument/2006/relationships/hyperlink" Target="https://bioportal.bioontology.org/ontologies/SWO/?p=classes&amp;conceptid=http%3A%2F%2Fwww.ebi.ac.uk%2Fswo%2Flicense%2FSWO_1000126" TargetMode="External"/><Relationship Id="rId100" Type="http://schemas.openxmlformats.org/officeDocument/2006/relationships/hyperlink" Target="https://bioportal.bioontology.org/ontologies/SWO/?p=classes&amp;conceptid=http%3A%2F%2Fwww.ebi.ac.uk%2Fswo%2Flicense%2FSWO_1000124" TargetMode="External"/><Relationship Id="rId95" Type="http://schemas.openxmlformats.org/officeDocument/2006/relationships/hyperlink" Target="https://bioportal.bioontology.org/ontologies/SWO/?p=classes&amp;conceptid=http%3A%2F%2Fwww.ebi.ac.uk%2Fswo%2Flicense%2FSWO_1000121" TargetMode="External"/><Relationship Id="rId94" Type="http://schemas.openxmlformats.org/officeDocument/2006/relationships/hyperlink" Target="https://bioportal.bioontology.org/ontologies/SWO/?p=classes&amp;conceptid=http%3A%2F%2Fwww.ebi.ac.uk%2Fswo%2Flicense%2FSWO_1000104" TargetMode="External"/><Relationship Id="rId97" Type="http://schemas.openxmlformats.org/officeDocument/2006/relationships/hyperlink" Target="https://bioportal.bioontology.org/ontologies/SWO/?p=classes&amp;conceptid=http%3A%2F%2Fwww.ebi.ac.uk%2Fswo%2Flicense%2FSWO_1000149" TargetMode="External"/><Relationship Id="rId96" Type="http://schemas.openxmlformats.org/officeDocument/2006/relationships/hyperlink" Target="https://bioportal.bioontology.org/ontologies/SWO/?p=classes&amp;conceptid=http%3A%2F%2Fwww.ebi.ac.uk%2Fswo%2Flicense%2FSWO_1000128" TargetMode="External"/><Relationship Id="rId99" Type="http://schemas.openxmlformats.org/officeDocument/2006/relationships/hyperlink" Target="https://bioportal.bioontology.org/ontologies/SWO/?p=classes&amp;conceptid=http%3A%2F%2Fwww.ebi.ac.uk%2Fswo%2Flicense%2FSWO_1000123" TargetMode="External"/><Relationship Id="rId98" Type="http://schemas.openxmlformats.org/officeDocument/2006/relationships/hyperlink" Target="https://bioportal.bioontology.org/ontologies/SWO/?p=classes&amp;conceptid=http%3A%2F%2Fwww.ebi.ac.uk%2Fswo%2Flicense%2FSWO_1000120" TargetMode="External"/><Relationship Id="rId91" Type="http://schemas.openxmlformats.org/officeDocument/2006/relationships/hyperlink" Target="https://bioportal.bioontology.org/ontologies/SWO/?p=classes&amp;conceptid=http%3A%2F%2Fwww.ebi.ac.uk%2Fswo%2Flicense%2FSWO_1000134" TargetMode="External"/><Relationship Id="rId90" Type="http://schemas.openxmlformats.org/officeDocument/2006/relationships/hyperlink" Target="https://bioportal.bioontology.org/ontologies/SWO/?p=classes&amp;conceptid=http%3A%2F%2Fwww.ebi.ac.uk%2Fswo%2Flicense%2FSWO_1000118" TargetMode="External"/><Relationship Id="rId93" Type="http://schemas.openxmlformats.org/officeDocument/2006/relationships/hyperlink" Target="https://bioportal.bioontology.org/ontologies/SWO/?p=classes&amp;conceptid=http%3A%2F%2Fwww.ebi.ac.uk%2Fswo%2Flicense%2FSWO_1000113" TargetMode="External"/><Relationship Id="rId92" Type="http://schemas.openxmlformats.org/officeDocument/2006/relationships/hyperlink" Target="https://bioportal.bioontology.org/ontologies/SWO/?p=classes&amp;conceptid=http%3A%2F%2Fwww.ebi.ac.uk%2Fswo%2Flicense%2FSWO_1000119" TargetMode="External"/><Relationship Id="rId110" Type="http://schemas.openxmlformats.org/officeDocument/2006/relationships/hyperlink" Target="https://bioportal.bioontology.org/ontologies/SWO/?p=classes&amp;conceptid=http%3A%2F%2Fwww.ebi.ac.uk%2Fswo%2Flicense%2FSWO_1000132" TargetMode="External"/><Relationship Id="rId114" Type="http://schemas.openxmlformats.org/officeDocument/2006/relationships/drawing" Target="../drawings/drawing21.xml"/><Relationship Id="rId113" Type="http://schemas.openxmlformats.org/officeDocument/2006/relationships/hyperlink" Target="https://bioportal.bioontology.org/ontologies/SWO/?p=classes&amp;conceptid=http%3A%2F%2Fwww.ebi.ac.uk%2Fswo%2Flicense%2FSWO_1000145" TargetMode="External"/><Relationship Id="rId112" Type="http://schemas.openxmlformats.org/officeDocument/2006/relationships/hyperlink" Target="https://bioportal.bioontology.org/ontologies/SWO/?p=classes&amp;conceptid=http%3A%2F%2Fwww.ebi.ac.uk%2Fswo%2Flicense%2FSWO_1000148" TargetMode="External"/><Relationship Id="rId111" Type="http://schemas.openxmlformats.org/officeDocument/2006/relationships/hyperlink" Target="https://bioportal.bioontology.org/ontologies/SWO/?p=classes&amp;conceptid=http%3A%2F%2Fwww.ebi.ac.uk%2Fswo%2Flicense%2FSWO_1000133"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hindawi.com/journals/aem/2014/492102/fig2/" TargetMode="External"/><Relationship Id="rId2" Type="http://schemas.openxmlformats.org/officeDocument/2006/relationships/hyperlink" Target="https://www.researchgate.net/publication/297722280/figure/fig1/AS:560829322219524@1510723538889/Australian-mental-health-triage-scale_W640.jpg" TargetMode="External"/><Relationship Id="rId3" Type="http://schemas.openxmlformats.org/officeDocument/2006/relationships/hyperlink" Target="https://sickmaps.files.wordpress.com/2018/12/australasian-triage-scale.jpg?w=479&amp;h=359" TargetMode="External"/><Relationship Id="rId4" Type="http://schemas.openxmlformats.org/officeDocument/2006/relationships/hyperlink" Target="https://onlinelibrary-wiley-com.proxy.wexler.hunter.cuny.edu/cms/asset/d627e2a5-0f7a-48bc-b1f9-1859783c61d9/inm12197-gra-0001.png" TargetMode="External"/><Relationship Id="rId5"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8.14"/>
  </cols>
  <sheetData>
    <row r="1">
      <c r="A1" s="1" t="s">
        <v>0</v>
      </c>
      <c r="B1" s="1" t="s">
        <v>1</v>
      </c>
      <c r="C1" s="1" t="s">
        <v>2</v>
      </c>
      <c r="D1" s="1" t="s">
        <v>3</v>
      </c>
      <c r="E1" s="1" t="s">
        <v>4</v>
      </c>
      <c r="F1" s="1" t="s">
        <v>5</v>
      </c>
      <c r="G1" s="1" t="s">
        <v>6</v>
      </c>
      <c r="H1" s="1" t="s">
        <v>7</v>
      </c>
      <c r="I1" s="1" t="s">
        <v>8</v>
      </c>
      <c r="J1" s="1" t="s">
        <v>9</v>
      </c>
      <c r="K1" s="1" t="s">
        <v>10</v>
      </c>
    </row>
    <row r="2">
      <c r="A2" s="2" t="s">
        <v>11</v>
      </c>
      <c r="B2" s="2" t="s">
        <v>11</v>
      </c>
      <c r="C2" s="3" t="s">
        <v>12</v>
      </c>
      <c r="D2" s="1"/>
      <c r="E2" s="2" t="s">
        <v>13</v>
      </c>
      <c r="F2" s="1"/>
      <c r="G2" s="1"/>
      <c r="H2" s="1"/>
      <c r="I2" s="1"/>
      <c r="J2" s="1"/>
      <c r="K2" s="4" t="s">
        <v>14</v>
      </c>
    </row>
    <row r="3">
      <c r="A3" s="2" t="s">
        <v>15</v>
      </c>
      <c r="B3" s="2" t="s">
        <v>15</v>
      </c>
      <c r="C3" s="3" t="s">
        <v>16</v>
      </c>
      <c r="D3" s="1"/>
      <c r="E3" s="2" t="s">
        <v>17</v>
      </c>
      <c r="F3" s="1"/>
      <c r="G3" s="1"/>
      <c r="H3" s="1"/>
      <c r="I3" s="1"/>
      <c r="J3" s="1"/>
      <c r="K3" s="4" t="s">
        <v>14</v>
      </c>
    </row>
    <row r="4">
      <c r="A4" s="2" t="s">
        <v>18</v>
      </c>
      <c r="B4" s="2" t="s">
        <v>18</v>
      </c>
      <c r="C4" s="3" t="s">
        <v>19</v>
      </c>
      <c r="D4" s="1"/>
      <c r="E4" s="2" t="s">
        <v>20</v>
      </c>
      <c r="F4" s="1"/>
      <c r="G4" s="1"/>
      <c r="H4" s="1"/>
      <c r="I4" s="1"/>
      <c r="J4" s="1"/>
      <c r="K4" s="4" t="s">
        <v>14</v>
      </c>
    </row>
    <row r="5">
      <c r="A5" s="2" t="s">
        <v>21</v>
      </c>
      <c r="B5" s="2" t="s">
        <v>21</v>
      </c>
      <c r="C5" s="3" t="s">
        <v>22</v>
      </c>
      <c r="D5" s="1"/>
      <c r="E5" s="2" t="s">
        <v>23</v>
      </c>
      <c r="F5" s="1"/>
      <c r="G5" s="1"/>
      <c r="H5" s="1"/>
      <c r="I5" s="1"/>
      <c r="J5" s="1"/>
      <c r="K5" s="4" t="s">
        <v>14</v>
      </c>
    </row>
    <row r="6">
      <c r="A6" s="2" t="s">
        <v>24</v>
      </c>
      <c r="B6" s="2" t="s">
        <v>24</v>
      </c>
      <c r="C6" s="3" t="s">
        <v>25</v>
      </c>
      <c r="D6" s="1"/>
      <c r="E6" s="2" t="s">
        <v>26</v>
      </c>
      <c r="F6" s="1"/>
      <c r="G6" s="1"/>
      <c r="H6" s="1"/>
      <c r="I6" s="1"/>
      <c r="J6" s="1"/>
      <c r="K6" s="4" t="s">
        <v>14</v>
      </c>
    </row>
    <row r="7">
      <c r="A7" s="2"/>
      <c r="B7" s="2"/>
      <c r="C7" s="2"/>
      <c r="D7" s="1"/>
      <c r="E7" s="2"/>
      <c r="F7" s="1"/>
      <c r="G7" s="1"/>
      <c r="H7" s="1"/>
      <c r="I7" s="1"/>
      <c r="J7" s="1"/>
      <c r="K7" s="1"/>
    </row>
    <row r="8">
      <c r="A8" s="5" t="s">
        <v>27</v>
      </c>
      <c r="B8" s="1"/>
      <c r="C8" s="1"/>
      <c r="D8" s="1"/>
      <c r="E8" s="1"/>
      <c r="F8" s="1"/>
      <c r="G8" s="1"/>
      <c r="H8" s="1"/>
      <c r="I8" s="1"/>
      <c r="J8" s="1"/>
      <c r="K8" s="1"/>
    </row>
    <row r="9">
      <c r="A9" s="6" t="str">
        <f>HYPERLINK("http://dbpedia.org/page/DBpedia","DBpedia")</f>
        <v>DBpedia</v>
      </c>
      <c r="B9" s="1" t="s">
        <v>28</v>
      </c>
      <c r="C9" s="6" t="s">
        <v>29</v>
      </c>
      <c r="D9" s="1"/>
      <c r="E9" s="7" t="s">
        <v>30</v>
      </c>
      <c r="F9" s="1"/>
      <c r="G9" s="1"/>
      <c r="H9" s="1"/>
      <c r="I9" s="1"/>
      <c r="J9" s="1"/>
      <c r="K9" s="7" t="s">
        <v>31</v>
      </c>
    </row>
    <row r="10">
      <c r="A10" s="1" t="s">
        <v>32</v>
      </c>
      <c r="B10" s="1" t="s">
        <v>33</v>
      </c>
      <c r="C10" s="6" t="s">
        <v>34</v>
      </c>
      <c r="D10" s="1"/>
      <c r="E10" s="1" t="s">
        <v>35</v>
      </c>
      <c r="F10" s="1"/>
      <c r="G10" s="1">
        <v>2020.0</v>
      </c>
      <c r="H10" s="1"/>
      <c r="I10" s="1"/>
      <c r="J10" s="1"/>
      <c r="K10" s="1" t="s">
        <v>36</v>
      </c>
    </row>
    <row r="11">
      <c r="A11" s="6" t="str">
        <f>HYPERLINK("http://obofoundry.org/ontology/pato.html","Phenotype And Trait Ontology")</f>
        <v>Phenotype And Trait Ontology</v>
      </c>
      <c r="B11" s="8" t="s">
        <v>37</v>
      </c>
      <c r="C11" s="6" t="s">
        <v>38</v>
      </c>
      <c r="D11" s="6" t="s">
        <v>39</v>
      </c>
      <c r="E11" s="1" t="s">
        <v>40</v>
      </c>
      <c r="F11" s="6" t="s">
        <v>41</v>
      </c>
      <c r="G11" s="1">
        <v>2019.0</v>
      </c>
      <c r="H11" s="7" t="s">
        <v>42</v>
      </c>
      <c r="I11" s="1"/>
      <c r="J11" s="1"/>
      <c r="K11" s="1"/>
    </row>
    <row r="12">
      <c r="A12" s="6" t="str">
        <f>HYPERLINK("https://schema.org/docs/schemas.html","Schema")</f>
        <v>Schema</v>
      </c>
      <c r="B12" s="1" t="s">
        <v>43</v>
      </c>
      <c r="C12" s="6" t="s">
        <v>44</v>
      </c>
      <c r="D12" s="6" t="s">
        <v>45</v>
      </c>
      <c r="E12" s="1" t="s">
        <v>46</v>
      </c>
      <c r="F12" s="1"/>
      <c r="G12" s="1"/>
      <c r="H12" s="1"/>
      <c r="I12" s="1"/>
      <c r="J12" s="1"/>
      <c r="K12" s="9" t="s">
        <v>47</v>
      </c>
    </row>
    <row r="13">
      <c r="A13" s="6" t="str">
        <f>HYPERLINK("http://semanticscience.org","Semanticscience Integrated Ontology")</f>
        <v>Semanticscience Integrated Ontology</v>
      </c>
      <c r="B13" s="2" t="s">
        <v>48</v>
      </c>
      <c r="C13" s="6" t="s">
        <v>49</v>
      </c>
      <c r="D13" s="6" t="s">
        <v>50</v>
      </c>
      <c r="E13" s="1" t="s">
        <v>51</v>
      </c>
      <c r="F13" s="2" t="s">
        <v>52</v>
      </c>
      <c r="G13" s="2">
        <v>2020.0</v>
      </c>
      <c r="H13" s="1"/>
      <c r="I13" s="1"/>
      <c r="J13" s="1"/>
      <c r="K13" s="9" t="s">
        <v>53</v>
      </c>
    </row>
    <row r="14">
      <c r="A14" s="1" t="s">
        <v>54</v>
      </c>
      <c r="B14" s="2" t="s">
        <v>55</v>
      </c>
      <c r="C14" s="6" t="s">
        <v>56</v>
      </c>
      <c r="D14" s="1"/>
      <c r="E14" s="10" t="s">
        <v>57</v>
      </c>
      <c r="F14" s="1"/>
      <c r="G14" s="1">
        <v>2019.0</v>
      </c>
      <c r="H14" s="1"/>
      <c r="I14" s="1"/>
      <c r="J14" s="1"/>
      <c r="K14" s="1" t="s">
        <v>58</v>
      </c>
    </row>
    <row r="15">
      <c r="A15" s="7" t="s">
        <v>59</v>
      </c>
      <c r="B15" s="11" t="s">
        <v>60</v>
      </c>
      <c r="C15" s="10" t="s">
        <v>61</v>
      </c>
      <c r="D15" s="10" t="s">
        <v>62</v>
      </c>
      <c r="E15" s="7" t="s">
        <v>63</v>
      </c>
      <c r="F15" s="7"/>
      <c r="G15" s="7">
        <v>2019.0</v>
      </c>
      <c r="H15" s="7"/>
      <c r="I15" s="7"/>
      <c r="J15" s="7"/>
      <c r="K15" s="7" t="s">
        <v>64</v>
      </c>
    </row>
    <row r="16">
      <c r="A16" s="10" t="s">
        <v>65</v>
      </c>
      <c r="B16" s="11" t="s">
        <v>66</v>
      </c>
      <c r="C16" s="12" t="s">
        <v>67</v>
      </c>
      <c r="D16" s="12" t="s">
        <v>68</v>
      </c>
      <c r="E16" s="11" t="s">
        <v>69</v>
      </c>
      <c r="F16" s="7"/>
      <c r="G16" s="7">
        <v>2019.0</v>
      </c>
      <c r="H16" s="7"/>
      <c r="I16" s="11" t="s">
        <v>70</v>
      </c>
      <c r="J16" s="7"/>
      <c r="K16" s="7"/>
    </row>
    <row r="17">
      <c r="A17" s="5"/>
      <c r="B17" s="1"/>
      <c r="C17" s="1"/>
      <c r="D17" s="1"/>
      <c r="E17" s="1"/>
      <c r="F17" s="1"/>
      <c r="G17" s="1"/>
      <c r="H17" s="1"/>
      <c r="I17" s="1"/>
      <c r="J17" s="1"/>
      <c r="K17" s="1"/>
    </row>
    <row r="18">
      <c r="A18" s="5" t="s">
        <v>71</v>
      </c>
      <c r="B18" s="1"/>
      <c r="C18" s="1"/>
      <c r="D18" s="1"/>
      <c r="E18" s="1"/>
      <c r="F18" s="1"/>
      <c r="G18" s="1"/>
      <c r="H18" s="1"/>
      <c r="I18" s="1"/>
      <c r="J18" s="1"/>
      <c r="K18" s="1"/>
    </row>
    <row r="19">
      <c r="A19" s="13" t="s">
        <v>72</v>
      </c>
      <c r="B19" s="14" t="s">
        <v>73</v>
      </c>
      <c r="C19" s="15" t="s">
        <v>74</v>
      </c>
      <c r="D19" s="16" t="s">
        <v>75</v>
      </c>
      <c r="E19" s="17" t="s">
        <v>76</v>
      </c>
      <c r="F19" s="17"/>
      <c r="G19" s="17">
        <v>2019.0</v>
      </c>
      <c r="H19" s="17"/>
      <c r="I19" s="17"/>
      <c r="J19" s="17"/>
      <c r="K19" s="17" t="s">
        <v>77</v>
      </c>
    </row>
    <row r="20">
      <c r="A20" s="13" t="s">
        <v>78</v>
      </c>
      <c r="B20" s="14" t="s">
        <v>79</v>
      </c>
      <c r="C20" s="18" t="s">
        <v>80</v>
      </c>
      <c r="D20" s="19" t="s">
        <v>81</v>
      </c>
      <c r="E20" s="14" t="s">
        <v>82</v>
      </c>
      <c r="F20" s="17"/>
      <c r="G20" s="14">
        <v>2020.0</v>
      </c>
      <c r="H20" s="17"/>
      <c r="I20" s="17"/>
      <c r="J20" s="17"/>
      <c r="K20" s="17" t="s">
        <v>77</v>
      </c>
    </row>
    <row r="21">
      <c r="A21" s="20" t="s">
        <v>83</v>
      </c>
      <c r="B21" s="17" t="s">
        <v>84</v>
      </c>
      <c r="C21" s="20" t="s">
        <v>85</v>
      </c>
      <c r="D21" s="20" t="s">
        <v>86</v>
      </c>
      <c r="E21" s="17"/>
      <c r="F21" s="17"/>
      <c r="G21" s="17">
        <v>2020.0</v>
      </c>
      <c r="H21" s="17"/>
      <c r="I21" s="17"/>
      <c r="J21" s="17"/>
      <c r="K21" s="17" t="s">
        <v>87</v>
      </c>
    </row>
    <row r="22">
      <c r="A22" s="1"/>
      <c r="B22" s="1"/>
      <c r="C22" s="1"/>
      <c r="D22" s="1"/>
      <c r="E22" s="1"/>
      <c r="F22" s="1"/>
      <c r="G22" s="1"/>
      <c r="H22" s="1"/>
      <c r="I22" s="1"/>
      <c r="J22" s="1"/>
      <c r="K22" s="1"/>
    </row>
    <row r="23">
      <c r="A23" s="21" t="s">
        <v>88</v>
      </c>
      <c r="B23" s="1"/>
      <c r="C23" s="1"/>
      <c r="D23" s="1"/>
      <c r="E23" s="1"/>
      <c r="F23" s="1"/>
      <c r="G23" s="1"/>
      <c r="H23" s="1"/>
      <c r="I23" s="1"/>
      <c r="J23" s="1"/>
      <c r="K23" s="1"/>
    </row>
    <row r="24">
      <c r="A24" s="6" t="str">
        <f>HYPERLINK("https://health-lifesci.schema.org/","Health and Lifesciences Extension")</f>
        <v>Health and Lifesciences Extension</v>
      </c>
      <c r="B24" s="1" t="s">
        <v>89</v>
      </c>
      <c r="C24" s="6" t="s">
        <v>90</v>
      </c>
      <c r="D24" s="6" t="s">
        <v>91</v>
      </c>
      <c r="E24" s="1"/>
      <c r="F24" s="1"/>
      <c r="G24" s="1" t="s">
        <v>92</v>
      </c>
      <c r="H24" s="1"/>
      <c r="I24" s="1"/>
      <c r="J24" s="1"/>
      <c r="K24" s="9" t="s">
        <v>47</v>
      </c>
    </row>
    <row r="25">
      <c r="A25" s="1" t="s">
        <v>93</v>
      </c>
      <c r="B25" s="1" t="s">
        <v>94</v>
      </c>
      <c r="C25" s="6" t="s">
        <v>95</v>
      </c>
      <c r="D25" s="1"/>
      <c r="E25" s="22" t="s">
        <v>96</v>
      </c>
      <c r="F25" s="1"/>
      <c r="G25" s="1">
        <v>2019.0</v>
      </c>
      <c r="H25" s="1"/>
      <c r="I25" s="1"/>
      <c r="J25" s="1"/>
      <c r="K25" s="23" t="s">
        <v>57</v>
      </c>
    </row>
    <row r="26">
      <c r="A26" s="1" t="s">
        <v>97</v>
      </c>
      <c r="B26" s="1" t="s">
        <v>98</v>
      </c>
      <c r="C26" s="6" t="s">
        <v>99</v>
      </c>
      <c r="D26" s="1"/>
      <c r="E26" s="22" t="s">
        <v>100</v>
      </c>
      <c r="F26" s="1"/>
      <c r="G26" s="1">
        <v>2019.0</v>
      </c>
      <c r="H26" s="1"/>
      <c r="I26" s="1"/>
      <c r="J26" s="1"/>
      <c r="K26" s="24" t="s">
        <v>57</v>
      </c>
    </row>
    <row r="27">
      <c r="A27" s="1" t="s">
        <v>101</v>
      </c>
      <c r="B27" s="1" t="s">
        <v>102</v>
      </c>
      <c r="C27" s="6" t="s">
        <v>103</v>
      </c>
      <c r="D27" s="6" t="s">
        <v>103</v>
      </c>
      <c r="E27" s="1"/>
      <c r="F27" s="1"/>
      <c r="G27" s="1">
        <v>2019.0</v>
      </c>
      <c r="H27" s="1"/>
      <c r="I27" s="1"/>
      <c r="J27" s="1"/>
      <c r="K27" s="23" t="s">
        <v>57</v>
      </c>
    </row>
    <row r="28">
      <c r="A28" s="6" t="str">
        <f>HYPERLINK("https://bioportal.bioontology.org/ontologies/TMO","Translational Medicine Ontology")</f>
        <v>Translational Medicine Ontology</v>
      </c>
      <c r="B28" s="8" t="s">
        <v>104</v>
      </c>
      <c r="C28" s="6" t="s">
        <v>105</v>
      </c>
      <c r="D28" s="1"/>
      <c r="E28" s="1" t="s">
        <v>106</v>
      </c>
      <c r="F28" s="1"/>
      <c r="G28" s="1">
        <v>2016.0</v>
      </c>
      <c r="H28" s="1"/>
      <c r="I28" s="1"/>
      <c r="J28" s="1"/>
      <c r="K28" s="2" t="s">
        <v>107</v>
      </c>
    </row>
    <row r="29">
      <c r="A29" s="6" t="str">
        <f>HYPERLINK("https://github.com/SciCrunch/NIF-Ontology/blob/master/ttl/NIF-Dysfunction.ttl","NIF-Dysfunction (formally BIRNLex-Disease)")</f>
        <v>NIF-Dysfunction (formally BIRNLex-Disease)</v>
      </c>
      <c r="B29" s="1" t="s">
        <v>108</v>
      </c>
      <c r="C29" s="6" t="s">
        <v>109</v>
      </c>
      <c r="D29" s="6" t="s">
        <v>110</v>
      </c>
      <c r="E29" s="1" t="s">
        <v>111</v>
      </c>
      <c r="F29" s="1"/>
      <c r="G29" s="1">
        <v>2013.0</v>
      </c>
      <c r="H29" s="1"/>
      <c r="I29" s="1"/>
      <c r="J29" s="1"/>
      <c r="K29" s="7" t="s">
        <v>112</v>
      </c>
    </row>
    <row r="30">
      <c r="A30" s="17" t="s">
        <v>113</v>
      </c>
      <c r="B30" s="17" t="s">
        <v>114</v>
      </c>
      <c r="C30" s="20" t="s">
        <v>115</v>
      </c>
      <c r="D30" s="20" t="s">
        <v>116</v>
      </c>
      <c r="E30" s="17"/>
      <c r="F30" s="17"/>
      <c r="G30" s="17">
        <v>2015.0</v>
      </c>
      <c r="H30" s="17"/>
      <c r="I30" s="17"/>
      <c r="J30" s="17"/>
      <c r="K30" s="17" t="s">
        <v>80</v>
      </c>
    </row>
    <row r="31">
      <c r="A31" s="17" t="s">
        <v>117</v>
      </c>
      <c r="B31" s="17" t="s">
        <v>118</v>
      </c>
      <c r="C31" s="20" t="s">
        <v>119</v>
      </c>
      <c r="D31" s="20" t="s">
        <v>120</v>
      </c>
      <c r="E31" s="17" t="s">
        <v>121</v>
      </c>
      <c r="F31" s="17"/>
      <c r="G31" s="17">
        <v>2020.0</v>
      </c>
      <c r="H31" s="17"/>
      <c r="I31" s="17"/>
      <c r="J31" s="17"/>
      <c r="K31" s="17"/>
    </row>
    <row r="32">
      <c r="A32" s="17" t="s">
        <v>122</v>
      </c>
      <c r="B32" s="17" t="s">
        <v>123</v>
      </c>
      <c r="C32" s="20" t="s">
        <v>124</v>
      </c>
      <c r="D32" s="20" t="s">
        <v>125</v>
      </c>
      <c r="E32" s="17" t="s">
        <v>126</v>
      </c>
      <c r="F32" s="17"/>
      <c r="G32" s="17"/>
      <c r="H32" s="17"/>
      <c r="I32" s="17"/>
      <c r="J32" s="17"/>
      <c r="K32" s="14" t="s">
        <v>80</v>
      </c>
    </row>
    <row r="33">
      <c r="A33" s="10" t="str">
        <f>HYPERLINK("https://www.ebi.ac.uk/efo/","Experimental Factor Ontology")</f>
        <v>Experimental Factor Ontology</v>
      </c>
      <c r="B33" s="7" t="s">
        <v>127</v>
      </c>
      <c r="C33" s="10" t="s">
        <v>128</v>
      </c>
      <c r="D33" s="10" t="s">
        <v>129</v>
      </c>
      <c r="E33" s="7" t="s">
        <v>130</v>
      </c>
      <c r="F33" s="10" t="s">
        <v>131</v>
      </c>
      <c r="G33" s="7">
        <v>2020.0</v>
      </c>
      <c r="H33" s="7"/>
      <c r="I33" s="7"/>
      <c r="J33" s="7"/>
      <c r="K33" s="25" t="s">
        <v>80</v>
      </c>
    </row>
    <row r="34">
      <c r="A34" s="26" t="s">
        <v>132</v>
      </c>
      <c r="B34" s="2" t="s">
        <v>133</v>
      </c>
      <c r="C34" s="27" t="s">
        <v>134</v>
      </c>
      <c r="D34" s="27" t="s">
        <v>135</v>
      </c>
      <c r="E34" s="28" t="s">
        <v>136</v>
      </c>
      <c r="F34" s="1"/>
      <c r="G34" s="2">
        <v>2020.0</v>
      </c>
      <c r="H34" s="1"/>
      <c r="I34" s="1"/>
      <c r="J34" s="1"/>
      <c r="K34" s="28" t="s">
        <v>137</v>
      </c>
    </row>
    <row r="35">
      <c r="A35" s="1" t="s">
        <v>138</v>
      </c>
      <c r="B35" s="1" t="s">
        <v>139</v>
      </c>
      <c r="C35" s="6" t="s">
        <v>140</v>
      </c>
      <c r="D35" s="6" t="s">
        <v>141</v>
      </c>
      <c r="E35" s="1"/>
      <c r="F35" s="1"/>
      <c r="G35" s="1">
        <v>2020.0</v>
      </c>
      <c r="H35" s="1"/>
      <c r="I35" s="1"/>
      <c r="J35" s="1"/>
      <c r="K35" s="14" t="s">
        <v>80</v>
      </c>
    </row>
    <row r="36">
      <c r="A36" s="1"/>
      <c r="B36" s="1"/>
      <c r="C36" s="1"/>
      <c r="D36" s="1"/>
      <c r="E36" s="1"/>
      <c r="F36" s="1"/>
      <c r="G36" s="1"/>
      <c r="H36" s="1"/>
      <c r="I36" s="1"/>
      <c r="J36" s="1"/>
      <c r="K36" s="1"/>
    </row>
    <row r="37">
      <c r="A37" s="21" t="s">
        <v>142</v>
      </c>
      <c r="B37" s="1"/>
      <c r="C37" s="1"/>
      <c r="D37" s="1"/>
      <c r="E37" s="1"/>
      <c r="F37" s="1"/>
      <c r="G37" s="1"/>
      <c r="H37" s="1"/>
      <c r="I37" s="1"/>
      <c r="J37" s="1"/>
      <c r="K37" s="1"/>
    </row>
    <row r="38">
      <c r="A38" s="6" t="str">
        <f>HYPERLINK("https://github.com/ewilderj/doap/wiki","Description of a Project")</f>
        <v>Description of a Project</v>
      </c>
      <c r="B38" s="1" t="s">
        <v>143</v>
      </c>
      <c r="C38" s="6" t="s">
        <v>144</v>
      </c>
      <c r="D38" s="6" t="s">
        <v>145</v>
      </c>
      <c r="E38" s="1" t="s">
        <v>146</v>
      </c>
      <c r="F38" s="6" t="s">
        <v>147</v>
      </c>
      <c r="G38" s="1"/>
      <c r="H38" s="1"/>
      <c r="I38" s="1"/>
      <c r="J38" s="1"/>
      <c r="K38" s="29" t="s">
        <v>80</v>
      </c>
    </row>
    <row r="39">
      <c r="A39" s="6" t="str">
        <f>HYPERLINK("http://xmlns.com/foaf/spec/","Friend of a Friend")</f>
        <v>Friend of a Friend</v>
      </c>
      <c r="B39" s="1" t="s">
        <v>148</v>
      </c>
      <c r="C39" s="6" t="s">
        <v>149</v>
      </c>
      <c r="D39" s="1"/>
      <c r="E39" s="1"/>
      <c r="F39" s="1"/>
      <c r="G39" s="1"/>
      <c r="H39" s="1"/>
      <c r="I39" s="1"/>
      <c r="J39" s="1"/>
      <c r="K39" s="7" t="s">
        <v>150</v>
      </c>
    </row>
    <row r="40">
      <c r="A40" s="3" t="s">
        <v>151</v>
      </c>
      <c r="B40" s="2" t="s">
        <v>152</v>
      </c>
      <c r="C40" s="3" t="s">
        <v>153</v>
      </c>
      <c r="D40" s="3" t="s">
        <v>154</v>
      </c>
      <c r="E40" s="2" t="s">
        <v>155</v>
      </c>
      <c r="F40" s="1"/>
      <c r="G40" s="2">
        <v>2019.0</v>
      </c>
      <c r="H40" s="1"/>
      <c r="I40" s="1"/>
      <c r="J40" s="1"/>
      <c r="K40" s="2" t="s">
        <v>156</v>
      </c>
    </row>
    <row r="41">
      <c r="A41" s="1" t="s">
        <v>157</v>
      </c>
      <c r="B41" s="1" t="s">
        <v>158</v>
      </c>
      <c r="C41" s="6" t="s">
        <v>159</v>
      </c>
      <c r="D41" s="1"/>
      <c r="E41" s="11" t="s">
        <v>160</v>
      </c>
      <c r="F41" s="1"/>
      <c r="G41" s="1">
        <v>2019.0</v>
      </c>
      <c r="H41" s="1"/>
      <c r="I41" s="1"/>
      <c r="J41" s="1"/>
      <c r="K41" s="7" t="s">
        <v>161</v>
      </c>
    </row>
    <row r="42">
      <c r="A42" s="6" t="str">
        <f>HYPERLINK("https://researchgraph.org/schema/","Research Graph")</f>
        <v>Research Graph</v>
      </c>
      <c r="B42" s="1" t="s">
        <v>162</v>
      </c>
      <c r="C42" s="30" t="s">
        <v>163</v>
      </c>
      <c r="D42" s="3" t="s">
        <v>164</v>
      </c>
      <c r="E42" s="31" t="s">
        <v>165</v>
      </c>
      <c r="F42" s="1"/>
      <c r="G42" s="1">
        <v>2016.0</v>
      </c>
      <c r="H42" s="1"/>
      <c r="I42" s="1"/>
      <c r="J42" s="1"/>
      <c r="K42" s="7" t="s">
        <v>166</v>
      </c>
    </row>
    <row r="43">
      <c r="A43" s="30" t="str">
        <f>HYPERLINK("http://www.prismstandard.org/specifications/3.0/PRISM_Basic_Metadata_3.0.htm","Prism Basic Metadata Specification")</f>
        <v>Prism Basic Metadata Specification</v>
      </c>
      <c r="B43" s="2" t="s">
        <v>167</v>
      </c>
      <c r="C43" s="12" t="s">
        <v>168</v>
      </c>
      <c r="D43" s="1"/>
      <c r="E43" s="1"/>
      <c r="F43" s="1"/>
      <c r="G43" s="2">
        <v>2012.0</v>
      </c>
      <c r="H43" s="1"/>
      <c r="I43" s="1"/>
      <c r="J43" s="1"/>
      <c r="K43" s="2" t="s">
        <v>169</v>
      </c>
    </row>
    <row r="44">
      <c r="A44" s="2" t="s">
        <v>170</v>
      </c>
      <c r="B44" s="2" t="s">
        <v>170</v>
      </c>
      <c r="C44" s="30" t="s">
        <v>171</v>
      </c>
      <c r="D44" s="1"/>
      <c r="E44" s="1"/>
      <c r="F44" s="1"/>
      <c r="G44" s="2">
        <v>2006.0</v>
      </c>
      <c r="H44" s="1"/>
      <c r="I44" s="1"/>
      <c r="J44" s="1"/>
      <c r="K44" s="2" t="s">
        <v>172</v>
      </c>
    </row>
    <row r="45">
      <c r="A45" s="3" t="s">
        <v>173</v>
      </c>
      <c r="B45" s="2" t="s">
        <v>174</v>
      </c>
      <c r="C45" s="3" t="s">
        <v>175</v>
      </c>
      <c r="D45" s="3" t="s">
        <v>175</v>
      </c>
      <c r="E45" s="2" t="s">
        <v>176</v>
      </c>
      <c r="F45" s="1"/>
      <c r="G45" s="2">
        <v>2019.0</v>
      </c>
      <c r="H45" s="1"/>
      <c r="I45" s="1"/>
      <c r="J45" s="1"/>
      <c r="K45" s="3" t="s">
        <v>177</v>
      </c>
    </row>
    <row r="46">
      <c r="A46" s="30" t="str">
        <f>HYPERLINK("https://bioportal.bioontology.org/ontologies/APATREATMENT/?p=summary","APA Treatment Cluster")</f>
        <v>APA Treatment Cluster</v>
      </c>
      <c r="B46" s="2" t="s">
        <v>178</v>
      </c>
      <c r="C46" s="3" t="s">
        <v>179</v>
      </c>
      <c r="D46" s="1"/>
      <c r="E46" s="1"/>
      <c r="F46" s="1"/>
      <c r="G46" s="2">
        <v>2015.0</v>
      </c>
      <c r="H46" s="1"/>
      <c r="I46" s="1"/>
      <c r="J46" s="1"/>
      <c r="K46" s="2" t="s">
        <v>180</v>
      </c>
    </row>
    <row r="47">
      <c r="A47" s="32" t="str">
        <f>HYPERLINK("http://neurolog.unice.fr/ontoneurolog/v3.1/instrument.owl","OntoNeuroLOG: Instrument")</f>
        <v>OntoNeuroLOG: Instrument</v>
      </c>
      <c r="B47" s="2" t="s">
        <v>181</v>
      </c>
      <c r="C47" s="12" t="s">
        <v>182</v>
      </c>
      <c r="D47" s="1"/>
      <c r="E47" s="1"/>
      <c r="F47" s="1"/>
      <c r="G47" s="2">
        <v>2009.0</v>
      </c>
      <c r="H47" s="1"/>
      <c r="I47" s="1"/>
      <c r="J47" s="1"/>
      <c r="K47" s="14" t="s">
        <v>80</v>
      </c>
    </row>
    <row r="48" ht="18.0" customHeight="1">
      <c r="A48" s="16" t="str">
        <f>HYPERLINK("https://bioportal.bioontology.org/ontologies/SNOMEDCT/?p=classes&amp;conceptid=http%3A%2F%2Fpurl.bioontology.org%2Fontology%2FSNOMEDCT%2F410942007","SNOMEDCT: Drug or medicament")</f>
        <v>SNOMEDCT: Drug or medicament</v>
      </c>
      <c r="B48" s="17"/>
      <c r="C48" s="17"/>
      <c r="D48" s="17"/>
      <c r="E48" s="17"/>
      <c r="F48" s="17"/>
      <c r="G48" s="17"/>
      <c r="H48" s="17"/>
      <c r="I48" s="17"/>
      <c r="J48" s="17"/>
      <c r="K48" s="17"/>
    </row>
    <row r="49" ht="18.0" customHeight="1">
      <c r="A49" s="33" t="str">
        <f>HYPERLINK("https://bioportal.bioontology.org/ontologies/SNOMEDCT/?p=classes&amp;conceptid=http%3A%2F%2Fpurl.bioontology.org%2Fontology%2FSNOMEDCT%2F373873005","SNOMEDCT: Pharmaceutical / biologic product")</f>
        <v>SNOMEDCT: Pharmaceutical / biologic product</v>
      </c>
      <c r="B49" s="17"/>
      <c r="C49" s="17"/>
      <c r="D49" s="17"/>
      <c r="E49" s="17"/>
      <c r="F49" s="17"/>
      <c r="G49" s="17"/>
      <c r="H49" s="17"/>
      <c r="I49" s="17"/>
      <c r="J49" s="17"/>
      <c r="K49" s="17"/>
    </row>
    <row r="50" ht="18.0" customHeight="1">
      <c r="A50" s="1"/>
      <c r="B50" s="1"/>
      <c r="C50" s="1"/>
      <c r="D50" s="1"/>
      <c r="E50" s="1"/>
      <c r="F50" s="1"/>
      <c r="G50" s="1"/>
      <c r="H50" s="1"/>
      <c r="I50" s="1"/>
      <c r="J50" s="1"/>
      <c r="K50" s="1"/>
    </row>
    <row r="51">
      <c r="A51" s="21" t="s">
        <v>183</v>
      </c>
      <c r="B51" s="1"/>
      <c r="C51" s="1"/>
      <c r="D51" s="1"/>
      <c r="E51" s="1"/>
      <c r="F51" s="1"/>
      <c r="G51" s="1"/>
      <c r="H51" s="1"/>
      <c r="I51" s="1"/>
      <c r="J51" s="1"/>
      <c r="K51" s="1"/>
    </row>
    <row r="52">
      <c r="A52" s="6" t="str">
        <f>HYPERLINK("http://www.demcare.eu/results/ontologies","Dem@Care Lab Ontology for Dementia Assessment")</f>
        <v>Dem@Care Lab Ontology for Dementia Assessment</v>
      </c>
      <c r="B52" s="1" t="s">
        <v>184</v>
      </c>
      <c r="C52" s="6" t="s">
        <v>185</v>
      </c>
      <c r="D52" s="6" t="s">
        <v>186</v>
      </c>
      <c r="E52" s="1" t="s">
        <v>187</v>
      </c>
      <c r="F52" s="6" t="s">
        <v>188</v>
      </c>
      <c r="G52" s="1">
        <v>2014.0</v>
      </c>
      <c r="H52" s="1"/>
      <c r="I52" s="1" t="s">
        <v>189</v>
      </c>
      <c r="J52" s="1"/>
      <c r="K52" s="1" t="s">
        <v>190</v>
      </c>
    </row>
    <row r="53">
      <c r="A53" s="10" t="str">
        <f>HYPERLINK("cognitiveatlas.org","Cognitive Atlas")</f>
        <v>Cognitive Atlas</v>
      </c>
      <c r="B53" s="7" t="s">
        <v>191</v>
      </c>
      <c r="C53" s="12" t="s">
        <v>192</v>
      </c>
      <c r="D53" s="1"/>
      <c r="E53" s="7" t="s">
        <v>193</v>
      </c>
      <c r="F53" s="7"/>
      <c r="G53" s="7" t="s">
        <v>194</v>
      </c>
      <c r="H53" s="7"/>
      <c r="I53" s="7" t="s">
        <v>195</v>
      </c>
      <c r="J53" s="7" t="s">
        <v>196</v>
      </c>
      <c r="K53" s="1" t="s">
        <v>197</v>
      </c>
    </row>
    <row r="54">
      <c r="A54" s="10" t="str">
        <f>HYPERLINK("https://ddialliance.org/Specification/RDF/Discovery","DDI-RDF Discovery Vocabulary")</f>
        <v>DDI-RDF Discovery Vocabulary</v>
      </c>
      <c r="B54" s="7" t="s">
        <v>198</v>
      </c>
      <c r="C54" s="10" t="s">
        <v>199</v>
      </c>
      <c r="D54" s="1"/>
      <c r="E54" s="7" t="s">
        <v>200</v>
      </c>
      <c r="F54" s="1"/>
      <c r="G54" s="7">
        <v>2013.0</v>
      </c>
      <c r="H54" s="7" t="s">
        <v>201</v>
      </c>
      <c r="I54" s="7" t="s">
        <v>202</v>
      </c>
      <c r="J54" s="1"/>
      <c r="K54" s="7" t="s">
        <v>203</v>
      </c>
    </row>
    <row r="55">
      <c r="A55" s="34" t="str">
        <f>HYPERLINK("https://bioportal.bioontology.org/ontologies/SNOMEDCT/?p=classes&amp;conceptid=http%3A%2F%2Fpurl.bioontology.org%2Fontology%2FSNOMEDCT%2F273249006","SNOMEDCT assessment scales")</f>
        <v>SNOMEDCT assessment scales</v>
      </c>
      <c r="B55" s="35"/>
      <c r="C55" s="29"/>
      <c r="D55" s="17"/>
      <c r="E55" s="35"/>
      <c r="F55" s="17"/>
      <c r="G55" s="29"/>
      <c r="H55" s="29"/>
      <c r="I55" s="29"/>
      <c r="J55" s="17"/>
      <c r="K55" s="29"/>
    </row>
    <row r="56">
      <c r="A56" s="36" t="str">
        <f>HYPERLINK("https://ddialliance.org/Specification/DDI-Lifecycle/3.2/","DDI-Lifecycle")</f>
        <v>DDI-Lifecycle</v>
      </c>
      <c r="B56" s="37"/>
      <c r="C56" s="37"/>
      <c r="D56" s="37"/>
      <c r="E56" s="38" t="s">
        <v>204</v>
      </c>
      <c r="F56" s="39" t="s">
        <v>205</v>
      </c>
      <c r="G56" s="37">
        <v>2014.0</v>
      </c>
      <c r="H56" s="37"/>
      <c r="I56" s="37"/>
      <c r="J56" s="37"/>
      <c r="K56" s="38" t="s">
        <v>206</v>
      </c>
    </row>
    <row r="57">
      <c r="A57" s="39" t="str">
        <f>HYPERLINK("https://bioportal.bioontology.org/ontologies/ONL-MSA","OntoNeuroLOG Mental State Assessment")</f>
        <v>OntoNeuroLOG Mental State Assessment</v>
      </c>
      <c r="B57" s="37" t="s">
        <v>207</v>
      </c>
      <c r="C57" s="39" t="s">
        <v>208</v>
      </c>
      <c r="D57" s="39" t="s">
        <v>209</v>
      </c>
      <c r="E57" s="37" t="s">
        <v>210</v>
      </c>
      <c r="F57" s="37"/>
      <c r="G57" s="37">
        <v>2013.0</v>
      </c>
      <c r="H57" s="37" t="s">
        <v>211</v>
      </c>
      <c r="I57" s="37"/>
      <c r="J57" s="37"/>
      <c r="K57" s="37" t="s">
        <v>80</v>
      </c>
    </row>
    <row r="58">
      <c r="A58" s="1"/>
      <c r="B58" s="1"/>
      <c r="C58" s="1"/>
      <c r="D58" s="1"/>
      <c r="E58" s="1"/>
      <c r="F58" s="1"/>
      <c r="G58" s="1"/>
      <c r="H58" s="1"/>
      <c r="I58" s="1"/>
      <c r="J58" s="1"/>
      <c r="K58" s="1"/>
    </row>
    <row r="59">
      <c r="A59" s="5" t="s">
        <v>212</v>
      </c>
      <c r="B59" s="1"/>
      <c r="C59" s="1"/>
      <c r="D59" s="1"/>
      <c r="E59" s="1"/>
      <c r="F59" s="1"/>
      <c r="G59" s="1"/>
      <c r="H59" s="1"/>
      <c r="I59" s="1"/>
      <c r="J59" s="1"/>
      <c r="K59" s="1"/>
    </row>
    <row r="60">
      <c r="A60" s="6" t="str">
        <f>HYPERLINK("https://www.w3.org/2005/Incubator/ssn/ssnx/ssn","Semantic Sensor Network Ontology")</f>
        <v>Semantic Sensor Network Ontology</v>
      </c>
      <c r="B60" s="1" t="s">
        <v>213</v>
      </c>
      <c r="C60" s="6" t="s">
        <v>214</v>
      </c>
      <c r="D60" s="1"/>
      <c r="E60" s="7" t="s">
        <v>215</v>
      </c>
      <c r="F60" s="1"/>
      <c r="G60" s="1">
        <v>2011.0</v>
      </c>
      <c r="H60" s="1" t="s">
        <v>216</v>
      </c>
      <c r="I60" s="7" t="s">
        <v>217</v>
      </c>
      <c r="J60" s="1"/>
      <c r="K60" s="7" t="s">
        <v>218</v>
      </c>
    </row>
    <row r="61">
      <c r="A61" s="6" t="str">
        <f>HYPERLINK("https://lov.linkeddata.es/dataset/lov/vocabs/m3lite","M3-lite")</f>
        <v>M3-lite</v>
      </c>
      <c r="B61" s="1" t="s">
        <v>219</v>
      </c>
      <c r="C61" s="6" t="s">
        <v>220</v>
      </c>
      <c r="D61" s="6" t="s">
        <v>221</v>
      </c>
      <c r="E61" s="1" t="s">
        <v>222</v>
      </c>
      <c r="F61" s="6" t="s">
        <v>223</v>
      </c>
      <c r="G61" s="1">
        <v>2019.0</v>
      </c>
      <c r="H61" s="1" t="s">
        <v>224</v>
      </c>
      <c r="I61" s="7" t="s">
        <v>225</v>
      </c>
      <c r="J61" s="7" t="s">
        <v>226</v>
      </c>
      <c r="K61" s="1" t="s">
        <v>227</v>
      </c>
    </row>
    <row r="62">
      <c r="A62" s="6" t="str">
        <f>HYPERLINK("https://sensormeasurement.appspot.com/?p=m3","Machine-to-Machine Measurement")</f>
        <v>Machine-to-Machine Measurement</v>
      </c>
      <c r="B62" s="1" t="s">
        <v>228</v>
      </c>
      <c r="C62" s="6" t="s">
        <v>229</v>
      </c>
      <c r="D62" s="6" t="s">
        <v>230</v>
      </c>
      <c r="E62" s="1" t="s">
        <v>231</v>
      </c>
      <c r="F62" s="6" t="s">
        <v>232</v>
      </c>
      <c r="G62" s="1">
        <v>2019.0</v>
      </c>
      <c r="H62" s="1" t="s">
        <v>233</v>
      </c>
      <c r="I62" s="7" t="s">
        <v>234</v>
      </c>
      <c r="J62" s="7" t="s">
        <v>235</v>
      </c>
      <c r="K62" s="7" t="s">
        <v>236</v>
      </c>
    </row>
    <row r="63">
      <c r="A63" s="6" t="str">
        <f>HYPERLINK("http://purl.oclc.org/NET/ssnx/qu/qu","Library for Quantity Kinds and Units")</f>
        <v>Library for Quantity Kinds and Units</v>
      </c>
      <c r="B63" s="1" t="s">
        <v>237</v>
      </c>
      <c r="C63" s="6" t="s">
        <v>238</v>
      </c>
      <c r="D63" s="1"/>
      <c r="E63" s="7" t="s">
        <v>239</v>
      </c>
      <c r="F63" s="1" t="s">
        <v>240</v>
      </c>
      <c r="G63" s="1">
        <v>2011.0</v>
      </c>
      <c r="H63" s="1" t="s">
        <v>241</v>
      </c>
      <c r="I63" s="7"/>
      <c r="J63" s="1"/>
      <c r="K63" s="1" t="s">
        <v>80</v>
      </c>
    </row>
    <row r="64">
      <c r="A64" s="6" t="str">
        <f>HYPERLINK("http://purl.oclc.org/NET/ssnx/qu/qu-rec20","Ontology for Quantity Kinds and Units")</f>
        <v>Ontology for Quantity Kinds and Units</v>
      </c>
      <c r="B64" s="1" t="s">
        <v>242</v>
      </c>
      <c r="C64" s="6" t="s">
        <v>243</v>
      </c>
      <c r="D64" s="1"/>
      <c r="E64" s="7" t="s">
        <v>244</v>
      </c>
      <c r="F64" s="1" t="s">
        <v>240</v>
      </c>
      <c r="G64" s="1">
        <v>2010.0</v>
      </c>
      <c r="H64" s="7" t="s">
        <v>245</v>
      </c>
      <c r="I64" s="1"/>
      <c r="J64" s="1"/>
      <c r="K64" s="7" t="s">
        <v>246</v>
      </c>
    </row>
    <row r="65">
      <c r="A65" s="40" t="s">
        <v>247</v>
      </c>
      <c r="B65" s="2" t="s">
        <v>248</v>
      </c>
      <c r="C65" s="41" t="s">
        <v>249</v>
      </c>
      <c r="D65" s="3" t="s">
        <v>250</v>
      </c>
      <c r="E65" s="42" t="s">
        <v>251</v>
      </c>
      <c r="F65" s="1"/>
      <c r="G65" s="2">
        <v>2020.0</v>
      </c>
      <c r="H65" s="1"/>
      <c r="I65" s="2" t="s">
        <v>252</v>
      </c>
      <c r="J65" s="2" t="s">
        <v>253</v>
      </c>
      <c r="K65" s="2" t="s">
        <v>80</v>
      </c>
    </row>
    <row r="66">
      <c r="A66" s="43" t="s">
        <v>254</v>
      </c>
      <c r="B66" s="2" t="s">
        <v>255</v>
      </c>
      <c r="C66" s="44" t="s">
        <v>256</v>
      </c>
      <c r="D66" s="3" t="s">
        <v>257</v>
      </c>
      <c r="E66" s="42" t="s">
        <v>258</v>
      </c>
      <c r="F66" s="1"/>
      <c r="G66" s="2">
        <v>2019.0</v>
      </c>
      <c r="H66" s="1"/>
      <c r="I66" s="2" t="s">
        <v>259</v>
      </c>
      <c r="J66" s="1"/>
      <c r="K66" s="2" t="s">
        <v>80</v>
      </c>
    </row>
    <row r="67">
      <c r="A67" s="1"/>
      <c r="B67" s="1"/>
      <c r="C67" s="1"/>
      <c r="D67" s="1"/>
      <c r="E67" s="1"/>
      <c r="F67" s="1"/>
      <c r="G67" s="1"/>
      <c r="H67" s="1"/>
      <c r="I67" s="1"/>
      <c r="J67" s="1"/>
      <c r="K67" s="1"/>
    </row>
    <row r="68">
      <c r="A68" s="5" t="s">
        <v>260</v>
      </c>
      <c r="B68" s="1"/>
      <c r="C68" s="1"/>
      <c r="D68" s="1"/>
      <c r="E68" s="1"/>
      <c r="F68" s="1"/>
      <c r="G68" s="1"/>
      <c r="H68" s="1"/>
      <c r="I68" s="1"/>
      <c r="J68" s="1"/>
      <c r="K68" s="1"/>
    </row>
    <row r="69">
      <c r="A69" s="39" t="s">
        <v>261</v>
      </c>
      <c r="B69" s="37"/>
      <c r="C69" s="37"/>
      <c r="D69" s="37"/>
      <c r="E69" s="37"/>
      <c r="F69" s="37"/>
      <c r="G69" s="37">
        <v>2017.0</v>
      </c>
      <c r="H69" s="37"/>
      <c r="I69" s="37"/>
      <c r="J69" s="37"/>
      <c r="K69" s="37"/>
    </row>
    <row r="70">
      <c r="A70" s="39" t="s">
        <v>262</v>
      </c>
      <c r="B70" s="37"/>
      <c r="C70" s="37"/>
      <c r="D70" s="37"/>
      <c r="E70" s="37"/>
      <c r="F70" s="37"/>
      <c r="G70" s="37">
        <v>2014.0</v>
      </c>
      <c r="H70" s="37"/>
      <c r="I70" s="37"/>
      <c r="J70" s="37"/>
      <c r="K70" s="37"/>
    </row>
    <row r="71">
      <c r="A71" s="39" t="s">
        <v>263</v>
      </c>
      <c r="B71" s="37"/>
      <c r="C71" s="37"/>
      <c r="D71" s="37"/>
      <c r="E71" s="37"/>
      <c r="F71" s="37"/>
      <c r="G71" s="37">
        <v>2015.0</v>
      </c>
      <c r="H71" s="37"/>
      <c r="I71" s="37"/>
      <c r="J71" s="37"/>
      <c r="K71" s="37"/>
    </row>
    <row r="72">
      <c r="A72" s="37" t="s">
        <v>264</v>
      </c>
      <c r="B72" s="37" t="s">
        <v>265</v>
      </c>
      <c r="C72" s="39" t="s">
        <v>266</v>
      </c>
      <c r="D72" s="37"/>
      <c r="E72" s="37"/>
      <c r="F72" s="37"/>
      <c r="G72" s="37" t="s">
        <v>267</v>
      </c>
      <c r="H72" s="37"/>
      <c r="I72" s="37"/>
      <c r="J72" s="37"/>
      <c r="K72" s="37"/>
    </row>
    <row r="73">
      <c r="A73" s="39" t="s">
        <v>268</v>
      </c>
      <c r="B73" s="37"/>
      <c r="C73" s="37"/>
      <c r="D73" s="37"/>
      <c r="E73" s="37"/>
      <c r="F73" s="37"/>
      <c r="G73" s="37">
        <v>2014.0</v>
      </c>
      <c r="H73" s="37"/>
      <c r="I73" s="37"/>
      <c r="J73" s="37"/>
      <c r="K73" s="37"/>
    </row>
    <row r="74">
      <c r="A74" s="39" t="s">
        <v>269</v>
      </c>
      <c r="B74" s="37"/>
      <c r="C74" s="37"/>
      <c r="D74" s="37"/>
      <c r="E74" s="37"/>
      <c r="F74" s="37"/>
      <c r="G74" s="37">
        <v>2010.0</v>
      </c>
      <c r="H74" s="37"/>
      <c r="I74" s="37"/>
      <c r="J74" s="37"/>
      <c r="K74" s="37"/>
    </row>
    <row r="75">
      <c r="A75" s="36" t="str">
        <f>HYPERLINK("http://smiy.sourceforge.net/cco/spec/cognitivecharacteristics.html#CognitiveCharacteristic","Cognitive Characteristics Ontology 0.2")</f>
        <v>Cognitive Characteristics Ontology 0.2</v>
      </c>
      <c r="B75" s="37"/>
      <c r="C75" s="37"/>
      <c r="D75" s="37"/>
      <c r="E75" s="37"/>
      <c r="F75" s="37"/>
      <c r="G75" s="37">
        <v>2010.0</v>
      </c>
      <c r="H75" s="37"/>
      <c r="I75" s="37"/>
      <c r="J75" s="37"/>
      <c r="K75" s="37"/>
    </row>
    <row r="76">
      <c r="A76" s="39" t="s">
        <v>270</v>
      </c>
      <c r="B76" s="37" t="s">
        <v>271</v>
      </c>
      <c r="C76" s="39" t="s">
        <v>272</v>
      </c>
      <c r="D76" s="39" t="s">
        <v>273</v>
      </c>
      <c r="E76" s="37" t="s">
        <v>274</v>
      </c>
      <c r="F76" s="37"/>
      <c r="G76" s="37">
        <v>2013.0</v>
      </c>
      <c r="H76" s="37"/>
      <c r="I76" s="37"/>
      <c r="J76" s="37"/>
      <c r="K76" s="37"/>
    </row>
    <row r="77">
      <c r="A77" s="37" t="s">
        <v>275</v>
      </c>
      <c r="B77" s="37" t="s">
        <v>276</v>
      </c>
      <c r="C77" s="39" t="s">
        <v>277</v>
      </c>
      <c r="D77" s="37"/>
      <c r="E77" s="37" t="s">
        <v>278</v>
      </c>
      <c r="F77" s="37"/>
      <c r="G77" s="37">
        <v>2017.0</v>
      </c>
      <c r="H77" s="37"/>
      <c r="I77" s="37"/>
      <c r="J77" s="37"/>
      <c r="K77" s="37"/>
    </row>
    <row r="78">
      <c r="A78" s="39" t="str">
        <f>HYPERLINK("http://linguistics-ontology.org/","General Ontology for Linguistic Description")</f>
        <v>General Ontology for Linguistic Description</v>
      </c>
      <c r="B78" s="37" t="s">
        <v>279</v>
      </c>
      <c r="C78" s="39" t="s">
        <v>280</v>
      </c>
      <c r="D78" s="39" t="s">
        <v>281</v>
      </c>
      <c r="E78" s="37" t="s">
        <v>282</v>
      </c>
      <c r="F78" s="37"/>
      <c r="G78" s="37">
        <v>2010.0</v>
      </c>
      <c r="H78" s="37" t="s">
        <v>283</v>
      </c>
      <c r="I78" s="37"/>
      <c r="J78" s="37"/>
      <c r="K78" s="45" t="s">
        <v>284</v>
      </c>
    </row>
    <row r="79">
      <c r="A79" s="39" t="s">
        <v>285</v>
      </c>
      <c r="B79" s="37" t="s">
        <v>286</v>
      </c>
      <c r="C79" s="39" t="s">
        <v>287</v>
      </c>
      <c r="D79" s="39" t="s">
        <v>288</v>
      </c>
      <c r="E79" s="37" t="s">
        <v>289</v>
      </c>
      <c r="F79" s="37"/>
      <c r="G79" s="37">
        <v>2014.0</v>
      </c>
      <c r="H79" s="37"/>
      <c r="I79" s="37" t="s">
        <v>290</v>
      </c>
      <c r="J79" s="37" t="s">
        <v>291</v>
      </c>
      <c r="K79" s="37"/>
    </row>
    <row r="80">
      <c r="A80" s="39" t="s">
        <v>292</v>
      </c>
      <c r="B80" s="37"/>
      <c r="C80" s="37"/>
      <c r="D80" s="37"/>
      <c r="E80" s="37"/>
      <c r="F80" s="37"/>
      <c r="G80" s="37">
        <v>2013.0</v>
      </c>
      <c r="H80" s="37"/>
      <c r="I80" s="37"/>
      <c r="J80" s="37"/>
      <c r="K80" s="37"/>
    </row>
    <row r="81">
      <c r="A81" s="39" t="s">
        <v>173</v>
      </c>
      <c r="B81" s="37"/>
      <c r="C81" s="37"/>
      <c r="D81" s="37"/>
      <c r="E81" s="37"/>
      <c r="F81" s="37"/>
      <c r="G81" s="37">
        <v>2019.0</v>
      </c>
      <c r="H81" s="37"/>
      <c r="I81" s="37" t="s">
        <v>293</v>
      </c>
      <c r="J81" s="37" t="s">
        <v>294</v>
      </c>
      <c r="K81" s="37"/>
    </row>
    <row r="82">
      <c r="A82" s="39" t="s">
        <v>295</v>
      </c>
      <c r="B82" s="37"/>
      <c r="C82" s="37"/>
      <c r="D82" s="37"/>
      <c r="E82" s="37"/>
      <c r="F82" s="37"/>
      <c r="G82" s="37">
        <v>2013.0</v>
      </c>
      <c r="H82" s="37"/>
      <c r="I82" s="37" t="s">
        <v>296</v>
      </c>
      <c r="J82" s="37" t="s">
        <v>297</v>
      </c>
      <c r="K82" s="37"/>
    </row>
    <row r="83">
      <c r="A83" s="39" t="s">
        <v>254</v>
      </c>
      <c r="B83" s="37" t="s">
        <v>298</v>
      </c>
      <c r="C83" s="39" t="s">
        <v>299</v>
      </c>
      <c r="D83" s="39" t="s">
        <v>257</v>
      </c>
      <c r="E83" s="37" t="s">
        <v>300</v>
      </c>
      <c r="F83" s="37"/>
      <c r="G83" s="37">
        <v>2019.0</v>
      </c>
      <c r="H83" s="37"/>
      <c r="I83" s="37"/>
      <c r="J83" s="37"/>
      <c r="K83" s="37"/>
    </row>
    <row r="84">
      <c r="A84" s="36" t="s">
        <v>301</v>
      </c>
      <c r="B84" s="45" t="s">
        <v>302</v>
      </c>
      <c r="C84" s="36" t="s">
        <v>303</v>
      </c>
      <c r="D84" s="37"/>
      <c r="E84" s="45" t="s">
        <v>304</v>
      </c>
      <c r="F84" s="37"/>
      <c r="G84" s="37">
        <v>2013.0</v>
      </c>
      <c r="H84" s="37"/>
      <c r="I84" s="37"/>
      <c r="J84" s="37"/>
      <c r="K84" s="46" t="s">
        <v>305</v>
      </c>
    </row>
    <row r="85">
      <c r="A85" s="39" t="str">
        <f>HYPERLINK("http://www.scholix.org/","Scholarly Link eXchange")</f>
        <v>Scholarly Link eXchange</v>
      </c>
      <c r="B85" s="37" t="s">
        <v>306</v>
      </c>
      <c r="C85" s="39" t="s">
        <v>307</v>
      </c>
      <c r="D85" s="39" t="s">
        <v>308</v>
      </c>
      <c r="E85" s="39" t="s">
        <v>309</v>
      </c>
      <c r="F85" s="37"/>
      <c r="G85" s="37">
        <v>2017.0</v>
      </c>
      <c r="H85" s="37"/>
      <c r="I85" s="37"/>
      <c r="J85" s="37"/>
      <c r="K85" s="37"/>
    </row>
    <row r="86">
      <c r="A86" s="39" t="s">
        <v>310</v>
      </c>
      <c r="B86" s="37"/>
      <c r="C86" s="37"/>
      <c r="D86" s="37"/>
      <c r="E86" s="37"/>
      <c r="F86" s="37"/>
      <c r="G86" s="37">
        <v>2015.0</v>
      </c>
      <c r="H86" s="37"/>
      <c r="I86" s="37"/>
      <c r="J86" s="37"/>
      <c r="K86" s="37"/>
    </row>
    <row r="87">
      <c r="A87" s="39" t="str">
        <f>HYPERLINK("https://www.w3.org/2009/08/skos-reference/skos.html","Simple Knowledge Organization System")</f>
        <v>Simple Knowledge Organization System</v>
      </c>
      <c r="B87" s="37" t="s">
        <v>311</v>
      </c>
      <c r="C87" s="39" t="s">
        <v>312</v>
      </c>
      <c r="D87" s="37"/>
      <c r="E87" s="37" t="s">
        <v>313</v>
      </c>
      <c r="F87" s="37"/>
      <c r="G87" s="37">
        <v>2009.0</v>
      </c>
      <c r="H87" s="37"/>
      <c r="I87" s="37"/>
      <c r="J87" s="37"/>
      <c r="K87" s="37"/>
    </row>
    <row r="88">
      <c r="A88" s="39" t="s">
        <v>314</v>
      </c>
      <c r="B88" s="37"/>
      <c r="C88" s="37"/>
      <c r="D88" s="37"/>
      <c r="E88" s="37"/>
      <c r="F88" s="37"/>
      <c r="G88" s="37">
        <v>2017.0</v>
      </c>
      <c r="H88" s="37" t="s">
        <v>315</v>
      </c>
      <c r="I88" s="37"/>
      <c r="J88" s="37"/>
      <c r="K88" s="37"/>
    </row>
    <row r="89">
      <c r="A89" s="39" t="s">
        <v>316</v>
      </c>
      <c r="B89" s="37"/>
      <c r="C89" s="37"/>
      <c r="D89" s="37"/>
      <c r="E89" s="37"/>
      <c r="F89" s="37"/>
      <c r="G89" s="37">
        <v>2009.0</v>
      </c>
      <c r="H89" s="37"/>
      <c r="I89" s="37"/>
      <c r="J89" s="37"/>
      <c r="K89" s="37"/>
    </row>
    <row r="90">
      <c r="A90" s="39" t="s">
        <v>317</v>
      </c>
      <c r="B90" s="37"/>
      <c r="C90" s="37"/>
      <c r="D90" s="37"/>
      <c r="E90" s="37"/>
      <c r="F90" s="37"/>
      <c r="G90" s="37">
        <v>2020.0</v>
      </c>
      <c r="H90" s="37" t="s">
        <v>318</v>
      </c>
      <c r="I90" s="37"/>
      <c r="J90" s="37"/>
      <c r="K90" s="37"/>
    </row>
    <row r="91">
      <c r="A91" s="39" t="s">
        <v>319</v>
      </c>
      <c r="B91" s="37"/>
      <c r="C91" s="37"/>
      <c r="D91" s="37"/>
      <c r="E91" s="37"/>
      <c r="F91" s="37"/>
      <c r="G91" s="37">
        <v>2011.0</v>
      </c>
      <c r="H91" s="37"/>
      <c r="I91" s="37"/>
      <c r="J91" s="37"/>
      <c r="K91" s="37"/>
    </row>
    <row r="92">
      <c r="A92" s="39" t="s">
        <v>320</v>
      </c>
      <c r="B92" s="37"/>
      <c r="C92" s="37"/>
      <c r="D92" s="37"/>
      <c r="E92" s="37"/>
      <c r="F92" s="37"/>
      <c r="G92" s="37">
        <v>2012.0</v>
      </c>
      <c r="H92" s="37"/>
      <c r="I92" s="37"/>
      <c r="J92" s="37"/>
      <c r="K92" s="37"/>
    </row>
    <row r="93">
      <c r="A93" s="1"/>
      <c r="B93" s="1"/>
      <c r="C93" s="1"/>
      <c r="D93" s="1"/>
      <c r="E93" s="1"/>
      <c r="F93" s="1"/>
      <c r="G93" s="1"/>
      <c r="H93" s="1"/>
      <c r="I93" s="1"/>
      <c r="J93" s="1"/>
      <c r="K93" s="1"/>
    </row>
    <row r="94">
      <c r="A94" s="1"/>
      <c r="B94" s="1"/>
      <c r="C94" s="1"/>
      <c r="D94" s="1"/>
      <c r="E94" s="1"/>
      <c r="F94" s="1"/>
      <c r="G94" s="1"/>
      <c r="H94" s="1"/>
      <c r="I94" s="1"/>
      <c r="J94" s="1"/>
      <c r="K94" s="1"/>
    </row>
  </sheetData>
  <hyperlinks>
    <hyperlink r:id="rId1" ref="C2"/>
    <hyperlink r:id="rId2" ref="C3"/>
    <hyperlink r:id="rId3" ref="C4"/>
    <hyperlink r:id="rId4" ref="C5"/>
    <hyperlink r:id="rId5" ref="C6"/>
    <hyperlink r:id="rId6" ref="C9"/>
    <hyperlink r:id="rId7" ref="C10"/>
    <hyperlink r:id="rId8" ref="C11"/>
    <hyperlink r:id="rId9" ref="D11"/>
    <hyperlink r:id="rId10" ref="F11"/>
    <hyperlink r:id="rId11" ref="C12"/>
    <hyperlink r:id="rId12" ref="D12"/>
    <hyperlink r:id="rId13" ref="C13"/>
    <hyperlink r:id="rId14" ref="D13"/>
    <hyperlink r:id="rId15" ref="C14"/>
    <hyperlink r:id="rId16" ref="E14"/>
    <hyperlink r:id="rId17" ref="C15"/>
    <hyperlink r:id="rId18" ref="D15"/>
    <hyperlink r:id="rId19" ref="A16"/>
    <hyperlink r:id="rId20" ref="C16"/>
    <hyperlink r:id="rId21" ref="D16"/>
    <hyperlink r:id="rId22" ref="A19"/>
    <hyperlink r:id="rId23" ref="C19"/>
    <hyperlink r:id="rId24" ref="D19"/>
    <hyperlink r:id="rId25" ref="A20"/>
    <hyperlink r:id="rId26" ref="D20"/>
    <hyperlink r:id="rId27" ref="A21"/>
    <hyperlink r:id="rId28" ref="C21"/>
    <hyperlink r:id="rId29" ref="D21"/>
    <hyperlink r:id="rId30" ref="C24"/>
    <hyperlink r:id="rId31" ref="D24"/>
    <hyperlink r:id="rId32" ref="C25"/>
    <hyperlink r:id="rId33" ref="K25"/>
    <hyperlink r:id="rId34" ref="C26"/>
    <hyperlink r:id="rId35" ref="K26"/>
    <hyperlink r:id="rId36" ref="C27"/>
    <hyperlink r:id="rId37" ref="D27"/>
    <hyperlink r:id="rId38" ref="K27"/>
    <hyperlink r:id="rId39" ref="C28"/>
    <hyperlink r:id="rId40" ref="C29"/>
    <hyperlink r:id="rId41" ref="D29"/>
    <hyperlink r:id="rId42" ref="C30"/>
    <hyperlink r:id="rId43" ref="D30"/>
    <hyperlink r:id="rId44" ref="C31"/>
    <hyperlink r:id="rId45" ref="D31"/>
    <hyperlink r:id="rId46" ref="C32"/>
    <hyperlink r:id="rId47" ref="D32"/>
    <hyperlink r:id="rId48" ref="C33"/>
    <hyperlink r:id="rId49" ref="D33"/>
    <hyperlink r:id="rId50" ref="F33"/>
    <hyperlink r:id="rId51" ref="A34"/>
    <hyperlink r:id="rId52" ref="C34"/>
    <hyperlink r:id="rId53" ref="D34"/>
    <hyperlink r:id="rId54" ref="C35"/>
    <hyperlink r:id="rId55" ref="D35"/>
    <hyperlink r:id="rId56" ref="C38"/>
    <hyperlink r:id="rId57" ref="D38"/>
    <hyperlink r:id="rId58" ref="F38"/>
    <hyperlink r:id="rId59" ref="C39"/>
    <hyperlink r:id="rId60" ref="A40"/>
    <hyperlink r:id="rId61" ref="C40"/>
    <hyperlink r:id="rId62" ref="D40"/>
    <hyperlink r:id="rId63" ref="C41"/>
    <hyperlink r:id="rId64" ref="C42"/>
    <hyperlink r:id="rId65" ref="D42"/>
    <hyperlink r:id="rId66" ref="C43"/>
    <hyperlink r:id="rId67" ref="C44"/>
    <hyperlink r:id="rId68" ref="A45"/>
    <hyperlink r:id="rId69" ref="C45"/>
    <hyperlink r:id="rId70" ref="D45"/>
    <hyperlink r:id="rId71" ref="K45"/>
    <hyperlink r:id="rId72" ref="C46"/>
    <hyperlink r:id="rId73" ref="C47"/>
    <hyperlink r:id="rId74" ref="C52"/>
    <hyperlink r:id="rId75" ref="D52"/>
    <hyperlink r:id="rId76" ref="F52"/>
    <hyperlink r:id="rId77" ref="C53"/>
    <hyperlink r:id="rId78" ref="C54"/>
    <hyperlink r:id="rId79" ref="F56"/>
    <hyperlink r:id="rId80" ref="C57"/>
    <hyperlink r:id="rId81" ref="D57"/>
    <hyperlink r:id="rId82" ref="C60"/>
    <hyperlink r:id="rId83" ref="C61"/>
    <hyperlink r:id="rId84" ref="D61"/>
    <hyperlink r:id="rId85" ref="F61"/>
    <hyperlink r:id="rId86" ref="C62"/>
    <hyperlink r:id="rId87" ref="D62"/>
    <hyperlink r:id="rId88" ref="F62"/>
    <hyperlink r:id="rId89" ref="C63"/>
    <hyperlink r:id="rId90" ref="C64"/>
    <hyperlink r:id="rId91" ref="A65"/>
    <hyperlink r:id="rId92" ref="C65"/>
    <hyperlink r:id="rId93" ref="D65"/>
    <hyperlink r:id="rId94" ref="A66"/>
    <hyperlink r:id="rId95" ref="C66"/>
    <hyperlink r:id="rId96" ref="D66"/>
    <hyperlink r:id="rId97" ref="A69"/>
    <hyperlink r:id="rId98" ref="A70"/>
    <hyperlink r:id="rId99" ref="A71"/>
    <hyperlink r:id="rId100" ref="C72"/>
    <hyperlink r:id="rId101" ref="A73"/>
    <hyperlink r:id="rId102" ref="A74"/>
    <hyperlink r:id="rId103" ref="A76"/>
    <hyperlink r:id="rId104" ref="C76"/>
    <hyperlink r:id="rId105" ref="D76"/>
    <hyperlink r:id="rId106" ref="C77"/>
    <hyperlink r:id="rId107" ref="C78"/>
    <hyperlink r:id="rId108" ref="D78"/>
    <hyperlink r:id="rId109" ref="A79"/>
    <hyperlink r:id="rId110" ref="C79"/>
    <hyperlink r:id="rId111" ref="D79"/>
    <hyperlink r:id="rId112" ref="A80"/>
    <hyperlink r:id="rId113" ref="A81"/>
    <hyperlink r:id="rId114" ref="A82"/>
    <hyperlink r:id="rId115" ref="A83"/>
    <hyperlink r:id="rId116" ref="C83"/>
    <hyperlink r:id="rId117" ref="D83"/>
    <hyperlink r:id="rId118" ref="A84"/>
    <hyperlink r:id="rId119" ref="C84"/>
    <hyperlink r:id="rId120" ref="C85"/>
    <hyperlink r:id="rId121" ref="D85"/>
    <hyperlink r:id="rId122" location="/" ref="E85"/>
    <hyperlink r:id="rId123" ref="A86"/>
    <hyperlink r:id="rId124" ref="C87"/>
    <hyperlink r:id="rId125" ref="A88"/>
    <hyperlink r:id="rId126" ref="A89"/>
    <hyperlink r:id="rId127" ref="A90"/>
    <hyperlink r:id="rId128" ref="A91"/>
    <hyperlink r:id="rId129" ref="A92"/>
  </hyperlinks>
  <drawing r:id="rId1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86"/>
    <col customWidth="1" min="2" max="4" width="14.43"/>
    <col customWidth="1" min="5" max="5" width="32.57"/>
    <col customWidth="1" min="6" max="6" width="19.86"/>
  </cols>
  <sheetData>
    <row r="1" ht="21.0" customHeight="1">
      <c r="A1" s="47" t="s">
        <v>321</v>
      </c>
      <c r="B1" s="48" t="s">
        <v>322</v>
      </c>
      <c r="C1" s="48" t="s">
        <v>323</v>
      </c>
      <c r="D1" s="5" t="s">
        <v>324</v>
      </c>
      <c r="E1" s="47" t="s">
        <v>325</v>
      </c>
      <c r="F1" s="47" t="s">
        <v>326</v>
      </c>
      <c r="G1" s="48" t="s">
        <v>327</v>
      </c>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21.0" customHeight="1">
      <c r="A2" s="11" t="s">
        <v>328</v>
      </c>
      <c r="B2" s="11" t="s">
        <v>329</v>
      </c>
      <c r="C2" s="11" t="s">
        <v>330</v>
      </c>
      <c r="D2" s="49"/>
      <c r="E2" s="11" t="s">
        <v>331</v>
      </c>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row>
    <row r="3" ht="21.0" customHeight="1">
      <c r="A3" s="4" t="s">
        <v>332</v>
      </c>
      <c r="B3" s="4" t="s">
        <v>333</v>
      </c>
      <c r="C3" s="50" t="s">
        <v>334</v>
      </c>
      <c r="D3" s="51"/>
      <c r="E3" s="52"/>
      <c r="F3" s="53"/>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7"/>
    </row>
    <row r="4" ht="21.0" customHeight="1">
      <c r="A4" s="52" t="s">
        <v>335</v>
      </c>
      <c r="B4" s="52" t="s">
        <v>336</v>
      </c>
      <c r="C4" s="53" t="s">
        <v>337</v>
      </c>
      <c r="D4" s="51"/>
      <c r="E4" s="52" t="s">
        <v>338</v>
      </c>
      <c r="F4" s="53" t="s">
        <v>339</v>
      </c>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7"/>
    </row>
    <row r="5" ht="21.0" customHeight="1">
      <c r="A5" s="11" t="s">
        <v>340</v>
      </c>
      <c r="B5" s="11" t="s">
        <v>341</v>
      </c>
      <c r="C5" s="11" t="s">
        <v>342</v>
      </c>
      <c r="D5" s="49"/>
      <c r="E5" s="11" t="s">
        <v>343</v>
      </c>
      <c r="F5" s="55" t="s">
        <v>344</v>
      </c>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row>
    <row r="6" ht="21.0" customHeight="1">
      <c r="A6" s="11" t="s">
        <v>345</v>
      </c>
      <c r="B6" s="11" t="s">
        <v>346</v>
      </c>
      <c r="C6" s="11" t="s">
        <v>346</v>
      </c>
      <c r="D6" s="49"/>
      <c r="E6" s="11" t="s">
        <v>347</v>
      </c>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row>
    <row r="7" ht="21.0" customHeight="1">
      <c r="A7" s="56" t="s">
        <v>348</v>
      </c>
      <c r="B7" s="56" t="s">
        <v>349</v>
      </c>
      <c r="C7" s="56" t="s">
        <v>349</v>
      </c>
      <c r="D7" s="57"/>
      <c r="E7" s="58" t="s">
        <v>350</v>
      </c>
      <c r="F7" s="59"/>
      <c r="G7" s="59"/>
      <c r="H7" s="57"/>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row>
    <row r="8" ht="21.0" customHeight="1">
      <c r="A8" s="56" t="s">
        <v>351</v>
      </c>
      <c r="B8" s="56" t="s">
        <v>352</v>
      </c>
      <c r="C8" s="56" t="s">
        <v>352</v>
      </c>
      <c r="D8" s="57"/>
      <c r="E8" s="1" t="s">
        <v>353</v>
      </c>
      <c r="F8" s="59"/>
      <c r="G8" s="59"/>
      <c r="H8" s="57"/>
      <c r="I8" s="59"/>
      <c r="J8" s="59"/>
      <c r="K8" s="59"/>
      <c r="L8" s="59"/>
      <c r="M8" s="59"/>
      <c r="N8" s="59"/>
      <c r="O8" s="59"/>
      <c r="P8" s="59"/>
      <c r="Q8" s="59"/>
      <c r="R8" s="59"/>
      <c r="S8" s="59"/>
      <c r="T8" s="59"/>
      <c r="U8" s="59"/>
      <c r="V8" s="59"/>
      <c r="W8" s="59"/>
      <c r="X8" s="59"/>
      <c r="Y8" s="59"/>
      <c r="Z8" s="59"/>
      <c r="AA8" s="57"/>
      <c r="AB8" s="57"/>
      <c r="AC8" s="57"/>
      <c r="AD8" s="57"/>
      <c r="AE8" s="57"/>
      <c r="AF8" s="57"/>
      <c r="AG8" s="57"/>
      <c r="AH8" s="57"/>
      <c r="AI8" s="57"/>
      <c r="AJ8" s="57"/>
    </row>
    <row r="9" ht="21.0" customHeight="1">
      <c r="A9" s="60" t="s">
        <v>354</v>
      </c>
      <c r="B9" s="60" t="s">
        <v>355</v>
      </c>
      <c r="C9" s="60" t="s">
        <v>356</v>
      </c>
      <c r="D9" s="57"/>
      <c r="E9" s="61"/>
      <c r="F9" s="58"/>
      <c r="G9" s="58"/>
      <c r="H9" s="62"/>
      <c r="I9" s="57"/>
      <c r="J9" s="58"/>
      <c r="K9" s="58"/>
      <c r="L9" s="58"/>
      <c r="M9" s="58"/>
      <c r="N9" s="58"/>
      <c r="O9" s="58"/>
      <c r="P9" s="58"/>
      <c r="Q9" s="58"/>
      <c r="R9" s="58"/>
      <c r="S9" s="58"/>
      <c r="T9" s="58"/>
      <c r="U9" s="58"/>
      <c r="V9" s="58"/>
      <c r="W9" s="58"/>
      <c r="X9" s="58"/>
      <c r="Y9" s="58"/>
      <c r="Z9" s="58"/>
      <c r="AA9" s="1"/>
      <c r="AB9" s="1"/>
      <c r="AC9" s="1"/>
      <c r="AD9" s="1"/>
      <c r="AE9" s="1"/>
      <c r="AF9" s="1"/>
      <c r="AG9" s="1"/>
      <c r="AH9" s="1"/>
      <c r="AI9" s="1"/>
      <c r="AJ9" s="1"/>
    </row>
    <row r="10" ht="21.0" customHeight="1">
      <c r="A10" s="49" t="s">
        <v>357</v>
      </c>
      <c r="B10" s="49" t="s">
        <v>358</v>
      </c>
      <c r="C10" s="63" t="s">
        <v>359</v>
      </c>
      <c r="D10" s="1"/>
      <c r="E10" s="64" t="s">
        <v>360</v>
      </c>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ht="21.0" customHeight="1">
      <c r="A11" s="49" t="s">
        <v>361</v>
      </c>
      <c r="B11" s="65" t="s">
        <v>362</v>
      </c>
      <c r="C11" s="65" t="s">
        <v>363</v>
      </c>
      <c r="D11" s="1"/>
      <c r="E11" s="11" t="s">
        <v>364</v>
      </c>
      <c r="F11" s="57"/>
      <c r="G11" s="57"/>
      <c r="H11" s="57"/>
      <c r="I11" s="57"/>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row>
    <row r="12" ht="21.0" customHeight="1">
      <c r="A12" s="1" t="s">
        <v>365</v>
      </c>
      <c r="B12" s="1" t="s">
        <v>366</v>
      </c>
      <c r="C12" s="1" t="s">
        <v>367</v>
      </c>
      <c r="D12" s="1"/>
      <c r="E12" s="66" t="s">
        <v>368</v>
      </c>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ht="21.0" customHeight="1">
      <c r="A13" s="49" t="s">
        <v>369</v>
      </c>
      <c r="B13" s="49" t="s">
        <v>370</v>
      </c>
      <c r="C13" s="67" t="s">
        <v>371</v>
      </c>
      <c r="D13" s="59"/>
      <c r="E13" s="67" t="s">
        <v>372</v>
      </c>
      <c r="F13" s="57"/>
      <c r="G13" s="57"/>
      <c r="H13" s="57"/>
      <c r="I13" s="6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row>
    <row r="14" ht="21.0" customHeight="1">
      <c r="A14" s="67" t="s">
        <v>373</v>
      </c>
      <c r="B14" s="67" t="s">
        <v>10</v>
      </c>
      <c r="C14" s="67" t="s">
        <v>374</v>
      </c>
      <c r="D14" s="59"/>
      <c r="E14" s="67" t="s">
        <v>375</v>
      </c>
      <c r="F14" s="57" t="s">
        <v>376</v>
      </c>
      <c r="G14" s="57"/>
      <c r="H14" s="57"/>
      <c r="I14" s="67"/>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row>
    <row r="15" ht="21.0" customHeight="1">
      <c r="A15" s="2" t="s">
        <v>377</v>
      </c>
      <c r="B15" s="2" t="s">
        <v>378</v>
      </c>
      <c r="C15" s="68" t="s">
        <v>378</v>
      </c>
      <c r="D15" s="58"/>
      <c r="E15" s="2"/>
      <c r="F15" s="1"/>
      <c r="G15" s="1"/>
      <c r="H15" s="1"/>
      <c r="I15" s="2"/>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ht="21.0" customHeight="1">
      <c r="A16" s="11" t="s">
        <v>379</v>
      </c>
      <c r="B16" s="11" t="s">
        <v>380</v>
      </c>
      <c r="C16" s="11" t="s">
        <v>381</v>
      </c>
      <c r="D16" s="1"/>
      <c r="E16" s="69" t="s">
        <v>382</v>
      </c>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row>
    <row r="17" ht="21.0" customHeight="1">
      <c r="A17" s="7"/>
      <c r="B17" s="7"/>
      <c r="C17" s="7"/>
      <c r="D17" s="1"/>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row>
    <row r="18" ht="21.0" customHeight="1">
      <c r="A18" s="7"/>
      <c r="B18" s="7"/>
      <c r="C18" s="7"/>
      <c r="D18" s="1"/>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row>
    <row r="19" ht="21.0" customHeight="1">
      <c r="A19" s="7"/>
      <c r="B19" s="7"/>
      <c r="C19" s="7"/>
      <c r="D19" s="1"/>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row>
    <row r="20" ht="21.0" customHeight="1">
      <c r="A20" s="7"/>
      <c r="B20" s="7"/>
      <c r="C20" s="7"/>
      <c r="D20" s="1"/>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row>
    <row r="21" ht="21.0" customHeight="1">
      <c r="A21" s="7"/>
      <c r="B21" s="7"/>
      <c r="C21" s="7"/>
      <c r="D21" s="1"/>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row>
    <row r="22" ht="21.0" customHeight="1">
      <c r="A22" s="7"/>
      <c r="B22" s="7"/>
      <c r="C22" s="7"/>
      <c r="D22" s="1"/>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row>
    <row r="23" ht="21.0" customHeight="1">
      <c r="A23" s="7"/>
      <c r="B23" s="7"/>
      <c r="C23" s="7"/>
      <c r="D23" s="1"/>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row>
    <row r="24" ht="21.0" customHeight="1">
      <c r="A24" s="7"/>
      <c r="B24" s="7"/>
      <c r="C24" s="7"/>
      <c r="D24" s="1"/>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row>
    <row r="25" ht="21.0" customHeight="1">
      <c r="A25" s="7"/>
      <c r="B25" s="7"/>
      <c r="C25" s="7"/>
      <c r="D25" s="1"/>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row>
    <row r="26" ht="21.0" customHeight="1">
      <c r="A26" s="7"/>
      <c r="B26" s="7"/>
      <c r="C26" s="7"/>
      <c r="D26" s="1"/>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row>
    <row r="27" ht="21.0" customHeight="1">
      <c r="A27" s="7"/>
      <c r="B27" s="7"/>
      <c r="C27" s="7"/>
      <c r="D27" s="1"/>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row>
    <row r="28" ht="21.0" customHeight="1">
      <c r="A28" s="7"/>
      <c r="B28" s="7"/>
      <c r="C28" s="7"/>
      <c r="D28" s="1"/>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ht="21.0" customHeight="1">
      <c r="A29" s="7"/>
      <c r="B29" s="7"/>
      <c r="C29" s="7"/>
      <c r="D29" s="1"/>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row>
    <row r="30" ht="21.0" customHeight="1">
      <c r="A30" s="7"/>
      <c r="B30" s="7"/>
      <c r="C30" s="7"/>
      <c r="D30" s="1"/>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row>
    <row r="31" ht="21.0" customHeight="1">
      <c r="A31" s="7"/>
      <c r="B31" s="7"/>
      <c r="C31" s="7"/>
      <c r="D31" s="1"/>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row>
    <row r="32" ht="21.0" customHeight="1">
      <c r="A32" s="7"/>
      <c r="B32" s="7"/>
      <c r="C32" s="7"/>
      <c r="D32" s="1"/>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row>
    <row r="33" ht="21.0" customHeight="1">
      <c r="A33" s="7"/>
      <c r="B33" s="7"/>
      <c r="C33" s="7"/>
      <c r="D33" s="1"/>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row>
    <row r="34" ht="21.0" customHeight="1">
      <c r="A34" s="7"/>
      <c r="B34" s="7"/>
      <c r="C34" s="7"/>
      <c r="D34" s="1"/>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row>
    <row r="35" ht="21.0" customHeight="1">
      <c r="A35" s="7"/>
      <c r="B35" s="7"/>
      <c r="C35" s="7"/>
      <c r="D35" s="1"/>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row>
    <row r="36" ht="21.0" customHeight="1">
      <c r="A36" s="7"/>
      <c r="B36" s="7"/>
      <c r="C36" s="7"/>
      <c r="D36" s="1"/>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row>
    <row r="37" ht="21.0" customHeight="1">
      <c r="A37" s="7"/>
      <c r="B37" s="7"/>
      <c r="C37" s="7"/>
      <c r="D37" s="1"/>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row>
    <row r="38" ht="21.0" customHeight="1">
      <c r="A38" s="7"/>
      <c r="B38" s="7"/>
      <c r="C38" s="7"/>
      <c r="D38" s="1"/>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row>
    <row r="39" ht="21.0" customHeight="1">
      <c r="A39" s="7"/>
      <c r="B39" s="7"/>
      <c r="C39" s="7"/>
      <c r="D39" s="1"/>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row>
    <row r="40" ht="21.0" customHeight="1">
      <c r="A40" s="7"/>
      <c r="B40" s="7"/>
      <c r="C40" s="7"/>
      <c r="D40" s="1"/>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row>
    <row r="41" ht="21.0" customHeight="1">
      <c r="A41" s="7"/>
      <c r="B41" s="7"/>
      <c r="C41" s="7"/>
      <c r="D41" s="1"/>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row>
    <row r="42" ht="21.0" customHeight="1">
      <c r="A42" s="7"/>
      <c r="B42" s="7"/>
      <c r="C42" s="7"/>
      <c r="D42" s="1"/>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row>
    <row r="43" ht="21.0" customHeight="1">
      <c r="A43" s="7"/>
      <c r="B43" s="7"/>
      <c r="C43" s="7"/>
      <c r="D43" s="1"/>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row>
    <row r="44" ht="21.0" customHeight="1">
      <c r="A44" s="7"/>
      <c r="B44" s="7"/>
      <c r="C44" s="7"/>
      <c r="D44" s="1"/>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row>
    <row r="45" ht="21.0" customHeight="1">
      <c r="A45" s="7"/>
      <c r="B45" s="7"/>
      <c r="C45" s="7"/>
      <c r="D45" s="1"/>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row>
    <row r="46" ht="21.0" customHeight="1">
      <c r="A46" s="7"/>
      <c r="B46" s="7"/>
      <c r="C46" s="7"/>
      <c r="D46" s="1"/>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row>
    <row r="47" ht="21.0" customHeight="1">
      <c r="A47" s="7"/>
      <c r="B47" s="7"/>
      <c r="C47" s="7"/>
      <c r="D47" s="1"/>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ht="21.0" customHeight="1">
      <c r="A48" s="7"/>
      <c r="B48" s="7"/>
      <c r="C48" s="7"/>
      <c r="D48" s="1"/>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row>
    <row r="49" ht="21.0" customHeight="1">
      <c r="A49" s="7"/>
      <c r="B49" s="7"/>
      <c r="C49" s="7"/>
      <c r="D49" s="1"/>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row>
    <row r="50" ht="21.0" customHeight="1">
      <c r="A50" s="7"/>
      <c r="B50" s="7"/>
      <c r="C50" s="7"/>
      <c r="D50" s="1"/>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row>
    <row r="51" ht="21.0"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1.43"/>
    <col customWidth="1" min="2" max="9" width="14.43"/>
  </cols>
  <sheetData>
    <row r="1" ht="15.75" customHeight="1">
      <c r="A1" s="5" t="s">
        <v>383</v>
      </c>
      <c r="B1" s="21" t="s">
        <v>322</v>
      </c>
      <c r="C1" s="5" t="s">
        <v>323</v>
      </c>
      <c r="D1" s="70" t="s">
        <v>324</v>
      </c>
      <c r="E1" s="5" t="s">
        <v>384</v>
      </c>
      <c r="F1" s="21" t="s">
        <v>385</v>
      </c>
      <c r="G1" s="5" t="s">
        <v>386</v>
      </c>
      <c r="H1" s="5" t="s">
        <v>387</v>
      </c>
      <c r="I1" s="5" t="s">
        <v>388</v>
      </c>
      <c r="J1" s="5"/>
      <c r="K1" s="5"/>
      <c r="L1" s="5"/>
      <c r="M1" s="5"/>
      <c r="N1" s="5"/>
      <c r="O1" s="5"/>
      <c r="P1" s="5"/>
      <c r="Q1" s="5"/>
      <c r="R1" s="5"/>
      <c r="S1" s="5"/>
      <c r="T1" s="5"/>
      <c r="U1" s="5"/>
      <c r="V1" s="5"/>
      <c r="W1" s="5"/>
      <c r="X1" s="5"/>
      <c r="Y1" s="5"/>
      <c r="Z1" s="5"/>
      <c r="AA1" s="5"/>
      <c r="AB1" s="5"/>
      <c r="AC1" s="5"/>
      <c r="AD1" s="5"/>
      <c r="AE1" s="5"/>
      <c r="AF1" s="5"/>
      <c r="AG1" s="5"/>
      <c r="AH1" s="5"/>
      <c r="AI1" s="5"/>
      <c r="AJ1" s="5"/>
    </row>
    <row r="2" ht="20.25" customHeight="1">
      <c r="A2" s="2" t="s">
        <v>389</v>
      </c>
      <c r="B2" s="2" t="s">
        <v>390</v>
      </c>
      <c r="C2" s="2" t="s">
        <v>391</v>
      </c>
      <c r="D2" s="1"/>
      <c r="E2" s="2" t="s">
        <v>392</v>
      </c>
      <c r="F2" s="2"/>
      <c r="G2" s="1"/>
      <c r="H2" s="2" t="s">
        <v>335</v>
      </c>
      <c r="I2" s="2" t="s">
        <v>393</v>
      </c>
      <c r="J2" s="1"/>
      <c r="K2" s="1"/>
      <c r="L2" s="1"/>
      <c r="M2" s="1"/>
      <c r="N2" s="1"/>
      <c r="O2" s="1"/>
      <c r="P2" s="1"/>
      <c r="Q2" s="1"/>
      <c r="R2" s="1"/>
      <c r="S2" s="1"/>
      <c r="T2" s="1"/>
      <c r="U2" s="1"/>
      <c r="V2" s="1"/>
      <c r="W2" s="1"/>
      <c r="X2" s="1"/>
      <c r="Y2" s="1"/>
      <c r="Z2" s="1"/>
      <c r="AA2" s="1"/>
      <c r="AB2" s="1"/>
      <c r="AC2" s="1"/>
      <c r="AD2" s="1"/>
      <c r="AE2" s="1"/>
      <c r="AF2" s="1"/>
      <c r="AG2" s="1"/>
      <c r="AH2" s="1"/>
      <c r="AI2" s="1"/>
      <c r="AJ2" s="1"/>
    </row>
    <row r="3" ht="15.75" customHeight="1">
      <c r="A3" s="56" t="s">
        <v>394</v>
      </c>
      <c r="B3" s="56" t="s">
        <v>395</v>
      </c>
      <c r="C3" s="56" t="s">
        <v>396</v>
      </c>
      <c r="D3" s="1"/>
      <c r="E3" s="58" t="s">
        <v>397</v>
      </c>
      <c r="F3" s="58"/>
      <c r="G3" s="58"/>
      <c r="H3" s="1"/>
      <c r="I3" s="65" t="s">
        <v>398</v>
      </c>
      <c r="J3" s="58"/>
      <c r="K3" s="58"/>
      <c r="L3" s="58"/>
      <c r="M3" s="58"/>
      <c r="N3" s="58"/>
      <c r="O3" s="58"/>
      <c r="P3" s="58"/>
      <c r="Q3" s="58"/>
      <c r="R3" s="58"/>
      <c r="S3" s="58"/>
      <c r="T3" s="58"/>
      <c r="U3" s="58"/>
      <c r="V3" s="58"/>
      <c r="W3" s="58"/>
      <c r="X3" s="58"/>
      <c r="Y3" s="58"/>
      <c r="Z3" s="58"/>
      <c r="AA3" s="1"/>
      <c r="AB3" s="1"/>
      <c r="AC3" s="1"/>
      <c r="AD3" s="1"/>
      <c r="AE3" s="1"/>
      <c r="AF3" s="1"/>
      <c r="AG3" s="1"/>
      <c r="AH3" s="1"/>
      <c r="AI3" s="1"/>
      <c r="AJ3" s="1"/>
    </row>
    <row r="4" ht="15.75" customHeight="1">
      <c r="A4" s="71" t="s">
        <v>399</v>
      </c>
      <c r="B4" s="71" t="s">
        <v>400</v>
      </c>
      <c r="C4" s="71" t="s">
        <v>400</v>
      </c>
      <c r="D4" s="1"/>
      <c r="E4" s="62" t="s">
        <v>401</v>
      </c>
      <c r="F4" s="62"/>
      <c r="G4" s="58"/>
      <c r="H4" s="1"/>
      <c r="I4" s="72"/>
      <c r="J4" s="58"/>
      <c r="K4" s="58"/>
      <c r="L4" s="58"/>
      <c r="M4" s="58"/>
      <c r="N4" s="58"/>
      <c r="O4" s="58"/>
      <c r="P4" s="58"/>
      <c r="Q4" s="58"/>
      <c r="R4" s="58"/>
      <c r="S4" s="58"/>
      <c r="T4" s="58"/>
      <c r="U4" s="58"/>
      <c r="V4" s="58"/>
      <c r="W4" s="58"/>
      <c r="X4" s="58"/>
      <c r="Y4" s="58"/>
      <c r="Z4" s="58"/>
      <c r="AA4" s="1"/>
      <c r="AB4" s="1"/>
      <c r="AC4" s="1"/>
      <c r="AD4" s="1"/>
      <c r="AE4" s="1"/>
      <c r="AF4" s="1"/>
      <c r="AG4" s="1"/>
      <c r="AH4" s="1"/>
      <c r="AI4" s="1"/>
      <c r="AJ4" s="1"/>
    </row>
    <row r="5" ht="15.75" customHeight="1">
      <c r="A5" s="73" t="s">
        <v>402</v>
      </c>
      <c r="B5" s="73" t="s">
        <v>403</v>
      </c>
      <c r="C5" s="73" t="s">
        <v>404</v>
      </c>
      <c r="D5" s="1"/>
      <c r="E5" s="61" t="s">
        <v>405</v>
      </c>
      <c r="F5" s="58"/>
      <c r="G5" s="58"/>
      <c r="H5" s="58"/>
      <c r="I5" s="58" t="s">
        <v>406</v>
      </c>
      <c r="J5" s="58"/>
      <c r="K5" s="58"/>
      <c r="L5" s="58"/>
      <c r="M5" s="58"/>
      <c r="N5" s="58"/>
      <c r="O5" s="58"/>
      <c r="P5" s="58"/>
      <c r="Q5" s="58"/>
      <c r="R5" s="58"/>
      <c r="S5" s="58"/>
      <c r="T5" s="58"/>
      <c r="U5" s="58"/>
      <c r="V5" s="58"/>
      <c r="W5" s="58"/>
      <c r="X5" s="58"/>
      <c r="Y5" s="58"/>
      <c r="Z5" s="58"/>
      <c r="AA5" s="1"/>
      <c r="AB5" s="1"/>
      <c r="AC5" s="1"/>
      <c r="AD5" s="1"/>
      <c r="AE5" s="1"/>
      <c r="AF5" s="1"/>
      <c r="AG5" s="1"/>
      <c r="AH5" s="1"/>
      <c r="AI5" s="1"/>
      <c r="AJ5" s="1"/>
    </row>
    <row r="6" ht="15.75" customHeight="1">
      <c r="A6" s="71" t="s">
        <v>407</v>
      </c>
      <c r="B6" s="71" t="s">
        <v>408</v>
      </c>
      <c r="C6" s="71" t="s">
        <v>409</v>
      </c>
      <c r="D6" s="1"/>
      <c r="E6" s="61"/>
      <c r="F6" s="58"/>
      <c r="G6" s="58"/>
      <c r="H6" s="62" t="s">
        <v>357</v>
      </c>
      <c r="I6" s="71" t="s">
        <v>354</v>
      </c>
      <c r="J6" s="58"/>
      <c r="K6" s="58"/>
      <c r="L6" s="58"/>
      <c r="M6" s="58"/>
      <c r="N6" s="58"/>
      <c r="O6" s="58"/>
      <c r="P6" s="58"/>
      <c r="Q6" s="58"/>
      <c r="R6" s="58"/>
      <c r="S6" s="58"/>
      <c r="T6" s="58"/>
      <c r="U6" s="58"/>
      <c r="V6" s="58"/>
      <c r="W6" s="58"/>
      <c r="X6" s="58"/>
      <c r="Y6" s="58"/>
      <c r="Z6" s="58"/>
      <c r="AA6" s="1"/>
      <c r="AB6" s="1"/>
      <c r="AC6" s="1"/>
      <c r="AD6" s="1"/>
      <c r="AE6" s="1"/>
      <c r="AF6" s="1"/>
      <c r="AG6" s="1"/>
      <c r="AH6" s="1"/>
      <c r="AI6" s="1"/>
      <c r="AJ6" s="1"/>
    </row>
    <row r="7" ht="15.75" customHeight="1">
      <c r="A7" s="1" t="s">
        <v>410</v>
      </c>
      <c r="B7" s="1" t="s">
        <v>411</v>
      </c>
      <c r="C7" s="1" t="s">
        <v>412</v>
      </c>
      <c r="D7" s="1"/>
      <c r="E7" s="1" t="s">
        <v>413</v>
      </c>
      <c r="F7" s="1"/>
      <c r="G7" s="1"/>
      <c r="H7" s="58"/>
      <c r="I7" s="1" t="s">
        <v>414</v>
      </c>
      <c r="J7" s="1"/>
      <c r="K7" s="1"/>
      <c r="L7" s="1"/>
      <c r="M7" s="1"/>
      <c r="N7" s="1"/>
      <c r="O7" s="1"/>
      <c r="P7" s="1"/>
      <c r="Q7" s="1"/>
      <c r="R7" s="1"/>
      <c r="S7" s="1"/>
      <c r="T7" s="1"/>
      <c r="U7" s="1"/>
      <c r="V7" s="1"/>
      <c r="W7" s="1"/>
      <c r="X7" s="1"/>
      <c r="Y7" s="1"/>
      <c r="Z7" s="1"/>
      <c r="AA7" s="1"/>
      <c r="AB7" s="1"/>
      <c r="AC7" s="1"/>
      <c r="AD7" s="1"/>
      <c r="AE7" s="1"/>
      <c r="AF7" s="1"/>
      <c r="AG7" s="1"/>
      <c r="AH7" s="1"/>
      <c r="AI7" s="1"/>
      <c r="AJ7" s="1"/>
    </row>
    <row r="8" ht="15.75" customHeight="1">
      <c r="A8" s="1" t="s">
        <v>415</v>
      </c>
      <c r="B8" s="1" t="s">
        <v>416</v>
      </c>
      <c r="C8" s="1" t="s">
        <v>417</v>
      </c>
      <c r="D8" s="58"/>
      <c r="E8" s="58"/>
      <c r="F8" s="58"/>
      <c r="G8" s="1"/>
      <c r="H8" s="58"/>
      <c r="I8" s="1" t="s">
        <v>361</v>
      </c>
      <c r="J8" s="1"/>
      <c r="K8" s="1"/>
      <c r="L8" s="1"/>
      <c r="M8" s="1"/>
      <c r="N8" s="1"/>
      <c r="O8" s="1"/>
      <c r="P8" s="1"/>
      <c r="Q8" s="1"/>
      <c r="R8" s="1"/>
      <c r="S8" s="1"/>
      <c r="T8" s="1"/>
      <c r="U8" s="1"/>
      <c r="V8" s="1"/>
      <c r="W8" s="1"/>
      <c r="X8" s="1"/>
      <c r="Y8" s="1"/>
      <c r="Z8" s="1"/>
      <c r="AA8" s="1"/>
      <c r="AB8" s="1"/>
      <c r="AC8" s="1"/>
      <c r="AD8" s="1"/>
      <c r="AE8" s="1"/>
      <c r="AF8" s="1"/>
      <c r="AG8" s="1"/>
      <c r="AH8" s="1"/>
      <c r="AI8" s="1"/>
      <c r="AJ8" s="1"/>
    </row>
    <row r="9" ht="20.25" customHeight="1">
      <c r="A9" s="2" t="s">
        <v>418</v>
      </c>
      <c r="B9" s="2" t="s">
        <v>419</v>
      </c>
      <c r="C9" s="2" t="s">
        <v>420</v>
      </c>
      <c r="D9" s="1"/>
      <c r="E9" s="2"/>
      <c r="F9" s="2"/>
      <c r="G9" s="1"/>
      <c r="H9" s="62" t="s">
        <v>357</v>
      </c>
      <c r="I9" s="2" t="s">
        <v>393</v>
      </c>
      <c r="J9" s="1"/>
      <c r="K9" s="1"/>
      <c r="L9" s="1"/>
      <c r="M9" s="1"/>
      <c r="N9" s="1"/>
      <c r="O9" s="1"/>
      <c r="P9" s="1"/>
      <c r="Q9" s="1"/>
      <c r="R9" s="1"/>
      <c r="S9" s="1"/>
      <c r="T9" s="1"/>
      <c r="U9" s="1"/>
      <c r="V9" s="1"/>
      <c r="W9" s="1"/>
      <c r="X9" s="1"/>
      <c r="Y9" s="1"/>
      <c r="Z9" s="1"/>
      <c r="AA9" s="1"/>
      <c r="AB9" s="1"/>
      <c r="AC9" s="1"/>
      <c r="AD9" s="1"/>
      <c r="AE9" s="1"/>
      <c r="AF9" s="1"/>
      <c r="AG9" s="1"/>
      <c r="AH9" s="1"/>
      <c r="AI9" s="1"/>
      <c r="AJ9" s="1"/>
    </row>
    <row r="10" ht="15.75" customHeight="1">
      <c r="A10" s="1" t="s">
        <v>421</v>
      </c>
      <c r="B10" s="1" t="s">
        <v>422</v>
      </c>
      <c r="C10" s="1" t="s">
        <v>423</v>
      </c>
      <c r="D10" s="58"/>
      <c r="E10" s="7" t="s">
        <v>424</v>
      </c>
      <c r="F10" s="58"/>
      <c r="G10" s="1"/>
      <c r="H10" s="58"/>
      <c r="I10" s="2" t="s">
        <v>425</v>
      </c>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row>
    <row r="11" ht="15.75" customHeight="1">
      <c r="A11" s="1" t="s">
        <v>426</v>
      </c>
      <c r="B11" s="1" t="s">
        <v>427</v>
      </c>
      <c r="C11" s="1" t="s">
        <v>428</v>
      </c>
      <c r="D11" s="58"/>
      <c r="E11" s="1"/>
      <c r="F11" s="1"/>
      <c r="G11" s="1"/>
      <c r="H11" s="58" t="s">
        <v>357</v>
      </c>
      <c r="I11" s="1" t="s">
        <v>365</v>
      </c>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row>
    <row r="12" ht="15.75" customHeight="1">
      <c r="A12" s="1" t="s">
        <v>429</v>
      </c>
      <c r="B12" s="1" t="s">
        <v>430</v>
      </c>
      <c r="C12" s="1" t="s">
        <v>431</v>
      </c>
      <c r="D12" s="58"/>
      <c r="E12" s="1" t="s">
        <v>432</v>
      </c>
      <c r="F12" s="1"/>
      <c r="G12" s="1"/>
      <c r="H12" s="1"/>
      <c r="I12" s="2" t="s">
        <v>433</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row>
    <row r="13" ht="15.75" customHeight="1">
      <c r="A13" s="1" t="s">
        <v>434</v>
      </c>
      <c r="B13" s="1" t="s">
        <v>435</v>
      </c>
      <c r="C13" s="1" t="s">
        <v>436</v>
      </c>
      <c r="D13" s="58"/>
      <c r="E13" s="1"/>
      <c r="F13" s="1"/>
      <c r="G13" s="1"/>
      <c r="H13" s="58"/>
      <c r="I13" s="49" t="s">
        <v>437</v>
      </c>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row>
    <row r="14" ht="18.75" customHeight="1">
      <c r="A14" s="49" t="s">
        <v>438</v>
      </c>
      <c r="B14" s="49" t="s">
        <v>439</v>
      </c>
      <c r="C14" s="49" t="s">
        <v>440</v>
      </c>
      <c r="D14" s="58"/>
      <c r="E14" s="49" t="s">
        <v>441</v>
      </c>
      <c r="F14" s="7" t="s">
        <v>442</v>
      </c>
      <c r="G14" s="74"/>
      <c r="H14" s="1"/>
      <c r="I14" s="1" t="s">
        <v>369</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row>
    <row r="15" ht="15.75" customHeight="1">
      <c r="A15" s="49" t="s">
        <v>443</v>
      </c>
      <c r="B15" s="49" t="s">
        <v>444</v>
      </c>
      <c r="C15" s="49" t="s">
        <v>444</v>
      </c>
      <c r="D15" s="58"/>
      <c r="E15" s="49" t="s">
        <v>445</v>
      </c>
      <c r="F15" s="49"/>
      <c r="G15" s="1"/>
      <c r="H15" s="1"/>
      <c r="I15" s="1" t="s">
        <v>373</v>
      </c>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row>
    <row r="16" ht="23.25" customHeight="1">
      <c r="A16" s="2" t="s">
        <v>446</v>
      </c>
      <c r="B16" s="2" t="s">
        <v>447</v>
      </c>
      <c r="C16" s="2" t="s">
        <v>448</v>
      </c>
      <c r="D16" s="58"/>
      <c r="E16" s="2" t="s">
        <v>449</v>
      </c>
      <c r="F16" s="2"/>
      <c r="G16" s="1"/>
      <c r="H16" s="2" t="s">
        <v>450</v>
      </c>
      <c r="I16" s="2" t="s">
        <v>377</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ht="21.0" customHeight="1">
      <c r="A17" s="2" t="s">
        <v>451</v>
      </c>
      <c r="B17" s="62" t="s">
        <v>452</v>
      </c>
      <c r="C17" s="62" t="s">
        <v>453</v>
      </c>
      <c r="D17" s="1"/>
      <c r="F17" s="2" t="s">
        <v>454</v>
      </c>
      <c r="G17" s="1"/>
      <c r="H17" s="2" t="s">
        <v>450</v>
      </c>
      <c r="I17" s="2" t="s">
        <v>335</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ht="15.75" customHeight="1">
      <c r="A18" s="75" t="s">
        <v>455</v>
      </c>
      <c r="B18" s="75" t="s">
        <v>456</v>
      </c>
      <c r="C18" s="75" t="s">
        <v>456</v>
      </c>
      <c r="D18" s="37"/>
      <c r="E18" s="75"/>
      <c r="F18" s="75" t="s">
        <v>457</v>
      </c>
      <c r="G18" s="37"/>
      <c r="H18" s="75" t="s">
        <v>450</v>
      </c>
      <c r="I18" s="75" t="s">
        <v>458</v>
      </c>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row>
    <row r="19" ht="15.75" customHeight="1">
      <c r="A19" s="2" t="s">
        <v>459</v>
      </c>
      <c r="B19" s="2" t="s">
        <v>460</v>
      </c>
      <c r="C19" s="2" t="s">
        <v>460</v>
      </c>
      <c r="D19" s="1"/>
      <c r="E19" s="2" t="s">
        <v>461</v>
      </c>
      <c r="F19" s="2"/>
      <c r="G19" s="1"/>
      <c r="H19" s="1"/>
      <c r="I19" s="2" t="s">
        <v>437</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row>
    <row r="20" ht="15.75" customHeight="1">
      <c r="A20" s="2" t="s">
        <v>462</v>
      </c>
      <c r="B20" s="2" t="s">
        <v>463</v>
      </c>
      <c r="C20" s="2" t="s">
        <v>463</v>
      </c>
      <c r="D20" s="1"/>
      <c r="E20" s="1"/>
      <c r="F20" s="1"/>
      <c r="G20" s="1"/>
      <c r="H20" s="2" t="s">
        <v>464</v>
      </c>
      <c r="I20" s="2" t="s">
        <v>437</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row>
    <row r="2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row>
    <row r="2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row>
    <row r="2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row>
    <row r="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row>
    <row r="2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27.14"/>
    <col customWidth="1" min="3" max="3" width="21.71"/>
  </cols>
  <sheetData>
    <row r="1">
      <c r="A1" s="76" t="s">
        <v>465</v>
      </c>
      <c r="B1" s="76" t="s">
        <v>466</v>
      </c>
      <c r="C1" s="76" t="s">
        <v>327</v>
      </c>
      <c r="D1" s="76"/>
      <c r="E1" s="76"/>
      <c r="F1" s="76"/>
      <c r="G1" s="76"/>
      <c r="H1" s="76"/>
      <c r="I1" s="76"/>
      <c r="J1" s="76"/>
      <c r="K1" s="76"/>
      <c r="L1" s="76"/>
      <c r="M1" s="76"/>
      <c r="N1" s="76"/>
      <c r="O1" s="76"/>
      <c r="P1" s="76"/>
      <c r="Q1" s="76"/>
      <c r="R1" s="76"/>
      <c r="S1" s="76"/>
      <c r="T1" s="76"/>
      <c r="U1" s="76"/>
      <c r="V1" s="76"/>
      <c r="W1" s="76"/>
      <c r="X1" s="77"/>
      <c r="Y1" s="77"/>
    </row>
    <row r="2">
      <c r="A2" s="78" t="s">
        <v>467</v>
      </c>
      <c r="B2" s="78" t="s">
        <v>468</v>
      </c>
      <c r="C2" s="79"/>
      <c r="D2" s="78"/>
      <c r="E2" s="78"/>
      <c r="F2" s="78"/>
      <c r="G2" s="78"/>
      <c r="H2" s="78"/>
      <c r="I2" s="78"/>
      <c r="J2" s="78"/>
      <c r="K2" s="78"/>
      <c r="L2" s="78"/>
      <c r="M2" s="78"/>
      <c r="N2" s="78"/>
      <c r="O2" s="78"/>
      <c r="P2" s="78"/>
      <c r="Q2" s="78"/>
      <c r="R2" s="78"/>
      <c r="S2" s="78"/>
      <c r="T2" s="78"/>
      <c r="U2" s="78"/>
      <c r="V2" s="78"/>
      <c r="W2" s="78"/>
      <c r="X2" s="77"/>
      <c r="Y2" s="77"/>
    </row>
    <row r="3">
      <c r="A3" s="78" t="s">
        <v>469</v>
      </c>
      <c r="B3" s="78" t="s">
        <v>470</v>
      </c>
      <c r="C3" s="79"/>
      <c r="D3" s="78"/>
      <c r="E3" s="78"/>
      <c r="F3" s="78"/>
      <c r="G3" s="78"/>
      <c r="H3" s="78"/>
      <c r="I3" s="78"/>
      <c r="J3" s="78"/>
      <c r="K3" s="78"/>
      <c r="L3" s="78"/>
      <c r="M3" s="78"/>
      <c r="N3" s="78"/>
      <c r="O3" s="78"/>
      <c r="P3" s="78"/>
      <c r="Q3" s="78"/>
      <c r="R3" s="78"/>
      <c r="S3" s="78"/>
      <c r="T3" s="78"/>
      <c r="U3" s="78"/>
      <c r="V3" s="78"/>
      <c r="W3" s="78"/>
      <c r="X3" s="77"/>
      <c r="Y3" s="77"/>
    </row>
    <row r="4">
      <c r="A4" s="78" t="s">
        <v>471</v>
      </c>
      <c r="B4" s="78" t="s">
        <v>472</v>
      </c>
      <c r="C4" s="79"/>
      <c r="D4" s="78"/>
      <c r="E4" s="78"/>
      <c r="F4" s="78"/>
      <c r="G4" s="78"/>
      <c r="H4" s="78"/>
      <c r="I4" s="78"/>
      <c r="J4" s="78"/>
      <c r="K4" s="78"/>
      <c r="L4" s="78"/>
      <c r="M4" s="78"/>
      <c r="N4" s="78"/>
      <c r="O4" s="78"/>
      <c r="P4" s="78"/>
      <c r="Q4" s="78"/>
      <c r="R4" s="78"/>
      <c r="S4" s="78"/>
      <c r="T4" s="78"/>
      <c r="U4" s="78"/>
      <c r="V4" s="78"/>
      <c r="W4" s="78"/>
      <c r="X4" s="77"/>
      <c r="Y4" s="77"/>
    </row>
    <row r="5">
      <c r="A5" s="78" t="s">
        <v>473</v>
      </c>
      <c r="B5" s="78" t="s">
        <v>474</v>
      </c>
      <c r="C5" s="79"/>
      <c r="D5" s="78"/>
      <c r="E5" s="78"/>
      <c r="F5" s="78"/>
      <c r="G5" s="78"/>
      <c r="H5" s="78"/>
      <c r="I5" s="78"/>
      <c r="J5" s="78"/>
      <c r="K5" s="78"/>
      <c r="L5" s="78"/>
      <c r="M5" s="78"/>
      <c r="N5" s="78"/>
      <c r="O5" s="78"/>
      <c r="P5" s="78"/>
      <c r="Q5" s="78"/>
      <c r="R5" s="78"/>
      <c r="S5" s="78"/>
      <c r="T5" s="78"/>
      <c r="U5" s="78"/>
      <c r="V5" s="78"/>
      <c r="W5" s="78"/>
      <c r="X5" s="77"/>
      <c r="Y5" s="77"/>
    </row>
    <row r="6">
      <c r="A6" s="78" t="s">
        <v>475</v>
      </c>
      <c r="B6" s="78" t="s">
        <v>476</v>
      </c>
      <c r="C6" s="79"/>
      <c r="D6" s="78"/>
      <c r="E6" s="78"/>
      <c r="F6" s="78"/>
      <c r="G6" s="78"/>
      <c r="H6" s="78"/>
      <c r="I6" s="78"/>
      <c r="J6" s="78"/>
      <c r="K6" s="78"/>
      <c r="L6" s="78"/>
      <c r="M6" s="78"/>
      <c r="N6" s="78"/>
      <c r="O6" s="78"/>
      <c r="P6" s="78"/>
      <c r="Q6" s="78"/>
      <c r="R6" s="78"/>
      <c r="S6" s="78"/>
      <c r="T6" s="78"/>
      <c r="U6" s="78"/>
      <c r="V6" s="78"/>
      <c r="W6" s="78"/>
      <c r="X6" s="77"/>
      <c r="Y6" s="77"/>
    </row>
    <row r="7">
      <c r="A7" s="78" t="s">
        <v>477</v>
      </c>
      <c r="B7" s="78" t="s">
        <v>478</v>
      </c>
      <c r="C7" s="79"/>
      <c r="D7" s="78"/>
      <c r="E7" s="78"/>
      <c r="F7" s="78"/>
      <c r="G7" s="78"/>
      <c r="H7" s="78"/>
      <c r="I7" s="78"/>
      <c r="J7" s="78"/>
      <c r="K7" s="78"/>
      <c r="L7" s="78"/>
      <c r="M7" s="78"/>
      <c r="N7" s="78"/>
      <c r="O7" s="78"/>
      <c r="P7" s="78"/>
      <c r="Q7" s="78"/>
      <c r="R7" s="78"/>
      <c r="S7" s="78"/>
      <c r="T7" s="78"/>
      <c r="U7" s="78"/>
      <c r="V7" s="78"/>
      <c r="W7" s="78"/>
      <c r="X7" s="77"/>
      <c r="Y7" s="77"/>
    </row>
    <row r="8">
      <c r="A8" s="78"/>
      <c r="B8" s="78"/>
      <c r="C8" s="78"/>
      <c r="D8" s="78"/>
      <c r="E8" s="78"/>
      <c r="F8" s="78"/>
      <c r="G8" s="78"/>
      <c r="H8" s="78"/>
      <c r="I8" s="78"/>
      <c r="J8" s="78"/>
      <c r="K8" s="78"/>
      <c r="L8" s="78"/>
      <c r="M8" s="78"/>
      <c r="N8" s="78"/>
      <c r="O8" s="78"/>
      <c r="P8" s="78"/>
      <c r="Q8" s="78"/>
      <c r="R8" s="78"/>
      <c r="S8" s="78"/>
      <c r="T8" s="78"/>
      <c r="U8" s="78"/>
      <c r="V8" s="78"/>
      <c r="W8" s="78"/>
      <c r="X8" s="77"/>
      <c r="Y8" s="77"/>
    </row>
    <row r="9">
      <c r="A9" s="78"/>
      <c r="B9" s="78"/>
      <c r="C9" s="78"/>
      <c r="D9" s="78"/>
      <c r="E9" s="78"/>
      <c r="F9" s="78"/>
      <c r="G9" s="78"/>
      <c r="H9" s="78"/>
      <c r="I9" s="78"/>
      <c r="J9" s="78"/>
      <c r="K9" s="78"/>
      <c r="L9" s="78"/>
      <c r="M9" s="78"/>
      <c r="N9" s="78"/>
      <c r="O9" s="78"/>
      <c r="P9" s="78"/>
      <c r="Q9" s="78"/>
      <c r="R9" s="78"/>
      <c r="S9" s="78"/>
      <c r="T9" s="78"/>
      <c r="U9" s="78"/>
      <c r="V9" s="78"/>
      <c r="W9" s="78"/>
      <c r="X9" s="77"/>
      <c r="Y9" s="77"/>
    </row>
    <row r="10">
      <c r="A10" s="78"/>
      <c r="B10" s="78"/>
      <c r="C10" s="78"/>
      <c r="D10" s="78"/>
      <c r="E10" s="78"/>
      <c r="F10" s="78"/>
      <c r="G10" s="78"/>
      <c r="H10" s="78"/>
      <c r="I10" s="78"/>
      <c r="J10" s="78"/>
      <c r="K10" s="78"/>
      <c r="L10" s="78"/>
      <c r="M10" s="78"/>
      <c r="N10" s="78"/>
      <c r="O10" s="78"/>
      <c r="P10" s="78"/>
      <c r="Q10" s="78"/>
      <c r="R10" s="78"/>
      <c r="S10" s="78"/>
      <c r="T10" s="78"/>
      <c r="U10" s="78"/>
      <c r="V10" s="78"/>
      <c r="W10" s="78"/>
      <c r="X10" s="77"/>
      <c r="Y10" s="77"/>
    </row>
    <row r="11">
      <c r="A11" s="78"/>
      <c r="B11" s="78"/>
      <c r="C11" s="78"/>
      <c r="D11" s="78"/>
      <c r="E11" s="78"/>
      <c r="F11" s="78"/>
      <c r="G11" s="78"/>
      <c r="H11" s="78"/>
      <c r="I11" s="78"/>
      <c r="J11" s="78"/>
      <c r="K11" s="78"/>
      <c r="L11" s="78"/>
      <c r="M11" s="78"/>
      <c r="N11" s="78"/>
      <c r="O11" s="78"/>
      <c r="P11" s="78"/>
      <c r="Q11" s="78"/>
      <c r="R11" s="78"/>
      <c r="S11" s="78"/>
      <c r="T11" s="78"/>
      <c r="U11" s="78"/>
      <c r="V11" s="78"/>
      <c r="W11" s="78"/>
      <c r="X11" s="77"/>
      <c r="Y11" s="77"/>
    </row>
    <row r="12">
      <c r="A12" s="78"/>
      <c r="B12" s="78"/>
      <c r="C12" s="78"/>
      <c r="D12" s="78"/>
      <c r="E12" s="78"/>
      <c r="F12" s="78"/>
      <c r="G12" s="78"/>
      <c r="H12" s="78"/>
      <c r="I12" s="78"/>
      <c r="J12" s="78"/>
      <c r="K12" s="78"/>
      <c r="L12" s="78"/>
      <c r="M12" s="78"/>
      <c r="N12" s="78"/>
      <c r="O12" s="78"/>
      <c r="P12" s="78"/>
      <c r="Q12" s="78"/>
      <c r="R12" s="78"/>
      <c r="S12" s="78"/>
      <c r="T12" s="78"/>
      <c r="U12" s="78"/>
      <c r="V12" s="78"/>
      <c r="W12" s="78"/>
      <c r="X12" s="77"/>
      <c r="Y12" s="77"/>
    </row>
    <row r="13">
      <c r="A13" s="78"/>
      <c r="B13" s="78"/>
      <c r="C13" s="78"/>
      <c r="D13" s="78"/>
      <c r="E13" s="78"/>
      <c r="F13" s="78"/>
      <c r="G13" s="78"/>
      <c r="H13" s="78"/>
      <c r="I13" s="78"/>
      <c r="J13" s="78"/>
      <c r="K13" s="78"/>
      <c r="L13" s="78"/>
      <c r="M13" s="78"/>
      <c r="N13" s="78"/>
      <c r="O13" s="78"/>
      <c r="P13" s="78"/>
      <c r="Q13" s="78"/>
      <c r="R13" s="78"/>
      <c r="S13" s="78"/>
      <c r="T13" s="78"/>
      <c r="U13" s="78"/>
      <c r="V13" s="78"/>
      <c r="W13" s="78"/>
      <c r="X13" s="77"/>
      <c r="Y13" s="77"/>
    </row>
    <row r="14">
      <c r="A14" s="78"/>
      <c r="B14" s="78"/>
      <c r="C14" s="78"/>
      <c r="D14" s="78"/>
      <c r="E14" s="78"/>
      <c r="F14" s="78"/>
      <c r="G14" s="78"/>
      <c r="H14" s="78"/>
      <c r="I14" s="78"/>
      <c r="J14" s="78"/>
      <c r="K14" s="78"/>
      <c r="L14" s="78"/>
      <c r="M14" s="78"/>
      <c r="N14" s="78"/>
      <c r="O14" s="78"/>
      <c r="P14" s="78"/>
      <c r="Q14" s="78"/>
      <c r="R14" s="78"/>
      <c r="S14" s="78"/>
      <c r="T14" s="78"/>
      <c r="U14" s="78"/>
      <c r="V14" s="78"/>
      <c r="W14" s="78"/>
      <c r="X14" s="77"/>
      <c r="Y14" s="77"/>
    </row>
    <row r="15">
      <c r="A15" s="78"/>
      <c r="B15" s="78"/>
      <c r="C15" s="78"/>
      <c r="D15" s="78"/>
      <c r="E15" s="78"/>
      <c r="F15" s="78"/>
      <c r="G15" s="78"/>
      <c r="H15" s="78"/>
      <c r="I15" s="78"/>
      <c r="J15" s="78"/>
      <c r="K15" s="78"/>
      <c r="L15" s="78"/>
      <c r="M15" s="78"/>
      <c r="N15" s="78"/>
      <c r="O15" s="78"/>
      <c r="P15" s="78"/>
      <c r="Q15" s="78"/>
      <c r="R15" s="78"/>
      <c r="S15" s="78"/>
      <c r="T15" s="78"/>
      <c r="U15" s="78"/>
      <c r="V15" s="78"/>
      <c r="W15" s="78"/>
      <c r="X15" s="77"/>
      <c r="Y15" s="77"/>
    </row>
    <row r="16">
      <c r="A16" s="78"/>
      <c r="B16" s="78"/>
      <c r="C16" s="78"/>
      <c r="D16" s="78"/>
      <c r="E16" s="78"/>
      <c r="F16" s="78"/>
      <c r="G16" s="78"/>
      <c r="H16" s="78"/>
      <c r="I16" s="78"/>
      <c r="J16" s="78"/>
      <c r="K16" s="78"/>
      <c r="L16" s="78"/>
      <c r="M16" s="78"/>
      <c r="N16" s="78"/>
      <c r="O16" s="78"/>
      <c r="P16" s="78"/>
      <c r="Q16" s="78"/>
      <c r="R16" s="78"/>
      <c r="S16" s="78"/>
      <c r="T16" s="78"/>
      <c r="U16" s="78"/>
      <c r="V16" s="78"/>
      <c r="W16" s="78"/>
      <c r="X16" s="77"/>
      <c r="Y16" s="77"/>
    </row>
    <row r="17">
      <c r="A17" s="78"/>
      <c r="B17" s="78"/>
      <c r="C17" s="78"/>
      <c r="D17" s="78"/>
      <c r="E17" s="78"/>
      <c r="F17" s="78"/>
      <c r="G17" s="78"/>
      <c r="H17" s="78"/>
      <c r="I17" s="78"/>
      <c r="J17" s="78"/>
      <c r="K17" s="78"/>
      <c r="L17" s="78"/>
      <c r="M17" s="78"/>
      <c r="N17" s="78"/>
      <c r="O17" s="78"/>
      <c r="P17" s="78"/>
      <c r="Q17" s="78"/>
      <c r="R17" s="78"/>
      <c r="S17" s="78"/>
      <c r="T17" s="78"/>
      <c r="U17" s="78"/>
      <c r="V17" s="78"/>
      <c r="W17" s="78"/>
      <c r="X17" s="77"/>
      <c r="Y17" s="77"/>
    </row>
    <row r="18">
      <c r="A18" s="78"/>
      <c r="B18" s="78"/>
      <c r="C18" s="78"/>
      <c r="D18" s="78"/>
      <c r="E18" s="78"/>
      <c r="F18" s="78"/>
      <c r="G18" s="78"/>
      <c r="H18" s="78"/>
      <c r="I18" s="78"/>
      <c r="J18" s="78"/>
      <c r="K18" s="78"/>
      <c r="L18" s="78"/>
      <c r="M18" s="78"/>
      <c r="N18" s="78"/>
      <c r="O18" s="78"/>
      <c r="P18" s="78"/>
      <c r="Q18" s="78"/>
      <c r="R18" s="78"/>
      <c r="S18" s="78"/>
      <c r="T18" s="78"/>
      <c r="U18" s="78"/>
      <c r="V18" s="78"/>
      <c r="W18" s="78"/>
      <c r="X18" s="77"/>
      <c r="Y18" s="77"/>
    </row>
    <row r="19">
      <c r="A19" s="78"/>
      <c r="B19" s="78"/>
      <c r="C19" s="78"/>
      <c r="D19" s="78"/>
      <c r="E19" s="78"/>
      <c r="F19" s="78"/>
      <c r="G19" s="78"/>
      <c r="H19" s="78"/>
      <c r="I19" s="78"/>
      <c r="J19" s="78"/>
      <c r="K19" s="78"/>
      <c r="L19" s="78"/>
      <c r="M19" s="78"/>
      <c r="N19" s="78"/>
      <c r="O19" s="78"/>
      <c r="P19" s="78"/>
      <c r="Q19" s="78"/>
      <c r="R19" s="78"/>
      <c r="S19" s="78"/>
      <c r="T19" s="78"/>
      <c r="U19" s="78"/>
      <c r="V19" s="78"/>
      <c r="W19" s="78"/>
      <c r="X19" s="77"/>
      <c r="Y19" s="77"/>
    </row>
    <row r="20">
      <c r="A20" s="78"/>
      <c r="B20" s="78"/>
      <c r="C20" s="78"/>
      <c r="D20" s="78"/>
      <c r="E20" s="78"/>
      <c r="F20" s="78"/>
      <c r="G20" s="78"/>
      <c r="H20" s="78"/>
      <c r="I20" s="78"/>
      <c r="J20" s="78"/>
      <c r="K20" s="78"/>
      <c r="L20" s="78"/>
      <c r="M20" s="78"/>
      <c r="N20" s="78"/>
      <c r="O20" s="78"/>
      <c r="P20" s="78"/>
      <c r="Q20" s="78"/>
      <c r="R20" s="78"/>
      <c r="S20" s="78"/>
      <c r="T20" s="78"/>
      <c r="U20" s="78"/>
      <c r="V20" s="78"/>
      <c r="W20" s="78"/>
      <c r="X20" s="77"/>
      <c r="Y20" s="77"/>
    </row>
    <row r="21">
      <c r="A21" s="78"/>
      <c r="B21" s="78"/>
      <c r="C21" s="78"/>
      <c r="D21" s="78"/>
      <c r="E21" s="78"/>
      <c r="F21" s="78"/>
      <c r="G21" s="78"/>
      <c r="H21" s="78"/>
      <c r="I21" s="78"/>
      <c r="J21" s="78"/>
      <c r="K21" s="78"/>
      <c r="L21" s="78"/>
      <c r="M21" s="78"/>
      <c r="N21" s="78"/>
      <c r="O21" s="78"/>
      <c r="P21" s="78"/>
      <c r="Q21" s="78"/>
      <c r="R21" s="78"/>
      <c r="S21" s="78"/>
      <c r="T21" s="78"/>
      <c r="U21" s="78"/>
      <c r="V21" s="78"/>
      <c r="W21" s="78"/>
      <c r="X21" s="77"/>
      <c r="Y21" s="77"/>
    </row>
    <row r="22">
      <c r="A22" s="78"/>
      <c r="B22" s="78"/>
      <c r="C22" s="78"/>
      <c r="D22" s="78"/>
      <c r="E22" s="78"/>
      <c r="F22" s="78"/>
      <c r="G22" s="78"/>
      <c r="H22" s="78"/>
      <c r="I22" s="78"/>
      <c r="J22" s="78"/>
      <c r="K22" s="78"/>
      <c r="L22" s="78"/>
      <c r="M22" s="78"/>
      <c r="N22" s="78"/>
      <c r="O22" s="78"/>
      <c r="P22" s="78"/>
      <c r="Q22" s="78"/>
      <c r="R22" s="78"/>
      <c r="S22" s="78"/>
      <c r="T22" s="78"/>
      <c r="U22" s="78"/>
      <c r="V22" s="78"/>
      <c r="W22" s="78"/>
      <c r="X22" s="77"/>
      <c r="Y22" s="77"/>
    </row>
    <row r="23">
      <c r="A23" s="78"/>
      <c r="B23" s="78"/>
      <c r="C23" s="78"/>
      <c r="D23" s="78"/>
      <c r="E23" s="78"/>
      <c r="F23" s="78"/>
      <c r="G23" s="78"/>
      <c r="H23" s="78"/>
      <c r="I23" s="78"/>
      <c r="J23" s="78"/>
      <c r="K23" s="78"/>
      <c r="L23" s="78"/>
      <c r="M23" s="78"/>
      <c r="N23" s="78"/>
      <c r="O23" s="78"/>
      <c r="P23" s="78"/>
      <c r="Q23" s="78"/>
      <c r="R23" s="78"/>
      <c r="S23" s="78"/>
      <c r="T23" s="78"/>
      <c r="U23" s="78"/>
      <c r="V23" s="78"/>
      <c r="W23" s="78"/>
      <c r="X23" s="77"/>
      <c r="Y23" s="77"/>
    </row>
    <row r="24">
      <c r="A24" s="78"/>
      <c r="B24" s="78"/>
      <c r="C24" s="78"/>
      <c r="D24" s="78"/>
      <c r="E24" s="78"/>
      <c r="F24" s="78"/>
      <c r="G24" s="78"/>
      <c r="H24" s="78"/>
      <c r="I24" s="78"/>
      <c r="J24" s="78"/>
      <c r="K24" s="78"/>
      <c r="L24" s="78"/>
      <c r="M24" s="78"/>
      <c r="N24" s="78"/>
      <c r="O24" s="78"/>
      <c r="P24" s="78"/>
      <c r="Q24" s="78"/>
      <c r="R24" s="78"/>
      <c r="S24" s="78"/>
      <c r="T24" s="78"/>
      <c r="U24" s="78"/>
      <c r="V24" s="78"/>
      <c r="W24" s="78"/>
      <c r="X24" s="77"/>
      <c r="Y24" s="77"/>
    </row>
    <row r="25">
      <c r="A25" s="78"/>
      <c r="B25" s="78"/>
      <c r="C25" s="78"/>
      <c r="D25" s="78"/>
      <c r="E25" s="78"/>
      <c r="F25" s="78"/>
      <c r="G25" s="78"/>
      <c r="H25" s="78"/>
      <c r="I25" s="78"/>
      <c r="J25" s="78"/>
      <c r="K25" s="78"/>
      <c r="L25" s="78"/>
      <c r="M25" s="78"/>
      <c r="N25" s="78"/>
      <c r="O25" s="78"/>
      <c r="P25" s="78"/>
      <c r="Q25" s="78"/>
      <c r="R25" s="78"/>
      <c r="S25" s="78"/>
      <c r="T25" s="78"/>
      <c r="U25" s="78"/>
      <c r="V25" s="78"/>
      <c r="W25" s="78"/>
      <c r="X25" s="77"/>
      <c r="Y25" s="77"/>
    </row>
    <row r="26">
      <c r="A26" s="78"/>
      <c r="B26" s="78"/>
      <c r="C26" s="78"/>
      <c r="D26" s="78"/>
      <c r="E26" s="78"/>
      <c r="F26" s="78"/>
      <c r="G26" s="78"/>
      <c r="H26" s="78"/>
      <c r="I26" s="78"/>
      <c r="J26" s="78"/>
      <c r="K26" s="78"/>
      <c r="L26" s="78"/>
      <c r="M26" s="78"/>
      <c r="N26" s="78"/>
      <c r="O26" s="78"/>
      <c r="P26" s="78"/>
      <c r="Q26" s="78"/>
      <c r="R26" s="78"/>
      <c r="S26" s="78"/>
      <c r="T26" s="78"/>
      <c r="U26" s="78"/>
      <c r="V26" s="78"/>
      <c r="W26" s="78"/>
      <c r="X26" s="77"/>
      <c r="Y26" s="77"/>
    </row>
    <row r="27">
      <c r="A27" s="78"/>
      <c r="B27" s="78"/>
      <c r="C27" s="78"/>
      <c r="D27" s="78"/>
      <c r="E27" s="78"/>
      <c r="F27" s="78"/>
      <c r="G27" s="78"/>
      <c r="H27" s="78"/>
      <c r="I27" s="78"/>
      <c r="J27" s="78"/>
      <c r="K27" s="78"/>
      <c r="L27" s="78"/>
      <c r="M27" s="78"/>
      <c r="N27" s="78"/>
      <c r="O27" s="78"/>
      <c r="P27" s="78"/>
      <c r="Q27" s="78"/>
      <c r="R27" s="78"/>
      <c r="S27" s="78"/>
      <c r="T27" s="78"/>
      <c r="U27" s="78"/>
      <c r="V27" s="78"/>
      <c r="W27" s="78"/>
      <c r="X27" s="77"/>
      <c r="Y27" s="77"/>
    </row>
    <row r="28">
      <c r="A28" s="78"/>
      <c r="B28" s="78"/>
      <c r="C28" s="78"/>
      <c r="D28" s="78"/>
      <c r="E28" s="78"/>
      <c r="F28" s="78"/>
      <c r="G28" s="78"/>
      <c r="H28" s="78"/>
      <c r="I28" s="78"/>
      <c r="J28" s="78"/>
      <c r="K28" s="78"/>
      <c r="L28" s="78"/>
      <c r="M28" s="78"/>
      <c r="N28" s="78"/>
      <c r="O28" s="78"/>
      <c r="P28" s="78"/>
      <c r="Q28" s="78"/>
      <c r="R28" s="78"/>
      <c r="S28" s="78"/>
      <c r="T28" s="78"/>
      <c r="U28" s="78"/>
      <c r="V28" s="78"/>
      <c r="W28" s="78"/>
      <c r="X28" s="77"/>
      <c r="Y28" s="77"/>
    </row>
    <row r="29">
      <c r="A29" s="78"/>
      <c r="B29" s="78"/>
      <c r="C29" s="78"/>
      <c r="D29" s="78"/>
      <c r="E29" s="78"/>
      <c r="F29" s="78"/>
      <c r="G29" s="78"/>
      <c r="H29" s="78"/>
      <c r="I29" s="78"/>
      <c r="J29" s="78"/>
      <c r="K29" s="78"/>
      <c r="L29" s="78"/>
      <c r="M29" s="78"/>
      <c r="N29" s="78"/>
      <c r="O29" s="78"/>
      <c r="P29" s="78"/>
      <c r="Q29" s="78"/>
      <c r="R29" s="78"/>
      <c r="S29" s="78"/>
      <c r="T29" s="78"/>
      <c r="U29" s="78"/>
      <c r="V29" s="78"/>
      <c r="W29" s="78"/>
      <c r="X29" s="77"/>
      <c r="Y29" s="77"/>
    </row>
    <row r="30">
      <c r="A30" s="78"/>
      <c r="B30" s="78"/>
      <c r="C30" s="78"/>
      <c r="D30" s="78"/>
      <c r="E30" s="78"/>
      <c r="F30" s="78"/>
      <c r="G30" s="78"/>
      <c r="H30" s="78"/>
      <c r="I30" s="78"/>
      <c r="J30" s="78"/>
      <c r="K30" s="78"/>
      <c r="L30" s="78"/>
      <c r="M30" s="78"/>
      <c r="N30" s="78"/>
      <c r="O30" s="78"/>
      <c r="P30" s="78"/>
      <c r="Q30" s="78"/>
      <c r="R30" s="78"/>
      <c r="S30" s="78"/>
      <c r="T30" s="78"/>
      <c r="U30" s="78"/>
      <c r="V30" s="78"/>
      <c r="W30" s="78"/>
      <c r="X30" s="77"/>
      <c r="Y30" s="77"/>
    </row>
    <row r="31">
      <c r="A31" s="78"/>
      <c r="B31" s="78"/>
      <c r="C31" s="78"/>
      <c r="D31" s="78"/>
      <c r="E31" s="78"/>
      <c r="F31" s="78"/>
      <c r="G31" s="78"/>
      <c r="H31" s="78"/>
      <c r="I31" s="78"/>
      <c r="J31" s="78"/>
      <c r="K31" s="78"/>
      <c r="L31" s="78"/>
      <c r="M31" s="78"/>
      <c r="N31" s="78"/>
      <c r="O31" s="78"/>
      <c r="P31" s="78"/>
      <c r="Q31" s="78"/>
      <c r="R31" s="78"/>
      <c r="S31" s="78"/>
      <c r="T31" s="78"/>
      <c r="U31" s="78"/>
      <c r="V31" s="78"/>
      <c r="W31" s="78"/>
      <c r="X31" s="77"/>
      <c r="Y31" s="77"/>
    </row>
    <row r="32">
      <c r="A32" s="78"/>
      <c r="B32" s="78"/>
      <c r="C32" s="78"/>
      <c r="D32" s="78"/>
      <c r="E32" s="78"/>
      <c r="F32" s="78"/>
      <c r="G32" s="78"/>
      <c r="H32" s="78"/>
      <c r="I32" s="78"/>
      <c r="J32" s="78"/>
      <c r="K32" s="78"/>
      <c r="L32" s="78"/>
      <c r="M32" s="78"/>
      <c r="N32" s="78"/>
      <c r="O32" s="78"/>
      <c r="P32" s="78"/>
      <c r="Q32" s="78"/>
      <c r="R32" s="78"/>
      <c r="S32" s="78"/>
      <c r="T32" s="78"/>
      <c r="U32" s="78"/>
      <c r="V32" s="78"/>
      <c r="W32" s="78"/>
      <c r="X32" s="77"/>
      <c r="Y32" s="77"/>
    </row>
    <row r="33">
      <c r="A33" s="78"/>
      <c r="B33" s="78"/>
      <c r="C33" s="78"/>
      <c r="D33" s="78"/>
      <c r="E33" s="78"/>
      <c r="F33" s="78"/>
      <c r="G33" s="78"/>
      <c r="H33" s="78"/>
      <c r="I33" s="78"/>
      <c r="J33" s="78"/>
      <c r="K33" s="78"/>
      <c r="L33" s="78"/>
      <c r="M33" s="78"/>
      <c r="N33" s="78"/>
      <c r="O33" s="78"/>
      <c r="P33" s="78"/>
      <c r="Q33" s="78"/>
      <c r="R33" s="78"/>
      <c r="S33" s="78"/>
      <c r="T33" s="78"/>
      <c r="U33" s="78"/>
      <c r="V33" s="78"/>
      <c r="W33" s="78"/>
      <c r="X33" s="77"/>
      <c r="Y33" s="77"/>
    </row>
    <row r="34">
      <c r="A34" s="78"/>
      <c r="B34" s="78"/>
      <c r="C34" s="78"/>
      <c r="D34" s="78"/>
      <c r="E34" s="78"/>
      <c r="F34" s="78"/>
      <c r="G34" s="78"/>
      <c r="H34" s="78"/>
      <c r="I34" s="78"/>
      <c r="J34" s="78"/>
      <c r="K34" s="78"/>
      <c r="L34" s="78"/>
      <c r="M34" s="78"/>
      <c r="N34" s="78"/>
      <c r="O34" s="78"/>
      <c r="P34" s="78"/>
      <c r="Q34" s="78"/>
      <c r="R34" s="78"/>
      <c r="S34" s="78"/>
      <c r="T34" s="78"/>
      <c r="U34" s="78"/>
      <c r="V34" s="78"/>
      <c r="W34" s="78"/>
      <c r="X34" s="77"/>
      <c r="Y34" s="77"/>
    </row>
    <row r="35">
      <c r="A35" s="78"/>
      <c r="B35" s="78"/>
      <c r="C35" s="78"/>
      <c r="D35" s="78"/>
      <c r="E35" s="78"/>
      <c r="F35" s="78"/>
      <c r="G35" s="78"/>
      <c r="H35" s="78"/>
      <c r="I35" s="78"/>
      <c r="J35" s="78"/>
      <c r="K35" s="78"/>
      <c r="L35" s="78"/>
      <c r="M35" s="78"/>
      <c r="N35" s="78"/>
      <c r="O35" s="78"/>
      <c r="P35" s="78"/>
      <c r="Q35" s="78"/>
      <c r="R35" s="78"/>
      <c r="S35" s="78"/>
      <c r="T35" s="78"/>
      <c r="U35" s="78"/>
      <c r="V35" s="78"/>
      <c r="W35" s="78"/>
      <c r="X35" s="77"/>
      <c r="Y35" s="77"/>
    </row>
    <row r="36">
      <c r="A36" s="78"/>
      <c r="B36" s="78"/>
      <c r="C36" s="78"/>
      <c r="D36" s="78"/>
      <c r="E36" s="78"/>
      <c r="F36" s="78"/>
      <c r="G36" s="78"/>
      <c r="H36" s="78"/>
      <c r="I36" s="78"/>
      <c r="J36" s="78"/>
      <c r="K36" s="78"/>
      <c r="L36" s="78"/>
      <c r="M36" s="78"/>
      <c r="N36" s="78"/>
      <c r="O36" s="78"/>
      <c r="P36" s="78"/>
      <c r="Q36" s="78"/>
      <c r="R36" s="78"/>
      <c r="S36" s="78"/>
      <c r="T36" s="78"/>
      <c r="U36" s="78"/>
      <c r="V36" s="78"/>
      <c r="W36" s="78"/>
      <c r="X36" s="77"/>
      <c r="Y36" s="77"/>
    </row>
    <row r="37">
      <c r="A37" s="78"/>
      <c r="B37" s="78"/>
      <c r="C37" s="78"/>
      <c r="D37" s="78"/>
      <c r="E37" s="78"/>
      <c r="F37" s="78"/>
      <c r="G37" s="78"/>
      <c r="H37" s="78"/>
      <c r="I37" s="78"/>
      <c r="J37" s="78"/>
      <c r="K37" s="78"/>
      <c r="L37" s="78"/>
      <c r="M37" s="78"/>
      <c r="N37" s="78"/>
      <c r="O37" s="78"/>
      <c r="P37" s="78"/>
      <c r="Q37" s="78"/>
      <c r="R37" s="78"/>
      <c r="S37" s="78"/>
      <c r="T37" s="78"/>
      <c r="U37" s="78"/>
      <c r="V37" s="78"/>
      <c r="W37" s="78"/>
      <c r="X37" s="77"/>
      <c r="Y37" s="77"/>
    </row>
    <row r="38">
      <c r="A38" s="78"/>
      <c r="B38" s="78"/>
      <c r="C38" s="78"/>
      <c r="D38" s="78"/>
      <c r="E38" s="78"/>
      <c r="F38" s="78"/>
      <c r="G38" s="78"/>
      <c r="H38" s="78"/>
      <c r="I38" s="78"/>
      <c r="J38" s="78"/>
      <c r="K38" s="78"/>
      <c r="L38" s="78"/>
      <c r="M38" s="78"/>
      <c r="N38" s="78"/>
      <c r="O38" s="78"/>
      <c r="P38" s="78"/>
      <c r="Q38" s="78"/>
      <c r="R38" s="78"/>
      <c r="S38" s="78"/>
      <c r="T38" s="78"/>
      <c r="U38" s="78"/>
      <c r="V38" s="78"/>
      <c r="W38" s="78"/>
      <c r="X38" s="77"/>
      <c r="Y38" s="77"/>
    </row>
    <row r="39">
      <c r="A39" s="78"/>
      <c r="B39" s="78"/>
      <c r="C39" s="78"/>
      <c r="D39" s="78"/>
      <c r="E39" s="78"/>
      <c r="F39" s="78"/>
      <c r="G39" s="78"/>
      <c r="H39" s="78"/>
      <c r="I39" s="78"/>
      <c r="J39" s="78"/>
      <c r="K39" s="78"/>
      <c r="L39" s="78"/>
      <c r="M39" s="78"/>
      <c r="N39" s="78"/>
      <c r="O39" s="78"/>
      <c r="P39" s="78"/>
      <c r="Q39" s="78"/>
      <c r="R39" s="78"/>
      <c r="S39" s="78"/>
      <c r="T39" s="78"/>
      <c r="U39" s="78"/>
      <c r="V39" s="78"/>
      <c r="W39" s="78"/>
      <c r="X39" s="77"/>
      <c r="Y39" s="77"/>
    </row>
    <row r="40">
      <c r="A40" s="78"/>
      <c r="B40" s="78"/>
      <c r="C40" s="78"/>
      <c r="D40" s="78"/>
      <c r="E40" s="78"/>
      <c r="F40" s="78"/>
      <c r="G40" s="78"/>
      <c r="H40" s="78"/>
      <c r="I40" s="78"/>
      <c r="J40" s="78"/>
      <c r="K40" s="78"/>
      <c r="L40" s="78"/>
      <c r="M40" s="78"/>
      <c r="N40" s="78"/>
      <c r="O40" s="78"/>
      <c r="P40" s="78"/>
      <c r="Q40" s="78"/>
      <c r="R40" s="78"/>
      <c r="S40" s="78"/>
      <c r="T40" s="78"/>
      <c r="U40" s="78"/>
      <c r="V40" s="78"/>
      <c r="W40" s="78"/>
      <c r="X40" s="77"/>
      <c r="Y40" s="77"/>
    </row>
    <row r="41">
      <c r="A41" s="78"/>
      <c r="B41" s="78"/>
      <c r="C41" s="78"/>
      <c r="D41" s="78"/>
      <c r="E41" s="78"/>
      <c r="F41" s="78"/>
      <c r="G41" s="78"/>
      <c r="H41" s="78"/>
      <c r="I41" s="78"/>
      <c r="J41" s="78"/>
      <c r="K41" s="78"/>
      <c r="L41" s="78"/>
      <c r="M41" s="78"/>
      <c r="N41" s="78"/>
      <c r="O41" s="78"/>
      <c r="P41" s="78"/>
      <c r="Q41" s="78"/>
      <c r="R41" s="78"/>
      <c r="S41" s="78"/>
      <c r="T41" s="78"/>
      <c r="U41" s="78"/>
      <c r="V41" s="78"/>
      <c r="W41" s="78"/>
      <c r="X41" s="77"/>
      <c r="Y41" s="77"/>
    </row>
    <row r="42">
      <c r="A42" s="78"/>
      <c r="B42" s="78"/>
      <c r="C42" s="78"/>
      <c r="D42" s="78"/>
      <c r="E42" s="78"/>
      <c r="F42" s="78"/>
      <c r="G42" s="78"/>
      <c r="H42" s="78"/>
      <c r="I42" s="78"/>
      <c r="J42" s="78"/>
      <c r="K42" s="78"/>
      <c r="L42" s="78"/>
      <c r="M42" s="78"/>
      <c r="N42" s="78"/>
      <c r="O42" s="78"/>
      <c r="P42" s="78"/>
      <c r="Q42" s="78"/>
      <c r="R42" s="78"/>
      <c r="S42" s="78"/>
      <c r="T42" s="78"/>
      <c r="U42" s="78"/>
      <c r="V42" s="78"/>
      <c r="W42" s="78"/>
      <c r="X42" s="77"/>
      <c r="Y42" s="77"/>
    </row>
    <row r="43">
      <c r="A43" s="78"/>
      <c r="B43" s="78"/>
      <c r="C43" s="78"/>
      <c r="D43" s="78"/>
      <c r="E43" s="78"/>
      <c r="F43" s="78"/>
      <c r="G43" s="78"/>
      <c r="H43" s="78"/>
      <c r="I43" s="78"/>
      <c r="J43" s="78"/>
      <c r="K43" s="78"/>
      <c r="L43" s="78"/>
      <c r="M43" s="78"/>
      <c r="N43" s="78"/>
      <c r="O43" s="78"/>
      <c r="P43" s="78"/>
      <c r="Q43" s="78"/>
      <c r="R43" s="78"/>
      <c r="S43" s="78"/>
      <c r="T43" s="78"/>
      <c r="U43" s="78"/>
      <c r="V43" s="78"/>
      <c r="W43" s="78"/>
      <c r="X43" s="77"/>
      <c r="Y43" s="77"/>
    </row>
    <row r="44">
      <c r="A44" s="78"/>
      <c r="B44" s="78"/>
      <c r="C44" s="78"/>
      <c r="D44" s="78"/>
      <c r="E44" s="78"/>
      <c r="F44" s="78"/>
      <c r="G44" s="78"/>
      <c r="H44" s="78"/>
      <c r="I44" s="78"/>
      <c r="J44" s="78"/>
      <c r="K44" s="78"/>
      <c r="L44" s="78"/>
      <c r="M44" s="78"/>
      <c r="N44" s="78"/>
      <c r="O44" s="78"/>
      <c r="P44" s="78"/>
      <c r="Q44" s="78"/>
      <c r="R44" s="78"/>
      <c r="S44" s="78"/>
      <c r="T44" s="78"/>
      <c r="U44" s="78"/>
      <c r="V44" s="78"/>
      <c r="W44" s="78"/>
      <c r="X44" s="77"/>
      <c r="Y44" s="77"/>
    </row>
    <row r="45">
      <c r="A45" s="78"/>
      <c r="B45" s="78"/>
      <c r="C45" s="78"/>
      <c r="D45" s="78"/>
      <c r="E45" s="78"/>
      <c r="F45" s="78"/>
      <c r="G45" s="78"/>
      <c r="H45" s="78"/>
      <c r="I45" s="78"/>
      <c r="J45" s="78"/>
      <c r="K45" s="78"/>
      <c r="L45" s="78"/>
      <c r="M45" s="78"/>
      <c r="N45" s="78"/>
      <c r="O45" s="78"/>
      <c r="P45" s="78"/>
      <c r="Q45" s="78"/>
      <c r="R45" s="78"/>
      <c r="S45" s="78"/>
      <c r="T45" s="78"/>
      <c r="U45" s="78"/>
      <c r="V45" s="78"/>
      <c r="W45" s="78"/>
      <c r="X45" s="77"/>
      <c r="Y45" s="77"/>
    </row>
    <row r="46">
      <c r="A46" s="78"/>
      <c r="B46" s="78"/>
      <c r="C46" s="78"/>
      <c r="D46" s="78"/>
      <c r="E46" s="78"/>
      <c r="F46" s="78"/>
      <c r="G46" s="78"/>
      <c r="H46" s="78"/>
      <c r="I46" s="78"/>
      <c r="J46" s="78"/>
      <c r="K46" s="78"/>
      <c r="L46" s="78"/>
      <c r="M46" s="78"/>
      <c r="N46" s="78"/>
      <c r="O46" s="78"/>
      <c r="P46" s="78"/>
      <c r="Q46" s="78"/>
      <c r="R46" s="78"/>
      <c r="S46" s="78"/>
      <c r="T46" s="78"/>
      <c r="U46" s="78"/>
      <c r="V46" s="78"/>
      <c r="W46" s="78"/>
      <c r="X46" s="77"/>
      <c r="Y46" s="77"/>
    </row>
    <row r="47">
      <c r="A47" s="78"/>
      <c r="B47" s="78"/>
      <c r="C47" s="78"/>
      <c r="D47" s="78"/>
      <c r="E47" s="78"/>
      <c r="F47" s="78"/>
      <c r="G47" s="78"/>
      <c r="H47" s="78"/>
      <c r="I47" s="78"/>
      <c r="J47" s="78"/>
      <c r="K47" s="78"/>
      <c r="L47" s="78"/>
      <c r="M47" s="78"/>
      <c r="N47" s="78"/>
      <c r="O47" s="78"/>
      <c r="P47" s="78"/>
      <c r="Q47" s="78"/>
      <c r="R47" s="78"/>
      <c r="S47" s="78"/>
      <c r="T47" s="78"/>
      <c r="U47" s="78"/>
      <c r="V47" s="78"/>
      <c r="W47" s="78"/>
      <c r="X47" s="77"/>
      <c r="Y47" s="77"/>
    </row>
    <row r="48">
      <c r="A48" s="78"/>
      <c r="B48" s="78"/>
      <c r="C48" s="78"/>
      <c r="D48" s="78"/>
      <c r="E48" s="78"/>
      <c r="F48" s="78"/>
      <c r="G48" s="78"/>
      <c r="H48" s="78"/>
      <c r="I48" s="78"/>
      <c r="J48" s="78"/>
      <c r="K48" s="78"/>
      <c r="L48" s="78"/>
      <c r="M48" s="78"/>
      <c r="N48" s="78"/>
      <c r="O48" s="78"/>
      <c r="P48" s="78"/>
      <c r="Q48" s="78"/>
      <c r="R48" s="78"/>
      <c r="S48" s="78"/>
      <c r="T48" s="78"/>
      <c r="U48" s="78"/>
      <c r="V48" s="78"/>
      <c r="W48" s="78"/>
      <c r="X48" s="77"/>
      <c r="Y48" s="77"/>
    </row>
    <row r="49">
      <c r="A49" s="78"/>
      <c r="B49" s="78"/>
      <c r="C49" s="78"/>
      <c r="D49" s="78"/>
      <c r="E49" s="78"/>
      <c r="F49" s="78"/>
      <c r="G49" s="78"/>
      <c r="H49" s="78"/>
      <c r="I49" s="78"/>
      <c r="J49" s="78"/>
      <c r="K49" s="78"/>
      <c r="L49" s="78"/>
      <c r="M49" s="78"/>
      <c r="N49" s="78"/>
      <c r="O49" s="78"/>
      <c r="P49" s="78"/>
      <c r="Q49" s="78"/>
      <c r="R49" s="78"/>
      <c r="S49" s="78"/>
      <c r="T49" s="78"/>
      <c r="U49" s="78"/>
      <c r="V49" s="78"/>
      <c r="W49" s="78"/>
      <c r="X49" s="77"/>
      <c r="Y49" s="77"/>
    </row>
    <row r="50">
      <c r="A50" s="78"/>
      <c r="B50" s="78"/>
      <c r="C50" s="78"/>
      <c r="D50" s="78"/>
      <c r="E50" s="78"/>
      <c r="F50" s="78"/>
      <c r="G50" s="78"/>
      <c r="H50" s="78"/>
      <c r="I50" s="78"/>
      <c r="J50" s="78"/>
      <c r="K50" s="78"/>
      <c r="L50" s="78"/>
      <c r="M50" s="78"/>
      <c r="N50" s="78"/>
      <c r="O50" s="78"/>
      <c r="P50" s="78"/>
      <c r="Q50" s="78"/>
      <c r="R50" s="78"/>
      <c r="S50" s="78"/>
      <c r="T50" s="78"/>
      <c r="U50" s="78"/>
      <c r="V50" s="78"/>
      <c r="W50" s="78"/>
      <c r="X50" s="77"/>
      <c r="Y50" s="77"/>
    </row>
    <row r="51">
      <c r="A51" s="78"/>
      <c r="B51" s="78"/>
      <c r="C51" s="78"/>
      <c r="D51" s="78"/>
      <c r="E51" s="78"/>
      <c r="F51" s="78"/>
      <c r="G51" s="78"/>
      <c r="H51" s="78"/>
      <c r="I51" s="78"/>
      <c r="J51" s="78"/>
      <c r="K51" s="78"/>
      <c r="L51" s="78"/>
      <c r="M51" s="78"/>
      <c r="N51" s="78"/>
      <c r="O51" s="78"/>
      <c r="P51" s="78"/>
      <c r="Q51" s="78"/>
      <c r="R51" s="78"/>
      <c r="S51" s="78"/>
      <c r="T51" s="78"/>
      <c r="U51" s="78"/>
      <c r="V51" s="78"/>
      <c r="W51" s="78"/>
      <c r="X51" s="77"/>
      <c r="Y51" s="77"/>
    </row>
    <row r="52">
      <c r="A52" s="78"/>
      <c r="B52" s="78"/>
      <c r="C52" s="78"/>
      <c r="D52" s="78"/>
      <c r="E52" s="78"/>
      <c r="F52" s="78"/>
      <c r="G52" s="78"/>
      <c r="H52" s="78"/>
      <c r="I52" s="78"/>
      <c r="J52" s="78"/>
      <c r="K52" s="78"/>
      <c r="L52" s="78"/>
      <c r="M52" s="78"/>
      <c r="N52" s="78"/>
      <c r="O52" s="78"/>
      <c r="P52" s="78"/>
      <c r="Q52" s="78"/>
      <c r="R52" s="78"/>
      <c r="S52" s="78"/>
      <c r="T52" s="78"/>
      <c r="U52" s="78"/>
      <c r="V52" s="78"/>
      <c r="W52" s="78"/>
      <c r="X52" s="77"/>
      <c r="Y52" s="77"/>
    </row>
    <row r="53">
      <c r="A53" s="78"/>
      <c r="B53" s="78"/>
      <c r="C53" s="78"/>
      <c r="D53" s="78"/>
      <c r="E53" s="78"/>
      <c r="F53" s="78"/>
      <c r="G53" s="78"/>
      <c r="H53" s="78"/>
      <c r="I53" s="78"/>
      <c r="J53" s="78"/>
      <c r="K53" s="78"/>
      <c r="L53" s="78"/>
      <c r="M53" s="78"/>
      <c r="N53" s="78"/>
      <c r="O53" s="78"/>
      <c r="P53" s="78"/>
      <c r="Q53" s="78"/>
      <c r="R53" s="78"/>
      <c r="S53" s="78"/>
      <c r="T53" s="78"/>
      <c r="U53" s="78"/>
      <c r="V53" s="78"/>
      <c r="W53" s="78"/>
      <c r="X53" s="77"/>
      <c r="Y53" s="77"/>
    </row>
    <row r="54">
      <c r="A54" s="78"/>
      <c r="B54" s="78"/>
      <c r="C54" s="78"/>
      <c r="D54" s="78"/>
      <c r="E54" s="78"/>
      <c r="F54" s="78"/>
      <c r="G54" s="78"/>
      <c r="H54" s="78"/>
      <c r="I54" s="78"/>
      <c r="J54" s="78"/>
      <c r="K54" s="78"/>
      <c r="L54" s="78"/>
      <c r="M54" s="78"/>
      <c r="N54" s="78"/>
      <c r="O54" s="78"/>
      <c r="P54" s="78"/>
      <c r="Q54" s="78"/>
      <c r="R54" s="78"/>
      <c r="S54" s="78"/>
      <c r="T54" s="78"/>
      <c r="U54" s="78"/>
      <c r="V54" s="78"/>
      <c r="W54" s="78"/>
      <c r="X54" s="77"/>
      <c r="Y54" s="77"/>
    </row>
    <row r="55">
      <c r="A55" s="78"/>
      <c r="B55" s="78"/>
      <c r="C55" s="78"/>
      <c r="D55" s="78"/>
      <c r="E55" s="78"/>
      <c r="F55" s="78"/>
      <c r="G55" s="78"/>
      <c r="H55" s="78"/>
      <c r="I55" s="78"/>
      <c r="J55" s="78"/>
      <c r="K55" s="78"/>
      <c r="L55" s="78"/>
      <c r="M55" s="78"/>
      <c r="N55" s="78"/>
      <c r="O55" s="78"/>
      <c r="P55" s="78"/>
      <c r="Q55" s="78"/>
      <c r="R55" s="78"/>
      <c r="S55" s="78"/>
      <c r="T55" s="78"/>
      <c r="U55" s="78"/>
      <c r="V55" s="78"/>
      <c r="W55" s="78"/>
      <c r="X55" s="77"/>
      <c r="Y55" s="77"/>
    </row>
    <row r="56">
      <c r="A56" s="78"/>
      <c r="B56" s="78"/>
      <c r="C56" s="78"/>
      <c r="D56" s="78"/>
      <c r="E56" s="78"/>
      <c r="F56" s="78"/>
      <c r="G56" s="78"/>
      <c r="H56" s="78"/>
      <c r="I56" s="78"/>
      <c r="J56" s="78"/>
      <c r="K56" s="78"/>
      <c r="L56" s="78"/>
      <c r="M56" s="78"/>
      <c r="N56" s="78"/>
      <c r="O56" s="78"/>
      <c r="P56" s="78"/>
      <c r="Q56" s="78"/>
      <c r="R56" s="78"/>
      <c r="S56" s="78"/>
      <c r="T56" s="78"/>
      <c r="U56" s="78"/>
      <c r="V56" s="78"/>
      <c r="W56" s="78"/>
      <c r="X56" s="77"/>
      <c r="Y56" s="77"/>
    </row>
    <row r="57">
      <c r="A57" s="78"/>
      <c r="B57" s="78"/>
      <c r="C57" s="78"/>
      <c r="D57" s="78"/>
      <c r="E57" s="78"/>
      <c r="F57" s="78"/>
      <c r="G57" s="78"/>
      <c r="H57" s="78"/>
      <c r="I57" s="78"/>
      <c r="J57" s="78"/>
      <c r="K57" s="78"/>
      <c r="L57" s="78"/>
      <c r="M57" s="78"/>
      <c r="N57" s="78"/>
      <c r="O57" s="78"/>
      <c r="P57" s="78"/>
      <c r="Q57" s="78"/>
      <c r="R57" s="78"/>
      <c r="S57" s="78"/>
      <c r="T57" s="78"/>
      <c r="U57" s="78"/>
      <c r="V57" s="78"/>
      <c r="W57" s="78"/>
      <c r="X57" s="77"/>
      <c r="Y57" s="77"/>
    </row>
    <row r="58">
      <c r="A58" s="78"/>
      <c r="B58" s="78"/>
      <c r="C58" s="78"/>
      <c r="D58" s="78"/>
      <c r="E58" s="78"/>
      <c r="F58" s="78"/>
      <c r="G58" s="78"/>
      <c r="H58" s="78"/>
      <c r="I58" s="78"/>
      <c r="J58" s="78"/>
      <c r="K58" s="78"/>
      <c r="L58" s="78"/>
      <c r="M58" s="78"/>
      <c r="N58" s="78"/>
      <c r="O58" s="78"/>
      <c r="P58" s="78"/>
      <c r="Q58" s="78"/>
      <c r="R58" s="78"/>
      <c r="S58" s="78"/>
      <c r="T58" s="78"/>
      <c r="U58" s="78"/>
      <c r="V58" s="78"/>
      <c r="W58" s="78"/>
      <c r="X58" s="77"/>
      <c r="Y58" s="77"/>
    </row>
    <row r="59">
      <c r="A59" s="78"/>
      <c r="B59" s="78"/>
      <c r="C59" s="78"/>
      <c r="D59" s="78"/>
      <c r="E59" s="78"/>
      <c r="F59" s="78"/>
      <c r="G59" s="78"/>
      <c r="H59" s="78"/>
      <c r="I59" s="78"/>
      <c r="J59" s="78"/>
      <c r="K59" s="78"/>
      <c r="L59" s="78"/>
      <c r="M59" s="78"/>
      <c r="N59" s="78"/>
      <c r="O59" s="78"/>
      <c r="P59" s="78"/>
      <c r="Q59" s="78"/>
      <c r="R59" s="78"/>
      <c r="S59" s="78"/>
      <c r="T59" s="78"/>
      <c r="U59" s="78"/>
      <c r="V59" s="78"/>
      <c r="W59" s="78"/>
      <c r="X59" s="77"/>
      <c r="Y59" s="77"/>
    </row>
    <row r="60">
      <c r="A60" s="78"/>
      <c r="B60" s="78"/>
      <c r="C60" s="78"/>
      <c r="D60" s="78"/>
      <c r="E60" s="78"/>
      <c r="F60" s="78"/>
      <c r="G60" s="78"/>
      <c r="H60" s="78"/>
      <c r="I60" s="78"/>
      <c r="J60" s="78"/>
      <c r="K60" s="78"/>
      <c r="L60" s="78"/>
      <c r="M60" s="78"/>
      <c r="N60" s="78"/>
      <c r="O60" s="78"/>
      <c r="P60" s="78"/>
      <c r="Q60" s="78"/>
      <c r="R60" s="78"/>
      <c r="S60" s="78"/>
      <c r="T60" s="78"/>
      <c r="U60" s="78"/>
      <c r="V60" s="78"/>
      <c r="W60" s="78"/>
      <c r="X60" s="77"/>
      <c r="Y60" s="77"/>
    </row>
    <row r="61">
      <c r="A61" s="78"/>
      <c r="B61" s="78"/>
      <c r="C61" s="78"/>
      <c r="D61" s="78"/>
      <c r="E61" s="78"/>
      <c r="F61" s="78"/>
      <c r="G61" s="78"/>
      <c r="H61" s="78"/>
      <c r="I61" s="78"/>
      <c r="J61" s="78"/>
      <c r="K61" s="78"/>
      <c r="L61" s="78"/>
      <c r="M61" s="78"/>
      <c r="N61" s="78"/>
      <c r="O61" s="78"/>
      <c r="P61" s="78"/>
      <c r="Q61" s="78"/>
      <c r="R61" s="78"/>
      <c r="S61" s="78"/>
      <c r="T61" s="78"/>
      <c r="U61" s="78"/>
      <c r="V61" s="78"/>
      <c r="W61" s="78"/>
      <c r="X61" s="77"/>
      <c r="Y61" s="77"/>
    </row>
    <row r="62">
      <c r="A62" s="78"/>
      <c r="B62" s="78"/>
      <c r="C62" s="78"/>
      <c r="D62" s="78"/>
      <c r="E62" s="78"/>
      <c r="F62" s="78"/>
      <c r="G62" s="78"/>
      <c r="H62" s="78"/>
      <c r="I62" s="78"/>
      <c r="J62" s="78"/>
      <c r="K62" s="78"/>
      <c r="L62" s="78"/>
      <c r="M62" s="78"/>
      <c r="N62" s="78"/>
      <c r="O62" s="78"/>
      <c r="P62" s="78"/>
      <c r="Q62" s="78"/>
      <c r="R62" s="78"/>
      <c r="S62" s="78"/>
      <c r="T62" s="78"/>
      <c r="U62" s="78"/>
      <c r="V62" s="78"/>
      <c r="W62" s="78"/>
      <c r="X62" s="77"/>
      <c r="Y62" s="77"/>
    </row>
    <row r="63">
      <c r="A63" s="78"/>
      <c r="B63" s="78"/>
      <c r="C63" s="78"/>
      <c r="D63" s="78"/>
      <c r="E63" s="78"/>
      <c r="F63" s="78"/>
      <c r="G63" s="78"/>
      <c r="H63" s="78"/>
      <c r="I63" s="78"/>
      <c r="J63" s="78"/>
      <c r="K63" s="78"/>
      <c r="L63" s="78"/>
      <c r="M63" s="78"/>
      <c r="N63" s="78"/>
      <c r="O63" s="78"/>
      <c r="P63" s="78"/>
      <c r="Q63" s="78"/>
      <c r="R63" s="78"/>
      <c r="S63" s="78"/>
      <c r="T63" s="78"/>
      <c r="U63" s="78"/>
      <c r="V63" s="78"/>
      <c r="W63" s="78"/>
      <c r="X63" s="77"/>
      <c r="Y63" s="77"/>
    </row>
    <row r="64">
      <c r="A64" s="78"/>
      <c r="B64" s="78"/>
      <c r="C64" s="78"/>
      <c r="D64" s="78"/>
      <c r="E64" s="78"/>
      <c r="F64" s="78"/>
      <c r="G64" s="78"/>
      <c r="H64" s="78"/>
      <c r="I64" s="78"/>
      <c r="J64" s="78"/>
      <c r="K64" s="78"/>
      <c r="L64" s="78"/>
      <c r="M64" s="78"/>
      <c r="N64" s="78"/>
      <c r="O64" s="78"/>
      <c r="P64" s="78"/>
      <c r="Q64" s="78"/>
      <c r="R64" s="78"/>
      <c r="S64" s="78"/>
      <c r="T64" s="78"/>
      <c r="U64" s="78"/>
      <c r="V64" s="78"/>
      <c r="W64" s="78"/>
      <c r="X64" s="77"/>
      <c r="Y64" s="77"/>
    </row>
    <row r="65">
      <c r="A65" s="78"/>
      <c r="B65" s="78"/>
      <c r="C65" s="78"/>
      <c r="D65" s="78"/>
      <c r="E65" s="78"/>
      <c r="F65" s="78"/>
      <c r="G65" s="78"/>
      <c r="H65" s="78"/>
      <c r="I65" s="78"/>
      <c r="J65" s="78"/>
      <c r="K65" s="78"/>
      <c r="L65" s="78"/>
      <c r="M65" s="78"/>
      <c r="N65" s="78"/>
      <c r="O65" s="78"/>
      <c r="P65" s="78"/>
      <c r="Q65" s="78"/>
      <c r="R65" s="78"/>
      <c r="S65" s="78"/>
      <c r="T65" s="78"/>
      <c r="U65" s="78"/>
      <c r="V65" s="78"/>
      <c r="W65" s="78"/>
      <c r="X65" s="77"/>
      <c r="Y65" s="77"/>
    </row>
    <row r="66">
      <c r="A66" s="78"/>
      <c r="B66" s="78"/>
      <c r="C66" s="78"/>
      <c r="D66" s="78"/>
      <c r="E66" s="78"/>
      <c r="F66" s="78"/>
      <c r="G66" s="78"/>
      <c r="H66" s="78"/>
      <c r="I66" s="78"/>
      <c r="J66" s="78"/>
      <c r="K66" s="78"/>
      <c r="L66" s="78"/>
      <c r="M66" s="78"/>
      <c r="N66" s="78"/>
      <c r="O66" s="78"/>
      <c r="P66" s="78"/>
      <c r="Q66" s="78"/>
      <c r="R66" s="78"/>
      <c r="S66" s="78"/>
      <c r="T66" s="78"/>
      <c r="U66" s="78"/>
      <c r="V66" s="78"/>
      <c r="W66" s="78"/>
      <c r="X66" s="77"/>
      <c r="Y66" s="77"/>
    </row>
    <row r="67">
      <c r="A67" s="78"/>
      <c r="B67" s="78"/>
      <c r="C67" s="78"/>
      <c r="D67" s="78"/>
      <c r="E67" s="78"/>
      <c r="F67" s="78"/>
      <c r="G67" s="78"/>
      <c r="H67" s="78"/>
      <c r="I67" s="78"/>
      <c r="J67" s="78"/>
      <c r="K67" s="78"/>
      <c r="L67" s="78"/>
      <c r="M67" s="78"/>
      <c r="N67" s="78"/>
      <c r="O67" s="78"/>
      <c r="P67" s="78"/>
      <c r="Q67" s="78"/>
      <c r="R67" s="78"/>
      <c r="S67" s="78"/>
      <c r="T67" s="78"/>
      <c r="U67" s="78"/>
      <c r="V67" s="78"/>
      <c r="W67" s="78"/>
      <c r="X67" s="77"/>
      <c r="Y67" s="77"/>
    </row>
    <row r="68">
      <c r="A68" s="78"/>
      <c r="B68" s="78"/>
      <c r="C68" s="78"/>
      <c r="D68" s="78"/>
      <c r="E68" s="78"/>
      <c r="F68" s="78"/>
      <c r="G68" s="78"/>
      <c r="H68" s="78"/>
      <c r="I68" s="78"/>
      <c r="J68" s="78"/>
      <c r="K68" s="78"/>
      <c r="L68" s="78"/>
      <c r="M68" s="78"/>
      <c r="N68" s="78"/>
      <c r="O68" s="78"/>
      <c r="P68" s="78"/>
      <c r="Q68" s="78"/>
      <c r="R68" s="78"/>
      <c r="S68" s="78"/>
      <c r="T68" s="78"/>
      <c r="U68" s="78"/>
      <c r="V68" s="78"/>
      <c r="W68" s="78"/>
      <c r="X68" s="77"/>
      <c r="Y68" s="77"/>
    </row>
    <row r="69">
      <c r="A69" s="78"/>
      <c r="B69" s="78"/>
      <c r="C69" s="78"/>
      <c r="D69" s="78"/>
      <c r="E69" s="78"/>
      <c r="F69" s="78"/>
      <c r="G69" s="78"/>
      <c r="H69" s="78"/>
      <c r="I69" s="78"/>
      <c r="J69" s="78"/>
      <c r="K69" s="78"/>
      <c r="L69" s="78"/>
      <c r="M69" s="78"/>
      <c r="N69" s="78"/>
      <c r="O69" s="78"/>
      <c r="P69" s="78"/>
      <c r="Q69" s="78"/>
      <c r="R69" s="78"/>
      <c r="S69" s="78"/>
      <c r="T69" s="78"/>
      <c r="U69" s="78"/>
      <c r="V69" s="78"/>
      <c r="W69" s="78"/>
      <c r="X69" s="77"/>
      <c r="Y69" s="77"/>
    </row>
    <row r="70">
      <c r="A70" s="78"/>
      <c r="B70" s="78"/>
      <c r="C70" s="78"/>
      <c r="D70" s="78"/>
      <c r="E70" s="78"/>
      <c r="F70" s="78"/>
      <c r="G70" s="78"/>
      <c r="H70" s="78"/>
      <c r="I70" s="78"/>
      <c r="J70" s="78"/>
      <c r="K70" s="78"/>
      <c r="L70" s="78"/>
      <c r="M70" s="78"/>
      <c r="N70" s="78"/>
      <c r="O70" s="78"/>
      <c r="P70" s="78"/>
      <c r="Q70" s="78"/>
      <c r="R70" s="78"/>
      <c r="S70" s="78"/>
      <c r="T70" s="78"/>
      <c r="U70" s="78"/>
      <c r="V70" s="78"/>
      <c r="W70" s="78"/>
      <c r="X70" s="77"/>
      <c r="Y70" s="77"/>
    </row>
    <row r="71">
      <c r="A71" s="78"/>
      <c r="B71" s="78"/>
      <c r="C71" s="78"/>
      <c r="D71" s="78"/>
      <c r="E71" s="78"/>
      <c r="F71" s="78"/>
      <c r="G71" s="78"/>
      <c r="H71" s="78"/>
      <c r="I71" s="78"/>
      <c r="J71" s="78"/>
      <c r="K71" s="78"/>
      <c r="L71" s="78"/>
      <c r="M71" s="78"/>
      <c r="N71" s="78"/>
      <c r="O71" s="78"/>
      <c r="P71" s="78"/>
      <c r="Q71" s="78"/>
      <c r="R71" s="78"/>
      <c r="S71" s="78"/>
      <c r="T71" s="78"/>
      <c r="U71" s="78"/>
      <c r="V71" s="78"/>
      <c r="W71" s="78"/>
      <c r="X71" s="77"/>
      <c r="Y71" s="77"/>
    </row>
    <row r="72">
      <c r="A72" s="78"/>
      <c r="B72" s="78"/>
      <c r="C72" s="78"/>
      <c r="D72" s="78"/>
      <c r="E72" s="78"/>
      <c r="F72" s="78"/>
      <c r="G72" s="78"/>
      <c r="H72" s="78"/>
      <c r="I72" s="78"/>
      <c r="J72" s="78"/>
      <c r="K72" s="78"/>
      <c r="L72" s="78"/>
      <c r="M72" s="78"/>
      <c r="N72" s="78"/>
      <c r="O72" s="78"/>
      <c r="P72" s="78"/>
      <c r="Q72" s="78"/>
      <c r="R72" s="78"/>
      <c r="S72" s="78"/>
      <c r="T72" s="78"/>
      <c r="U72" s="78"/>
      <c r="V72" s="78"/>
      <c r="W72" s="78"/>
      <c r="X72" s="77"/>
      <c r="Y72" s="77"/>
    </row>
    <row r="73">
      <c r="A73" s="78"/>
      <c r="B73" s="78"/>
      <c r="C73" s="78"/>
      <c r="D73" s="78"/>
      <c r="E73" s="78"/>
      <c r="F73" s="78"/>
      <c r="G73" s="78"/>
      <c r="H73" s="78"/>
      <c r="I73" s="78"/>
      <c r="J73" s="78"/>
      <c r="K73" s="78"/>
      <c r="L73" s="78"/>
      <c r="M73" s="78"/>
      <c r="N73" s="78"/>
      <c r="O73" s="78"/>
      <c r="P73" s="78"/>
      <c r="Q73" s="78"/>
      <c r="R73" s="78"/>
      <c r="S73" s="78"/>
      <c r="T73" s="78"/>
      <c r="U73" s="78"/>
      <c r="V73" s="78"/>
      <c r="W73" s="78"/>
      <c r="X73" s="77"/>
      <c r="Y73" s="77"/>
    </row>
    <row r="74">
      <c r="A74" s="78"/>
      <c r="B74" s="78"/>
      <c r="C74" s="78"/>
      <c r="D74" s="78"/>
      <c r="E74" s="78"/>
      <c r="F74" s="78"/>
      <c r="G74" s="78"/>
      <c r="H74" s="78"/>
      <c r="I74" s="78"/>
      <c r="J74" s="78"/>
      <c r="K74" s="78"/>
      <c r="L74" s="78"/>
      <c r="M74" s="78"/>
      <c r="N74" s="78"/>
      <c r="O74" s="78"/>
      <c r="P74" s="78"/>
      <c r="Q74" s="78"/>
      <c r="R74" s="78"/>
      <c r="S74" s="78"/>
      <c r="T74" s="78"/>
      <c r="U74" s="78"/>
      <c r="V74" s="78"/>
      <c r="W74" s="78"/>
      <c r="X74" s="77"/>
      <c r="Y74" s="77"/>
    </row>
    <row r="75">
      <c r="A75" s="78"/>
      <c r="B75" s="78"/>
      <c r="C75" s="78"/>
      <c r="D75" s="78"/>
      <c r="E75" s="78"/>
      <c r="F75" s="78"/>
      <c r="G75" s="78"/>
      <c r="H75" s="78"/>
      <c r="I75" s="78"/>
      <c r="J75" s="78"/>
      <c r="K75" s="78"/>
      <c r="L75" s="78"/>
      <c r="M75" s="78"/>
      <c r="N75" s="78"/>
      <c r="O75" s="78"/>
      <c r="P75" s="78"/>
      <c r="Q75" s="78"/>
      <c r="R75" s="78"/>
      <c r="S75" s="78"/>
      <c r="T75" s="78"/>
      <c r="U75" s="78"/>
      <c r="V75" s="78"/>
      <c r="W75" s="78"/>
      <c r="X75" s="77"/>
      <c r="Y75" s="77"/>
    </row>
    <row r="76">
      <c r="A76" s="78"/>
      <c r="B76" s="78"/>
      <c r="C76" s="78"/>
      <c r="D76" s="78"/>
      <c r="E76" s="78"/>
      <c r="F76" s="78"/>
      <c r="G76" s="78"/>
      <c r="H76" s="78"/>
      <c r="I76" s="78"/>
      <c r="J76" s="78"/>
      <c r="K76" s="78"/>
      <c r="L76" s="78"/>
      <c r="M76" s="78"/>
      <c r="N76" s="78"/>
      <c r="O76" s="78"/>
      <c r="P76" s="78"/>
      <c r="Q76" s="78"/>
      <c r="R76" s="78"/>
      <c r="S76" s="78"/>
      <c r="T76" s="78"/>
      <c r="U76" s="78"/>
      <c r="V76" s="78"/>
      <c r="W76" s="78"/>
      <c r="X76" s="77"/>
      <c r="Y76" s="77"/>
    </row>
    <row r="77">
      <c r="A77" s="78"/>
      <c r="B77" s="78"/>
      <c r="C77" s="78"/>
      <c r="D77" s="78"/>
      <c r="E77" s="78"/>
      <c r="F77" s="78"/>
      <c r="G77" s="78"/>
      <c r="H77" s="78"/>
      <c r="I77" s="78"/>
      <c r="J77" s="78"/>
      <c r="K77" s="78"/>
      <c r="L77" s="78"/>
      <c r="M77" s="78"/>
      <c r="N77" s="78"/>
      <c r="O77" s="78"/>
      <c r="P77" s="78"/>
      <c r="Q77" s="78"/>
      <c r="R77" s="78"/>
      <c r="S77" s="78"/>
      <c r="T77" s="78"/>
      <c r="U77" s="78"/>
      <c r="V77" s="78"/>
      <c r="W77" s="78"/>
      <c r="X77" s="77"/>
      <c r="Y77" s="77"/>
    </row>
    <row r="78">
      <c r="A78" s="78"/>
      <c r="B78" s="78"/>
      <c r="C78" s="78"/>
      <c r="D78" s="78"/>
      <c r="E78" s="78"/>
      <c r="F78" s="78"/>
      <c r="G78" s="78"/>
      <c r="H78" s="78"/>
      <c r="I78" s="78"/>
      <c r="J78" s="78"/>
      <c r="K78" s="78"/>
      <c r="L78" s="78"/>
      <c r="M78" s="78"/>
      <c r="N78" s="78"/>
      <c r="O78" s="78"/>
      <c r="P78" s="78"/>
      <c r="Q78" s="78"/>
      <c r="R78" s="78"/>
      <c r="S78" s="78"/>
      <c r="T78" s="78"/>
      <c r="U78" s="78"/>
      <c r="V78" s="78"/>
      <c r="W78" s="78"/>
      <c r="X78" s="77"/>
      <c r="Y78" s="77"/>
    </row>
    <row r="79">
      <c r="A79" s="78"/>
      <c r="B79" s="78"/>
      <c r="C79" s="78"/>
      <c r="D79" s="78"/>
      <c r="E79" s="78"/>
      <c r="F79" s="78"/>
      <c r="G79" s="78"/>
      <c r="H79" s="78"/>
      <c r="I79" s="78"/>
      <c r="J79" s="78"/>
      <c r="K79" s="78"/>
      <c r="L79" s="78"/>
      <c r="M79" s="78"/>
      <c r="N79" s="78"/>
      <c r="O79" s="78"/>
      <c r="P79" s="78"/>
      <c r="Q79" s="78"/>
      <c r="R79" s="78"/>
      <c r="S79" s="78"/>
      <c r="T79" s="78"/>
      <c r="U79" s="78"/>
      <c r="V79" s="78"/>
      <c r="W79" s="78"/>
      <c r="X79" s="77"/>
      <c r="Y79" s="77"/>
    </row>
    <row r="80">
      <c r="A80" s="78"/>
      <c r="B80" s="78"/>
      <c r="C80" s="78"/>
      <c r="D80" s="78"/>
      <c r="E80" s="78"/>
      <c r="F80" s="78"/>
      <c r="G80" s="78"/>
      <c r="H80" s="78"/>
      <c r="I80" s="78"/>
      <c r="J80" s="78"/>
      <c r="K80" s="78"/>
      <c r="L80" s="78"/>
      <c r="M80" s="78"/>
      <c r="N80" s="78"/>
      <c r="O80" s="78"/>
      <c r="P80" s="78"/>
      <c r="Q80" s="78"/>
      <c r="R80" s="78"/>
      <c r="S80" s="78"/>
      <c r="T80" s="78"/>
      <c r="U80" s="78"/>
      <c r="V80" s="78"/>
      <c r="W80" s="78"/>
      <c r="X80" s="77"/>
      <c r="Y80" s="77"/>
    </row>
    <row r="81">
      <c r="A81" s="78"/>
      <c r="B81" s="78"/>
      <c r="C81" s="78"/>
      <c r="D81" s="78"/>
      <c r="E81" s="78"/>
      <c r="F81" s="78"/>
      <c r="G81" s="78"/>
      <c r="H81" s="78"/>
      <c r="I81" s="78"/>
      <c r="J81" s="78"/>
      <c r="K81" s="78"/>
      <c r="L81" s="78"/>
      <c r="M81" s="78"/>
      <c r="N81" s="78"/>
      <c r="O81" s="78"/>
      <c r="P81" s="78"/>
      <c r="Q81" s="78"/>
      <c r="R81" s="78"/>
      <c r="S81" s="78"/>
      <c r="T81" s="78"/>
      <c r="U81" s="78"/>
      <c r="V81" s="78"/>
      <c r="W81" s="78"/>
      <c r="X81" s="77"/>
      <c r="Y81" s="77"/>
    </row>
    <row r="82">
      <c r="A82" s="78"/>
      <c r="B82" s="78"/>
      <c r="C82" s="78"/>
      <c r="D82" s="78"/>
      <c r="E82" s="78"/>
      <c r="F82" s="78"/>
      <c r="G82" s="78"/>
      <c r="H82" s="78"/>
      <c r="I82" s="78"/>
      <c r="J82" s="78"/>
      <c r="K82" s="78"/>
      <c r="L82" s="78"/>
      <c r="M82" s="78"/>
      <c r="N82" s="78"/>
      <c r="O82" s="78"/>
      <c r="P82" s="78"/>
      <c r="Q82" s="78"/>
      <c r="R82" s="78"/>
      <c r="S82" s="78"/>
      <c r="T82" s="78"/>
      <c r="U82" s="78"/>
      <c r="V82" s="78"/>
      <c r="W82" s="78"/>
      <c r="X82" s="77"/>
      <c r="Y82" s="77"/>
    </row>
    <row r="83">
      <c r="A83" s="78"/>
      <c r="B83" s="78"/>
      <c r="C83" s="78"/>
      <c r="D83" s="78"/>
      <c r="E83" s="78"/>
      <c r="F83" s="78"/>
      <c r="G83" s="78"/>
      <c r="H83" s="78"/>
      <c r="I83" s="78"/>
      <c r="J83" s="78"/>
      <c r="K83" s="78"/>
      <c r="L83" s="78"/>
      <c r="M83" s="78"/>
      <c r="N83" s="78"/>
      <c r="O83" s="78"/>
      <c r="P83" s="78"/>
      <c r="Q83" s="78"/>
      <c r="R83" s="78"/>
      <c r="S83" s="78"/>
      <c r="T83" s="78"/>
      <c r="U83" s="78"/>
      <c r="V83" s="78"/>
      <c r="W83" s="78"/>
      <c r="X83" s="77"/>
      <c r="Y83" s="77"/>
    </row>
    <row r="84">
      <c r="A84" s="78"/>
      <c r="B84" s="78"/>
      <c r="C84" s="78"/>
      <c r="D84" s="78"/>
      <c r="E84" s="78"/>
      <c r="F84" s="78"/>
      <c r="G84" s="78"/>
      <c r="H84" s="78"/>
      <c r="I84" s="78"/>
      <c r="J84" s="78"/>
      <c r="K84" s="78"/>
      <c r="L84" s="78"/>
      <c r="M84" s="78"/>
      <c r="N84" s="78"/>
      <c r="O84" s="78"/>
      <c r="P84" s="78"/>
      <c r="Q84" s="78"/>
      <c r="R84" s="78"/>
      <c r="S84" s="78"/>
      <c r="T84" s="78"/>
      <c r="U84" s="78"/>
      <c r="V84" s="78"/>
      <c r="W84" s="78"/>
      <c r="X84" s="77"/>
      <c r="Y84" s="77"/>
    </row>
    <row r="85">
      <c r="A85" s="78"/>
      <c r="B85" s="78"/>
      <c r="C85" s="78"/>
      <c r="D85" s="78"/>
      <c r="E85" s="78"/>
      <c r="F85" s="78"/>
      <c r="G85" s="78"/>
      <c r="H85" s="78"/>
      <c r="I85" s="78"/>
      <c r="J85" s="78"/>
      <c r="K85" s="78"/>
      <c r="L85" s="78"/>
      <c r="M85" s="78"/>
      <c r="N85" s="78"/>
      <c r="O85" s="78"/>
      <c r="P85" s="78"/>
      <c r="Q85" s="78"/>
      <c r="R85" s="78"/>
      <c r="S85" s="78"/>
      <c r="T85" s="78"/>
      <c r="U85" s="78"/>
      <c r="V85" s="78"/>
      <c r="W85" s="78"/>
      <c r="X85" s="77"/>
      <c r="Y85" s="77"/>
    </row>
    <row r="86">
      <c r="A86" s="78"/>
      <c r="B86" s="78"/>
      <c r="C86" s="78"/>
      <c r="D86" s="78"/>
      <c r="E86" s="78"/>
      <c r="F86" s="78"/>
      <c r="G86" s="78"/>
      <c r="H86" s="78"/>
      <c r="I86" s="78"/>
      <c r="J86" s="78"/>
      <c r="K86" s="78"/>
      <c r="L86" s="78"/>
      <c r="M86" s="78"/>
      <c r="N86" s="78"/>
      <c r="O86" s="78"/>
      <c r="P86" s="78"/>
      <c r="Q86" s="78"/>
      <c r="R86" s="78"/>
      <c r="S86" s="78"/>
      <c r="T86" s="78"/>
      <c r="U86" s="78"/>
      <c r="V86" s="78"/>
      <c r="W86" s="78"/>
      <c r="X86" s="77"/>
      <c r="Y86" s="77"/>
    </row>
    <row r="87">
      <c r="A87" s="78"/>
      <c r="B87" s="78"/>
      <c r="C87" s="78"/>
      <c r="D87" s="78"/>
      <c r="E87" s="78"/>
      <c r="F87" s="78"/>
      <c r="G87" s="78"/>
      <c r="H87" s="78"/>
      <c r="I87" s="78"/>
      <c r="J87" s="78"/>
      <c r="K87" s="78"/>
      <c r="L87" s="78"/>
      <c r="M87" s="78"/>
      <c r="N87" s="78"/>
      <c r="O87" s="78"/>
      <c r="P87" s="78"/>
      <c r="Q87" s="78"/>
      <c r="R87" s="78"/>
      <c r="S87" s="78"/>
      <c r="T87" s="78"/>
      <c r="U87" s="78"/>
      <c r="V87" s="78"/>
      <c r="W87" s="78"/>
      <c r="X87" s="77"/>
      <c r="Y87" s="77"/>
    </row>
    <row r="88">
      <c r="A88" s="78"/>
      <c r="B88" s="78"/>
      <c r="C88" s="78"/>
      <c r="D88" s="78"/>
      <c r="E88" s="78"/>
      <c r="F88" s="78"/>
      <c r="G88" s="78"/>
      <c r="H88" s="78"/>
      <c r="I88" s="78"/>
      <c r="J88" s="78"/>
      <c r="K88" s="78"/>
      <c r="L88" s="78"/>
      <c r="M88" s="78"/>
      <c r="N88" s="78"/>
      <c r="O88" s="78"/>
      <c r="P88" s="78"/>
      <c r="Q88" s="78"/>
      <c r="R88" s="78"/>
      <c r="S88" s="78"/>
      <c r="T88" s="78"/>
      <c r="U88" s="78"/>
      <c r="V88" s="78"/>
      <c r="W88" s="78"/>
      <c r="X88" s="77"/>
      <c r="Y88" s="77"/>
    </row>
    <row r="89">
      <c r="A89" s="78"/>
      <c r="B89" s="78"/>
      <c r="C89" s="78"/>
      <c r="D89" s="78"/>
      <c r="E89" s="78"/>
      <c r="F89" s="78"/>
      <c r="G89" s="78"/>
      <c r="H89" s="78"/>
      <c r="I89" s="78"/>
      <c r="J89" s="78"/>
      <c r="K89" s="78"/>
      <c r="L89" s="78"/>
      <c r="M89" s="78"/>
      <c r="N89" s="78"/>
      <c r="O89" s="78"/>
      <c r="P89" s="78"/>
      <c r="Q89" s="78"/>
      <c r="R89" s="78"/>
      <c r="S89" s="78"/>
      <c r="T89" s="78"/>
      <c r="U89" s="78"/>
      <c r="V89" s="78"/>
      <c r="W89" s="78"/>
      <c r="X89" s="77"/>
      <c r="Y89" s="77"/>
    </row>
    <row r="90">
      <c r="A90" s="78"/>
      <c r="B90" s="78"/>
      <c r="C90" s="78"/>
      <c r="D90" s="78"/>
      <c r="E90" s="78"/>
      <c r="F90" s="78"/>
      <c r="G90" s="78"/>
      <c r="H90" s="78"/>
      <c r="I90" s="78"/>
      <c r="J90" s="78"/>
      <c r="K90" s="78"/>
      <c r="L90" s="78"/>
      <c r="M90" s="78"/>
      <c r="N90" s="78"/>
      <c r="O90" s="78"/>
      <c r="P90" s="78"/>
      <c r="Q90" s="78"/>
      <c r="R90" s="78"/>
      <c r="S90" s="78"/>
      <c r="T90" s="78"/>
      <c r="U90" s="78"/>
      <c r="V90" s="78"/>
      <c r="W90" s="78"/>
      <c r="X90" s="77"/>
      <c r="Y90" s="77"/>
    </row>
    <row r="91">
      <c r="A91" s="78"/>
      <c r="B91" s="78"/>
      <c r="C91" s="78"/>
      <c r="D91" s="78"/>
      <c r="E91" s="78"/>
      <c r="F91" s="78"/>
      <c r="G91" s="78"/>
      <c r="H91" s="78"/>
      <c r="I91" s="78"/>
      <c r="J91" s="78"/>
      <c r="K91" s="78"/>
      <c r="L91" s="78"/>
      <c r="M91" s="78"/>
      <c r="N91" s="78"/>
      <c r="O91" s="78"/>
      <c r="P91" s="78"/>
      <c r="Q91" s="78"/>
      <c r="R91" s="78"/>
      <c r="S91" s="78"/>
      <c r="T91" s="78"/>
      <c r="U91" s="78"/>
      <c r="V91" s="78"/>
      <c r="W91" s="78"/>
      <c r="X91" s="77"/>
      <c r="Y91" s="77"/>
    </row>
    <row r="92">
      <c r="A92" s="78"/>
      <c r="B92" s="78"/>
      <c r="C92" s="78"/>
      <c r="D92" s="78"/>
      <c r="E92" s="78"/>
      <c r="F92" s="78"/>
      <c r="G92" s="78"/>
      <c r="H92" s="78"/>
      <c r="I92" s="78"/>
      <c r="J92" s="78"/>
      <c r="K92" s="78"/>
      <c r="L92" s="78"/>
      <c r="M92" s="78"/>
      <c r="N92" s="78"/>
      <c r="O92" s="78"/>
      <c r="P92" s="78"/>
      <c r="Q92" s="78"/>
      <c r="R92" s="78"/>
      <c r="S92" s="78"/>
      <c r="T92" s="78"/>
      <c r="U92" s="78"/>
      <c r="V92" s="78"/>
      <c r="W92" s="78"/>
      <c r="X92" s="77"/>
      <c r="Y92" s="77"/>
    </row>
    <row r="93">
      <c r="A93" s="78"/>
      <c r="B93" s="78"/>
      <c r="C93" s="78"/>
      <c r="D93" s="78"/>
      <c r="E93" s="78"/>
      <c r="F93" s="78"/>
      <c r="G93" s="78"/>
      <c r="H93" s="78"/>
      <c r="I93" s="78"/>
      <c r="J93" s="78"/>
      <c r="K93" s="78"/>
      <c r="L93" s="78"/>
      <c r="M93" s="78"/>
      <c r="N93" s="78"/>
      <c r="O93" s="78"/>
      <c r="P93" s="78"/>
      <c r="Q93" s="78"/>
      <c r="R93" s="78"/>
      <c r="S93" s="78"/>
      <c r="T93" s="78"/>
      <c r="U93" s="78"/>
      <c r="V93" s="78"/>
      <c r="W93" s="78"/>
      <c r="X93" s="77"/>
      <c r="Y93" s="77"/>
    </row>
    <row r="94">
      <c r="A94" s="78"/>
      <c r="B94" s="78"/>
      <c r="C94" s="78"/>
      <c r="D94" s="78"/>
      <c r="E94" s="78"/>
      <c r="F94" s="78"/>
      <c r="G94" s="78"/>
      <c r="H94" s="78"/>
      <c r="I94" s="78"/>
      <c r="J94" s="78"/>
      <c r="K94" s="78"/>
      <c r="L94" s="78"/>
      <c r="M94" s="78"/>
      <c r="N94" s="78"/>
      <c r="O94" s="78"/>
      <c r="P94" s="78"/>
      <c r="Q94" s="78"/>
      <c r="R94" s="78"/>
      <c r="S94" s="78"/>
      <c r="T94" s="78"/>
      <c r="U94" s="78"/>
      <c r="V94" s="78"/>
      <c r="W94" s="78"/>
      <c r="X94" s="77"/>
      <c r="Y94" s="77"/>
    </row>
    <row r="95">
      <c r="A95" s="78"/>
      <c r="B95" s="78"/>
      <c r="C95" s="78"/>
      <c r="D95" s="78"/>
      <c r="E95" s="78"/>
      <c r="F95" s="78"/>
      <c r="G95" s="78"/>
      <c r="H95" s="78"/>
      <c r="I95" s="78"/>
      <c r="J95" s="78"/>
      <c r="K95" s="78"/>
      <c r="L95" s="78"/>
      <c r="M95" s="78"/>
      <c r="N95" s="78"/>
      <c r="O95" s="78"/>
      <c r="P95" s="78"/>
      <c r="Q95" s="78"/>
      <c r="R95" s="78"/>
      <c r="S95" s="78"/>
      <c r="T95" s="78"/>
      <c r="U95" s="78"/>
      <c r="V95" s="78"/>
      <c r="W95" s="78"/>
      <c r="X95" s="77"/>
      <c r="Y95" s="77"/>
    </row>
    <row r="96">
      <c r="A96" s="78"/>
      <c r="B96" s="78"/>
      <c r="C96" s="78"/>
      <c r="D96" s="78"/>
      <c r="E96" s="78"/>
      <c r="F96" s="78"/>
      <c r="G96" s="78"/>
      <c r="H96" s="78"/>
      <c r="I96" s="78"/>
      <c r="J96" s="78"/>
      <c r="K96" s="78"/>
      <c r="L96" s="78"/>
      <c r="M96" s="78"/>
      <c r="N96" s="78"/>
      <c r="O96" s="78"/>
      <c r="P96" s="78"/>
      <c r="Q96" s="78"/>
      <c r="R96" s="78"/>
      <c r="S96" s="78"/>
      <c r="T96" s="78"/>
      <c r="U96" s="78"/>
      <c r="V96" s="78"/>
      <c r="W96" s="78"/>
      <c r="X96" s="77"/>
      <c r="Y96" s="77"/>
    </row>
    <row r="97">
      <c r="A97" s="78"/>
      <c r="B97" s="78"/>
      <c r="C97" s="78"/>
      <c r="D97" s="78"/>
      <c r="E97" s="78"/>
      <c r="F97" s="78"/>
      <c r="G97" s="78"/>
      <c r="H97" s="78"/>
      <c r="I97" s="78"/>
      <c r="J97" s="78"/>
      <c r="K97" s="78"/>
      <c r="L97" s="78"/>
      <c r="M97" s="78"/>
      <c r="N97" s="78"/>
      <c r="O97" s="78"/>
      <c r="P97" s="78"/>
      <c r="Q97" s="78"/>
      <c r="R97" s="78"/>
      <c r="S97" s="78"/>
      <c r="T97" s="78"/>
      <c r="U97" s="78"/>
      <c r="V97" s="78"/>
      <c r="W97" s="78"/>
      <c r="X97" s="77"/>
      <c r="Y97" s="77"/>
    </row>
    <row r="98">
      <c r="A98" s="78"/>
      <c r="B98" s="78"/>
      <c r="C98" s="78"/>
      <c r="D98" s="78"/>
      <c r="E98" s="78"/>
      <c r="F98" s="78"/>
      <c r="G98" s="78"/>
      <c r="H98" s="78"/>
      <c r="I98" s="78"/>
      <c r="J98" s="78"/>
      <c r="K98" s="78"/>
      <c r="L98" s="78"/>
      <c r="M98" s="78"/>
      <c r="N98" s="78"/>
      <c r="O98" s="78"/>
      <c r="P98" s="78"/>
      <c r="Q98" s="78"/>
      <c r="R98" s="78"/>
      <c r="S98" s="78"/>
      <c r="T98" s="78"/>
      <c r="U98" s="78"/>
      <c r="V98" s="78"/>
      <c r="W98" s="78"/>
      <c r="X98" s="77"/>
      <c r="Y98" s="77"/>
    </row>
    <row r="99">
      <c r="A99" s="78"/>
      <c r="B99" s="78"/>
      <c r="C99" s="78"/>
      <c r="D99" s="78"/>
      <c r="E99" s="78"/>
      <c r="F99" s="78"/>
      <c r="G99" s="78"/>
      <c r="H99" s="78"/>
      <c r="I99" s="78"/>
      <c r="J99" s="78"/>
      <c r="K99" s="78"/>
      <c r="L99" s="78"/>
      <c r="M99" s="78"/>
      <c r="N99" s="78"/>
      <c r="O99" s="78"/>
      <c r="P99" s="78"/>
      <c r="Q99" s="78"/>
      <c r="R99" s="78"/>
      <c r="S99" s="78"/>
      <c r="T99" s="78"/>
      <c r="U99" s="78"/>
      <c r="V99" s="78"/>
      <c r="W99" s="78"/>
      <c r="X99" s="77"/>
      <c r="Y99" s="77"/>
    </row>
    <row r="100">
      <c r="A100" s="78"/>
      <c r="B100" s="78"/>
      <c r="C100" s="78"/>
      <c r="D100" s="78"/>
      <c r="E100" s="78"/>
      <c r="F100" s="78"/>
      <c r="G100" s="78"/>
      <c r="H100" s="78"/>
      <c r="I100" s="78"/>
      <c r="J100" s="78"/>
      <c r="K100" s="78"/>
      <c r="L100" s="78"/>
      <c r="M100" s="78"/>
      <c r="N100" s="78"/>
      <c r="O100" s="78"/>
      <c r="P100" s="78"/>
      <c r="Q100" s="78"/>
      <c r="R100" s="78"/>
      <c r="S100" s="78"/>
      <c r="T100" s="78"/>
      <c r="U100" s="78"/>
      <c r="V100" s="78"/>
      <c r="W100" s="78"/>
      <c r="X100" s="77"/>
      <c r="Y100" s="77"/>
    </row>
    <row r="101">
      <c r="A101" s="78"/>
      <c r="B101" s="78"/>
      <c r="C101" s="78"/>
      <c r="D101" s="78"/>
      <c r="E101" s="78"/>
      <c r="F101" s="78"/>
      <c r="G101" s="78"/>
      <c r="H101" s="78"/>
      <c r="I101" s="78"/>
      <c r="J101" s="78"/>
      <c r="K101" s="78"/>
      <c r="L101" s="78"/>
      <c r="M101" s="78"/>
      <c r="N101" s="78"/>
      <c r="O101" s="78"/>
      <c r="P101" s="78"/>
      <c r="Q101" s="78"/>
      <c r="R101" s="78"/>
      <c r="S101" s="78"/>
      <c r="T101" s="78"/>
      <c r="U101" s="78"/>
      <c r="V101" s="78"/>
      <c r="W101" s="78"/>
      <c r="X101" s="77"/>
      <c r="Y101" s="77"/>
    </row>
    <row r="102">
      <c r="A102" s="78"/>
      <c r="B102" s="78"/>
      <c r="C102" s="78"/>
      <c r="D102" s="78"/>
      <c r="E102" s="78"/>
      <c r="F102" s="78"/>
      <c r="G102" s="78"/>
      <c r="H102" s="78"/>
      <c r="I102" s="78"/>
      <c r="J102" s="78"/>
      <c r="K102" s="78"/>
      <c r="L102" s="78"/>
      <c r="M102" s="78"/>
      <c r="N102" s="78"/>
      <c r="O102" s="78"/>
      <c r="P102" s="78"/>
      <c r="Q102" s="78"/>
      <c r="R102" s="78"/>
      <c r="S102" s="78"/>
      <c r="T102" s="78"/>
      <c r="U102" s="78"/>
      <c r="V102" s="78"/>
      <c r="W102" s="78"/>
      <c r="X102" s="77"/>
      <c r="Y102" s="77"/>
    </row>
    <row r="103">
      <c r="A103" s="78"/>
      <c r="B103" s="78"/>
      <c r="C103" s="78"/>
      <c r="D103" s="78"/>
      <c r="E103" s="78"/>
      <c r="F103" s="78"/>
      <c r="G103" s="78"/>
      <c r="H103" s="78"/>
      <c r="I103" s="78"/>
      <c r="J103" s="78"/>
      <c r="K103" s="78"/>
      <c r="L103" s="78"/>
      <c r="M103" s="78"/>
      <c r="N103" s="78"/>
      <c r="O103" s="78"/>
      <c r="P103" s="78"/>
      <c r="Q103" s="78"/>
      <c r="R103" s="78"/>
      <c r="S103" s="78"/>
      <c r="T103" s="78"/>
      <c r="U103" s="78"/>
      <c r="V103" s="78"/>
      <c r="W103" s="78"/>
      <c r="X103" s="77"/>
      <c r="Y103" s="77"/>
    </row>
    <row r="104">
      <c r="A104" s="78"/>
      <c r="B104" s="78"/>
      <c r="C104" s="78"/>
      <c r="D104" s="78"/>
      <c r="E104" s="78"/>
      <c r="F104" s="78"/>
      <c r="G104" s="78"/>
      <c r="H104" s="78"/>
      <c r="I104" s="78"/>
      <c r="J104" s="78"/>
      <c r="K104" s="78"/>
      <c r="L104" s="78"/>
      <c r="M104" s="78"/>
      <c r="N104" s="78"/>
      <c r="O104" s="78"/>
      <c r="P104" s="78"/>
      <c r="Q104" s="78"/>
      <c r="R104" s="78"/>
      <c r="S104" s="78"/>
      <c r="T104" s="78"/>
      <c r="U104" s="78"/>
      <c r="V104" s="78"/>
      <c r="W104" s="78"/>
      <c r="X104" s="77"/>
      <c r="Y104" s="77"/>
    </row>
    <row r="105">
      <c r="A105" s="78"/>
      <c r="B105" s="78"/>
      <c r="C105" s="78"/>
      <c r="D105" s="78"/>
      <c r="E105" s="78"/>
      <c r="F105" s="78"/>
      <c r="G105" s="78"/>
      <c r="H105" s="78"/>
      <c r="I105" s="78"/>
      <c r="J105" s="78"/>
      <c r="K105" s="78"/>
      <c r="L105" s="78"/>
      <c r="M105" s="78"/>
      <c r="N105" s="78"/>
      <c r="O105" s="78"/>
      <c r="P105" s="78"/>
      <c r="Q105" s="78"/>
      <c r="R105" s="78"/>
      <c r="S105" s="78"/>
      <c r="T105" s="78"/>
      <c r="U105" s="78"/>
      <c r="V105" s="78"/>
      <c r="W105" s="78"/>
      <c r="X105" s="77"/>
      <c r="Y105" s="77"/>
    </row>
    <row r="106">
      <c r="A106" s="78"/>
      <c r="B106" s="78"/>
      <c r="C106" s="78"/>
      <c r="D106" s="78"/>
      <c r="E106" s="78"/>
      <c r="F106" s="78"/>
      <c r="G106" s="78"/>
      <c r="H106" s="78"/>
      <c r="I106" s="78"/>
      <c r="J106" s="78"/>
      <c r="K106" s="78"/>
      <c r="L106" s="78"/>
      <c r="M106" s="78"/>
      <c r="N106" s="78"/>
      <c r="O106" s="78"/>
      <c r="P106" s="78"/>
      <c r="Q106" s="78"/>
      <c r="R106" s="78"/>
      <c r="S106" s="78"/>
      <c r="T106" s="78"/>
      <c r="U106" s="78"/>
      <c r="V106" s="78"/>
      <c r="W106" s="78"/>
      <c r="X106" s="77"/>
      <c r="Y106" s="77"/>
    </row>
    <row r="107">
      <c r="A107" s="78"/>
      <c r="B107" s="78"/>
      <c r="C107" s="78"/>
      <c r="D107" s="78"/>
      <c r="E107" s="78"/>
      <c r="F107" s="78"/>
      <c r="G107" s="78"/>
      <c r="H107" s="78"/>
      <c r="I107" s="78"/>
      <c r="J107" s="78"/>
      <c r="K107" s="78"/>
      <c r="L107" s="78"/>
      <c r="M107" s="78"/>
      <c r="N107" s="78"/>
      <c r="O107" s="78"/>
      <c r="P107" s="78"/>
      <c r="Q107" s="78"/>
      <c r="R107" s="78"/>
      <c r="S107" s="78"/>
      <c r="T107" s="78"/>
      <c r="U107" s="78"/>
      <c r="V107" s="78"/>
      <c r="W107" s="78"/>
      <c r="X107" s="77"/>
      <c r="Y107" s="77"/>
    </row>
    <row r="108">
      <c r="A108" s="78"/>
      <c r="B108" s="78"/>
      <c r="C108" s="78"/>
      <c r="D108" s="78"/>
      <c r="E108" s="78"/>
      <c r="F108" s="78"/>
      <c r="G108" s="78"/>
      <c r="H108" s="78"/>
      <c r="I108" s="78"/>
      <c r="J108" s="78"/>
      <c r="K108" s="78"/>
      <c r="L108" s="78"/>
      <c r="M108" s="78"/>
      <c r="N108" s="78"/>
      <c r="O108" s="78"/>
      <c r="P108" s="78"/>
      <c r="Q108" s="78"/>
      <c r="R108" s="78"/>
      <c r="S108" s="78"/>
      <c r="T108" s="78"/>
      <c r="U108" s="78"/>
      <c r="V108" s="78"/>
      <c r="W108" s="78"/>
      <c r="X108" s="77"/>
      <c r="Y108" s="77"/>
    </row>
    <row r="109">
      <c r="A109" s="78"/>
      <c r="B109" s="78"/>
      <c r="C109" s="78"/>
      <c r="D109" s="78"/>
      <c r="E109" s="78"/>
      <c r="F109" s="78"/>
      <c r="G109" s="78"/>
      <c r="H109" s="78"/>
      <c r="I109" s="78"/>
      <c r="J109" s="78"/>
      <c r="K109" s="78"/>
      <c r="L109" s="78"/>
      <c r="M109" s="78"/>
      <c r="N109" s="78"/>
      <c r="O109" s="78"/>
      <c r="P109" s="78"/>
      <c r="Q109" s="78"/>
      <c r="R109" s="78"/>
      <c r="S109" s="78"/>
      <c r="T109" s="78"/>
      <c r="U109" s="78"/>
      <c r="V109" s="78"/>
      <c r="W109" s="78"/>
      <c r="X109" s="77"/>
      <c r="Y109" s="77"/>
    </row>
    <row r="110">
      <c r="A110" s="78"/>
      <c r="B110" s="78"/>
      <c r="C110" s="78"/>
      <c r="D110" s="78"/>
      <c r="E110" s="78"/>
      <c r="F110" s="78"/>
      <c r="G110" s="78"/>
      <c r="H110" s="78"/>
      <c r="I110" s="78"/>
      <c r="J110" s="78"/>
      <c r="K110" s="78"/>
      <c r="L110" s="78"/>
      <c r="M110" s="78"/>
      <c r="N110" s="78"/>
      <c r="O110" s="78"/>
      <c r="P110" s="78"/>
      <c r="Q110" s="78"/>
      <c r="R110" s="78"/>
      <c r="S110" s="78"/>
      <c r="T110" s="78"/>
      <c r="U110" s="78"/>
      <c r="V110" s="78"/>
      <c r="W110" s="78"/>
      <c r="X110" s="77"/>
      <c r="Y110" s="77"/>
    </row>
    <row r="111">
      <c r="A111" s="78"/>
      <c r="B111" s="78"/>
      <c r="C111" s="78"/>
      <c r="D111" s="78"/>
      <c r="E111" s="78"/>
      <c r="F111" s="78"/>
      <c r="G111" s="78"/>
      <c r="H111" s="78"/>
      <c r="I111" s="78"/>
      <c r="J111" s="78"/>
      <c r="K111" s="78"/>
      <c r="L111" s="78"/>
      <c r="M111" s="78"/>
      <c r="N111" s="78"/>
      <c r="O111" s="78"/>
      <c r="P111" s="78"/>
      <c r="Q111" s="78"/>
      <c r="R111" s="78"/>
      <c r="S111" s="78"/>
      <c r="T111" s="78"/>
      <c r="U111" s="78"/>
      <c r="V111" s="78"/>
      <c r="W111" s="78"/>
      <c r="X111" s="77"/>
      <c r="Y111" s="77"/>
    </row>
    <row r="112">
      <c r="A112" s="78"/>
      <c r="B112" s="78"/>
      <c r="C112" s="78"/>
      <c r="D112" s="78"/>
      <c r="E112" s="78"/>
      <c r="F112" s="78"/>
      <c r="G112" s="78"/>
      <c r="H112" s="78"/>
      <c r="I112" s="78"/>
      <c r="J112" s="78"/>
      <c r="K112" s="78"/>
      <c r="L112" s="78"/>
      <c r="M112" s="78"/>
      <c r="N112" s="78"/>
      <c r="O112" s="78"/>
      <c r="P112" s="78"/>
      <c r="Q112" s="78"/>
      <c r="R112" s="78"/>
      <c r="S112" s="78"/>
      <c r="T112" s="78"/>
      <c r="U112" s="78"/>
      <c r="V112" s="78"/>
      <c r="W112" s="78"/>
      <c r="X112" s="77"/>
      <c r="Y112" s="77"/>
    </row>
    <row r="113">
      <c r="A113" s="78"/>
      <c r="B113" s="78"/>
      <c r="C113" s="78"/>
      <c r="D113" s="78"/>
      <c r="E113" s="78"/>
      <c r="F113" s="78"/>
      <c r="G113" s="78"/>
      <c r="H113" s="78"/>
      <c r="I113" s="78"/>
      <c r="J113" s="78"/>
      <c r="K113" s="78"/>
      <c r="L113" s="78"/>
      <c r="M113" s="78"/>
      <c r="N113" s="78"/>
      <c r="O113" s="78"/>
      <c r="P113" s="78"/>
      <c r="Q113" s="78"/>
      <c r="R113" s="78"/>
      <c r="S113" s="78"/>
      <c r="T113" s="78"/>
      <c r="U113" s="78"/>
      <c r="V113" s="78"/>
      <c r="W113" s="78"/>
      <c r="X113" s="77"/>
      <c r="Y113" s="77"/>
    </row>
    <row r="114">
      <c r="A114" s="78"/>
      <c r="B114" s="78"/>
      <c r="C114" s="78"/>
      <c r="D114" s="78"/>
      <c r="E114" s="78"/>
      <c r="F114" s="78"/>
      <c r="G114" s="78"/>
      <c r="H114" s="78"/>
      <c r="I114" s="78"/>
      <c r="J114" s="78"/>
      <c r="K114" s="78"/>
      <c r="L114" s="78"/>
      <c r="M114" s="78"/>
      <c r="N114" s="78"/>
      <c r="O114" s="78"/>
      <c r="P114" s="78"/>
      <c r="Q114" s="78"/>
      <c r="R114" s="78"/>
      <c r="S114" s="78"/>
      <c r="T114" s="78"/>
      <c r="U114" s="78"/>
      <c r="V114" s="78"/>
      <c r="W114" s="78"/>
      <c r="X114" s="77"/>
      <c r="Y114" s="77"/>
    </row>
    <row r="115">
      <c r="A115" s="78"/>
      <c r="B115" s="78"/>
      <c r="C115" s="78"/>
      <c r="D115" s="78"/>
      <c r="E115" s="78"/>
      <c r="F115" s="78"/>
      <c r="G115" s="78"/>
      <c r="H115" s="78"/>
      <c r="I115" s="78"/>
      <c r="J115" s="78"/>
      <c r="K115" s="78"/>
      <c r="L115" s="78"/>
      <c r="M115" s="78"/>
      <c r="N115" s="78"/>
      <c r="O115" s="78"/>
      <c r="P115" s="78"/>
      <c r="Q115" s="78"/>
      <c r="R115" s="78"/>
      <c r="S115" s="78"/>
      <c r="T115" s="78"/>
      <c r="U115" s="78"/>
      <c r="V115" s="78"/>
      <c r="W115" s="78"/>
      <c r="X115" s="77"/>
      <c r="Y115" s="77"/>
    </row>
    <row r="116">
      <c r="A116" s="78"/>
      <c r="B116" s="78"/>
      <c r="C116" s="78"/>
      <c r="D116" s="78"/>
      <c r="E116" s="78"/>
      <c r="F116" s="78"/>
      <c r="G116" s="78"/>
      <c r="H116" s="78"/>
      <c r="I116" s="78"/>
      <c r="J116" s="78"/>
      <c r="K116" s="78"/>
      <c r="L116" s="78"/>
      <c r="M116" s="78"/>
      <c r="N116" s="78"/>
      <c r="O116" s="78"/>
      <c r="P116" s="78"/>
      <c r="Q116" s="78"/>
      <c r="R116" s="78"/>
      <c r="S116" s="78"/>
      <c r="T116" s="78"/>
      <c r="U116" s="78"/>
      <c r="V116" s="78"/>
      <c r="W116" s="78"/>
      <c r="X116" s="77"/>
      <c r="Y116" s="77"/>
    </row>
    <row r="117">
      <c r="A117" s="78"/>
      <c r="B117" s="78"/>
      <c r="C117" s="78"/>
      <c r="D117" s="78"/>
      <c r="E117" s="78"/>
      <c r="F117" s="78"/>
      <c r="G117" s="78"/>
      <c r="H117" s="78"/>
      <c r="I117" s="78"/>
      <c r="J117" s="78"/>
      <c r="K117" s="78"/>
      <c r="L117" s="78"/>
      <c r="M117" s="78"/>
      <c r="N117" s="78"/>
      <c r="O117" s="78"/>
      <c r="P117" s="78"/>
      <c r="Q117" s="78"/>
      <c r="R117" s="78"/>
      <c r="S117" s="78"/>
      <c r="T117" s="78"/>
      <c r="U117" s="78"/>
      <c r="V117" s="78"/>
      <c r="W117" s="78"/>
      <c r="X117" s="77"/>
      <c r="Y117" s="77"/>
    </row>
    <row r="118">
      <c r="A118" s="78"/>
      <c r="B118" s="78"/>
      <c r="C118" s="78"/>
      <c r="D118" s="78"/>
      <c r="E118" s="78"/>
      <c r="F118" s="78"/>
      <c r="G118" s="78"/>
      <c r="H118" s="78"/>
      <c r="I118" s="78"/>
      <c r="J118" s="78"/>
      <c r="K118" s="78"/>
      <c r="L118" s="78"/>
      <c r="M118" s="78"/>
      <c r="N118" s="78"/>
      <c r="O118" s="78"/>
      <c r="P118" s="78"/>
      <c r="Q118" s="78"/>
      <c r="R118" s="78"/>
      <c r="S118" s="78"/>
      <c r="T118" s="78"/>
      <c r="U118" s="78"/>
      <c r="V118" s="78"/>
      <c r="W118" s="78"/>
      <c r="X118" s="77"/>
      <c r="Y118" s="77"/>
    </row>
    <row r="119">
      <c r="A119" s="78"/>
      <c r="B119" s="78"/>
      <c r="C119" s="78"/>
      <c r="D119" s="78"/>
      <c r="E119" s="78"/>
      <c r="F119" s="78"/>
      <c r="G119" s="78"/>
      <c r="H119" s="78"/>
      <c r="I119" s="78"/>
      <c r="J119" s="78"/>
      <c r="K119" s="78"/>
      <c r="L119" s="78"/>
      <c r="M119" s="78"/>
      <c r="N119" s="78"/>
      <c r="O119" s="78"/>
      <c r="P119" s="78"/>
      <c r="Q119" s="78"/>
      <c r="R119" s="78"/>
      <c r="S119" s="78"/>
      <c r="T119" s="78"/>
      <c r="U119" s="78"/>
      <c r="V119" s="78"/>
      <c r="W119" s="78"/>
      <c r="X119" s="77"/>
      <c r="Y119" s="77"/>
    </row>
    <row r="120">
      <c r="A120" s="78"/>
      <c r="B120" s="78"/>
      <c r="C120" s="78"/>
      <c r="D120" s="78"/>
      <c r="E120" s="78"/>
      <c r="F120" s="78"/>
      <c r="G120" s="78"/>
      <c r="H120" s="78"/>
      <c r="I120" s="78"/>
      <c r="J120" s="78"/>
      <c r="K120" s="78"/>
      <c r="L120" s="78"/>
      <c r="M120" s="78"/>
      <c r="N120" s="78"/>
      <c r="O120" s="78"/>
      <c r="P120" s="78"/>
      <c r="Q120" s="78"/>
      <c r="R120" s="78"/>
      <c r="S120" s="78"/>
      <c r="T120" s="78"/>
      <c r="U120" s="78"/>
      <c r="V120" s="78"/>
      <c r="W120" s="78"/>
      <c r="X120" s="77"/>
      <c r="Y120" s="77"/>
    </row>
    <row r="121">
      <c r="A121" s="78"/>
      <c r="B121" s="78"/>
      <c r="C121" s="78"/>
      <c r="D121" s="78"/>
      <c r="E121" s="78"/>
      <c r="F121" s="78"/>
      <c r="G121" s="78"/>
      <c r="H121" s="78"/>
      <c r="I121" s="78"/>
      <c r="J121" s="78"/>
      <c r="K121" s="78"/>
      <c r="L121" s="78"/>
      <c r="M121" s="78"/>
      <c r="N121" s="78"/>
      <c r="O121" s="78"/>
      <c r="P121" s="78"/>
      <c r="Q121" s="78"/>
      <c r="R121" s="78"/>
      <c r="S121" s="78"/>
      <c r="T121" s="78"/>
      <c r="U121" s="78"/>
      <c r="V121" s="78"/>
      <c r="W121" s="78"/>
      <c r="X121" s="77"/>
      <c r="Y121" s="77"/>
    </row>
    <row r="122">
      <c r="A122" s="78"/>
      <c r="B122" s="78"/>
      <c r="C122" s="78"/>
      <c r="D122" s="78"/>
      <c r="E122" s="78"/>
      <c r="F122" s="78"/>
      <c r="G122" s="78"/>
      <c r="H122" s="78"/>
      <c r="I122" s="78"/>
      <c r="J122" s="78"/>
      <c r="K122" s="78"/>
      <c r="L122" s="78"/>
      <c r="M122" s="78"/>
      <c r="N122" s="78"/>
      <c r="O122" s="78"/>
      <c r="P122" s="78"/>
      <c r="Q122" s="78"/>
      <c r="R122" s="78"/>
      <c r="S122" s="78"/>
      <c r="T122" s="78"/>
      <c r="U122" s="78"/>
      <c r="V122" s="78"/>
      <c r="W122" s="78"/>
      <c r="X122" s="77"/>
      <c r="Y122" s="77"/>
    </row>
    <row r="123">
      <c r="A123" s="78"/>
      <c r="B123" s="78"/>
      <c r="C123" s="78"/>
      <c r="D123" s="78"/>
      <c r="E123" s="78"/>
      <c r="F123" s="78"/>
      <c r="G123" s="78"/>
      <c r="H123" s="78"/>
      <c r="I123" s="78"/>
      <c r="J123" s="78"/>
      <c r="K123" s="78"/>
      <c r="L123" s="78"/>
      <c r="M123" s="78"/>
      <c r="N123" s="78"/>
      <c r="O123" s="78"/>
      <c r="P123" s="78"/>
      <c r="Q123" s="78"/>
      <c r="R123" s="78"/>
      <c r="S123" s="78"/>
      <c r="T123" s="78"/>
      <c r="U123" s="78"/>
      <c r="V123" s="78"/>
      <c r="W123" s="78"/>
      <c r="X123" s="77"/>
      <c r="Y123" s="77"/>
    </row>
    <row r="124">
      <c r="A124" s="78"/>
      <c r="B124" s="78"/>
      <c r="C124" s="78"/>
      <c r="D124" s="78"/>
      <c r="E124" s="78"/>
      <c r="F124" s="78"/>
      <c r="G124" s="78"/>
      <c r="H124" s="78"/>
      <c r="I124" s="78"/>
      <c r="J124" s="78"/>
      <c r="K124" s="78"/>
      <c r="L124" s="78"/>
      <c r="M124" s="78"/>
      <c r="N124" s="78"/>
      <c r="O124" s="78"/>
      <c r="P124" s="78"/>
      <c r="Q124" s="78"/>
      <c r="R124" s="78"/>
      <c r="S124" s="78"/>
      <c r="T124" s="78"/>
      <c r="U124" s="78"/>
      <c r="V124" s="78"/>
      <c r="W124" s="78"/>
      <c r="X124" s="77"/>
      <c r="Y124" s="77"/>
    </row>
    <row r="125">
      <c r="A125" s="78"/>
      <c r="B125" s="78"/>
      <c r="C125" s="78"/>
      <c r="D125" s="78"/>
      <c r="E125" s="78"/>
      <c r="F125" s="78"/>
      <c r="G125" s="78"/>
      <c r="H125" s="78"/>
      <c r="I125" s="78"/>
      <c r="J125" s="78"/>
      <c r="K125" s="78"/>
      <c r="L125" s="78"/>
      <c r="M125" s="78"/>
      <c r="N125" s="78"/>
      <c r="O125" s="78"/>
      <c r="P125" s="78"/>
      <c r="Q125" s="78"/>
      <c r="R125" s="78"/>
      <c r="S125" s="78"/>
      <c r="T125" s="78"/>
      <c r="U125" s="78"/>
      <c r="V125" s="78"/>
      <c r="W125" s="78"/>
      <c r="X125" s="77"/>
      <c r="Y125" s="77"/>
    </row>
    <row r="126">
      <c r="A126" s="78"/>
      <c r="B126" s="78"/>
      <c r="C126" s="78"/>
      <c r="D126" s="78"/>
      <c r="E126" s="78"/>
      <c r="F126" s="78"/>
      <c r="G126" s="78"/>
      <c r="H126" s="78"/>
      <c r="I126" s="78"/>
      <c r="J126" s="78"/>
      <c r="K126" s="78"/>
      <c r="L126" s="78"/>
      <c r="M126" s="78"/>
      <c r="N126" s="78"/>
      <c r="O126" s="78"/>
      <c r="P126" s="78"/>
      <c r="Q126" s="78"/>
      <c r="R126" s="78"/>
      <c r="S126" s="78"/>
      <c r="T126" s="78"/>
      <c r="U126" s="78"/>
      <c r="V126" s="78"/>
      <c r="W126" s="78"/>
      <c r="X126" s="77"/>
      <c r="Y126" s="77"/>
    </row>
    <row r="127">
      <c r="A127" s="78"/>
      <c r="B127" s="78"/>
      <c r="C127" s="78"/>
      <c r="D127" s="78"/>
      <c r="E127" s="78"/>
      <c r="F127" s="78"/>
      <c r="G127" s="78"/>
      <c r="H127" s="78"/>
      <c r="I127" s="78"/>
      <c r="J127" s="78"/>
      <c r="K127" s="78"/>
      <c r="L127" s="78"/>
      <c r="M127" s="78"/>
      <c r="N127" s="78"/>
      <c r="O127" s="78"/>
      <c r="P127" s="78"/>
      <c r="Q127" s="78"/>
      <c r="R127" s="78"/>
      <c r="S127" s="78"/>
      <c r="T127" s="78"/>
      <c r="U127" s="78"/>
      <c r="V127" s="78"/>
      <c r="W127" s="78"/>
      <c r="X127" s="77"/>
      <c r="Y127" s="77"/>
    </row>
    <row r="128">
      <c r="A128" s="78"/>
      <c r="B128" s="78"/>
      <c r="C128" s="78"/>
      <c r="D128" s="78"/>
      <c r="E128" s="78"/>
      <c r="F128" s="78"/>
      <c r="G128" s="78"/>
      <c r="H128" s="78"/>
      <c r="I128" s="78"/>
      <c r="J128" s="78"/>
      <c r="K128" s="78"/>
      <c r="L128" s="78"/>
      <c r="M128" s="78"/>
      <c r="N128" s="78"/>
      <c r="O128" s="78"/>
      <c r="P128" s="78"/>
      <c r="Q128" s="78"/>
      <c r="R128" s="78"/>
      <c r="S128" s="78"/>
      <c r="T128" s="78"/>
      <c r="U128" s="78"/>
      <c r="V128" s="78"/>
      <c r="W128" s="78"/>
      <c r="X128" s="77"/>
      <c r="Y128" s="77"/>
    </row>
    <row r="129">
      <c r="A129" s="78"/>
      <c r="B129" s="78"/>
      <c r="C129" s="78"/>
      <c r="D129" s="78"/>
      <c r="E129" s="78"/>
      <c r="F129" s="78"/>
      <c r="G129" s="78"/>
      <c r="H129" s="78"/>
      <c r="I129" s="78"/>
      <c r="J129" s="78"/>
      <c r="K129" s="78"/>
      <c r="L129" s="78"/>
      <c r="M129" s="78"/>
      <c r="N129" s="78"/>
      <c r="O129" s="78"/>
      <c r="P129" s="78"/>
      <c r="Q129" s="78"/>
      <c r="R129" s="78"/>
      <c r="S129" s="78"/>
      <c r="T129" s="78"/>
      <c r="U129" s="78"/>
      <c r="V129" s="78"/>
      <c r="W129" s="78"/>
      <c r="X129" s="77"/>
      <c r="Y129" s="77"/>
    </row>
    <row r="130">
      <c r="A130" s="78"/>
      <c r="B130" s="78"/>
      <c r="C130" s="78"/>
      <c r="D130" s="78"/>
      <c r="E130" s="78"/>
      <c r="F130" s="78"/>
      <c r="G130" s="78"/>
      <c r="H130" s="78"/>
      <c r="I130" s="78"/>
      <c r="J130" s="78"/>
      <c r="K130" s="78"/>
      <c r="L130" s="78"/>
      <c r="M130" s="78"/>
      <c r="N130" s="78"/>
      <c r="O130" s="78"/>
      <c r="P130" s="78"/>
      <c r="Q130" s="78"/>
      <c r="R130" s="78"/>
      <c r="S130" s="78"/>
      <c r="T130" s="78"/>
      <c r="U130" s="78"/>
      <c r="V130" s="78"/>
      <c r="W130" s="78"/>
      <c r="X130" s="77"/>
      <c r="Y130" s="77"/>
    </row>
    <row r="131">
      <c r="A131" s="78"/>
      <c r="B131" s="78"/>
      <c r="C131" s="78"/>
      <c r="D131" s="78"/>
      <c r="E131" s="78"/>
      <c r="F131" s="78"/>
      <c r="G131" s="78"/>
      <c r="H131" s="78"/>
      <c r="I131" s="78"/>
      <c r="J131" s="78"/>
      <c r="K131" s="78"/>
      <c r="L131" s="78"/>
      <c r="M131" s="78"/>
      <c r="N131" s="78"/>
      <c r="O131" s="78"/>
      <c r="P131" s="78"/>
      <c r="Q131" s="78"/>
      <c r="R131" s="78"/>
      <c r="S131" s="78"/>
      <c r="T131" s="78"/>
      <c r="U131" s="78"/>
      <c r="V131" s="78"/>
      <c r="W131" s="78"/>
      <c r="X131" s="77"/>
      <c r="Y131" s="77"/>
    </row>
    <row r="132">
      <c r="A132" s="78"/>
      <c r="B132" s="78"/>
      <c r="C132" s="78"/>
      <c r="D132" s="78"/>
      <c r="E132" s="78"/>
      <c r="F132" s="78"/>
      <c r="G132" s="78"/>
      <c r="H132" s="78"/>
      <c r="I132" s="78"/>
      <c r="J132" s="78"/>
      <c r="K132" s="78"/>
      <c r="L132" s="78"/>
      <c r="M132" s="78"/>
      <c r="N132" s="78"/>
      <c r="O132" s="78"/>
      <c r="P132" s="78"/>
      <c r="Q132" s="78"/>
      <c r="R132" s="78"/>
      <c r="S132" s="78"/>
      <c r="T132" s="78"/>
      <c r="U132" s="78"/>
      <c r="V132" s="78"/>
      <c r="W132" s="78"/>
      <c r="X132" s="77"/>
      <c r="Y132" s="77"/>
    </row>
    <row r="133">
      <c r="A133" s="78"/>
      <c r="B133" s="78"/>
      <c r="C133" s="78"/>
      <c r="D133" s="78"/>
      <c r="E133" s="78"/>
      <c r="F133" s="78"/>
      <c r="G133" s="78"/>
      <c r="H133" s="78"/>
      <c r="I133" s="78"/>
      <c r="J133" s="78"/>
      <c r="K133" s="78"/>
      <c r="L133" s="78"/>
      <c r="M133" s="78"/>
      <c r="N133" s="78"/>
      <c r="O133" s="78"/>
      <c r="P133" s="78"/>
      <c r="Q133" s="78"/>
      <c r="R133" s="78"/>
      <c r="S133" s="78"/>
      <c r="T133" s="78"/>
      <c r="U133" s="78"/>
      <c r="V133" s="78"/>
      <c r="W133" s="78"/>
      <c r="X133" s="77"/>
      <c r="Y133" s="77"/>
    </row>
    <row r="134">
      <c r="A134" s="78"/>
      <c r="B134" s="78"/>
      <c r="C134" s="78"/>
      <c r="D134" s="78"/>
      <c r="E134" s="78"/>
      <c r="F134" s="78"/>
      <c r="G134" s="78"/>
      <c r="H134" s="78"/>
      <c r="I134" s="78"/>
      <c r="J134" s="78"/>
      <c r="K134" s="78"/>
      <c r="L134" s="78"/>
      <c r="M134" s="78"/>
      <c r="N134" s="78"/>
      <c r="O134" s="78"/>
      <c r="P134" s="78"/>
      <c r="Q134" s="78"/>
      <c r="R134" s="78"/>
      <c r="S134" s="78"/>
      <c r="T134" s="78"/>
      <c r="U134" s="78"/>
      <c r="V134" s="78"/>
      <c r="W134" s="78"/>
      <c r="X134" s="77"/>
      <c r="Y134" s="77"/>
    </row>
    <row r="135">
      <c r="A135" s="78"/>
      <c r="B135" s="78"/>
      <c r="C135" s="78"/>
      <c r="D135" s="78"/>
      <c r="E135" s="78"/>
      <c r="F135" s="78"/>
      <c r="G135" s="78"/>
      <c r="H135" s="78"/>
      <c r="I135" s="78"/>
      <c r="J135" s="78"/>
      <c r="K135" s="78"/>
      <c r="L135" s="78"/>
      <c r="M135" s="78"/>
      <c r="N135" s="78"/>
      <c r="O135" s="78"/>
      <c r="P135" s="78"/>
      <c r="Q135" s="78"/>
      <c r="R135" s="78"/>
      <c r="S135" s="78"/>
      <c r="T135" s="78"/>
      <c r="U135" s="78"/>
      <c r="V135" s="78"/>
      <c r="W135" s="78"/>
      <c r="X135" s="77"/>
      <c r="Y135" s="77"/>
    </row>
    <row r="136">
      <c r="A136" s="78"/>
      <c r="B136" s="78"/>
      <c r="C136" s="78"/>
      <c r="D136" s="78"/>
      <c r="E136" s="78"/>
      <c r="F136" s="78"/>
      <c r="G136" s="78"/>
      <c r="H136" s="78"/>
      <c r="I136" s="78"/>
      <c r="J136" s="78"/>
      <c r="K136" s="78"/>
      <c r="L136" s="78"/>
      <c r="M136" s="78"/>
      <c r="N136" s="78"/>
      <c r="O136" s="78"/>
      <c r="P136" s="78"/>
      <c r="Q136" s="78"/>
      <c r="R136" s="78"/>
      <c r="S136" s="78"/>
      <c r="T136" s="78"/>
      <c r="U136" s="78"/>
      <c r="V136" s="78"/>
      <c r="W136" s="78"/>
      <c r="X136" s="77"/>
      <c r="Y136" s="77"/>
    </row>
    <row r="137">
      <c r="A137" s="78"/>
      <c r="B137" s="78"/>
      <c r="C137" s="78"/>
      <c r="D137" s="78"/>
      <c r="E137" s="78"/>
      <c r="F137" s="78"/>
      <c r="G137" s="78"/>
      <c r="H137" s="78"/>
      <c r="I137" s="78"/>
      <c r="J137" s="78"/>
      <c r="K137" s="78"/>
      <c r="L137" s="78"/>
      <c r="M137" s="78"/>
      <c r="N137" s="78"/>
      <c r="O137" s="78"/>
      <c r="P137" s="78"/>
      <c r="Q137" s="78"/>
      <c r="R137" s="78"/>
      <c r="S137" s="78"/>
      <c r="T137" s="78"/>
      <c r="U137" s="78"/>
      <c r="V137" s="78"/>
      <c r="W137" s="78"/>
      <c r="X137" s="77"/>
      <c r="Y137" s="77"/>
    </row>
    <row r="138">
      <c r="A138" s="78"/>
      <c r="B138" s="78"/>
      <c r="C138" s="78"/>
      <c r="D138" s="78"/>
      <c r="E138" s="78"/>
      <c r="F138" s="78"/>
      <c r="G138" s="78"/>
      <c r="H138" s="78"/>
      <c r="I138" s="78"/>
      <c r="J138" s="78"/>
      <c r="K138" s="78"/>
      <c r="L138" s="78"/>
      <c r="M138" s="78"/>
      <c r="N138" s="78"/>
      <c r="O138" s="78"/>
      <c r="P138" s="78"/>
      <c r="Q138" s="78"/>
      <c r="R138" s="78"/>
      <c r="S138" s="78"/>
      <c r="T138" s="78"/>
      <c r="U138" s="78"/>
      <c r="V138" s="78"/>
      <c r="W138" s="78"/>
      <c r="X138" s="77"/>
      <c r="Y138" s="77"/>
    </row>
    <row r="139">
      <c r="A139" s="78"/>
      <c r="B139" s="78"/>
      <c r="C139" s="78"/>
      <c r="D139" s="78"/>
      <c r="E139" s="78"/>
      <c r="F139" s="78"/>
      <c r="G139" s="78"/>
      <c r="H139" s="78"/>
      <c r="I139" s="78"/>
      <c r="J139" s="78"/>
      <c r="K139" s="78"/>
      <c r="L139" s="78"/>
      <c r="M139" s="78"/>
      <c r="N139" s="78"/>
      <c r="O139" s="78"/>
      <c r="P139" s="78"/>
      <c r="Q139" s="78"/>
      <c r="R139" s="78"/>
      <c r="S139" s="78"/>
      <c r="T139" s="78"/>
      <c r="U139" s="78"/>
      <c r="V139" s="78"/>
      <c r="W139" s="78"/>
      <c r="X139" s="77"/>
      <c r="Y139" s="77"/>
    </row>
    <row r="140">
      <c r="A140" s="78"/>
      <c r="B140" s="78"/>
      <c r="C140" s="78"/>
      <c r="D140" s="78"/>
      <c r="E140" s="78"/>
      <c r="F140" s="78"/>
      <c r="G140" s="78"/>
      <c r="H140" s="78"/>
      <c r="I140" s="78"/>
      <c r="J140" s="78"/>
      <c r="K140" s="78"/>
      <c r="L140" s="78"/>
      <c r="M140" s="78"/>
      <c r="N140" s="78"/>
      <c r="O140" s="78"/>
      <c r="P140" s="78"/>
      <c r="Q140" s="78"/>
      <c r="R140" s="78"/>
      <c r="S140" s="78"/>
      <c r="T140" s="78"/>
      <c r="U140" s="78"/>
      <c r="V140" s="78"/>
      <c r="W140" s="78"/>
      <c r="X140" s="77"/>
      <c r="Y140" s="77"/>
    </row>
    <row r="141">
      <c r="A141" s="78"/>
      <c r="B141" s="78"/>
      <c r="C141" s="78"/>
      <c r="D141" s="78"/>
      <c r="E141" s="78"/>
      <c r="F141" s="78"/>
      <c r="G141" s="78"/>
      <c r="H141" s="78"/>
      <c r="I141" s="78"/>
      <c r="J141" s="78"/>
      <c r="K141" s="78"/>
      <c r="L141" s="78"/>
      <c r="M141" s="78"/>
      <c r="N141" s="78"/>
      <c r="O141" s="78"/>
      <c r="P141" s="78"/>
      <c r="Q141" s="78"/>
      <c r="R141" s="78"/>
      <c r="S141" s="78"/>
      <c r="T141" s="78"/>
      <c r="U141" s="78"/>
      <c r="V141" s="78"/>
      <c r="W141" s="78"/>
      <c r="X141" s="77"/>
      <c r="Y141" s="77"/>
    </row>
    <row r="142">
      <c r="A142" s="78"/>
      <c r="B142" s="78"/>
      <c r="C142" s="78"/>
      <c r="D142" s="78"/>
      <c r="E142" s="78"/>
      <c r="F142" s="78"/>
      <c r="G142" s="78"/>
      <c r="H142" s="78"/>
      <c r="I142" s="78"/>
      <c r="J142" s="78"/>
      <c r="K142" s="78"/>
      <c r="L142" s="78"/>
      <c r="M142" s="78"/>
      <c r="N142" s="78"/>
      <c r="O142" s="78"/>
      <c r="P142" s="78"/>
      <c r="Q142" s="78"/>
      <c r="R142" s="78"/>
      <c r="S142" s="78"/>
      <c r="T142" s="78"/>
      <c r="U142" s="78"/>
      <c r="V142" s="78"/>
      <c r="W142" s="78"/>
      <c r="X142" s="77"/>
      <c r="Y142" s="77"/>
    </row>
    <row r="143">
      <c r="A143" s="78"/>
      <c r="B143" s="78"/>
      <c r="C143" s="78"/>
      <c r="D143" s="78"/>
      <c r="E143" s="78"/>
      <c r="F143" s="78"/>
      <c r="G143" s="78"/>
      <c r="H143" s="78"/>
      <c r="I143" s="78"/>
      <c r="J143" s="78"/>
      <c r="K143" s="78"/>
      <c r="L143" s="78"/>
      <c r="M143" s="78"/>
      <c r="N143" s="78"/>
      <c r="O143" s="78"/>
      <c r="P143" s="78"/>
      <c r="Q143" s="78"/>
      <c r="R143" s="78"/>
      <c r="S143" s="78"/>
      <c r="T143" s="78"/>
      <c r="U143" s="78"/>
      <c r="V143" s="78"/>
      <c r="W143" s="78"/>
      <c r="X143" s="77"/>
      <c r="Y143" s="77"/>
    </row>
    <row r="144">
      <c r="A144" s="78"/>
      <c r="B144" s="78"/>
      <c r="C144" s="78"/>
      <c r="D144" s="78"/>
      <c r="E144" s="78"/>
      <c r="F144" s="78"/>
      <c r="G144" s="78"/>
      <c r="H144" s="78"/>
      <c r="I144" s="78"/>
      <c r="J144" s="78"/>
      <c r="K144" s="78"/>
      <c r="L144" s="78"/>
      <c r="M144" s="78"/>
      <c r="N144" s="78"/>
      <c r="O144" s="78"/>
      <c r="P144" s="78"/>
      <c r="Q144" s="78"/>
      <c r="R144" s="78"/>
      <c r="S144" s="78"/>
      <c r="T144" s="78"/>
      <c r="U144" s="78"/>
      <c r="V144" s="78"/>
      <c r="W144" s="78"/>
      <c r="X144" s="77"/>
      <c r="Y144" s="77"/>
    </row>
    <row r="145">
      <c r="A145" s="78"/>
      <c r="B145" s="78"/>
      <c r="C145" s="78"/>
      <c r="D145" s="78"/>
      <c r="E145" s="78"/>
      <c r="F145" s="78"/>
      <c r="G145" s="78"/>
      <c r="H145" s="78"/>
      <c r="I145" s="78"/>
      <c r="J145" s="78"/>
      <c r="K145" s="78"/>
      <c r="L145" s="78"/>
      <c r="M145" s="78"/>
      <c r="N145" s="78"/>
      <c r="O145" s="78"/>
      <c r="P145" s="78"/>
      <c r="Q145" s="78"/>
      <c r="R145" s="78"/>
      <c r="S145" s="78"/>
      <c r="T145" s="78"/>
      <c r="U145" s="78"/>
      <c r="V145" s="78"/>
      <c r="W145" s="78"/>
      <c r="X145" s="77"/>
      <c r="Y145" s="77"/>
    </row>
    <row r="146">
      <c r="A146" s="78"/>
      <c r="B146" s="78"/>
      <c r="C146" s="78"/>
      <c r="D146" s="78"/>
      <c r="E146" s="78"/>
      <c r="F146" s="78"/>
      <c r="G146" s="78"/>
      <c r="H146" s="78"/>
      <c r="I146" s="78"/>
      <c r="J146" s="78"/>
      <c r="K146" s="78"/>
      <c r="L146" s="78"/>
      <c r="M146" s="78"/>
      <c r="N146" s="78"/>
      <c r="O146" s="78"/>
      <c r="P146" s="78"/>
      <c r="Q146" s="78"/>
      <c r="R146" s="78"/>
      <c r="S146" s="78"/>
      <c r="T146" s="78"/>
      <c r="U146" s="78"/>
      <c r="V146" s="78"/>
      <c r="W146" s="78"/>
      <c r="X146" s="77"/>
      <c r="Y146" s="77"/>
    </row>
    <row r="147">
      <c r="A147" s="78"/>
      <c r="B147" s="78"/>
      <c r="C147" s="78"/>
      <c r="D147" s="78"/>
      <c r="E147" s="78"/>
      <c r="F147" s="78"/>
      <c r="G147" s="78"/>
      <c r="H147" s="78"/>
      <c r="I147" s="78"/>
      <c r="J147" s="78"/>
      <c r="K147" s="78"/>
      <c r="L147" s="78"/>
      <c r="M147" s="78"/>
      <c r="N147" s="78"/>
      <c r="O147" s="78"/>
      <c r="P147" s="78"/>
      <c r="Q147" s="78"/>
      <c r="R147" s="78"/>
      <c r="S147" s="78"/>
      <c r="T147" s="78"/>
      <c r="U147" s="78"/>
      <c r="V147" s="78"/>
      <c r="W147" s="78"/>
      <c r="X147" s="77"/>
      <c r="Y147" s="77"/>
    </row>
    <row r="148">
      <c r="A148" s="78"/>
      <c r="B148" s="78"/>
      <c r="C148" s="78"/>
      <c r="D148" s="78"/>
      <c r="E148" s="78"/>
      <c r="F148" s="78"/>
      <c r="G148" s="78"/>
      <c r="H148" s="78"/>
      <c r="I148" s="78"/>
      <c r="J148" s="78"/>
      <c r="K148" s="78"/>
      <c r="L148" s="78"/>
      <c r="M148" s="78"/>
      <c r="N148" s="78"/>
      <c r="O148" s="78"/>
      <c r="P148" s="78"/>
      <c r="Q148" s="78"/>
      <c r="R148" s="78"/>
      <c r="S148" s="78"/>
      <c r="T148" s="78"/>
      <c r="U148" s="78"/>
      <c r="V148" s="78"/>
      <c r="W148" s="78"/>
      <c r="X148" s="77"/>
      <c r="Y148" s="77"/>
    </row>
    <row r="149">
      <c r="A149" s="78"/>
      <c r="B149" s="78"/>
      <c r="C149" s="78"/>
      <c r="D149" s="78"/>
      <c r="E149" s="78"/>
      <c r="F149" s="78"/>
      <c r="G149" s="78"/>
      <c r="H149" s="78"/>
      <c r="I149" s="78"/>
      <c r="J149" s="78"/>
      <c r="K149" s="78"/>
      <c r="L149" s="78"/>
      <c r="M149" s="78"/>
      <c r="N149" s="78"/>
      <c r="O149" s="78"/>
      <c r="P149" s="78"/>
      <c r="Q149" s="78"/>
      <c r="R149" s="78"/>
      <c r="S149" s="78"/>
      <c r="T149" s="78"/>
      <c r="U149" s="78"/>
      <c r="V149" s="78"/>
      <c r="W149" s="78"/>
      <c r="X149" s="77"/>
      <c r="Y149" s="77"/>
    </row>
    <row r="150">
      <c r="A150" s="78"/>
      <c r="B150" s="78"/>
      <c r="C150" s="78"/>
      <c r="D150" s="78"/>
      <c r="E150" s="78"/>
      <c r="F150" s="78"/>
      <c r="G150" s="78"/>
      <c r="H150" s="78"/>
      <c r="I150" s="78"/>
      <c r="J150" s="78"/>
      <c r="K150" s="78"/>
      <c r="L150" s="78"/>
      <c r="M150" s="78"/>
      <c r="N150" s="78"/>
      <c r="O150" s="78"/>
      <c r="P150" s="78"/>
      <c r="Q150" s="78"/>
      <c r="R150" s="78"/>
      <c r="S150" s="78"/>
      <c r="T150" s="78"/>
      <c r="U150" s="78"/>
      <c r="V150" s="78"/>
      <c r="W150" s="78"/>
      <c r="X150" s="77"/>
      <c r="Y150" s="77"/>
    </row>
    <row r="151">
      <c r="A151" s="78"/>
      <c r="B151" s="78"/>
      <c r="C151" s="78"/>
      <c r="D151" s="78"/>
      <c r="E151" s="78"/>
      <c r="F151" s="78"/>
      <c r="G151" s="78"/>
      <c r="H151" s="78"/>
      <c r="I151" s="78"/>
      <c r="J151" s="78"/>
      <c r="K151" s="78"/>
      <c r="L151" s="78"/>
      <c r="M151" s="78"/>
      <c r="N151" s="78"/>
      <c r="O151" s="78"/>
      <c r="P151" s="78"/>
      <c r="Q151" s="78"/>
      <c r="R151" s="78"/>
      <c r="S151" s="78"/>
      <c r="T151" s="78"/>
      <c r="U151" s="78"/>
      <c r="V151" s="78"/>
      <c r="W151" s="78"/>
      <c r="X151" s="77"/>
      <c r="Y151" s="77"/>
    </row>
    <row r="152">
      <c r="A152" s="78"/>
      <c r="B152" s="78"/>
      <c r="C152" s="78"/>
      <c r="D152" s="78"/>
      <c r="E152" s="78"/>
      <c r="F152" s="78"/>
      <c r="G152" s="78"/>
      <c r="H152" s="78"/>
      <c r="I152" s="78"/>
      <c r="J152" s="78"/>
      <c r="K152" s="78"/>
      <c r="L152" s="78"/>
      <c r="M152" s="78"/>
      <c r="N152" s="78"/>
      <c r="O152" s="78"/>
      <c r="P152" s="78"/>
      <c r="Q152" s="78"/>
      <c r="R152" s="78"/>
      <c r="S152" s="78"/>
      <c r="T152" s="78"/>
      <c r="U152" s="78"/>
      <c r="V152" s="78"/>
      <c r="W152" s="78"/>
      <c r="X152" s="77"/>
      <c r="Y152" s="77"/>
    </row>
    <row r="153">
      <c r="A153" s="78"/>
      <c r="B153" s="78"/>
      <c r="C153" s="78"/>
      <c r="D153" s="78"/>
      <c r="E153" s="78"/>
      <c r="F153" s="78"/>
      <c r="G153" s="78"/>
      <c r="H153" s="78"/>
      <c r="I153" s="78"/>
      <c r="J153" s="78"/>
      <c r="K153" s="78"/>
      <c r="L153" s="78"/>
      <c r="M153" s="78"/>
      <c r="N153" s="78"/>
      <c r="O153" s="78"/>
      <c r="P153" s="78"/>
      <c r="Q153" s="78"/>
      <c r="R153" s="78"/>
      <c r="S153" s="78"/>
      <c r="T153" s="78"/>
      <c r="U153" s="78"/>
      <c r="V153" s="78"/>
      <c r="W153" s="78"/>
      <c r="X153" s="77"/>
      <c r="Y153" s="77"/>
    </row>
    <row r="154">
      <c r="A154" s="78"/>
      <c r="B154" s="78"/>
      <c r="C154" s="78"/>
      <c r="D154" s="78"/>
      <c r="E154" s="78"/>
      <c r="F154" s="78"/>
      <c r="G154" s="78"/>
      <c r="H154" s="78"/>
      <c r="I154" s="78"/>
      <c r="J154" s="78"/>
      <c r="K154" s="78"/>
      <c r="L154" s="78"/>
      <c r="M154" s="78"/>
      <c r="N154" s="78"/>
      <c r="O154" s="78"/>
      <c r="P154" s="78"/>
      <c r="Q154" s="78"/>
      <c r="R154" s="78"/>
      <c r="S154" s="78"/>
      <c r="T154" s="78"/>
      <c r="U154" s="78"/>
      <c r="V154" s="78"/>
      <c r="W154" s="78"/>
      <c r="X154" s="77"/>
      <c r="Y154" s="77"/>
    </row>
    <row r="155">
      <c r="A155" s="78"/>
      <c r="B155" s="78"/>
      <c r="C155" s="78"/>
      <c r="D155" s="78"/>
      <c r="E155" s="78"/>
      <c r="F155" s="78"/>
      <c r="G155" s="78"/>
      <c r="H155" s="78"/>
      <c r="I155" s="78"/>
      <c r="J155" s="78"/>
      <c r="K155" s="78"/>
      <c r="L155" s="78"/>
      <c r="M155" s="78"/>
      <c r="N155" s="78"/>
      <c r="O155" s="78"/>
      <c r="P155" s="78"/>
      <c r="Q155" s="78"/>
      <c r="R155" s="78"/>
      <c r="S155" s="78"/>
      <c r="T155" s="78"/>
      <c r="U155" s="78"/>
      <c r="V155" s="78"/>
      <c r="W155" s="78"/>
      <c r="X155" s="77"/>
      <c r="Y155" s="77"/>
    </row>
    <row r="156">
      <c r="A156" s="78"/>
      <c r="B156" s="78"/>
      <c r="C156" s="78"/>
      <c r="D156" s="78"/>
      <c r="E156" s="78"/>
      <c r="F156" s="78"/>
      <c r="G156" s="78"/>
      <c r="H156" s="78"/>
      <c r="I156" s="78"/>
      <c r="J156" s="78"/>
      <c r="K156" s="78"/>
      <c r="L156" s="78"/>
      <c r="M156" s="78"/>
      <c r="N156" s="78"/>
      <c r="O156" s="78"/>
      <c r="P156" s="78"/>
      <c r="Q156" s="78"/>
      <c r="R156" s="78"/>
      <c r="S156" s="78"/>
      <c r="T156" s="78"/>
      <c r="U156" s="78"/>
      <c r="V156" s="78"/>
      <c r="W156" s="78"/>
      <c r="X156" s="77"/>
      <c r="Y156" s="77"/>
    </row>
    <row r="157">
      <c r="A157" s="78"/>
      <c r="B157" s="78"/>
      <c r="C157" s="78"/>
      <c r="D157" s="78"/>
      <c r="E157" s="78"/>
      <c r="F157" s="78"/>
      <c r="G157" s="78"/>
      <c r="H157" s="78"/>
      <c r="I157" s="78"/>
      <c r="J157" s="78"/>
      <c r="K157" s="78"/>
      <c r="L157" s="78"/>
      <c r="M157" s="78"/>
      <c r="N157" s="78"/>
      <c r="O157" s="78"/>
      <c r="P157" s="78"/>
      <c r="Q157" s="78"/>
      <c r="R157" s="78"/>
      <c r="S157" s="78"/>
      <c r="T157" s="78"/>
      <c r="U157" s="78"/>
      <c r="V157" s="78"/>
      <c r="W157" s="78"/>
      <c r="X157" s="77"/>
      <c r="Y157" s="77"/>
    </row>
    <row r="158">
      <c r="A158" s="78"/>
      <c r="B158" s="78"/>
      <c r="C158" s="78"/>
      <c r="D158" s="78"/>
      <c r="E158" s="78"/>
      <c r="F158" s="78"/>
      <c r="G158" s="78"/>
      <c r="H158" s="78"/>
      <c r="I158" s="78"/>
      <c r="J158" s="78"/>
      <c r="K158" s="78"/>
      <c r="L158" s="78"/>
      <c r="M158" s="78"/>
      <c r="N158" s="78"/>
      <c r="O158" s="78"/>
      <c r="P158" s="78"/>
      <c r="Q158" s="78"/>
      <c r="R158" s="78"/>
      <c r="S158" s="78"/>
      <c r="T158" s="78"/>
      <c r="U158" s="78"/>
      <c r="V158" s="78"/>
      <c r="W158" s="78"/>
      <c r="X158" s="77"/>
      <c r="Y158" s="77"/>
    </row>
    <row r="159">
      <c r="A159" s="78"/>
      <c r="B159" s="78"/>
      <c r="C159" s="78"/>
      <c r="D159" s="78"/>
      <c r="E159" s="78"/>
      <c r="F159" s="78"/>
      <c r="G159" s="78"/>
      <c r="H159" s="78"/>
      <c r="I159" s="78"/>
      <c r="J159" s="78"/>
      <c r="K159" s="78"/>
      <c r="L159" s="78"/>
      <c r="M159" s="78"/>
      <c r="N159" s="78"/>
      <c r="O159" s="78"/>
      <c r="P159" s="78"/>
      <c r="Q159" s="78"/>
      <c r="R159" s="78"/>
      <c r="S159" s="78"/>
      <c r="T159" s="78"/>
      <c r="U159" s="78"/>
      <c r="V159" s="78"/>
      <c r="W159" s="78"/>
      <c r="X159" s="77"/>
      <c r="Y159" s="77"/>
    </row>
    <row r="160">
      <c r="A160" s="78"/>
      <c r="B160" s="78"/>
      <c r="C160" s="78"/>
      <c r="D160" s="78"/>
      <c r="E160" s="78"/>
      <c r="F160" s="78"/>
      <c r="G160" s="78"/>
      <c r="H160" s="78"/>
      <c r="I160" s="78"/>
      <c r="J160" s="78"/>
      <c r="K160" s="78"/>
      <c r="L160" s="78"/>
      <c r="M160" s="78"/>
      <c r="N160" s="78"/>
      <c r="O160" s="78"/>
      <c r="P160" s="78"/>
      <c r="Q160" s="78"/>
      <c r="R160" s="78"/>
      <c r="S160" s="78"/>
      <c r="T160" s="78"/>
      <c r="U160" s="78"/>
      <c r="V160" s="78"/>
      <c r="W160" s="78"/>
      <c r="X160" s="77"/>
      <c r="Y160" s="77"/>
    </row>
    <row r="161">
      <c r="A161" s="78"/>
      <c r="B161" s="78"/>
      <c r="C161" s="78"/>
      <c r="D161" s="78"/>
      <c r="E161" s="78"/>
      <c r="F161" s="78"/>
      <c r="G161" s="78"/>
      <c r="H161" s="78"/>
      <c r="I161" s="78"/>
      <c r="J161" s="78"/>
      <c r="K161" s="78"/>
      <c r="L161" s="78"/>
      <c r="M161" s="78"/>
      <c r="N161" s="78"/>
      <c r="O161" s="78"/>
      <c r="P161" s="78"/>
      <c r="Q161" s="78"/>
      <c r="R161" s="78"/>
      <c r="S161" s="78"/>
      <c r="T161" s="78"/>
      <c r="U161" s="78"/>
      <c r="V161" s="78"/>
      <c r="W161" s="78"/>
      <c r="X161" s="77"/>
      <c r="Y161" s="77"/>
    </row>
    <row r="162">
      <c r="A162" s="78"/>
      <c r="B162" s="78"/>
      <c r="C162" s="78"/>
      <c r="D162" s="78"/>
      <c r="E162" s="78"/>
      <c r="F162" s="78"/>
      <c r="G162" s="78"/>
      <c r="H162" s="78"/>
      <c r="I162" s="78"/>
      <c r="J162" s="78"/>
      <c r="K162" s="78"/>
      <c r="L162" s="78"/>
      <c r="M162" s="78"/>
      <c r="N162" s="78"/>
      <c r="O162" s="78"/>
      <c r="P162" s="78"/>
      <c r="Q162" s="78"/>
      <c r="R162" s="78"/>
      <c r="S162" s="78"/>
      <c r="T162" s="78"/>
      <c r="U162" s="78"/>
      <c r="V162" s="78"/>
      <c r="W162" s="78"/>
      <c r="X162" s="77"/>
      <c r="Y162" s="77"/>
    </row>
    <row r="163">
      <c r="A163" s="78"/>
      <c r="B163" s="78"/>
      <c r="C163" s="78"/>
      <c r="D163" s="78"/>
      <c r="E163" s="78"/>
      <c r="F163" s="78"/>
      <c r="G163" s="78"/>
      <c r="H163" s="78"/>
      <c r="I163" s="78"/>
      <c r="J163" s="78"/>
      <c r="K163" s="78"/>
      <c r="L163" s="78"/>
      <c r="M163" s="78"/>
      <c r="N163" s="78"/>
      <c r="O163" s="78"/>
      <c r="P163" s="78"/>
      <c r="Q163" s="78"/>
      <c r="R163" s="78"/>
      <c r="S163" s="78"/>
      <c r="T163" s="78"/>
      <c r="U163" s="78"/>
      <c r="V163" s="78"/>
      <c r="W163" s="78"/>
      <c r="X163" s="77"/>
      <c r="Y163" s="77"/>
    </row>
    <row r="164">
      <c r="A164" s="78"/>
      <c r="B164" s="78"/>
      <c r="C164" s="78"/>
      <c r="D164" s="78"/>
      <c r="E164" s="78"/>
      <c r="F164" s="78"/>
      <c r="G164" s="78"/>
      <c r="H164" s="78"/>
      <c r="I164" s="78"/>
      <c r="J164" s="78"/>
      <c r="K164" s="78"/>
      <c r="L164" s="78"/>
      <c r="M164" s="78"/>
      <c r="N164" s="78"/>
      <c r="O164" s="78"/>
      <c r="P164" s="78"/>
      <c r="Q164" s="78"/>
      <c r="R164" s="78"/>
      <c r="S164" s="78"/>
      <c r="T164" s="78"/>
      <c r="U164" s="78"/>
      <c r="V164" s="78"/>
      <c r="W164" s="78"/>
      <c r="X164" s="77"/>
      <c r="Y164" s="77"/>
    </row>
    <row r="165">
      <c r="A165" s="78"/>
      <c r="B165" s="78"/>
      <c r="C165" s="78"/>
      <c r="D165" s="78"/>
      <c r="E165" s="78"/>
      <c r="F165" s="78"/>
      <c r="G165" s="78"/>
      <c r="H165" s="78"/>
      <c r="I165" s="78"/>
      <c r="J165" s="78"/>
      <c r="K165" s="78"/>
      <c r="L165" s="78"/>
      <c r="M165" s="78"/>
      <c r="N165" s="78"/>
      <c r="O165" s="78"/>
      <c r="P165" s="78"/>
      <c r="Q165" s="78"/>
      <c r="R165" s="78"/>
      <c r="S165" s="78"/>
      <c r="T165" s="78"/>
      <c r="U165" s="78"/>
      <c r="V165" s="78"/>
      <c r="W165" s="78"/>
      <c r="X165" s="77"/>
      <c r="Y165" s="77"/>
    </row>
    <row r="166">
      <c r="A166" s="78"/>
      <c r="B166" s="78"/>
      <c r="C166" s="78"/>
      <c r="D166" s="78"/>
      <c r="E166" s="78"/>
      <c r="F166" s="78"/>
      <c r="G166" s="78"/>
      <c r="H166" s="78"/>
      <c r="I166" s="78"/>
      <c r="J166" s="78"/>
      <c r="K166" s="78"/>
      <c r="L166" s="78"/>
      <c r="M166" s="78"/>
      <c r="N166" s="78"/>
      <c r="O166" s="78"/>
      <c r="P166" s="78"/>
      <c r="Q166" s="78"/>
      <c r="R166" s="78"/>
      <c r="S166" s="78"/>
      <c r="T166" s="78"/>
      <c r="U166" s="78"/>
      <c r="V166" s="78"/>
      <c r="W166" s="78"/>
      <c r="X166" s="77"/>
      <c r="Y166" s="77"/>
    </row>
    <row r="167">
      <c r="A167" s="78"/>
      <c r="B167" s="78"/>
      <c r="C167" s="78"/>
      <c r="D167" s="78"/>
      <c r="E167" s="78"/>
      <c r="F167" s="78"/>
      <c r="G167" s="78"/>
      <c r="H167" s="78"/>
      <c r="I167" s="78"/>
      <c r="J167" s="78"/>
      <c r="K167" s="78"/>
      <c r="L167" s="78"/>
      <c r="M167" s="78"/>
      <c r="N167" s="78"/>
      <c r="O167" s="78"/>
      <c r="P167" s="78"/>
      <c r="Q167" s="78"/>
      <c r="R167" s="78"/>
      <c r="S167" s="78"/>
      <c r="T167" s="78"/>
      <c r="U167" s="78"/>
      <c r="V167" s="78"/>
      <c r="W167" s="78"/>
      <c r="X167" s="77"/>
      <c r="Y167" s="77"/>
    </row>
    <row r="168">
      <c r="A168" s="78"/>
      <c r="B168" s="78"/>
      <c r="C168" s="78"/>
      <c r="D168" s="78"/>
      <c r="E168" s="78"/>
      <c r="F168" s="78"/>
      <c r="G168" s="78"/>
      <c r="H168" s="78"/>
      <c r="I168" s="78"/>
      <c r="J168" s="78"/>
      <c r="K168" s="78"/>
      <c r="L168" s="78"/>
      <c r="M168" s="78"/>
      <c r="N168" s="78"/>
      <c r="O168" s="78"/>
      <c r="P168" s="78"/>
      <c r="Q168" s="78"/>
      <c r="R168" s="78"/>
      <c r="S168" s="78"/>
      <c r="T168" s="78"/>
      <c r="U168" s="78"/>
      <c r="V168" s="78"/>
      <c r="W168" s="78"/>
      <c r="X168" s="77"/>
      <c r="Y168" s="77"/>
    </row>
    <row r="169">
      <c r="A169" s="78"/>
      <c r="B169" s="78"/>
      <c r="C169" s="78"/>
      <c r="D169" s="78"/>
      <c r="E169" s="78"/>
      <c r="F169" s="78"/>
      <c r="G169" s="78"/>
      <c r="H169" s="78"/>
      <c r="I169" s="78"/>
      <c r="J169" s="78"/>
      <c r="K169" s="78"/>
      <c r="L169" s="78"/>
      <c r="M169" s="78"/>
      <c r="N169" s="78"/>
      <c r="O169" s="78"/>
      <c r="P169" s="78"/>
      <c r="Q169" s="78"/>
      <c r="R169" s="78"/>
      <c r="S169" s="78"/>
      <c r="T169" s="78"/>
      <c r="U169" s="78"/>
      <c r="V169" s="78"/>
      <c r="W169" s="78"/>
      <c r="X169" s="77"/>
      <c r="Y169" s="77"/>
    </row>
    <row r="170">
      <c r="A170" s="78"/>
      <c r="B170" s="78"/>
      <c r="C170" s="78"/>
      <c r="D170" s="78"/>
      <c r="E170" s="78"/>
      <c r="F170" s="78"/>
      <c r="G170" s="78"/>
      <c r="H170" s="78"/>
      <c r="I170" s="78"/>
      <c r="J170" s="78"/>
      <c r="K170" s="78"/>
      <c r="L170" s="78"/>
      <c r="M170" s="78"/>
      <c r="N170" s="78"/>
      <c r="O170" s="78"/>
      <c r="P170" s="78"/>
      <c r="Q170" s="78"/>
      <c r="R170" s="78"/>
      <c r="S170" s="78"/>
      <c r="T170" s="78"/>
      <c r="U170" s="78"/>
      <c r="V170" s="78"/>
      <c r="W170" s="78"/>
      <c r="X170" s="77"/>
      <c r="Y170" s="77"/>
    </row>
    <row r="171">
      <c r="A171" s="78"/>
      <c r="B171" s="78"/>
      <c r="C171" s="78"/>
      <c r="D171" s="78"/>
      <c r="E171" s="78"/>
      <c r="F171" s="78"/>
      <c r="G171" s="78"/>
      <c r="H171" s="78"/>
      <c r="I171" s="78"/>
      <c r="J171" s="78"/>
      <c r="K171" s="78"/>
      <c r="L171" s="78"/>
      <c r="M171" s="78"/>
      <c r="N171" s="78"/>
      <c r="O171" s="78"/>
      <c r="P171" s="78"/>
      <c r="Q171" s="78"/>
      <c r="R171" s="78"/>
      <c r="S171" s="78"/>
      <c r="T171" s="78"/>
      <c r="U171" s="78"/>
      <c r="V171" s="78"/>
      <c r="W171" s="78"/>
      <c r="X171" s="77"/>
      <c r="Y171" s="77"/>
    </row>
    <row r="172">
      <c r="A172" s="78"/>
      <c r="B172" s="78"/>
      <c r="C172" s="78"/>
      <c r="D172" s="78"/>
      <c r="E172" s="78"/>
      <c r="F172" s="78"/>
      <c r="G172" s="78"/>
      <c r="H172" s="78"/>
      <c r="I172" s="78"/>
      <c r="J172" s="78"/>
      <c r="K172" s="78"/>
      <c r="L172" s="78"/>
      <c r="M172" s="78"/>
      <c r="N172" s="78"/>
      <c r="O172" s="78"/>
      <c r="P172" s="78"/>
      <c r="Q172" s="78"/>
      <c r="R172" s="78"/>
      <c r="S172" s="78"/>
      <c r="T172" s="78"/>
      <c r="U172" s="78"/>
      <c r="V172" s="78"/>
      <c r="W172" s="78"/>
      <c r="X172" s="77"/>
      <c r="Y172" s="77"/>
    </row>
    <row r="173">
      <c r="A173" s="78"/>
      <c r="B173" s="78"/>
      <c r="C173" s="78"/>
      <c r="D173" s="78"/>
      <c r="E173" s="78"/>
      <c r="F173" s="78"/>
      <c r="G173" s="78"/>
      <c r="H173" s="78"/>
      <c r="I173" s="78"/>
      <c r="J173" s="78"/>
      <c r="K173" s="78"/>
      <c r="L173" s="78"/>
      <c r="M173" s="78"/>
      <c r="N173" s="78"/>
      <c r="O173" s="78"/>
      <c r="P173" s="78"/>
      <c r="Q173" s="78"/>
      <c r="R173" s="78"/>
      <c r="S173" s="78"/>
      <c r="T173" s="78"/>
      <c r="U173" s="78"/>
      <c r="V173" s="78"/>
      <c r="W173" s="78"/>
      <c r="X173" s="77"/>
      <c r="Y173" s="77"/>
    </row>
    <row r="174">
      <c r="A174" s="78"/>
      <c r="B174" s="78"/>
      <c r="C174" s="78"/>
      <c r="D174" s="78"/>
      <c r="E174" s="78"/>
      <c r="F174" s="78"/>
      <c r="G174" s="78"/>
      <c r="H174" s="78"/>
      <c r="I174" s="78"/>
      <c r="J174" s="78"/>
      <c r="K174" s="78"/>
      <c r="L174" s="78"/>
      <c r="M174" s="78"/>
      <c r="N174" s="78"/>
      <c r="O174" s="78"/>
      <c r="P174" s="78"/>
      <c r="Q174" s="78"/>
      <c r="R174" s="78"/>
      <c r="S174" s="78"/>
      <c r="T174" s="78"/>
      <c r="U174" s="78"/>
      <c r="V174" s="78"/>
      <c r="W174" s="78"/>
      <c r="X174" s="77"/>
      <c r="Y174" s="77"/>
    </row>
    <row r="175">
      <c r="A175" s="78"/>
      <c r="B175" s="78"/>
      <c r="C175" s="78"/>
      <c r="D175" s="78"/>
      <c r="E175" s="78"/>
      <c r="F175" s="78"/>
      <c r="G175" s="78"/>
      <c r="H175" s="78"/>
      <c r="I175" s="78"/>
      <c r="J175" s="78"/>
      <c r="K175" s="78"/>
      <c r="L175" s="78"/>
      <c r="M175" s="78"/>
      <c r="N175" s="78"/>
      <c r="O175" s="78"/>
      <c r="P175" s="78"/>
      <c r="Q175" s="78"/>
      <c r="R175" s="78"/>
      <c r="S175" s="78"/>
      <c r="T175" s="78"/>
      <c r="U175" s="78"/>
      <c r="V175" s="78"/>
      <c r="W175" s="78"/>
      <c r="X175" s="77"/>
      <c r="Y175" s="77"/>
    </row>
    <row r="176">
      <c r="A176" s="78"/>
      <c r="B176" s="78"/>
      <c r="C176" s="78"/>
      <c r="D176" s="78"/>
      <c r="E176" s="78"/>
      <c r="F176" s="78"/>
      <c r="G176" s="78"/>
      <c r="H176" s="78"/>
      <c r="I176" s="78"/>
      <c r="J176" s="78"/>
      <c r="K176" s="78"/>
      <c r="L176" s="78"/>
      <c r="M176" s="78"/>
      <c r="N176" s="78"/>
      <c r="O176" s="78"/>
      <c r="P176" s="78"/>
      <c r="Q176" s="78"/>
      <c r="R176" s="78"/>
      <c r="S176" s="78"/>
      <c r="T176" s="78"/>
      <c r="U176" s="78"/>
      <c r="V176" s="78"/>
      <c r="W176" s="78"/>
      <c r="X176" s="77"/>
      <c r="Y176" s="77"/>
    </row>
    <row r="177">
      <c r="A177" s="78"/>
      <c r="B177" s="78"/>
      <c r="C177" s="78"/>
      <c r="D177" s="78"/>
      <c r="E177" s="78"/>
      <c r="F177" s="78"/>
      <c r="G177" s="78"/>
      <c r="H177" s="78"/>
      <c r="I177" s="78"/>
      <c r="J177" s="78"/>
      <c r="K177" s="78"/>
      <c r="L177" s="78"/>
      <c r="M177" s="78"/>
      <c r="N177" s="78"/>
      <c r="O177" s="78"/>
      <c r="P177" s="78"/>
      <c r="Q177" s="78"/>
      <c r="R177" s="78"/>
      <c r="S177" s="78"/>
      <c r="T177" s="78"/>
      <c r="U177" s="78"/>
      <c r="V177" s="78"/>
      <c r="W177" s="78"/>
      <c r="X177" s="77"/>
      <c r="Y177" s="77"/>
    </row>
    <row r="178">
      <c r="A178" s="78"/>
      <c r="B178" s="78"/>
      <c r="C178" s="78"/>
      <c r="D178" s="78"/>
      <c r="E178" s="78"/>
      <c r="F178" s="78"/>
      <c r="G178" s="78"/>
      <c r="H178" s="78"/>
      <c r="I178" s="78"/>
      <c r="J178" s="78"/>
      <c r="K178" s="78"/>
      <c r="L178" s="78"/>
      <c r="M178" s="78"/>
      <c r="N178" s="78"/>
      <c r="O178" s="78"/>
      <c r="P178" s="78"/>
      <c r="Q178" s="78"/>
      <c r="R178" s="78"/>
      <c r="S178" s="78"/>
      <c r="T178" s="78"/>
      <c r="U178" s="78"/>
      <c r="V178" s="78"/>
      <c r="W178" s="78"/>
      <c r="X178" s="77"/>
      <c r="Y178" s="77"/>
    </row>
    <row r="179">
      <c r="A179" s="78"/>
      <c r="B179" s="78"/>
      <c r="C179" s="78"/>
      <c r="D179" s="78"/>
      <c r="E179" s="78"/>
      <c r="F179" s="78"/>
      <c r="G179" s="78"/>
      <c r="H179" s="78"/>
      <c r="I179" s="78"/>
      <c r="J179" s="78"/>
      <c r="K179" s="78"/>
      <c r="L179" s="78"/>
      <c r="M179" s="78"/>
      <c r="N179" s="78"/>
      <c r="O179" s="78"/>
      <c r="P179" s="78"/>
      <c r="Q179" s="78"/>
      <c r="R179" s="78"/>
      <c r="S179" s="78"/>
      <c r="T179" s="78"/>
      <c r="U179" s="78"/>
      <c r="V179" s="78"/>
      <c r="W179" s="78"/>
      <c r="X179" s="77"/>
      <c r="Y179" s="77"/>
    </row>
    <row r="180">
      <c r="A180" s="78"/>
      <c r="B180" s="78"/>
      <c r="C180" s="78"/>
      <c r="D180" s="78"/>
      <c r="E180" s="78"/>
      <c r="F180" s="78"/>
      <c r="G180" s="78"/>
      <c r="H180" s="78"/>
      <c r="I180" s="78"/>
      <c r="J180" s="78"/>
      <c r="K180" s="78"/>
      <c r="L180" s="78"/>
      <c r="M180" s="78"/>
      <c r="N180" s="78"/>
      <c r="O180" s="78"/>
      <c r="P180" s="78"/>
      <c r="Q180" s="78"/>
      <c r="R180" s="78"/>
      <c r="S180" s="78"/>
      <c r="T180" s="78"/>
      <c r="U180" s="78"/>
      <c r="V180" s="78"/>
      <c r="W180" s="78"/>
      <c r="X180" s="77"/>
      <c r="Y180" s="77"/>
    </row>
    <row r="181">
      <c r="A181" s="78"/>
      <c r="B181" s="78"/>
      <c r="C181" s="78"/>
      <c r="D181" s="78"/>
      <c r="E181" s="78"/>
      <c r="F181" s="78"/>
      <c r="G181" s="78"/>
      <c r="H181" s="78"/>
      <c r="I181" s="78"/>
      <c r="J181" s="78"/>
      <c r="K181" s="78"/>
      <c r="L181" s="78"/>
      <c r="M181" s="78"/>
      <c r="N181" s="78"/>
      <c r="O181" s="78"/>
      <c r="P181" s="78"/>
      <c r="Q181" s="78"/>
      <c r="R181" s="78"/>
      <c r="S181" s="78"/>
      <c r="T181" s="78"/>
      <c r="U181" s="78"/>
      <c r="V181" s="78"/>
      <c r="W181" s="78"/>
      <c r="X181" s="77"/>
      <c r="Y181" s="77"/>
    </row>
    <row r="182">
      <c r="A182" s="78"/>
      <c r="B182" s="78"/>
      <c r="C182" s="78"/>
      <c r="D182" s="78"/>
      <c r="E182" s="78"/>
      <c r="F182" s="78"/>
      <c r="G182" s="78"/>
      <c r="H182" s="78"/>
      <c r="I182" s="78"/>
      <c r="J182" s="78"/>
      <c r="K182" s="78"/>
      <c r="L182" s="78"/>
      <c r="M182" s="78"/>
      <c r="N182" s="78"/>
      <c r="O182" s="78"/>
      <c r="P182" s="78"/>
      <c r="Q182" s="78"/>
      <c r="R182" s="78"/>
      <c r="S182" s="78"/>
      <c r="T182" s="78"/>
      <c r="U182" s="78"/>
      <c r="V182" s="78"/>
      <c r="W182" s="78"/>
      <c r="X182" s="77"/>
      <c r="Y182" s="77"/>
    </row>
    <row r="183">
      <c r="A183" s="78"/>
      <c r="B183" s="78"/>
      <c r="C183" s="78"/>
      <c r="D183" s="78"/>
      <c r="E183" s="78"/>
      <c r="F183" s="78"/>
      <c r="G183" s="78"/>
      <c r="H183" s="78"/>
      <c r="I183" s="78"/>
      <c r="J183" s="78"/>
      <c r="K183" s="78"/>
      <c r="L183" s="78"/>
      <c r="M183" s="78"/>
      <c r="N183" s="78"/>
      <c r="O183" s="78"/>
      <c r="P183" s="78"/>
      <c r="Q183" s="78"/>
      <c r="R183" s="78"/>
      <c r="S183" s="78"/>
      <c r="T183" s="78"/>
      <c r="U183" s="78"/>
      <c r="V183" s="78"/>
      <c r="W183" s="78"/>
      <c r="X183" s="77"/>
      <c r="Y183" s="77"/>
    </row>
    <row r="184">
      <c r="A184" s="78"/>
      <c r="B184" s="78"/>
      <c r="C184" s="78"/>
      <c r="D184" s="78"/>
      <c r="E184" s="78"/>
      <c r="F184" s="78"/>
      <c r="G184" s="78"/>
      <c r="H184" s="78"/>
      <c r="I184" s="78"/>
      <c r="J184" s="78"/>
      <c r="K184" s="78"/>
      <c r="L184" s="78"/>
      <c r="M184" s="78"/>
      <c r="N184" s="78"/>
      <c r="O184" s="78"/>
      <c r="P184" s="78"/>
      <c r="Q184" s="78"/>
      <c r="R184" s="78"/>
      <c r="S184" s="78"/>
      <c r="T184" s="78"/>
      <c r="U184" s="78"/>
      <c r="V184" s="78"/>
      <c r="W184" s="78"/>
      <c r="X184" s="77"/>
      <c r="Y184" s="77"/>
    </row>
    <row r="185">
      <c r="A185" s="78"/>
      <c r="B185" s="78"/>
      <c r="C185" s="78"/>
      <c r="D185" s="78"/>
      <c r="E185" s="78"/>
      <c r="F185" s="78"/>
      <c r="G185" s="78"/>
      <c r="H185" s="78"/>
      <c r="I185" s="78"/>
      <c r="J185" s="78"/>
      <c r="K185" s="78"/>
      <c r="L185" s="78"/>
      <c r="M185" s="78"/>
      <c r="N185" s="78"/>
      <c r="O185" s="78"/>
      <c r="P185" s="78"/>
      <c r="Q185" s="78"/>
      <c r="R185" s="78"/>
      <c r="S185" s="78"/>
      <c r="T185" s="78"/>
      <c r="U185" s="78"/>
      <c r="V185" s="78"/>
      <c r="W185" s="78"/>
      <c r="X185" s="77"/>
      <c r="Y185" s="77"/>
    </row>
    <row r="186">
      <c r="A186" s="78"/>
      <c r="B186" s="78"/>
      <c r="C186" s="78"/>
      <c r="D186" s="78"/>
      <c r="E186" s="78"/>
      <c r="F186" s="78"/>
      <c r="G186" s="78"/>
      <c r="H186" s="78"/>
      <c r="I186" s="78"/>
      <c r="J186" s="78"/>
      <c r="K186" s="78"/>
      <c r="L186" s="78"/>
      <c r="M186" s="78"/>
      <c r="N186" s="78"/>
      <c r="O186" s="78"/>
      <c r="P186" s="78"/>
      <c r="Q186" s="78"/>
      <c r="R186" s="78"/>
      <c r="S186" s="78"/>
      <c r="T186" s="78"/>
      <c r="U186" s="78"/>
      <c r="V186" s="78"/>
      <c r="W186" s="78"/>
      <c r="X186" s="77"/>
      <c r="Y186" s="77"/>
    </row>
    <row r="187">
      <c r="A187" s="78"/>
      <c r="B187" s="78"/>
      <c r="C187" s="78"/>
      <c r="D187" s="78"/>
      <c r="E187" s="78"/>
      <c r="F187" s="78"/>
      <c r="G187" s="78"/>
      <c r="H187" s="78"/>
      <c r="I187" s="78"/>
      <c r="J187" s="78"/>
      <c r="K187" s="78"/>
      <c r="L187" s="78"/>
      <c r="M187" s="78"/>
      <c r="N187" s="78"/>
      <c r="O187" s="78"/>
      <c r="P187" s="78"/>
      <c r="Q187" s="78"/>
      <c r="R187" s="78"/>
      <c r="S187" s="78"/>
      <c r="T187" s="78"/>
      <c r="U187" s="78"/>
      <c r="V187" s="78"/>
      <c r="W187" s="78"/>
      <c r="X187" s="77"/>
      <c r="Y187" s="77"/>
    </row>
    <row r="188">
      <c r="A188" s="78"/>
      <c r="B188" s="78"/>
      <c r="C188" s="78"/>
      <c r="D188" s="78"/>
      <c r="E188" s="78"/>
      <c r="F188" s="78"/>
      <c r="G188" s="78"/>
      <c r="H188" s="78"/>
      <c r="I188" s="78"/>
      <c r="J188" s="78"/>
      <c r="K188" s="78"/>
      <c r="L188" s="78"/>
      <c r="M188" s="78"/>
      <c r="N188" s="78"/>
      <c r="O188" s="78"/>
      <c r="P188" s="78"/>
      <c r="Q188" s="78"/>
      <c r="R188" s="78"/>
      <c r="S188" s="78"/>
      <c r="T188" s="78"/>
      <c r="U188" s="78"/>
      <c r="V188" s="78"/>
      <c r="W188" s="78"/>
      <c r="X188" s="77"/>
      <c r="Y188" s="77"/>
    </row>
    <row r="189">
      <c r="A189" s="78"/>
      <c r="B189" s="78"/>
      <c r="C189" s="78"/>
      <c r="D189" s="78"/>
      <c r="E189" s="78"/>
      <c r="F189" s="78"/>
      <c r="G189" s="78"/>
      <c r="H189" s="78"/>
      <c r="I189" s="78"/>
      <c r="J189" s="78"/>
      <c r="K189" s="78"/>
      <c r="L189" s="78"/>
      <c r="M189" s="78"/>
      <c r="N189" s="78"/>
      <c r="O189" s="78"/>
      <c r="P189" s="78"/>
      <c r="Q189" s="78"/>
      <c r="R189" s="78"/>
      <c r="S189" s="78"/>
      <c r="T189" s="78"/>
      <c r="U189" s="78"/>
      <c r="V189" s="78"/>
      <c r="W189" s="78"/>
      <c r="X189" s="77"/>
      <c r="Y189" s="77"/>
    </row>
    <row r="190">
      <c r="A190" s="78"/>
      <c r="B190" s="78"/>
      <c r="C190" s="78"/>
      <c r="D190" s="78"/>
      <c r="E190" s="78"/>
      <c r="F190" s="78"/>
      <c r="G190" s="78"/>
      <c r="H190" s="78"/>
      <c r="I190" s="78"/>
      <c r="J190" s="78"/>
      <c r="K190" s="78"/>
      <c r="L190" s="78"/>
      <c r="M190" s="78"/>
      <c r="N190" s="78"/>
      <c r="O190" s="78"/>
      <c r="P190" s="78"/>
      <c r="Q190" s="78"/>
      <c r="R190" s="78"/>
      <c r="S190" s="78"/>
      <c r="T190" s="78"/>
      <c r="U190" s="78"/>
      <c r="V190" s="78"/>
      <c r="W190" s="78"/>
      <c r="X190" s="77"/>
      <c r="Y190" s="77"/>
    </row>
    <row r="191">
      <c r="A191" s="78"/>
      <c r="B191" s="78"/>
      <c r="C191" s="78"/>
      <c r="D191" s="78"/>
      <c r="E191" s="78"/>
      <c r="F191" s="78"/>
      <c r="G191" s="78"/>
      <c r="H191" s="78"/>
      <c r="I191" s="78"/>
      <c r="J191" s="78"/>
      <c r="K191" s="78"/>
      <c r="L191" s="78"/>
      <c r="M191" s="78"/>
      <c r="N191" s="78"/>
      <c r="O191" s="78"/>
      <c r="P191" s="78"/>
      <c r="Q191" s="78"/>
      <c r="R191" s="78"/>
      <c r="S191" s="78"/>
      <c r="T191" s="78"/>
      <c r="U191" s="78"/>
      <c r="V191" s="78"/>
      <c r="W191" s="78"/>
      <c r="X191" s="77"/>
      <c r="Y191" s="77"/>
    </row>
    <row r="192">
      <c r="A192" s="78"/>
      <c r="B192" s="78"/>
      <c r="C192" s="78"/>
      <c r="D192" s="78"/>
      <c r="E192" s="78"/>
      <c r="F192" s="78"/>
      <c r="G192" s="78"/>
      <c r="H192" s="78"/>
      <c r="I192" s="78"/>
      <c r="J192" s="78"/>
      <c r="K192" s="78"/>
      <c r="L192" s="78"/>
      <c r="M192" s="78"/>
      <c r="N192" s="78"/>
      <c r="O192" s="78"/>
      <c r="P192" s="78"/>
      <c r="Q192" s="78"/>
      <c r="R192" s="78"/>
      <c r="S192" s="78"/>
      <c r="T192" s="78"/>
      <c r="U192" s="78"/>
      <c r="V192" s="78"/>
      <c r="W192" s="78"/>
      <c r="X192" s="77"/>
      <c r="Y192" s="77"/>
    </row>
    <row r="193">
      <c r="A193" s="78"/>
      <c r="B193" s="78"/>
      <c r="C193" s="78"/>
      <c r="D193" s="78"/>
      <c r="E193" s="78"/>
      <c r="F193" s="78"/>
      <c r="G193" s="78"/>
      <c r="H193" s="78"/>
      <c r="I193" s="78"/>
      <c r="J193" s="78"/>
      <c r="K193" s="78"/>
      <c r="L193" s="78"/>
      <c r="M193" s="78"/>
      <c r="N193" s="78"/>
      <c r="O193" s="78"/>
      <c r="P193" s="78"/>
      <c r="Q193" s="78"/>
      <c r="R193" s="78"/>
      <c r="S193" s="78"/>
      <c r="T193" s="78"/>
      <c r="U193" s="78"/>
      <c r="V193" s="78"/>
      <c r="W193" s="78"/>
      <c r="X193" s="77"/>
      <c r="Y193" s="77"/>
    </row>
    <row r="194">
      <c r="A194" s="78"/>
      <c r="B194" s="78"/>
      <c r="C194" s="78"/>
      <c r="D194" s="78"/>
      <c r="E194" s="78"/>
      <c r="F194" s="78"/>
      <c r="G194" s="78"/>
      <c r="H194" s="78"/>
      <c r="I194" s="78"/>
      <c r="J194" s="78"/>
      <c r="K194" s="78"/>
      <c r="L194" s="78"/>
      <c r="M194" s="78"/>
      <c r="N194" s="78"/>
      <c r="O194" s="78"/>
      <c r="P194" s="78"/>
      <c r="Q194" s="78"/>
      <c r="R194" s="78"/>
      <c r="S194" s="78"/>
      <c r="T194" s="78"/>
      <c r="U194" s="78"/>
      <c r="V194" s="78"/>
      <c r="W194" s="78"/>
      <c r="X194" s="77"/>
      <c r="Y194" s="77"/>
    </row>
    <row r="195">
      <c r="A195" s="78"/>
      <c r="B195" s="78"/>
      <c r="C195" s="78"/>
      <c r="D195" s="78"/>
      <c r="E195" s="78"/>
      <c r="F195" s="78"/>
      <c r="G195" s="78"/>
      <c r="H195" s="78"/>
      <c r="I195" s="78"/>
      <c r="J195" s="78"/>
      <c r="K195" s="78"/>
      <c r="L195" s="78"/>
      <c r="M195" s="78"/>
      <c r="N195" s="78"/>
      <c r="O195" s="78"/>
      <c r="P195" s="78"/>
      <c r="Q195" s="78"/>
      <c r="R195" s="78"/>
      <c r="S195" s="78"/>
      <c r="T195" s="78"/>
      <c r="U195" s="78"/>
      <c r="V195" s="78"/>
      <c r="W195" s="78"/>
      <c r="X195" s="77"/>
      <c r="Y195" s="77"/>
    </row>
    <row r="196">
      <c r="A196" s="78"/>
      <c r="B196" s="78"/>
      <c r="C196" s="78"/>
      <c r="D196" s="78"/>
      <c r="E196" s="78"/>
      <c r="F196" s="78"/>
      <c r="G196" s="78"/>
      <c r="H196" s="78"/>
      <c r="I196" s="78"/>
      <c r="J196" s="78"/>
      <c r="K196" s="78"/>
      <c r="L196" s="78"/>
      <c r="M196" s="78"/>
      <c r="N196" s="78"/>
      <c r="O196" s="78"/>
      <c r="P196" s="78"/>
      <c r="Q196" s="78"/>
      <c r="R196" s="78"/>
      <c r="S196" s="78"/>
      <c r="T196" s="78"/>
      <c r="U196" s="78"/>
      <c r="V196" s="78"/>
      <c r="W196" s="78"/>
      <c r="X196" s="77"/>
      <c r="Y196" s="77"/>
    </row>
    <row r="197">
      <c r="A197" s="78"/>
      <c r="B197" s="78"/>
      <c r="C197" s="78"/>
      <c r="D197" s="78"/>
      <c r="E197" s="78"/>
      <c r="F197" s="78"/>
      <c r="G197" s="78"/>
      <c r="H197" s="78"/>
      <c r="I197" s="78"/>
      <c r="J197" s="78"/>
      <c r="K197" s="78"/>
      <c r="L197" s="78"/>
      <c r="M197" s="78"/>
      <c r="N197" s="78"/>
      <c r="O197" s="78"/>
      <c r="P197" s="78"/>
      <c r="Q197" s="78"/>
      <c r="R197" s="78"/>
      <c r="S197" s="78"/>
      <c r="T197" s="78"/>
      <c r="U197" s="78"/>
      <c r="V197" s="78"/>
      <c r="W197" s="78"/>
      <c r="X197" s="77"/>
      <c r="Y197" s="77"/>
    </row>
    <row r="198">
      <c r="A198" s="78"/>
      <c r="B198" s="78"/>
      <c r="C198" s="78"/>
      <c r="D198" s="78"/>
      <c r="E198" s="78"/>
      <c r="F198" s="78"/>
      <c r="G198" s="78"/>
      <c r="H198" s="78"/>
      <c r="I198" s="78"/>
      <c r="J198" s="78"/>
      <c r="K198" s="78"/>
      <c r="L198" s="78"/>
      <c r="M198" s="78"/>
      <c r="N198" s="78"/>
      <c r="O198" s="78"/>
      <c r="P198" s="78"/>
      <c r="Q198" s="78"/>
      <c r="R198" s="78"/>
      <c r="S198" s="78"/>
      <c r="T198" s="78"/>
      <c r="U198" s="78"/>
      <c r="V198" s="78"/>
      <c r="W198" s="78"/>
      <c r="X198" s="77"/>
      <c r="Y198" s="77"/>
    </row>
    <row r="199">
      <c r="A199" s="78"/>
      <c r="B199" s="78"/>
      <c r="C199" s="78"/>
      <c r="D199" s="78"/>
      <c r="E199" s="78"/>
      <c r="F199" s="78"/>
      <c r="G199" s="78"/>
      <c r="H199" s="78"/>
      <c r="I199" s="78"/>
      <c r="J199" s="78"/>
      <c r="K199" s="78"/>
      <c r="L199" s="78"/>
      <c r="M199" s="78"/>
      <c r="N199" s="78"/>
      <c r="O199" s="78"/>
      <c r="P199" s="78"/>
      <c r="Q199" s="78"/>
      <c r="R199" s="78"/>
      <c r="S199" s="78"/>
      <c r="T199" s="78"/>
      <c r="U199" s="78"/>
      <c r="V199" s="78"/>
      <c r="W199" s="78"/>
      <c r="X199" s="77"/>
      <c r="Y199" s="77"/>
    </row>
    <row r="200">
      <c r="A200" s="78"/>
      <c r="B200" s="78"/>
      <c r="C200" s="78"/>
      <c r="D200" s="78"/>
      <c r="E200" s="78"/>
      <c r="F200" s="78"/>
      <c r="G200" s="78"/>
      <c r="H200" s="78"/>
      <c r="I200" s="78"/>
      <c r="J200" s="78"/>
      <c r="K200" s="78"/>
      <c r="L200" s="78"/>
      <c r="M200" s="78"/>
      <c r="N200" s="78"/>
      <c r="O200" s="78"/>
      <c r="P200" s="78"/>
      <c r="Q200" s="78"/>
      <c r="R200" s="78"/>
      <c r="S200" s="78"/>
      <c r="T200" s="78"/>
      <c r="U200" s="78"/>
      <c r="V200" s="78"/>
      <c r="W200" s="78"/>
      <c r="X200" s="77"/>
      <c r="Y200" s="77"/>
    </row>
    <row r="201">
      <c r="A201" s="78"/>
      <c r="B201" s="78"/>
      <c r="C201" s="78"/>
      <c r="D201" s="78"/>
      <c r="E201" s="78"/>
      <c r="F201" s="78"/>
      <c r="G201" s="78"/>
      <c r="H201" s="78"/>
      <c r="I201" s="78"/>
      <c r="J201" s="78"/>
      <c r="K201" s="78"/>
      <c r="L201" s="78"/>
      <c r="M201" s="78"/>
      <c r="N201" s="78"/>
      <c r="O201" s="78"/>
      <c r="P201" s="78"/>
      <c r="Q201" s="78"/>
      <c r="R201" s="78"/>
      <c r="S201" s="78"/>
      <c r="T201" s="78"/>
      <c r="U201" s="78"/>
      <c r="V201" s="78"/>
      <c r="W201" s="78"/>
      <c r="X201" s="77"/>
      <c r="Y201" s="77"/>
    </row>
    <row r="202">
      <c r="A202" s="78"/>
      <c r="B202" s="78"/>
      <c r="C202" s="78"/>
      <c r="D202" s="78"/>
      <c r="E202" s="78"/>
      <c r="F202" s="78"/>
      <c r="G202" s="78"/>
      <c r="H202" s="78"/>
      <c r="I202" s="78"/>
      <c r="J202" s="78"/>
      <c r="K202" s="78"/>
      <c r="L202" s="78"/>
      <c r="M202" s="78"/>
      <c r="N202" s="78"/>
      <c r="O202" s="78"/>
      <c r="P202" s="78"/>
      <c r="Q202" s="78"/>
      <c r="R202" s="78"/>
      <c r="S202" s="78"/>
      <c r="T202" s="78"/>
      <c r="U202" s="78"/>
      <c r="V202" s="78"/>
      <c r="W202" s="78"/>
      <c r="X202" s="77"/>
      <c r="Y202" s="77"/>
    </row>
    <row r="203">
      <c r="A203" s="78"/>
      <c r="B203" s="78"/>
      <c r="C203" s="78"/>
      <c r="D203" s="78"/>
      <c r="E203" s="78"/>
      <c r="F203" s="78"/>
      <c r="G203" s="78"/>
      <c r="H203" s="78"/>
      <c r="I203" s="78"/>
      <c r="J203" s="78"/>
      <c r="K203" s="78"/>
      <c r="L203" s="78"/>
      <c r="M203" s="78"/>
      <c r="N203" s="78"/>
      <c r="O203" s="78"/>
      <c r="P203" s="78"/>
      <c r="Q203" s="78"/>
      <c r="R203" s="78"/>
      <c r="S203" s="78"/>
      <c r="T203" s="78"/>
      <c r="U203" s="78"/>
      <c r="V203" s="78"/>
      <c r="W203" s="78"/>
      <c r="X203" s="77"/>
      <c r="Y203" s="77"/>
    </row>
    <row r="204">
      <c r="A204" s="78"/>
      <c r="B204" s="78"/>
      <c r="C204" s="78"/>
      <c r="D204" s="78"/>
      <c r="E204" s="78"/>
      <c r="F204" s="78"/>
      <c r="G204" s="78"/>
      <c r="H204" s="78"/>
      <c r="I204" s="78"/>
      <c r="J204" s="78"/>
      <c r="K204" s="78"/>
      <c r="L204" s="78"/>
      <c r="M204" s="78"/>
      <c r="N204" s="78"/>
      <c r="O204" s="78"/>
      <c r="P204" s="78"/>
      <c r="Q204" s="78"/>
      <c r="R204" s="78"/>
      <c r="S204" s="78"/>
      <c r="T204" s="78"/>
      <c r="U204" s="78"/>
      <c r="V204" s="78"/>
      <c r="W204" s="78"/>
      <c r="X204" s="77"/>
      <c r="Y204" s="77"/>
    </row>
    <row r="205">
      <c r="A205" s="78"/>
      <c r="B205" s="78"/>
      <c r="C205" s="78"/>
      <c r="D205" s="78"/>
      <c r="E205" s="78"/>
      <c r="F205" s="78"/>
      <c r="G205" s="78"/>
      <c r="H205" s="78"/>
      <c r="I205" s="78"/>
      <c r="J205" s="78"/>
      <c r="K205" s="78"/>
      <c r="L205" s="78"/>
      <c r="M205" s="78"/>
      <c r="N205" s="78"/>
      <c r="O205" s="78"/>
      <c r="P205" s="78"/>
      <c r="Q205" s="78"/>
      <c r="R205" s="78"/>
      <c r="S205" s="78"/>
      <c r="T205" s="78"/>
      <c r="U205" s="78"/>
      <c r="V205" s="78"/>
      <c r="W205" s="78"/>
      <c r="X205" s="77"/>
      <c r="Y205" s="77"/>
    </row>
    <row r="206">
      <c r="A206" s="78"/>
      <c r="B206" s="78"/>
      <c r="C206" s="78"/>
      <c r="D206" s="78"/>
      <c r="E206" s="78"/>
      <c r="F206" s="78"/>
      <c r="G206" s="78"/>
      <c r="H206" s="78"/>
      <c r="I206" s="78"/>
      <c r="J206" s="78"/>
      <c r="K206" s="78"/>
      <c r="L206" s="78"/>
      <c r="M206" s="78"/>
      <c r="N206" s="78"/>
      <c r="O206" s="78"/>
      <c r="P206" s="78"/>
      <c r="Q206" s="78"/>
      <c r="R206" s="78"/>
      <c r="S206" s="78"/>
      <c r="T206" s="78"/>
      <c r="U206" s="78"/>
      <c r="V206" s="78"/>
      <c r="W206" s="78"/>
      <c r="X206" s="77"/>
      <c r="Y206" s="77"/>
    </row>
    <row r="207">
      <c r="A207" s="78"/>
      <c r="B207" s="78"/>
      <c r="C207" s="78"/>
      <c r="D207" s="78"/>
      <c r="E207" s="78"/>
      <c r="F207" s="78"/>
      <c r="G207" s="78"/>
      <c r="H207" s="78"/>
      <c r="I207" s="78"/>
      <c r="J207" s="78"/>
      <c r="K207" s="78"/>
      <c r="L207" s="78"/>
      <c r="M207" s="78"/>
      <c r="N207" s="78"/>
      <c r="O207" s="78"/>
      <c r="P207" s="78"/>
      <c r="Q207" s="78"/>
      <c r="R207" s="78"/>
      <c r="S207" s="78"/>
      <c r="T207" s="78"/>
      <c r="U207" s="78"/>
      <c r="V207" s="78"/>
      <c r="W207" s="78"/>
      <c r="X207" s="77"/>
      <c r="Y207" s="77"/>
    </row>
    <row r="208">
      <c r="A208" s="78"/>
      <c r="B208" s="78"/>
      <c r="C208" s="78"/>
      <c r="D208" s="78"/>
      <c r="E208" s="78"/>
      <c r="F208" s="78"/>
      <c r="G208" s="78"/>
      <c r="H208" s="78"/>
      <c r="I208" s="78"/>
      <c r="J208" s="78"/>
      <c r="K208" s="78"/>
      <c r="L208" s="78"/>
      <c r="M208" s="78"/>
      <c r="N208" s="78"/>
      <c r="O208" s="78"/>
      <c r="P208" s="78"/>
      <c r="Q208" s="78"/>
      <c r="R208" s="78"/>
      <c r="S208" s="78"/>
      <c r="T208" s="78"/>
      <c r="U208" s="78"/>
      <c r="V208" s="78"/>
      <c r="W208" s="78"/>
      <c r="X208" s="77"/>
      <c r="Y208" s="77"/>
    </row>
    <row r="209">
      <c r="A209" s="78"/>
      <c r="B209" s="78"/>
      <c r="C209" s="78"/>
      <c r="D209" s="78"/>
      <c r="E209" s="78"/>
      <c r="F209" s="78"/>
      <c r="G209" s="78"/>
      <c r="H209" s="78"/>
      <c r="I209" s="78"/>
      <c r="J209" s="78"/>
      <c r="K209" s="78"/>
      <c r="L209" s="78"/>
      <c r="M209" s="78"/>
      <c r="N209" s="78"/>
      <c r="O209" s="78"/>
      <c r="P209" s="78"/>
      <c r="Q209" s="78"/>
      <c r="R209" s="78"/>
      <c r="S209" s="78"/>
      <c r="T209" s="78"/>
      <c r="U209" s="78"/>
      <c r="V209" s="78"/>
      <c r="W209" s="78"/>
      <c r="X209" s="77"/>
      <c r="Y209" s="77"/>
    </row>
    <row r="210">
      <c r="A210" s="78"/>
      <c r="B210" s="78"/>
      <c r="C210" s="78"/>
      <c r="D210" s="78"/>
      <c r="E210" s="78"/>
      <c r="F210" s="78"/>
      <c r="G210" s="78"/>
      <c r="H210" s="78"/>
      <c r="I210" s="78"/>
      <c r="J210" s="78"/>
      <c r="K210" s="78"/>
      <c r="L210" s="78"/>
      <c r="M210" s="78"/>
      <c r="N210" s="78"/>
      <c r="O210" s="78"/>
      <c r="P210" s="78"/>
      <c r="Q210" s="78"/>
      <c r="R210" s="78"/>
      <c r="S210" s="78"/>
      <c r="T210" s="78"/>
      <c r="U210" s="78"/>
      <c r="V210" s="78"/>
      <c r="W210" s="78"/>
      <c r="X210" s="77"/>
      <c r="Y210" s="77"/>
    </row>
    <row r="211">
      <c r="A211" s="78"/>
      <c r="B211" s="78"/>
      <c r="C211" s="78"/>
      <c r="D211" s="78"/>
      <c r="E211" s="78"/>
      <c r="F211" s="78"/>
      <c r="G211" s="78"/>
      <c r="H211" s="78"/>
      <c r="I211" s="78"/>
      <c r="J211" s="78"/>
      <c r="K211" s="78"/>
      <c r="L211" s="78"/>
      <c r="M211" s="78"/>
      <c r="N211" s="78"/>
      <c r="O211" s="78"/>
      <c r="P211" s="78"/>
      <c r="Q211" s="78"/>
      <c r="R211" s="78"/>
      <c r="S211" s="78"/>
      <c r="T211" s="78"/>
      <c r="U211" s="78"/>
      <c r="V211" s="78"/>
      <c r="W211" s="78"/>
      <c r="X211" s="77"/>
      <c r="Y211" s="77"/>
    </row>
    <row r="212">
      <c r="A212" s="78"/>
      <c r="B212" s="78"/>
      <c r="C212" s="78"/>
      <c r="D212" s="78"/>
      <c r="E212" s="78"/>
      <c r="F212" s="78"/>
      <c r="G212" s="78"/>
      <c r="H212" s="78"/>
      <c r="I212" s="78"/>
      <c r="J212" s="78"/>
      <c r="K212" s="78"/>
      <c r="L212" s="78"/>
      <c r="M212" s="78"/>
      <c r="N212" s="78"/>
      <c r="O212" s="78"/>
      <c r="P212" s="78"/>
      <c r="Q212" s="78"/>
      <c r="R212" s="78"/>
      <c r="S212" s="78"/>
      <c r="T212" s="78"/>
      <c r="U212" s="78"/>
      <c r="V212" s="78"/>
      <c r="W212" s="78"/>
      <c r="X212" s="77"/>
      <c r="Y212" s="77"/>
    </row>
    <row r="213">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row>
    <row r="214">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row>
    <row r="21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row>
    <row r="216">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row>
    <row r="217">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row>
    <row r="218">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row>
    <row r="219">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row>
    <row r="220">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row>
    <row r="22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row>
    <row r="222">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row>
    <row r="223">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row>
    <row r="224">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row>
    <row r="22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row>
    <row r="226">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row>
    <row r="227">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row>
    <row r="228">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row>
    <row r="229">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row>
    <row r="230">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row>
    <row r="23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row>
    <row r="232">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row>
    <row r="233">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row>
    <row r="234">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row>
    <row r="23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row>
    <row r="236">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row>
    <row r="237">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row>
    <row r="238">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row>
    <row r="239">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row>
    <row r="240">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row>
    <row r="24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row>
    <row r="242">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row>
    <row r="243">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row>
    <row r="244">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row>
    <row r="24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row>
    <row r="246">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row>
    <row r="247">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row>
    <row r="248">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row>
    <row r="249">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row>
    <row r="250">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row>
    <row r="25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row>
    <row r="252">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row>
    <row r="253">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row>
    <row r="254">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row>
    <row r="25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row>
    <row r="256">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row>
    <row r="257">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row>
    <row r="258">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row>
    <row r="259">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row>
    <row r="260">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row>
    <row r="26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row>
    <row r="262">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row>
    <row r="263">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row>
    <row r="264">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row>
    <row r="26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row>
    <row r="266">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row>
    <row r="267">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row>
    <row r="268">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row>
    <row r="269">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row>
    <row r="270">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row>
    <row r="27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row>
    <row r="272">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row>
    <row r="273">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row>
    <row r="274">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row>
    <row r="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row>
    <row r="276">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row>
    <row r="277">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row>
    <row r="278">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row>
    <row r="279">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row>
    <row r="280">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row>
    <row r="28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row>
    <row r="282">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row>
    <row r="283">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row>
    <row r="284">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row>
    <row r="28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row>
    <row r="286">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row>
    <row r="287">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row>
    <row r="288">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row>
    <row r="289">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row>
    <row r="290">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row>
    <row r="29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row>
    <row r="292">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row>
    <row r="293">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row>
    <row r="294">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row>
    <row r="29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row>
    <row r="296">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row>
    <row r="297">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row>
    <row r="298">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row>
    <row r="299">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row>
    <row r="300">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row>
    <row r="30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row>
    <row r="302">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row>
    <row r="303">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row>
    <row r="304">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row>
    <row r="30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row>
    <row r="306">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row>
    <row r="307">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row>
    <row r="308">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row>
    <row r="309">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row>
    <row r="310">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row>
    <row r="31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row>
    <row r="312">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row>
    <row r="313">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row>
    <row r="314">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row>
    <row r="31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row>
    <row r="316">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row>
    <row r="317">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row>
    <row r="318">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row>
    <row r="319">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row>
    <row r="320">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row>
    <row r="32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row>
    <row r="322">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row>
    <row r="323">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row>
    <row r="324">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row>
    <row r="32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row>
    <row r="326">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row>
    <row r="327">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row>
    <row r="328">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row>
    <row r="329">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row>
    <row r="330">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row>
    <row r="33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row>
    <row r="332">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row>
    <row r="333">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row>
    <row r="334">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row>
    <row r="33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row>
    <row r="336">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row>
    <row r="337">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row>
    <row r="338">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row>
    <row r="339">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row>
    <row r="340">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row>
    <row r="34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row>
    <row r="342">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row>
    <row r="343">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row>
    <row r="344">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row>
    <row r="34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row>
    <row r="346">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row>
    <row r="347">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row>
    <row r="348">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row>
    <row r="349">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row>
    <row r="350">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row>
    <row r="35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row>
    <row r="352">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row>
    <row r="353">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row>
    <row r="354">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row>
    <row r="35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row>
    <row r="356">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row>
    <row r="357">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row>
    <row r="358">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row>
    <row r="359">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row>
    <row r="360">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row>
    <row r="36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row>
    <row r="362">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row>
    <row r="363">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row>
    <row r="364">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row>
    <row r="36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row>
    <row r="366">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row>
    <row r="367">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row>
    <row r="368">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row>
    <row r="369">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row>
    <row r="370">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row>
    <row r="37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row>
    <row r="372">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row>
    <row r="373">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row>
    <row r="374">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row>
    <row r="3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row>
    <row r="376">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row>
    <row r="377">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row>
    <row r="378">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row>
    <row r="379">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row>
    <row r="380">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row>
    <row r="38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row>
    <row r="382">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row>
    <row r="383">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row>
    <row r="384">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row>
    <row r="38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row>
    <row r="386">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row>
    <row r="387">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row>
    <row r="388">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row>
    <row r="389">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row>
    <row r="390">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row>
    <row r="39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row>
    <row r="392">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row>
    <row r="393">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row>
    <row r="394">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row>
    <row r="39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row>
    <row r="396">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row>
    <row r="397">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row>
    <row r="398">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row>
    <row r="399">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row>
    <row r="400">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row>
    <row r="40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row>
    <row r="402">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row>
    <row r="403">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row>
    <row r="404">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row>
    <row r="40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row>
    <row r="406">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row>
    <row r="407">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row>
    <row r="408">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row>
    <row r="409">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row>
    <row r="410">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row>
    <row r="41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row>
    <row r="412">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row>
    <row r="413">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row>
    <row r="414">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row>
    <row r="41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row>
    <row r="416">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row>
    <row r="417">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row>
    <row r="418">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row>
    <row r="419">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row>
    <row r="420">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row>
    <row r="42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row>
    <row r="422">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row>
    <row r="423">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row>
    <row r="424">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row>
    <row r="42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row>
    <row r="426">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row>
    <row r="427">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row>
    <row r="428">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row>
    <row r="429">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row>
    <row r="430">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row>
    <row r="43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row>
    <row r="432">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row>
    <row r="433">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row>
    <row r="434">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row>
    <row r="43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row>
    <row r="436">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row>
    <row r="437">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row>
    <row r="438">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row>
    <row r="439">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row>
    <row r="440">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row>
    <row r="44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row>
    <row r="442">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row>
    <row r="443">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row>
    <row r="444">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row>
    <row r="44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row>
    <row r="446">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row>
    <row r="447">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row>
    <row r="448">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row>
    <row r="449">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row>
    <row r="450">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row>
    <row r="45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row>
    <row r="452">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row>
    <row r="453">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row>
    <row r="454">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row>
    <row r="45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row>
    <row r="456">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row>
    <row r="457">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row>
    <row r="458">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row>
    <row r="459">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row>
    <row r="460">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row>
    <row r="46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row>
    <row r="462">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row>
    <row r="463">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row>
    <row r="464">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row>
    <row r="46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row>
    <row r="466">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row>
    <row r="467">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row>
    <row r="468">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row>
    <row r="469">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row>
    <row r="470">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row>
    <row r="47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row>
    <row r="472">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row>
    <row r="473">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row>
    <row r="474">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row>
    <row r="4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row>
    <row r="476">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row>
    <row r="477">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row>
    <row r="478">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row>
    <row r="479">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row>
    <row r="480">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row>
    <row r="48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row>
    <row r="482">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row>
    <row r="483">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row>
    <row r="484">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row>
    <row r="48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row>
    <row r="486">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row>
    <row r="487">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row>
    <row r="488">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row>
    <row r="489">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row>
    <row r="490">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row>
    <row r="49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row>
    <row r="492">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row>
    <row r="493">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row>
    <row r="494">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row>
    <row r="49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row>
    <row r="496">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row>
    <row r="497">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row>
    <row r="498">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row>
    <row r="499">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row>
    <row r="500">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row>
    <row r="50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row>
    <row r="502">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row>
    <row r="503">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row>
    <row r="504">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row>
    <row r="50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row>
    <row r="506">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row>
    <row r="507">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row>
    <row r="508">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row>
    <row r="509">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row>
    <row r="510">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row>
    <row r="51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row>
    <row r="512">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row>
    <row r="513">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row>
    <row r="514">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row>
    <row r="51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row>
    <row r="516">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row>
    <row r="517">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row>
    <row r="518">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row>
    <row r="519">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row>
    <row r="520">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row>
    <row r="52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row>
    <row r="522">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row>
    <row r="523">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row>
    <row r="524">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row>
    <row r="52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row>
    <row r="526">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row>
    <row r="527">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row>
    <row r="528">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row>
    <row r="529">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row>
    <row r="530">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row>
    <row r="53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row>
    <row r="532">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row>
    <row r="533">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row>
    <row r="534">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row>
    <row r="53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row>
    <row r="536">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row>
    <row r="537">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row>
    <row r="538">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row>
    <row r="539">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row>
    <row r="540">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row>
    <row r="54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row>
    <row r="542">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row>
    <row r="543">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row>
    <row r="544">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row>
    <row r="54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row>
    <row r="546">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row>
    <row r="547">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row>
    <row r="548">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row>
    <row r="549">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row>
    <row r="550">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row>
    <row r="55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row>
    <row r="552">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row>
    <row r="553">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row>
    <row r="554">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row>
    <row r="55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row>
    <row r="556">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row>
    <row r="557">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row>
    <row r="558">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row>
    <row r="559">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row>
    <row r="560">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row>
    <row r="56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row>
    <row r="562">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row>
    <row r="563">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row>
    <row r="564">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row>
    <row r="56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row>
    <row r="566">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row>
    <row r="567">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row>
    <row r="568">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row>
    <row r="569">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row>
    <row r="570">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row>
    <row r="57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row>
    <row r="572">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row>
    <row r="573">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row>
    <row r="574">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row>
    <row r="5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row>
    <row r="576">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row>
    <row r="577">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row>
    <row r="578">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row>
    <row r="579">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row>
    <row r="580">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row>
    <row r="58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row>
    <row r="582">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row>
    <row r="583">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row>
    <row r="584">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row>
    <row r="58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row>
    <row r="586">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row>
    <row r="587">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row>
    <row r="588">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row>
    <row r="589">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row>
    <row r="590">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row>
    <row r="59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row>
    <row r="592">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row>
    <row r="593">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row>
    <row r="594">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row>
    <row r="59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row>
    <row r="596">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row>
    <row r="597">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row>
    <row r="598">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row>
    <row r="599">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row>
    <row r="600">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row>
    <row r="60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row>
    <row r="602">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row>
    <row r="603">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row>
    <row r="604">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row>
    <row r="60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row>
    <row r="606">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row>
    <row r="607">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row>
    <row r="608">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row>
    <row r="609">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row>
    <row r="610">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row>
    <row r="61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row>
    <row r="612">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row>
    <row r="613">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row>
    <row r="614">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row>
    <row r="61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row>
    <row r="616">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row>
    <row r="617">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row>
    <row r="618">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row>
    <row r="619">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row>
    <row r="620">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row>
    <row r="62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row>
    <row r="622">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row>
    <row r="623">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row>
    <row r="624">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row>
    <row r="6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row>
    <row r="626">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row>
    <row r="627">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row>
    <row r="628">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row>
    <row r="629">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row>
    <row r="630">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row>
    <row r="63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row>
    <row r="632">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row>
    <row r="633">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row>
    <row r="634">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row>
    <row r="63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row>
    <row r="636">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row>
    <row r="637">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row>
    <row r="638">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row>
    <row r="639">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row>
    <row r="640">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row>
    <row r="64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row>
    <row r="642">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row>
    <row r="643">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row>
    <row r="644">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row>
    <row r="64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row>
    <row r="646">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row>
    <row r="647">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row>
    <row r="648">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row>
    <row r="649">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row>
    <row r="650">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row>
    <row r="65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row>
    <row r="652">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row>
    <row r="653">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row>
    <row r="654">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row>
    <row r="65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row>
    <row r="656">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row>
    <row r="657">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row>
    <row r="658">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row>
    <row r="659">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row>
    <row r="660">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row>
    <row r="66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row>
    <row r="662">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row>
    <row r="663">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row>
    <row r="664">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row>
    <row r="66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row>
    <row r="666">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row>
    <row r="667">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row>
    <row r="668">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row>
    <row r="669">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row>
    <row r="670">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row>
    <row r="67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row>
    <row r="672">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row>
    <row r="673">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row>
    <row r="674">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row>
    <row r="6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row>
    <row r="676">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row>
    <row r="677">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row>
    <row r="678">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row>
    <row r="679">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row>
    <row r="680">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row>
    <row r="68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row>
    <row r="682">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row>
    <row r="683">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row>
    <row r="684">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row>
    <row r="68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row>
    <row r="686">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row>
    <row r="687">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row>
    <row r="688">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row>
    <row r="689">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row>
    <row r="690">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row>
    <row r="69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row>
    <row r="692">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row>
    <row r="693">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row>
    <row r="694">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row>
    <row r="69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row>
    <row r="696">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row>
    <row r="697">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row>
    <row r="698">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row>
    <row r="699">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row>
    <row r="700">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row>
    <row r="70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row>
    <row r="702">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row>
    <row r="703">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row>
    <row r="704">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row>
    <row r="70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row>
    <row r="706">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row>
    <row r="707">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row>
    <row r="708">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row>
    <row r="709">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row>
    <row r="710">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row>
    <row r="71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row>
    <row r="712">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row>
    <row r="713">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row>
    <row r="714">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row>
    <row r="71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row>
    <row r="716">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row>
    <row r="717">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row>
    <row r="718">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row>
    <row r="719">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row>
    <row r="720">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row>
    <row r="72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row>
    <row r="722">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row>
    <row r="723">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row>
    <row r="724">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row>
    <row r="7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row>
    <row r="726">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row>
    <row r="727">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row>
    <row r="728">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row>
    <row r="729">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row>
    <row r="730">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row>
    <row r="73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row>
    <row r="732">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row>
    <row r="733">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row>
    <row r="734">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row>
    <row r="73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row>
    <row r="736">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row>
    <row r="737">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row>
    <row r="738">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row>
    <row r="739">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row>
    <row r="740">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row>
    <row r="74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row>
    <row r="742">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row>
    <row r="743">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row>
    <row r="744">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row>
    <row r="74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row>
    <row r="746">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row>
    <row r="747">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row>
    <row r="748">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row>
    <row r="749">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row>
    <row r="750">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row>
    <row r="75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row>
    <row r="752">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row>
    <row r="753">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row>
    <row r="754">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row>
    <row r="75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row>
    <row r="756">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row>
    <row r="757">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row>
    <row r="758">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row>
    <row r="759">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row>
    <row r="760">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row>
    <row r="76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row>
    <row r="762">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row>
    <row r="763">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row>
    <row r="764">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row>
    <row r="76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row>
    <row r="766">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row>
    <row r="767">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row>
    <row r="768">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row>
    <row r="769">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row>
    <row r="770">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row>
    <row r="77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row>
    <row r="772">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row>
    <row r="773">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row>
    <row r="774">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row>
    <row r="7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row>
    <row r="776">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row>
    <row r="777">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row>
    <row r="778">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row>
    <row r="779">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row>
    <row r="780">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row>
    <row r="78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row>
    <row r="782">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row>
    <row r="783">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row>
    <row r="784">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row>
    <row r="78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row>
    <row r="786">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row>
    <row r="787">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row>
    <row r="788">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row>
    <row r="789">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row>
    <row r="790">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row>
    <row r="79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row>
    <row r="792">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row>
    <row r="793">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row>
    <row r="794">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row>
    <row r="79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row>
    <row r="796">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row>
    <row r="797">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row>
    <row r="798">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row>
    <row r="799">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row>
    <row r="800">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row>
    <row r="80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row>
    <row r="802">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row>
    <row r="803">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row>
    <row r="804">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row>
    <row r="80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row>
    <row r="806">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row>
    <row r="807">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row>
    <row r="808">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row>
    <row r="809">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row>
    <row r="810">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row>
    <row r="81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row>
    <row r="812">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row>
    <row r="813">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row>
    <row r="814">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row>
    <row r="81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row>
    <row r="816">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row>
    <row r="817">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row>
    <row r="818">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row>
    <row r="819">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row>
    <row r="820">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row>
    <row r="82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row>
    <row r="822">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row>
    <row r="823">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row>
    <row r="824">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row>
    <row r="8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row>
    <row r="826">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row>
    <row r="827">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row>
    <row r="828">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row>
    <row r="829">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row>
    <row r="830">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row>
    <row r="83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row>
    <row r="832">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row>
    <row r="833">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row>
    <row r="834">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row>
    <row r="83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row>
    <row r="836">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row>
    <row r="837">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row>
    <row r="838">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row>
    <row r="839">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row>
    <row r="840">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row>
    <row r="84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row>
    <row r="842">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row>
    <row r="843">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row>
    <row r="844">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row>
    <row r="84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row>
    <row r="846">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row>
    <row r="847">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row>
    <row r="848">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row>
    <row r="849">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row>
    <row r="850">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row>
    <row r="85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row>
    <row r="852">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row>
    <row r="853">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row>
    <row r="854">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row>
    <row r="85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row>
    <row r="856">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row>
    <row r="857">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row>
    <row r="858">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row>
    <row r="859">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row>
    <row r="860">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row>
    <row r="86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row>
    <row r="862">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row>
    <row r="863">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row>
    <row r="864">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row>
    <row r="86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row>
    <row r="866">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row>
    <row r="867">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row>
    <row r="868">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row>
    <row r="869">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row>
    <row r="870">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row>
    <row r="87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row>
    <row r="872">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row>
    <row r="873">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row>
    <row r="874">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row>
    <row r="8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row>
    <row r="876">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row>
    <row r="877">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row>
    <row r="878">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row>
    <row r="879">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row>
    <row r="880">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row>
    <row r="88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row>
    <row r="882">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row>
    <row r="883">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row>
    <row r="884">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row>
    <row r="88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row>
    <row r="886">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row>
    <row r="887">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row>
    <row r="888">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row>
    <row r="889">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row>
    <row r="890">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row>
    <row r="89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row>
    <row r="892">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row>
    <row r="893">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row>
    <row r="894">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row>
    <row r="89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row>
    <row r="896">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row>
    <row r="897">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row>
    <row r="898">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row>
    <row r="899">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row>
    <row r="900">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row>
    <row r="90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row>
    <row r="902">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row>
    <row r="903">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row>
    <row r="904">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row>
    <row r="90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row>
    <row r="906">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row>
    <row r="907">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row>
    <row r="908">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row>
    <row r="909">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row>
    <row r="910">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row>
    <row r="91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row>
    <row r="912">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row>
    <row r="913">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row>
    <row r="914">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row>
    <row r="91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row>
    <row r="916">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row>
    <row r="917">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row>
    <row r="918">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row>
    <row r="919">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row>
    <row r="920">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row>
    <row r="92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row>
    <row r="922">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row>
    <row r="923">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row>
    <row r="924">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row>
    <row r="9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row>
    <row r="926">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row>
    <row r="927">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row>
    <row r="928">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row>
    <row r="929">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row>
    <row r="930">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row>
    <row r="93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row>
    <row r="932">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row>
    <row r="933">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row>
    <row r="934">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row>
    <row r="93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row>
    <row r="936">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row>
    <row r="937">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row>
    <row r="938">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row>
    <row r="939">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row>
    <row r="940">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row>
    <row r="94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row>
    <row r="942">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row>
    <row r="943">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row>
    <row r="944">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row>
    <row r="94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row>
    <row r="946">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row>
    <row r="947">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row>
    <row r="948">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row>
    <row r="949">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row>
    <row r="950">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row>
    <row r="95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row>
    <row r="952">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row>
    <row r="953">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row>
    <row r="954">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row>
    <row r="95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row>
    <row r="956">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row>
    <row r="957">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row>
    <row r="958">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row>
    <row r="959">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row>
    <row r="960">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row>
    <row r="96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row>
    <row r="962">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row>
    <row r="963">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row>
    <row r="964">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row>
    <row r="96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row>
    <row r="966">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row>
    <row r="967">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row>
    <row r="968">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row>
    <row r="969">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row>
    <row r="970">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row>
    <row r="97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row>
    <row r="972">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row>
    <row r="973">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row>
    <row r="974">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row>
    <row r="9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row>
    <row r="976">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row>
    <row r="977">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row>
    <row r="978">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row>
    <row r="979">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row>
    <row r="980">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row>
    <row r="98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row>
    <row r="982">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row>
    <row r="983">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row>
    <row r="984">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row>
    <row r="98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row>
    <row r="986">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row>
    <row r="987">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row>
    <row r="988">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row>
    <row r="989">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row>
    <row r="990">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row>
    <row r="99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row>
    <row r="992">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7.71"/>
    <col customWidth="1" min="2" max="2" width="59.43"/>
    <col customWidth="1" min="3" max="3" width="6.57"/>
    <col customWidth="1" min="4" max="4" width="10.43"/>
    <col customWidth="1" min="5" max="5" width="9.86"/>
    <col customWidth="1" min="6" max="6" width="7.71"/>
    <col customWidth="1" min="7" max="7" width="8.71"/>
    <col customWidth="1" min="8" max="8" width="10.71"/>
    <col customWidth="1" min="9" max="9" width="14.86"/>
    <col customWidth="1" min="10" max="10" width="11.57"/>
    <col customWidth="1" hidden="1" min="11" max="11" width="17.57"/>
    <col hidden="1" min="12" max="12" width="14.43"/>
    <col customWidth="1" min="13" max="14" width="15.29"/>
    <col customWidth="1" min="15" max="15" width="19.71"/>
    <col customWidth="1" min="16" max="16" width="19.57"/>
    <col customWidth="1" min="17" max="17" width="22.14"/>
    <col customWidth="1" min="18" max="18" width="8.29"/>
    <col customWidth="1" min="19" max="19" width="9.71"/>
    <col customWidth="1" min="20" max="20" width="12.57"/>
  </cols>
  <sheetData>
    <row r="1">
      <c r="A1" s="80" t="s">
        <v>465</v>
      </c>
      <c r="B1" s="81" t="s">
        <v>479</v>
      </c>
      <c r="C1" s="70" t="s">
        <v>480</v>
      </c>
      <c r="D1" s="82" t="s">
        <v>481</v>
      </c>
      <c r="E1" s="82" t="s">
        <v>482</v>
      </c>
      <c r="F1" s="70" t="s">
        <v>483</v>
      </c>
      <c r="G1" s="21" t="s">
        <v>484</v>
      </c>
      <c r="H1" s="82" t="s">
        <v>485</v>
      </c>
      <c r="I1" s="70" t="s">
        <v>486</v>
      </c>
      <c r="J1" s="70" t="s">
        <v>487</v>
      </c>
      <c r="K1" s="83" t="s">
        <v>488</v>
      </c>
      <c r="L1" s="83" t="s">
        <v>489</v>
      </c>
      <c r="M1" s="83" t="s">
        <v>490</v>
      </c>
      <c r="N1" s="83" t="s">
        <v>491</v>
      </c>
      <c r="O1" s="83" t="s">
        <v>492</v>
      </c>
      <c r="P1" s="83" t="s">
        <v>493</v>
      </c>
      <c r="Q1" s="83" t="s">
        <v>494</v>
      </c>
      <c r="R1" s="84" t="s">
        <v>495</v>
      </c>
      <c r="S1" s="84" t="s">
        <v>496</v>
      </c>
      <c r="T1" s="82" t="s">
        <v>497</v>
      </c>
      <c r="U1" s="85" t="s">
        <v>498</v>
      </c>
      <c r="V1" s="85" t="s">
        <v>499</v>
      </c>
      <c r="W1" s="85" t="s">
        <v>500</v>
      </c>
      <c r="X1" s="85" t="s">
        <v>501</v>
      </c>
      <c r="Y1" s="85" t="s">
        <v>502</v>
      </c>
      <c r="Z1" s="85" t="s">
        <v>503</v>
      </c>
      <c r="AA1" s="85" t="s">
        <v>504</v>
      </c>
      <c r="AB1" s="86"/>
      <c r="AC1" s="86"/>
      <c r="AD1" s="87"/>
      <c r="AE1" s="87"/>
      <c r="AF1" s="87"/>
      <c r="AG1" s="87"/>
      <c r="AH1" s="87"/>
    </row>
    <row r="2">
      <c r="A2" s="88">
        <v>345.0</v>
      </c>
      <c r="B2" s="58" t="s">
        <v>505</v>
      </c>
      <c r="C2" s="89" t="str">
        <f>HYPERLINK("https://childmind.org/article/what-is-ptsd/","https://childmind.org/article/what-is-ptsd/")</f>
        <v>https://childmind.org/article/what-is-ptsd/</v>
      </c>
      <c r="D2" s="62" t="s">
        <v>506</v>
      </c>
      <c r="E2" s="2" t="s">
        <v>507</v>
      </c>
      <c r="F2" s="1" t="s">
        <v>508</v>
      </c>
      <c r="G2" s="58" t="s">
        <v>509</v>
      </c>
      <c r="H2" s="58"/>
      <c r="I2" s="58" t="s">
        <v>473</v>
      </c>
      <c r="J2" s="58"/>
      <c r="K2" s="90" t="s">
        <v>510</v>
      </c>
      <c r="L2" s="90" t="s">
        <v>511</v>
      </c>
      <c r="M2" s="91" t="s">
        <v>512</v>
      </c>
      <c r="N2" s="91" t="s">
        <v>513</v>
      </c>
      <c r="O2" s="91" t="s">
        <v>514</v>
      </c>
      <c r="P2" s="91" t="s">
        <v>515</v>
      </c>
      <c r="Q2" s="91"/>
      <c r="R2" s="62" t="s">
        <v>516</v>
      </c>
      <c r="S2" s="58"/>
      <c r="T2" s="62" t="s">
        <v>517</v>
      </c>
      <c r="U2" s="92" t="s">
        <v>518</v>
      </c>
      <c r="V2" s="92" t="s">
        <v>519</v>
      </c>
      <c r="W2" s="92"/>
      <c r="X2" s="92"/>
      <c r="Y2" s="92"/>
      <c r="Z2" s="93" t="s">
        <v>520</v>
      </c>
      <c r="AA2" s="92"/>
      <c r="AB2" s="1"/>
      <c r="AC2" s="1"/>
      <c r="AD2" s="87"/>
      <c r="AE2" s="87"/>
      <c r="AF2" s="87"/>
      <c r="AG2" s="87"/>
      <c r="AH2" s="87"/>
    </row>
    <row r="3">
      <c r="A3" s="88">
        <v>346.0</v>
      </c>
      <c r="B3" s="58" t="s">
        <v>521</v>
      </c>
      <c r="C3" s="89" t="str">
        <f>HYPERLINK("https://childmind.org/article/how-trauma-affects-kids-school/","https://childmind.org/article/how-trauma-affects-kids-school/")</f>
        <v>https://childmind.org/article/how-trauma-affects-kids-school/</v>
      </c>
      <c r="D3" s="62" t="s">
        <v>506</v>
      </c>
      <c r="E3" s="2" t="s">
        <v>507</v>
      </c>
      <c r="F3" s="1" t="s">
        <v>522</v>
      </c>
      <c r="G3" s="58" t="s">
        <v>509</v>
      </c>
      <c r="H3" s="58"/>
      <c r="I3" s="58" t="s">
        <v>473</v>
      </c>
      <c r="J3" s="58"/>
      <c r="K3" s="90" t="s">
        <v>510</v>
      </c>
      <c r="L3" s="90" t="s">
        <v>523</v>
      </c>
      <c r="M3" s="91" t="s">
        <v>512</v>
      </c>
      <c r="N3" s="91" t="s">
        <v>524</v>
      </c>
      <c r="O3" s="91" t="s">
        <v>514</v>
      </c>
      <c r="P3" s="91" t="s">
        <v>515</v>
      </c>
      <c r="Q3" s="91"/>
      <c r="R3" s="62" t="s">
        <v>516</v>
      </c>
      <c r="S3" s="58"/>
      <c r="T3" s="62" t="s">
        <v>517</v>
      </c>
      <c r="U3" s="92" t="s">
        <v>525</v>
      </c>
      <c r="V3" s="92"/>
      <c r="W3" s="92" t="s">
        <v>526</v>
      </c>
      <c r="X3" s="92"/>
      <c r="Y3" s="92"/>
      <c r="Z3" s="93" t="s">
        <v>527</v>
      </c>
      <c r="AA3" s="92"/>
      <c r="AB3" s="1"/>
      <c r="AC3" s="1"/>
      <c r="AD3" s="87"/>
      <c r="AE3" s="87"/>
      <c r="AF3" s="87"/>
      <c r="AG3" s="87"/>
      <c r="AH3" s="87"/>
    </row>
    <row r="4">
      <c r="A4" s="88">
        <v>347.0</v>
      </c>
      <c r="B4" s="61" t="s">
        <v>528</v>
      </c>
      <c r="C4" s="89" t="str">
        <f>HYPERLINK("https://childmind.org/article/helping-children-cope-frightening-news/","https://childmind.org/article/helping-children-cope-frightening-news/")</f>
        <v>https://childmind.org/article/helping-children-cope-frightening-news/</v>
      </c>
      <c r="D4" s="62" t="s">
        <v>506</v>
      </c>
      <c r="E4" s="2" t="s">
        <v>507</v>
      </c>
      <c r="F4" s="94" t="s">
        <v>529</v>
      </c>
      <c r="G4" s="58" t="s">
        <v>509</v>
      </c>
      <c r="H4" s="58"/>
      <c r="I4" s="58" t="s">
        <v>473</v>
      </c>
      <c r="J4" s="58"/>
      <c r="K4" s="90" t="s">
        <v>517</v>
      </c>
      <c r="L4" s="90" t="s">
        <v>511</v>
      </c>
      <c r="M4" s="91" t="s">
        <v>512</v>
      </c>
      <c r="N4" s="91" t="s">
        <v>530</v>
      </c>
      <c r="O4" s="91" t="s">
        <v>514</v>
      </c>
      <c r="P4" s="91" t="s">
        <v>515</v>
      </c>
      <c r="Q4" s="91"/>
      <c r="R4" s="62" t="s">
        <v>516</v>
      </c>
      <c r="S4" s="58"/>
      <c r="T4" s="62" t="s">
        <v>517</v>
      </c>
      <c r="U4" s="92" t="s">
        <v>531</v>
      </c>
      <c r="V4" s="92"/>
      <c r="W4" s="92" t="s">
        <v>526</v>
      </c>
      <c r="X4" s="92"/>
      <c r="Y4" s="92"/>
      <c r="Z4" s="93" t="s">
        <v>532</v>
      </c>
      <c r="AA4" s="92"/>
      <c r="AB4" s="1"/>
      <c r="AC4" s="1"/>
      <c r="AD4" s="87"/>
      <c r="AE4" s="87"/>
      <c r="AF4" s="87"/>
      <c r="AG4" s="87"/>
      <c r="AH4" s="87"/>
    </row>
    <row r="5">
      <c r="A5" s="88">
        <v>348.0</v>
      </c>
      <c r="B5" s="61" t="s">
        <v>533</v>
      </c>
      <c r="C5" s="89" t="str">
        <f>HYPERLINK("https://childmind.org/article/look-acute-stress-disorder-and-ptsd/","https://childmind.org/article/look-acute-stress-disorder-and-ptsd/")</f>
        <v>https://childmind.org/article/look-acute-stress-disorder-and-ptsd/</v>
      </c>
      <c r="D5" s="62" t="s">
        <v>506</v>
      </c>
      <c r="E5" s="2" t="s">
        <v>507</v>
      </c>
      <c r="F5" s="1" t="s">
        <v>534</v>
      </c>
      <c r="G5" s="58" t="s">
        <v>509</v>
      </c>
      <c r="H5" s="58"/>
      <c r="I5" s="58" t="s">
        <v>473</v>
      </c>
      <c r="J5" s="58"/>
      <c r="K5" s="90" t="s">
        <v>517</v>
      </c>
      <c r="L5" s="90" t="s">
        <v>523</v>
      </c>
      <c r="M5" s="91" t="s">
        <v>512</v>
      </c>
      <c r="N5" s="91" t="s">
        <v>530</v>
      </c>
      <c r="O5" s="91" t="s">
        <v>514</v>
      </c>
      <c r="P5" s="91" t="s">
        <v>535</v>
      </c>
      <c r="Q5" s="91"/>
      <c r="R5" s="62" t="s">
        <v>516</v>
      </c>
      <c r="S5" s="58"/>
      <c r="T5" s="62" t="s">
        <v>517</v>
      </c>
      <c r="U5" s="92" t="s">
        <v>536</v>
      </c>
      <c r="V5" s="92"/>
      <c r="W5" s="92" t="s">
        <v>526</v>
      </c>
      <c r="X5" s="92"/>
      <c r="Y5" s="92"/>
      <c r="Z5" s="93" t="s">
        <v>537</v>
      </c>
      <c r="AA5" s="92"/>
      <c r="AB5" s="1"/>
      <c r="AC5" s="1"/>
      <c r="AD5" s="87"/>
      <c r="AE5" s="87"/>
      <c r="AF5" s="87"/>
      <c r="AG5" s="87"/>
      <c r="AH5" s="87"/>
    </row>
    <row r="6">
      <c r="A6" s="88">
        <v>349.0</v>
      </c>
      <c r="B6" s="61" t="s">
        <v>538</v>
      </c>
      <c r="C6" s="89" t="str">
        <f>HYPERLINK("https://childmind.org/article/whats-the-best-treatment-for-ptsd-in-children/","https://childmind.org/article/whats-the-best-treatment-for-ptsd-in-children/")</f>
        <v>https://childmind.org/article/whats-the-best-treatment-for-ptsd-in-children/</v>
      </c>
      <c r="D6" s="62" t="s">
        <v>506</v>
      </c>
      <c r="E6" s="2" t="s">
        <v>507</v>
      </c>
      <c r="F6" s="94" t="s">
        <v>539</v>
      </c>
      <c r="G6" s="58" t="s">
        <v>509</v>
      </c>
      <c r="H6" s="58"/>
      <c r="I6" s="58" t="s">
        <v>540</v>
      </c>
      <c r="J6" s="58"/>
      <c r="K6" s="90" t="s">
        <v>510</v>
      </c>
      <c r="L6" s="90" t="s">
        <v>511</v>
      </c>
      <c r="M6" s="91" t="s">
        <v>541</v>
      </c>
      <c r="N6" s="91" t="s">
        <v>542</v>
      </c>
      <c r="O6" s="91" t="s">
        <v>543</v>
      </c>
      <c r="P6" s="91" t="s">
        <v>515</v>
      </c>
      <c r="Q6" s="91"/>
      <c r="R6" s="62" t="s">
        <v>516</v>
      </c>
      <c r="S6" s="58"/>
      <c r="T6" s="62" t="s">
        <v>517</v>
      </c>
      <c r="U6" s="92" t="s">
        <v>518</v>
      </c>
      <c r="V6" s="92" t="s">
        <v>519</v>
      </c>
      <c r="W6" s="92"/>
      <c r="X6" s="92"/>
      <c r="Y6" s="92"/>
      <c r="Z6" s="93" t="s">
        <v>544</v>
      </c>
      <c r="AA6" s="92"/>
      <c r="AB6" s="1"/>
      <c r="AC6" s="1"/>
      <c r="AD6" s="87"/>
      <c r="AE6" s="87"/>
      <c r="AF6" s="87"/>
      <c r="AG6" s="87"/>
      <c r="AH6" s="87"/>
    </row>
    <row r="7">
      <c r="A7" s="88">
        <v>350.0</v>
      </c>
      <c r="B7" s="58" t="s">
        <v>545</v>
      </c>
      <c r="C7" s="89" t="str">
        <f>HYPERLINK("https://childmind.org/article/going-back-school-tragedy/","https://childmind.org/article/going-back-school-tragedy/")</f>
        <v>https://childmind.org/article/going-back-school-tragedy/</v>
      </c>
      <c r="D7" s="62" t="s">
        <v>506</v>
      </c>
      <c r="E7" s="2" t="s">
        <v>507</v>
      </c>
      <c r="F7" s="61" t="s">
        <v>509</v>
      </c>
      <c r="G7" s="58" t="s">
        <v>509</v>
      </c>
      <c r="H7" s="58"/>
      <c r="I7" s="58" t="s">
        <v>473</v>
      </c>
      <c r="J7" s="58"/>
      <c r="K7" s="90" t="s">
        <v>517</v>
      </c>
      <c r="L7" s="90" t="s">
        <v>511</v>
      </c>
      <c r="M7" s="91" t="s">
        <v>512</v>
      </c>
      <c r="N7" s="91" t="s">
        <v>530</v>
      </c>
      <c r="O7" s="91" t="s">
        <v>514</v>
      </c>
      <c r="P7" s="91" t="s">
        <v>515</v>
      </c>
      <c r="Q7" s="91"/>
      <c r="R7" s="62" t="s">
        <v>516</v>
      </c>
      <c r="S7" s="58"/>
      <c r="T7" s="62" t="s">
        <v>517</v>
      </c>
      <c r="U7" s="92" t="s">
        <v>546</v>
      </c>
      <c r="V7" s="95" t="s">
        <v>519</v>
      </c>
      <c r="W7" s="95" t="s">
        <v>547</v>
      </c>
      <c r="X7" s="92"/>
      <c r="Y7" s="92"/>
      <c r="Z7" s="92" t="s">
        <v>548</v>
      </c>
      <c r="AA7" s="92" t="s">
        <v>549</v>
      </c>
      <c r="AB7" s="1"/>
      <c r="AC7" s="1"/>
      <c r="AD7" s="87"/>
      <c r="AE7" s="87"/>
      <c r="AF7" s="87"/>
      <c r="AG7" s="87"/>
      <c r="AH7" s="87"/>
    </row>
    <row r="8">
      <c r="A8" s="88">
        <v>351.0</v>
      </c>
      <c r="B8" s="58" t="s">
        <v>550</v>
      </c>
      <c r="C8" s="89" t="str">
        <f>HYPERLINK("https://childmind.org/article/foster-resilience-kids/","https://childmind.org/article/foster-resilience-kids/")</f>
        <v>https://childmind.org/article/foster-resilience-kids/</v>
      </c>
      <c r="D8" s="62" t="s">
        <v>506</v>
      </c>
      <c r="E8" s="2" t="s">
        <v>507</v>
      </c>
      <c r="F8" s="94" t="s">
        <v>551</v>
      </c>
      <c r="G8" s="58" t="s">
        <v>509</v>
      </c>
      <c r="H8" s="58"/>
      <c r="I8" s="58" t="s">
        <v>473</v>
      </c>
      <c r="J8" s="58"/>
      <c r="K8" s="90" t="s">
        <v>510</v>
      </c>
      <c r="L8" s="90" t="s">
        <v>511</v>
      </c>
      <c r="M8" s="91" t="s">
        <v>512</v>
      </c>
      <c r="N8" s="91" t="s">
        <v>530</v>
      </c>
      <c r="O8" s="91" t="s">
        <v>514</v>
      </c>
      <c r="P8" s="91" t="s">
        <v>515</v>
      </c>
      <c r="Q8" s="91"/>
      <c r="R8" s="62" t="s">
        <v>516</v>
      </c>
      <c r="S8" s="58"/>
      <c r="T8" s="62" t="s">
        <v>517</v>
      </c>
      <c r="U8" s="92" t="s">
        <v>536</v>
      </c>
      <c r="V8" s="92" t="s">
        <v>552</v>
      </c>
      <c r="W8" s="92"/>
      <c r="X8" s="92"/>
      <c r="Y8" s="92"/>
      <c r="Z8" s="92" t="s">
        <v>553</v>
      </c>
      <c r="AA8" s="92" t="s">
        <v>525</v>
      </c>
      <c r="AB8" s="1"/>
      <c r="AC8" s="1"/>
      <c r="AD8" s="87"/>
      <c r="AE8" s="87"/>
      <c r="AF8" s="87"/>
      <c r="AG8" s="87"/>
      <c r="AH8" s="87"/>
    </row>
    <row r="9">
      <c r="A9" s="88">
        <v>352.0</v>
      </c>
      <c r="B9" s="61" t="s">
        <v>554</v>
      </c>
      <c r="C9" s="89" t="str">
        <f>HYPERLINK("https://childmind.org/article/makes-event-traumatic-child/","https://childmind.org/article/makes-event-traumatic-child/")</f>
        <v>https://childmind.org/article/makes-event-traumatic-child/</v>
      </c>
      <c r="D9" s="62" t="s">
        <v>506</v>
      </c>
      <c r="E9" s="2" t="s">
        <v>507</v>
      </c>
      <c r="F9" s="94" t="s">
        <v>555</v>
      </c>
      <c r="G9" s="58" t="s">
        <v>509</v>
      </c>
      <c r="H9" s="58"/>
      <c r="I9" s="58" t="s">
        <v>473</v>
      </c>
      <c r="J9" s="58"/>
      <c r="K9" s="90" t="s">
        <v>510</v>
      </c>
      <c r="L9" s="90" t="s">
        <v>511</v>
      </c>
      <c r="M9" s="91" t="s">
        <v>512</v>
      </c>
      <c r="N9" s="96" t="s">
        <v>556</v>
      </c>
      <c r="O9" s="91" t="s">
        <v>514</v>
      </c>
      <c r="P9" s="91" t="s">
        <v>515</v>
      </c>
      <c r="Q9" s="91"/>
      <c r="R9" s="62" t="s">
        <v>516</v>
      </c>
      <c r="S9" s="58"/>
      <c r="T9" s="62" t="s">
        <v>517</v>
      </c>
      <c r="U9" s="92" t="s">
        <v>525</v>
      </c>
      <c r="V9" s="92"/>
      <c r="W9" s="92" t="s">
        <v>526</v>
      </c>
      <c r="X9" s="92"/>
      <c r="Y9" s="92"/>
      <c r="Z9" s="93" t="s">
        <v>557</v>
      </c>
      <c r="AA9" s="92"/>
      <c r="AB9" s="1"/>
      <c r="AC9" s="1"/>
      <c r="AD9" s="87"/>
      <c r="AE9" s="87"/>
      <c r="AF9" s="87"/>
      <c r="AG9" s="87"/>
      <c r="AH9" s="87"/>
    </row>
    <row r="10">
      <c r="A10" s="88">
        <v>353.0</v>
      </c>
      <c r="B10" s="58" t="s">
        <v>558</v>
      </c>
      <c r="C10" s="89" t="str">
        <f>HYPERLINK("https://childmind.org/article/signs-trauma-children/","https://childmind.org/article/signs-trauma-children/")</f>
        <v>https://childmind.org/article/signs-trauma-children/</v>
      </c>
      <c r="D10" s="62" t="s">
        <v>506</v>
      </c>
      <c r="E10" s="2" t="s">
        <v>507</v>
      </c>
      <c r="F10" s="61" t="s">
        <v>509</v>
      </c>
      <c r="G10" s="58" t="s">
        <v>509</v>
      </c>
      <c r="H10" s="58"/>
      <c r="I10" s="58" t="s">
        <v>473</v>
      </c>
      <c r="J10" s="58"/>
      <c r="K10" s="90" t="s">
        <v>510</v>
      </c>
      <c r="L10" s="90" t="s">
        <v>511</v>
      </c>
      <c r="M10" s="91" t="s">
        <v>512</v>
      </c>
      <c r="N10" s="91" t="s">
        <v>559</v>
      </c>
      <c r="O10" s="91" t="s">
        <v>514</v>
      </c>
      <c r="P10" s="91" t="s">
        <v>515</v>
      </c>
      <c r="Q10" s="91"/>
      <c r="R10" s="62" t="s">
        <v>516</v>
      </c>
      <c r="S10" s="58"/>
      <c r="T10" s="62" t="s">
        <v>517</v>
      </c>
      <c r="U10" s="92" t="s">
        <v>560</v>
      </c>
      <c r="V10" s="92"/>
      <c r="W10" s="92" t="s">
        <v>526</v>
      </c>
      <c r="X10" s="92"/>
      <c r="Y10" s="92"/>
      <c r="Z10" s="93" t="s">
        <v>561</v>
      </c>
      <c r="AA10" s="92"/>
      <c r="AB10" s="1"/>
      <c r="AC10" s="1"/>
      <c r="AD10" s="87"/>
      <c r="AE10" s="87"/>
      <c r="AF10" s="87"/>
      <c r="AG10" s="87"/>
      <c r="AH10" s="87"/>
    </row>
    <row r="11">
      <c r="A11" s="88">
        <v>354.0</v>
      </c>
      <c r="B11" s="58" t="s">
        <v>562</v>
      </c>
      <c r="C11" s="89" t="str">
        <f>HYPERLINK("https://childmind.org/article/quick-facts-adjustment-disorder/","https://childmind.org/article/quick-facts-adjustment-disorder/")</f>
        <v>https://childmind.org/article/quick-facts-adjustment-disorder/</v>
      </c>
      <c r="D11" s="62" t="s">
        <v>506</v>
      </c>
      <c r="E11" s="2" t="s">
        <v>507</v>
      </c>
      <c r="F11" s="61" t="s">
        <v>509</v>
      </c>
      <c r="G11" s="58" t="s">
        <v>509</v>
      </c>
      <c r="H11" s="58"/>
      <c r="I11" s="58" t="s">
        <v>563</v>
      </c>
      <c r="J11" s="58"/>
      <c r="K11" s="90" t="s">
        <v>510</v>
      </c>
      <c r="L11" s="90" t="s">
        <v>511</v>
      </c>
      <c r="M11" s="91" t="s">
        <v>512</v>
      </c>
      <c r="N11" s="91" t="s">
        <v>564</v>
      </c>
      <c r="O11" s="91" t="s">
        <v>514</v>
      </c>
      <c r="P11" s="91" t="s">
        <v>535</v>
      </c>
      <c r="Q11" s="91"/>
      <c r="R11" s="62" t="s">
        <v>516</v>
      </c>
      <c r="S11" s="58"/>
      <c r="T11" s="62" t="s">
        <v>517</v>
      </c>
      <c r="U11" s="92" t="s">
        <v>565</v>
      </c>
      <c r="V11" s="92"/>
      <c r="W11" s="92" t="s">
        <v>526</v>
      </c>
      <c r="X11" s="92"/>
      <c r="Y11" s="92"/>
      <c r="Z11" s="97" t="s">
        <v>566</v>
      </c>
      <c r="AA11" s="92" t="s">
        <v>525</v>
      </c>
      <c r="AB11" s="1"/>
      <c r="AC11" s="1"/>
      <c r="AD11" s="87"/>
      <c r="AE11" s="87"/>
      <c r="AF11" s="87"/>
      <c r="AG11" s="87"/>
      <c r="AH11" s="87"/>
    </row>
    <row r="12">
      <c r="A12" s="88">
        <v>355.0</v>
      </c>
      <c r="B12" s="61" t="s">
        <v>567</v>
      </c>
      <c r="C12" s="89" t="str">
        <f>HYPERLINK("https://childmind.org/article/quick-facts-on-post-traumatic-stress-disorder/","https://childmind.org/article/quick-facts-on-post-traumatic-stress-disorder/")</f>
        <v>https://childmind.org/article/quick-facts-on-post-traumatic-stress-disorder/</v>
      </c>
      <c r="D12" s="62" t="s">
        <v>506</v>
      </c>
      <c r="E12" s="2" t="s">
        <v>507</v>
      </c>
      <c r="F12" s="61" t="s">
        <v>509</v>
      </c>
      <c r="G12" s="58" t="s">
        <v>509</v>
      </c>
      <c r="H12" s="58"/>
      <c r="I12" s="58" t="s">
        <v>563</v>
      </c>
      <c r="J12" s="58"/>
      <c r="K12" s="90" t="s">
        <v>510</v>
      </c>
      <c r="L12" s="90" t="s">
        <v>511</v>
      </c>
      <c r="M12" s="91" t="s">
        <v>512</v>
      </c>
      <c r="N12" s="91" t="s">
        <v>530</v>
      </c>
      <c r="O12" s="91" t="s">
        <v>514</v>
      </c>
      <c r="P12" s="91" t="s">
        <v>535</v>
      </c>
      <c r="Q12" s="91"/>
      <c r="R12" s="62" t="s">
        <v>516</v>
      </c>
      <c r="S12" s="58"/>
      <c r="T12" s="62" t="s">
        <v>517</v>
      </c>
      <c r="U12" s="92" t="s">
        <v>518</v>
      </c>
      <c r="V12" s="92" t="s">
        <v>519</v>
      </c>
      <c r="W12" s="92"/>
      <c r="X12" s="92"/>
      <c r="Y12" s="92"/>
      <c r="Z12" s="92" t="s">
        <v>568</v>
      </c>
      <c r="AA12" s="92"/>
      <c r="AB12" s="1"/>
      <c r="AC12" s="1"/>
      <c r="AD12" s="87"/>
      <c r="AE12" s="87"/>
      <c r="AF12" s="87"/>
      <c r="AG12" s="87"/>
      <c r="AH12" s="87"/>
    </row>
    <row r="13">
      <c r="A13" s="88">
        <v>356.0</v>
      </c>
      <c r="B13" s="61" t="s">
        <v>569</v>
      </c>
      <c r="C13" s="89" t="str">
        <f>HYPERLINK("https://childmind.org/article/quick-facts-on-acute-stress-disorder/","https://childmind.org/article/quick-facts-on-acute-stress-disorder/")</f>
        <v>https://childmind.org/article/quick-facts-on-acute-stress-disorder/</v>
      </c>
      <c r="D13" s="62" t="s">
        <v>506</v>
      </c>
      <c r="E13" s="2" t="s">
        <v>507</v>
      </c>
      <c r="F13" s="61" t="s">
        <v>509</v>
      </c>
      <c r="G13" s="58" t="s">
        <v>509</v>
      </c>
      <c r="H13" s="58"/>
      <c r="I13" s="58" t="s">
        <v>563</v>
      </c>
      <c r="J13" s="58"/>
      <c r="K13" s="90" t="s">
        <v>510</v>
      </c>
      <c r="L13" s="90" t="s">
        <v>511</v>
      </c>
      <c r="M13" s="91" t="s">
        <v>512</v>
      </c>
      <c r="N13" s="91" t="s">
        <v>564</v>
      </c>
      <c r="O13" s="91" t="s">
        <v>514</v>
      </c>
      <c r="P13" s="91" t="s">
        <v>535</v>
      </c>
      <c r="Q13" s="91"/>
      <c r="R13" s="62" t="s">
        <v>516</v>
      </c>
      <c r="S13" s="62" t="s">
        <v>570</v>
      </c>
      <c r="T13" s="62" t="s">
        <v>517</v>
      </c>
      <c r="U13" s="92" t="s">
        <v>571</v>
      </c>
      <c r="V13" s="92" t="s">
        <v>572</v>
      </c>
      <c r="W13" s="92"/>
      <c r="X13" s="92"/>
      <c r="Y13" s="92"/>
      <c r="Z13" s="92" t="s">
        <v>573</v>
      </c>
      <c r="AA13" s="92" t="s">
        <v>525</v>
      </c>
      <c r="AB13" s="1"/>
      <c r="AC13" s="1"/>
      <c r="AD13" s="87"/>
      <c r="AE13" s="87"/>
      <c r="AF13" s="87"/>
      <c r="AG13" s="87"/>
      <c r="AH13" s="87"/>
    </row>
    <row r="14">
      <c r="A14" s="88">
        <v>357.0</v>
      </c>
      <c r="B14" s="58" t="s">
        <v>574</v>
      </c>
      <c r="C14" s="89" t="str">
        <f>HYPERLINK("https://childmind.org/blog/teaching-kids-under-stress/","https://childmind.org/blog/teaching-kids-under-stress/")</f>
        <v>https://childmind.org/blog/teaching-kids-under-stress/</v>
      </c>
      <c r="D14" s="62" t="s">
        <v>506</v>
      </c>
      <c r="E14" s="2" t="s">
        <v>507</v>
      </c>
      <c r="F14" s="1" t="s">
        <v>522</v>
      </c>
      <c r="G14" s="58" t="s">
        <v>509</v>
      </c>
      <c r="H14" s="62" t="s">
        <v>575</v>
      </c>
      <c r="I14" s="58" t="s">
        <v>473</v>
      </c>
      <c r="J14" s="58"/>
      <c r="K14" s="90" t="s">
        <v>510</v>
      </c>
      <c r="L14" s="90" t="s">
        <v>511</v>
      </c>
      <c r="M14" s="91" t="s">
        <v>524</v>
      </c>
      <c r="N14" s="91" t="s">
        <v>559</v>
      </c>
      <c r="O14" s="91" t="s">
        <v>576</v>
      </c>
      <c r="P14" s="91" t="s">
        <v>515</v>
      </c>
      <c r="Q14" s="91"/>
      <c r="R14" s="62" t="s">
        <v>516</v>
      </c>
      <c r="S14" s="58"/>
      <c r="T14" s="62" t="s">
        <v>517</v>
      </c>
      <c r="U14" s="92" t="s">
        <v>577</v>
      </c>
      <c r="V14" s="92"/>
      <c r="W14" s="95" t="s">
        <v>578</v>
      </c>
      <c r="X14" s="92"/>
      <c r="Y14" s="92"/>
      <c r="Z14" s="92" t="s">
        <v>579</v>
      </c>
      <c r="AA14" s="92" t="s">
        <v>580</v>
      </c>
      <c r="AB14" s="1"/>
      <c r="AC14" s="1"/>
      <c r="AD14" s="87"/>
      <c r="AE14" s="87"/>
      <c r="AF14" s="87"/>
      <c r="AG14" s="87"/>
      <c r="AH14" s="87"/>
    </row>
    <row r="15">
      <c r="A15" s="88">
        <v>358.0</v>
      </c>
      <c r="B15" s="61" t="s">
        <v>581</v>
      </c>
      <c r="C15" s="89" t="str">
        <f>HYPERLINK("https://childmind.org/blog/how-trauma-changes-genes-and-how-we-can-change-them-back/","https://childmind.org/blog/how-trauma-changes-genes-and-how-we-can-change-them-back/")</f>
        <v>https://childmind.org/blog/how-trauma-changes-genes-and-how-we-can-change-them-back/</v>
      </c>
      <c r="D15" s="62" t="s">
        <v>506</v>
      </c>
      <c r="E15" s="2" t="s">
        <v>507</v>
      </c>
      <c r="F15" s="1" t="s">
        <v>522</v>
      </c>
      <c r="G15" s="58" t="s">
        <v>509</v>
      </c>
      <c r="H15" s="62" t="s">
        <v>582</v>
      </c>
      <c r="I15" s="58" t="s">
        <v>473</v>
      </c>
      <c r="J15" s="58"/>
      <c r="K15" s="90" t="s">
        <v>510</v>
      </c>
      <c r="L15" s="90" t="s">
        <v>511</v>
      </c>
      <c r="M15" s="91" t="s">
        <v>512</v>
      </c>
      <c r="N15" s="91" t="s">
        <v>564</v>
      </c>
      <c r="O15" s="91" t="s">
        <v>514</v>
      </c>
      <c r="P15" s="91" t="s">
        <v>515</v>
      </c>
      <c r="Q15" s="91"/>
      <c r="R15" s="62" t="s">
        <v>516</v>
      </c>
      <c r="S15" s="58"/>
      <c r="T15" s="62" t="s">
        <v>517</v>
      </c>
      <c r="U15" s="92" t="s">
        <v>525</v>
      </c>
      <c r="V15" s="92"/>
      <c r="W15" s="93" t="s">
        <v>526</v>
      </c>
      <c r="X15" s="92"/>
      <c r="Y15" s="92"/>
      <c r="Z15" s="92" t="s">
        <v>583</v>
      </c>
      <c r="AA15" s="92" t="s">
        <v>584</v>
      </c>
      <c r="AB15" s="1"/>
      <c r="AC15" s="1"/>
      <c r="AD15" s="87"/>
      <c r="AE15" s="87"/>
      <c r="AF15" s="87"/>
      <c r="AG15" s="87"/>
      <c r="AH15" s="87"/>
    </row>
    <row r="16">
      <c r="A16" s="88">
        <v>359.0</v>
      </c>
      <c r="B16" s="61" t="s">
        <v>585</v>
      </c>
      <c r="C16" s="89" t="str">
        <f>HYPERLINK("https://childmind.org/blog/6437/","https://childmind.org/blog/6437/")</f>
        <v>https://childmind.org/blog/6437/</v>
      </c>
      <c r="D16" s="62" t="s">
        <v>506</v>
      </c>
      <c r="E16" s="2" t="s">
        <v>507</v>
      </c>
      <c r="F16" s="1" t="s">
        <v>586</v>
      </c>
      <c r="G16" s="58" t="s">
        <v>509</v>
      </c>
      <c r="H16" s="62" t="s">
        <v>582</v>
      </c>
      <c r="I16" s="58" t="s">
        <v>473</v>
      </c>
      <c r="J16" s="58"/>
      <c r="K16" s="90" t="s">
        <v>587</v>
      </c>
      <c r="L16" s="90" t="s">
        <v>511</v>
      </c>
      <c r="M16" s="91" t="s">
        <v>512</v>
      </c>
      <c r="N16" s="91" t="s">
        <v>564</v>
      </c>
      <c r="O16" s="91" t="s">
        <v>514</v>
      </c>
      <c r="P16" s="91" t="s">
        <v>515</v>
      </c>
      <c r="Q16" s="91"/>
      <c r="R16" s="62" t="s">
        <v>516</v>
      </c>
      <c r="S16" s="58"/>
      <c r="T16" s="62" t="s">
        <v>517</v>
      </c>
      <c r="U16" s="92" t="s">
        <v>588</v>
      </c>
      <c r="V16" s="92"/>
      <c r="W16" s="92" t="s">
        <v>526</v>
      </c>
      <c r="X16" s="92"/>
      <c r="Y16" s="92"/>
      <c r="Z16" s="93" t="s">
        <v>589</v>
      </c>
      <c r="AA16" s="92"/>
      <c r="AB16" s="1"/>
      <c r="AC16" s="1"/>
      <c r="AD16" s="87"/>
      <c r="AE16" s="87"/>
      <c r="AF16" s="87"/>
      <c r="AG16" s="87"/>
      <c r="AH16" s="87"/>
    </row>
    <row r="17">
      <c r="A17" s="88">
        <v>360.0</v>
      </c>
      <c r="B17" s="61" t="s">
        <v>590</v>
      </c>
      <c r="C17" s="89" t="str">
        <f>HYPERLINK("https://childmind.org/blog/new-short-term-therapy-helps-kids-deal-with-trauma/","https://childmind.org/blog/new-short-term-therapy-helps-kids-deal-with-trauma/")</f>
        <v>https://childmind.org/blog/new-short-term-therapy-helps-kids-deal-with-trauma/</v>
      </c>
      <c r="D17" s="62" t="s">
        <v>506</v>
      </c>
      <c r="E17" s="2" t="s">
        <v>507</v>
      </c>
      <c r="F17" s="1" t="s">
        <v>522</v>
      </c>
      <c r="G17" s="58" t="s">
        <v>509</v>
      </c>
      <c r="H17" s="62" t="s">
        <v>591</v>
      </c>
      <c r="I17" s="58" t="s">
        <v>473</v>
      </c>
      <c r="J17" s="58"/>
      <c r="K17" s="90" t="s">
        <v>510</v>
      </c>
      <c r="L17" s="90" t="s">
        <v>511</v>
      </c>
      <c r="M17" s="91" t="s">
        <v>512</v>
      </c>
      <c r="N17" s="91" t="s">
        <v>542</v>
      </c>
      <c r="O17" s="91" t="s">
        <v>514</v>
      </c>
      <c r="P17" s="91" t="s">
        <v>515</v>
      </c>
      <c r="Q17" s="91"/>
      <c r="R17" s="62" t="s">
        <v>516</v>
      </c>
      <c r="S17" s="58"/>
      <c r="T17" s="62" t="s">
        <v>517</v>
      </c>
      <c r="U17" s="92" t="s">
        <v>518</v>
      </c>
      <c r="V17" s="92" t="s">
        <v>519</v>
      </c>
      <c r="W17" s="92"/>
      <c r="X17" s="92"/>
      <c r="Y17" s="92"/>
      <c r="Z17" s="92" t="s">
        <v>592</v>
      </c>
      <c r="AA17" s="92" t="s">
        <v>593</v>
      </c>
      <c r="AB17" s="1"/>
      <c r="AC17" s="1"/>
      <c r="AD17" s="87"/>
      <c r="AE17" s="87"/>
      <c r="AF17" s="87"/>
      <c r="AG17" s="87"/>
      <c r="AH17" s="87"/>
    </row>
    <row r="18">
      <c r="A18" s="88">
        <v>361.0</v>
      </c>
      <c r="B18" s="61" t="s">
        <v>594</v>
      </c>
      <c r="C18" s="89" t="str">
        <f>HYPERLINK("https://childmind.org/article/how-to-help-girls-manage-adhd-and-periods/","https://childmind.org/article/how-to-help-girls-manage-adhd-and-periods/")</f>
        <v>https://childmind.org/article/how-to-help-girls-manage-adhd-and-periods/</v>
      </c>
      <c r="D18" s="62" t="s">
        <v>506</v>
      </c>
      <c r="E18" s="2" t="s">
        <v>507</v>
      </c>
      <c r="F18" s="1" t="s">
        <v>595</v>
      </c>
      <c r="G18" s="58" t="s">
        <v>509</v>
      </c>
      <c r="H18" s="58"/>
      <c r="I18" s="58" t="s">
        <v>473</v>
      </c>
      <c r="J18" s="58" t="s">
        <v>596</v>
      </c>
      <c r="K18" s="90" t="s">
        <v>597</v>
      </c>
      <c r="L18" s="90" t="s">
        <v>467</v>
      </c>
      <c r="M18" s="91" t="s">
        <v>541</v>
      </c>
      <c r="N18" s="91" t="s">
        <v>530</v>
      </c>
      <c r="O18" s="91" t="s">
        <v>543</v>
      </c>
      <c r="P18" s="91" t="s">
        <v>598</v>
      </c>
      <c r="Q18" s="91"/>
      <c r="R18" s="62" t="s">
        <v>516</v>
      </c>
      <c r="S18" s="58"/>
      <c r="T18" s="62" t="s">
        <v>517</v>
      </c>
      <c r="U18" s="92" t="s">
        <v>599</v>
      </c>
      <c r="V18" s="92" t="s">
        <v>477</v>
      </c>
      <c r="W18" s="92"/>
      <c r="X18" s="92"/>
      <c r="Y18" s="92"/>
      <c r="Z18" s="92"/>
      <c r="AA18" s="92"/>
      <c r="AB18" s="1"/>
      <c r="AC18" s="1"/>
      <c r="AD18" s="87"/>
      <c r="AE18" s="87"/>
      <c r="AF18" s="87"/>
      <c r="AG18" s="87"/>
      <c r="AH18" s="87"/>
    </row>
    <row r="19">
      <c r="A19" s="88">
        <v>362.0</v>
      </c>
      <c r="B19" s="58" t="s">
        <v>600</v>
      </c>
      <c r="C19" s="89" t="str">
        <f>HYPERLINK("https://childmind.org/article/adhd-behavior-problems/","https://childmind.org/article/adhd-behavior-problems/")</f>
        <v>https://childmind.org/article/adhd-behavior-problems/</v>
      </c>
      <c r="D19" s="62" t="s">
        <v>506</v>
      </c>
      <c r="E19" s="2" t="s">
        <v>507</v>
      </c>
      <c r="F19" s="1" t="s">
        <v>522</v>
      </c>
      <c r="G19" s="58" t="s">
        <v>509</v>
      </c>
      <c r="H19" s="58"/>
      <c r="I19" s="58" t="s">
        <v>473</v>
      </c>
      <c r="J19" s="58"/>
      <c r="K19" s="90" t="s">
        <v>510</v>
      </c>
      <c r="L19" s="90" t="s">
        <v>511</v>
      </c>
      <c r="M19" s="91" t="s">
        <v>512</v>
      </c>
      <c r="N19" s="91" t="s">
        <v>530</v>
      </c>
      <c r="O19" s="91" t="s">
        <v>514</v>
      </c>
      <c r="P19" s="91" t="s">
        <v>515</v>
      </c>
      <c r="Q19" s="91"/>
      <c r="R19" s="62" t="s">
        <v>516</v>
      </c>
      <c r="S19" s="58"/>
      <c r="T19" s="62" t="s">
        <v>517</v>
      </c>
      <c r="U19" s="92" t="s">
        <v>601</v>
      </c>
      <c r="V19" s="95" t="s">
        <v>602</v>
      </c>
      <c r="W19" s="92"/>
      <c r="X19" s="92"/>
      <c r="Y19" s="92"/>
      <c r="Z19" s="92"/>
      <c r="AA19" s="92"/>
      <c r="AB19" s="1"/>
      <c r="AC19" s="1"/>
      <c r="AD19" s="87"/>
      <c r="AE19" s="87"/>
      <c r="AF19" s="87"/>
      <c r="AG19" s="87"/>
      <c r="AH19" s="87"/>
    </row>
    <row r="20">
      <c r="A20" s="88">
        <v>363.0</v>
      </c>
      <c r="B20" s="58" t="s">
        <v>603</v>
      </c>
      <c r="C20" s="89" t="str">
        <f>HYPERLINK("https://childmind.org/article/kids-shouldnt-use-phones-during-homework/","https://childmind.org/article/kids-shouldnt-use-phones-during-homework/")</f>
        <v>https://childmind.org/article/kids-shouldnt-use-phones-during-homework/</v>
      </c>
      <c r="D20" s="62" t="s">
        <v>506</v>
      </c>
      <c r="E20" s="2" t="s">
        <v>507</v>
      </c>
      <c r="F20" s="1" t="s">
        <v>508</v>
      </c>
      <c r="G20" s="58" t="s">
        <v>509</v>
      </c>
      <c r="H20" s="58"/>
      <c r="I20" s="58" t="s">
        <v>473</v>
      </c>
      <c r="J20" s="58"/>
      <c r="K20" s="90" t="s">
        <v>510</v>
      </c>
      <c r="L20" s="90" t="s">
        <v>523</v>
      </c>
      <c r="M20" s="91" t="s">
        <v>512</v>
      </c>
      <c r="N20" s="91" t="s">
        <v>530</v>
      </c>
      <c r="O20" s="91" t="s">
        <v>514</v>
      </c>
      <c r="P20" s="91" t="s">
        <v>535</v>
      </c>
      <c r="Q20" s="91"/>
      <c r="R20" s="62" t="s">
        <v>516</v>
      </c>
      <c r="S20" s="58"/>
      <c r="T20" s="62" t="s">
        <v>517</v>
      </c>
      <c r="U20" s="92" t="s">
        <v>599</v>
      </c>
      <c r="V20" s="92" t="s">
        <v>477</v>
      </c>
      <c r="W20" s="92"/>
      <c r="X20" s="92"/>
      <c r="Y20" s="92"/>
      <c r="Z20" s="92"/>
      <c r="AA20" s="92" t="s">
        <v>604</v>
      </c>
      <c r="AB20" s="1"/>
      <c r="AC20" s="1"/>
      <c r="AD20" s="87"/>
      <c r="AE20" s="87"/>
      <c r="AF20" s="87"/>
      <c r="AG20" s="87"/>
      <c r="AH20" s="87"/>
    </row>
    <row r="21">
      <c r="A21" s="88">
        <v>364.0</v>
      </c>
      <c r="B21" s="61" t="s">
        <v>605</v>
      </c>
      <c r="C21" s="89" t="str">
        <f>HYPERLINK("https://childmind.org/article/help-for-parents-with-adhd/","https://childmind.org/article/help-for-parents-with-adhd/")</f>
        <v>https://childmind.org/article/help-for-parents-with-adhd/</v>
      </c>
      <c r="D21" s="62" t="s">
        <v>506</v>
      </c>
      <c r="E21" s="2" t="s">
        <v>507</v>
      </c>
      <c r="F21" s="1" t="s">
        <v>522</v>
      </c>
      <c r="G21" s="58" t="s">
        <v>509</v>
      </c>
      <c r="H21" s="58"/>
      <c r="I21" s="58" t="s">
        <v>473</v>
      </c>
      <c r="J21" s="58"/>
      <c r="K21" s="90" t="s">
        <v>587</v>
      </c>
      <c r="L21" s="90"/>
      <c r="M21" s="91" t="s">
        <v>512</v>
      </c>
      <c r="N21" s="91" t="s">
        <v>530</v>
      </c>
      <c r="O21" s="91" t="s">
        <v>514</v>
      </c>
      <c r="P21" s="91" t="s">
        <v>606</v>
      </c>
      <c r="Q21" s="91"/>
      <c r="R21" s="62" t="s">
        <v>516</v>
      </c>
      <c r="S21" s="98" t="s">
        <v>570</v>
      </c>
      <c r="T21" s="62" t="s">
        <v>517</v>
      </c>
      <c r="U21" s="92" t="s">
        <v>599</v>
      </c>
      <c r="V21" s="92" t="s">
        <v>477</v>
      </c>
      <c r="W21" s="92"/>
      <c r="X21" s="92"/>
      <c r="Y21" s="92"/>
      <c r="Z21" s="92"/>
      <c r="AA21" s="92" t="s">
        <v>607</v>
      </c>
      <c r="AB21" s="1"/>
      <c r="AC21" s="1"/>
      <c r="AD21" s="87"/>
      <c r="AE21" s="87"/>
      <c r="AF21" s="87"/>
      <c r="AG21" s="87"/>
      <c r="AH21" s="87"/>
    </row>
    <row r="22">
      <c r="A22" s="88">
        <v>365.0</v>
      </c>
      <c r="B22" s="58" t="s">
        <v>608</v>
      </c>
      <c r="C22" s="89" t="str">
        <f>HYPERLINK("https://childmind.org/article/is-it-adhd-or-bipolar-disorder/","https://childmind.org/article/is-it-adhd-or-bipolar-disorder/")</f>
        <v>https://childmind.org/article/is-it-adhd-or-bipolar-disorder/</v>
      </c>
      <c r="D22" s="62" t="s">
        <v>506</v>
      </c>
      <c r="E22" s="2" t="s">
        <v>507</v>
      </c>
      <c r="F22" s="1" t="s">
        <v>522</v>
      </c>
      <c r="G22" s="58" t="s">
        <v>509</v>
      </c>
      <c r="H22" s="58"/>
      <c r="I22" s="58" t="s">
        <v>473</v>
      </c>
      <c r="J22" s="58"/>
      <c r="K22" s="90" t="s">
        <v>510</v>
      </c>
      <c r="L22" s="90" t="s">
        <v>523</v>
      </c>
      <c r="M22" s="91" t="s">
        <v>512</v>
      </c>
      <c r="N22" s="91" t="s">
        <v>564</v>
      </c>
      <c r="O22" s="91" t="s">
        <v>514</v>
      </c>
      <c r="P22" s="91" t="s">
        <v>515</v>
      </c>
      <c r="Q22" s="91"/>
      <c r="R22" s="62" t="s">
        <v>516</v>
      </c>
      <c r="S22" s="98" t="s">
        <v>570</v>
      </c>
      <c r="T22" s="62" t="s">
        <v>517</v>
      </c>
      <c r="U22" s="92" t="s">
        <v>609</v>
      </c>
      <c r="V22" s="95" t="s">
        <v>477</v>
      </c>
      <c r="W22" s="95" t="s">
        <v>610</v>
      </c>
      <c r="X22" s="92"/>
      <c r="Y22" s="92"/>
      <c r="Z22" s="93"/>
      <c r="AA22" s="92" t="s">
        <v>611</v>
      </c>
      <c r="AB22" s="1"/>
      <c r="AC22" s="1"/>
      <c r="AD22" s="87"/>
      <c r="AE22" s="87"/>
      <c r="AF22" s="87"/>
      <c r="AG22" s="87"/>
      <c r="AH22" s="87"/>
    </row>
    <row r="23">
      <c r="A23" s="88">
        <v>366.0</v>
      </c>
      <c r="B23" s="61" t="s">
        <v>612</v>
      </c>
      <c r="C23" s="89" t="str">
        <f>HYPERLINK("https://childmind.org/article/treating-adhd-children-parents-bipolar-disorder/","https://childmind.org/article/treating-adhd-children-parents-bipolar-disorder/")</f>
        <v>https://childmind.org/article/treating-adhd-children-parents-bipolar-disorder/</v>
      </c>
      <c r="D23" s="62" t="s">
        <v>506</v>
      </c>
      <c r="E23" s="2" t="s">
        <v>507</v>
      </c>
      <c r="F23" s="1"/>
      <c r="G23" s="58" t="s">
        <v>509</v>
      </c>
      <c r="H23" s="58"/>
      <c r="I23" s="58" t="s">
        <v>540</v>
      </c>
      <c r="J23" s="58"/>
      <c r="K23" s="90" t="s">
        <v>510</v>
      </c>
      <c r="L23" s="90" t="s">
        <v>523</v>
      </c>
      <c r="M23" s="91" t="s">
        <v>541</v>
      </c>
      <c r="N23" s="91" t="s">
        <v>530</v>
      </c>
      <c r="O23" s="91" t="s">
        <v>543</v>
      </c>
      <c r="P23" s="91" t="s">
        <v>606</v>
      </c>
      <c r="Q23" s="91"/>
      <c r="R23" s="62" t="s">
        <v>516</v>
      </c>
      <c r="S23" s="58"/>
      <c r="T23" s="62" t="s">
        <v>517</v>
      </c>
      <c r="U23" s="92" t="s">
        <v>613</v>
      </c>
      <c r="V23" s="92"/>
      <c r="W23" s="92" t="s">
        <v>610</v>
      </c>
      <c r="X23" s="92"/>
      <c r="Y23" s="92"/>
      <c r="Z23" s="92"/>
      <c r="AA23" s="92" t="s">
        <v>607</v>
      </c>
      <c r="AB23" s="1"/>
      <c r="AC23" s="1"/>
      <c r="AD23" s="87"/>
      <c r="AE23" s="87"/>
      <c r="AF23" s="87"/>
      <c r="AG23" s="87"/>
      <c r="AH23" s="87"/>
    </row>
    <row r="24">
      <c r="A24" s="88">
        <v>367.0</v>
      </c>
      <c r="B24" s="58" t="s">
        <v>614</v>
      </c>
      <c r="C24" s="89" t="str">
        <f>HYPERLINK("https://childmind.org/article/preschoolers-and-adhd/","https://childmind.org/article/preschoolers-and-adhd/")</f>
        <v>https://childmind.org/article/preschoolers-and-adhd/</v>
      </c>
      <c r="D24" s="62" t="s">
        <v>506</v>
      </c>
      <c r="E24" s="2" t="s">
        <v>507</v>
      </c>
      <c r="F24" s="1" t="s">
        <v>522</v>
      </c>
      <c r="G24" s="58" t="s">
        <v>509</v>
      </c>
      <c r="H24" s="58"/>
      <c r="I24" s="58" t="s">
        <v>473</v>
      </c>
      <c r="J24" s="58"/>
      <c r="K24" s="90" t="s">
        <v>510</v>
      </c>
      <c r="L24" s="90" t="s">
        <v>596</v>
      </c>
      <c r="M24" s="91" t="s">
        <v>512</v>
      </c>
      <c r="N24" s="91" t="s">
        <v>530</v>
      </c>
      <c r="O24" s="91" t="s">
        <v>615</v>
      </c>
      <c r="P24" s="91" t="s">
        <v>616</v>
      </c>
      <c r="Q24" s="91"/>
      <c r="R24" s="62" t="s">
        <v>516</v>
      </c>
      <c r="S24" s="98" t="s">
        <v>570</v>
      </c>
      <c r="T24" s="62" t="s">
        <v>517</v>
      </c>
      <c r="U24" s="92" t="s">
        <v>599</v>
      </c>
      <c r="V24" s="92" t="s">
        <v>477</v>
      </c>
      <c r="W24" s="92"/>
      <c r="X24" s="92"/>
      <c r="Y24" s="92"/>
      <c r="Z24" s="92"/>
      <c r="AA24" s="92"/>
      <c r="AB24" s="1"/>
      <c r="AC24" s="1"/>
      <c r="AD24" s="87"/>
      <c r="AE24" s="87"/>
      <c r="AF24" s="87"/>
      <c r="AG24" s="87"/>
      <c r="AH24" s="87"/>
    </row>
    <row r="25">
      <c r="A25" s="88">
        <v>368.0</v>
      </c>
      <c r="B25" s="61" t="s">
        <v>617</v>
      </c>
      <c r="C25" s="89" t="str">
        <f>HYPERLINK("https://childmind.org/article/summer-success-kit-for-kids-with-adhd/","https://childmind.org/article/summer-success-kit-for-kids-with-adhd/")</f>
        <v>https://childmind.org/article/summer-success-kit-for-kids-with-adhd/</v>
      </c>
      <c r="D25" s="62" t="s">
        <v>506</v>
      </c>
      <c r="E25" s="2" t="s">
        <v>507</v>
      </c>
      <c r="F25" s="1" t="s">
        <v>595</v>
      </c>
      <c r="G25" s="58" t="s">
        <v>509</v>
      </c>
      <c r="H25" s="58"/>
      <c r="I25" s="58" t="s">
        <v>473</v>
      </c>
      <c r="J25" s="58"/>
      <c r="K25" s="90" t="s">
        <v>618</v>
      </c>
      <c r="L25" s="90" t="s">
        <v>523</v>
      </c>
      <c r="M25" s="91" t="s">
        <v>541</v>
      </c>
      <c r="N25" s="91" t="s">
        <v>530</v>
      </c>
      <c r="O25" s="91" t="s">
        <v>543</v>
      </c>
      <c r="P25" s="91" t="s">
        <v>515</v>
      </c>
      <c r="Q25" s="91"/>
      <c r="R25" s="62" t="s">
        <v>516</v>
      </c>
      <c r="S25" s="58"/>
      <c r="T25" s="62" t="s">
        <v>517</v>
      </c>
      <c r="U25" s="92" t="s">
        <v>599</v>
      </c>
      <c r="V25" s="92" t="s">
        <v>477</v>
      </c>
      <c r="W25" s="92"/>
      <c r="X25" s="92"/>
      <c r="Y25" s="92"/>
      <c r="Z25" s="92"/>
      <c r="AA25" s="92" t="s">
        <v>619</v>
      </c>
      <c r="AB25" s="1"/>
      <c r="AC25" s="1"/>
      <c r="AD25" s="87"/>
      <c r="AE25" s="87"/>
      <c r="AF25" s="87"/>
      <c r="AG25" s="87"/>
      <c r="AH25" s="87"/>
    </row>
    <row r="26">
      <c r="A26" s="88">
        <v>370.0</v>
      </c>
      <c r="B26" s="58" t="s">
        <v>620</v>
      </c>
      <c r="C26" s="89" t="str">
        <f>HYPERLINK("https://childmind.org/article/is-it-adhd-or-immaturity/","https://childmind.org/article/is-it-adhd-or-immaturity/")</f>
        <v>https://childmind.org/article/is-it-adhd-or-immaturity/</v>
      </c>
      <c r="D26" s="62" t="s">
        <v>506</v>
      </c>
      <c r="E26" s="2" t="s">
        <v>507</v>
      </c>
      <c r="F26" s="1" t="s">
        <v>522</v>
      </c>
      <c r="G26" s="58" t="s">
        <v>509</v>
      </c>
      <c r="H26" s="58"/>
      <c r="I26" s="58" t="s">
        <v>473</v>
      </c>
      <c r="J26" s="58"/>
      <c r="K26" s="90" t="s">
        <v>510</v>
      </c>
      <c r="L26" s="90" t="s">
        <v>511</v>
      </c>
      <c r="M26" s="91" t="s">
        <v>512</v>
      </c>
      <c r="N26" s="91" t="s">
        <v>621</v>
      </c>
      <c r="O26" s="91" t="s">
        <v>514</v>
      </c>
      <c r="P26" s="91" t="s">
        <v>515</v>
      </c>
      <c r="Q26" s="91"/>
      <c r="R26" s="62" t="s">
        <v>516</v>
      </c>
      <c r="S26" s="98" t="s">
        <v>570</v>
      </c>
      <c r="T26" s="62" t="s">
        <v>517</v>
      </c>
      <c r="U26" s="92" t="s">
        <v>599</v>
      </c>
      <c r="V26" s="92" t="s">
        <v>477</v>
      </c>
      <c r="W26" s="92"/>
      <c r="X26" s="92"/>
      <c r="Y26" s="92"/>
      <c r="Z26" s="92"/>
      <c r="AA26" s="92" t="s">
        <v>622</v>
      </c>
      <c r="AB26" s="1"/>
      <c r="AC26" s="1"/>
      <c r="AD26" s="87"/>
      <c r="AE26" s="87"/>
      <c r="AF26" s="87"/>
      <c r="AG26" s="87"/>
      <c r="AH26" s="87"/>
    </row>
    <row r="27">
      <c r="A27" s="88">
        <v>371.0</v>
      </c>
      <c r="B27" s="61" t="s">
        <v>623</v>
      </c>
      <c r="C27" s="89" t="str">
        <f>HYPERLINK("https://childmind.org/article/adhd-college-advice-parents/","https://childmind.org/article/adhd-college-advice-parents/")</f>
        <v>https://childmind.org/article/adhd-college-advice-parents/</v>
      </c>
      <c r="D27" s="62" t="s">
        <v>506</v>
      </c>
      <c r="E27" s="2" t="s">
        <v>507</v>
      </c>
      <c r="F27" s="94" t="s">
        <v>624</v>
      </c>
      <c r="G27" s="58" t="s">
        <v>509</v>
      </c>
      <c r="H27" s="58"/>
      <c r="I27" s="58" t="s">
        <v>473</v>
      </c>
      <c r="J27" s="58"/>
      <c r="K27" s="90" t="s">
        <v>597</v>
      </c>
      <c r="L27" s="90" t="s">
        <v>467</v>
      </c>
      <c r="M27" s="91" t="s">
        <v>541</v>
      </c>
      <c r="N27" s="91" t="s">
        <v>530</v>
      </c>
      <c r="O27" s="91" t="s">
        <v>543</v>
      </c>
      <c r="P27" s="91" t="s">
        <v>625</v>
      </c>
      <c r="Q27" s="91"/>
      <c r="R27" s="62" t="s">
        <v>516</v>
      </c>
      <c r="S27" s="58"/>
      <c r="T27" s="62" t="s">
        <v>517</v>
      </c>
      <c r="U27" s="92" t="s">
        <v>599</v>
      </c>
      <c r="V27" s="92" t="s">
        <v>477</v>
      </c>
      <c r="W27" s="92"/>
      <c r="X27" s="92"/>
      <c r="Y27" s="92"/>
      <c r="Z27" s="92"/>
      <c r="AA27" s="92" t="s">
        <v>626</v>
      </c>
      <c r="AB27" s="1"/>
      <c r="AC27" s="1"/>
      <c r="AD27" s="87"/>
      <c r="AE27" s="87"/>
      <c r="AF27" s="87"/>
      <c r="AG27" s="87"/>
      <c r="AH27" s="87"/>
    </row>
    <row r="28">
      <c r="A28" s="88">
        <v>372.0</v>
      </c>
      <c r="B28" s="61" t="s">
        <v>627</v>
      </c>
      <c r="C28" s="89" t="str">
        <f>HYPERLINK("https://childmind.org/article/school-success-kit-for-kids-with-adhd/","https://childmind.org/article/school-success-kit-for-kids-with-adhd/")</f>
        <v>https://childmind.org/article/school-success-kit-for-kids-with-adhd/</v>
      </c>
      <c r="D28" s="62" t="s">
        <v>506</v>
      </c>
      <c r="E28" s="2" t="s">
        <v>507</v>
      </c>
      <c r="F28" s="1" t="s">
        <v>595</v>
      </c>
      <c r="G28" s="58" t="s">
        <v>509</v>
      </c>
      <c r="H28" s="58"/>
      <c r="I28" s="58" t="s">
        <v>473</v>
      </c>
      <c r="J28" s="58"/>
      <c r="K28" s="90" t="s">
        <v>510</v>
      </c>
      <c r="L28" s="90" t="s">
        <v>523</v>
      </c>
      <c r="M28" s="91" t="s">
        <v>512</v>
      </c>
      <c r="N28" s="91" t="s">
        <v>530</v>
      </c>
      <c r="O28" s="91" t="s">
        <v>514</v>
      </c>
      <c r="P28" s="91" t="s">
        <v>515</v>
      </c>
      <c r="Q28" s="91"/>
      <c r="R28" s="62" t="s">
        <v>516</v>
      </c>
      <c r="S28" s="58"/>
      <c r="T28" s="62" t="s">
        <v>517</v>
      </c>
      <c r="U28" s="92" t="s">
        <v>599</v>
      </c>
      <c r="V28" s="92" t="s">
        <v>477</v>
      </c>
      <c r="W28" s="92"/>
      <c r="X28" s="92"/>
      <c r="Y28" s="92"/>
      <c r="Z28" s="92"/>
      <c r="AA28" s="92" t="s">
        <v>628</v>
      </c>
      <c r="AB28" s="1"/>
      <c r="AC28" s="1"/>
      <c r="AD28" s="87"/>
      <c r="AE28" s="87"/>
      <c r="AF28" s="87"/>
      <c r="AG28" s="87"/>
      <c r="AH28" s="87"/>
    </row>
    <row r="29">
      <c r="A29" s="88">
        <v>373.0</v>
      </c>
      <c r="B29" s="61" t="s">
        <v>629</v>
      </c>
      <c r="C29" s="89" t="str">
        <f>HYPERLINK("https://childmind.org/article/how-metacognition-can-help-kids/","https://childmind.org/article/how-metacognition-can-help-kids/")</f>
        <v>https://childmind.org/article/how-metacognition-can-help-kids/</v>
      </c>
      <c r="D29" s="62" t="s">
        <v>506</v>
      </c>
      <c r="E29" s="2" t="s">
        <v>507</v>
      </c>
      <c r="F29" s="1" t="s">
        <v>595</v>
      </c>
      <c r="G29" s="58" t="s">
        <v>509</v>
      </c>
      <c r="H29" s="58"/>
      <c r="I29" s="58" t="s">
        <v>473</v>
      </c>
      <c r="J29" s="58"/>
      <c r="K29" s="90" t="s">
        <v>597</v>
      </c>
      <c r="L29" s="90" t="s">
        <v>523</v>
      </c>
      <c r="M29" s="91" t="s">
        <v>512</v>
      </c>
      <c r="N29" s="91" t="s">
        <v>530</v>
      </c>
      <c r="O29" s="91" t="s">
        <v>514</v>
      </c>
      <c r="P29" s="91" t="s">
        <v>515</v>
      </c>
      <c r="Q29" s="91"/>
      <c r="R29" s="62" t="s">
        <v>516</v>
      </c>
      <c r="S29" s="58"/>
      <c r="T29" s="62" t="s">
        <v>517</v>
      </c>
      <c r="U29" s="92" t="s">
        <v>599</v>
      </c>
      <c r="V29" s="92" t="s">
        <v>477</v>
      </c>
      <c r="W29" s="92"/>
      <c r="X29" s="92"/>
      <c r="Y29" s="92"/>
      <c r="Z29" s="92"/>
      <c r="AA29" s="92" t="s">
        <v>630</v>
      </c>
      <c r="AB29" s="1"/>
      <c r="AC29" s="1"/>
      <c r="AD29" s="87"/>
      <c r="AE29" s="87"/>
      <c r="AF29" s="87"/>
      <c r="AG29" s="87"/>
      <c r="AH29" s="87"/>
    </row>
    <row r="30">
      <c r="A30" s="88">
        <v>374.0</v>
      </c>
      <c r="B30" s="58" t="s">
        <v>631</v>
      </c>
      <c r="C30" s="89" t="s">
        <v>632</v>
      </c>
      <c r="D30" s="62" t="s">
        <v>506</v>
      </c>
      <c r="E30" s="2" t="s">
        <v>507</v>
      </c>
      <c r="F30" s="1"/>
      <c r="G30" s="58" t="s">
        <v>509</v>
      </c>
      <c r="H30" s="58"/>
      <c r="I30" s="58" t="s">
        <v>563</v>
      </c>
      <c r="J30" s="58"/>
      <c r="K30" s="90" t="s">
        <v>510</v>
      </c>
      <c r="L30" s="90" t="s">
        <v>523</v>
      </c>
      <c r="M30" s="91" t="s">
        <v>512</v>
      </c>
      <c r="N30" s="91" t="s">
        <v>564</v>
      </c>
      <c r="O30" s="91" t="s">
        <v>514</v>
      </c>
      <c r="P30" s="91" t="s">
        <v>535</v>
      </c>
      <c r="Q30" s="91"/>
      <c r="R30" s="62" t="s">
        <v>516</v>
      </c>
      <c r="S30" s="98" t="s">
        <v>570</v>
      </c>
      <c r="T30" s="62" t="s">
        <v>517</v>
      </c>
      <c r="U30" s="92" t="s">
        <v>599</v>
      </c>
      <c r="V30" s="92" t="s">
        <v>477</v>
      </c>
      <c r="W30" s="92"/>
      <c r="X30" s="92"/>
      <c r="Y30" s="92"/>
      <c r="Z30" s="92"/>
      <c r="AA30" s="92" t="s">
        <v>633</v>
      </c>
      <c r="AB30" s="1"/>
      <c r="AC30" s="1"/>
      <c r="AD30" s="87"/>
      <c r="AE30" s="87"/>
      <c r="AF30" s="87"/>
      <c r="AG30" s="87"/>
      <c r="AH30" s="87"/>
    </row>
    <row r="31">
      <c r="A31" s="88">
        <v>375.0</v>
      </c>
      <c r="B31" s="61" t="s">
        <v>634</v>
      </c>
      <c r="C31" s="89" t="str">
        <f>HYPERLINK("https://childmind.org/article/whats-adhd-and-whats-not-in-the-classroom/","https://childmind.org/article/whats-adhd-and-whats-not-in-the-classroom/")</f>
        <v>https://childmind.org/article/whats-adhd-and-whats-not-in-the-classroom/</v>
      </c>
      <c r="D31" s="62" t="s">
        <v>635</v>
      </c>
      <c r="E31" s="2" t="s">
        <v>636</v>
      </c>
      <c r="F31" s="1" t="s">
        <v>522</v>
      </c>
      <c r="G31" s="58" t="s">
        <v>509</v>
      </c>
      <c r="H31" s="58"/>
      <c r="I31" s="58" t="s">
        <v>473</v>
      </c>
      <c r="J31" s="62" t="s">
        <v>596</v>
      </c>
      <c r="K31" s="90" t="s">
        <v>510</v>
      </c>
      <c r="L31" s="90" t="s">
        <v>523</v>
      </c>
      <c r="M31" s="91" t="s">
        <v>524</v>
      </c>
      <c r="N31" s="91" t="s">
        <v>559</v>
      </c>
      <c r="O31" s="91" t="s">
        <v>576</v>
      </c>
      <c r="P31" s="91" t="s">
        <v>576</v>
      </c>
      <c r="Q31" s="91"/>
      <c r="R31" s="62" t="s">
        <v>516</v>
      </c>
      <c r="S31" s="98" t="s">
        <v>570</v>
      </c>
      <c r="T31" s="62" t="s">
        <v>517</v>
      </c>
      <c r="U31" s="92" t="s">
        <v>599</v>
      </c>
      <c r="V31" s="92" t="s">
        <v>477</v>
      </c>
      <c r="W31" s="92"/>
      <c r="X31" s="92"/>
      <c r="Y31" s="92"/>
      <c r="Z31" s="92"/>
      <c r="AA31" s="92" t="s">
        <v>637</v>
      </c>
      <c r="AB31" s="1"/>
      <c r="AC31" s="1"/>
      <c r="AD31" s="87"/>
      <c r="AE31" s="87"/>
      <c r="AF31" s="87"/>
      <c r="AG31" s="87"/>
      <c r="AH31" s="87"/>
    </row>
    <row r="32">
      <c r="A32" s="88">
        <v>376.0</v>
      </c>
      <c r="B32" s="61" t="s">
        <v>638</v>
      </c>
      <c r="C32" s="89" t="str">
        <f>HYPERLINK("https://childmind.org/article/tips-for-getting-off-to-a-good-start-in-high-school/","https://childmind.org/article/tips-for-getting-off-to-a-good-start-in-high-school/")</f>
        <v>https://childmind.org/article/tips-for-getting-off-to-a-good-start-in-high-school/</v>
      </c>
      <c r="D32" s="62" t="s">
        <v>635</v>
      </c>
      <c r="E32" s="2" t="s">
        <v>636</v>
      </c>
      <c r="F32" s="94" t="s">
        <v>639</v>
      </c>
      <c r="G32" s="58" t="s">
        <v>509</v>
      </c>
      <c r="H32" s="58"/>
      <c r="I32" s="58" t="s">
        <v>473</v>
      </c>
      <c r="J32" s="58"/>
      <c r="K32" s="90" t="s">
        <v>640</v>
      </c>
      <c r="L32" s="90" t="s">
        <v>467</v>
      </c>
      <c r="M32" s="91" t="s">
        <v>598</v>
      </c>
      <c r="N32" s="91" t="s">
        <v>641</v>
      </c>
      <c r="O32" s="91" t="s">
        <v>642</v>
      </c>
      <c r="P32" s="91" t="s">
        <v>642</v>
      </c>
      <c r="Q32" s="91"/>
      <c r="R32" s="62" t="s">
        <v>516</v>
      </c>
      <c r="S32" s="58"/>
      <c r="T32" s="62" t="s">
        <v>517</v>
      </c>
      <c r="U32" s="92" t="s">
        <v>599</v>
      </c>
      <c r="V32" s="92" t="s">
        <v>477</v>
      </c>
      <c r="W32" s="92"/>
      <c r="X32" s="92"/>
      <c r="Y32" s="92"/>
      <c r="Z32" s="92"/>
      <c r="AA32" s="92" t="s">
        <v>643</v>
      </c>
      <c r="AB32" s="1"/>
      <c r="AC32" s="1"/>
      <c r="AD32" s="87"/>
      <c r="AE32" s="87"/>
      <c r="AF32" s="87"/>
      <c r="AG32" s="87"/>
      <c r="AH32" s="87"/>
    </row>
    <row r="33">
      <c r="A33" s="88">
        <v>377.0</v>
      </c>
      <c r="B33" s="61" t="s">
        <v>644</v>
      </c>
      <c r="C33" s="89" t="str">
        <f>HYPERLINK("https://childmind.org/article/how-do-the-symptoms-of-adhd-change-as-children-get-older/","https://childmind.org/article/how-do-the-symptoms-of-adhd-change-as-children-get-older/")</f>
        <v>https://childmind.org/article/how-do-the-symptoms-of-adhd-change-as-children-get-older/</v>
      </c>
      <c r="D33" s="62" t="s">
        <v>635</v>
      </c>
      <c r="E33" s="2" t="s">
        <v>636</v>
      </c>
      <c r="F33" s="1"/>
      <c r="G33" s="58" t="s">
        <v>509</v>
      </c>
      <c r="H33" s="58"/>
      <c r="I33" s="58" t="s">
        <v>540</v>
      </c>
      <c r="J33" s="58"/>
      <c r="K33" s="90" t="s">
        <v>510</v>
      </c>
      <c r="L33" s="90" t="s">
        <v>645</v>
      </c>
      <c r="M33" s="91" t="s">
        <v>512</v>
      </c>
      <c r="N33" s="91" t="s">
        <v>564</v>
      </c>
      <c r="O33" s="91" t="s">
        <v>514</v>
      </c>
      <c r="P33" s="91" t="s">
        <v>515</v>
      </c>
      <c r="Q33" s="91"/>
      <c r="R33" s="62" t="s">
        <v>516</v>
      </c>
      <c r="S33" s="58"/>
      <c r="T33" s="62" t="s">
        <v>517</v>
      </c>
      <c r="U33" s="92" t="s">
        <v>599</v>
      </c>
      <c r="V33" s="92" t="s">
        <v>477</v>
      </c>
      <c r="W33" s="92"/>
      <c r="X33" s="92"/>
      <c r="Y33" s="92"/>
      <c r="Z33" s="92"/>
      <c r="AA33" s="92" t="s">
        <v>646</v>
      </c>
      <c r="AB33" s="1"/>
      <c r="AC33" s="1"/>
      <c r="AD33" s="87"/>
      <c r="AE33" s="87"/>
      <c r="AF33" s="87"/>
      <c r="AG33" s="87"/>
      <c r="AH33" s="87"/>
    </row>
    <row r="34">
      <c r="A34" s="88">
        <v>379.0</v>
      </c>
      <c r="B34" s="58" t="s">
        <v>647</v>
      </c>
      <c r="C34" s="89" t="str">
        <f>HYPERLINK("https://childmind.org/article/hyperfocus-the-flip-side-of-adhd/","https://childmind.org/article/hyperfocus-the-flip-side-of-adhd/")</f>
        <v>https://childmind.org/article/hyperfocus-the-flip-side-of-adhd/</v>
      </c>
      <c r="D34" s="62" t="s">
        <v>635</v>
      </c>
      <c r="E34" s="2" t="s">
        <v>636</v>
      </c>
      <c r="F34" s="1" t="s">
        <v>534</v>
      </c>
      <c r="G34" s="58" t="s">
        <v>509</v>
      </c>
      <c r="H34" s="58"/>
      <c r="I34" s="58" t="s">
        <v>473</v>
      </c>
      <c r="J34" s="58"/>
      <c r="K34" s="90" t="s">
        <v>597</v>
      </c>
      <c r="L34" s="90" t="s">
        <v>645</v>
      </c>
      <c r="M34" s="91" t="s">
        <v>512</v>
      </c>
      <c r="N34" s="99" t="s">
        <v>530</v>
      </c>
      <c r="O34" s="91" t="s">
        <v>514</v>
      </c>
      <c r="P34" s="99" t="s">
        <v>606</v>
      </c>
      <c r="Q34" s="91"/>
      <c r="R34" s="62" t="s">
        <v>516</v>
      </c>
      <c r="S34" s="58"/>
      <c r="T34" s="62" t="s">
        <v>517</v>
      </c>
      <c r="U34" s="92" t="s">
        <v>599</v>
      </c>
      <c r="V34" s="92" t="s">
        <v>477</v>
      </c>
      <c r="W34" s="92"/>
      <c r="X34" s="92"/>
      <c r="Y34" s="92"/>
      <c r="Z34" s="92"/>
      <c r="AA34" s="92" t="s">
        <v>648</v>
      </c>
      <c r="AB34" s="1"/>
      <c r="AC34" s="1"/>
      <c r="AD34" s="87"/>
      <c r="AE34" s="87"/>
      <c r="AF34" s="87"/>
      <c r="AG34" s="87"/>
      <c r="AH34" s="87"/>
    </row>
    <row r="35">
      <c r="A35" s="88">
        <v>380.0</v>
      </c>
      <c r="B35" s="58" t="s">
        <v>649</v>
      </c>
      <c r="C35" s="89" t="str">
        <f>HYPERLINK("https://childmind.org/article/how-girls-with-adhd-are-different/","https://childmind.org/article/how-girls-with-adhd-are-different/")</f>
        <v>https://childmind.org/article/how-girls-with-adhd-are-different/</v>
      </c>
      <c r="D35" s="62" t="s">
        <v>635</v>
      </c>
      <c r="E35" s="2" t="s">
        <v>636</v>
      </c>
      <c r="F35" s="1" t="s">
        <v>595</v>
      </c>
      <c r="G35" s="58" t="s">
        <v>509</v>
      </c>
      <c r="H35" s="58"/>
      <c r="I35" s="58" t="s">
        <v>473</v>
      </c>
      <c r="J35" s="58" t="s">
        <v>596</v>
      </c>
      <c r="K35" s="90" t="s">
        <v>640</v>
      </c>
      <c r="L35" s="90" t="s">
        <v>523</v>
      </c>
      <c r="M35" s="91" t="s">
        <v>512</v>
      </c>
      <c r="N35" s="99" t="s">
        <v>564</v>
      </c>
      <c r="O35" s="91" t="s">
        <v>514</v>
      </c>
      <c r="P35" s="99" t="s">
        <v>535</v>
      </c>
      <c r="Q35" s="91"/>
      <c r="R35" s="62" t="s">
        <v>516</v>
      </c>
      <c r="S35" s="98" t="s">
        <v>570</v>
      </c>
      <c r="T35" s="62" t="s">
        <v>517</v>
      </c>
      <c r="U35" s="92" t="s">
        <v>599</v>
      </c>
      <c r="V35" s="92" t="s">
        <v>477</v>
      </c>
      <c r="W35" s="92"/>
      <c r="X35" s="92"/>
      <c r="Y35" s="92"/>
      <c r="Z35" s="93"/>
      <c r="AA35" s="92" t="s">
        <v>650</v>
      </c>
      <c r="AB35" s="1"/>
      <c r="AC35" s="1"/>
      <c r="AD35" s="87"/>
      <c r="AE35" s="87"/>
      <c r="AF35" s="87"/>
      <c r="AG35" s="87"/>
      <c r="AH35" s="87"/>
    </row>
    <row r="36">
      <c r="A36" s="88">
        <v>381.0</v>
      </c>
      <c r="B36" s="61" t="s">
        <v>651</v>
      </c>
      <c r="C36" s="89" t="str">
        <f>HYPERLINK("https://childmind.org/article/when-a-teen-rejects-the-adhd-diagnosis/","https://childmind.org/article/when-a-teen-rejects-the-adhd-diagnosis/")</f>
        <v>https://childmind.org/article/when-a-teen-rejects-the-adhd-diagnosis/</v>
      </c>
      <c r="D36" s="62" t="s">
        <v>635</v>
      </c>
      <c r="E36" s="2" t="s">
        <v>636</v>
      </c>
      <c r="F36" s="1"/>
      <c r="G36" s="58" t="s">
        <v>509</v>
      </c>
      <c r="H36" s="58"/>
      <c r="I36" s="58" t="s">
        <v>540</v>
      </c>
      <c r="J36" s="100" t="s">
        <v>652</v>
      </c>
      <c r="K36" s="90" t="s">
        <v>510</v>
      </c>
      <c r="L36" s="90" t="s">
        <v>467</v>
      </c>
      <c r="M36" s="91" t="s">
        <v>541</v>
      </c>
      <c r="N36" s="99" t="s">
        <v>530</v>
      </c>
      <c r="O36" s="91" t="s">
        <v>653</v>
      </c>
      <c r="P36" s="99" t="s">
        <v>598</v>
      </c>
      <c r="Q36" s="91"/>
      <c r="R36" s="62" t="s">
        <v>516</v>
      </c>
      <c r="S36" s="58"/>
      <c r="T36" s="62" t="s">
        <v>517</v>
      </c>
      <c r="U36" s="92" t="s">
        <v>599</v>
      </c>
      <c r="V36" s="92" t="s">
        <v>477</v>
      </c>
      <c r="W36" s="92"/>
      <c r="X36" s="92"/>
      <c r="Y36" s="92"/>
      <c r="Z36" s="92"/>
      <c r="AA36" s="92"/>
      <c r="AB36" s="1"/>
      <c r="AC36" s="1"/>
      <c r="AD36" s="87"/>
      <c r="AE36" s="87"/>
      <c r="AF36" s="87"/>
      <c r="AG36" s="87"/>
      <c r="AH36" s="87"/>
    </row>
    <row r="37">
      <c r="A37" s="88">
        <v>382.0</v>
      </c>
      <c r="B37" s="61" t="s">
        <v>654</v>
      </c>
      <c r="C37" s="89" t="str">
        <f>HYPERLINK("https://childmind.org/article/adhd-sleep-disorders-misdiagnosed/","https://childmind.org/article/adhd-sleep-disorders-misdiagnosed/")</f>
        <v>https://childmind.org/article/adhd-sleep-disorders-misdiagnosed/</v>
      </c>
      <c r="D37" s="62" t="s">
        <v>635</v>
      </c>
      <c r="E37" s="2" t="s">
        <v>636</v>
      </c>
      <c r="F37" s="94" t="s">
        <v>655</v>
      </c>
      <c r="G37" s="58" t="s">
        <v>509</v>
      </c>
      <c r="H37" s="58"/>
      <c r="I37" s="58" t="s">
        <v>473</v>
      </c>
      <c r="J37" s="58"/>
      <c r="K37" s="90" t="s">
        <v>510</v>
      </c>
      <c r="L37" s="90" t="s">
        <v>523</v>
      </c>
      <c r="M37" s="91" t="s">
        <v>512</v>
      </c>
      <c r="N37" s="99" t="s">
        <v>530</v>
      </c>
      <c r="O37" s="91" t="s">
        <v>514</v>
      </c>
      <c r="P37" s="99" t="s">
        <v>515</v>
      </c>
      <c r="Q37" s="91"/>
      <c r="R37" s="62" t="s">
        <v>516</v>
      </c>
      <c r="S37" s="58"/>
      <c r="T37" s="62" t="s">
        <v>517</v>
      </c>
      <c r="U37" s="92" t="s">
        <v>656</v>
      </c>
      <c r="V37" s="95" t="s">
        <v>477</v>
      </c>
      <c r="W37" s="95" t="s">
        <v>473</v>
      </c>
      <c r="X37" s="92"/>
      <c r="Y37" s="92"/>
      <c r="Z37" s="92"/>
      <c r="AA37" s="92"/>
      <c r="AB37" s="1"/>
      <c r="AC37" s="1"/>
      <c r="AD37" s="87"/>
      <c r="AE37" s="87"/>
      <c r="AF37" s="87"/>
      <c r="AG37" s="87"/>
      <c r="AH37" s="87"/>
    </row>
    <row r="38">
      <c r="A38" s="88">
        <v>383.0</v>
      </c>
      <c r="B38" s="58" t="s">
        <v>657</v>
      </c>
      <c r="C38" s="89" t="str">
        <f>HYPERLINK("https://childmind.org/article/understanding-adhd-medications/","https://childmind.org/article/understanding-adhd-medications/")</f>
        <v>https://childmind.org/article/understanding-adhd-medications/</v>
      </c>
      <c r="D38" s="62" t="s">
        <v>658</v>
      </c>
      <c r="E38" s="2" t="s">
        <v>636</v>
      </c>
      <c r="F38" s="94" t="s">
        <v>659</v>
      </c>
      <c r="G38" s="58" t="s">
        <v>509</v>
      </c>
      <c r="H38" s="58"/>
      <c r="I38" s="58" t="s">
        <v>473</v>
      </c>
      <c r="J38" s="58"/>
      <c r="K38" s="90" t="s">
        <v>510</v>
      </c>
      <c r="L38" s="90" t="s">
        <v>523</v>
      </c>
      <c r="M38" s="91" t="s">
        <v>512</v>
      </c>
      <c r="N38" s="99" t="s">
        <v>642</v>
      </c>
      <c r="O38" s="91" t="s">
        <v>514</v>
      </c>
      <c r="P38" s="99" t="s">
        <v>660</v>
      </c>
      <c r="Q38" s="91"/>
      <c r="R38" s="62" t="s">
        <v>516</v>
      </c>
      <c r="S38" s="58"/>
      <c r="T38" s="62" t="s">
        <v>517</v>
      </c>
      <c r="U38" s="92" t="s">
        <v>599</v>
      </c>
      <c r="V38" s="92" t="s">
        <v>477</v>
      </c>
      <c r="W38" s="92"/>
      <c r="X38" s="92"/>
      <c r="Y38" s="92"/>
      <c r="Z38" s="92"/>
      <c r="AA38" s="92" t="s">
        <v>345</v>
      </c>
      <c r="AB38" s="1"/>
      <c r="AC38" s="1"/>
      <c r="AD38" s="87"/>
      <c r="AE38" s="87"/>
      <c r="AF38" s="87"/>
      <c r="AG38" s="87"/>
      <c r="AH38" s="87"/>
    </row>
    <row r="39">
      <c r="A39" s="88">
        <v>384.0</v>
      </c>
      <c r="B39" s="61" t="s">
        <v>661</v>
      </c>
      <c r="C39" s="89" t="str">
        <f>HYPERLINK("https://childmind.org/article/how-to-help-kids-with-adhd-drive-safely/","https://childmind.org/article/how-to-help-kids-with-adhd-drive-safely/")</f>
        <v>https://childmind.org/article/how-to-help-kids-with-adhd-drive-safely/</v>
      </c>
      <c r="D39" s="62" t="s">
        <v>658</v>
      </c>
      <c r="E39" s="2" t="s">
        <v>636</v>
      </c>
      <c r="F39" s="1" t="s">
        <v>595</v>
      </c>
      <c r="G39" s="58" t="s">
        <v>509</v>
      </c>
      <c r="H39" s="58"/>
      <c r="I39" s="58" t="s">
        <v>473</v>
      </c>
      <c r="J39" s="58"/>
      <c r="K39" s="90" t="s">
        <v>510</v>
      </c>
      <c r="L39" s="90" t="s">
        <v>523</v>
      </c>
      <c r="M39" s="91" t="s">
        <v>541</v>
      </c>
      <c r="N39" s="99" t="s">
        <v>530</v>
      </c>
      <c r="O39" s="91" t="s">
        <v>598</v>
      </c>
      <c r="P39" s="99" t="s">
        <v>598</v>
      </c>
      <c r="Q39" s="91"/>
      <c r="R39" s="62" t="s">
        <v>516</v>
      </c>
      <c r="S39" s="58"/>
      <c r="T39" s="62" t="s">
        <v>517</v>
      </c>
      <c r="U39" s="92" t="s">
        <v>599</v>
      </c>
      <c r="V39" s="92" t="s">
        <v>477</v>
      </c>
      <c r="W39" s="92"/>
      <c r="X39" s="92"/>
      <c r="Y39" s="92"/>
      <c r="Z39" s="92"/>
      <c r="AA39" s="92" t="s">
        <v>662</v>
      </c>
      <c r="AB39" s="1"/>
      <c r="AC39" s="1"/>
      <c r="AD39" s="87"/>
      <c r="AE39" s="87"/>
      <c r="AF39" s="87"/>
      <c r="AG39" s="87"/>
      <c r="AH39" s="87"/>
    </row>
    <row r="40">
      <c r="A40" s="88">
        <v>385.0</v>
      </c>
      <c r="B40" s="61" t="s">
        <v>663</v>
      </c>
      <c r="C40" s="89" t="str">
        <f>HYPERLINK("https://childmind.org/article/how-to-tell-if-your-daughter-has-adhd/","https://childmind.org/article/how-to-tell-if-your-daughter-has-adhd/")</f>
        <v>https://childmind.org/article/how-to-tell-if-your-daughter-has-adhd/</v>
      </c>
      <c r="D40" s="62" t="s">
        <v>658</v>
      </c>
      <c r="E40" s="2" t="s">
        <v>636</v>
      </c>
      <c r="F40" s="1" t="s">
        <v>595</v>
      </c>
      <c r="G40" s="58" t="s">
        <v>509</v>
      </c>
      <c r="H40" s="58"/>
      <c r="I40" s="58" t="s">
        <v>473</v>
      </c>
      <c r="J40" s="58" t="s">
        <v>596</v>
      </c>
      <c r="K40" s="90" t="s">
        <v>510</v>
      </c>
      <c r="L40" s="90" t="s">
        <v>523</v>
      </c>
      <c r="M40" s="91" t="s">
        <v>541</v>
      </c>
      <c r="N40" s="99" t="s">
        <v>530</v>
      </c>
      <c r="O40" s="91" t="s">
        <v>543</v>
      </c>
      <c r="P40" s="99" t="s">
        <v>515</v>
      </c>
      <c r="Q40" s="91"/>
      <c r="R40" s="62" t="s">
        <v>516</v>
      </c>
      <c r="S40" s="58"/>
      <c r="T40" s="62" t="s">
        <v>517</v>
      </c>
      <c r="U40" s="92" t="s">
        <v>599</v>
      </c>
      <c r="V40" s="92" t="s">
        <v>477</v>
      </c>
      <c r="W40" s="92"/>
      <c r="X40" s="92"/>
      <c r="Y40" s="92"/>
      <c r="Z40" s="92"/>
      <c r="AA40" s="92"/>
      <c r="AB40" s="1"/>
      <c r="AC40" s="1"/>
      <c r="AD40" s="87"/>
      <c r="AE40" s="87"/>
      <c r="AF40" s="87"/>
      <c r="AG40" s="87"/>
      <c r="AH40" s="87"/>
    </row>
    <row r="41">
      <c r="A41" s="88">
        <v>386.0</v>
      </c>
      <c r="B41" s="58" t="s">
        <v>664</v>
      </c>
      <c r="C41" s="89" t="str">
        <f>HYPERLINK("https://childmind.org/article/not-all-attention-problems-are-adhd/","https://childmind.org/article/not-all-attention-problems-are-adhd/")</f>
        <v>https://childmind.org/article/not-all-attention-problems-are-adhd/</v>
      </c>
      <c r="D41" s="62" t="s">
        <v>658</v>
      </c>
      <c r="E41" s="2" t="s">
        <v>636</v>
      </c>
      <c r="F41" s="1"/>
      <c r="G41" s="58" t="s">
        <v>509</v>
      </c>
      <c r="H41" s="58"/>
      <c r="I41" s="58" t="s">
        <v>473</v>
      </c>
      <c r="J41" s="58"/>
      <c r="K41" s="90" t="s">
        <v>510</v>
      </c>
      <c r="L41" s="90" t="s">
        <v>523</v>
      </c>
      <c r="M41" s="91" t="s">
        <v>512</v>
      </c>
      <c r="N41" s="99" t="s">
        <v>530</v>
      </c>
      <c r="O41" s="91" t="s">
        <v>514</v>
      </c>
      <c r="P41" s="99" t="s">
        <v>515</v>
      </c>
      <c r="Q41" s="91"/>
      <c r="R41" s="62" t="s">
        <v>516</v>
      </c>
      <c r="S41" s="98" t="s">
        <v>570</v>
      </c>
      <c r="T41" s="62" t="s">
        <v>517</v>
      </c>
      <c r="U41" s="92" t="s">
        <v>599</v>
      </c>
      <c r="V41" s="92" t="s">
        <v>477</v>
      </c>
      <c r="W41" s="92"/>
      <c r="X41" s="92"/>
      <c r="Y41" s="92"/>
      <c r="Z41" s="92"/>
      <c r="AA41" s="92" t="s">
        <v>665</v>
      </c>
      <c r="AB41" s="1"/>
      <c r="AC41" s="1"/>
      <c r="AD41" s="87"/>
      <c r="AE41" s="87"/>
      <c r="AF41" s="87"/>
      <c r="AG41" s="87"/>
      <c r="AH41" s="87"/>
    </row>
    <row r="42">
      <c r="A42" s="88">
        <v>387.0</v>
      </c>
      <c r="B42" s="58" t="s">
        <v>666</v>
      </c>
      <c r="C42" s="89" t="str">
        <f>HYPERLINK("https://childmind.org/article/pediatricians-and-adhd/","https://childmind.org/article/pediatricians-and-adhd/")</f>
        <v>https://childmind.org/article/pediatricians-and-adhd/</v>
      </c>
      <c r="D42" s="62" t="s">
        <v>658</v>
      </c>
      <c r="E42" s="2" t="s">
        <v>636</v>
      </c>
      <c r="F42" s="94" t="s">
        <v>667</v>
      </c>
      <c r="G42" s="58" t="s">
        <v>509</v>
      </c>
      <c r="H42" s="58"/>
      <c r="I42" s="58" t="s">
        <v>473</v>
      </c>
      <c r="J42" s="58"/>
      <c r="K42" s="90" t="s">
        <v>597</v>
      </c>
      <c r="L42" s="90" t="s">
        <v>523</v>
      </c>
      <c r="M42" s="91" t="s">
        <v>541</v>
      </c>
      <c r="N42" s="99" t="s">
        <v>530</v>
      </c>
      <c r="O42" s="91" t="s">
        <v>642</v>
      </c>
      <c r="P42" s="99" t="s">
        <v>668</v>
      </c>
      <c r="Q42" s="91"/>
      <c r="R42" s="62" t="s">
        <v>516</v>
      </c>
      <c r="S42" s="58"/>
      <c r="T42" s="62" t="s">
        <v>517</v>
      </c>
      <c r="U42" s="92" t="s">
        <v>599</v>
      </c>
      <c r="V42" s="92" t="s">
        <v>477</v>
      </c>
      <c r="W42" s="92"/>
      <c r="X42" s="92"/>
      <c r="Y42" s="92"/>
      <c r="Z42" s="92"/>
      <c r="AA42" s="92" t="s">
        <v>669</v>
      </c>
      <c r="AB42" s="1"/>
      <c r="AC42" s="1"/>
      <c r="AD42" s="87"/>
      <c r="AE42" s="87"/>
      <c r="AF42" s="87"/>
      <c r="AG42" s="87"/>
      <c r="AH42" s="87"/>
    </row>
    <row r="43">
      <c r="A43" s="88">
        <v>388.0</v>
      </c>
      <c r="B43" s="58" t="s">
        <v>670</v>
      </c>
      <c r="C43" s="89" t="str">
        <f>HYPERLINK("https://childmind.org/article/side-effects-of-adhd-medication/","https://childmind.org/article/side-effects-of-adhd-medication/")</f>
        <v>https://childmind.org/article/side-effects-of-adhd-medication/</v>
      </c>
      <c r="D43" s="62" t="s">
        <v>658</v>
      </c>
      <c r="E43" s="2" t="s">
        <v>636</v>
      </c>
      <c r="F43" s="94" t="s">
        <v>659</v>
      </c>
      <c r="G43" s="58" t="s">
        <v>509</v>
      </c>
      <c r="H43" s="58"/>
      <c r="I43" s="58" t="s">
        <v>473</v>
      </c>
      <c r="J43" s="58"/>
      <c r="K43" s="90" t="s">
        <v>510</v>
      </c>
      <c r="L43" s="90" t="s">
        <v>523</v>
      </c>
      <c r="M43" s="91" t="s">
        <v>512</v>
      </c>
      <c r="N43" s="99" t="s">
        <v>530</v>
      </c>
      <c r="O43" s="91" t="s">
        <v>514</v>
      </c>
      <c r="P43" s="99" t="s">
        <v>515</v>
      </c>
      <c r="Q43" s="91"/>
      <c r="R43" s="62" t="s">
        <v>516</v>
      </c>
      <c r="S43" s="58"/>
      <c r="T43" s="62" t="s">
        <v>517</v>
      </c>
      <c r="U43" s="92" t="s">
        <v>599</v>
      </c>
      <c r="V43" s="92" t="s">
        <v>477</v>
      </c>
      <c r="W43" s="92"/>
      <c r="X43" s="92"/>
      <c r="Y43" s="92"/>
      <c r="Z43" s="92"/>
      <c r="AA43" s="92" t="s">
        <v>345</v>
      </c>
      <c r="AB43" s="1"/>
      <c r="AC43" s="1"/>
      <c r="AD43" s="87"/>
      <c r="AE43" s="87"/>
      <c r="AF43" s="87"/>
      <c r="AG43" s="87"/>
      <c r="AH43" s="87"/>
    </row>
    <row r="44">
      <c r="A44" s="88">
        <v>389.0</v>
      </c>
      <c r="B44" s="61" t="s">
        <v>671</v>
      </c>
      <c r="C44" s="89" t="str">
        <f>HYPERLINK("https://childmind.org/article/know-long-term-effects-adhd-medications/","https://childmind.org/article/know-long-term-effects-adhd-medications/")</f>
        <v>https://childmind.org/article/know-long-term-effects-adhd-medications/</v>
      </c>
      <c r="D44" s="62" t="s">
        <v>658</v>
      </c>
      <c r="E44" s="2" t="s">
        <v>636</v>
      </c>
      <c r="F44" s="1" t="s">
        <v>522</v>
      </c>
      <c r="G44" s="58" t="s">
        <v>509</v>
      </c>
      <c r="H44" s="58"/>
      <c r="I44" s="58" t="s">
        <v>473</v>
      </c>
      <c r="J44" s="58"/>
      <c r="K44" s="90" t="s">
        <v>597</v>
      </c>
      <c r="L44" s="90" t="s">
        <v>523</v>
      </c>
      <c r="M44" s="91" t="s">
        <v>512</v>
      </c>
      <c r="N44" s="99" t="s">
        <v>530</v>
      </c>
      <c r="O44" s="91" t="s">
        <v>514</v>
      </c>
      <c r="P44" s="99" t="s">
        <v>515</v>
      </c>
      <c r="Q44" s="91"/>
      <c r="R44" s="62" t="s">
        <v>516</v>
      </c>
      <c r="S44" s="58"/>
      <c r="T44" s="62" t="s">
        <v>517</v>
      </c>
      <c r="U44" s="92" t="s">
        <v>599</v>
      </c>
      <c r="V44" s="92" t="s">
        <v>477</v>
      </c>
      <c r="W44" s="92"/>
      <c r="X44" s="92"/>
      <c r="Y44" s="92"/>
      <c r="Z44" s="92"/>
      <c r="AA44" s="92" t="s">
        <v>345</v>
      </c>
      <c r="AB44" s="1"/>
      <c r="AC44" s="1"/>
      <c r="AD44" s="87"/>
      <c r="AE44" s="87"/>
      <c r="AF44" s="87"/>
      <c r="AG44" s="87"/>
      <c r="AH44" s="87"/>
    </row>
    <row r="45">
      <c r="A45" s="88">
        <v>390.0</v>
      </c>
      <c r="B45" s="101" t="s">
        <v>672</v>
      </c>
      <c r="C45" s="89" t="str">
        <f>HYPERLINK("https://childmind.org/article/the-facts-on-adhd-medications/","https://childmind.org/article/the-facts-on-adhd-medications/")</f>
        <v>https://childmind.org/article/the-facts-on-adhd-medications/</v>
      </c>
      <c r="D45" s="62" t="s">
        <v>658</v>
      </c>
      <c r="E45" s="2" t="s">
        <v>636</v>
      </c>
      <c r="F45" s="94" t="s">
        <v>659</v>
      </c>
      <c r="G45" s="58" t="s">
        <v>509</v>
      </c>
      <c r="H45" s="58"/>
      <c r="I45" s="58" t="s">
        <v>473</v>
      </c>
      <c r="J45" s="58"/>
      <c r="K45" s="90" t="s">
        <v>510</v>
      </c>
      <c r="L45" s="90" t="s">
        <v>523</v>
      </c>
      <c r="M45" s="91" t="s">
        <v>512</v>
      </c>
      <c r="N45" s="99" t="s">
        <v>642</v>
      </c>
      <c r="O45" s="91" t="s">
        <v>514</v>
      </c>
      <c r="P45" s="99" t="s">
        <v>660</v>
      </c>
      <c r="Q45" s="91"/>
      <c r="R45" s="62" t="s">
        <v>516</v>
      </c>
      <c r="S45" s="58"/>
      <c r="T45" s="62" t="s">
        <v>517</v>
      </c>
      <c r="U45" s="92" t="s">
        <v>599</v>
      </c>
      <c r="V45" s="92" t="s">
        <v>477</v>
      </c>
      <c r="W45" s="92"/>
      <c r="X45" s="92"/>
      <c r="Y45" s="92"/>
      <c r="Z45" s="92"/>
      <c r="AA45" s="92" t="s">
        <v>345</v>
      </c>
      <c r="AB45" s="1"/>
      <c r="AC45" s="1"/>
      <c r="AD45" s="87"/>
      <c r="AE45" s="87"/>
      <c r="AF45" s="87"/>
      <c r="AG45" s="87"/>
      <c r="AH45" s="87"/>
    </row>
    <row r="46">
      <c r="A46" s="88">
        <v>391.0</v>
      </c>
      <c r="B46" s="58" t="s">
        <v>673</v>
      </c>
      <c r="C46" s="89" t="str">
        <f>HYPERLINK("https://childmind.org/article/how-to-help-girls-with-adhd/","https://childmind.org/article/how-to-help-girls-with-adhd/")</f>
        <v>https://childmind.org/article/how-to-help-girls-with-adhd/</v>
      </c>
      <c r="D46" s="62" t="s">
        <v>658</v>
      </c>
      <c r="E46" s="2" t="s">
        <v>636</v>
      </c>
      <c r="F46" s="1" t="s">
        <v>595</v>
      </c>
      <c r="G46" s="58" t="s">
        <v>509</v>
      </c>
      <c r="H46" s="58"/>
      <c r="I46" s="58" t="s">
        <v>473</v>
      </c>
      <c r="J46" s="58" t="s">
        <v>596</v>
      </c>
      <c r="K46" s="90" t="s">
        <v>597</v>
      </c>
      <c r="L46" s="90" t="s">
        <v>523</v>
      </c>
      <c r="M46" s="91" t="s">
        <v>512</v>
      </c>
      <c r="N46" s="99" t="s">
        <v>530</v>
      </c>
      <c r="O46" s="91" t="s">
        <v>514</v>
      </c>
      <c r="P46" s="99" t="s">
        <v>515</v>
      </c>
      <c r="Q46" s="91"/>
      <c r="R46" s="62" t="s">
        <v>516</v>
      </c>
      <c r="S46" s="98" t="s">
        <v>570</v>
      </c>
      <c r="T46" s="62" t="s">
        <v>517</v>
      </c>
      <c r="U46" s="93" t="s">
        <v>599</v>
      </c>
      <c r="V46" s="92" t="s">
        <v>477</v>
      </c>
      <c r="W46" s="92"/>
      <c r="X46" s="92"/>
      <c r="Y46" s="92"/>
      <c r="Z46" s="93"/>
      <c r="AA46" s="92"/>
      <c r="AB46" s="1"/>
      <c r="AC46" s="1"/>
      <c r="AD46" s="87"/>
      <c r="AE46" s="87"/>
      <c r="AF46" s="87"/>
      <c r="AG46" s="87"/>
      <c r="AH46" s="87"/>
    </row>
    <row r="47">
      <c r="A47" s="88">
        <v>392.0</v>
      </c>
      <c r="B47" s="61" t="s">
        <v>674</v>
      </c>
      <c r="C47" s="89" t="str">
        <f>HYPERLINK("https://childmind.org/article/will-adhd-medication-change-my-childs-brain/","https://childmind.org/article/will-adhd-medication-change-my-childs-brain/")</f>
        <v>https://childmind.org/article/will-adhd-medication-change-my-childs-brain/</v>
      </c>
      <c r="D47" s="62" t="s">
        <v>658</v>
      </c>
      <c r="E47" s="2" t="s">
        <v>636</v>
      </c>
      <c r="F47" s="1" t="s">
        <v>522</v>
      </c>
      <c r="G47" s="58" t="s">
        <v>509</v>
      </c>
      <c r="H47" s="58"/>
      <c r="I47" s="58" t="s">
        <v>473</v>
      </c>
      <c r="J47" s="58"/>
      <c r="K47" s="90" t="s">
        <v>597</v>
      </c>
      <c r="L47" s="90" t="s">
        <v>523</v>
      </c>
      <c r="M47" s="91" t="s">
        <v>512</v>
      </c>
      <c r="N47" s="99" t="s">
        <v>530</v>
      </c>
      <c r="O47" s="91" t="s">
        <v>514</v>
      </c>
      <c r="P47" s="99" t="s">
        <v>515</v>
      </c>
      <c r="Q47" s="91"/>
      <c r="R47" s="62" t="s">
        <v>516</v>
      </c>
      <c r="S47" s="98" t="s">
        <v>570</v>
      </c>
      <c r="T47" s="62" t="s">
        <v>517</v>
      </c>
      <c r="U47" s="92" t="s">
        <v>599</v>
      </c>
      <c r="V47" s="92" t="s">
        <v>477</v>
      </c>
      <c r="W47" s="92"/>
      <c r="X47" s="92"/>
      <c r="Y47" s="92"/>
      <c r="Z47" s="92"/>
      <c r="AA47" s="92" t="s">
        <v>675</v>
      </c>
      <c r="AB47" s="1"/>
      <c r="AC47" s="1"/>
      <c r="AD47" s="87"/>
      <c r="AE47" s="87"/>
      <c r="AF47" s="87"/>
      <c r="AG47" s="87"/>
      <c r="AH47" s="87"/>
    </row>
    <row r="48">
      <c r="A48" s="88">
        <v>393.0</v>
      </c>
      <c r="B48" s="61" t="s">
        <v>676</v>
      </c>
      <c r="C48" s="89" t="str">
        <f>HYPERLINK("https://childmind.org/article/helping-girls-with-adhd-make-friends/","https://childmind.org/article/helping-girls-with-adhd-make-friends/")</f>
        <v>https://childmind.org/article/helping-girls-with-adhd-make-friends/</v>
      </c>
      <c r="D48" s="62" t="s">
        <v>658</v>
      </c>
      <c r="E48" s="2" t="s">
        <v>636</v>
      </c>
      <c r="F48" s="1"/>
      <c r="G48" s="58" t="s">
        <v>509</v>
      </c>
      <c r="H48" s="58"/>
      <c r="I48" s="58" t="s">
        <v>473</v>
      </c>
      <c r="J48" s="58" t="s">
        <v>596</v>
      </c>
      <c r="K48" s="90" t="s">
        <v>510</v>
      </c>
      <c r="L48" s="90" t="s">
        <v>523</v>
      </c>
      <c r="M48" s="91" t="s">
        <v>512</v>
      </c>
      <c r="N48" s="99" t="s">
        <v>530</v>
      </c>
      <c r="O48" s="91" t="s">
        <v>514</v>
      </c>
      <c r="P48" s="99" t="s">
        <v>515</v>
      </c>
      <c r="Q48" s="91"/>
      <c r="R48" s="62" t="s">
        <v>516</v>
      </c>
      <c r="S48" s="58"/>
      <c r="T48" s="62" t="s">
        <v>517</v>
      </c>
      <c r="U48" s="92" t="s">
        <v>599</v>
      </c>
      <c r="V48" s="92" t="s">
        <v>477</v>
      </c>
      <c r="W48" s="92"/>
      <c r="X48" s="92"/>
      <c r="Y48" s="92"/>
      <c r="Z48" s="92"/>
      <c r="AA48" s="92" t="s">
        <v>677</v>
      </c>
      <c r="AB48" s="1"/>
      <c r="AC48" s="1"/>
      <c r="AD48" s="87"/>
      <c r="AE48" s="87"/>
      <c r="AF48" s="87"/>
      <c r="AG48" s="87"/>
      <c r="AH48" s="87"/>
    </row>
    <row r="49">
      <c r="A49" s="102">
        <v>394.0</v>
      </c>
      <c r="B49" s="103" t="s">
        <v>678</v>
      </c>
      <c r="C49" s="104" t="str">
        <f>HYPERLINK("https://childmind.org/article/adhd-and-exercise/","https://childmind.org/article/adhd-and-exercise/")</f>
        <v>https://childmind.org/article/adhd-and-exercise/</v>
      </c>
      <c r="D49" s="62" t="s">
        <v>658</v>
      </c>
      <c r="E49" s="2" t="s">
        <v>636</v>
      </c>
      <c r="F49" s="105" t="s">
        <v>595</v>
      </c>
      <c r="G49" s="58" t="s">
        <v>509</v>
      </c>
      <c r="H49" s="58"/>
      <c r="I49" s="103" t="s">
        <v>473</v>
      </c>
      <c r="J49" s="58" t="s">
        <v>596</v>
      </c>
      <c r="K49" s="90" t="s">
        <v>640</v>
      </c>
      <c r="L49" s="90" t="s">
        <v>523</v>
      </c>
      <c r="M49" s="91" t="s">
        <v>512</v>
      </c>
      <c r="N49" s="99" t="s">
        <v>679</v>
      </c>
      <c r="O49" s="91" t="s">
        <v>514</v>
      </c>
      <c r="P49" s="99" t="s">
        <v>515</v>
      </c>
      <c r="Q49" s="91"/>
      <c r="R49" s="62" t="s">
        <v>516</v>
      </c>
      <c r="S49" s="58"/>
      <c r="T49" s="62" t="s">
        <v>517</v>
      </c>
      <c r="U49" s="92" t="s">
        <v>599</v>
      </c>
      <c r="V49" s="92" t="s">
        <v>477</v>
      </c>
      <c r="W49" s="92"/>
      <c r="X49" s="92"/>
      <c r="Y49" s="92"/>
      <c r="Z49" s="92"/>
      <c r="AA49" s="92" t="s">
        <v>680</v>
      </c>
      <c r="AB49" s="1"/>
      <c r="AC49" s="1"/>
      <c r="AD49" s="87"/>
      <c r="AE49" s="87"/>
      <c r="AF49" s="87"/>
      <c r="AG49" s="87"/>
      <c r="AH49" s="87"/>
    </row>
    <row r="50">
      <c r="A50" s="88">
        <v>395.0</v>
      </c>
      <c r="B50" s="58" t="s">
        <v>681</v>
      </c>
      <c r="C50" s="89" t="str">
        <f>HYPERLINK("https://childmind.org/article/do-video-games-cause-adhd/","https://childmind.org/article/do-video-games-cause-adhd/")</f>
        <v>https://childmind.org/article/do-video-games-cause-adhd/</v>
      </c>
      <c r="D50" s="62" t="s">
        <v>658</v>
      </c>
      <c r="E50" s="2" t="s">
        <v>636</v>
      </c>
      <c r="F50" s="1" t="s">
        <v>522</v>
      </c>
      <c r="G50" s="58" t="s">
        <v>509</v>
      </c>
      <c r="H50" s="58"/>
      <c r="I50" s="58" t="s">
        <v>473</v>
      </c>
      <c r="J50" s="58"/>
      <c r="K50" s="90" t="s">
        <v>597</v>
      </c>
      <c r="L50" s="90" t="s">
        <v>523</v>
      </c>
      <c r="M50" s="91" t="s">
        <v>512</v>
      </c>
      <c r="N50" s="99" t="s">
        <v>530</v>
      </c>
      <c r="O50" s="91" t="s">
        <v>514</v>
      </c>
      <c r="P50" s="99" t="s">
        <v>515</v>
      </c>
      <c r="Q50" s="91"/>
      <c r="R50" s="62" t="s">
        <v>516</v>
      </c>
      <c r="S50" s="98" t="s">
        <v>570</v>
      </c>
      <c r="T50" s="62" t="s">
        <v>517</v>
      </c>
      <c r="U50" s="92" t="s">
        <v>599</v>
      </c>
      <c r="V50" s="92" t="s">
        <v>477</v>
      </c>
      <c r="W50" s="92"/>
      <c r="X50" s="92"/>
      <c r="Y50" s="92"/>
      <c r="Z50" s="92"/>
      <c r="AA50" s="92" t="s">
        <v>682</v>
      </c>
      <c r="AB50" s="1"/>
      <c r="AC50" s="1"/>
      <c r="AD50" s="87"/>
      <c r="AE50" s="87"/>
      <c r="AF50" s="87"/>
      <c r="AG50" s="87"/>
      <c r="AH50" s="87"/>
    </row>
    <row r="51">
      <c r="A51" s="88">
        <v>396.0</v>
      </c>
      <c r="B51" s="58" t="s">
        <v>683</v>
      </c>
      <c r="C51" s="89" t="str">
        <f>HYPERLINK("https://childmind.org/article/adhd-and-executive-function/","https://childmind.org/article/adhd-and-executive-function/")</f>
        <v>https://childmind.org/article/adhd-and-executive-function/</v>
      </c>
      <c r="D51" s="62" t="s">
        <v>658</v>
      </c>
      <c r="E51" s="2" t="s">
        <v>636</v>
      </c>
      <c r="F51" s="94" t="s">
        <v>684</v>
      </c>
      <c r="G51" s="58" t="s">
        <v>509</v>
      </c>
      <c r="H51" s="58"/>
      <c r="I51" s="58" t="s">
        <v>473</v>
      </c>
      <c r="J51" s="58"/>
      <c r="K51" s="90" t="s">
        <v>685</v>
      </c>
      <c r="L51" s="90" t="s">
        <v>523</v>
      </c>
      <c r="M51" s="91" t="s">
        <v>512</v>
      </c>
      <c r="N51" s="99" t="s">
        <v>642</v>
      </c>
      <c r="O51" s="91" t="s">
        <v>514</v>
      </c>
      <c r="P51" s="99" t="s">
        <v>660</v>
      </c>
      <c r="Q51" s="91"/>
      <c r="R51" s="62" t="s">
        <v>516</v>
      </c>
      <c r="S51" s="58"/>
      <c r="T51" s="62" t="s">
        <v>517</v>
      </c>
      <c r="U51" s="92" t="s">
        <v>599</v>
      </c>
      <c r="V51" s="92" t="s">
        <v>477</v>
      </c>
      <c r="W51" s="92"/>
      <c r="X51" s="92"/>
      <c r="Y51" s="92"/>
      <c r="Z51" s="92"/>
      <c r="AA51" s="92" t="s">
        <v>686</v>
      </c>
      <c r="AB51" s="1"/>
      <c r="AC51" s="1"/>
      <c r="AD51" s="87"/>
      <c r="AE51" s="87"/>
      <c r="AF51" s="87"/>
      <c r="AG51" s="87"/>
      <c r="AH51" s="87"/>
    </row>
    <row r="52">
      <c r="A52" s="88">
        <v>397.0</v>
      </c>
      <c r="B52" s="61" t="s">
        <v>687</v>
      </c>
      <c r="C52" s="89" t="str">
        <f>HYPERLINK("https://childmind.org/article/behavioral-treatments-kids-adhd/","https://childmind.org/article/behavioral-treatments-kids-adhd/")</f>
        <v>https://childmind.org/article/behavioral-treatments-kids-adhd/</v>
      </c>
      <c r="D52" s="62" t="s">
        <v>658</v>
      </c>
      <c r="E52" s="2" t="s">
        <v>636</v>
      </c>
      <c r="F52" s="1" t="s">
        <v>522</v>
      </c>
      <c r="G52" s="58" t="s">
        <v>509</v>
      </c>
      <c r="H52" s="58"/>
      <c r="I52" s="58" t="s">
        <v>473</v>
      </c>
      <c r="J52" s="58"/>
      <c r="K52" s="90" t="s">
        <v>688</v>
      </c>
      <c r="L52" s="90" t="s">
        <v>523</v>
      </c>
      <c r="M52" s="91" t="s">
        <v>541</v>
      </c>
      <c r="N52" s="99" t="s">
        <v>559</v>
      </c>
      <c r="O52" s="91" t="s">
        <v>543</v>
      </c>
      <c r="P52" s="99" t="s">
        <v>689</v>
      </c>
      <c r="Q52" s="91"/>
      <c r="R52" s="62" t="s">
        <v>516</v>
      </c>
      <c r="S52" s="98" t="s">
        <v>570</v>
      </c>
      <c r="T52" s="62" t="s">
        <v>517</v>
      </c>
      <c r="U52" s="92" t="s">
        <v>599</v>
      </c>
      <c r="V52" s="92" t="s">
        <v>477</v>
      </c>
      <c r="W52" s="92"/>
      <c r="X52" s="92"/>
      <c r="Y52" s="92"/>
      <c r="Z52" s="92"/>
      <c r="AA52" s="92"/>
      <c r="AB52" s="1"/>
      <c r="AC52" s="1"/>
      <c r="AD52" s="87"/>
      <c r="AE52" s="87"/>
      <c r="AF52" s="87"/>
      <c r="AG52" s="87"/>
      <c r="AH52" s="87"/>
    </row>
    <row r="53">
      <c r="A53" s="88">
        <v>398.0</v>
      </c>
      <c r="B53" s="58" t="s">
        <v>690</v>
      </c>
      <c r="C53" s="89" t="str">
        <f>HYPERLINK("https://childmind.org/article/adhd-in-teenagers/","https://childmind.org/article/adhd-in-teenagers/")</f>
        <v>https://childmind.org/article/adhd-in-teenagers/</v>
      </c>
      <c r="D53" s="62" t="s">
        <v>658</v>
      </c>
      <c r="E53" s="2" t="s">
        <v>636</v>
      </c>
      <c r="F53" s="94" t="s">
        <v>624</v>
      </c>
      <c r="G53" s="58" t="s">
        <v>509</v>
      </c>
      <c r="H53" s="58"/>
      <c r="I53" s="58" t="s">
        <v>473</v>
      </c>
      <c r="J53" s="58"/>
      <c r="K53" s="90" t="s">
        <v>597</v>
      </c>
      <c r="L53" s="90" t="s">
        <v>467</v>
      </c>
      <c r="M53" s="91" t="s">
        <v>512</v>
      </c>
      <c r="N53" s="99" t="s">
        <v>530</v>
      </c>
      <c r="O53" s="91" t="s">
        <v>691</v>
      </c>
      <c r="P53" s="99" t="s">
        <v>692</v>
      </c>
      <c r="Q53" s="91"/>
      <c r="R53" s="62" t="s">
        <v>516</v>
      </c>
      <c r="S53" s="98" t="s">
        <v>570</v>
      </c>
      <c r="T53" s="62" t="s">
        <v>517</v>
      </c>
      <c r="U53" s="92" t="s">
        <v>599</v>
      </c>
      <c r="V53" s="92" t="s">
        <v>477</v>
      </c>
      <c r="W53" s="92"/>
      <c r="X53" s="92"/>
      <c r="Y53" s="92"/>
      <c r="Z53" s="92"/>
      <c r="AA53" s="92" t="s">
        <v>693</v>
      </c>
      <c r="AB53" s="1"/>
      <c r="AC53" s="1"/>
      <c r="AD53" s="87"/>
      <c r="AE53" s="87"/>
      <c r="AF53" s="87"/>
      <c r="AG53" s="87"/>
      <c r="AH53" s="87"/>
    </row>
    <row r="54">
      <c r="A54" s="88">
        <v>399.0</v>
      </c>
      <c r="B54" s="61" t="s">
        <v>694</v>
      </c>
      <c r="C54" s="89" t="str">
        <f>HYPERLINK("https://childmind.org/article/10-tips-going-college-adhd/","https://childmind.org/article/10-tips-going-college-adhd/")</f>
        <v>https://childmind.org/article/10-tips-going-college-adhd/</v>
      </c>
      <c r="D54" s="62" t="s">
        <v>658</v>
      </c>
      <c r="E54" s="2" t="s">
        <v>636</v>
      </c>
      <c r="F54" s="94" t="s">
        <v>624</v>
      </c>
      <c r="G54" s="58" t="s">
        <v>509</v>
      </c>
      <c r="H54" s="58"/>
      <c r="I54" s="58" t="s">
        <v>473</v>
      </c>
      <c r="J54" s="58"/>
      <c r="K54" s="90" t="s">
        <v>469</v>
      </c>
      <c r="L54" s="90" t="s">
        <v>578</v>
      </c>
      <c r="M54" s="91" t="s">
        <v>695</v>
      </c>
      <c r="N54" s="106" t="s">
        <v>642</v>
      </c>
      <c r="O54" s="91" t="s">
        <v>642</v>
      </c>
      <c r="P54" s="106" t="s">
        <v>625</v>
      </c>
      <c r="Q54" s="91"/>
      <c r="R54" s="62" t="s">
        <v>516</v>
      </c>
      <c r="S54" s="58"/>
      <c r="T54" s="62" t="s">
        <v>517</v>
      </c>
      <c r="U54" s="92" t="s">
        <v>599</v>
      </c>
      <c r="V54" s="92" t="s">
        <v>477</v>
      </c>
      <c r="W54" s="92"/>
      <c r="X54" s="92"/>
      <c r="Y54" s="92"/>
      <c r="Z54" s="92"/>
      <c r="AA54" s="92" t="s">
        <v>626</v>
      </c>
      <c r="AB54" s="1"/>
      <c r="AC54" s="1"/>
      <c r="AD54" s="87"/>
      <c r="AE54" s="87"/>
      <c r="AF54" s="87"/>
      <c r="AG54" s="87"/>
      <c r="AH54" s="87"/>
    </row>
    <row r="55">
      <c r="A55" s="88">
        <v>400.0</v>
      </c>
      <c r="B55" s="58" t="s">
        <v>696</v>
      </c>
      <c r="C55" s="89" t="str">
        <f>HYPERLINK("https://childmind.org/article/stigma-girls-and-adhd/","https://childmind.org/article/stigma-girls-and-adhd/")</f>
        <v>https://childmind.org/article/stigma-girls-and-adhd/</v>
      </c>
      <c r="D55" s="62" t="s">
        <v>658</v>
      </c>
      <c r="E55" s="2" t="s">
        <v>636</v>
      </c>
      <c r="F55" s="94" t="s">
        <v>697</v>
      </c>
      <c r="G55" s="58" t="s">
        <v>509</v>
      </c>
      <c r="H55" s="58"/>
      <c r="I55" s="58" t="s">
        <v>473</v>
      </c>
      <c r="J55" s="58" t="s">
        <v>596</v>
      </c>
      <c r="K55" s="90" t="s">
        <v>597</v>
      </c>
      <c r="L55" s="90" t="s">
        <v>523</v>
      </c>
      <c r="M55" s="91" t="s">
        <v>512</v>
      </c>
      <c r="N55" s="99" t="s">
        <v>530</v>
      </c>
      <c r="O55" s="91" t="s">
        <v>514</v>
      </c>
      <c r="P55" s="99" t="s">
        <v>515</v>
      </c>
      <c r="Q55" s="91"/>
      <c r="R55" s="62" t="s">
        <v>516</v>
      </c>
      <c r="S55" s="58"/>
      <c r="T55" s="62" t="s">
        <v>517</v>
      </c>
      <c r="U55" s="92" t="s">
        <v>599</v>
      </c>
      <c r="V55" s="92" t="s">
        <v>477</v>
      </c>
      <c r="W55" s="92"/>
      <c r="X55" s="92"/>
      <c r="Y55" s="92"/>
      <c r="Z55" s="92"/>
      <c r="AA55" s="92" t="s">
        <v>698</v>
      </c>
      <c r="AB55" s="1"/>
      <c r="AC55" s="1"/>
      <c r="AD55" s="87"/>
      <c r="AE55" s="87"/>
      <c r="AF55" s="87"/>
      <c r="AG55" s="87"/>
      <c r="AH55" s="87"/>
    </row>
    <row r="56">
      <c r="A56" s="88">
        <v>401.0</v>
      </c>
      <c r="B56" s="58" t="s">
        <v>699</v>
      </c>
      <c r="C56" s="89" t="str">
        <f>HYPERLINK("https://childmind.org/article/do-kids-grow-out-of-adhd-and-how/","https://childmind.org/article/do-kids-grow-out-of-adhd-and-how/")</f>
        <v>https://childmind.org/article/do-kids-grow-out-of-adhd-and-how/</v>
      </c>
      <c r="D56" s="62" t="s">
        <v>658</v>
      </c>
      <c r="E56" s="2" t="s">
        <v>636</v>
      </c>
      <c r="F56" s="94" t="s">
        <v>700</v>
      </c>
      <c r="G56" s="58" t="s">
        <v>509</v>
      </c>
      <c r="H56" s="58"/>
      <c r="I56" s="58" t="s">
        <v>473</v>
      </c>
      <c r="J56" s="58"/>
      <c r="K56" s="90" t="s">
        <v>597</v>
      </c>
      <c r="L56" s="90" t="s">
        <v>523</v>
      </c>
      <c r="M56" s="91" t="s">
        <v>512</v>
      </c>
      <c r="N56" s="99" t="s">
        <v>530</v>
      </c>
      <c r="O56" s="91" t="s">
        <v>514</v>
      </c>
      <c r="P56" s="99" t="s">
        <v>515</v>
      </c>
      <c r="Q56" s="91"/>
      <c r="R56" s="58"/>
      <c r="S56" s="58"/>
      <c r="T56" s="62" t="s">
        <v>517</v>
      </c>
      <c r="U56" s="92" t="s">
        <v>599</v>
      </c>
      <c r="V56" s="92" t="s">
        <v>477</v>
      </c>
      <c r="W56" s="92"/>
      <c r="X56" s="92"/>
      <c r="Y56" s="92"/>
      <c r="Z56" s="92"/>
      <c r="AA56" s="92"/>
      <c r="AB56" s="1"/>
      <c r="AC56" s="1"/>
      <c r="AD56" s="87"/>
      <c r="AE56" s="87"/>
      <c r="AF56" s="87"/>
      <c r="AG56" s="87"/>
      <c r="AH56" s="87"/>
    </row>
    <row r="57">
      <c r="A57" s="88">
        <v>402.0</v>
      </c>
      <c r="B57" s="58" t="s">
        <v>701</v>
      </c>
      <c r="C57" s="89" t="str">
        <f>HYPERLINK("https://childmind.org/article/books-about-girls-with-adhd/","https://childmind.org/article/books-about-girls-with-adhd/")</f>
        <v>https://childmind.org/article/books-about-girls-with-adhd/</v>
      </c>
      <c r="D57" s="62" t="s">
        <v>658</v>
      </c>
      <c r="E57" s="2" t="s">
        <v>636</v>
      </c>
      <c r="F57" s="1"/>
      <c r="G57" s="58" t="s">
        <v>509</v>
      </c>
      <c r="H57" s="58"/>
      <c r="I57" s="58" t="s">
        <v>473</v>
      </c>
      <c r="J57" s="58" t="s">
        <v>596</v>
      </c>
      <c r="K57" s="90" t="s">
        <v>702</v>
      </c>
      <c r="L57" s="90" t="s">
        <v>523</v>
      </c>
      <c r="M57" s="91" t="s">
        <v>512</v>
      </c>
      <c r="N57" s="99" t="s">
        <v>564</v>
      </c>
      <c r="O57" s="91" t="s">
        <v>514</v>
      </c>
      <c r="P57" s="99" t="s">
        <v>515</v>
      </c>
      <c r="Q57" s="91"/>
      <c r="R57" s="62" t="s">
        <v>516</v>
      </c>
      <c r="S57" s="58"/>
      <c r="T57" s="62" t="s">
        <v>517</v>
      </c>
      <c r="U57" s="92" t="s">
        <v>599</v>
      </c>
      <c r="V57" s="92" t="s">
        <v>477</v>
      </c>
      <c r="W57" s="92"/>
      <c r="X57" s="92"/>
      <c r="Y57" s="92"/>
      <c r="Z57" s="92"/>
      <c r="AA57" s="92" t="s">
        <v>703</v>
      </c>
      <c r="AB57" s="1"/>
      <c r="AC57" s="1"/>
      <c r="AD57" s="87"/>
      <c r="AE57" s="87"/>
      <c r="AF57" s="87"/>
      <c r="AG57" s="87"/>
      <c r="AH57" s="87"/>
    </row>
    <row r="58">
      <c r="A58" s="88">
        <v>403.0</v>
      </c>
      <c r="B58" s="61" t="s">
        <v>704</v>
      </c>
      <c r="C58" s="89" t="str">
        <f>HYPERLINK("https://childmind.org/article/schools-driving-adhd-diagnoses/","https://childmind.org/article/schools-driving-adhd-diagnoses/")</f>
        <v>https://childmind.org/article/schools-driving-adhd-diagnoses/</v>
      </c>
      <c r="D58" s="62" t="s">
        <v>658</v>
      </c>
      <c r="E58" s="2" t="s">
        <v>636</v>
      </c>
      <c r="F58" s="1" t="s">
        <v>522</v>
      </c>
      <c r="G58" s="58" t="s">
        <v>509</v>
      </c>
      <c r="H58" s="58"/>
      <c r="I58" s="58" t="s">
        <v>473</v>
      </c>
      <c r="J58" s="58"/>
      <c r="K58" s="90" t="s">
        <v>705</v>
      </c>
      <c r="L58" s="90" t="s">
        <v>706</v>
      </c>
      <c r="M58" s="91" t="s">
        <v>707</v>
      </c>
      <c r="N58" s="99" t="s">
        <v>530</v>
      </c>
      <c r="O58" s="91"/>
      <c r="P58" s="99" t="s">
        <v>515</v>
      </c>
      <c r="Q58" s="96"/>
      <c r="R58" s="62" t="s">
        <v>516</v>
      </c>
      <c r="S58" s="58"/>
      <c r="T58" s="62" t="s">
        <v>517</v>
      </c>
      <c r="U58" s="92" t="s">
        <v>599</v>
      </c>
      <c r="V58" s="92" t="s">
        <v>477</v>
      </c>
      <c r="W58" s="92"/>
      <c r="X58" s="92"/>
      <c r="Y58" s="92"/>
      <c r="Z58" s="92"/>
      <c r="AA58" s="92" t="s">
        <v>708</v>
      </c>
      <c r="AB58" s="1"/>
      <c r="AC58" s="1"/>
      <c r="AD58" s="87"/>
      <c r="AE58" s="87"/>
      <c r="AF58" s="87"/>
      <c r="AG58" s="87"/>
      <c r="AH58" s="87"/>
    </row>
    <row r="59">
      <c r="A59" s="88">
        <v>404.0</v>
      </c>
      <c r="B59" s="61" t="s">
        <v>709</v>
      </c>
      <c r="C59" s="89" t="str">
        <f>HYPERLINK("https://childmind.org/article/whats-the-best-treatment-for-adhd-and-tourettes/","https://childmind.org/article/whats-the-best-treatment-for-adhd-and-tourettes/")</f>
        <v>https://childmind.org/article/whats-the-best-treatment-for-adhd-and-tourettes/</v>
      </c>
      <c r="D59" s="62" t="s">
        <v>658</v>
      </c>
      <c r="E59" s="2" t="s">
        <v>636</v>
      </c>
      <c r="F59" s="94" t="s">
        <v>710</v>
      </c>
      <c r="G59" s="58" t="s">
        <v>509</v>
      </c>
      <c r="H59" s="58"/>
      <c r="I59" s="58" t="s">
        <v>473</v>
      </c>
      <c r="J59" s="58"/>
      <c r="K59" s="90" t="s">
        <v>610</v>
      </c>
      <c r="L59" s="90" t="s">
        <v>511</v>
      </c>
      <c r="M59" s="91" t="s">
        <v>512</v>
      </c>
      <c r="N59" s="99" t="s">
        <v>711</v>
      </c>
      <c r="O59" s="91" t="s">
        <v>514</v>
      </c>
      <c r="P59" s="99" t="s">
        <v>712</v>
      </c>
      <c r="Q59" s="91"/>
      <c r="R59" s="62" t="s">
        <v>516</v>
      </c>
      <c r="S59" s="58"/>
      <c r="T59" s="62" t="s">
        <v>517</v>
      </c>
      <c r="U59" s="92" t="s">
        <v>713</v>
      </c>
      <c r="V59" s="92" t="s">
        <v>477</v>
      </c>
      <c r="W59" s="92"/>
      <c r="X59" s="95" t="s">
        <v>714</v>
      </c>
      <c r="Y59" s="92"/>
      <c r="Z59" s="92"/>
      <c r="AA59" s="92"/>
      <c r="AB59" s="1"/>
      <c r="AC59" s="1"/>
      <c r="AD59" s="87"/>
      <c r="AE59" s="87"/>
      <c r="AF59" s="87"/>
      <c r="AG59" s="87"/>
      <c r="AH59" s="87"/>
    </row>
    <row r="60">
      <c r="A60" s="88">
        <v>408.0</v>
      </c>
      <c r="B60" s="58" t="s">
        <v>715</v>
      </c>
      <c r="C60" s="89" t="str">
        <f>HYPERLINK("https://childmind.org/article/mindful-parenting-2/","https://childmind.org/article/mindful-parenting-2/")</f>
        <v>https://childmind.org/article/mindful-parenting-2/</v>
      </c>
      <c r="D60" s="62" t="s">
        <v>658</v>
      </c>
      <c r="E60" s="2" t="s">
        <v>636</v>
      </c>
      <c r="F60" s="1" t="s">
        <v>716</v>
      </c>
      <c r="G60" s="58" t="s">
        <v>509</v>
      </c>
      <c r="H60" s="58"/>
      <c r="I60" s="58" t="s">
        <v>473</v>
      </c>
      <c r="J60" s="58"/>
      <c r="K60" s="90" t="s">
        <v>597</v>
      </c>
      <c r="L60" s="90" t="s">
        <v>523</v>
      </c>
      <c r="M60" s="91" t="s">
        <v>541</v>
      </c>
      <c r="N60" s="99" t="s">
        <v>530</v>
      </c>
      <c r="O60" s="91" t="s">
        <v>543</v>
      </c>
      <c r="P60" s="99" t="s">
        <v>515</v>
      </c>
      <c r="Q60" s="91"/>
      <c r="R60" s="62" t="s">
        <v>516</v>
      </c>
      <c r="S60" s="58"/>
      <c r="T60" s="62" t="s">
        <v>517</v>
      </c>
      <c r="U60" s="92" t="s">
        <v>599</v>
      </c>
      <c r="V60" s="92" t="s">
        <v>477</v>
      </c>
      <c r="W60" s="92"/>
      <c r="X60" s="92"/>
      <c r="Y60" s="92"/>
      <c r="Z60" s="92"/>
      <c r="AA60" s="92" t="s">
        <v>717</v>
      </c>
      <c r="AB60" s="1"/>
      <c r="AC60" s="1"/>
      <c r="AD60" s="87"/>
      <c r="AE60" s="87"/>
      <c r="AF60" s="87"/>
      <c r="AG60" s="87"/>
      <c r="AH60" s="87"/>
    </row>
    <row r="61">
      <c r="A61" s="88">
        <v>409.0</v>
      </c>
      <c r="B61" s="58" t="s">
        <v>718</v>
      </c>
      <c r="C61" s="89" t="str">
        <f>HYPERLINK("https://childmind.org/article/adhd-meds-lead-addiction/","https://childmind.org/article/adhd-meds-lead-addiction/")</f>
        <v>https://childmind.org/article/adhd-meds-lead-addiction/</v>
      </c>
      <c r="D61" s="62" t="s">
        <v>658</v>
      </c>
      <c r="E61" s="2" t="s">
        <v>636</v>
      </c>
      <c r="F61" s="1" t="s">
        <v>522</v>
      </c>
      <c r="G61" s="58" t="s">
        <v>509</v>
      </c>
      <c r="H61" s="58"/>
      <c r="I61" s="58" t="s">
        <v>473</v>
      </c>
      <c r="J61" s="58"/>
      <c r="K61" s="90" t="s">
        <v>618</v>
      </c>
      <c r="L61" s="90" t="s">
        <v>523</v>
      </c>
      <c r="M61" s="91" t="s">
        <v>541</v>
      </c>
      <c r="N61" s="99" t="s">
        <v>530</v>
      </c>
      <c r="O61" s="91" t="s">
        <v>543</v>
      </c>
      <c r="P61" s="99" t="s">
        <v>515</v>
      </c>
      <c r="Q61" s="91"/>
      <c r="R61" s="62" t="s">
        <v>516</v>
      </c>
      <c r="S61" s="58"/>
      <c r="T61" s="62" t="s">
        <v>517</v>
      </c>
      <c r="U61" s="92" t="s">
        <v>599</v>
      </c>
      <c r="V61" s="92" t="s">
        <v>477</v>
      </c>
      <c r="W61" s="92"/>
      <c r="X61" s="92"/>
      <c r="Y61" s="92"/>
      <c r="Z61" s="92"/>
      <c r="AA61" s="92" t="s">
        <v>719</v>
      </c>
      <c r="AB61" s="1"/>
      <c r="AC61" s="1"/>
      <c r="AD61" s="87"/>
      <c r="AE61" s="87"/>
      <c r="AF61" s="87"/>
      <c r="AG61" s="87"/>
      <c r="AH61" s="87"/>
    </row>
    <row r="62">
      <c r="A62" s="88">
        <v>410.0</v>
      </c>
      <c r="B62" s="61" t="s">
        <v>720</v>
      </c>
      <c r="C62" s="89" t="str">
        <f>HYPERLINK("https://childmind.org/article/adhd-pros-cons-drug-holiday/","https://childmind.org/article/adhd-pros-cons-drug-holiday/")</f>
        <v>https://childmind.org/article/adhd-pros-cons-drug-holiday/</v>
      </c>
      <c r="D62" s="62" t="s">
        <v>658</v>
      </c>
      <c r="E62" s="2" t="s">
        <v>636</v>
      </c>
      <c r="F62" s="1"/>
      <c r="G62" s="58" t="s">
        <v>509</v>
      </c>
      <c r="H62" s="58"/>
      <c r="I62" s="58" t="s">
        <v>473</v>
      </c>
      <c r="J62" s="58"/>
      <c r="K62" s="90" t="s">
        <v>597</v>
      </c>
      <c r="L62" s="90" t="s">
        <v>511</v>
      </c>
      <c r="M62" s="91" t="s">
        <v>541</v>
      </c>
      <c r="N62" s="99" t="s">
        <v>530</v>
      </c>
      <c r="O62" s="91" t="s">
        <v>543</v>
      </c>
      <c r="P62" s="99" t="s">
        <v>515</v>
      </c>
      <c r="Q62" s="91"/>
      <c r="R62" s="62" t="s">
        <v>516</v>
      </c>
      <c r="S62" s="58"/>
      <c r="T62" s="62" t="s">
        <v>517</v>
      </c>
      <c r="U62" s="92" t="s">
        <v>599</v>
      </c>
      <c r="V62" s="92" t="s">
        <v>477</v>
      </c>
      <c r="W62" s="92"/>
      <c r="X62" s="92"/>
      <c r="Y62" s="92"/>
      <c r="Z62" s="92"/>
      <c r="AA62" s="92" t="s">
        <v>721</v>
      </c>
      <c r="AB62" s="1"/>
      <c r="AC62" s="1"/>
      <c r="AD62" s="87"/>
      <c r="AE62" s="87"/>
      <c r="AF62" s="87"/>
      <c r="AG62" s="87"/>
      <c r="AH62" s="87"/>
    </row>
    <row r="63">
      <c r="A63" s="88">
        <v>412.0</v>
      </c>
      <c r="B63" s="61" t="s">
        <v>722</v>
      </c>
      <c r="C63" s="89" t="str">
        <f>HYPERLINK("https://childmind.org/article/environment-can-affect-brain-development-foahd/","https://childmind.org/article/environment-can-affect-brain-development-foahd/")</f>
        <v>https://childmind.org/article/environment-can-affect-brain-development-foahd/</v>
      </c>
      <c r="D63" s="62" t="s">
        <v>658</v>
      </c>
      <c r="E63" s="2" t="s">
        <v>636</v>
      </c>
      <c r="F63" s="94" t="s">
        <v>723</v>
      </c>
      <c r="G63" s="58" t="s">
        <v>509</v>
      </c>
      <c r="H63" s="58"/>
      <c r="I63" s="58" t="s">
        <v>473</v>
      </c>
      <c r="J63" s="58"/>
      <c r="K63" s="90" t="s">
        <v>618</v>
      </c>
      <c r="L63" s="90" t="s">
        <v>724</v>
      </c>
      <c r="M63" s="91" t="s">
        <v>541</v>
      </c>
      <c r="N63" s="99" t="s">
        <v>530</v>
      </c>
      <c r="O63" s="91" t="s">
        <v>642</v>
      </c>
      <c r="P63" s="99" t="s">
        <v>515</v>
      </c>
      <c r="Q63" s="91"/>
      <c r="R63" s="62" t="s">
        <v>516</v>
      </c>
      <c r="S63" s="58"/>
      <c r="T63" s="62" t="s">
        <v>517</v>
      </c>
      <c r="U63" s="92" t="s">
        <v>599</v>
      </c>
      <c r="V63" s="92" t="s">
        <v>477</v>
      </c>
      <c r="W63" s="92"/>
      <c r="X63" s="92"/>
      <c r="Y63" s="92"/>
      <c r="Z63" s="92"/>
      <c r="AA63" s="92" t="s">
        <v>725</v>
      </c>
      <c r="AB63" s="1"/>
      <c r="AC63" s="1"/>
      <c r="AD63" s="87"/>
      <c r="AE63" s="87"/>
      <c r="AF63" s="87"/>
      <c r="AG63" s="87"/>
      <c r="AH63" s="87"/>
    </row>
    <row r="64">
      <c r="A64" s="88">
        <v>413.0</v>
      </c>
      <c r="B64" s="58" t="s">
        <v>726</v>
      </c>
      <c r="C64" s="89" t="str">
        <f>HYPERLINK("https://childmind.org/article/panic-attacks-best-treatments/","https://childmind.org/article/panic-attacks-best-treatments/")</f>
        <v>https://childmind.org/article/panic-attacks-best-treatments/</v>
      </c>
      <c r="D64" s="62" t="s">
        <v>727</v>
      </c>
      <c r="E64" s="2" t="s">
        <v>636</v>
      </c>
      <c r="F64" s="1" t="s">
        <v>728</v>
      </c>
      <c r="G64" s="58" t="s">
        <v>509</v>
      </c>
      <c r="H64" s="58"/>
      <c r="I64" s="58" t="s">
        <v>473</v>
      </c>
      <c r="J64" s="58"/>
      <c r="K64" s="90" t="s">
        <v>469</v>
      </c>
      <c r="L64" s="90"/>
      <c r="M64" s="91" t="s">
        <v>729</v>
      </c>
      <c r="N64" s="99" t="s">
        <v>642</v>
      </c>
      <c r="O64" s="91" t="s">
        <v>642</v>
      </c>
      <c r="P64" s="99" t="s">
        <v>660</v>
      </c>
      <c r="Q64" s="91"/>
      <c r="R64" s="62" t="s">
        <v>516</v>
      </c>
      <c r="S64" s="98" t="s">
        <v>570</v>
      </c>
      <c r="T64" s="62" t="s">
        <v>517</v>
      </c>
      <c r="U64" s="92" t="s">
        <v>730</v>
      </c>
      <c r="V64" s="92" t="s">
        <v>731</v>
      </c>
      <c r="W64" s="92"/>
      <c r="X64" s="92"/>
      <c r="Y64" s="92"/>
      <c r="Z64" s="92"/>
      <c r="AA64" s="92" t="s">
        <v>732</v>
      </c>
      <c r="AB64" s="1"/>
      <c r="AC64" s="1"/>
      <c r="AD64" s="87"/>
      <c r="AE64" s="87"/>
      <c r="AF64" s="87"/>
      <c r="AG64" s="87"/>
      <c r="AH64" s="87"/>
    </row>
    <row r="65">
      <c r="A65" s="88">
        <v>414.0</v>
      </c>
      <c r="B65" s="58" t="s">
        <v>733</v>
      </c>
      <c r="C65" s="89" t="str">
        <f>HYPERLINK("https://childmind.org/article/tips-calming-anxious-kids/","https://childmind.org/article/tips-calming-anxious-kids/")</f>
        <v>https://childmind.org/article/tips-calming-anxious-kids/</v>
      </c>
      <c r="D65" s="62" t="s">
        <v>727</v>
      </c>
      <c r="E65" s="2" t="s">
        <v>636</v>
      </c>
      <c r="F65" s="94" t="s">
        <v>734</v>
      </c>
      <c r="G65" s="58" t="s">
        <v>509</v>
      </c>
      <c r="H65" s="58"/>
      <c r="I65" s="58" t="s">
        <v>473</v>
      </c>
      <c r="J65" s="58"/>
      <c r="K65" s="90" t="s">
        <v>597</v>
      </c>
      <c r="L65" s="90" t="s">
        <v>511</v>
      </c>
      <c r="M65" s="91" t="s">
        <v>512</v>
      </c>
      <c r="N65" s="99" t="s">
        <v>530</v>
      </c>
      <c r="O65" s="91" t="s">
        <v>514</v>
      </c>
      <c r="P65" s="99" t="s">
        <v>515</v>
      </c>
      <c r="Q65" s="91"/>
      <c r="R65" s="62" t="s">
        <v>516</v>
      </c>
      <c r="S65" s="58"/>
      <c r="T65" s="62" t="s">
        <v>517</v>
      </c>
      <c r="U65" s="92" t="s">
        <v>577</v>
      </c>
      <c r="V65" s="92"/>
      <c r="W65" s="92" t="s">
        <v>578</v>
      </c>
      <c r="X65" s="92"/>
      <c r="Y65" s="92"/>
      <c r="Z65" s="92"/>
      <c r="AA65" s="92" t="s">
        <v>735</v>
      </c>
      <c r="AB65" s="1"/>
      <c r="AC65" s="1"/>
      <c r="AD65" s="87"/>
      <c r="AE65" s="87"/>
      <c r="AF65" s="87"/>
      <c r="AG65" s="87"/>
      <c r="AH65" s="87"/>
    </row>
    <row r="66">
      <c r="A66" s="88">
        <v>415.0</v>
      </c>
      <c r="B66" s="58" t="s">
        <v>736</v>
      </c>
      <c r="C66" s="89" t="str">
        <f>HYPERLINK("https://childmind.org/article/back-school-anxiety/","https://childmind.org/article/back-school-anxiety/")</f>
        <v>https://childmind.org/article/back-school-anxiety/</v>
      </c>
      <c r="D66" s="62" t="s">
        <v>727</v>
      </c>
      <c r="E66" s="2" t="s">
        <v>636</v>
      </c>
      <c r="F66" s="1" t="s">
        <v>728</v>
      </c>
      <c r="G66" s="58" t="s">
        <v>509</v>
      </c>
      <c r="H66" s="58"/>
      <c r="I66" s="58" t="s">
        <v>473</v>
      </c>
      <c r="J66" s="58"/>
      <c r="K66" s="90" t="s">
        <v>597</v>
      </c>
      <c r="L66" s="90" t="s">
        <v>511</v>
      </c>
      <c r="M66" s="91" t="s">
        <v>512</v>
      </c>
      <c r="N66" s="99" t="s">
        <v>530</v>
      </c>
      <c r="O66" s="91" t="s">
        <v>514</v>
      </c>
      <c r="P66" s="99" t="s">
        <v>737</v>
      </c>
      <c r="Q66" s="91"/>
      <c r="R66" s="62" t="s">
        <v>516</v>
      </c>
      <c r="S66" s="58"/>
      <c r="T66" s="62" t="s">
        <v>517</v>
      </c>
      <c r="U66" s="92" t="s">
        <v>738</v>
      </c>
      <c r="V66" s="92" t="s">
        <v>739</v>
      </c>
      <c r="W66" s="92"/>
      <c r="X66" s="92"/>
      <c r="Y66" s="92"/>
      <c r="Z66" s="92"/>
      <c r="AA66" s="92" t="s">
        <v>740</v>
      </c>
      <c r="AB66" s="1"/>
      <c r="AC66" s="1"/>
      <c r="AD66" s="87"/>
      <c r="AE66" s="87"/>
      <c r="AF66" s="87"/>
      <c r="AG66" s="87"/>
      <c r="AH66" s="87"/>
    </row>
    <row r="67">
      <c r="A67" s="88">
        <v>417.0</v>
      </c>
      <c r="B67" s="61" t="s">
        <v>741</v>
      </c>
      <c r="C67" s="89" t="str">
        <f>HYPERLINK("https://childmind.org/article/help-kids-deal-embarrassment/","https://childmind.org/article/help-kids-deal-embarrassment/")</f>
        <v>https://childmind.org/article/help-kids-deal-embarrassment/</v>
      </c>
      <c r="D67" s="62" t="s">
        <v>727</v>
      </c>
      <c r="E67" s="2" t="s">
        <v>636</v>
      </c>
      <c r="F67" s="1" t="s">
        <v>595</v>
      </c>
      <c r="G67" s="58" t="s">
        <v>509</v>
      </c>
      <c r="H67" s="58"/>
      <c r="I67" s="58" t="s">
        <v>473</v>
      </c>
      <c r="J67" s="58"/>
      <c r="K67" s="90" t="s">
        <v>597</v>
      </c>
      <c r="L67" s="90" t="s">
        <v>511</v>
      </c>
      <c r="M67" s="91" t="s">
        <v>512</v>
      </c>
      <c r="N67" s="91"/>
      <c r="O67" s="91" t="s">
        <v>514</v>
      </c>
      <c r="P67" s="91"/>
      <c r="Q67" s="91"/>
      <c r="R67" s="62" t="s">
        <v>516</v>
      </c>
      <c r="S67" s="98" t="s">
        <v>570</v>
      </c>
      <c r="T67" s="62" t="s">
        <v>517</v>
      </c>
      <c r="U67" s="92" t="s">
        <v>742</v>
      </c>
      <c r="V67" s="92" t="s">
        <v>743</v>
      </c>
      <c r="W67" s="92"/>
      <c r="X67" s="92"/>
      <c r="Y67" s="92"/>
      <c r="Z67" s="92"/>
      <c r="AA67" s="92" t="s">
        <v>744</v>
      </c>
      <c r="AB67" s="1"/>
      <c r="AC67" s="1"/>
      <c r="AD67" s="87"/>
      <c r="AE67" s="87"/>
      <c r="AF67" s="87"/>
      <c r="AG67" s="87"/>
      <c r="AH67" s="87"/>
    </row>
    <row r="68">
      <c r="A68" s="88">
        <v>418.0</v>
      </c>
      <c r="B68" s="58" t="s">
        <v>745</v>
      </c>
      <c r="C68" s="89" t="str">
        <f>HYPERLINK("https://childmind.org/article/tips-managing-social-anxiety/","https://childmind.org/article/tips-managing-social-anxiety/")</f>
        <v>https://childmind.org/article/tips-managing-social-anxiety/</v>
      </c>
      <c r="D68" s="62" t="s">
        <v>727</v>
      </c>
      <c r="E68" s="2" t="s">
        <v>636</v>
      </c>
      <c r="F68" s="1" t="s">
        <v>508</v>
      </c>
      <c r="G68" s="58" t="s">
        <v>509</v>
      </c>
      <c r="H68" s="58"/>
      <c r="I68" s="58" t="s">
        <v>473</v>
      </c>
      <c r="J68" s="58"/>
      <c r="K68" s="90" t="s">
        <v>469</v>
      </c>
      <c r="L68" s="90"/>
      <c r="M68" s="91" t="s">
        <v>512</v>
      </c>
      <c r="N68" s="91"/>
      <c r="O68" s="91" t="s">
        <v>514</v>
      </c>
      <c r="P68" s="91"/>
      <c r="Q68" s="91"/>
      <c r="R68" s="62" t="s">
        <v>516</v>
      </c>
      <c r="S68" s="58"/>
      <c r="T68" s="62" t="s">
        <v>517</v>
      </c>
      <c r="U68" s="92" t="s">
        <v>742</v>
      </c>
      <c r="V68" s="92" t="s">
        <v>743</v>
      </c>
      <c r="W68" s="92"/>
      <c r="X68" s="92"/>
      <c r="Y68" s="92"/>
      <c r="Z68" s="92"/>
      <c r="AA68" s="92" t="s">
        <v>735</v>
      </c>
      <c r="AB68" s="1"/>
      <c r="AC68" s="1"/>
      <c r="AD68" s="87"/>
      <c r="AE68" s="87"/>
      <c r="AF68" s="87"/>
      <c r="AG68" s="87"/>
      <c r="AH68" s="87"/>
    </row>
    <row r="69">
      <c r="A69" s="88">
        <v>419.0</v>
      </c>
      <c r="B69" s="58" t="s">
        <v>746</v>
      </c>
      <c r="C69" s="89" t="str">
        <f>HYPERLINK("https://childmind.org/article/what-is-social-anxiety/","https://childmind.org/article/what-is-social-anxiety/")</f>
        <v>https://childmind.org/article/what-is-social-anxiety/</v>
      </c>
      <c r="D69" s="62" t="s">
        <v>727</v>
      </c>
      <c r="E69" s="2" t="s">
        <v>636</v>
      </c>
      <c r="F69" s="1" t="s">
        <v>508</v>
      </c>
      <c r="G69" s="58" t="s">
        <v>509</v>
      </c>
      <c r="H69" s="58"/>
      <c r="I69" s="58" t="s">
        <v>473</v>
      </c>
      <c r="J69" s="58"/>
      <c r="K69" s="90" t="s">
        <v>702</v>
      </c>
      <c r="L69" s="90" t="s">
        <v>523</v>
      </c>
      <c r="M69" s="91" t="s">
        <v>512</v>
      </c>
      <c r="N69" s="91"/>
      <c r="O69" s="91" t="s">
        <v>514</v>
      </c>
      <c r="P69" s="91"/>
      <c r="Q69" s="91"/>
      <c r="R69" s="62" t="s">
        <v>516</v>
      </c>
      <c r="S69" s="98" t="s">
        <v>570</v>
      </c>
      <c r="T69" s="62" t="s">
        <v>517</v>
      </c>
      <c r="U69" s="92" t="s">
        <v>742</v>
      </c>
      <c r="V69" s="92" t="s">
        <v>743</v>
      </c>
      <c r="W69" s="92"/>
      <c r="X69" s="92"/>
      <c r="Y69" s="92"/>
      <c r="Z69" s="92"/>
      <c r="AA69" s="92"/>
      <c r="AB69" s="1"/>
      <c r="AC69" s="1"/>
      <c r="AD69" s="87"/>
      <c r="AE69" s="87"/>
      <c r="AF69" s="87"/>
      <c r="AG69" s="87"/>
      <c r="AH69" s="87"/>
    </row>
    <row r="70">
      <c r="A70" s="88">
        <v>420.0</v>
      </c>
      <c r="B70" s="61" t="s">
        <v>747</v>
      </c>
      <c r="C70" s="89" t="str">
        <f>HYPERLINK("https://childmind.org/article/behavioral-treatment-kids-anxiety/","https://childmind.org/article/behavioral-treatment-kids-anxiety/")</f>
        <v>https://childmind.org/article/behavioral-treatment-kids-anxiety/</v>
      </c>
      <c r="D70" s="62" t="s">
        <v>727</v>
      </c>
      <c r="E70" s="2" t="s">
        <v>636</v>
      </c>
      <c r="F70" s="94" t="s">
        <v>748</v>
      </c>
      <c r="G70" s="58" t="s">
        <v>509</v>
      </c>
      <c r="H70" s="58"/>
      <c r="I70" s="58" t="s">
        <v>473</v>
      </c>
      <c r="J70" s="58"/>
      <c r="K70" s="90" t="s">
        <v>597</v>
      </c>
      <c r="L70" s="90" t="s">
        <v>511</v>
      </c>
      <c r="M70" s="91" t="s">
        <v>541</v>
      </c>
      <c r="N70" s="91"/>
      <c r="O70" s="91" t="s">
        <v>543</v>
      </c>
      <c r="P70" s="91"/>
      <c r="Q70" s="91"/>
      <c r="R70" s="62" t="s">
        <v>516</v>
      </c>
      <c r="S70" s="98" t="s">
        <v>570</v>
      </c>
      <c r="T70" s="62" t="s">
        <v>517</v>
      </c>
      <c r="U70" s="92" t="s">
        <v>749</v>
      </c>
      <c r="V70" s="95" t="s">
        <v>750</v>
      </c>
      <c r="W70" s="95" t="s">
        <v>578</v>
      </c>
      <c r="X70" s="92"/>
      <c r="Y70" s="92"/>
      <c r="Z70" s="92"/>
      <c r="AA70" s="92" t="s">
        <v>751</v>
      </c>
      <c r="AB70" s="1"/>
      <c r="AC70" s="1"/>
      <c r="AD70" s="87"/>
      <c r="AE70" s="87"/>
      <c r="AF70" s="87"/>
      <c r="AG70" s="87"/>
      <c r="AH70" s="87"/>
    </row>
    <row r="71">
      <c r="A71" s="88">
        <v>422.0</v>
      </c>
      <c r="B71" s="61" t="s">
        <v>752</v>
      </c>
      <c r="C71" s="89" t="str">
        <f>HYPERLINK("https://childmind.org/article/how-anxiety-leads-to-disruptive-behavior/","https://childmind.org/article/how-anxiety-leads-to-disruptive-behavior/")</f>
        <v>https://childmind.org/article/how-anxiety-leads-to-disruptive-behavior/</v>
      </c>
      <c r="D71" s="62" t="s">
        <v>727</v>
      </c>
      <c r="E71" s="2" t="s">
        <v>636</v>
      </c>
      <c r="F71" s="1" t="s">
        <v>728</v>
      </c>
      <c r="G71" s="58" t="s">
        <v>509</v>
      </c>
      <c r="H71" s="58"/>
      <c r="I71" s="58" t="s">
        <v>473</v>
      </c>
      <c r="J71" s="58"/>
      <c r="K71" s="90" t="s">
        <v>510</v>
      </c>
      <c r="L71" s="90" t="s">
        <v>511</v>
      </c>
      <c r="M71" s="91" t="s">
        <v>512</v>
      </c>
      <c r="N71" s="91"/>
      <c r="O71" s="91" t="s">
        <v>514</v>
      </c>
      <c r="P71" s="91"/>
      <c r="Q71" s="91"/>
      <c r="R71" s="62" t="s">
        <v>516</v>
      </c>
      <c r="S71" s="98" t="s">
        <v>570</v>
      </c>
      <c r="T71" s="62" t="s">
        <v>517</v>
      </c>
      <c r="U71" s="92"/>
      <c r="V71" s="92"/>
      <c r="W71" s="92" t="s">
        <v>578</v>
      </c>
      <c r="X71" s="92"/>
      <c r="Y71" s="92"/>
      <c r="Z71" s="92"/>
      <c r="AA71" s="92" t="s">
        <v>753</v>
      </c>
      <c r="AB71" s="1"/>
      <c r="AC71" s="1"/>
      <c r="AD71" s="87"/>
      <c r="AE71" s="87"/>
      <c r="AF71" s="87"/>
      <c r="AG71" s="87"/>
      <c r="AH71" s="87"/>
    </row>
    <row r="72">
      <c r="A72" s="88">
        <v>423.0</v>
      </c>
      <c r="B72" s="61" t="s">
        <v>754</v>
      </c>
      <c r="C72" s="89" t="str">
        <f>HYPERLINK("https://childmind.org/article/why-do-kids-have-tantrums-and-meltdowns/","https://childmind.org/article/why-do-kids-have-tantrums-and-meltdowns/")</f>
        <v>https://childmind.org/article/why-do-kids-have-tantrums-and-meltdowns/</v>
      </c>
      <c r="D72" s="62" t="s">
        <v>755</v>
      </c>
      <c r="E72" s="2" t="s">
        <v>636</v>
      </c>
      <c r="F72" s="1" t="s">
        <v>728</v>
      </c>
      <c r="G72" s="58" t="s">
        <v>509</v>
      </c>
      <c r="H72" s="58"/>
      <c r="I72" s="58" t="s">
        <v>473</v>
      </c>
      <c r="J72" s="58"/>
      <c r="K72" s="90" t="s">
        <v>597</v>
      </c>
      <c r="L72" s="90" t="s">
        <v>511</v>
      </c>
      <c r="M72" s="91" t="s">
        <v>512</v>
      </c>
      <c r="N72" s="91"/>
      <c r="O72" s="91" t="s">
        <v>514</v>
      </c>
      <c r="P72" s="91"/>
      <c r="Q72" s="91"/>
      <c r="R72" s="62" t="s">
        <v>516</v>
      </c>
      <c r="S72" s="98" t="s">
        <v>570</v>
      </c>
      <c r="T72" s="62" t="s">
        <v>517</v>
      </c>
      <c r="U72" s="92" t="s">
        <v>756</v>
      </c>
      <c r="V72" s="95" t="s">
        <v>757</v>
      </c>
      <c r="W72" s="95" t="s">
        <v>578</v>
      </c>
      <c r="X72" s="92"/>
      <c r="Y72" s="92"/>
      <c r="Z72" s="92"/>
      <c r="AA72" s="92" t="s">
        <v>758</v>
      </c>
      <c r="AB72" s="1"/>
      <c r="AC72" s="1"/>
      <c r="AD72" s="87"/>
      <c r="AE72" s="87"/>
      <c r="AF72" s="87"/>
      <c r="AG72" s="87"/>
      <c r="AH72" s="87"/>
    </row>
    <row r="73">
      <c r="A73" s="88">
        <v>424.0</v>
      </c>
      <c r="B73" s="61" t="s">
        <v>759</v>
      </c>
      <c r="C73" s="89" t="str">
        <f>HYPERLINK("https://childmind.org/article/quick-facts-illness-anxiety-disorder/","https://childmind.org/article/quick-facts-illness-anxiety-disorder/")</f>
        <v>https://childmind.org/article/quick-facts-illness-anxiety-disorder/</v>
      </c>
      <c r="D73" s="62" t="s">
        <v>755</v>
      </c>
      <c r="E73" s="2" t="s">
        <v>636</v>
      </c>
      <c r="F73" s="1"/>
      <c r="G73" s="58" t="s">
        <v>509</v>
      </c>
      <c r="H73" s="58"/>
      <c r="I73" s="58" t="s">
        <v>563</v>
      </c>
      <c r="J73" s="58"/>
      <c r="K73" s="90" t="s">
        <v>597</v>
      </c>
      <c r="L73" s="90" t="s">
        <v>523</v>
      </c>
      <c r="M73" s="91" t="s">
        <v>512</v>
      </c>
      <c r="N73" s="91"/>
      <c r="O73" s="91" t="s">
        <v>514</v>
      </c>
      <c r="P73" s="91"/>
      <c r="Q73" s="91"/>
      <c r="R73" s="62" t="s">
        <v>516</v>
      </c>
      <c r="S73" s="98" t="s">
        <v>570</v>
      </c>
      <c r="T73" s="62" t="s">
        <v>517</v>
      </c>
      <c r="U73" s="92" t="s">
        <v>760</v>
      </c>
      <c r="V73" s="95" t="s">
        <v>761</v>
      </c>
      <c r="W73" s="92"/>
      <c r="X73" s="92"/>
      <c r="Y73" s="92"/>
      <c r="Z73" s="92"/>
      <c r="AA73" s="92"/>
      <c r="AB73" s="1"/>
      <c r="AC73" s="1"/>
      <c r="AD73" s="87"/>
      <c r="AE73" s="87"/>
      <c r="AF73" s="87"/>
      <c r="AG73" s="87"/>
      <c r="AH73" s="87"/>
    </row>
    <row r="74">
      <c r="A74" s="88">
        <v>425.0</v>
      </c>
      <c r="B74" s="61" t="s">
        <v>762</v>
      </c>
      <c r="C74" s="89" t="str">
        <f>HYPERLINK("https://childmind.org/article/how-to-help-kids-worried-about-bad-thoughts/","https://childmind.org/article/how-to-help-kids-worried-about-bad-thoughts/")</f>
        <v>https://childmind.org/article/how-to-help-kids-worried-about-bad-thoughts/</v>
      </c>
      <c r="D74" s="62" t="s">
        <v>755</v>
      </c>
      <c r="E74" s="2" t="s">
        <v>636</v>
      </c>
      <c r="F74" s="1" t="s">
        <v>522</v>
      </c>
      <c r="G74" s="58" t="s">
        <v>509</v>
      </c>
      <c r="H74" s="58"/>
      <c r="I74" s="58" t="s">
        <v>473</v>
      </c>
      <c r="J74" s="58"/>
      <c r="K74" s="90" t="s">
        <v>597</v>
      </c>
      <c r="L74" s="90" t="s">
        <v>511</v>
      </c>
      <c r="M74" s="91" t="s">
        <v>512</v>
      </c>
      <c r="N74" s="91"/>
      <c r="O74" s="91" t="s">
        <v>514</v>
      </c>
      <c r="P74" s="91"/>
      <c r="Q74" s="91"/>
      <c r="R74" s="62" t="s">
        <v>516</v>
      </c>
      <c r="S74" s="98" t="s">
        <v>570</v>
      </c>
      <c r="T74" s="62" t="s">
        <v>517</v>
      </c>
      <c r="U74" s="92" t="s">
        <v>577</v>
      </c>
      <c r="V74" s="92"/>
      <c r="W74" s="92" t="s">
        <v>578</v>
      </c>
      <c r="X74" s="92"/>
      <c r="Y74" s="92"/>
      <c r="Z74" s="92"/>
      <c r="AA74" s="92" t="s">
        <v>763</v>
      </c>
      <c r="AB74" s="1"/>
      <c r="AC74" s="1"/>
      <c r="AD74" s="87"/>
      <c r="AE74" s="87"/>
      <c r="AF74" s="87"/>
      <c r="AG74" s="87"/>
      <c r="AH74" s="87"/>
    </row>
    <row r="75">
      <c r="A75" s="88">
        <v>426.0</v>
      </c>
      <c r="B75" s="58" t="s">
        <v>764</v>
      </c>
      <c r="C75" s="89" t="str">
        <f>HYPERLINK("https://childmind.org/article/when-kids-refuse-to-go-to-school/","https://childmind.org/article/when-kids-refuse-to-go-to-school/")</f>
        <v>https://childmind.org/article/when-kids-refuse-to-go-to-school/</v>
      </c>
      <c r="D75" s="62" t="s">
        <v>755</v>
      </c>
      <c r="E75" s="2" t="s">
        <v>636</v>
      </c>
      <c r="F75" s="94" t="s">
        <v>765</v>
      </c>
      <c r="G75" s="58" t="s">
        <v>509</v>
      </c>
      <c r="H75" s="58"/>
      <c r="I75" s="58" t="s">
        <v>473</v>
      </c>
      <c r="J75" s="58"/>
      <c r="K75" s="90" t="s">
        <v>597</v>
      </c>
      <c r="L75" s="90" t="s">
        <v>511</v>
      </c>
      <c r="M75" s="91" t="s">
        <v>512</v>
      </c>
      <c r="N75" s="91"/>
      <c r="O75" s="91" t="s">
        <v>514</v>
      </c>
      <c r="P75" s="91"/>
      <c r="Q75" s="91"/>
      <c r="R75" s="62" t="s">
        <v>516</v>
      </c>
      <c r="S75" s="58"/>
      <c r="T75" s="62" t="s">
        <v>517</v>
      </c>
      <c r="U75" s="92" t="s">
        <v>766</v>
      </c>
      <c r="V75" s="92" t="s">
        <v>767</v>
      </c>
      <c r="W75" s="92"/>
      <c r="X75" s="92"/>
      <c r="Y75" s="92"/>
      <c r="Z75" s="92"/>
      <c r="AA75" s="92" t="s">
        <v>768</v>
      </c>
      <c r="AB75" s="1"/>
      <c r="AC75" s="1"/>
      <c r="AD75" s="87"/>
      <c r="AE75" s="87"/>
      <c r="AF75" s="87"/>
      <c r="AG75" s="87"/>
      <c r="AH75" s="87"/>
    </row>
    <row r="76">
      <c r="A76" s="88">
        <v>427.0</v>
      </c>
      <c r="B76" s="58" t="s">
        <v>769</v>
      </c>
      <c r="C76" s="89" t="str">
        <f>HYPERLINK("https://childmind.org/article/detecting-childhood-anxiety/","https://childmind.org/article/detecting-childhood-anxiety/")</f>
        <v>https://childmind.org/article/detecting-childhood-anxiety/</v>
      </c>
      <c r="D76" s="62" t="s">
        <v>755</v>
      </c>
      <c r="E76" s="2" t="s">
        <v>636</v>
      </c>
      <c r="F76" s="94" t="s">
        <v>659</v>
      </c>
      <c r="G76" s="58" t="s">
        <v>509</v>
      </c>
      <c r="H76" s="58"/>
      <c r="I76" s="58" t="s">
        <v>473</v>
      </c>
      <c r="J76" s="58"/>
      <c r="K76" s="90" t="s">
        <v>597</v>
      </c>
      <c r="L76" s="90" t="s">
        <v>511</v>
      </c>
      <c r="M76" s="91" t="s">
        <v>512</v>
      </c>
      <c r="N76" s="91"/>
      <c r="O76" s="91" t="s">
        <v>514</v>
      </c>
      <c r="P76" s="91"/>
      <c r="Q76" s="91"/>
      <c r="R76" s="62" t="s">
        <v>516</v>
      </c>
      <c r="S76" s="98" t="s">
        <v>570</v>
      </c>
      <c r="T76" s="62" t="s">
        <v>517</v>
      </c>
      <c r="U76" s="92"/>
      <c r="V76" s="95"/>
      <c r="W76" s="95" t="s">
        <v>578</v>
      </c>
      <c r="X76" s="92"/>
      <c r="Y76" s="92"/>
      <c r="Z76" s="92"/>
      <c r="AA76" s="92"/>
      <c r="AB76" s="1"/>
      <c r="AC76" s="1"/>
      <c r="AD76" s="87"/>
      <c r="AE76" s="87"/>
      <c r="AF76" s="87"/>
      <c r="AG76" s="87"/>
      <c r="AH76" s="87"/>
    </row>
    <row r="77">
      <c r="A77" s="88">
        <v>428.0</v>
      </c>
      <c r="B77" s="61" t="s">
        <v>770</v>
      </c>
      <c r="C77" s="89" t="str">
        <f>HYPERLINK("https://childmind.org/article/how-to-avoid-passing-anxiety-on-to-your-kids/","https://childmind.org/article/how-to-avoid-passing-anxiety-on-to-your-kids/")</f>
        <v>https://childmind.org/article/how-to-avoid-passing-anxiety-on-to-your-kids/</v>
      </c>
      <c r="D77" s="62" t="s">
        <v>755</v>
      </c>
      <c r="E77" s="2" t="s">
        <v>636</v>
      </c>
      <c r="F77" s="1" t="s">
        <v>771</v>
      </c>
      <c r="G77" s="58" t="s">
        <v>509</v>
      </c>
      <c r="H77" s="58"/>
      <c r="I77" s="58" t="s">
        <v>473</v>
      </c>
      <c r="J77" s="58"/>
      <c r="K77" s="90" t="s">
        <v>597</v>
      </c>
      <c r="L77" s="90" t="s">
        <v>511</v>
      </c>
      <c r="M77" s="91" t="s">
        <v>541</v>
      </c>
      <c r="N77" s="91"/>
      <c r="O77" s="91" t="s">
        <v>543</v>
      </c>
      <c r="P77" s="91"/>
      <c r="Q77" s="91"/>
      <c r="R77" s="62" t="s">
        <v>516</v>
      </c>
      <c r="S77" s="98" t="s">
        <v>570</v>
      </c>
      <c r="T77" s="62" t="s">
        <v>517</v>
      </c>
      <c r="U77" s="93"/>
      <c r="V77" s="95"/>
      <c r="W77" s="95" t="s">
        <v>578</v>
      </c>
      <c r="X77" s="92"/>
      <c r="Y77" s="92"/>
      <c r="Z77" s="92"/>
      <c r="AA77" s="92" t="s">
        <v>772</v>
      </c>
      <c r="AB77" s="1"/>
      <c r="AC77" s="1"/>
      <c r="AD77" s="87"/>
      <c r="AE77" s="87"/>
      <c r="AF77" s="87"/>
      <c r="AG77" s="87"/>
      <c r="AH77" s="87"/>
    </row>
    <row r="78">
      <c r="A78" s="88">
        <v>429.0</v>
      </c>
      <c r="B78" s="61" t="s">
        <v>773</v>
      </c>
      <c r="C78" s="89" t="str">
        <f>HYPERLINK("https://childmind.org/article/when-to-worry-about-an-anxious-child/","https://childmind.org/article/when-to-worry-about-an-anxious-child/")</f>
        <v>https://childmind.org/article/when-to-worry-about-an-anxious-child/</v>
      </c>
      <c r="D78" s="62" t="s">
        <v>755</v>
      </c>
      <c r="E78" s="2" t="s">
        <v>636</v>
      </c>
      <c r="F78" s="1"/>
      <c r="G78" s="58" t="s">
        <v>509</v>
      </c>
      <c r="H78" s="58"/>
      <c r="I78" s="58" t="s">
        <v>473</v>
      </c>
      <c r="J78" s="58"/>
      <c r="K78" s="90" t="s">
        <v>774</v>
      </c>
      <c r="L78" s="90" t="s">
        <v>511</v>
      </c>
      <c r="M78" s="91" t="s">
        <v>512</v>
      </c>
      <c r="N78" s="91"/>
      <c r="O78" s="91" t="s">
        <v>514</v>
      </c>
      <c r="P78" s="91"/>
      <c r="Q78" s="91"/>
      <c r="R78" s="62" t="s">
        <v>516</v>
      </c>
      <c r="S78" s="98" t="s">
        <v>570</v>
      </c>
      <c r="T78" s="62" t="s">
        <v>517</v>
      </c>
      <c r="U78" s="92"/>
      <c r="V78" s="95"/>
      <c r="W78" s="95" t="s">
        <v>578</v>
      </c>
      <c r="X78" s="92"/>
      <c r="Y78" s="92"/>
      <c r="Z78" s="93"/>
      <c r="AA78" s="92" t="s">
        <v>775</v>
      </c>
      <c r="AB78" s="1"/>
      <c r="AC78" s="1"/>
      <c r="AD78" s="87"/>
      <c r="AE78" s="87"/>
      <c r="AF78" s="87"/>
      <c r="AG78" s="87"/>
      <c r="AH78" s="87"/>
    </row>
    <row r="79">
      <c r="A79" s="88">
        <v>430.0</v>
      </c>
      <c r="B79" s="61" t="s">
        <v>776</v>
      </c>
      <c r="C79" s="89" t="str">
        <f>HYPERLINK("https://childmind.org/article/quick-facts-on-somatic-symptom-disorder/","https://childmind.org/article/quick-facts-on-somatic-symptom-disorder/")</f>
        <v>https://childmind.org/article/quick-facts-on-somatic-symptom-disorder/</v>
      </c>
      <c r="D79" s="62" t="s">
        <v>755</v>
      </c>
      <c r="E79" s="2" t="s">
        <v>636</v>
      </c>
      <c r="F79" s="1"/>
      <c r="G79" s="58" t="s">
        <v>509</v>
      </c>
      <c r="H79" s="58"/>
      <c r="I79" s="58" t="s">
        <v>563</v>
      </c>
      <c r="J79" s="58"/>
      <c r="K79" s="90" t="s">
        <v>597</v>
      </c>
      <c r="L79" s="90" t="s">
        <v>523</v>
      </c>
      <c r="M79" s="91" t="s">
        <v>512</v>
      </c>
      <c r="N79" s="91"/>
      <c r="O79" s="91" t="s">
        <v>514</v>
      </c>
      <c r="P79" s="91"/>
      <c r="Q79" s="91"/>
      <c r="R79" s="62" t="s">
        <v>516</v>
      </c>
      <c r="S79" s="98" t="s">
        <v>570</v>
      </c>
      <c r="T79" s="62" t="s">
        <v>517</v>
      </c>
      <c r="U79" s="92" t="s">
        <v>777</v>
      </c>
      <c r="V79" s="92" t="s">
        <v>778</v>
      </c>
      <c r="W79" s="92"/>
      <c r="X79" s="92"/>
      <c r="Y79" s="92"/>
      <c r="Z79" s="92"/>
      <c r="AA79" s="92"/>
      <c r="AB79" s="1"/>
      <c r="AC79" s="1"/>
      <c r="AD79" s="87"/>
      <c r="AE79" s="87"/>
      <c r="AF79" s="87"/>
      <c r="AG79" s="87"/>
      <c r="AH79" s="87"/>
    </row>
    <row r="80">
      <c r="A80" s="88">
        <v>431.0</v>
      </c>
      <c r="B80" s="58" t="s">
        <v>779</v>
      </c>
      <c r="C80" s="89" t="str">
        <f>HYPERLINK("https://childmind.org/article/what-is-separation-anxiety/","https://childmind.org/article/what-is-separation-anxiety/")</f>
        <v>https://childmind.org/article/what-is-separation-anxiety/</v>
      </c>
      <c r="D80" s="62" t="s">
        <v>755</v>
      </c>
      <c r="E80" s="2" t="s">
        <v>636</v>
      </c>
      <c r="F80" s="1" t="s">
        <v>780</v>
      </c>
      <c r="G80" s="58" t="s">
        <v>509</v>
      </c>
      <c r="H80" s="58"/>
      <c r="I80" s="58" t="s">
        <v>473</v>
      </c>
      <c r="J80" s="58"/>
      <c r="K80" s="90" t="s">
        <v>774</v>
      </c>
      <c r="L80" s="90" t="s">
        <v>511</v>
      </c>
      <c r="M80" s="91" t="s">
        <v>512</v>
      </c>
      <c r="N80" s="91"/>
      <c r="O80" s="91" t="s">
        <v>514</v>
      </c>
      <c r="P80" s="91"/>
      <c r="Q80" s="91"/>
      <c r="R80" s="62" t="s">
        <v>516</v>
      </c>
      <c r="S80" s="98" t="s">
        <v>570</v>
      </c>
      <c r="T80" s="62" t="s">
        <v>517</v>
      </c>
      <c r="U80" s="92" t="s">
        <v>738</v>
      </c>
      <c r="V80" s="92" t="s">
        <v>739</v>
      </c>
      <c r="W80" s="92"/>
      <c r="X80" s="92"/>
      <c r="Y80" s="92"/>
      <c r="Z80" s="92"/>
      <c r="AA80" s="92"/>
      <c r="AB80" s="1"/>
      <c r="AC80" s="1"/>
      <c r="AD80" s="87"/>
      <c r="AE80" s="87"/>
      <c r="AF80" s="87"/>
      <c r="AG80" s="87"/>
      <c r="AH80" s="87"/>
    </row>
    <row r="81">
      <c r="A81" s="88">
        <v>432.0</v>
      </c>
      <c r="B81" s="58" t="s">
        <v>781</v>
      </c>
      <c r="C81" s="89" t="str">
        <f>HYPERLINK("https://childmind.org/article/classroom-anxiety-in-children/","https://childmind.org/article/classroom-anxiety-in-children/")</f>
        <v>https://childmind.org/article/classroom-anxiety-in-children/</v>
      </c>
      <c r="D81" s="62" t="s">
        <v>755</v>
      </c>
      <c r="E81" s="2" t="s">
        <v>636</v>
      </c>
      <c r="F81" s="1" t="s">
        <v>780</v>
      </c>
      <c r="G81" s="58" t="s">
        <v>509</v>
      </c>
      <c r="H81" s="58"/>
      <c r="I81" s="58" t="s">
        <v>473</v>
      </c>
      <c r="J81" s="58"/>
      <c r="K81" s="90" t="s">
        <v>782</v>
      </c>
      <c r="L81" s="90" t="s">
        <v>511</v>
      </c>
      <c r="M81" s="91" t="s">
        <v>524</v>
      </c>
      <c r="N81" s="91"/>
      <c r="O81" s="91" t="s">
        <v>576</v>
      </c>
      <c r="P81" s="91"/>
      <c r="Q81" s="91"/>
      <c r="R81" s="58"/>
      <c r="S81" s="58"/>
      <c r="T81" s="62" t="s">
        <v>517</v>
      </c>
      <c r="U81" s="92"/>
      <c r="V81" s="95"/>
      <c r="W81" s="95" t="s">
        <v>578</v>
      </c>
      <c r="X81" s="92"/>
      <c r="Y81" s="92"/>
      <c r="Z81" s="92"/>
      <c r="AA81" s="92" t="s">
        <v>783</v>
      </c>
      <c r="AB81" s="1"/>
      <c r="AC81" s="1"/>
      <c r="AD81" s="87"/>
      <c r="AE81" s="87"/>
      <c r="AF81" s="87"/>
      <c r="AG81" s="87"/>
      <c r="AH81" s="87"/>
    </row>
    <row r="82">
      <c r="A82" s="88">
        <v>433.0</v>
      </c>
      <c r="B82" s="61" t="s">
        <v>784</v>
      </c>
      <c r="C82" s="89" t="str">
        <f>HYPERLINK("https://childmind.org/article/best-medications-for-kids-anxiety/","https://childmind.org/article/best-medications-for-kids-anxiety/")</f>
        <v>https://childmind.org/article/best-medications-for-kids-anxiety/</v>
      </c>
      <c r="D82" s="62" t="s">
        <v>755</v>
      </c>
      <c r="E82" s="2" t="s">
        <v>636</v>
      </c>
      <c r="F82" s="94" t="s">
        <v>785</v>
      </c>
      <c r="G82" s="58" t="s">
        <v>509</v>
      </c>
      <c r="H82" s="58"/>
      <c r="I82" s="58" t="s">
        <v>473</v>
      </c>
      <c r="J82" s="58"/>
      <c r="K82" s="90" t="s">
        <v>688</v>
      </c>
      <c r="L82" s="90" t="s">
        <v>511</v>
      </c>
      <c r="M82" s="91" t="s">
        <v>512</v>
      </c>
      <c r="N82" s="91"/>
      <c r="O82" s="91" t="s">
        <v>514</v>
      </c>
      <c r="P82" s="91"/>
      <c r="Q82" s="91"/>
      <c r="R82" s="62" t="s">
        <v>516</v>
      </c>
      <c r="S82" s="98" t="s">
        <v>570</v>
      </c>
      <c r="T82" s="62" t="s">
        <v>517</v>
      </c>
      <c r="U82" s="92" t="s">
        <v>577</v>
      </c>
      <c r="V82" s="92"/>
      <c r="W82" s="95" t="s">
        <v>578</v>
      </c>
      <c r="X82" s="92"/>
      <c r="Y82" s="92"/>
      <c r="Z82" s="93"/>
      <c r="AA82" s="92" t="s">
        <v>345</v>
      </c>
      <c r="AB82" s="1"/>
      <c r="AC82" s="1"/>
      <c r="AD82" s="87"/>
      <c r="AE82" s="87"/>
      <c r="AF82" s="87"/>
      <c r="AG82" s="87"/>
      <c r="AH82" s="87"/>
    </row>
    <row r="83">
      <c r="A83" s="88">
        <v>434.0</v>
      </c>
      <c r="B83" s="61" t="s">
        <v>786</v>
      </c>
      <c r="C83" s="89" t="str">
        <f>HYPERLINK("https://childmind.org/article/when-anxious-children-become-anxious-adolescents/","https://childmind.org/article/when-anxious-children-become-anxious-adolescents/")</f>
        <v>https://childmind.org/article/when-anxious-children-become-anxious-adolescents/</v>
      </c>
      <c r="D83" s="62" t="s">
        <v>755</v>
      </c>
      <c r="E83" s="2" t="s">
        <v>636</v>
      </c>
      <c r="F83" s="94" t="s">
        <v>785</v>
      </c>
      <c r="G83" s="58" t="s">
        <v>509</v>
      </c>
      <c r="H83" s="58"/>
      <c r="I83" s="58" t="s">
        <v>473</v>
      </c>
      <c r="J83" s="58"/>
      <c r="K83" s="90" t="s">
        <v>787</v>
      </c>
      <c r="L83" s="90" t="s">
        <v>523</v>
      </c>
      <c r="M83" s="91" t="s">
        <v>541</v>
      </c>
      <c r="N83" s="91"/>
      <c r="O83" s="91" t="s">
        <v>788</v>
      </c>
      <c r="P83" s="91"/>
      <c r="Q83" s="91"/>
      <c r="R83" s="62" t="s">
        <v>789</v>
      </c>
      <c r="S83" s="58"/>
      <c r="T83" s="62" t="s">
        <v>517</v>
      </c>
      <c r="U83" s="92"/>
      <c r="V83" s="95"/>
      <c r="W83" s="95" t="s">
        <v>578</v>
      </c>
      <c r="X83" s="92"/>
      <c r="Y83" s="92"/>
      <c r="Z83" s="92"/>
      <c r="AA83" s="92" t="s">
        <v>790</v>
      </c>
      <c r="AB83" s="1"/>
      <c r="AC83" s="1"/>
      <c r="AD83" s="87"/>
      <c r="AE83" s="87"/>
      <c r="AF83" s="87"/>
      <c r="AG83" s="87"/>
      <c r="AH83" s="87"/>
    </row>
    <row r="84">
      <c r="A84" s="88">
        <v>435.0</v>
      </c>
      <c r="B84" s="61" t="s">
        <v>791</v>
      </c>
      <c r="C84" s="89" t="str">
        <f>HYPERLINK("https://childmind.org/article/what-to-do-and-not-do-when-children-are-anxious/","https://childmind.org/article/what-to-do-and-not-do-when-children-are-anxious/")</f>
        <v>https://childmind.org/article/what-to-do-and-not-do-when-children-are-anxious/</v>
      </c>
      <c r="D84" s="62" t="s">
        <v>755</v>
      </c>
      <c r="E84" s="2" t="s">
        <v>636</v>
      </c>
      <c r="F84" s="94" t="s">
        <v>792</v>
      </c>
      <c r="G84" s="58" t="s">
        <v>509</v>
      </c>
      <c r="H84" s="58"/>
      <c r="I84" s="58" t="s">
        <v>473</v>
      </c>
      <c r="J84" s="58"/>
      <c r="K84" s="90" t="s">
        <v>597</v>
      </c>
      <c r="L84" s="90" t="s">
        <v>511</v>
      </c>
      <c r="M84" s="91" t="s">
        <v>512</v>
      </c>
      <c r="N84" s="91"/>
      <c r="O84" s="91" t="s">
        <v>514</v>
      </c>
      <c r="P84" s="91"/>
      <c r="Q84" s="91"/>
      <c r="R84" s="62" t="s">
        <v>516</v>
      </c>
      <c r="S84" s="58"/>
      <c r="T84" s="62" t="s">
        <v>517</v>
      </c>
      <c r="U84" s="92"/>
      <c r="V84" s="95"/>
      <c r="W84" s="95" t="s">
        <v>578</v>
      </c>
      <c r="X84" s="92"/>
      <c r="Y84" s="92"/>
      <c r="Z84" s="92"/>
      <c r="AA84" s="92" t="s">
        <v>793</v>
      </c>
      <c r="AB84" s="1"/>
      <c r="AC84" s="1"/>
      <c r="AD84" s="87"/>
      <c r="AE84" s="87"/>
      <c r="AF84" s="87"/>
      <c r="AG84" s="87"/>
      <c r="AH84" s="87"/>
    </row>
    <row r="85">
      <c r="A85" s="88">
        <v>436.0</v>
      </c>
      <c r="B85" s="61" t="s">
        <v>794</v>
      </c>
      <c r="C85" s="89" t="str">
        <f>HYPERLINK("https://childmind.org/article/quick-facts-on-generalized-anxiety-disorder/","https://childmind.org/article/quick-facts-on-generalized-anxiety-disorder/")</f>
        <v>https://childmind.org/article/quick-facts-on-generalized-anxiety-disorder/</v>
      </c>
      <c r="D85" s="62" t="s">
        <v>755</v>
      </c>
      <c r="E85" s="2" t="s">
        <v>636</v>
      </c>
      <c r="F85" s="1"/>
      <c r="G85" s="58" t="s">
        <v>509</v>
      </c>
      <c r="H85" s="58"/>
      <c r="I85" s="58" t="s">
        <v>563</v>
      </c>
      <c r="J85" s="58"/>
      <c r="K85" s="90" t="s">
        <v>597</v>
      </c>
      <c r="L85" s="90" t="s">
        <v>511</v>
      </c>
      <c r="M85" s="91" t="s">
        <v>512</v>
      </c>
      <c r="N85" s="91"/>
      <c r="O85" s="91"/>
      <c r="P85" s="91"/>
      <c r="Q85" s="96"/>
      <c r="R85" s="62" t="s">
        <v>516</v>
      </c>
      <c r="S85" s="58"/>
      <c r="T85" s="62" t="s">
        <v>517</v>
      </c>
      <c r="U85" s="92" t="s">
        <v>795</v>
      </c>
      <c r="V85" s="92" t="s">
        <v>796</v>
      </c>
      <c r="W85" s="92"/>
      <c r="X85" s="92"/>
      <c r="Y85" s="92"/>
      <c r="Z85" s="92"/>
      <c r="AA85" s="92"/>
      <c r="AB85" s="1"/>
      <c r="AC85" s="1"/>
      <c r="AD85" s="87"/>
      <c r="AE85" s="87"/>
      <c r="AF85" s="87"/>
      <c r="AG85" s="87"/>
      <c r="AH85" s="87"/>
    </row>
    <row r="86">
      <c r="A86" s="88">
        <v>437.0</v>
      </c>
      <c r="B86" s="58" t="s">
        <v>797</v>
      </c>
      <c r="C86" s="89" t="str">
        <f>HYPERLINK("https://childmind.org/article/quick-facts-on-panic-disorder/","https://childmind.org/article/quick-facts-on-panic-disorder/")</f>
        <v>https://childmind.org/article/quick-facts-on-panic-disorder/</v>
      </c>
      <c r="D86" s="62" t="s">
        <v>755</v>
      </c>
      <c r="E86" s="2" t="s">
        <v>636</v>
      </c>
      <c r="F86" s="1"/>
      <c r="G86" s="58" t="s">
        <v>509</v>
      </c>
      <c r="H86" s="58"/>
      <c r="I86" s="58" t="s">
        <v>563</v>
      </c>
      <c r="J86" s="58"/>
      <c r="K86" s="90" t="s">
        <v>702</v>
      </c>
      <c r="L86" s="90"/>
      <c r="M86" s="91" t="s">
        <v>512</v>
      </c>
      <c r="N86" s="91"/>
      <c r="O86" s="91"/>
      <c r="P86" s="91"/>
      <c r="Q86" s="96"/>
      <c r="R86" s="62" t="s">
        <v>516</v>
      </c>
      <c r="S86" s="98" t="s">
        <v>570</v>
      </c>
      <c r="T86" s="62" t="s">
        <v>517</v>
      </c>
      <c r="U86" s="92" t="s">
        <v>730</v>
      </c>
      <c r="V86" s="92" t="s">
        <v>731</v>
      </c>
      <c r="W86" s="92"/>
      <c r="X86" s="92"/>
      <c r="Y86" s="92"/>
      <c r="Z86" s="92"/>
      <c r="AA86" s="92"/>
      <c r="AB86" s="1"/>
      <c r="AC86" s="1"/>
      <c r="AD86" s="87"/>
      <c r="AE86" s="87"/>
      <c r="AF86" s="87"/>
      <c r="AG86" s="87"/>
      <c r="AH86" s="87"/>
    </row>
    <row r="87">
      <c r="A87" s="88">
        <v>438.0</v>
      </c>
      <c r="B87" s="58" t="s">
        <v>798</v>
      </c>
      <c r="C87" s="89" t="str">
        <f>HYPERLINK("https://childmind.org/article/quick-facts-on-separation-anxiety/","https://childmind.org/article/quick-facts-on-separation-anxiety/")</f>
        <v>https://childmind.org/article/quick-facts-on-separation-anxiety/</v>
      </c>
      <c r="D87" s="62" t="s">
        <v>755</v>
      </c>
      <c r="E87" s="2" t="s">
        <v>636</v>
      </c>
      <c r="F87" s="1"/>
      <c r="G87" s="58" t="s">
        <v>509</v>
      </c>
      <c r="H87" s="58"/>
      <c r="I87" s="58" t="s">
        <v>563</v>
      </c>
      <c r="J87" s="58"/>
      <c r="K87" s="90" t="s">
        <v>597</v>
      </c>
      <c r="L87" s="90" t="s">
        <v>523</v>
      </c>
      <c r="M87" s="91" t="s">
        <v>512</v>
      </c>
      <c r="N87" s="91"/>
      <c r="O87" s="91"/>
      <c r="P87" s="91"/>
      <c r="Q87" s="96"/>
      <c r="R87" s="62" t="s">
        <v>516</v>
      </c>
      <c r="S87" s="98" t="s">
        <v>570</v>
      </c>
      <c r="T87" s="62" t="s">
        <v>517</v>
      </c>
      <c r="U87" s="93" t="s">
        <v>799</v>
      </c>
      <c r="V87" s="92" t="s">
        <v>739</v>
      </c>
      <c r="W87" s="92"/>
      <c r="X87" s="92"/>
      <c r="Y87" s="92"/>
      <c r="Z87" s="92"/>
      <c r="AA87" s="92"/>
      <c r="AB87" s="1"/>
      <c r="AC87" s="1"/>
      <c r="AD87" s="87"/>
      <c r="AE87" s="87"/>
      <c r="AF87" s="87"/>
      <c r="AG87" s="87"/>
      <c r="AH87" s="87"/>
    </row>
    <row r="88">
      <c r="A88" s="88">
        <v>439.0</v>
      </c>
      <c r="B88" s="58" t="s">
        <v>800</v>
      </c>
      <c r="C88" s="89" t="str">
        <f>HYPERLINK("https://childmind.org/article/quick-facts-on-social-anxiety/","https://childmind.org/article/quick-facts-on-social-anxiety/")</f>
        <v>https://childmind.org/article/quick-facts-on-social-anxiety/</v>
      </c>
      <c r="D88" s="62" t="s">
        <v>755</v>
      </c>
      <c r="E88" s="2" t="s">
        <v>636</v>
      </c>
      <c r="F88" s="1"/>
      <c r="G88" s="58" t="s">
        <v>509</v>
      </c>
      <c r="H88" s="58"/>
      <c r="I88" s="58" t="s">
        <v>563</v>
      </c>
      <c r="J88" s="58"/>
      <c r="K88" s="90" t="s">
        <v>597</v>
      </c>
      <c r="L88" s="90" t="s">
        <v>511</v>
      </c>
      <c r="M88" s="91" t="s">
        <v>512</v>
      </c>
      <c r="N88" s="91"/>
      <c r="O88" s="91"/>
      <c r="P88" s="91"/>
      <c r="Q88" s="96"/>
      <c r="R88" s="62" t="s">
        <v>516</v>
      </c>
      <c r="S88" s="98" t="s">
        <v>570</v>
      </c>
      <c r="T88" s="62" t="s">
        <v>517</v>
      </c>
      <c r="U88" s="92" t="s">
        <v>742</v>
      </c>
      <c r="V88" s="92" t="s">
        <v>743</v>
      </c>
      <c r="W88" s="92"/>
      <c r="X88" s="92"/>
      <c r="Y88" s="92"/>
      <c r="Z88" s="92"/>
      <c r="AA88" s="92"/>
      <c r="AB88" s="1"/>
      <c r="AC88" s="1"/>
      <c r="AD88" s="87"/>
      <c r="AE88" s="87"/>
      <c r="AF88" s="87"/>
      <c r="AG88" s="87"/>
      <c r="AH88" s="87"/>
    </row>
    <row r="89">
      <c r="A89" s="88">
        <v>440.0</v>
      </c>
      <c r="B89" s="58" t="s">
        <v>801</v>
      </c>
      <c r="C89" s="89" t="str">
        <f>HYPERLINK("https://childmind.org/article/quick-facts-on-specific-phobia/","https://childmind.org/article/quick-facts-on-specific-phobia/")</f>
        <v>https://childmind.org/article/quick-facts-on-specific-phobia/</v>
      </c>
      <c r="D89" s="62" t="s">
        <v>755</v>
      </c>
      <c r="E89" s="2" t="s">
        <v>636</v>
      </c>
      <c r="F89" s="1"/>
      <c r="G89" s="58" t="s">
        <v>509</v>
      </c>
      <c r="H89" s="58"/>
      <c r="I89" s="58" t="s">
        <v>563</v>
      </c>
      <c r="J89" s="58"/>
      <c r="K89" s="90" t="s">
        <v>597</v>
      </c>
      <c r="L89" s="90" t="s">
        <v>511</v>
      </c>
      <c r="M89" s="91" t="s">
        <v>512</v>
      </c>
      <c r="N89" s="91"/>
      <c r="O89" s="91"/>
      <c r="P89" s="91"/>
      <c r="Q89" s="96"/>
      <c r="R89" s="62" t="s">
        <v>516</v>
      </c>
      <c r="S89" s="98" t="s">
        <v>570</v>
      </c>
      <c r="T89" s="62" t="s">
        <v>517</v>
      </c>
      <c r="U89" s="92" t="s">
        <v>802</v>
      </c>
      <c r="V89" s="92" t="s">
        <v>803</v>
      </c>
      <c r="W89" s="92"/>
      <c r="X89" s="92"/>
      <c r="Y89" s="92"/>
      <c r="Z89" s="92"/>
      <c r="AA89" s="92"/>
      <c r="AB89" s="1"/>
      <c r="AC89" s="1"/>
      <c r="AD89" s="87"/>
      <c r="AE89" s="87"/>
      <c r="AF89" s="87"/>
      <c r="AG89" s="87"/>
      <c r="AH89" s="87"/>
    </row>
    <row r="90">
      <c r="A90" s="88">
        <v>441.0</v>
      </c>
      <c r="B90" s="58" t="s">
        <v>804</v>
      </c>
      <c r="C90" s="89" t="str">
        <f>HYPERLINK("https://childmind.org/article/fear-of-vomiting/","https://childmind.org/article/fear-of-vomiting/")</f>
        <v>https://childmind.org/article/fear-of-vomiting/</v>
      </c>
      <c r="D90" s="62" t="s">
        <v>755</v>
      </c>
      <c r="E90" s="2" t="s">
        <v>636</v>
      </c>
      <c r="F90" s="1" t="s">
        <v>805</v>
      </c>
      <c r="G90" s="58" t="s">
        <v>509</v>
      </c>
      <c r="H90" s="58"/>
      <c r="I90" s="58" t="s">
        <v>473</v>
      </c>
      <c r="J90" s="58"/>
      <c r="K90" s="90" t="s">
        <v>597</v>
      </c>
      <c r="L90" s="90" t="s">
        <v>511</v>
      </c>
      <c r="M90" s="91" t="s">
        <v>512</v>
      </c>
      <c r="N90" s="91"/>
      <c r="O90" s="91" t="s">
        <v>514</v>
      </c>
      <c r="P90" s="91"/>
      <c r="Q90" s="91"/>
      <c r="R90" s="62" t="s">
        <v>516</v>
      </c>
      <c r="S90" s="98" t="s">
        <v>570</v>
      </c>
      <c r="T90" s="62" t="s">
        <v>517</v>
      </c>
      <c r="U90" s="92" t="s">
        <v>802</v>
      </c>
      <c r="V90" s="95" t="s">
        <v>803</v>
      </c>
      <c r="W90" s="92"/>
      <c r="X90" s="92"/>
      <c r="Y90" s="92"/>
      <c r="Z90" s="92"/>
      <c r="AA90" s="92" t="s">
        <v>806</v>
      </c>
      <c r="AB90" s="1"/>
      <c r="AC90" s="1"/>
      <c r="AD90" s="87"/>
      <c r="AE90" s="87"/>
      <c r="AF90" s="87"/>
      <c r="AG90" s="87"/>
      <c r="AH90" s="87"/>
    </row>
    <row r="91">
      <c r="A91" s="88">
        <v>442.0</v>
      </c>
      <c r="B91" s="58" t="s">
        <v>807</v>
      </c>
      <c r="C91" s="89" t="str">
        <f>HYPERLINK("https://childmind.org/article/mood-disorders-and-teenage-girls/","https://childmind.org/article/mood-disorders-and-teenage-girls/")</f>
        <v>https://childmind.org/article/mood-disorders-and-teenage-girls/</v>
      </c>
      <c r="D91" s="62" t="s">
        <v>755</v>
      </c>
      <c r="E91" s="2" t="s">
        <v>636</v>
      </c>
      <c r="F91" s="94" t="s">
        <v>808</v>
      </c>
      <c r="G91" s="58" t="s">
        <v>509</v>
      </c>
      <c r="H91" s="58"/>
      <c r="I91" s="58" t="s">
        <v>473</v>
      </c>
      <c r="J91" s="58" t="s">
        <v>596</v>
      </c>
      <c r="K91" s="90" t="s">
        <v>597</v>
      </c>
      <c r="L91" s="90" t="s">
        <v>523</v>
      </c>
      <c r="M91" s="91" t="s">
        <v>512</v>
      </c>
      <c r="N91" s="91"/>
      <c r="O91" s="91" t="s">
        <v>691</v>
      </c>
      <c r="P91" s="91"/>
      <c r="Q91" s="91"/>
      <c r="R91" s="62" t="s">
        <v>516</v>
      </c>
      <c r="S91" s="58"/>
      <c r="T91" s="62" t="s">
        <v>517</v>
      </c>
      <c r="U91" s="92"/>
      <c r="V91" s="95"/>
      <c r="W91" s="95" t="s">
        <v>809</v>
      </c>
      <c r="X91" s="92"/>
      <c r="Y91" s="92"/>
      <c r="Z91" s="93"/>
      <c r="AA91" s="92"/>
      <c r="AB91" s="1"/>
      <c r="AC91" s="1"/>
      <c r="AD91" s="87"/>
      <c r="AE91" s="87"/>
      <c r="AF91" s="87"/>
      <c r="AG91" s="87"/>
      <c r="AH91" s="87"/>
    </row>
    <row r="92">
      <c r="A92" s="88">
        <v>443.0</v>
      </c>
      <c r="B92" s="61" t="s">
        <v>810</v>
      </c>
      <c r="C92" s="89" t="str">
        <f>HYPERLINK("https://childmind.org/blog/keeping-anxious-kids-from-becoming-anxious-adults/","https://childmind.org/blog/keeping-anxious-kids-from-becoming-anxious-adults/")</f>
        <v>https://childmind.org/blog/keeping-anxious-kids-from-becoming-anxious-adults/</v>
      </c>
      <c r="D92" s="62" t="s">
        <v>755</v>
      </c>
      <c r="E92" s="2" t="s">
        <v>636</v>
      </c>
      <c r="F92" s="1" t="s">
        <v>522</v>
      </c>
      <c r="G92" s="58" t="s">
        <v>509</v>
      </c>
      <c r="H92" s="62" t="s">
        <v>811</v>
      </c>
      <c r="I92" s="58" t="s">
        <v>473</v>
      </c>
      <c r="J92" s="58"/>
      <c r="K92" s="90" t="s">
        <v>597</v>
      </c>
      <c r="L92" s="90" t="s">
        <v>511</v>
      </c>
      <c r="M92" s="91" t="s">
        <v>541</v>
      </c>
      <c r="N92" s="91"/>
      <c r="O92" s="91" t="s">
        <v>543</v>
      </c>
      <c r="P92" s="91"/>
      <c r="Q92" s="91"/>
      <c r="R92" s="62" t="s">
        <v>516</v>
      </c>
      <c r="S92" s="58"/>
      <c r="T92" s="62" t="s">
        <v>517</v>
      </c>
      <c r="U92" s="92"/>
      <c r="V92" s="95"/>
      <c r="W92" s="92"/>
      <c r="X92" s="92"/>
      <c r="Y92" s="92"/>
      <c r="Z92" s="92"/>
      <c r="AA92" s="92"/>
      <c r="AB92" s="1"/>
      <c r="AC92" s="1"/>
      <c r="AD92" s="87"/>
      <c r="AE92" s="87"/>
      <c r="AF92" s="87"/>
      <c r="AG92" s="87"/>
      <c r="AH92" s="87"/>
    </row>
    <row r="93">
      <c r="A93" s="88">
        <v>444.0</v>
      </c>
      <c r="B93" s="61" t="s">
        <v>812</v>
      </c>
      <c r="C93" s="89" t="str">
        <f>HYPERLINK("https://childmind.org/blog/fear-of-vomiting-and-exposure-therapy/","https://childmind.org/blog/fear-of-vomiting-and-exposure-therapy/")</f>
        <v>https://childmind.org/blog/fear-of-vomiting-and-exposure-therapy/</v>
      </c>
      <c r="D93" s="62" t="s">
        <v>755</v>
      </c>
      <c r="E93" s="2" t="s">
        <v>636</v>
      </c>
      <c r="F93" s="1" t="s">
        <v>522</v>
      </c>
      <c r="G93" s="58" t="s">
        <v>509</v>
      </c>
      <c r="H93" s="62" t="s">
        <v>813</v>
      </c>
      <c r="I93" s="58" t="s">
        <v>473</v>
      </c>
      <c r="J93" s="58"/>
      <c r="K93" s="90" t="s">
        <v>774</v>
      </c>
      <c r="L93" s="90" t="s">
        <v>511</v>
      </c>
      <c r="M93" s="91" t="s">
        <v>541</v>
      </c>
      <c r="N93" s="91"/>
      <c r="O93" s="91" t="s">
        <v>543</v>
      </c>
      <c r="P93" s="91"/>
      <c r="Q93" s="91"/>
      <c r="R93" s="62" t="s">
        <v>516</v>
      </c>
      <c r="S93" s="58"/>
      <c r="T93" s="62" t="s">
        <v>517</v>
      </c>
      <c r="U93" s="92" t="s">
        <v>802</v>
      </c>
      <c r="V93" s="92" t="s">
        <v>803</v>
      </c>
      <c r="W93" s="92"/>
      <c r="X93" s="92"/>
      <c r="Y93" s="92"/>
      <c r="Z93" s="92"/>
      <c r="AA93" s="92"/>
      <c r="AB93" s="1"/>
      <c r="AC93" s="1"/>
      <c r="AD93" s="87"/>
      <c r="AE93" s="87"/>
      <c r="AF93" s="87"/>
      <c r="AG93" s="87"/>
      <c r="AH93" s="87"/>
    </row>
    <row r="94">
      <c r="A94" s="88">
        <v>445.0</v>
      </c>
      <c r="B94" s="61" t="s">
        <v>814</v>
      </c>
      <c r="C94" s="89" t="str">
        <f>HYPERLINK("https://childmind.org/blog/jennifer-lawrence-acts-away-social-anxiety/","https://childmind.org/blog/jennifer-lawrence-acts-away-social-anxiety/")</f>
        <v>https://childmind.org/blog/jennifer-lawrence-acts-away-social-anxiety/</v>
      </c>
      <c r="D94" s="62" t="s">
        <v>755</v>
      </c>
      <c r="E94" s="2" t="s">
        <v>636</v>
      </c>
      <c r="F94" s="1" t="s">
        <v>815</v>
      </c>
      <c r="G94" s="58" t="s">
        <v>509</v>
      </c>
      <c r="H94" s="62" t="s">
        <v>816</v>
      </c>
      <c r="I94" s="58" t="s">
        <v>473</v>
      </c>
      <c r="J94" s="58"/>
      <c r="K94" s="90" t="s">
        <v>597</v>
      </c>
      <c r="L94" s="90" t="s">
        <v>511</v>
      </c>
      <c r="M94" s="91" t="s">
        <v>541</v>
      </c>
      <c r="N94" s="91"/>
      <c r="O94" s="91" t="s">
        <v>543</v>
      </c>
      <c r="P94" s="91"/>
      <c r="Q94" s="91"/>
      <c r="R94" s="62" t="s">
        <v>516</v>
      </c>
      <c r="S94" s="58"/>
      <c r="T94" s="62" t="s">
        <v>517</v>
      </c>
      <c r="U94" s="92" t="s">
        <v>742</v>
      </c>
      <c r="V94" s="92" t="s">
        <v>743</v>
      </c>
      <c r="W94" s="92"/>
      <c r="X94" s="92"/>
      <c r="Y94" s="92"/>
      <c r="Z94" s="92"/>
      <c r="AA94" s="92"/>
      <c r="AB94" s="1"/>
      <c r="AC94" s="1"/>
      <c r="AD94" s="87"/>
      <c r="AE94" s="87"/>
      <c r="AF94" s="87"/>
      <c r="AG94" s="87"/>
      <c r="AH94" s="87"/>
    </row>
    <row r="95">
      <c r="A95" s="88">
        <v>446.0</v>
      </c>
      <c r="B95" s="61" t="s">
        <v>817</v>
      </c>
      <c r="C95" s="89" t="str">
        <f>HYPERLINK("https://childmind.org/blog/victoria-azarenka-panic-attacks-and-armchair-diagnoses/","https://childmind.org/blog/victoria-azarenka-panic-attacks-and-armchair-diagnoses/")</f>
        <v>https://childmind.org/blog/victoria-azarenka-panic-attacks-and-armchair-diagnoses/</v>
      </c>
      <c r="D95" s="62" t="s">
        <v>755</v>
      </c>
      <c r="E95" s="2" t="s">
        <v>636</v>
      </c>
      <c r="F95" s="1" t="s">
        <v>815</v>
      </c>
      <c r="G95" s="58" t="s">
        <v>509</v>
      </c>
      <c r="H95" s="62" t="s">
        <v>818</v>
      </c>
      <c r="I95" s="58" t="s">
        <v>473</v>
      </c>
      <c r="J95" s="58"/>
      <c r="K95" s="90" t="s">
        <v>819</v>
      </c>
      <c r="L95" s="90"/>
      <c r="M95" s="91" t="s">
        <v>541</v>
      </c>
      <c r="N95" s="91"/>
      <c r="O95" s="91" t="s">
        <v>543</v>
      </c>
      <c r="P95" s="91"/>
      <c r="Q95" s="91"/>
      <c r="R95" s="62" t="s">
        <v>516</v>
      </c>
      <c r="S95" s="58"/>
      <c r="T95" s="62" t="s">
        <v>517</v>
      </c>
      <c r="U95" s="92" t="s">
        <v>730</v>
      </c>
      <c r="V95" s="92" t="s">
        <v>731</v>
      </c>
      <c r="W95" s="92"/>
      <c r="X95" s="92"/>
      <c r="Y95" s="92"/>
      <c r="Z95" s="92"/>
      <c r="AA95" s="92"/>
      <c r="AB95" s="1"/>
      <c r="AC95" s="1"/>
      <c r="AD95" s="87"/>
      <c r="AE95" s="87"/>
      <c r="AF95" s="87"/>
      <c r="AG95" s="87"/>
      <c r="AH95" s="87"/>
    </row>
    <row r="96">
      <c r="A96" s="88">
        <v>447.0</v>
      </c>
      <c r="B96" s="61" t="s">
        <v>820</v>
      </c>
      <c r="C96" s="89" t="str">
        <f>HYPERLINK("https://childmind.org/blog/fearless-friends-and-canine-companions/","https://childmind.org/blog/fearless-friends-and-canine-companions/")</f>
        <v>https://childmind.org/blog/fearless-friends-and-canine-companions/</v>
      </c>
      <c r="D96" s="62" t="s">
        <v>755</v>
      </c>
      <c r="E96" s="2" t="s">
        <v>636</v>
      </c>
      <c r="F96" s="1" t="s">
        <v>815</v>
      </c>
      <c r="G96" s="58" t="s">
        <v>509</v>
      </c>
      <c r="H96" s="62" t="s">
        <v>821</v>
      </c>
      <c r="I96" s="58" t="s">
        <v>473</v>
      </c>
      <c r="J96" s="58"/>
      <c r="K96" s="90" t="s">
        <v>597</v>
      </c>
      <c r="L96" s="90" t="s">
        <v>511</v>
      </c>
      <c r="M96" s="91" t="s">
        <v>541</v>
      </c>
      <c r="N96" s="91"/>
      <c r="O96" s="91" t="s">
        <v>543</v>
      </c>
      <c r="P96" s="91"/>
      <c r="Q96" s="91"/>
      <c r="R96" s="62" t="s">
        <v>516</v>
      </c>
      <c r="S96" s="58"/>
      <c r="T96" s="62" t="s">
        <v>517</v>
      </c>
      <c r="U96" s="92" t="s">
        <v>822</v>
      </c>
      <c r="V96" s="92" t="s">
        <v>823</v>
      </c>
      <c r="W96" s="92"/>
      <c r="X96" s="92"/>
      <c r="Y96" s="92"/>
      <c r="Z96" s="92"/>
      <c r="AA96" s="92"/>
      <c r="AB96" s="1"/>
      <c r="AC96" s="1"/>
      <c r="AD96" s="87"/>
      <c r="AE96" s="87"/>
      <c r="AF96" s="87"/>
      <c r="AG96" s="87"/>
      <c r="AH96" s="87"/>
    </row>
    <row r="97">
      <c r="A97" s="88">
        <v>449.0</v>
      </c>
      <c r="B97" s="61" t="s">
        <v>824</v>
      </c>
      <c r="C97" s="89" t="str">
        <f>HYPERLINK("https://childmind.org/article/helping-children-with-autism-learn-to-communicate/","https://childmind.org/article/helping-children-with-autism-learn-to-communicate/")</f>
        <v>https://childmind.org/article/helping-children-with-autism-learn-to-communicate/</v>
      </c>
      <c r="D97" s="62" t="s">
        <v>755</v>
      </c>
      <c r="E97" s="2" t="s">
        <v>636</v>
      </c>
      <c r="F97" s="1" t="s">
        <v>522</v>
      </c>
      <c r="G97" s="58" t="s">
        <v>509</v>
      </c>
      <c r="H97" s="58"/>
      <c r="I97" s="58" t="s">
        <v>473</v>
      </c>
      <c r="J97" s="58"/>
      <c r="K97" s="90" t="s">
        <v>510</v>
      </c>
      <c r="L97" s="90" t="s">
        <v>511</v>
      </c>
      <c r="M97" s="91" t="s">
        <v>541</v>
      </c>
      <c r="N97" s="91"/>
      <c r="O97" s="91" t="s">
        <v>543</v>
      </c>
      <c r="P97" s="91"/>
      <c r="Q97" s="91"/>
      <c r="R97" s="62" t="s">
        <v>516</v>
      </c>
      <c r="S97" s="98" t="s">
        <v>570</v>
      </c>
      <c r="T97" s="62" t="s">
        <v>517</v>
      </c>
      <c r="U97" s="92" t="s">
        <v>825</v>
      </c>
      <c r="V97" s="92" t="s">
        <v>475</v>
      </c>
      <c r="W97" s="92"/>
      <c r="X97" s="92"/>
      <c r="Y97" s="92"/>
      <c r="Z97" s="92"/>
      <c r="AA97" s="92" t="s">
        <v>826</v>
      </c>
      <c r="AB97" s="1"/>
      <c r="AC97" s="1"/>
      <c r="AD97" s="87"/>
      <c r="AE97" s="87"/>
      <c r="AF97" s="87"/>
      <c r="AG97" s="87"/>
      <c r="AH97" s="87"/>
    </row>
    <row r="98">
      <c r="A98" s="88">
        <v>450.0</v>
      </c>
      <c r="B98" s="61" t="s">
        <v>827</v>
      </c>
      <c r="C98" s="89" t="str">
        <f>HYPERLINK("https://childmind.org/article/do-sensory-processing-issues-get-better-over-time/","https://childmind.org/article/do-sensory-processing-issues-get-better-over-time/")</f>
        <v>https://childmind.org/article/do-sensory-processing-issues-get-better-over-time/</v>
      </c>
      <c r="D98" s="62" t="s">
        <v>755</v>
      </c>
      <c r="E98" s="2" t="s">
        <v>636</v>
      </c>
      <c r="F98" s="1" t="s">
        <v>828</v>
      </c>
      <c r="G98" s="58" t="s">
        <v>509</v>
      </c>
      <c r="H98" s="58"/>
      <c r="I98" s="58" t="s">
        <v>473</v>
      </c>
      <c r="J98" s="58"/>
      <c r="K98" s="90" t="s">
        <v>510</v>
      </c>
      <c r="L98" s="90"/>
      <c r="M98" s="91" t="s">
        <v>512</v>
      </c>
      <c r="N98" s="91"/>
      <c r="O98" s="91" t="s">
        <v>514</v>
      </c>
      <c r="P98" s="91"/>
      <c r="Q98" s="91"/>
      <c r="R98" s="62" t="s">
        <v>516</v>
      </c>
      <c r="S98" s="58"/>
      <c r="T98" s="62" t="s">
        <v>517</v>
      </c>
      <c r="U98" s="92" t="s">
        <v>825</v>
      </c>
      <c r="V98" s="92" t="s">
        <v>475</v>
      </c>
      <c r="W98" s="92"/>
      <c r="X98" s="92"/>
      <c r="Y98" s="92"/>
      <c r="Z98" s="92"/>
      <c r="AA98" s="92" t="s">
        <v>829</v>
      </c>
      <c r="AB98" s="1"/>
      <c r="AC98" s="1"/>
      <c r="AD98" s="87"/>
      <c r="AE98" s="87"/>
      <c r="AF98" s="87"/>
      <c r="AG98" s="87"/>
      <c r="AH98" s="87"/>
    </row>
    <row r="99">
      <c r="A99" s="88">
        <v>452.0</v>
      </c>
      <c r="B99" s="61" t="s">
        <v>830</v>
      </c>
      <c r="C99" s="89" t="str">
        <f>HYPERLINK("https://childmind.org/article/every-autistic-girl-wishes-parents-knew/","https://childmind.org/article/every-autistic-girl-wishes-parents-knew/")</f>
        <v>https://childmind.org/article/every-autistic-girl-wishes-parents-knew/</v>
      </c>
      <c r="D99" s="62" t="s">
        <v>755</v>
      </c>
      <c r="E99" s="2" t="s">
        <v>636</v>
      </c>
      <c r="F99" s="1"/>
      <c r="G99" s="58" t="s">
        <v>509</v>
      </c>
      <c r="H99" s="58"/>
      <c r="I99" s="58" t="s">
        <v>473</v>
      </c>
      <c r="J99" s="58" t="s">
        <v>596</v>
      </c>
      <c r="K99" s="90" t="s">
        <v>597</v>
      </c>
      <c r="L99" s="90" t="s">
        <v>511</v>
      </c>
      <c r="M99" s="91" t="s">
        <v>541</v>
      </c>
      <c r="N99" s="91"/>
      <c r="O99" s="91" t="s">
        <v>543</v>
      </c>
      <c r="P99" s="91"/>
      <c r="Q99" s="91"/>
      <c r="R99" s="62" t="s">
        <v>516</v>
      </c>
      <c r="S99" s="58"/>
      <c r="T99" s="62" t="s">
        <v>517</v>
      </c>
      <c r="U99" s="92" t="s">
        <v>825</v>
      </c>
      <c r="V99" s="92" t="s">
        <v>475</v>
      </c>
      <c r="W99" s="92"/>
      <c r="X99" s="92"/>
      <c r="Y99" s="92"/>
      <c r="Z99" s="92"/>
      <c r="AA99" s="92"/>
      <c r="AB99" s="1"/>
      <c r="AC99" s="1"/>
      <c r="AD99" s="87"/>
      <c r="AE99" s="87"/>
      <c r="AF99" s="87"/>
      <c r="AG99" s="87"/>
      <c r="AH99" s="87"/>
    </row>
    <row r="100">
      <c r="A100" s="88">
        <v>453.0</v>
      </c>
      <c r="B100" s="61" t="s">
        <v>831</v>
      </c>
      <c r="C100" s="89" t="str">
        <f>HYPERLINK("https://childmind.org/article/autistic-girls-overlooked-undiagnosed-autism/","https://childmind.org/article/autistic-girls-overlooked-undiagnosed-autism/")</f>
        <v>https://childmind.org/article/autistic-girls-overlooked-undiagnosed-autism/</v>
      </c>
      <c r="D100" s="62" t="s">
        <v>755</v>
      </c>
      <c r="E100" s="2" t="s">
        <v>636</v>
      </c>
      <c r="F100" s="1"/>
      <c r="G100" s="58" t="s">
        <v>509</v>
      </c>
      <c r="H100" s="58"/>
      <c r="I100" s="58" t="s">
        <v>473</v>
      </c>
      <c r="J100" s="58" t="s">
        <v>596</v>
      </c>
      <c r="K100" s="90" t="s">
        <v>618</v>
      </c>
      <c r="L100" s="90" t="s">
        <v>511</v>
      </c>
      <c r="M100" s="91" t="s">
        <v>541</v>
      </c>
      <c r="N100" s="91"/>
      <c r="O100" s="91" t="s">
        <v>543</v>
      </c>
      <c r="P100" s="91"/>
      <c r="Q100" s="91"/>
      <c r="R100" s="62" t="s">
        <v>516</v>
      </c>
      <c r="S100" s="98" t="s">
        <v>570</v>
      </c>
      <c r="T100" s="62" t="s">
        <v>517</v>
      </c>
      <c r="U100" s="92" t="s">
        <v>825</v>
      </c>
      <c r="V100" s="92" t="s">
        <v>475</v>
      </c>
      <c r="W100" s="92"/>
      <c r="X100" s="92"/>
      <c r="Y100" s="92"/>
      <c r="Z100" s="92"/>
      <c r="AA100" s="92" t="s">
        <v>832</v>
      </c>
      <c r="AB100" s="1"/>
      <c r="AC100" s="1"/>
      <c r="AD100" s="87"/>
      <c r="AE100" s="87"/>
      <c r="AF100" s="87"/>
      <c r="AG100" s="87"/>
      <c r="AH100" s="87"/>
    </row>
    <row r="101">
      <c r="A101" s="88">
        <v>454.0</v>
      </c>
      <c r="B101" s="61" t="s">
        <v>833</v>
      </c>
      <c r="C101" s="89" t="str">
        <f>HYPERLINK("https://childmind.org/article/know-getting-good-aba/","https://childmind.org/article/know-getting-good-aba/")</f>
        <v>https://childmind.org/article/know-getting-good-aba/</v>
      </c>
      <c r="D101" s="62" t="s">
        <v>755</v>
      </c>
      <c r="E101" s="2" t="s">
        <v>636</v>
      </c>
      <c r="F101" s="1"/>
      <c r="G101" s="58" t="s">
        <v>509</v>
      </c>
      <c r="H101" s="58"/>
      <c r="I101" s="58" t="s">
        <v>473</v>
      </c>
      <c r="J101" s="58"/>
      <c r="K101" s="90" t="s">
        <v>597</v>
      </c>
      <c r="L101" s="90" t="s">
        <v>511</v>
      </c>
      <c r="M101" s="91" t="s">
        <v>541</v>
      </c>
      <c r="N101" s="91"/>
      <c r="O101" s="91"/>
      <c r="P101" s="91"/>
      <c r="Q101" s="96"/>
      <c r="R101" s="62" t="s">
        <v>516</v>
      </c>
      <c r="S101" s="98" t="s">
        <v>570</v>
      </c>
      <c r="T101" s="62" t="s">
        <v>517</v>
      </c>
      <c r="U101" s="92" t="s">
        <v>825</v>
      </c>
      <c r="V101" s="92" t="s">
        <v>475</v>
      </c>
      <c r="W101" s="92"/>
      <c r="X101" s="92"/>
      <c r="Y101" s="92"/>
      <c r="Z101" s="92"/>
      <c r="AA101" s="92" t="s">
        <v>834</v>
      </c>
      <c r="AB101" s="1"/>
      <c r="AC101" s="1"/>
      <c r="AD101" s="87"/>
      <c r="AE101" s="87"/>
      <c r="AF101" s="87"/>
      <c r="AG101" s="87"/>
      <c r="AH101" s="87"/>
    </row>
    <row r="102">
      <c r="A102" s="88">
        <v>455.0</v>
      </c>
      <c r="B102" s="58" t="s">
        <v>835</v>
      </c>
      <c r="C102" s="89" t="str">
        <f>HYPERLINK("https://childmind.org/article/controversy-around-applied-behavior-analysis/","https://childmind.org/article/controversy-around-applied-behavior-analysis/")</f>
        <v>https://childmind.org/article/controversy-around-applied-behavior-analysis/</v>
      </c>
      <c r="D102" s="62" t="s">
        <v>755</v>
      </c>
      <c r="E102" s="2" t="s">
        <v>636</v>
      </c>
      <c r="F102" s="1"/>
      <c r="G102" s="58" t="s">
        <v>509</v>
      </c>
      <c r="H102" s="58"/>
      <c r="I102" s="58" t="s">
        <v>473</v>
      </c>
      <c r="J102" s="58"/>
      <c r="K102" s="90" t="s">
        <v>618</v>
      </c>
      <c r="L102" s="90" t="s">
        <v>511</v>
      </c>
      <c r="M102" s="91" t="s">
        <v>541</v>
      </c>
      <c r="N102" s="91"/>
      <c r="O102" s="91"/>
      <c r="P102" s="91"/>
      <c r="Q102" s="96"/>
      <c r="R102" s="62" t="s">
        <v>516</v>
      </c>
      <c r="S102" s="98" t="s">
        <v>570</v>
      </c>
      <c r="T102" s="62" t="s">
        <v>517</v>
      </c>
      <c r="U102" s="92" t="s">
        <v>825</v>
      </c>
      <c r="V102" s="92" t="s">
        <v>475</v>
      </c>
      <c r="W102" s="92"/>
      <c r="X102" s="92"/>
      <c r="Y102" s="92"/>
      <c r="Z102" s="92"/>
      <c r="AA102" s="92" t="s">
        <v>834</v>
      </c>
      <c r="AB102" s="1"/>
      <c r="AC102" s="1"/>
      <c r="AD102" s="87"/>
      <c r="AE102" s="87"/>
      <c r="AF102" s="87"/>
      <c r="AG102" s="87"/>
      <c r="AH102" s="87"/>
    </row>
    <row r="103">
      <c r="A103" s="88">
        <v>456.0</v>
      </c>
      <c r="B103" s="58" t="s">
        <v>836</v>
      </c>
      <c r="C103" s="89" t="str">
        <f>HYPERLINK("https://childmind.org/article/what-is-applied-behavior-analysis/","https://childmind.org/article/what-is-applied-behavior-analysis/")</f>
        <v>https://childmind.org/article/what-is-applied-behavior-analysis/</v>
      </c>
      <c r="D103" s="62" t="s">
        <v>755</v>
      </c>
      <c r="E103" s="2" t="s">
        <v>636</v>
      </c>
      <c r="F103" s="1"/>
      <c r="G103" s="58" t="s">
        <v>509</v>
      </c>
      <c r="H103" s="58"/>
      <c r="I103" s="58" t="s">
        <v>473</v>
      </c>
      <c r="J103" s="58"/>
      <c r="K103" s="90" t="s">
        <v>597</v>
      </c>
      <c r="L103" s="90" t="s">
        <v>511</v>
      </c>
      <c r="M103" s="91" t="s">
        <v>541</v>
      </c>
      <c r="N103" s="91"/>
      <c r="O103" s="90"/>
      <c r="P103" s="90"/>
      <c r="Q103" s="107"/>
      <c r="R103" s="62" t="s">
        <v>516</v>
      </c>
      <c r="S103" s="98" t="s">
        <v>570</v>
      </c>
      <c r="T103" s="62" t="s">
        <v>517</v>
      </c>
      <c r="U103" s="92" t="s">
        <v>825</v>
      </c>
      <c r="V103" s="92" t="s">
        <v>475</v>
      </c>
      <c r="W103" s="92"/>
      <c r="X103" s="92"/>
      <c r="Y103" s="92"/>
      <c r="Z103" s="92"/>
      <c r="AA103" s="92" t="s">
        <v>834</v>
      </c>
      <c r="AB103" s="1"/>
      <c r="AC103" s="1"/>
      <c r="AD103" s="87"/>
      <c r="AE103" s="87"/>
      <c r="AF103" s="87"/>
      <c r="AG103" s="87"/>
      <c r="AH103" s="87"/>
    </row>
    <row r="104">
      <c r="A104" s="88">
        <v>457.0</v>
      </c>
      <c r="B104" s="61" t="s">
        <v>837</v>
      </c>
      <c r="C104" s="89" t="str">
        <f>HYPERLINK("https://childmind.org/article/what-should-evaluation-autism-look-like/","https://childmind.org/article/what-should-evaluation-autism-look-like/")</f>
        <v>https://childmind.org/article/what-should-evaluation-autism-look-like/</v>
      </c>
      <c r="D104" s="62" t="s">
        <v>755</v>
      </c>
      <c r="E104" s="2" t="s">
        <v>636</v>
      </c>
      <c r="F104" s="1" t="s">
        <v>508</v>
      </c>
      <c r="G104" s="58" t="s">
        <v>509</v>
      </c>
      <c r="H104" s="58"/>
      <c r="I104" s="58" t="s">
        <v>473</v>
      </c>
      <c r="J104" s="58"/>
      <c r="K104" s="90" t="s">
        <v>597</v>
      </c>
      <c r="L104" s="90" t="s">
        <v>511</v>
      </c>
      <c r="M104" s="91" t="s">
        <v>541</v>
      </c>
      <c r="N104" s="91"/>
      <c r="O104" s="90"/>
      <c r="P104" s="90"/>
      <c r="Q104" s="107"/>
      <c r="R104" s="62" t="s">
        <v>516</v>
      </c>
      <c r="S104" s="98" t="s">
        <v>570</v>
      </c>
      <c r="T104" s="62" t="s">
        <v>517</v>
      </c>
      <c r="U104" s="92" t="s">
        <v>825</v>
      </c>
      <c r="V104" s="92" t="s">
        <v>475</v>
      </c>
      <c r="W104" s="92"/>
      <c r="X104" s="92"/>
      <c r="Y104" s="92"/>
      <c r="Z104" s="92"/>
      <c r="AA104" s="92" t="s">
        <v>838</v>
      </c>
      <c r="AB104" s="1"/>
      <c r="AC104" s="1"/>
      <c r="AD104" s="87"/>
      <c r="AE104" s="87"/>
      <c r="AF104" s="87"/>
      <c r="AG104" s="87"/>
      <c r="AH104" s="87"/>
    </row>
    <row r="105">
      <c r="A105" s="88">
        <v>458.0</v>
      </c>
      <c r="B105" s="61" t="s">
        <v>839</v>
      </c>
      <c r="C105" s="89" t="str">
        <f>HYPERLINK("https://childmind.org/article/what-applied-behavior-analysis-aba/","https://childmind.org/article/what-applied-behavior-analysis-aba/")</f>
        <v>https://childmind.org/article/what-applied-behavior-analysis-aba/</v>
      </c>
      <c r="D105" s="62" t="s">
        <v>755</v>
      </c>
      <c r="E105" s="2" t="s">
        <v>636</v>
      </c>
      <c r="F105" s="94" t="s">
        <v>840</v>
      </c>
      <c r="G105" s="58" t="s">
        <v>509</v>
      </c>
      <c r="H105" s="58"/>
      <c r="I105" s="58" t="s">
        <v>473</v>
      </c>
      <c r="J105" s="58"/>
      <c r="K105" s="90" t="s">
        <v>597</v>
      </c>
      <c r="L105" s="90" t="s">
        <v>511</v>
      </c>
      <c r="M105" s="91" t="s">
        <v>541</v>
      </c>
      <c r="N105" s="91"/>
      <c r="O105" s="90"/>
      <c r="P105" s="90"/>
      <c r="Q105" s="107"/>
      <c r="R105" s="62" t="s">
        <v>516</v>
      </c>
      <c r="S105" s="58"/>
      <c r="T105" s="62" t="s">
        <v>517</v>
      </c>
      <c r="U105" s="92" t="s">
        <v>825</v>
      </c>
      <c r="V105" s="92" t="s">
        <v>475</v>
      </c>
      <c r="W105" s="92"/>
      <c r="X105" s="92"/>
      <c r="Y105" s="92"/>
      <c r="Z105" s="92"/>
      <c r="AA105" s="92" t="s">
        <v>834</v>
      </c>
      <c r="AB105" s="1"/>
      <c r="AC105" s="1"/>
      <c r="AD105" s="87"/>
      <c r="AE105" s="87"/>
      <c r="AF105" s="87"/>
      <c r="AG105" s="87"/>
      <c r="AH105" s="87"/>
    </row>
    <row r="106">
      <c r="A106" s="88">
        <v>459.0</v>
      </c>
      <c r="B106" s="61" t="s">
        <v>841</v>
      </c>
      <c r="C106" s="89" t="str">
        <f>HYPERLINK("https://childmind.org/article/why-do-kids-have-trouble-with-transitions/","https://childmind.org/article/why-do-kids-have-trouble-with-transitions/")</f>
        <v>https://childmind.org/article/why-do-kids-have-trouble-with-transitions/</v>
      </c>
      <c r="D106" s="62" t="s">
        <v>755</v>
      </c>
      <c r="E106" s="2" t="s">
        <v>636</v>
      </c>
      <c r="F106" s="94" t="s">
        <v>842</v>
      </c>
      <c r="G106" s="58" t="s">
        <v>509</v>
      </c>
      <c r="H106" s="58"/>
      <c r="I106" s="58" t="s">
        <v>473</v>
      </c>
      <c r="J106" s="58"/>
      <c r="K106" s="90" t="s">
        <v>597</v>
      </c>
      <c r="L106" s="90" t="s">
        <v>511</v>
      </c>
      <c r="M106" s="91" t="s">
        <v>512</v>
      </c>
      <c r="N106" s="91"/>
      <c r="O106" s="91" t="s">
        <v>514</v>
      </c>
      <c r="P106" s="91"/>
      <c r="Q106" s="91"/>
      <c r="R106" s="62" t="s">
        <v>516</v>
      </c>
      <c r="S106" s="98" t="s">
        <v>570</v>
      </c>
      <c r="T106" s="62" t="s">
        <v>517</v>
      </c>
      <c r="U106" s="92" t="s">
        <v>825</v>
      </c>
      <c r="V106" s="92" t="s">
        <v>475</v>
      </c>
      <c r="W106" s="92"/>
      <c r="X106" s="92"/>
      <c r="Y106" s="92"/>
      <c r="Z106" s="93"/>
      <c r="AA106" s="92" t="s">
        <v>843</v>
      </c>
      <c r="AB106" s="1"/>
      <c r="AC106" s="1"/>
      <c r="AD106" s="87"/>
      <c r="AE106" s="87"/>
      <c r="AF106" s="87"/>
      <c r="AG106" s="87"/>
      <c r="AH106" s="87"/>
    </row>
    <row r="107">
      <c r="A107" s="88">
        <v>460.0</v>
      </c>
      <c r="B107" s="61" t="s">
        <v>844</v>
      </c>
      <c r="C107" s="89" t="str">
        <f>HYPERLINK("https://childmind.org/article/how-can-we-help-kids-with-transitions/","https://childmind.org/article/how-can-we-help-kids-with-transitions/")</f>
        <v>https://childmind.org/article/how-can-we-help-kids-with-transitions/</v>
      </c>
      <c r="D107" s="62" t="s">
        <v>755</v>
      </c>
      <c r="E107" s="2" t="s">
        <v>636</v>
      </c>
      <c r="F107" s="1"/>
      <c r="G107" s="58" t="s">
        <v>509</v>
      </c>
      <c r="H107" s="58"/>
      <c r="I107" s="58" t="s">
        <v>473</v>
      </c>
      <c r="J107" s="58"/>
      <c r="K107" s="90" t="s">
        <v>510</v>
      </c>
      <c r="L107" s="90" t="s">
        <v>511</v>
      </c>
      <c r="M107" s="91" t="s">
        <v>512</v>
      </c>
      <c r="N107" s="91"/>
      <c r="O107" s="91" t="s">
        <v>514</v>
      </c>
      <c r="P107" s="91"/>
      <c r="Q107" s="91"/>
      <c r="R107" s="62" t="s">
        <v>516</v>
      </c>
      <c r="S107" s="98" t="s">
        <v>570</v>
      </c>
      <c r="T107" s="62" t="s">
        <v>517</v>
      </c>
      <c r="U107" s="92" t="s">
        <v>825</v>
      </c>
      <c r="V107" s="92" t="s">
        <v>475</v>
      </c>
      <c r="W107" s="92"/>
      <c r="X107" s="92"/>
      <c r="Y107" s="92"/>
      <c r="Z107" s="92"/>
      <c r="AA107" s="92" t="s">
        <v>843</v>
      </c>
      <c r="AB107" s="1"/>
      <c r="AC107" s="1"/>
      <c r="AD107" s="87"/>
      <c r="AE107" s="87"/>
      <c r="AF107" s="87"/>
      <c r="AG107" s="87"/>
      <c r="AH107" s="87"/>
    </row>
    <row r="108">
      <c r="A108" s="88">
        <v>461.0</v>
      </c>
      <c r="B108" s="61" t="s">
        <v>845</v>
      </c>
      <c r="C108" s="89" t="str">
        <f>HYPERLINK("https://childmind.org/article/why-autism-diagnoses-are-often-delayed/","https://childmind.org/article/why-autism-diagnoses-are-often-delayed/")</f>
        <v>https://childmind.org/article/why-autism-diagnoses-are-often-delayed/</v>
      </c>
      <c r="D108" s="62" t="s">
        <v>755</v>
      </c>
      <c r="E108" s="2" t="s">
        <v>636</v>
      </c>
      <c r="F108" s="1" t="s">
        <v>522</v>
      </c>
      <c r="G108" s="58" t="s">
        <v>509</v>
      </c>
      <c r="H108" s="58"/>
      <c r="I108" s="58" t="s">
        <v>473</v>
      </c>
      <c r="J108" s="58"/>
      <c r="K108" s="90" t="s">
        <v>618</v>
      </c>
      <c r="L108" s="90" t="s">
        <v>511</v>
      </c>
      <c r="M108" s="91" t="s">
        <v>541</v>
      </c>
      <c r="N108" s="91"/>
      <c r="O108" s="91" t="s">
        <v>543</v>
      </c>
      <c r="P108" s="91"/>
      <c r="Q108" s="91"/>
      <c r="R108" s="62" t="s">
        <v>516</v>
      </c>
      <c r="S108" s="98" t="s">
        <v>570</v>
      </c>
      <c r="T108" s="62" t="s">
        <v>517</v>
      </c>
      <c r="U108" s="92" t="s">
        <v>825</v>
      </c>
      <c r="V108" s="92" t="s">
        <v>475</v>
      </c>
      <c r="W108" s="92"/>
      <c r="X108" s="92"/>
      <c r="Y108" s="92"/>
      <c r="Z108" s="92"/>
      <c r="AA108" s="92" t="s">
        <v>846</v>
      </c>
      <c r="AB108" s="1"/>
      <c r="AC108" s="1"/>
      <c r="AD108" s="87"/>
      <c r="AE108" s="87"/>
      <c r="AF108" s="87"/>
      <c r="AG108" s="87"/>
      <c r="AH108" s="87"/>
    </row>
    <row r="109">
      <c r="A109" s="88">
        <v>462.0</v>
      </c>
      <c r="B109" s="58" t="s">
        <v>847</v>
      </c>
      <c r="C109" s="89" t="str">
        <f>HYPERLINK("https://childmind.org/article/autism-and-stimming/","https://childmind.org/article/autism-and-stimming/")</f>
        <v>https://childmind.org/article/autism-and-stimming/</v>
      </c>
      <c r="D109" s="62" t="s">
        <v>755</v>
      </c>
      <c r="E109" s="2" t="s">
        <v>636</v>
      </c>
      <c r="F109" s="1" t="s">
        <v>848</v>
      </c>
      <c r="G109" s="58" t="s">
        <v>509</v>
      </c>
      <c r="H109" s="58"/>
      <c r="I109" s="58" t="s">
        <v>473</v>
      </c>
      <c r="J109" s="58"/>
      <c r="K109" s="90" t="s">
        <v>597</v>
      </c>
      <c r="L109" s="90" t="s">
        <v>511</v>
      </c>
      <c r="M109" s="91" t="s">
        <v>541</v>
      </c>
      <c r="N109" s="91"/>
      <c r="O109" s="91" t="s">
        <v>543</v>
      </c>
      <c r="P109" s="91"/>
      <c r="Q109" s="91"/>
      <c r="R109" s="62" t="s">
        <v>516</v>
      </c>
      <c r="S109" s="58"/>
      <c r="T109" s="62" t="s">
        <v>517</v>
      </c>
      <c r="U109" s="92" t="s">
        <v>825</v>
      </c>
      <c r="V109" s="92" t="s">
        <v>475</v>
      </c>
      <c r="W109" s="92"/>
      <c r="X109" s="92"/>
      <c r="Y109" s="92"/>
      <c r="Z109" s="92"/>
      <c r="AA109" s="92" t="s">
        <v>849</v>
      </c>
      <c r="AB109" s="1"/>
      <c r="AC109" s="1"/>
      <c r="AD109" s="87"/>
      <c r="AE109" s="87"/>
      <c r="AF109" s="87"/>
      <c r="AG109" s="87"/>
      <c r="AH109" s="87"/>
    </row>
    <row r="110">
      <c r="A110" s="88">
        <v>463.0</v>
      </c>
      <c r="B110" s="61" t="s">
        <v>850</v>
      </c>
      <c r="C110" s="89" t="str">
        <f>HYPERLINK("https://childmind.org/article/autism-behaviors-do-they-reflect-medical-issues/","https://childmind.org/article/autism-behaviors-do-they-reflect-medical-issues/")</f>
        <v>https://childmind.org/article/autism-behaviors-do-they-reflect-medical-issues/</v>
      </c>
      <c r="D110" s="62" t="s">
        <v>755</v>
      </c>
      <c r="E110" s="2" t="s">
        <v>636</v>
      </c>
      <c r="F110" s="1" t="s">
        <v>522</v>
      </c>
      <c r="G110" s="58" t="s">
        <v>509</v>
      </c>
      <c r="H110" s="58"/>
      <c r="I110" s="58" t="s">
        <v>473</v>
      </c>
      <c r="J110" s="58"/>
      <c r="K110" s="90" t="s">
        <v>618</v>
      </c>
      <c r="L110" s="90" t="s">
        <v>511</v>
      </c>
      <c r="M110" s="91" t="s">
        <v>541</v>
      </c>
      <c r="N110" s="91"/>
      <c r="O110" s="91" t="s">
        <v>543</v>
      </c>
      <c r="P110" s="91"/>
      <c r="Q110" s="91"/>
      <c r="R110" s="62" t="s">
        <v>516</v>
      </c>
      <c r="S110" s="98" t="s">
        <v>570</v>
      </c>
      <c r="T110" s="62" t="s">
        <v>517</v>
      </c>
      <c r="U110" s="92" t="s">
        <v>825</v>
      </c>
      <c r="V110" s="92" t="s">
        <v>475</v>
      </c>
      <c r="W110" s="92"/>
      <c r="X110" s="92"/>
      <c r="Y110" s="92"/>
      <c r="Z110" s="92"/>
      <c r="AA110" s="92" t="s">
        <v>851</v>
      </c>
      <c r="AB110" s="1"/>
      <c r="AC110" s="1"/>
      <c r="AD110" s="87"/>
      <c r="AE110" s="87"/>
      <c r="AF110" s="87"/>
      <c r="AG110" s="87"/>
      <c r="AH110" s="87"/>
    </row>
    <row r="111">
      <c r="A111" s="88">
        <v>464.0</v>
      </c>
      <c r="B111" s="58" t="s">
        <v>852</v>
      </c>
      <c r="C111" s="89" t="str">
        <f>HYPERLINK("https://childmind.org/article/sensory-processing-issues-explained/","https://childmind.org/article/sensory-processing-issues-explained/")</f>
        <v>https://childmind.org/article/sensory-processing-issues-explained/</v>
      </c>
      <c r="D111" s="62" t="s">
        <v>853</v>
      </c>
      <c r="E111" s="2" t="s">
        <v>636</v>
      </c>
      <c r="F111" s="1" t="s">
        <v>854</v>
      </c>
      <c r="G111" s="58" t="s">
        <v>509</v>
      </c>
      <c r="H111" s="58"/>
      <c r="I111" s="58" t="s">
        <v>473</v>
      </c>
      <c r="J111" s="58"/>
      <c r="K111" s="90" t="s">
        <v>597</v>
      </c>
      <c r="L111" s="90" t="s">
        <v>511</v>
      </c>
      <c r="M111" s="91" t="s">
        <v>512</v>
      </c>
      <c r="N111" s="91"/>
      <c r="O111" s="91" t="s">
        <v>514</v>
      </c>
      <c r="P111" s="91"/>
      <c r="Q111" s="91"/>
      <c r="R111" s="62" t="s">
        <v>516</v>
      </c>
      <c r="S111" s="98" t="s">
        <v>570</v>
      </c>
      <c r="T111" s="62" t="s">
        <v>517</v>
      </c>
      <c r="U111" s="92" t="s">
        <v>825</v>
      </c>
      <c r="V111" s="92" t="s">
        <v>475</v>
      </c>
      <c r="W111" s="92"/>
      <c r="X111" s="92"/>
      <c r="Y111" s="92"/>
      <c r="Z111" s="92"/>
      <c r="AA111" s="92" t="s">
        <v>829</v>
      </c>
      <c r="AB111" s="1"/>
      <c r="AC111" s="1"/>
      <c r="AD111" s="87"/>
      <c r="AE111" s="87"/>
      <c r="AF111" s="87"/>
      <c r="AG111" s="87"/>
      <c r="AH111" s="87"/>
    </row>
    <row r="112">
      <c r="A112" s="88">
        <v>465.0</v>
      </c>
      <c r="B112" s="61" t="s">
        <v>855</v>
      </c>
      <c r="C112" s="89" t="str">
        <f>HYPERLINK("https://childmind.org/article/occupational-therapists-what-do-they-do/","https://childmind.org/article/occupational-therapists-what-do-they-do/")</f>
        <v>https://childmind.org/article/occupational-therapists-what-do-they-do/</v>
      </c>
      <c r="D112" s="62" t="s">
        <v>853</v>
      </c>
      <c r="E112" s="2" t="s">
        <v>636</v>
      </c>
      <c r="F112" s="1" t="s">
        <v>854</v>
      </c>
      <c r="G112" s="58" t="s">
        <v>509</v>
      </c>
      <c r="H112" s="58"/>
      <c r="I112" s="58" t="s">
        <v>473</v>
      </c>
      <c r="J112" s="58"/>
      <c r="K112" s="90" t="s">
        <v>597</v>
      </c>
      <c r="L112" s="90" t="s">
        <v>511</v>
      </c>
      <c r="M112" s="91" t="s">
        <v>541</v>
      </c>
      <c r="N112" s="91"/>
      <c r="O112" s="91"/>
      <c r="P112" s="91"/>
      <c r="Q112" s="96"/>
      <c r="R112" s="62" t="s">
        <v>516</v>
      </c>
      <c r="S112" s="98" t="s">
        <v>570</v>
      </c>
      <c r="T112" s="62" t="s">
        <v>517</v>
      </c>
      <c r="U112" s="92" t="s">
        <v>825</v>
      </c>
      <c r="V112" s="92" t="s">
        <v>475</v>
      </c>
      <c r="W112" s="92"/>
      <c r="X112" s="92"/>
      <c r="Y112" s="92"/>
      <c r="Z112" s="92"/>
      <c r="AA112" s="92" t="s">
        <v>856</v>
      </c>
      <c r="AB112" s="1"/>
      <c r="AC112" s="1"/>
      <c r="AD112" s="87"/>
      <c r="AE112" s="87"/>
      <c r="AF112" s="87"/>
      <c r="AG112" s="87"/>
      <c r="AH112" s="87"/>
    </row>
    <row r="113">
      <c r="A113" s="88">
        <v>466.0</v>
      </c>
      <c r="B113" s="58" t="s">
        <v>857</v>
      </c>
      <c r="C113" s="89" t="str">
        <f>HYPERLINK("https://childmind.org/article/autism-and-medication/","https://childmind.org/article/autism-and-medication/")</f>
        <v>https://childmind.org/article/autism-and-medication/</v>
      </c>
      <c r="D113" s="62" t="s">
        <v>853</v>
      </c>
      <c r="E113" s="2" t="s">
        <v>636</v>
      </c>
      <c r="F113" s="1" t="s">
        <v>854</v>
      </c>
      <c r="G113" s="58" t="s">
        <v>509</v>
      </c>
      <c r="H113" s="58"/>
      <c r="I113" s="58" t="s">
        <v>473</v>
      </c>
      <c r="J113" s="58"/>
      <c r="K113" s="90" t="s">
        <v>618</v>
      </c>
      <c r="L113" s="90" t="s">
        <v>511</v>
      </c>
      <c r="M113" s="91" t="s">
        <v>541</v>
      </c>
      <c r="N113" s="91"/>
      <c r="O113" s="91" t="s">
        <v>543</v>
      </c>
      <c r="P113" s="91"/>
      <c r="Q113" s="91"/>
      <c r="R113" s="62" t="s">
        <v>516</v>
      </c>
      <c r="S113" s="58"/>
      <c r="T113" s="62" t="s">
        <v>517</v>
      </c>
      <c r="U113" s="92" t="s">
        <v>825</v>
      </c>
      <c r="V113" s="92" t="s">
        <v>475</v>
      </c>
      <c r="W113" s="92"/>
      <c r="X113" s="92"/>
      <c r="Y113" s="92"/>
      <c r="Z113" s="92"/>
      <c r="AA113" s="92" t="s">
        <v>345</v>
      </c>
      <c r="AB113" s="1"/>
      <c r="AC113" s="1"/>
      <c r="AD113" s="87"/>
      <c r="AE113" s="87"/>
      <c r="AF113" s="87"/>
      <c r="AG113" s="87"/>
      <c r="AH113" s="87"/>
    </row>
    <row r="114">
      <c r="A114" s="88">
        <v>467.0</v>
      </c>
      <c r="B114" s="58" t="s">
        <v>858</v>
      </c>
      <c r="C114" s="89" t="str">
        <f>HYPERLINK("https://childmind.org/article/autism-plus-wandering/","https://childmind.org/article/autism-plus-wandering/")</f>
        <v>https://childmind.org/article/autism-plus-wandering/</v>
      </c>
      <c r="D114" s="62" t="s">
        <v>853</v>
      </c>
      <c r="E114" s="2" t="s">
        <v>636</v>
      </c>
      <c r="F114" s="1" t="s">
        <v>854</v>
      </c>
      <c r="G114" s="58" t="s">
        <v>509</v>
      </c>
      <c r="H114" s="58"/>
      <c r="I114" s="58" t="s">
        <v>473</v>
      </c>
      <c r="J114" s="58"/>
      <c r="K114" s="90" t="s">
        <v>618</v>
      </c>
      <c r="L114" s="90" t="s">
        <v>511</v>
      </c>
      <c r="M114" s="91" t="s">
        <v>541</v>
      </c>
      <c r="N114" s="91"/>
      <c r="O114" s="91" t="s">
        <v>543</v>
      </c>
      <c r="P114" s="91"/>
      <c r="Q114" s="91"/>
      <c r="R114" s="62" t="s">
        <v>516</v>
      </c>
      <c r="S114" s="58"/>
      <c r="T114" s="62" t="s">
        <v>517</v>
      </c>
      <c r="U114" s="92" t="s">
        <v>825</v>
      </c>
      <c r="V114" s="92" t="s">
        <v>475</v>
      </c>
      <c r="W114" s="92"/>
      <c r="X114" s="92"/>
      <c r="Y114" s="92"/>
      <c r="Z114" s="92"/>
      <c r="AA114" s="92" t="s">
        <v>859</v>
      </c>
      <c r="AB114" s="1"/>
      <c r="AC114" s="1"/>
      <c r="AD114" s="87"/>
      <c r="AE114" s="87"/>
      <c r="AF114" s="87"/>
      <c r="AG114" s="87"/>
      <c r="AH114" s="87"/>
    </row>
    <row r="115">
      <c r="A115" s="88">
        <v>469.0</v>
      </c>
      <c r="B115" s="61" t="s">
        <v>860</v>
      </c>
      <c r="C115" s="89" t="str">
        <f>HYPERLINK("https://childmind.org/article/autism-research-focuses-on-genetic-factors/","https://childmind.org/article/autism-research-focuses-on-genetic-factors/")</f>
        <v>https://childmind.org/article/autism-research-focuses-on-genetic-factors/</v>
      </c>
      <c r="D115" s="62" t="s">
        <v>853</v>
      </c>
      <c r="E115" s="2" t="s">
        <v>636</v>
      </c>
      <c r="F115" s="94" t="s">
        <v>861</v>
      </c>
      <c r="G115" s="58" t="s">
        <v>509</v>
      </c>
      <c r="H115" s="58"/>
      <c r="I115" s="58" t="s">
        <v>473</v>
      </c>
      <c r="J115" s="58"/>
      <c r="K115" s="90" t="s">
        <v>610</v>
      </c>
      <c r="L115" s="90" t="s">
        <v>511</v>
      </c>
      <c r="M115" s="90"/>
      <c r="N115" s="90"/>
      <c r="O115" s="90"/>
      <c r="P115" s="90"/>
      <c r="Q115" s="107"/>
      <c r="R115" s="62" t="s">
        <v>516</v>
      </c>
      <c r="S115" s="58"/>
      <c r="T115" s="62" t="s">
        <v>517</v>
      </c>
      <c r="U115" s="92" t="s">
        <v>825</v>
      </c>
      <c r="V115" s="92" t="s">
        <v>475</v>
      </c>
      <c r="W115" s="92"/>
      <c r="X115" s="92"/>
      <c r="Y115" s="92"/>
      <c r="Z115" s="92"/>
      <c r="AA115" s="92" t="s">
        <v>862</v>
      </c>
      <c r="AB115" s="1"/>
      <c r="AC115" s="1"/>
      <c r="AD115" s="87"/>
      <c r="AE115" s="87"/>
      <c r="AF115" s="87"/>
      <c r="AG115" s="87"/>
      <c r="AH115" s="87"/>
    </row>
    <row r="116">
      <c r="A116" s="88">
        <v>470.0</v>
      </c>
      <c r="B116" s="61" t="s">
        <v>863</v>
      </c>
      <c r="C116" s="89" t="str">
        <f>HYPERLINK("https://childmind.org/article/when-and-how-should-you-tell-kids-they-have-aspergers/","https://childmind.org/article/when-and-how-should-you-tell-kids-they-have-aspergers/")</f>
        <v>https://childmind.org/article/when-and-how-should-you-tell-kids-they-have-aspergers/</v>
      </c>
      <c r="D116" s="62" t="s">
        <v>853</v>
      </c>
      <c r="E116" s="2" t="s">
        <v>636</v>
      </c>
      <c r="F116" s="108" t="s">
        <v>864</v>
      </c>
      <c r="G116" s="58" t="s">
        <v>509</v>
      </c>
      <c r="H116" s="58"/>
      <c r="I116" s="58" t="s">
        <v>473</v>
      </c>
      <c r="J116" s="58"/>
      <c r="K116" s="90" t="s">
        <v>597</v>
      </c>
      <c r="L116" s="90" t="s">
        <v>511</v>
      </c>
      <c r="M116" s="91" t="s">
        <v>541</v>
      </c>
      <c r="N116" s="91"/>
      <c r="O116" s="91" t="s">
        <v>543</v>
      </c>
      <c r="P116" s="91"/>
      <c r="Q116" s="91"/>
      <c r="R116" s="62" t="s">
        <v>516</v>
      </c>
      <c r="S116" s="58"/>
      <c r="T116" s="62" t="s">
        <v>517</v>
      </c>
      <c r="U116" s="92" t="s">
        <v>825</v>
      </c>
      <c r="V116" s="92" t="s">
        <v>475</v>
      </c>
      <c r="W116" s="92"/>
      <c r="X116" s="92"/>
      <c r="Y116" s="92"/>
      <c r="Z116" s="92"/>
      <c r="AA116" s="92" t="s">
        <v>865</v>
      </c>
      <c r="AB116" s="1"/>
      <c r="AC116" s="1"/>
      <c r="AD116" s="87"/>
      <c r="AE116" s="87"/>
      <c r="AF116" s="87"/>
      <c r="AG116" s="87"/>
      <c r="AH116" s="87"/>
    </row>
    <row r="117">
      <c r="A117" s="88">
        <v>471.0</v>
      </c>
      <c r="B117" s="58" t="s">
        <v>866</v>
      </c>
      <c r="C117" s="89" t="str">
        <f>HYPERLINK("https://childmind.org/article/quick-facts-on-autism/","https://childmind.org/article/quick-facts-on-autism/")</f>
        <v>https://childmind.org/article/quick-facts-on-autism/</v>
      </c>
      <c r="D117" s="62" t="s">
        <v>853</v>
      </c>
      <c r="E117" s="2" t="s">
        <v>636</v>
      </c>
      <c r="F117" s="1"/>
      <c r="G117" s="58" t="s">
        <v>509</v>
      </c>
      <c r="H117" s="58"/>
      <c r="I117" s="58" t="s">
        <v>563</v>
      </c>
      <c r="J117" s="58"/>
      <c r="K117" s="90" t="s">
        <v>597</v>
      </c>
      <c r="L117" s="90" t="s">
        <v>523</v>
      </c>
      <c r="M117" s="91"/>
      <c r="N117" s="91"/>
      <c r="O117" s="91"/>
      <c r="P117" s="91"/>
      <c r="Q117" s="96"/>
      <c r="R117" s="62" t="s">
        <v>516</v>
      </c>
      <c r="S117" s="98" t="s">
        <v>570</v>
      </c>
      <c r="T117" s="62" t="s">
        <v>517</v>
      </c>
      <c r="U117" s="92" t="s">
        <v>825</v>
      </c>
      <c r="V117" s="92" t="s">
        <v>475</v>
      </c>
      <c r="W117" s="92"/>
      <c r="X117" s="92"/>
      <c r="Y117" s="92"/>
      <c r="Z117" s="93"/>
      <c r="AA117" s="92" t="s">
        <v>633</v>
      </c>
      <c r="AB117" s="1"/>
      <c r="AC117" s="1"/>
      <c r="AD117" s="87"/>
      <c r="AE117" s="87"/>
      <c r="AF117" s="87"/>
      <c r="AG117" s="87"/>
      <c r="AH117" s="87"/>
    </row>
    <row r="118">
      <c r="A118" s="88">
        <v>472.0</v>
      </c>
      <c r="B118" s="61" t="s">
        <v>867</v>
      </c>
      <c r="C118" s="89" t="str">
        <f>HYPERLINK("https://childmind.org/article/why-combine-autism-and-aspergers/","https://childmind.org/article/why-combine-autism-and-aspergers/")</f>
        <v>https://childmind.org/article/why-combine-autism-and-aspergers/</v>
      </c>
      <c r="D118" s="62" t="s">
        <v>853</v>
      </c>
      <c r="E118" s="2" t="s">
        <v>636</v>
      </c>
      <c r="F118" s="1" t="s">
        <v>868</v>
      </c>
      <c r="G118" s="58" t="s">
        <v>509</v>
      </c>
      <c r="H118" s="58"/>
      <c r="I118" s="58" t="s">
        <v>473</v>
      </c>
      <c r="J118" s="58"/>
      <c r="K118" s="90" t="s">
        <v>869</v>
      </c>
      <c r="L118" s="90"/>
      <c r="M118" s="91"/>
      <c r="N118" s="91"/>
      <c r="O118" s="91"/>
      <c r="P118" s="91"/>
      <c r="Q118" s="96"/>
      <c r="R118" s="62" t="s">
        <v>516</v>
      </c>
      <c r="S118" s="58"/>
      <c r="T118" s="62" t="s">
        <v>517</v>
      </c>
      <c r="U118" s="92" t="s">
        <v>825</v>
      </c>
      <c r="V118" s="92" t="s">
        <v>475</v>
      </c>
      <c r="W118" s="92"/>
      <c r="X118" s="92"/>
      <c r="Y118" s="92"/>
      <c r="Z118" s="92"/>
      <c r="AA118" s="92" t="s">
        <v>865</v>
      </c>
      <c r="AB118" s="1"/>
      <c r="AC118" s="1"/>
      <c r="AD118" s="87"/>
      <c r="AE118" s="87"/>
      <c r="AF118" s="87"/>
      <c r="AG118" s="87"/>
      <c r="AH118" s="87"/>
    </row>
    <row r="119">
      <c r="A119" s="88">
        <v>473.0</v>
      </c>
      <c r="B119" s="61" t="s">
        <v>870</v>
      </c>
      <c r="C119" s="89" t="str">
        <f>HYPERLINK("https://childmind.org/article/sharing-an-autism-diagnosis-with-family-and-friends/","https://childmind.org/article/sharing-an-autism-diagnosis-with-family-and-friends/")</f>
        <v>https://childmind.org/article/sharing-an-autism-diagnosis-with-family-and-friends/</v>
      </c>
      <c r="D119" s="62" t="s">
        <v>853</v>
      </c>
      <c r="E119" s="2" t="s">
        <v>636</v>
      </c>
      <c r="F119" s="1" t="s">
        <v>508</v>
      </c>
      <c r="G119" s="58" t="s">
        <v>509</v>
      </c>
      <c r="H119" s="58"/>
      <c r="I119" s="58" t="s">
        <v>473</v>
      </c>
      <c r="J119" s="58"/>
      <c r="K119" s="90" t="s">
        <v>597</v>
      </c>
      <c r="L119" s="90" t="s">
        <v>511</v>
      </c>
      <c r="M119" s="91" t="s">
        <v>541</v>
      </c>
      <c r="N119" s="91"/>
      <c r="O119" s="91" t="s">
        <v>543</v>
      </c>
      <c r="P119" s="91"/>
      <c r="Q119" s="91"/>
      <c r="R119" s="62" t="s">
        <v>516</v>
      </c>
      <c r="S119" s="58"/>
      <c r="T119" s="62" t="s">
        <v>517</v>
      </c>
      <c r="U119" s="92" t="s">
        <v>825</v>
      </c>
      <c r="V119" s="92" t="s">
        <v>475</v>
      </c>
      <c r="W119" s="92"/>
      <c r="X119" s="92"/>
      <c r="Y119" s="92"/>
      <c r="Z119" s="92"/>
      <c r="AA119" s="92"/>
      <c r="AB119" s="1"/>
      <c r="AC119" s="1"/>
      <c r="AD119" s="87"/>
      <c r="AE119" s="87"/>
      <c r="AF119" s="87"/>
      <c r="AG119" s="87"/>
      <c r="AH119" s="87"/>
    </row>
    <row r="120">
      <c r="A120" s="88">
        <v>474.0</v>
      </c>
      <c r="B120" s="61" t="s">
        <v>871</v>
      </c>
      <c r="C120" s="89" t="str">
        <f>HYPERLINK("https://childmind.org/article/how-is-medicine-used-to-treat-kids-with-autism/","https://childmind.org/article/how-is-medicine-used-to-treat-kids-with-autism/")</f>
        <v>https://childmind.org/article/how-is-medicine-used-to-treat-kids-with-autism/</v>
      </c>
      <c r="D120" s="62" t="s">
        <v>853</v>
      </c>
      <c r="E120" s="2" t="s">
        <v>636</v>
      </c>
      <c r="F120" s="1" t="s">
        <v>868</v>
      </c>
      <c r="G120" s="58" t="s">
        <v>509</v>
      </c>
      <c r="H120" s="58"/>
      <c r="I120" s="58" t="s">
        <v>473</v>
      </c>
      <c r="J120" s="58"/>
      <c r="K120" s="90" t="s">
        <v>618</v>
      </c>
      <c r="L120" s="90" t="s">
        <v>511</v>
      </c>
      <c r="M120" s="91" t="s">
        <v>541</v>
      </c>
      <c r="N120" s="91"/>
      <c r="O120" s="91" t="s">
        <v>543</v>
      </c>
      <c r="P120" s="91"/>
      <c r="Q120" s="91"/>
      <c r="R120" s="62" t="s">
        <v>516</v>
      </c>
      <c r="S120" s="58"/>
      <c r="T120" s="62" t="s">
        <v>517</v>
      </c>
      <c r="U120" s="92" t="s">
        <v>825</v>
      </c>
      <c r="V120" s="92" t="s">
        <v>475</v>
      </c>
      <c r="W120" s="92"/>
      <c r="X120" s="92"/>
      <c r="Y120" s="92"/>
      <c r="Z120" s="92"/>
      <c r="AA120" s="92" t="s">
        <v>872</v>
      </c>
      <c r="AB120" s="1"/>
      <c r="AC120" s="1"/>
      <c r="AD120" s="87"/>
      <c r="AE120" s="87"/>
      <c r="AF120" s="87"/>
      <c r="AG120" s="87"/>
      <c r="AH120" s="87"/>
    </row>
    <row r="121">
      <c r="A121" s="88">
        <v>475.0</v>
      </c>
      <c r="B121" s="61" t="s">
        <v>873</v>
      </c>
      <c r="C121" s="89" t="str">
        <f>HYPERLINK("https://childmind.org/article/breakthroughs-in-treatment-for-autism/","https://childmind.org/article/breakthroughs-in-treatment-for-autism/")</f>
        <v>https://childmind.org/article/breakthroughs-in-treatment-for-autism/</v>
      </c>
      <c r="D121" s="62" t="s">
        <v>853</v>
      </c>
      <c r="E121" s="2" t="s">
        <v>636</v>
      </c>
      <c r="F121" s="94" t="s">
        <v>874</v>
      </c>
      <c r="G121" s="58" t="s">
        <v>509</v>
      </c>
      <c r="H121" s="58"/>
      <c r="I121" s="58" t="s">
        <v>473</v>
      </c>
      <c r="J121" s="58"/>
      <c r="K121" s="90" t="s">
        <v>618</v>
      </c>
      <c r="L121" s="90" t="s">
        <v>511</v>
      </c>
      <c r="M121" s="91"/>
      <c r="N121" s="91"/>
      <c r="O121" s="91"/>
      <c r="P121" s="91"/>
      <c r="Q121" s="96"/>
      <c r="R121" s="62" t="s">
        <v>516</v>
      </c>
      <c r="S121" s="58"/>
      <c r="T121" s="62" t="s">
        <v>517</v>
      </c>
      <c r="U121" s="92" t="s">
        <v>825</v>
      </c>
      <c r="V121" s="92" t="s">
        <v>475</v>
      </c>
      <c r="W121" s="92"/>
      <c r="X121" s="92"/>
      <c r="Y121" s="92"/>
      <c r="Z121" s="92"/>
      <c r="AA121" s="92" t="s">
        <v>379</v>
      </c>
      <c r="AB121" s="1"/>
      <c r="AC121" s="1"/>
      <c r="AD121" s="87"/>
      <c r="AE121" s="87"/>
      <c r="AF121" s="87"/>
      <c r="AG121" s="87"/>
      <c r="AH121" s="87"/>
    </row>
    <row r="122">
      <c r="A122" s="88">
        <v>476.0</v>
      </c>
      <c r="B122" s="61" t="s">
        <v>875</v>
      </c>
      <c r="C122" s="89" t="str">
        <f>HYPERLINK("https://childmind.org/article/animals-nature-offer-children-a-fresh-start/","https://childmind.org/article/animals-nature-offer-children-a-fresh-start/")</f>
        <v>https://childmind.org/article/animals-nature-offer-children-a-fresh-start/</v>
      </c>
      <c r="D122" s="62" t="s">
        <v>853</v>
      </c>
      <c r="E122" s="2" t="s">
        <v>636</v>
      </c>
      <c r="F122" s="1" t="s">
        <v>828</v>
      </c>
      <c r="G122" s="58" t="s">
        <v>509</v>
      </c>
      <c r="H122" s="58"/>
      <c r="I122" s="58" t="s">
        <v>473</v>
      </c>
      <c r="J122" s="58"/>
      <c r="K122" s="90" t="s">
        <v>618</v>
      </c>
      <c r="L122" s="90" t="s">
        <v>523</v>
      </c>
      <c r="M122" s="91" t="s">
        <v>541</v>
      </c>
      <c r="N122" s="91"/>
      <c r="O122" s="91" t="s">
        <v>543</v>
      </c>
      <c r="P122" s="91"/>
      <c r="Q122" s="91"/>
      <c r="R122" s="62" t="s">
        <v>516</v>
      </c>
      <c r="S122" s="58"/>
      <c r="T122" s="62" t="s">
        <v>517</v>
      </c>
      <c r="U122" s="92" t="s">
        <v>825</v>
      </c>
      <c r="V122" s="92" t="s">
        <v>475</v>
      </c>
      <c r="W122" s="92"/>
      <c r="X122" s="92"/>
      <c r="Y122" s="92"/>
      <c r="Z122" s="92"/>
      <c r="AA122" s="92" t="s">
        <v>876</v>
      </c>
      <c r="AB122" s="1"/>
      <c r="AC122" s="1"/>
      <c r="AD122" s="87"/>
      <c r="AE122" s="87"/>
      <c r="AF122" s="87"/>
      <c r="AG122" s="87"/>
      <c r="AH122" s="87"/>
    </row>
    <row r="123">
      <c r="A123" s="88">
        <v>477.0</v>
      </c>
      <c r="B123" s="61" t="s">
        <v>877</v>
      </c>
      <c r="C123" s="89" t="str">
        <f>HYPERLINK("https://childmind.org/article/service-dogs-love-protect-and-connect-autistic-kids/","https://childmind.org/article/service-dogs-love-protect-and-connect-autistic-kids/")</f>
        <v>https://childmind.org/article/service-dogs-love-protect-and-connect-autistic-kids/</v>
      </c>
      <c r="D123" s="62" t="s">
        <v>853</v>
      </c>
      <c r="E123" s="2" t="s">
        <v>636</v>
      </c>
      <c r="F123" s="1" t="s">
        <v>828</v>
      </c>
      <c r="G123" s="58" t="s">
        <v>509</v>
      </c>
      <c r="H123" s="58"/>
      <c r="I123" s="58" t="s">
        <v>473</v>
      </c>
      <c r="J123" s="58"/>
      <c r="K123" s="90" t="s">
        <v>618</v>
      </c>
      <c r="L123" s="90" t="s">
        <v>511</v>
      </c>
      <c r="M123" s="91" t="s">
        <v>541</v>
      </c>
      <c r="N123" s="91"/>
      <c r="O123" s="91" t="s">
        <v>543</v>
      </c>
      <c r="P123" s="91"/>
      <c r="Q123" s="91"/>
      <c r="R123" s="62" t="s">
        <v>516</v>
      </c>
      <c r="S123" s="58"/>
      <c r="T123" s="62" t="s">
        <v>517</v>
      </c>
      <c r="U123" s="92" t="s">
        <v>825</v>
      </c>
      <c r="V123" s="92" t="s">
        <v>475</v>
      </c>
      <c r="W123" s="92"/>
      <c r="X123" s="92"/>
      <c r="Y123" s="92"/>
      <c r="Z123" s="92"/>
      <c r="AA123" s="92" t="s">
        <v>878</v>
      </c>
      <c r="AB123" s="1"/>
      <c r="AC123" s="1"/>
      <c r="AD123" s="87"/>
      <c r="AE123" s="87"/>
      <c r="AF123" s="87"/>
      <c r="AG123" s="87"/>
      <c r="AH123" s="87"/>
    </row>
    <row r="124">
      <c r="A124" s="88">
        <v>478.0</v>
      </c>
      <c r="B124" s="61" t="s">
        <v>879</v>
      </c>
      <c r="C124" s="89" t="str">
        <f>HYPERLINK("https://childmind.org/article/what-families-and-society-can-do-to-protect-wandering-autistics/","https://childmind.org/article/what-families-and-society-can-do-to-protect-wandering-autistics/")</f>
        <v>https://childmind.org/article/what-families-and-society-can-do-to-protect-wandering-autistics/</v>
      </c>
      <c r="D124" s="62" t="s">
        <v>880</v>
      </c>
      <c r="E124" s="2" t="s">
        <v>636</v>
      </c>
      <c r="F124" s="1" t="s">
        <v>828</v>
      </c>
      <c r="G124" s="58" t="s">
        <v>509</v>
      </c>
      <c r="H124" s="58"/>
      <c r="I124" s="58" t="s">
        <v>473</v>
      </c>
      <c r="J124" s="58"/>
      <c r="K124" s="90" t="s">
        <v>688</v>
      </c>
      <c r="L124" s="90" t="s">
        <v>511</v>
      </c>
      <c r="M124" s="91" t="s">
        <v>541</v>
      </c>
      <c r="N124" s="91"/>
      <c r="O124" s="91" t="s">
        <v>543</v>
      </c>
      <c r="P124" s="91"/>
      <c r="Q124" s="91"/>
      <c r="R124" s="62" t="s">
        <v>516</v>
      </c>
      <c r="S124" s="58"/>
      <c r="T124" s="62" t="s">
        <v>517</v>
      </c>
      <c r="U124" s="92" t="s">
        <v>825</v>
      </c>
      <c r="V124" s="92" t="s">
        <v>475</v>
      </c>
      <c r="W124" s="92"/>
      <c r="X124" s="92"/>
      <c r="Y124" s="92"/>
      <c r="Z124" s="92"/>
      <c r="AA124" s="92" t="s">
        <v>859</v>
      </c>
      <c r="AB124" s="1"/>
      <c r="AC124" s="1"/>
      <c r="AD124" s="87"/>
      <c r="AE124" s="87"/>
      <c r="AF124" s="87"/>
      <c r="AG124" s="87"/>
      <c r="AH124" s="87"/>
    </row>
    <row r="125">
      <c r="A125" s="88">
        <v>479.0</v>
      </c>
      <c r="B125" s="61" t="s">
        <v>881</v>
      </c>
      <c r="C125" s="89" t="str">
        <f>HYPERLINK("https://childmind.org/article/aging-out-when-kids-with-autism-grow-up/","https://childmind.org/article/aging-out-when-kids-with-autism-grow-up/")</f>
        <v>https://childmind.org/article/aging-out-when-kids-with-autism-grow-up/</v>
      </c>
      <c r="D125" s="62" t="s">
        <v>882</v>
      </c>
      <c r="E125" s="2" t="s">
        <v>636</v>
      </c>
      <c r="F125" s="1" t="s">
        <v>828</v>
      </c>
      <c r="G125" s="58" t="s">
        <v>509</v>
      </c>
      <c r="H125" s="58"/>
      <c r="I125" s="58" t="s">
        <v>473</v>
      </c>
      <c r="J125" s="58"/>
      <c r="K125" s="90" t="s">
        <v>702</v>
      </c>
      <c r="L125" s="90" t="s">
        <v>883</v>
      </c>
      <c r="M125" s="91" t="s">
        <v>541</v>
      </c>
      <c r="N125" s="91"/>
      <c r="O125" s="91" t="s">
        <v>884</v>
      </c>
      <c r="P125" s="91"/>
      <c r="Q125" s="91"/>
      <c r="R125" s="62" t="s">
        <v>516</v>
      </c>
      <c r="S125" s="58"/>
      <c r="T125" s="62" t="s">
        <v>517</v>
      </c>
      <c r="U125" s="92" t="s">
        <v>825</v>
      </c>
      <c r="V125" s="92" t="s">
        <v>475</v>
      </c>
      <c r="W125" s="92"/>
      <c r="X125" s="92"/>
      <c r="Y125" s="92"/>
      <c r="Z125" s="92"/>
      <c r="AA125" s="92"/>
      <c r="AB125" s="1"/>
      <c r="AC125" s="1"/>
      <c r="AD125" s="87"/>
      <c r="AE125" s="87"/>
      <c r="AF125" s="87"/>
      <c r="AG125" s="87"/>
      <c r="AH125" s="87"/>
    </row>
    <row r="126">
      <c r="A126" s="88">
        <v>480.0</v>
      </c>
      <c r="B126" s="58" t="s">
        <v>885</v>
      </c>
      <c r="C126" s="89" t="str">
        <f>HYPERLINK("https://childmind.org/article/going-to-college-with-autism/","https://childmind.org/article/going-to-college-with-autism/")</f>
        <v>https://childmind.org/article/going-to-college-with-autism/</v>
      </c>
      <c r="D126" s="62" t="s">
        <v>882</v>
      </c>
      <c r="E126" s="2" t="s">
        <v>636</v>
      </c>
      <c r="F126" s="1" t="s">
        <v>854</v>
      </c>
      <c r="G126" s="58" t="s">
        <v>509</v>
      </c>
      <c r="H126" s="58"/>
      <c r="I126" s="58" t="s">
        <v>473</v>
      </c>
      <c r="J126" s="58"/>
      <c r="K126" s="90" t="s">
        <v>702</v>
      </c>
      <c r="L126" s="90" t="s">
        <v>883</v>
      </c>
      <c r="M126" s="91" t="s">
        <v>886</v>
      </c>
      <c r="N126" s="91"/>
      <c r="O126" s="91" t="s">
        <v>887</v>
      </c>
      <c r="P126" s="91"/>
      <c r="Q126" s="91"/>
      <c r="R126" s="62" t="s">
        <v>516</v>
      </c>
      <c r="S126" s="58"/>
      <c r="T126" s="62" t="s">
        <v>517</v>
      </c>
      <c r="U126" s="92" t="s">
        <v>825</v>
      </c>
      <c r="V126" s="92" t="s">
        <v>475</v>
      </c>
      <c r="W126" s="92"/>
      <c r="X126" s="92"/>
      <c r="Y126" s="92"/>
      <c r="Z126" s="92"/>
      <c r="AA126" s="92" t="s">
        <v>626</v>
      </c>
      <c r="AB126" s="1"/>
      <c r="AC126" s="1"/>
      <c r="AD126" s="87"/>
      <c r="AE126" s="87"/>
      <c r="AF126" s="87"/>
      <c r="AG126" s="87"/>
      <c r="AH126" s="87"/>
    </row>
    <row r="127">
      <c r="A127" s="88">
        <v>481.0</v>
      </c>
      <c r="B127" s="58" t="s">
        <v>888</v>
      </c>
      <c r="C127" s="89" t="str">
        <f>HYPERLINK("https://childmind.org/article/autism-and-employment/","https://childmind.org/article/autism-and-employment/")</f>
        <v>https://childmind.org/article/autism-and-employment/</v>
      </c>
      <c r="D127" s="62" t="s">
        <v>882</v>
      </c>
      <c r="E127" s="2" t="s">
        <v>636</v>
      </c>
      <c r="F127" s="1" t="s">
        <v>828</v>
      </c>
      <c r="G127" s="58" t="s">
        <v>509</v>
      </c>
      <c r="H127" s="58"/>
      <c r="I127" s="58" t="s">
        <v>473</v>
      </c>
      <c r="J127" s="58"/>
      <c r="K127" s="90" t="s">
        <v>702</v>
      </c>
      <c r="L127" s="90" t="s">
        <v>883</v>
      </c>
      <c r="M127" s="91" t="s">
        <v>886</v>
      </c>
      <c r="N127" s="91"/>
      <c r="O127" s="91" t="s">
        <v>887</v>
      </c>
      <c r="P127" s="91"/>
      <c r="Q127" s="91"/>
      <c r="R127" s="62" t="s">
        <v>516</v>
      </c>
      <c r="S127" s="58"/>
      <c r="T127" s="62" t="s">
        <v>517</v>
      </c>
      <c r="U127" s="92" t="s">
        <v>825</v>
      </c>
      <c r="V127" s="92" t="s">
        <v>475</v>
      </c>
      <c r="W127" s="92"/>
      <c r="X127" s="92"/>
      <c r="Y127" s="92"/>
      <c r="Z127" s="92"/>
      <c r="AA127" s="92" t="s">
        <v>889</v>
      </c>
      <c r="AB127" s="1"/>
      <c r="AC127" s="1"/>
      <c r="AD127" s="87"/>
      <c r="AE127" s="87"/>
      <c r="AF127" s="87"/>
      <c r="AG127" s="87"/>
      <c r="AH127" s="87"/>
    </row>
    <row r="128">
      <c r="A128" s="88">
        <v>482.0</v>
      </c>
      <c r="B128" s="61" t="s">
        <v>890</v>
      </c>
      <c r="C128" s="89" t="str">
        <f>HYPERLINK("https://childmind.org/article/lessons-from-a-life-on-the-spectrum/","https://childmind.org/article/lessons-from-a-life-on-the-spectrum/")</f>
        <v>https://childmind.org/article/lessons-from-a-life-on-the-spectrum/</v>
      </c>
      <c r="D128" s="62" t="s">
        <v>882</v>
      </c>
      <c r="E128" s="2" t="s">
        <v>636</v>
      </c>
      <c r="F128" s="1" t="s">
        <v>828</v>
      </c>
      <c r="G128" s="58" t="s">
        <v>509</v>
      </c>
      <c r="H128" s="58"/>
      <c r="I128" s="58" t="s">
        <v>473</v>
      </c>
      <c r="J128" s="58"/>
      <c r="K128" s="90" t="s">
        <v>702</v>
      </c>
      <c r="L128" s="90" t="s">
        <v>891</v>
      </c>
      <c r="M128" s="91" t="s">
        <v>886</v>
      </c>
      <c r="N128" s="91"/>
      <c r="O128" s="91" t="s">
        <v>887</v>
      </c>
      <c r="P128" s="91"/>
      <c r="Q128" s="91"/>
      <c r="R128" s="62" t="s">
        <v>516</v>
      </c>
      <c r="S128" s="58"/>
      <c r="T128" s="62" t="s">
        <v>517</v>
      </c>
      <c r="U128" s="92" t="s">
        <v>825</v>
      </c>
      <c r="V128" s="92" t="s">
        <v>475</v>
      </c>
      <c r="W128" s="92"/>
      <c r="X128" s="92"/>
      <c r="Y128" s="92"/>
      <c r="Z128" s="92"/>
      <c r="AA128" s="92"/>
      <c r="AB128" s="1"/>
      <c r="AC128" s="1"/>
      <c r="AD128" s="87"/>
      <c r="AE128" s="87"/>
      <c r="AF128" s="87"/>
      <c r="AG128" s="87"/>
      <c r="AH128" s="87"/>
    </row>
    <row r="129">
      <c r="A129" s="88">
        <v>483.0</v>
      </c>
      <c r="B129" s="58" t="s">
        <v>892</v>
      </c>
      <c r="C129" s="89" t="str">
        <f>HYPERLINK("https://childmind.org/article/love-on-the-spectrum/","https://childmind.org/article/love-on-the-spectrum/")</f>
        <v>https://childmind.org/article/love-on-the-spectrum/</v>
      </c>
      <c r="D129" s="62" t="s">
        <v>882</v>
      </c>
      <c r="E129" s="2" t="s">
        <v>636</v>
      </c>
      <c r="F129" s="1" t="s">
        <v>828</v>
      </c>
      <c r="G129" s="58" t="s">
        <v>509</v>
      </c>
      <c r="H129" s="58"/>
      <c r="I129" s="58" t="s">
        <v>473</v>
      </c>
      <c r="J129" s="58"/>
      <c r="K129" s="90" t="s">
        <v>469</v>
      </c>
      <c r="L129" s="90" t="s">
        <v>883</v>
      </c>
      <c r="M129" s="91" t="s">
        <v>886</v>
      </c>
      <c r="N129" s="91"/>
      <c r="O129" s="91" t="s">
        <v>887</v>
      </c>
      <c r="P129" s="91"/>
      <c r="Q129" s="91"/>
      <c r="R129" s="62" t="s">
        <v>516</v>
      </c>
      <c r="S129" s="58"/>
      <c r="T129" s="62" t="s">
        <v>517</v>
      </c>
      <c r="U129" s="92" t="s">
        <v>825</v>
      </c>
      <c r="V129" s="92" t="s">
        <v>475</v>
      </c>
      <c r="W129" s="92"/>
      <c r="X129" s="92"/>
      <c r="Y129" s="92"/>
      <c r="Z129" s="92"/>
      <c r="AA129" s="92" t="s">
        <v>893</v>
      </c>
      <c r="AB129" s="1"/>
      <c r="AC129" s="1"/>
      <c r="AD129" s="87"/>
      <c r="AE129" s="87"/>
      <c r="AF129" s="87"/>
      <c r="AG129" s="87"/>
      <c r="AH129" s="87"/>
    </row>
    <row r="130">
      <c r="A130" s="88">
        <v>484.0</v>
      </c>
      <c r="B130" s="61" t="s">
        <v>894</v>
      </c>
      <c r="C130" s="89" t="str">
        <f>HYPERLINK("https://childmind.org/article/10-things-1-autistic-person-wants-you-to-accept/","https://childmind.org/article/10-things-1-autistic-person-wants-you-to-accept/")</f>
        <v>https://childmind.org/article/10-things-1-autistic-person-wants-you-to-accept/</v>
      </c>
      <c r="D130" s="62" t="s">
        <v>882</v>
      </c>
      <c r="E130" s="2" t="s">
        <v>636</v>
      </c>
      <c r="F130" s="1" t="s">
        <v>895</v>
      </c>
      <c r="G130" s="58" t="s">
        <v>509</v>
      </c>
      <c r="H130" s="58"/>
      <c r="I130" s="58" t="s">
        <v>473</v>
      </c>
      <c r="J130" s="58"/>
      <c r="K130" s="90" t="s">
        <v>597</v>
      </c>
      <c r="L130" s="90" t="s">
        <v>891</v>
      </c>
      <c r="M130" s="91" t="s">
        <v>886</v>
      </c>
      <c r="N130" s="91"/>
      <c r="O130" s="91" t="s">
        <v>887</v>
      </c>
      <c r="P130" s="91"/>
      <c r="Q130" s="91"/>
      <c r="R130" s="62" t="s">
        <v>516</v>
      </c>
      <c r="S130" s="58"/>
      <c r="T130" s="62" t="s">
        <v>517</v>
      </c>
      <c r="U130" s="92" t="s">
        <v>825</v>
      </c>
      <c r="V130" s="92" t="s">
        <v>475</v>
      </c>
      <c r="W130" s="92"/>
      <c r="X130" s="92"/>
      <c r="Y130" s="92"/>
      <c r="Z130" s="92"/>
      <c r="AA130" s="92" t="s">
        <v>896</v>
      </c>
      <c r="AB130" s="1"/>
      <c r="AC130" s="1"/>
      <c r="AD130" s="87"/>
      <c r="AE130" s="87"/>
      <c r="AF130" s="87"/>
      <c r="AG130" s="87"/>
      <c r="AH130" s="87"/>
    </row>
    <row r="131">
      <c r="A131" s="88">
        <v>485.0</v>
      </c>
      <c r="B131" s="61" t="s">
        <v>897</v>
      </c>
      <c r="C131" s="89" t="str">
        <f>HYPERLINK("https://childmind.org/article/brain-imaging-clues-to-autisms-sensory-issues/","https://childmind.org/article/brain-imaging-clues-to-autisms-sensory-issues/")</f>
        <v>https://childmind.org/article/brain-imaging-clues-to-autisms-sensory-issues/</v>
      </c>
      <c r="D131" s="62" t="s">
        <v>882</v>
      </c>
      <c r="E131" s="2" t="s">
        <v>636</v>
      </c>
      <c r="F131" s="94" t="s">
        <v>898</v>
      </c>
      <c r="G131" s="58" t="s">
        <v>509</v>
      </c>
      <c r="H131" s="58"/>
      <c r="I131" s="58" t="s">
        <v>473</v>
      </c>
      <c r="J131" s="58"/>
      <c r="K131" s="90" t="s">
        <v>618</v>
      </c>
      <c r="L131" s="90" t="s">
        <v>511</v>
      </c>
      <c r="M131" s="90"/>
      <c r="N131" s="90"/>
      <c r="O131" s="90"/>
      <c r="P131" s="90"/>
      <c r="Q131" s="107"/>
      <c r="R131" s="62" t="s">
        <v>516</v>
      </c>
      <c r="S131" s="58"/>
      <c r="T131" s="62" t="s">
        <v>517</v>
      </c>
      <c r="U131" s="92" t="s">
        <v>825</v>
      </c>
      <c r="V131" s="92" t="s">
        <v>475</v>
      </c>
      <c r="W131" s="92"/>
      <c r="X131" s="92"/>
      <c r="Y131" s="92"/>
      <c r="Z131" s="92"/>
      <c r="AA131" s="92" t="s">
        <v>899</v>
      </c>
      <c r="AB131" s="1"/>
      <c r="AC131" s="1"/>
      <c r="AD131" s="87"/>
      <c r="AE131" s="87"/>
      <c r="AF131" s="87"/>
      <c r="AG131" s="87"/>
      <c r="AH131" s="87"/>
    </row>
    <row r="132">
      <c r="A132" s="88">
        <v>486.0</v>
      </c>
      <c r="B132" s="61" t="s">
        <v>900</v>
      </c>
      <c r="C132" s="89" t="str">
        <f>HYPERLINK("https://childmind.org/article/genetic-research-and-developmental-disorders/","https://childmind.org/article/genetic-research-and-developmental-disorders/")</f>
        <v>https://childmind.org/article/genetic-research-and-developmental-disorders/</v>
      </c>
      <c r="D132" s="62" t="s">
        <v>882</v>
      </c>
      <c r="E132" s="2" t="s">
        <v>636</v>
      </c>
      <c r="F132" s="94" t="s">
        <v>901</v>
      </c>
      <c r="G132" s="58" t="s">
        <v>509</v>
      </c>
      <c r="H132" s="58"/>
      <c r="I132" s="58" t="s">
        <v>473</v>
      </c>
      <c r="J132" s="58"/>
      <c r="K132" s="90" t="s">
        <v>610</v>
      </c>
      <c r="L132" s="90"/>
      <c r="M132" s="90"/>
      <c r="N132" s="90"/>
      <c r="O132" s="90"/>
      <c r="P132" s="90"/>
      <c r="Q132" s="107"/>
      <c r="R132" s="62" t="s">
        <v>516</v>
      </c>
      <c r="S132" s="58"/>
      <c r="T132" s="62" t="s">
        <v>517</v>
      </c>
      <c r="U132" s="92" t="s">
        <v>825</v>
      </c>
      <c r="V132" s="92" t="s">
        <v>475</v>
      </c>
      <c r="W132" s="92"/>
      <c r="X132" s="92"/>
      <c r="Y132" s="92"/>
      <c r="Z132" s="92"/>
      <c r="AA132" s="92" t="s">
        <v>902</v>
      </c>
      <c r="AB132" s="1"/>
      <c r="AC132" s="1"/>
      <c r="AD132" s="87"/>
      <c r="AE132" s="87"/>
      <c r="AF132" s="87"/>
      <c r="AG132" s="87"/>
      <c r="AH132" s="87"/>
    </row>
    <row r="133">
      <c r="A133" s="88">
        <v>487.0</v>
      </c>
      <c r="B133" s="61" t="s">
        <v>903</v>
      </c>
      <c r="C133" s="89" t="str">
        <f>HYPERLINK("https://childmind.org/article/inside-one-autistic-boys-disney-world/","https://childmind.org/article/inside-one-autistic-boys-disney-world/")</f>
        <v>https://childmind.org/article/inside-one-autistic-boys-disney-world/</v>
      </c>
      <c r="D133" s="62" t="s">
        <v>882</v>
      </c>
      <c r="E133" s="2" t="s">
        <v>636</v>
      </c>
      <c r="F133" s="1" t="s">
        <v>828</v>
      </c>
      <c r="G133" s="58" t="s">
        <v>509</v>
      </c>
      <c r="H133" s="58"/>
      <c r="I133" s="58" t="s">
        <v>473</v>
      </c>
      <c r="J133" s="58"/>
      <c r="K133" s="90" t="s">
        <v>597</v>
      </c>
      <c r="L133" s="90" t="s">
        <v>891</v>
      </c>
      <c r="M133" s="91" t="s">
        <v>512</v>
      </c>
      <c r="N133" s="91"/>
      <c r="O133" s="91" t="s">
        <v>514</v>
      </c>
      <c r="P133" s="91"/>
      <c r="Q133" s="91"/>
      <c r="R133" s="62" t="s">
        <v>516</v>
      </c>
      <c r="S133" s="58"/>
      <c r="T133" s="62" t="s">
        <v>517</v>
      </c>
      <c r="U133" s="92" t="s">
        <v>825</v>
      </c>
      <c r="V133" s="92" t="s">
        <v>475</v>
      </c>
      <c r="W133" s="92"/>
      <c r="X133" s="92"/>
      <c r="Y133" s="92"/>
      <c r="Z133" s="92"/>
      <c r="AA133" s="92"/>
      <c r="AB133" s="1"/>
      <c r="AC133" s="1"/>
      <c r="AD133" s="87"/>
      <c r="AE133" s="87"/>
      <c r="AF133" s="87"/>
      <c r="AG133" s="87"/>
      <c r="AH133" s="87"/>
    </row>
    <row r="134">
      <c r="A134" s="88">
        <v>488.0</v>
      </c>
      <c r="B134" s="61" t="s">
        <v>904</v>
      </c>
      <c r="C134" s="89" t="str">
        <f>HYPERLINK("https://childmind.org/article/autistic-and-artistic-can-my-son-be-both/","https://childmind.org/article/autistic-and-artistic-can-my-son-be-both/")</f>
        <v>https://childmind.org/article/autistic-and-artistic-can-my-son-be-both/</v>
      </c>
      <c r="D134" s="62" t="s">
        <v>882</v>
      </c>
      <c r="E134" s="2" t="s">
        <v>636</v>
      </c>
      <c r="F134" s="1" t="s">
        <v>905</v>
      </c>
      <c r="G134" s="58" t="s">
        <v>509</v>
      </c>
      <c r="H134" s="58"/>
      <c r="I134" s="58" t="s">
        <v>473</v>
      </c>
      <c r="J134" s="58"/>
      <c r="K134" s="90" t="s">
        <v>597</v>
      </c>
      <c r="L134" s="90" t="s">
        <v>511</v>
      </c>
      <c r="M134" s="91" t="s">
        <v>512</v>
      </c>
      <c r="N134" s="91"/>
      <c r="O134" s="91" t="s">
        <v>514</v>
      </c>
      <c r="P134" s="91"/>
      <c r="Q134" s="91"/>
      <c r="R134" s="62" t="s">
        <v>516</v>
      </c>
      <c r="S134" s="58"/>
      <c r="T134" s="62" t="s">
        <v>517</v>
      </c>
      <c r="U134" s="92" t="s">
        <v>825</v>
      </c>
      <c r="V134" s="92" t="s">
        <v>475</v>
      </c>
      <c r="W134" s="92"/>
      <c r="X134" s="92"/>
      <c r="Y134" s="92"/>
      <c r="Z134" s="92"/>
      <c r="AA134" s="92" t="s">
        <v>906</v>
      </c>
      <c r="AB134" s="1"/>
      <c r="AC134" s="1"/>
      <c r="AD134" s="87"/>
      <c r="AE134" s="87"/>
      <c r="AF134" s="87"/>
      <c r="AG134" s="87"/>
      <c r="AH134" s="87"/>
    </row>
    <row r="135">
      <c r="A135" s="88">
        <v>489.0</v>
      </c>
      <c r="B135" s="61" t="s">
        <v>907</v>
      </c>
      <c r="C135" s="89" t="str">
        <f>HYPERLINK("https://childmind.org/article/the-debate-over-sensory-processing/","https://childmind.org/article/the-debate-over-sensory-processing/")</f>
        <v>https://childmind.org/article/the-debate-over-sensory-processing/</v>
      </c>
      <c r="D135" s="62" t="s">
        <v>882</v>
      </c>
      <c r="E135" s="2" t="s">
        <v>636</v>
      </c>
      <c r="F135" s="1" t="s">
        <v>828</v>
      </c>
      <c r="G135" s="58" t="s">
        <v>509</v>
      </c>
      <c r="H135" s="58"/>
      <c r="I135" s="58" t="s">
        <v>473</v>
      </c>
      <c r="J135" s="58"/>
      <c r="K135" s="90" t="s">
        <v>618</v>
      </c>
      <c r="L135" s="90" t="s">
        <v>511</v>
      </c>
      <c r="M135" s="90"/>
      <c r="N135" s="90"/>
      <c r="O135" s="90"/>
      <c r="P135" s="90"/>
      <c r="Q135" s="107"/>
      <c r="R135" s="62" t="s">
        <v>516</v>
      </c>
      <c r="S135" s="58"/>
      <c r="T135" s="62" t="s">
        <v>517</v>
      </c>
      <c r="U135" s="92" t="s">
        <v>825</v>
      </c>
      <c r="V135" s="92" t="s">
        <v>475</v>
      </c>
      <c r="W135" s="92"/>
      <c r="X135" s="92"/>
      <c r="Y135" s="92"/>
      <c r="Z135" s="92"/>
      <c r="AA135" s="92" t="s">
        <v>829</v>
      </c>
      <c r="AB135" s="1"/>
      <c r="AC135" s="1"/>
      <c r="AD135" s="87"/>
      <c r="AE135" s="87"/>
      <c r="AF135" s="87"/>
      <c r="AG135" s="87"/>
      <c r="AH135" s="87"/>
    </row>
    <row r="136">
      <c r="A136" s="88">
        <v>490.0</v>
      </c>
      <c r="B136" s="58" t="s">
        <v>908</v>
      </c>
      <c r="C136" s="89" t="str">
        <f>HYPERLINK("https://childmind.org/article/treating-sensory-processing-issues/","https://childmind.org/article/treating-sensory-processing-issues/")</f>
        <v>https://childmind.org/article/treating-sensory-processing-issues/</v>
      </c>
      <c r="D136" s="62" t="s">
        <v>882</v>
      </c>
      <c r="E136" s="2" t="s">
        <v>636</v>
      </c>
      <c r="F136" s="1" t="s">
        <v>854</v>
      </c>
      <c r="G136" s="58" t="s">
        <v>509</v>
      </c>
      <c r="H136" s="58"/>
      <c r="I136" s="58" t="s">
        <v>473</v>
      </c>
      <c r="J136" s="58"/>
      <c r="K136" s="90" t="s">
        <v>618</v>
      </c>
      <c r="L136" s="90" t="s">
        <v>511</v>
      </c>
      <c r="M136" s="90"/>
      <c r="N136" s="90"/>
      <c r="O136" s="90"/>
      <c r="P136" s="90"/>
      <c r="Q136" s="107"/>
      <c r="R136" s="62" t="s">
        <v>516</v>
      </c>
      <c r="S136" s="58"/>
      <c r="T136" s="62" t="s">
        <v>517</v>
      </c>
      <c r="U136" s="92" t="s">
        <v>825</v>
      </c>
      <c r="V136" s="92" t="s">
        <v>475</v>
      </c>
      <c r="W136" s="92"/>
      <c r="X136" s="92"/>
      <c r="Y136" s="92"/>
      <c r="Z136" s="92"/>
      <c r="AA136" s="92" t="s">
        <v>909</v>
      </c>
      <c r="AB136" s="1"/>
      <c r="AC136" s="1"/>
      <c r="AD136" s="87"/>
      <c r="AE136" s="87"/>
      <c r="AF136" s="87"/>
      <c r="AG136" s="87"/>
      <c r="AH136" s="87"/>
    </row>
    <row r="137">
      <c r="A137" s="88">
        <v>491.0</v>
      </c>
      <c r="B137" s="61" t="s">
        <v>910</v>
      </c>
      <c r="C137" s="89" t="str">
        <f>HYPERLINK("https://childmind.org/article/tips-for-going-places-with-sensory-challenged-kids/","https://childmind.org/article/tips-for-going-places-with-sensory-challenged-kids/")</f>
        <v>https://childmind.org/article/tips-for-going-places-with-sensory-challenged-kids/</v>
      </c>
      <c r="D137" s="62" t="s">
        <v>882</v>
      </c>
      <c r="E137" s="2" t="s">
        <v>636</v>
      </c>
      <c r="F137" s="1" t="s">
        <v>595</v>
      </c>
      <c r="G137" s="58" t="s">
        <v>509</v>
      </c>
      <c r="H137" s="58"/>
      <c r="I137" s="58" t="s">
        <v>473</v>
      </c>
      <c r="J137" s="58"/>
      <c r="K137" s="90" t="s">
        <v>597</v>
      </c>
      <c r="L137" s="90" t="s">
        <v>511</v>
      </c>
      <c r="M137" s="91" t="s">
        <v>512</v>
      </c>
      <c r="N137" s="91"/>
      <c r="O137" s="91" t="s">
        <v>514</v>
      </c>
      <c r="P137" s="91"/>
      <c r="Q137" s="91"/>
      <c r="R137" s="62" t="s">
        <v>516</v>
      </c>
      <c r="S137" s="58"/>
      <c r="T137" s="62" t="s">
        <v>517</v>
      </c>
      <c r="U137" s="92" t="s">
        <v>825</v>
      </c>
      <c r="V137" s="92" t="s">
        <v>475</v>
      </c>
      <c r="W137" s="92"/>
      <c r="X137" s="92"/>
      <c r="Y137" s="92"/>
      <c r="Z137" s="93"/>
      <c r="AA137" s="92" t="s">
        <v>829</v>
      </c>
      <c r="AB137" s="1"/>
      <c r="AC137" s="1"/>
      <c r="AD137" s="87"/>
      <c r="AE137" s="87"/>
      <c r="AF137" s="87"/>
      <c r="AG137" s="87"/>
      <c r="AH137" s="87"/>
    </row>
    <row r="138">
      <c r="A138" s="88">
        <v>492.0</v>
      </c>
      <c r="B138" s="61" t="s">
        <v>911</v>
      </c>
      <c r="C138" s="89" t="str">
        <f>HYPERLINK("https://childmind.org/article/antipsychotics-weight-gain-and-kids-health/","https://childmind.org/article/antipsychotics-weight-gain-and-kids-health/")</f>
        <v>https://childmind.org/article/antipsychotics-weight-gain-and-kids-health/</v>
      </c>
      <c r="D138" s="62" t="s">
        <v>882</v>
      </c>
      <c r="E138" s="2" t="s">
        <v>636</v>
      </c>
      <c r="F138" s="94" t="s">
        <v>912</v>
      </c>
      <c r="G138" s="58" t="s">
        <v>509</v>
      </c>
      <c r="H138" s="58"/>
      <c r="I138" s="58" t="s">
        <v>473</v>
      </c>
      <c r="J138" s="58"/>
      <c r="K138" s="90" t="s">
        <v>618</v>
      </c>
      <c r="L138" s="90" t="s">
        <v>511</v>
      </c>
      <c r="M138" s="90"/>
      <c r="N138" s="90"/>
      <c r="O138" s="90"/>
      <c r="P138" s="90"/>
      <c r="Q138" s="107"/>
      <c r="R138" s="62" t="s">
        <v>516</v>
      </c>
      <c r="S138" s="58"/>
      <c r="T138" s="62" t="s">
        <v>517</v>
      </c>
      <c r="U138" s="92" t="s">
        <v>825</v>
      </c>
      <c r="V138" s="95" t="s">
        <v>475</v>
      </c>
      <c r="W138" s="95" t="s">
        <v>610</v>
      </c>
      <c r="X138" s="92"/>
      <c r="Y138" s="92"/>
      <c r="Z138" s="92"/>
      <c r="AA138" s="92" t="s">
        <v>913</v>
      </c>
      <c r="AB138" s="1"/>
      <c r="AC138" s="1"/>
      <c r="AD138" s="87"/>
      <c r="AE138" s="87"/>
      <c r="AF138" s="87"/>
      <c r="AG138" s="87"/>
      <c r="AH138" s="87"/>
    </row>
    <row r="139">
      <c r="A139" s="88">
        <v>493.0</v>
      </c>
      <c r="B139" s="109" t="s">
        <v>914</v>
      </c>
      <c r="C139" s="89" t="str">
        <f>HYPERLINK("https://childmind.org/article/extremely-loud-and-the-incredible-courage-of-parents/","https://childmind.org/article/extremely-loud-and-the-incredible-courage-of-parents/")</f>
        <v>https://childmind.org/article/extremely-loud-and-the-incredible-courage-of-parents/</v>
      </c>
      <c r="D139" s="62" t="s">
        <v>882</v>
      </c>
      <c r="E139" s="2" t="s">
        <v>636</v>
      </c>
      <c r="F139" s="1" t="s">
        <v>854</v>
      </c>
      <c r="G139" s="58" t="s">
        <v>509</v>
      </c>
      <c r="H139" s="58"/>
      <c r="I139" s="58" t="s">
        <v>473</v>
      </c>
      <c r="J139" s="58"/>
      <c r="K139" s="90" t="s">
        <v>597</v>
      </c>
      <c r="L139" s="90" t="s">
        <v>511</v>
      </c>
      <c r="M139" s="91" t="s">
        <v>541</v>
      </c>
      <c r="N139" s="91"/>
      <c r="O139" s="91" t="s">
        <v>642</v>
      </c>
      <c r="P139" s="91"/>
      <c r="Q139" s="91"/>
      <c r="R139" s="62" t="s">
        <v>516</v>
      </c>
      <c r="S139" s="58"/>
      <c r="T139" s="62" t="s">
        <v>517</v>
      </c>
      <c r="U139" s="92" t="s">
        <v>825</v>
      </c>
      <c r="V139" s="92" t="s">
        <v>475</v>
      </c>
      <c r="W139" s="92"/>
      <c r="X139" s="92"/>
      <c r="Y139" s="92"/>
      <c r="Z139" s="93"/>
      <c r="AA139" s="92" t="s">
        <v>915</v>
      </c>
      <c r="AB139" s="1"/>
      <c r="AC139" s="1"/>
      <c r="AD139" s="87"/>
      <c r="AE139" s="87"/>
      <c r="AF139" s="87"/>
      <c r="AG139" s="87"/>
      <c r="AH139" s="87"/>
    </row>
    <row r="140">
      <c r="A140" s="88">
        <v>494.0</v>
      </c>
      <c r="B140" s="61" t="s">
        <v>916</v>
      </c>
      <c r="C140" s="89" t="str">
        <f>HYPERLINK("https://childmind.org/article/tips-for-traveling-with-challenging-children/","https://childmind.org/article/tips-for-traveling-with-challenging-children/")</f>
        <v>https://childmind.org/article/tips-for-traveling-with-challenging-children/</v>
      </c>
      <c r="D140" s="62" t="s">
        <v>882</v>
      </c>
      <c r="E140" s="2" t="s">
        <v>636</v>
      </c>
      <c r="F140" s="1" t="s">
        <v>828</v>
      </c>
      <c r="G140" s="58" t="s">
        <v>509</v>
      </c>
      <c r="H140" s="58"/>
      <c r="I140" s="58" t="s">
        <v>473</v>
      </c>
      <c r="J140" s="58"/>
      <c r="K140" s="90" t="s">
        <v>597</v>
      </c>
      <c r="L140" s="90" t="s">
        <v>511</v>
      </c>
      <c r="M140" s="91" t="s">
        <v>541</v>
      </c>
      <c r="N140" s="91"/>
      <c r="O140" s="91" t="s">
        <v>543</v>
      </c>
      <c r="P140" s="91"/>
      <c r="Q140" s="91"/>
      <c r="R140" s="62" t="s">
        <v>516</v>
      </c>
      <c r="S140" s="58"/>
      <c r="T140" s="62" t="s">
        <v>517</v>
      </c>
      <c r="U140" s="92" t="s">
        <v>825</v>
      </c>
      <c r="V140" s="92" t="s">
        <v>475</v>
      </c>
      <c r="W140" s="92"/>
      <c r="X140" s="92"/>
      <c r="Y140" s="92"/>
      <c r="Z140" s="92"/>
      <c r="AA140" s="92" t="s">
        <v>917</v>
      </c>
      <c r="AB140" s="1"/>
      <c r="AC140" s="1"/>
      <c r="AD140" s="87"/>
      <c r="AE140" s="87"/>
      <c r="AF140" s="87"/>
      <c r="AG140" s="87"/>
      <c r="AH140" s="87"/>
    </row>
    <row r="141">
      <c r="A141" s="88">
        <v>495.0</v>
      </c>
      <c r="B141" s="61" t="s">
        <v>918</v>
      </c>
      <c r="C141" s="89" t="str">
        <f>HYPERLINK("https://childmind.org/article/tips-for-moving-with-special-needs-kids/","https://childmind.org/article/tips-for-moving-with-special-needs-kids/")</f>
        <v>https://childmind.org/article/tips-for-moving-with-special-needs-kids/</v>
      </c>
      <c r="D141" s="62" t="s">
        <v>882</v>
      </c>
      <c r="E141" s="2" t="s">
        <v>636</v>
      </c>
      <c r="F141" s="94" t="s">
        <v>734</v>
      </c>
      <c r="G141" s="58" t="s">
        <v>509</v>
      </c>
      <c r="H141" s="58"/>
      <c r="I141" s="58" t="s">
        <v>473</v>
      </c>
      <c r="J141" s="58"/>
      <c r="K141" s="90" t="s">
        <v>597</v>
      </c>
      <c r="L141" s="90" t="s">
        <v>511</v>
      </c>
      <c r="M141" s="91" t="s">
        <v>541</v>
      </c>
      <c r="N141" s="91"/>
      <c r="O141" s="91" t="s">
        <v>543</v>
      </c>
      <c r="P141" s="91"/>
      <c r="Q141" s="91"/>
      <c r="R141" s="62" t="s">
        <v>516</v>
      </c>
      <c r="S141" s="58"/>
      <c r="T141" s="62" t="s">
        <v>517</v>
      </c>
      <c r="U141" s="92" t="s">
        <v>825</v>
      </c>
      <c r="V141" s="92" t="s">
        <v>475</v>
      </c>
      <c r="W141" s="92"/>
      <c r="X141" s="92"/>
      <c r="Y141" s="92"/>
      <c r="Z141" s="92"/>
      <c r="AA141" s="92" t="s">
        <v>919</v>
      </c>
      <c r="AB141" s="1"/>
      <c r="AC141" s="1"/>
      <c r="AD141" s="87"/>
      <c r="AE141" s="87"/>
      <c r="AF141" s="87"/>
      <c r="AG141" s="87"/>
      <c r="AH141" s="87"/>
    </row>
    <row r="142">
      <c r="A142" s="88">
        <v>496.0</v>
      </c>
      <c r="B142" s="58" t="s">
        <v>920</v>
      </c>
      <c r="C142" s="89" t="s">
        <v>921</v>
      </c>
      <c r="D142" s="62" t="s">
        <v>882</v>
      </c>
      <c r="E142" s="2" t="s">
        <v>636</v>
      </c>
      <c r="F142" s="1" t="s">
        <v>522</v>
      </c>
      <c r="G142" s="58" t="s">
        <v>509</v>
      </c>
      <c r="H142" s="58"/>
      <c r="I142" s="58" t="s">
        <v>473</v>
      </c>
      <c r="J142" s="58"/>
      <c r="K142" s="90" t="s">
        <v>597</v>
      </c>
      <c r="L142" s="90" t="s">
        <v>511</v>
      </c>
      <c r="M142" s="91" t="s">
        <v>541</v>
      </c>
      <c r="N142" s="91"/>
      <c r="O142" s="91" t="s">
        <v>642</v>
      </c>
      <c r="P142" s="91"/>
      <c r="Q142" s="91"/>
      <c r="R142" s="62" t="s">
        <v>516</v>
      </c>
      <c r="S142" s="58"/>
      <c r="T142" s="62" t="s">
        <v>517</v>
      </c>
      <c r="U142" s="92" t="s">
        <v>825</v>
      </c>
      <c r="V142" s="92" t="s">
        <v>475</v>
      </c>
      <c r="W142" s="92"/>
      <c r="X142" s="92"/>
      <c r="Y142" s="92"/>
      <c r="Z142" s="92"/>
      <c r="AA142" s="92" t="s">
        <v>922</v>
      </c>
      <c r="AB142" s="1"/>
      <c r="AC142" s="1"/>
      <c r="AD142" s="87"/>
      <c r="AE142" s="87"/>
      <c r="AF142" s="87"/>
      <c r="AG142" s="87"/>
      <c r="AH142" s="87"/>
    </row>
    <row r="143">
      <c r="A143" s="88">
        <v>497.0</v>
      </c>
      <c r="B143" s="58" t="s">
        <v>923</v>
      </c>
      <c r="C143" s="89" t="str">
        <f>HYPERLINK("https://childmind.org/article/an-ashram-for-autism/","https://childmind.org/article/an-ashram-for-autism/")</f>
        <v>https://childmind.org/article/an-ashram-for-autism/</v>
      </c>
      <c r="D143" s="62" t="s">
        <v>882</v>
      </c>
      <c r="E143" s="2" t="s">
        <v>636</v>
      </c>
      <c r="F143" s="1"/>
      <c r="G143" s="58" t="s">
        <v>509</v>
      </c>
      <c r="H143" s="58"/>
      <c r="I143" s="58" t="s">
        <v>473</v>
      </c>
      <c r="J143" s="58"/>
      <c r="K143" s="90" t="s">
        <v>702</v>
      </c>
      <c r="L143" s="90" t="s">
        <v>523</v>
      </c>
      <c r="M143" s="90"/>
      <c r="N143" s="90"/>
      <c r="O143" s="90"/>
      <c r="P143" s="90"/>
      <c r="Q143" s="107"/>
      <c r="R143" s="62" t="s">
        <v>516</v>
      </c>
      <c r="S143" s="58"/>
      <c r="T143" s="62" t="s">
        <v>517</v>
      </c>
      <c r="U143" s="92" t="s">
        <v>825</v>
      </c>
      <c r="V143" s="92" t="s">
        <v>475</v>
      </c>
      <c r="W143" s="92"/>
      <c r="X143" s="92"/>
      <c r="Y143" s="92"/>
      <c r="Z143" s="92"/>
      <c r="AA143" s="92" t="s">
        <v>924</v>
      </c>
      <c r="AB143" s="1"/>
      <c r="AC143" s="1"/>
      <c r="AD143" s="87"/>
      <c r="AE143" s="87"/>
      <c r="AF143" s="87"/>
      <c r="AG143" s="87"/>
      <c r="AH143" s="87"/>
    </row>
    <row r="144">
      <c r="A144" s="88">
        <v>498.0</v>
      </c>
      <c r="B144" s="58" t="s">
        <v>925</v>
      </c>
      <c r="C144" s="89" t="str">
        <f>HYPERLINK("https://childmind.org/article/a-cyber-bullying-story-with-a-twist/","https://childmind.org/article/a-cyber-bullying-story-with-a-twist/")</f>
        <v>https://childmind.org/article/a-cyber-bullying-story-with-a-twist/</v>
      </c>
      <c r="D144" s="62" t="s">
        <v>882</v>
      </c>
      <c r="E144" s="2" t="s">
        <v>636</v>
      </c>
      <c r="F144" s="1" t="s">
        <v>926</v>
      </c>
      <c r="G144" s="58" t="s">
        <v>509</v>
      </c>
      <c r="H144" s="58"/>
      <c r="I144" s="58" t="s">
        <v>473</v>
      </c>
      <c r="J144" s="58"/>
      <c r="K144" s="90" t="s">
        <v>597</v>
      </c>
      <c r="L144" s="90" t="s">
        <v>578</v>
      </c>
      <c r="M144" s="91" t="s">
        <v>541</v>
      </c>
      <c r="N144" s="91"/>
      <c r="O144" s="91" t="s">
        <v>543</v>
      </c>
      <c r="P144" s="91"/>
      <c r="Q144" s="91"/>
      <c r="R144" s="62" t="s">
        <v>516</v>
      </c>
      <c r="S144" s="58"/>
      <c r="T144" s="62" t="s">
        <v>517</v>
      </c>
      <c r="U144" s="92" t="s">
        <v>825</v>
      </c>
      <c r="V144" s="92" t="s">
        <v>475</v>
      </c>
      <c r="W144" s="92"/>
      <c r="X144" s="92"/>
      <c r="Y144" s="92"/>
      <c r="Z144" s="92"/>
      <c r="AA144" s="92" t="s">
        <v>927</v>
      </c>
      <c r="AB144" s="1"/>
      <c r="AC144" s="1"/>
      <c r="AD144" s="87"/>
      <c r="AE144" s="87"/>
      <c r="AF144" s="87"/>
      <c r="AG144" s="87"/>
      <c r="AH144" s="87"/>
    </row>
    <row r="145">
      <c r="A145" s="88">
        <v>499.0</v>
      </c>
      <c r="B145" s="61" t="s">
        <v>928</v>
      </c>
      <c r="C145" s="89" t="str">
        <f>HYPERLINK("https://childmind.org/blog/resources-for-autism-parents-in-crisis/","https://childmind.org/blog/resources-for-autism-parents-in-crisis/")</f>
        <v>https://childmind.org/blog/resources-for-autism-parents-in-crisis/</v>
      </c>
      <c r="D145" s="62" t="s">
        <v>929</v>
      </c>
      <c r="E145" s="2" t="s">
        <v>636</v>
      </c>
      <c r="F145" s="1" t="s">
        <v>828</v>
      </c>
      <c r="G145" s="58" t="s">
        <v>509</v>
      </c>
      <c r="H145" s="62" t="s">
        <v>930</v>
      </c>
      <c r="I145" s="58" t="s">
        <v>473</v>
      </c>
      <c r="J145" s="58"/>
      <c r="K145" s="90" t="s">
        <v>597</v>
      </c>
      <c r="L145" s="90" t="s">
        <v>523</v>
      </c>
      <c r="M145" s="91" t="s">
        <v>541</v>
      </c>
      <c r="N145" s="91"/>
      <c r="O145" s="91" t="s">
        <v>642</v>
      </c>
      <c r="P145" s="91"/>
      <c r="Q145" s="91"/>
      <c r="R145" s="62" t="s">
        <v>516</v>
      </c>
      <c r="S145" s="58"/>
      <c r="T145" s="62" t="s">
        <v>517</v>
      </c>
      <c r="U145" s="92" t="s">
        <v>825</v>
      </c>
      <c r="V145" s="92" t="s">
        <v>475</v>
      </c>
      <c r="W145" s="92"/>
      <c r="X145" s="92"/>
      <c r="Y145" s="92"/>
      <c r="Z145" s="92"/>
      <c r="AA145" s="92" t="s">
        <v>931</v>
      </c>
      <c r="AB145" s="1"/>
      <c r="AC145" s="1"/>
      <c r="AD145" s="87"/>
      <c r="AE145" s="87"/>
      <c r="AF145" s="87"/>
      <c r="AG145" s="87"/>
      <c r="AH145" s="87"/>
    </row>
    <row r="146">
      <c r="A146" s="88">
        <v>500.0</v>
      </c>
      <c r="B146" s="61" t="s">
        <v>932</v>
      </c>
      <c r="C146" s="89" t="s">
        <v>933</v>
      </c>
      <c r="D146" s="62" t="s">
        <v>929</v>
      </c>
      <c r="E146" s="2" t="s">
        <v>636</v>
      </c>
      <c r="F146" s="1" t="s">
        <v>522</v>
      </c>
      <c r="G146" s="58" t="s">
        <v>509</v>
      </c>
      <c r="H146" s="58"/>
      <c r="I146" s="58" t="s">
        <v>473</v>
      </c>
      <c r="J146" s="58"/>
      <c r="K146" s="90" t="s">
        <v>597</v>
      </c>
      <c r="L146" s="90" t="s">
        <v>523</v>
      </c>
      <c r="M146" s="91" t="s">
        <v>541</v>
      </c>
      <c r="N146" s="91"/>
      <c r="O146" s="91" t="s">
        <v>543</v>
      </c>
      <c r="P146" s="91"/>
      <c r="Q146" s="91"/>
      <c r="R146" s="62" t="s">
        <v>516</v>
      </c>
      <c r="S146" s="58"/>
      <c r="T146" s="62" t="s">
        <v>517</v>
      </c>
      <c r="U146" s="92" t="s">
        <v>934</v>
      </c>
      <c r="V146" s="95" t="s">
        <v>935</v>
      </c>
      <c r="W146" s="92"/>
      <c r="X146" s="92"/>
      <c r="Y146" s="92"/>
      <c r="Z146" s="92"/>
      <c r="AA146" s="92"/>
      <c r="AB146" s="1"/>
      <c r="AC146" s="1"/>
      <c r="AD146" s="87"/>
      <c r="AE146" s="87"/>
      <c r="AF146" s="87"/>
      <c r="AG146" s="87"/>
      <c r="AH146" s="87"/>
    </row>
    <row r="147">
      <c r="A147" s="88">
        <v>501.0</v>
      </c>
      <c r="B147" s="61" t="s">
        <v>936</v>
      </c>
      <c r="C147" s="89" t="s">
        <v>937</v>
      </c>
      <c r="D147" s="62" t="s">
        <v>929</v>
      </c>
      <c r="E147" s="2" t="s">
        <v>636</v>
      </c>
      <c r="F147" s="1" t="s">
        <v>508</v>
      </c>
      <c r="G147" s="58" t="s">
        <v>509</v>
      </c>
      <c r="H147" s="58"/>
      <c r="I147" s="58" t="s">
        <v>473</v>
      </c>
      <c r="J147" s="58"/>
      <c r="K147" s="90" t="s">
        <v>597</v>
      </c>
      <c r="L147" s="90" t="s">
        <v>511</v>
      </c>
      <c r="M147" s="90"/>
      <c r="N147" s="90"/>
      <c r="O147" s="90"/>
      <c r="P147" s="90"/>
      <c r="Q147" s="107"/>
      <c r="R147" s="62" t="s">
        <v>516</v>
      </c>
      <c r="S147" s="58"/>
      <c r="T147" s="62" t="s">
        <v>517</v>
      </c>
      <c r="U147" s="92" t="s">
        <v>938</v>
      </c>
      <c r="V147" s="92" t="s">
        <v>939</v>
      </c>
      <c r="W147" s="92"/>
      <c r="X147" s="92"/>
      <c r="Y147" s="92"/>
      <c r="Z147" s="92"/>
      <c r="AA147" s="92"/>
      <c r="AB147" s="1"/>
      <c r="AC147" s="1"/>
      <c r="AD147" s="87"/>
      <c r="AE147" s="87"/>
      <c r="AF147" s="87"/>
      <c r="AG147" s="87"/>
      <c r="AH147" s="87"/>
    </row>
    <row r="148">
      <c r="A148" s="88">
        <v>502.0</v>
      </c>
      <c r="B148" s="58" t="s">
        <v>940</v>
      </c>
      <c r="C148" s="89" t="s">
        <v>941</v>
      </c>
      <c r="D148" s="62" t="s">
        <v>929</v>
      </c>
      <c r="E148" s="2" t="s">
        <v>636</v>
      </c>
      <c r="F148" s="1"/>
      <c r="G148" s="58" t="s">
        <v>509</v>
      </c>
      <c r="H148" s="58"/>
      <c r="I148" s="58" t="s">
        <v>563</v>
      </c>
      <c r="J148" s="58"/>
      <c r="K148" s="90" t="s">
        <v>597</v>
      </c>
      <c r="L148" s="90" t="s">
        <v>523</v>
      </c>
      <c r="M148" s="90"/>
      <c r="N148" s="90"/>
      <c r="O148" s="90"/>
      <c r="P148" s="90"/>
      <c r="Q148" s="107"/>
      <c r="R148" s="62" t="s">
        <v>516</v>
      </c>
      <c r="S148" s="98" t="s">
        <v>570</v>
      </c>
      <c r="T148" s="62" t="s">
        <v>517</v>
      </c>
      <c r="U148" s="92" t="s">
        <v>942</v>
      </c>
      <c r="V148" s="92"/>
      <c r="W148" s="95" t="s">
        <v>943</v>
      </c>
      <c r="X148" s="92"/>
      <c r="Y148" s="92"/>
      <c r="Z148" s="92"/>
      <c r="AA148" s="92" t="s">
        <v>633</v>
      </c>
      <c r="AB148" s="1"/>
      <c r="AC148" s="1"/>
      <c r="AD148" s="87"/>
      <c r="AE148" s="87"/>
      <c r="AF148" s="87"/>
      <c r="AG148" s="87"/>
      <c r="AH148" s="87"/>
    </row>
    <row r="149">
      <c r="A149" s="88">
        <v>503.0</v>
      </c>
      <c r="B149" s="61" t="s">
        <v>944</v>
      </c>
      <c r="C149" s="89" t="s">
        <v>945</v>
      </c>
      <c r="D149" s="62" t="s">
        <v>929</v>
      </c>
      <c r="E149" s="2" t="s">
        <v>636</v>
      </c>
      <c r="F149" s="1"/>
      <c r="G149" s="58" t="s">
        <v>509</v>
      </c>
      <c r="H149" s="58"/>
      <c r="I149" s="58" t="s">
        <v>563</v>
      </c>
      <c r="J149" s="58"/>
      <c r="K149" s="90" t="s">
        <v>597</v>
      </c>
      <c r="L149" s="90" t="s">
        <v>511</v>
      </c>
      <c r="M149" s="90"/>
      <c r="N149" s="90"/>
      <c r="O149" s="90"/>
      <c r="P149" s="90"/>
      <c r="Q149" s="107"/>
      <c r="R149" s="62" t="s">
        <v>516</v>
      </c>
      <c r="S149" s="98" t="s">
        <v>570</v>
      </c>
      <c r="T149" s="62" t="s">
        <v>517</v>
      </c>
      <c r="U149" s="92" t="s">
        <v>938</v>
      </c>
      <c r="V149" s="92" t="s">
        <v>939</v>
      </c>
      <c r="W149" s="92"/>
      <c r="X149" s="92"/>
      <c r="Y149" s="92"/>
      <c r="Z149" s="92"/>
      <c r="AA149" s="92" t="s">
        <v>633</v>
      </c>
      <c r="AB149" s="1"/>
      <c r="AC149" s="1"/>
      <c r="AD149" s="87"/>
      <c r="AE149" s="87"/>
      <c r="AF149" s="87"/>
      <c r="AG149" s="87"/>
      <c r="AH149" s="87"/>
    </row>
    <row r="150">
      <c r="A150" s="88">
        <v>504.0</v>
      </c>
      <c r="B150" s="61" t="s">
        <v>946</v>
      </c>
      <c r="C150" s="89" t="s">
        <v>947</v>
      </c>
      <c r="D150" s="62" t="s">
        <v>929</v>
      </c>
      <c r="E150" s="2" t="s">
        <v>636</v>
      </c>
      <c r="F150" s="1"/>
      <c r="G150" s="58" t="s">
        <v>509</v>
      </c>
      <c r="H150" s="58"/>
      <c r="I150" s="58" t="s">
        <v>473</v>
      </c>
      <c r="J150" s="58"/>
      <c r="K150" s="90" t="s">
        <v>510</v>
      </c>
      <c r="L150" s="90" t="s">
        <v>511</v>
      </c>
      <c r="M150" s="90"/>
      <c r="N150" s="90"/>
      <c r="O150" s="90"/>
      <c r="P150" s="90"/>
      <c r="Q150" s="107"/>
      <c r="R150" s="62" t="s">
        <v>516</v>
      </c>
      <c r="S150" s="98" t="s">
        <v>570</v>
      </c>
      <c r="T150" s="62" t="s">
        <v>517</v>
      </c>
      <c r="U150" s="92" t="s">
        <v>938</v>
      </c>
      <c r="V150" s="92" t="s">
        <v>939</v>
      </c>
      <c r="W150" s="92"/>
      <c r="X150" s="92"/>
      <c r="Y150" s="92"/>
      <c r="Z150" s="92"/>
      <c r="AA150" s="92" t="s">
        <v>948</v>
      </c>
      <c r="AB150" s="1"/>
      <c r="AC150" s="1"/>
      <c r="AD150" s="87"/>
      <c r="AE150" s="87"/>
      <c r="AF150" s="87"/>
      <c r="AG150" s="87"/>
      <c r="AH150" s="87"/>
    </row>
    <row r="151">
      <c r="A151" s="88">
        <v>505.0</v>
      </c>
      <c r="B151" s="61" t="s">
        <v>949</v>
      </c>
      <c r="C151" s="89" t="s">
        <v>950</v>
      </c>
      <c r="D151" s="62" t="s">
        <v>929</v>
      </c>
      <c r="E151" s="2" t="s">
        <v>636</v>
      </c>
      <c r="F151" s="1"/>
      <c r="G151" s="58" t="s">
        <v>509</v>
      </c>
      <c r="H151" s="58"/>
      <c r="I151" s="58" t="s">
        <v>563</v>
      </c>
      <c r="J151" s="58"/>
      <c r="K151" s="90" t="s">
        <v>597</v>
      </c>
      <c r="L151" s="90" t="s">
        <v>511</v>
      </c>
      <c r="M151" s="90"/>
      <c r="N151" s="90"/>
      <c r="O151" s="90"/>
      <c r="P151" s="90"/>
      <c r="Q151" s="107"/>
      <c r="R151" s="62" t="s">
        <v>516</v>
      </c>
      <c r="S151" s="98" t="s">
        <v>570</v>
      </c>
      <c r="T151" s="62" t="s">
        <v>517</v>
      </c>
      <c r="U151" s="92" t="s">
        <v>951</v>
      </c>
      <c r="V151" s="92" t="s">
        <v>952</v>
      </c>
      <c r="W151" s="92"/>
      <c r="X151" s="92"/>
      <c r="Y151" s="92"/>
      <c r="Z151" s="92"/>
      <c r="AA151" s="92" t="s">
        <v>953</v>
      </c>
      <c r="AB151" s="1"/>
      <c r="AC151" s="1"/>
      <c r="AD151" s="87"/>
      <c r="AE151" s="87"/>
      <c r="AF151" s="87"/>
      <c r="AG151" s="87"/>
      <c r="AH151" s="87"/>
    </row>
    <row r="152">
      <c r="A152" s="88">
        <v>506.0</v>
      </c>
      <c r="B152" s="61" t="s">
        <v>954</v>
      </c>
      <c r="C152" s="89" t="s">
        <v>955</v>
      </c>
      <c r="D152" s="62" t="s">
        <v>929</v>
      </c>
      <c r="E152" s="2" t="s">
        <v>636</v>
      </c>
      <c r="F152" s="1" t="s">
        <v>956</v>
      </c>
      <c r="G152" s="58" t="s">
        <v>509</v>
      </c>
      <c r="H152" s="58"/>
      <c r="I152" s="58" t="s">
        <v>473</v>
      </c>
      <c r="J152" s="58"/>
      <c r="K152" s="90" t="s">
        <v>597</v>
      </c>
      <c r="L152" s="90" t="s">
        <v>511</v>
      </c>
      <c r="M152" s="91" t="s">
        <v>512</v>
      </c>
      <c r="N152" s="91"/>
      <c r="O152" s="91" t="s">
        <v>514</v>
      </c>
      <c r="P152" s="91"/>
      <c r="Q152" s="91"/>
      <c r="R152" s="62" t="s">
        <v>516</v>
      </c>
      <c r="S152" s="58"/>
      <c r="T152" s="62" t="s">
        <v>517</v>
      </c>
      <c r="U152" s="92" t="s">
        <v>957</v>
      </c>
      <c r="V152" s="95" t="s">
        <v>958</v>
      </c>
      <c r="W152" s="95" t="s">
        <v>959</v>
      </c>
      <c r="X152" s="92"/>
      <c r="Y152" s="92"/>
      <c r="Z152" s="92"/>
      <c r="AA152" s="92" t="s">
        <v>960</v>
      </c>
      <c r="AB152" s="1"/>
      <c r="AC152" s="1"/>
      <c r="AD152" s="87"/>
      <c r="AE152" s="87"/>
      <c r="AF152" s="87"/>
      <c r="AG152" s="87"/>
      <c r="AH152" s="87"/>
    </row>
    <row r="153">
      <c r="A153" s="88">
        <v>507.0</v>
      </c>
      <c r="B153" s="58" t="s">
        <v>961</v>
      </c>
      <c r="C153" s="89" t="s">
        <v>962</v>
      </c>
      <c r="D153" s="62" t="s">
        <v>963</v>
      </c>
      <c r="E153" s="2" t="s">
        <v>636</v>
      </c>
      <c r="F153" s="1"/>
      <c r="G153" s="58" t="s">
        <v>509</v>
      </c>
      <c r="H153" s="58"/>
      <c r="I153" s="58" t="s">
        <v>473</v>
      </c>
      <c r="J153" s="58"/>
      <c r="K153" s="90" t="s">
        <v>774</v>
      </c>
      <c r="L153" s="90" t="s">
        <v>511</v>
      </c>
      <c r="M153" s="91" t="s">
        <v>512</v>
      </c>
      <c r="N153" s="91"/>
      <c r="O153" s="91" t="s">
        <v>514</v>
      </c>
      <c r="P153" s="91"/>
      <c r="Q153" s="91"/>
      <c r="R153" s="62" t="s">
        <v>516</v>
      </c>
      <c r="S153" s="98" t="s">
        <v>570</v>
      </c>
      <c r="T153" s="62" t="s">
        <v>517</v>
      </c>
      <c r="U153" s="92" t="s">
        <v>964</v>
      </c>
      <c r="V153" s="95" t="s">
        <v>965</v>
      </c>
      <c r="W153" s="95" t="s">
        <v>966</v>
      </c>
      <c r="X153" s="95" t="s">
        <v>578</v>
      </c>
      <c r="Y153" s="92"/>
      <c r="Z153" s="92"/>
      <c r="AA153" s="92" t="s">
        <v>967</v>
      </c>
      <c r="AB153" s="1"/>
      <c r="AC153" s="1"/>
      <c r="AD153" s="87"/>
      <c r="AE153" s="87"/>
      <c r="AF153" s="87"/>
      <c r="AG153" s="87"/>
      <c r="AH153" s="87"/>
    </row>
    <row r="154">
      <c r="A154" s="88">
        <v>508.0</v>
      </c>
      <c r="B154" s="58" t="s">
        <v>968</v>
      </c>
      <c r="C154" s="89" t="s">
        <v>969</v>
      </c>
      <c r="D154" s="62" t="s">
        <v>963</v>
      </c>
      <c r="E154" s="2" t="s">
        <v>636</v>
      </c>
      <c r="F154" s="1"/>
      <c r="G154" s="58" t="s">
        <v>509</v>
      </c>
      <c r="H154" s="58"/>
      <c r="I154" s="58" t="s">
        <v>473</v>
      </c>
      <c r="J154" s="58"/>
      <c r="K154" s="90" t="s">
        <v>597</v>
      </c>
      <c r="L154" s="90" t="s">
        <v>596</v>
      </c>
      <c r="M154" s="91" t="s">
        <v>512</v>
      </c>
      <c r="N154" s="91"/>
      <c r="O154" s="91" t="s">
        <v>616</v>
      </c>
      <c r="P154" s="91"/>
      <c r="Q154" s="91"/>
      <c r="R154" s="62" t="s">
        <v>516</v>
      </c>
      <c r="S154" s="98" t="s">
        <v>570</v>
      </c>
      <c r="T154" s="62" t="s">
        <v>517</v>
      </c>
      <c r="U154" s="92" t="s">
        <v>970</v>
      </c>
      <c r="V154" s="92"/>
      <c r="W154" s="92"/>
      <c r="X154" s="92"/>
      <c r="Y154" s="92"/>
      <c r="Z154" s="92"/>
      <c r="AA154" s="92" t="s">
        <v>971</v>
      </c>
      <c r="AB154" s="1"/>
      <c r="AC154" s="1"/>
      <c r="AD154" s="87"/>
      <c r="AE154" s="87"/>
      <c r="AF154" s="87"/>
      <c r="AG154" s="87"/>
      <c r="AH154" s="87"/>
    </row>
    <row r="155">
      <c r="A155" s="88">
        <v>509.0</v>
      </c>
      <c r="B155" s="61" t="s">
        <v>972</v>
      </c>
      <c r="C155" s="89" t="s">
        <v>973</v>
      </c>
      <c r="D155" s="62" t="s">
        <v>963</v>
      </c>
      <c r="E155" s="2" t="s">
        <v>636</v>
      </c>
      <c r="F155" s="1"/>
      <c r="G155" s="58" t="s">
        <v>509</v>
      </c>
      <c r="H155" s="58"/>
      <c r="I155" s="58" t="s">
        <v>473</v>
      </c>
      <c r="J155" s="58"/>
      <c r="K155" s="90" t="s">
        <v>597</v>
      </c>
      <c r="L155" s="90" t="s">
        <v>511</v>
      </c>
      <c r="M155" s="91" t="s">
        <v>512</v>
      </c>
      <c r="N155" s="91"/>
      <c r="O155" s="91" t="s">
        <v>514</v>
      </c>
      <c r="P155" s="91"/>
      <c r="Q155" s="91"/>
      <c r="R155" s="62" t="s">
        <v>516</v>
      </c>
      <c r="S155" s="98" t="s">
        <v>570</v>
      </c>
      <c r="T155" s="62" t="s">
        <v>517</v>
      </c>
      <c r="U155" s="92" t="s">
        <v>974</v>
      </c>
      <c r="V155" s="95" t="s">
        <v>975</v>
      </c>
      <c r="W155" s="95" t="s">
        <v>578</v>
      </c>
      <c r="X155" s="95" t="s">
        <v>578</v>
      </c>
      <c r="Y155" s="92"/>
      <c r="Z155" s="92"/>
      <c r="AA155" s="92" t="s">
        <v>976</v>
      </c>
      <c r="AB155" s="1"/>
      <c r="AC155" s="1"/>
      <c r="AD155" s="87"/>
      <c r="AE155" s="87"/>
      <c r="AF155" s="87"/>
      <c r="AG155" s="87"/>
      <c r="AH155" s="87"/>
    </row>
    <row r="156">
      <c r="A156" s="88">
        <v>510.0</v>
      </c>
      <c r="B156" s="58" t="s">
        <v>977</v>
      </c>
      <c r="C156" s="89" t="s">
        <v>978</v>
      </c>
      <c r="D156" s="62" t="s">
        <v>963</v>
      </c>
      <c r="E156" s="2" t="s">
        <v>636</v>
      </c>
      <c r="F156" s="1"/>
      <c r="G156" s="58" t="s">
        <v>509</v>
      </c>
      <c r="H156" s="58"/>
      <c r="I156" s="58" t="s">
        <v>473</v>
      </c>
      <c r="J156" s="58"/>
      <c r="K156" s="90" t="s">
        <v>774</v>
      </c>
      <c r="L156" s="90" t="s">
        <v>511</v>
      </c>
      <c r="M156" s="91" t="s">
        <v>541</v>
      </c>
      <c r="N156" s="91"/>
      <c r="O156" s="91" t="s">
        <v>543</v>
      </c>
      <c r="P156" s="91"/>
      <c r="Q156" s="91"/>
      <c r="R156" s="62" t="s">
        <v>516</v>
      </c>
      <c r="S156" s="58"/>
      <c r="T156" s="62" t="s">
        <v>517</v>
      </c>
      <c r="U156" s="92" t="s">
        <v>938</v>
      </c>
      <c r="V156" s="95" t="s">
        <v>939</v>
      </c>
      <c r="W156" s="92"/>
      <c r="X156" s="92"/>
      <c r="Y156" s="92"/>
      <c r="Z156" s="92"/>
      <c r="AA156" s="92" t="s">
        <v>979</v>
      </c>
      <c r="AB156" s="1"/>
      <c r="AC156" s="1"/>
      <c r="AD156" s="87"/>
      <c r="AE156" s="87"/>
      <c r="AF156" s="87"/>
      <c r="AG156" s="87"/>
      <c r="AH156" s="87"/>
    </row>
    <row r="157">
      <c r="A157" s="88">
        <v>511.0</v>
      </c>
      <c r="B157" s="61" t="s">
        <v>980</v>
      </c>
      <c r="C157" s="89" t="s">
        <v>981</v>
      </c>
      <c r="D157" s="62" t="s">
        <v>963</v>
      </c>
      <c r="E157" s="2" t="s">
        <v>636</v>
      </c>
      <c r="F157" s="1" t="s">
        <v>522</v>
      </c>
      <c r="G157" s="58" t="s">
        <v>509</v>
      </c>
      <c r="H157" s="58"/>
      <c r="I157" s="58" t="s">
        <v>473</v>
      </c>
      <c r="J157" s="58"/>
      <c r="K157" s="90" t="s">
        <v>702</v>
      </c>
      <c r="L157" s="90"/>
      <c r="M157" s="90"/>
      <c r="N157" s="90"/>
      <c r="O157" s="90"/>
      <c r="P157" s="90"/>
      <c r="Q157" s="107"/>
      <c r="R157" s="62" t="s">
        <v>516</v>
      </c>
      <c r="S157" s="98" t="s">
        <v>570</v>
      </c>
      <c r="T157" s="62" t="s">
        <v>517</v>
      </c>
      <c r="U157" s="92" t="s">
        <v>982</v>
      </c>
      <c r="V157" s="92"/>
      <c r="W157" s="92" t="s">
        <v>610</v>
      </c>
      <c r="X157" s="92"/>
      <c r="Y157" s="92"/>
      <c r="Z157" s="92"/>
      <c r="AA157" s="92"/>
      <c r="AB157" s="1"/>
      <c r="AC157" s="1"/>
      <c r="AD157" s="87"/>
      <c r="AE157" s="87"/>
      <c r="AF157" s="87"/>
      <c r="AG157" s="87"/>
      <c r="AH157" s="87"/>
    </row>
    <row r="158">
      <c r="A158" s="88">
        <v>514.0</v>
      </c>
      <c r="B158" s="61" t="s">
        <v>983</v>
      </c>
      <c r="C158" s="89" t="s">
        <v>984</v>
      </c>
      <c r="D158" s="62" t="s">
        <v>985</v>
      </c>
      <c r="E158" s="2" t="s">
        <v>636</v>
      </c>
      <c r="F158" s="1" t="s">
        <v>522</v>
      </c>
      <c r="G158" s="58" t="s">
        <v>509</v>
      </c>
      <c r="H158" s="58"/>
      <c r="I158" s="58" t="s">
        <v>473</v>
      </c>
      <c r="J158" s="58"/>
      <c r="K158" s="90" t="s">
        <v>986</v>
      </c>
      <c r="L158" s="90"/>
      <c r="M158" s="90"/>
      <c r="N158" s="90"/>
      <c r="O158" s="90"/>
      <c r="P158" s="90"/>
      <c r="Q158" s="107"/>
      <c r="R158" s="62" t="s">
        <v>516</v>
      </c>
      <c r="S158" s="98" t="s">
        <v>570</v>
      </c>
      <c r="T158" s="62" t="s">
        <v>517</v>
      </c>
      <c r="U158" s="92" t="s">
        <v>987</v>
      </c>
      <c r="V158" s="92" t="s">
        <v>988</v>
      </c>
      <c r="W158" s="92"/>
      <c r="X158" s="92"/>
      <c r="Y158" s="92"/>
      <c r="Z158" s="92"/>
      <c r="AA158" s="92"/>
      <c r="AB158" s="1"/>
      <c r="AC158" s="1"/>
      <c r="AD158" s="87"/>
      <c r="AE158" s="87"/>
      <c r="AF158" s="87"/>
      <c r="AG158" s="87"/>
      <c r="AH158" s="87"/>
    </row>
    <row r="159">
      <c r="A159" s="88">
        <v>516.0</v>
      </c>
      <c r="B159" s="58" t="s">
        <v>989</v>
      </c>
      <c r="C159" s="89" t="s">
        <v>990</v>
      </c>
      <c r="D159" s="62" t="s">
        <v>985</v>
      </c>
      <c r="E159" s="2" t="s">
        <v>636</v>
      </c>
      <c r="F159" s="1"/>
      <c r="G159" s="58" t="s">
        <v>509</v>
      </c>
      <c r="H159" s="58"/>
      <c r="I159" s="58" t="s">
        <v>563</v>
      </c>
      <c r="J159" s="58"/>
      <c r="K159" s="90" t="s">
        <v>702</v>
      </c>
      <c r="L159" s="90"/>
      <c r="M159" s="90"/>
      <c r="N159" s="90"/>
      <c r="O159" s="90"/>
      <c r="P159" s="90"/>
      <c r="Q159" s="107"/>
      <c r="R159" s="62" t="s">
        <v>516</v>
      </c>
      <c r="S159" s="98" t="s">
        <v>570</v>
      </c>
      <c r="T159" s="62" t="s">
        <v>517</v>
      </c>
      <c r="U159" s="92" t="s">
        <v>982</v>
      </c>
      <c r="V159" s="92"/>
      <c r="W159" s="92" t="s">
        <v>610</v>
      </c>
      <c r="X159" s="92"/>
      <c r="Y159" s="92"/>
      <c r="Z159" s="92"/>
      <c r="AA159" s="92" t="s">
        <v>633</v>
      </c>
      <c r="AB159" s="1"/>
      <c r="AC159" s="1"/>
      <c r="AD159" s="87"/>
      <c r="AE159" s="87"/>
      <c r="AF159" s="87"/>
      <c r="AG159" s="87"/>
      <c r="AH159" s="87"/>
    </row>
    <row r="160">
      <c r="A160" s="88">
        <v>517.0</v>
      </c>
      <c r="B160" s="61" t="s">
        <v>991</v>
      </c>
      <c r="C160" s="89" t="s">
        <v>992</v>
      </c>
      <c r="D160" s="62" t="s">
        <v>985</v>
      </c>
      <c r="E160" s="2" t="s">
        <v>636</v>
      </c>
      <c r="F160" s="94" t="s">
        <v>993</v>
      </c>
      <c r="G160" s="58" t="s">
        <v>509</v>
      </c>
      <c r="H160" s="58"/>
      <c r="I160" s="58" t="s">
        <v>473</v>
      </c>
      <c r="J160" s="58"/>
      <c r="K160" s="90" t="s">
        <v>597</v>
      </c>
      <c r="L160" s="90" t="s">
        <v>511</v>
      </c>
      <c r="M160" s="90"/>
      <c r="N160" s="90"/>
      <c r="O160" s="90"/>
      <c r="P160" s="90"/>
      <c r="Q160" s="107"/>
      <c r="R160" s="62" t="s">
        <v>516</v>
      </c>
      <c r="S160" s="58"/>
      <c r="T160" s="62" t="s">
        <v>517</v>
      </c>
      <c r="U160" s="92" t="s">
        <v>994</v>
      </c>
      <c r="V160" s="92"/>
      <c r="W160" s="92" t="s">
        <v>610</v>
      </c>
      <c r="X160" s="92"/>
      <c r="Y160" s="92"/>
      <c r="Z160" s="92"/>
      <c r="AA160" s="92" t="s">
        <v>995</v>
      </c>
      <c r="AB160" s="1"/>
      <c r="AC160" s="1"/>
      <c r="AD160" s="87"/>
      <c r="AE160" s="87"/>
      <c r="AF160" s="87"/>
      <c r="AG160" s="87"/>
      <c r="AH160" s="87"/>
    </row>
    <row r="161">
      <c r="A161" s="88">
        <v>518.0</v>
      </c>
      <c r="B161" s="61" t="s">
        <v>996</v>
      </c>
      <c r="C161" s="89" t="s">
        <v>997</v>
      </c>
      <c r="D161" s="62" t="s">
        <v>985</v>
      </c>
      <c r="E161" s="2" t="s">
        <v>636</v>
      </c>
      <c r="F161" s="1"/>
      <c r="G161" s="58" t="s">
        <v>509</v>
      </c>
      <c r="H161" s="58"/>
      <c r="I161" s="58" t="s">
        <v>473</v>
      </c>
      <c r="J161" s="58"/>
      <c r="K161" s="90" t="s">
        <v>618</v>
      </c>
      <c r="L161" s="90" t="s">
        <v>511</v>
      </c>
      <c r="M161" s="90"/>
      <c r="N161" s="90"/>
      <c r="O161" s="90"/>
      <c r="P161" s="90"/>
      <c r="Q161" s="107"/>
      <c r="R161" s="62" t="s">
        <v>516</v>
      </c>
      <c r="S161" s="58"/>
      <c r="T161" s="62" t="s">
        <v>517</v>
      </c>
      <c r="U161" s="92" t="s">
        <v>982</v>
      </c>
      <c r="V161" s="92"/>
      <c r="W161" s="92" t="s">
        <v>610</v>
      </c>
      <c r="X161" s="92"/>
      <c r="Y161" s="92"/>
      <c r="Z161" s="92"/>
      <c r="AA161" s="92" t="s">
        <v>379</v>
      </c>
      <c r="AB161" s="1"/>
      <c r="AC161" s="1"/>
      <c r="AD161" s="87"/>
      <c r="AE161" s="87"/>
      <c r="AF161" s="87"/>
      <c r="AG161" s="87"/>
      <c r="AH161" s="87"/>
    </row>
    <row r="162">
      <c r="A162" s="88">
        <v>519.0</v>
      </c>
      <c r="B162" s="61" t="s">
        <v>998</v>
      </c>
      <c r="C162" s="89" t="s">
        <v>999</v>
      </c>
      <c r="D162" s="62" t="s">
        <v>985</v>
      </c>
      <c r="E162" s="2" t="s">
        <v>636</v>
      </c>
      <c r="F162" s="1" t="s">
        <v>1000</v>
      </c>
      <c r="G162" s="58" t="s">
        <v>509</v>
      </c>
      <c r="H162" s="58"/>
      <c r="I162" s="58" t="s">
        <v>473</v>
      </c>
      <c r="J162" s="58"/>
      <c r="K162" s="90" t="s">
        <v>597</v>
      </c>
      <c r="L162" s="90" t="s">
        <v>467</v>
      </c>
      <c r="M162" s="91" t="s">
        <v>512</v>
      </c>
      <c r="N162" s="91"/>
      <c r="O162" s="91" t="s">
        <v>1001</v>
      </c>
      <c r="P162" s="91"/>
      <c r="Q162" s="91"/>
      <c r="R162" s="62" t="s">
        <v>516</v>
      </c>
      <c r="S162" s="98" t="s">
        <v>570</v>
      </c>
      <c r="T162" s="62" t="s">
        <v>517</v>
      </c>
      <c r="U162" s="92" t="s">
        <v>987</v>
      </c>
      <c r="V162" s="92" t="s">
        <v>988</v>
      </c>
      <c r="W162" s="92"/>
      <c r="X162" s="92"/>
      <c r="Y162" s="92"/>
      <c r="Z162" s="92"/>
      <c r="AA162" s="92" t="s">
        <v>1002</v>
      </c>
      <c r="AB162" s="1"/>
      <c r="AC162" s="1"/>
      <c r="AD162" s="87"/>
      <c r="AE162" s="87"/>
      <c r="AF162" s="87"/>
      <c r="AG162" s="87"/>
      <c r="AH162" s="87"/>
    </row>
    <row r="163">
      <c r="A163" s="88">
        <v>521.0</v>
      </c>
      <c r="B163" s="58" t="s">
        <v>1003</v>
      </c>
      <c r="C163" s="89" t="s">
        <v>1004</v>
      </c>
      <c r="D163" s="62" t="s">
        <v>985</v>
      </c>
      <c r="E163" s="2" t="s">
        <v>636</v>
      </c>
      <c r="F163" s="1" t="s">
        <v>780</v>
      </c>
      <c r="G163" s="58" t="s">
        <v>509</v>
      </c>
      <c r="H163" s="58"/>
      <c r="I163" s="58" t="s">
        <v>473</v>
      </c>
      <c r="J163" s="58"/>
      <c r="K163" s="90" t="s">
        <v>597</v>
      </c>
      <c r="L163" s="90" t="s">
        <v>511</v>
      </c>
      <c r="M163" s="91" t="s">
        <v>512</v>
      </c>
      <c r="N163" s="91"/>
      <c r="O163" s="91" t="s">
        <v>514</v>
      </c>
      <c r="P163" s="91"/>
      <c r="Q163" s="91"/>
      <c r="R163" s="62" t="s">
        <v>516</v>
      </c>
      <c r="S163" s="58"/>
      <c r="T163" s="62" t="s">
        <v>517</v>
      </c>
      <c r="U163" s="92" t="s">
        <v>1005</v>
      </c>
      <c r="V163" s="92"/>
      <c r="W163" s="95" t="s">
        <v>1006</v>
      </c>
      <c r="X163" s="92"/>
      <c r="Y163" s="92"/>
      <c r="Z163" s="92"/>
      <c r="AA163" s="92" t="s">
        <v>1007</v>
      </c>
      <c r="AB163" s="1"/>
      <c r="AC163" s="1"/>
      <c r="AD163" s="87"/>
      <c r="AE163" s="87"/>
      <c r="AF163" s="87"/>
      <c r="AG163" s="87"/>
      <c r="AH163" s="87"/>
    </row>
    <row r="164">
      <c r="A164" s="88">
        <v>522.0</v>
      </c>
      <c r="B164" s="61" t="s">
        <v>1008</v>
      </c>
      <c r="C164" s="89" t="s">
        <v>1009</v>
      </c>
      <c r="D164" s="62" t="s">
        <v>985</v>
      </c>
      <c r="E164" s="2" t="s">
        <v>636</v>
      </c>
      <c r="F164" s="1" t="s">
        <v>522</v>
      </c>
      <c r="G164" s="58" t="s">
        <v>509</v>
      </c>
      <c r="H164" s="58"/>
      <c r="I164" s="58" t="s">
        <v>473</v>
      </c>
      <c r="J164" s="58"/>
      <c r="K164" s="90" t="s">
        <v>597</v>
      </c>
      <c r="L164" s="90" t="s">
        <v>511</v>
      </c>
      <c r="M164" s="90"/>
      <c r="N164" s="90"/>
      <c r="O164" s="90"/>
      <c r="P164" s="90"/>
      <c r="Q164" s="107"/>
      <c r="R164" s="62" t="s">
        <v>516</v>
      </c>
      <c r="S164" s="58"/>
      <c r="T164" s="62" t="s">
        <v>517</v>
      </c>
      <c r="U164" s="92" t="s">
        <v>1010</v>
      </c>
      <c r="V164" s="92" t="s">
        <v>1011</v>
      </c>
      <c r="W164" s="92"/>
      <c r="X164" s="92"/>
      <c r="Y164" s="92"/>
      <c r="Z164" s="92"/>
      <c r="AA164" s="92"/>
      <c r="AB164" s="1"/>
      <c r="AC164" s="1"/>
      <c r="AD164" s="87"/>
      <c r="AE164" s="87"/>
      <c r="AF164" s="87"/>
      <c r="AG164" s="87"/>
      <c r="AH164" s="87"/>
    </row>
    <row r="165">
      <c r="A165" s="88">
        <v>523.0</v>
      </c>
      <c r="B165" s="61" t="s">
        <v>1012</v>
      </c>
      <c r="C165" s="89" t="s">
        <v>1013</v>
      </c>
      <c r="D165" s="62" t="s">
        <v>985</v>
      </c>
      <c r="E165" s="2" t="s">
        <v>636</v>
      </c>
      <c r="F165" s="1" t="s">
        <v>595</v>
      </c>
      <c r="G165" s="58" t="s">
        <v>509</v>
      </c>
      <c r="H165" s="58"/>
      <c r="I165" s="58" t="s">
        <v>473</v>
      </c>
      <c r="J165" s="58" t="s">
        <v>596</v>
      </c>
      <c r="K165" s="90" t="s">
        <v>702</v>
      </c>
      <c r="L165" s="90" t="s">
        <v>523</v>
      </c>
      <c r="M165" s="90"/>
      <c r="N165" s="90"/>
      <c r="O165" s="90"/>
      <c r="P165" s="90"/>
      <c r="Q165" s="107"/>
      <c r="R165" s="62" t="s">
        <v>516</v>
      </c>
      <c r="S165" s="58"/>
      <c r="T165" s="62" t="s">
        <v>517</v>
      </c>
      <c r="U165" s="93" t="s">
        <v>1014</v>
      </c>
      <c r="V165" s="92" t="s">
        <v>1015</v>
      </c>
      <c r="W165" s="92"/>
      <c r="X165" s="92"/>
      <c r="Y165" s="92"/>
      <c r="Z165" s="93"/>
      <c r="AA165" s="92"/>
      <c r="AB165" s="1"/>
      <c r="AC165" s="1"/>
      <c r="AD165" s="87"/>
      <c r="AE165" s="87"/>
      <c r="AF165" s="87"/>
      <c r="AG165" s="87"/>
      <c r="AH165" s="87"/>
    </row>
    <row r="166">
      <c r="A166" s="88">
        <v>524.0</v>
      </c>
      <c r="B166" s="58" t="s">
        <v>1016</v>
      </c>
      <c r="C166" s="89" t="s">
        <v>1017</v>
      </c>
      <c r="D166" s="62" t="s">
        <v>985</v>
      </c>
      <c r="E166" s="2" t="s">
        <v>636</v>
      </c>
      <c r="F166" s="1" t="s">
        <v>780</v>
      </c>
      <c r="G166" s="58" t="s">
        <v>509</v>
      </c>
      <c r="H166" s="58"/>
      <c r="I166" s="58" t="s">
        <v>473</v>
      </c>
      <c r="J166" s="58"/>
      <c r="K166" s="90" t="s">
        <v>597</v>
      </c>
      <c r="L166" s="90" t="s">
        <v>523</v>
      </c>
      <c r="M166" s="90"/>
      <c r="N166" s="90"/>
      <c r="O166" s="90"/>
      <c r="P166" s="90"/>
      <c r="Q166" s="107"/>
      <c r="R166" s="62" t="s">
        <v>516</v>
      </c>
      <c r="S166" s="98" t="s">
        <v>570</v>
      </c>
      <c r="T166" s="62" t="s">
        <v>517</v>
      </c>
      <c r="U166" s="92" t="s">
        <v>1018</v>
      </c>
      <c r="V166" s="92"/>
      <c r="W166" s="92" t="s">
        <v>1006</v>
      </c>
      <c r="X166" s="92"/>
      <c r="Y166" s="92"/>
      <c r="Z166" s="92"/>
      <c r="AA166" s="92" t="s">
        <v>379</v>
      </c>
      <c r="AB166" s="1"/>
      <c r="AC166" s="1"/>
      <c r="AD166" s="87"/>
      <c r="AE166" s="87"/>
      <c r="AF166" s="87"/>
      <c r="AG166" s="87"/>
      <c r="AH166" s="87"/>
    </row>
    <row r="167">
      <c r="A167" s="88">
        <v>525.0</v>
      </c>
      <c r="B167" s="61" t="s">
        <v>1019</v>
      </c>
      <c r="C167" s="89" t="s">
        <v>1020</v>
      </c>
      <c r="D167" s="62" t="s">
        <v>985</v>
      </c>
      <c r="E167" s="2" t="s">
        <v>636</v>
      </c>
      <c r="F167" s="1" t="s">
        <v>522</v>
      </c>
      <c r="G167" s="58" t="s">
        <v>509</v>
      </c>
      <c r="H167" s="58"/>
      <c r="I167" s="58" t="s">
        <v>473</v>
      </c>
      <c r="J167" s="58"/>
      <c r="K167" s="90" t="s">
        <v>597</v>
      </c>
      <c r="L167" s="90" t="s">
        <v>523</v>
      </c>
      <c r="M167" s="90"/>
      <c r="N167" s="90"/>
      <c r="O167" s="90"/>
      <c r="P167" s="90"/>
      <c r="Q167" s="107"/>
      <c r="R167" s="62" t="s">
        <v>516</v>
      </c>
      <c r="S167" s="98" t="s">
        <v>570</v>
      </c>
      <c r="T167" s="62" t="s">
        <v>517</v>
      </c>
      <c r="U167" s="92" t="s">
        <v>1018</v>
      </c>
      <c r="V167" s="92"/>
      <c r="W167" s="92" t="s">
        <v>1006</v>
      </c>
      <c r="X167" s="92"/>
      <c r="Y167" s="92"/>
      <c r="Z167" s="92"/>
      <c r="AA167" s="92" t="s">
        <v>1021</v>
      </c>
      <c r="AB167" s="1"/>
      <c r="AC167" s="1"/>
      <c r="AD167" s="87"/>
      <c r="AE167" s="87"/>
      <c r="AF167" s="87"/>
      <c r="AG167" s="87"/>
      <c r="AH167" s="87"/>
    </row>
    <row r="168">
      <c r="A168" s="88">
        <v>526.0</v>
      </c>
      <c r="B168" s="61" t="s">
        <v>1022</v>
      </c>
      <c r="C168" s="89" t="s">
        <v>1023</v>
      </c>
      <c r="D168" s="62" t="s">
        <v>985</v>
      </c>
      <c r="E168" s="2" t="s">
        <v>636</v>
      </c>
      <c r="F168" s="1" t="s">
        <v>1024</v>
      </c>
      <c r="G168" s="58" t="s">
        <v>509</v>
      </c>
      <c r="H168" s="58"/>
      <c r="I168" s="58" t="s">
        <v>473</v>
      </c>
      <c r="J168" s="58"/>
      <c r="K168" s="90" t="s">
        <v>702</v>
      </c>
      <c r="L168" s="90" t="s">
        <v>511</v>
      </c>
      <c r="M168" s="91" t="s">
        <v>512</v>
      </c>
      <c r="N168" s="91"/>
      <c r="O168" s="91" t="s">
        <v>514</v>
      </c>
      <c r="P168" s="91"/>
      <c r="Q168" s="91"/>
      <c r="R168" s="62" t="s">
        <v>516</v>
      </c>
      <c r="S168" s="58"/>
      <c r="T168" s="62" t="s">
        <v>517</v>
      </c>
      <c r="U168" s="92" t="s">
        <v>1018</v>
      </c>
      <c r="V168" s="92"/>
      <c r="W168" s="92" t="s">
        <v>1006</v>
      </c>
      <c r="X168" s="92"/>
      <c r="Y168" s="92"/>
      <c r="Z168" s="92"/>
      <c r="AA168" s="92"/>
      <c r="AB168" s="1"/>
      <c r="AC168" s="1"/>
      <c r="AD168" s="87"/>
      <c r="AE168" s="87"/>
      <c r="AF168" s="87"/>
      <c r="AG168" s="87"/>
      <c r="AH168" s="87"/>
    </row>
    <row r="169">
      <c r="A169" s="88">
        <v>527.0</v>
      </c>
      <c r="B169" s="61" t="s">
        <v>1025</v>
      </c>
      <c r="C169" s="89" t="s">
        <v>1026</v>
      </c>
      <c r="D169" s="62" t="s">
        <v>985</v>
      </c>
      <c r="E169" s="2" t="s">
        <v>636</v>
      </c>
      <c r="F169" s="94" t="s">
        <v>808</v>
      </c>
      <c r="G169" s="58" t="s">
        <v>509</v>
      </c>
      <c r="H169" s="58"/>
      <c r="I169" s="58" t="s">
        <v>473</v>
      </c>
      <c r="J169" s="58"/>
      <c r="K169" s="90" t="s">
        <v>597</v>
      </c>
      <c r="L169" s="90" t="s">
        <v>467</v>
      </c>
      <c r="M169" s="91" t="s">
        <v>512</v>
      </c>
      <c r="N169" s="91"/>
      <c r="O169" s="91" t="s">
        <v>1001</v>
      </c>
      <c r="P169" s="91"/>
      <c r="Q169" s="91"/>
      <c r="R169" s="62" t="s">
        <v>516</v>
      </c>
      <c r="S169" s="98" t="s">
        <v>570</v>
      </c>
      <c r="T169" s="62" t="s">
        <v>517</v>
      </c>
      <c r="U169" s="92" t="s">
        <v>1018</v>
      </c>
      <c r="V169" s="92"/>
      <c r="W169" s="92" t="s">
        <v>1006</v>
      </c>
      <c r="X169" s="92"/>
      <c r="Y169" s="92"/>
      <c r="Z169" s="93"/>
      <c r="AA169" s="92" t="s">
        <v>1027</v>
      </c>
      <c r="AB169" s="1"/>
      <c r="AC169" s="1"/>
      <c r="AD169" s="87"/>
      <c r="AE169" s="87"/>
      <c r="AF169" s="87"/>
      <c r="AG169" s="87"/>
      <c r="AH169" s="87"/>
    </row>
    <row r="170">
      <c r="A170" s="88">
        <v>528.0</v>
      </c>
      <c r="B170" s="58" t="s">
        <v>1028</v>
      </c>
      <c r="C170" s="89" t="s">
        <v>1029</v>
      </c>
      <c r="D170" s="62" t="s">
        <v>985</v>
      </c>
      <c r="E170" s="2" t="s">
        <v>636</v>
      </c>
      <c r="F170" s="94" t="s">
        <v>1030</v>
      </c>
      <c r="G170" s="58" t="s">
        <v>509</v>
      </c>
      <c r="H170" s="58"/>
      <c r="I170" s="58" t="s">
        <v>473</v>
      </c>
      <c r="J170" s="58"/>
      <c r="K170" s="90" t="s">
        <v>597</v>
      </c>
      <c r="L170" s="90" t="s">
        <v>467</v>
      </c>
      <c r="M170" s="91" t="s">
        <v>541</v>
      </c>
      <c r="N170" s="91"/>
      <c r="O170" s="91" t="s">
        <v>598</v>
      </c>
      <c r="P170" s="91"/>
      <c r="Q170" s="91"/>
      <c r="R170" s="62" t="s">
        <v>516</v>
      </c>
      <c r="S170" s="98" t="s">
        <v>570</v>
      </c>
      <c r="T170" s="62" t="s">
        <v>517</v>
      </c>
      <c r="U170" s="92" t="s">
        <v>1018</v>
      </c>
      <c r="V170" s="92"/>
      <c r="W170" s="92" t="s">
        <v>1006</v>
      </c>
      <c r="X170" s="92"/>
      <c r="Y170" s="92"/>
      <c r="Z170" s="92"/>
      <c r="AA170" s="92" t="s">
        <v>717</v>
      </c>
      <c r="AB170" s="1"/>
      <c r="AC170" s="1"/>
      <c r="AD170" s="87"/>
      <c r="AE170" s="87"/>
      <c r="AF170" s="87"/>
      <c r="AG170" s="87"/>
      <c r="AH170" s="87"/>
    </row>
    <row r="171">
      <c r="A171" s="88">
        <v>529.0</v>
      </c>
      <c r="B171" s="61" t="s">
        <v>1031</v>
      </c>
      <c r="C171" s="89" t="s">
        <v>1032</v>
      </c>
      <c r="D171" s="62" t="s">
        <v>985</v>
      </c>
      <c r="E171" s="2" t="s">
        <v>636</v>
      </c>
      <c r="F171" s="94" t="s">
        <v>1033</v>
      </c>
      <c r="G171" s="58" t="s">
        <v>509</v>
      </c>
      <c r="H171" s="58"/>
      <c r="I171" s="58" t="s">
        <v>473</v>
      </c>
      <c r="J171" s="58"/>
      <c r="K171" s="90" t="s">
        <v>597</v>
      </c>
      <c r="L171" s="90" t="s">
        <v>467</v>
      </c>
      <c r="M171" s="91" t="s">
        <v>512</v>
      </c>
      <c r="N171" s="91"/>
      <c r="O171" s="91" t="s">
        <v>1001</v>
      </c>
      <c r="P171" s="91"/>
      <c r="Q171" s="91"/>
      <c r="R171" s="62" t="s">
        <v>516</v>
      </c>
      <c r="S171" s="98" t="s">
        <v>570</v>
      </c>
      <c r="T171" s="62" t="s">
        <v>517</v>
      </c>
      <c r="U171" s="92" t="s">
        <v>1034</v>
      </c>
      <c r="V171" s="92"/>
      <c r="W171" s="95" t="s">
        <v>1035</v>
      </c>
      <c r="X171" s="92"/>
      <c r="Y171" s="92"/>
      <c r="Z171" s="92"/>
      <c r="AA171" s="92" t="s">
        <v>1007</v>
      </c>
      <c r="AB171" s="1"/>
      <c r="AC171" s="1"/>
      <c r="AD171" s="87"/>
      <c r="AE171" s="87"/>
      <c r="AF171" s="87"/>
      <c r="AG171" s="87"/>
      <c r="AH171" s="87"/>
    </row>
    <row r="172">
      <c r="A172" s="88">
        <v>530.0</v>
      </c>
      <c r="B172" s="58" t="s">
        <v>1036</v>
      </c>
      <c r="C172" s="89" t="s">
        <v>1037</v>
      </c>
      <c r="D172" s="62" t="s">
        <v>985</v>
      </c>
      <c r="E172" s="2" t="s">
        <v>636</v>
      </c>
      <c r="F172" s="1"/>
      <c r="G172" s="58" t="s">
        <v>509</v>
      </c>
      <c r="H172" s="58"/>
      <c r="I172" s="58" t="s">
        <v>563</v>
      </c>
      <c r="J172" s="58"/>
      <c r="K172" s="90" t="s">
        <v>597</v>
      </c>
      <c r="L172" s="90" t="s">
        <v>523</v>
      </c>
      <c r="M172" s="90"/>
      <c r="N172" s="90"/>
      <c r="O172" s="90"/>
      <c r="P172" s="90"/>
      <c r="Q172" s="107"/>
      <c r="R172" s="62" t="s">
        <v>516</v>
      </c>
      <c r="S172" s="98" t="s">
        <v>570</v>
      </c>
      <c r="T172" s="62" t="s">
        <v>517</v>
      </c>
      <c r="U172" s="92" t="s">
        <v>1005</v>
      </c>
      <c r="V172" s="92" t="s">
        <v>1038</v>
      </c>
      <c r="W172" s="92"/>
      <c r="X172" s="92"/>
      <c r="Y172" s="92"/>
      <c r="Z172" s="92"/>
      <c r="AA172" s="92" t="s">
        <v>633</v>
      </c>
      <c r="AB172" s="1"/>
      <c r="AC172" s="1"/>
      <c r="AD172" s="87"/>
      <c r="AE172" s="87"/>
      <c r="AF172" s="87"/>
      <c r="AG172" s="87"/>
      <c r="AH172" s="87"/>
    </row>
    <row r="173">
      <c r="A173" s="88">
        <v>531.0</v>
      </c>
      <c r="B173" s="61" t="s">
        <v>1039</v>
      </c>
      <c r="C173" s="89" t="s">
        <v>1040</v>
      </c>
      <c r="D173" s="62" t="s">
        <v>985</v>
      </c>
      <c r="E173" s="2" t="s">
        <v>636</v>
      </c>
      <c r="F173" s="1"/>
      <c r="G173" s="58" t="s">
        <v>509</v>
      </c>
      <c r="H173" s="58"/>
      <c r="I173" s="58" t="s">
        <v>563</v>
      </c>
      <c r="J173" s="58"/>
      <c r="K173" s="90" t="s">
        <v>597</v>
      </c>
      <c r="L173" s="90" t="s">
        <v>523</v>
      </c>
      <c r="M173" s="90"/>
      <c r="N173" s="90"/>
      <c r="O173" s="90"/>
      <c r="P173" s="90"/>
      <c r="Q173" s="107"/>
      <c r="R173" s="62" t="s">
        <v>516</v>
      </c>
      <c r="S173" s="98" t="s">
        <v>570</v>
      </c>
      <c r="T173" s="62" t="s">
        <v>517</v>
      </c>
      <c r="U173" s="92" t="s">
        <v>1041</v>
      </c>
      <c r="V173" s="92" t="s">
        <v>1042</v>
      </c>
      <c r="W173" s="92"/>
      <c r="X173" s="92"/>
      <c r="Y173" s="92"/>
      <c r="Z173" s="92"/>
      <c r="AA173" s="92" t="s">
        <v>633</v>
      </c>
      <c r="AB173" s="1"/>
      <c r="AC173" s="1"/>
      <c r="AD173" s="87"/>
      <c r="AE173" s="87"/>
      <c r="AF173" s="87"/>
      <c r="AG173" s="87"/>
      <c r="AH173" s="87"/>
    </row>
    <row r="174">
      <c r="A174" s="88">
        <v>532.0</v>
      </c>
      <c r="B174" s="61" t="s">
        <v>1043</v>
      </c>
      <c r="C174" s="89" t="s">
        <v>1044</v>
      </c>
      <c r="D174" s="62" t="s">
        <v>985</v>
      </c>
      <c r="E174" s="2" t="s">
        <v>636</v>
      </c>
      <c r="F174" s="94" t="s">
        <v>1045</v>
      </c>
      <c r="G174" s="58" t="s">
        <v>509</v>
      </c>
      <c r="H174" s="58"/>
      <c r="I174" s="58" t="s">
        <v>473</v>
      </c>
      <c r="J174" s="58"/>
      <c r="K174" s="90" t="s">
        <v>610</v>
      </c>
      <c r="L174" s="90" t="s">
        <v>511</v>
      </c>
      <c r="M174" s="90"/>
      <c r="N174" s="90"/>
      <c r="O174" s="90"/>
      <c r="P174" s="90"/>
      <c r="Q174" s="107"/>
      <c r="R174" s="62" t="s">
        <v>516</v>
      </c>
      <c r="S174" s="58"/>
      <c r="T174" s="62" t="s">
        <v>517</v>
      </c>
      <c r="U174" s="92" t="s">
        <v>1010</v>
      </c>
      <c r="V174" s="92" t="s">
        <v>1011</v>
      </c>
      <c r="W174" s="92"/>
      <c r="X174" s="92"/>
      <c r="Y174" s="92"/>
      <c r="Z174" s="92"/>
      <c r="AA174" s="92" t="s">
        <v>976</v>
      </c>
      <c r="AB174" s="1"/>
      <c r="AC174" s="1"/>
      <c r="AD174" s="87"/>
      <c r="AE174" s="87"/>
      <c r="AF174" s="87"/>
      <c r="AG174" s="87"/>
      <c r="AH174" s="87"/>
    </row>
    <row r="175">
      <c r="A175" s="88">
        <v>533.0</v>
      </c>
      <c r="B175" s="58" t="s">
        <v>1046</v>
      </c>
      <c r="C175" s="89" t="s">
        <v>1047</v>
      </c>
      <c r="D175" s="62" t="s">
        <v>985</v>
      </c>
      <c r="E175" s="2" t="s">
        <v>636</v>
      </c>
      <c r="F175" s="1"/>
      <c r="G175" s="58" t="s">
        <v>509</v>
      </c>
      <c r="H175" s="58"/>
      <c r="I175" s="58" t="s">
        <v>563</v>
      </c>
      <c r="J175" s="58"/>
      <c r="K175" s="90" t="s">
        <v>597</v>
      </c>
      <c r="L175" s="90" t="s">
        <v>523</v>
      </c>
      <c r="M175" s="90"/>
      <c r="N175" s="90"/>
      <c r="O175" s="90"/>
      <c r="P175" s="90"/>
      <c r="Q175" s="107"/>
      <c r="R175" s="62" t="s">
        <v>516</v>
      </c>
      <c r="S175" s="58"/>
      <c r="T175" s="62" t="s">
        <v>517</v>
      </c>
      <c r="U175" s="92" t="s">
        <v>970</v>
      </c>
      <c r="V175" s="92"/>
      <c r="W175" s="92"/>
      <c r="X175" s="92"/>
      <c r="Y175" s="92"/>
      <c r="Z175" s="92"/>
      <c r="AA175" s="92" t="s">
        <v>1048</v>
      </c>
      <c r="AB175" s="1"/>
      <c r="AC175" s="1"/>
      <c r="AD175" s="87"/>
      <c r="AE175" s="87"/>
      <c r="AF175" s="87"/>
      <c r="AG175" s="87"/>
      <c r="AH175" s="87"/>
    </row>
    <row r="176">
      <c r="A176" s="88">
        <v>536.0</v>
      </c>
      <c r="B176" s="61" t="s">
        <v>1049</v>
      </c>
      <c r="C176" s="89" t="s">
        <v>1050</v>
      </c>
      <c r="D176" s="62" t="s">
        <v>985</v>
      </c>
      <c r="E176" s="2" t="s">
        <v>636</v>
      </c>
      <c r="F176" s="1"/>
      <c r="G176" s="58" t="s">
        <v>509</v>
      </c>
      <c r="H176" s="58"/>
      <c r="I176" s="58" t="s">
        <v>563</v>
      </c>
      <c r="J176" s="58"/>
      <c r="K176" s="90" t="s">
        <v>597</v>
      </c>
      <c r="L176" s="90" t="s">
        <v>523</v>
      </c>
      <c r="M176" s="90"/>
      <c r="N176" s="90"/>
      <c r="O176" s="90"/>
      <c r="P176" s="90"/>
      <c r="Q176" s="107"/>
      <c r="R176" s="62" t="s">
        <v>516</v>
      </c>
      <c r="S176" s="98" t="s">
        <v>570</v>
      </c>
      <c r="T176" s="62" t="s">
        <v>517</v>
      </c>
      <c r="U176" s="92" t="s">
        <v>1010</v>
      </c>
      <c r="V176" s="92" t="s">
        <v>1011</v>
      </c>
      <c r="W176" s="92" t="s">
        <v>610</v>
      </c>
      <c r="X176" s="92"/>
      <c r="Y176" s="92"/>
      <c r="Z176" s="92"/>
      <c r="AA176" s="92" t="s">
        <v>633</v>
      </c>
      <c r="AB176" s="1"/>
      <c r="AC176" s="1"/>
      <c r="AD176" s="87"/>
      <c r="AE176" s="87"/>
      <c r="AF176" s="87"/>
      <c r="AG176" s="87"/>
      <c r="AH176" s="87"/>
    </row>
    <row r="177">
      <c r="A177" s="88">
        <v>537.0</v>
      </c>
      <c r="B177" s="61" t="s">
        <v>1051</v>
      </c>
      <c r="C177" s="89" t="s">
        <v>1052</v>
      </c>
      <c r="D177" s="62" t="s">
        <v>985</v>
      </c>
      <c r="E177" s="2" t="s">
        <v>636</v>
      </c>
      <c r="F177" s="1" t="s">
        <v>1053</v>
      </c>
      <c r="G177" s="58" t="s">
        <v>509</v>
      </c>
      <c r="H177" s="58"/>
      <c r="I177" s="58" t="s">
        <v>473</v>
      </c>
      <c r="J177" s="58"/>
      <c r="K177" s="90" t="s">
        <v>618</v>
      </c>
      <c r="L177" s="90" t="s">
        <v>523</v>
      </c>
      <c r="M177" s="91" t="s">
        <v>512</v>
      </c>
      <c r="N177" s="91"/>
      <c r="O177" s="91" t="s">
        <v>514</v>
      </c>
      <c r="P177" s="91"/>
      <c r="Q177" s="91"/>
      <c r="R177" s="62" t="s">
        <v>516</v>
      </c>
      <c r="S177" s="58"/>
      <c r="T177" s="62" t="s">
        <v>517</v>
      </c>
      <c r="U177" s="92" t="s">
        <v>1018</v>
      </c>
      <c r="V177" s="92"/>
      <c r="W177" s="92" t="s">
        <v>1006</v>
      </c>
      <c r="X177" s="92"/>
      <c r="Y177" s="92"/>
      <c r="Z177" s="92"/>
      <c r="AA177" s="92" t="s">
        <v>1054</v>
      </c>
      <c r="AB177" s="1"/>
      <c r="AC177" s="1"/>
      <c r="AD177" s="87"/>
      <c r="AE177" s="87"/>
      <c r="AF177" s="87"/>
      <c r="AG177" s="87"/>
      <c r="AH177" s="87"/>
    </row>
    <row r="178">
      <c r="A178" s="88">
        <v>538.0</v>
      </c>
      <c r="B178" s="58" t="s">
        <v>1055</v>
      </c>
      <c r="C178" s="89" t="s">
        <v>1056</v>
      </c>
      <c r="D178" s="62" t="s">
        <v>985</v>
      </c>
      <c r="E178" s="2" t="s">
        <v>636</v>
      </c>
      <c r="F178" s="1" t="s">
        <v>508</v>
      </c>
      <c r="G178" s="58" t="s">
        <v>509</v>
      </c>
      <c r="H178" s="58"/>
      <c r="I178" s="58" t="s">
        <v>473</v>
      </c>
      <c r="J178" s="58"/>
      <c r="K178" s="90" t="s">
        <v>597</v>
      </c>
      <c r="L178" s="90" t="s">
        <v>467</v>
      </c>
      <c r="M178" s="91" t="s">
        <v>1057</v>
      </c>
      <c r="N178" s="91"/>
      <c r="O178" s="91" t="s">
        <v>1058</v>
      </c>
      <c r="P178" s="91"/>
      <c r="Q178" s="91"/>
      <c r="R178" s="62" t="s">
        <v>516</v>
      </c>
      <c r="S178" s="58"/>
      <c r="T178" s="62" t="s">
        <v>517</v>
      </c>
      <c r="U178" s="97" t="s">
        <v>1018</v>
      </c>
      <c r="V178" s="92"/>
      <c r="W178" s="92" t="s">
        <v>1006</v>
      </c>
      <c r="X178" s="92"/>
      <c r="Y178" s="92"/>
      <c r="Z178" s="92"/>
      <c r="AA178" s="92" t="s">
        <v>626</v>
      </c>
      <c r="AB178" s="1"/>
      <c r="AC178" s="1"/>
      <c r="AD178" s="87"/>
      <c r="AE178" s="87"/>
      <c r="AF178" s="87"/>
      <c r="AG178" s="87"/>
      <c r="AH178" s="87"/>
    </row>
    <row r="179">
      <c r="A179" s="88">
        <v>539.0</v>
      </c>
      <c r="B179" s="61" t="s">
        <v>1059</v>
      </c>
      <c r="C179" s="89" t="s">
        <v>1060</v>
      </c>
      <c r="D179" s="62" t="s">
        <v>985</v>
      </c>
      <c r="E179" s="2" t="s">
        <v>636</v>
      </c>
      <c r="F179" s="1" t="s">
        <v>716</v>
      </c>
      <c r="G179" s="58" t="s">
        <v>509</v>
      </c>
      <c r="H179" s="58"/>
      <c r="I179" s="58" t="s">
        <v>473</v>
      </c>
      <c r="J179" s="58"/>
      <c r="K179" s="90" t="s">
        <v>597</v>
      </c>
      <c r="L179" s="90" t="s">
        <v>523</v>
      </c>
      <c r="M179" s="90"/>
      <c r="N179" s="90"/>
      <c r="O179" s="90"/>
      <c r="P179" s="90"/>
      <c r="Q179" s="107"/>
      <c r="R179" s="62" t="s">
        <v>516</v>
      </c>
      <c r="S179" s="98" t="s">
        <v>570</v>
      </c>
      <c r="T179" s="62" t="s">
        <v>517</v>
      </c>
      <c r="U179" s="97" t="s">
        <v>1018</v>
      </c>
      <c r="V179" s="92"/>
      <c r="W179" s="92" t="s">
        <v>1006</v>
      </c>
      <c r="X179" s="92"/>
      <c r="Y179" s="92"/>
      <c r="Z179" s="92"/>
      <c r="AA179" s="92" t="s">
        <v>1061</v>
      </c>
      <c r="AB179" s="1"/>
      <c r="AC179" s="1"/>
      <c r="AD179" s="87"/>
      <c r="AE179" s="87"/>
      <c r="AF179" s="87"/>
      <c r="AG179" s="87"/>
      <c r="AH179" s="87"/>
    </row>
    <row r="180">
      <c r="A180" s="88">
        <v>541.0</v>
      </c>
      <c r="B180" s="61" t="s">
        <v>1062</v>
      </c>
      <c r="C180" s="89" t="s">
        <v>1063</v>
      </c>
      <c r="D180" s="62" t="s">
        <v>985</v>
      </c>
      <c r="E180" s="2" t="s">
        <v>636</v>
      </c>
      <c r="F180" s="94" t="s">
        <v>1064</v>
      </c>
      <c r="G180" s="58" t="s">
        <v>509</v>
      </c>
      <c r="H180" s="58"/>
      <c r="I180" s="58" t="s">
        <v>473</v>
      </c>
      <c r="J180" s="58"/>
      <c r="K180" s="90" t="s">
        <v>618</v>
      </c>
      <c r="L180" s="90" t="s">
        <v>467</v>
      </c>
      <c r="M180" s="90"/>
      <c r="N180" s="90"/>
      <c r="O180" s="90"/>
      <c r="P180" s="90"/>
      <c r="Q180" s="107"/>
      <c r="R180" s="62" t="s">
        <v>516</v>
      </c>
      <c r="S180" s="58"/>
      <c r="T180" s="62" t="s">
        <v>517</v>
      </c>
      <c r="U180" s="97" t="s">
        <v>1018</v>
      </c>
      <c r="V180" s="92"/>
      <c r="W180" s="92" t="s">
        <v>1006</v>
      </c>
      <c r="X180" s="92"/>
      <c r="Y180" s="92"/>
      <c r="Z180" s="92"/>
      <c r="AA180" s="92" t="s">
        <v>1065</v>
      </c>
      <c r="AB180" s="1"/>
      <c r="AC180" s="1"/>
      <c r="AD180" s="87"/>
      <c r="AE180" s="87"/>
      <c r="AF180" s="87"/>
      <c r="AG180" s="87"/>
      <c r="AH180" s="87"/>
    </row>
    <row r="181">
      <c r="A181" s="88">
        <v>542.0</v>
      </c>
      <c r="B181" s="61" t="s">
        <v>1066</v>
      </c>
      <c r="C181" s="89" t="s">
        <v>1067</v>
      </c>
      <c r="D181" s="62" t="s">
        <v>985</v>
      </c>
      <c r="E181" s="2" t="s">
        <v>636</v>
      </c>
      <c r="F181" s="94" t="s">
        <v>1068</v>
      </c>
      <c r="G181" s="58" t="s">
        <v>509</v>
      </c>
      <c r="H181" s="58"/>
      <c r="I181" s="58" t="s">
        <v>473</v>
      </c>
      <c r="J181" s="58"/>
      <c r="K181" s="90" t="s">
        <v>610</v>
      </c>
      <c r="L181" s="90"/>
      <c r="M181" s="90"/>
      <c r="N181" s="90"/>
      <c r="O181" s="90"/>
      <c r="P181" s="90"/>
      <c r="Q181" s="107"/>
      <c r="R181" s="62" t="s">
        <v>516</v>
      </c>
      <c r="S181" s="58"/>
      <c r="T181" s="62" t="s">
        <v>517</v>
      </c>
      <c r="U181" s="97" t="s">
        <v>1018</v>
      </c>
      <c r="V181" s="92"/>
      <c r="W181" s="92" t="s">
        <v>1006</v>
      </c>
      <c r="X181" s="92"/>
      <c r="Y181" s="92"/>
      <c r="Z181" s="92"/>
      <c r="AA181" s="92" t="s">
        <v>1069</v>
      </c>
      <c r="AB181" s="1"/>
      <c r="AC181" s="1"/>
      <c r="AD181" s="87"/>
      <c r="AE181" s="87"/>
      <c r="AF181" s="87"/>
      <c r="AG181" s="87"/>
      <c r="AH181" s="87"/>
    </row>
    <row r="182">
      <c r="A182" s="88">
        <v>543.0</v>
      </c>
      <c r="B182" s="61" t="s">
        <v>1070</v>
      </c>
      <c r="C182" s="89" t="s">
        <v>1071</v>
      </c>
      <c r="D182" s="62" t="s">
        <v>985</v>
      </c>
      <c r="E182" s="2" t="s">
        <v>636</v>
      </c>
      <c r="F182" s="1"/>
      <c r="G182" s="58" t="s">
        <v>509</v>
      </c>
      <c r="H182" s="58"/>
      <c r="I182" s="58" t="s">
        <v>473</v>
      </c>
      <c r="J182" s="58"/>
      <c r="K182" s="90" t="s">
        <v>597</v>
      </c>
      <c r="L182" s="90" t="s">
        <v>523</v>
      </c>
      <c r="M182" s="90"/>
      <c r="N182" s="90"/>
      <c r="O182" s="90"/>
      <c r="P182" s="90"/>
      <c r="Q182" s="107"/>
      <c r="R182" s="62" t="s">
        <v>516</v>
      </c>
      <c r="S182" s="58"/>
      <c r="T182" s="62" t="s">
        <v>517</v>
      </c>
      <c r="U182" s="97" t="s">
        <v>1018</v>
      </c>
      <c r="V182" s="92"/>
      <c r="W182" s="92" t="s">
        <v>1006</v>
      </c>
      <c r="X182" s="92"/>
      <c r="Y182" s="92"/>
      <c r="Z182" s="92"/>
      <c r="AA182" s="92" t="s">
        <v>1072</v>
      </c>
      <c r="AB182" s="1"/>
      <c r="AC182" s="1"/>
      <c r="AD182" s="87"/>
      <c r="AE182" s="87"/>
      <c r="AF182" s="87"/>
      <c r="AG182" s="87"/>
      <c r="AH182" s="87"/>
    </row>
    <row r="183">
      <c r="A183" s="88">
        <v>544.0</v>
      </c>
      <c r="B183" s="61" t="s">
        <v>1073</v>
      </c>
      <c r="C183" s="89" t="s">
        <v>1074</v>
      </c>
      <c r="D183" s="62" t="s">
        <v>985</v>
      </c>
      <c r="E183" s="2" t="s">
        <v>636</v>
      </c>
      <c r="F183" s="94" t="s">
        <v>529</v>
      </c>
      <c r="G183" s="58" t="s">
        <v>509</v>
      </c>
      <c r="H183" s="58"/>
      <c r="I183" s="58" t="s">
        <v>473</v>
      </c>
      <c r="J183" s="58"/>
      <c r="K183" s="90" t="s">
        <v>610</v>
      </c>
      <c r="L183" s="90"/>
      <c r="M183" s="90"/>
      <c r="N183" s="90"/>
      <c r="O183" s="90"/>
      <c r="P183" s="90"/>
      <c r="Q183" s="107"/>
      <c r="R183" s="58"/>
      <c r="S183" s="58"/>
      <c r="T183" s="62" t="s">
        <v>517</v>
      </c>
      <c r="U183" s="97" t="s">
        <v>1018</v>
      </c>
      <c r="V183" s="92"/>
      <c r="W183" s="92" t="s">
        <v>1006</v>
      </c>
      <c r="X183" s="92"/>
      <c r="Y183" s="92"/>
      <c r="Z183" s="92"/>
      <c r="AA183" s="92" t="s">
        <v>1075</v>
      </c>
      <c r="AB183" s="1"/>
      <c r="AC183" s="1"/>
      <c r="AD183" s="87"/>
      <c r="AE183" s="87"/>
      <c r="AF183" s="87"/>
      <c r="AG183" s="87"/>
      <c r="AH183" s="87"/>
    </row>
    <row r="184">
      <c r="A184" s="88">
        <v>545.0</v>
      </c>
      <c r="B184" s="61" t="s">
        <v>1076</v>
      </c>
      <c r="C184" s="89" t="s">
        <v>1077</v>
      </c>
      <c r="D184" s="62" t="s">
        <v>1078</v>
      </c>
      <c r="E184" s="2" t="s">
        <v>636</v>
      </c>
      <c r="F184" s="1" t="s">
        <v>534</v>
      </c>
      <c r="G184" s="58" t="s">
        <v>509</v>
      </c>
      <c r="H184" s="62" t="s">
        <v>1079</v>
      </c>
      <c r="I184" s="58" t="s">
        <v>473</v>
      </c>
      <c r="J184" s="58"/>
      <c r="K184" s="90" t="s">
        <v>610</v>
      </c>
      <c r="L184" s="90" t="s">
        <v>578</v>
      </c>
      <c r="M184" s="91" t="s">
        <v>621</v>
      </c>
      <c r="N184" s="91"/>
      <c r="O184" s="91" t="s">
        <v>541</v>
      </c>
      <c r="P184" s="91"/>
      <c r="Q184" s="91"/>
      <c r="R184" s="62" t="s">
        <v>516</v>
      </c>
      <c r="S184" s="58"/>
      <c r="T184" s="62" t="s">
        <v>517</v>
      </c>
      <c r="U184" s="97" t="s">
        <v>1018</v>
      </c>
      <c r="V184" s="92"/>
      <c r="W184" s="92" t="s">
        <v>1006</v>
      </c>
      <c r="X184" s="92"/>
      <c r="Y184" s="92"/>
      <c r="Z184" s="92"/>
      <c r="AA184" s="92" t="s">
        <v>772</v>
      </c>
      <c r="AB184" s="1"/>
      <c r="AC184" s="1"/>
      <c r="AD184" s="87"/>
      <c r="AE184" s="87"/>
      <c r="AF184" s="87"/>
      <c r="AG184" s="87"/>
      <c r="AH184" s="87"/>
    </row>
    <row r="185">
      <c r="A185" s="88">
        <v>546.0</v>
      </c>
      <c r="B185" s="109" t="s">
        <v>1080</v>
      </c>
      <c r="C185" s="89" t="s">
        <v>1081</v>
      </c>
      <c r="D185" s="62" t="s">
        <v>1078</v>
      </c>
      <c r="E185" s="2" t="s">
        <v>636</v>
      </c>
      <c r="F185" s="1" t="s">
        <v>522</v>
      </c>
      <c r="G185" s="58" t="s">
        <v>509</v>
      </c>
      <c r="H185" s="62" t="s">
        <v>1082</v>
      </c>
      <c r="I185" s="58" t="s">
        <v>473</v>
      </c>
      <c r="J185" s="58"/>
      <c r="K185" s="90" t="s">
        <v>597</v>
      </c>
      <c r="L185" s="90" t="s">
        <v>523</v>
      </c>
      <c r="M185" s="90"/>
      <c r="N185" s="90"/>
      <c r="O185" s="90"/>
      <c r="P185" s="90"/>
      <c r="Q185" s="107"/>
      <c r="R185" s="62" t="s">
        <v>516</v>
      </c>
      <c r="S185" s="58"/>
      <c r="T185" s="62" t="s">
        <v>517</v>
      </c>
      <c r="U185" s="97" t="s">
        <v>1018</v>
      </c>
      <c r="V185" s="92"/>
      <c r="W185" s="92" t="s">
        <v>1006</v>
      </c>
      <c r="X185" s="92"/>
      <c r="Y185" s="92"/>
      <c r="Z185" s="92"/>
      <c r="AA185" s="92"/>
      <c r="AB185" s="1"/>
      <c r="AC185" s="1"/>
      <c r="AD185" s="87"/>
      <c r="AE185" s="87"/>
      <c r="AF185" s="87"/>
      <c r="AG185" s="87"/>
      <c r="AH185" s="87"/>
    </row>
    <row r="186">
      <c r="A186" s="88">
        <v>547.0</v>
      </c>
      <c r="B186" s="61" t="s">
        <v>1083</v>
      </c>
      <c r="C186" s="89" t="s">
        <v>1084</v>
      </c>
      <c r="D186" s="62" t="s">
        <v>1078</v>
      </c>
      <c r="E186" s="2" t="s">
        <v>636</v>
      </c>
      <c r="F186" s="1" t="s">
        <v>522</v>
      </c>
      <c r="G186" s="58" t="s">
        <v>509</v>
      </c>
      <c r="H186" s="62" t="s">
        <v>1085</v>
      </c>
      <c r="I186" s="58" t="s">
        <v>473</v>
      </c>
      <c r="J186" s="58"/>
      <c r="K186" s="90" t="s">
        <v>702</v>
      </c>
      <c r="L186" s="90"/>
      <c r="M186" s="90"/>
      <c r="N186" s="90"/>
      <c r="O186" s="90"/>
      <c r="P186" s="90"/>
      <c r="Q186" s="107"/>
      <c r="R186" s="62" t="s">
        <v>516</v>
      </c>
      <c r="S186" s="58"/>
      <c r="T186" s="62" t="s">
        <v>517</v>
      </c>
      <c r="U186" s="92" t="s">
        <v>1018</v>
      </c>
      <c r="V186" s="92"/>
      <c r="W186" s="92" t="s">
        <v>1006</v>
      </c>
      <c r="X186" s="92"/>
      <c r="Y186" s="92"/>
      <c r="Z186" s="92"/>
      <c r="AA186" s="92"/>
      <c r="AB186" s="1"/>
      <c r="AC186" s="1"/>
      <c r="AD186" s="87"/>
      <c r="AE186" s="87"/>
      <c r="AF186" s="87"/>
      <c r="AG186" s="87"/>
      <c r="AH186" s="87"/>
    </row>
    <row r="187">
      <c r="A187" s="88">
        <v>548.0</v>
      </c>
      <c r="B187" s="58" t="s">
        <v>1086</v>
      </c>
      <c r="C187" s="89" t="s">
        <v>1087</v>
      </c>
      <c r="D187" s="62" t="s">
        <v>1078</v>
      </c>
      <c r="E187" s="2" t="s">
        <v>636</v>
      </c>
      <c r="F187" s="1" t="s">
        <v>1088</v>
      </c>
      <c r="G187" s="58" t="s">
        <v>509</v>
      </c>
      <c r="H187" s="58"/>
      <c r="I187" s="58" t="s">
        <v>473</v>
      </c>
      <c r="J187" s="58" t="s">
        <v>652</v>
      </c>
      <c r="K187" s="90" t="s">
        <v>597</v>
      </c>
      <c r="L187" s="90" t="s">
        <v>523</v>
      </c>
      <c r="M187" s="91" t="s">
        <v>512</v>
      </c>
      <c r="N187" s="91"/>
      <c r="O187" s="91" t="s">
        <v>514</v>
      </c>
      <c r="P187" s="91"/>
      <c r="Q187" s="91"/>
      <c r="R187" s="62" t="s">
        <v>516</v>
      </c>
      <c r="S187" s="98" t="s">
        <v>570</v>
      </c>
      <c r="T187" s="62" t="s">
        <v>517</v>
      </c>
      <c r="U187" s="92" t="s">
        <v>1089</v>
      </c>
      <c r="V187" s="92"/>
      <c r="W187" s="92" t="s">
        <v>469</v>
      </c>
      <c r="X187" s="92"/>
      <c r="Y187" s="92"/>
      <c r="Z187" s="92"/>
      <c r="AA187" s="92"/>
      <c r="AB187" s="1"/>
      <c r="AC187" s="1"/>
      <c r="AD187" s="87"/>
      <c r="AE187" s="87"/>
      <c r="AF187" s="87"/>
      <c r="AG187" s="87"/>
      <c r="AH187" s="87"/>
    </row>
    <row r="188">
      <c r="A188" s="88">
        <v>549.0</v>
      </c>
      <c r="B188" s="61" t="s">
        <v>773</v>
      </c>
      <c r="C188" s="89" t="str">
        <f>HYPERLINK("https://childmind.org/article/when-to-worry-about-an-anxious-child/","https://childmind.org/article/when-to-worry-about-an-anxious-child/")</f>
        <v>https://childmind.org/article/when-to-worry-about-an-anxious-child/</v>
      </c>
      <c r="D188" s="62" t="s">
        <v>755</v>
      </c>
      <c r="E188" s="2" t="s">
        <v>636</v>
      </c>
      <c r="F188" s="1"/>
      <c r="G188" s="58" t="s">
        <v>509</v>
      </c>
      <c r="H188" s="58"/>
      <c r="I188" s="58" t="s">
        <v>473</v>
      </c>
      <c r="J188" s="58"/>
      <c r="K188" s="90" t="s">
        <v>774</v>
      </c>
      <c r="L188" s="90" t="s">
        <v>511</v>
      </c>
      <c r="M188" s="91" t="s">
        <v>512</v>
      </c>
      <c r="N188" s="91"/>
      <c r="O188" s="91" t="s">
        <v>514</v>
      </c>
      <c r="P188" s="91"/>
      <c r="Q188" s="91"/>
      <c r="R188" s="62" t="s">
        <v>516</v>
      </c>
      <c r="S188" s="98" t="s">
        <v>570</v>
      </c>
      <c r="T188" s="62" t="s">
        <v>517</v>
      </c>
      <c r="U188" s="92" t="s">
        <v>1090</v>
      </c>
      <c r="V188" s="95" t="s">
        <v>1091</v>
      </c>
      <c r="W188" s="95" t="s">
        <v>1092</v>
      </c>
      <c r="X188" s="92"/>
      <c r="Y188" s="92"/>
      <c r="Z188" s="93"/>
      <c r="AA188" s="92" t="s">
        <v>775</v>
      </c>
      <c r="AB188" s="1"/>
      <c r="AC188" s="1"/>
      <c r="AD188" s="87"/>
      <c r="AE188" s="87"/>
      <c r="AF188" s="87"/>
      <c r="AG188" s="87"/>
      <c r="AH188" s="87"/>
    </row>
    <row r="189">
      <c r="A189" s="88">
        <v>550.0</v>
      </c>
      <c r="B189" s="58" t="s">
        <v>1093</v>
      </c>
      <c r="C189" s="89" t="s">
        <v>1094</v>
      </c>
      <c r="D189" s="62" t="s">
        <v>1078</v>
      </c>
      <c r="E189" s="2" t="s">
        <v>636</v>
      </c>
      <c r="F189" s="1" t="s">
        <v>595</v>
      </c>
      <c r="G189" s="58" t="s">
        <v>509</v>
      </c>
      <c r="H189" s="58"/>
      <c r="I189" s="58" t="s">
        <v>473</v>
      </c>
      <c r="J189" s="58"/>
      <c r="K189" s="90" t="s">
        <v>702</v>
      </c>
      <c r="L189" s="90" t="s">
        <v>883</v>
      </c>
      <c r="M189" s="90"/>
      <c r="N189" s="90"/>
      <c r="O189" s="90"/>
      <c r="P189" s="90"/>
      <c r="Q189" s="107"/>
      <c r="R189" s="62" t="s">
        <v>516</v>
      </c>
      <c r="S189" s="58"/>
      <c r="T189" s="62" t="s">
        <v>517</v>
      </c>
      <c r="U189" s="92" t="s">
        <v>1089</v>
      </c>
      <c r="V189" s="92"/>
      <c r="W189" s="92" t="s">
        <v>469</v>
      </c>
      <c r="X189" s="92"/>
      <c r="Y189" s="92"/>
      <c r="Z189" s="93"/>
      <c r="AA189" s="92" t="s">
        <v>626</v>
      </c>
      <c r="AB189" s="1"/>
      <c r="AC189" s="1"/>
      <c r="AD189" s="87"/>
      <c r="AE189" s="87"/>
      <c r="AF189" s="87"/>
      <c r="AG189" s="87"/>
      <c r="AH189" s="87"/>
    </row>
    <row r="190">
      <c r="A190" s="88">
        <v>551.0</v>
      </c>
      <c r="B190" s="61" t="s">
        <v>1095</v>
      </c>
      <c r="C190" s="89" t="s">
        <v>1096</v>
      </c>
      <c r="D190" s="62" t="s">
        <v>1078</v>
      </c>
      <c r="E190" s="2" t="s">
        <v>636</v>
      </c>
      <c r="F190" s="1" t="s">
        <v>1097</v>
      </c>
      <c r="G190" s="58" t="s">
        <v>509</v>
      </c>
      <c r="H190" s="58"/>
      <c r="I190" s="58" t="s">
        <v>473</v>
      </c>
      <c r="J190" s="58" t="s">
        <v>596</v>
      </c>
      <c r="K190" s="90" t="s">
        <v>597</v>
      </c>
      <c r="L190" s="90" t="s">
        <v>523</v>
      </c>
      <c r="M190" s="91" t="s">
        <v>541</v>
      </c>
      <c r="N190" s="91"/>
      <c r="O190" s="91" t="s">
        <v>1098</v>
      </c>
      <c r="P190" s="91"/>
      <c r="Q190" s="91"/>
      <c r="R190" s="62" t="s">
        <v>516</v>
      </c>
      <c r="S190" s="98" t="s">
        <v>570</v>
      </c>
      <c r="T190" s="62" t="s">
        <v>517</v>
      </c>
      <c r="U190" s="92" t="s">
        <v>1089</v>
      </c>
      <c r="V190" s="92"/>
      <c r="W190" s="92" t="s">
        <v>469</v>
      </c>
      <c r="X190" s="92"/>
      <c r="Y190" s="92"/>
      <c r="Z190" s="93"/>
      <c r="AA190" s="92" t="s">
        <v>1099</v>
      </c>
      <c r="AB190" s="1"/>
      <c r="AC190" s="1"/>
      <c r="AD190" s="87"/>
      <c r="AE190" s="87"/>
      <c r="AF190" s="87"/>
      <c r="AG190" s="87"/>
      <c r="AH190" s="87"/>
    </row>
    <row r="191">
      <c r="A191" s="88">
        <v>552.0</v>
      </c>
      <c r="B191" s="61" t="s">
        <v>1100</v>
      </c>
      <c r="C191" s="89" t="s">
        <v>1101</v>
      </c>
      <c r="D191" s="62" t="s">
        <v>1078</v>
      </c>
      <c r="E191" s="2" t="s">
        <v>636</v>
      </c>
      <c r="F191" s="1" t="s">
        <v>595</v>
      </c>
      <c r="G191" s="58" t="s">
        <v>509</v>
      </c>
      <c r="H191" s="58"/>
      <c r="I191" s="58" t="s">
        <v>473</v>
      </c>
      <c r="J191" s="58"/>
      <c r="K191" s="90" t="s">
        <v>618</v>
      </c>
      <c r="L191" s="90" t="s">
        <v>467</v>
      </c>
      <c r="M191" s="91" t="s">
        <v>884</v>
      </c>
      <c r="N191" s="91"/>
      <c r="O191" s="91" t="s">
        <v>642</v>
      </c>
      <c r="P191" s="91"/>
      <c r="Q191" s="91"/>
      <c r="R191" s="62" t="s">
        <v>516</v>
      </c>
      <c r="S191" s="98" t="s">
        <v>570</v>
      </c>
      <c r="T191" s="62" t="s">
        <v>517</v>
      </c>
      <c r="U191" s="92" t="s">
        <v>1089</v>
      </c>
      <c r="V191" s="92"/>
      <c r="W191" s="92" t="s">
        <v>469</v>
      </c>
      <c r="X191" s="92"/>
      <c r="Y191" s="92"/>
      <c r="Z191" s="92"/>
      <c r="AA191" s="92" t="s">
        <v>626</v>
      </c>
      <c r="AB191" s="1"/>
      <c r="AC191" s="1"/>
      <c r="AD191" s="87"/>
      <c r="AE191" s="87"/>
      <c r="AF191" s="87"/>
      <c r="AG191" s="87"/>
      <c r="AH191" s="87"/>
    </row>
    <row r="192">
      <c r="A192" s="88">
        <v>553.0</v>
      </c>
      <c r="B192" s="61" t="s">
        <v>1102</v>
      </c>
      <c r="C192" s="89" t="s">
        <v>1103</v>
      </c>
      <c r="D192" s="62" t="s">
        <v>1078</v>
      </c>
      <c r="E192" s="2" t="s">
        <v>636</v>
      </c>
      <c r="F192" s="94" t="s">
        <v>1104</v>
      </c>
      <c r="G192" s="58" t="s">
        <v>509</v>
      </c>
      <c r="H192" s="58"/>
      <c r="I192" s="58" t="s">
        <v>473</v>
      </c>
      <c r="J192" s="58" t="s">
        <v>596</v>
      </c>
      <c r="K192" s="90" t="s">
        <v>610</v>
      </c>
      <c r="L192" s="90" t="s">
        <v>523</v>
      </c>
      <c r="M192" s="90"/>
      <c r="N192" s="90"/>
      <c r="O192" s="90"/>
      <c r="P192" s="90"/>
      <c r="Q192" s="107"/>
      <c r="R192" s="62" t="s">
        <v>516</v>
      </c>
      <c r="S192" s="58"/>
      <c r="T192" s="62" t="s">
        <v>517</v>
      </c>
      <c r="U192" s="92" t="s">
        <v>1089</v>
      </c>
      <c r="V192" s="92"/>
      <c r="W192" s="92" t="s">
        <v>469</v>
      </c>
      <c r="X192" s="92"/>
      <c r="Y192" s="92"/>
      <c r="Z192" s="92"/>
      <c r="AA192" s="92"/>
      <c r="AB192" s="1"/>
      <c r="AC192" s="1"/>
      <c r="AD192" s="87"/>
      <c r="AE192" s="87"/>
      <c r="AF192" s="87"/>
      <c r="AG192" s="87"/>
      <c r="AH192" s="87"/>
    </row>
    <row r="193">
      <c r="A193" s="88">
        <v>554.0</v>
      </c>
      <c r="B193" s="58" t="s">
        <v>1105</v>
      </c>
      <c r="C193" s="89" t="s">
        <v>1106</v>
      </c>
      <c r="D193" s="62" t="s">
        <v>1078</v>
      </c>
      <c r="E193" s="2" t="s">
        <v>636</v>
      </c>
      <c r="F193" s="1"/>
      <c r="G193" s="58" t="s">
        <v>509</v>
      </c>
      <c r="H193" s="58"/>
      <c r="I193" s="58" t="s">
        <v>563</v>
      </c>
      <c r="J193" s="58"/>
      <c r="K193" s="90" t="s">
        <v>702</v>
      </c>
      <c r="L193" s="90" t="s">
        <v>523</v>
      </c>
      <c r="M193" s="90"/>
      <c r="N193" s="90"/>
      <c r="O193" s="90"/>
      <c r="P193" s="90"/>
      <c r="Q193" s="107"/>
      <c r="R193" s="62" t="s">
        <v>516</v>
      </c>
      <c r="S193" s="98" t="s">
        <v>570</v>
      </c>
      <c r="T193" s="62" t="s">
        <v>517</v>
      </c>
      <c r="U193" s="92" t="s">
        <v>1107</v>
      </c>
      <c r="V193" s="92" t="s">
        <v>1108</v>
      </c>
      <c r="W193" s="92"/>
      <c r="X193" s="92"/>
      <c r="Y193" s="92"/>
      <c r="Z193" s="92"/>
      <c r="AA193" s="92" t="s">
        <v>633</v>
      </c>
      <c r="AB193" s="1"/>
      <c r="AC193" s="1"/>
      <c r="AD193" s="87"/>
      <c r="AE193" s="87"/>
      <c r="AF193" s="87"/>
      <c r="AG193" s="87"/>
      <c r="AH193" s="87"/>
    </row>
    <row r="194">
      <c r="A194" s="88">
        <v>555.0</v>
      </c>
      <c r="B194" s="61" t="s">
        <v>1109</v>
      </c>
      <c r="C194" s="89" t="s">
        <v>1110</v>
      </c>
      <c r="D194" s="62" t="s">
        <v>1078</v>
      </c>
      <c r="E194" s="2" t="s">
        <v>636</v>
      </c>
      <c r="F194" s="1"/>
      <c r="G194" s="58" t="s">
        <v>509</v>
      </c>
      <c r="H194" s="58"/>
      <c r="I194" s="58" t="s">
        <v>563</v>
      </c>
      <c r="J194" s="58"/>
      <c r="K194" s="90" t="s">
        <v>702</v>
      </c>
      <c r="L194" s="90" t="s">
        <v>523</v>
      </c>
      <c r="M194" s="90"/>
      <c r="N194" s="90"/>
      <c r="O194" s="90"/>
      <c r="P194" s="90"/>
      <c r="Q194" s="107"/>
      <c r="R194" s="62" t="s">
        <v>516</v>
      </c>
      <c r="S194" s="98" t="s">
        <v>570</v>
      </c>
      <c r="T194" s="62" t="s">
        <v>517</v>
      </c>
      <c r="U194" s="92" t="s">
        <v>1111</v>
      </c>
      <c r="V194" s="92" t="s">
        <v>1112</v>
      </c>
      <c r="W194" s="92"/>
      <c r="X194" s="92"/>
      <c r="Y194" s="92"/>
      <c r="Z194" s="92"/>
      <c r="AA194" s="92" t="s">
        <v>633</v>
      </c>
      <c r="AB194" s="1"/>
      <c r="AC194" s="1"/>
      <c r="AD194" s="87"/>
      <c r="AE194" s="87"/>
      <c r="AF194" s="87"/>
      <c r="AG194" s="87"/>
      <c r="AH194" s="87"/>
    </row>
    <row r="195">
      <c r="A195" s="88">
        <v>556.0</v>
      </c>
      <c r="B195" s="58" t="s">
        <v>1113</v>
      </c>
      <c r="C195" s="89" t="s">
        <v>1114</v>
      </c>
      <c r="D195" s="62" t="s">
        <v>1078</v>
      </c>
      <c r="E195" s="2" t="s">
        <v>636</v>
      </c>
      <c r="F195" s="1"/>
      <c r="G195" s="58" t="s">
        <v>509</v>
      </c>
      <c r="H195" s="58"/>
      <c r="I195" s="58" t="s">
        <v>563</v>
      </c>
      <c r="J195" s="58"/>
      <c r="K195" s="90" t="s">
        <v>702</v>
      </c>
      <c r="L195" s="90" t="s">
        <v>523</v>
      </c>
      <c r="M195" s="90"/>
      <c r="N195" s="90"/>
      <c r="O195" s="90"/>
      <c r="P195" s="90"/>
      <c r="Q195" s="107"/>
      <c r="R195" s="62" t="s">
        <v>516</v>
      </c>
      <c r="S195" s="98" t="s">
        <v>570</v>
      </c>
      <c r="T195" s="62" t="s">
        <v>517</v>
      </c>
      <c r="U195" s="92" t="s">
        <v>1115</v>
      </c>
      <c r="V195" s="92" t="s">
        <v>1116</v>
      </c>
      <c r="W195" s="92"/>
      <c r="X195" s="92"/>
      <c r="Y195" s="92"/>
      <c r="Z195" s="92"/>
      <c r="AA195" s="92" t="s">
        <v>633</v>
      </c>
      <c r="AB195" s="1"/>
      <c r="AC195" s="1"/>
      <c r="AD195" s="87"/>
      <c r="AE195" s="87"/>
      <c r="AF195" s="87"/>
      <c r="AG195" s="87"/>
      <c r="AH195" s="87"/>
    </row>
    <row r="196">
      <c r="A196" s="88">
        <v>557.0</v>
      </c>
      <c r="B196" s="61" t="s">
        <v>1117</v>
      </c>
      <c r="C196" s="89" t="s">
        <v>1118</v>
      </c>
      <c r="D196" s="62" t="s">
        <v>1078</v>
      </c>
      <c r="E196" s="2" t="s">
        <v>636</v>
      </c>
      <c r="F196" s="94" t="s">
        <v>1119</v>
      </c>
      <c r="G196" s="58" t="s">
        <v>509</v>
      </c>
      <c r="H196" s="58"/>
      <c r="I196" s="58" t="s">
        <v>473</v>
      </c>
      <c r="J196" s="58" t="s">
        <v>596</v>
      </c>
      <c r="K196" s="90" t="s">
        <v>869</v>
      </c>
      <c r="L196" s="90" t="s">
        <v>523</v>
      </c>
      <c r="M196" s="90"/>
      <c r="N196" s="90"/>
      <c r="O196" s="90"/>
      <c r="P196" s="90"/>
      <c r="Q196" s="107"/>
      <c r="R196" s="62" t="s">
        <v>516</v>
      </c>
      <c r="S196" s="58"/>
      <c r="T196" s="62" t="s">
        <v>517</v>
      </c>
      <c r="U196" s="92" t="s">
        <v>1107</v>
      </c>
      <c r="V196" s="92" t="s">
        <v>1108</v>
      </c>
      <c r="W196" s="92"/>
      <c r="X196" s="92"/>
      <c r="Y196" s="92"/>
      <c r="Z196" s="92"/>
      <c r="AA196" s="92" t="s">
        <v>379</v>
      </c>
      <c r="AB196" s="1"/>
      <c r="AC196" s="1"/>
      <c r="AD196" s="87"/>
      <c r="AE196" s="87"/>
      <c r="AF196" s="87"/>
      <c r="AG196" s="87"/>
      <c r="AH196" s="87"/>
    </row>
    <row r="197">
      <c r="A197" s="88">
        <v>558.0</v>
      </c>
      <c r="B197" s="61" t="s">
        <v>1120</v>
      </c>
      <c r="C197" s="89" t="s">
        <v>1121</v>
      </c>
      <c r="D197" s="62" t="s">
        <v>1122</v>
      </c>
      <c r="E197" s="2" t="s">
        <v>636</v>
      </c>
      <c r="F197" s="94" t="s">
        <v>1104</v>
      </c>
      <c r="G197" s="58" t="s">
        <v>509</v>
      </c>
      <c r="H197" s="58"/>
      <c r="I197" s="58" t="s">
        <v>473</v>
      </c>
      <c r="J197" s="58"/>
      <c r="K197" s="90" t="s">
        <v>869</v>
      </c>
      <c r="L197" s="90" t="s">
        <v>523</v>
      </c>
      <c r="M197" s="90"/>
      <c r="N197" s="90"/>
      <c r="O197" s="90"/>
      <c r="P197" s="90"/>
      <c r="Q197" s="107"/>
      <c r="R197" s="62" t="s">
        <v>516</v>
      </c>
      <c r="S197" s="58"/>
      <c r="T197" s="62" t="s">
        <v>517</v>
      </c>
      <c r="U197" s="92" t="s">
        <v>1089</v>
      </c>
      <c r="V197" s="92"/>
      <c r="W197" s="92" t="s">
        <v>469</v>
      </c>
      <c r="X197" s="92"/>
      <c r="Y197" s="92"/>
      <c r="Z197" s="92"/>
      <c r="AA197" s="92" t="s">
        <v>379</v>
      </c>
      <c r="AB197" s="1"/>
      <c r="AC197" s="1"/>
      <c r="AD197" s="87"/>
      <c r="AE197" s="87"/>
      <c r="AF197" s="87"/>
      <c r="AG197" s="87"/>
      <c r="AH197" s="87"/>
    </row>
    <row r="198">
      <c r="A198" s="88">
        <v>559.0</v>
      </c>
      <c r="B198" s="61" t="s">
        <v>1123</v>
      </c>
      <c r="C198" s="89" t="s">
        <v>1124</v>
      </c>
      <c r="D198" s="62" t="s">
        <v>1122</v>
      </c>
      <c r="E198" s="2" t="s">
        <v>636</v>
      </c>
      <c r="F198" s="94" t="s">
        <v>1104</v>
      </c>
      <c r="G198" s="58" t="s">
        <v>509</v>
      </c>
      <c r="H198" s="58"/>
      <c r="I198" s="58" t="s">
        <v>473</v>
      </c>
      <c r="J198" s="58"/>
      <c r="K198" s="90" t="s">
        <v>869</v>
      </c>
      <c r="L198" s="90" t="s">
        <v>523</v>
      </c>
      <c r="M198" s="90"/>
      <c r="N198" s="90"/>
      <c r="O198" s="90"/>
      <c r="P198" s="90"/>
      <c r="Q198" s="107"/>
      <c r="R198" s="62" t="s">
        <v>516</v>
      </c>
      <c r="S198" s="58"/>
      <c r="T198" s="62" t="s">
        <v>517</v>
      </c>
      <c r="U198" s="97" t="s">
        <v>1089</v>
      </c>
      <c r="V198" s="92"/>
      <c r="W198" s="92" t="s">
        <v>469</v>
      </c>
      <c r="X198" s="92"/>
      <c r="Y198" s="92"/>
      <c r="Z198" s="92"/>
      <c r="AA198" s="92" t="s">
        <v>1125</v>
      </c>
      <c r="AB198" s="1"/>
      <c r="AC198" s="1"/>
      <c r="AD198" s="87"/>
      <c r="AE198" s="87"/>
      <c r="AF198" s="87"/>
      <c r="AG198" s="87"/>
      <c r="AH198" s="87"/>
    </row>
    <row r="199">
      <c r="A199" s="88">
        <v>560.0</v>
      </c>
      <c r="B199" s="61" t="s">
        <v>1126</v>
      </c>
      <c r="C199" s="89" t="s">
        <v>1127</v>
      </c>
      <c r="D199" s="62" t="s">
        <v>1122</v>
      </c>
      <c r="E199" s="2" t="s">
        <v>636</v>
      </c>
      <c r="F199" s="1" t="s">
        <v>595</v>
      </c>
      <c r="G199" s="58" t="s">
        <v>509</v>
      </c>
      <c r="H199" s="58"/>
      <c r="I199" s="58" t="s">
        <v>473</v>
      </c>
      <c r="J199" s="58"/>
      <c r="K199" s="90" t="s">
        <v>597</v>
      </c>
      <c r="L199" s="90" t="s">
        <v>467</v>
      </c>
      <c r="M199" s="91" t="s">
        <v>1128</v>
      </c>
      <c r="N199" s="91"/>
      <c r="O199" s="91" t="s">
        <v>1129</v>
      </c>
      <c r="P199" s="91"/>
      <c r="Q199" s="91"/>
      <c r="R199" s="62" t="s">
        <v>516</v>
      </c>
      <c r="S199" s="58"/>
      <c r="T199" s="62" t="s">
        <v>517</v>
      </c>
      <c r="U199" s="97" t="s">
        <v>1089</v>
      </c>
      <c r="V199" s="92"/>
      <c r="W199" s="92" t="s">
        <v>469</v>
      </c>
      <c r="X199" s="92"/>
      <c r="Y199" s="92"/>
      <c r="Z199" s="92"/>
      <c r="AA199" s="92" t="s">
        <v>626</v>
      </c>
      <c r="AB199" s="1"/>
      <c r="AC199" s="1"/>
      <c r="AD199" s="87"/>
      <c r="AE199" s="87"/>
      <c r="AF199" s="87"/>
      <c r="AG199" s="87"/>
      <c r="AH199" s="87"/>
    </row>
    <row r="200">
      <c r="A200" s="88">
        <v>561.0</v>
      </c>
      <c r="B200" s="61" t="s">
        <v>1130</v>
      </c>
      <c r="C200" s="89" t="s">
        <v>1131</v>
      </c>
      <c r="D200" s="62" t="s">
        <v>1122</v>
      </c>
      <c r="E200" s="2" t="s">
        <v>636</v>
      </c>
      <c r="F200" s="1" t="s">
        <v>508</v>
      </c>
      <c r="G200" s="58" t="s">
        <v>509</v>
      </c>
      <c r="H200" s="58"/>
      <c r="I200" s="58" t="s">
        <v>473</v>
      </c>
      <c r="J200" s="58"/>
      <c r="K200" s="90" t="s">
        <v>597</v>
      </c>
      <c r="L200" s="90" t="s">
        <v>511</v>
      </c>
      <c r="M200" s="91" t="s">
        <v>512</v>
      </c>
      <c r="N200" s="91"/>
      <c r="O200" s="91" t="s">
        <v>514</v>
      </c>
      <c r="P200" s="91"/>
      <c r="Q200" s="91"/>
      <c r="R200" s="62" t="s">
        <v>516</v>
      </c>
      <c r="S200" s="98" t="s">
        <v>570</v>
      </c>
      <c r="T200" s="62" t="s">
        <v>517</v>
      </c>
      <c r="U200" s="92" t="s">
        <v>1132</v>
      </c>
      <c r="V200" s="95" t="s">
        <v>515</v>
      </c>
      <c r="W200" s="92"/>
      <c r="X200" s="92"/>
      <c r="Y200" s="92"/>
      <c r="Z200" s="92"/>
      <c r="AA200" s="92" t="s">
        <v>1133</v>
      </c>
      <c r="AB200" s="1"/>
      <c r="AC200" s="1"/>
      <c r="AD200" s="87"/>
      <c r="AE200" s="87"/>
      <c r="AF200" s="87"/>
      <c r="AG200" s="87"/>
      <c r="AH200" s="87"/>
    </row>
    <row r="201">
      <c r="A201" s="88">
        <v>562.0</v>
      </c>
      <c r="B201" s="58" t="s">
        <v>1134</v>
      </c>
      <c r="C201" s="89" t="s">
        <v>1135</v>
      </c>
      <c r="D201" s="62" t="s">
        <v>1122</v>
      </c>
      <c r="E201" s="2" t="s">
        <v>636</v>
      </c>
      <c r="F201" s="1" t="s">
        <v>508</v>
      </c>
      <c r="G201" s="58" t="s">
        <v>509</v>
      </c>
      <c r="H201" s="62" t="s">
        <v>1136</v>
      </c>
      <c r="I201" s="58" t="s">
        <v>473</v>
      </c>
      <c r="J201" s="58"/>
      <c r="K201" s="90" t="s">
        <v>702</v>
      </c>
      <c r="L201" s="90" t="s">
        <v>883</v>
      </c>
      <c r="M201" s="90"/>
      <c r="N201" s="90"/>
      <c r="O201" s="90"/>
      <c r="P201" s="90"/>
      <c r="Q201" s="107"/>
      <c r="R201" s="62" t="s">
        <v>516</v>
      </c>
      <c r="S201" s="58"/>
      <c r="T201" s="62" t="s">
        <v>517</v>
      </c>
      <c r="U201" s="92" t="s">
        <v>1115</v>
      </c>
      <c r="V201" s="92" t="s">
        <v>1116</v>
      </c>
      <c r="W201" s="92"/>
      <c r="X201" s="92"/>
      <c r="Y201" s="92"/>
      <c r="Z201" s="92"/>
      <c r="AA201" s="92"/>
      <c r="AB201" s="1"/>
      <c r="AC201" s="1"/>
      <c r="AD201" s="87"/>
      <c r="AE201" s="87"/>
      <c r="AF201" s="87"/>
      <c r="AG201" s="87"/>
      <c r="AH201" s="87"/>
    </row>
    <row r="202">
      <c r="A202" s="88">
        <v>563.0</v>
      </c>
      <c r="B202" s="61" t="s">
        <v>1137</v>
      </c>
      <c r="C202" s="89" t="s">
        <v>1138</v>
      </c>
      <c r="D202" s="62" t="s">
        <v>1122</v>
      </c>
      <c r="E202" s="2" t="s">
        <v>636</v>
      </c>
      <c r="F202" s="1" t="s">
        <v>508</v>
      </c>
      <c r="G202" s="58" t="s">
        <v>509</v>
      </c>
      <c r="H202" s="62" t="s">
        <v>1139</v>
      </c>
      <c r="I202" s="58" t="s">
        <v>473</v>
      </c>
      <c r="J202" s="58"/>
      <c r="K202" s="90" t="s">
        <v>702</v>
      </c>
      <c r="L202" s="90" t="s">
        <v>883</v>
      </c>
      <c r="M202" s="90"/>
      <c r="N202" s="90"/>
      <c r="O202" s="90"/>
      <c r="P202" s="90"/>
      <c r="Q202" s="107"/>
      <c r="R202" s="62" t="s">
        <v>516</v>
      </c>
      <c r="S202" s="58"/>
      <c r="T202" s="62" t="s">
        <v>517</v>
      </c>
      <c r="U202" s="92" t="s">
        <v>1115</v>
      </c>
      <c r="V202" s="92" t="s">
        <v>1116</v>
      </c>
      <c r="W202" s="92"/>
      <c r="X202" s="92"/>
      <c r="Y202" s="92"/>
      <c r="Z202" s="92"/>
      <c r="AA202" s="92"/>
      <c r="AB202" s="1"/>
      <c r="AC202" s="1"/>
      <c r="AD202" s="87"/>
      <c r="AE202" s="87"/>
      <c r="AF202" s="87"/>
      <c r="AG202" s="87"/>
      <c r="AH202" s="87"/>
    </row>
    <row r="203">
      <c r="A203" s="88">
        <v>564.0</v>
      </c>
      <c r="B203" s="58" t="s">
        <v>1140</v>
      </c>
      <c r="C203" s="89" t="s">
        <v>1141</v>
      </c>
      <c r="D203" s="62" t="s">
        <v>1122</v>
      </c>
      <c r="E203" s="2" t="s">
        <v>636</v>
      </c>
      <c r="F203" s="1"/>
      <c r="G203" s="58" t="s">
        <v>509</v>
      </c>
      <c r="H203" s="58"/>
      <c r="I203" s="58" t="s">
        <v>473</v>
      </c>
      <c r="J203" s="58"/>
      <c r="K203" s="90" t="s">
        <v>597</v>
      </c>
      <c r="L203" s="90" t="s">
        <v>511</v>
      </c>
      <c r="M203" s="91" t="s">
        <v>541</v>
      </c>
      <c r="N203" s="91"/>
      <c r="O203" s="91" t="s">
        <v>543</v>
      </c>
      <c r="P203" s="91"/>
      <c r="Q203" s="91"/>
      <c r="R203" s="62" t="s">
        <v>516</v>
      </c>
      <c r="S203" s="98" t="s">
        <v>570</v>
      </c>
      <c r="T203" s="62" t="s">
        <v>517</v>
      </c>
      <c r="U203" s="92" t="s">
        <v>1142</v>
      </c>
      <c r="V203" s="92" t="s">
        <v>1143</v>
      </c>
      <c r="W203" s="92"/>
      <c r="X203" s="92"/>
      <c r="Y203" s="92"/>
      <c r="Z203" s="93"/>
      <c r="AA203" s="92" t="s">
        <v>1144</v>
      </c>
      <c r="AB203" s="1"/>
      <c r="AC203" s="1"/>
      <c r="AD203" s="87"/>
      <c r="AE203" s="87"/>
      <c r="AF203" s="87"/>
      <c r="AG203" s="87"/>
      <c r="AH203" s="87"/>
    </row>
    <row r="204">
      <c r="A204" s="88">
        <v>565.0</v>
      </c>
      <c r="B204" s="58" t="s">
        <v>1145</v>
      </c>
      <c r="C204" s="89" t="s">
        <v>1146</v>
      </c>
      <c r="D204" s="62" t="s">
        <v>1122</v>
      </c>
      <c r="E204" s="2" t="s">
        <v>636</v>
      </c>
      <c r="F204" s="1"/>
      <c r="G204" s="58" t="s">
        <v>509</v>
      </c>
      <c r="H204" s="58"/>
      <c r="I204" s="58" t="s">
        <v>563</v>
      </c>
      <c r="J204" s="58"/>
      <c r="K204" s="90" t="s">
        <v>597</v>
      </c>
      <c r="L204" s="90" t="s">
        <v>511</v>
      </c>
      <c r="M204" s="90"/>
      <c r="N204" s="90"/>
      <c r="O204" s="90"/>
      <c r="P204" s="90"/>
      <c r="Q204" s="107"/>
      <c r="R204" s="62" t="s">
        <v>516</v>
      </c>
      <c r="S204" s="98" t="s">
        <v>570</v>
      </c>
      <c r="T204" s="62" t="s">
        <v>517</v>
      </c>
      <c r="U204" s="92" t="s">
        <v>1142</v>
      </c>
      <c r="V204" s="92" t="s">
        <v>1143</v>
      </c>
      <c r="W204" s="92"/>
      <c r="X204" s="92"/>
      <c r="Y204" s="92"/>
      <c r="Z204" s="92"/>
      <c r="AA204" s="92" t="s">
        <v>633</v>
      </c>
      <c r="AB204" s="1"/>
      <c r="AC204" s="1"/>
      <c r="AD204" s="87"/>
      <c r="AE204" s="87"/>
      <c r="AF204" s="87"/>
      <c r="AG204" s="87"/>
      <c r="AH204" s="87"/>
    </row>
    <row r="205">
      <c r="A205" s="88">
        <v>566.0</v>
      </c>
      <c r="B205" s="58" t="s">
        <v>1147</v>
      </c>
      <c r="C205" s="89" t="s">
        <v>1148</v>
      </c>
      <c r="D205" s="62" t="s">
        <v>1149</v>
      </c>
      <c r="E205" s="2" t="s">
        <v>636</v>
      </c>
      <c r="F205" s="1"/>
      <c r="G205" s="58" t="s">
        <v>509</v>
      </c>
      <c r="H205" s="58"/>
      <c r="I205" s="58" t="s">
        <v>563</v>
      </c>
      <c r="J205" s="58"/>
      <c r="K205" s="90" t="s">
        <v>597</v>
      </c>
      <c r="L205" s="90" t="s">
        <v>523</v>
      </c>
      <c r="M205" s="90"/>
      <c r="N205" s="90"/>
      <c r="O205" s="90"/>
      <c r="P205" s="90"/>
      <c r="Q205" s="107"/>
      <c r="R205" s="62" t="s">
        <v>516</v>
      </c>
      <c r="S205" s="98" t="s">
        <v>570</v>
      </c>
      <c r="T205" s="62" t="s">
        <v>517</v>
      </c>
      <c r="U205" s="92" t="s">
        <v>1150</v>
      </c>
      <c r="V205" s="92" t="s">
        <v>1151</v>
      </c>
      <c r="W205" s="92"/>
      <c r="X205" s="92"/>
      <c r="Y205" s="92"/>
      <c r="Z205" s="92"/>
      <c r="AA205" s="92" t="s">
        <v>633</v>
      </c>
      <c r="AB205" s="1"/>
      <c r="AC205" s="1"/>
      <c r="AD205" s="87"/>
      <c r="AE205" s="87"/>
      <c r="AF205" s="87"/>
      <c r="AG205" s="87"/>
      <c r="AH205" s="87"/>
    </row>
    <row r="206">
      <c r="A206" s="88">
        <v>567.0</v>
      </c>
      <c r="B206" s="61" t="s">
        <v>1152</v>
      </c>
      <c r="C206" s="89" t="s">
        <v>1153</v>
      </c>
      <c r="D206" s="62" t="s">
        <v>1149</v>
      </c>
      <c r="E206" s="2" t="s">
        <v>636</v>
      </c>
      <c r="F206" s="1" t="s">
        <v>522</v>
      </c>
      <c r="G206" s="58" t="s">
        <v>509</v>
      </c>
      <c r="H206" s="58"/>
      <c r="I206" s="58" t="s">
        <v>473</v>
      </c>
      <c r="J206" s="58" t="s">
        <v>610</v>
      </c>
      <c r="K206" s="90" t="s">
        <v>597</v>
      </c>
      <c r="L206" s="90" t="s">
        <v>523</v>
      </c>
      <c r="M206" s="90"/>
      <c r="N206" s="90"/>
      <c r="O206" s="90"/>
      <c r="P206" s="90"/>
      <c r="Q206" s="107"/>
      <c r="R206" s="62" t="s">
        <v>516</v>
      </c>
      <c r="S206" s="98" t="s">
        <v>570</v>
      </c>
      <c r="T206" s="62" t="s">
        <v>517</v>
      </c>
      <c r="U206" s="92" t="s">
        <v>1154</v>
      </c>
      <c r="V206" s="92"/>
      <c r="W206" s="95" t="s">
        <v>477</v>
      </c>
      <c r="X206" s="92"/>
      <c r="Y206" s="92"/>
      <c r="Z206" s="92"/>
      <c r="AA206" s="92"/>
      <c r="AB206" s="1"/>
      <c r="AC206" s="1"/>
      <c r="AD206" s="87"/>
      <c r="AE206" s="87"/>
      <c r="AF206" s="87"/>
      <c r="AG206" s="87"/>
      <c r="AH206" s="87"/>
    </row>
    <row r="207">
      <c r="A207" s="88">
        <v>569.0</v>
      </c>
      <c r="B207" s="58" t="s">
        <v>1155</v>
      </c>
      <c r="C207" s="89" t="s">
        <v>1156</v>
      </c>
      <c r="D207" s="62" t="s">
        <v>1149</v>
      </c>
      <c r="E207" s="2" t="s">
        <v>636</v>
      </c>
      <c r="F207" s="1"/>
      <c r="G207" s="58" t="s">
        <v>509</v>
      </c>
      <c r="H207" s="58"/>
      <c r="I207" s="58" t="s">
        <v>563</v>
      </c>
      <c r="J207" s="58" t="s">
        <v>610</v>
      </c>
      <c r="K207" s="90" t="s">
        <v>597</v>
      </c>
      <c r="L207" s="90" t="s">
        <v>523</v>
      </c>
      <c r="M207" s="90"/>
      <c r="N207" s="90"/>
      <c r="O207" s="90"/>
      <c r="P207" s="90"/>
      <c r="Q207" s="107"/>
      <c r="R207" s="62" t="s">
        <v>516</v>
      </c>
      <c r="S207" s="98" t="s">
        <v>570</v>
      </c>
      <c r="T207" s="62" t="s">
        <v>517</v>
      </c>
      <c r="U207" s="92" t="s">
        <v>1154</v>
      </c>
      <c r="V207" s="92"/>
      <c r="W207" s="95" t="s">
        <v>477</v>
      </c>
      <c r="X207" s="92"/>
      <c r="Y207" s="92"/>
      <c r="Z207" s="92"/>
      <c r="AA207" s="92" t="s">
        <v>633</v>
      </c>
      <c r="AB207" s="1"/>
      <c r="AC207" s="1"/>
      <c r="AD207" s="87"/>
      <c r="AE207" s="87"/>
      <c r="AF207" s="87"/>
      <c r="AG207" s="87"/>
      <c r="AH207" s="87"/>
    </row>
    <row r="208">
      <c r="A208" s="88">
        <v>570.0</v>
      </c>
      <c r="B208" s="61" t="s">
        <v>1157</v>
      </c>
      <c r="C208" s="89" t="s">
        <v>1158</v>
      </c>
      <c r="D208" s="62" t="s">
        <v>1149</v>
      </c>
      <c r="E208" s="2" t="s">
        <v>636</v>
      </c>
      <c r="F208" s="1" t="s">
        <v>1097</v>
      </c>
      <c r="G208" s="58" t="s">
        <v>509</v>
      </c>
      <c r="H208" s="58"/>
      <c r="I208" s="58" t="s">
        <v>473</v>
      </c>
      <c r="J208" s="58"/>
      <c r="K208" s="90" t="s">
        <v>597</v>
      </c>
      <c r="L208" s="90" t="s">
        <v>523</v>
      </c>
      <c r="M208" s="91" t="s">
        <v>541</v>
      </c>
      <c r="N208" s="91"/>
      <c r="O208" s="91" t="s">
        <v>543</v>
      </c>
      <c r="P208" s="91"/>
      <c r="Q208" s="91"/>
      <c r="R208" s="62" t="s">
        <v>516</v>
      </c>
      <c r="S208" s="58"/>
      <c r="T208" s="62" t="s">
        <v>517</v>
      </c>
      <c r="U208" s="92" t="s">
        <v>1154</v>
      </c>
      <c r="V208" s="92"/>
      <c r="W208" s="95" t="s">
        <v>477</v>
      </c>
      <c r="X208" s="92"/>
      <c r="Y208" s="92"/>
      <c r="Z208" s="92"/>
      <c r="AA208" s="92" t="s">
        <v>1159</v>
      </c>
      <c r="AB208" s="1"/>
      <c r="AC208" s="1"/>
      <c r="AD208" s="87"/>
      <c r="AE208" s="87"/>
      <c r="AF208" s="87"/>
      <c r="AG208" s="87"/>
      <c r="AH208" s="87"/>
    </row>
    <row r="209">
      <c r="A209" s="88">
        <v>571.0</v>
      </c>
      <c r="B209" s="58" t="s">
        <v>1160</v>
      </c>
      <c r="C209" s="89" t="s">
        <v>1161</v>
      </c>
      <c r="D209" s="62" t="s">
        <v>1149</v>
      </c>
      <c r="E209" s="2" t="s">
        <v>636</v>
      </c>
      <c r="F209" s="94" t="s">
        <v>529</v>
      </c>
      <c r="G209" s="58" t="s">
        <v>509</v>
      </c>
      <c r="H209" s="58"/>
      <c r="I209" s="58" t="s">
        <v>473</v>
      </c>
      <c r="J209" s="58"/>
      <c r="K209" s="90" t="s">
        <v>597</v>
      </c>
      <c r="L209" s="90" t="s">
        <v>467</v>
      </c>
      <c r="M209" s="90"/>
      <c r="N209" s="90"/>
      <c r="O209" s="90"/>
      <c r="P209" s="90"/>
      <c r="Q209" s="107"/>
      <c r="R209" s="62" t="s">
        <v>516</v>
      </c>
      <c r="S209" s="58"/>
      <c r="T209" s="62" t="s">
        <v>517</v>
      </c>
      <c r="U209" s="92" t="s">
        <v>1154</v>
      </c>
      <c r="V209" s="92"/>
      <c r="W209" s="92" t="s">
        <v>477</v>
      </c>
      <c r="X209" s="92"/>
      <c r="Y209" s="92"/>
      <c r="Z209" s="93"/>
      <c r="AA209" s="92" t="s">
        <v>1159</v>
      </c>
      <c r="AB209" s="1"/>
      <c r="AC209" s="1"/>
      <c r="AD209" s="87"/>
      <c r="AE209" s="87"/>
      <c r="AF209" s="87"/>
      <c r="AG209" s="87"/>
      <c r="AH209" s="87"/>
    </row>
    <row r="210">
      <c r="A210" s="88">
        <v>572.0</v>
      </c>
      <c r="B210" s="58" t="s">
        <v>1162</v>
      </c>
      <c r="C210" s="89" t="s">
        <v>1163</v>
      </c>
      <c r="D210" s="62" t="s">
        <v>1149</v>
      </c>
      <c r="E210" s="2" t="s">
        <v>636</v>
      </c>
      <c r="F210" s="1" t="s">
        <v>522</v>
      </c>
      <c r="G210" s="58" t="s">
        <v>509</v>
      </c>
      <c r="H210" s="58"/>
      <c r="I210" s="58" t="s">
        <v>473</v>
      </c>
      <c r="J210" s="58"/>
      <c r="K210" s="90" t="s">
        <v>618</v>
      </c>
      <c r="L210" s="90" t="s">
        <v>523</v>
      </c>
      <c r="M210" s="90"/>
      <c r="N210" s="90"/>
      <c r="O210" s="90"/>
      <c r="P210" s="90"/>
      <c r="Q210" s="107"/>
      <c r="R210" s="62" t="s">
        <v>516</v>
      </c>
      <c r="S210" s="58"/>
      <c r="T210" s="62" t="s">
        <v>517</v>
      </c>
      <c r="U210" s="92" t="s">
        <v>1164</v>
      </c>
      <c r="V210" s="92" t="s">
        <v>1165</v>
      </c>
      <c r="W210" s="92"/>
      <c r="X210" s="92"/>
      <c r="Y210" s="92"/>
      <c r="Z210" s="92"/>
      <c r="AA210" s="92" t="s">
        <v>1007</v>
      </c>
      <c r="AB210" s="1"/>
      <c r="AC210" s="1"/>
      <c r="AD210" s="87"/>
      <c r="AE210" s="87"/>
      <c r="AF210" s="87"/>
      <c r="AG210" s="87"/>
      <c r="AH210" s="87"/>
    </row>
    <row r="211">
      <c r="A211" s="88">
        <v>573.0</v>
      </c>
      <c r="B211" s="58" t="s">
        <v>1166</v>
      </c>
      <c r="C211" s="89" t="s">
        <v>1167</v>
      </c>
      <c r="D211" s="62" t="s">
        <v>1149</v>
      </c>
      <c r="E211" s="2" t="s">
        <v>636</v>
      </c>
      <c r="F211" s="94" t="s">
        <v>842</v>
      </c>
      <c r="G211" s="58" t="s">
        <v>509</v>
      </c>
      <c r="H211" s="58"/>
      <c r="I211" s="58" t="s">
        <v>473</v>
      </c>
      <c r="J211" s="58"/>
      <c r="K211" s="90" t="s">
        <v>597</v>
      </c>
      <c r="L211" s="90" t="s">
        <v>891</v>
      </c>
      <c r="M211" s="90"/>
      <c r="N211" s="90"/>
      <c r="O211" s="90"/>
      <c r="P211" s="90"/>
      <c r="Q211" s="107"/>
      <c r="R211" s="62" t="s">
        <v>516</v>
      </c>
      <c r="S211" s="98" t="s">
        <v>570</v>
      </c>
      <c r="T211" s="62" t="s">
        <v>517</v>
      </c>
      <c r="U211" s="92" t="s">
        <v>1168</v>
      </c>
      <c r="V211" s="92" t="s">
        <v>1169</v>
      </c>
      <c r="W211" s="92"/>
      <c r="X211" s="92"/>
      <c r="Y211" s="92"/>
      <c r="Z211" s="92"/>
      <c r="AA211" s="92" t="s">
        <v>1170</v>
      </c>
      <c r="AB211" s="1"/>
      <c r="AC211" s="1"/>
      <c r="AD211" s="87"/>
      <c r="AE211" s="87"/>
      <c r="AF211" s="87"/>
      <c r="AG211" s="87"/>
      <c r="AH211" s="87"/>
    </row>
    <row r="212">
      <c r="A212" s="88">
        <v>574.0</v>
      </c>
      <c r="B212" s="58" t="s">
        <v>1171</v>
      </c>
      <c r="C212" s="89" t="s">
        <v>1172</v>
      </c>
      <c r="D212" s="62" t="s">
        <v>1149</v>
      </c>
      <c r="E212" s="2" t="s">
        <v>636</v>
      </c>
      <c r="F212" s="1" t="s">
        <v>522</v>
      </c>
      <c r="G212" s="58" t="s">
        <v>509</v>
      </c>
      <c r="H212" s="58"/>
      <c r="I212" s="58" t="s">
        <v>473</v>
      </c>
      <c r="J212" s="58"/>
      <c r="K212" s="90" t="s">
        <v>597</v>
      </c>
      <c r="L212" s="90" t="s">
        <v>511</v>
      </c>
      <c r="M212" s="90"/>
      <c r="N212" s="90"/>
      <c r="O212" s="90"/>
      <c r="P212" s="90"/>
      <c r="Q212" s="107"/>
      <c r="R212" s="62" t="s">
        <v>516</v>
      </c>
      <c r="S212" s="98" t="s">
        <v>570</v>
      </c>
      <c r="T212" s="62" t="s">
        <v>517</v>
      </c>
      <c r="U212" s="92" t="s">
        <v>1173</v>
      </c>
      <c r="V212" s="92" t="s">
        <v>1174</v>
      </c>
      <c r="W212" s="92"/>
      <c r="X212" s="92"/>
      <c r="Y212" s="92"/>
      <c r="Z212" s="92"/>
      <c r="AA212" s="92" t="s">
        <v>1175</v>
      </c>
      <c r="AB212" s="1"/>
      <c r="AC212" s="1"/>
      <c r="AD212" s="87"/>
      <c r="AE212" s="87"/>
      <c r="AF212" s="87"/>
      <c r="AG212" s="87"/>
      <c r="AH212" s="87"/>
    </row>
    <row r="213">
      <c r="A213" s="88">
        <v>575.0</v>
      </c>
      <c r="B213" s="58" t="s">
        <v>1176</v>
      </c>
      <c r="C213" s="89" t="s">
        <v>1177</v>
      </c>
      <c r="D213" s="62" t="s">
        <v>1149</v>
      </c>
      <c r="E213" s="2" t="s">
        <v>636</v>
      </c>
      <c r="F213" s="1" t="s">
        <v>508</v>
      </c>
      <c r="G213" s="58" t="s">
        <v>509</v>
      </c>
      <c r="H213" s="58"/>
      <c r="I213" s="58" t="s">
        <v>473</v>
      </c>
      <c r="J213" s="58"/>
      <c r="K213" s="90" t="s">
        <v>597</v>
      </c>
      <c r="L213" s="90" t="s">
        <v>511</v>
      </c>
      <c r="M213" s="90"/>
      <c r="N213" s="90"/>
      <c r="O213" s="90"/>
      <c r="P213" s="90"/>
      <c r="Q213" s="107"/>
      <c r="R213" s="62" t="s">
        <v>516</v>
      </c>
      <c r="S213" s="98" t="s">
        <v>570</v>
      </c>
      <c r="T213" s="62" t="s">
        <v>517</v>
      </c>
      <c r="U213" s="92" t="s">
        <v>1178</v>
      </c>
      <c r="V213" s="92" t="s">
        <v>1179</v>
      </c>
      <c r="W213" s="92"/>
      <c r="X213" s="92"/>
      <c r="Y213" s="92"/>
      <c r="Z213" s="92"/>
      <c r="AA213" s="92" t="s">
        <v>1180</v>
      </c>
      <c r="AB213" s="1"/>
      <c r="AC213" s="1"/>
      <c r="AD213" s="87"/>
      <c r="AE213" s="87"/>
      <c r="AF213" s="87"/>
      <c r="AG213" s="87"/>
      <c r="AH213" s="87"/>
    </row>
    <row r="214">
      <c r="A214" s="88">
        <v>576.0</v>
      </c>
      <c r="B214" s="58" t="s">
        <v>1181</v>
      </c>
      <c r="C214" s="89" t="s">
        <v>1182</v>
      </c>
      <c r="D214" s="62" t="s">
        <v>1149</v>
      </c>
      <c r="E214" s="2" t="s">
        <v>636</v>
      </c>
      <c r="F214" s="1" t="s">
        <v>508</v>
      </c>
      <c r="G214" s="58" t="s">
        <v>509</v>
      </c>
      <c r="H214" s="58"/>
      <c r="I214" s="58" t="s">
        <v>473</v>
      </c>
      <c r="J214" s="58"/>
      <c r="K214" s="90" t="s">
        <v>597</v>
      </c>
      <c r="L214" s="90" t="s">
        <v>523</v>
      </c>
      <c r="M214" s="90"/>
      <c r="N214" s="90"/>
      <c r="O214" s="90"/>
      <c r="P214" s="90"/>
      <c r="Q214" s="107"/>
      <c r="R214" s="62" t="s">
        <v>516</v>
      </c>
      <c r="S214" s="98" t="s">
        <v>570</v>
      </c>
      <c r="T214" s="62" t="s">
        <v>517</v>
      </c>
      <c r="U214" s="92" t="s">
        <v>1183</v>
      </c>
      <c r="V214" s="92" t="s">
        <v>1184</v>
      </c>
      <c r="W214" s="92"/>
      <c r="X214" s="92"/>
      <c r="Y214" s="92"/>
      <c r="Z214" s="92"/>
      <c r="AA214" s="92"/>
      <c r="AB214" s="1"/>
      <c r="AC214" s="1"/>
      <c r="AD214" s="87"/>
      <c r="AE214" s="87"/>
      <c r="AF214" s="87"/>
      <c r="AG214" s="87"/>
      <c r="AH214" s="87"/>
    </row>
    <row r="215">
      <c r="A215" s="88">
        <v>577.0</v>
      </c>
      <c r="B215" s="58" t="s">
        <v>1185</v>
      </c>
      <c r="C215" s="89" t="s">
        <v>1186</v>
      </c>
      <c r="D215" s="62" t="s">
        <v>1149</v>
      </c>
      <c r="E215" s="2" t="s">
        <v>636</v>
      </c>
      <c r="F215" s="1" t="s">
        <v>508</v>
      </c>
      <c r="G215" s="58" t="s">
        <v>509</v>
      </c>
      <c r="H215" s="58"/>
      <c r="I215" s="58" t="s">
        <v>473</v>
      </c>
      <c r="J215" s="58"/>
      <c r="K215" s="90" t="s">
        <v>597</v>
      </c>
      <c r="L215" s="90" t="s">
        <v>511</v>
      </c>
      <c r="M215" s="90"/>
      <c r="N215" s="90"/>
      <c r="O215" s="90"/>
      <c r="P215" s="90"/>
      <c r="Q215" s="107"/>
      <c r="R215" s="62" t="s">
        <v>516</v>
      </c>
      <c r="S215" s="98" t="s">
        <v>570</v>
      </c>
      <c r="T215" s="62" t="s">
        <v>517</v>
      </c>
      <c r="U215" s="92" t="s">
        <v>1164</v>
      </c>
      <c r="V215" s="92" t="s">
        <v>1165</v>
      </c>
      <c r="W215" s="92"/>
      <c r="X215" s="92"/>
      <c r="Y215" s="92"/>
      <c r="Z215" s="92"/>
      <c r="AA215" s="92" t="s">
        <v>1187</v>
      </c>
      <c r="AB215" s="1"/>
      <c r="AC215" s="1"/>
      <c r="AD215" s="87"/>
      <c r="AE215" s="87"/>
      <c r="AF215" s="87"/>
      <c r="AG215" s="87"/>
      <c r="AH215" s="87"/>
    </row>
    <row r="216">
      <c r="A216" s="88">
        <v>578.0</v>
      </c>
      <c r="B216" s="61" t="s">
        <v>1188</v>
      </c>
      <c r="C216" s="89" t="s">
        <v>1189</v>
      </c>
      <c r="D216" s="62" t="s">
        <v>1149</v>
      </c>
      <c r="E216" s="2" t="s">
        <v>636</v>
      </c>
      <c r="F216" s="1" t="s">
        <v>522</v>
      </c>
      <c r="G216" s="58" t="s">
        <v>509</v>
      </c>
      <c r="H216" s="58"/>
      <c r="I216" s="58" t="s">
        <v>473</v>
      </c>
      <c r="J216" s="58"/>
      <c r="K216" s="90" t="s">
        <v>597</v>
      </c>
      <c r="L216" s="90" t="s">
        <v>523</v>
      </c>
      <c r="M216" s="90"/>
      <c r="N216" s="90"/>
      <c r="O216" s="90"/>
      <c r="P216" s="90"/>
      <c r="Q216" s="107"/>
      <c r="R216" s="62" t="s">
        <v>516</v>
      </c>
      <c r="S216" s="58"/>
      <c r="T216" s="62" t="s">
        <v>517</v>
      </c>
      <c r="U216" s="92" t="s">
        <v>1190</v>
      </c>
      <c r="V216" s="95" t="s">
        <v>1165</v>
      </c>
      <c r="W216" s="95" t="s">
        <v>578</v>
      </c>
      <c r="X216" s="92"/>
      <c r="Y216" s="92"/>
      <c r="Z216" s="92"/>
      <c r="AA216" s="92" t="s">
        <v>1191</v>
      </c>
      <c r="AB216" s="1"/>
      <c r="AC216" s="1"/>
      <c r="AD216" s="87"/>
      <c r="AE216" s="87"/>
      <c r="AF216" s="87"/>
      <c r="AG216" s="87"/>
      <c r="AH216" s="87"/>
    </row>
    <row r="217">
      <c r="A217" s="88">
        <v>582.0</v>
      </c>
      <c r="B217" s="58" t="s">
        <v>1192</v>
      </c>
      <c r="C217" s="89" t="s">
        <v>1193</v>
      </c>
      <c r="D217" s="62" t="s">
        <v>1149</v>
      </c>
      <c r="E217" s="2" t="s">
        <v>636</v>
      </c>
      <c r="F217" s="1" t="s">
        <v>508</v>
      </c>
      <c r="G217" s="58" t="s">
        <v>509</v>
      </c>
      <c r="H217" s="58"/>
      <c r="I217" s="58" t="s">
        <v>473</v>
      </c>
      <c r="J217" s="58"/>
      <c r="K217" s="90" t="s">
        <v>597</v>
      </c>
      <c r="L217" s="90" t="s">
        <v>511</v>
      </c>
      <c r="M217" s="91" t="s">
        <v>541</v>
      </c>
      <c r="N217" s="91"/>
      <c r="O217" s="91" t="s">
        <v>543</v>
      </c>
      <c r="P217" s="91"/>
      <c r="Q217" s="91"/>
      <c r="R217" s="62" t="s">
        <v>516</v>
      </c>
      <c r="S217" s="98" t="s">
        <v>570</v>
      </c>
      <c r="T217" s="62" t="s">
        <v>517</v>
      </c>
      <c r="U217" s="92" t="s">
        <v>1194</v>
      </c>
      <c r="V217" s="95" t="s">
        <v>1195</v>
      </c>
      <c r="W217" s="92"/>
      <c r="X217" s="92"/>
      <c r="Y217" s="92"/>
      <c r="Z217" s="92"/>
      <c r="AA217" s="92" t="s">
        <v>1196</v>
      </c>
      <c r="AB217" s="1"/>
      <c r="AC217" s="1"/>
      <c r="AD217" s="87"/>
      <c r="AE217" s="87"/>
      <c r="AF217" s="87"/>
      <c r="AG217" s="87"/>
      <c r="AH217" s="87"/>
    </row>
    <row r="218">
      <c r="A218" s="88">
        <v>583.0</v>
      </c>
      <c r="B218" s="61" t="s">
        <v>1197</v>
      </c>
      <c r="C218" s="89" t="s">
        <v>1198</v>
      </c>
      <c r="D218" s="62" t="s">
        <v>1149</v>
      </c>
      <c r="E218" s="2" t="s">
        <v>636</v>
      </c>
      <c r="F218" s="94" t="s">
        <v>748</v>
      </c>
      <c r="G218" s="58" t="s">
        <v>509</v>
      </c>
      <c r="H218" s="58"/>
      <c r="I218" s="58" t="s">
        <v>473</v>
      </c>
      <c r="J218" s="58"/>
      <c r="K218" s="90" t="s">
        <v>610</v>
      </c>
      <c r="L218" s="90" t="s">
        <v>511</v>
      </c>
      <c r="M218" s="90"/>
      <c r="N218" s="90"/>
      <c r="O218" s="90"/>
      <c r="P218" s="90"/>
      <c r="Q218" s="107"/>
      <c r="R218" s="62" t="s">
        <v>516</v>
      </c>
      <c r="S218" s="58"/>
      <c r="T218" s="62" t="s">
        <v>517</v>
      </c>
      <c r="U218" s="92" t="s">
        <v>1164</v>
      </c>
      <c r="V218" s="92" t="s">
        <v>1165</v>
      </c>
      <c r="W218" s="92"/>
      <c r="X218" s="92"/>
      <c r="Y218" s="92"/>
      <c r="Z218" s="92"/>
      <c r="AA218" s="92" t="s">
        <v>1199</v>
      </c>
      <c r="AB218" s="1"/>
      <c r="AC218" s="1"/>
      <c r="AD218" s="87"/>
      <c r="AE218" s="87"/>
      <c r="AF218" s="87"/>
      <c r="AG218" s="87"/>
      <c r="AH218" s="87"/>
    </row>
    <row r="219">
      <c r="A219" s="88">
        <v>584.0</v>
      </c>
      <c r="B219" s="61" t="s">
        <v>1200</v>
      </c>
      <c r="C219" s="89" t="s">
        <v>1201</v>
      </c>
      <c r="D219" s="62" t="s">
        <v>1149</v>
      </c>
      <c r="E219" s="2" t="s">
        <v>636</v>
      </c>
      <c r="F219" s="94" t="s">
        <v>710</v>
      </c>
      <c r="G219" s="58" t="s">
        <v>509</v>
      </c>
      <c r="H219" s="58"/>
      <c r="I219" s="58" t="s">
        <v>473</v>
      </c>
      <c r="J219" s="58"/>
      <c r="K219" s="90" t="s">
        <v>618</v>
      </c>
      <c r="L219" s="90" t="s">
        <v>511</v>
      </c>
      <c r="M219" s="90"/>
      <c r="N219" s="90"/>
      <c r="O219" s="90"/>
      <c r="P219" s="90"/>
      <c r="Q219" s="107"/>
      <c r="R219" s="62" t="s">
        <v>516</v>
      </c>
      <c r="S219" s="58"/>
      <c r="T219" s="62" t="s">
        <v>517</v>
      </c>
      <c r="U219" s="92" t="s">
        <v>1202</v>
      </c>
      <c r="V219" s="95" t="s">
        <v>1165</v>
      </c>
      <c r="W219" s="92"/>
      <c r="X219" s="92" t="s">
        <v>714</v>
      </c>
      <c r="Y219" s="92"/>
      <c r="Z219" s="92"/>
      <c r="AA219" s="92"/>
      <c r="AB219" s="1"/>
      <c r="AC219" s="1"/>
      <c r="AD219" s="87"/>
      <c r="AE219" s="87"/>
      <c r="AF219" s="87"/>
      <c r="AG219" s="87"/>
      <c r="AH219" s="87"/>
    </row>
    <row r="220">
      <c r="A220" s="88">
        <v>585.0</v>
      </c>
      <c r="B220" s="61" t="s">
        <v>1203</v>
      </c>
      <c r="C220" s="89" t="s">
        <v>1204</v>
      </c>
      <c r="D220" s="62" t="s">
        <v>1149</v>
      </c>
      <c r="E220" s="2" t="s">
        <v>636</v>
      </c>
      <c r="F220" s="1"/>
      <c r="G220" s="58" t="s">
        <v>509</v>
      </c>
      <c r="H220" s="58"/>
      <c r="I220" s="58" t="s">
        <v>563</v>
      </c>
      <c r="J220" s="58"/>
      <c r="K220" s="90" t="s">
        <v>597</v>
      </c>
      <c r="L220" s="90" t="s">
        <v>523</v>
      </c>
      <c r="M220" s="90"/>
      <c r="N220" s="90"/>
      <c r="O220" s="90"/>
      <c r="P220" s="90"/>
      <c r="Q220" s="107"/>
      <c r="R220" s="62" t="s">
        <v>516</v>
      </c>
      <c r="S220" s="98" t="s">
        <v>570</v>
      </c>
      <c r="T220" s="62" t="s">
        <v>517</v>
      </c>
      <c r="U220" s="92" t="s">
        <v>1164</v>
      </c>
      <c r="V220" s="92" t="s">
        <v>1165</v>
      </c>
      <c r="W220" s="92"/>
      <c r="X220" s="92"/>
      <c r="Y220" s="92"/>
      <c r="Z220" s="92"/>
      <c r="AA220" s="92" t="s">
        <v>633</v>
      </c>
      <c r="AB220" s="1"/>
      <c r="AC220" s="1"/>
      <c r="AD220" s="87"/>
      <c r="AE220" s="87"/>
      <c r="AF220" s="87"/>
      <c r="AG220" s="87"/>
      <c r="AH220" s="87"/>
    </row>
    <row r="221">
      <c r="A221" s="88">
        <v>586.0</v>
      </c>
      <c r="B221" s="61" t="s">
        <v>1205</v>
      </c>
      <c r="C221" s="89" t="s">
        <v>1206</v>
      </c>
      <c r="D221" s="62" t="s">
        <v>1149</v>
      </c>
      <c r="E221" s="2" t="s">
        <v>636</v>
      </c>
      <c r="F221" s="1"/>
      <c r="G221" s="58" t="s">
        <v>509</v>
      </c>
      <c r="H221" s="58"/>
      <c r="I221" s="58" t="s">
        <v>563</v>
      </c>
      <c r="J221" s="58"/>
      <c r="K221" s="90" t="s">
        <v>597</v>
      </c>
      <c r="L221" s="90" t="s">
        <v>523</v>
      </c>
      <c r="M221" s="90"/>
      <c r="N221" s="90"/>
      <c r="O221" s="90"/>
      <c r="P221" s="90"/>
      <c r="Q221" s="107"/>
      <c r="R221" s="62" t="s">
        <v>516</v>
      </c>
      <c r="S221" s="98" t="s">
        <v>570</v>
      </c>
      <c r="T221" s="62" t="s">
        <v>517</v>
      </c>
      <c r="U221" s="92" t="s">
        <v>1183</v>
      </c>
      <c r="V221" s="92" t="s">
        <v>1184</v>
      </c>
      <c r="W221" s="92"/>
      <c r="X221" s="92"/>
      <c r="Y221" s="92"/>
      <c r="Z221" s="93"/>
      <c r="AA221" s="92" t="s">
        <v>633</v>
      </c>
      <c r="AB221" s="1"/>
      <c r="AC221" s="1"/>
      <c r="AD221" s="87"/>
      <c r="AE221" s="87"/>
      <c r="AF221" s="87"/>
      <c r="AG221" s="87"/>
      <c r="AH221" s="87"/>
    </row>
    <row r="222">
      <c r="A222" s="88">
        <v>587.0</v>
      </c>
      <c r="B222" s="58" t="s">
        <v>1207</v>
      </c>
      <c r="C222" s="89" t="s">
        <v>1208</v>
      </c>
      <c r="D222" s="62" t="s">
        <v>1149</v>
      </c>
      <c r="E222" s="2" t="s">
        <v>636</v>
      </c>
      <c r="F222" s="1"/>
      <c r="G222" s="58" t="s">
        <v>509</v>
      </c>
      <c r="H222" s="58"/>
      <c r="I222" s="58" t="s">
        <v>563</v>
      </c>
      <c r="J222" s="58"/>
      <c r="K222" s="90" t="s">
        <v>597</v>
      </c>
      <c r="L222" s="90" t="s">
        <v>523</v>
      </c>
      <c r="M222" s="90"/>
      <c r="N222" s="90"/>
      <c r="O222" s="90"/>
      <c r="P222" s="90"/>
      <c r="Q222" s="107"/>
      <c r="R222" s="62" t="s">
        <v>516</v>
      </c>
      <c r="S222" s="98" t="s">
        <v>570</v>
      </c>
      <c r="T222" s="62" t="s">
        <v>517</v>
      </c>
      <c r="U222" s="92" t="s">
        <v>1173</v>
      </c>
      <c r="V222" s="92" t="s">
        <v>1174</v>
      </c>
      <c r="W222" s="92"/>
      <c r="X222" s="92"/>
      <c r="Y222" s="92"/>
      <c r="Z222" s="92"/>
      <c r="AA222" s="92" t="s">
        <v>633</v>
      </c>
      <c r="AB222" s="1"/>
      <c r="AC222" s="1"/>
      <c r="AD222" s="87"/>
      <c r="AE222" s="87"/>
      <c r="AF222" s="87"/>
      <c r="AG222" s="87"/>
      <c r="AH222" s="87"/>
    </row>
    <row r="223">
      <c r="A223" s="88">
        <v>588.0</v>
      </c>
      <c r="B223" s="61" t="s">
        <v>1209</v>
      </c>
      <c r="C223" s="89" t="s">
        <v>1210</v>
      </c>
      <c r="D223" s="62" t="s">
        <v>1149</v>
      </c>
      <c r="E223" s="2" t="s">
        <v>636</v>
      </c>
      <c r="F223" s="1"/>
      <c r="G223" s="58" t="s">
        <v>509</v>
      </c>
      <c r="H223" s="58"/>
      <c r="I223" s="58" t="s">
        <v>563</v>
      </c>
      <c r="J223" s="58"/>
      <c r="K223" s="90" t="s">
        <v>597</v>
      </c>
      <c r="L223" s="90" t="s">
        <v>523</v>
      </c>
      <c r="M223" s="90"/>
      <c r="N223" s="90"/>
      <c r="O223" s="90"/>
      <c r="P223" s="90"/>
      <c r="Q223" s="107"/>
      <c r="R223" s="62" t="s">
        <v>516</v>
      </c>
      <c r="S223" s="98" t="s">
        <v>570</v>
      </c>
      <c r="T223" s="62" t="s">
        <v>517</v>
      </c>
      <c r="U223" s="92" t="s">
        <v>1168</v>
      </c>
      <c r="V223" s="92" t="s">
        <v>1169</v>
      </c>
      <c r="W223" s="92"/>
      <c r="X223" s="92"/>
      <c r="Y223" s="92"/>
      <c r="Z223" s="93"/>
      <c r="AA223" s="92" t="s">
        <v>633</v>
      </c>
      <c r="AB223" s="1"/>
      <c r="AC223" s="1"/>
      <c r="AD223" s="87"/>
      <c r="AE223" s="87"/>
      <c r="AF223" s="87"/>
      <c r="AG223" s="87"/>
      <c r="AH223" s="87"/>
    </row>
    <row r="224">
      <c r="A224" s="88">
        <v>589.0</v>
      </c>
      <c r="B224" s="61" t="s">
        <v>1211</v>
      </c>
      <c r="C224" s="89" t="s">
        <v>1212</v>
      </c>
      <c r="D224" s="62" t="s">
        <v>1149</v>
      </c>
      <c r="E224" s="2" t="s">
        <v>636</v>
      </c>
      <c r="F224" s="1"/>
      <c r="G224" s="58" t="s">
        <v>509</v>
      </c>
      <c r="H224" s="58"/>
      <c r="I224" s="58" t="s">
        <v>563</v>
      </c>
      <c r="J224" s="58"/>
      <c r="K224" s="90" t="s">
        <v>597</v>
      </c>
      <c r="L224" s="90" t="s">
        <v>523</v>
      </c>
      <c r="M224" s="90"/>
      <c r="N224" s="90"/>
      <c r="O224" s="90"/>
      <c r="P224" s="90"/>
      <c r="Q224" s="107"/>
      <c r="R224" s="62" t="s">
        <v>516</v>
      </c>
      <c r="S224" s="98" t="s">
        <v>570</v>
      </c>
      <c r="T224" s="62" t="s">
        <v>517</v>
      </c>
      <c r="U224" s="92" t="s">
        <v>1213</v>
      </c>
      <c r="V224" s="92" t="s">
        <v>1214</v>
      </c>
      <c r="W224" s="92"/>
      <c r="X224" s="92"/>
      <c r="Y224" s="92"/>
      <c r="Z224" s="93"/>
      <c r="AA224" s="92" t="s">
        <v>633</v>
      </c>
      <c r="AB224" s="1"/>
      <c r="AC224" s="1"/>
      <c r="AD224" s="87"/>
      <c r="AE224" s="87"/>
      <c r="AF224" s="87"/>
      <c r="AG224" s="87"/>
      <c r="AH224" s="87"/>
    </row>
    <row r="225">
      <c r="A225" s="88">
        <v>590.0</v>
      </c>
      <c r="B225" s="58" t="s">
        <v>1215</v>
      </c>
      <c r="C225" s="89" t="s">
        <v>1216</v>
      </c>
      <c r="D225" s="62" t="s">
        <v>1149</v>
      </c>
      <c r="E225" s="2" t="s">
        <v>636</v>
      </c>
      <c r="F225" s="1"/>
      <c r="G225" s="58" t="s">
        <v>509</v>
      </c>
      <c r="H225" s="58"/>
      <c r="I225" s="58" t="s">
        <v>563</v>
      </c>
      <c r="J225" s="58"/>
      <c r="K225" s="90" t="s">
        <v>597</v>
      </c>
      <c r="L225" s="90" t="s">
        <v>523</v>
      </c>
      <c r="M225" s="90"/>
      <c r="N225" s="90"/>
      <c r="O225" s="90"/>
      <c r="P225" s="90"/>
      <c r="Q225" s="107"/>
      <c r="R225" s="62" t="s">
        <v>516</v>
      </c>
      <c r="S225" s="98" t="s">
        <v>570</v>
      </c>
      <c r="T225" s="62" t="s">
        <v>517</v>
      </c>
      <c r="U225" s="92" t="s">
        <v>1164</v>
      </c>
      <c r="V225" s="92" t="s">
        <v>1165</v>
      </c>
      <c r="W225" s="92"/>
      <c r="X225" s="92"/>
      <c r="Y225" s="92"/>
      <c r="Z225" s="92"/>
      <c r="AA225" s="92" t="s">
        <v>1217</v>
      </c>
      <c r="AB225" s="1"/>
      <c r="AC225" s="1"/>
      <c r="AD225" s="87"/>
      <c r="AE225" s="87"/>
      <c r="AF225" s="87"/>
      <c r="AG225" s="87"/>
      <c r="AH225" s="87"/>
    </row>
    <row r="226">
      <c r="A226" s="88">
        <v>592.0</v>
      </c>
      <c r="B226" s="58" t="s">
        <v>1218</v>
      </c>
      <c r="C226" s="89" t="s">
        <v>1219</v>
      </c>
      <c r="D226" s="62" t="s">
        <v>1149</v>
      </c>
      <c r="E226" s="2" t="s">
        <v>636</v>
      </c>
      <c r="F226" s="94" t="s">
        <v>748</v>
      </c>
      <c r="G226" s="58" t="s">
        <v>509</v>
      </c>
      <c r="H226" s="58"/>
      <c r="I226" s="58" t="s">
        <v>473</v>
      </c>
      <c r="J226" s="58"/>
      <c r="K226" s="90" t="s">
        <v>618</v>
      </c>
      <c r="L226" s="90" t="s">
        <v>511</v>
      </c>
      <c r="M226" s="91" t="s">
        <v>512</v>
      </c>
      <c r="N226" s="91"/>
      <c r="O226" s="91" t="s">
        <v>514</v>
      </c>
      <c r="P226" s="91"/>
      <c r="Q226" s="91"/>
      <c r="R226" s="62" t="s">
        <v>516</v>
      </c>
      <c r="S226" s="58"/>
      <c r="T226" s="62" t="s">
        <v>517</v>
      </c>
      <c r="U226" s="92" t="s">
        <v>1164</v>
      </c>
      <c r="V226" s="92" t="s">
        <v>1165</v>
      </c>
      <c r="W226" s="92"/>
      <c r="X226" s="92"/>
      <c r="Y226" s="92"/>
      <c r="Z226" s="92"/>
      <c r="AA226" s="92"/>
      <c r="AB226" s="1"/>
      <c r="AC226" s="1"/>
      <c r="AD226" s="87"/>
      <c r="AE226" s="87"/>
      <c r="AF226" s="87"/>
      <c r="AG226" s="87"/>
      <c r="AH226" s="87"/>
    </row>
    <row r="227">
      <c r="A227" s="88">
        <v>593.0</v>
      </c>
      <c r="B227" s="58" t="s">
        <v>1220</v>
      </c>
      <c r="C227" s="89" t="s">
        <v>1221</v>
      </c>
      <c r="D227" s="62" t="s">
        <v>1149</v>
      </c>
      <c r="E227" s="2" t="s">
        <v>636</v>
      </c>
      <c r="F227" s="94" t="s">
        <v>748</v>
      </c>
      <c r="G227" s="58" t="s">
        <v>509</v>
      </c>
      <c r="H227" s="58"/>
      <c r="I227" s="58" t="s">
        <v>473</v>
      </c>
      <c r="J227" s="58"/>
      <c r="K227" s="90" t="s">
        <v>618</v>
      </c>
      <c r="L227" s="90" t="s">
        <v>511</v>
      </c>
      <c r="M227" s="90"/>
      <c r="N227" s="90"/>
      <c r="O227" s="90"/>
      <c r="P227" s="90"/>
      <c r="Q227" s="107"/>
      <c r="R227" s="62" t="s">
        <v>516</v>
      </c>
      <c r="S227" s="58"/>
      <c r="T227" s="62" t="s">
        <v>517</v>
      </c>
      <c r="U227" s="92" t="s">
        <v>1164</v>
      </c>
      <c r="V227" s="92" t="s">
        <v>1165</v>
      </c>
      <c r="W227" s="92"/>
      <c r="X227" s="92"/>
      <c r="Y227" s="92"/>
      <c r="Z227" s="93"/>
      <c r="AA227" s="92" t="s">
        <v>1222</v>
      </c>
      <c r="AB227" s="1"/>
      <c r="AC227" s="1"/>
      <c r="AD227" s="87"/>
      <c r="AE227" s="87"/>
      <c r="AF227" s="87"/>
      <c r="AG227" s="87"/>
      <c r="AH227" s="87"/>
    </row>
    <row r="228">
      <c r="A228" s="88">
        <v>594.0</v>
      </c>
      <c r="B228" s="58" t="s">
        <v>1223</v>
      </c>
      <c r="C228" s="89" t="s">
        <v>1224</v>
      </c>
      <c r="D228" s="62" t="s">
        <v>1149</v>
      </c>
      <c r="E228" s="2" t="s">
        <v>636</v>
      </c>
      <c r="F228" s="94" t="s">
        <v>1225</v>
      </c>
      <c r="G228" s="58" t="s">
        <v>509</v>
      </c>
      <c r="H228" s="58"/>
      <c r="I228" s="58" t="s">
        <v>473</v>
      </c>
      <c r="J228" s="58"/>
      <c r="K228" s="90" t="s">
        <v>618</v>
      </c>
      <c r="L228" s="90" t="s">
        <v>511</v>
      </c>
      <c r="M228" s="90"/>
      <c r="N228" s="90"/>
      <c r="O228" s="90"/>
      <c r="P228" s="90"/>
      <c r="Q228" s="107"/>
      <c r="R228" s="62" t="s">
        <v>516</v>
      </c>
      <c r="S228" s="58"/>
      <c r="T228" s="62" t="s">
        <v>517</v>
      </c>
      <c r="U228" s="92" t="s">
        <v>1164</v>
      </c>
      <c r="V228" s="92" t="s">
        <v>1165</v>
      </c>
      <c r="W228" s="92"/>
      <c r="X228" s="92"/>
      <c r="Y228" s="92"/>
      <c r="Z228" s="92"/>
      <c r="AA228" s="92" t="s">
        <v>1226</v>
      </c>
      <c r="AB228" s="1"/>
      <c r="AC228" s="1"/>
      <c r="AD228" s="87"/>
      <c r="AE228" s="87"/>
      <c r="AF228" s="87"/>
      <c r="AG228" s="87"/>
      <c r="AH228" s="87"/>
    </row>
    <row r="229">
      <c r="A229" s="88">
        <v>595.0</v>
      </c>
      <c r="B229" s="61" t="s">
        <v>1227</v>
      </c>
      <c r="C229" s="89" t="s">
        <v>1228</v>
      </c>
      <c r="D229" s="62" t="s">
        <v>1149</v>
      </c>
      <c r="E229" s="2" t="s">
        <v>636</v>
      </c>
      <c r="F229" s="1" t="s">
        <v>522</v>
      </c>
      <c r="G229" s="58" t="s">
        <v>509</v>
      </c>
      <c r="H229" s="58"/>
      <c r="I229" s="58" t="s">
        <v>473</v>
      </c>
      <c r="J229" s="58"/>
      <c r="K229" s="90" t="s">
        <v>618</v>
      </c>
      <c r="L229" s="90" t="s">
        <v>523</v>
      </c>
      <c r="M229" s="90"/>
      <c r="N229" s="90"/>
      <c r="O229" s="90"/>
      <c r="P229" s="90"/>
      <c r="Q229" s="107"/>
      <c r="R229" s="62" t="s">
        <v>516</v>
      </c>
      <c r="S229" s="58"/>
      <c r="T229" s="62" t="s">
        <v>517</v>
      </c>
      <c r="U229" s="92" t="s">
        <v>1164</v>
      </c>
      <c r="V229" s="92" t="s">
        <v>1165</v>
      </c>
      <c r="W229" s="92"/>
      <c r="X229" s="92"/>
      <c r="Y229" s="92"/>
      <c r="Z229" s="92"/>
      <c r="AA229" s="92" t="s">
        <v>1217</v>
      </c>
      <c r="AB229" s="1"/>
      <c r="AC229" s="1"/>
      <c r="AD229" s="87"/>
      <c r="AE229" s="87"/>
      <c r="AF229" s="87"/>
      <c r="AG229" s="87"/>
      <c r="AH229" s="87"/>
    </row>
    <row r="230">
      <c r="A230" s="88">
        <v>596.0</v>
      </c>
      <c r="B230" s="61" t="s">
        <v>1229</v>
      </c>
      <c r="C230" s="89" t="s">
        <v>1230</v>
      </c>
      <c r="D230" s="62" t="s">
        <v>1149</v>
      </c>
      <c r="E230" s="2" t="s">
        <v>636</v>
      </c>
      <c r="F230" s="94" t="s">
        <v>748</v>
      </c>
      <c r="G230" s="58" t="s">
        <v>509</v>
      </c>
      <c r="H230" s="58"/>
      <c r="I230" s="58" t="s">
        <v>473</v>
      </c>
      <c r="J230" s="58"/>
      <c r="K230" s="90" t="s">
        <v>618</v>
      </c>
      <c r="L230" s="90" t="s">
        <v>511</v>
      </c>
      <c r="M230" s="90"/>
      <c r="N230" s="90"/>
      <c r="O230" s="90"/>
      <c r="P230" s="90"/>
      <c r="Q230" s="107"/>
      <c r="R230" s="62" t="s">
        <v>516</v>
      </c>
      <c r="S230" s="58"/>
      <c r="T230" s="62" t="s">
        <v>517</v>
      </c>
      <c r="U230" s="92" t="s">
        <v>1164</v>
      </c>
      <c r="V230" s="92" t="s">
        <v>1165</v>
      </c>
      <c r="W230" s="92"/>
      <c r="X230" s="92"/>
      <c r="Y230" s="92"/>
      <c r="Z230" s="92"/>
      <c r="AA230" s="92" t="s">
        <v>379</v>
      </c>
      <c r="AB230" s="1"/>
      <c r="AC230" s="1"/>
      <c r="AD230" s="87"/>
      <c r="AE230" s="87"/>
      <c r="AF230" s="87"/>
      <c r="AG230" s="87"/>
      <c r="AH230" s="87"/>
    </row>
    <row r="231">
      <c r="A231" s="88">
        <v>597.0</v>
      </c>
      <c r="B231" s="61" t="s">
        <v>1231</v>
      </c>
      <c r="C231" s="89" t="s">
        <v>1232</v>
      </c>
      <c r="D231" s="62" t="s">
        <v>1149</v>
      </c>
      <c r="E231" s="2" t="s">
        <v>636</v>
      </c>
      <c r="F231" s="94" t="s">
        <v>748</v>
      </c>
      <c r="G231" s="58" t="s">
        <v>509</v>
      </c>
      <c r="H231" s="58"/>
      <c r="I231" s="58" t="s">
        <v>473</v>
      </c>
      <c r="J231" s="58"/>
      <c r="K231" s="90" t="s">
        <v>597</v>
      </c>
      <c r="L231" s="90" t="s">
        <v>511</v>
      </c>
      <c r="M231" s="91" t="s">
        <v>512</v>
      </c>
      <c r="N231" s="91"/>
      <c r="O231" s="91" t="s">
        <v>514</v>
      </c>
      <c r="P231" s="91"/>
      <c r="Q231" s="91"/>
      <c r="R231" s="62" t="s">
        <v>516</v>
      </c>
      <c r="S231" s="58"/>
      <c r="T231" s="62" t="s">
        <v>517</v>
      </c>
      <c r="U231" s="92" t="s">
        <v>1164</v>
      </c>
      <c r="V231" s="92" t="s">
        <v>1165</v>
      </c>
      <c r="W231" s="92"/>
      <c r="X231" s="92"/>
      <c r="Y231" s="92"/>
      <c r="Z231" s="92"/>
      <c r="AA231" s="92" t="s">
        <v>379</v>
      </c>
      <c r="AB231" s="1"/>
      <c r="AC231" s="1"/>
      <c r="AD231" s="87"/>
      <c r="AE231" s="87"/>
      <c r="AF231" s="87"/>
      <c r="AG231" s="87"/>
      <c r="AH231" s="87"/>
    </row>
    <row r="232">
      <c r="A232" s="88">
        <v>598.0</v>
      </c>
      <c r="B232" s="61" t="s">
        <v>1233</v>
      </c>
      <c r="C232" s="89" t="s">
        <v>1234</v>
      </c>
      <c r="D232" s="62" t="s">
        <v>1149</v>
      </c>
      <c r="E232" s="2" t="s">
        <v>636</v>
      </c>
      <c r="F232" s="94" t="s">
        <v>1235</v>
      </c>
      <c r="G232" s="58" t="s">
        <v>509</v>
      </c>
      <c r="H232" s="58"/>
      <c r="I232" s="58" t="s">
        <v>473</v>
      </c>
      <c r="J232" s="58"/>
      <c r="K232" s="90" t="s">
        <v>597</v>
      </c>
      <c r="L232" s="90" t="s">
        <v>511</v>
      </c>
      <c r="M232" s="91" t="s">
        <v>541</v>
      </c>
      <c r="N232" s="91"/>
      <c r="O232" s="91" t="s">
        <v>543</v>
      </c>
      <c r="P232" s="91"/>
      <c r="Q232" s="91"/>
      <c r="R232" s="62" t="s">
        <v>516</v>
      </c>
      <c r="S232" s="58"/>
      <c r="T232" s="62" t="s">
        <v>517</v>
      </c>
      <c r="U232" s="92" t="s">
        <v>1164</v>
      </c>
      <c r="V232" s="92" t="s">
        <v>1165</v>
      </c>
      <c r="W232" s="92"/>
      <c r="X232" s="92"/>
      <c r="Y232" s="92"/>
      <c r="Z232" s="92"/>
      <c r="AA232" s="92" t="s">
        <v>1236</v>
      </c>
      <c r="AB232" s="1"/>
      <c r="AC232" s="1"/>
      <c r="AD232" s="87"/>
      <c r="AE232" s="87"/>
      <c r="AF232" s="87"/>
      <c r="AG232" s="87"/>
      <c r="AH232" s="87"/>
    </row>
    <row r="233">
      <c r="A233" s="88">
        <v>599.0</v>
      </c>
      <c r="B233" s="61" t="s">
        <v>1237</v>
      </c>
      <c r="C233" s="89" t="s">
        <v>1238</v>
      </c>
      <c r="D233" s="62" t="s">
        <v>1149</v>
      </c>
      <c r="E233" s="2" t="s">
        <v>636</v>
      </c>
      <c r="F233" s="94" t="s">
        <v>748</v>
      </c>
      <c r="G233" s="58" t="s">
        <v>509</v>
      </c>
      <c r="H233" s="58"/>
      <c r="I233" s="58" t="s">
        <v>473</v>
      </c>
      <c r="J233" s="58"/>
      <c r="K233" s="90" t="s">
        <v>1239</v>
      </c>
      <c r="L233" s="90" t="s">
        <v>511</v>
      </c>
      <c r="M233" s="91" t="s">
        <v>524</v>
      </c>
      <c r="N233" s="91"/>
      <c r="O233" s="91" t="s">
        <v>576</v>
      </c>
      <c r="P233" s="91"/>
      <c r="Q233" s="91"/>
      <c r="R233" s="62" t="s">
        <v>516</v>
      </c>
      <c r="S233" s="58"/>
      <c r="T233" s="62" t="s">
        <v>517</v>
      </c>
      <c r="U233" s="92" t="s">
        <v>1164</v>
      </c>
      <c r="V233" s="92" t="s">
        <v>1165</v>
      </c>
      <c r="W233" s="92"/>
      <c r="X233" s="92"/>
      <c r="Y233" s="92"/>
      <c r="Z233" s="92"/>
      <c r="AA233" s="92" t="s">
        <v>637</v>
      </c>
      <c r="AB233" s="1"/>
      <c r="AC233" s="1"/>
      <c r="AD233" s="87"/>
      <c r="AE233" s="87"/>
      <c r="AF233" s="87"/>
      <c r="AG233" s="87"/>
      <c r="AH233" s="87"/>
    </row>
    <row r="234">
      <c r="A234" s="88">
        <v>600.0</v>
      </c>
      <c r="B234" s="58" t="s">
        <v>1240</v>
      </c>
      <c r="C234" s="89" t="s">
        <v>1241</v>
      </c>
      <c r="D234" s="62" t="s">
        <v>1242</v>
      </c>
      <c r="E234" s="2" t="s">
        <v>636</v>
      </c>
      <c r="F234" s="1"/>
      <c r="G234" s="58" t="s">
        <v>509</v>
      </c>
      <c r="H234" s="58"/>
      <c r="I234" s="58" t="s">
        <v>473</v>
      </c>
      <c r="J234" s="58"/>
      <c r="K234" s="90" t="s">
        <v>702</v>
      </c>
      <c r="L234" s="90" t="s">
        <v>523</v>
      </c>
      <c r="M234" s="91" t="s">
        <v>541</v>
      </c>
      <c r="N234" s="91"/>
      <c r="O234" s="91" t="s">
        <v>543</v>
      </c>
      <c r="P234" s="91"/>
      <c r="Q234" s="91"/>
      <c r="R234" s="62" t="s">
        <v>516</v>
      </c>
      <c r="S234" s="58"/>
      <c r="T234" s="62" t="s">
        <v>517</v>
      </c>
      <c r="U234" s="92" t="s">
        <v>1164</v>
      </c>
      <c r="V234" s="92" t="s">
        <v>1165</v>
      </c>
      <c r="W234" s="92"/>
      <c r="X234" s="92"/>
      <c r="Y234" s="92"/>
      <c r="Z234" s="92"/>
      <c r="AA234" s="92"/>
      <c r="AB234" s="1"/>
      <c r="AC234" s="1"/>
      <c r="AD234" s="87"/>
      <c r="AE234" s="87"/>
      <c r="AF234" s="87"/>
      <c r="AG234" s="87"/>
      <c r="AH234" s="87"/>
    </row>
    <row r="235">
      <c r="A235" s="88">
        <v>601.0</v>
      </c>
      <c r="B235" s="61" t="s">
        <v>1243</v>
      </c>
      <c r="C235" s="89" t="s">
        <v>1244</v>
      </c>
      <c r="D235" s="62" t="s">
        <v>1242</v>
      </c>
      <c r="E235" s="2" t="s">
        <v>636</v>
      </c>
      <c r="F235" s="1" t="s">
        <v>522</v>
      </c>
      <c r="G235" s="58" t="s">
        <v>509</v>
      </c>
      <c r="H235" s="58"/>
      <c r="I235" s="58" t="s">
        <v>473</v>
      </c>
      <c r="J235" s="58"/>
      <c r="K235" s="90" t="s">
        <v>597</v>
      </c>
      <c r="L235" s="90" t="s">
        <v>523</v>
      </c>
      <c r="M235" s="91" t="s">
        <v>541</v>
      </c>
      <c r="N235" s="91"/>
      <c r="O235" s="91" t="s">
        <v>543</v>
      </c>
      <c r="P235" s="91"/>
      <c r="Q235" s="91"/>
      <c r="R235" s="62" t="s">
        <v>516</v>
      </c>
      <c r="S235" s="58"/>
      <c r="T235" s="62" t="s">
        <v>517</v>
      </c>
      <c r="U235" s="92" t="s">
        <v>1164</v>
      </c>
      <c r="V235" s="92" t="s">
        <v>1165</v>
      </c>
      <c r="W235" s="92"/>
      <c r="X235" s="92"/>
      <c r="Y235" s="92"/>
      <c r="Z235" s="92"/>
      <c r="AA235" s="92" t="s">
        <v>1245</v>
      </c>
      <c r="AB235" s="1"/>
      <c r="AC235" s="1"/>
      <c r="AD235" s="87"/>
      <c r="AE235" s="87"/>
      <c r="AF235" s="87"/>
      <c r="AG235" s="87"/>
      <c r="AH235" s="87"/>
    </row>
    <row r="236">
      <c r="A236" s="88">
        <v>602.0</v>
      </c>
      <c r="B236" s="61" t="s">
        <v>1246</v>
      </c>
      <c r="C236" s="89" t="s">
        <v>1247</v>
      </c>
      <c r="D236" s="62" t="s">
        <v>1242</v>
      </c>
      <c r="E236" s="2" t="s">
        <v>636</v>
      </c>
      <c r="F236" s="94" t="s">
        <v>748</v>
      </c>
      <c r="G236" s="58" t="s">
        <v>509</v>
      </c>
      <c r="H236" s="58"/>
      <c r="I236" s="58" t="s">
        <v>473</v>
      </c>
      <c r="J236" s="58"/>
      <c r="K236" s="90" t="s">
        <v>782</v>
      </c>
      <c r="L236" s="90" t="s">
        <v>523</v>
      </c>
      <c r="M236" s="91" t="s">
        <v>524</v>
      </c>
      <c r="N236" s="91"/>
      <c r="O236" s="91" t="s">
        <v>576</v>
      </c>
      <c r="P236" s="91"/>
      <c r="Q236" s="91"/>
      <c r="R236" s="62" t="s">
        <v>516</v>
      </c>
      <c r="S236" s="58"/>
      <c r="T236" s="62" t="s">
        <v>517</v>
      </c>
      <c r="U236" s="92" t="s">
        <v>1164</v>
      </c>
      <c r="V236" s="92" t="s">
        <v>1165</v>
      </c>
      <c r="W236" s="92"/>
      <c r="X236" s="92"/>
      <c r="Y236" s="92"/>
      <c r="Z236" s="92"/>
      <c r="AA236" s="92" t="s">
        <v>1248</v>
      </c>
      <c r="AB236" s="1"/>
      <c r="AC236" s="1"/>
      <c r="AD236" s="87"/>
      <c r="AE236" s="87"/>
      <c r="AF236" s="87"/>
      <c r="AG236" s="87"/>
      <c r="AH236" s="87"/>
    </row>
    <row r="237">
      <c r="A237" s="88">
        <v>603.0</v>
      </c>
      <c r="B237" s="61" t="s">
        <v>1249</v>
      </c>
      <c r="C237" s="89" t="s">
        <v>1250</v>
      </c>
      <c r="D237" s="62" t="s">
        <v>1242</v>
      </c>
      <c r="E237" s="2" t="s">
        <v>636</v>
      </c>
      <c r="F237" s="1" t="s">
        <v>522</v>
      </c>
      <c r="G237" s="58" t="s">
        <v>509</v>
      </c>
      <c r="H237" s="62" t="s">
        <v>1251</v>
      </c>
      <c r="I237" s="58" t="s">
        <v>473</v>
      </c>
      <c r="J237" s="58"/>
      <c r="K237" s="90" t="s">
        <v>618</v>
      </c>
      <c r="L237" s="90" t="s">
        <v>523</v>
      </c>
      <c r="M237" s="90"/>
      <c r="N237" s="90"/>
      <c r="O237" s="90"/>
      <c r="P237" s="90"/>
      <c r="Q237" s="107"/>
      <c r="R237" s="62" t="s">
        <v>516</v>
      </c>
      <c r="S237" s="58"/>
      <c r="T237" s="62" t="s">
        <v>517</v>
      </c>
      <c r="U237" s="92" t="s">
        <v>1164</v>
      </c>
      <c r="V237" s="92" t="s">
        <v>1165</v>
      </c>
      <c r="W237" s="92"/>
      <c r="X237" s="92"/>
      <c r="Y237" s="92"/>
      <c r="Z237" s="92"/>
      <c r="AA237" s="92" t="s">
        <v>1252</v>
      </c>
      <c r="AB237" s="1"/>
      <c r="AC237" s="1"/>
      <c r="AD237" s="87"/>
      <c r="AE237" s="87"/>
      <c r="AF237" s="87"/>
      <c r="AG237" s="87"/>
      <c r="AH237" s="87"/>
    </row>
    <row r="238">
      <c r="A238" s="88">
        <v>604.0</v>
      </c>
      <c r="B238" s="58" t="s">
        <v>1253</v>
      </c>
      <c r="C238" s="89" t="s">
        <v>1254</v>
      </c>
      <c r="D238" s="62" t="s">
        <v>1242</v>
      </c>
      <c r="E238" s="2" t="s">
        <v>636</v>
      </c>
      <c r="F238" s="1" t="s">
        <v>1255</v>
      </c>
      <c r="G238" s="58" t="s">
        <v>509</v>
      </c>
      <c r="H238" s="62" t="s">
        <v>1256</v>
      </c>
      <c r="I238" s="58" t="s">
        <v>473</v>
      </c>
      <c r="J238" s="58"/>
      <c r="K238" s="90" t="s">
        <v>469</v>
      </c>
      <c r="L238" s="90"/>
      <c r="M238" s="90"/>
      <c r="N238" s="90"/>
      <c r="O238" s="90"/>
      <c r="P238" s="90"/>
      <c r="Q238" s="107"/>
      <c r="R238" s="62" t="s">
        <v>516</v>
      </c>
      <c r="S238" s="58"/>
      <c r="T238" s="62" t="s">
        <v>517</v>
      </c>
      <c r="U238" s="92" t="s">
        <v>1164</v>
      </c>
      <c r="V238" s="92" t="s">
        <v>1165</v>
      </c>
      <c r="W238" s="92"/>
      <c r="X238" s="92"/>
      <c r="Y238" s="92"/>
      <c r="Z238" s="92"/>
      <c r="AA238" s="92"/>
      <c r="AB238" s="1"/>
      <c r="AC238" s="1"/>
      <c r="AD238" s="87"/>
      <c r="AE238" s="87"/>
      <c r="AF238" s="87"/>
      <c r="AG238" s="87"/>
      <c r="AH238" s="87"/>
    </row>
    <row r="239">
      <c r="A239" s="88">
        <v>605.0</v>
      </c>
      <c r="B239" s="61" t="s">
        <v>1257</v>
      </c>
      <c r="C239" s="89" t="s">
        <v>1258</v>
      </c>
      <c r="D239" s="62" t="s">
        <v>1242</v>
      </c>
      <c r="E239" s="2" t="s">
        <v>636</v>
      </c>
      <c r="F239" s="1" t="s">
        <v>1255</v>
      </c>
      <c r="G239" s="58" t="s">
        <v>509</v>
      </c>
      <c r="H239" s="62" t="s">
        <v>1259</v>
      </c>
      <c r="I239" s="58" t="s">
        <v>473</v>
      </c>
      <c r="J239" s="58"/>
      <c r="K239" s="90" t="s">
        <v>469</v>
      </c>
      <c r="L239" s="90"/>
      <c r="M239" s="90"/>
      <c r="N239" s="90"/>
      <c r="O239" s="90"/>
      <c r="P239" s="90"/>
      <c r="Q239" s="107"/>
      <c r="R239" s="62" t="s">
        <v>516</v>
      </c>
      <c r="S239" s="58"/>
      <c r="T239" s="62" t="s">
        <v>517</v>
      </c>
      <c r="U239" s="92" t="s">
        <v>1164</v>
      </c>
      <c r="V239" s="92" t="s">
        <v>1165</v>
      </c>
      <c r="W239" s="92"/>
      <c r="X239" s="92"/>
      <c r="Y239" s="92"/>
      <c r="Z239" s="92"/>
      <c r="AA239" s="92"/>
      <c r="AB239" s="1"/>
      <c r="AC239" s="1"/>
      <c r="AD239" s="87"/>
      <c r="AE239" s="87"/>
      <c r="AF239" s="87"/>
      <c r="AG239" s="87"/>
      <c r="AH239" s="87"/>
    </row>
    <row r="240">
      <c r="A240" s="88">
        <v>606.0</v>
      </c>
      <c r="B240" s="61" t="s">
        <v>1260</v>
      </c>
      <c r="C240" s="89" t="s">
        <v>1261</v>
      </c>
      <c r="D240" s="62" t="s">
        <v>1242</v>
      </c>
      <c r="E240" s="2" t="s">
        <v>636</v>
      </c>
      <c r="F240" s="1" t="s">
        <v>508</v>
      </c>
      <c r="G240" s="58" t="s">
        <v>509</v>
      </c>
      <c r="H240" s="62" t="s">
        <v>1262</v>
      </c>
      <c r="I240" s="58" t="s">
        <v>473</v>
      </c>
      <c r="J240" s="58"/>
      <c r="K240" s="90" t="s">
        <v>618</v>
      </c>
      <c r="L240" s="90" t="s">
        <v>511</v>
      </c>
      <c r="M240" s="90"/>
      <c r="N240" s="90"/>
      <c r="O240" s="90"/>
      <c r="P240" s="90"/>
      <c r="Q240" s="107"/>
      <c r="R240" s="62" t="s">
        <v>516</v>
      </c>
      <c r="S240" s="58"/>
      <c r="T240" s="62" t="s">
        <v>517</v>
      </c>
      <c r="U240" s="92" t="s">
        <v>1164</v>
      </c>
      <c r="V240" s="92" t="s">
        <v>1165</v>
      </c>
      <c r="W240" s="92"/>
      <c r="X240" s="92"/>
      <c r="Y240" s="92"/>
      <c r="Z240" s="92"/>
      <c r="AA240" s="92" t="s">
        <v>1263</v>
      </c>
      <c r="AB240" s="1"/>
      <c r="AC240" s="1"/>
      <c r="AD240" s="87"/>
      <c r="AE240" s="87"/>
      <c r="AF240" s="87"/>
      <c r="AG240" s="87"/>
      <c r="AH240" s="87"/>
    </row>
    <row r="241">
      <c r="A241" s="88">
        <v>607.0</v>
      </c>
      <c r="B241" s="61" t="s">
        <v>1264</v>
      </c>
      <c r="C241" s="89" t="s">
        <v>1265</v>
      </c>
      <c r="D241" s="62" t="s">
        <v>1242</v>
      </c>
      <c r="E241" s="2" t="s">
        <v>636</v>
      </c>
      <c r="F241" s="1" t="s">
        <v>508</v>
      </c>
      <c r="G241" s="58" t="s">
        <v>509</v>
      </c>
      <c r="H241" s="62" t="s">
        <v>1266</v>
      </c>
      <c r="I241" s="58" t="s">
        <v>473</v>
      </c>
      <c r="J241" s="58"/>
      <c r="K241" s="90" t="s">
        <v>469</v>
      </c>
      <c r="L241" s="90"/>
      <c r="M241" s="90"/>
      <c r="N241" s="90"/>
      <c r="O241" s="90"/>
      <c r="P241" s="90"/>
      <c r="Q241" s="107"/>
      <c r="R241" s="62" t="s">
        <v>516</v>
      </c>
      <c r="S241" s="58"/>
      <c r="T241" s="62" t="s">
        <v>517</v>
      </c>
      <c r="U241" s="92" t="s">
        <v>1164</v>
      </c>
      <c r="V241" s="92" t="s">
        <v>1165</v>
      </c>
      <c r="W241" s="92"/>
      <c r="X241" s="92"/>
      <c r="Y241" s="92"/>
      <c r="Z241" s="92"/>
      <c r="AA241" s="92"/>
      <c r="AB241" s="1"/>
      <c r="AC241" s="1"/>
      <c r="AD241" s="87"/>
      <c r="AE241" s="87"/>
      <c r="AF241" s="87"/>
      <c r="AG241" s="87"/>
      <c r="AH241" s="87"/>
    </row>
    <row r="242">
      <c r="A242" s="88">
        <v>608.0</v>
      </c>
      <c r="B242" s="58" t="s">
        <v>1267</v>
      </c>
      <c r="C242" s="89" t="s">
        <v>1268</v>
      </c>
      <c r="D242" s="62" t="s">
        <v>1242</v>
      </c>
      <c r="E242" s="2" t="s">
        <v>636</v>
      </c>
      <c r="F242" s="1" t="s">
        <v>522</v>
      </c>
      <c r="G242" s="58" t="s">
        <v>509</v>
      </c>
      <c r="H242" s="58"/>
      <c r="I242" s="58" t="s">
        <v>473</v>
      </c>
      <c r="J242" s="58"/>
      <c r="K242" s="90" t="s">
        <v>597</v>
      </c>
      <c r="L242" s="90" t="s">
        <v>523</v>
      </c>
      <c r="M242" s="90"/>
      <c r="N242" s="90"/>
      <c r="O242" s="90"/>
      <c r="P242" s="90"/>
      <c r="Q242" s="107"/>
      <c r="R242" s="62" t="s">
        <v>516</v>
      </c>
      <c r="S242" s="98" t="s">
        <v>570</v>
      </c>
      <c r="T242" s="62" t="s">
        <v>517</v>
      </c>
      <c r="U242" s="92" t="s">
        <v>1269</v>
      </c>
      <c r="V242" s="92" t="s">
        <v>1270</v>
      </c>
      <c r="W242" s="92"/>
      <c r="X242" s="92"/>
      <c r="Y242" s="92"/>
      <c r="Z242" s="92"/>
      <c r="AA242" s="92"/>
      <c r="AB242" s="1"/>
      <c r="AC242" s="1"/>
      <c r="AD242" s="87"/>
      <c r="AE242" s="87"/>
      <c r="AF242" s="87"/>
      <c r="AG242" s="87"/>
      <c r="AH242" s="87"/>
    </row>
    <row r="243">
      <c r="A243" s="88">
        <v>610.0</v>
      </c>
      <c r="B243" s="61" t="s">
        <v>1271</v>
      </c>
      <c r="C243" s="89" t="s">
        <v>1272</v>
      </c>
      <c r="D243" s="62" t="s">
        <v>1242</v>
      </c>
      <c r="E243" s="2" t="s">
        <v>636</v>
      </c>
      <c r="F243" s="1" t="s">
        <v>508</v>
      </c>
      <c r="G243" s="58" t="s">
        <v>509</v>
      </c>
      <c r="H243" s="58"/>
      <c r="I243" s="58" t="s">
        <v>473</v>
      </c>
      <c r="J243" s="58"/>
      <c r="K243" s="90" t="s">
        <v>597</v>
      </c>
      <c r="L243" s="90" t="s">
        <v>523</v>
      </c>
      <c r="M243" s="90"/>
      <c r="N243" s="90"/>
      <c r="O243" s="90"/>
      <c r="P243" s="90"/>
      <c r="Q243" s="107"/>
      <c r="R243" s="62" t="s">
        <v>516</v>
      </c>
      <c r="S243" s="98" t="s">
        <v>570</v>
      </c>
      <c r="T243" s="62" t="s">
        <v>517</v>
      </c>
      <c r="U243" s="92" t="s">
        <v>970</v>
      </c>
      <c r="V243" s="92"/>
      <c r="W243" s="92"/>
      <c r="X243" s="92"/>
      <c r="Y243" s="92"/>
      <c r="Z243" s="92"/>
      <c r="AA243" s="92" t="s">
        <v>1048</v>
      </c>
      <c r="AB243" s="1"/>
      <c r="AC243" s="1"/>
      <c r="AD243" s="87"/>
      <c r="AE243" s="87"/>
      <c r="AF243" s="87"/>
      <c r="AG243" s="87"/>
      <c r="AH243" s="87"/>
    </row>
    <row r="244">
      <c r="A244" s="88">
        <v>611.0</v>
      </c>
      <c r="B244" s="61" t="s">
        <v>1273</v>
      </c>
      <c r="C244" s="89" t="s">
        <v>1274</v>
      </c>
      <c r="D244" s="62" t="s">
        <v>1242</v>
      </c>
      <c r="E244" s="2" t="s">
        <v>636</v>
      </c>
      <c r="F244" s="1"/>
      <c r="G244" s="58" t="s">
        <v>509</v>
      </c>
      <c r="H244" s="58"/>
      <c r="I244" s="58" t="s">
        <v>563</v>
      </c>
      <c r="J244" s="58"/>
      <c r="K244" s="90" t="s">
        <v>702</v>
      </c>
      <c r="L244" s="90"/>
      <c r="M244" s="90"/>
      <c r="N244" s="90"/>
      <c r="O244" s="90"/>
      <c r="P244" s="90"/>
      <c r="Q244" s="107"/>
      <c r="R244" s="62" t="s">
        <v>516</v>
      </c>
      <c r="S244" s="98" t="s">
        <v>570</v>
      </c>
      <c r="T244" s="62" t="s">
        <v>517</v>
      </c>
      <c r="U244" s="92" t="s">
        <v>1269</v>
      </c>
      <c r="V244" s="92" t="s">
        <v>1270</v>
      </c>
      <c r="W244" s="92"/>
      <c r="X244" s="92"/>
      <c r="Y244" s="92"/>
      <c r="Z244" s="92"/>
      <c r="AA244" s="92" t="s">
        <v>633</v>
      </c>
      <c r="AB244" s="1"/>
      <c r="AC244" s="1"/>
      <c r="AD244" s="87"/>
      <c r="AE244" s="87"/>
      <c r="AF244" s="87"/>
      <c r="AG244" s="87"/>
      <c r="AH244" s="87"/>
    </row>
    <row r="245">
      <c r="A245" s="88">
        <v>612.0</v>
      </c>
      <c r="B245" s="61" t="s">
        <v>998</v>
      </c>
      <c r="C245" s="89" t="s">
        <v>999</v>
      </c>
      <c r="D245" s="62" t="s">
        <v>1242</v>
      </c>
      <c r="E245" s="2" t="s">
        <v>636</v>
      </c>
      <c r="F245" s="1" t="s">
        <v>1000</v>
      </c>
      <c r="G245" s="58" t="s">
        <v>509</v>
      </c>
      <c r="H245" s="58"/>
      <c r="I245" s="58" t="s">
        <v>473</v>
      </c>
      <c r="J245" s="58"/>
      <c r="K245" s="90" t="s">
        <v>597</v>
      </c>
      <c r="L245" s="90" t="s">
        <v>523</v>
      </c>
      <c r="M245" s="91" t="s">
        <v>512</v>
      </c>
      <c r="N245" s="91"/>
      <c r="O245" s="91" t="s">
        <v>1001</v>
      </c>
      <c r="P245" s="91"/>
      <c r="Q245" s="91"/>
      <c r="R245" s="62" t="s">
        <v>516</v>
      </c>
      <c r="S245" s="98" t="s">
        <v>570</v>
      </c>
      <c r="T245" s="62" t="s">
        <v>517</v>
      </c>
      <c r="U245" s="92" t="s">
        <v>1275</v>
      </c>
      <c r="V245" s="92" t="s">
        <v>1276</v>
      </c>
      <c r="W245" s="92"/>
      <c r="X245" s="92"/>
      <c r="Y245" s="92"/>
      <c r="Z245" s="92"/>
      <c r="AA245" s="92" t="s">
        <v>1002</v>
      </c>
      <c r="AB245" s="1"/>
      <c r="AC245" s="1"/>
      <c r="AD245" s="87"/>
      <c r="AE245" s="87"/>
      <c r="AF245" s="87"/>
      <c r="AG245" s="87"/>
      <c r="AH245" s="87"/>
    </row>
    <row r="246">
      <c r="A246" s="88">
        <v>613.0</v>
      </c>
      <c r="B246" s="58" t="s">
        <v>1277</v>
      </c>
      <c r="C246" s="89" t="s">
        <v>1278</v>
      </c>
      <c r="D246" s="62" t="s">
        <v>1242</v>
      </c>
      <c r="E246" s="2" t="s">
        <v>636</v>
      </c>
      <c r="F246" s="1" t="s">
        <v>1279</v>
      </c>
      <c r="G246" s="58" t="s">
        <v>509</v>
      </c>
      <c r="H246" s="58"/>
      <c r="I246" s="58" t="s">
        <v>473</v>
      </c>
      <c r="J246" s="58"/>
      <c r="K246" s="90" t="s">
        <v>702</v>
      </c>
      <c r="L246" s="90"/>
      <c r="M246" s="91" t="s">
        <v>512</v>
      </c>
      <c r="N246" s="91"/>
      <c r="O246" s="91" t="s">
        <v>514</v>
      </c>
      <c r="P246" s="91"/>
      <c r="Q246" s="91"/>
      <c r="R246" s="62" t="s">
        <v>516</v>
      </c>
      <c r="S246" s="58"/>
      <c r="T246" s="62" t="s">
        <v>517</v>
      </c>
      <c r="U246" s="92" t="s">
        <v>1269</v>
      </c>
      <c r="V246" s="92" t="s">
        <v>1270</v>
      </c>
      <c r="W246" s="92"/>
      <c r="X246" s="92"/>
      <c r="Y246" s="92"/>
      <c r="Z246" s="92"/>
      <c r="AA246" s="92"/>
      <c r="AB246" s="1"/>
      <c r="AC246" s="1"/>
      <c r="AD246" s="87"/>
      <c r="AE246" s="87"/>
      <c r="AF246" s="87"/>
      <c r="AG246" s="87"/>
      <c r="AH246" s="87"/>
    </row>
    <row r="247">
      <c r="A247" s="88">
        <v>615.0</v>
      </c>
      <c r="B247" s="58" t="s">
        <v>1280</v>
      </c>
      <c r="C247" s="89" t="s">
        <v>1281</v>
      </c>
      <c r="D247" s="62" t="s">
        <v>1242</v>
      </c>
      <c r="E247" s="2" t="s">
        <v>636</v>
      </c>
      <c r="F247" s="1" t="s">
        <v>1000</v>
      </c>
      <c r="G247" s="58" t="s">
        <v>509</v>
      </c>
      <c r="H247" s="58"/>
      <c r="I247" s="58" t="s">
        <v>473</v>
      </c>
      <c r="J247" s="58"/>
      <c r="K247" s="90" t="s">
        <v>702</v>
      </c>
      <c r="L247" s="90" t="s">
        <v>467</v>
      </c>
      <c r="M247" s="90"/>
      <c r="N247" s="90"/>
      <c r="O247" s="90"/>
      <c r="P247" s="90"/>
      <c r="Q247" s="107"/>
      <c r="R247" s="62" t="s">
        <v>516</v>
      </c>
      <c r="S247" s="58"/>
      <c r="T247" s="62" t="s">
        <v>517</v>
      </c>
      <c r="U247" s="92" t="s">
        <v>1282</v>
      </c>
      <c r="V247" s="92" t="s">
        <v>1283</v>
      </c>
      <c r="W247" s="92"/>
      <c r="X247" s="92"/>
      <c r="Y247" s="92"/>
      <c r="Z247" s="92"/>
      <c r="AA247" s="92" t="s">
        <v>1284</v>
      </c>
      <c r="AB247" s="1"/>
      <c r="AC247" s="1"/>
      <c r="AD247" s="87"/>
      <c r="AE247" s="87"/>
      <c r="AF247" s="87"/>
      <c r="AG247" s="87"/>
      <c r="AH247" s="87"/>
    </row>
    <row r="248">
      <c r="A248" s="88">
        <v>617.0</v>
      </c>
      <c r="B248" s="61" t="s">
        <v>1285</v>
      </c>
      <c r="C248" s="89" t="s">
        <v>1286</v>
      </c>
      <c r="D248" s="62" t="s">
        <v>1242</v>
      </c>
      <c r="E248" s="2" t="s">
        <v>636</v>
      </c>
      <c r="F248" s="1" t="s">
        <v>522</v>
      </c>
      <c r="G248" s="58" t="s">
        <v>509</v>
      </c>
      <c r="H248" s="58"/>
      <c r="I248" s="58" t="s">
        <v>473</v>
      </c>
      <c r="J248" s="58"/>
      <c r="K248" s="90" t="s">
        <v>869</v>
      </c>
      <c r="L248" s="90" t="s">
        <v>883</v>
      </c>
      <c r="M248" s="90"/>
      <c r="N248" s="90"/>
      <c r="O248" s="90"/>
      <c r="P248" s="90"/>
      <c r="Q248" s="107"/>
      <c r="R248" s="62" t="s">
        <v>516</v>
      </c>
      <c r="S248" s="98" t="s">
        <v>570</v>
      </c>
      <c r="T248" s="62" t="s">
        <v>517</v>
      </c>
      <c r="U248" s="92" t="s">
        <v>1287</v>
      </c>
      <c r="V248" s="95" t="s">
        <v>988</v>
      </c>
      <c r="W248" s="95" t="s">
        <v>705</v>
      </c>
      <c r="X248" s="92"/>
      <c r="Y248" s="92"/>
      <c r="Z248" s="92"/>
      <c r="AA248" s="92" t="s">
        <v>1002</v>
      </c>
      <c r="AB248" s="1"/>
      <c r="AC248" s="1"/>
      <c r="AD248" s="87"/>
      <c r="AE248" s="87"/>
      <c r="AF248" s="87"/>
      <c r="AG248" s="87"/>
      <c r="AH248" s="87"/>
    </row>
    <row r="249">
      <c r="A249" s="88">
        <v>618.0</v>
      </c>
      <c r="B249" s="61" t="s">
        <v>1288</v>
      </c>
      <c r="C249" s="89" t="s">
        <v>1289</v>
      </c>
      <c r="D249" s="62" t="s">
        <v>1242</v>
      </c>
      <c r="E249" s="2" t="s">
        <v>636</v>
      </c>
      <c r="F249" s="1" t="s">
        <v>534</v>
      </c>
      <c r="G249" s="58" t="s">
        <v>509</v>
      </c>
      <c r="H249" s="62" t="s">
        <v>1290</v>
      </c>
      <c r="I249" s="58" t="s">
        <v>473</v>
      </c>
      <c r="J249" s="58"/>
      <c r="K249" s="90" t="s">
        <v>610</v>
      </c>
      <c r="L249" s="90"/>
      <c r="M249" s="90"/>
      <c r="N249" s="90"/>
      <c r="O249" s="90"/>
      <c r="P249" s="90"/>
      <c r="Q249" s="107"/>
      <c r="R249" s="62" t="s">
        <v>516</v>
      </c>
      <c r="S249" s="58"/>
      <c r="T249" s="62" t="s">
        <v>517</v>
      </c>
      <c r="U249" s="92" t="s">
        <v>987</v>
      </c>
      <c r="V249" s="92" t="s">
        <v>988</v>
      </c>
      <c r="W249" s="92"/>
      <c r="X249" s="92"/>
      <c r="Y249" s="92"/>
      <c r="Z249" s="92"/>
      <c r="AA249" s="92"/>
      <c r="AB249" s="1"/>
      <c r="AC249" s="1"/>
      <c r="AD249" s="87"/>
      <c r="AE249" s="87"/>
      <c r="AF249" s="87"/>
      <c r="AG249" s="87"/>
      <c r="AH249" s="87"/>
    </row>
    <row r="250">
      <c r="A250" s="88">
        <v>619.0</v>
      </c>
      <c r="B250" s="61" t="s">
        <v>1291</v>
      </c>
      <c r="C250" s="89" t="s">
        <v>1292</v>
      </c>
      <c r="D250" s="62" t="s">
        <v>1242</v>
      </c>
      <c r="E250" s="2" t="s">
        <v>636</v>
      </c>
      <c r="F250" s="94" t="s">
        <v>1293</v>
      </c>
      <c r="G250" s="58" t="s">
        <v>509</v>
      </c>
      <c r="H250" s="58"/>
      <c r="I250" s="58" t="s">
        <v>473</v>
      </c>
      <c r="J250" s="58"/>
      <c r="K250" s="90" t="s">
        <v>597</v>
      </c>
      <c r="L250" s="90" t="s">
        <v>511</v>
      </c>
      <c r="M250" s="91" t="s">
        <v>512</v>
      </c>
      <c r="N250" s="91"/>
      <c r="O250" s="91" t="s">
        <v>514</v>
      </c>
      <c r="P250" s="91"/>
      <c r="Q250" s="91"/>
      <c r="R250" s="62" t="s">
        <v>516</v>
      </c>
      <c r="S250" s="58"/>
      <c r="T250" s="62" t="s">
        <v>517</v>
      </c>
      <c r="U250" s="92" t="s">
        <v>987</v>
      </c>
      <c r="V250" s="92" t="s">
        <v>988</v>
      </c>
      <c r="W250" s="92"/>
      <c r="X250" s="92"/>
      <c r="Y250" s="92"/>
      <c r="Z250" s="92"/>
      <c r="AA250" s="92" t="s">
        <v>1294</v>
      </c>
      <c r="AB250" s="1"/>
      <c r="AC250" s="1"/>
      <c r="AD250" s="87"/>
      <c r="AE250" s="87"/>
      <c r="AF250" s="87"/>
      <c r="AG250" s="87"/>
      <c r="AH250" s="87"/>
    </row>
    <row r="251">
      <c r="A251" s="88">
        <v>621.0</v>
      </c>
      <c r="B251" s="61" t="s">
        <v>1295</v>
      </c>
      <c r="C251" s="89" t="s">
        <v>1296</v>
      </c>
      <c r="D251" s="62" t="s">
        <v>1242</v>
      </c>
      <c r="E251" s="2" t="s">
        <v>636</v>
      </c>
      <c r="F251" s="94" t="s">
        <v>1297</v>
      </c>
      <c r="G251" s="58" t="s">
        <v>509</v>
      </c>
      <c r="H251" s="58"/>
      <c r="I251" s="58" t="s">
        <v>473</v>
      </c>
      <c r="J251" s="58"/>
      <c r="K251" s="90" t="s">
        <v>597</v>
      </c>
      <c r="L251" s="90" t="s">
        <v>511</v>
      </c>
      <c r="M251" s="91" t="s">
        <v>541</v>
      </c>
      <c r="N251" s="91"/>
      <c r="O251" s="91" t="s">
        <v>543</v>
      </c>
      <c r="P251" s="91"/>
      <c r="Q251" s="91"/>
      <c r="R251" s="62" t="s">
        <v>516</v>
      </c>
      <c r="S251" s="58"/>
      <c r="T251" s="62" t="s">
        <v>517</v>
      </c>
      <c r="U251" s="92" t="s">
        <v>1298</v>
      </c>
      <c r="V251" s="92" t="s">
        <v>1299</v>
      </c>
      <c r="W251" s="92"/>
      <c r="X251" s="92"/>
      <c r="Y251" s="92"/>
      <c r="Z251" s="92"/>
      <c r="AA251" s="92" t="s">
        <v>619</v>
      </c>
      <c r="AB251" s="1"/>
      <c r="AC251" s="1"/>
      <c r="AD251" s="87"/>
      <c r="AE251" s="87"/>
      <c r="AF251" s="87"/>
      <c r="AG251" s="87"/>
      <c r="AH251" s="87"/>
    </row>
    <row r="252">
      <c r="A252" s="88">
        <v>622.0</v>
      </c>
      <c r="B252" s="58" t="s">
        <v>1300</v>
      </c>
      <c r="C252" s="89" t="s">
        <v>1301</v>
      </c>
      <c r="D252" s="62" t="s">
        <v>1242</v>
      </c>
      <c r="E252" s="2" t="s">
        <v>636</v>
      </c>
      <c r="F252" s="1"/>
      <c r="G252" s="58" t="s">
        <v>509</v>
      </c>
      <c r="H252" s="58"/>
      <c r="I252" s="58" t="s">
        <v>563</v>
      </c>
      <c r="J252" s="58"/>
      <c r="K252" s="90" t="s">
        <v>597</v>
      </c>
      <c r="L252" s="90" t="s">
        <v>511</v>
      </c>
      <c r="M252" s="90"/>
      <c r="N252" s="90"/>
      <c r="O252" s="90"/>
      <c r="P252" s="90"/>
      <c r="Q252" s="107"/>
      <c r="R252" s="62" t="s">
        <v>516</v>
      </c>
      <c r="S252" s="98" t="s">
        <v>570</v>
      </c>
      <c r="T252" s="62" t="s">
        <v>517</v>
      </c>
      <c r="U252" s="92" t="s">
        <v>1298</v>
      </c>
      <c r="V252" s="92" t="s">
        <v>1299</v>
      </c>
      <c r="W252" s="92"/>
      <c r="X252" s="92"/>
      <c r="Y252" s="92"/>
      <c r="Z252" s="92"/>
      <c r="AA252" s="92" t="s">
        <v>633</v>
      </c>
      <c r="AB252" s="1"/>
      <c r="AC252" s="1"/>
      <c r="AD252" s="87"/>
      <c r="AE252" s="87"/>
      <c r="AF252" s="87"/>
      <c r="AG252" s="87"/>
      <c r="AH252" s="87"/>
    </row>
    <row r="253">
      <c r="A253" s="88">
        <v>623.0</v>
      </c>
      <c r="B253" s="58" t="s">
        <v>1302</v>
      </c>
      <c r="C253" s="89" t="s">
        <v>1303</v>
      </c>
      <c r="D253" s="62" t="s">
        <v>1242</v>
      </c>
      <c r="E253" s="2" t="s">
        <v>636</v>
      </c>
      <c r="F253" s="1"/>
      <c r="G253" s="58" t="s">
        <v>509</v>
      </c>
      <c r="H253" s="58"/>
      <c r="I253" s="58" t="s">
        <v>473</v>
      </c>
      <c r="J253" s="58"/>
      <c r="K253" s="90" t="s">
        <v>597</v>
      </c>
      <c r="L253" s="90" t="s">
        <v>511</v>
      </c>
      <c r="M253" s="90"/>
      <c r="N253" s="90"/>
      <c r="O253" s="90"/>
      <c r="P253" s="90"/>
      <c r="Q253" s="107"/>
      <c r="R253" s="62" t="s">
        <v>516</v>
      </c>
      <c r="S253" s="98" t="s">
        <v>570</v>
      </c>
      <c r="T253" s="62" t="s">
        <v>517</v>
      </c>
      <c r="U253" s="92" t="s">
        <v>1298</v>
      </c>
      <c r="V253" s="92" t="s">
        <v>1299</v>
      </c>
      <c r="W253" s="92"/>
      <c r="X253" s="92"/>
      <c r="Y253" s="92"/>
      <c r="Z253" s="92"/>
      <c r="AA253" s="92" t="s">
        <v>1304</v>
      </c>
      <c r="AB253" s="1"/>
      <c r="AC253" s="1"/>
      <c r="AD253" s="87"/>
      <c r="AE253" s="87"/>
      <c r="AF253" s="87"/>
      <c r="AG253" s="87"/>
      <c r="AH253" s="87"/>
    </row>
    <row r="254">
      <c r="A254" s="88">
        <v>624.0</v>
      </c>
      <c r="B254" s="61" t="s">
        <v>1305</v>
      </c>
      <c r="C254" s="89" t="s">
        <v>1306</v>
      </c>
      <c r="D254" s="62" t="s">
        <v>1242</v>
      </c>
      <c r="E254" s="2" t="s">
        <v>636</v>
      </c>
      <c r="F254" s="94" t="s">
        <v>1307</v>
      </c>
      <c r="G254" s="58" t="s">
        <v>509</v>
      </c>
      <c r="H254" s="58"/>
      <c r="I254" s="58" t="s">
        <v>473</v>
      </c>
      <c r="J254" s="58"/>
      <c r="K254" s="90" t="s">
        <v>597</v>
      </c>
      <c r="L254" s="90" t="s">
        <v>511</v>
      </c>
      <c r="M254" s="91" t="s">
        <v>512</v>
      </c>
      <c r="N254" s="91"/>
      <c r="O254" s="91" t="s">
        <v>514</v>
      </c>
      <c r="P254" s="91"/>
      <c r="Q254" s="91"/>
      <c r="R254" s="62" t="s">
        <v>516</v>
      </c>
      <c r="S254" s="58"/>
      <c r="T254" s="62" t="s">
        <v>517</v>
      </c>
      <c r="U254" s="92" t="s">
        <v>1298</v>
      </c>
      <c r="V254" s="92" t="s">
        <v>1299</v>
      </c>
      <c r="W254" s="92"/>
      <c r="X254" s="92"/>
      <c r="Y254" s="92"/>
      <c r="Z254" s="92"/>
      <c r="AA254" s="92"/>
      <c r="AB254" s="1"/>
      <c r="AC254" s="1"/>
      <c r="AD254" s="87"/>
      <c r="AE254" s="87"/>
      <c r="AF254" s="87"/>
      <c r="AG254" s="87"/>
      <c r="AH254" s="87"/>
    </row>
    <row r="255">
      <c r="A255" s="88">
        <v>625.0</v>
      </c>
      <c r="B255" s="61" t="s">
        <v>1308</v>
      </c>
      <c r="C255" s="89" t="s">
        <v>1309</v>
      </c>
      <c r="D255" s="62" t="s">
        <v>1242</v>
      </c>
      <c r="E255" s="2" t="s">
        <v>636</v>
      </c>
      <c r="F255" s="94" t="s">
        <v>1310</v>
      </c>
      <c r="G255" s="58" t="s">
        <v>509</v>
      </c>
      <c r="H255" s="58"/>
      <c r="I255" s="58" t="s">
        <v>473</v>
      </c>
      <c r="J255" s="58"/>
      <c r="K255" s="90" t="s">
        <v>597</v>
      </c>
      <c r="L255" s="90" t="s">
        <v>511</v>
      </c>
      <c r="M255" s="91" t="s">
        <v>512</v>
      </c>
      <c r="N255" s="91"/>
      <c r="O255" s="91" t="s">
        <v>514</v>
      </c>
      <c r="P255" s="91"/>
      <c r="Q255" s="91"/>
      <c r="R255" s="62" t="s">
        <v>516</v>
      </c>
      <c r="S255" s="58"/>
      <c r="T255" s="62" t="s">
        <v>517</v>
      </c>
      <c r="U255" s="92" t="s">
        <v>1298</v>
      </c>
      <c r="V255" s="92" t="s">
        <v>1299</v>
      </c>
      <c r="W255" s="92"/>
      <c r="X255" s="92"/>
      <c r="Y255" s="92"/>
      <c r="Z255" s="92"/>
      <c r="AA255" s="92"/>
      <c r="AB255" s="1"/>
      <c r="AC255" s="1"/>
      <c r="AD255" s="87"/>
      <c r="AE255" s="87"/>
      <c r="AF255" s="87"/>
      <c r="AG255" s="87"/>
      <c r="AH255" s="87"/>
    </row>
    <row r="256">
      <c r="A256" s="88">
        <v>626.0</v>
      </c>
      <c r="B256" s="61" t="s">
        <v>1311</v>
      </c>
      <c r="C256" s="89" t="s">
        <v>1312</v>
      </c>
      <c r="D256" s="62" t="s">
        <v>1242</v>
      </c>
      <c r="E256" s="2" t="s">
        <v>636</v>
      </c>
      <c r="F256" s="94" t="s">
        <v>659</v>
      </c>
      <c r="G256" s="58" t="s">
        <v>509</v>
      </c>
      <c r="H256" s="58"/>
      <c r="I256" s="58" t="s">
        <v>473</v>
      </c>
      <c r="J256" s="58"/>
      <c r="K256" s="90" t="s">
        <v>618</v>
      </c>
      <c r="L256" s="90" t="s">
        <v>511</v>
      </c>
      <c r="M256" s="91" t="s">
        <v>512</v>
      </c>
      <c r="N256" s="91"/>
      <c r="O256" s="91" t="s">
        <v>514</v>
      </c>
      <c r="P256" s="91"/>
      <c r="Q256" s="91"/>
      <c r="R256" s="62" t="s">
        <v>516</v>
      </c>
      <c r="S256" s="58"/>
      <c r="T256" s="62" t="s">
        <v>517</v>
      </c>
      <c r="U256" s="92" t="s">
        <v>1298</v>
      </c>
      <c r="V256" s="92" t="s">
        <v>1299</v>
      </c>
      <c r="W256" s="92"/>
      <c r="X256" s="92"/>
      <c r="Y256" s="92"/>
      <c r="Z256" s="92"/>
      <c r="AA256" s="92" t="s">
        <v>345</v>
      </c>
      <c r="AB256" s="1"/>
      <c r="AC256" s="1"/>
      <c r="AD256" s="87"/>
      <c r="AE256" s="87"/>
      <c r="AF256" s="87"/>
      <c r="AG256" s="87"/>
      <c r="AH256" s="87"/>
    </row>
    <row r="257">
      <c r="A257" s="88">
        <v>627.0</v>
      </c>
      <c r="B257" s="61" t="s">
        <v>1313</v>
      </c>
      <c r="C257" s="89" t="s">
        <v>1314</v>
      </c>
      <c r="D257" s="62" t="s">
        <v>1242</v>
      </c>
      <c r="E257" s="2" t="s">
        <v>636</v>
      </c>
      <c r="F257" s="1" t="s">
        <v>508</v>
      </c>
      <c r="G257" s="58" t="s">
        <v>509</v>
      </c>
      <c r="H257" s="58"/>
      <c r="I257" s="58" t="s">
        <v>473</v>
      </c>
      <c r="J257" s="58"/>
      <c r="K257" s="90" t="s">
        <v>510</v>
      </c>
      <c r="L257" s="90" t="s">
        <v>511</v>
      </c>
      <c r="M257" s="91" t="s">
        <v>512</v>
      </c>
      <c r="N257" s="91"/>
      <c r="O257" s="91" t="s">
        <v>514</v>
      </c>
      <c r="P257" s="91"/>
      <c r="Q257" s="91"/>
      <c r="R257" s="62" t="s">
        <v>516</v>
      </c>
      <c r="S257" s="62" t="s">
        <v>570</v>
      </c>
      <c r="T257" s="62" t="s">
        <v>517</v>
      </c>
      <c r="U257" s="92" t="s">
        <v>1298</v>
      </c>
      <c r="V257" s="92" t="s">
        <v>1299</v>
      </c>
      <c r="W257" s="92"/>
      <c r="X257" s="92"/>
      <c r="Y257" s="92"/>
      <c r="Z257" s="92"/>
      <c r="AA257" s="92" t="s">
        <v>708</v>
      </c>
      <c r="AB257" s="1"/>
      <c r="AC257" s="1"/>
      <c r="AD257" s="87"/>
      <c r="AE257" s="87"/>
      <c r="AF257" s="87"/>
      <c r="AG257" s="87"/>
      <c r="AH257" s="87"/>
    </row>
    <row r="258">
      <c r="A258" s="88">
        <v>628.0</v>
      </c>
      <c r="B258" s="109" t="s">
        <v>1315</v>
      </c>
      <c r="C258" s="89" t="s">
        <v>1316</v>
      </c>
      <c r="D258" s="62" t="s">
        <v>1242</v>
      </c>
      <c r="E258" s="2" t="s">
        <v>636</v>
      </c>
      <c r="F258" s="1" t="s">
        <v>728</v>
      </c>
      <c r="G258" s="58" t="s">
        <v>509</v>
      </c>
      <c r="H258" s="58"/>
      <c r="I258" s="58" t="s">
        <v>473</v>
      </c>
      <c r="J258" s="58"/>
      <c r="K258" s="90" t="s">
        <v>597</v>
      </c>
      <c r="L258" s="90" t="s">
        <v>511</v>
      </c>
      <c r="M258" s="91" t="s">
        <v>512</v>
      </c>
      <c r="N258" s="91"/>
      <c r="O258" s="91" t="s">
        <v>514</v>
      </c>
      <c r="P258" s="91"/>
      <c r="Q258" s="91"/>
      <c r="R258" s="62" t="s">
        <v>516</v>
      </c>
      <c r="S258" s="58"/>
      <c r="T258" s="62" t="s">
        <v>517</v>
      </c>
      <c r="U258" s="92" t="s">
        <v>1298</v>
      </c>
      <c r="V258" s="92" t="s">
        <v>1299</v>
      </c>
      <c r="W258" s="92"/>
      <c r="X258" s="92"/>
      <c r="Y258" s="92"/>
      <c r="Z258" s="92"/>
      <c r="AA258" s="92" t="s">
        <v>1317</v>
      </c>
      <c r="AB258" s="1"/>
      <c r="AC258" s="1"/>
      <c r="AD258" s="87"/>
      <c r="AE258" s="87"/>
      <c r="AF258" s="87"/>
      <c r="AG258" s="87"/>
      <c r="AH258" s="87"/>
    </row>
    <row r="259">
      <c r="A259" s="88">
        <v>629.0</v>
      </c>
      <c r="B259" s="61" t="s">
        <v>1318</v>
      </c>
      <c r="C259" s="89" t="s">
        <v>1319</v>
      </c>
      <c r="D259" s="62" t="s">
        <v>1242</v>
      </c>
      <c r="E259" s="2" t="s">
        <v>636</v>
      </c>
      <c r="F259" s="1" t="s">
        <v>1320</v>
      </c>
      <c r="G259" s="58" t="s">
        <v>509</v>
      </c>
      <c r="H259" s="62" t="s">
        <v>1321</v>
      </c>
      <c r="I259" s="58" t="s">
        <v>473</v>
      </c>
      <c r="J259" s="58"/>
      <c r="K259" s="90" t="s">
        <v>597</v>
      </c>
      <c r="L259" s="90" t="s">
        <v>511</v>
      </c>
      <c r="M259" s="91" t="s">
        <v>512</v>
      </c>
      <c r="N259" s="91"/>
      <c r="O259" s="91" t="s">
        <v>514</v>
      </c>
      <c r="P259" s="91"/>
      <c r="Q259" s="91"/>
      <c r="R259" s="62" t="s">
        <v>516</v>
      </c>
      <c r="S259" s="58"/>
      <c r="T259" s="62" t="s">
        <v>517</v>
      </c>
      <c r="U259" s="92" t="s">
        <v>1298</v>
      </c>
      <c r="V259" s="92" t="s">
        <v>1299</v>
      </c>
      <c r="W259" s="92"/>
      <c r="X259" s="92"/>
      <c r="Y259" s="92"/>
      <c r="Z259" s="92"/>
      <c r="AA259" s="92" t="s">
        <v>1322</v>
      </c>
      <c r="AB259" s="1"/>
      <c r="AC259" s="1"/>
      <c r="AD259" s="87"/>
      <c r="AE259" s="87"/>
      <c r="AF259" s="87"/>
      <c r="AG259" s="87"/>
      <c r="AH259" s="87"/>
    </row>
    <row r="260">
      <c r="A260" s="88">
        <v>630.0</v>
      </c>
      <c r="B260" s="61" t="s">
        <v>1323</v>
      </c>
      <c r="C260" s="89" t="s">
        <v>1324</v>
      </c>
      <c r="D260" s="62" t="s">
        <v>1242</v>
      </c>
      <c r="E260" s="2" t="s">
        <v>636</v>
      </c>
      <c r="F260" s="1"/>
      <c r="G260" s="58" t="s">
        <v>509</v>
      </c>
      <c r="H260" s="58"/>
      <c r="I260" s="58" t="s">
        <v>563</v>
      </c>
      <c r="J260" s="58"/>
      <c r="K260" s="90" t="s">
        <v>597</v>
      </c>
      <c r="L260" s="90" t="s">
        <v>523</v>
      </c>
      <c r="M260" s="90"/>
      <c r="N260" s="90"/>
      <c r="O260" s="90"/>
      <c r="P260" s="90"/>
      <c r="Q260" s="107"/>
      <c r="R260" s="62" t="s">
        <v>516</v>
      </c>
      <c r="S260" s="98" t="s">
        <v>570</v>
      </c>
      <c r="T260" s="62" t="s">
        <v>517</v>
      </c>
      <c r="U260" s="92" t="s">
        <v>1325</v>
      </c>
      <c r="V260" s="92" t="s">
        <v>1326</v>
      </c>
      <c r="W260" s="92"/>
      <c r="X260" s="92"/>
      <c r="Y260" s="92"/>
      <c r="Z260" s="92"/>
      <c r="AA260" s="92" t="s">
        <v>633</v>
      </c>
      <c r="AB260" s="1"/>
      <c r="AC260" s="1"/>
      <c r="AD260" s="87"/>
      <c r="AE260" s="87"/>
      <c r="AF260" s="87"/>
      <c r="AG260" s="87"/>
      <c r="AH260" s="87"/>
    </row>
    <row r="261">
      <c r="A261" s="88">
        <v>632.0</v>
      </c>
      <c r="B261" s="61" t="s">
        <v>1327</v>
      </c>
      <c r="C261" s="89" t="s">
        <v>1328</v>
      </c>
      <c r="D261" s="62" t="s">
        <v>1242</v>
      </c>
      <c r="E261" s="2" t="s">
        <v>636</v>
      </c>
      <c r="F261" s="94" t="s">
        <v>842</v>
      </c>
      <c r="G261" s="58" t="s">
        <v>509</v>
      </c>
      <c r="H261" s="58"/>
      <c r="I261" s="58" t="s">
        <v>473</v>
      </c>
      <c r="J261" s="58"/>
      <c r="K261" s="90" t="s">
        <v>597</v>
      </c>
      <c r="L261" s="90" t="s">
        <v>511</v>
      </c>
      <c r="M261" s="91" t="s">
        <v>541</v>
      </c>
      <c r="N261" s="91"/>
      <c r="O261" s="91" t="s">
        <v>543</v>
      </c>
      <c r="P261" s="91"/>
      <c r="Q261" s="91"/>
      <c r="R261" s="62" t="s">
        <v>516</v>
      </c>
      <c r="S261" s="58"/>
      <c r="T261" s="62" t="s">
        <v>517</v>
      </c>
      <c r="U261" s="92" t="s">
        <v>1329</v>
      </c>
      <c r="V261" s="92"/>
      <c r="W261" s="95" t="s">
        <v>473</v>
      </c>
      <c r="X261" s="92"/>
      <c r="Y261" s="92"/>
      <c r="Z261" s="92"/>
      <c r="AA261" s="92"/>
      <c r="AB261" s="1"/>
      <c r="AC261" s="1"/>
      <c r="AD261" s="87"/>
      <c r="AE261" s="87"/>
      <c r="AF261" s="87"/>
      <c r="AG261" s="87"/>
      <c r="AH261" s="87"/>
    </row>
    <row r="262">
      <c r="A262" s="88">
        <v>633.0</v>
      </c>
      <c r="B262" s="61" t="s">
        <v>1330</v>
      </c>
      <c r="C262" s="89" t="s">
        <v>1331</v>
      </c>
      <c r="D262" s="62" t="s">
        <v>1242</v>
      </c>
      <c r="E262" s="2" t="s">
        <v>636</v>
      </c>
      <c r="F262" s="94" t="s">
        <v>1332</v>
      </c>
      <c r="G262" s="58" t="s">
        <v>509</v>
      </c>
      <c r="H262" s="58"/>
      <c r="I262" s="58" t="s">
        <v>473</v>
      </c>
      <c r="J262" s="58"/>
      <c r="K262" s="90" t="s">
        <v>597</v>
      </c>
      <c r="L262" s="90" t="s">
        <v>523</v>
      </c>
      <c r="M262" s="91" t="s">
        <v>541</v>
      </c>
      <c r="N262" s="91"/>
      <c r="O262" s="91" t="s">
        <v>543</v>
      </c>
      <c r="P262" s="91"/>
      <c r="Q262" s="91"/>
      <c r="R262" s="62" t="s">
        <v>516</v>
      </c>
      <c r="S262" s="98" t="s">
        <v>570</v>
      </c>
      <c r="T262" s="62" t="s">
        <v>517</v>
      </c>
      <c r="U262" s="92" t="s">
        <v>1329</v>
      </c>
      <c r="V262" s="92"/>
      <c r="W262" s="95" t="s">
        <v>473</v>
      </c>
      <c r="X262" s="92"/>
      <c r="Y262" s="92"/>
      <c r="Z262" s="92"/>
      <c r="AA262" s="92" t="s">
        <v>1333</v>
      </c>
      <c r="AB262" s="1"/>
      <c r="AC262" s="1"/>
      <c r="AD262" s="87"/>
      <c r="AE262" s="87"/>
      <c r="AF262" s="87"/>
      <c r="AG262" s="87"/>
      <c r="AH262" s="87"/>
    </row>
    <row r="263">
      <c r="A263" s="88">
        <v>634.0</v>
      </c>
      <c r="B263" s="61" t="s">
        <v>1334</v>
      </c>
      <c r="C263" s="89" t="s">
        <v>1335</v>
      </c>
      <c r="D263" s="62" t="s">
        <v>1242</v>
      </c>
      <c r="E263" s="2" t="s">
        <v>636</v>
      </c>
      <c r="F263" s="1"/>
      <c r="G263" s="58" t="s">
        <v>509</v>
      </c>
      <c r="H263" s="58"/>
      <c r="I263" s="58" t="s">
        <v>563</v>
      </c>
      <c r="J263" s="58"/>
      <c r="K263" s="90" t="s">
        <v>597</v>
      </c>
      <c r="L263" s="90" t="s">
        <v>523</v>
      </c>
      <c r="M263" s="90"/>
      <c r="N263" s="90"/>
      <c r="O263" s="90"/>
      <c r="P263" s="90"/>
      <c r="Q263" s="107"/>
      <c r="R263" s="62" t="s">
        <v>516</v>
      </c>
      <c r="S263" s="98" t="s">
        <v>570</v>
      </c>
      <c r="T263" s="62" t="s">
        <v>517</v>
      </c>
      <c r="U263" s="92" t="s">
        <v>1329</v>
      </c>
      <c r="V263" s="92"/>
      <c r="W263" s="92" t="s">
        <v>473</v>
      </c>
      <c r="X263" s="92"/>
      <c r="Y263" s="92"/>
      <c r="Z263" s="92"/>
      <c r="AA263" s="92" t="s">
        <v>633</v>
      </c>
      <c r="AB263" s="1"/>
      <c r="AC263" s="1"/>
      <c r="AD263" s="87"/>
      <c r="AE263" s="87"/>
      <c r="AF263" s="87"/>
      <c r="AG263" s="87"/>
      <c r="AH263" s="87"/>
    </row>
    <row r="264">
      <c r="A264" s="88">
        <v>635.0</v>
      </c>
      <c r="B264" s="61" t="s">
        <v>1336</v>
      </c>
      <c r="C264" s="89" t="s">
        <v>1337</v>
      </c>
      <c r="D264" s="62" t="s">
        <v>1242</v>
      </c>
      <c r="E264" s="2" t="s">
        <v>636</v>
      </c>
      <c r="F264" s="1" t="s">
        <v>1088</v>
      </c>
      <c r="G264" s="58" t="s">
        <v>509</v>
      </c>
      <c r="H264" s="58"/>
      <c r="I264" s="58" t="s">
        <v>473</v>
      </c>
      <c r="J264" s="58"/>
      <c r="K264" s="90" t="s">
        <v>702</v>
      </c>
      <c r="L264" s="90" t="s">
        <v>467</v>
      </c>
      <c r="M264" s="90"/>
      <c r="N264" s="90"/>
      <c r="O264" s="90"/>
      <c r="P264" s="90"/>
      <c r="Q264" s="107"/>
      <c r="R264" s="62" t="s">
        <v>516</v>
      </c>
      <c r="S264" s="98" t="s">
        <v>570</v>
      </c>
      <c r="T264" s="62" t="s">
        <v>517</v>
      </c>
      <c r="U264" s="92" t="s">
        <v>1338</v>
      </c>
      <c r="V264" s="92"/>
      <c r="W264" s="92"/>
      <c r="X264" s="92"/>
      <c r="Y264" s="95" t="s">
        <v>578</v>
      </c>
      <c r="Z264" s="92"/>
      <c r="AA264" s="92" t="s">
        <v>1339</v>
      </c>
      <c r="AB264" s="1"/>
      <c r="AC264" s="1"/>
      <c r="AD264" s="87"/>
      <c r="AE264" s="87"/>
      <c r="AF264" s="87"/>
      <c r="AG264" s="87"/>
      <c r="AH264" s="87"/>
    </row>
    <row r="265">
      <c r="A265" s="88">
        <v>636.0</v>
      </c>
      <c r="B265" s="61" t="s">
        <v>1340</v>
      </c>
      <c r="C265" s="89" t="s">
        <v>1341</v>
      </c>
      <c r="D265" s="62" t="s">
        <v>1242</v>
      </c>
      <c r="E265" s="2" t="s">
        <v>636</v>
      </c>
      <c r="F265" s="94" t="s">
        <v>842</v>
      </c>
      <c r="G265" s="58" t="s">
        <v>509</v>
      </c>
      <c r="H265" s="58"/>
      <c r="I265" s="58" t="s">
        <v>473</v>
      </c>
      <c r="J265" s="58"/>
      <c r="K265" s="90" t="s">
        <v>597</v>
      </c>
      <c r="L265" s="90" t="s">
        <v>467</v>
      </c>
      <c r="M265" s="91" t="s">
        <v>512</v>
      </c>
      <c r="N265" s="91"/>
      <c r="O265" s="91" t="s">
        <v>1342</v>
      </c>
      <c r="P265" s="91"/>
      <c r="Q265" s="91"/>
      <c r="R265" s="62" t="s">
        <v>516</v>
      </c>
      <c r="S265" s="98" t="s">
        <v>570</v>
      </c>
      <c r="T265" s="62" t="s">
        <v>517</v>
      </c>
      <c r="U265" s="92" t="s">
        <v>1343</v>
      </c>
      <c r="V265" s="92"/>
      <c r="W265" s="92"/>
      <c r="X265" s="92"/>
      <c r="Y265" s="95" t="s">
        <v>511</v>
      </c>
      <c r="Z265" s="92"/>
      <c r="AA265" s="92" t="s">
        <v>1344</v>
      </c>
      <c r="AB265" s="1"/>
      <c r="AC265" s="1"/>
      <c r="AD265" s="87"/>
      <c r="AE265" s="87"/>
      <c r="AF265" s="87"/>
      <c r="AG265" s="87"/>
      <c r="AH265" s="87"/>
    </row>
    <row r="266">
      <c r="A266" s="88">
        <v>637.0</v>
      </c>
      <c r="B266" s="61" t="s">
        <v>1345</v>
      </c>
      <c r="C266" s="89" t="s">
        <v>1346</v>
      </c>
      <c r="D266" s="62" t="s">
        <v>1242</v>
      </c>
      <c r="E266" s="2" t="s">
        <v>636</v>
      </c>
      <c r="F266" s="1" t="s">
        <v>1347</v>
      </c>
      <c r="G266" s="58" t="s">
        <v>509</v>
      </c>
      <c r="H266" s="58"/>
      <c r="I266" s="58" t="s">
        <v>473</v>
      </c>
      <c r="J266" s="58"/>
      <c r="K266" s="90" t="s">
        <v>597</v>
      </c>
      <c r="L266" s="90" t="s">
        <v>467</v>
      </c>
      <c r="M266" s="91" t="s">
        <v>541</v>
      </c>
      <c r="N266" s="91"/>
      <c r="O266" s="91" t="s">
        <v>598</v>
      </c>
      <c r="P266" s="91"/>
      <c r="Q266" s="91"/>
      <c r="R266" s="62" t="s">
        <v>516</v>
      </c>
      <c r="S266" s="98" t="s">
        <v>570</v>
      </c>
      <c r="T266" s="62" t="s">
        <v>517</v>
      </c>
      <c r="U266" s="92" t="s">
        <v>1348</v>
      </c>
      <c r="V266" s="92"/>
      <c r="W266" s="92"/>
      <c r="X266" s="92"/>
      <c r="Y266" s="95" t="s">
        <v>526</v>
      </c>
      <c r="Z266" s="92"/>
      <c r="AA266" s="92" t="s">
        <v>1349</v>
      </c>
      <c r="AB266" s="1"/>
      <c r="AC266" s="1"/>
      <c r="AD266" s="87"/>
      <c r="AE266" s="87"/>
      <c r="AF266" s="87"/>
      <c r="AG266" s="87"/>
      <c r="AH266" s="87"/>
    </row>
    <row r="267">
      <c r="A267" s="88">
        <v>638.0</v>
      </c>
      <c r="B267" s="61" t="s">
        <v>1350</v>
      </c>
      <c r="C267" s="89" t="s">
        <v>1351</v>
      </c>
      <c r="D267" s="62" t="s">
        <v>1242</v>
      </c>
      <c r="E267" s="2" t="s">
        <v>636</v>
      </c>
      <c r="F267" s="1" t="s">
        <v>595</v>
      </c>
      <c r="G267" s="58" t="s">
        <v>509</v>
      </c>
      <c r="H267" s="58"/>
      <c r="I267" s="58" t="s">
        <v>473</v>
      </c>
      <c r="J267" s="58"/>
      <c r="K267" s="90" t="s">
        <v>597</v>
      </c>
      <c r="L267" s="90" t="s">
        <v>467</v>
      </c>
      <c r="M267" s="91" t="s">
        <v>541</v>
      </c>
      <c r="N267" s="91"/>
      <c r="O267" s="91" t="s">
        <v>598</v>
      </c>
      <c r="P267" s="91"/>
      <c r="Q267" s="91"/>
      <c r="R267" s="62" t="s">
        <v>516</v>
      </c>
      <c r="S267" s="98" t="s">
        <v>570</v>
      </c>
      <c r="T267" s="62" t="s">
        <v>517</v>
      </c>
      <c r="U267" s="92" t="s">
        <v>1348</v>
      </c>
      <c r="V267" s="92"/>
      <c r="W267" s="92"/>
      <c r="X267" s="92"/>
      <c r="Y267" s="95" t="s">
        <v>526</v>
      </c>
      <c r="Z267" s="92"/>
      <c r="AA267" s="92"/>
      <c r="AB267" s="1"/>
      <c r="AC267" s="1"/>
      <c r="AD267" s="87"/>
      <c r="AE267" s="87"/>
      <c r="AF267" s="87"/>
      <c r="AG267" s="87"/>
      <c r="AH267" s="87"/>
    </row>
    <row r="268">
      <c r="A268" s="88">
        <v>639.0</v>
      </c>
      <c r="B268" s="61" t="s">
        <v>1352</v>
      </c>
      <c r="C268" s="89" t="s">
        <v>1353</v>
      </c>
      <c r="D268" s="62" t="s">
        <v>1242</v>
      </c>
      <c r="E268" s="2" t="s">
        <v>636</v>
      </c>
      <c r="F268" s="94" t="s">
        <v>1354</v>
      </c>
      <c r="G268" s="58" t="s">
        <v>509</v>
      </c>
      <c r="H268" s="58"/>
      <c r="I268" s="58" t="s">
        <v>473</v>
      </c>
      <c r="J268" s="58"/>
      <c r="K268" s="90" t="s">
        <v>597</v>
      </c>
      <c r="L268" s="90" t="s">
        <v>467</v>
      </c>
      <c r="M268" s="91" t="s">
        <v>541</v>
      </c>
      <c r="N268" s="91"/>
      <c r="O268" s="91" t="s">
        <v>598</v>
      </c>
      <c r="P268" s="91"/>
      <c r="Q268" s="91"/>
      <c r="R268" s="62" t="s">
        <v>516</v>
      </c>
      <c r="S268" s="58"/>
      <c r="T268" s="62" t="s">
        <v>517</v>
      </c>
      <c r="U268" s="92" t="s">
        <v>1355</v>
      </c>
      <c r="V268" s="92"/>
      <c r="W268" s="92"/>
      <c r="X268" s="92"/>
      <c r="Y268" s="92" t="s">
        <v>596</v>
      </c>
      <c r="Z268" s="92"/>
      <c r="AA268" s="92" t="s">
        <v>1356</v>
      </c>
      <c r="AB268" s="1"/>
      <c r="AC268" s="1"/>
      <c r="AD268" s="87"/>
      <c r="AE268" s="87"/>
      <c r="AF268" s="87"/>
      <c r="AG268" s="87"/>
      <c r="AH268" s="87"/>
    </row>
    <row r="269">
      <c r="A269" s="88">
        <v>640.0</v>
      </c>
      <c r="B269" s="61" t="s">
        <v>1357</v>
      </c>
      <c r="C269" s="89" t="s">
        <v>1358</v>
      </c>
      <c r="D269" s="62" t="s">
        <v>1242</v>
      </c>
      <c r="E269" s="2" t="s">
        <v>636</v>
      </c>
      <c r="F269" s="1" t="s">
        <v>1347</v>
      </c>
      <c r="G269" s="58" t="s">
        <v>509</v>
      </c>
      <c r="H269" s="58"/>
      <c r="I269" s="58" t="s">
        <v>473</v>
      </c>
      <c r="J269" s="58"/>
      <c r="K269" s="90" t="s">
        <v>597</v>
      </c>
      <c r="L269" s="90" t="s">
        <v>467</v>
      </c>
      <c r="M269" s="91" t="s">
        <v>512</v>
      </c>
      <c r="N269" s="91"/>
      <c r="O269" s="91" t="s">
        <v>514</v>
      </c>
      <c r="P269" s="91"/>
      <c r="Q269" s="91"/>
      <c r="R269" s="62" t="s">
        <v>516</v>
      </c>
      <c r="S269" s="58"/>
      <c r="T269" s="62" t="s">
        <v>517</v>
      </c>
      <c r="U269" s="92" t="s">
        <v>1359</v>
      </c>
      <c r="V269" s="92"/>
      <c r="W269" s="92"/>
      <c r="X269" s="92"/>
      <c r="Y269" s="95" t="s">
        <v>596</v>
      </c>
      <c r="Z269" s="92"/>
      <c r="AA269" s="92"/>
      <c r="AB269" s="1"/>
      <c r="AC269" s="1"/>
      <c r="AD269" s="87"/>
      <c r="AE269" s="87"/>
      <c r="AF269" s="87"/>
      <c r="AG269" s="87"/>
      <c r="AH269" s="87"/>
    </row>
    <row r="270">
      <c r="A270" s="88">
        <v>641.0</v>
      </c>
      <c r="B270" s="61" t="s">
        <v>1360</v>
      </c>
      <c r="C270" s="89" t="s">
        <v>1361</v>
      </c>
      <c r="D270" s="62" t="s">
        <v>1242</v>
      </c>
      <c r="E270" s="2" t="s">
        <v>636</v>
      </c>
      <c r="F270" s="1" t="s">
        <v>1362</v>
      </c>
      <c r="G270" s="58" t="s">
        <v>509</v>
      </c>
      <c r="H270" s="58"/>
      <c r="I270" s="58" t="s">
        <v>473</v>
      </c>
      <c r="J270" s="58"/>
      <c r="K270" s="90" t="s">
        <v>618</v>
      </c>
      <c r="L270" s="90" t="s">
        <v>467</v>
      </c>
      <c r="M270" s="91" t="s">
        <v>541</v>
      </c>
      <c r="N270" s="91"/>
      <c r="O270" s="91" t="s">
        <v>598</v>
      </c>
      <c r="P270" s="91"/>
      <c r="Q270" s="91"/>
      <c r="R270" s="62" t="s">
        <v>516</v>
      </c>
      <c r="S270" s="58"/>
      <c r="T270" s="62" t="s">
        <v>517</v>
      </c>
      <c r="U270" s="92" t="s">
        <v>1348</v>
      </c>
      <c r="V270" s="92"/>
      <c r="W270" s="92"/>
      <c r="X270" s="92"/>
      <c r="Y270" s="95" t="s">
        <v>526</v>
      </c>
      <c r="Z270" s="92"/>
      <c r="AA270" s="92" t="s">
        <v>379</v>
      </c>
      <c r="AB270" s="1"/>
      <c r="AC270" s="1"/>
      <c r="AD270" s="87"/>
      <c r="AE270" s="87"/>
      <c r="AF270" s="87"/>
      <c r="AG270" s="87"/>
      <c r="AH270" s="87"/>
    </row>
    <row r="271">
      <c r="A271" s="88">
        <v>642.0</v>
      </c>
      <c r="B271" s="61" t="s">
        <v>1363</v>
      </c>
      <c r="C271" s="89" t="s">
        <v>1364</v>
      </c>
      <c r="D271" s="62" t="s">
        <v>1242</v>
      </c>
      <c r="E271" s="2" t="s">
        <v>636</v>
      </c>
      <c r="F271" s="94" t="s">
        <v>1365</v>
      </c>
      <c r="G271" s="58" t="s">
        <v>509</v>
      </c>
      <c r="H271" s="58"/>
      <c r="I271" s="58" t="s">
        <v>473</v>
      </c>
      <c r="J271" s="58"/>
      <c r="K271" s="90" t="s">
        <v>618</v>
      </c>
      <c r="L271" s="90" t="s">
        <v>467</v>
      </c>
      <c r="M271" s="90"/>
      <c r="N271" s="90"/>
      <c r="O271" s="90"/>
      <c r="P271" s="90"/>
      <c r="Q271" s="107"/>
      <c r="R271" s="62" t="s">
        <v>516</v>
      </c>
      <c r="S271" s="58"/>
      <c r="T271" s="62" t="s">
        <v>517</v>
      </c>
      <c r="U271" s="92" t="s">
        <v>1348</v>
      </c>
      <c r="V271" s="92"/>
      <c r="W271" s="92"/>
      <c r="X271" s="92"/>
      <c r="Y271" s="95" t="s">
        <v>526</v>
      </c>
      <c r="Z271" s="92"/>
      <c r="AA271" s="92" t="s">
        <v>379</v>
      </c>
      <c r="AB271" s="1"/>
      <c r="AC271" s="1"/>
      <c r="AD271" s="87"/>
      <c r="AE271" s="87"/>
      <c r="AF271" s="87"/>
      <c r="AG271" s="87"/>
      <c r="AH271" s="87"/>
    </row>
    <row r="272">
      <c r="A272" s="88">
        <v>643.0</v>
      </c>
      <c r="B272" s="61" t="s">
        <v>1366</v>
      </c>
      <c r="C272" s="89" t="s">
        <v>1367</v>
      </c>
      <c r="D272" s="62" t="s">
        <v>1242</v>
      </c>
      <c r="E272" s="2" t="s">
        <v>636</v>
      </c>
      <c r="F272" s="1" t="s">
        <v>1362</v>
      </c>
      <c r="G272" s="58" t="s">
        <v>509</v>
      </c>
      <c r="H272" s="58"/>
      <c r="I272" s="58" t="s">
        <v>473</v>
      </c>
      <c r="J272" s="58"/>
      <c r="K272" s="90" t="s">
        <v>597</v>
      </c>
      <c r="L272" s="90" t="s">
        <v>467</v>
      </c>
      <c r="M272" s="90"/>
      <c r="N272" s="90"/>
      <c r="O272" s="90"/>
      <c r="P272" s="90"/>
      <c r="Q272" s="107"/>
      <c r="R272" s="62" t="s">
        <v>516</v>
      </c>
      <c r="S272" s="58"/>
      <c r="T272" s="62" t="s">
        <v>517</v>
      </c>
      <c r="U272" s="92" t="s">
        <v>1348</v>
      </c>
      <c r="V272" s="92"/>
      <c r="W272" s="92"/>
      <c r="X272" s="92"/>
      <c r="Y272" s="95" t="s">
        <v>526</v>
      </c>
      <c r="Z272" s="92"/>
      <c r="AA272" s="92" t="s">
        <v>1368</v>
      </c>
      <c r="AB272" s="1"/>
      <c r="AC272" s="1"/>
      <c r="AD272" s="87"/>
      <c r="AE272" s="87"/>
      <c r="AF272" s="87"/>
      <c r="AG272" s="87"/>
      <c r="AH272" s="87"/>
    </row>
    <row r="273">
      <c r="A273" s="88">
        <v>644.0</v>
      </c>
      <c r="B273" s="61" t="s">
        <v>1369</v>
      </c>
      <c r="C273" s="89" t="s">
        <v>1370</v>
      </c>
      <c r="D273" s="62" t="s">
        <v>1242</v>
      </c>
      <c r="E273" s="2" t="s">
        <v>636</v>
      </c>
      <c r="F273" s="1"/>
      <c r="G273" s="58" t="s">
        <v>509</v>
      </c>
      <c r="H273" s="58"/>
      <c r="I273" s="58" t="s">
        <v>473</v>
      </c>
      <c r="J273" s="58"/>
      <c r="K273" s="90" t="s">
        <v>597</v>
      </c>
      <c r="L273" s="90" t="s">
        <v>1371</v>
      </c>
      <c r="M273" s="91" t="s">
        <v>541</v>
      </c>
      <c r="N273" s="91"/>
      <c r="O273" s="91" t="s">
        <v>598</v>
      </c>
      <c r="P273" s="91"/>
      <c r="Q273" s="91"/>
      <c r="R273" s="62" t="s">
        <v>516</v>
      </c>
      <c r="S273" s="58"/>
      <c r="T273" s="62" t="s">
        <v>517</v>
      </c>
      <c r="U273" s="92" t="s">
        <v>1359</v>
      </c>
      <c r="V273" s="92"/>
      <c r="W273" s="92"/>
      <c r="X273" s="92"/>
      <c r="Y273" s="95" t="s">
        <v>596</v>
      </c>
      <c r="Z273" s="92"/>
      <c r="AA273" s="92" t="s">
        <v>1372</v>
      </c>
      <c r="AB273" s="1"/>
      <c r="AC273" s="1"/>
      <c r="AD273" s="87"/>
      <c r="AE273" s="87"/>
      <c r="AF273" s="87"/>
      <c r="AG273" s="87"/>
      <c r="AH273" s="87"/>
    </row>
    <row r="274">
      <c r="A274" s="88">
        <v>645.0</v>
      </c>
      <c r="B274" s="61" t="s">
        <v>1373</v>
      </c>
      <c r="C274" s="89" t="s">
        <v>1374</v>
      </c>
      <c r="D274" s="62" t="s">
        <v>1242</v>
      </c>
      <c r="E274" s="2" t="s">
        <v>636</v>
      </c>
      <c r="F274" s="94" t="s">
        <v>1375</v>
      </c>
      <c r="G274" s="58" t="s">
        <v>509</v>
      </c>
      <c r="H274" s="58"/>
      <c r="I274" s="58" t="s">
        <v>473</v>
      </c>
      <c r="J274" s="58"/>
      <c r="K274" s="90" t="s">
        <v>618</v>
      </c>
      <c r="L274" s="90" t="s">
        <v>467</v>
      </c>
      <c r="M274" s="91" t="s">
        <v>541</v>
      </c>
      <c r="N274" s="91"/>
      <c r="O274" s="91" t="s">
        <v>598</v>
      </c>
      <c r="P274" s="91"/>
      <c r="Q274" s="91"/>
      <c r="R274" s="62" t="s">
        <v>516</v>
      </c>
      <c r="S274" s="58"/>
      <c r="T274" s="62" t="s">
        <v>517</v>
      </c>
      <c r="U274" s="92" t="s">
        <v>1348</v>
      </c>
      <c r="V274" s="92"/>
      <c r="W274" s="92"/>
      <c r="X274" s="92"/>
      <c r="Y274" s="95" t="s">
        <v>526</v>
      </c>
      <c r="Z274" s="93"/>
      <c r="AA274" s="92" t="s">
        <v>1376</v>
      </c>
      <c r="AB274" s="1"/>
      <c r="AC274" s="1"/>
      <c r="AD274" s="87"/>
      <c r="AE274" s="87"/>
      <c r="AF274" s="87"/>
      <c r="AG274" s="87"/>
      <c r="AH274" s="87"/>
    </row>
    <row r="275">
      <c r="A275" s="88">
        <v>646.0</v>
      </c>
      <c r="B275" s="61" t="s">
        <v>1377</v>
      </c>
      <c r="C275" s="89" t="s">
        <v>1378</v>
      </c>
      <c r="D275" s="62" t="s">
        <v>1242</v>
      </c>
      <c r="E275" s="2" t="s">
        <v>636</v>
      </c>
      <c r="F275" s="94" t="s">
        <v>551</v>
      </c>
      <c r="G275" s="58" t="s">
        <v>509</v>
      </c>
      <c r="H275" s="58"/>
      <c r="I275" s="58" t="s">
        <v>473</v>
      </c>
      <c r="J275" s="58"/>
      <c r="K275" s="90" t="s">
        <v>597</v>
      </c>
      <c r="L275" s="90" t="s">
        <v>467</v>
      </c>
      <c r="M275" s="91" t="s">
        <v>541</v>
      </c>
      <c r="N275" s="91"/>
      <c r="O275" s="91" t="s">
        <v>598</v>
      </c>
      <c r="P275" s="91"/>
      <c r="Q275" s="91"/>
      <c r="R275" s="62" t="s">
        <v>516</v>
      </c>
      <c r="S275" s="58"/>
      <c r="T275" s="62" t="s">
        <v>517</v>
      </c>
      <c r="U275" s="92" t="s">
        <v>1348</v>
      </c>
      <c r="V275" s="92"/>
      <c r="W275" s="92"/>
      <c r="X275" s="92"/>
      <c r="Y275" s="95" t="s">
        <v>526</v>
      </c>
      <c r="Z275" s="93"/>
      <c r="AA275" s="92"/>
      <c r="AB275" s="1"/>
      <c r="AC275" s="1"/>
      <c r="AD275" s="87"/>
      <c r="AE275" s="87"/>
      <c r="AF275" s="87"/>
      <c r="AG275" s="87"/>
      <c r="AH275" s="87"/>
    </row>
    <row r="276">
      <c r="A276" s="88">
        <v>648.0</v>
      </c>
      <c r="B276" s="61" t="s">
        <v>1379</v>
      </c>
      <c r="C276" s="89" t="s">
        <v>1380</v>
      </c>
      <c r="D276" s="62" t="s">
        <v>1242</v>
      </c>
      <c r="E276" s="2" t="s">
        <v>636</v>
      </c>
      <c r="F276" s="1"/>
      <c r="G276" s="58" t="s">
        <v>509</v>
      </c>
      <c r="H276" s="58"/>
      <c r="I276" s="58" t="s">
        <v>563</v>
      </c>
      <c r="J276" s="58"/>
      <c r="K276" s="90" t="s">
        <v>597</v>
      </c>
      <c r="L276" s="90" t="s">
        <v>523</v>
      </c>
      <c r="M276" s="90"/>
      <c r="N276" s="90"/>
      <c r="O276" s="90"/>
      <c r="P276" s="90"/>
      <c r="Q276" s="107"/>
      <c r="R276" s="62" t="s">
        <v>516</v>
      </c>
      <c r="S276" s="62" t="s">
        <v>570</v>
      </c>
      <c r="T276" s="62" t="s">
        <v>517</v>
      </c>
      <c r="U276" s="92" t="s">
        <v>1348</v>
      </c>
      <c r="V276" s="92"/>
      <c r="W276" s="92"/>
      <c r="X276" s="92"/>
      <c r="Y276" s="95" t="s">
        <v>526</v>
      </c>
      <c r="Z276" s="92"/>
      <c r="AA276" s="92" t="s">
        <v>633</v>
      </c>
      <c r="AB276" s="1"/>
      <c r="AC276" s="1"/>
      <c r="AD276" s="87"/>
      <c r="AE276" s="87"/>
      <c r="AF276" s="87"/>
      <c r="AG276" s="87"/>
      <c r="AH276" s="87"/>
    </row>
    <row r="277">
      <c r="A277" s="88">
        <v>649.0</v>
      </c>
      <c r="B277" s="61" t="s">
        <v>1381</v>
      </c>
      <c r="C277" s="89" t="s">
        <v>1382</v>
      </c>
      <c r="D277" s="62" t="s">
        <v>1242</v>
      </c>
      <c r="E277" s="2" t="s">
        <v>636</v>
      </c>
      <c r="F277" s="1" t="s">
        <v>534</v>
      </c>
      <c r="G277" s="58" t="s">
        <v>509</v>
      </c>
      <c r="H277" s="58"/>
      <c r="I277" s="58" t="s">
        <v>473</v>
      </c>
      <c r="J277" s="58"/>
      <c r="K277" s="90" t="s">
        <v>702</v>
      </c>
      <c r="L277" s="90" t="s">
        <v>883</v>
      </c>
      <c r="M277" s="90"/>
      <c r="N277" s="90"/>
      <c r="O277" s="90"/>
      <c r="P277" s="90"/>
      <c r="Q277" s="107"/>
      <c r="R277" s="62" t="s">
        <v>516</v>
      </c>
      <c r="S277" s="58"/>
      <c r="T277" s="62" t="s">
        <v>517</v>
      </c>
      <c r="U277" s="92" t="s">
        <v>1383</v>
      </c>
      <c r="V277" s="92"/>
      <c r="W277" s="92"/>
      <c r="X277" s="92"/>
      <c r="Y277" s="95" t="s">
        <v>578</v>
      </c>
      <c r="Z277" s="92"/>
      <c r="AA277" s="92" t="s">
        <v>1384</v>
      </c>
      <c r="AB277" s="1"/>
      <c r="AC277" s="1"/>
      <c r="AD277" s="87"/>
      <c r="AE277" s="87"/>
      <c r="AF277" s="87"/>
      <c r="AG277" s="87"/>
      <c r="AH277" s="87"/>
    </row>
    <row r="278">
      <c r="A278" s="88">
        <v>650.0</v>
      </c>
      <c r="B278" s="61" t="s">
        <v>1385</v>
      </c>
      <c r="C278" s="89" t="s">
        <v>1386</v>
      </c>
      <c r="D278" s="62" t="s">
        <v>1242</v>
      </c>
      <c r="E278" s="2" t="s">
        <v>636</v>
      </c>
      <c r="F278" s="1" t="s">
        <v>828</v>
      </c>
      <c r="G278" s="58" t="s">
        <v>509</v>
      </c>
      <c r="H278" s="58"/>
      <c r="I278" s="58" t="s">
        <v>473</v>
      </c>
      <c r="J278" s="58"/>
      <c r="K278" s="90" t="s">
        <v>702</v>
      </c>
      <c r="L278" s="90" t="s">
        <v>523</v>
      </c>
      <c r="M278" s="90"/>
      <c r="N278" s="90"/>
      <c r="O278" s="90"/>
      <c r="P278" s="90"/>
      <c r="Q278" s="107"/>
      <c r="R278" s="62" t="s">
        <v>516</v>
      </c>
      <c r="S278" s="58"/>
      <c r="T278" s="62" t="s">
        <v>517</v>
      </c>
      <c r="U278" s="92" t="s">
        <v>1387</v>
      </c>
      <c r="V278" s="92"/>
      <c r="W278" s="92"/>
      <c r="X278" s="92"/>
      <c r="Y278" s="95" t="s">
        <v>526</v>
      </c>
      <c r="Z278" s="93"/>
      <c r="AA278" s="92"/>
      <c r="AB278" s="1"/>
      <c r="AC278" s="1"/>
      <c r="AD278" s="87"/>
      <c r="AE278" s="87"/>
      <c r="AF278" s="87"/>
      <c r="AG278" s="87"/>
      <c r="AH278" s="87"/>
    </row>
    <row r="279">
      <c r="A279" s="88">
        <v>651.0</v>
      </c>
      <c r="B279" s="61" t="s">
        <v>1388</v>
      </c>
      <c r="C279" s="89" t="s">
        <v>1389</v>
      </c>
      <c r="D279" s="62" t="s">
        <v>1242</v>
      </c>
      <c r="E279" s="2" t="s">
        <v>636</v>
      </c>
      <c r="F279" s="1" t="s">
        <v>534</v>
      </c>
      <c r="G279" s="58" t="s">
        <v>509</v>
      </c>
      <c r="H279" s="62" t="s">
        <v>1390</v>
      </c>
      <c r="I279" s="58" t="s">
        <v>473</v>
      </c>
      <c r="J279" s="58"/>
      <c r="K279" s="90" t="s">
        <v>618</v>
      </c>
      <c r="L279" s="90" t="s">
        <v>523</v>
      </c>
      <c r="M279" s="90"/>
      <c r="N279" s="90"/>
      <c r="O279" s="90"/>
      <c r="P279" s="90"/>
      <c r="Q279" s="107"/>
      <c r="R279" s="62" t="s">
        <v>516</v>
      </c>
      <c r="S279" s="58"/>
      <c r="T279" s="62" t="s">
        <v>517</v>
      </c>
      <c r="U279" s="92" t="s">
        <v>1391</v>
      </c>
      <c r="V279" s="92"/>
      <c r="W279" s="92"/>
      <c r="X279" s="92"/>
      <c r="Y279" s="95" t="s">
        <v>526</v>
      </c>
      <c r="Z279" s="92"/>
      <c r="AA279" s="92"/>
      <c r="AB279" s="1"/>
      <c r="AC279" s="1"/>
      <c r="AD279" s="87"/>
      <c r="AE279" s="87"/>
      <c r="AF279" s="87"/>
      <c r="AG279" s="87"/>
      <c r="AH279" s="87"/>
    </row>
    <row r="280">
      <c r="A280" s="88">
        <v>652.0</v>
      </c>
      <c r="B280" s="61" t="s">
        <v>1392</v>
      </c>
      <c r="C280" s="89" t="s">
        <v>1393</v>
      </c>
      <c r="D280" s="62" t="s">
        <v>1242</v>
      </c>
      <c r="E280" s="2" t="s">
        <v>636</v>
      </c>
      <c r="F280" s="1" t="s">
        <v>728</v>
      </c>
      <c r="G280" s="58" t="s">
        <v>509</v>
      </c>
      <c r="H280" s="62" t="s">
        <v>1394</v>
      </c>
      <c r="I280" s="58" t="s">
        <v>473</v>
      </c>
      <c r="J280" s="58"/>
      <c r="K280" s="90" t="s">
        <v>597</v>
      </c>
      <c r="L280" s="90" t="s">
        <v>523</v>
      </c>
      <c r="M280" s="90"/>
      <c r="N280" s="90"/>
      <c r="O280" s="90"/>
      <c r="P280" s="90"/>
      <c r="Q280" s="107"/>
      <c r="R280" s="62" t="s">
        <v>516</v>
      </c>
      <c r="S280" s="58"/>
      <c r="T280" s="62" t="s">
        <v>517</v>
      </c>
      <c r="U280" s="92" t="s">
        <v>1391</v>
      </c>
      <c r="V280" s="92"/>
      <c r="W280" s="92"/>
      <c r="X280" s="92"/>
      <c r="Y280" s="95" t="s">
        <v>526</v>
      </c>
      <c r="Z280" s="92"/>
      <c r="AA280" s="92"/>
      <c r="AB280" s="1"/>
      <c r="AC280" s="1"/>
      <c r="AD280" s="87"/>
      <c r="AE280" s="87"/>
      <c r="AF280" s="87"/>
      <c r="AG280" s="87"/>
      <c r="AH280" s="87"/>
    </row>
    <row r="281">
      <c r="A281" s="88">
        <v>653.0</v>
      </c>
      <c r="B281" s="61" t="s">
        <v>1395</v>
      </c>
      <c r="C281" s="89" t="s">
        <v>1396</v>
      </c>
      <c r="D281" s="62" t="s">
        <v>1242</v>
      </c>
      <c r="E281" s="2" t="s">
        <v>636</v>
      </c>
      <c r="F281" s="1" t="s">
        <v>1397</v>
      </c>
      <c r="G281" s="58" t="s">
        <v>509</v>
      </c>
      <c r="H281" s="58"/>
      <c r="I281" s="58" t="s">
        <v>473</v>
      </c>
      <c r="J281" s="58"/>
      <c r="K281" s="90" t="s">
        <v>618</v>
      </c>
      <c r="L281" s="90" t="s">
        <v>511</v>
      </c>
      <c r="M281" s="90"/>
      <c r="N281" s="90"/>
      <c r="O281" s="90"/>
      <c r="P281" s="90"/>
      <c r="Q281" s="107"/>
      <c r="R281" s="62" t="s">
        <v>516</v>
      </c>
      <c r="S281" s="58"/>
      <c r="T281" s="62" t="s">
        <v>517</v>
      </c>
      <c r="U281" s="92" t="s">
        <v>1398</v>
      </c>
      <c r="V281" s="92"/>
      <c r="W281" s="92"/>
      <c r="X281" s="92" t="s">
        <v>714</v>
      </c>
      <c r="Y281" s="92"/>
      <c r="Z281" s="92"/>
      <c r="AA281" s="92" t="s">
        <v>1399</v>
      </c>
      <c r="AB281" s="1"/>
      <c r="AC281" s="1"/>
      <c r="AD281" s="87"/>
      <c r="AE281" s="87"/>
      <c r="AF281" s="87"/>
      <c r="AG281" s="87"/>
      <c r="AH281" s="87"/>
    </row>
    <row r="282">
      <c r="A282" s="88">
        <v>654.0</v>
      </c>
      <c r="B282" s="61" t="s">
        <v>1400</v>
      </c>
      <c r="C282" s="89" t="s">
        <v>1401</v>
      </c>
      <c r="D282" s="62" t="s">
        <v>1242</v>
      </c>
      <c r="E282" s="2" t="s">
        <v>636</v>
      </c>
      <c r="F282" s="94" t="s">
        <v>710</v>
      </c>
      <c r="G282" s="58" t="s">
        <v>509</v>
      </c>
      <c r="H282" s="58"/>
      <c r="I282" s="58" t="s">
        <v>473</v>
      </c>
      <c r="J282" s="58"/>
      <c r="K282" s="90" t="s">
        <v>618</v>
      </c>
      <c r="L282" s="90" t="s">
        <v>511</v>
      </c>
      <c r="M282" s="91" t="s">
        <v>541</v>
      </c>
      <c r="N282" s="91"/>
      <c r="O282" s="91" t="s">
        <v>543</v>
      </c>
      <c r="P282" s="91"/>
      <c r="Q282" s="91"/>
      <c r="R282" s="62" t="s">
        <v>516</v>
      </c>
      <c r="S282" s="58"/>
      <c r="T282" s="62" t="s">
        <v>517</v>
      </c>
      <c r="U282" s="92" t="s">
        <v>1398</v>
      </c>
      <c r="V282" s="92"/>
      <c r="W282" s="92"/>
      <c r="X282" s="92" t="s">
        <v>714</v>
      </c>
      <c r="Y282" s="92"/>
      <c r="Z282" s="92"/>
      <c r="AA282" s="92" t="s">
        <v>1402</v>
      </c>
      <c r="AB282" s="1"/>
      <c r="AC282" s="1"/>
      <c r="AD282" s="87"/>
      <c r="AE282" s="87"/>
      <c r="AF282" s="87"/>
      <c r="AG282" s="87"/>
      <c r="AH282" s="87"/>
    </row>
    <row r="283">
      <c r="A283" s="88">
        <v>655.0</v>
      </c>
      <c r="B283" s="61" t="s">
        <v>1403</v>
      </c>
      <c r="C283" s="89" t="s">
        <v>1404</v>
      </c>
      <c r="D283" s="62" t="s">
        <v>1242</v>
      </c>
      <c r="E283" s="2" t="s">
        <v>636</v>
      </c>
      <c r="F283" s="94" t="s">
        <v>1405</v>
      </c>
      <c r="G283" s="58" t="s">
        <v>509</v>
      </c>
      <c r="H283" s="58"/>
      <c r="I283" s="58" t="s">
        <v>473</v>
      </c>
      <c r="J283" s="58"/>
      <c r="K283" s="90" t="s">
        <v>869</v>
      </c>
      <c r="L283" s="90"/>
      <c r="M283" s="91" t="s">
        <v>541</v>
      </c>
      <c r="N283" s="91"/>
      <c r="O283" s="91" t="s">
        <v>543</v>
      </c>
      <c r="P283" s="91"/>
      <c r="Q283" s="91"/>
      <c r="R283" s="62" t="s">
        <v>516</v>
      </c>
      <c r="S283" s="58"/>
      <c r="T283" s="62" t="s">
        <v>517</v>
      </c>
      <c r="U283" s="92" t="s">
        <v>1398</v>
      </c>
      <c r="V283" s="92"/>
      <c r="W283" s="92"/>
      <c r="X283" s="92" t="s">
        <v>714</v>
      </c>
      <c r="Y283" s="92"/>
      <c r="Z283" s="92"/>
      <c r="AA283" s="92" t="s">
        <v>379</v>
      </c>
      <c r="AB283" s="1"/>
      <c r="AC283" s="1"/>
      <c r="AD283" s="87"/>
      <c r="AE283" s="87"/>
      <c r="AF283" s="87"/>
      <c r="AG283" s="87"/>
      <c r="AH283" s="87"/>
    </row>
    <row r="284">
      <c r="A284" s="88">
        <v>656.0</v>
      </c>
      <c r="B284" s="61" t="s">
        <v>1406</v>
      </c>
      <c r="C284" s="89" t="s">
        <v>1407</v>
      </c>
      <c r="D284" s="62" t="s">
        <v>1242</v>
      </c>
      <c r="E284" s="2" t="s">
        <v>636</v>
      </c>
      <c r="F284" s="94" t="s">
        <v>710</v>
      </c>
      <c r="G284" s="58" t="s">
        <v>509</v>
      </c>
      <c r="H284" s="58"/>
      <c r="I284" s="58" t="s">
        <v>473</v>
      </c>
      <c r="J284" s="58"/>
      <c r="K284" s="90" t="s">
        <v>618</v>
      </c>
      <c r="L284" s="90" t="s">
        <v>511</v>
      </c>
      <c r="M284" s="91" t="s">
        <v>541</v>
      </c>
      <c r="N284" s="91"/>
      <c r="O284" s="91"/>
      <c r="P284" s="91"/>
      <c r="Q284" s="96" t="s">
        <v>1408</v>
      </c>
      <c r="R284" s="62" t="s">
        <v>516</v>
      </c>
      <c r="S284" s="58"/>
      <c r="T284" s="62" t="s">
        <v>517</v>
      </c>
      <c r="U284" s="92" t="s">
        <v>1398</v>
      </c>
      <c r="V284" s="92"/>
      <c r="W284" s="92"/>
      <c r="X284" s="92" t="s">
        <v>714</v>
      </c>
      <c r="Y284" s="92"/>
      <c r="Z284" s="92"/>
      <c r="AA284" s="92" t="s">
        <v>1409</v>
      </c>
      <c r="AB284" s="1"/>
      <c r="AC284" s="1"/>
      <c r="AD284" s="87"/>
      <c r="AE284" s="87"/>
      <c r="AF284" s="87"/>
      <c r="AG284" s="87"/>
      <c r="AH284" s="87"/>
    </row>
    <row r="285">
      <c r="A285" s="88">
        <v>659.0</v>
      </c>
      <c r="B285" s="61" t="s">
        <v>1410</v>
      </c>
      <c r="C285" s="89" t="s">
        <v>1411</v>
      </c>
      <c r="D285" s="62" t="s">
        <v>1242</v>
      </c>
      <c r="E285" s="2" t="s">
        <v>636</v>
      </c>
      <c r="F285" s="1"/>
      <c r="G285" s="58" t="s">
        <v>509</v>
      </c>
      <c r="H285" s="58"/>
      <c r="I285" s="58" t="s">
        <v>563</v>
      </c>
      <c r="J285" s="58"/>
      <c r="K285" s="90" t="s">
        <v>597</v>
      </c>
      <c r="L285" s="90" t="s">
        <v>523</v>
      </c>
      <c r="M285" s="90"/>
      <c r="N285" s="90"/>
      <c r="O285" s="90"/>
      <c r="P285" s="90"/>
      <c r="Q285" s="107"/>
      <c r="R285" s="62" t="s">
        <v>516</v>
      </c>
      <c r="S285" s="62" t="s">
        <v>570</v>
      </c>
      <c r="T285" s="62" t="s">
        <v>517</v>
      </c>
      <c r="U285" s="92" t="s">
        <v>1398</v>
      </c>
      <c r="V285" s="92"/>
      <c r="W285" s="92"/>
      <c r="X285" s="92" t="s">
        <v>714</v>
      </c>
      <c r="Y285" s="92"/>
      <c r="Z285" s="92"/>
      <c r="AA285" s="92" t="s">
        <v>1412</v>
      </c>
      <c r="AB285" s="1"/>
      <c r="AC285" s="1"/>
      <c r="AD285" s="87"/>
      <c r="AE285" s="87"/>
      <c r="AF285" s="87"/>
      <c r="AG285" s="87"/>
      <c r="AH285" s="87"/>
    </row>
    <row r="286">
      <c r="A286" s="88">
        <v>660.0</v>
      </c>
      <c r="B286" s="61" t="s">
        <v>1413</v>
      </c>
      <c r="C286" s="89" t="s">
        <v>1414</v>
      </c>
      <c r="D286" s="62" t="s">
        <v>1242</v>
      </c>
      <c r="E286" s="2" t="s">
        <v>636</v>
      </c>
      <c r="F286" s="1"/>
      <c r="G286" s="58" t="s">
        <v>509</v>
      </c>
      <c r="H286" s="58"/>
      <c r="I286" s="58" t="s">
        <v>563</v>
      </c>
      <c r="J286" s="58"/>
      <c r="K286" s="90" t="s">
        <v>597</v>
      </c>
      <c r="L286" s="90" t="s">
        <v>523</v>
      </c>
      <c r="M286" s="90"/>
      <c r="N286" s="90"/>
      <c r="O286" s="90"/>
      <c r="P286" s="90"/>
      <c r="Q286" s="107"/>
      <c r="R286" s="62" t="s">
        <v>516</v>
      </c>
      <c r="S286" s="62" t="s">
        <v>570</v>
      </c>
      <c r="T286" s="62" t="s">
        <v>517</v>
      </c>
      <c r="U286" s="92" t="s">
        <v>1398</v>
      </c>
      <c r="V286" s="92"/>
      <c r="W286" s="92"/>
      <c r="X286" s="92" t="s">
        <v>714</v>
      </c>
      <c r="Y286" s="92"/>
      <c r="Z286" s="92"/>
      <c r="AA286" s="92" t="s">
        <v>1399</v>
      </c>
      <c r="AB286" s="1"/>
      <c r="AC286" s="1"/>
      <c r="AD286" s="87"/>
      <c r="AE286" s="87"/>
      <c r="AF286" s="87"/>
      <c r="AG286" s="87"/>
      <c r="AH286" s="87"/>
    </row>
    <row r="287">
      <c r="A287" s="88">
        <v>661.0</v>
      </c>
      <c r="B287" s="61" t="s">
        <v>1415</v>
      </c>
      <c r="C287" s="89" t="s">
        <v>1416</v>
      </c>
      <c r="D287" s="62" t="s">
        <v>1242</v>
      </c>
      <c r="E287" s="2" t="s">
        <v>636</v>
      </c>
      <c r="F287" s="1" t="s">
        <v>534</v>
      </c>
      <c r="G287" s="58" t="s">
        <v>509</v>
      </c>
      <c r="H287" s="62" t="s">
        <v>1417</v>
      </c>
      <c r="I287" s="58" t="s">
        <v>473</v>
      </c>
      <c r="J287" s="58"/>
      <c r="K287" s="90" t="s">
        <v>702</v>
      </c>
      <c r="L287" s="90"/>
      <c r="M287" s="90"/>
      <c r="N287" s="90"/>
      <c r="O287" s="90"/>
      <c r="P287" s="90"/>
      <c r="Q287" s="107"/>
      <c r="R287" s="62" t="s">
        <v>516</v>
      </c>
      <c r="S287" s="58"/>
      <c r="T287" s="62" t="s">
        <v>517</v>
      </c>
      <c r="U287" s="92" t="s">
        <v>1398</v>
      </c>
      <c r="V287" s="92"/>
      <c r="W287" s="92"/>
      <c r="X287" s="92" t="s">
        <v>714</v>
      </c>
      <c r="Y287" s="92"/>
      <c r="Z287" s="92"/>
      <c r="AA287" s="92" t="s">
        <v>1399</v>
      </c>
      <c r="AB287" s="1"/>
      <c r="AC287" s="1"/>
      <c r="AD287" s="87"/>
      <c r="AE287" s="87"/>
      <c r="AF287" s="87"/>
      <c r="AG287" s="87"/>
      <c r="AH287" s="87"/>
    </row>
    <row r="288">
      <c r="A288" s="88">
        <v>662.0</v>
      </c>
      <c r="B288" s="109" t="s">
        <v>1418</v>
      </c>
      <c r="C288" s="89" t="s">
        <v>1419</v>
      </c>
      <c r="D288" s="62" t="s">
        <v>1242</v>
      </c>
      <c r="E288" s="2" t="s">
        <v>636</v>
      </c>
      <c r="F288" s="1" t="s">
        <v>534</v>
      </c>
      <c r="G288" s="58" t="s">
        <v>509</v>
      </c>
      <c r="H288" s="62" t="s">
        <v>1420</v>
      </c>
      <c r="I288" s="58" t="s">
        <v>473</v>
      </c>
      <c r="J288" s="58"/>
      <c r="K288" s="90" t="s">
        <v>702</v>
      </c>
      <c r="L288" s="90"/>
      <c r="M288" s="90"/>
      <c r="N288" s="90"/>
      <c r="O288" s="90"/>
      <c r="P288" s="90"/>
      <c r="Q288" s="107"/>
      <c r="R288" s="62" t="s">
        <v>516</v>
      </c>
      <c r="S288" s="58"/>
      <c r="T288" s="62" t="s">
        <v>517</v>
      </c>
      <c r="U288" s="92" t="s">
        <v>1398</v>
      </c>
      <c r="V288" s="92"/>
      <c r="W288" s="92"/>
      <c r="X288" s="92" t="s">
        <v>714</v>
      </c>
      <c r="Y288" s="92"/>
      <c r="Z288" s="92"/>
      <c r="AA288" s="92" t="s">
        <v>1399</v>
      </c>
      <c r="AB288" s="1"/>
      <c r="AC288" s="1"/>
      <c r="AD288" s="87"/>
      <c r="AE288" s="87"/>
      <c r="AF288" s="87"/>
      <c r="AG288" s="87"/>
      <c r="AH288" s="87"/>
    </row>
    <row r="289">
      <c r="A289" s="88">
        <v>663.0</v>
      </c>
      <c r="B289" s="61" t="s">
        <v>1421</v>
      </c>
      <c r="C289" s="89" t="s">
        <v>1422</v>
      </c>
      <c r="D289" s="62" t="s">
        <v>1242</v>
      </c>
      <c r="E289" s="2" t="s">
        <v>636</v>
      </c>
      <c r="F289" s="1" t="s">
        <v>828</v>
      </c>
      <c r="G289" s="58" t="s">
        <v>509</v>
      </c>
      <c r="H289" s="58"/>
      <c r="I289" s="58" t="s">
        <v>473</v>
      </c>
      <c r="J289" s="58"/>
      <c r="K289" s="90" t="s">
        <v>688</v>
      </c>
      <c r="L289" s="90" t="s">
        <v>511</v>
      </c>
      <c r="M289" s="91" t="s">
        <v>512</v>
      </c>
      <c r="N289" s="91"/>
      <c r="O289" s="91" t="s">
        <v>514</v>
      </c>
      <c r="P289" s="91"/>
      <c r="Q289" s="91"/>
      <c r="R289" s="62" t="s">
        <v>516</v>
      </c>
      <c r="S289" s="58"/>
      <c r="T289" s="62" t="s">
        <v>517</v>
      </c>
      <c r="U289" s="92" t="s">
        <v>1423</v>
      </c>
      <c r="V289" s="95" t="s">
        <v>965</v>
      </c>
      <c r="W289" s="95" t="s">
        <v>596</v>
      </c>
      <c r="X289" s="92"/>
      <c r="Y289" s="92"/>
      <c r="Z289" s="92" t="s">
        <v>1424</v>
      </c>
      <c r="AA289" s="92" t="s">
        <v>1425</v>
      </c>
      <c r="AB289" s="1"/>
      <c r="AC289" s="1"/>
      <c r="AD289" s="87"/>
      <c r="AE289" s="87"/>
      <c r="AF289" s="87"/>
      <c r="AG289" s="87"/>
      <c r="AH289" s="87"/>
    </row>
    <row r="290">
      <c r="A290" s="88">
        <v>664.0</v>
      </c>
      <c r="B290" s="61" t="s">
        <v>1426</v>
      </c>
      <c r="C290" s="89" t="s">
        <v>1427</v>
      </c>
      <c r="D290" s="62" t="s">
        <v>1242</v>
      </c>
      <c r="E290" s="2" t="s">
        <v>636</v>
      </c>
      <c r="F290" s="94" t="s">
        <v>1428</v>
      </c>
      <c r="G290" s="58" t="s">
        <v>509</v>
      </c>
      <c r="H290" s="58"/>
      <c r="I290" s="58" t="s">
        <v>473</v>
      </c>
      <c r="J290" s="58"/>
      <c r="K290" s="90" t="s">
        <v>774</v>
      </c>
      <c r="L290" s="90" t="s">
        <v>511</v>
      </c>
      <c r="M290" s="91" t="s">
        <v>512</v>
      </c>
      <c r="N290" s="91"/>
      <c r="O290" s="91" t="s">
        <v>514</v>
      </c>
      <c r="P290" s="91"/>
      <c r="Q290" s="91"/>
      <c r="R290" s="62" t="s">
        <v>516</v>
      </c>
      <c r="S290" s="58"/>
      <c r="T290" s="62" t="s">
        <v>517</v>
      </c>
      <c r="U290" s="92" t="s">
        <v>1423</v>
      </c>
      <c r="V290" s="95" t="s">
        <v>965</v>
      </c>
      <c r="W290" s="95" t="s">
        <v>596</v>
      </c>
      <c r="X290" s="92"/>
      <c r="Y290" s="92"/>
      <c r="Z290" s="92" t="s">
        <v>1429</v>
      </c>
      <c r="AA290" s="92" t="s">
        <v>1430</v>
      </c>
      <c r="AB290" s="1"/>
      <c r="AC290" s="1"/>
      <c r="AD290" s="87"/>
      <c r="AE290" s="87"/>
      <c r="AF290" s="87"/>
      <c r="AG290" s="87"/>
      <c r="AH290" s="87"/>
    </row>
    <row r="291">
      <c r="A291" s="88">
        <v>665.0</v>
      </c>
      <c r="B291" s="61" t="s">
        <v>1431</v>
      </c>
      <c r="C291" s="89" t="s">
        <v>1432</v>
      </c>
      <c r="D291" s="62" t="s">
        <v>1242</v>
      </c>
      <c r="E291" s="2" t="s">
        <v>636</v>
      </c>
      <c r="F291" s="94" t="s">
        <v>842</v>
      </c>
      <c r="G291" s="58" t="s">
        <v>509</v>
      </c>
      <c r="H291" s="58"/>
      <c r="I291" s="58" t="s">
        <v>473</v>
      </c>
      <c r="J291" s="58"/>
      <c r="K291" s="90" t="s">
        <v>597</v>
      </c>
      <c r="L291" s="90" t="s">
        <v>511</v>
      </c>
      <c r="M291" s="91" t="s">
        <v>512</v>
      </c>
      <c r="N291" s="91"/>
      <c r="O291" s="91" t="s">
        <v>514</v>
      </c>
      <c r="P291" s="91"/>
      <c r="Q291" s="91"/>
      <c r="R291" s="62" t="s">
        <v>516</v>
      </c>
      <c r="S291" s="62" t="s">
        <v>570</v>
      </c>
      <c r="T291" s="62" t="s">
        <v>517</v>
      </c>
      <c r="U291" s="92" t="s">
        <v>1433</v>
      </c>
      <c r="V291" s="92"/>
      <c r="W291" s="92"/>
      <c r="X291" s="95" t="s">
        <v>578</v>
      </c>
      <c r="Y291" s="92"/>
      <c r="Z291" s="93" t="s">
        <v>1434</v>
      </c>
      <c r="AA291" s="92" t="s">
        <v>1435</v>
      </c>
      <c r="AB291" s="1"/>
      <c r="AC291" s="1"/>
      <c r="AD291" s="87"/>
      <c r="AE291" s="87"/>
      <c r="AF291" s="87"/>
      <c r="AG291" s="87"/>
      <c r="AH291" s="87"/>
    </row>
    <row r="292">
      <c r="A292" s="88">
        <v>666.0</v>
      </c>
      <c r="B292" s="58" t="s">
        <v>1436</v>
      </c>
      <c r="C292" s="89" t="s">
        <v>1437</v>
      </c>
      <c r="D292" s="62" t="s">
        <v>1242</v>
      </c>
      <c r="E292" s="2" t="s">
        <v>636</v>
      </c>
      <c r="F292" s="94" t="s">
        <v>1438</v>
      </c>
      <c r="G292" s="58" t="s">
        <v>509</v>
      </c>
      <c r="H292" s="58"/>
      <c r="I292" s="58" t="s">
        <v>473</v>
      </c>
      <c r="J292" s="58"/>
      <c r="K292" s="90" t="s">
        <v>597</v>
      </c>
      <c r="L292" s="90" t="s">
        <v>883</v>
      </c>
      <c r="M292" s="91" t="s">
        <v>512</v>
      </c>
      <c r="N292" s="91"/>
      <c r="O292" s="91" t="s">
        <v>1439</v>
      </c>
      <c r="P292" s="91"/>
      <c r="Q292" s="91"/>
      <c r="R292" s="62" t="s">
        <v>516</v>
      </c>
      <c r="S292" s="58"/>
      <c r="T292" s="62" t="s">
        <v>517</v>
      </c>
      <c r="U292" s="92" t="s">
        <v>1433</v>
      </c>
      <c r="V292" s="92"/>
      <c r="W292" s="92"/>
      <c r="X292" s="95" t="s">
        <v>578</v>
      </c>
      <c r="Y292" s="92"/>
      <c r="Z292" s="92" t="s">
        <v>1434</v>
      </c>
      <c r="AA292" s="92" t="s">
        <v>1435</v>
      </c>
      <c r="AB292" s="1"/>
      <c r="AC292" s="1"/>
      <c r="AD292" s="87"/>
      <c r="AE292" s="87"/>
      <c r="AF292" s="87"/>
      <c r="AG292" s="87"/>
      <c r="AH292" s="87"/>
    </row>
    <row r="293">
      <c r="A293" s="88">
        <v>667.0</v>
      </c>
      <c r="B293" s="61" t="s">
        <v>1440</v>
      </c>
      <c r="C293" s="89" t="s">
        <v>1441</v>
      </c>
      <c r="D293" s="62" t="s">
        <v>1242</v>
      </c>
      <c r="E293" s="2" t="s">
        <v>636</v>
      </c>
      <c r="F293" s="1" t="s">
        <v>595</v>
      </c>
      <c r="G293" s="58" t="s">
        <v>509</v>
      </c>
      <c r="H293" s="58"/>
      <c r="I293" s="58" t="s">
        <v>473</v>
      </c>
      <c r="J293" s="58"/>
      <c r="K293" s="90" t="s">
        <v>597</v>
      </c>
      <c r="L293" s="90" t="s">
        <v>511</v>
      </c>
      <c r="M293" s="91" t="s">
        <v>512</v>
      </c>
      <c r="N293" s="91"/>
      <c r="O293" s="91" t="s">
        <v>514</v>
      </c>
      <c r="P293" s="91"/>
      <c r="Q293" s="91"/>
      <c r="R293" s="62" t="s">
        <v>516</v>
      </c>
      <c r="S293" s="58"/>
      <c r="T293" s="62" t="s">
        <v>517</v>
      </c>
      <c r="U293" s="92" t="s">
        <v>1442</v>
      </c>
      <c r="V293" s="92"/>
      <c r="W293" s="92" t="s">
        <v>596</v>
      </c>
      <c r="X293" s="92"/>
      <c r="Y293" s="92"/>
      <c r="Z293" s="92" t="s">
        <v>1443</v>
      </c>
      <c r="AA293" s="92" t="s">
        <v>1435</v>
      </c>
      <c r="AB293" s="1"/>
      <c r="AC293" s="1"/>
      <c r="AD293" s="87"/>
      <c r="AE293" s="87"/>
      <c r="AF293" s="87"/>
      <c r="AG293" s="87"/>
      <c r="AH293" s="87"/>
    </row>
    <row r="294">
      <c r="A294" s="88">
        <v>668.0</v>
      </c>
      <c r="B294" s="58" t="s">
        <v>1444</v>
      </c>
      <c r="C294" s="89" t="s">
        <v>1445</v>
      </c>
      <c r="D294" s="62" t="s">
        <v>1242</v>
      </c>
      <c r="E294" s="2" t="s">
        <v>636</v>
      </c>
      <c r="F294" s="1" t="s">
        <v>595</v>
      </c>
      <c r="G294" s="58" t="s">
        <v>509</v>
      </c>
      <c r="H294" s="58"/>
      <c r="I294" s="58" t="s">
        <v>473</v>
      </c>
      <c r="J294" s="58"/>
      <c r="K294" s="90" t="s">
        <v>597</v>
      </c>
      <c r="L294" s="90" t="s">
        <v>511</v>
      </c>
      <c r="M294" s="91" t="s">
        <v>512</v>
      </c>
      <c r="N294" s="91"/>
      <c r="O294" s="91" t="s">
        <v>514</v>
      </c>
      <c r="P294" s="91"/>
      <c r="Q294" s="91"/>
      <c r="R294" s="62" t="s">
        <v>516</v>
      </c>
      <c r="S294" s="58"/>
      <c r="T294" s="62" t="s">
        <v>517</v>
      </c>
      <c r="U294" s="92" t="s">
        <v>1442</v>
      </c>
      <c r="V294" s="92"/>
      <c r="W294" s="92" t="s">
        <v>596</v>
      </c>
      <c r="X294" s="92"/>
      <c r="Y294" s="92"/>
      <c r="Z294" s="92" t="s">
        <v>1446</v>
      </c>
      <c r="AA294" s="92" t="s">
        <v>1447</v>
      </c>
      <c r="AB294" s="1"/>
      <c r="AC294" s="1"/>
      <c r="AD294" s="87"/>
      <c r="AE294" s="87"/>
      <c r="AF294" s="87"/>
      <c r="AG294" s="87"/>
      <c r="AH294" s="87"/>
    </row>
    <row r="295">
      <c r="A295" s="88">
        <v>669.0</v>
      </c>
      <c r="B295" s="61" t="s">
        <v>1448</v>
      </c>
      <c r="C295" s="89" t="s">
        <v>1449</v>
      </c>
      <c r="D295" s="62" t="s">
        <v>1242</v>
      </c>
      <c r="E295" s="2" t="s">
        <v>636</v>
      </c>
      <c r="F295" s="1" t="s">
        <v>728</v>
      </c>
      <c r="G295" s="58" t="s">
        <v>509</v>
      </c>
      <c r="H295" s="58"/>
      <c r="I295" s="58" t="s">
        <v>473</v>
      </c>
      <c r="J295" s="58"/>
      <c r="K295" s="90" t="s">
        <v>774</v>
      </c>
      <c r="L295" s="90" t="s">
        <v>511</v>
      </c>
      <c r="M295" s="91" t="s">
        <v>512</v>
      </c>
      <c r="N295" s="91"/>
      <c r="O295" s="91" t="s">
        <v>514</v>
      </c>
      <c r="P295" s="91"/>
      <c r="Q295" s="91"/>
      <c r="R295" s="62" t="s">
        <v>516</v>
      </c>
      <c r="S295" s="58"/>
      <c r="T295" s="62" t="s">
        <v>517</v>
      </c>
      <c r="U295" s="92" t="s">
        <v>1435</v>
      </c>
      <c r="V295" s="92"/>
      <c r="W295" s="95" t="s">
        <v>596</v>
      </c>
      <c r="X295" s="95" t="s">
        <v>578</v>
      </c>
      <c r="Y295" s="92"/>
      <c r="Z295" s="93" t="s">
        <v>1450</v>
      </c>
      <c r="AA295" s="92"/>
      <c r="AB295" s="1"/>
      <c r="AC295" s="1"/>
      <c r="AD295" s="87"/>
      <c r="AE295" s="87"/>
      <c r="AF295" s="87"/>
      <c r="AG295" s="87"/>
      <c r="AH295" s="87"/>
    </row>
    <row r="296">
      <c r="A296" s="88">
        <v>670.0</v>
      </c>
      <c r="B296" s="61" t="s">
        <v>1451</v>
      </c>
      <c r="C296" s="89" t="s">
        <v>1452</v>
      </c>
      <c r="D296" s="62" t="s">
        <v>1242</v>
      </c>
      <c r="E296" s="2" t="s">
        <v>636</v>
      </c>
      <c r="F296" s="1" t="s">
        <v>780</v>
      </c>
      <c r="G296" s="58" t="s">
        <v>509</v>
      </c>
      <c r="H296" s="58"/>
      <c r="I296" s="58" t="s">
        <v>473</v>
      </c>
      <c r="J296" s="58"/>
      <c r="K296" s="90" t="s">
        <v>702</v>
      </c>
      <c r="L296" s="90" t="s">
        <v>511</v>
      </c>
      <c r="M296" s="90"/>
      <c r="N296" s="90"/>
      <c r="O296" s="90"/>
      <c r="P296" s="90"/>
      <c r="Q296" s="107"/>
      <c r="R296" s="62" t="s">
        <v>516</v>
      </c>
      <c r="S296" s="58"/>
      <c r="T296" s="62" t="s">
        <v>517</v>
      </c>
      <c r="U296" s="92" t="s">
        <v>1433</v>
      </c>
      <c r="V296" s="92"/>
      <c r="W296" s="92"/>
      <c r="X296" s="95" t="s">
        <v>578</v>
      </c>
      <c r="Y296" s="92"/>
      <c r="Z296" s="92" t="s">
        <v>1430</v>
      </c>
      <c r="AA296" s="92" t="s">
        <v>1453</v>
      </c>
      <c r="AB296" s="1"/>
      <c r="AC296" s="1"/>
      <c r="AD296" s="87"/>
      <c r="AE296" s="87"/>
      <c r="AF296" s="87"/>
      <c r="AG296" s="87"/>
      <c r="AH296" s="87"/>
    </row>
    <row r="297">
      <c r="A297" s="88">
        <v>671.0</v>
      </c>
      <c r="B297" s="61" t="s">
        <v>1454</v>
      </c>
      <c r="C297" s="89" t="s">
        <v>1455</v>
      </c>
      <c r="D297" s="62" t="s">
        <v>1242</v>
      </c>
      <c r="E297" s="2" t="s">
        <v>636</v>
      </c>
      <c r="F297" s="1" t="s">
        <v>595</v>
      </c>
      <c r="G297" s="58" t="s">
        <v>509</v>
      </c>
      <c r="H297" s="58"/>
      <c r="I297" s="58" t="s">
        <v>473</v>
      </c>
      <c r="J297" s="58"/>
      <c r="K297" s="90" t="s">
        <v>1239</v>
      </c>
      <c r="L297" s="90" t="s">
        <v>511</v>
      </c>
      <c r="M297" s="91" t="s">
        <v>524</v>
      </c>
      <c r="N297" s="91"/>
      <c r="O297" s="91" t="s">
        <v>576</v>
      </c>
      <c r="P297" s="91"/>
      <c r="Q297" s="91"/>
      <c r="R297" s="62" t="s">
        <v>516</v>
      </c>
      <c r="S297" s="62" t="s">
        <v>570</v>
      </c>
      <c r="T297" s="62" t="s">
        <v>517</v>
      </c>
      <c r="U297" s="92" t="s">
        <v>1456</v>
      </c>
      <c r="V297" s="92"/>
      <c r="W297" s="95" t="s">
        <v>596</v>
      </c>
      <c r="X297" s="92"/>
      <c r="Y297" s="92"/>
      <c r="Z297" s="93" t="s">
        <v>1457</v>
      </c>
      <c r="AA297" s="92"/>
      <c r="AB297" s="1"/>
      <c r="AC297" s="1"/>
      <c r="AD297" s="87"/>
      <c r="AE297" s="87"/>
      <c r="AF297" s="87"/>
      <c r="AG297" s="87"/>
      <c r="AH297" s="87"/>
    </row>
    <row r="298">
      <c r="A298" s="88">
        <v>672.0</v>
      </c>
      <c r="B298" s="61" t="s">
        <v>1458</v>
      </c>
      <c r="C298" s="89" t="s">
        <v>1459</v>
      </c>
      <c r="D298" s="62" t="s">
        <v>1242</v>
      </c>
      <c r="E298" s="2" t="s">
        <v>636</v>
      </c>
      <c r="F298" s="1" t="s">
        <v>595</v>
      </c>
      <c r="G298" s="58" t="s">
        <v>509</v>
      </c>
      <c r="H298" s="58"/>
      <c r="I298" s="58" t="s">
        <v>473</v>
      </c>
      <c r="J298" s="58"/>
      <c r="K298" s="90" t="s">
        <v>1460</v>
      </c>
      <c r="L298" s="90" t="s">
        <v>511</v>
      </c>
      <c r="M298" s="91" t="s">
        <v>512</v>
      </c>
      <c r="N298" s="91"/>
      <c r="O298" s="91" t="s">
        <v>514</v>
      </c>
      <c r="P298" s="91"/>
      <c r="Q298" s="91"/>
      <c r="R298" s="62" t="s">
        <v>516</v>
      </c>
      <c r="S298" s="58"/>
      <c r="T298" s="62" t="s">
        <v>517</v>
      </c>
      <c r="U298" s="92" t="s">
        <v>1461</v>
      </c>
      <c r="V298" s="92"/>
      <c r="W298" s="92"/>
      <c r="X298" s="95" t="s">
        <v>578</v>
      </c>
      <c r="Y298" s="92"/>
      <c r="Z298" s="92" t="s">
        <v>1462</v>
      </c>
      <c r="AA298" s="92" t="s">
        <v>1456</v>
      </c>
      <c r="AB298" s="1"/>
      <c r="AC298" s="1"/>
      <c r="AD298" s="87"/>
      <c r="AE298" s="87"/>
      <c r="AF298" s="87"/>
      <c r="AG298" s="87"/>
      <c r="AH298" s="87"/>
    </row>
    <row r="299">
      <c r="A299" s="88">
        <v>673.0</v>
      </c>
      <c r="B299" s="61" t="s">
        <v>1463</v>
      </c>
      <c r="C299" s="89" t="s">
        <v>1464</v>
      </c>
      <c r="D299" s="62" t="s">
        <v>1242</v>
      </c>
      <c r="E299" s="2" t="s">
        <v>636</v>
      </c>
      <c r="F299" s="1" t="s">
        <v>595</v>
      </c>
      <c r="G299" s="58" t="s">
        <v>509</v>
      </c>
      <c r="H299" s="58"/>
      <c r="I299" s="58" t="s">
        <v>473</v>
      </c>
      <c r="J299" s="58"/>
      <c r="K299" s="90" t="s">
        <v>1460</v>
      </c>
      <c r="L299" s="90" t="s">
        <v>511</v>
      </c>
      <c r="M299" s="91" t="s">
        <v>512</v>
      </c>
      <c r="N299" s="91"/>
      <c r="O299" s="91" t="s">
        <v>514</v>
      </c>
      <c r="P299" s="91"/>
      <c r="Q299" s="91"/>
      <c r="R299" s="62" t="s">
        <v>516</v>
      </c>
      <c r="S299" s="62" t="s">
        <v>570</v>
      </c>
      <c r="T299" s="62" t="s">
        <v>517</v>
      </c>
      <c r="U299" s="92" t="s">
        <v>1461</v>
      </c>
      <c r="V299" s="92"/>
      <c r="W299" s="92"/>
      <c r="X299" s="95" t="s">
        <v>578</v>
      </c>
      <c r="Y299" s="92"/>
      <c r="Z299" s="92" t="s">
        <v>1465</v>
      </c>
      <c r="AA299" s="92" t="s">
        <v>1456</v>
      </c>
      <c r="AB299" s="1"/>
      <c r="AC299" s="1"/>
      <c r="AD299" s="87"/>
      <c r="AE299" s="87"/>
      <c r="AF299" s="87"/>
      <c r="AG299" s="87"/>
      <c r="AH299" s="87"/>
    </row>
    <row r="300">
      <c r="A300" s="88">
        <v>674.0</v>
      </c>
      <c r="B300" s="61" t="s">
        <v>1466</v>
      </c>
      <c r="C300" s="89" t="s">
        <v>1467</v>
      </c>
      <c r="D300" s="62" t="s">
        <v>1242</v>
      </c>
      <c r="E300" s="2" t="s">
        <v>636</v>
      </c>
      <c r="F300" s="1" t="s">
        <v>1000</v>
      </c>
      <c r="G300" s="58" t="s">
        <v>509</v>
      </c>
      <c r="H300" s="58"/>
      <c r="I300" s="58" t="s">
        <v>473</v>
      </c>
      <c r="J300" s="58"/>
      <c r="K300" s="90" t="s">
        <v>597</v>
      </c>
      <c r="L300" s="90" t="s">
        <v>511</v>
      </c>
      <c r="M300" s="91" t="s">
        <v>512</v>
      </c>
      <c r="N300" s="91"/>
      <c r="O300" s="91" t="s">
        <v>514</v>
      </c>
      <c r="P300" s="91"/>
      <c r="Q300" s="91"/>
      <c r="R300" s="62" t="s">
        <v>516</v>
      </c>
      <c r="S300" s="58"/>
      <c r="T300" s="62" t="s">
        <v>517</v>
      </c>
      <c r="U300" s="92" t="s">
        <v>1468</v>
      </c>
      <c r="V300" s="95" t="s">
        <v>477</v>
      </c>
      <c r="W300" s="95" t="s">
        <v>596</v>
      </c>
      <c r="X300" s="95" t="s">
        <v>652</v>
      </c>
      <c r="Y300" s="92"/>
      <c r="Z300" s="92" t="s">
        <v>1469</v>
      </c>
      <c r="AA300" s="92" t="s">
        <v>1470</v>
      </c>
      <c r="AB300" s="1"/>
      <c r="AC300" s="1"/>
      <c r="AD300" s="87"/>
      <c r="AE300" s="87"/>
      <c r="AF300" s="87"/>
      <c r="AG300" s="87"/>
      <c r="AH300" s="87"/>
    </row>
    <row r="301">
      <c r="A301" s="88">
        <v>675.0</v>
      </c>
      <c r="B301" s="61" t="s">
        <v>1471</v>
      </c>
      <c r="C301" s="89" t="s">
        <v>1472</v>
      </c>
      <c r="D301" s="62" t="s">
        <v>1473</v>
      </c>
      <c r="E301" s="2" t="s">
        <v>636</v>
      </c>
      <c r="F301" s="1" t="s">
        <v>780</v>
      </c>
      <c r="G301" s="58" t="s">
        <v>509</v>
      </c>
      <c r="H301" s="58"/>
      <c r="I301" s="58" t="s">
        <v>473</v>
      </c>
      <c r="J301" s="58"/>
      <c r="K301" s="90" t="s">
        <v>1460</v>
      </c>
      <c r="L301" s="90" t="s">
        <v>511</v>
      </c>
      <c r="M301" s="91" t="s">
        <v>512</v>
      </c>
      <c r="N301" s="91"/>
      <c r="O301" s="91" t="s">
        <v>514</v>
      </c>
      <c r="P301" s="91"/>
      <c r="Q301" s="91"/>
      <c r="R301" s="62" t="s">
        <v>516</v>
      </c>
      <c r="S301" s="58"/>
      <c r="T301" s="62" t="s">
        <v>517</v>
      </c>
      <c r="U301" s="92" t="s">
        <v>1456</v>
      </c>
      <c r="V301" s="92"/>
      <c r="W301" s="95" t="s">
        <v>596</v>
      </c>
      <c r="X301" s="92"/>
      <c r="Y301" s="92"/>
      <c r="Z301" s="93" t="s">
        <v>1474</v>
      </c>
      <c r="AA301" s="92"/>
      <c r="AB301" s="1"/>
      <c r="AC301" s="1"/>
      <c r="AD301" s="87"/>
      <c r="AE301" s="87"/>
      <c r="AF301" s="87"/>
      <c r="AG301" s="87"/>
      <c r="AH301" s="87"/>
    </row>
    <row r="302">
      <c r="A302" s="88">
        <v>676.0</v>
      </c>
      <c r="B302" s="61" t="s">
        <v>1475</v>
      </c>
      <c r="C302" s="89" t="s">
        <v>1476</v>
      </c>
      <c r="D302" s="62" t="s">
        <v>1473</v>
      </c>
      <c r="E302" s="2" t="s">
        <v>636</v>
      </c>
      <c r="F302" s="1" t="s">
        <v>780</v>
      </c>
      <c r="G302" s="58" t="s">
        <v>509</v>
      </c>
      <c r="H302" s="58"/>
      <c r="I302" s="58" t="s">
        <v>473</v>
      </c>
      <c r="J302" s="58"/>
      <c r="K302" s="90" t="s">
        <v>1460</v>
      </c>
      <c r="L302" s="90" t="s">
        <v>511</v>
      </c>
      <c r="M302" s="91" t="s">
        <v>512</v>
      </c>
      <c r="N302" s="91"/>
      <c r="O302" s="91" t="s">
        <v>514</v>
      </c>
      <c r="P302" s="91"/>
      <c r="Q302" s="91"/>
      <c r="R302" s="62" t="s">
        <v>516</v>
      </c>
      <c r="S302" s="58"/>
      <c r="T302" s="62" t="s">
        <v>517</v>
      </c>
      <c r="U302" s="92" t="s">
        <v>1477</v>
      </c>
      <c r="V302" s="92"/>
      <c r="W302" s="95" t="s">
        <v>578</v>
      </c>
      <c r="X302" s="92"/>
      <c r="Y302" s="92"/>
      <c r="Z302" s="92" t="s">
        <v>1478</v>
      </c>
      <c r="AA302" s="92" t="s">
        <v>1477</v>
      </c>
      <c r="AB302" s="1"/>
      <c r="AC302" s="1"/>
      <c r="AD302" s="87"/>
      <c r="AE302" s="87"/>
      <c r="AF302" s="87"/>
      <c r="AG302" s="87"/>
      <c r="AH302" s="87"/>
    </row>
    <row r="303">
      <c r="A303" s="88">
        <v>677.0</v>
      </c>
      <c r="B303" s="61" t="s">
        <v>1479</v>
      </c>
      <c r="C303" s="89" t="s">
        <v>1480</v>
      </c>
      <c r="D303" s="62" t="s">
        <v>1473</v>
      </c>
      <c r="E303" s="2" t="s">
        <v>636</v>
      </c>
      <c r="F303" s="1" t="s">
        <v>1481</v>
      </c>
      <c r="G303" s="58" t="s">
        <v>509</v>
      </c>
      <c r="H303" s="58"/>
      <c r="I303" s="58" t="s">
        <v>473</v>
      </c>
      <c r="J303" s="58"/>
      <c r="K303" s="90" t="s">
        <v>597</v>
      </c>
      <c r="L303" s="90" t="s">
        <v>511</v>
      </c>
      <c r="M303" s="91" t="s">
        <v>541</v>
      </c>
      <c r="N303" s="91"/>
      <c r="O303" s="91" t="s">
        <v>543</v>
      </c>
      <c r="P303" s="91"/>
      <c r="Q303" s="91"/>
      <c r="R303" s="62" t="s">
        <v>516</v>
      </c>
      <c r="S303" s="58"/>
      <c r="T303" s="62" t="s">
        <v>517</v>
      </c>
      <c r="U303" s="92" t="s">
        <v>970</v>
      </c>
      <c r="V303" s="92"/>
      <c r="W303" s="92"/>
      <c r="X303" s="92"/>
      <c r="Y303" s="92"/>
      <c r="Z303" s="92" t="s">
        <v>1482</v>
      </c>
      <c r="AA303" s="92" t="s">
        <v>1483</v>
      </c>
      <c r="AB303" s="1"/>
      <c r="AC303" s="1"/>
      <c r="AD303" s="87"/>
      <c r="AE303" s="87"/>
      <c r="AF303" s="87"/>
      <c r="AG303" s="87"/>
      <c r="AH303" s="87"/>
    </row>
    <row r="304">
      <c r="A304" s="88">
        <v>679.0</v>
      </c>
      <c r="B304" s="61" t="s">
        <v>1484</v>
      </c>
      <c r="C304" s="89" t="s">
        <v>1485</v>
      </c>
      <c r="D304" s="62" t="s">
        <v>1473</v>
      </c>
      <c r="E304" s="2" t="s">
        <v>636</v>
      </c>
      <c r="F304" s="1" t="s">
        <v>728</v>
      </c>
      <c r="G304" s="58" t="s">
        <v>509</v>
      </c>
      <c r="H304" s="58"/>
      <c r="I304" s="58" t="s">
        <v>473</v>
      </c>
      <c r="J304" s="58"/>
      <c r="K304" s="90" t="s">
        <v>597</v>
      </c>
      <c r="L304" s="90" t="s">
        <v>511</v>
      </c>
      <c r="M304" s="91" t="s">
        <v>512</v>
      </c>
      <c r="N304" s="91"/>
      <c r="O304" s="91" t="s">
        <v>514</v>
      </c>
      <c r="P304" s="91"/>
      <c r="Q304" s="91"/>
      <c r="R304" s="62" t="s">
        <v>516</v>
      </c>
      <c r="S304" s="58"/>
      <c r="T304" s="62" t="s">
        <v>517</v>
      </c>
      <c r="U304" s="93" t="s">
        <v>1456</v>
      </c>
      <c r="V304" s="92"/>
      <c r="W304" s="95" t="s">
        <v>596</v>
      </c>
      <c r="X304" s="92"/>
      <c r="Y304" s="92"/>
      <c r="Z304" s="92" t="s">
        <v>1486</v>
      </c>
      <c r="AA304" s="92" t="s">
        <v>1487</v>
      </c>
      <c r="AB304" s="1"/>
      <c r="AC304" s="1"/>
      <c r="AD304" s="87"/>
      <c r="AE304" s="87"/>
      <c r="AF304" s="87"/>
      <c r="AG304" s="87"/>
      <c r="AH304" s="87"/>
    </row>
    <row r="305">
      <c r="A305" s="88">
        <v>680.0</v>
      </c>
      <c r="B305" s="61" t="s">
        <v>1488</v>
      </c>
      <c r="C305" s="89" t="s">
        <v>1489</v>
      </c>
      <c r="D305" s="62" t="s">
        <v>1473</v>
      </c>
      <c r="E305" s="2" t="s">
        <v>636</v>
      </c>
      <c r="F305" s="1" t="s">
        <v>780</v>
      </c>
      <c r="G305" s="58" t="s">
        <v>509</v>
      </c>
      <c r="H305" s="58"/>
      <c r="I305" s="58" t="s">
        <v>473</v>
      </c>
      <c r="J305" s="58"/>
      <c r="K305" s="90" t="s">
        <v>1460</v>
      </c>
      <c r="L305" s="90" t="s">
        <v>511</v>
      </c>
      <c r="M305" s="91" t="s">
        <v>512</v>
      </c>
      <c r="N305" s="91"/>
      <c r="O305" s="91" t="s">
        <v>514</v>
      </c>
      <c r="P305" s="91"/>
      <c r="Q305" s="91"/>
      <c r="R305" s="62" t="s">
        <v>516</v>
      </c>
      <c r="S305" s="58"/>
      <c r="T305" s="62" t="s">
        <v>517</v>
      </c>
      <c r="U305" s="93" t="s">
        <v>1446</v>
      </c>
      <c r="V305" s="92"/>
      <c r="W305" s="95" t="s">
        <v>596</v>
      </c>
      <c r="X305" s="92"/>
      <c r="Y305" s="92"/>
      <c r="Z305" s="92" t="s">
        <v>1490</v>
      </c>
      <c r="AA305" s="92" t="s">
        <v>1491</v>
      </c>
      <c r="AB305" s="1"/>
      <c r="AC305" s="1"/>
      <c r="AD305" s="87"/>
      <c r="AE305" s="87"/>
      <c r="AF305" s="87"/>
      <c r="AG305" s="87"/>
      <c r="AH305" s="87"/>
    </row>
    <row r="306">
      <c r="A306" s="88">
        <v>681.0</v>
      </c>
      <c r="B306" s="61" t="s">
        <v>1492</v>
      </c>
      <c r="C306" s="89" t="s">
        <v>1493</v>
      </c>
      <c r="D306" s="62" t="s">
        <v>1473</v>
      </c>
      <c r="E306" s="2" t="s">
        <v>636</v>
      </c>
      <c r="F306" s="1"/>
      <c r="G306" s="58" t="s">
        <v>509</v>
      </c>
      <c r="H306" s="58"/>
      <c r="I306" s="58" t="s">
        <v>563</v>
      </c>
      <c r="J306" s="58"/>
      <c r="K306" s="90" t="s">
        <v>597</v>
      </c>
      <c r="L306" s="90" t="s">
        <v>523</v>
      </c>
      <c r="M306" s="90"/>
      <c r="N306" s="90"/>
      <c r="O306" s="90"/>
      <c r="P306" s="90"/>
      <c r="Q306" s="107"/>
      <c r="R306" s="62" t="s">
        <v>516</v>
      </c>
      <c r="S306" s="62" t="s">
        <v>570</v>
      </c>
      <c r="T306" s="62" t="s">
        <v>517</v>
      </c>
      <c r="U306" s="92" t="s">
        <v>1494</v>
      </c>
      <c r="V306" s="95" t="s">
        <v>467</v>
      </c>
      <c r="W306" s="92"/>
      <c r="X306" s="92"/>
      <c r="Y306" s="92"/>
      <c r="Z306" s="92" t="s">
        <v>1495</v>
      </c>
      <c r="AA306" s="92" t="s">
        <v>1494</v>
      </c>
      <c r="AB306" s="1"/>
      <c r="AC306" s="1"/>
      <c r="AD306" s="87"/>
      <c r="AE306" s="87"/>
      <c r="AF306" s="87"/>
      <c r="AG306" s="87"/>
      <c r="AH306" s="87"/>
    </row>
    <row r="307">
      <c r="A307" s="88">
        <v>682.0</v>
      </c>
      <c r="B307" s="61" t="s">
        <v>1496</v>
      </c>
      <c r="C307" s="89" t="s">
        <v>1497</v>
      </c>
      <c r="D307" s="62" t="s">
        <v>1473</v>
      </c>
      <c r="E307" s="2" t="s">
        <v>636</v>
      </c>
      <c r="F307" s="1"/>
      <c r="G307" s="58" t="s">
        <v>509</v>
      </c>
      <c r="H307" s="58"/>
      <c r="I307" s="58" t="s">
        <v>563</v>
      </c>
      <c r="J307" s="58"/>
      <c r="K307" s="90" t="s">
        <v>597</v>
      </c>
      <c r="L307" s="90" t="s">
        <v>523</v>
      </c>
      <c r="M307" s="90"/>
      <c r="N307" s="90"/>
      <c r="O307" s="90"/>
      <c r="P307" s="90"/>
      <c r="Q307" s="107"/>
      <c r="R307" s="62" t="s">
        <v>516</v>
      </c>
      <c r="S307" s="62" t="s">
        <v>570</v>
      </c>
      <c r="T307" s="62" t="s">
        <v>517</v>
      </c>
      <c r="U307" s="92" t="s">
        <v>1498</v>
      </c>
      <c r="V307" s="95" t="s">
        <v>511</v>
      </c>
      <c r="W307" s="92"/>
      <c r="X307" s="92"/>
      <c r="Y307" s="92"/>
      <c r="Z307" s="93" t="s">
        <v>1499</v>
      </c>
      <c r="AA307" s="92"/>
      <c r="AB307" s="1"/>
      <c r="AC307" s="1"/>
      <c r="AD307" s="87"/>
      <c r="AE307" s="87"/>
      <c r="AF307" s="87"/>
      <c r="AG307" s="87"/>
      <c r="AH307" s="87"/>
    </row>
    <row r="308">
      <c r="A308" s="88">
        <v>683.0</v>
      </c>
      <c r="B308" s="61" t="s">
        <v>1500</v>
      </c>
      <c r="C308" s="89" t="s">
        <v>1501</v>
      </c>
      <c r="D308" s="62" t="s">
        <v>1473</v>
      </c>
      <c r="E308" s="2" t="s">
        <v>636</v>
      </c>
      <c r="F308" s="1"/>
      <c r="G308" s="58" t="s">
        <v>509</v>
      </c>
      <c r="H308" s="58"/>
      <c r="I308" s="58" t="s">
        <v>563</v>
      </c>
      <c r="J308" s="58"/>
      <c r="K308" s="90" t="s">
        <v>597</v>
      </c>
      <c r="L308" s="90" t="s">
        <v>523</v>
      </c>
      <c r="M308" s="90"/>
      <c r="N308" s="90"/>
      <c r="O308" s="90"/>
      <c r="P308" s="90"/>
      <c r="Q308" s="107"/>
      <c r="R308" s="62" t="s">
        <v>516</v>
      </c>
      <c r="S308" s="62" t="s">
        <v>570</v>
      </c>
      <c r="T308" s="62" t="s">
        <v>517</v>
      </c>
      <c r="U308" s="93" t="s">
        <v>1502</v>
      </c>
      <c r="V308" s="92"/>
      <c r="W308" s="92"/>
      <c r="X308" s="95" t="s">
        <v>596</v>
      </c>
      <c r="Y308" s="92"/>
      <c r="Z308" s="93" t="s">
        <v>1503</v>
      </c>
      <c r="AA308" s="92"/>
      <c r="AB308" s="1"/>
      <c r="AC308" s="1"/>
      <c r="AD308" s="87"/>
      <c r="AE308" s="87"/>
      <c r="AF308" s="87"/>
      <c r="AG308" s="87"/>
      <c r="AH308" s="87"/>
    </row>
    <row r="309">
      <c r="A309" s="88">
        <v>684.0</v>
      </c>
      <c r="B309" s="61" t="s">
        <v>1504</v>
      </c>
      <c r="C309" s="89" t="s">
        <v>1505</v>
      </c>
      <c r="D309" s="62" t="s">
        <v>1473</v>
      </c>
      <c r="E309" s="2" t="s">
        <v>636</v>
      </c>
      <c r="F309" s="1" t="s">
        <v>595</v>
      </c>
      <c r="G309" s="58" t="s">
        <v>509</v>
      </c>
      <c r="H309" s="58"/>
      <c r="I309" s="58" t="s">
        <v>473</v>
      </c>
      <c r="J309" s="58"/>
      <c r="K309" s="90" t="s">
        <v>597</v>
      </c>
      <c r="L309" s="90" t="s">
        <v>511</v>
      </c>
      <c r="M309" s="91" t="s">
        <v>512</v>
      </c>
      <c r="N309" s="91"/>
      <c r="O309" s="91" t="s">
        <v>514</v>
      </c>
      <c r="P309" s="91"/>
      <c r="Q309" s="91"/>
      <c r="R309" s="62" t="s">
        <v>516</v>
      </c>
      <c r="S309" s="58"/>
      <c r="T309" s="62" t="s">
        <v>517</v>
      </c>
      <c r="U309" s="92" t="s">
        <v>1456</v>
      </c>
      <c r="V309" s="92"/>
      <c r="W309" s="95" t="s">
        <v>596</v>
      </c>
      <c r="X309" s="92"/>
      <c r="Y309" s="92"/>
      <c r="Z309" s="93" t="s">
        <v>1506</v>
      </c>
      <c r="AA309" s="92"/>
      <c r="AB309" s="1"/>
      <c r="AC309" s="1"/>
      <c r="AD309" s="87"/>
      <c r="AE309" s="87"/>
      <c r="AF309" s="87"/>
      <c r="AG309" s="87"/>
      <c r="AH309" s="87"/>
    </row>
    <row r="310">
      <c r="A310" s="88">
        <v>685.0</v>
      </c>
      <c r="B310" s="61" t="s">
        <v>1507</v>
      </c>
      <c r="C310" s="89" t="s">
        <v>1508</v>
      </c>
      <c r="D310" s="62" t="s">
        <v>1473</v>
      </c>
      <c r="E310" s="2" t="s">
        <v>636</v>
      </c>
      <c r="F310" s="1" t="s">
        <v>828</v>
      </c>
      <c r="G310" s="58" t="s">
        <v>509</v>
      </c>
      <c r="H310" s="58"/>
      <c r="I310" s="58" t="s">
        <v>473</v>
      </c>
      <c r="J310" s="58"/>
      <c r="K310" s="90" t="s">
        <v>597</v>
      </c>
      <c r="L310" s="90" t="s">
        <v>523</v>
      </c>
      <c r="M310" s="91" t="s">
        <v>512</v>
      </c>
      <c r="N310" s="91"/>
      <c r="O310" s="91" t="s">
        <v>514</v>
      </c>
      <c r="P310" s="91"/>
      <c r="Q310" s="91"/>
      <c r="R310" s="62" t="s">
        <v>516</v>
      </c>
      <c r="S310" s="58"/>
      <c r="T310" s="62" t="s">
        <v>517</v>
      </c>
      <c r="U310" s="93" t="s">
        <v>1509</v>
      </c>
      <c r="V310" s="95" t="s">
        <v>965</v>
      </c>
      <c r="W310" s="95" t="s">
        <v>1510</v>
      </c>
      <c r="X310" s="92"/>
      <c r="Y310" s="92"/>
      <c r="Z310" s="92" t="s">
        <v>1511</v>
      </c>
      <c r="AA310" s="92" t="s">
        <v>1512</v>
      </c>
      <c r="AB310" s="1"/>
      <c r="AC310" s="1"/>
      <c r="AD310" s="87"/>
      <c r="AE310" s="87"/>
      <c r="AF310" s="87"/>
      <c r="AG310" s="87"/>
      <c r="AH310" s="87"/>
    </row>
    <row r="311">
      <c r="A311" s="88">
        <v>686.0</v>
      </c>
      <c r="B311" s="61" t="s">
        <v>1513</v>
      </c>
      <c r="C311" s="89" t="s">
        <v>1514</v>
      </c>
      <c r="D311" s="62" t="s">
        <v>1473</v>
      </c>
      <c r="E311" s="2" t="s">
        <v>636</v>
      </c>
      <c r="F311" s="94" t="s">
        <v>1515</v>
      </c>
      <c r="G311" s="58" t="s">
        <v>509</v>
      </c>
      <c r="H311" s="58"/>
      <c r="I311" s="58" t="s">
        <v>473</v>
      </c>
      <c r="J311" s="58"/>
      <c r="K311" s="90" t="s">
        <v>1460</v>
      </c>
      <c r="L311" s="90" t="s">
        <v>523</v>
      </c>
      <c r="M311" s="91" t="s">
        <v>512</v>
      </c>
      <c r="N311" s="91"/>
      <c r="O311" s="91" t="s">
        <v>514</v>
      </c>
      <c r="P311" s="91"/>
      <c r="Q311" s="91"/>
      <c r="R311" s="62" t="s">
        <v>516</v>
      </c>
      <c r="S311" s="58"/>
      <c r="T311" s="62" t="s">
        <v>517</v>
      </c>
      <c r="U311" s="93" t="s">
        <v>1456</v>
      </c>
      <c r="V311" s="92"/>
      <c r="W311" s="92"/>
      <c r="X311" s="92"/>
      <c r="Y311" s="92"/>
      <c r="Z311" s="92" t="s">
        <v>1516</v>
      </c>
      <c r="AA311" s="92" t="s">
        <v>1517</v>
      </c>
      <c r="AB311" s="1"/>
      <c r="AC311" s="1"/>
      <c r="AD311" s="87"/>
      <c r="AE311" s="87"/>
      <c r="AF311" s="87"/>
      <c r="AG311" s="87"/>
      <c r="AH311" s="87"/>
    </row>
    <row r="312">
      <c r="A312" s="88">
        <v>687.0</v>
      </c>
      <c r="B312" s="61" t="s">
        <v>1518</v>
      </c>
      <c r="C312" s="89" t="s">
        <v>1519</v>
      </c>
      <c r="D312" s="62" t="s">
        <v>1473</v>
      </c>
      <c r="E312" s="2" t="s">
        <v>636</v>
      </c>
      <c r="F312" s="1"/>
      <c r="G312" s="58" t="s">
        <v>509</v>
      </c>
      <c r="H312" s="58"/>
      <c r="I312" s="58" t="s">
        <v>563</v>
      </c>
      <c r="J312" s="58"/>
      <c r="K312" s="90" t="s">
        <v>597</v>
      </c>
      <c r="L312" s="90" t="s">
        <v>511</v>
      </c>
      <c r="M312" s="90"/>
      <c r="N312" s="90"/>
      <c r="O312" s="90"/>
      <c r="P312" s="90"/>
      <c r="Q312" s="107"/>
      <c r="R312" s="62" t="s">
        <v>516</v>
      </c>
      <c r="S312" s="62" t="s">
        <v>570</v>
      </c>
      <c r="T312" s="62" t="s">
        <v>517</v>
      </c>
      <c r="U312" s="92" t="s">
        <v>1520</v>
      </c>
      <c r="V312" s="92"/>
      <c r="W312" s="92"/>
      <c r="X312" s="95" t="s">
        <v>578</v>
      </c>
      <c r="Y312" s="92"/>
      <c r="Z312" s="93" t="s">
        <v>1521</v>
      </c>
      <c r="AA312" s="92"/>
      <c r="AB312" s="1"/>
      <c r="AC312" s="1"/>
      <c r="AD312" s="87"/>
      <c r="AE312" s="87"/>
      <c r="AF312" s="87"/>
      <c r="AG312" s="87"/>
      <c r="AH312" s="87"/>
    </row>
    <row r="313">
      <c r="A313" s="88">
        <v>688.0</v>
      </c>
      <c r="B313" s="61" t="s">
        <v>1522</v>
      </c>
      <c r="C313" s="89" t="s">
        <v>1523</v>
      </c>
      <c r="D313" s="62" t="s">
        <v>1473</v>
      </c>
      <c r="E313" s="2" t="s">
        <v>636</v>
      </c>
      <c r="F313" s="1"/>
      <c r="G313" s="58" t="s">
        <v>509</v>
      </c>
      <c r="H313" s="58"/>
      <c r="I313" s="58" t="s">
        <v>563</v>
      </c>
      <c r="J313" s="58"/>
      <c r="K313" s="90" t="s">
        <v>597</v>
      </c>
      <c r="L313" s="90" t="s">
        <v>523</v>
      </c>
      <c r="M313" s="90"/>
      <c r="N313" s="90"/>
      <c r="O313" s="90"/>
      <c r="P313" s="90"/>
      <c r="Q313" s="107"/>
      <c r="R313" s="62" t="s">
        <v>516</v>
      </c>
      <c r="S313" s="62" t="s">
        <v>570</v>
      </c>
      <c r="T313" s="62" t="s">
        <v>517</v>
      </c>
      <c r="U313" s="92" t="s">
        <v>1433</v>
      </c>
      <c r="V313" s="92"/>
      <c r="W313" s="92"/>
      <c r="X313" s="95" t="s">
        <v>578</v>
      </c>
      <c r="Y313" s="92"/>
      <c r="Z313" s="92" t="s">
        <v>1524</v>
      </c>
      <c r="AA313" s="92" t="s">
        <v>1525</v>
      </c>
      <c r="AB313" s="1"/>
      <c r="AC313" s="1"/>
      <c r="AD313" s="87"/>
      <c r="AE313" s="87"/>
      <c r="AF313" s="87"/>
      <c r="AG313" s="87"/>
      <c r="AH313" s="87"/>
    </row>
    <row r="314">
      <c r="A314" s="88">
        <v>689.0</v>
      </c>
      <c r="B314" s="61" t="s">
        <v>1526</v>
      </c>
      <c r="C314" s="89" t="s">
        <v>1527</v>
      </c>
      <c r="D314" s="62" t="s">
        <v>1473</v>
      </c>
      <c r="E314" s="2" t="s">
        <v>636</v>
      </c>
      <c r="F314" s="1" t="s">
        <v>522</v>
      </c>
      <c r="G314" s="58" t="s">
        <v>509</v>
      </c>
      <c r="H314" s="58"/>
      <c r="I314" s="58" t="s">
        <v>473</v>
      </c>
      <c r="J314" s="58"/>
      <c r="K314" s="90" t="s">
        <v>1460</v>
      </c>
      <c r="L314" s="90" t="s">
        <v>511</v>
      </c>
      <c r="M314" s="91" t="s">
        <v>512</v>
      </c>
      <c r="N314" s="91"/>
      <c r="O314" s="91" t="s">
        <v>514</v>
      </c>
      <c r="P314" s="91"/>
      <c r="Q314" s="91"/>
      <c r="R314" s="62" t="s">
        <v>516</v>
      </c>
      <c r="S314" s="58"/>
      <c r="T314" s="62" t="s">
        <v>517</v>
      </c>
      <c r="U314" s="92" t="s">
        <v>1528</v>
      </c>
      <c r="V314" s="92"/>
      <c r="W314" s="95" t="s">
        <v>596</v>
      </c>
      <c r="X314" s="92"/>
      <c r="Y314" s="92"/>
      <c r="Z314" s="93" t="s">
        <v>1529</v>
      </c>
      <c r="AA314" s="92"/>
      <c r="AB314" s="1"/>
      <c r="AC314" s="1"/>
      <c r="AD314" s="87"/>
      <c r="AE314" s="87"/>
      <c r="AF314" s="87"/>
      <c r="AG314" s="87"/>
      <c r="AH314" s="87"/>
    </row>
    <row r="315">
      <c r="A315" s="88">
        <v>690.0</v>
      </c>
      <c r="B315" s="61" t="s">
        <v>1530</v>
      </c>
      <c r="C315" s="89" t="s">
        <v>1531</v>
      </c>
      <c r="D315" s="62" t="s">
        <v>1473</v>
      </c>
      <c r="E315" s="2" t="s">
        <v>636</v>
      </c>
      <c r="F315" s="1" t="s">
        <v>522</v>
      </c>
      <c r="G315" s="58" t="s">
        <v>509</v>
      </c>
      <c r="H315" s="58"/>
      <c r="I315" s="58" t="s">
        <v>473</v>
      </c>
      <c r="J315" s="58"/>
      <c r="K315" s="90" t="s">
        <v>1460</v>
      </c>
      <c r="L315" s="90" t="s">
        <v>511</v>
      </c>
      <c r="M315" s="91" t="s">
        <v>512</v>
      </c>
      <c r="N315" s="91"/>
      <c r="O315" s="91" t="s">
        <v>514</v>
      </c>
      <c r="P315" s="91"/>
      <c r="Q315" s="91"/>
      <c r="R315" s="62" t="s">
        <v>516</v>
      </c>
      <c r="S315" s="58"/>
      <c r="T315" s="62" t="s">
        <v>517</v>
      </c>
      <c r="U315" s="92" t="s">
        <v>1528</v>
      </c>
      <c r="V315" s="92"/>
      <c r="W315" s="95" t="s">
        <v>596</v>
      </c>
      <c r="X315" s="92"/>
      <c r="Y315" s="92"/>
      <c r="Z315" s="93" t="s">
        <v>1532</v>
      </c>
      <c r="AA315" s="92"/>
      <c r="AB315" s="1"/>
      <c r="AC315" s="1"/>
      <c r="AD315" s="87"/>
      <c r="AE315" s="87"/>
      <c r="AF315" s="87"/>
      <c r="AG315" s="87"/>
      <c r="AH315" s="87"/>
    </row>
    <row r="316">
      <c r="A316" s="88">
        <v>691.0</v>
      </c>
      <c r="B316" s="61" t="s">
        <v>1533</v>
      </c>
      <c r="C316" s="89" t="s">
        <v>1534</v>
      </c>
      <c r="D316" s="62" t="s">
        <v>1473</v>
      </c>
      <c r="E316" s="2" t="s">
        <v>636</v>
      </c>
      <c r="F316" s="1" t="s">
        <v>508</v>
      </c>
      <c r="G316" s="58" t="s">
        <v>509</v>
      </c>
      <c r="H316" s="58"/>
      <c r="I316" s="58" t="s">
        <v>473</v>
      </c>
      <c r="J316" s="58"/>
      <c r="K316" s="90" t="s">
        <v>597</v>
      </c>
      <c r="L316" s="90" t="s">
        <v>511</v>
      </c>
      <c r="M316" s="91" t="s">
        <v>512</v>
      </c>
      <c r="N316" s="91"/>
      <c r="O316" s="91" t="s">
        <v>514</v>
      </c>
      <c r="P316" s="91"/>
      <c r="Q316" s="91"/>
      <c r="R316" s="62" t="s">
        <v>516</v>
      </c>
      <c r="S316" s="58"/>
      <c r="T316" s="62" t="s">
        <v>517</v>
      </c>
      <c r="U316" s="93" t="s">
        <v>1535</v>
      </c>
      <c r="V316" s="92"/>
      <c r="W316" s="95" t="s">
        <v>596</v>
      </c>
      <c r="X316" s="92"/>
      <c r="Y316" s="92"/>
      <c r="Z316" s="93" t="s">
        <v>1536</v>
      </c>
      <c r="AA316" s="92"/>
      <c r="AB316" s="1"/>
      <c r="AC316" s="1"/>
      <c r="AD316" s="87"/>
      <c r="AE316" s="87"/>
      <c r="AF316" s="87"/>
      <c r="AG316" s="87"/>
      <c r="AH316" s="87"/>
    </row>
    <row r="317">
      <c r="A317" s="88">
        <v>692.0</v>
      </c>
      <c r="B317" s="61" t="s">
        <v>1537</v>
      </c>
      <c r="C317" s="89" t="s">
        <v>1538</v>
      </c>
      <c r="D317" s="62" t="s">
        <v>1473</v>
      </c>
      <c r="E317" s="2" t="s">
        <v>636</v>
      </c>
      <c r="F317" s="1"/>
      <c r="G317" s="58" t="s">
        <v>509</v>
      </c>
      <c r="H317" s="58"/>
      <c r="I317" s="58" t="s">
        <v>473</v>
      </c>
      <c r="J317" s="58"/>
      <c r="K317" s="90" t="s">
        <v>597</v>
      </c>
      <c r="L317" s="90" t="s">
        <v>511</v>
      </c>
      <c r="M317" s="91" t="s">
        <v>541</v>
      </c>
      <c r="N317" s="91"/>
      <c r="O317" s="91" t="s">
        <v>543</v>
      </c>
      <c r="P317" s="91"/>
      <c r="Q317" s="91"/>
      <c r="R317" s="62" t="s">
        <v>516</v>
      </c>
      <c r="S317" s="58"/>
      <c r="T317" s="62" t="s">
        <v>517</v>
      </c>
      <c r="U317" s="92"/>
      <c r="V317" s="92"/>
      <c r="W317" s="92"/>
      <c r="X317" s="92"/>
      <c r="Y317" s="92"/>
      <c r="Z317" s="92"/>
      <c r="AA317" s="92" t="s">
        <v>1539</v>
      </c>
      <c r="AB317" s="1"/>
      <c r="AC317" s="1"/>
      <c r="AD317" s="87"/>
      <c r="AE317" s="87"/>
      <c r="AF317" s="87"/>
      <c r="AG317" s="87"/>
      <c r="AH317" s="87"/>
    </row>
    <row r="318">
      <c r="A318" s="88">
        <v>693.0</v>
      </c>
      <c r="B318" s="61" t="s">
        <v>1540</v>
      </c>
      <c r="C318" s="89" t="s">
        <v>1541</v>
      </c>
      <c r="D318" s="62" t="s">
        <v>1473</v>
      </c>
      <c r="E318" s="2" t="s">
        <v>636</v>
      </c>
      <c r="F318" s="94" t="s">
        <v>1515</v>
      </c>
      <c r="G318" s="58" t="s">
        <v>509</v>
      </c>
      <c r="H318" s="58"/>
      <c r="I318" s="58" t="s">
        <v>473</v>
      </c>
      <c r="J318" s="58"/>
      <c r="K318" s="90" t="s">
        <v>597</v>
      </c>
      <c r="L318" s="90" t="s">
        <v>511</v>
      </c>
      <c r="M318" s="91" t="s">
        <v>512</v>
      </c>
      <c r="N318" s="91"/>
      <c r="O318" s="91" t="s">
        <v>514</v>
      </c>
      <c r="P318" s="91"/>
      <c r="Q318" s="91"/>
      <c r="R318" s="62" t="s">
        <v>516</v>
      </c>
      <c r="S318" s="58"/>
      <c r="T318" s="62" t="s">
        <v>517</v>
      </c>
      <c r="U318" s="92" t="s">
        <v>1456</v>
      </c>
      <c r="V318" s="92"/>
      <c r="W318" s="95" t="s">
        <v>596</v>
      </c>
      <c r="X318" s="92"/>
      <c r="Y318" s="92"/>
      <c r="Z318" s="93" t="s">
        <v>1542</v>
      </c>
      <c r="AA318" s="92"/>
      <c r="AB318" s="1"/>
      <c r="AC318" s="1"/>
      <c r="AD318" s="87"/>
      <c r="AE318" s="87"/>
      <c r="AF318" s="87"/>
      <c r="AG318" s="87"/>
      <c r="AH318" s="87"/>
    </row>
    <row r="319">
      <c r="A319" s="88">
        <v>694.0</v>
      </c>
      <c r="B319" s="61" t="s">
        <v>1543</v>
      </c>
      <c r="C319" s="89" t="s">
        <v>1544</v>
      </c>
      <c r="D319" s="62" t="s">
        <v>1473</v>
      </c>
      <c r="E319" s="2" t="s">
        <v>636</v>
      </c>
      <c r="F319" s="1" t="s">
        <v>534</v>
      </c>
      <c r="G319" s="58" t="s">
        <v>509</v>
      </c>
      <c r="H319" s="58"/>
      <c r="I319" s="58" t="s">
        <v>473</v>
      </c>
      <c r="J319" s="58"/>
      <c r="K319" s="90" t="s">
        <v>597</v>
      </c>
      <c r="L319" s="90" t="s">
        <v>511</v>
      </c>
      <c r="M319" s="91" t="s">
        <v>512</v>
      </c>
      <c r="N319" s="91"/>
      <c r="O319" s="91" t="s">
        <v>514</v>
      </c>
      <c r="P319" s="91"/>
      <c r="Q319" s="91"/>
      <c r="R319" s="62" t="s">
        <v>516</v>
      </c>
      <c r="S319" s="58"/>
      <c r="T319" s="62" t="s">
        <v>517</v>
      </c>
      <c r="U319" s="92" t="s">
        <v>1545</v>
      </c>
      <c r="V319" s="95" t="s">
        <v>477</v>
      </c>
      <c r="W319" s="92"/>
      <c r="X319" s="95" t="s">
        <v>578</v>
      </c>
      <c r="Y319" s="92"/>
      <c r="Z319" s="92" t="s">
        <v>1546</v>
      </c>
      <c r="AA319" s="92" t="s">
        <v>1456</v>
      </c>
      <c r="AB319" s="1"/>
      <c r="AC319" s="1"/>
      <c r="AD319" s="87"/>
      <c r="AE319" s="87"/>
      <c r="AF319" s="87"/>
      <c r="AG319" s="87"/>
      <c r="AH319" s="87"/>
    </row>
    <row r="320">
      <c r="A320" s="88">
        <v>695.0</v>
      </c>
      <c r="B320" s="61" t="s">
        <v>1547</v>
      </c>
      <c r="C320" s="89" t="s">
        <v>1548</v>
      </c>
      <c r="D320" s="62" t="s">
        <v>1473</v>
      </c>
      <c r="E320" s="2" t="s">
        <v>636</v>
      </c>
      <c r="F320" s="94" t="s">
        <v>1375</v>
      </c>
      <c r="G320" s="58" t="s">
        <v>509</v>
      </c>
      <c r="H320" s="58"/>
      <c r="I320" s="58" t="s">
        <v>473</v>
      </c>
      <c r="J320" s="58"/>
      <c r="K320" s="90" t="s">
        <v>597</v>
      </c>
      <c r="L320" s="90" t="s">
        <v>511</v>
      </c>
      <c r="M320" s="91" t="s">
        <v>541</v>
      </c>
      <c r="N320" s="91"/>
      <c r="O320" s="91" t="s">
        <v>543</v>
      </c>
      <c r="P320" s="91"/>
      <c r="Q320" s="91"/>
      <c r="R320" s="62" t="s">
        <v>516</v>
      </c>
      <c r="S320" s="58"/>
      <c r="T320" s="62" t="s">
        <v>517</v>
      </c>
      <c r="U320" s="92" t="s">
        <v>1549</v>
      </c>
      <c r="V320" s="92"/>
      <c r="W320" s="95" t="s">
        <v>596</v>
      </c>
      <c r="X320" s="92"/>
      <c r="Y320" s="92"/>
      <c r="Z320" s="93" t="s">
        <v>1550</v>
      </c>
      <c r="AA320" s="92"/>
      <c r="AB320" s="1"/>
      <c r="AC320" s="1"/>
      <c r="AD320" s="87"/>
      <c r="AE320" s="87"/>
      <c r="AF320" s="87"/>
      <c r="AG320" s="87"/>
      <c r="AH320" s="87"/>
    </row>
    <row r="321">
      <c r="A321" s="88">
        <v>696.0</v>
      </c>
      <c r="B321" s="61" t="s">
        <v>1551</v>
      </c>
      <c r="C321" s="89" t="s">
        <v>1552</v>
      </c>
      <c r="D321" s="62" t="s">
        <v>1473</v>
      </c>
      <c r="E321" s="2" t="s">
        <v>636</v>
      </c>
      <c r="F321" s="1" t="s">
        <v>780</v>
      </c>
      <c r="G321" s="58" t="s">
        <v>509</v>
      </c>
      <c r="H321" s="58"/>
      <c r="I321" s="58" t="s">
        <v>473</v>
      </c>
      <c r="J321" s="58"/>
      <c r="K321" s="90" t="s">
        <v>702</v>
      </c>
      <c r="L321" s="90"/>
      <c r="M321" s="90"/>
      <c r="N321" s="90"/>
      <c r="O321" s="90"/>
      <c r="P321" s="90"/>
      <c r="Q321" s="107"/>
      <c r="R321" s="62" t="s">
        <v>516</v>
      </c>
      <c r="S321" s="58"/>
      <c r="T321" s="62" t="s">
        <v>517</v>
      </c>
      <c r="U321" s="92" t="s">
        <v>1433</v>
      </c>
      <c r="V321" s="92"/>
      <c r="W321" s="92"/>
      <c r="X321" s="95" t="s">
        <v>578</v>
      </c>
      <c r="Y321" s="92"/>
      <c r="Z321" s="92" t="s">
        <v>1553</v>
      </c>
      <c r="AA321" s="92" t="s">
        <v>1554</v>
      </c>
      <c r="AB321" s="1"/>
      <c r="AC321" s="1"/>
      <c r="AD321" s="87"/>
      <c r="AE321" s="87"/>
      <c r="AF321" s="87"/>
      <c r="AG321" s="87"/>
      <c r="AH321" s="87"/>
    </row>
    <row r="322">
      <c r="A322" s="88">
        <v>697.0</v>
      </c>
      <c r="B322" s="61" t="s">
        <v>1555</v>
      </c>
      <c r="C322" s="89" t="s">
        <v>1556</v>
      </c>
      <c r="D322" s="62" t="s">
        <v>1473</v>
      </c>
      <c r="E322" s="2" t="s">
        <v>636</v>
      </c>
      <c r="F322" s="1"/>
      <c r="G322" s="58" t="s">
        <v>509</v>
      </c>
      <c r="H322" s="58"/>
      <c r="I322" s="58" t="s">
        <v>473</v>
      </c>
      <c r="J322" s="58"/>
      <c r="K322" s="90" t="s">
        <v>702</v>
      </c>
      <c r="L322" s="90"/>
      <c r="M322" s="90"/>
      <c r="N322" s="90"/>
      <c r="O322" s="90"/>
      <c r="P322" s="90"/>
      <c r="Q322" s="107"/>
      <c r="R322" s="62" t="s">
        <v>516</v>
      </c>
      <c r="S322" s="58"/>
      <c r="T322" s="62" t="s">
        <v>517</v>
      </c>
      <c r="U322" s="92" t="s">
        <v>1433</v>
      </c>
      <c r="V322" s="92"/>
      <c r="W322" s="92"/>
      <c r="X322" s="95" t="s">
        <v>578</v>
      </c>
      <c r="Y322" s="92"/>
      <c r="Z322" s="92" t="s">
        <v>1557</v>
      </c>
      <c r="AA322" s="92" t="s">
        <v>1558</v>
      </c>
      <c r="AB322" s="1"/>
      <c r="AC322" s="1"/>
      <c r="AD322" s="87"/>
      <c r="AE322" s="87"/>
      <c r="AF322" s="87"/>
      <c r="AG322" s="87"/>
      <c r="AH322" s="87"/>
    </row>
    <row r="323">
      <c r="A323" s="88">
        <v>698.0</v>
      </c>
      <c r="B323" s="61" t="s">
        <v>1559</v>
      </c>
      <c r="C323" s="89" t="s">
        <v>1560</v>
      </c>
      <c r="D323" s="62" t="s">
        <v>1473</v>
      </c>
      <c r="E323" s="2" t="s">
        <v>636</v>
      </c>
      <c r="F323" s="1"/>
      <c r="G323" s="58" t="s">
        <v>509</v>
      </c>
      <c r="H323" s="58"/>
      <c r="I323" s="58" t="s">
        <v>473</v>
      </c>
      <c r="J323" s="58"/>
      <c r="K323" s="90" t="s">
        <v>702</v>
      </c>
      <c r="L323" s="90"/>
      <c r="M323" s="90"/>
      <c r="N323" s="90"/>
      <c r="O323" s="90"/>
      <c r="P323" s="90"/>
      <c r="Q323" s="107"/>
      <c r="R323" s="62" t="s">
        <v>516</v>
      </c>
      <c r="S323" s="58"/>
      <c r="T323" s="62" t="s">
        <v>517</v>
      </c>
      <c r="U323" s="92" t="s">
        <v>1545</v>
      </c>
      <c r="V323" s="95" t="s">
        <v>477</v>
      </c>
      <c r="W323" s="92"/>
      <c r="X323" s="95" t="s">
        <v>578</v>
      </c>
      <c r="Y323" s="92"/>
      <c r="Z323" s="92" t="s">
        <v>1561</v>
      </c>
      <c r="AA323" s="92" t="s">
        <v>1562</v>
      </c>
      <c r="AB323" s="1"/>
      <c r="AC323" s="1"/>
      <c r="AD323" s="87"/>
      <c r="AE323" s="87"/>
      <c r="AF323" s="87"/>
      <c r="AG323" s="87"/>
      <c r="AH323" s="87"/>
    </row>
    <row r="324">
      <c r="A324" s="88">
        <v>699.0</v>
      </c>
      <c r="B324" s="61" t="s">
        <v>1563</v>
      </c>
      <c r="C324" s="89" t="s">
        <v>1564</v>
      </c>
      <c r="D324" s="62" t="s">
        <v>1473</v>
      </c>
      <c r="E324" s="2" t="s">
        <v>636</v>
      </c>
      <c r="F324" s="1"/>
      <c r="G324" s="58" t="s">
        <v>509</v>
      </c>
      <c r="H324" s="58"/>
      <c r="I324" s="58" t="s">
        <v>473</v>
      </c>
      <c r="J324" s="58"/>
      <c r="K324" s="90" t="s">
        <v>702</v>
      </c>
      <c r="L324" s="90"/>
      <c r="M324" s="90"/>
      <c r="N324" s="90"/>
      <c r="O324" s="90"/>
      <c r="P324" s="90"/>
      <c r="Q324" s="107"/>
      <c r="R324" s="62" t="s">
        <v>516</v>
      </c>
      <c r="S324" s="58"/>
      <c r="T324" s="62" t="s">
        <v>517</v>
      </c>
      <c r="U324" s="92" t="s">
        <v>1433</v>
      </c>
      <c r="V324" s="92"/>
      <c r="W324" s="92"/>
      <c r="X324" s="95" t="s">
        <v>578</v>
      </c>
      <c r="Y324" s="92"/>
      <c r="Z324" s="92" t="s">
        <v>1565</v>
      </c>
      <c r="AA324" s="92" t="s">
        <v>1566</v>
      </c>
      <c r="AB324" s="1"/>
      <c r="AC324" s="1"/>
      <c r="AD324" s="87"/>
      <c r="AE324" s="87"/>
      <c r="AF324" s="87"/>
      <c r="AG324" s="87"/>
      <c r="AH324" s="87"/>
    </row>
    <row r="325">
      <c r="A325" s="88">
        <v>700.0</v>
      </c>
      <c r="B325" s="61" t="s">
        <v>1567</v>
      </c>
      <c r="C325" s="89" t="s">
        <v>1568</v>
      </c>
      <c r="D325" s="62" t="s">
        <v>1473</v>
      </c>
      <c r="E325" s="2" t="s">
        <v>636</v>
      </c>
      <c r="F325" s="1" t="s">
        <v>595</v>
      </c>
      <c r="G325" s="58" t="s">
        <v>509</v>
      </c>
      <c r="H325" s="58"/>
      <c r="I325" s="58" t="s">
        <v>473</v>
      </c>
      <c r="J325" s="58"/>
      <c r="K325" s="90" t="s">
        <v>702</v>
      </c>
      <c r="L325" s="90" t="s">
        <v>511</v>
      </c>
      <c r="M325" s="91" t="s">
        <v>512</v>
      </c>
      <c r="N325" s="91"/>
      <c r="O325" s="91" t="s">
        <v>514</v>
      </c>
      <c r="P325" s="91"/>
      <c r="Q325" s="91"/>
      <c r="R325" s="62" t="s">
        <v>516</v>
      </c>
      <c r="S325" s="58"/>
      <c r="T325" s="62" t="s">
        <v>517</v>
      </c>
      <c r="U325" s="92" t="s">
        <v>1569</v>
      </c>
      <c r="V325" s="95" t="s">
        <v>477</v>
      </c>
      <c r="W325" s="95" t="s">
        <v>596</v>
      </c>
      <c r="X325" s="95" t="s">
        <v>578</v>
      </c>
      <c r="Y325" s="92"/>
      <c r="Z325" s="92" t="s">
        <v>1570</v>
      </c>
      <c r="AA325" s="92" t="s">
        <v>1571</v>
      </c>
      <c r="AB325" s="1"/>
      <c r="AC325" s="1"/>
      <c r="AD325" s="87"/>
      <c r="AE325" s="87"/>
      <c r="AF325" s="87"/>
      <c r="AG325" s="87"/>
      <c r="AH325" s="87"/>
    </row>
    <row r="326">
      <c r="A326" s="88">
        <v>701.0</v>
      </c>
      <c r="B326" s="61" t="s">
        <v>1572</v>
      </c>
      <c r="C326" s="89" t="s">
        <v>1573</v>
      </c>
      <c r="D326" s="62" t="s">
        <v>1574</v>
      </c>
      <c r="E326" s="2" t="s">
        <v>636</v>
      </c>
      <c r="F326" s="1"/>
      <c r="G326" s="58" t="s">
        <v>509</v>
      </c>
      <c r="H326" s="58"/>
      <c r="I326" s="58" t="s">
        <v>473</v>
      </c>
      <c r="J326" s="58"/>
      <c r="K326" s="90" t="s">
        <v>1460</v>
      </c>
      <c r="L326" s="90" t="s">
        <v>511</v>
      </c>
      <c r="M326" s="91" t="s">
        <v>541</v>
      </c>
      <c r="N326" s="91"/>
      <c r="O326" s="91" t="s">
        <v>543</v>
      </c>
      <c r="P326" s="91"/>
      <c r="Q326" s="91"/>
      <c r="R326" s="62" t="s">
        <v>516</v>
      </c>
      <c r="S326" s="58"/>
      <c r="T326" s="62" t="s">
        <v>517</v>
      </c>
      <c r="U326" s="92" t="s">
        <v>1569</v>
      </c>
      <c r="V326" s="95" t="s">
        <v>477</v>
      </c>
      <c r="W326" s="95" t="s">
        <v>596</v>
      </c>
      <c r="X326" s="95" t="s">
        <v>578</v>
      </c>
      <c r="Y326" s="92"/>
      <c r="Z326" s="92" t="s">
        <v>1575</v>
      </c>
      <c r="AA326" s="92" t="s">
        <v>1576</v>
      </c>
      <c r="AB326" s="1"/>
      <c r="AC326" s="1"/>
      <c r="AD326" s="87"/>
      <c r="AE326" s="87"/>
      <c r="AF326" s="87"/>
      <c r="AG326" s="87"/>
      <c r="AH326" s="87"/>
    </row>
    <row r="327">
      <c r="A327" s="88">
        <v>702.0</v>
      </c>
      <c r="B327" s="61" t="s">
        <v>1577</v>
      </c>
      <c r="C327" s="89" t="s">
        <v>1578</v>
      </c>
      <c r="D327" s="62" t="s">
        <v>1574</v>
      </c>
      <c r="E327" s="2" t="s">
        <v>636</v>
      </c>
      <c r="F327" s="94" t="s">
        <v>734</v>
      </c>
      <c r="G327" s="58" t="s">
        <v>509</v>
      </c>
      <c r="H327" s="58"/>
      <c r="I327" s="58" t="s">
        <v>473</v>
      </c>
      <c r="J327" s="58"/>
      <c r="K327" s="90" t="s">
        <v>597</v>
      </c>
      <c r="L327" s="90" t="s">
        <v>511</v>
      </c>
      <c r="M327" s="91" t="s">
        <v>541</v>
      </c>
      <c r="N327" s="91"/>
      <c r="O327" s="91" t="s">
        <v>543</v>
      </c>
      <c r="P327" s="91"/>
      <c r="Q327" s="91"/>
      <c r="R327" s="62" t="s">
        <v>516</v>
      </c>
      <c r="S327" s="58"/>
      <c r="T327" s="62" t="s">
        <v>517</v>
      </c>
      <c r="U327" s="92" t="s">
        <v>1456</v>
      </c>
      <c r="V327" s="92"/>
      <c r="W327" s="95" t="s">
        <v>596</v>
      </c>
      <c r="X327" s="92"/>
      <c r="Y327" s="92"/>
      <c r="Z327" s="92" t="s">
        <v>1579</v>
      </c>
      <c r="AA327" s="92" t="s">
        <v>1580</v>
      </c>
      <c r="AB327" s="1"/>
      <c r="AC327" s="1"/>
      <c r="AD327" s="87"/>
      <c r="AE327" s="87"/>
      <c r="AF327" s="87"/>
      <c r="AG327" s="87"/>
      <c r="AH327" s="87"/>
    </row>
    <row r="328">
      <c r="A328" s="88">
        <v>703.0</v>
      </c>
      <c r="B328" s="61" t="s">
        <v>1581</v>
      </c>
      <c r="C328" s="89" t="s">
        <v>1582</v>
      </c>
      <c r="D328" s="62" t="s">
        <v>1574</v>
      </c>
      <c r="E328" s="2" t="s">
        <v>636</v>
      </c>
      <c r="F328" s="94" t="s">
        <v>1375</v>
      </c>
      <c r="G328" s="58" t="s">
        <v>509</v>
      </c>
      <c r="H328" s="58"/>
      <c r="I328" s="58" t="s">
        <v>473</v>
      </c>
      <c r="J328" s="58"/>
      <c r="K328" s="90" t="s">
        <v>597</v>
      </c>
      <c r="L328" s="90" t="s">
        <v>511</v>
      </c>
      <c r="M328" s="91" t="s">
        <v>541</v>
      </c>
      <c r="N328" s="91"/>
      <c r="O328" s="91" t="s">
        <v>543</v>
      </c>
      <c r="P328" s="91"/>
      <c r="Q328" s="91"/>
      <c r="R328" s="62" t="s">
        <v>516</v>
      </c>
      <c r="S328" s="58"/>
      <c r="T328" s="62" t="s">
        <v>517</v>
      </c>
      <c r="U328" s="92" t="s">
        <v>1583</v>
      </c>
      <c r="V328" s="92"/>
      <c r="W328" s="95" t="s">
        <v>1510</v>
      </c>
      <c r="X328" s="92"/>
      <c r="Y328" s="92"/>
      <c r="Z328" s="92" t="s">
        <v>1584</v>
      </c>
      <c r="AA328" s="92" t="s">
        <v>1585</v>
      </c>
      <c r="AB328" s="1"/>
      <c r="AC328" s="1"/>
      <c r="AD328" s="87"/>
      <c r="AE328" s="87"/>
      <c r="AF328" s="87"/>
      <c r="AG328" s="87"/>
      <c r="AH328" s="87"/>
    </row>
    <row r="329">
      <c r="A329" s="88">
        <v>704.0</v>
      </c>
      <c r="B329" s="61" t="s">
        <v>1586</v>
      </c>
      <c r="C329" s="89" t="s">
        <v>1587</v>
      </c>
      <c r="D329" s="62" t="s">
        <v>1574</v>
      </c>
      <c r="E329" s="2" t="s">
        <v>636</v>
      </c>
      <c r="F329" s="1" t="s">
        <v>534</v>
      </c>
      <c r="G329" s="58" t="s">
        <v>509</v>
      </c>
      <c r="H329" s="62" t="s">
        <v>1588</v>
      </c>
      <c r="I329" s="58" t="s">
        <v>473</v>
      </c>
      <c r="J329" s="58"/>
      <c r="K329" s="90" t="s">
        <v>702</v>
      </c>
      <c r="L329" s="90"/>
      <c r="M329" s="90"/>
      <c r="N329" s="90"/>
      <c r="O329" s="90"/>
      <c r="P329" s="90"/>
      <c r="Q329" s="107"/>
      <c r="R329" s="62" t="s">
        <v>516</v>
      </c>
      <c r="S329" s="58"/>
      <c r="T329" s="62" t="s">
        <v>517</v>
      </c>
      <c r="U329" s="92" t="s">
        <v>1433</v>
      </c>
      <c r="V329" s="92"/>
      <c r="W329" s="92"/>
      <c r="X329" s="95" t="s">
        <v>578</v>
      </c>
      <c r="Y329" s="92"/>
      <c r="Z329" s="92" t="s">
        <v>1589</v>
      </c>
      <c r="AA329" s="92" t="s">
        <v>1590</v>
      </c>
      <c r="AB329" s="1"/>
      <c r="AC329" s="1"/>
      <c r="AD329" s="87"/>
      <c r="AE329" s="87"/>
      <c r="AF329" s="87"/>
      <c r="AG329" s="87"/>
      <c r="AH329" s="87"/>
    </row>
    <row r="330">
      <c r="A330" s="88">
        <v>705.0</v>
      </c>
      <c r="B330" s="61" t="s">
        <v>1591</v>
      </c>
      <c r="C330" s="89" t="s">
        <v>1592</v>
      </c>
      <c r="D330" s="62" t="s">
        <v>1574</v>
      </c>
      <c r="E330" s="2" t="s">
        <v>636</v>
      </c>
      <c r="F330" s="1" t="s">
        <v>534</v>
      </c>
      <c r="G330" s="58" t="s">
        <v>509</v>
      </c>
      <c r="H330" s="62" t="s">
        <v>1593</v>
      </c>
      <c r="I330" s="58" t="s">
        <v>473</v>
      </c>
      <c r="J330" s="58"/>
      <c r="K330" s="90" t="s">
        <v>702</v>
      </c>
      <c r="L330" s="90"/>
      <c r="M330" s="90"/>
      <c r="N330" s="90"/>
      <c r="O330" s="90"/>
      <c r="P330" s="90"/>
      <c r="Q330" s="107"/>
      <c r="R330" s="62" t="s">
        <v>516</v>
      </c>
      <c r="S330" s="58"/>
      <c r="T330" s="62" t="s">
        <v>517</v>
      </c>
      <c r="U330" s="92" t="s">
        <v>1594</v>
      </c>
      <c r="V330" s="92"/>
      <c r="W330" s="95" t="s">
        <v>1006</v>
      </c>
      <c r="X330" s="95" t="s">
        <v>578</v>
      </c>
      <c r="Y330" s="92"/>
      <c r="Z330" s="93" t="s">
        <v>1595</v>
      </c>
      <c r="AA330" s="92"/>
      <c r="AB330" s="1"/>
      <c r="AC330" s="1"/>
      <c r="AD330" s="87"/>
      <c r="AE330" s="87"/>
      <c r="AF330" s="87"/>
      <c r="AG330" s="87"/>
      <c r="AH330" s="87"/>
    </row>
    <row r="331">
      <c r="A331" s="88">
        <v>706.0</v>
      </c>
      <c r="B331" s="61" t="s">
        <v>1596</v>
      </c>
      <c r="C331" s="89" t="s">
        <v>1597</v>
      </c>
      <c r="D331" s="62" t="s">
        <v>1574</v>
      </c>
      <c r="E331" s="2" t="s">
        <v>636</v>
      </c>
      <c r="F331" s="1" t="s">
        <v>828</v>
      </c>
      <c r="G331" s="58" t="s">
        <v>509</v>
      </c>
      <c r="H331" s="62" t="s">
        <v>1598</v>
      </c>
      <c r="I331" s="58" t="s">
        <v>473</v>
      </c>
      <c r="J331" s="58"/>
      <c r="K331" s="90" t="s">
        <v>640</v>
      </c>
      <c r="L331" s="90" t="s">
        <v>523</v>
      </c>
      <c r="M331" s="90"/>
      <c r="N331" s="90"/>
      <c r="O331" s="90"/>
      <c r="P331" s="90"/>
      <c r="Q331" s="107"/>
      <c r="R331" s="62" t="s">
        <v>516</v>
      </c>
      <c r="S331" s="58"/>
      <c r="T331" s="62" t="s">
        <v>517</v>
      </c>
      <c r="U331" s="92" t="s">
        <v>1433</v>
      </c>
      <c r="V331" s="92"/>
      <c r="W331" s="92"/>
      <c r="X331" s="95" t="s">
        <v>578</v>
      </c>
      <c r="Y331" s="92"/>
      <c r="Z331" s="92" t="s">
        <v>1599</v>
      </c>
      <c r="AA331" s="92" t="s">
        <v>1600</v>
      </c>
      <c r="AB331" s="1"/>
      <c r="AC331" s="1"/>
      <c r="AD331" s="87"/>
      <c r="AE331" s="87"/>
      <c r="AF331" s="87"/>
      <c r="AG331" s="87"/>
      <c r="AH331" s="87"/>
    </row>
    <row r="332">
      <c r="A332" s="88">
        <v>707.0</v>
      </c>
      <c r="B332" s="61" t="s">
        <v>1601</v>
      </c>
      <c r="C332" s="89" t="s">
        <v>1602</v>
      </c>
      <c r="D332" s="62" t="s">
        <v>1574</v>
      </c>
      <c r="E332" s="2" t="s">
        <v>636</v>
      </c>
      <c r="F332" s="1" t="s">
        <v>508</v>
      </c>
      <c r="G332" s="58" t="s">
        <v>509</v>
      </c>
      <c r="H332" s="62" t="s">
        <v>1603</v>
      </c>
      <c r="I332" s="58" t="s">
        <v>473</v>
      </c>
      <c r="J332" s="58"/>
      <c r="K332" s="90" t="s">
        <v>702</v>
      </c>
      <c r="L332" s="90"/>
      <c r="M332" s="90"/>
      <c r="N332" s="90"/>
      <c r="O332" s="90"/>
      <c r="P332" s="90"/>
      <c r="Q332" s="107"/>
      <c r="R332" s="62" t="s">
        <v>516</v>
      </c>
      <c r="S332" s="58"/>
      <c r="T332" s="62" t="s">
        <v>517</v>
      </c>
      <c r="U332" s="92" t="s">
        <v>1433</v>
      </c>
      <c r="V332" s="92"/>
      <c r="W332" s="92"/>
      <c r="X332" s="95" t="s">
        <v>578</v>
      </c>
      <c r="Y332" s="92"/>
      <c r="Z332" s="92" t="s">
        <v>1604</v>
      </c>
      <c r="AA332" s="92" t="s">
        <v>1605</v>
      </c>
      <c r="AB332" s="1"/>
      <c r="AC332" s="1"/>
      <c r="AD332" s="87"/>
      <c r="AE332" s="87"/>
      <c r="AF332" s="87"/>
      <c r="AG332" s="87"/>
      <c r="AH332" s="87"/>
    </row>
    <row r="333">
      <c r="A333" s="88">
        <v>708.0</v>
      </c>
      <c r="B333" s="61" t="s">
        <v>1606</v>
      </c>
      <c r="C333" s="89" t="s">
        <v>1607</v>
      </c>
      <c r="D333" s="62" t="s">
        <v>1574</v>
      </c>
      <c r="E333" s="2" t="s">
        <v>636</v>
      </c>
      <c r="F333" s="1"/>
      <c r="G333" s="58" t="s">
        <v>509</v>
      </c>
      <c r="H333" s="58"/>
      <c r="I333" s="58" t="s">
        <v>563</v>
      </c>
      <c r="J333" s="58"/>
      <c r="K333" s="90" t="s">
        <v>597</v>
      </c>
      <c r="L333" s="90" t="s">
        <v>511</v>
      </c>
      <c r="M333" s="90"/>
      <c r="N333" s="90"/>
      <c r="O333" s="90"/>
      <c r="P333" s="90"/>
      <c r="Q333" s="107"/>
      <c r="R333" s="62" t="s">
        <v>516</v>
      </c>
      <c r="S333" s="58"/>
      <c r="T333" s="62" t="s">
        <v>517</v>
      </c>
      <c r="U333" s="92" t="s">
        <v>1528</v>
      </c>
      <c r="V333" s="92"/>
      <c r="W333" s="95" t="s">
        <v>596</v>
      </c>
      <c r="X333" s="92"/>
      <c r="Y333" s="92"/>
      <c r="Z333" s="93" t="s">
        <v>1608</v>
      </c>
      <c r="AA333" s="92"/>
      <c r="AB333" s="1"/>
      <c r="AC333" s="1"/>
      <c r="AD333" s="87"/>
      <c r="AE333" s="87"/>
      <c r="AF333" s="87"/>
      <c r="AG333" s="87"/>
      <c r="AH333" s="87"/>
    </row>
    <row r="334">
      <c r="A334" s="88">
        <v>709.0</v>
      </c>
      <c r="B334" s="61" t="s">
        <v>1609</v>
      </c>
      <c r="C334" s="89" t="s">
        <v>1610</v>
      </c>
      <c r="D334" s="62" t="s">
        <v>1574</v>
      </c>
      <c r="E334" s="2" t="s">
        <v>636</v>
      </c>
      <c r="F334" s="1"/>
      <c r="G334" s="58" t="s">
        <v>509</v>
      </c>
      <c r="H334" s="58"/>
      <c r="I334" s="58" t="s">
        <v>563</v>
      </c>
      <c r="J334" s="58"/>
      <c r="K334" s="90" t="s">
        <v>597</v>
      </c>
      <c r="L334" s="90" t="s">
        <v>523</v>
      </c>
      <c r="M334" s="90"/>
      <c r="N334" s="90"/>
      <c r="O334" s="90"/>
      <c r="P334" s="90"/>
      <c r="Q334" s="107"/>
      <c r="R334" s="62" t="s">
        <v>516</v>
      </c>
      <c r="S334" s="98" t="s">
        <v>570</v>
      </c>
      <c r="T334" s="62" t="s">
        <v>517</v>
      </c>
      <c r="U334" s="92" t="s">
        <v>1611</v>
      </c>
      <c r="V334" s="92"/>
      <c r="W334" s="95" t="s">
        <v>596</v>
      </c>
      <c r="X334" s="92"/>
      <c r="Y334" s="92"/>
      <c r="Z334" s="93" t="s">
        <v>1612</v>
      </c>
      <c r="AA334" s="92"/>
      <c r="AB334" s="1"/>
      <c r="AC334" s="1"/>
      <c r="AD334" s="87"/>
      <c r="AE334" s="87"/>
      <c r="AF334" s="87"/>
      <c r="AG334" s="87"/>
      <c r="AH334" s="87"/>
    </row>
    <row r="335">
      <c r="A335" s="88">
        <v>710.0</v>
      </c>
      <c r="B335" s="61" t="s">
        <v>1613</v>
      </c>
      <c r="C335" s="89" t="s">
        <v>1614</v>
      </c>
      <c r="D335" s="62" t="s">
        <v>1574</v>
      </c>
      <c r="E335" s="2" t="s">
        <v>636</v>
      </c>
      <c r="F335" s="1" t="s">
        <v>728</v>
      </c>
      <c r="G335" s="58" t="s">
        <v>509</v>
      </c>
      <c r="H335" s="58"/>
      <c r="I335" s="58" t="s">
        <v>473</v>
      </c>
      <c r="J335" s="58"/>
      <c r="K335" s="90" t="s">
        <v>597</v>
      </c>
      <c r="L335" s="90" t="s">
        <v>511</v>
      </c>
      <c r="M335" s="91" t="s">
        <v>512</v>
      </c>
      <c r="N335" s="91"/>
      <c r="O335" s="91" t="s">
        <v>514</v>
      </c>
      <c r="P335" s="91"/>
      <c r="Q335" s="91"/>
      <c r="R335" s="62" t="s">
        <v>516</v>
      </c>
      <c r="S335" s="58"/>
      <c r="T335" s="62" t="s">
        <v>517</v>
      </c>
      <c r="U335" s="92" t="s">
        <v>1611</v>
      </c>
      <c r="V335" s="92"/>
      <c r="W335" s="95" t="s">
        <v>596</v>
      </c>
      <c r="X335" s="92"/>
      <c r="Y335" s="92"/>
      <c r="Z335" s="93" t="s">
        <v>1615</v>
      </c>
      <c r="AA335" s="92"/>
      <c r="AB335" s="1"/>
      <c r="AC335" s="1"/>
      <c r="AD335" s="87"/>
      <c r="AE335" s="87"/>
      <c r="AF335" s="87"/>
      <c r="AG335" s="87"/>
      <c r="AH335" s="87"/>
    </row>
    <row r="336">
      <c r="A336" s="88">
        <v>711.0</v>
      </c>
      <c r="B336" s="61" t="s">
        <v>1616</v>
      </c>
      <c r="C336" s="89" t="s">
        <v>1617</v>
      </c>
      <c r="D336" s="62" t="s">
        <v>1574</v>
      </c>
      <c r="E336" s="2" t="s">
        <v>636</v>
      </c>
      <c r="F336" s="1" t="s">
        <v>728</v>
      </c>
      <c r="G336" s="58" t="s">
        <v>509</v>
      </c>
      <c r="H336" s="58"/>
      <c r="I336" s="58" t="s">
        <v>473</v>
      </c>
      <c r="J336" s="58"/>
      <c r="K336" s="90" t="s">
        <v>597</v>
      </c>
      <c r="L336" s="90" t="s">
        <v>511</v>
      </c>
      <c r="M336" s="91" t="s">
        <v>512</v>
      </c>
      <c r="N336" s="91"/>
      <c r="O336" s="91" t="s">
        <v>514</v>
      </c>
      <c r="P336" s="91"/>
      <c r="Q336" s="91"/>
      <c r="R336" s="62" t="s">
        <v>516</v>
      </c>
      <c r="S336" s="58"/>
      <c r="T336" s="62" t="s">
        <v>517</v>
      </c>
      <c r="U336" s="93" t="s">
        <v>1611</v>
      </c>
      <c r="V336" s="92"/>
      <c r="W336" s="95" t="s">
        <v>596</v>
      </c>
      <c r="X336" s="92"/>
      <c r="Y336" s="92"/>
      <c r="Z336" s="93" t="s">
        <v>1618</v>
      </c>
      <c r="AA336" s="92"/>
      <c r="AB336" s="1"/>
      <c r="AC336" s="1"/>
      <c r="AD336" s="87"/>
      <c r="AE336" s="87"/>
      <c r="AF336" s="87"/>
      <c r="AG336" s="87"/>
      <c r="AH336" s="87"/>
    </row>
    <row r="337">
      <c r="A337" s="88">
        <v>712.0</v>
      </c>
      <c r="B337" s="61" t="s">
        <v>1619</v>
      </c>
      <c r="C337" s="89" t="s">
        <v>1620</v>
      </c>
      <c r="D337" s="62" t="s">
        <v>1574</v>
      </c>
      <c r="E337" s="2" t="s">
        <v>636</v>
      </c>
      <c r="F337" s="1" t="s">
        <v>728</v>
      </c>
      <c r="G337" s="58" t="s">
        <v>509</v>
      </c>
      <c r="H337" s="58"/>
      <c r="I337" s="58" t="s">
        <v>473</v>
      </c>
      <c r="J337" s="58"/>
      <c r="K337" s="90" t="s">
        <v>597</v>
      </c>
      <c r="L337" s="90" t="s">
        <v>511</v>
      </c>
      <c r="M337" s="91" t="s">
        <v>512</v>
      </c>
      <c r="N337" s="91"/>
      <c r="O337" s="91" t="s">
        <v>514</v>
      </c>
      <c r="P337" s="91"/>
      <c r="Q337" s="91"/>
      <c r="R337" s="62" t="s">
        <v>516</v>
      </c>
      <c r="S337" s="58"/>
      <c r="T337" s="62" t="s">
        <v>517</v>
      </c>
      <c r="U337" s="92" t="s">
        <v>1611</v>
      </c>
      <c r="V337" s="92"/>
      <c r="W337" s="95" t="s">
        <v>596</v>
      </c>
      <c r="X337" s="92"/>
      <c r="Y337" s="92"/>
      <c r="Z337" s="93" t="s">
        <v>1621</v>
      </c>
      <c r="AA337" s="92"/>
      <c r="AB337" s="1"/>
      <c r="AC337" s="1"/>
      <c r="AD337" s="87"/>
      <c r="AE337" s="87"/>
      <c r="AF337" s="87"/>
      <c r="AG337" s="87"/>
      <c r="AH337" s="87"/>
    </row>
    <row r="338">
      <c r="A338" s="88">
        <v>713.0</v>
      </c>
      <c r="B338" s="61" t="s">
        <v>1622</v>
      </c>
      <c r="C338" s="89" t="s">
        <v>1623</v>
      </c>
      <c r="D338" s="62" t="s">
        <v>1574</v>
      </c>
      <c r="E338" s="2" t="s">
        <v>636</v>
      </c>
      <c r="F338" s="1" t="s">
        <v>595</v>
      </c>
      <c r="G338" s="58" t="s">
        <v>509</v>
      </c>
      <c r="H338" s="58"/>
      <c r="I338" s="58" t="s">
        <v>473</v>
      </c>
      <c r="J338" s="58"/>
      <c r="K338" s="90" t="s">
        <v>1460</v>
      </c>
      <c r="L338" s="90" t="s">
        <v>511</v>
      </c>
      <c r="M338" s="91" t="s">
        <v>541</v>
      </c>
      <c r="N338" s="91"/>
      <c r="O338" s="91" t="s">
        <v>543</v>
      </c>
      <c r="P338" s="91"/>
      <c r="Q338" s="91"/>
      <c r="R338" s="62" t="s">
        <v>516</v>
      </c>
      <c r="S338" s="58"/>
      <c r="T338" s="62" t="s">
        <v>517</v>
      </c>
      <c r="U338" s="93" t="s">
        <v>1611</v>
      </c>
      <c r="V338" s="92"/>
      <c r="W338" s="95" t="s">
        <v>596</v>
      </c>
      <c r="X338" s="92"/>
      <c r="Y338" s="92"/>
      <c r="Z338" s="92"/>
      <c r="AA338" s="92" t="s">
        <v>1624</v>
      </c>
      <c r="AB338" s="1"/>
      <c r="AC338" s="1"/>
      <c r="AD338" s="87"/>
      <c r="AE338" s="87"/>
      <c r="AF338" s="87"/>
      <c r="AG338" s="87"/>
      <c r="AH338" s="87"/>
    </row>
    <row r="339">
      <c r="A339" s="88">
        <v>714.0</v>
      </c>
      <c r="B339" s="61" t="s">
        <v>1625</v>
      </c>
      <c r="C339" s="89" t="s">
        <v>1626</v>
      </c>
      <c r="D339" s="62" t="s">
        <v>1574</v>
      </c>
      <c r="E339" s="2" t="s">
        <v>636</v>
      </c>
      <c r="F339" s="1"/>
      <c r="G339" s="58" t="s">
        <v>509</v>
      </c>
      <c r="H339" s="58"/>
      <c r="I339" s="58" t="s">
        <v>467</v>
      </c>
      <c r="J339" s="58"/>
      <c r="K339" s="90" t="s">
        <v>597</v>
      </c>
      <c r="L339" s="90" t="s">
        <v>467</v>
      </c>
      <c r="M339" s="91" t="s">
        <v>541</v>
      </c>
      <c r="N339" s="91"/>
      <c r="O339" s="91" t="s">
        <v>543</v>
      </c>
      <c r="P339" s="91"/>
      <c r="Q339" s="91"/>
      <c r="R339" s="62" t="s">
        <v>516</v>
      </c>
      <c r="S339" s="58"/>
      <c r="T339" s="62" t="s">
        <v>517</v>
      </c>
      <c r="U339" s="93" t="s">
        <v>1627</v>
      </c>
      <c r="V339" s="92"/>
      <c r="W339" s="95" t="s">
        <v>1628</v>
      </c>
      <c r="X339" s="92"/>
      <c r="Y339" s="92"/>
      <c r="Z339" s="92"/>
      <c r="AA339" s="92"/>
      <c r="AB339" s="1"/>
      <c r="AC339" s="1"/>
      <c r="AD339" s="87"/>
      <c r="AE339" s="87"/>
      <c r="AF339" s="87"/>
      <c r="AG339" s="87"/>
      <c r="AH339" s="87"/>
    </row>
    <row r="340">
      <c r="A340" s="88">
        <v>715.0</v>
      </c>
      <c r="B340" s="61" t="s">
        <v>1629</v>
      </c>
      <c r="C340" s="89" t="s">
        <v>1630</v>
      </c>
      <c r="D340" s="62" t="s">
        <v>1574</v>
      </c>
      <c r="E340" s="2" t="s">
        <v>636</v>
      </c>
      <c r="F340" s="1"/>
      <c r="G340" s="58" t="s">
        <v>509</v>
      </c>
      <c r="H340" s="58"/>
      <c r="I340" s="58" t="s">
        <v>469</v>
      </c>
      <c r="J340" s="58"/>
      <c r="K340" s="90" t="s">
        <v>597</v>
      </c>
      <c r="L340" s="90" t="s">
        <v>511</v>
      </c>
      <c r="M340" s="90"/>
      <c r="N340" s="90"/>
      <c r="O340" s="90"/>
      <c r="P340" s="90"/>
      <c r="Q340" s="107"/>
      <c r="R340" s="62" t="s">
        <v>516</v>
      </c>
      <c r="S340" s="58"/>
      <c r="T340" s="62" t="s">
        <v>517</v>
      </c>
      <c r="U340" s="92" t="s">
        <v>1631</v>
      </c>
      <c r="V340" s="95" t="s">
        <v>1632</v>
      </c>
      <c r="W340" s="95" t="s">
        <v>578</v>
      </c>
      <c r="X340" s="92"/>
      <c r="Y340" s="92"/>
      <c r="Z340" s="92"/>
      <c r="AA340" s="92"/>
      <c r="AB340" s="1"/>
      <c r="AC340" s="1"/>
      <c r="AD340" s="87"/>
      <c r="AE340" s="87"/>
      <c r="AF340" s="87"/>
      <c r="AG340" s="87"/>
      <c r="AH340" s="87"/>
    </row>
    <row r="341">
      <c r="A341" s="88">
        <v>716.0</v>
      </c>
      <c r="B341" s="61" t="s">
        <v>1633</v>
      </c>
      <c r="C341" s="89" t="s">
        <v>1634</v>
      </c>
      <c r="D341" s="62" t="s">
        <v>1574</v>
      </c>
      <c r="E341" s="2" t="s">
        <v>636</v>
      </c>
      <c r="F341" s="1"/>
      <c r="G341" s="58" t="s">
        <v>509</v>
      </c>
      <c r="H341" s="58"/>
      <c r="I341" s="58" t="s">
        <v>467</v>
      </c>
      <c r="J341" s="58"/>
      <c r="K341" s="90" t="s">
        <v>1635</v>
      </c>
      <c r="L341" s="90" t="s">
        <v>523</v>
      </c>
      <c r="M341" s="91" t="s">
        <v>512</v>
      </c>
      <c r="N341" s="91"/>
      <c r="O341" s="91" t="s">
        <v>514</v>
      </c>
      <c r="P341" s="91"/>
      <c r="Q341" s="91"/>
      <c r="R341" s="62" t="s">
        <v>516</v>
      </c>
      <c r="S341" s="58"/>
      <c r="T341" s="62" t="s">
        <v>517</v>
      </c>
      <c r="U341" s="92" t="s">
        <v>531</v>
      </c>
      <c r="V341" s="92"/>
      <c r="W341" s="95" t="s">
        <v>526</v>
      </c>
      <c r="X341" s="92"/>
      <c r="Y341" s="92"/>
      <c r="Z341" s="92" t="s">
        <v>1636</v>
      </c>
      <c r="AA341" s="92" t="s">
        <v>1637</v>
      </c>
      <c r="AB341" s="1"/>
      <c r="AC341" s="1"/>
      <c r="AD341" s="87"/>
      <c r="AE341" s="87"/>
      <c r="AF341" s="87"/>
      <c r="AG341" s="87"/>
      <c r="AH341" s="87"/>
    </row>
    <row r="342">
      <c r="A342" s="88">
        <v>717.0</v>
      </c>
      <c r="B342" s="61" t="s">
        <v>1638</v>
      </c>
      <c r="C342" s="89" t="s">
        <v>1639</v>
      </c>
      <c r="D342" s="62" t="s">
        <v>1574</v>
      </c>
      <c r="E342" s="2" t="s">
        <v>636</v>
      </c>
      <c r="F342" s="1"/>
      <c r="G342" s="58" t="s">
        <v>509</v>
      </c>
      <c r="H342" s="58"/>
      <c r="I342" s="58" t="s">
        <v>467</v>
      </c>
      <c r="J342" s="58"/>
      <c r="K342" s="90" t="s">
        <v>1635</v>
      </c>
      <c r="L342" s="90" t="s">
        <v>511</v>
      </c>
      <c r="M342" s="91" t="s">
        <v>541</v>
      </c>
      <c r="N342" s="91"/>
      <c r="O342" s="91" t="s">
        <v>543</v>
      </c>
      <c r="P342" s="91"/>
      <c r="Q342" s="91"/>
      <c r="R342" s="62" t="s">
        <v>516</v>
      </c>
      <c r="S342" s="58"/>
      <c r="T342" s="62" t="s">
        <v>517</v>
      </c>
      <c r="U342" s="92" t="s">
        <v>1164</v>
      </c>
      <c r="V342" s="95" t="s">
        <v>1165</v>
      </c>
      <c r="W342" s="92"/>
      <c r="X342" s="92"/>
      <c r="Y342" s="92"/>
      <c r="Z342" s="92"/>
      <c r="AA342" s="92"/>
      <c r="AB342" s="1"/>
      <c r="AC342" s="1"/>
      <c r="AD342" s="87"/>
      <c r="AE342" s="87"/>
      <c r="AF342" s="87"/>
      <c r="AG342" s="87"/>
      <c r="AH342" s="87"/>
    </row>
    <row r="343">
      <c r="A343" s="88">
        <v>718.0</v>
      </c>
      <c r="B343" s="61" t="s">
        <v>1640</v>
      </c>
      <c r="C343" s="89" t="s">
        <v>1641</v>
      </c>
      <c r="D343" s="62" t="s">
        <v>1574</v>
      </c>
      <c r="E343" s="2" t="s">
        <v>636</v>
      </c>
      <c r="F343" s="1"/>
      <c r="G343" s="58" t="s">
        <v>509</v>
      </c>
      <c r="H343" s="58"/>
      <c r="I343" s="58" t="s">
        <v>467</v>
      </c>
      <c r="J343" s="58"/>
      <c r="K343" s="90" t="s">
        <v>1635</v>
      </c>
      <c r="L343" s="90" t="s">
        <v>511</v>
      </c>
      <c r="M343" s="91" t="s">
        <v>524</v>
      </c>
      <c r="N343" s="91"/>
      <c r="O343" s="91" t="s">
        <v>576</v>
      </c>
      <c r="P343" s="91"/>
      <c r="Q343" s="91"/>
      <c r="R343" s="58"/>
      <c r="S343" s="58"/>
      <c r="T343" s="62" t="s">
        <v>517</v>
      </c>
      <c r="U343" s="92" t="s">
        <v>1642</v>
      </c>
      <c r="V343" s="95" t="s">
        <v>1299</v>
      </c>
      <c r="W343" s="92"/>
      <c r="X343" s="92"/>
      <c r="Y343" s="92"/>
      <c r="Z343" s="92"/>
      <c r="AA343" s="92"/>
      <c r="AB343" s="1"/>
      <c r="AC343" s="1"/>
      <c r="AD343" s="87"/>
      <c r="AE343" s="87"/>
      <c r="AF343" s="87"/>
      <c r="AG343" s="87"/>
      <c r="AH343" s="87"/>
    </row>
    <row r="344">
      <c r="A344" s="110">
        <v>719.0</v>
      </c>
      <c r="B344" s="111" t="s">
        <v>1643</v>
      </c>
      <c r="C344" s="111" t="s">
        <v>1644</v>
      </c>
      <c r="D344" s="112"/>
      <c r="E344" s="113"/>
      <c r="F344" s="113"/>
      <c r="G344" s="58" t="s">
        <v>509</v>
      </c>
      <c r="H344" s="114"/>
      <c r="I344" s="115" t="s">
        <v>467</v>
      </c>
      <c r="J344" s="58"/>
      <c r="K344" s="90" t="s">
        <v>1635</v>
      </c>
      <c r="L344" s="90"/>
      <c r="M344" s="91" t="s">
        <v>541</v>
      </c>
      <c r="N344" s="91"/>
      <c r="O344" s="91" t="s">
        <v>543</v>
      </c>
      <c r="P344" s="91"/>
      <c r="Q344" s="91"/>
      <c r="R344" s="58"/>
      <c r="S344" s="58"/>
      <c r="T344" s="62" t="s">
        <v>517</v>
      </c>
      <c r="U344" s="92" t="s">
        <v>1433</v>
      </c>
      <c r="V344" s="92"/>
      <c r="W344" s="92"/>
      <c r="X344" s="95" t="s">
        <v>578</v>
      </c>
      <c r="Y344" s="92"/>
      <c r="Z344" s="93" t="s">
        <v>1645</v>
      </c>
      <c r="AA344" s="92"/>
      <c r="AB344" s="1"/>
      <c r="AC344" s="1"/>
      <c r="AD344" s="87"/>
      <c r="AE344" s="87"/>
      <c r="AF344" s="87"/>
      <c r="AG344" s="87"/>
      <c r="AH344" s="87"/>
    </row>
    <row r="345">
      <c r="A345" s="88">
        <v>720.0</v>
      </c>
      <c r="B345" s="61" t="s">
        <v>1646</v>
      </c>
      <c r="C345" s="89" t="s">
        <v>1647</v>
      </c>
      <c r="D345" s="62" t="s">
        <v>1648</v>
      </c>
      <c r="E345" s="2" t="s">
        <v>636</v>
      </c>
      <c r="F345" s="1"/>
      <c r="G345" s="58" t="s">
        <v>509</v>
      </c>
      <c r="H345" s="58"/>
      <c r="I345" s="58" t="s">
        <v>467</v>
      </c>
      <c r="J345" s="58"/>
      <c r="K345" s="90" t="s">
        <v>597</v>
      </c>
      <c r="L345" s="90" t="s">
        <v>511</v>
      </c>
      <c r="M345" s="91" t="s">
        <v>541</v>
      </c>
      <c r="N345" s="91"/>
      <c r="O345" s="91" t="s">
        <v>543</v>
      </c>
      <c r="P345" s="91"/>
      <c r="Q345" s="91"/>
      <c r="R345" s="62" t="s">
        <v>516</v>
      </c>
      <c r="S345" s="58"/>
      <c r="T345" s="62" t="s">
        <v>517</v>
      </c>
      <c r="U345" s="92" t="s">
        <v>1164</v>
      </c>
      <c r="V345" s="95" t="s">
        <v>1165</v>
      </c>
      <c r="W345" s="92"/>
      <c r="X345" s="92"/>
      <c r="Y345" s="92"/>
      <c r="Z345" s="92"/>
      <c r="AA345" s="92" t="s">
        <v>1649</v>
      </c>
      <c r="AB345" s="1"/>
      <c r="AC345" s="1"/>
      <c r="AD345" s="87"/>
      <c r="AE345" s="87"/>
      <c r="AF345" s="87"/>
      <c r="AG345" s="87"/>
      <c r="AH345" s="87"/>
    </row>
    <row r="346">
      <c r="A346" s="88">
        <v>721.0</v>
      </c>
      <c r="B346" s="61" t="s">
        <v>1650</v>
      </c>
      <c r="C346" s="89" t="s">
        <v>1651</v>
      </c>
      <c r="D346" s="62" t="s">
        <v>1648</v>
      </c>
      <c r="E346" s="2" t="s">
        <v>636</v>
      </c>
      <c r="F346" s="1"/>
      <c r="G346" s="58" t="s">
        <v>509</v>
      </c>
      <c r="H346" s="58"/>
      <c r="I346" s="58" t="s">
        <v>467</v>
      </c>
      <c r="J346" s="58"/>
      <c r="K346" s="90" t="s">
        <v>597</v>
      </c>
      <c r="L346" s="90" t="s">
        <v>1652</v>
      </c>
      <c r="M346" s="91" t="s">
        <v>512</v>
      </c>
      <c r="N346" s="91"/>
      <c r="O346" s="91" t="s">
        <v>514</v>
      </c>
      <c r="P346" s="91"/>
      <c r="Q346" s="91"/>
      <c r="R346" s="62" t="s">
        <v>516</v>
      </c>
      <c r="S346" s="58"/>
      <c r="T346" s="62" t="s">
        <v>517</v>
      </c>
      <c r="U346" s="92" t="s">
        <v>525</v>
      </c>
      <c r="V346" s="92"/>
      <c r="W346" s="95" t="s">
        <v>526</v>
      </c>
      <c r="X346" s="92"/>
      <c r="Y346" s="92"/>
      <c r="Z346" s="92"/>
      <c r="AA346" s="92" t="s">
        <v>1637</v>
      </c>
      <c r="AB346" s="1"/>
      <c r="AC346" s="1"/>
      <c r="AD346" s="87"/>
      <c r="AE346" s="87"/>
      <c r="AF346" s="87"/>
      <c r="AG346" s="87"/>
      <c r="AH346" s="87"/>
    </row>
    <row r="347">
      <c r="A347" s="88">
        <v>722.0</v>
      </c>
      <c r="B347" s="61" t="s">
        <v>1653</v>
      </c>
      <c r="C347" s="89" t="s">
        <v>1654</v>
      </c>
      <c r="D347" s="62" t="s">
        <v>1648</v>
      </c>
      <c r="E347" s="2" t="s">
        <v>636</v>
      </c>
      <c r="F347" s="1"/>
      <c r="G347" s="58" t="s">
        <v>509</v>
      </c>
      <c r="H347" s="58"/>
      <c r="I347" s="58" t="s">
        <v>467</v>
      </c>
      <c r="J347" s="58"/>
      <c r="K347" s="90" t="s">
        <v>1239</v>
      </c>
      <c r="L347" s="90" t="s">
        <v>511</v>
      </c>
      <c r="M347" s="91" t="s">
        <v>524</v>
      </c>
      <c r="N347" s="91"/>
      <c r="O347" s="91" t="s">
        <v>576</v>
      </c>
      <c r="P347" s="91"/>
      <c r="Q347" s="91"/>
      <c r="R347" s="62" t="s">
        <v>516</v>
      </c>
      <c r="S347" s="58"/>
      <c r="T347" s="62" t="s">
        <v>517</v>
      </c>
      <c r="U347" s="92" t="s">
        <v>599</v>
      </c>
      <c r="V347" s="95" t="s">
        <v>477</v>
      </c>
      <c r="W347" s="92"/>
      <c r="X347" s="92"/>
      <c r="Y347" s="92"/>
      <c r="Z347" s="93" t="s">
        <v>1655</v>
      </c>
      <c r="AA347" s="92"/>
      <c r="AB347" s="1"/>
      <c r="AC347" s="1"/>
      <c r="AD347" s="87"/>
      <c r="AE347" s="87"/>
      <c r="AF347" s="87"/>
      <c r="AG347" s="87"/>
      <c r="AH347" s="87"/>
    </row>
    <row r="348">
      <c r="A348" s="88">
        <v>723.0</v>
      </c>
      <c r="B348" s="61" t="s">
        <v>1656</v>
      </c>
      <c r="C348" s="89" t="s">
        <v>1657</v>
      </c>
      <c r="D348" s="62" t="s">
        <v>1648</v>
      </c>
      <c r="E348" s="2" t="s">
        <v>636</v>
      </c>
      <c r="F348" s="1"/>
      <c r="G348" s="58" t="s">
        <v>509</v>
      </c>
      <c r="H348" s="58"/>
      <c r="I348" s="116" t="s">
        <v>467</v>
      </c>
      <c r="J348" s="58"/>
      <c r="K348" s="90" t="s">
        <v>1239</v>
      </c>
      <c r="L348" s="90" t="s">
        <v>511</v>
      </c>
      <c r="M348" s="91" t="s">
        <v>524</v>
      </c>
      <c r="N348" s="91"/>
      <c r="O348" s="91" t="s">
        <v>576</v>
      </c>
      <c r="P348" s="91"/>
      <c r="Q348" s="91"/>
      <c r="R348" s="62" t="s">
        <v>516</v>
      </c>
      <c r="S348" s="58"/>
      <c r="T348" s="62" t="s">
        <v>517</v>
      </c>
      <c r="U348" s="97"/>
      <c r="V348" s="95"/>
      <c r="W348" s="95" t="s">
        <v>578</v>
      </c>
      <c r="X348" s="92"/>
      <c r="Y348" s="92"/>
      <c r="Z348" s="92"/>
      <c r="AA348" s="92"/>
      <c r="AB348" s="1"/>
      <c r="AC348" s="1"/>
      <c r="AD348" s="87"/>
      <c r="AE348" s="87"/>
      <c r="AF348" s="87"/>
      <c r="AG348" s="87"/>
      <c r="AH348" s="87"/>
    </row>
    <row r="349">
      <c r="A349" s="88">
        <v>724.0</v>
      </c>
      <c r="B349" s="61" t="s">
        <v>1658</v>
      </c>
      <c r="C349" s="89" t="s">
        <v>1659</v>
      </c>
      <c r="D349" s="62" t="s">
        <v>1648</v>
      </c>
      <c r="E349" s="2" t="s">
        <v>636</v>
      </c>
      <c r="F349" s="1"/>
      <c r="G349" s="58" t="s">
        <v>509</v>
      </c>
      <c r="H349" s="58"/>
      <c r="I349" s="58" t="s">
        <v>467</v>
      </c>
      <c r="J349" s="58"/>
      <c r="K349" s="90" t="s">
        <v>1239</v>
      </c>
      <c r="L349" s="90" t="s">
        <v>1660</v>
      </c>
      <c r="M349" s="91" t="s">
        <v>524</v>
      </c>
      <c r="N349" s="91"/>
      <c r="O349" s="91" t="s">
        <v>576</v>
      </c>
      <c r="P349" s="91"/>
      <c r="Q349" s="91"/>
      <c r="R349" s="62" t="s">
        <v>516</v>
      </c>
      <c r="S349" s="58"/>
      <c r="T349" s="62" t="s">
        <v>517</v>
      </c>
      <c r="U349" s="92" t="s">
        <v>1164</v>
      </c>
      <c r="V349" s="95" t="s">
        <v>1165</v>
      </c>
      <c r="W349" s="92"/>
      <c r="X349" s="92"/>
      <c r="Y349" s="92"/>
      <c r="Z349" s="92"/>
      <c r="AA349" s="92"/>
      <c r="AB349" s="1"/>
      <c r="AC349" s="1"/>
      <c r="AD349" s="87"/>
      <c r="AE349" s="87"/>
      <c r="AF349" s="87"/>
      <c r="AG349" s="87"/>
      <c r="AH349" s="87"/>
    </row>
    <row r="350">
      <c r="A350" s="88">
        <v>725.0</v>
      </c>
      <c r="B350" s="61" t="s">
        <v>1661</v>
      </c>
      <c r="C350" s="89" t="s">
        <v>1662</v>
      </c>
      <c r="D350" s="62" t="s">
        <v>1648</v>
      </c>
      <c r="E350" s="2" t="s">
        <v>636</v>
      </c>
      <c r="F350" s="1"/>
      <c r="G350" s="58" t="s">
        <v>509</v>
      </c>
      <c r="H350" s="58"/>
      <c r="I350" s="58" t="s">
        <v>467</v>
      </c>
      <c r="J350" s="58"/>
      <c r="K350" s="90" t="s">
        <v>597</v>
      </c>
      <c r="L350" s="90" t="s">
        <v>511</v>
      </c>
      <c r="M350" s="91" t="s">
        <v>541</v>
      </c>
      <c r="N350" s="91"/>
      <c r="O350" s="91" t="s">
        <v>543</v>
      </c>
      <c r="P350" s="91"/>
      <c r="Q350" s="91"/>
      <c r="R350" s="62" t="s">
        <v>516</v>
      </c>
      <c r="S350" s="58"/>
      <c r="T350" s="62" t="s">
        <v>517</v>
      </c>
      <c r="U350" s="92" t="s">
        <v>599</v>
      </c>
      <c r="V350" s="95" t="s">
        <v>477</v>
      </c>
      <c r="W350" s="93"/>
      <c r="X350" s="92"/>
      <c r="Y350" s="92"/>
      <c r="Z350" s="92"/>
      <c r="AA350" s="92"/>
      <c r="AB350" s="1"/>
      <c r="AC350" s="1"/>
      <c r="AD350" s="87"/>
      <c r="AE350" s="87"/>
      <c r="AF350" s="87"/>
      <c r="AG350" s="87"/>
      <c r="AH350" s="87"/>
    </row>
    <row r="351">
      <c r="A351" s="88">
        <v>726.0</v>
      </c>
      <c r="B351" s="61" t="s">
        <v>1663</v>
      </c>
      <c r="C351" s="89" t="s">
        <v>1664</v>
      </c>
      <c r="D351" s="62" t="s">
        <v>1648</v>
      </c>
      <c r="E351" s="2" t="s">
        <v>636</v>
      </c>
      <c r="F351" s="1"/>
      <c r="G351" s="58" t="s">
        <v>509</v>
      </c>
      <c r="H351" s="58"/>
      <c r="I351" s="58" t="s">
        <v>467</v>
      </c>
      <c r="J351" s="58"/>
      <c r="K351" s="90" t="s">
        <v>597</v>
      </c>
      <c r="L351" s="90" t="s">
        <v>883</v>
      </c>
      <c r="M351" s="91" t="s">
        <v>541</v>
      </c>
      <c r="N351" s="91"/>
      <c r="O351" s="91" t="s">
        <v>884</v>
      </c>
      <c r="P351" s="91"/>
      <c r="Q351" s="91"/>
      <c r="R351" s="62" t="s">
        <v>516</v>
      </c>
      <c r="S351" s="58"/>
      <c r="T351" s="62" t="s">
        <v>517</v>
      </c>
      <c r="U351" s="92" t="s">
        <v>1665</v>
      </c>
      <c r="V351" s="92"/>
      <c r="W351" s="95" t="s">
        <v>469</v>
      </c>
      <c r="X351" s="92"/>
      <c r="Y351" s="92"/>
      <c r="Z351" s="92"/>
      <c r="AA351" s="92" t="s">
        <v>626</v>
      </c>
      <c r="AB351" s="1"/>
      <c r="AC351" s="1"/>
      <c r="AD351" s="87"/>
      <c r="AE351" s="87"/>
      <c r="AF351" s="87"/>
      <c r="AG351" s="87"/>
      <c r="AH351" s="87"/>
    </row>
    <row r="352">
      <c r="A352" s="88">
        <v>727.0</v>
      </c>
      <c r="B352" s="61" t="s">
        <v>1666</v>
      </c>
      <c r="C352" s="89" t="s">
        <v>1667</v>
      </c>
      <c r="D352" s="62" t="s">
        <v>1648</v>
      </c>
      <c r="E352" s="2" t="s">
        <v>636</v>
      </c>
      <c r="F352" s="1"/>
      <c r="G352" s="58" t="s">
        <v>509</v>
      </c>
      <c r="H352" s="58"/>
      <c r="I352" s="58" t="s">
        <v>467</v>
      </c>
      <c r="J352" s="58"/>
      <c r="K352" s="90" t="s">
        <v>597</v>
      </c>
      <c r="L352" s="90" t="s">
        <v>511</v>
      </c>
      <c r="M352" s="91" t="s">
        <v>541</v>
      </c>
      <c r="N352" s="91"/>
      <c r="O352" s="91" t="s">
        <v>543</v>
      </c>
      <c r="P352" s="91"/>
      <c r="Q352" s="91"/>
      <c r="R352" s="62" t="s">
        <v>516</v>
      </c>
      <c r="S352" s="58"/>
      <c r="T352" s="62" t="s">
        <v>517</v>
      </c>
      <c r="U352" s="92" t="s">
        <v>970</v>
      </c>
      <c r="V352" s="92"/>
      <c r="W352" s="92"/>
      <c r="X352" s="92"/>
      <c r="Y352" s="92"/>
      <c r="Z352" s="92" t="s">
        <v>1668</v>
      </c>
      <c r="AA352" s="92" t="s">
        <v>1669</v>
      </c>
      <c r="AB352" s="1"/>
      <c r="AC352" s="1"/>
      <c r="AD352" s="87"/>
      <c r="AE352" s="87"/>
      <c r="AF352" s="87"/>
      <c r="AG352" s="87"/>
      <c r="AH352" s="87"/>
    </row>
    <row r="353">
      <c r="A353" s="88">
        <v>728.0</v>
      </c>
      <c r="B353" s="61" t="s">
        <v>1670</v>
      </c>
      <c r="C353" s="89" t="s">
        <v>1671</v>
      </c>
      <c r="D353" s="62" t="s">
        <v>1648</v>
      </c>
      <c r="E353" s="2" t="s">
        <v>636</v>
      </c>
      <c r="F353" s="1"/>
      <c r="G353" s="58" t="s">
        <v>509</v>
      </c>
      <c r="H353" s="58"/>
      <c r="I353" s="58" t="s">
        <v>467</v>
      </c>
      <c r="J353" s="58"/>
      <c r="K353" s="90" t="s">
        <v>597</v>
      </c>
      <c r="L353" s="90" t="s">
        <v>467</v>
      </c>
      <c r="M353" s="91" t="s">
        <v>541</v>
      </c>
      <c r="N353" s="91"/>
      <c r="O353" s="91" t="s">
        <v>598</v>
      </c>
      <c r="P353" s="91"/>
      <c r="Q353" s="91"/>
      <c r="R353" s="62" t="s">
        <v>516</v>
      </c>
      <c r="S353" s="58"/>
      <c r="T353" s="62" t="s">
        <v>517</v>
      </c>
      <c r="U353" s="93" t="s">
        <v>1672</v>
      </c>
      <c r="V353" s="92"/>
      <c r="W353" s="95" t="s">
        <v>473</v>
      </c>
      <c r="X353" s="92"/>
      <c r="Y353" s="92"/>
      <c r="Z353" s="92"/>
      <c r="AA353" s="92"/>
      <c r="AB353" s="1"/>
      <c r="AC353" s="1"/>
      <c r="AD353" s="87"/>
      <c r="AE353" s="87"/>
      <c r="AF353" s="87"/>
      <c r="AG353" s="87"/>
      <c r="AH353" s="87"/>
    </row>
    <row r="354">
      <c r="A354" s="88">
        <v>729.0</v>
      </c>
      <c r="B354" s="61" t="s">
        <v>1673</v>
      </c>
      <c r="C354" s="89" t="s">
        <v>1674</v>
      </c>
      <c r="D354" s="62" t="s">
        <v>1648</v>
      </c>
      <c r="E354" s="2" t="s">
        <v>636</v>
      </c>
      <c r="F354" s="1"/>
      <c r="G354" s="58" t="s">
        <v>509</v>
      </c>
      <c r="H354" s="58"/>
      <c r="I354" s="58" t="s">
        <v>467</v>
      </c>
      <c r="J354" s="58"/>
      <c r="K354" s="90" t="s">
        <v>597</v>
      </c>
      <c r="L354" s="90" t="s">
        <v>511</v>
      </c>
      <c r="M354" s="91" t="s">
        <v>541</v>
      </c>
      <c r="N354" s="91"/>
      <c r="O354" s="91" t="s">
        <v>543</v>
      </c>
      <c r="P354" s="91"/>
      <c r="Q354" s="91"/>
      <c r="R354" s="62" t="s">
        <v>516</v>
      </c>
      <c r="S354" s="58"/>
      <c r="T354" s="62" t="s">
        <v>517</v>
      </c>
      <c r="U354" s="92" t="s">
        <v>599</v>
      </c>
      <c r="V354" s="95" t="s">
        <v>477</v>
      </c>
      <c r="W354" s="92"/>
      <c r="X354" s="92"/>
      <c r="Y354" s="92"/>
      <c r="Z354" s="92"/>
      <c r="AA354" s="92"/>
      <c r="AB354" s="1"/>
      <c r="AC354" s="1"/>
      <c r="AD354" s="87"/>
      <c r="AE354" s="87"/>
      <c r="AF354" s="87"/>
      <c r="AG354" s="87"/>
      <c r="AH354" s="87"/>
    </row>
    <row r="355">
      <c r="A355" s="88">
        <v>730.0</v>
      </c>
      <c r="B355" s="61" t="s">
        <v>1675</v>
      </c>
      <c r="C355" s="89" t="s">
        <v>1676</v>
      </c>
      <c r="D355" s="62" t="s">
        <v>1648</v>
      </c>
      <c r="E355" s="2" t="s">
        <v>636</v>
      </c>
      <c r="F355" s="1"/>
      <c r="G355" s="58" t="s">
        <v>509</v>
      </c>
      <c r="H355" s="58"/>
      <c r="I355" s="58" t="s">
        <v>467</v>
      </c>
      <c r="J355" s="58"/>
      <c r="K355" s="90" t="s">
        <v>1460</v>
      </c>
      <c r="L355" s="90" t="s">
        <v>511</v>
      </c>
      <c r="M355" s="91" t="s">
        <v>541</v>
      </c>
      <c r="N355" s="91"/>
      <c r="O355" s="91" t="s">
        <v>543</v>
      </c>
      <c r="P355" s="91"/>
      <c r="Q355" s="91"/>
      <c r="R355" s="62" t="s">
        <v>516</v>
      </c>
      <c r="S355" s="58"/>
      <c r="T355" s="62" t="s">
        <v>517</v>
      </c>
      <c r="U355" s="92" t="s">
        <v>1642</v>
      </c>
      <c r="V355" s="95" t="s">
        <v>731</v>
      </c>
      <c r="W355" s="92"/>
      <c r="X355" s="92"/>
      <c r="Y355" s="92"/>
      <c r="Z355" s="93" t="s">
        <v>1677</v>
      </c>
      <c r="AA355" s="92"/>
      <c r="AB355" s="1"/>
      <c r="AC355" s="1"/>
      <c r="AD355" s="87"/>
      <c r="AE355" s="87"/>
      <c r="AF355" s="87"/>
      <c r="AG355" s="87"/>
      <c r="AH355" s="87"/>
    </row>
    <row r="356">
      <c r="A356" s="88">
        <v>731.0</v>
      </c>
      <c r="B356" s="61" t="s">
        <v>1678</v>
      </c>
      <c r="C356" s="89" t="s">
        <v>1679</v>
      </c>
      <c r="D356" s="62" t="s">
        <v>1648</v>
      </c>
      <c r="E356" s="2" t="s">
        <v>636</v>
      </c>
      <c r="F356" s="1"/>
      <c r="G356" s="58" t="s">
        <v>509</v>
      </c>
      <c r="H356" s="58"/>
      <c r="I356" s="58" t="s">
        <v>467</v>
      </c>
      <c r="J356" s="58"/>
      <c r="K356" s="90" t="s">
        <v>597</v>
      </c>
      <c r="L356" s="90" t="s">
        <v>511</v>
      </c>
      <c r="M356" s="91" t="s">
        <v>512</v>
      </c>
      <c r="N356" s="91"/>
      <c r="O356" s="91" t="s">
        <v>514</v>
      </c>
      <c r="P356" s="91"/>
      <c r="Q356" s="91"/>
      <c r="R356" s="62" t="s">
        <v>516</v>
      </c>
      <c r="S356" s="58"/>
      <c r="T356" s="62" t="s">
        <v>517</v>
      </c>
      <c r="U356" s="92" t="s">
        <v>970</v>
      </c>
      <c r="V356" s="92"/>
      <c r="W356" s="92"/>
      <c r="X356" s="92"/>
      <c r="Y356" s="92"/>
      <c r="Z356" s="92"/>
      <c r="AA356" s="92" t="s">
        <v>1680</v>
      </c>
      <c r="AB356" s="1"/>
      <c r="AC356" s="1"/>
      <c r="AD356" s="87"/>
      <c r="AE356" s="87"/>
      <c r="AF356" s="87"/>
      <c r="AG356" s="87"/>
      <c r="AH356" s="87"/>
    </row>
    <row r="357">
      <c r="A357" s="88">
        <v>732.0</v>
      </c>
      <c r="B357" s="61" t="s">
        <v>1681</v>
      </c>
      <c r="C357" s="89" t="s">
        <v>1682</v>
      </c>
      <c r="D357" s="62" t="s">
        <v>1648</v>
      </c>
      <c r="E357" s="2" t="s">
        <v>636</v>
      </c>
      <c r="F357" s="1"/>
      <c r="G357" s="58" t="s">
        <v>509</v>
      </c>
      <c r="H357" s="58"/>
      <c r="I357" s="58" t="s">
        <v>467</v>
      </c>
      <c r="J357" s="58"/>
      <c r="K357" s="90" t="s">
        <v>597</v>
      </c>
      <c r="L357" s="90" t="s">
        <v>523</v>
      </c>
      <c r="M357" s="91" t="s">
        <v>512</v>
      </c>
      <c r="N357" s="91"/>
      <c r="O357" s="91" t="s">
        <v>514</v>
      </c>
      <c r="P357" s="91"/>
      <c r="Q357" s="91"/>
      <c r="R357" s="62" t="s">
        <v>516</v>
      </c>
      <c r="S357" s="58"/>
      <c r="T357" s="62" t="s">
        <v>517</v>
      </c>
      <c r="U357" s="92" t="s">
        <v>970</v>
      </c>
      <c r="V357" s="92"/>
      <c r="W357" s="92"/>
      <c r="X357" s="92"/>
      <c r="Y357" s="92"/>
      <c r="Z357" s="92" t="s">
        <v>1683</v>
      </c>
      <c r="AA357" s="92" t="s">
        <v>1684</v>
      </c>
      <c r="AB357" s="1"/>
      <c r="AC357" s="1"/>
      <c r="AD357" s="87"/>
      <c r="AE357" s="87"/>
      <c r="AF357" s="87"/>
      <c r="AG357" s="87"/>
      <c r="AH357" s="87"/>
    </row>
    <row r="358">
      <c r="A358" s="88">
        <v>733.0</v>
      </c>
      <c r="B358" s="61" t="s">
        <v>1685</v>
      </c>
      <c r="C358" s="89" t="s">
        <v>1686</v>
      </c>
      <c r="D358" s="62" t="s">
        <v>1648</v>
      </c>
      <c r="E358" s="2" t="s">
        <v>636</v>
      </c>
      <c r="F358" s="1"/>
      <c r="G358" s="58" t="s">
        <v>509</v>
      </c>
      <c r="H358" s="58"/>
      <c r="I358" s="58" t="s">
        <v>467</v>
      </c>
      <c r="J358" s="58"/>
      <c r="K358" s="90" t="s">
        <v>597</v>
      </c>
      <c r="L358" s="90" t="s">
        <v>523</v>
      </c>
      <c r="M358" s="91" t="s">
        <v>512</v>
      </c>
      <c r="N358" s="91"/>
      <c r="O358" s="91" t="s">
        <v>514</v>
      </c>
      <c r="P358" s="91"/>
      <c r="Q358" s="91"/>
      <c r="R358" s="62" t="s">
        <v>516</v>
      </c>
      <c r="S358" s="58"/>
      <c r="T358" s="62" t="s">
        <v>517</v>
      </c>
      <c r="U358" s="92" t="s">
        <v>970</v>
      </c>
      <c r="V358" s="92"/>
      <c r="W358" s="92"/>
      <c r="X358" s="92"/>
      <c r="Y358" s="92"/>
      <c r="Z358" s="92"/>
      <c r="AA358" s="92" t="s">
        <v>1687</v>
      </c>
      <c r="AB358" s="1"/>
      <c r="AC358" s="1"/>
      <c r="AD358" s="87"/>
      <c r="AE358" s="87"/>
      <c r="AF358" s="87"/>
      <c r="AG358" s="87"/>
      <c r="AH358" s="87"/>
    </row>
    <row r="359">
      <c r="A359" s="88">
        <v>734.0</v>
      </c>
      <c r="B359" s="61" t="s">
        <v>1688</v>
      </c>
      <c r="C359" s="89" t="s">
        <v>1689</v>
      </c>
      <c r="D359" s="62" t="s">
        <v>1648</v>
      </c>
      <c r="E359" s="2" t="s">
        <v>636</v>
      </c>
      <c r="F359" s="1"/>
      <c r="G359" s="58" t="s">
        <v>509</v>
      </c>
      <c r="H359" s="58"/>
      <c r="I359" s="58" t="s">
        <v>467</v>
      </c>
      <c r="J359" s="58"/>
      <c r="K359" s="90" t="s">
        <v>597</v>
      </c>
      <c r="L359" s="90" t="s">
        <v>523</v>
      </c>
      <c r="M359" s="91" t="s">
        <v>541</v>
      </c>
      <c r="N359" s="91"/>
      <c r="O359" s="91" t="s">
        <v>543</v>
      </c>
      <c r="P359" s="91"/>
      <c r="Q359" s="91"/>
      <c r="R359" s="62" t="s">
        <v>516</v>
      </c>
      <c r="S359" s="58"/>
      <c r="T359" s="62" t="s">
        <v>517</v>
      </c>
      <c r="U359" s="93" t="s">
        <v>970</v>
      </c>
      <c r="V359" s="92"/>
      <c r="W359" s="92"/>
      <c r="X359" s="92"/>
      <c r="Y359" s="92"/>
      <c r="Z359" s="92"/>
      <c r="AA359" s="92" t="s">
        <v>1690</v>
      </c>
      <c r="AB359" s="1"/>
      <c r="AC359" s="1"/>
      <c r="AD359" s="87"/>
      <c r="AE359" s="87"/>
      <c r="AF359" s="87"/>
      <c r="AG359" s="87"/>
      <c r="AH359" s="87"/>
    </row>
    <row r="360">
      <c r="A360" s="88">
        <v>735.0</v>
      </c>
      <c r="B360" s="61" t="s">
        <v>1691</v>
      </c>
      <c r="C360" s="89" t="s">
        <v>1692</v>
      </c>
      <c r="D360" s="62" t="s">
        <v>1648</v>
      </c>
      <c r="E360" s="2" t="s">
        <v>636</v>
      </c>
      <c r="F360" s="1"/>
      <c r="G360" s="58" t="s">
        <v>509</v>
      </c>
      <c r="H360" s="58"/>
      <c r="I360" s="58" t="s">
        <v>467</v>
      </c>
      <c r="J360" s="58"/>
      <c r="K360" s="90" t="s">
        <v>597</v>
      </c>
      <c r="L360" s="90" t="s">
        <v>511</v>
      </c>
      <c r="M360" s="91" t="s">
        <v>541</v>
      </c>
      <c r="N360" s="91"/>
      <c r="O360" s="91" t="s">
        <v>543</v>
      </c>
      <c r="P360" s="91"/>
      <c r="Q360" s="91"/>
      <c r="R360" s="62" t="s">
        <v>516</v>
      </c>
      <c r="S360" s="58"/>
      <c r="T360" s="62" t="s">
        <v>517</v>
      </c>
      <c r="U360" s="92" t="s">
        <v>970</v>
      </c>
      <c r="V360" s="92"/>
      <c r="W360" s="92"/>
      <c r="X360" s="92"/>
      <c r="Y360" s="92"/>
      <c r="Z360" s="92"/>
      <c r="AA360" s="92" t="s">
        <v>1693</v>
      </c>
      <c r="AB360" s="1"/>
      <c r="AC360" s="1"/>
      <c r="AD360" s="87"/>
      <c r="AE360" s="87"/>
      <c r="AF360" s="87"/>
      <c r="AG360" s="87"/>
      <c r="AH360" s="87"/>
    </row>
    <row r="361">
      <c r="A361" s="88">
        <v>736.0</v>
      </c>
      <c r="B361" s="61" t="s">
        <v>1694</v>
      </c>
      <c r="C361" s="89" t="s">
        <v>1695</v>
      </c>
      <c r="D361" s="62" t="s">
        <v>1648</v>
      </c>
      <c r="E361" s="2" t="s">
        <v>636</v>
      </c>
      <c r="F361" s="1"/>
      <c r="G361" s="58" t="s">
        <v>509</v>
      </c>
      <c r="H361" s="58"/>
      <c r="I361" s="58" t="s">
        <v>469</v>
      </c>
      <c r="J361" s="58"/>
      <c r="K361" s="90" t="s">
        <v>597</v>
      </c>
      <c r="L361" s="90" t="s">
        <v>523</v>
      </c>
      <c r="M361" s="91" t="s">
        <v>512</v>
      </c>
      <c r="N361" s="91"/>
      <c r="O361" s="91" t="s">
        <v>514</v>
      </c>
      <c r="P361" s="91"/>
      <c r="Q361" s="91"/>
      <c r="R361" s="62" t="s">
        <v>516</v>
      </c>
      <c r="S361" s="58"/>
      <c r="T361" s="62" t="s">
        <v>517</v>
      </c>
      <c r="U361" s="92" t="s">
        <v>1696</v>
      </c>
      <c r="V361" s="95" t="s">
        <v>796</v>
      </c>
      <c r="W361" s="92"/>
      <c r="X361" s="92"/>
      <c r="Y361" s="92"/>
      <c r="Z361" s="92"/>
      <c r="AA361" s="92"/>
      <c r="AB361" s="1"/>
      <c r="AC361" s="1"/>
      <c r="AD361" s="87"/>
      <c r="AE361" s="87"/>
      <c r="AF361" s="87"/>
      <c r="AG361" s="87"/>
      <c r="AH361" s="87"/>
    </row>
    <row r="362">
      <c r="A362" s="88">
        <v>737.0</v>
      </c>
      <c r="B362" s="61" t="s">
        <v>1697</v>
      </c>
      <c r="C362" s="89" t="s">
        <v>1698</v>
      </c>
      <c r="D362" s="62" t="s">
        <v>1648</v>
      </c>
      <c r="E362" s="2" t="s">
        <v>636</v>
      </c>
      <c r="F362" s="1"/>
      <c r="G362" s="58" t="s">
        <v>509</v>
      </c>
      <c r="H362" s="58"/>
      <c r="I362" s="58" t="s">
        <v>469</v>
      </c>
      <c r="J362" s="58" t="s">
        <v>610</v>
      </c>
      <c r="K362" s="90" t="s">
        <v>597</v>
      </c>
      <c r="L362" s="90" t="s">
        <v>523</v>
      </c>
      <c r="M362" s="91" t="s">
        <v>512</v>
      </c>
      <c r="N362" s="91"/>
      <c r="O362" s="91" t="s">
        <v>514</v>
      </c>
      <c r="P362" s="91"/>
      <c r="Q362" s="91"/>
      <c r="R362" s="62" t="s">
        <v>516</v>
      </c>
      <c r="S362" s="58"/>
      <c r="T362" s="62" t="s">
        <v>517</v>
      </c>
      <c r="U362" s="92" t="s">
        <v>1699</v>
      </c>
      <c r="V362" s="95" t="s">
        <v>1700</v>
      </c>
      <c r="W362" s="92"/>
      <c r="X362" s="92"/>
      <c r="Y362" s="92"/>
      <c r="Z362" s="92"/>
      <c r="AA362" s="92"/>
      <c r="AB362" s="1"/>
      <c r="AC362" s="1"/>
      <c r="AD362" s="87"/>
      <c r="AE362" s="87"/>
      <c r="AF362" s="87"/>
      <c r="AG362" s="87"/>
      <c r="AH362" s="87"/>
    </row>
    <row r="363">
      <c r="A363" s="88">
        <v>738.0</v>
      </c>
      <c r="B363" s="61" t="s">
        <v>1701</v>
      </c>
      <c r="C363" s="89" t="s">
        <v>1702</v>
      </c>
      <c r="D363" s="62" t="s">
        <v>1648</v>
      </c>
      <c r="E363" s="2" t="s">
        <v>636</v>
      </c>
      <c r="F363" s="1"/>
      <c r="G363" s="58" t="s">
        <v>509</v>
      </c>
      <c r="H363" s="58"/>
      <c r="I363" s="58" t="s">
        <v>469</v>
      </c>
      <c r="J363" s="58"/>
      <c r="K363" s="90" t="s">
        <v>597</v>
      </c>
      <c r="L363" s="90" t="s">
        <v>511</v>
      </c>
      <c r="M363" s="91" t="s">
        <v>512</v>
      </c>
      <c r="N363" s="91"/>
      <c r="O363" s="91" t="s">
        <v>514</v>
      </c>
      <c r="P363" s="91"/>
      <c r="Q363" s="91"/>
      <c r="R363" s="62" t="s">
        <v>516</v>
      </c>
      <c r="S363" s="58"/>
      <c r="T363" s="62" t="s">
        <v>517</v>
      </c>
      <c r="U363" s="92" t="s">
        <v>1703</v>
      </c>
      <c r="V363" s="95" t="s">
        <v>1214</v>
      </c>
      <c r="W363" s="92"/>
      <c r="X363" s="92"/>
      <c r="Y363" s="92"/>
      <c r="Z363" s="92"/>
      <c r="AA363" s="92"/>
      <c r="AB363" s="1"/>
      <c r="AC363" s="1"/>
      <c r="AD363" s="87"/>
      <c r="AE363" s="87"/>
      <c r="AF363" s="87"/>
      <c r="AG363" s="87"/>
      <c r="AH363" s="87"/>
    </row>
    <row r="364">
      <c r="A364" s="88">
        <v>739.0</v>
      </c>
      <c r="B364" s="61" t="s">
        <v>1704</v>
      </c>
      <c r="C364" s="89" t="s">
        <v>1705</v>
      </c>
      <c r="D364" s="62" t="s">
        <v>1648</v>
      </c>
      <c r="E364" s="2" t="s">
        <v>636</v>
      </c>
      <c r="F364" s="1"/>
      <c r="G364" s="58" t="s">
        <v>509</v>
      </c>
      <c r="H364" s="58"/>
      <c r="I364" s="58" t="s">
        <v>469</v>
      </c>
      <c r="J364" s="58"/>
      <c r="K364" s="90" t="s">
        <v>597</v>
      </c>
      <c r="L364" s="90" t="s">
        <v>511</v>
      </c>
      <c r="M364" s="91" t="s">
        <v>512</v>
      </c>
      <c r="N364" s="91"/>
      <c r="O364" s="91" t="s">
        <v>514</v>
      </c>
      <c r="P364" s="91"/>
      <c r="Q364" s="91"/>
      <c r="R364" s="62" t="s">
        <v>516</v>
      </c>
      <c r="S364" s="58"/>
      <c r="T364" s="62" t="s">
        <v>517</v>
      </c>
      <c r="U364" s="92" t="s">
        <v>1142</v>
      </c>
      <c r="V364" s="95" t="s">
        <v>1143</v>
      </c>
      <c r="W364" s="92"/>
      <c r="X364" s="92"/>
      <c r="Y364" s="92"/>
      <c r="Z364" s="92"/>
      <c r="AA364" s="92"/>
      <c r="AB364" s="1"/>
      <c r="AC364" s="1"/>
      <c r="AD364" s="87"/>
      <c r="AE364" s="87"/>
      <c r="AF364" s="87"/>
      <c r="AG364" s="87"/>
      <c r="AH364" s="87"/>
    </row>
    <row r="365">
      <c r="A365" s="88">
        <v>740.0</v>
      </c>
      <c r="B365" s="61" t="s">
        <v>1706</v>
      </c>
      <c r="C365" s="89" t="s">
        <v>1707</v>
      </c>
      <c r="D365" s="62" t="s">
        <v>1648</v>
      </c>
      <c r="E365" s="2" t="s">
        <v>636</v>
      </c>
      <c r="F365" s="1"/>
      <c r="G365" s="58" t="s">
        <v>509</v>
      </c>
      <c r="H365" s="58"/>
      <c r="I365" s="58" t="s">
        <v>469</v>
      </c>
      <c r="J365" s="58"/>
      <c r="K365" s="90" t="s">
        <v>597</v>
      </c>
      <c r="L365" s="90" t="s">
        <v>511</v>
      </c>
      <c r="M365" s="91" t="s">
        <v>512</v>
      </c>
      <c r="N365" s="91"/>
      <c r="O365" s="91" t="s">
        <v>514</v>
      </c>
      <c r="P365" s="91"/>
      <c r="Q365" s="91"/>
      <c r="R365" s="62" t="s">
        <v>516</v>
      </c>
      <c r="S365" s="58"/>
      <c r="T365" s="62" t="s">
        <v>517</v>
      </c>
      <c r="U365" s="92" t="s">
        <v>1150</v>
      </c>
      <c r="V365" s="95" t="s">
        <v>1151</v>
      </c>
      <c r="W365" s="92"/>
      <c r="X365" s="92"/>
      <c r="Y365" s="92"/>
      <c r="Z365" s="92"/>
      <c r="AA365" s="92"/>
      <c r="AB365" s="1"/>
      <c r="AC365" s="1"/>
      <c r="AD365" s="87"/>
      <c r="AE365" s="87"/>
      <c r="AF365" s="87"/>
      <c r="AG365" s="87"/>
      <c r="AH365" s="87"/>
    </row>
    <row r="366">
      <c r="A366" s="88">
        <v>741.0</v>
      </c>
      <c r="B366" s="61" t="s">
        <v>1708</v>
      </c>
      <c r="C366" s="89" t="s">
        <v>1709</v>
      </c>
      <c r="D366" s="62" t="s">
        <v>1648</v>
      </c>
      <c r="E366" s="2" t="s">
        <v>636</v>
      </c>
      <c r="F366" s="1"/>
      <c r="G366" s="58" t="s">
        <v>509</v>
      </c>
      <c r="H366" s="58"/>
      <c r="I366" s="58" t="s">
        <v>469</v>
      </c>
      <c r="J366" s="58"/>
      <c r="K366" s="90" t="s">
        <v>597</v>
      </c>
      <c r="L366" s="90" t="s">
        <v>511</v>
      </c>
      <c r="M366" s="91" t="s">
        <v>512</v>
      </c>
      <c r="N366" s="91"/>
      <c r="O366" s="91" t="s">
        <v>514</v>
      </c>
      <c r="P366" s="91"/>
      <c r="Q366" s="91"/>
      <c r="R366" s="62" t="s">
        <v>516</v>
      </c>
      <c r="S366" s="58"/>
      <c r="T366" s="62" t="s">
        <v>517</v>
      </c>
      <c r="U366" s="92" t="s">
        <v>1010</v>
      </c>
      <c r="V366" s="95" t="s">
        <v>1011</v>
      </c>
      <c r="W366" s="92"/>
      <c r="X366" s="92"/>
      <c r="Y366" s="92"/>
      <c r="Z366" s="92"/>
      <c r="AA366" s="92"/>
      <c r="AB366" s="1"/>
      <c r="AC366" s="1"/>
      <c r="AD366" s="87"/>
      <c r="AE366" s="87"/>
      <c r="AF366" s="87"/>
      <c r="AG366" s="87"/>
      <c r="AH366" s="87"/>
    </row>
    <row r="367">
      <c r="A367" s="88">
        <v>742.0</v>
      </c>
      <c r="B367" s="61" t="s">
        <v>1710</v>
      </c>
      <c r="C367" s="89" t="s">
        <v>1711</v>
      </c>
      <c r="D367" s="62" t="s">
        <v>1648</v>
      </c>
      <c r="E367" s="2" t="s">
        <v>636</v>
      </c>
      <c r="F367" s="1"/>
      <c r="G367" s="58" t="s">
        <v>509</v>
      </c>
      <c r="H367" s="58"/>
      <c r="I367" s="58" t="s">
        <v>469</v>
      </c>
      <c r="J367" s="58"/>
      <c r="K367" s="90" t="s">
        <v>597</v>
      </c>
      <c r="L367" s="90" t="s">
        <v>523</v>
      </c>
      <c r="M367" s="91" t="s">
        <v>512</v>
      </c>
      <c r="N367" s="91"/>
      <c r="O367" s="91" t="s">
        <v>514</v>
      </c>
      <c r="P367" s="91"/>
      <c r="Q367" s="91"/>
      <c r="R367" s="62" t="s">
        <v>516</v>
      </c>
      <c r="S367" s="58"/>
      <c r="T367" s="62" t="s">
        <v>517</v>
      </c>
      <c r="U367" s="92" t="s">
        <v>1712</v>
      </c>
      <c r="V367" s="92"/>
      <c r="W367" s="95" t="s">
        <v>943</v>
      </c>
      <c r="X367" s="92"/>
      <c r="Y367" s="92"/>
      <c r="Z367" s="92"/>
      <c r="AA367" s="92"/>
      <c r="AB367" s="1"/>
      <c r="AC367" s="1"/>
      <c r="AD367" s="87"/>
      <c r="AE367" s="87"/>
      <c r="AF367" s="87"/>
      <c r="AG367" s="87"/>
      <c r="AH367" s="87"/>
    </row>
    <row r="368">
      <c r="A368" s="88">
        <v>743.0</v>
      </c>
      <c r="B368" s="61" t="s">
        <v>1713</v>
      </c>
      <c r="C368" s="89" t="s">
        <v>1714</v>
      </c>
      <c r="D368" s="62" t="s">
        <v>1648</v>
      </c>
      <c r="E368" s="2" t="s">
        <v>636</v>
      </c>
      <c r="F368" s="1"/>
      <c r="G368" s="58" t="s">
        <v>509</v>
      </c>
      <c r="H368" s="58"/>
      <c r="I368" s="58" t="s">
        <v>469</v>
      </c>
      <c r="J368" s="58"/>
      <c r="K368" s="90" t="s">
        <v>597</v>
      </c>
      <c r="L368" s="90" t="s">
        <v>523</v>
      </c>
      <c r="M368" s="91" t="s">
        <v>512</v>
      </c>
      <c r="N368" s="91"/>
      <c r="O368" s="91" t="s">
        <v>514</v>
      </c>
      <c r="P368" s="91"/>
      <c r="Q368" s="91"/>
      <c r="R368" s="62" t="s">
        <v>516</v>
      </c>
      <c r="S368" s="58"/>
      <c r="T368" s="62" t="s">
        <v>517</v>
      </c>
      <c r="U368" s="92" t="s">
        <v>1715</v>
      </c>
      <c r="V368" s="92"/>
      <c r="W368" s="92"/>
      <c r="X368" s="95" t="s">
        <v>714</v>
      </c>
      <c r="Y368" s="92"/>
      <c r="Z368" s="92"/>
      <c r="AA368" s="92"/>
      <c r="AB368" s="1"/>
      <c r="AC368" s="1"/>
      <c r="AD368" s="87"/>
      <c r="AE368" s="87"/>
      <c r="AF368" s="87"/>
      <c r="AG368" s="87"/>
      <c r="AH368" s="87"/>
    </row>
    <row r="369">
      <c r="A369" s="88">
        <v>744.0</v>
      </c>
      <c r="B369" s="61" t="s">
        <v>1716</v>
      </c>
      <c r="C369" s="89" t="s">
        <v>1717</v>
      </c>
      <c r="D369" s="62" t="s">
        <v>1648</v>
      </c>
      <c r="E369" s="2" t="s">
        <v>636</v>
      </c>
      <c r="F369" s="1"/>
      <c r="G369" s="58" t="s">
        <v>509</v>
      </c>
      <c r="H369" s="58"/>
      <c r="I369" s="58" t="s">
        <v>469</v>
      </c>
      <c r="J369" s="58"/>
      <c r="K369" s="90" t="s">
        <v>597</v>
      </c>
      <c r="L369" s="90" t="s">
        <v>523</v>
      </c>
      <c r="M369" s="91" t="s">
        <v>512</v>
      </c>
      <c r="N369" s="91"/>
      <c r="O369" s="91" t="s">
        <v>514</v>
      </c>
      <c r="P369" s="91"/>
      <c r="Q369" s="91"/>
      <c r="R369" s="62" t="s">
        <v>516</v>
      </c>
      <c r="S369" s="58"/>
      <c r="T369" s="62" t="s">
        <v>517</v>
      </c>
      <c r="U369" s="92" t="s">
        <v>1115</v>
      </c>
      <c r="V369" s="95" t="s">
        <v>1116</v>
      </c>
      <c r="W369" s="92"/>
      <c r="X369" s="92"/>
      <c r="Y369" s="92"/>
      <c r="Z369" s="92"/>
      <c r="AA369" s="92"/>
      <c r="AB369" s="1"/>
      <c r="AC369" s="1"/>
      <c r="AD369" s="87"/>
      <c r="AE369" s="87"/>
      <c r="AF369" s="87"/>
      <c r="AG369" s="87"/>
      <c r="AH369" s="87"/>
    </row>
    <row r="370">
      <c r="A370" s="88">
        <v>745.0</v>
      </c>
      <c r="B370" s="61" t="s">
        <v>1718</v>
      </c>
      <c r="C370" s="89" t="s">
        <v>1719</v>
      </c>
      <c r="D370" s="62" t="s">
        <v>1648</v>
      </c>
      <c r="E370" s="2" t="s">
        <v>636</v>
      </c>
      <c r="F370" s="1"/>
      <c r="G370" s="58" t="s">
        <v>509</v>
      </c>
      <c r="H370" s="58"/>
      <c r="I370" s="58" t="s">
        <v>469</v>
      </c>
      <c r="J370" s="58"/>
      <c r="K370" s="90" t="s">
        <v>597</v>
      </c>
      <c r="L370" s="90" t="s">
        <v>523</v>
      </c>
      <c r="M370" s="91" t="s">
        <v>512</v>
      </c>
      <c r="N370" s="91"/>
      <c r="O370" s="91" t="s">
        <v>514</v>
      </c>
      <c r="P370" s="91"/>
      <c r="Q370" s="91"/>
      <c r="R370" s="62" t="s">
        <v>516</v>
      </c>
      <c r="S370" s="58"/>
      <c r="T370" s="62" t="s">
        <v>517</v>
      </c>
      <c r="U370" s="92" t="s">
        <v>1269</v>
      </c>
      <c r="V370" s="95" t="s">
        <v>1270</v>
      </c>
      <c r="W370" s="92"/>
      <c r="X370" s="92"/>
      <c r="Y370" s="92"/>
      <c r="Z370" s="92"/>
      <c r="AA370" s="92"/>
      <c r="AB370" s="1"/>
      <c r="AC370" s="1"/>
      <c r="AD370" s="87"/>
      <c r="AE370" s="87"/>
      <c r="AF370" s="87"/>
      <c r="AG370" s="87"/>
      <c r="AH370" s="87"/>
    </row>
    <row r="371">
      <c r="A371" s="88">
        <v>746.0</v>
      </c>
      <c r="B371" s="61" t="s">
        <v>1720</v>
      </c>
      <c r="C371" s="89" t="s">
        <v>1721</v>
      </c>
      <c r="D371" s="62" t="s">
        <v>1648</v>
      </c>
      <c r="E371" s="2" t="s">
        <v>636</v>
      </c>
      <c r="F371" s="1"/>
      <c r="G371" s="58" t="s">
        <v>509</v>
      </c>
      <c r="H371" s="58"/>
      <c r="I371" s="58" t="s">
        <v>469</v>
      </c>
      <c r="J371" s="58"/>
      <c r="K371" s="90" t="s">
        <v>597</v>
      </c>
      <c r="L371" s="90" t="s">
        <v>523</v>
      </c>
      <c r="M371" s="91" t="s">
        <v>512</v>
      </c>
      <c r="N371" s="91"/>
      <c r="O371" s="91" t="s">
        <v>514</v>
      </c>
      <c r="P371" s="91"/>
      <c r="Q371" s="91"/>
      <c r="R371" s="62" t="s">
        <v>516</v>
      </c>
      <c r="S371" s="58"/>
      <c r="T371" s="62" t="s">
        <v>517</v>
      </c>
      <c r="U371" s="93" t="s">
        <v>1722</v>
      </c>
      <c r="V371" s="95" t="s">
        <v>1184</v>
      </c>
      <c r="W371" s="92"/>
      <c r="X371" s="92"/>
      <c r="Y371" s="92"/>
      <c r="Z371" s="92"/>
      <c r="AA371" s="92"/>
      <c r="AB371" s="1"/>
      <c r="AC371" s="1"/>
      <c r="AD371" s="87"/>
      <c r="AE371" s="87"/>
      <c r="AF371" s="87"/>
      <c r="AG371" s="87"/>
      <c r="AH371" s="87"/>
    </row>
    <row r="372">
      <c r="A372" s="88">
        <v>747.0</v>
      </c>
      <c r="B372" s="61" t="s">
        <v>1723</v>
      </c>
      <c r="C372" s="89" t="s">
        <v>1724</v>
      </c>
      <c r="D372" s="62" t="s">
        <v>1648</v>
      </c>
      <c r="E372" s="2" t="s">
        <v>636</v>
      </c>
      <c r="F372" s="1"/>
      <c r="G372" s="58" t="s">
        <v>509</v>
      </c>
      <c r="H372" s="58"/>
      <c r="I372" s="58" t="s">
        <v>469</v>
      </c>
      <c r="J372" s="58"/>
      <c r="K372" s="90" t="s">
        <v>597</v>
      </c>
      <c r="L372" s="90" t="s">
        <v>523</v>
      </c>
      <c r="M372" s="91" t="s">
        <v>512</v>
      </c>
      <c r="N372" s="91"/>
      <c r="O372" s="91" t="s">
        <v>514</v>
      </c>
      <c r="P372" s="91"/>
      <c r="Q372" s="91"/>
      <c r="R372" s="62" t="s">
        <v>516</v>
      </c>
      <c r="S372" s="58"/>
      <c r="T372" s="62" t="s">
        <v>517</v>
      </c>
      <c r="U372" s="93" t="s">
        <v>613</v>
      </c>
      <c r="V372" s="92"/>
      <c r="W372" s="95" t="s">
        <v>610</v>
      </c>
      <c r="X372" s="92"/>
      <c r="Y372" s="92"/>
      <c r="Z372" s="92"/>
      <c r="AA372" s="92"/>
      <c r="AB372" s="1"/>
      <c r="AC372" s="1"/>
      <c r="AD372" s="87"/>
      <c r="AE372" s="87"/>
      <c r="AF372" s="87"/>
      <c r="AG372" s="87"/>
      <c r="AH372" s="87"/>
    </row>
    <row r="373">
      <c r="A373" s="88">
        <v>748.0</v>
      </c>
      <c r="B373" s="61" t="s">
        <v>1725</v>
      </c>
      <c r="C373" s="89" t="s">
        <v>1726</v>
      </c>
      <c r="D373" s="62" t="s">
        <v>1648</v>
      </c>
      <c r="E373" s="2" t="s">
        <v>636</v>
      </c>
      <c r="F373" s="1"/>
      <c r="G373" s="58" t="s">
        <v>509</v>
      </c>
      <c r="H373" s="58"/>
      <c r="I373" s="58" t="s">
        <v>469</v>
      </c>
      <c r="J373" s="58"/>
      <c r="K373" s="90" t="s">
        <v>597</v>
      </c>
      <c r="L373" s="90" t="s">
        <v>1652</v>
      </c>
      <c r="M373" s="91" t="s">
        <v>512</v>
      </c>
      <c r="N373" s="91"/>
      <c r="O373" s="91" t="s">
        <v>514</v>
      </c>
      <c r="P373" s="91"/>
      <c r="Q373" s="91"/>
      <c r="R373" s="62" t="s">
        <v>516</v>
      </c>
      <c r="S373" s="58"/>
      <c r="T373" s="62" t="s">
        <v>517</v>
      </c>
      <c r="U373" s="93" t="s">
        <v>1727</v>
      </c>
      <c r="V373" s="95" t="s">
        <v>1112</v>
      </c>
      <c r="W373" s="92"/>
      <c r="X373" s="92"/>
      <c r="Y373" s="92"/>
      <c r="Z373" s="92"/>
      <c r="AA373" s="92"/>
      <c r="AB373" s="1"/>
      <c r="AC373" s="1"/>
      <c r="AD373" s="87"/>
      <c r="AE373" s="87"/>
      <c r="AF373" s="87"/>
      <c r="AG373" s="87"/>
      <c r="AH373" s="87"/>
    </row>
    <row r="374">
      <c r="A374" s="88">
        <v>749.0</v>
      </c>
      <c r="B374" s="61" t="s">
        <v>1728</v>
      </c>
      <c r="C374" s="89" t="s">
        <v>1729</v>
      </c>
      <c r="D374" s="62" t="s">
        <v>1648</v>
      </c>
      <c r="E374" s="2" t="s">
        <v>636</v>
      </c>
      <c r="F374" s="1"/>
      <c r="G374" s="58" t="s">
        <v>509</v>
      </c>
      <c r="H374" s="58"/>
      <c r="I374" s="58" t="s">
        <v>469</v>
      </c>
      <c r="J374" s="58"/>
      <c r="K374" s="90" t="s">
        <v>597</v>
      </c>
      <c r="L374" s="90" t="s">
        <v>511</v>
      </c>
      <c r="M374" s="91" t="s">
        <v>512</v>
      </c>
      <c r="N374" s="91"/>
      <c r="O374" s="91" t="s">
        <v>514</v>
      </c>
      <c r="P374" s="91"/>
      <c r="Q374" s="91"/>
      <c r="R374" s="62" t="s">
        <v>516</v>
      </c>
      <c r="S374" s="58"/>
      <c r="T374" s="62" t="s">
        <v>517</v>
      </c>
      <c r="U374" s="93" t="s">
        <v>825</v>
      </c>
      <c r="V374" s="95" t="s">
        <v>475</v>
      </c>
      <c r="W374" s="92"/>
      <c r="X374" s="92"/>
      <c r="Y374" s="92"/>
      <c r="Z374" s="92"/>
      <c r="AA374" s="92"/>
      <c r="AB374" s="1"/>
      <c r="AC374" s="1"/>
      <c r="AD374" s="87"/>
      <c r="AE374" s="87"/>
      <c r="AF374" s="87"/>
      <c r="AG374" s="87"/>
      <c r="AH374" s="87"/>
    </row>
    <row r="375">
      <c r="A375" s="88">
        <v>750.0</v>
      </c>
      <c r="B375" s="61" t="s">
        <v>1730</v>
      </c>
      <c r="C375" s="89" t="s">
        <v>1731</v>
      </c>
      <c r="D375" s="62" t="s">
        <v>1648</v>
      </c>
      <c r="E375" s="2" t="s">
        <v>636</v>
      </c>
      <c r="F375" s="1"/>
      <c r="G375" s="58" t="s">
        <v>509</v>
      </c>
      <c r="H375" s="58"/>
      <c r="I375" s="58" t="s">
        <v>469</v>
      </c>
      <c r="J375" s="58"/>
      <c r="K375" s="90" t="s">
        <v>597</v>
      </c>
      <c r="L375" s="90" t="s">
        <v>511</v>
      </c>
      <c r="M375" s="91" t="s">
        <v>512</v>
      </c>
      <c r="N375" s="91"/>
      <c r="O375" s="91" t="s">
        <v>514</v>
      </c>
      <c r="P375" s="91"/>
      <c r="Q375" s="91"/>
      <c r="R375" s="62" t="s">
        <v>516</v>
      </c>
      <c r="S375" s="58"/>
      <c r="T375" s="62" t="s">
        <v>517</v>
      </c>
      <c r="U375" s="92" t="s">
        <v>599</v>
      </c>
      <c r="V375" s="95" t="s">
        <v>477</v>
      </c>
      <c r="W375" s="92"/>
      <c r="X375" s="92"/>
      <c r="Y375" s="92"/>
      <c r="Z375" s="92"/>
      <c r="AA375" s="92"/>
      <c r="AB375" s="1"/>
      <c r="AC375" s="1"/>
      <c r="AD375" s="87"/>
      <c r="AE375" s="87"/>
      <c r="AF375" s="87"/>
      <c r="AG375" s="87"/>
      <c r="AH375" s="87"/>
    </row>
    <row r="376">
      <c r="A376" s="88">
        <v>751.0</v>
      </c>
      <c r="B376" s="61" t="s">
        <v>1732</v>
      </c>
      <c r="C376" s="89" t="s">
        <v>1733</v>
      </c>
      <c r="D376" s="62" t="s">
        <v>1648</v>
      </c>
      <c r="E376" s="2" t="s">
        <v>636</v>
      </c>
      <c r="F376" s="1"/>
      <c r="G376" s="58" t="s">
        <v>509</v>
      </c>
      <c r="H376" s="58"/>
      <c r="I376" s="58" t="s">
        <v>469</v>
      </c>
      <c r="J376" s="58"/>
      <c r="K376" s="90" t="s">
        <v>597</v>
      </c>
      <c r="L376" s="90" t="s">
        <v>523</v>
      </c>
      <c r="M376" s="91" t="s">
        <v>512</v>
      </c>
      <c r="N376" s="91"/>
      <c r="O376" s="91" t="s">
        <v>514</v>
      </c>
      <c r="P376" s="91"/>
      <c r="Q376" s="91"/>
      <c r="R376" s="62" t="s">
        <v>516</v>
      </c>
      <c r="S376" s="58"/>
      <c r="T376" s="62" t="s">
        <v>517</v>
      </c>
      <c r="U376" s="92" t="s">
        <v>1107</v>
      </c>
      <c r="V376" s="95" t="s">
        <v>1108</v>
      </c>
      <c r="W376" s="92"/>
      <c r="X376" s="92"/>
      <c r="Y376" s="92"/>
      <c r="Z376" s="92"/>
      <c r="AA376" s="92"/>
      <c r="AB376" s="1"/>
      <c r="AC376" s="1"/>
      <c r="AD376" s="87"/>
      <c r="AE376" s="87"/>
      <c r="AF376" s="87"/>
      <c r="AG376" s="87"/>
      <c r="AH376" s="87"/>
    </row>
    <row r="377">
      <c r="A377" s="88">
        <v>752.0</v>
      </c>
      <c r="B377" s="61" t="s">
        <v>1734</v>
      </c>
      <c r="C377" s="89" t="s">
        <v>1735</v>
      </c>
      <c r="D377" s="62" t="s">
        <v>1648</v>
      </c>
      <c r="E377" s="2" t="s">
        <v>636</v>
      </c>
      <c r="F377" s="1"/>
      <c r="G377" s="58" t="s">
        <v>509</v>
      </c>
      <c r="H377" s="58"/>
      <c r="I377" s="58" t="s">
        <v>469</v>
      </c>
      <c r="J377" s="58"/>
      <c r="K377" s="90" t="s">
        <v>597</v>
      </c>
      <c r="L377" s="90" t="s">
        <v>511</v>
      </c>
      <c r="M377" s="91" t="s">
        <v>512</v>
      </c>
      <c r="N377" s="91"/>
      <c r="O377" s="91" t="s">
        <v>514</v>
      </c>
      <c r="P377" s="91"/>
      <c r="Q377" s="91"/>
      <c r="R377" s="62" t="s">
        <v>516</v>
      </c>
      <c r="S377" s="58"/>
      <c r="T377" s="62" t="s">
        <v>517</v>
      </c>
      <c r="U377" s="92" t="s">
        <v>571</v>
      </c>
      <c r="V377" s="95" t="s">
        <v>572</v>
      </c>
      <c r="W377" s="92"/>
      <c r="X377" s="92"/>
      <c r="Y377" s="92"/>
      <c r="Z377" s="92"/>
      <c r="AA377" s="92"/>
      <c r="AB377" s="1"/>
      <c r="AC377" s="1"/>
      <c r="AD377" s="87"/>
      <c r="AE377" s="87"/>
      <c r="AF377" s="87"/>
      <c r="AG377" s="87"/>
      <c r="AH377" s="87"/>
    </row>
    <row r="378">
      <c r="A378" s="88">
        <v>753.0</v>
      </c>
      <c r="B378" s="61" t="s">
        <v>1736</v>
      </c>
      <c r="C378" s="89" t="s">
        <v>1737</v>
      </c>
      <c r="D378" s="62" t="s">
        <v>1648</v>
      </c>
      <c r="E378" s="2" t="s">
        <v>636</v>
      </c>
      <c r="F378" s="1"/>
      <c r="G378" s="58" t="s">
        <v>509</v>
      </c>
      <c r="H378" s="58"/>
      <c r="I378" s="58" t="s">
        <v>469</v>
      </c>
      <c r="J378" s="58"/>
      <c r="K378" s="90" t="s">
        <v>597</v>
      </c>
      <c r="L378" s="90" t="s">
        <v>523</v>
      </c>
      <c r="M378" s="91" t="s">
        <v>512</v>
      </c>
      <c r="N378" s="91"/>
      <c r="O378" s="91" t="s">
        <v>514</v>
      </c>
      <c r="P378" s="91"/>
      <c r="Q378" s="91"/>
      <c r="R378" s="62" t="s">
        <v>516</v>
      </c>
      <c r="S378" s="58"/>
      <c r="T378" s="62" t="s">
        <v>517</v>
      </c>
      <c r="U378" s="92" t="s">
        <v>1738</v>
      </c>
      <c r="V378" s="92"/>
      <c r="W378" s="95" t="s">
        <v>526</v>
      </c>
      <c r="X378" s="92"/>
      <c r="Y378" s="92"/>
      <c r="Z378" s="92"/>
      <c r="AA378" s="92"/>
      <c r="AB378" s="1"/>
      <c r="AC378" s="1"/>
      <c r="AD378" s="87"/>
      <c r="AE378" s="87"/>
      <c r="AF378" s="87"/>
      <c r="AG378" s="87"/>
      <c r="AH378" s="87"/>
    </row>
    <row r="379">
      <c r="A379" s="88">
        <v>754.0</v>
      </c>
      <c r="B379" s="61" t="s">
        <v>1739</v>
      </c>
      <c r="C379" s="89" t="s">
        <v>1740</v>
      </c>
      <c r="D379" s="62" t="s">
        <v>1648</v>
      </c>
      <c r="E379" s="2" t="s">
        <v>636</v>
      </c>
      <c r="F379" s="1"/>
      <c r="G379" s="58" t="s">
        <v>509</v>
      </c>
      <c r="H379" s="58"/>
      <c r="I379" s="58" t="s">
        <v>469</v>
      </c>
      <c r="J379" s="58"/>
      <c r="K379" s="90" t="s">
        <v>597</v>
      </c>
      <c r="L379" s="90" t="s">
        <v>511</v>
      </c>
      <c r="M379" s="91" t="s">
        <v>512</v>
      </c>
      <c r="N379" s="91"/>
      <c r="O379" s="91" t="s">
        <v>514</v>
      </c>
      <c r="P379" s="91"/>
      <c r="Q379" s="91"/>
      <c r="R379" s="62" t="s">
        <v>516</v>
      </c>
      <c r="S379" s="58"/>
      <c r="T379" s="62" t="s">
        <v>517</v>
      </c>
      <c r="U379" s="93" t="s">
        <v>1168</v>
      </c>
      <c r="V379" s="95" t="s">
        <v>1169</v>
      </c>
      <c r="W379" s="92"/>
      <c r="X379" s="92"/>
      <c r="Y379" s="92"/>
      <c r="Z379" s="92"/>
      <c r="AA379" s="92"/>
      <c r="AB379" s="1"/>
      <c r="AC379" s="1"/>
      <c r="AD379" s="87"/>
      <c r="AE379" s="87"/>
      <c r="AF379" s="87"/>
      <c r="AG379" s="87"/>
      <c r="AH379" s="87"/>
    </row>
    <row r="380">
      <c r="A380" s="88">
        <v>755.0</v>
      </c>
      <c r="B380" s="61" t="s">
        <v>1741</v>
      </c>
      <c r="C380" s="89" t="s">
        <v>1742</v>
      </c>
      <c r="D380" s="62" t="s">
        <v>1743</v>
      </c>
      <c r="E380" s="2" t="s">
        <v>636</v>
      </c>
      <c r="F380" s="1"/>
      <c r="G380" s="58" t="s">
        <v>509</v>
      </c>
      <c r="H380" s="58"/>
      <c r="I380" s="58" t="s">
        <v>469</v>
      </c>
      <c r="J380" s="58"/>
      <c r="K380" s="90" t="s">
        <v>597</v>
      </c>
      <c r="L380" s="90" t="s">
        <v>523</v>
      </c>
      <c r="M380" s="91" t="s">
        <v>512</v>
      </c>
      <c r="N380" s="91"/>
      <c r="O380" s="91" t="s">
        <v>514</v>
      </c>
      <c r="P380" s="91"/>
      <c r="Q380" s="91"/>
      <c r="R380" s="62" t="s">
        <v>516</v>
      </c>
      <c r="S380" s="58"/>
      <c r="T380" s="62" t="s">
        <v>517</v>
      </c>
      <c r="U380" s="92" t="s">
        <v>1744</v>
      </c>
      <c r="V380" s="92"/>
      <c r="W380" s="92"/>
      <c r="X380" s="95" t="s">
        <v>714</v>
      </c>
      <c r="Y380" s="92"/>
      <c r="Z380" s="92"/>
      <c r="AA380" s="92"/>
      <c r="AB380" s="1"/>
      <c r="AC380" s="1"/>
      <c r="AD380" s="87"/>
      <c r="AE380" s="87"/>
      <c r="AF380" s="87"/>
      <c r="AG380" s="87"/>
      <c r="AH380" s="87"/>
    </row>
    <row r="381">
      <c r="A381" s="88">
        <v>756.0</v>
      </c>
      <c r="B381" s="61" t="s">
        <v>1745</v>
      </c>
      <c r="C381" s="89" t="s">
        <v>1746</v>
      </c>
      <c r="D381" s="62" t="s">
        <v>1743</v>
      </c>
      <c r="E381" s="2" t="s">
        <v>636</v>
      </c>
      <c r="F381" s="1"/>
      <c r="G381" s="58" t="s">
        <v>509</v>
      </c>
      <c r="H381" s="58"/>
      <c r="I381" s="58" t="s">
        <v>469</v>
      </c>
      <c r="J381" s="58"/>
      <c r="K381" s="90" t="s">
        <v>597</v>
      </c>
      <c r="L381" s="90" t="s">
        <v>523</v>
      </c>
      <c r="M381" s="91" t="s">
        <v>512</v>
      </c>
      <c r="N381" s="91"/>
      <c r="O381" s="91" t="s">
        <v>514</v>
      </c>
      <c r="P381" s="91"/>
      <c r="Q381" s="91"/>
      <c r="R381" s="62" t="s">
        <v>516</v>
      </c>
      <c r="S381" s="58"/>
      <c r="T381" s="62" t="s">
        <v>517</v>
      </c>
      <c r="U381" s="93" t="s">
        <v>1747</v>
      </c>
      <c r="V381" s="92"/>
      <c r="W381" s="95" t="s">
        <v>1628</v>
      </c>
      <c r="X381" s="92"/>
      <c r="Y381" s="92"/>
      <c r="Z381" s="92"/>
      <c r="AA381" s="92"/>
      <c r="AB381" s="1"/>
      <c r="AC381" s="1"/>
      <c r="AD381" s="87"/>
      <c r="AE381" s="87"/>
      <c r="AF381" s="87"/>
      <c r="AG381" s="87"/>
      <c r="AH381" s="87"/>
    </row>
    <row r="382">
      <c r="A382" s="88">
        <v>757.0</v>
      </c>
      <c r="B382" s="61" t="s">
        <v>1748</v>
      </c>
      <c r="C382" s="89" t="s">
        <v>1749</v>
      </c>
      <c r="D382" s="62" t="s">
        <v>1743</v>
      </c>
      <c r="E382" s="2" t="s">
        <v>636</v>
      </c>
      <c r="F382" s="1"/>
      <c r="G382" s="58" t="s">
        <v>509</v>
      </c>
      <c r="H382" s="58"/>
      <c r="I382" s="58" t="s">
        <v>469</v>
      </c>
      <c r="J382" s="58"/>
      <c r="K382" s="90" t="s">
        <v>597</v>
      </c>
      <c r="L382" s="90" t="s">
        <v>511</v>
      </c>
      <c r="M382" s="91" t="s">
        <v>512</v>
      </c>
      <c r="N382" s="91"/>
      <c r="O382" s="91" t="s">
        <v>514</v>
      </c>
      <c r="P382" s="91"/>
      <c r="Q382" s="91"/>
      <c r="R382" s="62" t="s">
        <v>516</v>
      </c>
      <c r="S382" s="58"/>
      <c r="T382" s="62" t="s">
        <v>517</v>
      </c>
      <c r="U382" s="92" t="s">
        <v>1494</v>
      </c>
      <c r="V382" s="95" t="s">
        <v>467</v>
      </c>
      <c r="W382" s="95"/>
      <c r="X382" s="92"/>
      <c r="Y382" s="92"/>
      <c r="Z382" s="92"/>
      <c r="AA382" s="92"/>
      <c r="AB382" s="1"/>
      <c r="AC382" s="1"/>
      <c r="AD382" s="87"/>
      <c r="AE382" s="87"/>
      <c r="AF382" s="87"/>
      <c r="AG382" s="87"/>
      <c r="AH382" s="87"/>
    </row>
    <row r="383">
      <c r="A383" s="88">
        <v>758.0</v>
      </c>
      <c r="B383" s="61" t="s">
        <v>1750</v>
      </c>
      <c r="C383" s="89" t="s">
        <v>1751</v>
      </c>
      <c r="D383" s="62" t="s">
        <v>1743</v>
      </c>
      <c r="E383" s="2" t="s">
        <v>636</v>
      </c>
      <c r="F383" s="1"/>
      <c r="G383" s="58" t="s">
        <v>509</v>
      </c>
      <c r="H383" s="58"/>
      <c r="I383" s="58" t="s">
        <v>469</v>
      </c>
      <c r="J383" s="58"/>
      <c r="K383" s="90" t="s">
        <v>597</v>
      </c>
      <c r="L383" s="90" t="s">
        <v>511</v>
      </c>
      <c r="M383" s="91" t="s">
        <v>512</v>
      </c>
      <c r="N383" s="91"/>
      <c r="O383" s="91" t="s">
        <v>514</v>
      </c>
      <c r="P383" s="91"/>
      <c r="Q383" s="91"/>
      <c r="R383" s="62" t="s">
        <v>516</v>
      </c>
      <c r="S383" s="58"/>
      <c r="T383" s="62" t="s">
        <v>517</v>
      </c>
      <c r="U383" s="92" t="s">
        <v>1752</v>
      </c>
      <c r="V383" s="92"/>
      <c r="W383" s="95" t="s">
        <v>578</v>
      </c>
      <c r="X383" s="92"/>
      <c r="Y383" s="92"/>
      <c r="Z383" s="92"/>
      <c r="AA383" s="92"/>
      <c r="AB383" s="1"/>
      <c r="AC383" s="1"/>
      <c r="AD383" s="87"/>
      <c r="AE383" s="87"/>
      <c r="AF383" s="87"/>
      <c r="AG383" s="87"/>
      <c r="AH383" s="87"/>
    </row>
    <row r="384">
      <c r="A384" s="88">
        <v>759.0</v>
      </c>
      <c r="B384" s="61" t="s">
        <v>1753</v>
      </c>
      <c r="C384" s="89" t="s">
        <v>1754</v>
      </c>
      <c r="D384" s="62" t="s">
        <v>1743</v>
      </c>
      <c r="E384" s="2" t="s">
        <v>636</v>
      </c>
      <c r="F384" s="1"/>
      <c r="G384" s="58" t="s">
        <v>509</v>
      </c>
      <c r="H384" s="58"/>
      <c r="I384" s="58" t="s">
        <v>469</v>
      </c>
      <c r="J384" s="58"/>
      <c r="K384" s="90" t="s">
        <v>597</v>
      </c>
      <c r="L384" s="90" t="s">
        <v>1660</v>
      </c>
      <c r="M384" s="91" t="s">
        <v>512</v>
      </c>
      <c r="N384" s="91"/>
      <c r="O384" s="91" t="s">
        <v>514</v>
      </c>
      <c r="P384" s="91"/>
      <c r="Q384" s="91"/>
      <c r="R384" s="62" t="s">
        <v>516</v>
      </c>
      <c r="S384" s="58"/>
      <c r="T384" s="62" t="s">
        <v>517</v>
      </c>
      <c r="U384" s="92" t="s">
        <v>1520</v>
      </c>
      <c r="V384" s="92"/>
      <c r="W384" s="92"/>
      <c r="X384" s="95" t="s">
        <v>578</v>
      </c>
      <c r="Y384" s="92"/>
      <c r="Z384" s="92"/>
      <c r="AA384" s="92"/>
      <c r="AB384" s="1"/>
      <c r="AC384" s="1"/>
      <c r="AD384" s="87"/>
      <c r="AE384" s="87"/>
      <c r="AF384" s="87"/>
      <c r="AG384" s="87"/>
      <c r="AH384" s="87"/>
    </row>
    <row r="385">
      <c r="A385" s="88">
        <v>760.0</v>
      </c>
      <c r="B385" s="61" t="s">
        <v>1755</v>
      </c>
      <c r="C385" s="89" t="s">
        <v>1756</v>
      </c>
      <c r="D385" s="62" t="s">
        <v>1743</v>
      </c>
      <c r="E385" s="2" t="s">
        <v>636</v>
      </c>
      <c r="F385" s="1"/>
      <c r="G385" s="58" t="s">
        <v>509</v>
      </c>
      <c r="H385" s="58"/>
      <c r="I385" s="58" t="s">
        <v>469</v>
      </c>
      <c r="J385" s="58"/>
      <c r="K385" s="90" t="s">
        <v>597</v>
      </c>
      <c r="L385" s="90" t="s">
        <v>511</v>
      </c>
      <c r="M385" s="91" t="s">
        <v>512</v>
      </c>
      <c r="N385" s="91"/>
      <c r="O385" s="91" t="s">
        <v>514</v>
      </c>
      <c r="P385" s="91"/>
      <c r="Q385" s="91"/>
      <c r="R385" s="62" t="s">
        <v>516</v>
      </c>
      <c r="S385" s="58"/>
      <c r="T385" s="62" t="s">
        <v>517</v>
      </c>
      <c r="U385" s="92" t="s">
        <v>1757</v>
      </c>
      <c r="V385" s="95" t="s">
        <v>471</v>
      </c>
      <c r="W385" s="92"/>
      <c r="X385" s="92"/>
      <c r="Y385" s="92"/>
      <c r="Z385" s="92"/>
      <c r="AA385" s="92"/>
      <c r="AB385" s="1"/>
      <c r="AC385" s="1"/>
      <c r="AD385" s="87"/>
      <c r="AE385" s="87"/>
      <c r="AF385" s="87"/>
      <c r="AG385" s="87"/>
      <c r="AH385" s="87"/>
    </row>
    <row r="386">
      <c r="A386" s="88">
        <v>761.0</v>
      </c>
      <c r="B386" s="61" t="s">
        <v>1758</v>
      </c>
      <c r="C386" s="89" t="s">
        <v>1759</v>
      </c>
      <c r="D386" s="62" t="s">
        <v>1743</v>
      </c>
      <c r="E386" s="2" t="s">
        <v>636</v>
      </c>
      <c r="F386" s="1"/>
      <c r="G386" s="58" t="s">
        <v>509</v>
      </c>
      <c r="H386" s="58"/>
      <c r="I386" s="58" t="s">
        <v>469</v>
      </c>
      <c r="J386" s="58"/>
      <c r="K386" s="90" t="s">
        <v>597</v>
      </c>
      <c r="L386" s="90" t="s">
        <v>523</v>
      </c>
      <c r="M386" s="91" t="s">
        <v>512</v>
      </c>
      <c r="N386" s="91"/>
      <c r="O386" s="91" t="s">
        <v>514</v>
      </c>
      <c r="P386" s="91"/>
      <c r="Q386" s="91"/>
      <c r="R386" s="62" t="s">
        <v>516</v>
      </c>
      <c r="S386" s="58"/>
      <c r="T386" s="62" t="s">
        <v>517</v>
      </c>
      <c r="U386" s="92" t="s">
        <v>777</v>
      </c>
      <c r="V386" s="95" t="s">
        <v>778</v>
      </c>
      <c r="W386" s="92"/>
      <c r="X386" s="92"/>
      <c r="Y386" s="92"/>
      <c r="Z386" s="92"/>
      <c r="AA386" s="92"/>
      <c r="AB386" s="1"/>
      <c r="AC386" s="1"/>
      <c r="AD386" s="87"/>
      <c r="AE386" s="87"/>
      <c r="AF386" s="87"/>
      <c r="AG386" s="87"/>
      <c r="AH386" s="87"/>
    </row>
    <row r="387">
      <c r="A387" s="88">
        <v>762.0</v>
      </c>
      <c r="B387" s="61" t="s">
        <v>1760</v>
      </c>
      <c r="C387" s="89" t="s">
        <v>1761</v>
      </c>
      <c r="D387" s="62" t="s">
        <v>1743</v>
      </c>
      <c r="E387" s="2" t="s">
        <v>636</v>
      </c>
      <c r="F387" s="1"/>
      <c r="G387" s="58" t="s">
        <v>509</v>
      </c>
      <c r="H387" s="58"/>
      <c r="I387" s="58" t="s">
        <v>469</v>
      </c>
      <c r="J387" s="58"/>
      <c r="K387" s="90" t="s">
        <v>597</v>
      </c>
      <c r="L387" s="90" t="s">
        <v>511</v>
      </c>
      <c r="M387" s="91" t="s">
        <v>512</v>
      </c>
      <c r="N387" s="91"/>
      <c r="O387" s="91" t="s">
        <v>514</v>
      </c>
      <c r="P387" s="91"/>
      <c r="Q387" s="91"/>
      <c r="R387" s="62" t="s">
        <v>516</v>
      </c>
      <c r="S387" s="58"/>
      <c r="T387" s="62" t="s">
        <v>517</v>
      </c>
      <c r="U387" s="92" t="s">
        <v>1762</v>
      </c>
      <c r="V387" s="95" t="s">
        <v>743</v>
      </c>
      <c r="W387" s="92"/>
      <c r="X387" s="92"/>
      <c r="Y387" s="92"/>
      <c r="Z387" s="92"/>
      <c r="AA387" s="92"/>
      <c r="AB387" s="1"/>
      <c r="AC387" s="1"/>
      <c r="AD387" s="87"/>
      <c r="AE387" s="87"/>
      <c r="AF387" s="87"/>
      <c r="AG387" s="87"/>
      <c r="AH387" s="87"/>
    </row>
    <row r="388">
      <c r="A388" s="88">
        <v>763.0</v>
      </c>
      <c r="B388" s="61" t="s">
        <v>1763</v>
      </c>
      <c r="C388" s="89" t="s">
        <v>1764</v>
      </c>
      <c r="D388" s="62" t="s">
        <v>1743</v>
      </c>
      <c r="E388" s="2" t="s">
        <v>636</v>
      </c>
      <c r="F388" s="1"/>
      <c r="G388" s="58" t="s">
        <v>509</v>
      </c>
      <c r="H388" s="58"/>
      <c r="I388" s="58" t="s">
        <v>469</v>
      </c>
      <c r="J388" s="58"/>
      <c r="K388" s="90" t="s">
        <v>597</v>
      </c>
      <c r="L388" s="90" t="s">
        <v>511</v>
      </c>
      <c r="M388" s="91" t="s">
        <v>512</v>
      </c>
      <c r="N388" s="91"/>
      <c r="O388" s="91" t="s">
        <v>514</v>
      </c>
      <c r="P388" s="91"/>
      <c r="Q388" s="91"/>
      <c r="R388" s="62" t="s">
        <v>516</v>
      </c>
      <c r="S388" s="58"/>
      <c r="T388" s="62" t="s">
        <v>517</v>
      </c>
      <c r="U388" s="95" t="s">
        <v>1765</v>
      </c>
      <c r="V388" s="92"/>
      <c r="W388" s="95" t="s">
        <v>473</v>
      </c>
      <c r="X388" s="92"/>
      <c r="Y388" s="92"/>
      <c r="Z388" s="92"/>
      <c r="AA388" s="92"/>
      <c r="AB388" s="1"/>
      <c r="AC388" s="1"/>
      <c r="AD388" s="87"/>
      <c r="AE388" s="87"/>
      <c r="AF388" s="87"/>
      <c r="AG388" s="87"/>
      <c r="AH388" s="87"/>
    </row>
    <row r="389">
      <c r="A389" s="88">
        <v>764.0</v>
      </c>
      <c r="B389" s="61" t="s">
        <v>1766</v>
      </c>
      <c r="C389" s="89" t="s">
        <v>1767</v>
      </c>
      <c r="D389" s="62" t="s">
        <v>1743</v>
      </c>
      <c r="E389" s="2" t="s">
        <v>636</v>
      </c>
      <c r="F389" s="1"/>
      <c r="G389" s="58" t="s">
        <v>509</v>
      </c>
      <c r="H389" s="58"/>
      <c r="I389" s="58" t="s">
        <v>469</v>
      </c>
      <c r="J389" s="58"/>
      <c r="K389" s="90" t="s">
        <v>597</v>
      </c>
      <c r="L389" s="90" t="s">
        <v>523</v>
      </c>
      <c r="M389" s="91" t="s">
        <v>512</v>
      </c>
      <c r="N389" s="91"/>
      <c r="O389" s="91" t="s">
        <v>514</v>
      </c>
      <c r="P389" s="91"/>
      <c r="Q389" s="91"/>
      <c r="R389" s="62" t="s">
        <v>516</v>
      </c>
      <c r="S389" s="58"/>
      <c r="T389" s="62" t="s">
        <v>517</v>
      </c>
      <c r="U389" s="92" t="s">
        <v>1768</v>
      </c>
      <c r="V389" s="95" t="s">
        <v>739</v>
      </c>
      <c r="W389" s="92"/>
      <c r="X389" s="92"/>
      <c r="Y389" s="92"/>
      <c r="Z389" s="92"/>
      <c r="AA389" s="92"/>
      <c r="AB389" s="1"/>
      <c r="AC389" s="1"/>
      <c r="AD389" s="87"/>
      <c r="AE389" s="87"/>
      <c r="AF389" s="87"/>
      <c r="AG389" s="87"/>
      <c r="AH389" s="87"/>
    </row>
    <row r="390">
      <c r="A390" s="88">
        <v>765.0</v>
      </c>
      <c r="B390" s="61" t="s">
        <v>1769</v>
      </c>
      <c r="C390" s="89" t="s">
        <v>1770</v>
      </c>
      <c r="D390" s="62" t="s">
        <v>1743</v>
      </c>
      <c r="E390" s="2" t="s">
        <v>636</v>
      </c>
      <c r="F390" s="1"/>
      <c r="G390" s="58" t="s">
        <v>509</v>
      </c>
      <c r="H390" s="58"/>
      <c r="I390" s="58" t="s">
        <v>469</v>
      </c>
      <c r="J390" s="58"/>
      <c r="K390" s="90" t="s">
        <v>597</v>
      </c>
      <c r="L390" s="90" t="s">
        <v>511</v>
      </c>
      <c r="M390" s="91" t="s">
        <v>512</v>
      </c>
      <c r="N390" s="91"/>
      <c r="O390" s="91" t="s">
        <v>514</v>
      </c>
      <c r="P390" s="91"/>
      <c r="Q390" s="91"/>
      <c r="R390" s="62" t="s">
        <v>516</v>
      </c>
      <c r="S390" s="58"/>
      <c r="T390" s="62" t="s">
        <v>517</v>
      </c>
      <c r="U390" s="92" t="s">
        <v>1642</v>
      </c>
      <c r="V390" s="95" t="s">
        <v>1299</v>
      </c>
      <c r="W390" s="92"/>
      <c r="X390" s="92"/>
      <c r="Y390" s="92"/>
      <c r="Z390" s="92"/>
      <c r="AA390" s="92"/>
      <c r="AB390" s="1"/>
      <c r="AC390" s="1"/>
      <c r="AD390" s="87"/>
      <c r="AE390" s="87"/>
      <c r="AF390" s="87"/>
      <c r="AG390" s="87"/>
      <c r="AH390" s="87"/>
    </row>
    <row r="391">
      <c r="A391" s="88">
        <v>766.0</v>
      </c>
      <c r="B391" s="61" t="s">
        <v>1771</v>
      </c>
      <c r="C391" s="89" t="s">
        <v>1772</v>
      </c>
      <c r="D391" s="62" t="s">
        <v>1743</v>
      </c>
      <c r="E391" s="2" t="s">
        <v>636</v>
      </c>
      <c r="F391" s="1"/>
      <c r="G391" s="58" t="s">
        <v>509</v>
      </c>
      <c r="H391" s="58"/>
      <c r="I391" s="58" t="s">
        <v>469</v>
      </c>
      <c r="J391" s="58"/>
      <c r="K391" s="90" t="s">
        <v>597</v>
      </c>
      <c r="L391" s="90" t="s">
        <v>891</v>
      </c>
      <c r="M391" s="91" t="s">
        <v>512</v>
      </c>
      <c r="N391" s="91"/>
      <c r="O391" s="91" t="s">
        <v>514</v>
      </c>
      <c r="P391" s="91"/>
      <c r="Q391" s="91"/>
      <c r="R391" s="62" t="s">
        <v>516</v>
      </c>
      <c r="S391" s="58"/>
      <c r="T391" s="62" t="s">
        <v>517</v>
      </c>
      <c r="U391" s="92" t="s">
        <v>987</v>
      </c>
      <c r="V391" s="95" t="s">
        <v>988</v>
      </c>
      <c r="W391" s="92"/>
      <c r="X391" s="92"/>
      <c r="Y391" s="92"/>
      <c r="Z391" s="92"/>
      <c r="AA391" s="92"/>
      <c r="AB391" s="1"/>
      <c r="AC391" s="1"/>
      <c r="AD391" s="87"/>
      <c r="AE391" s="87"/>
      <c r="AF391" s="87"/>
      <c r="AG391" s="87"/>
      <c r="AH391" s="87"/>
    </row>
    <row r="392">
      <c r="A392" s="88">
        <v>767.0</v>
      </c>
      <c r="B392" s="61" t="s">
        <v>1773</v>
      </c>
      <c r="C392" s="89" t="s">
        <v>1774</v>
      </c>
      <c r="D392" s="62" t="s">
        <v>1743</v>
      </c>
      <c r="E392" s="2" t="s">
        <v>636</v>
      </c>
      <c r="F392" s="1"/>
      <c r="G392" s="58" t="s">
        <v>509</v>
      </c>
      <c r="H392" s="58"/>
      <c r="I392" s="58" t="s">
        <v>469</v>
      </c>
      <c r="J392" s="58"/>
      <c r="K392" s="90" t="s">
        <v>597</v>
      </c>
      <c r="L392" s="90" t="s">
        <v>511</v>
      </c>
      <c r="M392" s="91" t="s">
        <v>512</v>
      </c>
      <c r="N392" s="91"/>
      <c r="O392" s="91" t="s">
        <v>514</v>
      </c>
      <c r="P392" s="91"/>
      <c r="Q392" s="91"/>
      <c r="R392" s="62" t="s">
        <v>516</v>
      </c>
      <c r="S392" s="58"/>
      <c r="T392" s="62" t="s">
        <v>517</v>
      </c>
      <c r="U392" s="92" t="s">
        <v>1775</v>
      </c>
      <c r="V392" s="95" t="s">
        <v>1776</v>
      </c>
      <c r="W392" s="92"/>
      <c r="X392" s="92"/>
      <c r="Y392" s="92"/>
      <c r="Z392" s="92"/>
      <c r="AA392" s="92"/>
      <c r="AB392" s="1"/>
      <c r="AC392" s="1"/>
      <c r="AD392" s="87"/>
      <c r="AE392" s="87"/>
      <c r="AF392" s="87"/>
      <c r="AG392" s="87"/>
      <c r="AH392" s="87"/>
    </row>
    <row r="393">
      <c r="A393" s="88">
        <v>768.0</v>
      </c>
      <c r="B393" s="61" t="s">
        <v>1777</v>
      </c>
      <c r="C393" s="89" t="s">
        <v>1778</v>
      </c>
      <c r="D393" s="62" t="s">
        <v>1743</v>
      </c>
      <c r="E393" s="2" t="s">
        <v>636</v>
      </c>
      <c r="F393" s="1"/>
      <c r="G393" s="58" t="s">
        <v>509</v>
      </c>
      <c r="H393" s="58"/>
      <c r="I393" s="58" t="s">
        <v>469</v>
      </c>
      <c r="J393" s="58"/>
      <c r="K393" s="90" t="s">
        <v>597</v>
      </c>
      <c r="L393" s="90" t="s">
        <v>511</v>
      </c>
      <c r="M393" s="91" t="s">
        <v>512</v>
      </c>
      <c r="N393" s="91"/>
      <c r="O393" s="91" t="s">
        <v>514</v>
      </c>
      <c r="P393" s="91"/>
      <c r="Q393" s="91"/>
      <c r="R393" s="62" t="s">
        <v>516</v>
      </c>
      <c r="S393" s="58"/>
      <c r="T393" s="62" t="s">
        <v>517</v>
      </c>
      <c r="U393" s="92" t="s">
        <v>1779</v>
      </c>
      <c r="V393" s="95" t="s">
        <v>519</v>
      </c>
      <c r="W393" s="92"/>
      <c r="X393" s="92"/>
      <c r="Y393" s="92"/>
      <c r="Z393" s="92"/>
      <c r="AA393" s="92"/>
      <c r="AB393" s="1"/>
      <c r="AC393" s="1"/>
      <c r="AD393" s="87"/>
      <c r="AE393" s="87"/>
      <c r="AF393" s="87"/>
      <c r="AG393" s="87"/>
      <c r="AH393" s="87"/>
    </row>
    <row r="394">
      <c r="A394" s="88">
        <v>769.0</v>
      </c>
      <c r="B394" s="61" t="s">
        <v>1780</v>
      </c>
      <c r="C394" s="89" t="s">
        <v>1781</v>
      </c>
      <c r="D394" s="62" t="s">
        <v>1743</v>
      </c>
      <c r="E394" s="2" t="s">
        <v>636</v>
      </c>
      <c r="F394" s="1"/>
      <c r="G394" s="58" t="s">
        <v>509</v>
      </c>
      <c r="H394" s="58"/>
      <c r="I394" s="58" t="s">
        <v>469</v>
      </c>
      <c r="J394" s="58"/>
      <c r="K394" s="90" t="s">
        <v>597</v>
      </c>
      <c r="L394" s="90" t="s">
        <v>511</v>
      </c>
      <c r="M394" s="91" t="s">
        <v>512</v>
      </c>
      <c r="N394" s="91"/>
      <c r="O394" s="91" t="s">
        <v>514</v>
      </c>
      <c r="P394" s="91"/>
      <c r="Q394" s="91"/>
      <c r="R394" s="62" t="s">
        <v>516</v>
      </c>
      <c r="S394" s="58"/>
      <c r="T394" s="62" t="s">
        <v>517</v>
      </c>
      <c r="U394" s="92" t="s">
        <v>1782</v>
      </c>
      <c r="V394" s="95" t="s">
        <v>1042</v>
      </c>
      <c r="W394" s="92"/>
      <c r="X394" s="92"/>
      <c r="Y394" s="92"/>
      <c r="Z394" s="92"/>
      <c r="AA394" s="92" t="s">
        <v>1783</v>
      </c>
      <c r="AB394" s="1"/>
      <c r="AC394" s="1"/>
      <c r="AD394" s="87"/>
      <c r="AE394" s="87"/>
      <c r="AF394" s="87"/>
      <c r="AG394" s="87"/>
      <c r="AH394" s="87"/>
    </row>
    <row r="395">
      <c r="A395" s="88">
        <v>770.0</v>
      </c>
      <c r="B395" s="61" t="s">
        <v>1784</v>
      </c>
      <c r="C395" s="89" t="s">
        <v>1785</v>
      </c>
      <c r="D395" s="62" t="s">
        <v>1743</v>
      </c>
      <c r="E395" s="2" t="s">
        <v>636</v>
      </c>
      <c r="F395" s="1"/>
      <c r="G395" s="58" t="s">
        <v>509</v>
      </c>
      <c r="H395" s="58"/>
      <c r="I395" s="58" t="s">
        <v>469</v>
      </c>
      <c r="J395" s="58"/>
      <c r="K395" s="90" t="s">
        <v>597</v>
      </c>
      <c r="L395" s="90" t="s">
        <v>511</v>
      </c>
      <c r="M395" s="91" t="s">
        <v>512</v>
      </c>
      <c r="N395" s="91"/>
      <c r="O395" s="91" t="s">
        <v>514</v>
      </c>
      <c r="P395" s="91"/>
      <c r="Q395" s="91"/>
      <c r="R395" s="62" t="s">
        <v>516</v>
      </c>
      <c r="S395" s="58"/>
      <c r="T395" s="62" t="s">
        <v>517</v>
      </c>
      <c r="U395" s="92" t="s">
        <v>1786</v>
      </c>
      <c r="V395" s="95" t="s">
        <v>731</v>
      </c>
      <c r="W395" s="92"/>
      <c r="X395" s="92"/>
      <c r="Y395" s="92"/>
      <c r="Z395" s="92"/>
      <c r="AA395" s="92"/>
      <c r="AB395" s="1"/>
      <c r="AC395" s="1"/>
      <c r="AD395" s="87"/>
      <c r="AE395" s="87"/>
      <c r="AF395" s="87"/>
      <c r="AG395" s="87"/>
      <c r="AH395" s="87"/>
    </row>
    <row r="396">
      <c r="A396" s="88">
        <v>771.0</v>
      </c>
      <c r="B396" s="61" t="s">
        <v>1787</v>
      </c>
      <c r="C396" s="89" t="s">
        <v>1788</v>
      </c>
      <c r="D396" s="62" t="s">
        <v>1743</v>
      </c>
      <c r="E396" s="2" t="s">
        <v>636</v>
      </c>
      <c r="F396" s="1"/>
      <c r="G396" s="58" t="s">
        <v>509</v>
      </c>
      <c r="H396" s="58"/>
      <c r="I396" s="58" t="s">
        <v>469</v>
      </c>
      <c r="J396" s="58"/>
      <c r="K396" s="90" t="s">
        <v>597</v>
      </c>
      <c r="L396" s="90" t="s">
        <v>511</v>
      </c>
      <c r="M396" s="91" t="s">
        <v>512</v>
      </c>
      <c r="N396" s="91"/>
      <c r="O396" s="91" t="s">
        <v>514</v>
      </c>
      <c r="P396" s="91"/>
      <c r="Q396" s="91"/>
      <c r="R396" s="62" t="s">
        <v>516</v>
      </c>
      <c r="S396" s="58"/>
      <c r="T396" s="62" t="s">
        <v>517</v>
      </c>
      <c r="U396" s="92" t="s">
        <v>938</v>
      </c>
      <c r="V396" s="95" t="s">
        <v>939</v>
      </c>
      <c r="W396" s="92"/>
      <c r="X396" s="92"/>
      <c r="Y396" s="92"/>
      <c r="Z396" s="92"/>
      <c r="AA396" s="92"/>
      <c r="AB396" s="1"/>
      <c r="AC396" s="1"/>
      <c r="AD396" s="87"/>
      <c r="AE396" s="87"/>
      <c r="AF396" s="87"/>
      <c r="AG396" s="87"/>
      <c r="AH396" s="87"/>
    </row>
    <row r="397">
      <c r="A397" s="88">
        <v>772.0</v>
      </c>
      <c r="B397" s="61" t="s">
        <v>1789</v>
      </c>
      <c r="C397" s="89" t="s">
        <v>1790</v>
      </c>
      <c r="D397" s="62" t="s">
        <v>1743</v>
      </c>
      <c r="E397" s="2" t="s">
        <v>636</v>
      </c>
      <c r="F397" s="1"/>
      <c r="G397" s="58" t="s">
        <v>509</v>
      </c>
      <c r="H397" s="58"/>
      <c r="I397" s="58" t="s">
        <v>469</v>
      </c>
      <c r="J397" s="58"/>
      <c r="K397" s="90" t="s">
        <v>597</v>
      </c>
      <c r="L397" s="90" t="s">
        <v>511</v>
      </c>
      <c r="M397" s="91" t="s">
        <v>512</v>
      </c>
      <c r="N397" s="91"/>
      <c r="O397" s="91" t="s">
        <v>514</v>
      </c>
      <c r="P397" s="91"/>
      <c r="Q397" s="91"/>
      <c r="R397" s="62" t="s">
        <v>516</v>
      </c>
      <c r="S397" s="58"/>
      <c r="T397" s="62" t="s">
        <v>517</v>
      </c>
      <c r="U397" s="93" t="s">
        <v>1164</v>
      </c>
      <c r="V397" s="95" t="s">
        <v>1165</v>
      </c>
      <c r="W397" s="92"/>
      <c r="X397" s="92"/>
      <c r="Y397" s="92"/>
      <c r="Z397" s="92"/>
      <c r="AA397" s="92"/>
      <c r="AB397" s="1"/>
      <c r="AC397" s="1"/>
      <c r="AD397" s="87"/>
      <c r="AE397" s="87"/>
      <c r="AF397" s="87"/>
      <c r="AG397" s="87"/>
      <c r="AH397" s="87"/>
    </row>
    <row r="398">
      <c r="A398" s="88">
        <v>773.0</v>
      </c>
      <c r="B398" s="61" t="s">
        <v>1791</v>
      </c>
      <c r="C398" s="89" t="s">
        <v>1792</v>
      </c>
      <c r="D398" s="62" t="s">
        <v>1743</v>
      </c>
      <c r="E398" s="2" t="s">
        <v>636</v>
      </c>
      <c r="F398" s="1"/>
      <c r="G398" s="58" t="s">
        <v>509</v>
      </c>
      <c r="H398" s="58"/>
      <c r="I398" s="58" t="s">
        <v>469</v>
      </c>
      <c r="J398" s="58"/>
      <c r="K398" s="90" t="s">
        <v>597</v>
      </c>
      <c r="L398" s="90" t="s">
        <v>523</v>
      </c>
      <c r="M398" s="91" t="s">
        <v>512</v>
      </c>
      <c r="N398" s="91"/>
      <c r="O398" s="91" t="s">
        <v>514</v>
      </c>
      <c r="P398" s="91"/>
      <c r="Q398" s="91"/>
      <c r="R398" s="62" t="s">
        <v>516</v>
      </c>
      <c r="S398" s="58"/>
      <c r="T398" s="62" t="s">
        <v>517</v>
      </c>
      <c r="U398" s="92" t="s">
        <v>1005</v>
      </c>
      <c r="V398" s="92"/>
      <c r="W398" s="95" t="s">
        <v>1006</v>
      </c>
      <c r="X398" s="92"/>
      <c r="Y398" s="92"/>
      <c r="Z398" s="92"/>
      <c r="AA398" s="92"/>
      <c r="AB398" s="1"/>
      <c r="AC398" s="1"/>
      <c r="AD398" s="87"/>
      <c r="AE398" s="87"/>
      <c r="AF398" s="87"/>
      <c r="AG398" s="87"/>
      <c r="AH398" s="87"/>
    </row>
    <row r="399">
      <c r="A399" s="88">
        <v>774.0</v>
      </c>
      <c r="B399" s="61" t="s">
        <v>1793</v>
      </c>
      <c r="C399" s="89" t="s">
        <v>1794</v>
      </c>
      <c r="D399" s="62" t="s">
        <v>1743</v>
      </c>
      <c r="E399" s="2" t="s">
        <v>636</v>
      </c>
      <c r="F399" s="1"/>
      <c r="G399" s="58" t="s">
        <v>509</v>
      </c>
      <c r="H399" s="58"/>
      <c r="I399" s="58" t="s">
        <v>469</v>
      </c>
      <c r="J399" s="58"/>
      <c r="K399" s="90" t="s">
        <v>597</v>
      </c>
      <c r="L399" s="90" t="s">
        <v>511</v>
      </c>
      <c r="M399" s="91" t="s">
        <v>512</v>
      </c>
      <c r="N399" s="91"/>
      <c r="O399" s="91" t="s">
        <v>514</v>
      </c>
      <c r="P399" s="91"/>
      <c r="Q399" s="91"/>
      <c r="R399" s="62" t="s">
        <v>516</v>
      </c>
      <c r="S399" s="58"/>
      <c r="T399" s="62" t="s">
        <v>517</v>
      </c>
      <c r="U399" s="92" t="s">
        <v>1498</v>
      </c>
      <c r="V399" s="95" t="s">
        <v>511</v>
      </c>
      <c r="W399" s="92"/>
      <c r="X399" s="92"/>
      <c r="Y399" s="92"/>
      <c r="Z399" s="92"/>
      <c r="AA399" s="92"/>
      <c r="AB399" s="1"/>
      <c r="AC399" s="1"/>
      <c r="AD399" s="87"/>
      <c r="AE399" s="87"/>
      <c r="AF399" s="87"/>
      <c r="AG399" s="87"/>
      <c r="AH399" s="87"/>
    </row>
    <row r="400">
      <c r="A400" s="88">
        <v>775.0</v>
      </c>
      <c r="B400" s="61" t="s">
        <v>1795</v>
      </c>
      <c r="C400" s="89" t="s">
        <v>1796</v>
      </c>
      <c r="D400" s="62" t="s">
        <v>1743</v>
      </c>
      <c r="E400" s="2" t="s">
        <v>636</v>
      </c>
      <c r="F400" s="1"/>
      <c r="G400" s="58" t="s">
        <v>509</v>
      </c>
      <c r="H400" s="58"/>
      <c r="I400" s="58" t="s">
        <v>469</v>
      </c>
      <c r="J400" s="58"/>
      <c r="K400" s="90" t="s">
        <v>597</v>
      </c>
      <c r="L400" s="90" t="s">
        <v>511</v>
      </c>
      <c r="M400" s="91" t="s">
        <v>512</v>
      </c>
      <c r="N400" s="91"/>
      <c r="O400" s="91" t="s">
        <v>514</v>
      </c>
      <c r="P400" s="91"/>
      <c r="Q400" s="91"/>
      <c r="R400" s="62" t="s">
        <v>516</v>
      </c>
      <c r="S400" s="58"/>
      <c r="T400" s="62" t="s">
        <v>517</v>
      </c>
      <c r="U400" s="92" t="s">
        <v>1797</v>
      </c>
      <c r="V400" s="95" t="s">
        <v>952</v>
      </c>
      <c r="W400" s="92"/>
      <c r="X400" s="92"/>
      <c r="Y400" s="92"/>
      <c r="Z400" s="92"/>
      <c r="AA400" s="92"/>
      <c r="AB400" s="1"/>
      <c r="AC400" s="1"/>
      <c r="AD400" s="87"/>
      <c r="AE400" s="87"/>
      <c r="AF400" s="87"/>
      <c r="AG400" s="87"/>
      <c r="AH400" s="87"/>
    </row>
    <row r="401">
      <c r="A401" s="88">
        <v>776.0</v>
      </c>
      <c r="B401" s="61" t="s">
        <v>1798</v>
      </c>
      <c r="C401" s="89" t="s">
        <v>1799</v>
      </c>
      <c r="D401" s="62" t="s">
        <v>1743</v>
      </c>
      <c r="E401" s="2" t="s">
        <v>636</v>
      </c>
      <c r="F401" s="1"/>
      <c r="G401" s="58" t="s">
        <v>509</v>
      </c>
      <c r="H401" s="58"/>
      <c r="I401" s="58" t="s">
        <v>469</v>
      </c>
      <c r="J401" s="58"/>
      <c r="K401" s="90" t="s">
        <v>597</v>
      </c>
      <c r="L401" s="90" t="s">
        <v>511</v>
      </c>
      <c r="M401" s="91" t="s">
        <v>512</v>
      </c>
      <c r="N401" s="91"/>
      <c r="O401" s="91" t="s">
        <v>514</v>
      </c>
      <c r="P401" s="91"/>
      <c r="Q401" s="91"/>
      <c r="R401" s="62" t="s">
        <v>516</v>
      </c>
      <c r="S401" s="58"/>
      <c r="T401" s="62" t="s">
        <v>517</v>
      </c>
      <c r="U401" s="92" t="s">
        <v>1502</v>
      </c>
      <c r="V401" s="92"/>
      <c r="W401" s="92"/>
      <c r="X401" s="95" t="s">
        <v>596</v>
      </c>
      <c r="Y401" s="92"/>
      <c r="Z401" s="92"/>
      <c r="AA401" s="92"/>
      <c r="AB401" s="1"/>
      <c r="AC401" s="1"/>
      <c r="AD401" s="87"/>
      <c r="AE401" s="87"/>
      <c r="AF401" s="87"/>
      <c r="AG401" s="87"/>
      <c r="AH401" s="87"/>
    </row>
    <row r="402">
      <c r="A402" s="88">
        <v>777.0</v>
      </c>
      <c r="B402" s="61" t="s">
        <v>1800</v>
      </c>
      <c r="C402" s="89" t="s">
        <v>1801</v>
      </c>
      <c r="D402" s="62" t="s">
        <v>1743</v>
      </c>
      <c r="E402" s="2" t="s">
        <v>636</v>
      </c>
      <c r="F402" s="1"/>
      <c r="G402" s="58" t="s">
        <v>509</v>
      </c>
      <c r="H402" s="58"/>
      <c r="I402" s="58" t="s">
        <v>469</v>
      </c>
      <c r="J402" s="58"/>
      <c r="K402" s="90" t="s">
        <v>597</v>
      </c>
      <c r="L402" s="90" t="s">
        <v>511</v>
      </c>
      <c r="M402" s="91" t="s">
        <v>512</v>
      </c>
      <c r="N402" s="91"/>
      <c r="O402" s="91" t="s">
        <v>514</v>
      </c>
      <c r="P402" s="91"/>
      <c r="Q402" s="91"/>
      <c r="R402" s="62" t="s">
        <v>516</v>
      </c>
      <c r="S402" s="58"/>
      <c r="T402" s="62" t="s">
        <v>517</v>
      </c>
      <c r="U402" s="92" t="s">
        <v>1173</v>
      </c>
      <c r="V402" s="95" t="s">
        <v>1174</v>
      </c>
      <c r="W402" s="92"/>
      <c r="X402" s="92"/>
      <c r="Y402" s="92"/>
      <c r="Z402" s="92"/>
      <c r="AA402" s="92"/>
      <c r="AB402" s="1"/>
      <c r="AC402" s="1"/>
      <c r="AD402" s="87"/>
      <c r="AE402" s="87"/>
      <c r="AF402" s="87"/>
      <c r="AG402" s="87"/>
      <c r="AH402" s="87"/>
    </row>
    <row r="403">
      <c r="A403" s="88">
        <v>778.0</v>
      </c>
      <c r="B403" s="61" t="s">
        <v>1802</v>
      </c>
      <c r="C403" s="89" t="s">
        <v>1803</v>
      </c>
      <c r="D403" s="62" t="s">
        <v>1743</v>
      </c>
      <c r="E403" s="2" t="s">
        <v>636</v>
      </c>
      <c r="F403" s="94" t="s">
        <v>586</v>
      </c>
      <c r="G403" s="58" t="s">
        <v>509</v>
      </c>
      <c r="H403" s="58"/>
      <c r="I403" s="58" t="s">
        <v>471</v>
      </c>
      <c r="J403" s="58"/>
      <c r="K403" s="90" t="s">
        <v>597</v>
      </c>
      <c r="L403" s="90" t="s">
        <v>511</v>
      </c>
      <c r="M403" s="91" t="s">
        <v>541</v>
      </c>
      <c r="N403" s="91"/>
      <c r="O403" s="91" t="s">
        <v>543</v>
      </c>
      <c r="P403" s="91"/>
      <c r="Q403" s="91"/>
      <c r="R403" s="62" t="s">
        <v>516</v>
      </c>
      <c r="S403" s="58"/>
      <c r="T403" s="62" t="s">
        <v>517</v>
      </c>
      <c r="U403" s="93" t="s">
        <v>1804</v>
      </c>
      <c r="V403" s="95" t="s">
        <v>1805</v>
      </c>
      <c r="W403" s="95" t="s">
        <v>526</v>
      </c>
      <c r="X403" s="92"/>
      <c r="Y403" s="92"/>
      <c r="Z403" s="92"/>
      <c r="AA403" s="92"/>
      <c r="AB403" s="1"/>
      <c r="AC403" s="1"/>
      <c r="AD403" s="87"/>
      <c r="AE403" s="87"/>
      <c r="AF403" s="87"/>
      <c r="AG403" s="87"/>
      <c r="AH403" s="87"/>
    </row>
    <row r="404">
      <c r="A404" s="88">
        <v>779.0</v>
      </c>
      <c r="B404" s="61" t="s">
        <v>1806</v>
      </c>
      <c r="C404" s="89" t="s">
        <v>1807</v>
      </c>
      <c r="D404" s="62" t="s">
        <v>1743</v>
      </c>
      <c r="E404" s="2" t="s">
        <v>636</v>
      </c>
      <c r="F404" s="94" t="s">
        <v>624</v>
      </c>
      <c r="G404" s="58" t="s">
        <v>509</v>
      </c>
      <c r="H404" s="58"/>
      <c r="I404" s="58" t="s">
        <v>471</v>
      </c>
      <c r="J404" s="58"/>
      <c r="K404" s="90" t="s">
        <v>597</v>
      </c>
      <c r="L404" s="90" t="s">
        <v>523</v>
      </c>
      <c r="M404" s="91" t="s">
        <v>541</v>
      </c>
      <c r="N404" s="91"/>
      <c r="O404" s="91" t="s">
        <v>543</v>
      </c>
      <c r="P404" s="91"/>
      <c r="Q404" s="91"/>
      <c r="R404" s="62" t="s">
        <v>516</v>
      </c>
      <c r="S404" s="58"/>
      <c r="T404" s="62" t="s">
        <v>517</v>
      </c>
      <c r="U404" s="92" t="s">
        <v>601</v>
      </c>
      <c r="V404" s="95" t="s">
        <v>602</v>
      </c>
      <c r="W404" s="92"/>
      <c r="X404" s="92"/>
      <c r="Y404" s="92"/>
      <c r="Z404" s="92"/>
      <c r="AA404" s="92" t="s">
        <v>1808</v>
      </c>
      <c r="AB404" s="1"/>
      <c r="AC404" s="1"/>
      <c r="AD404" s="87"/>
      <c r="AE404" s="87"/>
      <c r="AF404" s="87"/>
      <c r="AG404" s="87"/>
      <c r="AH404" s="87"/>
    </row>
    <row r="405">
      <c r="A405" s="88">
        <v>780.0</v>
      </c>
      <c r="B405" s="61" t="s">
        <v>1809</v>
      </c>
      <c r="C405" s="89" t="s">
        <v>1810</v>
      </c>
      <c r="D405" s="62" t="s">
        <v>1743</v>
      </c>
      <c r="E405" s="2" t="s">
        <v>636</v>
      </c>
      <c r="F405" s="94" t="s">
        <v>1811</v>
      </c>
      <c r="G405" s="58" t="s">
        <v>509</v>
      </c>
      <c r="H405" s="58"/>
      <c r="I405" s="58" t="s">
        <v>471</v>
      </c>
      <c r="J405" s="58"/>
      <c r="K405" s="90" t="s">
        <v>597</v>
      </c>
      <c r="L405" s="90" t="s">
        <v>511</v>
      </c>
      <c r="M405" s="91" t="s">
        <v>541</v>
      </c>
      <c r="N405" s="91"/>
      <c r="O405" s="91" t="s">
        <v>543</v>
      </c>
      <c r="P405" s="91"/>
      <c r="Q405" s="91"/>
      <c r="R405" s="62" t="s">
        <v>516</v>
      </c>
      <c r="S405" s="58"/>
      <c r="T405" s="62" t="s">
        <v>517</v>
      </c>
      <c r="U405" s="93" t="s">
        <v>1812</v>
      </c>
      <c r="V405" s="95" t="s">
        <v>965</v>
      </c>
      <c r="W405" s="92"/>
      <c r="X405" s="92"/>
      <c r="Y405" s="92"/>
      <c r="Z405" s="92"/>
      <c r="AA405" s="92"/>
      <c r="AB405" s="1"/>
      <c r="AC405" s="1"/>
      <c r="AD405" s="87"/>
      <c r="AE405" s="87"/>
      <c r="AF405" s="87"/>
      <c r="AG405" s="87"/>
      <c r="AH405" s="87"/>
    </row>
    <row r="406">
      <c r="A406" s="88">
        <v>781.0</v>
      </c>
      <c r="B406" s="61" t="s">
        <v>1813</v>
      </c>
      <c r="C406" s="89" t="s">
        <v>1814</v>
      </c>
      <c r="D406" s="62" t="s">
        <v>1743</v>
      </c>
      <c r="E406" s="2" t="s">
        <v>636</v>
      </c>
      <c r="F406" s="94" t="s">
        <v>551</v>
      </c>
      <c r="G406" s="58" t="s">
        <v>509</v>
      </c>
      <c r="H406" s="58"/>
      <c r="I406" s="58" t="s">
        <v>471</v>
      </c>
      <c r="J406" s="58"/>
      <c r="K406" s="90" t="s">
        <v>597</v>
      </c>
      <c r="L406" s="90" t="s">
        <v>523</v>
      </c>
      <c r="M406" s="91" t="s">
        <v>541</v>
      </c>
      <c r="N406" s="91"/>
      <c r="O406" s="91" t="s">
        <v>598</v>
      </c>
      <c r="P406" s="91"/>
      <c r="Q406" s="91"/>
      <c r="R406" s="62" t="s">
        <v>516</v>
      </c>
      <c r="S406" s="58"/>
      <c r="T406" s="62" t="s">
        <v>517</v>
      </c>
      <c r="U406" s="92" t="s">
        <v>599</v>
      </c>
      <c r="V406" s="95" t="s">
        <v>477</v>
      </c>
      <c r="W406" s="92"/>
      <c r="X406" s="92"/>
      <c r="Y406" s="92"/>
      <c r="Z406" s="92"/>
      <c r="AA406" s="92"/>
      <c r="AB406" s="1"/>
      <c r="AC406" s="1"/>
      <c r="AD406" s="87"/>
      <c r="AE406" s="87"/>
      <c r="AF406" s="87"/>
      <c r="AG406" s="87"/>
      <c r="AH406" s="87"/>
    </row>
    <row r="407">
      <c r="A407" s="88">
        <v>782.0</v>
      </c>
      <c r="B407" s="61" t="s">
        <v>1815</v>
      </c>
      <c r="C407" s="89" t="s">
        <v>1816</v>
      </c>
      <c r="D407" s="62" t="s">
        <v>1743</v>
      </c>
      <c r="E407" s="2" t="s">
        <v>636</v>
      </c>
      <c r="F407" s="94" t="s">
        <v>1817</v>
      </c>
      <c r="G407" s="58" t="s">
        <v>509</v>
      </c>
      <c r="H407" s="58"/>
      <c r="I407" s="58" t="s">
        <v>471</v>
      </c>
      <c r="J407" s="58"/>
      <c r="K407" s="90" t="s">
        <v>597</v>
      </c>
      <c r="L407" s="90" t="s">
        <v>511</v>
      </c>
      <c r="M407" s="91" t="s">
        <v>541</v>
      </c>
      <c r="N407" s="91"/>
      <c r="O407" s="91" t="s">
        <v>543</v>
      </c>
      <c r="P407" s="91"/>
      <c r="Q407" s="91"/>
      <c r="R407" s="62" t="s">
        <v>516</v>
      </c>
      <c r="S407" s="58"/>
      <c r="T407" s="62" t="s">
        <v>517</v>
      </c>
      <c r="U407" s="92" t="s">
        <v>599</v>
      </c>
      <c r="V407" s="95" t="s">
        <v>477</v>
      </c>
      <c r="W407" s="92"/>
      <c r="X407" s="92"/>
      <c r="Y407" s="92"/>
      <c r="Z407" s="92"/>
      <c r="AA407" s="92" t="s">
        <v>1818</v>
      </c>
      <c r="AB407" s="1"/>
      <c r="AC407" s="1"/>
      <c r="AD407" s="87"/>
      <c r="AE407" s="87"/>
      <c r="AF407" s="87"/>
      <c r="AG407" s="87"/>
      <c r="AH407" s="87"/>
    </row>
    <row r="408">
      <c r="A408" s="88">
        <v>783.0</v>
      </c>
      <c r="B408" s="61" t="s">
        <v>1819</v>
      </c>
      <c r="C408" s="89" t="s">
        <v>1820</v>
      </c>
      <c r="D408" s="62" t="s">
        <v>1743</v>
      </c>
      <c r="E408" s="2" t="s">
        <v>636</v>
      </c>
      <c r="F408" s="94" t="s">
        <v>765</v>
      </c>
      <c r="G408" s="58" t="s">
        <v>509</v>
      </c>
      <c r="H408" s="58"/>
      <c r="I408" s="58" t="s">
        <v>471</v>
      </c>
      <c r="J408" s="58"/>
      <c r="K408" s="90" t="s">
        <v>597</v>
      </c>
      <c r="L408" s="90" t="s">
        <v>511</v>
      </c>
      <c r="M408" s="91" t="s">
        <v>541</v>
      </c>
      <c r="N408" s="91"/>
      <c r="O408" s="91" t="s">
        <v>543</v>
      </c>
      <c r="P408" s="91"/>
      <c r="Q408" s="91"/>
      <c r="R408" s="62" t="s">
        <v>516</v>
      </c>
      <c r="S408" s="58"/>
      <c r="T408" s="62" t="s">
        <v>517</v>
      </c>
      <c r="U408" s="92" t="s">
        <v>1821</v>
      </c>
      <c r="V408" s="95" t="s">
        <v>1822</v>
      </c>
      <c r="W408" s="95" t="s">
        <v>578</v>
      </c>
      <c r="X408" s="92"/>
      <c r="Y408" s="92"/>
      <c r="Z408" s="92"/>
      <c r="AA408" s="92" t="s">
        <v>1823</v>
      </c>
      <c r="AB408" s="1"/>
      <c r="AC408" s="1"/>
      <c r="AD408" s="87"/>
      <c r="AE408" s="87"/>
      <c r="AF408" s="87"/>
      <c r="AG408" s="87"/>
      <c r="AH408" s="87"/>
    </row>
    <row r="409">
      <c r="A409" s="88">
        <v>784.0</v>
      </c>
      <c r="B409" s="61" t="s">
        <v>1824</v>
      </c>
      <c r="C409" s="89" t="s">
        <v>1825</v>
      </c>
      <c r="D409" s="62" t="s">
        <v>1743</v>
      </c>
      <c r="E409" s="2" t="s">
        <v>636</v>
      </c>
      <c r="F409" s="94" t="s">
        <v>1811</v>
      </c>
      <c r="G409" s="58" t="s">
        <v>509</v>
      </c>
      <c r="H409" s="58"/>
      <c r="I409" s="58" t="s">
        <v>471</v>
      </c>
      <c r="J409" s="58"/>
      <c r="K409" s="90" t="s">
        <v>597</v>
      </c>
      <c r="L409" s="90" t="s">
        <v>511</v>
      </c>
      <c r="M409" s="91" t="s">
        <v>541</v>
      </c>
      <c r="N409" s="91"/>
      <c r="O409" s="91" t="s">
        <v>543</v>
      </c>
      <c r="P409" s="91"/>
      <c r="Q409" s="91"/>
      <c r="R409" s="62" t="s">
        <v>516</v>
      </c>
      <c r="S409" s="58"/>
      <c r="T409" s="62" t="s">
        <v>517</v>
      </c>
      <c r="U409" s="92" t="s">
        <v>1826</v>
      </c>
      <c r="V409" s="95" t="s">
        <v>965</v>
      </c>
      <c r="W409" s="95" t="s">
        <v>809</v>
      </c>
      <c r="X409" s="92"/>
      <c r="Y409" s="92"/>
      <c r="Z409" s="92"/>
      <c r="AA409" s="92"/>
      <c r="AB409" s="1"/>
      <c r="AC409" s="1"/>
      <c r="AD409" s="87"/>
      <c r="AE409" s="87"/>
      <c r="AF409" s="87"/>
      <c r="AG409" s="87"/>
      <c r="AH409" s="87"/>
    </row>
    <row r="410">
      <c r="A410" s="88">
        <v>785.0</v>
      </c>
      <c r="B410" s="61" t="s">
        <v>1827</v>
      </c>
      <c r="C410" s="89" t="s">
        <v>1828</v>
      </c>
      <c r="D410" s="62" t="s">
        <v>1743</v>
      </c>
      <c r="E410" s="2" t="s">
        <v>636</v>
      </c>
      <c r="F410" s="94" t="s">
        <v>639</v>
      </c>
      <c r="G410" s="58" t="s">
        <v>509</v>
      </c>
      <c r="H410" s="58"/>
      <c r="I410" s="58" t="s">
        <v>471</v>
      </c>
      <c r="J410" s="58"/>
      <c r="K410" s="90" t="s">
        <v>597</v>
      </c>
      <c r="L410" s="90" t="s">
        <v>883</v>
      </c>
      <c r="M410" s="91" t="s">
        <v>541</v>
      </c>
      <c r="N410" s="91"/>
      <c r="O410" s="91" t="s">
        <v>1829</v>
      </c>
      <c r="P410" s="91"/>
      <c r="Q410" s="91"/>
      <c r="R410" s="62" t="s">
        <v>516</v>
      </c>
      <c r="S410" s="58"/>
      <c r="T410" s="62" t="s">
        <v>517</v>
      </c>
      <c r="U410" s="92" t="s">
        <v>599</v>
      </c>
      <c r="V410" s="95" t="s">
        <v>477</v>
      </c>
      <c r="W410" s="92"/>
      <c r="X410" s="92"/>
      <c r="Y410" s="92"/>
      <c r="Z410" s="92"/>
      <c r="AA410" s="92" t="s">
        <v>1830</v>
      </c>
      <c r="AB410" s="1"/>
      <c r="AC410" s="1"/>
      <c r="AD410" s="87"/>
      <c r="AE410" s="87"/>
      <c r="AF410" s="87"/>
      <c r="AG410" s="87"/>
      <c r="AH410" s="87"/>
    </row>
    <row r="411">
      <c r="A411" s="88">
        <v>786.0</v>
      </c>
      <c r="B411" s="61" t="s">
        <v>1831</v>
      </c>
      <c r="C411" s="89" t="s">
        <v>1832</v>
      </c>
      <c r="D411" s="62" t="s">
        <v>1743</v>
      </c>
      <c r="E411" s="2" t="s">
        <v>636</v>
      </c>
      <c r="F411" s="94" t="s">
        <v>1833</v>
      </c>
      <c r="G411" s="58" t="s">
        <v>509</v>
      </c>
      <c r="H411" s="58"/>
      <c r="I411" s="58" t="s">
        <v>471</v>
      </c>
      <c r="J411" s="58"/>
      <c r="K411" s="90" t="s">
        <v>618</v>
      </c>
      <c r="L411" s="90" t="s">
        <v>523</v>
      </c>
      <c r="M411" s="91" t="s">
        <v>512</v>
      </c>
      <c r="N411" s="91"/>
      <c r="O411" s="91" t="s">
        <v>514</v>
      </c>
      <c r="P411" s="91"/>
      <c r="Q411" s="91"/>
      <c r="R411" s="62" t="s">
        <v>516</v>
      </c>
      <c r="S411" s="58"/>
      <c r="T411" s="62" t="s">
        <v>517</v>
      </c>
      <c r="U411" s="92" t="s">
        <v>599</v>
      </c>
      <c r="V411" s="95" t="s">
        <v>477</v>
      </c>
      <c r="W411" s="92"/>
      <c r="X411" s="92"/>
      <c r="Y411" s="92"/>
      <c r="Z411" s="92"/>
      <c r="AA411" s="92" t="s">
        <v>1834</v>
      </c>
      <c r="AB411" s="1"/>
      <c r="AC411" s="1"/>
      <c r="AD411" s="87"/>
      <c r="AE411" s="87"/>
      <c r="AF411" s="87"/>
      <c r="AG411" s="87"/>
      <c r="AH411" s="87"/>
    </row>
    <row r="412">
      <c r="A412" s="88">
        <v>787.0</v>
      </c>
      <c r="B412" s="61" t="s">
        <v>1835</v>
      </c>
      <c r="C412" s="89" t="s">
        <v>1836</v>
      </c>
      <c r="D412" s="62" t="s">
        <v>1743</v>
      </c>
      <c r="E412" s="2" t="s">
        <v>636</v>
      </c>
      <c r="F412" s="94" t="s">
        <v>1817</v>
      </c>
      <c r="G412" s="58" t="s">
        <v>509</v>
      </c>
      <c r="H412" s="58"/>
      <c r="I412" s="58" t="s">
        <v>471</v>
      </c>
      <c r="J412" s="58"/>
      <c r="K412" s="90" t="s">
        <v>597</v>
      </c>
      <c r="L412" s="90" t="s">
        <v>511</v>
      </c>
      <c r="M412" s="91" t="s">
        <v>541</v>
      </c>
      <c r="N412" s="91"/>
      <c r="O412" s="91" t="s">
        <v>543</v>
      </c>
      <c r="P412" s="91"/>
      <c r="Q412" s="91"/>
      <c r="R412" s="62" t="s">
        <v>516</v>
      </c>
      <c r="S412" s="58"/>
      <c r="T412" s="62" t="s">
        <v>517</v>
      </c>
      <c r="U412" s="92" t="s">
        <v>599</v>
      </c>
      <c r="V412" s="95" t="s">
        <v>477</v>
      </c>
      <c r="W412" s="92"/>
      <c r="X412" s="92"/>
      <c r="Y412" s="92"/>
      <c r="Z412" s="92"/>
      <c r="AA412" s="92" t="s">
        <v>1837</v>
      </c>
      <c r="AB412" s="1"/>
      <c r="AC412" s="1"/>
      <c r="AD412" s="87"/>
      <c r="AE412" s="87"/>
      <c r="AF412" s="87"/>
      <c r="AG412" s="87"/>
      <c r="AH412" s="87"/>
    </row>
    <row r="413">
      <c r="A413" s="88">
        <v>788.0</v>
      </c>
      <c r="B413" s="61" t="s">
        <v>1838</v>
      </c>
      <c r="C413" s="89" t="s">
        <v>1839</v>
      </c>
      <c r="D413" s="62" t="s">
        <v>1743</v>
      </c>
      <c r="E413" s="2" t="s">
        <v>636</v>
      </c>
      <c r="F413" s="94" t="s">
        <v>1833</v>
      </c>
      <c r="G413" s="58" t="s">
        <v>509</v>
      </c>
      <c r="H413" s="58"/>
      <c r="I413" s="58" t="s">
        <v>471</v>
      </c>
      <c r="J413" s="58"/>
      <c r="K413" s="90" t="s">
        <v>597</v>
      </c>
      <c r="L413" s="90" t="s">
        <v>467</v>
      </c>
      <c r="M413" s="91" t="s">
        <v>541</v>
      </c>
      <c r="N413" s="91"/>
      <c r="O413" s="91" t="s">
        <v>598</v>
      </c>
      <c r="P413" s="91"/>
      <c r="Q413" s="91"/>
      <c r="R413" s="62" t="s">
        <v>516</v>
      </c>
      <c r="S413" s="58"/>
      <c r="T413" s="62" t="s">
        <v>517</v>
      </c>
      <c r="U413" s="92" t="s">
        <v>601</v>
      </c>
      <c r="V413" s="95" t="s">
        <v>602</v>
      </c>
      <c r="W413" s="92"/>
      <c r="X413" s="92"/>
      <c r="Y413" s="92"/>
      <c r="Z413" s="92"/>
      <c r="AA413" s="92" t="s">
        <v>1840</v>
      </c>
      <c r="AB413" s="1"/>
      <c r="AC413" s="1"/>
      <c r="AD413" s="87"/>
      <c r="AE413" s="87"/>
      <c r="AF413" s="87"/>
      <c r="AG413" s="87"/>
      <c r="AH413" s="87"/>
    </row>
    <row r="414">
      <c r="A414" s="88">
        <v>789.0</v>
      </c>
      <c r="B414" s="61" t="s">
        <v>1841</v>
      </c>
      <c r="C414" s="89" t="s">
        <v>1842</v>
      </c>
      <c r="D414" s="62" t="s">
        <v>1843</v>
      </c>
      <c r="E414" s="2" t="s">
        <v>636</v>
      </c>
      <c r="F414" s="94" t="s">
        <v>748</v>
      </c>
      <c r="G414" s="58" t="s">
        <v>509</v>
      </c>
      <c r="H414" s="58"/>
      <c r="I414" s="58" t="s">
        <v>471</v>
      </c>
      <c r="J414" s="58"/>
      <c r="K414" s="90" t="s">
        <v>597</v>
      </c>
      <c r="L414" s="90" t="s">
        <v>523</v>
      </c>
      <c r="M414" s="91" t="s">
        <v>541</v>
      </c>
      <c r="N414" s="91"/>
      <c r="O414" s="91" t="s">
        <v>515</v>
      </c>
      <c r="P414" s="91"/>
      <c r="Q414" s="91"/>
      <c r="R414" s="62" t="s">
        <v>516</v>
      </c>
      <c r="S414" s="58"/>
      <c r="T414" s="62" t="s">
        <v>517</v>
      </c>
      <c r="U414" s="92" t="s">
        <v>1844</v>
      </c>
      <c r="V414" s="97"/>
      <c r="W414" s="95" t="s">
        <v>809</v>
      </c>
      <c r="X414" s="92"/>
      <c r="Y414" s="92"/>
      <c r="Z414" s="92"/>
      <c r="AA414" s="92" t="s">
        <v>1845</v>
      </c>
      <c r="AB414" s="1"/>
      <c r="AC414" s="1"/>
      <c r="AD414" s="87"/>
      <c r="AE414" s="87"/>
      <c r="AF414" s="87"/>
      <c r="AG414" s="87"/>
      <c r="AH414" s="87"/>
    </row>
    <row r="415">
      <c r="A415" s="88">
        <v>790.0</v>
      </c>
      <c r="B415" s="61" t="s">
        <v>1846</v>
      </c>
      <c r="C415" s="89" t="s">
        <v>1847</v>
      </c>
      <c r="D415" s="62" t="s">
        <v>1843</v>
      </c>
      <c r="E415" s="2" t="s">
        <v>636</v>
      </c>
      <c r="F415" s="94" t="s">
        <v>765</v>
      </c>
      <c r="G415" s="58" t="s">
        <v>509</v>
      </c>
      <c r="H415" s="58"/>
      <c r="I415" s="58" t="s">
        <v>471</v>
      </c>
      <c r="J415" s="58"/>
      <c r="K415" s="90" t="s">
        <v>597</v>
      </c>
      <c r="L415" s="90" t="s">
        <v>511</v>
      </c>
      <c r="M415" s="91" t="s">
        <v>541</v>
      </c>
      <c r="N415" s="91"/>
      <c r="O415" s="91" t="s">
        <v>515</v>
      </c>
      <c r="P415" s="91"/>
      <c r="Q415" s="91"/>
      <c r="R415" s="62" t="s">
        <v>516</v>
      </c>
      <c r="S415" s="58"/>
      <c r="T415" s="62" t="s">
        <v>517</v>
      </c>
      <c r="U415" s="92" t="s">
        <v>1642</v>
      </c>
      <c r="V415" s="95" t="s">
        <v>1299</v>
      </c>
      <c r="W415" s="92"/>
      <c r="X415" s="92"/>
      <c r="Y415" s="92"/>
      <c r="Z415" s="92"/>
      <c r="AA415" s="92" t="s">
        <v>1848</v>
      </c>
      <c r="AB415" s="1"/>
      <c r="AC415" s="1"/>
      <c r="AD415" s="87"/>
      <c r="AE415" s="87"/>
      <c r="AF415" s="87"/>
      <c r="AG415" s="87"/>
      <c r="AH415" s="87"/>
    </row>
    <row r="416">
      <c r="A416" s="88">
        <v>791.0</v>
      </c>
      <c r="B416" s="61" t="s">
        <v>1849</v>
      </c>
      <c r="C416" s="89" t="s">
        <v>1850</v>
      </c>
      <c r="D416" s="62" t="s">
        <v>1843</v>
      </c>
      <c r="E416" s="2" t="s">
        <v>636</v>
      </c>
      <c r="F416" s="94" t="s">
        <v>765</v>
      </c>
      <c r="G416" s="58" t="s">
        <v>509</v>
      </c>
      <c r="H416" s="58"/>
      <c r="I416" s="58" t="s">
        <v>471</v>
      </c>
      <c r="J416" s="58"/>
      <c r="K416" s="90" t="s">
        <v>597</v>
      </c>
      <c r="L416" s="90" t="s">
        <v>511</v>
      </c>
      <c r="M416" s="91" t="s">
        <v>541</v>
      </c>
      <c r="N416" s="91"/>
      <c r="O416" s="91" t="s">
        <v>515</v>
      </c>
      <c r="P416" s="91"/>
      <c r="Q416" s="91"/>
      <c r="R416" s="62" t="s">
        <v>516</v>
      </c>
      <c r="S416" s="58"/>
      <c r="T416" s="62" t="s">
        <v>517</v>
      </c>
      <c r="U416" s="92" t="s">
        <v>1851</v>
      </c>
      <c r="V416" s="95"/>
      <c r="W416" s="95" t="s">
        <v>578</v>
      </c>
      <c r="X416" s="92"/>
      <c r="Y416" s="92"/>
      <c r="Z416" s="92"/>
      <c r="AA416" s="92" t="s">
        <v>1852</v>
      </c>
      <c r="AB416" s="1"/>
      <c r="AC416" s="1"/>
      <c r="AD416" s="87"/>
      <c r="AE416" s="87"/>
      <c r="AF416" s="87"/>
      <c r="AG416" s="87"/>
      <c r="AH416" s="87"/>
    </row>
    <row r="417">
      <c r="A417" s="88">
        <v>792.0</v>
      </c>
      <c r="B417" s="61" t="s">
        <v>1853</v>
      </c>
      <c r="C417" s="89" t="s">
        <v>1854</v>
      </c>
      <c r="D417" s="62" t="s">
        <v>1843</v>
      </c>
      <c r="E417" s="2" t="s">
        <v>636</v>
      </c>
      <c r="F417" s="94" t="s">
        <v>765</v>
      </c>
      <c r="G417" s="58" t="s">
        <v>509</v>
      </c>
      <c r="H417" s="58"/>
      <c r="I417" s="58" t="s">
        <v>471</v>
      </c>
      <c r="J417" s="58"/>
      <c r="K417" s="90" t="s">
        <v>597</v>
      </c>
      <c r="L417" s="90" t="s">
        <v>467</v>
      </c>
      <c r="M417" s="91" t="s">
        <v>541</v>
      </c>
      <c r="N417" s="91"/>
      <c r="O417" s="91" t="s">
        <v>598</v>
      </c>
      <c r="P417" s="91"/>
      <c r="Q417" s="91"/>
      <c r="R417" s="62" t="s">
        <v>516</v>
      </c>
      <c r="S417" s="58"/>
      <c r="T417" s="62" t="s">
        <v>517</v>
      </c>
      <c r="U417" s="92" t="s">
        <v>1855</v>
      </c>
      <c r="V417" s="95" t="s">
        <v>796</v>
      </c>
      <c r="W417" s="92"/>
      <c r="X417" s="92"/>
      <c r="Y417" s="92"/>
      <c r="Z417" s="92"/>
      <c r="AA417" s="92" t="s">
        <v>1856</v>
      </c>
      <c r="AB417" s="1"/>
      <c r="AC417" s="1"/>
      <c r="AD417" s="87"/>
      <c r="AE417" s="87"/>
      <c r="AF417" s="87"/>
      <c r="AG417" s="87"/>
      <c r="AH417" s="87"/>
    </row>
    <row r="418">
      <c r="A418" s="88">
        <v>793.0</v>
      </c>
      <c r="B418" s="61" t="s">
        <v>1857</v>
      </c>
      <c r="C418" s="89" t="s">
        <v>1858</v>
      </c>
      <c r="D418" s="62" t="s">
        <v>1843</v>
      </c>
      <c r="E418" s="2" t="s">
        <v>636</v>
      </c>
      <c r="F418" s="94" t="s">
        <v>1859</v>
      </c>
      <c r="G418" s="58" t="s">
        <v>509</v>
      </c>
      <c r="H418" s="58"/>
      <c r="I418" s="58" t="s">
        <v>471</v>
      </c>
      <c r="J418" s="58"/>
      <c r="K418" s="90" t="s">
        <v>597</v>
      </c>
      <c r="L418" s="90" t="s">
        <v>523</v>
      </c>
      <c r="M418" s="91" t="s">
        <v>541</v>
      </c>
      <c r="N418" s="91"/>
      <c r="O418" s="91" t="s">
        <v>543</v>
      </c>
      <c r="P418" s="91"/>
      <c r="Q418" s="91"/>
      <c r="R418" s="62" t="s">
        <v>516</v>
      </c>
      <c r="S418" s="58"/>
      <c r="T418" s="62" t="s">
        <v>517</v>
      </c>
      <c r="U418" s="92" t="s">
        <v>1860</v>
      </c>
      <c r="V418" s="92"/>
      <c r="W418" s="95" t="s">
        <v>596</v>
      </c>
      <c r="X418" s="92"/>
      <c r="Y418" s="92"/>
      <c r="Z418" s="92"/>
      <c r="AA418" s="92" t="s">
        <v>1861</v>
      </c>
      <c r="AB418" s="1"/>
      <c r="AC418" s="1"/>
      <c r="AD418" s="87"/>
      <c r="AE418" s="87"/>
      <c r="AF418" s="87"/>
      <c r="AG418" s="87"/>
      <c r="AH418" s="87"/>
    </row>
    <row r="419">
      <c r="A419" s="88">
        <v>794.0</v>
      </c>
      <c r="B419" s="61" t="s">
        <v>1862</v>
      </c>
      <c r="C419" s="89" t="s">
        <v>1863</v>
      </c>
      <c r="D419" s="62" t="s">
        <v>1843</v>
      </c>
      <c r="E419" s="2" t="s">
        <v>636</v>
      </c>
      <c r="F419" s="94" t="s">
        <v>586</v>
      </c>
      <c r="G419" s="58" t="s">
        <v>509</v>
      </c>
      <c r="H419" s="58"/>
      <c r="I419" s="58" t="s">
        <v>471</v>
      </c>
      <c r="J419" s="58"/>
      <c r="K419" s="90" t="s">
        <v>597</v>
      </c>
      <c r="L419" s="90" t="s">
        <v>511</v>
      </c>
      <c r="M419" s="91" t="s">
        <v>541</v>
      </c>
      <c r="N419" s="91"/>
      <c r="O419" s="91" t="s">
        <v>543</v>
      </c>
      <c r="P419" s="91"/>
      <c r="Q419" s="91"/>
      <c r="R419" s="62" t="s">
        <v>516</v>
      </c>
      <c r="S419" s="58"/>
      <c r="T419" s="62" t="s">
        <v>517</v>
      </c>
      <c r="U419" s="92" t="s">
        <v>1855</v>
      </c>
      <c r="V419" s="92"/>
      <c r="W419" s="95" t="s">
        <v>578</v>
      </c>
      <c r="X419" s="92"/>
      <c r="Y419" s="92"/>
      <c r="Z419" s="92"/>
      <c r="AA419" s="92" t="s">
        <v>1864</v>
      </c>
      <c r="AB419" s="1"/>
      <c r="AC419" s="1"/>
      <c r="AD419" s="87"/>
      <c r="AE419" s="87"/>
      <c r="AF419" s="87"/>
      <c r="AG419" s="87"/>
      <c r="AH419" s="87"/>
    </row>
    <row r="420">
      <c r="A420" s="88">
        <v>795.0</v>
      </c>
      <c r="B420" s="61" t="s">
        <v>1865</v>
      </c>
      <c r="C420" s="89" t="s">
        <v>1866</v>
      </c>
      <c r="D420" s="62" t="s">
        <v>1843</v>
      </c>
      <c r="E420" s="2" t="s">
        <v>636</v>
      </c>
      <c r="F420" s="94" t="s">
        <v>748</v>
      </c>
      <c r="G420" s="58" t="s">
        <v>509</v>
      </c>
      <c r="H420" s="58"/>
      <c r="I420" s="58" t="s">
        <v>471</v>
      </c>
      <c r="J420" s="58"/>
      <c r="K420" s="90" t="s">
        <v>774</v>
      </c>
      <c r="L420" s="90" t="s">
        <v>511</v>
      </c>
      <c r="M420" s="91" t="s">
        <v>541</v>
      </c>
      <c r="N420" s="91"/>
      <c r="O420" s="91" t="s">
        <v>598</v>
      </c>
      <c r="P420" s="91"/>
      <c r="Q420" s="91"/>
      <c r="R420" s="62" t="s">
        <v>516</v>
      </c>
      <c r="S420" s="58"/>
      <c r="T420" s="62" t="s">
        <v>517</v>
      </c>
      <c r="U420" s="93" t="s">
        <v>577</v>
      </c>
      <c r="V420" s="97"/>
      <c r="W420" s="95" t="s">
        <v>578</v>
      </c>
      <c r="X420" s="92"/>
      <c r="Y420" s="92"/>
      <c r="Z420" s="92"/>
      <c r="AA420" s="92" t="s">
        <v>1867</v>
      </c>
      <c r="AB420" s="1"/>
      <c r="AC420" s="1"/>
      <c r="AD420" s="87"/>
      <c r="AE420" s="87"/>
      <c r="AF420" s="87"/>
      <c r="AG420" s="87"/>
      <c r="AH420" s="87"/>
    </row>
    <row r="421">
      <c r="A421" s="88">
        <v>796.0</v>
      </c>
      <c r="B421" s="61" t="s">
        <v>1868</v>
      </c>
      <c r="C421" s="89" t="s">
        <v>1869</v>
      </c>
      <c r="D421" s="62" t="s">
        <v>1843</v>
      </c>
      <c r="E421" s="2" t="s">
        <v>636</v>
      </c>
      <c r="F421" s="94" t="s">
        <v>792</v>
      </c>
      <c r="G421" s="58" t="s">
        <v>509</v>
      </c>
      <c r="H421" s="58"/>
      <c r="I421" s="58" t="s">
        <v>471</v>
      </c>
      <c r="J421" s="58"/>
      <c r="K421" s="90" t="s">
        <v>597</v>
      </c>
      <c r="L421" s="90" t="s">
        <v>511</v>
      </c>
      <c r="M421" s="91" t="s">
        <v>541</v>
      </c>
      <c r="N421" s="91"/>
      <c r="O421" s="91" t="s">
        <v>616</v>
      </c>
      <c r="P421" s="91"/>
      <c r="Q421" s="91"/>
      <c r="R421" s="62" t="s">
        <v>516</v>
      </c>
      <c r="S421" s="58"/>
      <c r="T421" s="62" t="s">
        <v>517</v>
      </c>
      <c r="U421" s="92" t="s">
        <v>577</v>
      </c>
      <c r="V421" s="97"/>
      <c r="W421" s="95" t="s">
        <v>578</v>
      </c>
      <c r="X421" s="92"/>
      <c r="Y421" s="92"/>
      <c r="Z421" s="92"/>
      <c r="AA421" s="92" t="s">
        <v>1870</v>
      </c>
      <c r="AB421" s="1"/>
      <c r="AC421" s="1"/>
      <c r="AD421" s="87"/>
      <c r="AE421" s="87"/>
      <c r="AF421" s="87"/>
      <c r="AG421" s="87"/>
      <c r="AH421" s="87"/>
    </row>
    <row r="422">
      <c r="A422" s="88">
        <v>797.0</v>
      </c>
      <c r="B422" s="61" t="s">
        <v>1871</v>
      </c>
      <c r="C422" s="89" t="s">
        <v>1872</v>
      </c>
      <c r="D422" s="62" t="s">
        <v>1843</v>
      </c>
      <c r="E422" s="2" t="s">
        <v>636</v>
      </c>
      <c r="F422" s="94" t="s">
        <v>1873</v>
      </c>
      <c r="G422" s="58" t="s">
        <v>509</v>
      </c>
      <c r="H422" s="58"/>
      <c r="I422" s="58" t="s">
        <v>471</v>
      </c>
      <c r="J422" s="58"/>
      <c r="K422" s="90" t="s">
        <v>597</v>
      </c>
      <c r="L422" s="90" t="s">
        <v>511</v>
      </c>
      <c r="M422" s="91" t="s">
        <v>541</v>
      </c>
      <c r="N422" s="91"/>
      <c r="O422" s="91" t="s">
        <v>543</v>
      </c>
      <c r="P422" s="91"/>
      <c r="Q422" s="91"/>
      <c r="R422" s="62" t="s">
        <v>516</v>
      </c>
      <c r="S422" s="58"/>
      <c r="T422" s="62" t="s">
        <v>517</v>
      </c>
      <c r="U422" s="92" t="s">
        <v>577</v>
      </c>
      <c r="V422" s="97"/>
      <c r="W422" s="95" t="s">
        <v>578</v>
      </c>
      <c r="X422" s="92"/>
      <c r="Y422" s="92"/>
      <c r="Z422" s="92"/>
      <c r="AA422" s="92" t="s">
        <v>1874</v>
      </c>
      <c r="AB422" s="1"/>
      <c r="AC422" s="1"/>
      <c r="AD422" s="87"/>
      <c r="AE422" s="87"/>
      <c r="AF422" s="87"/>
      <c r="AG422" s="87"/>
      <c r="AH422" s="87"/>
    </row>
    <row r="423">
      <c r="A423" s="88">
        <v>798.0</v>
      </c>
      <c r="B423" s="61" t="s">
        <v>1875</v>
      </c>
      <c r="C423" s="89" t="s">
        <v>1876</v>
      </c>
      <c r="D423" s="62" t="s">
        <v>1843</v>
      </c>
      <c r="E423" s="2" t="s">
        <v>636</v>
      </c>
      <c r="F423" s="94" t="s">
        <v>551</v>
      </c>
      <c r="G423" s="58" t="s">
        <v>509</v>
      </c>
      <c r="H423" s="58"/>
      <c r="I423" s="58" t="s">
        <v>471</v>
      </c>
      <c r="J423" s="58"/>
      <c r="K423" s="90" t="s">
        <v>597</v>
      </c>
      <c r="L423" s="90" t="s">
        <v>523</v>
      </c>
      <c r="M423" s="91" t="s">
        <v>541</v>
      </c>
      <c r="N423" s="91"/>
      <c r="O423" s="91" t="s">
        <v>543</v>
      </c>
      <c r="P423" s="91"/>
      <c r="Q423" s="91"/>
      <c r="R423" s="62" t="s">
        <v>516</v>
      </c>
      <c r="S423" s="58"/>
      <c r="T423" s="62" t="s">
        <v>517</v>
      </c>
      <c r="U423" s="92" t="s">
        <v>1844</v>
      </c>
      <c r="V423" s="97"/>
      <c r="W423" s="95" t="s">
        <v>809</v>
      </c>
      <c r="X423" s="92"/>
      <c r="Y423" s="92"/>
      <c r="Z423" s="92"/>
      <c r="AA423" s="92" t="s">
        <v>1840</v>
      </c>
      <c r="AB423" s="1"/>
      <c r="AC423" s="1"/>
      <c r="AD423" s="87"/>
      <c r="AE423" s="87"/>
      <c r="AF423" s="87"/>
      <c r="AG423" s="87"/>
      <c r="AH423" s="87"/>
    </row>
    <row r="424">
      <c r="A424" s="88">
        <v>799.0</v>
      </c>
      <c r="B424" s="61" t="s">
        <v>1877</v>
      </c>
      <c r="C424" s="89" t="s">
        <v>1878</v>
      </c>
      <c r="D424" s="62" t="s">
        <v>1843</v>
      </c>
      <c r="E424" s="2" t="s">
        <v>636</v>
      </c>
      <c r="F424" s="94" t="s">
        <v>1879</v>
      </c>
      <c r="G424" s="58" t="s">
        <v>509</v>
      </c>
      <c r="H424" s="58"/>
      <c r="I424" s="58" t="s">
        <v>471</v>
      </c>
      <c r="J424" s="58"/>
      <c r="K424" s="90" t="s">
        <v>597</v>
      </c>
      <c r="L424" s="90" t="s">
        <v>523</v>
      </c>
      <c r="M424" s="91" t="s">
        <v>541</v>
      </c>
      <c r="N424" s="91"/>
      <c r="O424" s="91" t="s">
        <v>543</v>
      </c>
      <c r="P424" s="91"/>
      <c r="Q424" s="91"/>
      <c r="R424" s="62" t="s">
        <v>516</v>
      </c>
      <c r="S424" s="58"/>
      <c r="T424" s="62" t="s">
        <v>517</v>
      </c>
      <c r="U424" s="93" t="s">
        <v>1880</v>
      </c>
      <c r="V424" s="97"/>
      <c r="W424" s="95" t="s">
        <v>578</v>
      </c>
      <c r="X424" s="92"/>
      <c r="Y424" s="92"/>
      <c r="Z424" s="92"/>
      <c r="AA424" s="92" t="s">
        <v>1881</v>
      </c>
      <c r="AB424" s="1"/>
      <c r="AC424" s="1"/>
      <c r="AD424" s="87"/>
      <c r="AE424" s="87"/>
      <c r="AF424" s="87"/>
      <c r="AG424" s="87"/>
      <c r="AH424" s="87"/>
    </row>
    <row r="425">
      <c r="A425" s="88">
        <v>800.0</v>
      </c>
      <c r="B425" s="61" t="s">
        <v>1882</v>
      </c>
      <c r="C425" s="89" t="s">
        <v>1883</v>
      </c>
      <c r="D425" s="62" t="s">
        <v>1843</v>
      </c>
      <c r="E425" s="2" t="s">
        <v>636</v>
      </c>
      <c r="F425" s="94" t="s">
        <v>765</v>
      </c>
      <c r="G425" s="58" t="s">
        <v>509</v>
      </c>
      <c r="H425" s="58"/>
      <c r="I425" s="58" t="s">
        <v>471</v>
      </c>
      <c r="J425" s="58" t="s">
        <v>596</v>
      </c>
      <c r="K425" s="90" t="s">
        <v>597</v>
      </c>
      <c r="L425" s="90" t="s">
        <v>523</v>
      </c>
      <c r="M425" s="91" t="s">
        <v>541</v>
      </c>
      <c r="N425" s="91"/>
      <c r="O425" s="91" t="s">
        <v>543</v>
      </c>
      <c r="P425" s="91"/>
      <c r="Q425" s="91"/>
      <c r="R425" s="62" t="s">
        <v>516</v>
      </c>
      <c r="S425" s="58"/>
      <c r="T425" s="62" t="s">
        <v>517</v>
      </c>
      <c r="U425" s="92" t="s">
        <v>1884</v>
      </c>
      <c r="V425" s="95"/>
      <c r="W425" s="95" t="s">
        <v>578</v>
      </c>
      <c r="X425" s="92"/>
      <c r="Y425" s="92"/>
      <c r="Z425" s="92"/>
      <c r="AA425" s="92" t="s">
        <v>1885</v>
      </c>
      <c r="AB425" s="1"/>
      <c r="AC425" s="1"/>
      <c r="AD425" s="87"/>
      <c r="AE425" s="87"/>
      <c r="AF425" s="87"/>
      <c r="AG425" s="87"/>
      <c r="AH425" s="87"/>
    </row>
    <row r="426">
      <c r="A426" s="88">
        <v>801.0</v>
      </c>
      <c r="B426" s="61" t="s">
        <v>1886</v>
      </c>
      <c r="C426" s="89" t="s">
        <v>1887</v>
      </c>
      <c r="D426" s="62" t="s">
        <v>1843</v>
      </c>
      <c r="E426" s="2" t="s">
        <v>636</v>
      </c>
      <c r="F426" s="94" t="s">
        <v>1428</v>
      </c>
      <c r="G426" s="58" t="s">
        <v>509</v>
      </c>
      <c r="H426" s="58"/>
      <c r="I426" s="58" t="s">
        <v>471</v>
      </c>
      <c r="J426" s="58"/>
      <c r="K426" s="90" t="s">
        <v>1460</v>
      </c>
      <c r="L426" s="90" t="s">
        <v>523</v>
      </c>
      <c r="M426" s="91" t="s">
        <v>541</v>
      </c>
      <c r="N426" s="91"/>
      <c r="O426" s="91" t="s">
        <v>543</v>
      </c>
      <c r="P426" s="91"/>
      <c r="Q426" s="91"/>
      <c r="R426" s="62" t="s">
        <v>516</v>
      </c>
      <c r="S426" s="58"/>
      <c r="T426" s="62" t="s">
        <v>517</v>
      </c>
      <c r="U426" s="93" t="s">
        <v>1888</v>
      </c>
      <c r="V426" s="92"/>
      <c r="W426" s="95" t="s">
        <v>1510</v>
      </c>
      <c r="X426" s="92"/>
      <c r="Y426" s="92"/>
      <c r="Z426" s="92"/>
      <c r="AA426" s="92" t="s">
        <v>1889</v>
      </c>
      <c r="AB426" s="1"/>
      <c r="AC426" s="1"/>
      <c r="AD426" s="87"/>
      <c r="AE426" s="87"/>
      <c r="AF426" s="87"/>
      <c r="AG426" s="87"/>
      <c r="AH426" s="87"/>
    </row>
    <row r="427">
      <c r="A427" s="88">
        <v>802.0</v>
      </c>
      <c r="B427" s="61" t="s">
        <v>1890</v>
      </c>
      <c r="C427" s="89" t="s">
        <v>1891</v>
      </c>
      <c r="D427" s="62" t="s">
        <v>1843</v>
      </c>
      <c r="E427" s="2" t="s">
        <v>636</v>
      </c>
      <c r="F427" s="94" t="s">
        <v>1892</v>
      </c>
      <c r="G427" s="58" t="s">
        <v>509</v>
      </c>
      <c r="H427" s="58"/>
      <c r="I427" s="58" t="s">
        <v>471</v>
      </c>
      <c r="J427" s="58"/>
      <c r="K427" s="90" t="s">
        <v>597</v>
      </c>
      <c r="L427" s="90" t="s">
        <v>511</v>
      </c>
      <c r="M427" s="91" t="s">
        <v>541</v>
      </c>
      <c r="N427" s="91"/>
      <c r="O427" s="91" t="s">
        <v>543</v>
      </c>
      <c r="P427" s="91"/>
      <c r="Q427" s="91"/>
      <c r="R427" s="62" t="s">
        <v>516</v>
      </c>
      <c r="S427" s="58"/>
      <c r="T427" s="62" t="s">
        <v>517</v>
      </c>
      <c r="U427" s="92" t="s">
        <v>1893</v>
      </c>
      <c r="V427" s="95" t="s">
        <v>1299</v>
      </c>
      <c r="W427" s="92"/>
      <c r="X427" s="92"/>
      <c r="Y427" s="92"/>
      <c r="Z427" s="92"/>
      <c r="AA427" s="92"/>
      <c r="AB427" s="1"/>
      <c r="AC427" s="1"/>
      <c r="AD427" s="87"/>
      <c r="AE427" s="87"/>
      <c r="AF427" s="87"/>
      <c r="AG427" s="87"/>
      <c r="AH427" s="87"/>
    </row>
    <row r="428">
      <c r="A428" s="88">
        <v>803.0</v>
      </c>
      <c r="B428" s="61" t="s">
        <v>1894</v>
      </c>
      <c r="C428" s="89" t="s">
        <v>1895</v>
      </c>
      <c r="D428" s="62" t="s">
        <v>1843</v>
      </c>
      <c r="E428" s="2" t="s">
        <v>636</v>
      </c>
      <c r="F428" s="94" t="s">
        <v>765</v>
      </c>
      <c r="G428" s="58" t="s">
        <v>509</v>
      </c>
      <c r="H428" s="58"/>
      <c r="I428" s="58" t="s">
        <v>471</v>
      </c>
      <c r="J428" s="58"/>
      <c r="K428" s="90" t="s">
        <v>1460</v>
      </c>
      <c r="L428" s="90" t="s">
        <v>523</v>
      </c>
      <c r="M428" s="91" t="s">
        <v>541</v>
      </c>
      <c r="N428" s="91"/>
      <c r="O428" s="91" t="s">
        <v>543</v>
      </c>
      <c r="P428" s="91"/>
      <c r="Q428" s="91"/>
      <c r="R428" s="62" t="s">
        <v>516</v>
      </c>
      <c r="S428" s="58"/>
      <c r="T428" s="62" t="s">
        <v>517</v>
      </c>
      <c r="U428" s="92" t="s">
        <v>1896</v>
      </c>
      <c r="V428" s="95" t="s">
        <v>1897</v>
      </c>
      <c r="W428" s="92"/>
      <c r="X428" s="92"/>
      <c r="Y428" s="92"/>
      <c r="Z428" s="92"/>
      <c r="AA428" s="92" t="s">
        <v>1898</v>
      </c>
      <c r="AB428" s="1"/>
      <c r="AC428" s="1"/>
      <c r="AD428" s="87"/>
      <c r="AE428" s="87"/>
      <c r="AF428" s="87"/>
      <c r="AG428" s="87"/>
      <c r="AH428" s="87"/>
    </row>
    <row r="429">
      <c r="A429" s="88">
        <v>804.0</v>
      </c>
      <c r="B429" s="61" t="s">
        <v>1899</v>
      </c>
      <c r="C429" s="89" t="s">
        <v>1900</v>
      </c>
      <c r="D429" s="62" t="s">
        <v>1843</v>
      </c>
      <c r="E429" s="2" t="s">
        <v>636</v>
      </c>
      <c r="F429" s="94" t="s">
        <v>529</v>
      </c>
      <c r="G429" s="58" t="s">
        <v>509</v>
      </c>
      <c r="H429" s="58"/>
      <c r="I429" s="58" t="s">
        <v>471</v>
      </c>
      <c r="J429" s="58"/>
      <c r="K429" s="90" t="s">
        <v>597</v>
      </c>
      <c r="L429" s="90" t="s">
        <v>511</v>
      </c>
      <c r="M429" s="91" t="s">
        <v>541</v>
      </c>
      <c r="N429" s="91"/>
      <c r="O429" s="91" t="s">
        <v>543</v>
      </c>
      <c r="P429" s="91"/>
      <c r="Q429" s="91"/>
      <c r="R429" s="62" t="s">
        <v>516</v>
      </c>
      <c r="S429" s="58"/>
      <c r="T429" s="62" t="s">
        <v>517</v>
      </c>
      <c r="U429" s="92" t="s">
        <v>1901</v>
      </c>
      <c r="V429" s="95" t="s">
        <v>965</v>
      </c>
      <c r="W429" s="92"/>
      <c r="X429" s="92"/>
      <c r="Y429" s="92"/>
      <c r="Z429" s="92"/>
      <c r="AA429" s="92" t="s">
        <v>1902</v>
      </c>
      <c r="AB429" s="1"/>
      <c r="AC429" s="1"/>
      <c r="AD429" s="87"/>
      <c r="AE429" s="87"/>
      <c r="AF429" s="87"/>
      <c r="AG429" s="87"/>
      <c r="AH429" s="87"/>
    </row>
    <row r="430">
      <c r="A430" s="88">
        <v>805.0</v>
      </c>
      <c r="B430" s="61" t="s">
        <v>1903</v>
      </c>
      <c r="C430" s="89" t="s">
        <v>1904</v>
      </c>
      <c r="D430" s="62" t="s">
        <v>1843</v>
      </c>
      <c r="E430" s="2" t="s">
        <v>636</v>
      </c>
      <c r="F430" s="94" t="s">
        <v>1905</v>
      </c>
      <c r="G430" s="58" t="s">
        <v>509</v>
      </c>
      <c r="H430" s="58"/>
      <c r="I430" s="58" t="s">
        <v>471</v>
      </c>
      <c r="J430" s="58"/>
      <c r="K430" s="90" t="s">
        <v>597</v>
      </c>
      <c r="L430" s="90" t="s">
        <v>523</v>
      </c>
      <c r="M430" s="91" t="s">
        <v>541</v>
      </c>
      <c r="N430" s="91"/>
      <c r="O430" s="91" t="s">
        <v>543</v>
      </c>
      <c r="P430" s="91"/>
      <c r="Q430" s="91"/>
      <c r="R430" s="62" t="s">
        <v>516</v>
      </c>
      <c r="S430" s="58"/>
      <c r="T430" s="62" t="s">
        <v>517</v>
      </c>
      <c r="U430" s="92" t="s">
        <v>1901</v>
      </c>
      <c r="V430" s="95" t="s">
        <v>965</v>
      </c>
      <c r="W430" s="92"/>
      <c r="X430" s="92"/>
      <c r="Y430" s="92"/>
      <c r="Z430" s="92"/>
      <c r="AA430" s="92" t="s">
        <v>1906</v>
      </c>
      <c r="AB430" s="1"/>
      <c r="AC430" s="1"/>
      <c r="AD430" s="87"/>
      <c r="AE430" s="87"/>
      <c r="AF430" s="87"/>
      <c r="AG430" s="87"/>
      <c r="AH430" s="87"/>
    </row>
    <row r="431">
      <c r="A431" s="88">
        <v>806.0</v>
      </c>
      <c r="B431" s="61" t="s">
        <v>1907</v>
      </c>
      <c r="C431" s="89" t="s">
        <v>1908</v>
      </c>
      <c r="D431" s="62" t="s">
        <v>1843</v>
      </c>
      <c r="E431" s="2" t="s">
        <v>636</v>
      </c>
      <c r="F431" s="94" t="s">
        <v>1909</v>
      </c>
      <c r="G431" s="58" t="s">
        <v>509</v>
      </c>
      <c r="H431" s="58"/>
      <c r="I431" s="58" t="s">
        <v>471</v>
      </c>
      <c r="J431" s="58"/>
      <c r="K431" s="90" t="s">
        <v>597</v>
      </c>
      <c r="L431" s="90" t="s">
        <v>511</v>
      </c>
      <c r="M431" s="91" t="s">
        <v>541</v>
      </c>
      <c r="N431" s="91"/>
      <c r="O431" s="91" t="s">
        <v>543</v>
      </c>
      <c r="P431" s="91"/>
      <c r="Q431" s="91"/>
      <c r="R431" s="62" t="s">
        <v>516</v>
      </c>
      <c r="S431" s="58"/>
      <c r="T431" s="62" t="s">
        <v>517</v>
      </c>
      <c r="U431" s="92" t="s">
        <v>1910</v>
      </c>
      <c r="V431" s="95" t="s">
        <v>1911</v>
      </c>
      <c r="W431" s="92"/>
      <c r="X431" s="92"/>
      <c r="Y431" s="92"/>
      <c r="Z431" s="92"/>
      <c r="AA431" s="92" t="s">
        <v>1912</v>
      </c>
      <c r="AB431" s="1"/>
      <c r="AC431" s="1"/>
      <c r="AD431" s="87"/>
      <c r="AE431" s="87"/>
      <c r="AF431" s="87"/>
      <c r="AG431" s="87"/>
      <c r="AH431" s="87"/>
    </row>
    <row r="432">
      <c r="A432" s="88">
        <v>807.0</v>
      </c>
      <c r="B432" s="61" t="s">
        <v>1913</v>
      </c>
      <c r="C432" s="89" t="s">
        <v>1914</v>
      </c>
      <c r="D432" s="62" t="s">
        <v>1843</v>
      </c>
      <c r="E432" s="2" t="s">
        <v>636</v>
      </c>
      <c r="F432" s="94" t="s">
        <v>1909</v>
      </c>
      <c r="G432" s="58" t="s">
        <v>509</v>
      </c>
      <c r="H432" s="58"/>
      <c r="I432" s="58" t="s">
        <v>471</v>
      </c>
      <c r="J432" s="58"/>
      <c r="K432" s="90" t="s">
        <v>597</v>
      </c>
      <c r="L432" s="90" t="s">
        <v>511</v>
      </c>
      <c r="M432" s="91" t="s">
        <v>541</v>
      </c>
      <c r="N432" s="91"/>
      <c r="O432" s="91" t="s">
        <v>543</v>
      </c>
      <c r="P432" s="91"/>
      <c r="Q432" s="91"/>
      <c r="R432" s="62" t="s">
        <v>516</v>
      </c>
      <c r="S432" s="58"/>
      <c r="T432" s="62" t="s">
        <v>517</v>
      </c>
      <c r="U432" s="93" t="s">
        <v>1915</v>
      </c>
      <c r="V432" s="95" t="s">
        <v>1916</v>
      </c>
      <c r="W432" s="92"/>
      <c r="X432" s="92"/>
      <c r="Y432" s="92"/>
      <c r="Z432" s="92"/>
      <c r="AA432" s="92" t="s">
        <v>1917</v>
      </c>
      <c r="AB432" s="1"/>
      <c r="AC432" s="1"/>
      <c r="AD432" s="87"/>
      <c r="AE432" s="87"/>
      <c r="AF432" s="87"/>
      <c r="AG432" s="87"/>
      <c r="AH432" s="87"/>
    </row>
    <row r="433">
      <c r="A433" s="88">
        <v>808.0</v>
      </c>
      <c r="B433" s="61" t="s">
        <v>1918</v>
      </c>
      <c r="C433" s="89" t="s">
        <v>1919</v>
      </c>
      <c r="D433" s="62" t="s">
        <v>1843</v>
      </c>
      <c r="E433" s="2" t="s">
        <v>636</v>
      </c>
      <c r="F433" s="94" t="s">
        <v>1811</v>
      </c>
      <c r="G433" s="58" t="s">
        <v>509</v>
      </c>
      <c r="H433" s="58"/>
      <c r="I433" s="58" t="s">
        <v>471</v>
      </c>
      <c r="J433" s="58"/>
      <c r="K433" s="90" t="s">
        <v>597</v>
      </c>
      <c r="L433" s="90" t="s">
        <v>523</v>
      </c>
      <c r="M433" s="91" t="s">
        <v>541</v>
      </c>
      <c r="N433" s="91"/>
      <c r="O433" s="91" t="s">
        <v>543</v>
      </c>
      <c r="P433" s="91"/>
      <c r="Q433" s="91"/>
      <c r="R433" s="62" t="s">
        <v>516</v>
      </c>
      <c r="S433" s="58"/>
      <c r="T433" s="62" t="s">
        <v>517</v>
      </c>
      <c r="U433" s="93" t="s">
        <v>825</v>
      </c>
      <c r="V433" s="95" t="s">
        <v>475</v>
      </c>
      <c r="W433" s="92"/>
      <c r="X433" s="92"/>
      <c r="Y433" s="92"/>
      <c r="Z433" s="93"/>
      <c r="AA433" s="92" t="s">
        <v>1920</v>
      </c>
      <c r="AB433" s="1"/>
      <c r="AC433" s="1"/>
      <c r="AD433" s="87"/>
      <c r="AE433" s="87"/>
      <c r="AF433" s="87"/>
      <c r="AG433" s="87"/>
      <c r="AH433" s="87"/>
    </row>
    <row r="434">
      <c r="A434" s="88">
        <v>809.0</v>
      </c>
      <c r="B434" s="61" t="s">
        <v>1921</v>
      </c>
      <c r="C434" s="89" t="s">
        <v>1922</v>
      </c>
      <c r="D434" s="62" t="s">
        <v>1843</v>
      </c>
      <c r="E434" s="2" t="s">
        <v>636</v>
      </c>
      <c r="F434" s="94" t="s">
        <v>1923</v>
      </c>
      <c r="G434" s="58" t="s">
        <v>509</v>
      </c>
      <c r="H434" s="58"/>
      <c r="I434" s="58" t="s">
        <v>471</v>
      </c>
      <c r="J434" s="58"/>
      <c r="K434" s="90" t="s">
        <v>597</v>
      </c>
      <c r="L434" s="90" t="s">
        <v>511</v>
      </c>
      <c r="M434" s="91" t="s">
        <v>541</v>
      </c>
      <c r="N434" s="91"/>
      <c r="O434" s="91" t="s">
        <v>616</v>
      </c>
      <c r="P434" s="91"/>
      <c r="Q434" s="91"/>
      <c r="R434" s="62" t="s">
        <v>516</v>
      </c>
      <c r="S434" s="98" t="s">
        <v>570</v>
      </c>
      <c r="T434" s="62" t="s">
        <v>517</v>
      </c>
      <c r="U434" s="92" t="s">
        <v>825</v>
      </c>
      <c r="V434" s="95" t="s">
        <v>475</v>
      </c>
      <c r="W434" s="92"/>
      <c r="X434" s="92"/>
      <c r="Y434" s="92"/>
      <c r="Z434" s="92"/>
      <c r="AA434" s="92" t="s">
        <v>1924</v>
      </c>
      <c r="AB434" s="1"/>
      <c r="AC434" s="1"/>
      <c r="AD434" s="87"/>
      <c r="AE434" s="87"/>
      <c r="AF434" s="87"/>
      <c r="AG434" s="87"/>
      <c r="AH434" s="87"/>
    </row>
    <row r="435">
      <c r="A435" s="88">
        <v>810.0</v>
      </c>
      <c r="B435" s="61" t="s">
        <v>1925</v>
      </c>
      <c r="C435" s="89" t="s">
        <v>1926</v>
      </c>
      <c r="D435" s="62" t="s">
        <v>1843</v>
      </c>
      <c r="E435" s="2" t="s">
        <v>636</v>
      </c>
      <c r="F435" s="94" t="s">
        <v>808</v>
      </c>
      <c r="G435" s="58" t="s">
        <v>509</v>
      </c>
      <c r="H435" s="58"/>
      <c r="I435" s="58" t="s">
        <v>471</v>
      </c>
      <c r="J435" s="58"/>
      <c r="K435" s="90" t="s">
        <v>597</v>
      </c>
      <c r="L435" s="90" t="s">
        <v>523</v>
      </c>
      <c r="M435" s="91" t="s">
        <v>541</v>
      </c>
      <c r="N435" s="91"/>
      <c r="O435" s="91" t="s">
        <v>543</v>
      </c>
      <c r="P435" s="91"/>
      <c r="Q435" s="91"/>
      <c r="R435" s="62" t="s">
        <v>516</v>
      </c>
      <c r="S435" s="58"/>
      <c r="T435" s="62" t="s">
        <v>517</v>
      </c>
      <c r="U435" s="92" t="s">
        <v>825</v>
      </c>
      <c r="V435" s="95" t="s">
        <v>475</v>
      </c>
      <c r="W435" s="92"/>
      <c r="X435" s="92"/>
      <c r="Y435" s="92"/>
      <c r="Z435" s="92"/>
      <c r="AA435" s="92" t="s">
        <v>1927</v>
      </c>
      <c r="AB435" s="1"/>
      <c r="AC435" s="1"/>
      <c r="AD435" s="87"/>
      <c r="AE435" s="87"/>
      <c r="AF435" s="87"/>
      <c r="AG435" s="87"/>
      <c r="AH435" s="87"/>
    </row>
    <row r="436">
      <c r="A436" s="88">
        <v>811.0</v>
      </c>
      <c r="B436" s="61" t="s">
        <v>1928</v>
      </c>
      <c r="C436" s="89" t="s">
        <v>1929</v>
      </c>
      <c r="D436" s="62" t="s">
        <v>1930</v>
      </c>
      <c r="E436" s="2" t="s">
        <v>636</v>
      </c>
      <c r="F436" s="94" t="s">
        <v>1811</v>
      </c>
      <c r="G436" s="58" t="s">
        <v>509</v>
      </c>
      <c r="H436" s="58"/>
      <c r="I436" s="58" t="s">
        <v>471</v>
      </c>
      <c r="J436" s="58"/>
      <c r="K436" s="90" t="s">
        <v>597</v>
      </c>
      <c r="L436" s="90" t="s">
        <v>511</v>
      </c>
      <c r="M436" s="91" t="s">
        <v>541</v>
      </c>
      <c r="N436" s="91"/>
      <c r="O436" s="91" t="s">
        <v>616</v>
      </c>
      <c r="P436" s="91"/>
      <c r="Q436" s="91"/>
      <c r="R436" s="62" t="s">
        <v>516</v>
      </c>
      <c r="S436" s="58"/>
      <c r="T436" s="62" t="s">
        <v>517</v>
      </c>
      <c r="U436" s="92" t="s">
        <v>1931</v>
      </c>
      <c r="V436" s="92"/>
      <c r="W436" s="95" t="s">
        <v>943</v>
      </c>
      <c r="X436" s="92"/>
      <c r="Y436" s="92"/>
      <c r="Z436" s="92"/>
      <c r="AA436" s="92"/>
      <c r="AB436" s="1"/>
      <c r="AC436" s="1"/>
      <c r="AD436" s="87"/>
      <c r="AE436" s="87"/>
      <c r="AF436" s="87"/>
      <c r="AG436" s="87"/>
      <c r="AH436" s="87"/>
    </row>
    <row r="437">
      <c r="A437" s="88">
        <v>812.0</v>
      </c>
      <c r="B437" s="61" t="s">
        <v>1932</v>
      </c>
      <c r="C437" s="89" t="s">
        <v>1933</v>
      </c>
      <c r="D437" s="62" t="s">
        <v>1930</v>
      </c>
      <c r="E437" s="2" t="s">
        <v>636</v>
      </c>
      <c r="F437" s="94" t="s">
        <v>1030</v>
      </c>
      <c r="G437" s="58" t="s">
        <v>509</v>
      </c>
      <c r="H437" s="58"/>
      <c r="I437" s="58" t="s">
        <v>471</v>
      </c>
      <c r="J437" s="58"/>
      <c r="K437" s="90" t="s">
        <v>597</v>
      </c>
      <c r="L437" s="90" t="s">
        <v>467</v>
      </c>
      <c r="M437" s="90"/>
      <c r="N437" s="90"/>
      <c r="O437" s="91" t="s">
        <v>598</v>
      </c>
      <c r="P437" s="91"/>
      <c r="Q437" s="91"/>
      <c r="R437" s="62" t="s">
        <v>516</v>
      </c>
      <c r="S437" s="58"/>
      <c r="T437" s="62" t="s">
        <v>517</v>
      </c>
      <c r="U437" s="92" t="s">
        <v>601</v>
      </c>
      <c r="V437" s="95" t="s">
        <v>602</v>
      </c>
      <c r="W437" s="92"/>
      <c r="X437" s="92"/>
      <c r="Y437" s="92"/>
      <c r="Z437" s="92"/>
      <c r="AA437" s="92"/>
      <c r="AB437" s="1"/>
      <c r="AC437" s="1"/>
      <c r="AD437" s="87"/>
      <c r="AE437" s="87"/>
      <c r="AF437" s="87"/>
      <c r="AG437" s="87"/>
      <c r="AH437" s="87"/>
    </row>
    <row r="438">
      <c r="A438" s="88">
        <v>813.0</v>
      </c>
      <c r="B438" s="61" t="s">
        <v>1934</v>
      </c>
      <c r="C438" s="89" t="s">
        <v>1935</v>
      </c>
      <c r="D438" s="62" t="s">
        <v>1930</v>
      </c>
      <c r="E438" s="2" t="s">
        <v>636</v>
      </c>
      <c r="F438" s="94" t="s">
        <v>551</v>
      </c>
      <c r="G438" s="58" t="s">
        <v>509</v>
      </c>
      <c r="H438" s="58"/>
      <c r="I438" s="58" t="s">
        <v>471</v>
      </c>
      <c r="J438" s="58"/>
      <c r="K438" s="90" t="s">
        <v>597</v>
      </c>
      <c r="L438" s="90" t="s">
        <v>523</v>
      </c>
      <c r="M438" s="91" t="s">
        <v>541</v>
      </c>
      <c r="N438" s="91"/>
      <c r="O438" s="91" t="s">
        <v>543</v>
      </c>
      <c r="P438" s="91"/>
      <c r="Q438" s="91"/>
      <c r="R438" s="62" t="s">
        <v>516</v>
      </c>
      <c r="S438" s="58"/>
      <c r="T438" s="62" t="s">
        <v>517</v>
      </c>
      <c r="U438" s="92" t="s">
        <v>938</v>
      </c>
      <c r="V438" s="95" t="s">
        <v>939</v>
      </c>
      <c r="W438" s="92"/>
      <c r="X438" s="92"/>
      <c r="Y438" s="92"/>
      <c r="Z438" s="92"/>
      <c r="AA438" s="92"/>
      <c r="AB438" s="1"/>
      <c r="AC438" s="1"/>
      <c r="AD438" s="87"/>
      <c r="AE438" s="87"/>
      <c r="AF438" s="87"/>
      <c r="AG438" s="87"/>
      <c r="AH438" s="87"/>
    </row>
    <row r="439">
      <c r="A439" s="88">
        <v>814.0</v>
      </c>
      <c r="B439" s="61" t="s">
        <v>1936</v>
      </c>
      <c r="C439" s="89" t="s">
        <v>1937</v>
      </c>
      <c r="D439" s="62" t="s">
        <v>1930</v>
      </c>
      <c r="E439" s="2" t="s">
        <v>636</v>
      </c>
      <c r="F439" s="94" t="s">
        <v>1428</v>
      </c>
      <c r="G439" s="58" t="s">
        <v>509</v>
      </c>
      <c r="H439" s="58"/>
      <c r="I439" s="58" t="s">
        <v>471</v>
      </c>
      <c r="J439" s="58"/>
      <c r="K439" s="90" t="s">
        <v>1460</v>
      </c>
      <c r="L439" s="90" t="s">
        <v>511</v>
      </c>
      <c r="M439" s="91" t="s">
        <v>541</v>
      </c>
      <c r="N439" s="91"/>
      <c r="O439" s="91" t="s">
        <v>543</v>
      </c>
      <c r="P439" s="91"/>
      <c r="Q439" s="91"/>
      <c r="R439" s="62" t="s">
        <v>516</v>
      </c>
      <c r="S439" s="58"/>
      <c r="T439" s="62" t="s">
        <v>517</v>
      </c>
      <c r="U439" s="92" t="s">
        <v>1931</v>
      </c>
      <c r="V439" s="92"/>
      <c r="W439" s="95" t="s">
        <v>943</v>
      </c>
      <c r="X439" s="92"/>
      <c r="Y439" s="92"/>
      <c r="Z439" s="93"/>
      <c r="AA439" s="92" t="s">
        <v>1938</v>
      </c>
      <c r="AB439" s="1"/>
      <c r="AC439" s="1"/>
      <c r="AD439" s="87"/>
      <c r="AE439" s="87"/>
      <c r="AF439" s="87"/>
      <c r="AG439" s="87"/>
      <c r="AH439" s="87"/>
    </row>
    <row r="440">
      <c r="A440" s="88">
        <v>815.0</v>
      </c>
      <c r="B440" s="61" t="s">
        <v>1939</v>
      </c>
      <c r="C440" s="89" t="s">
        <v>1940</v>
      </c>
      <c r="D440" s="62" t="s">
        <v>1930</v>
      </c>
      <c r="E440" s="2" t="s">
        <v>636</v>
      </c>
      <c r="F440" s="94" t="s">
        <v>1941</v>
      </c>
      <c r="G440" s="58" t="s">
        <v>509</v>
      </c>
      <c r="H440" s="58"/>
      <c r="I440" s="58" t="s">
        <v>471</v>
      </c>
      <c r="J440" s="58"/>
      <c r="K440" s="90" t="s">
        <v>597</v>
      </c>
      <c r="L440" s="90" t="s">
        <v>511</v>
      </c>
      <c r="M440" s="91" t="s">
        <v>541</v>
      </c>
      <c r="N440" s="91"/>
      <c r="O440" s="91" t="s">
        <v>543</v>
      </c>
      <c r="P440" s="91"/>
      <c r="Q440" s="91"/>
      <c r="R440" s="62" t="s">
        <v>516</v>
      </c>
      <c r="S440" s="58"/>
      <c r="T440" s="62" t="s">
        <v>517</v>
      </c>
      <c r="U440" s="93" t="s">
        <v>1931</v>
      </c>
      <c r="V440" s="92"/>
      <c r="W440" s="95" t="s">
        <v>943</v>
      </c>
      <c r="X440" s="92"/>
      <c r="Y440" s="92"/>
      <c r="Z440" s="92"/>
      <c r="AA440" s="92" t="s">
        <v>1942</v>
      </c>
      <c r="AB440" s="1"/>
      <c r="AC440" s="1"/>
      <c r="AD440" s="87"/>
      <c r="AE440" s="87"/>
      <c r="AF440" s="87"/>
      <c r="AG440" s="87"/>
      <c r="AH440" s="87"/>
    </row>
    <row r="441">
      <c r="A441" s="88">
        <v>816.0</v>
      </c>
      <c r="B441" s="61" t="s">
        <v>1943</v>
      </c>
      <c r="C441" s="89" t="s">
        <v>1944</v>
      </c>
      <c r="D441" s="62" t="s">
        <v>1930</v>
      </c>
      <c r="E441" s="2" t="s">
        <v>636</v>
      </c>
      <c r="F441" s="94" t="s">
        <v>1879</v>
      </c>
      <c r="G441" s="58" t="s">
        <v>509</v>
      </c>
      <c r="H441" s="58"/>
      <c r="I441" s="58" t="s">
        <v>471</v>
      </c>
      <c r="J441" s="58"/>
      <c r="K441" s="90" t="s">
        <v>597</v>
      </c>
      <c r="L441" s="90" t="s">
        <v>523</v>
      </c>
      <c r="M441" s="91" t="s">
        <v>541</v>
      </c>
      <c r="N441" s="91"/>
      <c r="O441" s="91" t="s">
        <v>543</v>
      </c>
      <c r="P441" s="91"/>
      <c r="Q441" s="91"/>
      <c r="R441" s="62" t="s">
        <v>516</v>
      </c>
      <c r="S441" s="58"/>
      <c r="T441" s="62" t="s">
        <v>517</v>
      </c>
      <c r="U441" s="93" t="s">
        <v>1931</v>
      </c>
      <c r="V441" s="92"/>
      <c r="W441" s="95" t="s">
        <v>943</v>
      </c>
      <c r="X441" s="92"/>
      <c r="Y441" s="92"/>
      <c r="Z441" s="92"/>
      <c r="AA441" s="92" t="s">
        <v>1945</v>
      </c>
      <c r="AB441" s="1"/>
      <c r="AC441" s="1"/>
      <c r="AD441" s="87"/>
      <c r="AE441" s="87"/>
      <c r="AF441" s="87"/>
      <c r="AG441" s="87"/>
      <c r="AH441" s="87"/>
    </row>
    <row r="442">
      <c r="A442" s="88">
        <v>817.0</v>
      </c>
      <c r="B442" s="61" t="s">
        <v>1946</v>
      </c>
      <c r="C442" s="89" t="s">
        <v>1947</v>
      </c>
      <c r="D442" s="62" t="s">
        <v>1930</v>
      </c>
      <c r="E442" s="2" t="s">
        <v>636</v>
      </c>
      <c r="F442" s="94" t="s">
        <v>1892</v>
      </c>
      <c r="G442" s="58" t="s">
        <v>509</v>
      </c>
      <c r="H442" s="58"/>
      <c r="I442" s="58" t="s">
        <v>471</v>
      </c>
      <c r="J442" s="58"/>
      <c r="K442" s="90" t="s">
        <v>597</v>
      </c>
      <c r="L442" s="90" t="s">
        <v>511</v>
      </c>
      <c r="M442" s="91" t="s">
        <v>541</v>
      </c>
      <c r="N442" s="91"/>
      <c r="O442" s="91" t="s">
        <v>616</v>
      </c>
      <c r="P442" s="91"/>
      <c r="Q442" s="91"/>
      <c r="R442" s="62" t="s">
        <v>516</v>
      </c>
      <c r="S442" s="98" t="s">
        <v>570</v>
      </c>
      <c r="T442" s="62" t="s">
        <v>517</v>
      </c>
      <c r="U442" s="92" t="s">
        <v>599</v>
      </c>
      <c r="V442" s="95" t="s">
        <v>477</v>
      </c>
      <c r="W442" s="92"/>
      <c r="X442" s="92"/>
      <c r="Y442" s="92"/>
      <c r="Z442" s="92"/>
      <c r="AA442" s="92" t="s">
        <v>1948</v>
      </c>
      <c r="AB442" s="1"/>
      <c r="AC442" s="1"/>
      <c r="AD442" s="87"/>
      <c r="AE442" s="87"/>
      <c r="AF442" s="87"/>
      <c r="AG442" s="87"/>
      <c r="AH442" s="87"/>
    </row>
    <row r="443">
      <c r="A443" s="88">
        <v>818.0</v>
      </c>
      <c r="B443" s="61" t="s">
        <v>1949</v>
      </c>
      <c r="C443" s="89" t="s">
        <v>1950</v>
      </c>
      <c r="D443" s="62" t="s">
        <v>1930</v>
      </c>
      <c r="E443" s="2" t="s">
        <v>636</v>
      </c>
      <c r="F443" s="94" t="s">
        <v>808</v>
      </c>
      <c r="G443" s="58" t="s">
        <v>509</v>
      </c>
      <c r="H443" s="58"/>
      <c r="I443" s="58" t="s">
        <v>471</v>
      </c>
      <c r="J443" s="58"/>
      <c r="K443" s="90" t="s">
        <v>597</v>
      </c>
      <c r="L443" s="90" t="s">
        <v>511</v>
      </c>
      <c r="M443" s="91" t="s">
        <v>541</v>
      </c>
      <c r="N443" s="91"/>
      <c r="O443" s="91" t="s">
        <v>543</v>
      </c>
      <c r="P443" s="91"/>
      <c r="Q443" s="91"/>
      <c r="R443" s="62" t="s">
        <v>516</v>
      </c>
      <c r="S443" s="58"/>
      <c r="T443" s="62" t="s">
        <v>517</v>
      </c>
      <c r="U443" s="92" t="s">
        <v>1844</v>
      </c>
      <c r="V443" s="97"/>
      <c r="W443" s="95" t="s">
        <v>809</v>
      </c>
      <c r="X443" s="92"/>
      <c r="Y443" s="92"/>
      <c r="Z443" s="92"/>
      <c r="AA443" s="92" t="s">
        <v>1951</v>
      </c>
      <c r="AB443" s="1"/>
      <c r="AC443" s="1"/>
      <c r="AD443" s="87"/>
      <c r="AE443" s="87"/>
      <c r="AF443" s="87"/>
      <c r="AG443" s="87"/>
      <c r="AH443" s="87"/>
    </row>
    <row r="444">
      <c r="A444" s="88">
        <v>819.0</v>
      </c>
      <c r="B444" s="61" t="s">
        <v>1952</v>
      </c>
      <c r="C444" s="89" t="s">
        <v>1953</v>
      </c>
      <c r="D444" s="62" t="s">
        <v>1930</v>
      </c>
      <c r="E444" s="2" t="s">
        <v>636</v>
      </c>
      <c r="F444" s="1"/>
      <c r="G444" s="58" t="s">
        <v>509</v>
      </c>
      <c r="H444" s="58"/>
      <c r="I444" s="58" t="s">
        <v>471</v>
      </c>
      <c r="J444" s="58"/>
      <c r="K444" s="90" t="s">
        <v>597</v>
      </c>
      <c r="L444" s="90" t="s">
        <v>511</v>
      </c>
      <c r="M444" s="91" t="s">
        <v>541</v>
      </c>
      <c r="N444" s="91"/>
      <c r="O444" s="91" t="s">
        <v>515</v>
      </c>
      <c r="P444" s="91"/>
      <c r="Q444" s="91"/>
      <c r="R444" s="62" t="s">
        <v>516</v>
      </c>
      <c r="S444" s="58"/>
      <c r="T444" s="62" t="s">
        <v>517</v>
      </c>
      <c r="U444" s="92" t="s">
        <v>970</v>
      </c>
      <c r="V444" s="92"/>
      <c r="W444" s="92"/>
      <c r="X444" s="92"/>
      <c r="Y444" s="92"/>
      <c r="Z444" s="92"/>
      <c r="AA444" s="92" t="s">
        <v>1954</v>
      </c>
      <c r="AB444" s="1"/>
      <c r="AC444" s="1"/>
      <c r="AD444" s="87"/>
      <c r="AE444" s="87"/>
      <c r="AF444" s="87"/>
      <c r="AG444" s="87"/>
      <c r="AH444" s="87"/>
    </row>
    <row r="445">
      <c r="A445" s="88">
        <v>820.0</v>
      </c>
      <c r="B445" s="61" t="s">
        <v>1955</v>
      </c>
      <c r="C445" s="89" t="s">
        <v>1956</v>
      </c>
      <c r="D445" s="62" t="s">
        <v>1930</v>
      </c>
      <c r="E445" s="2" t="s">
        <v>636</v>
      </c>
      <c r="F445" s="94" t="s">
        <v>1905</v>
      </c>
      <c r="G445" s="58" t="s">
        <v>509</v>
      </c>
      <c r="H445" s="58"/>
      <c r="I445" s="58" t="s">
        <v>471</v>
      </c>
      <c r="J445" s="58"/>
      <c r="K445" s="90" t="s">
        <v>597</v>
      </c>
      <c r="L445" s="90" t="s">
        <v>523</v>
      </c>
      <c r="M445" s="91" t="s">
        <v>541</v>
      </c>
      <c r="N445" s="91"/>
      <c r="O445" s="91" t="s">
        <v>515</v>
      </c>
      <c r="P445" s="91"/>
      <c r="Q445" s="91"/>
      <c r="R445" s="62" t="s">
        <v>516</v>
      </c>
      <c r="S445" s="58"/>
      <c r="T445" s="62" t="s">
        <v>517</v>
      </c>
      <c r="U445" s="92" t="s">
        <v>970</v>
      </c>
      <c r="V445" s="92"/>
      <c r="W445" s="92"/>
      <c r="X445" s="92"/>
      <c r="Y445" s="92"/>
      <c r="Z445" s="92"/>
      <c r="AA445" s="92" t="s">
        <v>1954</v>
      </c>
      <c r="AB445" s="1"/>
      <c r="AC445" s="1"/>
      <c r="AD445" s="87"/>
      <c r="AE445" s="87"/>
      <c r="AF445" s="87"/>
      <c r="AG445" s="87"/>
      <c r="AH445" s="87"/>
    </row>
    <row r="446">
      <c r="A446" s="88">
        <v>821.0</v>
      </c>
      <c r="B446" s="61" t="s">
        <v>1957</v>
      </c>
      <c r="C446" s="89" t="s">
        <v>1958</v>
      </c>
      <c r="D446" s="62" t="s">
        <v>1930</v>
      </c>
      <c r="E446" s="2" t="s">
        <v>636</v>
      </c>
      <c r="F446" s="94" t="s">
        <v>1817</v>
      </c>
      <c r="G446" s="58" t="s">
        <v>509</v>
      </c>
      <c r="H446" s="58"/>
      <c r="I446" s="58" t="s">
        <v>471</v>
      </c>
      <c r="J446" s="58"/>
      <c r="K446" s="90" t="s">
        <v>597</v>
      </c>
      <c r="L446" s="90" t="s">
        <v>511</v>
      </c>
      <c r="M446" s="91" t="s">
        <v>541</v>
      </c>
      <c r="N446" s="91"/>
      <c r="O446" s="91" t="s">
        <v>616</v>
      </c>
      <c r="P446" s="91"/>
      <c r="Q446" s="91"/>
      <c r="R446" s="62" t="s">
        <v>516</v>
      </c>
      <c r="S446" s="98" t="s">
        <v>570</v>
      </c>
      <c r="T446" s="62" t="s">
        <v>517</v>
      </c>
      <c r="U446" s="92" t="s">
        <v>970</v>
      </c>
      <c r="V446" s="92"/>
      <c r="W446" s="92"/>
      <c r="X446" s="92"/>
      <c r="Y446" s="92"/>
      <c r="Z446" s="92"/>
      <c r="AA446" s="92" t="s">
        <v>1959</v>
      </c>
      <c r="AB446" s="1"/>
      <c r="AC446" s="1"/>
      <c r="AD446" s="87"/>
      <c r="AE446" s="87"/>
      <c r="AF446" s="87"/>
      <c r="AG446" s="87"/>
      <c r="AH446" s="87"/>
    </row>
    <row r="447">
      <c r="A447" s="88">
        <v>822.0</v>
      </c>
      <c r="B447" s="61" t="s">
        <v>1960</v>
      </c>
      <c r="C447" s="89" t="s">
        <v>1961</v>
      </c>
      <c r="D447" s="62" t="s">
        <v>1930</v>
      </c>
      <c r="E447" s="2" t="s">
        <v>636</v>
      </c>
      <c r="F447" s="94" t="s">
        <v>808</v>
      </c>
      <c r="G447" s="58" t="s">
        <v>509</v>
      </c>
      <c r="H447" s="58"/>
      <c r="I447" s="58" t="s">
        <v>471</v>
      </c>
      <c r="J447" s="58"/>
      <c r="K447" s="90" t="s">
        <v>597</v>
      </c>
      <c r="L447" s="90" t="s">
        <v>523</v>
      </c>
      <c r="M447" s="91" t="s">
        <v>541</v>
      </c>
      <c r="N447" s="91"/>
      <c r="O447" s="91" t="s">
        <v>543</v>
      </c>
      <c r="P447" s="91"/>
      <c r="Q447" s="91"/>
      <c r="R447" s="62" t="s">
        <v>516</v>
      </c>
      <c r="S447" s="58"/>
      <c r="T447" s="62" t="s">
        <v>517</v>
      </c>
      <c r="U447" s="92" t="s">
        <v>970</v>
      </c>
      <c r="V447" s="92"/>
      <c r="W447" s="92"/>
      <c r="X447" s="92"/>
      <c r="Y447" s="92"/>
      <c r="Z447" s="92"/>
      <c r="AA447" s="92" t="s">
        <v>1962</v>
      </c>
      <c r="AB447" s="1"/>
      <c r="AC447" s="1"/>
      <c r="AD447" s="87"/>
      <c r="AE447" s="87"/>
      <c r="AF447" s="87"/>
      <c r="AG447" s="87"/>
      <c r="AH447" s="87"/>
    </row>
    <row r="448">
      <c r="A448" s="88">
        <v>823.0</v>
      </c>
      <c r="B448" s="61" t="s">
        <v>1963</v>
      </c>
      <c r="C448" s="89" t="s">
        <v>1964</v>
      </c>
      <c r="D448" s="62" t="s">
        <v>1930</v>
      </c>
      <c r="E448" s="2" t="s">
        <v>636</v>
      </c>
      <c r="F448" s="94" t="s">
        <v>586</v>
      </c>
      <c r="G448" s="58" t="s">
        <v>509</v>
      </c>
      <c r="H448" s="58"/>
      <c r="I448" s="58" t="s">
        <v>471</v>
      </c>
      <c r="J448" s="58"/>
      <c r="K448" s="90" t="s">
        <v>597</v>
      </c>
      <c r="L448" s="90" t="s">
        <v>523</v>
      </c>
      <c r="M448" s="91" t="s">
        <v>541</v>
      </c>
      <c r="N448" s="91"/>
      <c r="O448" s="91" t="s">
        <v>543</v>
      </c>
      <c r="P448" s="91"/>
      <c r="Q448" s="91"/>
      <c r="R448" s="62" t="s">
        <v>516</v>
      </c>
      <c r="S448" s="58"/>
      <c r="T448" s="62" t="s">
        <v>517</v>
      </c>
      <c r="U448" s="92" t="s">
        <v>970</v>
      </c>
      <c r="V448" s="92"/>
      <c r="W448" s="92"/>
      <c r="X448" s="92"/>
      <c r="Y448" s="92"/>
      <c r="Z448" s="92"/>
      <c r="AA448" s="92" t="s">
        <v>1965</v>
      </c>
      <c r="AB448" s="1"/>
      <c r="AC448" s="1"/>
      <c r="AD448" s="87"/>
      <c r="AE448" s="87"/>
      <c r="AF448" s="87"/>
      <c r="AG448" s="87"/>
      <c r="AH448" s="87"/>
    </row>
    <row r="449">
      <c r="A449" s="88">
        <v>824.0</v>
      </c>
      <c r="B449" s="61" t="s">
        <v>1966</v>
      </c>
      <c r="C449" s="89" t="s">
        <v>1967</v>
      </c>
      <c r="D449" s="62" t="s">
        <v>1930</v>
      </c>
      <c r="E449" s="2" t="s">
        <v>636</v>
      </c>
      <c r="F449" s="94" t="s">
        <v>1968</v>
      </c>
      <c r="G449" s="58" t="s">
        <v>509</v>
      </c>
      <c r="H449" s="58"/>
      <c r="I449" s="58" t="s">
        <v>471</v>
      </c>
      <c r="J449" s="58"/>
      <c r="K449" s="90" t="s">
        <v>597</v>
      </c>
      <c r="L449" s="90" t="s">
        <v>883</v>
      </c>
      <c r="M449" s="91" t="s">
        <v>541</v>
      </c>
      <c r="N449" s="91"/>
      <c r="O449" s="91" t="s">
        <v>1058</v>
      </c>
      <c r="P449" s="91"/>
      <c r="Q449" s="91"/>
      <c r="R449" s="62" t="s">
        <v>516</v>
      </c>
      <c r="S449" s="58"/>
      <c r="T449" s="62" t="s">
        <v>517</v>
      </c>
      <c r="U449" s="92" t="s">
        <v>970</v>
      </c>
      <c r="V449" s="95"/>
      <c r="W449" s="95" t="s">
        <v>1006</v>
      </c>
      <c r="X449" s="92"/>
      <c r="Y449" s="92"/>
      <c r="Z449" s="92"/>
      <c r="AA449" s="92"/>
      <c r="AB449" s="1"/>
      <c r="AC449" s="1"/>
      <c r="AD449" s="87"/>
      <c r="AE449" s="87"/>
      <c r="AF449" s="87"/>
      <c r="AG449" s="87"/>
      <c r="AH449" s="87"/>
    </row>
    <row r="450">
      <c r="A450" s="88">
        <v>825.0</v>
      </c>
      <c r="B450" s="61" t="s">
        <v>1969</v>
      </c>
      <c r="C450" s="89" t="s">
        <v>1970</v>
      </c>
      <c r="D450" s="62" t="s">
        <v>1930</v>
      </c>
      <c r="E450" s="2" t="s">
        <v>636</v>
      </c>
      <c r="F450" s="94" t="s">
        <v>1968</v>
      </c>
      <c r="G450" s="58" t="s">
        <v>509</v>
      </c>
      <c r="H450" s="58"/>
      <c r="I450" s="58" t="s">
        <v>471</v>
      </c>
      <c r="J450" s="58"/>
      <c r="K450" s="90" t="s">
        <v>597</v>
      </c>
      <c r="L450" s="90" t="s">
        <v>467</v>
      </c>
      <c r="M450" s="91" t="s">
        <v>541</v>
      </c>
      <c r="N450" s="91"/>
      <c r="O450" s="91" t="s">
        <v>543</v>
      </c>
      <c r="P450" s="91"/>
      <c r="Q450" s="91"/>
      <c r="R450" s="62" t="s">
        <v>516</v>
      </c>
      <c r="S450" s="58"/>
      <c r="T450" s="62" t="s">
        <v>517</v>
      </c>
      <c r="U450" s="93" t="s">
        <v>1971</v>
      </c>
      <c r="V450" s="95"/>
      <c r="W450" s="95" t="s">
        <v>1006</v>
      </c>
      <c r="X450" s="92"/>
      <c r="Y450" s="92"/>
      <c r="Z450" s="92"/>
      <c r="AA450" s="92" t="s">
        <v>1972</v>
      </c>
      <c r="AB450" s="1"/>
      <c r="AC450" s="1"/>
      <c r="AD450" s="87"/>
      <c r="AE450" s="87"/>
      <c r="AF450" s="87"/>
      <c r="AG450" s="87"/>
      <c r="AH450" s="87"/>
    </row>
    <row r="451">
      <c r="A451" s="88">
        <v>826.0</v>
      </c>
      <c r="B451" s="61" t="s">
        <v>1973</v>
      </c>
      <c r="C451" s="89" t="s">
        <v>1974</v>
      </c>
      <c r="D451" s="62" t="s">
        <v>1930</v>
      </c>
      <c r="E451" s="2" t="s">
        <v>636</v>
      </c>
      <c r="F451" s="94" t="s">
        <v>1030</v>
      </c>
      <c r="G451" s="58" t="s">
        <v>509</v>
      </c>
      <c r="H451" s="58"/>
      <c r="I451" s="58" t="s">
        <v>471</v>
      </c>
      <c r="J451" s="58"/>
      <c r="K451" s="90" t="s">
        <v>469</v>
      </c>
      <c r="L451" s="90" t="s">
        <v>467</v>
      </c>
      <c r="M451" s="91" t="s">
        <v>541</v>
      </c>
      <c r="N451" s="91"/>
      <c r="O451" s="91" t="s">
        <v>598</v>
      </c>
      <c r="P451" s="91"/>
      <c r="Q451" s="91"/>
      <c r="R451" s="62" t="s">
        <v>516</v>
      </c>
      <c r="S451" s="58"/>
      <c r="T451" s="62" t="s">
        <v>517</v>
      </c>
      <c r="U451" s="92" t="s">
        <v>1975</v>
      </c>
      <c r="V451" s="95"/>
      <c r="W451" s="95" t="s">
        <v>578</v>
      </c>
      <c r="X451" s="92"/>
      <c r="Y451" s="92"/>
      <c r="Z451" s="92"/>
      <c r="AA451" s="92"/>
      <c r="AB451" s="1"/>
      <c r="AC451" s="1"/>
      <c r="AD451" s="87"/>
      <c r="AE451" s="87"/>
      <c r="AF451" s="87"/>
      <c r="AG451" s="87"/>
      <c r="AH451" s="87"/>
    </row>
    <row r="452">
      <c r="A452" s="88">
        <v>827.0</v>
      </c>
      <c r="B452" s="61" t="s">
        <v>1976</v>
      </c>
      <c r="C452" s="89" t="s">
        <v>1977</v>
      </c>
      <c r="D452" s="62" t="s">
        <v>1930</v>
      </c>
      <c r="E452" s="2" t="s">
        <v>636</v>
      </c>
      <c r="F452" s="94" t="s">
        <v>529</v>
      </c>
      <c r="G452" s="58" t="s">
        <v>509</v>
      </c>
      <c r="H452" s="58"/>
      <c r="I452" s="58" t="s">
        <v>471</v>
      </c>
      <c r="J452" s="58"/>
      <c r="K452" s="90" t="s">
        <v>597</v>
      </c>
      <c r="L452" s="90" t="s">
        <v>883</v>
      </c>
      <c r="M452" s="91" t="s">
        <v>541</v>
      </c>
      <c r="N452" s="91"/>
      <c r="O452" s="91" t="s">
        <v>884</v>
      </c>
      <c r="P452" s="91"/>
      <c r="Q452" s="91"/>
      <c r="R452" s="62" t="s">
        <v>516</v>
      </c>
      <c r="S452" s="58"/>
      <c r="T452" s="62" t="s">
        <v>517</v>
      </c>
      <c r="U452" s="92" t="s">
        <v>970</v>
      </c>
      <c r="V452" s="92"/>
      <c r="W452" s="92"/>
      <c r="X452" s="92"/>
      <c r="Y452" s="92"/>
      <c r="Z452" s="92"/>
      <c r="AA452" s="92"/>
      <c r="AB452" s="1"/>
      <c r="AC452" s="1"/>
      <c r="AD452" s="87"/>
      <c r="AE452" s="87"/>
      <c r="AF452" s="87"/>
      <c r="AG452" s="87"/>
      <c r="AH452" s="87"/>
    </row>
    <row r="453">
      <c r="A453" s="88">
        <v>828.0</v>
      </c>
      <c r="B453" s="61" t="s">
        <v>1978</v>
      </c>
      <c r="C453" s="89" t="s">
        <v>1979</v>
      </c>
      <c r="D453" s="62" t="s">
        <v>1930</v>
      </c>
      <c r="E453" s="2" t="s">
        <v>636</v>
      </c>
      <c r="F453" s="94" t="s">
        <v>765</v>
      </c>
      <c r="G453" s="58" t="s">
        <v>509</v>
      </c>
      <c r="H453" s="58"/>
      <c r="I453" s="58" t="s">
        <v>471</v>
      </c>
      <c r="J453" s="58"/>
      <c r="K453" s="90" t="s">
        <v>1460</v>
      </c>
      <c r="L453" s="90" t="s">
        <v>511</v>
      </c>
      <c r="M453" s="91" t="s">
        <v>524</v>
      </c>
      <c r="N453" s="91"/>
      <c r="O453" s="91" t="s">
        <v>576</v>
      </c>
      <c r="P453" s="91"/>
      <c r="Q453" s="91"/>
      <c r="R453" s="62" t="s">
        <v>516</v>
      </c>
      <c r="S453" s="58"/>
      <c r="T453" s="62" t="s">
        <v>517</v>
      </c>
      <c r="U453" s="92" t="s">
        <v>970</v>
      </c>
      <c r="V453" s="92"/>
      <c r="W453" s="92"/>
      <c r="X453" s="92"/>
      <c r="Y453" s="92"/>
      <c r="Z453" s="93"/>
      <c r="AA453" s="92" t="s">
        <v>1980</v>
      </c>
      <c r="AB453" s="1"/>
      <c r="AC453" s="1"/>
      <c r="AD453" s="87"/>
      <c r="AE453" s="87"/>
      <c r="AF453" s="87"/>
      <c r="AG453" s="87"/>
      <c r="AH453" s="87"/>
    </row>
    <row r="454">
      <c r="A454" s="88">
        <v>829.0</v>
      </c>
      <c r="B454" s="117" t="s">
        <v>1981</v>
      </c>
      <c r="C454" s="89" t="s">
        <v>1982</v>
      </c>
      <c r="D454" s="62" t="s">
        <v>1930</v>
      </c>
      <c r="E454" s="2" t="s">
        <v>636</v>
      </c>
      <c r="F454" s="94" t="s">
        <v>1030</v>
      </c>
      <c r="G454" s="58" t="s">
        <v>509</v>
      </c>
      <c r="H454" s="58"/>
      <c r="I454" s="58" t="s">
        <v>471</v>
      </c>
      <c r="J454" s="58"/>
      <c r="K454" s="90" t="s">
        <v>597</v>
      </c>
      <c r="L454" s="90" t="s">
        <v>883</v>
      </c>
      <c r="M454" s="91" t="s">
        <v>541</v>
      </c>
      <c r="N454" s="91"/>
      <c r="O454" s="91" t="s">
        <v>543</v>
      </c>
      <c r="P454" s="91"/>
      <c r="Q454" s="91"/>
      <c r="R454" s="62" t="s">
        <v>516</v>
      </c>
      <c r="S454" s="58"/>
      <c r="T454" s="62" t="s">
        <v>517</v>
      </c>
      <c r="U454" s="92" t="s">
        <v>970</v>
      </c>
      <c r="V454" s="95"/>
      <c r="W454" s="95" t="s">
        <v>1006</v>
      </c>
      <c r="X454" s="92"/>
      <c r="Y454" s="92"/>
      <c r="Z454" s="92"/>
      <c r="AA454" s="92"/>
      <c r="AB454" s="1"/>
      <c r="AC454" s="1"/>
      <c r="AD454" s="87"/>
      <c r="AE454" s="87"/>
      <c r="AF454" s="87"/>
      <c r="AG454" s="87"/>
      <c r="AH454" s="87"/>
    </row>
    <row r="455">
      <c r="A455" s="88">
        <v>830.0</v>
      </c>
      <c r="B455" s="61" t="s">
        <v>1983</v>
      </c>
      <c r="C455" s="89" t="s">
        <v>1984</v>
      </c>
      <c r="D455" s="62" t="s">
        <v>1930</v>
      </c>
      <c r="E455" s="2" t="s">
        <v>636</v>
      </c>
      <c r="F455" s="94" t="s">
        <v>1968</v>
      </c>
      <c r="G455" s="58" t="s">
        <v>509</v>
      </c>
      <c r="H455" s="58"/>
      <c r="I455" s="58" t="s">
        <v>471</v>
      </c>
      <c r="J455" s="58"/>
      <c r="K455" s="90" t="s">
        <v>597</v>
      </c>
      <c r="L455" s="90" t="s">
        <v>467</v>
      </c>
      <c r="M455" s="91" t="s">
        <v>541</v>
      </c>
      <c r="N455" s="91"/>
      <c r="O455" s="91" t="s">
        <v>543</v>
      </c>
      <c r="P455" s="91"/>
      <c r="Q455" s="91"/>
      <c r="R455" s="62" t="s">
        <v>516</v>
      </c>
      <c r="S455" s="58"/>
      <c r="T455" s="62" t="s">
        <v>517</v>
      </c>
      <c r="U455" s="92" t="s">
        <v>970</v>
      </c>
      <c r="V455" s="95"/>
      <c r="W455" s="95" t="s">
        <v>1006</v>
      </c>
      <c r="X455" s="92"/>
      <c r="Y455" s="92"/>
      <c r="Z455" s="92"/>
      <c r="AA455" s="92" t="s">
        <v>1985</v>
      </c>
      <c r="AB455" s="1"/>
      <c r="AC455" s="1"/>
      <c r="AD455" s="87"/>
      <c r="AE455" s="87"/>
      <c r="AF455" s="87"/>
      <c r="AG455" s="87"/>
      <c r="AH455" s="87"/>
    </row>
    <row r="456">
      <c r="A456" s="88">
        <v>831.0</v>
      </c>
      <c r="B456" s="61" t="s">
        <v>1986</v>
      </c>
      <c r="C456" s="89" t="s">
        <v>1987</v>
      </c>
      <c r="D456" s="62" t="s">
        <v>1930</v>
      </c>
      <c r="E456" s="2" t="s">
        <v>636</v>
      </c>
      <c r="F456" s="94" t="s">
        <v>1879</v>
      </c>
      <c r="G456" s="58" t="s">
        <v>509</v>
      </c>
      <c r="H456" s="58"/>
      <c r="I456" s="58" t="s">
        <v>471</v>
      </c>
      <c r="J456" s="58"/>
      <c r="K456" s="90" t="s">
        <v>597</v>
      </c>
      <c r="L456" s="90" t="s">
        <v>511</v>
      </c>
      <c r="M456" s="91" t="s">
        <v>541</v>
      </c>
      <c r="N456" s="91"/>
      <c r="O456" s="91" t="s">
        <v>515</v>
      </c>
      <c r="P456" s="91"/>
      <c r="Q456" s="91"/>
      <c r="R456" s="62" t="s">
        <v>516</v>
      </c>
      <c r="S456" s="58"/>
      <c r="T456" s="62" t="s">
        <v>517</v>
      </c>
      <c r="U456" s="92" t="s">
        <v>970</v>
      </c>
      <c r="V456" s="95"/>
      <c r="W456" s="95" t="s">
        <v>1006</v>
      </c>
      <c r="X456" s="92"/>
      <c r="Y456" s="92"/>
      <c r="Z456" s="92"/>
      <c r="AA456" s="92" t="s">
        <v>1988</v>
      </c>
      <c r="AB456" s="1"/>
      <c r="AC456" s="1"/>
      <c r="AD456" s="87"/>
      <c r="AE456" s="87"/>
      <c r="AF456" s="87"/>
      <c r="AG456" s="87"/>
      <c r="AH456" s="87"/>
    </row>
    <row r="457">
      <c r="A457" s="88">
        <v>832.0</v>
      </c>
      <c r="B457" s="117" t="s">
        <v>1989</v>
      </c>
      <c r="C457" s="89" t="s">
        <v>1990</v>
      </c>
      <c r="D457" s="62" t="s">
        <v>1991</v>
      </c>
      <c r="E457" s="2" t="s">
        <v>636</v>
      </c>
      <c r="F457" s="94" t="s">
        <v>1859</v>
      </c>
      <c r="G457" s="58" t="s">
        <v>509</v>
      </c>
      <c r="H457" s="58"/>
      <c r="I457" s="58" t="s">
        <v>471</v>
      </c>
      <c r="J457" s="58"/>
      <c r="K457" s="90" t="s">
        <v>597</v>
      </c>
      <c r="L457" s="90" t="s">
        <v>511</v>
      </c>
      <c r="M457" s="91" t="s">
        <v>541</v>
      </c>
      <c r="N457" s="91"/>
      <c r="O457" s="91" t="s">
        <v>543</v>
      </c>
      <c r="P457" s="91"/>
      <c r="Q457" s="91"/>
      <c r="R457" s="62" t="s">
        <v>516</v>
      </c>
      <c r="S457" s="58"/>
      <c r="T457" s="62" t="s">
        <v>517</v>
      </c>
      <c r="U457" s="92" t="s">
        <v>970</v>
      </c>
      <c r="V457" s="92"/>
      <c r="W457" s="92"/>
      <c r="X457" s="92"/>
      <c r="Y457" s="92"/>
      <c r="Z457" s="92"/>
      <c r="AA457" s="92" t="s">
        <v>1992</v>
      </c>
      <c r="AB457" s="1"/>
      <c r="AC457" s="1"/>
      <c r="AD457" s="87"/>
      <c r="AE457" s="87"/>
      <c r="AF457" s="87"/>
      <c r="AG457" s="87"/>
      <c r="AH457" s="87"/>
    </row>
    <row r="458">
      <c r="A458" s="88">
        <v>833.0</v>
      </c>
      <c r="B458" s="61" t="s">
        <v>1993</v>
      </c>
      <c r="C458" s="89" t="s">
        <v>1994</v>
      </c>
      <c r="D458" s="62" t="s">
        <v>1991</v>
      </c>
      <c r="E458" s="2" t="s">
        <v>636</v>
      </c>
      <c r="F458" s="94" t="s">
        <v>765</v>
      </c>
      <c r="G458" s="58" t="s">
        <v>509</v>
      </c>
      <c r="H458" s="58"/>
      <c r="I458" s="58" t="s">
        <v>471</v>
      </c>
      <c r="J458" s="58"/>
      <c r="K458" s="90" t="s">
        <v>597</v>
      </c>
      <c r="L458" s="90" t="s">
        <v>511</v>
      </c>
      <c r="M458" s="91" t="s">
        <v>541</v>
      </c>
      <c r="N458" s="91"/>
      <c r="O458" s="91" t="s">
        <v>616</v>
      </c>
      <c r="P458" s="91"/>
      <c r="Q458" s="91"/>
      <c r="R458" s="62" t="s">
        <v>516</v>
      </c>
      <c r="S458" s="58"/>
      <c r="T458" s="62" t="s">
        <v>517</v>
      </c>
      <c r="U458" s="92" t="s">
        <v>970</v>
      </c>
      <c r="V458" s="95"/>
      <c r="W458" s="95" t="s">
        <v>578</v>
      </c>
      <c r="X458" s="92"/>
      <c r="Y458" s="92"/>
      <c r="Z458" s="92"/>
      <c r="AA458" s="92" t="s">
        <v>1995</v>
      </c>
      <c r="AB458" s="1"/>
      <c r="AC458" s="1"/>
      <c r="AD458" s="87"/>
      <c r="AE458" s="87"/>
      <c r="AF458" s="87"/>
      <c r="AG458" s="87"/>
      <c r="AH458" s="87"/>
    </row>
    <row r="459">
      <c r="A459" s="88">
        <v>834.0</v>
      </c>
      <c r="B459" s="61" t="s">
        <v>1996</v>
      </c>
      <c r="C459" s="89" t="s">
        <v>1997</v>
      </c>
      <c r="D459" s="62" t="s">
        <v>1991</v>
      </c>
      <c r="E459" s="2" t="s">
        <v>636</v>
      </c>
      <c r="F459" s="94" t="s">
        <v>1905</v>
      </c>
      <c r="G459" s="58" t="s">
        <v>509</v>
      </c>
      <c r="H459" s="58"/>
      <c r="I459" s="58" t="s">
        <v>471</v>
      </c>
      <c r="J459" s="58"/>
      <c r="K459" s="90" t="s">
        <v>597</v>
      </c>
      <c r="L459" s="90" t="s">
        <v>511</v>
      </c>
      <c r="M459" s="91" t="s">
        <v>541</v>
      </c>
      <c r="N459" s="91"/>
      <c r="O459" s="91" t="s">
        <v>616</v>
      </c>
      <c r="P459" s="91"/>
      <c r="Q459" s="91"/>
      <c r="R459" s="62" t="s">
        <v>516</v>
      </c>
      <c r="S459" s="58"/>
      <c r="T459" s="62" t="s">
        <v>517</v>
      </c>
      <c r="U459" s="92" t="s">
        <v>970</v>
      </c>
      <c r="V459" s="95"/>
      <c r="W459" s="95" t="s">
        <v>578</v>
      </c>
      <c r="X459" s="92"/>
      <c r="Y459" s="92"/>
      <c r="Z459" s="92"/>
      <c r="AA459" s="92" t="s">
        <v>1998</v>
      </c>
      <c r="AB459" s="1"/>
      <c r="AC459" s="1"/>
      <c r="AD459" s="87"/>
      <c r="AE459" s="87"/>
      <c r="AF459" s="87"/>
      <c r="AG459" s="87"/>
      <c r="AH459" s="87"/>
    </row>
    <row r="460">
      <c r="A460" s="88">
        <v>835.0</v>
      </c>
      <c r="B460" s="61" t="s">
        <v>1999</v>
      </c>
      <c r="C460" s="89" t="s">
        <v>2000</v>
      </c>
      <c r="D460" s="62" t="s">
        <v>1991</v>
      </c>
      <c r="E460" s="2" t="s">
        <v>636</v>
      </c>
      <c r="F460" s="94" t="s">
        <v>1909</v>
      </c>
      <c r="G460" s="58" t="s">
        <v>509</v>
      </c>
      <c r="H460" s="58"/>
      <c r="I460" s="58" t="s">
        <v>471</v>
      </c>
      <c r="J460" s="58"/>
      <c r="K460" s="90" t="s">
        <v>597</v>
      </c>
      <c r="L460" s="90" t="s">
        <v>511</v>
      </c>
      <c r="M460" s="91" t="s">
        <v>541</v>
      </c>
      <c r="N460" s="91"/>
      <c r="O460" s="91" t="s">
        <v>543</v>
      </c>
      <c r="P460" s="91"/>
      <c r="Q460" s="91"/>
      <c r="R460" s="62" t="s">
        <v>516</v>
      </c>
      <c r="S460" s="58"/>
      <c r="T460" s="62" t="s">
        <v>517</v>
      </c>
      <c r="U460" s="92" t="s">
        <v>599</v>
      </c>
      <c r="V460" s="95" t="s">
        <v>477</v>
      </c>
      <c r="W460" s="95" t="s">
        <v>578</v>
      </c>
      <c r="X460" s="92"/>
      <c r="Y460" s="92"/>
      <c r="Z460" s="92"/>
      <c r="AA460" s="92"/>
      <c r="AB460" s="1"/>
      <c r="AC460" s="1"/>
      <c r="AD460" s="87"/>
      <c r="AE460" s="87"/>
      <c r="AF460" s="87"/>
      <c r="AG460" s="87"/>
      <c r="AH460" s="87"/>
    </row>
    <row r="461">
      <c r="A461" s="88">
        <v>836.0</v>
      </c>
      <c r="B461" s="61" t="s">
        <v>2001</v>
      </c>
      <c r="C461" s="89" t="s">
        <v>2002</v>
      </c>
      <c r="D461" s="62" t="s">
        <v>1991</v>
      </c>
      <c r="E461" s="2" t="s">
        <v>636</v>
      </c>
      <c r="F461" s="94" t="s">
        <v>765</v>
      </c>
      <c r="G461" s="58" t="s">
        <v>509</v>
      </c>
      <c r="H461" s="58"/>
      <c r="I461" s="58" t="s">
        <v>471</v>
      </c>
      <c r="J461" s="58"/>
      <c r="K461" s="90" t="s">
        <v>597</v>
      </c>
      <c r="L461" s="90" t="s">
        <v>511</v>
      </c>
      <c r="M461" s="91" t="s">
        <v>541</v>
      </c>
      <c r="N461" s="91"/>
      <c r="O461" s="91" t="s">
        <v>543</v>
      </c>
      <c r="P461" s="91"/>
      <c r="Q461" s="91"/>
      <c r="R461" s="62" t="s">
        <v>516</v>
      </c>
      <c r="S461" s="58"/>
      <c r="T461" s="62" t="s">
        <v>517</v>
      </c>
      <c r="U461" s="92" t="s">
        <v>577</v>
      </c>
      <c r="V461" s="97"/>
      <c r="W461" s="95" t="s">
        <v>578</v>
      </c>
      <c r="X461" s="92"/>
      <c r="Y461" s="92"/>
      <c r="Z461" s="92"/>
      <c r="AA461" s="92"/>
      <c r="AB461" s="1"/>
      <c r="AC461" s="1"/>
      <c r="AD461" s="87"/>
      <c r="AE461" s="87"/>
      <c r="AF461" s="87"/>
      <c r="AG461" s="87"/>
      <c r="AH461" s="87"/>
    </row>
    <row r="462">
      <c r="A462" s="88">
        <v>837.0</v>
      </c>
      <c r="B462" s="61" t="s">
        <v>2003</v>
      </c>
      <c r="C462" s="89" t="s">
        <v>2004</v>
      </c>
      <c r="D462" s="62" t="s">
        <v>1991</v>
      </c>
      <c r="E462" s="2" t="s">
        <v>636</v>
      </c>
      <c r="F462" s="94" t="s">
        <v>1892</v>
      </c>
      <c r="G462" s="58" t="s">
        <v>509</v>
      </c>
      <c r="H462" s="58"/>
      <c r="I462" s="58" t="s">
        <v>471</v>
      </c>
      <c r="J462" s="58"/>
      <c r="K462" s="90" t="s">
        <v>597</v>
      </c>
      <c r="L462" s="90" t="s">
        <v>511</v>
      </c>
      <c r="M462" s="91" t="s">
        <v>541</v>
      </c>
      <c r="N462" s="91"/>
      <c r="O462" s="91" t="s">
        <v>515</v>
      </c>
      <c r="P462" s="91"/>
      <c r="Q462" s="91"/>
      <c r="R462" s="62" t="s">
        <v>516</v>
      </c>
      <c r="S462" s="58"/>
      <c r="T462" s="62" t="s">
        <v>517</v>
      </c>
      <c r="U462" s="92" t="s">
        <v>2005</v>
      </c>
      <c r="V462" s="95" t="s">
        <v>2006</v>
      </c>
      <c r="W462" s="92"/>
      <c r="X462" s="92"/>
      <c r="Y462" s="92"/>
      <c r="Z462" s="92"/>
      <c r="AA462" s="92"/>
      <c r="AB462" s="1"/>
      <c r="AC462" s="1"/>
      <c r="AD462" s="87"/>
      <c r="AE462" s="87"/>
      <c r="AF462" s="87"/>
      <c r="AG462" s="87"/>
      <c r="AH462" s="87"/>
    </row>
    <row r="463">
      <c r="A463" s="88">
        <v>838.0</v>
      </c>
      <c r="B463" s="61" t="s">
        <v>2007</v>
      </c>
      <c r="C463" s="89" t="s">
        <v>2008</v>
      </c>
      <c r="D463" s="62" t="s">
        <v>1991</v>
      </c>
      <c r="E463" s="2" t="s">
        <v>636</v>
      </c>
      <c r="F463" s="94" t="s">
        <v>1941</v>
      </c>
      <c r="G463" s="58" t="s">
        <v>509</v>
      </c>
      <c r="H463" s="58"/>
      <c r="I463" s="58" t="s">
        <v>471</v>
      </c>
      <c r="J463" s="58"/>
      <c r="K463" s="90" t="s">
        <v>587</v>
      </c>
      <c r="L463" s="90" t="s">
        <v>511</v>
      </c>
      <c r="M463" s="91" t="s">
        <v>541</v>
      </c>
      <c r="N463" s="91"/>
      <c r="O463" s="91" t="s">
        <v>543</v>
      </c>
      <c r="P463" s="91"/>
      <c r="Q463" s="91"/>
      <c r="R463" s="62" t="s">
        <v>516</v>
      </c>
      <c r="S463" s="58"/>
      <c r="T463" s="62" t="s">
        <v>517</v>
      </c>
      <c r="U463" s="92" t="s">
        <v>953</v>
      </c>
      <c r="V463" s="95" t="s">
        <v>952</v>
      </c>
      <c r="W463" s="92"/>
      <c r="X463" s="92"/>
      <c r="Y463" s="92"/>
      <c r="Z463" s="92"/>
      <c r="AA463" s="92"/>
      <c r="AB463" s="1"/>
      <c r="AC463" s="1"/>
      <c r="AD463" s="87"/>
      <c r="AE463" s="87"/>
      <c r="AF463" s="87"/>
      <c r="AG463" s="87"/>
      <c r="AH463" s="87"/>
    </row>
    <row r="464">
      <c r="A464" s="88">
        <v>839.0</v>
      </c>
      <c r="B464" s="61" t="s">
        <v>2009</v>
      </c>
      <c r="C464" s="89" t="s">
        <v>2010</v>
      </c>
      <c r="D464" s="62" t="s">
        <v>1991</v>
      </c>
      <c r="E464" s="2" t="s">
        <v>636</v>
      </c>
      <c r="F464" s="94" t="s">
        <v>551</v>
      </c>
      <c r="G464" s="58" t="s">
        <v>509</v>
      </c>
      <c r="H464" s="58"/>
      <c r="I464" s="58" t="s">
        <v>471</v>
      </c>
      <c r="J464" s="58"/>
      <c r="K464" s="90" t="s">
        <v>597</v>
      </c>
      <c r="L464" s="90" t="s">
        <v>523</v>
      </c>
      <c r="M464" s="91" t="s">
        <v>541</v>
      </c>
      <c r="N464" s="91"/>
      <c r="O464" s="91" t="s">
        <v>543</v>
      </c>
      <c r="P464" s="91"/>
      <c r="Q464" s="91"/>
      <c r="R464" s="62" t="s">
        <v>516</v>
      </c>
      <c r="S464" s="58"/>
      <c r="T464" s="62" t="s">
        <v>517</v>
      </c>
      <c r="U464" s="92" t="s">
        <v>970</v>
      </c>
      <c r="V464" s="92"/>
      <c r="W464" s="92"/>
      <c r="X464" s="92"/>
      <c r="Y464" s="92"/>
      <c r="Z464" s="92"/>
      <c r="AA464" s="92" t="s">
        <v>2011</v>
      </c>
      <c r="AB464" s="1"/>
      <c r="AC464" s="1"/>
      <c r="AD464" s="87"/>
      <c r="AE464" s="87"/>
      <c r="AF464" s="87"/>
      <c r="AG464" s="87"/>
      <c r="AH464" s="87"/>
    </row>
    <row r="465">
      <c r="A465" s="88">
        <v>840.0</v>
      </c>
      <c r="B465" s="61" t="s">
        <v>2012</v>
      </c>
      <c r="C465" s="89" t="s">
        <v>2013</v>
      </c>
      <c r="D465" s="62" t="s">
        <v>1991</v>
      </c>
      <c r="E465" s="2" t="s">
        <v>636</v>
      </c>
      <c r="F465" s="94" t="s">
        <v>2014</v>
      </c>
      <c r="G465" s="58" t="s">
        <v>509</v>
      </c>
      <c r="H465" s="58"/>
      <c r="I465" s="58" t="s">
        <v>471</v>
      </c>
      <c r="J465" s="58"/>
      <c r="K465" s="90" t="s">
        <v>597</v>
      </c>
      <c r="L465" s="90" t="s">
        <v>511</v>
      </c>
      <c r="M465" s="91" t="s">
        <v>541</v>
      </c>
      <c r="N465" s="91"/>
      <c r="O465" s="91" t="s">
        <v>543</v>
      </c>
      <c r="P465" s="91"/>
      <c r="Q465" s="91"/>
      <c r="R465" s="62" t="s">
        <v>516</v>
      </c>
      <c r="S465" s="58"/>
      <c r="T465" s="62" t="s">
        <v>517</v>
      </c>
      <c r="U465" s="92" t="s">
        <v>970</v>
      </c>
      <c r="V465" s="92"/>
      <c r="W465" s="92"/>
      <c r="X465" s="92"/>
      <c r="Y465" s="92"/>
      <c r="Z465" s="92"/>
      <c r="AA465" s="92" t="s">
        <v>2011</v>
      </c>
      <c r="AB465" s="1"/>
      <c r="AC465" s="1"/>
      <c r="AD465" s="87"/>
      <c r="AE465" s="87"/>
      <c r="AF465" s="87"/>
      <c r="AG465" s="87"/>
      <c r="AH465" s="87"/>
    </row>
    <row r="466">
      <c r="A466" s="88">
        <v>841.0</v>
      </c>
      <c r="B466" s="61" t="s">
        <v>2015</v>
      </c>
      <c r="C466" s="89" t="s">
        <v>2016</v>
      </c>
      <c r="D466" s="62" t="s">
        <v>1991</v>
      </c>
      <c r="E466" s="2" t="s">
        <v>636</v>
      </c>
      <c r="F466" s="94" t="s">
        <v>551</v>
      </c>
      <c r="G466" s="58" t="s">
        <v>509</v>
      </c>
      <c r="H466" s="58"/>
      <c r="I466" s="58" t="s">
        <v>471</v>
      </c>
      <c r="J466" s="58"/>
      <c r="K466" s="90" t="s">
        <v>597</v>
      </c>
      <c r="L466" s="90" t="s">
        <v>523</v>
      </c>
      <c r="M466" s="91" t="s">
        <v>541</v>
      </c>
      <c r="N466" s="91"/>
      <c r="O466" s="91" t="s">
        <v>543</v>
      </c>
      <c r="P466" s="91"/>
      <c r="Q466" s="91"/>
      <c r="R466" s="62" t="s">
        <v>516</v>
      </c>
      <c r="S466" s="58"/>
      <c r="T466" s="62" t="s">
        <v>517</v>
      </c>
      <c r="U466" s="92" t="s">
        <v>599</v>
      </c>
      <c r="V466" s="95" t="s">
        <v>477</v>
      </c>
      <c r="W466" s="95" t="s">
        <v>1628</v>
      </c>
      <c r="X466" s="92"/>
      <c r="Y466" s="92"/>
      <c r="Z466" s="92"/>
      <c r="AA466" s="92"/>
      <c r="AB466" s="1"/>
      <c r="AC466" s="1"/>
      <c r="AD466" s="87"/>
      <c r="AE466" s="87"/>
      <c r="AF466" s="87"/>
      <c r="AG466" s="87"/>
      <c r="AH466" s="87"/>
    </row>
    <row r="467">
      <c r="A467" s="88">
        <v>842.0</v>
      </c>
      <c r="B467" s="61" t="s">
        <v>2017</v>
      </c>
      <c r="C467" s="89" t="s">
        <v>2018</v>
      </c>
      <c r="D467" s="62" t="s">
        <v>1991</v>
      </c>
      <c r="E467" s="2" t="s">
        <v>636</v>
      </c>
      <c r="F467" s="94" t="s">
        <v>551</v>
      </c>
      <c r="G467" s="58" t="s">
        <v>509</v>
      </c>
      <c r="H467" s="58"/>
      <c r="I467" s="58" t="s">
        <v>471</v>
      </c>
      <c r="J467" s="58"/>
      <c r="K467" s="90" t="s">
        <v>597</v>
      </c>
      <c r="L467" s="90" t="s">
        <v>523</v>
      </c>
      <c r="M467" s="91" t="s">
        <v>541</v>
      </c>
      <c r="N467" s="91"/>
      <c r="O467" s="91" t="s">
        <v>543</v>
      </c>
      <c r="P467" s="91"/>
      <c r="Q467" s="91"/>
      <c r="R467" s="62" t="s">
        <v>516</v>
      </c>
      <c r="S467" s="58"/>
      <c r="T467" s="62" t="s">
        <v>517</v>
      </c>
      <c r="U467" s="93" t="s">
        <v>2019</v>
      </c>
      <c r="V467" s="92"/>
      <c r="W467" s="92"/>
      <c r="X467" s="95" t="s">
        <v>469</v>
      </c>
      <c r="Y467" s="92"/>
      <c r="Z467" s="92"/>
      <c r="AA467" s="92"/>
      <c r="AB467" s="1"/>
      <c r="AC467" s="1"/>
      <c r="AD467" s="87"/>
      <c r="AE467" s="87"/>
      <c r="AF467" s="87"/>
      <c r="AG467" s="87"/>
      <c r="AH467" s="87"/>
    </row>
    <row r="468">
      <c r="A468" s="88">
        <v>843.0</v>
      </c>
      <c r="B468" s="61" t="s">
        <v>2020</v>
      </c>
      <c r="C468" s="89" t="s">
        <v>2021</v>
      </c>
      <c r="D468" s="62" t="s">
        <v>1991</v>
      </c>
      <c r="E468" s="2" t="s">
        <v>636</v>
      </c>
      <c r="F468" s="94" t="s">
        <v>551</v>
      </c>
      <c r="G468" s="58" t="s">
        <v>509</v>
      </c>
      <c r="H468" s="58"/>
      <c r="I468" s="58" t="s">
        <v>471</v>
      </c>
      <c r="J468" s="58"/>
      <c r="K468" s="90" t="s">
        <v>597</v>
      </c>
      <c r="L468" s="90" t="s">
        <v>467</v>
      </c>
      <c r="M468" s="91" t="s">
        <v>541</v>
      </c>
      <c r="N468" s="91"/>
      <c r="O468" s="91" t="s">
        <v>598</v>
      </c>
      <c r="P468" s="91"/>
      <c r="Q468" s="91"/>
      <c r="R468" s="62" t="s">
        <v>516</v>
      </c>
      <c r="S468" s="58"/>
      <c r="T468" s="62" t="s">
        <v>517</v>
      </c>
      <c r="U468" s="92"/>
      <c r="V468" s="92"/>
      <c r="W468" s="95" t="s">
        <v>1628</v>
      </c>
      <c r="X468" s="92"/>
      <c r="Y468" s="92"/>
      <c r="Z468" s="92"/>
      <c r="AA468" s="92"/>
      <c r="AB468" s="1"/>
      <c r="AC468" s="1"/>
      <c r="AD468" s="87"/>
      <c r="AE468" s="87"/>
      <c r="AF468" s="87"/>
      <c r="AG468" s="87"/>
      <c r="AH468" s="87"/>
    </row>
    <row r="469">
      <c r="A469" s="88">
        <v>844.0</v>
      </c>
      <c r="B469" s="61" t="s">
        <v>2022</v>
      </c>
      <c r="C469" s="89" t="s">
        <v>2023</v>
      </c>
      <c r="D469" s="62" t="s">
        <v>1991</v>
      </c>
      <c r="E469" s="2" t="s">
        <v>636</v>
      </c>
      <c r="F469" s="94" t="s">
        <v>748</v>
      </c>
      <c r="G469" s="58" t="s">
        <v>509</v>
      </c>
      <c r="H469" s="58"/>
      <c r="I469" s="58" t="s">
        <v>471</v>
      </c>
      <c r="J469" s="58"/>
      <c r="K469" s="90" t="s">
        <v>597</v>
      </c>
      <c r="L469" s="90" t="s">
        <v>511</v>
      </c>
      <c r="M469" s="91" t="s">
        <v>541</v>
      </c>
      <c r="N469" s="91"/>
      <c r="O469" s="91" t="s">
        <v>515</v>
      </c>
      <c r="P469" s="91"/>
      <c r="Q469" s="91"/>
      <c r="R469" s="62" t="s">
        <v>516</v>
      </c>
      <c r="S469" s="58"/>
      <c r="T469" s="62" t="s">
        <v>517</v>
      </c>
      <c r="U469" s="92" t="s">
        <v>1150</v>
      </c>
      <c r="V469" s="95" t="s">
        <v>1151</v>
      </c>
      <c r="W469" s="92"/>
      <c r="X469" s="92"/>
      <c r="Y469" s="92"/>
      <c r="Z469" s="92"/>
      <c r="AA469" s="92"/>
      <c r="AB469" s="1"/>
      <c r="AC469" s="1"/>
      <c r="AD469" s="87"/>
      <c r="AE469" s="87"/>
      <c r="AF469" s="87"/>
      <c r="AG469" s="87"/>
      <c r="AH469" s="87"/>
    </row>
    <row r="470">
      <c r="A470" s="88">
        <v>845.0</v>
      </c>
      <c r="B470" s="61" t="s">
        <v>2024</v>
      </c>
      <c r="C470" s="89" t="s">
        <v>2025</v>
      </c>
      <c r="D470" s="62" t="s">
        <v>1991</v>
      </c>
      <c r="E470" s="2" t="s">
        <v>636</v>
      </c>
      <c r="F470" s="94" t="s">
        <v>1905</v>
      </c>
      <c r="G470" s="58" t="s">
        <v>509</v>
      </c>
      <c r="H470" s="58"/>
      <c r="I470" s="58" t="s">
        <v>471</v>
      </c>
      <c r="J470" s="58"/>
      <c r="K470" s="90" t="s">
        <v>597</v>
      </c>
      <c r="L470" s="90" t="s">
        <v>511</v>
      </c>
      <c r="M470" s="91" t="s">
        <v>541</v>
      </c>
      <c r="N470" s="91"/>
      <c r="O470" s="91" t="s">
        <v>515</v>
      </c>
      <c r="P470" s="91"/>
      <c r="Q470" s="91"/>
      <c r="R470" s="62" t="s">
        <v>516</v>
      </c>
      <c r="S470" s="58"/>
      <c r="T470" s="62" t="s">
        <v>517</v>
      </c>
      <c r="U470" s="92" t="s">
        <v>1142</v>
      </c>
      <c r="V470" s="95" t="s">
        <v>1143</v>
      </c>
      <c r="W470" s="92"/>
      <c r="X470" s="92"/>
      <c r="Y470" s="92"/>
      <c r="Z470" s="92"/>
      <c r="AA470" s="92"/>
      <c r="AB470" s="1"/>
      <c r="AC470" s="1"/>
      <c r="AD470" s="87"/>
      <c r="AE470" s="87"/>
      <c r="AF470" s="87"/>
      <c r="AG470" s="87"/>
      <c r="AH470" s="87"/>
    </row>
    <row r="471">
      <c r="A471" s="88">
        <v>846.0</v>
      </c>
      <c r="B471" s="61" t="s">
        <v>2026</v>
      </c>
      <c r="C471" s="89" t="s">
        <v>2027</v>
      </c>
      <c r="D471" s="62" t="s">
        <v>1991</v>
      </c>
      <c r="E471" s="2" t="s">
        <v>636</v>
      </c>
      <c r="F471" s="94" t="s">
        <v>2028</v>
      </c>
      <c r="G471" s="58" t="s">
        <v>509</v>
      </c>
      <c r="H471" s="58"/>
      <c r="I471" s="58" t="s">
        <v>471</v>
      </c>
      <c r="J471" s="58"/>
      <c r="K471" s="90" t="s">
        <v>618</v>
      </c>
      <c r="L471" s="90" t="s">
        <v>511</v>
      </c>
      <c r="M471" s="91" t="s">
        <v>541</v>
      </c>
      <c r="N471" s="91"/>
      <c r="O471" s="91" t="s">
        <v>543</v>
      </c>
      <c r="P471" s="91"/>
      <c r="Q471" s="91"/>
      <c r="R471" s="62" t="s">
        <v>516</v>
      </c>
      <c r="S471" s="58"/>
      <c r="T471" s="62" t="s">
        <v>517</v>
      </c>
      <c r="U471" s="92" t="s">
        <v>599</v>
      </c>
      <c r="V471" s="95" t="s">
        <v>477</v>
      </c>
      <c r="W471" s="92"/>
      <c r="X471" s="92"/>
      <c r="Y471" s="92"/>
      <c r="Z471" s="92"/>
      <c r="AA471" s="92" t="s">
        <v>686</v>
      </c>
      <c r="AB471" s="1"/>
      <c r="AC471" s="1"/>
      <c r="AD471" s="87"/>
      <c r="AE471" s="87"/>
      <c r="AF471" s="87"/>
      <c r="AG471" s="87"/>
      <c r="AH471" s="87"/>
    </row>
    <row r="472">
      <c r="A472" s="88">
        <v>847.0</v>
      </c>
      <c r="B472" s="61" t="s">
        <v>2029</v>
      </c>
      <c r="C472" s="89" t="s">
        <v>2030</v>
      </c>
      <c r="D472" s="62" t="s">
        <v>1991</v>
      </c>
      <c r="E472" s="2" t="s">
        <v>636</v>
      </c>
      <c r="F472" s="94" t="s">
        <v>1923</v>
      </c>
      <c r="G472" s="58" t="s">
        <v>509</v>
      </c>
      <c r="H472" s="58"/>
      <c r="I472" s="58" t="s">
        <v>471</v>
      </c>
      <c r="J472" s="58"/>
      <c r="K472" s="90" t="s">
        <v>597</v>
      </c>
      <c r="L472" s="90" t="s">
        <v>511</v>
      </c>
      <c r="M472" s="91" t="s">
        <v>541</v>
      </c>
      <c r="N472" s="91"/>
      <c r="O472" s="91" t="s">
        <v>543</v>
      </c>
      <c r="P472" s="91"/>
      <c r="Q472" s="91"/>
      <c r="R472" s="62" t="s">
        <v>516</v>
      </c>
      <c r="S472" s="58"/>
      <c r="T472" s="62" t="s">
        <v>517</v>
      </c>
      <c r="U472" s="92" t="s">
        <v>970</v>
      </c>
      <c r="V472" s="92"/>
      <c r="W472" s="95" t="s">
        <v>596</v>
      </c>
      <c r="X472" s="92"/>
      <c r="Y472" s="92"/>
      <c r="Z472" s="93"/>
      <c r="AA472" s="92" t="s">
        <v>2031</v>
      </c>
      <c r="AB472" s="1"/>
      <c r="AC472" s="1"/>
      <c r="AD472" s="87"/>
      <c r="AE472" s="87"/>
      <c r="AF472" s="87"/>
      <c r="AG472" s="87"/>
      <c r="AH472" s="87"/>
    </row>
    <row r="473">
      <c r="A473" s="88">
        <v>848.0</v>
      </c>
      <c r="B473" s="61" t="s">
        <v>2032</v>
      </c>
      <c r="C473" s="89" t="s">
        <v>2033</v>
      </c>
      <c r="D473" s="62" t="s">
        <v>1991</v>
      </c>
      <c r="E473" s="2" t="s">
        <v>636</v>
      </c>
      <c r="F473" s="94" t="s">
        <v>1332</v>
      </c>
      <c r="G473" s="58" t="s">
        <v>509</v>
      </c>
      <c r="H473" s="58"/>
      <c r="I473" s="58" t="s">
        <v>471</v>
      </c>
      <c r="J473" s="58"/>
      <c r="K473" s="90" t="s">
        <v>1460</v>
      </c>
      <c r="L473" s="90" t="s">
        <v>511</v>
      </c>
      <c r="M473" s="91" t="s">
        <v>541</v>
      </c>
      <c r="N473" s="91"/>
      <c r="O473" s="91" t="s">
        <v>616</v>
      </c>
      <c r="P473" s="91"/>
      <c r="Q473" s="91"/>
      <c r="R473" s="62" t="s">
        <v>516</v>
      </c>
      <c r="S473" s="58"/>
      <c r="T473" s="62" t="s">
        <v>517</v>
      </c>
      <c r="U473" s="92" t="s">
        <v>970</v>
      </c>
      <c r="V473" s="92"/>
      <c r="W473" s="95" t="s">
        <v>596</v>
      </c>
      <c r="X473" s="92"/>
      <c r="Y473" s="92"/>
      <c r="Z473" s="92"/>
      <c r="AA473" s="92" t="s">
        <v>2034</v>
      </c>
      <c r="AB473" s="1"/>
      <c r="AC473" s="1"/>
      <c r="AD473" s="87"/>
      <c r="AE473" s="87"/>
      <c r="AF473" s="87"/>
      <c r="AG473" s="87"/>
      <c r="AH473" s="87"/>
    </row>
    <row r="474">
      <c r="A474" s="88">
        <v>849.0</v>
      </c>
      <c r="B474" s="61" t="s">
        <v>2035</v>
      </c>
      <c r="C474" s="89" t="s">
        <v>2036</v>
      </c>
      <c r="D474" s="62" t="s">
        <v>1991</v>
      </c>
      <c r="E474" s="2" t="s">
        <v>636</v>
      </c>
      <c r="F474" s="94" t="s">
        <v>1332</v>
      </c>
      <c r="G474" s="58" t="s">
        <v>509</v>
      </c>
      <c r="H474" s="58"/>
      <c r="I474" s="58" t="s">
        <v>471</v>
      </c>
      <c r="J474" s="58"/>
      <c r="K474" s="90" t="s">
        <v>597</v>
      </c>
      <c r="L474" s="90" t="s">
        <v>511</v>
      </c>
      <c r="M474" s="91" t="s">
        <v>541</v>
      </c>
      <c r="N474" s="91"/>
      <c r="O474" s="91" t="s">
        <v>515</v>
      </c>
      <c r="P474" s="91"/>
      <c r="Q474" s="91"/>
      <c r="R474" s="62" t="s">
        <v>516</v>
      </c>
      <c r="S474" s="58"/>
      <c r="T474" s="62" t="s">
        <v>517</v>
      </c>
      <c r="U474" s="93" t="s">
        <v>2037</v>
      </c>
      <c r="V474" s="92"/>
      <c r="W474" s="95" t="s">
        <v>596</v>
      </c>
      <c r="X474" s="92"/>
      <c r="Y474" s="92"/>
      <c r="Z474" s="92"/>
      <c r="AA474" s="92"/>
      <c r="AB474" s="1"/>
      <c r="AC474" s="1"/>
      <c r="AD474" s="87"/>
      <c r="AE474" s="87"/>
      <c r="AF474" s="87"/>
      <c r="AG474" s="87"/>
      <c r="AH474" s="87"/>
    </row>
    <row r="475">
      <c r="A475" s="88">
        <v>850.0</v>
      </c>
      <c r="B475" s="61" t="s">
        <v>2038</v>
      </c>
      <c r="C475" s="89" t="s">
        <v>2039</v>
      </c>
      <c r="D475" s="62" t="s">
        <v>1991</v>
      </c>
      <c r="E475" s="2" t="s">
        <v>636</v>
      </c>
      <c r="F475" s="94" t="s">
        <v>1923</v>
      </c>
      <c r="G475" s="58" t="s">
        <v>509</v>
      </c>
      <c r="H475" s="58"/>
      <c r="I475" s="58" t="s">
        <v>471</v>
      </c>
      <c r="J475" s="58"/>
      <c r="K475" s="90" t="s">
        <v>597</v>
      </c>
      <c r="L475" s="90" t="s">
        <v>511</v>
      </c>
      <c r="M475" s="91" t="s">
        <v>541</v>
      </c>
      <c r="N475" s="91"/>
      <c r="O475" s="91" t="s">
        <v>515</v>
      </c>
      <c r="P475" s="91"/>
      <c r="Q475" s="91"/>
      <c r="R475" s="62" t="s">
        <v>516</v>
      </c>
      <c r="S475" s="58"/>
      <c r="T475" s="62" t="s">
        <v>517</v>
      </c>
      <c r="U475" s="92" t="s">
        <v>970</v>
      </c>
      <c r="V475" s="92"/>
      <c r="W475" s="95" t="s">
        <v>596</v>
      </c>
      <c r="X475" s="92"/>
      <c r="Y475" s="92"/>
      <c r="Z475" s="92"/>
      <c r="AA475" s="92" t="s">
        <v>2040</v>
      </c>
      <c r="AB475" s="1"/>
      <c r="AC475" s="1"/>
      <c r="AD475" s="87"/>
      <c r="AE475" s="87"/>
      <c r="AF475" s="87"/>
      <c r="AG475" s="87"/>
      <c r="AH475" s="87"/>
    </row>
    <row r="476">
      <c r="A476" s="88">
        <v>851.0</v>
      </c>
      <c r="B476" s="61" t="s">
        <v>2041</v>
      </c>
      <c r="C476" s="89" t="s">
        <v>2042</v>
      </c>
      <c r="D476" s="62" t="s">
        <v>1991</v>
      </c>
      <c r="E476" s="2" t="s">
        <v>636</v>
      </c>
      <c r="F476" s="94" t="s">
        <v>2043</v>
      </c>
      <c r="G476" s="58" t="s">
        <v>509</v>
      </c>
      <c r="H476" s="58"/>
      <c r="I476" s="58" t="s">
        <v>471</v>
      </c>
      <c r="J476" s="58"/>
      <c r="K476" s="90" t="s">
        <v>1460</v>
      </c>
      <c r="L476" s="90" t="s">
        <v>467</v>
      </c>
      <c r="M476" s="91" t="s">
        <v>541</v>
      </c>
      <c r="N476" s="91"/>
      <c r="O476" s="91" t="s">
        <v>598</v>
      </c>
      <c r="P476" s="91"/>
      <c r="Q476" s="91"/>
      <c r="R476" s="62" t="s">
        <v>516</v>
      </c>
      <c r="S476" s="58"/>
      <c r="T476" s="62" t="s">
        <v>517</v>
      </c>
      <c r="U476" s="92" t="s">
        <v>599</v>
      </c>
      <c r="V476" s="95" t="s">
        <v>477</v>
      </c>
      <c r="W476" s="92"/>
      <c r="X476" s="92"/>
      <c r="Y476" s="92"/>
      <c r="Z476" s="92"/>
      <c r="AA476" s="92" t="s">
        <v>2044</v>
      </c>
      <c r="AB476" s="1"/>
      <c r="AC476" s="1"/>
      <c r="AD476" s="87"/>
      <c r="AE476" s="87"/>
      <c r="AF476" s="87"/>
      <c r="AG476" s="87"/>
      <c r="AH476" s="87"/>
    </row>
    <row r="477">
      <c r="A477" s="88">
        <v>852.0</v>
      </c>
      <c r="B477" s="61" t="s">
        <v>2045</v>
      </c>
      <c r="C477" s="89" t="s">
        <v>2046</v>
      </c>
      <c r="D477" s="62" t="s">
        <v>1991</v>
      </c>
      <c r="E477" s="2" t="s">
        <v>636</v>
      </c>
      <c r="F477" s="94" t="s">
        <v>765</v>
      </c>
      <c r="G477" s="58" t="s">
        <v>509</v>
      </c>
      <c r="H477" s="58"/>
      <c r="I477" s="58" t="s">
        <v>471</v>
      </c>
      <c r="J477" s="58"/>
      <c r="K477" s="90" t="s">
        <v>1460</v>
      </c>
      <c r="L477" s="90" t="s">
        <v>511</v>
      </c>
      <c r="M477" s="91" t="s">
        <v>524</v>
      </c>
      <c r="N477" s="91"/>
      <c r="O477" s="91" t="s">
        <v>576</v>
      </c>
      <c r="P477" s="91"/>
      <c r="Q477" s="91"/>
      <c r="R477" s="62" t="s">
        <v>516</v>
      </c>
      <c r="S477" s="58"/>
      <c r="T477" s="62" t="s">
        <v>517</v>
      </c>
      <c r="U477" s="92" t="s">
        <v>1298</v>
      </c>
      <c r="V477" s="95" t="s">
        <v>1299</v>
      </c>
      <c r="W477" s="92"/>
      <c r="X477" s="92"/>
      <c r="Y477" s="92"/>
      <c r="Z477" s="92"/>
      <c r="AA477" s="92"/>
      <c r="AB477" s="1"/>
      <c r="AC477" s="1"/>
      <c r="AD477" s="87"/>
      <c r="AE477" s="87"/>
      <c r="AF477" s="87"/>
      <c r="AG477" s="87"/>
      <c r="AH477" s="87"/>
    </row>
    <row r="478">
      <c r="A478" s="88">
        <v>853.0</v>
      </c>
      <c r="B478" s="61" t="s">
        <v>2047</v>
      </c>
      <c r="C478" s="89" t="s">
        <v>2048</v>
      </c>
      <c r="D478" s="62" t="s">
        <v>1991</v>
      </c>
      <c r="E478" s="2" t="s">
        <v>636</v>
      </c>
      <c r="F478" s="94" t="s">
        <v>2049</v>
      </c>
      <c r="G478" s="58" t="s">
        <v>509</v>
      </c>
      <c r="H478" s="58"/>
      <c r="I478" s="58" t="s">
        <v>471</v>
      </c>
      <c r="J478" s="58"/>
      <c r="K478" s="90" t="s">
        <v>1460</v>
      </c>
      <c r="L478" s="90" t="s">
        <v>511</v>
      </c>
      <c r="M478" s="91" t="s">
        <v>541</v>
      </c>
      <c r="N478" s="91"/>
      <c r="O478" s="91" t="s">
        <v>515</v>
      </c>
      <c r="P478" s="91"/>
      <c r="Q478" s="91"/>
      <c r="R478" s="62" t="s">
        <v>516</v>
      </c>
      <c r="S478" s="58"/>
      <c r="T478" s="62" t="s">
        <v>517</v>
      </c>
      <c r="U478" s="92" t="s">
        <v>970</v>
      </c>
      <c r="V478" s="92"/>
      <c r="W478" s="95" t="s">
        <v>596</v>
      </c>
      <c r="X478" s="92"/>
      <c r="Y478" s="92"/>
      <c r="Z478" s="92"/>
      <c r="AA478" s="92" t="s">
        <v>2050</v>
      </c>
      <c r="AB478" s="1"/>
      <c r="AC478" s="1"/>
      <c r="AD478" s="87"/>
      <c r="AE478" s="87"/>
      <c r="AF478" s="87"/>
      <c r="AG478" s="87"/>
      <c r="AH478" s="87"/>
    </row>
    <row r="479">
      <c r="A479" s="88">
        <v>854.0</v>
      </c>
      <c r="B479" s="61" t="s">
        <v>2051</v>
      </c>
      <c r="C479" s="89" t="s">
        <v>2052</v>
      </c>
      <c r="D479" s="62" t="s">
        <v>1991</v>
      </c>
      <c r="E479" s="2" t="s">
        <v>636</v>
      </c>
      <c r="F479" s="94" t="s">
        <v>1428</v>
      </c>
      <c r="G479" s="58" t="s">
        <v>509</v>
      </c>
      <c r="H479" s="58"/>
      <c r="I479" s="58" t="s">
        <v>471</v>
      </c>
      <c r="J479" s="58"/>
      <c r="K479" s="90" t="s">
        <v>1460</v>
      </c>
      <c r="L479" s="90" t="s">
        <v>511</v>
      </c>
      <c r="M479" s="91" t="s">
        <v>541</v>
      </c>
      <c r="N479" s="91"/>
      <c r="O479" s="91" t="s">
        <v>515</v>
      </c>
      <c r="P479" s="91"/>
      <c r="Q479" s="91"/>
      <c r="R479" s="62" t="s">
        <v>516</v>
      </c>
      <c r="S479" s="58"/>
      <c r="T479" s="62" t="s">
        <v>517</v>
      </c>
      <c r="U479" s="92" t="s">
        <v>1433</v>
      </c>
      <c r="V479" s="92"/>
      <c r="W479" s="92"/>
      <c r="X479" s="95" t="s">
        <v>578</v>
      </c>
      <c r="Y479" s="92"/>
      <c r="Z479" s="92"/>
      <c r="AA479" s="92" t="s">
        <v>2053</v>
      </c>
      <c r="AB479" s="1"/>
      <c r="AC479" s="1"/>
      <c r="AD479" s="87"/>
      <c r="AE479" s="87"/>
      <c r="AF479" s="87"/>
      <c r="AG479" s="87"/>
      <c r="AH479" s="87"/>
    </row>
    <row r="480">
      <c r="A480" s="88">
        <v>855.0</v>
      </c>
      <c r="B480" s="61" t="s">
        <v>2054</v>
      </c>
      <c r="C480" s="89" t="s">
        <v>2055</v>
      </c>
      <c r="D480" s="62" t="s">
        <v>1991</v>
      </c>
      <c r="E480" s="2" t="s">
        <v>636</v>
      </c>
      <c r="F480" s="94" t="s">
        <v>2049</v>
      </c>
      <c r="G480" s="58" t="s">
        <v>509</v>
      </c>
      <c r="H480" s="58"/>
      <c r="I480" s="58" t="s">
        <v>471</v>
      </c>
      <c r="J480" s="58"/>
      <c r="K480" s="90" t="s">
        <v>1460</v>
      </c>
      <c r="L480" s="90" t="s">
        <v>511</v>
      </c>
      <c r="M480" s="91" t="s">
        <v>541</v>
      </c>
      <c r="N480" s="91"/>
      <c r="O480" s="91" t="s">
        <v>515</v>
      </c>
      <c r="P480" s="91"/>
      <c r="Q480" s="91"/>
      <c r="R480" s="62" t="s">
        <v>516</v>
      </c>
      <c r="S480" s="58"/>
      <c r="T480" s="62" t="s">
        <v>517</v>
      </c>
      <c r="U480" s="92" t="s">
        <v>970</v>
      </c>
      <c r="V480" s="92"/>
      <c r="W480" s="95" t="s">
        <v>596</v>
      </c>
      <c r="X480" s="92"/>
      <c r="Y480" s="92"/>
      <c r="Z480" s="92"/>
      <c r="AA480" s="92" t="s">
        <v>2056</v>
      </c>
      <c r="AB480" s="1"/>
      <c r="AC480" s="1"/>
      <c r="AD480" s="87"/>
      <c r="AE480" s="87"/>
      <c r="AF480" s="87"/>
      <c r="AG480" s="87"/>
      <c r="AH480" s="87"/>
    </row>
    <row r="481">
      <c r="A481" s="88">
        <v>856.0</v>
      </c>
      <c r="B481" s="61" t="s">
        <v>2057</v>
      </c>
      <c r="C481" s="89" t="s">
        <v>2058</v>
      </c>
      <c r="D481" s="62" t="s">
        <v>1991</v>
      </c>
      <c r="E481" s="2" t="s">
        <v>636</v>
      </c>
      <c r="F481" s="94" t="s">
        <v>1909</v>
      </c>
      <c r="G481" s="58" t="s">
        <v>509</v>
      </c>
      <c r="H481" s="58"/>
      <c r="I481" s="58" t="s">
        <v>471</v>
      </c>
      <c r="J481" s="58"/>
      <c r="K481" s="90" t="s">
        <v>597</v>
      </c>
      <c r="L481" s="90" t="s">
        <v>511</v>
      </c>
      <c r="M481" s="91" t="s">
        <v>541</v>
      </c>
      <c r="N481" s="91"/>
      <c r="O481" s="91" t="s">
        <v>2059</v>
      </c>
      <c r="P481" s="91"/>
      <c r="Q481" s="91"/>
      <c r="R481" s="62" t="s">
        <v>516</v>
      </c>
      <c r="S481" s="58"/>
      <c r="T481" s="62" t="s">
        <v>517</v>
      </c>
      <c r="U481" s="92" t="s">
        <v>970</v>
      </c>
      <c r="V481" s="95" t="s">
        <v>477</v>
      </c>
      <c r="W481" s="95" t="s">
        <v>596</v>
      </c>
      <c r="X481" s="92"/>
      <c r="Y481" s="92"/>
      <c r="Z481" s="92"/>
      <c r="AA481" s="92" t="s">
        <v>2060</v>
      </c>
      <c r="AB481" s="1"/>
      <c r="AC481" s="1"/>
      <c r="AD481" s="87"/>
      <c r="AE481" s="87"/>
      <c r="AF481" s="87"/>
      <c r="AG481" s="87"/>
      <c r="AH481" s="87"/>
    </row>
    <row r="482">
      <c r="A482" s="88">
        <v>857.0</v>
      </c>
      <c r="B482" s="61" t="s">
        <v>2061</v>
      </c>
      <c r="C482" s="89" t="s">
        <v>2062</v>
      </c>
      <c r="D482" s="62" t="s">
        <v>1991</v>
      </c>
      <c r="E482" s="2" t="s">
        <v>636</v>
      </c>
      <c r="F482" s="94" t="s">
        <v>624</v>
      </c>
      <c r="G482" s="58" t="s">
        <v>509</v>
      </c>
      <c r="H482" s="58"/>
      <c r="I482" s="58" t="s">
        <v>471</v>
      </c>
      <c r="J482" s="58"/>
      <c r="K482" s="90" t="s">
        <v>597</v>
      </c>
      <c r="L482" s="90" t="s">
        <v>1660</v>
      </c>
      <c r="M482" s="91" t="s">
        <v>541</v>
      </c>
      <c r="N482" s="91"/>
      <c r="O482" s="91" t="s">
        <v>543</v>
      </c>
      <c r="P482" s="91"/>
      <c r="Q482" s="91"/>
      <c r="R482" s="62" t="s">
        <v>516</v>
      </c>
      <c r="S482" s="58"/>
      <c r="T482" s="62" t="s">
        <v>517</v>
      </c>
      <c r="U482" s="92" t="s">
        <v>1545</v>
      </c>
      <c r="V482" s="95" t="s">
        <v>477</v>
      </c>
      <c r="W482" s="92"/>
      <c r="X482" s="95" t="s">
        <v>578</v>
      </c>
      <c r="Y482" s="92"/>
      <c r="Z482" s="92"/>
      <c r="AA482" s="92" t="s">
        <v>2063</v>
      </c>
      <c r="AB482" s="1"/>
      <c r="AC482" s="1"/>
      <c r="AD482" s="87"/>
      <c r="AE482" s="87"/>
      <c r="AF482" s="87"/>
      <c r="AG482" s="87"/>
      <c r="AH482" s="87"/>
    </row>
    <row r="483">
      <c r="A483" s="88">
        <v>858.0</v>
      </c>
      <c r="B483" s="61" t="s">
        <v>2064</v>
      </c>
      <c r="C483" s="89" t="s">
        <v>2065</v>
      </c>
      <c r="D483" s="62" t="s">
        <v>1991</v>
      </c>
      <c r="E483" s="2" t="s">
        <v>636</v>
      </c>
      <c r="F483" s="94" t="s">
        <v>2028</v>
      </c>
      <c r="G483" s="58" t="s">
        <v>509</v>
      </c>
      <c r="H483" s="58"/>
      <c r="I483" s="58" t="s">
        <v>471</v>
      </c>
      <c r="J483" s="58"/>
      <c r="K483" s="90" t="s">
        <v>597</v>
      </c>
      <c r="L483" s="90" t="s">
        <v>511</v>
      </c>
      <c r="M483" s="91" t="s">
        <v>541</v>
      </c>
      <c r="N483" s="91"/>
      <c r="O483" s="91" t="s">
        <v>543</v>
      </c>
      <c r="P483" s="91"/>
      <c r="Q483" s="91"/>
      <c r="R483" s="62" t="s">
        <v>516</v>
      </c>
      <c r="S483" s="58"/>
      <c r="T483" s="62" t="s">
        <v>517</v>
      </c>
      <c r="U483" s="93" t="s">
        <v>1456</v>
      </c>
      <c r="V483" s="92"/>
      <c r="W483" s="95" t="s">
        <v>596</v>
      </c>
      <c r="X483" s="92"/>
      <c r="Y483" s="92"/>
      <c r="Z483" s="92"/>
      <c r="AA483" s="92" t="s">
        <v>2066</v>
      </c>
      <c r="AB483" s="1"/>
      <c r="AC483" s="1"/>
      <c r="AD483" s="87"/>
      <c r="AE483" s="87"/>
      <c r="AF483" s="87"/>
      <c r="AG483" s="87"/>
      <c r="AH483" s="87"/>
    </row>
    <row r="484">
      <c r="A484" s="88">
        <v>859.0</v>
      </c>
      <c r="B484" s="61" t="s">
        <v>2067</v>
      </c>
      <c r="C484" s="89" t="s">
        <v>2068</v>
      </c>
      <c r="D484" s="62" t="s">
        <v>1991</v>
      </c>
      <c r="E484" s="2" t="s">
        <v>636</v>
      </c>
      <c r="F484" s="94" t="s">
        <v>765</v>
      </c>
      <c r="G484" s="58" t="s">
        <v>509</v>
      </c>
      <c r="H484" s="58"/>
      <c r="I484" s="58" t="s">
        <v>471</v>
      </c>
      <c r="J484" s="58"/>
      <c r="K484" s="90" t="s">
        <v>597</v>
      </c>
      <c r="L484" s="90" t="s">
        <v>511</v>
      </c>
      <c r="M484" s="91" t="s">
        <v>541</v>
      </c>
      <c r="N484" s="91"/>
      <c r="O484" s="91" t="s">
        <v>598</v>
      </c>
      <c r="P484" s="91"/>
      <c r="Q484" s="91"/>
      <c r="R484" s="62" t="s">
        <v>516</v>
      </c>
      <c r="S484" s="58"/>
      <c r="T484" s="62" t="s">
        <v>517</v>
      </c>
      <c r="U484" s="93" t="s">
        <v>970</v>
      </c>
      <c r="V484" s="92"/>
      <c r="W484" s="92"/>
      <c r="X484" s="92"/>
      <c r="Y484" s="92"/>
      <c r="Z484" s="92"/>
      <c r="AA484" s="92" t="s">
        <v>2069</v>
      </c>
      <c r="AB484" s="1"/>
      <c r="AC484" s="1"/>
      <c r="AD484" s="87"/>
      <c r="AE484" s="87"/>
      <c r="AF484" s="87"/>
      <c r="AG484" s="87"/>
      <c r="AH484" s="87"/>
    </row>
    <row r="485">
      <c r="A485" s="88">
        <v>860.0</v>
      </c>
      <c r="B485" s="61" t="s">
        <v>2070</v>
      </c>
      <c r="C485" s="89" t="s">
        <v>2071</v>
      </c>
      <c r="D485" s="62" t="s">
        <v>1991</v>
      </c>
      <c r="E485" s="2" t="s">
        <v>636</v>
      </c>
      <c r="F485" s="94" t="s">
        <v>1909</v>
      </c>
      <c r="G485" s="58" t="s">
        <v>509</v>
      </c>
      <c r="H485" s="58"/>
      <c r="I485" s="58" t="s">
        <v>471</v>
      </c>
      <c r="J485" s="58"/>
      <c r="K485" s="90" t="s">
        <v>774</v>
      </c>
      <c r="L485" s="90" t="s">
        <v>523</v>
      </c>
      <c r="M485" s="91" t="s">
        <v>541</v>
      </c>
      <c r="N485" s="91"/>
      <c r="O485" s="91" t="s">
        <v>543</v>
      </c>
      <c r="P485" s="91"/>
      <c r="Q485" s="91"/>
      <c r="R485" s="62" t="s">
        <v>516</v>
      </c>
      <c r="S485" s="58"/>
      <c r="T485" s="62" t="s">
        <v>517</v>
      </c>
      <c r="U485" s="92" t="s">
        <v>599</v>
      </c>
      <c r="V485" s="95" t="s">
        <v>477</v>
      </c>
      <c r="W485" s="92"/>
      <c r="X485" s="92"/>
      <c r="Y485" s="92"/>
      <c r="Z485" s="92"/>
      <c r="AA485" s="92" t="s">
        <v>2072</v>
      </c>
      <c r="AB485" s="1"/>
      <c r="AC485" s="1"/>
      <c r="AD485" s="87"/>
      <c r="AE485" s="87"/>
      <c r="AF485" s="87"/>
      <c r="AG485" s="87"/>
      <c r="AH485" s="87"/>
    </row>
    <row r="486">
      <c r="A486" s="88">
        <v>861.0</v>
      </c>
      <c r="B486" s="61" t="s">
        <v>2073</v>
      </c>
      <c r="C486" s="89" t="s">
        <v>2074</v>
      </c>
      <c r="D486" s="62" t="s">
        <v>1991</v>
      </c>
      <c r="E486" s="2" t="s">
        <v>636</v>
      </c>
      <c r="F486" s="94" t="s">
        <v>1909</v>
      </c>
      <c r="G486" s="58" t="s">
        <v>509</v>
      </c>
      <c r="H486" s="58"/>
      <c r="I486" s="58" t="s">
        <v>471</v>
      </c>
      <c r="J486" s="58"/>
      <c r="K486" s="90" t="s">
        <v>597</v>
      </c>
      <c r="L486" s="90" t="s">
        <v>523</v>
      </c>
      <c r="M486" s="91" t="s">
        <v>541</v>
      </c>
      <c r="N486" s="91"/>
      <c r="O486" s="91" t="s">
        <v>543</v>
      </c>
      <c r="P486" s="91"/>
      <c r="Q486" s="91"/>
      <c r="R486" s="62" t="s">
        <v>516</v>
      </c>
      <c r="S486" s="58"/>
      <c r="T486" s="62" t="s">
        <v>517</v>
      </c>
      <c r="U486" s="93" t="s">
        <v>1893</v>
      </c>
      <c r="V486" s="92"/>
      <c r="W486" s="95" t="s">
        <v>578</v>
      </c>
      <c r="X486" s="92"/>
      <c r="Y486" s="92"/>
      <c r="Z486" s="92"/>
      <c r="AA486" s="92" t="s">
        <v>2075</v>
      </c>
      <c r="AB486" s="1"/>
      <c r="AC486" s="1"/>
      <c r="AD486" s="87"/>
      <c r="AE486" s="87"/>
      <c r="AF486" s="87"/>
      <c r="AG486" s="87"/>
      <c r="AH486" s="87"/>
    </row>
    <row r="487">
      <c r="A487" s="88">
        <v>862.0</v>
      </c>
      <c r="B487" s="61" t="s">
        <v>2076</v>
      </c>
      <c r="C487" s="89" t="s">
        <v>2077</v>
      </c>
      <c r="D487" s="62" t="s">
        <v>1991</v>
      </c>
      <c r="E487" s="2" t="s">
        <v>636</v>
      </c>
      <c r="F487" s="94" t="s">
        <v>808</v>
      </c>
      <c r="G487" s="58" t="s">
        <v>509</v>
      </c>
      <c r="H487" s="58"/>
      <c r="I487" s="58" t="s">
        <v>471</v>
      </c>
      <c r="J487" s="58"/>
      <c r="K487" s="90" t="s">
        <v>597</v>
      </c>
      <c r="L487" s="90" t="s">
        <v>523</v>
      </c>
      <c r="M487" s="91" t="s">
        <v>541</v>
      </c>
      <c r="N487" s="91"/>
      <c r="O487" s="91" t="s">
        <v>515</v>
      </c>
      <c r="P487" s="91"/>
      <c r="Q487" s="91"/>
      <c r="R487" s="62" t="s">
        <v>516</v>
      </c>
      <c r="S487" s="58"/>
      <c r="T487" s="62" t="s">
        <v>517</v>
      </c>
      <c r="U487" s="92" t="s">
        <v>1298</v>
      </c>
      <c r="V487" s="92"/>
      <c r="W487" s="95" t="s">
        <v>578</v>
      </c>
      <c r="X487" s="92"/>
      <c r="Y487" s="92"/>
      <c r="Z487" s="92"/>
      <c r="AA487" s="92"/>
      <c r="AB487" s="1"/>
      <c r="AC487" s="1"/>
      <c r="AD487" s="87"/>
      <c r="AE487" s="87"/>
      <c r="AF487" s="87"/>
      <c r="AG487" s="87"/>
      <c r="AH487" s="87"/>
    </row>
    <row r="488">
      <c r="A488" s="88">
        <v>863.0</v>
      </c>
      <c r="B488" s="61" t="s">
        <v>2078</v>
      </c>
      <c r="C488" s="89" t="s">
        <v>2079</v>
      </c>
      <c r="D488" s="62" t="s">
        <v>1991</v>
      </c>
      <c r="E488" s="2" t="s">
        <v>636</v>
      </c>
      <c r="F488" s="94" t="s">
        <v>551</v>
      </c>
      <c r="G488" s="58" t="s">
        <v>509</v>
      </c>
      <c r="H488" s="58"/>
      <c r="I488" s="58" t="s">
        <v>471</v>
      </c>
      <c r="J488" s="58"/>
      <c r="K488" s="90" t="s">
        <v>597</v>
      </c>
      <c r="L488" s="90" t="s">
        <v>523</v>
      </c>
      <c r="M488" s="91" t="s">
        <v>541</v>
      </c>
      <c r="N488" s="91"/>
      <c r="O488" s="91" t="s">
        <v>543</v>
      </c>
      <c r="P488" s="91"/>
      <c r="Q488" s="91"/>
      <c r="R488" s="62" t="s">
        <v>516</v>
      </c>
      <c r="S488" s="58"/>
      <c r="T488" s="62" t="s">
        <v>517</v>
      </c>
      <c r="U488" s="93" t="s">
        <v>2080</v>
      </c>
      <c r="V488" s="95" t="s">
        <v>477</v>
      </c>
      <c r="W488" s="92"/>
      <c r="X488" s="95" t="s">
        <v>714</v>
      </c>
      <c r="Y488" s="92"/>
      <c r="Z488" s="92"/>
      <c r="AA488" s="92"/>
      <c r="AB488" s="1"/>
      <c r="AC488" s="1"/>
      <c r="AD488" s="87"/>
      <c r="AE488" s="87"/>
      <c r="AF488" s="87"/>
      <c r="AG488" s="87"/>
      <c r="AH488" s="87"/>
    </row>
    <row r="489">
      <c r="A489" s="88">
        <v>864.0</v>
      </c>
      <c r="B489" s="61" t="s">
        <v>2081</v>
      </c>
      <c r="C489" s="89" t="s">
        <v>2082</v>
      </c>
      <c r="D489" s="62" t="s">
        <v>1991</v>
      </c>
      <c r="E489" s="2" t="s">
        <v>636</v>
      </c>
      <c r="F489" s="94" t="s">
        <v>659</v>
      </c>
      <c r="G489" s="58" t="s">
        <v>509</v>
      </c>
      <c r="H489" s="58"/>
      <c r="I489" s="58" t="s">
        <v>471</v>
      </c>
      <c r="J489" s="58"/>
      <c r="K489" s="90" t="s">
        <v>618</v>
      </c>
      <c r="L489" s="90" t="s">
        <v>523</v>
      </c>
      <c r="M489" s="91" t="s">
        <v>541</v>
      </c>
      <c r="N489" s="91"/>
      <c r="O489" s="91" t="s">
        <v>543</v>
      </c>
      <c r="P489" s="91"/>
      <c r="Q489" s="91"/>
      <c r="R489" s="62" t="s">
        <v>516</v>
      </c>
      <c r="S489" s="58"/>
      <c r="T489" s="62" t="s">
        <v>517</v>
      </c>
      <c r="U489" s="92" t="s">
        <v>970</v>
      </c>
      <c r="V489" s="92"/>
      <c r="W489" s="92"/>
      <c r="X489" s="92"/>
      <c r="Y489" s="92"/>
      <c r="Z489" s="92"/>
      <c r="AA489" s="92" t="s">
        <v>2083</v>
      </c>
      <c r="AB489" s="1"/>
      <c r="AC489" s="1"/>
      <c r="AD489" s="87"/>
      <c r="AE489" s="87"/>
      <c r="AF489" s="87"/>
      <c r="AG489" s="87"/>
      <c r="AH489" s="87"/>
    </row>
    <row r="490">
      <c r="A490" s="88">
        <v>865.0</v>
      </c>
      <c r="B490" s="61" t="s">
        <v>2084</v>
      </c>
      <c r="C490" s="89" t="s">
        <v>2085</v>
      </c>
      <c r="D490" s="62" t="s">
        <v>1991</v>
      </c>
      <c r="E490" s="2" t="s">
        <v>636</v>
      </c>
      <c r="F490" s="94" t="s">
        <v>1428</v>
      </c>
      <c r="G490" s="58" t="s">
        <v>509</v>
      </c>
      <c r="H490" s="58"/>
      <c r="I490" s="58" t="s">
        <v>471</v>
      </c>
      <c r="J490" s="58"/>
      <c r="K490" s="90" t="s">
        <v>618</v>
      </c>
      <c r="L490" s="90" t="s">
        <v>523</v>
      </c>
      <c r="M490" s="91" t="s">
        <v>541</v>
      </c>
      <c r="N490" s="91"/>
      <c r="O490" s="91" t="s">
        <v>543</v>
      </c>
      <c r="P490" s="91"/>
      <c r="Q490" s="91"/>
      <c r="R490" s="62" t="s">
        <v>516</v>
      </c>
      <c r="S490" s="58"/>
      <c r="T490" s="62" t="s">
        <v>517</v>
      </c>
      <c r="U490" s="93" t="s">
        <v>2086</v>
      </c>
      <c r="V490" s="92"/>
      <c r="W490" s="95" t="s">
        <v>596</v>
      </c>
      <c r="X490" s="92"/>
      <c r="Y490" s="92"/>
      <c r="Z490" s="93"/>
      <c r="AA490" s="92"/>
      <c r="AB490" s="1"/>
      <c r="AC490" s="1"/>
      <c r="AD490" s="87"/>
      <c r="AE490" s="87"/>
      <c r="AF490" s="87"/>
      <c r="AG490" s="87"/>
      <c r="AH490" s="87"/>
    </row>
    <row r="491">
      <c r="A491" s="88">
        <v>866.0</v>
      </c>
      <c r="B491" s="61" t="s">
        <v>2087</v>
      </c>
      <c r="C491" s="89" t="s">
        <v>2088</v>
      </c>
      <c r="D491" s="62" t="s">
        <v>1991</v>
      </c>
      <c r="E491" s="2" t="s">
        <v>636</v>
      </c>
      <c r="F491" s="94" t="s">
        <v>748</v>
      </c>
      <c r="G491" s="58" t="s">
        <v>509</v>
      </c>
      <c r="H491" s="58"/>
      <c r="I491" s="58" t="s">
        <v>471</v>
      </c>
      <c r="J491" s="58"/>
      <c r="K491" s="90" t="s">
        <v>597</v>
      </c>
      <c r="L491" s="90" t="s">
        <v>523</v>
      </c>
      <c r="M491" s="91" t="s">
        <v>541</v>
      </c>
      <c r="N491" s="91"/>
      <c r="O491" s="91" t="s">
        <v>598</v>
      </c>
      <c r="P491" s="91"/>
      <c r="Q491" s="91"/>
      <c r="R491" s="62" t="s">
        <v>516</v>
      </c>
      <c r="S491" s="58"/>
      <c r="T491" s="62" t="s">
        <v>517</v>
      </c>
      <c r="U491" s="93" t="s">
        <v>2089</v>
      </c>
      <c r="V491" s="92"/>
      <c r="W491" s="95" t="s">
        <v>1174</v>
      </c>
      <c r="X491" s="92"/>
      <c r="Y491" s="92"/>
      <c r="Z491" s="92"/>
      <c r="AA491" s="92" t="s">
        <v>2090</v>
      </c>
      <c r="AB491" s="1"/>
      <c r="AC491" s="1"/>
      <c r="AD491" s="87"/>
      <c r="AE491" s="87"/>
      <c r="AF491" s="87"/>
      <c r="AG491" s="87"/>
      <c r="AH491" s="87"/>
    </row>
    <row r="492">
      <c r="A492" s="88">
        <v>867.0</v>
      </c>
      <c r="B492" s="61" t="s">
        <v>2091</v>
      </c>
      <c r="C492" s="89" t="s">
        <v>2092</v>
      </c>
      <c r="D492" s="62" t="s">
        <v>1991</v>
      </c>
      <c r="E492" s="2" t="s">
        <v>636</v>
      </c>
      <c r="F492" s="94" t="s">
        <v>1968</v>
      </c>
      <c r="G492" s="58" t="s">
        <v>509</v>
      </c>
      <c r="H492" s="58"/>
      <c r="I492" s="58" t="s">
        <v>471</v>
      </c>
      <c r="J492" s="58"/>
      <c r="K492" s="90" t="s">
        <v>597</v>
      </c>
      <c r="L492" s="90" t="s">
        <v>523</v>
      </c>
      <c r="M492" s="91" t="s">
        <v>541</v>
      </c>
      <c r="N492" s="91"/>
      <c r="O492" s="91" t="s">
        <v>515</v>
      </c>
      <c r="P492" s="91"/>
      <c r="Q492" s="91"/>
      <c r="R492" s="62" t="s">
        <v>516</v>
      </c>
      <c r="S492" s="58"/>
      <c r="T492" s="62" t="s">
        <v>517</v>
      </c>
      <c r="U492" s="92" t="s">
        <v>970</v>
      </c>
      <c r="V492" s="95"/>
      <c r="W492" s="95" t="s">
        <v>714</v>
      </c>
      <c r="X492" s="92"/>
      <c r="Y492" s="92"/>
      <c r="Z492" s="92"/>
      <c r="AA492" s="92" t="s">
        <v>2093</v>
      </c>
      <c r="AB492" s="1"/>
      <c r="AC492" s="1"/>
      <c r="AD492" s="87"/>
      <c r="AE492" s="87"/>
      <c r="AF492" s="87"/>
      <c r="AG492" s="87"/>
      <c r="AH492" s="87"/>
    </row>
    <row r="493">
      <c r="A493" s="88">
        <v>868.0</v>
      </c>
      <c r="B493" s="61" t="s">
        <v>2094</v>
      </c>
      <c r="C493" s="89" t="s">
        <v>2095</v>
      </c>
      <c r="D493" s="62" t="s">
        <v>1991</v>
      </c>
      <c r="E493" s="2" t="s">
        <v>636</v>
      </c>
      <c r="F493" s="94" t="s">
        <v>748</v>
      </c>
      <c r="G493" s="58" t="s">
        <v>509</v>
      </c>
      <c r="H493" s="58"/>
      <c r="I493" s="58" t="s">
        <v>471</v>
      </c>
      <c r="J493" s="58"/>
      <c r="K493" s="90" t="s">
        <v>597</v>
      </c>
      <c r="L493" s="90" t="s">
        <v>523</v>
      </c>
      <c r="M493" s="91" t="s">
        <v>541</v>
      </c>
      <c r="N493" s="91"/>
      <c r="O493" s="91" t="s">
        <v>598</v>
      </c>
      <c r="P493" s="91"/>
      <c r="Q493" s="91"/>
      <c r="R493" s="62" t="s">
        <v>516</v>
      </c>
      <c r="S493" s="58"/>
      <c r="T493" s="62" t="s">
        <v>517</v>
      </c>
      <c r="U493" s="92" t="s">
        <v>1164</v>
      </c>
      <c r="V493" s="95" t="s">
        <v>1165</v>
      </c>
      <c r="W493" s="92"/>
      <c r="X493" s="92"/>
      <c r="Y493" s="92"/>
      <c r="Z493" s="92"/>
      <c r="AA493" s="92" t="s">
        <v>2096</v>
      </c>
      <c r="AB493" s="1"/>
      <c r="AC493" s="1"/>
      <c r="AD493" s="87"/>
      <c r="AE493" s="87"/>
      <c r="AF493" s="87"/>
      <c r="AG493" s="87"/>
      <c r="AH493" s="87"/>
    </row>
    <row r="494">
      <c r="A494" s="88">
        <v>869.0</v>
      </c>
      <c r="B494" s="61" t="s">
        <v>2097</v>
      </c>
      <c r="C494" s="89" t="s">
        <v>2098</v>
      </c>
      <c r="D494" s="62" t="s">
        <v>1991</v>
      </c>
      <c r="E494" s="2" t="s">
        <v>636</v>
      </c>
      <c r="F494" s="94" t="s">
        <v>748</v>
      </c>
      <c r="G494" s="58" t="s">
        <v>509</v>
      </c>
      <c r="H494" s="58"/>
      <c r="I494" s="58" t="s">
        <v>471</v>
      </c>
      <c r="J494" s="58"/>
      <c r="K494" s="90" t="s">
        <v>597</v>
      </c>
      <c r="L494" s="90" t="s">
        <v>523</v>
      </c>
      <c r="M494" s="91" t="s">
        <v>541</v>
      </c>
      <c r="N494" s="91"/>
      <c r="O494" s="91" t="s">
        <v>515</v>
      </c>
      <c r="P494" s="91"/>
      <c r="Q494" s="91"/>
      <c r="R494" s="62" t="s">
        <v>516</v>
      </c>
      <c r="S494" s="58"/>
      <c r="T494" s="62" t="s">
        <v>517</v>
      </c>
      <c r="U494" s="92" t="s">
        <v>970</v>
      </c>
      <c r="V494" s="92"/>
      <c r="W494" s="95" t="s">
        <v>714</v>
      </c>
      <c r="X494" s="92"/>
      <c r="Y494" s="92"/>
      <c r="Z494" s="92"/>
      <c r="AA494" s="92" t="s">
        <v>2099</v>
      </c>
      <c r="AB494" s="1"/>
      <c r="AC494" s="1"/>
      <c r="AD494" s="87"/>
      <c r="AE494" s="87"/>
      <c r="AF494" s="87"/>
      <c r="AG494" s="87"/>
      <c r="AH494" s="87"/>
    </row>
    <row r="495">
      <c r="A495" s="88">
        <v>870.0</v>
      </c>
      <c r="B495" s="61" t="s">
        <v>2100</v>
      </c>
      <c r="C495" s="89" t="s">
        <v>2101</v>
      </c>
      <c r="D495" s="62" t="s">
        <v>1991</v>
      </c>
      <c r="E495" s="2" t="s">
        <v>636</v>
      </c>
      <c r="F495" s="94" t="s">
        <v>748</v>
      </c>
      <c r="G495" s="58" t="s">
        <v>509</v>
      </c>
      <c r="H495" s="58"/>
      <c r="I495" s="58" t="s">
        <v>471</v>
      </c>
      <c r="J495" s="58"/>
      <c r="K495" s="90" t="s">
        <v>597</v>
      </c>
      <c r="L495" s="90" t="s">
        <v>523</v>
      </c>
      <c r="M495" s="91" t="s">
        <v>541</v>
      </c>
      <c r="N495" s="91"/>
      <c r="O495" s="91" t="s">
        <v>598</v>
      </c>
      <c r="P495" s="91"/>
      <c r="Q495" s="91"/>
      <c r="R495" s="62" t="s">
        <v>516</v>
      </c>
      <c r="S495" s="58"/>
      <c r="T495" s="62" t="s">
        <v>517</v>
      </c>
      <c r="U495" s="93" t="s">
        <v>2102</v>
      </c>
      <c r="V495" s="95" t="s">
        <v>1174</v>
      </c>
      <c r="W495" s="92"/>
      <c r="X495" s="92"/>
      <c r="Y495" s="92"/>
      <c r="Z495" s="92"/>
      <c r="AA495" s="92"/>
      <c r="AB495" s="1"/>
      <c r="AC495" s="1"/>
      <c r="AD495" s="87"/>
      <c r="AE495" s="87"/>
      <c r="AF495" s="87"/>
      <c r="AG495" s="87"/>
      <c r="AH495" s="87"/>
    </row>
    <row r="496">
      <c r="A496" s="88">
        <v>871.0</v>
      </c>
      <c r="B496" s="61" t="s">
        <v>2103</v>
      </c>
      <c r="C496" s="89" t="s">
        <v>2104</v>
      </c>
      <c r="D496" s="62" t="s">
        <v>1991</v>
      </c>
      <c r="E496" s="2" t="s">
        <v>636</v>
      </c>
      <c r="F496" s="94" t="s">
        <v>792</v>
      </c>
      <c r="G496" s="58" t="s">
        <v>509</v>
      </c>
      <c r="H496" s="58"/>
      <c r="I496" s="58" t="s">
        <v>471</v>
      </c>
      <c r="J496" s="58"/>
      <c r="K496" s="90" t="s">
        <v>597</v>
      </c>
      <c r="L496" s="90" t="s">
        <v>523</v>
      </c>
      <c r="M496" s="91" t="s">
        <v>541</v>
      </c>
      <c r="N496" s="91"/>
      <c r="O496" s="91" t="s">
        <v>515</v>
      </c>
      <c r="P496" s="91"/>
      <c r="Q496" s="91"/>
      <c r="R496" s="62" t="s">
        <v>516</v>
      </c>
      <c r="S496" s="58"/>
      <c r="T496" s="62" t="s">
        <v>517</v>
      </c>
      <c r="U496" s="92" t="s">
        <v>1164</v>
      </c>
      <c r="V496" s="95" t="s">
        <v>1165</v>
      </c>
      <c r="W496" s="92"/>
      <c r="X496" s="92"/>
      <c r="Y496" s="92"/>
      <c r="Z496" s="92"/>
      <c r="AA496" s="92" t="s">
        <v>2105</v>
      </c>
      <c r="AB496" s="1"/>
      <c r="AC496" s="1"/>
      <c r="AD496" s="87"/>
      <c r="AE496" s="87"/>
      <c r="AF496" s="87"/>
      <c r="AG496" s="87"/>
      <c r="AH496" s="87"/>
    </row>
    <row r="497">
      <c r="A497" s="88">
        <v>872.0</v>
      </c>
      <c r="B497" s="61" t="s">
        <v>2106</v>
      </c>
      <c r="C497" s="89" t="s">
        <v>2107</v>
      </c>
      <c r="D497" s="62" t="s">
        <v>1991</v>
      </c>
      <c r="E497" s="2" t="s">
        <v>636</v>
      </c>
      <c r="F497" s="94" t="s">
        <v>765</v>
      </c>
      <c r="G497" s="58" t="s">
        <v>509</v>
      </c>
      <c r="H497" s="58"/>
      <c r="I497" s="58" t="s">
        <v>471</v>
      </c>
      <c r="J497" s="58"/>
      <c r="K497" s="90" t="s">
        <v>597</v>
      </c>
      <c r="L497" s="90" t="s">
        <v>523</v>
      </c>
      <c r="M497" s="91" t="s">
        <v>541</v>
      </c>
      <c r="N497" s="91"/>
      <c r="O497" s="91" t="s">
        <v>543</v>
      </c>
      <c r="P497" s="91"/>
      <c r="Q497" s="91"/>
      <c r="R497" s="62" t="s">
        <v>516</v>
      </c>
      <c r="S497" s="58"/>
      <c r="T497" s="62" t="s">
        <v>517</v>
      </c>
      <c r="U497" s="92" t="s">
        <v>1164</v>
      </c>
      <c r="V497" s="95" t="s">
        <v>1165</v>
      </c>
      <c r="W497" s="92"/>
      <c r="X497" s="92"/>
      <c r="Y497" s="92"/>
      <c r="Z497" s="92"/>
      <c r="AA497" s="92" t="s">
        <v>2108</v>
      </c>
      <c r="AB497" s="1"/>
      <c r="AC497" s="1"/>
      <c r="AD497" s="87"/>
      <c r="AE497" s="87"/>
      <c r="AF497" s="87"/>
      <c r="AG497" s="87"/>
      <c r="AH497" s="87"/>
    </row>
    <row r="498">
      <c r="A498" s="88">
        <v>873.0</v>
      </c>
      <c r="B498" s="61" t="s">
        <v>2109</v>
      </c>
      <c r="C498" s="89" t="s">
        <v>2110</v>
      </c>
      <c r="D498" s="62" t="s">
        <v>1991</v>
      </c>
      <c r="E498" s="2" t="s">
        <v>636</v>
      </c>
      <c r="F498" s="1"/>
      <c r="G498" s="58" t="s">
        <v>509</v>
      </c>
      <c r="H498" s="58"/>
      <c r="I498" s="58" t="s">
        <v>471</v>
      </c>
      <c r="J498" s="58"/>
      <c r="K498" s="90" t="s">
        <v>597</v>
      </c>
      <c r="L498" s="90" t="s">
        <v>523</v>
      </c>
      <c r="M498" s="91" t="s">
        <v>541</v>
      </c>
      <c r="N498" s="91"/>
      <c r="O498" s="91" t="s">
        <v>543</v>
      </c>
      <c r="P498" s="91"/>
      <c r="Q498" s="91"/>
      <c r="R498" s="62" t="s">
        <v>516</v>
      </c>
      <c r="S498" s="58"/>
      <c r="T498" s="62" t="s">
        <v>517</v>
      </c>
      <c r="U498" s="92" t="s">
        <v>970</v>
      </c>
      <c r="V498" s="92"/>
      <c r="W498" s="92"/>
      <c r="X498" s="92"/>
      <c r="Y498" s="92"/>
      <c r="Z498" s="92"/>
      <c r="AA498" s="92" t="s">
        <v>2111</v>
      </c>
      <c r="AB498" s="1"/>
      <c r="AC498" s="1"/>
      <c r="AD498" s="87"/>
      <c r="AE498" s="87"/>
      <c r="AF498" s="87"/>
      <c r="AG498" s="87"/>
      <c r="AH498" s="87"/>
    </row>
    <row r="499">
      <c r="A499" s="88">
        <v>874.0</v>
      </c>
      <c r="B499" s="61" t="s">
        <v>2112</v>
      </c>
      <c r="C499" s="89" t="s">
        <v>2113</v>
      </c>
      <c r="D499" s="62" t="s">
        <v>1991</v>
      </c>
      <c r="E499" s="2" t="s">
        <v>636</v>
      </c>
      <c r="F499" s="94" t="s">
        <v>765</v>
      </c>
      <c r="G499" s="58" t="s">
        <v>509</v>
      </c>
      <c r="H499" s="58"/>
      <c r="I499" s="58" t="s">
        <v>471</v>
      </c>
      <c r="J499" s="58"/>
      <c r="K499" s="90" t="s">
        <v>597</v>
      </c>
      <c r="L499" s="90" t="s">
        <v>511</v>
      </c>
      <c r="M499" s="91" t="s">
        <v>541</v>
      </c>
      <c r="N499" s="91"/>
      <c r="O499" s="91" t="s">
        <v>543</v>
      </c>
      <c r="P499" s="91"/>
      <c r="Q499" s="91"/>
      <c r="R499" s="62" t="s">
        <v>516</v>
      </c>
      <c r="S499" s="98" t="s">
        <v>570</v>
      </c>
      <c r="T499" s="62" t="s">
        <v>517</v>
      </c>
      <c r="U499" s="92" t="s">
        <v>970</v>
      </c>
      <c r="V499" s="92"/>
      <c r="W499" s="95" t="s">
        <v>578</v>
      </c>
      <c r="X499" s="92"/>
      <c r="Y499" s="92"/>
      <c r="Z499" s="92"/>
      <c r="AA499" s="92"/>
      <c r="AB499" s="1"/>
      <c r="AC499" s="1"/>
      <c r="AD499" s="87"/>
      <c r="AE499" s="87"/>
      <c r="AF499" s="87"/>
      <c r="AG499" s="87"/>
      <c r="AH499" s="87"/>
    </row>
    <row r="500">
      <c r="A500" s="88">
        <v>875.0</v>
      </c>
      <c r="B500" s="61" t="s">
        <v>2114</v>
      </c>
      <c r="C500" s="89" t="s">
        <v>2115</v>
      </c>
      <c r="D500" s="62" t="s">
        <v>1991</v>
      </c>
      <c r="E500" s="2" t="s">
        <v>636</v>
      </c>
      <c r="F500" s="94" t="s">
        <v>748</v>
      </c>
      <c r="G500" s="58" t="s">
        <v>509</v>
      </c>
      <c r="H500" s="58"/>
      <c r="I500" s="58" t="s">
        <v>471</v>
      </c>
      <c r="J500" s="58"/>
      <c r="K500" s="90" t="s">
        <v>597</v>
      </c>
      <c r="L500" s="90" t="s">
        <v>523</v>
      </c>
      <c r="M500" s="91" t="s">
        <v>541</v>
      </c>
      <c r="N500" s="91"/>
      <c r="O500" s="91" t="s">
        <v>543</v>
      </c>
      <c r="P500" s="91"/>
      <c r="Q500" s="91"/>
      <c r="R500" s="62" t="s">
        <v>516</v>
      </c>
      <c r="S500" s="58"/>
      <c r="T500" s="62" t="s">
        <v>517</v>
      </c>
      <c r="U500" s="92" t="s">
        <v>970</v>
      </c>
      <c r="V500" s="92"/>
      <c r="W500" s="95" t="s">
        <v>578</v>
      </c>
      <c r="X500" s="92"/>
      <c r="Y500" s="92"/>
      <c r="Z500" s="92"/>
      <c r="AA500" s="92" t="s">
        <v>2116</v>
      </c>
      <c r="AB500" s="1"/>
      <c r="AC500" s="1"/>
      <c r="AD500" s="87"/>
      <c r="AE500" s="87"/>
      <c r="AF500" s="87"/>
      <c r="AG500" s="87"/>
      <c r="AH500" s="87"/>
    </row>
    <row r="501">
      <c r="A501" s="88">
        <v>876.0</v>
      </c>
      <c r="B501" s="61" t="s">
        <v>2117</v>
      </c>
      <c r="C501" s="89" t="s">
        <v>2118</v>
      </c>
      <c r="D501" s="62" t="s">
        <v>1991</v>
      </c>
      <c r="E501" s="2" t="s">
        <v>636</v>
      </c>
      <c r="F501" s="94" t="s">
        <v>1428</v>
      </c>
      <c r="G501" s="58" t="s">
        <v>509</v>
      </c>
      <c r="H501" s="58"/>
      <c r="I501" s="58" t="s">
        <v>471</v>
      </c>
      <c r="J501" s="58"/>
      <c r="K501" s="90" t="s">
        <v>597</v>
      </c>
      <c r="L501" s="90" t="s">
        <v>511</v>
      </c>
      <c r="M501" s="91" t="s">
        <v>541</v>
      </c>
      <c r="N501" s="91"/>
      <c r="O501" s="91" t="s">
        <v>515</v>
      </c>
      <c r="P501" s="91"/>
      <c r="Q501" s="91"/>
      <c r="R501" s="62" t="s">
        <v>516</v>
      </c>
      <c r="S501" s="58"/>
      <c r="T501" s="62" t="s">
        <v>517</v>
      </c>
      <c r="U501" s="92" t="s">
        <v>970</v>
      </c>
      <c r="V501" s="92"/>
      <c r="W501" s="92"/>
      <c r="X501" s="92"/>
      <c r="Y501" s="92"/>
      <c r="Z501" s="92"/>
      <c r="AA501" s="92" t="s">
        <v>2119</v>
      </c>
      <c r="AB501" s="1"/>
      <c r="AC501" s="1"/>
      <c r="AD501" s="87"/>
      <c r="AE501" s="87"/>
      <c r="AF501" s="87"/>
      <c r="AG501" s="87"/>
      <c r="AH501" s="87"/>
    </row>
    <row r="502">
      <c r="A502" s="88">
        <v>877.0</v>
      </c>
      <c r="B502" s="61" t="s">
        <v>2120</v>
      </c>
      <c r="C502" s="89" t="s">
        <v>2121</v>
      </c>
      <c r="D502" s="62" t="s">
        <v>1991</v>
      </c>
      <c r="E502" s="2" t="s">
        <v>636</v>
      </c>
      <c r="F502" s="94" t="s">
        <v>1833</v>
      </c>
      <c r="G502" s="58" t="s">
        <v>509</v>
      </c>
      <c r="H502" s="58"/>
      <c r="I502" s="58" t="s">
        <v>471</v>
      </c>
      <c r="J502" s="58"/>
      <c r="K502" s="90" t="s">
        <v>597</v>
      </c>
      <c r="L502" s="90" t="s">
        <v>511</v>
      </c>
      <c r="M502" s="91" t="s">
        <v>541</v>
      </c>
      <c r="N502" s="91"/>
      <c r="O502" s="91" t="s">
        <v>515</v>
      </c>
      <c r="P502" s="91"/>
      <c r="Q502" s="91"/>
      <c r="R502" s="62" t="s">
        <v>516</v>
      </c>
      <c r="S502" s="58"/>
      <c r="T502" s="62" t="s">
        <v>517</v>
      </c>
      <c r="U502" s="92" t="s">
        <v>970</v>
      </c>
      <c r="V502" s="92"/>
      <c r="W502" s="95" t="s">
        <v>943</v>
      </c>
      <c r="X502" s="92"/>
      <c r="Y502" s="92"/>
      <c r="Z502" s="92"/>
      <c r="AA502" s="92" t="s">
        <v>2122</v>
      </c>
      <c r="AB502" s="1"/>
      <c r="AC502" s="1"/>
      <c r="AD502" s="87"/>
      <c r="AE502" s="87"/>
      <c r="AF502" s="87"/>
      <c r="AG502" s="87"/>
      <c r="AH502" s="87"/>
    </row>
    <row r="503">
      <c r="A503" s="88">
        <v>878.0</v>
      </c>
      <c r="B503" s="61" t="s">
        <v>2123</v>
      </c>
      <c r="C503" s="89" t="s">
        <v>2124</v>
      </c>
      <c r="D503" s="62" t="s">
        <v>1991</v>
      </c>
      <c r="E503" s="2" t="s">
        <v>636</v>
      </c>
      <c r="F503" s="94" t="s">
        <v>551</v>
      </c>
      <c r="G503" s="58" t="s">
        <v>509</v>
      </c>
      <c r="H503" s="58"/>
      <c r="I503" s="58" t="s">
        <v>471</v>
      </c>
      <c r="J503" s="58"/>
      <c r="K503" s="90" t="s">
        <v>597</v>
      </c>
      <c r="L503" s="90" t="s">
        <v>523</v>
      </c>
      <c r="M503" s="91" t="s">
        <v>541</v>
      </c>
      <c r="N503" s="91"/>
      <c r="O503" s="91" t="s">
        <v>598</v>
      </c>
      <c r="P503" s="91"/>
      <c r="Q503" s="91"/>
      <c r="R503" s="62" t="s">
        <v>516</v>
      </c>
      <c r="S503" s="58"/>
      <c r="T503" s="62" t="s">
        <v>517</v>
      </c>
      <c r="U503" s="92" t="s">
        <v>601</v>
      </c>
      <c r="V503" s="92"/>
      <c r="W503" s="95" t="s">
        <v>943</v>
      </c>
      <c r="X503" s="92"/>
      <c r="Y503" s="92"/>
      <c r="Z503" s="92"/>
      <c r="AA503" s="92" t="s">
        <v>2125</v>
      </c>
      <c r="AB503" s="1"/>
      <c r="AC503" s="1"/>
      <c r="AD503" s="87"/>
      <c r="AE503" s="87"/>
      <c r="AF503" s="87"/>
      <c r="AG503" s="87"/>
      <c r="AH503" s="87"/>
    </row>
    <row r="504">
      <c r="A504" s="88">
        <v>879.0</v>
      </c>
      <c r="B504" s="61" t="s">
        <v>2126</v>
      </c>
      <c r="C504" s="89" t="s">
        <v>2127</v>
      </c>
      <c r="D504" s="62" t="s">
        <v>1991</v>
      </c>
      <c r="E504" s="2" t="s">
        <v>636</v>
      </c>
      <c r="F504" s="94" t="s">
        <v>2014</v>
      </c>
      <c r="G504" s="58" t="s">
        <v>509</v>
      </c>
      <c r="H504" s="58"/>
      <c r="I504" s="58" t="s">
        <v>471</v>
      </c>
      <c r="J504" s="58"/>
      <c r="K504" s="90" t="s">
        <v>597</v>
      </c>
      <c r="L504" s="90" t="s">
        <v>523</v>
      </c>
      <c r="M504" s="91" t="s">
        <v>541</v>
      </c>
      <c r="N504" s="91"/>
      <c r="O504" s="91" t="s">
        <v>543</v>
      </c>
      <c r="P504" s="91"/>
      <c r="Q504" s="91"/>
      <c r="R504" s="62" t="s">
        <v>516</v>
      </c>
      <c r="S504" s="58"/>
      <c r="T504" s="62" t="s">
        <v>517</v>
      </c>
      <c r="U504" s="92" t="s">
        <v>970</v>
      </c>
      <c r="V504" s="92"/>
      <c r="W504" s="92"/>
      <c r="X504" s="92"/>
      <c r="Y504" s="92"/>
      <c r="Z504" s="92"/>
      <c r="AA504" s="92" t="s">
        <v>2128</v>
      </c>
      <c r="AB504" s="1"/>
      <c r="AC504" s="1"/>
      <c r="AD504" s="87"/>
      <c r="AE504" s="87"/>
      <c r="AF504" s="87"/>
      <c r="AG504" s="87"/>
      <c r="AH504" s="87"/>
    </row>
    <row r="505">
      <c r="A505" s="88">
        <v>880.0</v>
      </c>
      <c r="B505" s="61" t="s">
        <v>2129</v>
      </c>
      <c r="C505" s="89" t="s">
        <v>2130</v>
      </c>
      <c r="D505" s="62" t="s">
        <v>1991</v>
      </c>
      <c r="E505" s="2" t="s">
        <v>636</v>
      </c>
      <c r="F505" s="94" t="s">
        <v>551</v>
      </c>
      <c r="G505" s="58" t="s">
        <v>509</v>
      </c>
      <c r="H505" s="58"/>
      <c r="I505" s="58" t="s">
        <v>471</v>
      </c>
      <c r="J505" s="58"/>
      <c r="K505" s="90" t="s">
        <v>597</v>
      </c>
      <c r="L505" s="90" t="s">
        <v>523</v>
      </c>
      <c r="M505" s="91" t="s">
        <v>541</v>
      </c>
      <c r="N505" s="91"/>
      <c r="O505" s="91" t="s">
        <v>515</v>
      </c>
      <c r="P505" s="91"/>
      <c r="Q505" s="91"/>
      <c r="R505" s="62" t="s">
        <v>516</v>
      </c>
      <c r="S505" s="58"/>
      <c r="T505" s="62" t="s">
        <v>517</v>
      </c>
      <c r="U505" s="92" t="s">
        <v>970</v>
      </c>
      <c r="V505" s="92"/>
      <c r="W505" s="92"/>
      <c r="X505" s="92"/>
      <c r="Y505" s="92"/>
      <c r="Z505" s="92"/>
      <c r="AA505" s="92" t="s">
        <v>2131</v>
      </c>
      <c r="AB505" s="1"/>
      <c r="AC505" s="1"/>
      <c r="AD505" s="87"/>
      <c r="AE505" s="87"/>
      <c r="AF505" s="87"/>
      <c r="AG505" s="87"/>
      <c r="AH505" s="87"/>
    </row>
    <row r="506">
      <c r="A506" s="88">
        <v>881.0</v>
      </c>
      <c r="B506" s="61" t="s">
        <v>2132</v>
      </c>
      <c r="C506" s="89" t="s">
        <v>2133</v>
      </c>
      <c r="D506" s="62" t="s">
        <v>1991</v>
      </c>
      <c r="E506" s="2" t="s">
        <v>636</v>
      </c>
      <c r="F506" s="94" t="s">
        <v>1030</v>
      </c>
      <c r="G506" s="58" t="s">
        <v>509</v>
      </c>
      <c r="H506" s="58"/>
      <c r="I506" s="58" t="s">
        <v>471</v>
      </c>
      <c r="J506" s="58"/>
      <c r="K506" s="90" t="s">
        <v>597</v>
      </c>
      <c r="L506" s="90" t="s">
        <v>523</v>
      </c>
      <c r="M506" s="91" t="s">
        <v>541</v>
      </c>
      <c r="N506" s="91"/>
      <c r="O506" s="91" t="s">
        <v>515</v>
      </c>
      <c r="P506" s="91"/>
      <c r="Q506" s="91"/>
      <c r="R506" s="62" t="s">
        <v>516</v>
      </c>
      <c r="S506" s="58"/>
      <c r="T506" s="62" t="s">
        <v>517</v>
      </c>
      <c r="U506" s="92" t="s">
        <v>970</v>
      </c>
      <c r="V506" s="92"/>
      <c r="W506" s="92"/>
      <c r="X506" s="92"/>
      <c r="Y506" s="92"/>
      <c r="Z506" s="92"/>
      <c r="AA506" s="92" t="s">
        <v>2134</v>
      </c>
      <c r="AB506" s="1"/>
      <c r="AC506" s="1"/>
      <c r="AD506" s="87"/>
      <c r="AE506" s="87"/>
      <c r="AF506" s="87"/>
      <c r="AG506" s="87"/>
      <c r="AH506" s="87"/>
    </row>
    <row r="507">
      <c r="A507" s="88">
        <v>882.0</v>
      </c>
      <c r="B507" s="61" t="s">
        <v>2135</v>
      </c>
      <c r="C507" s="89" t="s">
        <v>2136</v>
      </c>
      <c r="D507" s="62" t="s">
        <v>1991</v>
      </c>
      <c r="E507" s="2" t="s">
        <v>636</v>
      </c>
      <c r="F507" s="94" t="s">
        <v>765</v>
      </c>
      <c r="G507" s="58" t="s">
        <v>509</v>
      </c>
      <c r="H507" s="58"/>
      <c r="I507" s="58" t="s">
        <v>471</v>
      </c>
      <c r="J507" s="58"/>
      <c r="K507" s="90" t="s">
        <v>597</v>
      </c>
      <c r="L507" s="90" t="s">
        <v>523</v>
      </c>
      <c r="M507" s="91" t="s">
        <v>541</v>
      </c>
      <c r="N507" s="91"/>
      <c r="O507" s="91" t="s">
        <v>543</v>
      </c>
      <c r="P507" s="91"/>
      <c r="Q507" s="91"/>
      <c r="R507" s="62" t="s">
        <v>516</v>
      </c>
      <c r="S507" s="58"/>
      <c r="T507" s="62" t="s">
        <v>517</v>
      </c>
      <c r="U507" s="92" t="s">
        <v>1298</v>
      </c>
      <c r="V507" s="95" t="s">
        <v>1299</v>
      </c>
      <c r="W507" s="92"/>
      <c r="X507" s="92"/>
      <c r="Y507" s="92"/>
      <c r="Z507" s="92"/>
      <c r="AA507" s="92"/>
      <c r="AB507" s="1"/>
      <c r="AC507" s="1"/>
      <c r="AD507" s="87"/>
      <c r="AE507" s="87"/>
      <c r="AF507" s="87"/>
      <c r="AG507" s="87"/>
      <c r="AH507" s="87"/>
    </row>
    <row r="508">
      <c r="A508" s="88">
        <v>883.0</v>
      </c>
      <c r="B508" s="61" t="s">
        <v>2137</v>
      </c>
      <c r="C508" s="89" t="s">
        <v>2138</v>
      </c>
      <c r="D508" s="62" t="s">
        <v>1991</v>
      </c>
      <c r="E508" s="2" t="s">
        <v>636</v>
      </c>
      <c r="F508" s="94" t="s">
        <v>765</v>
      </c>
      <c r="G508" s="58" t="s">
        <v>509</v>
      </c>
      <c r="H508" s="58"/>
      <c r="I508" s="58" t="s">
        <v>471</v>
      </c>
      <c r="J508" s="58"/>
      <c r="K508" s="90" t="s">
        <v>597</v>
      </c>
      <c r="L508" s="90" t="s">
        <v>523</v>
      </c>
      <c r="M508" s="91" t="s">
        <v>541</v>
      </c>
      <c r="N508" s="91"/>
      <c r="O508" s="91" t="s">
        <v>515</v>
      </c>
      <c r="P508" s="91"/>
      <c r="Q508" s="91"/>
      <c r="R508" s="62" t="s">
        <v>516</v>
      </c>
      <c r="S508" s="58"/>
      <c r="T508" s="62" t="s">
        <v>517</v>
      </c>
      <c r="U508" s="92" t="s">
        <v>577</v>
      </c>
      <c r="V508" s="97"/>
      <c r="W508" s="95" t="s">
        <v>578</v>
      </c>
      <c r="X508" s="92"/>
      <c r="Y508" s="92"/>
      <c r="Z508" s="92"/>
      <c r="AA508" s="92" t="s">
        <v>2139</v>
      </c>
      <c r="AB508" s="1"/>
      <c r="AC508" s="1"/>
      <c r="AD508" s="87"/>
      <c r="AE508" s="87"/>
      <c r="AF508" s="87"/>
      <c r="AG508" s="87"/>
      <c r="AH508" s="87"/>
    </row>
    <row r="509">
      <c r="A509" s="88">
        <v>884.0</v>
      </c>
      <c r="B509" s="61" t="s">
        <v>2140</v>
      </c>
      <c r="C509" s="89" t="s">
        <v>2141</v>
      </c>
      <c r="D509" s="62" t="s">
        <v>1991</v>
      </c>
      <c r="E509" s="2" t="s">
        <v>636</v>
      </c>
      <c r="F509" s="94" t="s">
        <v>1320</v>
      </c>
      <c r="G509" s="58" t="s">
        <v>509</v>
      </c>
      <c r="H509" s="58"/>
      <c r="I509" s="58" t="s">
        <v>471</v>
      </c>
      <c r="J509" s="58"/>
      <c r="K509" s="90" t="s">
        <v>1460</v>
      </c>
      <c r="L509" s="90" t="s">
        <v>467</v>
      </c>
      <c r="M509" s="91" t="s">
        <v>2142</v>
      </c>
      <c r="N509" s="91"/>
      <c r="O509" s="91" t="s">
        <v>1001</v>
      </c>
      <c r="P509" s="91"/>
      <c r="Q509" s="91"/>
      <c r="R509" s="62" t="s">
        <v>516</v>
      </c>
      <c r="S509" s="58"/>
      <c r="T509" s="62" t="s">
        <v>517</v>
      </c>
      <c r="U509" s="92" t="s">
        <v>1298</v>
      </c>
      <c r="V509" s="95" t="s">
        <v>1299</v>
      </c>
      <c r="W509" s="92"/>
      <c r="X509" s="92"/>
      <c r="Y509" s="92"/>
      <c r="Z509" s="92"/>
      <c r="AA509" s="92"/>
      <c r="AB509" s="1"/>
      <c r="AC509" s="1"/>
      <c r="AD509" s="87"/>
      <c r="AE509" s="87"/>
      <c r="AF509" s="87"/>
      <c r="AG509" s="87"/>
      <c r="AH509" s="87"/>
    </row>
    <row r="510">
      <c r="A510" s="88">
        <v>885.0</v>
      </c>
      <c r="B510" s="61" t="s">
        <v>2143</v>
      </c>
      <c r="C510" s="89" t="s">
        <v>2144</v>
      </c>
      <c r="D510" s="62" t="s">
        <v>1991</v>
      </c>
      <c r="E510" s="2" t="s">
        <v>636</v>
      </c>
      <c r="F510" s="94" t="s">
        <v>1307</v>
      </c>
      <c r="G510" s="58" t="s">
        <v>509</v>
      </c>
      <c r="H510" s="58"/>
      <c r="I510" s="58" t="s">
        <v>471</v>
      </c>
      <c r="J510" s="58"/>
      <c r="K510" s="90" t="s">
        <v>597</v>
      </c>
      <c r="L510" s="90" t="s">
        <v>511</v>
      </c>
      <c r="M510" s="91" t="s">
        <v>541</v>
      </c>
      <c r="N510" s="91"/>
      <c r="O510" s="91" t="s">
        <v>543</v>
      </c>
      <c r="P510" s="91"/>
      <c r="Q510" s="91"/>
      <c r="R510" s="62" t="s">
        <v>516</v>
      </c>
      <c r="S510" s="58"/>
      <c r="T510" s="62" t="s">
        <v>517</v>
      </c>
      <c r="U510" s="92" t="s">
        <v>1298</v>
      </c>
      <c r="V510" s="95" t="s">
        <v>1299</v>
      </c>
      <c r="W510" s="92"/>
      <c r="X510" s="92"/>
      <c r="Y510" s="92"/>
      <c r="Z510" s="92"/>
      <c r="AA510" s="92"/>
      <c r="AB510" s="1"/>
      <c r="AC510" s="1"/>
      <c r="AD510" s="87"/>
      <c r="AE510" s="87"/>
      <c r="AF510" s="87"/>
      <c r="AG510" s="87"/>
      <c r="AH510" s="87"/>
    </row>
    <row r="511">
      <c r="A511" s="88">
        <v>886.0</v>
      </c>
      <c r="B511" s="61" t="s">
        <v>2145</v>
      </c>
      <c r="C511" s="89" t="s">
        <v>2146</v>
      </c>
      <c r="D511" s="62" t="s">
        <v>1991</v>
      </c>
      <c r="E511" s="2" t="s">
        <v>636</v>
      </c>
      <c r="F511" s="1"/>
      <c r="G511" s="58" t="s">
        <v>509</v>
      </c>
      <c r="H511" s="58"/>
      <c r="I511" s="58" t="s">
        <v>471</v>
      </c>
      <c r="J511" s="58"/>
      <c r="K511" s="90" t="s">
        <v>597</v>
      </c>
      <c r="L511" s="90" t="s">
        <v>523</v>
      </c>
      <c r="M511" s="91" t="s">
        <v>541</v>
      </c>
      <c r="N511" s="91"/>
      <c r="O511" s="91" t="s">
        <v>543</v>
      </c>
      <c r="P511" s="91"/>
      <c r="Q511" s="91"/>
      <c r="R511" s="62" t="s">
        <v>516</v>
      </c>
      <c r="S511" s="58"/>
      <c r="T511" s="62" t="s">
        <v>517</v>
      </c>
      <c r="U511" s="92" t="s">
        <v>1298</v>
      </c>
      <c r="V511" s="95" t="s">
        <v>1299</v>
      </c>
      <c r="W511" s="92"/>
      <c r="X511" s="92"/>
      <c r="Y511" s="92"/>
      <c r="Z511" s="92"/>
      <c r="AA511" s="92" t="s">
        <v>2147</v>
      </c>
      <c r="AB511" s="1"/>
      <c r="AC511" s="1"/>
      <c r="AD511" s="87"/>
      <c r="AE511" s="87"/>
      <c r="AF511" s="87"/>
      <c r="AG511" s="87"/>
      <c r="AH511" s="87"/>
    </row>
    <row r="512">
      <c r="A512" s="88">
        <v>887.0</v>
      </c>
      <c r="B512" s="61" t="s">
        <v>2148</v>
      </c>
      <c r="C512" s="89" t="s">
        <v>2149</v>
      </c>
      <c r="D512" s="62" t="s">
        <v>1991</v>
      </c>
      <c r="E512" s="2" t="s">
        <v>636</v>
      </c>
      <c r="F512" s="94" t="s">
        <v>1332</v>
      </c>
      <c r="G512" s="58" t="s">
        <v>509</v>
      </c>
      <c r="H512" s="58"/>
      <c r="I512" s="58" t="s">
        <v>471</v>
      </c>
      <c r="J512" s="58"/>
      <c r="K512" s="90" t="s">
        <v>597</v>
      </c>
      <c r="L512" s="90" t="s">
        <v>511</v>
      </c>
      <c r="M512" s="91" t="s">
        <v>541</v>
      </c>
      <c r="N512" s="91"/>
      <c r="O512" s="91" t="s">
        <v>515</v>
      </c>
      <c r="P512" s="91"/>
      <c r="Q512" s="91"/>
      <c r="R512" s="62" t="s">
        <v>516</v>
      </c>
      <c r="S512" s="58"/>
      <c r="T512" s="62" t="s">
        <v>517</v>
      </c>
      <c r="U512" s="92" t="s">
        <v>970</v>
      </c>
      <c r="V512" s="92"/>
      <c r="W512" s="92"/>
      <c r="X512" s="92"/>
      <c r="Y512" s="92"/>
      <c r="Z512" s="92"/>
      <c r="AA512" s="92" t="s">
        <v>2150</v>
      </c>
      <c r="AB512" s="1"/>
      <c r="AC512" s="1"/>
      <c r="AD512" s="87"/>
      <c r="AE512" s="87"/>
      <c r="AF512" s="87"/>
      <c r="AG512" s="87"/>
      <c r="AH512" s="87"/>
    </row>
    <row r="513">
      <c r="A513" s="88">
        <v>888.0</v>
      </c>
      <c r="B513" s="61" t="s">
        <v>2151</v>
      </c>
      <c r="C513" s="89" t="s">
        <v>2152</v>
      </c>
      <c r="D513" s="62" t="s">
        <v>1991</v>
      </c>
      <c r="E513" s="2" t="s">
        <v>636</v>
      </c>
      <c r="F513" s="94" t="s">
        <v>2049</v>
      </c>
      <c r="G513" s="58" t="s">
        <v>509</v>
      </c>
      <c r="H513" s="58"/>
      <c r="I513" s="58" t="s">
        <v>471</v>
      </c>
      <c r="J513" s="58"/>
      <c r="K513" s="90" t="s">
        <v>597</v>
      </c>
      <c r="L513" s="90" t="s">
        <v>511</v>
      </c>
      <c r="M513" s="91" t="s">
        <v>541</v>
      </c>
      <c r="N513" s="91"/>
      <c r="O513" s="91" t="s">
        <v>515</v>
      </c>
      <c r="P513" s="91"/>
      <c r="Q513" s="91"/>
      <c r="R513" s="62" t="s">
        <v>516</v>
      </c>
      <c r="S513" s="58"/>
      <c r="T513" s="62" t="s">
        <v>517</v>
      </c>
      <c r="U513" s="92" t="s">
        <v>970</v>
      </c>
      <c r="V513" s="92"/>
      <c r="W513" s="92"/>
      <c r="X513" s="92"/>
      <c r="Y513" s="92"/>
      <c r="Z513" s="93"/>
      <c r="AA513" s="92" t="s">
        <v>2153</v>
      </c>
      <c r="AB513" s="1"/>
      <c r="AC513" s="1"/>
      <c r="AD513" s="87"/>
      <c r="AE513" s="87"/>
      <c r="AF513" s="87"/>
      <c r="AG513" s="87"/>
      <c r="AH513" s="87"/>
    </row>
    <row r="514">
      <c r="A514" s="88">
        <v>889.0</v>
      </c>
      <c r="B514" s="61" t="s">
        <v>2154</v>
      </c>
      <c r="C514" s="89" t="s">
        <v>2155</v>
      </c>
      <c r="D514" s="62" t="s">
        <v>1991</v>
      </c>
      <c r="E514" s="2" t="s">
        <v>636</v>
      </c>
      <c r="F514" s="94" t="s">
        <v>748</v>
      </c>
      <c r="G514" s="58" t="s">
        <v>509</v>
      </c>
      <c r="H514" s="58"/>
      <c r="I514" s="58" t="s">
        <v>471</v>
      </c>
      <c r="J514" s="58"/>
      <c r="K514" s="90" t="s">
        <v>597</v>
      </c>
      <c r="L514" s="90" t="s">
        <v>523</v>
      </c>
      <c r="M514" s="91" t="s">
        <v>541</v>
      </c>
      <c r="N514" s="91"/>
      <c r="O514" s="91" t="s">
        <v>598</v>
      </c>
      <c r="P514" s="91"/>
      <c r="Q514" s="91"/>
      <c r="R514" s="62" t="s">
        <v>516</v>
      </c>
      <c r="S514" s="58"/>
      <c r="T514" s="62" t="s">
        <v>517</v>
      </c>
      <c r="U514" s="92" t="s">
        <v>1164</v>
      </c>
      <c r="V514" s="92"/>
      <c r="W514" s="95" t="s">
        <v>578</v>
      </c>
      <c r="X514" s="92"/>
      <c r="Y514" s="92"/>
      <c r="Z514" s="92"/>
      <c r="AA514" s="92" t="s">
        <v>2156</v>
      </c>
      <c r="AB514" s="1"/>
      <c r="AC514" s="1"/>
      <c r="AD514" s="87"/>
      <c r="AE514" s="87"/>
      <c r="AF514" s="87"/>
      <c r="AG514" s="87"/>
      <c r="AH514" s="87"/>
    </row>
    <row r="515">
      <c r="A515" s="88">
        <v>890.0</v>
      </c>
      <c r="B515" s="61" t="s">
        <v>2157</v>
      </c>
      <c r="C515" s="89" t="s">
        <v>2158</v>
      </c>
      <c r="D515" s="62" t="s">
        <v>1991</v>
      </c>
      <c r="E515" s="2" t="s">
        <v>636</v>
      </c>
      <c r="F515" s="94" t="s">
        <v>765</v>
      </c>
      <c r="G515" s="58" t="s">
        <v>509</v>
      </c>
      <c r="H515" s="58"/>
      <c r="I515" s="58" t="s">
        <v>471</v>
      </c>
      <c r="J515" s="58"/>
      <c r="K515" s="90" t="s">
        <v>597</v>
      </c>
      <c r="L515" s="90" t="s">
        <v>523</v>
      </c>
      <c r="M515" s="91" t="s">
        <v>541</v>
      </c>
      <c r="N515" s="91"/>
      <c r="O515" s="91" t="s">
        <v>515</v>
      </c>
      <c r="P515" s="91"/>
      <c r="Q515" s="91"/>
      <c r="R515" s="62" t="s">
        <v>516</v>
      </c>
      <c r="S515" s="58"/>
      <c r="T515" s="62" t="s">
        <v>517</v>
      </c>
      <c r="U515" s="92" t="s">
        <v>577</v>
      </c>
      <c r="V515" s="97"/>
      <c r="W515" s="95" t="s">
        <v>578</v>
      </c>
      <c r="X515" s="92"/>
      <c r="Y515" s="92"/>
      <c r="Z515" s="92"/>
      <c r="AA515" s="92"/>
      <c r="AB515" s="1"/>
      <c r="AC515" s="1"/>
      <c r="AD515" s="87"/>
      <c r="AE515" s="87"/>
      <c r="AF515" s="87"/>
      <c r="AG515" s="87"/>
      <c r="AH515" s="87"/>
    </row>
    <row r="516">
      <c r="A516" s="88">
        <v>891.0</v>
      </c>
      <c r="B516" s="61" t="s">
        <v>2159</v>
      </c>
      <c r="C516" s="89" t="s">
        <v>2160</v>
      </c>
      <c r="D516" s="62" t="s">
        <v>1991</v>
      </c>
      <c r="E516" s="2" t="s">
        <v>636</v>
      </c>
      <c r="F516" s="94" t="s">
        <v>586</v>
      </c>
      <c r="G516" s="58" t="s">
        <v>509</v>
      </c>
      <c r="H516" s="58"/>
      <c r="I516" s="58" t="s">
        <v>471</v>
      </c>
      <c r="J516" s="58"/>
      <c r="K516" s="90" t="s">
        <v>597</v>
      </c>
      <c r="L516" s="90" t="s">
        <v>511</v>
      </c>
      <c r="M516" s="91" t="s">
        <v>541</v>
      </c>
      <c r="N516" s="91"/>
      <c r="O516" s="91" t="s">
        <v>515</v>
      </c>
      <c r="P516" s="91"/>
      <c r="Q516" s="91"/>
      <c r="R516" s="62" t="s">
        <v>516</v>
      </c>
      <c r="S516" s="58"/>
      <c r="T516" s="62" t="s">
        <v>517</v>
      </c>
      <c r="U516" s="92" t="s">
        <v>970</v>
      </c>
      <c r="V516" s="92"/>
      <c r="W516" s="95" t="s">
        <v>473</v>
      </c>
      <c r="X516" s="92"/>
      <c r="Y516" s="92"/>
      <c r="Z516" s="93"/>
      <c r="AA516" s="92" t="s">
        <v>2161</v>
      </c>
      <c r="AB516" s="1"/>
      <c r="AC516" s="1"/>
      <c r="AD516" s="87"/>
      <c r="AE516" s="87"/>
      <c r="AF516" s="87"/>
      <c r="AG516" s="87"/>
      <c r="AH516" s="87"/>
    </row>
    <row r="517">
      <c r="A517" s="88">
        <v>892.0</v>
      </c>
      <c r="B517" s="61" t="s">
        <v>2162</v>
      </c>
      <c r="C517" s="89" t="s">
        <v>2163</v>
      </c>
      <c r="D517" s="62" t="s">
        <v>1991</v>
      </c>
      <c r="E517" s="2" t="s">
        <v>636</v>
      </c>
      <c r="F517" s="94" t="s">
        <v>1332</v>
      </c>
      <c r="G517" s="58" t="s">
        <v>509</v>
      </c>
      <c r="H517" s="58"/>
      <c r="I517" s="58" t="s">
        <v>471</v>
      </c>
      <c r="J517" s="58"/>
      <c r="K517" s="90" t="s">
        <v>597</v>
      </c>
      <c r="L517" s="90" t="s">
        <v>511</v>
      </c>
      <c r="M517" s="91" t="s">
        <v>541</v>
      </c>
      <c r="N517" s="91"/>
      <c r="O517" s="91" t="s">
        <v>543</v>
      </c>
      <c r="P517" s="91"/>
      <c r="Q517" s="91"/>
      <c r="R517" s="62" t="s">
        <v>516</v>
      </c>
      <c r="S517" s="58"/>
      <c r="T517" s="62" t="s">
        <v>517</v>
      </c>
      <c r="U517" s="93" t="s">
        <v>970</v>
      </c>
      <c r="V517" s="92"/>
      <c r="W517" s="95" t="s">
        <v>473</v>
      </c>
      <c r="X517" s="92"/>
      <c r="Y517" s="92"/>
      <c r="Z517" s="92"/>
      <c r="AA517" s="92" t="s">
        <v>2164</v>
      </c>
      <c r="AB517" s="1"/>
      <c r="AC517" s="1"/>
      <c r="AD517" s="87"/>
      <c r="AE517" s="87"/>
      <c r="AF517" s="87"/>
      <c r="AG517" s="87"/>
      <c r="AH517" s="87"/>
    </row>
    <row r="518">
      <c r="A518" s="88">
        <v>893.0</v>
      </c>
      <c r="B518" s="61" t="s">
        <v>2165</v>
      </c>
      <c r="C518" s="89" t="s">
        <v>2166</v>
      </c>
      <c r="D518" s="62" t="s">
        <v>1991</v>
      </c>
      <c r="E518" s="2" t="s">
        <v>636</v>
      </c>
      <c r="F518" s="94" t="s">
        <v>2167</v>
      </c>
      <c r="G518" s="58" t="s">
        <v>509</v>
      </c>
      <c r="H518" s="58"/>
      <c r="I518" s="58" t="s">
        <v>471</v>
      </c>
      <c r="J518" s="58"/>
      <c r="K518" s="90" t="s">
        <v>597</v>
      </c>
      <c r="L518" s="90" t="s">
        <v>511</v>
      </c>
      <c r="M518" s="91" t="s">
        <v>541</v>
      </c>
      <c r="N518" s="91"/>
      <c r="O518" s="91" t="s">
        <v>543</v>
      </c>
      <c r="P518" s="91"/>
      <c r="Q518" s="91"/>
      <c r="R518" s="62" t="s">
        <v>516</v>
      </c>
      <c r="S518" s="58"/>
      <c r="T518" s="62" t="s">
        <v>517</v>
      </c>
      <c r="U518" s="92" t="s">
        <v>970</v>
      </c>
      <c r="V518" s="92"/>
      <c r="W518" s="95" t="s">
        <v>473</v>
      </c>
      <c r="X518" s="92"/>
      <c r="Y518" s="92"/>
      <c r="Z518" s="92"/>
      <c r="AA518" s="92" t="s">
        <v>2168</v>
      </c>
      <c r="AB518" s="1"/>
      <c r="AC518" s="1"/>
      <c r="AD518" s="87"/>
      <c r="AE518" s="87"/>
      <c r="AF518" s="87"/>
      <c r="AG518" s="87"/>
      <c r="AH518" s="87"/>
    </row>
    <row r="519">
      <c r="A519" s="88">
        <v>894.0</v>
      </c>
      <c r="B519" s="61" t="s">
        <v>2169</v>
      </c>
      <c r="C519" s="89" t="s">
        <v>2170</v>
      </c>
      <c r="D519" s="62" t="s">
        <v>1991</v>
      </c>
      <c r="E519" s="2" t="s">
        <v>636</v>
      </c>
      <c r="F519" s="94" t="s">
        <v>586</v>
      </c>
      <c r="G519" s="58" t="s">
        <v>509</v>
      </c>
      <c r="H519" s="58"/>
      <c r="I519" s="58" t="s">
        <v>471</v>
      </c>
      <c r="J519" s="58"/>
      <c r="K519" s="90" t="s">
        <v>597</v>
      </c>
      <c r="L519" s="90" t="s">
        <v>511</v>
      </c>
      <c r="M519" s="91" t="s">
        <v>541</v>
      </c>
      <c r="N519" s="91"/>
      <c r="O519" s="91" t="s">
        <v>616</v>
      </c>
      <c r="P519" s="91"/>
      <c r="Q519" s="91"/>
      <c r="R519" s="62" t="s">
        <v>516</v>
      </c>
      <c r="S519" s="58"/>
      <c r="T519" s="62" t="s">
        <v>517</v>
      </c>
      <c r="U519" s="92" t="s">
        <v>970</v>
      </c>
      <c r="V519" s="92"/>
      <c r="W519" s="95" t="s">
        <v>473</v>
      </c>
      <c r="X519" s="92"/>
      <c r="Y519" s="92"/>
      <c r="Z519" s="92"/>
      <c r="AA519" s="92" t="s">
        <v>2171</v>
      </c>
      <c r="AB519" s="1"/>
      <c r="AC519" s="1"/>
      <c r="AD519" s="87"/>
      <c r="AE519" s="87"/>
      <c r="AF519" s="87"/>
      <c r="AG519" s="87"/>
      <c r="AH519" s="87"/>
    </row>
    <row r="520">
      <c r="A520" s="88">
        <v>895.0</v>
      </c>
      <c r="B520" s="61" t="s">
        <v>2172</v>
      </c>
      <c r="C520" s="89" t="s">
        <v>2173</v>
      </c>
      <c r="D520" s="62" t="s">
        <v>1991</v>
      </c>
      <c r="E520" s="2" t="s">
        <v>636</v>
      </c>
      <c r="F520" s="94" t="s">
        <v>1909</v>
      </c>
      <c r="G520" s="58" t="s">
        <v>509</v>
      </c>
      <c r="H520" s="58"/>
      <c r="I520" s="58" t="s">
        <v>471</v>
      </c>
      <c r="J520" s="58"/>
      <c r="K520" s="90" t="s">
        <v>597</v>
      </c>
      <c r="L520" s="90" t="s">
        <v>511</v>
      </c>
      <c r="M520" s="91" t="s">
        <v>541</v>
      </c>
      <c r="N520" s="91"/>
      <c r="O520" s="91" t="s">
        <v>515</v>
      </c>
      <c r="P520" s="91"/>
      <c r="Q520" s="91"/>
      <c r="R520" s="62" t="s">
        <v>516</v>
      </c>
      <c r="S520" s="58"/>
      <c r="T520" s="62" t="s">
        <v>517</v>
      </c>
      <c r="U520" s="92" t="s">
        <v>970</v>
      </c>
      <c r="V520" s="92"/>
      <c r="W520" s="95" t="s">
        <v>473</v>
      </c>
      <c r="X520" s="92"/>
      <c r="Y520" s="92"/>
      <c r="Z520" s="92"/>
      <c r="AA520" s="92" t="s">
        <v>2174</v>
      </c>
      <c r="AB520" s="1"/>
      <c r="AC520" s="1"/>
      <c r="AD520" s="87"/>
      <c r="AE520" s="87"/>
      <c r="AF520" s="87"/>
      <c r="AG520" s="87"/>
      <c r="AH520" s="87"/>
    </row>
    <row r="521">
      <c r="A521" s="88">
        <v>896.0</v>
      </c>
      <c r="B521" s="61" t="s">
        <v>2175</v>
      </c>
      <c r="C521" s="89" t="s">
        <v>2176</v>
      </c>
      <c r="D521" s="62" t="s">
        <v>1991</v>
      </c>
      <c r="E521" s="2" t="s">
        <v>636</v>
      </c>
      <c r="F521" s="94" t="s">
        <v>792</v>
      </c>
      <c r="G521" s="58" t="s">
        <v>509</v>
      </c>
      <c r="H521" s="58"/>
      <c r="I521" s="58" t="s">
        <v>471</v>
      </c>
      <c r="J521" s="58"/>
      <c r="K521" s="90" t="s">
        <v>597</v>
      </c>
      <c r="L521" s="90" t="s">
        <v>511</v>
      </c>
      <c r="M521" s="91" t="s">
        <v>541</v>
      </c>
      <c r="N521" s="91"/>
      <c r="O521" s="91" t="s">
        <v>543</v>
      </c>
      <c r="P521" s="91"/>
      <c r="Q521" s="91"/>
      <c r="R521" s="62" t="s">
        <v>516</v>
      </c>
      <c r="S521" s="58"/>
      <c r="T521" s="62" t="s">
        <v>517</v>
      </c>
      <c r="U521" s="92" t="s">
        <v>577</v>
      </c>
      <c r="V521" s="92"/>
      <c r="W521" s="95" t="s">
        <v>547</v>
      </c>
      <c r="X521" s="92"/>
      <c r="Y521" s="92"/>
      <c r="Z521" s="92"/>
      <c r="AA521" s="92"/>
      <c r="AB521" s="1"/>
      <c r="AC521" s="1"/>
      <c r="AD521" s="87"/>
      <c r="AE521" s="87"/>
      <c r="AF521" s="87"/>
      <c r="AG521" s="87"/>
      <c r="AH521" s="87"/>
    </row>
    <row r="522">
      <c r="A522" s="88">
        <v>897.0</v>
      </c>
      <c r="B522" s="61" t="s">
        <v>2177</v>
      </c>
      <c r="C522" s="89" t="s">
        <v>2178</v>
      </c>
      <c r="D522" s="62" t="s">
        <v>1991</v>
      </c>
      <c r="E522" s="2" t="s">
        <v>636</v>
      </c>
      <c r="F522" s="94" t="s">
        <v>765</v>
      </c>
      <c r="G522" s="58" t="s">
        <v>509</v>
      </c>
      <c r="H522" s="58"/>
      <c r="I522" s="58" t="s">
        <v>471</v>
      </c>
      <c r="J522" s="58"/>
      <c r="K522" s="90" t="s">
        <v>597</v>
      </c>
      <c r="L522" s="90" t="s">
        <v>511</v>
      </c>
      <c r="M522" s="91" t="s">
        <v>541</v>
      </c>
      <c r="N522" s="91"/>
      <c r="O522" s="91" t="s">
        <v>515</v>
      </c>
      <c r="P522" s="91"/>
      <c r="Q522" s="91"/>
      <c r="R522" s="62" t="s">
        <v>516</v>
      </c>
      <c r="S522" s="58"/>
      <c r="T522" s="62" t="s">
        <v>517</v>
      </c>
      <c r="U522" s="92" t="s">
        <v>577</v>
      </c>
      <c r="V522" s="97"/>
      <c r="W522" s="95" t="s">
        <v>547</v>
      </c>
      <c r="X522" s="92"/>
      <c r="Y522" s="92"/>
      <c r="Z522" s="92"/>
      <c r="AA522" s="92" t="s">
        <v>2179</v>
      </c>
      <c r="AB522" s="1"/>
      <c r="AC522" s="1"/>
      <c r="AD522" s="87"/>
      <c r="AE522" s="87"/>
      <c r="AF522" s="87"/>
      <c r="AG522" s="87"/>
      <c r="AH522" s="87"/>
    </row>
    <row r="523">
      <c r="A523" s="88">
        <v>898.0</v>
      </c>
      <c r="B523" s="61" t="s">
        <v>2180</v>
      </c>
      <c r="C523" s="89" t="s">
        <v>2181</v>
      </c>
      <c r="D523" s="62" t="s">
        <v>1991</v>
      </c>
      <c r="E523" s="2" t="s">
        <v>636</v>
      </c>
      <c r="F523" s="94" t="s">
        <v>792</v>
      </c>
      <c r="G523" s="58" t="s">
        <v>509</v>
      </c>
      <c r="H523" s="58"/>
      <c r="I523" s="58" t="s">
        <v>471</v>
      </c>
      <c r="J523" s="58"/>
      <c r="K523" s="90" t="s">
        <v>597</v>
      </c>
      <c r="L523" s="90" t="s">
        <v>511</v>
      </c>
      <c r="M523" s="91" t="s">
        <v>541</v>
      </c>
      <c r="N523" s="91"/>
      <c r="O523" s="91" t="s">
        <v>2059</v>
      </c>
      <c r="P523" s="91"/>
      <c r="Q523" s="91"/>
      <c r="R523" s="62" t="s">
        <v>516</v>
      </c>
      <c r="S523" s="58"/>
      <c r="T523" s="62" t="s">
        <v>517</v>
      </c>
      <c r="U523" s="92" t="s">
        <v>970</v>
      </c>
      <c r="V523" s="92"/>
      <c r="W523" s="95" t="s">
        <v>473</v>
      </c>
      <c r="X523" s="92"/>
      <c r="Y523" s="92"/>
      <c r="Z523" s="92"/>
      <c r="AA523" s="92" t="s">
        <v>2182</v>
      </c>
      <c r="AB523" s="1"/>
      <c r="AC523" s="1"/>
      <c r="AD523" s="87"/>
      <c r="AE523" s="87"/>
      <c r="AF523" s="87"/>
      <c r="AG523" s="87"/>
      <c r="AH523" s="87"/>
    </row>
    <row r="524">
      <c r="A524" s="88">
        <v>899.0</v>
      </c>
      <c r="B524" s="61" t="s">
        <v>2183</v>
      </c>
      <c r="C524" s="89" t="s">
        <v>2184</v>
      </c>
      <c r="D524" s="62" t="s">
        <v>1991</v>
      </c>
      <c r="E524" s="2" t="s">
        <v>636</v>
      </c>
      <c r="F524" s="94" t="s">
        <v>2049</v>
      </c>
      <c r="G524" s="58" t="s">
        <v>509</v>
      </c>
      <c r="H524" s="58"/>
      <c r="I524" s="58" t="s">
        <v>471</v>
      </c>
      <c r="J524" s="58"/>
      <c r="K524" s="90" t="s">
        <v>597</v>
      </c>
      <c r="L524" s="90" t="s">
        <v>523</v>
      </c>
      <c r="M524" s="91" t="s">
        <v>541</v>
      </c>
      <c r="N524" s="91"/>
      <c r="O524" s="91" t="s">
        <v>543</v>
      </c>
      <c r="P524" s="91"/>
      <c r="Q524" s="91"/>
      <c r="R524" s="62" t="s">
        <v>516</v>
      </c>
      <c r="S524" s="58"/>
      <c r="T524" s="62" t="s">
        <v>517</v>
      </c>
      <c r="U524" s="92" t="s">
        <v>970</v>
      </c>
      <c r="V524" s="92"/>
      <c r="W524" s="92"/>
      <c r="X524" s="92"/>
      <c r="Y524" s="92"/>
      <c r="Z524" s="92"/>
      <c r="AA524" s="92" t="s">
        <v>2185</v>
      </c>
      <c r="AB524" s="1"/>
      <c r="AC524" s="1"/>
      <c r="AD524" s="87"/>
      <c r="AE524" s="87"/>
      <c r="AF524" s="87"/>
      <c r="AG524" s="87"/>
      <c r="AH524" s="87"/>
    </row>
    <row r="525">
      <c r="A525" s="88">
        <v>900.0</v>
      </c>
      <c r="B525" s="61" t="s">
        <v>2186</v>
      </c>
      <c r="C525" s="89" t="s">
        <v>2187</v>
      </c>
      <c r="D525" s="62" t="s">
        <v>1991</v>
      </c>
      <c r="E525" s="2" t="s">
        <v>636</v>
      </c>
      <c r="F525" s="94" t="s">
        <v>586</v>
      </c>
      <c r="G525" s="58" t="s">
        <v>509</v>
      </c>
      <c r="H525" s="58"/>
      <c r="I525" s="58" t="s">
        <v>471</v>
      </c>
      <c r="J525" s="58"/>
      <c r="K525" s="90" t="s">
        <v>1239</v>
      </c>
      <c r="L525" s="90" t="s">
        <v>523</v>
      </c>
      <c r="M525" s="91" t="s">
        <v>541</v>
      </c>
      <c r="N525" s="91"/>
      <c r="O525" s="91" t="s">
        <v>543</v>
      </c>
      <c r="P525" s="91"/>
      <c r="Q525" s="91"/>
      <c r="R525" s="62" t="s">
        <v>516</v>
      </c>
      <c r="S525" s="58"/>
      <c r="T525" s="62" t="s">
        <v>517</v>
      </c>
      <c r="U525" s="92" t="s">
        <v>970</v>
      </c>
      <c r="V525" s="92"/>
      <c r="W525" s="95" t="s">
        <v>578</v>
      </c>
      <c r="X525" s="92"/>
      <c r="Y525" s="92"/>
      <c r="Z525" s="92"/>
      <c r="AA525" s="92" t="s">
        <v>2188</v>
      </c>
      <c r="AB525" s="1"/>
      <c r="AC525" s="1"/>
      <c r="AD525" s="87"/>
      <c r="AE525" s="87"/>
      <c r="AF525" s="87"/>
      <c r="AG525" s="87"/>
      <c r="AH525" s="87"/>
    </row>
    <row r="526">
      <c r="A526" s="88">
        <v>901.0</v>
      </c>
      <c r="B526" s="61" t="s">
        <v>2189</v>
      </c>
      <c r="C526" s="89" t="s">
        <v>2190</v>
      </c>
      <c r="D526" s="62" t="s">
        <v>1991</v>
      </c>
      <c r="E526" s="2" t="s">
        <v>636</v>
      </c>
      <c r="F526" s="94" t="s">
        <v>765</v>
      </c>
      <c r="G526" s="58" t="s">
        <v>509</v>
      </c>
      <c r="H526" s="58"/>
      <c r="I526" s="58" t="s">
        <v>471</v>
      </c>
      <c r="J526" s="58"/>
      <c r="K526" s="90" t="s">
        <v>597</v>
      </c>
      <c r="L526" s="90" t="s">
        <v>523</v>
      </c>
      <c r="M526" s="91" t="s">
        <v>541</v>
      </c>
      <c r="N526" s="91"/>
      <c r="O526" s="91" t="s">
        <v>543</v>
      </c>
      <c r="P526" s="91"/>
      <c r="Q526" s="91"/>
      <c r="R526" s="62" t="s">
        <v>516</v>
      </c>
      <c r="S526" s="58"/>
      <c r="T526" s="62" t="s">
        <v>517</v>
      </c>
      <c r="U526" s="92" t="s">
        <v>1164</v>
      </c>
      <c r="V526" s="95" t="s">
        <v>1165</v>
      </c>
      <c r="W526" s="95" t="s">
        <v>578</v>
      </c>
      <c r="X526" s="92"/>
      <c r="Y526" s="92"/>
      <c r="Z526" s="92"/>
      <c r="AA526" s="92"/>
      <c r="AB526" s="1"/>
      <c r="AC526" s="1"/>
      <c r="AD526" s="87"/>
      <c r="AE526" s="87"/>
      <c r="AF526" s="87"/>
      <c r="AG526" s="87"/>
      <c r="AH526" s="87"/>
    </row>
    <row r="527">
      <c r="A527" s="88">
        <v>902.0</v>
      </c>
      <c r="B527" s="61" t="s">
        <v>2191</v>
      </c>
      <c r="C527" s="61" t="s">
        <v>2192</v>
      </c>
      <c r="D527" s="62" t="s">
        <v>1991</v>
      </c>
      <c r="E527" s="2" t="s">
        <v>636</v>
      </c>
      <c r="F527" s="94" t="s">
        <v>1968</v>
      </c>
      <c r="G527" s="58" t="s">
        <v>509</v>
      </c>
      <c r="H527" s="58"/>
      <c r="I527" s="58" t="s">
        <v>471</v>
      </c>
      <c r="J527" s="58"/>
      <c r="K527" s="90" t="s">
        <v>597</v>
      </c>
      <c r="L527" s="90" t="s">
        <v>523</v>
      </c>
      <c r="M527" s="91" t="s">
        <v>541</v>
      </c>
      <c r="N527" s="91"/>
      <c r="O527" s="91" t="s">
        <v>543</v>
      </c>
      <c r="P527" s="91"/>
      <c r="Q527" s="91"/>
      <c r="R527" s="62" t="s">
        <v>516</v>
      </c>
      <c r="S527" s="58"/>
      <c r="T527" s="62" t="s">
        <v>517</v>
      </c>
      <c r="U527" s="93" t="s">
        <v>2193</v>
      </c>
      <c r="V527" s="97"/>
      <c r="W527" s="92"/>
      <c r="X527" s="92"/>
      <c r="Y527" s="92"/>
      <c r="Z527" s="92"/>
      <c r="AA527" s="92"/>
      <c r="AB527" s="1"/>
      <c r="AC527" s="1"/>
      <c r="AD527" s="87"/>
      <c r="AE527" s="87"/>
      <c r="AF527" s="87"/>
      <c r="AG527" s="87"/>
      <c r="AH527" s="87"/>
    </row>
    <row r="528">
      <c r="A528" s="88">
        <v>903.0</v>
      </c>
      <c r="B528" s="61" t="s">
        <v>2194</v>
      </c>
      <c r="C528" s="89" t="s">
        <v>2195</v>
      </c>
      <c r="D528" s="62" t="s">
        <v>1991</v>
      </c>
      <c r="E528" s="2" t="s">
        <v>636</v>
      </c>
      <c r="F528" s="94" t="s">
        <v>659</v>
      </c>
      <c r="G528" s="58" t="s">
        <v>509</v>
      </c>
      <c r="H528" s="58"/>
      <c r="I528" s="58" t="s">
        <v>471</v>
      </c>
      <c r="J528" s="58"/>
      <c r="K528" s="90" t="s">
        <v>702</v>
      </c>
      <c r="L528" s="90" t="s">
        <v>467</v>
      </c>
      <c r="M528" s="91" t="s">
        <v>541</v>
      </c>
      <c r="N528" s="91"/>
      <c r="O528" s="91" t="s">
        <v>598</v>
      </c>
      <c r="P528" s="91"/>
      <c r="Q528" s="91"/>
      <c r="R528" s="62" t="s">
        <v>516</v>
      </c>
      <c r="S528" s="58"/>
      <c r="T528" s="62" t="s">
        <v>517</v>
      </c>
      <c r="U528" s="92" t="s">
        <v>599</v>
      </c>
      <c r="V528" s="95" t="s">
        <v>477</v>
      </c>
      <c r="W528" s="92"/>
      <c r="X528" s="92"/>
      <c r="Y528" s="92"/>
      <c r="Z528" s="92"/>
      <c r="AA528" s="92" t="s">
        <v>2196</v>
      </c>
      <c r="AB528" s="1"/>
      <c r="AC528" s="1"/>
      <c r="AD528" s="87"/>
      <c r="AE528" s="87"/>
      <c r="AF528" s="87"/>
      <c r="AG528" s="87"/>
      <c r="AH528" s="87"/>
    </row>
    <row r="529">
      <c r="A529" s="88">
        <v>904.0</v>
      </c>
      <c r="B529" s="61" t="s">
        <v>2197</v>
      </c>
      <c r="C529" s="89" t="s">
        <v>2198</v>
      </c>
      <c r="D529" s="62" t="s">
        <v>1991</v>
      </c>
      <c r="E529" s="2" t="s">
        <v>636</v>
      </c>
      <c r="F529" s="94" t="s">
        <v>765</v>
      </c>
      <c r="G529" s="58" t="s">
        <v>509</v>
      </c>
      <c r="H529" s="58"/>
      <c r="I529" s="58" t="s">
        <v>471</v>
      </c>
      <c r="J529" s="58"/>
      <c r="K529" s="90" t="s">
        <v>597</v>
      </c>
      <c r="L529" s="90" t="s">
        <v>883</v>
      </c>
      <c r="M529" s="91" t="s">
        <v>541</v>
      </c>
      <c r="N529" s="91"/>
      <c r="O529" s="91" t="s">
        <v>598</v>
      </c>
      <c r="P529" s="91"/>
      <c r="Q529" s="91"/>
      <c r="R529" s="62" t="s">
        <v>516</v>
      </c>
      <c r="S529" s="58"/>
      <c r="T529" s="62" t="s">
        <v>517</v>
      </c>
      <c r="U529" s="92" t="s">
        <v>577</v>
      </c>
      <c r="V529" s="97"/>
      <c r="W529" s="95" t="s">
        <v>578</v>
      </c>
      <c r="X529" s="92"/>
      <c r="Y529" s="92"/>
      <c r="Z529" s="92"/>
      <c r="AA529" s="92" t="s">
        <v>2199</v>
      </c>
      <c r="AB529" s="1"/>
      <c r="AC529" s="1"/>
      <c r="AD529" s="87"/>
      <c r="AE529" s="87"/>
      <c r="AF529" s="87"/>
      <c r="AG529" s="87"/>
      <c r="AH529" s="87"/>
    </row>
    <row r="530">
      <c r="A530" s="88">
        <v>905.0</v>
      </c>
      <c r="B530" s="61" t="s">
        <v>2200</v>
      </c>
      <c r="C530" s="89" t="s">
        <v>2201</v>
      </c>
      <c r="D530" s="62" t="s">
        <v>1991</v>
      </c>
      <c r="E530" s="2" t="s">
        <v>636</v>
      </c>
      <c r="F530" s="94" t="s">
        <v>1909</v>
      </c>
      <c r="G530" s="58" t="s">
        <v>509</v>
      </c>
      <c r="H530" s="58"/>
      <c r="I530" s="58" t="s">
        <v>471</v>
      </c>
      <c r="J530" s="58"/>
      <c r="K530" s="90" t="s">
        <v>597</v>
      </c>
      <c r="L530" s="90" t="s">
        <v>511</v>
      </c>
      <c r="M530" s="91" t="s">
        <v>541</v>
      </c>
      <c r="N530" s="91"/>
      <c r="O530" s="91" t="s">
        <v>2059</v>
      </c>
      <c r="P530" s="91"/>
      <c r="Q530" s="91"/>
      <c r="R530" s="62" t="s">
        <v>516</v>
      </c>
      <c r="S530" s="58"/>
      <c r="T530" s="62" t="s">
        <v>517</v>
      </c>
      <c r="U530" s="92" t="s">
        <v>970</v>
      </c>
      <c r="V530" s="92"/>
      <c r="W530" s="92"/>
      <c r="X530" s="95"/>
      <c r="Y530" s="92"/>
      <c r="Z530" s="92"/>
      <c r="AA530" s="92" t="s">
        <v>2202</v>
      </c>
      <c r="AB530" s="1"/>
      <c r="AC530" s="1"/>
      <c r="AD530" s="87"/>
      <c r="AE530" s="87"/>
      <c r="AF530" s="87"/>
      <c r="AG530" s="87"/>
      <c r="AH530" s="87"/>
    </row>
    <row r="531">
      <c r="A531" s="88">
        <v>906.0</v>
      </c>
      <c r="B531" s="61" t="s">
        <v>2203</v>
      </c>
      <c r="C531" s="89" t="s">
        <v>2204</v>
      </c>
      <c r="D531" s="62" t="s">
        <v>1991</v>
      </c>
      <c r="E531" s="2" t="s">
        <v>636</v>
      </c>
      <c r="F531" s="94" t="s">
        <v>748</v>
      </c>
      <c r="G531" s="58" t="s">
        <v>509</v>
      </c>
      <c r="H531" s="58"/>
      <c r="I531" s="58" t="s">
        <v>471</v>
      </c>
      <c r="J531" s="58"/>
      <c r="K531" s="90" t="s">
        <v>597</v>
      </c>
      <c r="L531" s="90" t="s">
        <v>511</v>
      </c>
      <c r="M531" s="91" t="s">
        <v>541</v>
      </c>
      <c r="N531" s="91"/>
      <c r="O531" s="91" t="s">
        <v>2059</v>
      </c>
      <c r="P531" s="91"/>
      <c r="Q531" s="91"/>
      <c r="R531" s="62" t="s">
        <v>516</v>
      </c>
      <c r="S531" s="58"/>
      <c r="T531" s="62" t="s">
        <v>517</v>
      </c>
      <c r="U531" s="93" t="s">
        <v>2205</v>
      </c>
      <c r="V531" s="92"/>
      <c r="W531" s="95" t="s">
        <v>1169</v>
      </c>
      <c r="X531" s="92"/>
      <c r="Y531" s="92"/>
      <c r="Z531" s="92"/>
      <c r="AA531" s="92"/>
      <c r="AB531" s="1"/>
      <c r="AC531" s="1"/>
      <c r="AD531" s="87"/>
      <c r="AE531" s="87"/>
      <c r="AF531" s="87"/>
      <c r="AG531" s="87"/>
      <c r="AH531" s="87"/>
    </row>
    <row r="532">
      <c r="A532" s="88">
        <v>907.0</v>
      </c>
      <c r="B532" s="61" t="s">
        <v>2206</v>
      </c>
      <c r="C532" s="89" t="s">
        <v>2207</v>
      </c>
      <c r="D532" s="62" t="s">
        <v>1991</v>
      </c>
      <c r="E532" s="2" t="s">
        <v>636</v>
      </c>
      <c r="F532" s="94" t="s">
        <v>808</v>
      </c>
      <c r="G532" s="58" t="s">
        <v>509</v>
      </c>
      <c r="H532" s="58"/>
      <c r="I532" s="58" t="s">
        <v>471</v>
      </c>
      <c r="J532" s="58"/>
      <c r="K532" s="90" t="s">
        <v>597</v>
      </c>
      <c r="L532" s="90" t="s">
        <v>523</v>
      </c>
      <c r="M532" s="91" t="s">
        <v>541</v>
      </c>
      <c r="N532" s="91"/>
      <c r="O532" s="91" t="s">
        <v>543</v>
      </c>
      <c r="P532" s="91"/>
      <c r="Q532" s="91"/>
      <c r="R532" s="62" t="s">
        <v>516</v>
      </c>
      <c r="S532" s="58"/>
      <c r="T532" s="62" t="s">
        <v>517</v>
      </c>
      <c r="U532" s="93" t="s">
        <v>2208</v>
      </c>
      <c r="V532" s="92"/>
      <c r="W532" s="92"/>
      <c r="X532" s="95" t="s">
        <v>714</v>
      </c>
      <c r="Y532" s="92"/>
      <c r="Z532" s="92"/>
      <c r="AA532" s="92"/>
      <c r="AB532" s="1"/>
      <c r="AC532" s="1"/>
      <c r="AD532" s="87"/>
      <c r="AE532" s="87"/>
      <c r="AF532" s="87"/>
      <c r="AG532" s="87"/>
      <c r="AH532" s="87"/>
    </row>
    <row r="533">
      <c r="A533" s="88">
        <v>908.0</v>
      </c>
      <c r="B533" s="61" t="s">
        <v>2209</v>
      </c>
      <c r="C533" s="89" t="s">
        <v>2210</v>
      </c>
      <c r="D533" s="62" t="s">
        <v>1991</v>
      </c>
      <c r="E533" s="2" t="s">
        <v>636</v>
      </c>
      <c r="F533" s="94" t="s">
        <v>1859</v>
      </c>
      <c r="G533" s="58" t="s">
        <v>509</v>
      </c>
      <c r="H533" s="58"/>
      <c r="I533" s="58" t="s">
        <v>471</v>
      </c>
      <c r="J533" s="58"/>
      <c r="K533" s="90" t="s">
        <v>597</v>
      </c>
      <c r="L533" s="90" t="s">
        <v>523</v>
      </c>
      <c r="M533" s="91" t="s">
        <v>541</v>
      </c>
      <c r="N533" s="91"/>
      <c r="O533" s="91" t="s">
        <v>543</v>
      </c>
      <c r="P533" s="91"/>
      <c r="Q533" s="91"/>
      <c r="R533" s="62" t="s">
        <v>516</v>
      </c>
      <c r="S533" s="58"/>
      <c r="T533" s="62" t="s">
        <v>517</v>
      </c>
      <c r="U533" s="93" t="s">
        <v>2208</v>
      </c>
      <c r="V533" s="92"/>
      <c r="W533" s="92"/>
      <c r="X533" s="95" t="s">
        <v>714</v>
      </c>
      <c r="Y533" s="92"/>
      <c r="Z533" s="92"/>
      <c r="AA533" s="92" t="s">
        <v>380</v>
      </c>
      <c r="AB533" s="1"/>
      <c r="AC533" s="1"/>
      <c r="AD533" s="87"/>
      <c r="AE533" s="87"/>
      <c r="AF533" s="87"/>
      <c r="AG533" s="87"/>
      <c r="AH533" s="87"/>
    </row>
    <row r="534">
      <c r="A534" s="88">
        <v>909.0</v>
      </c>
      <c r="B534" s="61" t="s">
        <v>2211</v>
      </c>
      <c r="C534" s="89" t="s">
        <v>2212</v>
      </c>
      <c r="D534" s="62" t="s">
        <v>1991</v>
      </c>
      <c r="E534" s="2" t="s">
        <v>636</v>
      </c>
      <c r="F534" s="94" t="s">
        <v>586</v>
      </c>
      <c r="G534" s="58" t="s">
        <v>509</v>
      </c>
      <c r="H534" s="58"/>
      <c r="I534" s="58" t="s">
        <v>471</v>
      </c>
      <c r="J534" s="58"/>
      <c r="K534" s="90" t="s">
        <v>597</v>
      </c>
      <c r="L534" s="90" t="s">
        <v>523</v>
      </c>
      <c r="M534" s="91" t="s">
        <v>541</v>
      </c>
      <c r="N534" s="91"/>
      <c r="O534" s="91" t="s">
        <v>543</v>
      </c>
      <c r="P534" s="91"/>
      <c r="Q534" s="91"/>
      <c r="R534" s="62" t="s">
        <v>516</v>
      </c>
      <c r="S534" s="58"/>
      <c r="T534" s="62" t="s">
        <v>517</v>
      </c>
      <c r="U534" s="92" t="s">
        <v>970</v>
      </c>
      <c r="V534" s="92"/>
      <c r="W534" s="92"/>
      <c r="X534" s="92"/>
      <c r="Y534" s="92"/>
      <c r="Z534" s="92"/>
      <c r="AA534" s="92" t="s">
        <v>2213</v>
      </c>
      <c r="AB534" s="1"/>
      <c r="AC534" s="1"/>
      <c r="AD534" s="87"/>
      <c r="AE534" s="87"/>
      <c r="AF534" s="87"/>
      <c r="AG534" s="87"/>
      <c r="AH534" s="87"/>
    </row>
    <row r="535">
      <c r="A535" s="88">
        <v>910.0</v>
      </c>
      <c r="B535" s="61" t="s">
        <v>2214</v>
      </c>
      <c r="C535" s="89" t="s">
        <v>2215</v>
      </c>
      <c r="D535" s="62" t="s">
        <v>1991</v>
      </c>
      <c r="E535" s="2" t="s">
        <v>636</v>
      </c>
      <c r="F535" s="94" t="s">
        <v>792</v>
      </c>
      <c r="G535" s="58" t="s">
        <v>509</v>
      </c>
      <c r="H535" s="58"/>
      <c r="I535" s="58" t="s">
        <v>471</v>
      </c>
      <c r="J535" s="58"/>
      <c r="K535" s="90" t="s">
        <v>597</v>
      </c>
      <c r="L535" s="90" t="s">
        <v>523</v>
      </c>
      <c r="M535" s="91" t="s">
        <v>541</v>
      </c>
      <c r="N535" s="91"/>
      <c r="O535" s="91" t="s">
        <v>2216</v>
      </c>
      <c r="P535" s="91"/>
      <c r="Q535" s="91"/>
      <c r="R535" s="62" t="s">
        <v>516</v>
      </c>
      <c r="S535" s="58"/>
      <c r="T535" s="62" t="s">
        <v>517</v>
      </c>
      <c r="U535" s="92" t="s">
        <v>970</v>
      </c>
      <c r="V535" s="92"/>
      <c r="W535" s="92"/>
      <c r="X535" s="92"/>
      <c r="Y535" s="92"/>
      <c r="Z535" s="92"/>
      <c r="AA535" s="92" t="s">
        <v>2217</v>
      </c>
      <c r="AB535" s="1"/>
      <c r="AC535" s="1"/>
      <c r="AD535" s="87"/>
      <c r="AE535" s="87"/>
      <c r="AF535" s="87"/>
      <c r="AG535" s="87"/>
      <c r="AH535" s="87"/>
    </row>
    <row r="536">
      <c r="A536" s="88">
        <v>911.0</v>
      </c>
      <c r="B536" s="61" t="s">
        <v>2218</v>
      </c>
      <c r="C536" s="118" t="s">
        <v>2219</v>
      </c>
      <c r="D536" s="62" t="s">
        <v>1991</v>
      </c>
      <c r="E536" s="2" t="s">
        <v>636</v>
      </c>
      <c r="F536" s="94" t="s">
        <v>586</v>
      </c>
      <c r="G536" s="58" t="s">
        <v>509</v>
      </c>
      <c r="H536" s="61"/>
      <c r="I536" s="58" t="s">
        <v>471</v>
      </c>
      <c r="J536" s="58"/>
      <c r="K536" s="90" t="s">
        <v>597</v>
      </c>
      <c r="L536" s="90" t="s">
        <v>511</v>
      </c>
      <c r="M536" s="91" t="s">
        <v>541</v>
      </c>
      <c r="N536" s="91"/>
      <c r="O536" s="91" t="s">
        <v>515</v>
      </c>
      <c r="P536" s="91"/>
      <c r="Q536" s="91"/>
      <c r="R536" s="62" t="s">
        <v>516</v>
      </c>
      <c r="S536" s="58"/>
      <c r="T536" s="62" t="s">
        <v>517</v>
      </c>
      <c r="U536" s="92" t="s">
        <v>970</v>
      </c>
      <c r="V536" s="92"/>
      <c r="W536" s="92"/>
      <c r="X536" s="92"/>
      <c r="Y536" s="92"/>
      <c r="Z536" s="92"/>
      <c r="AA536" s="92" t="s">
        <v>2220</v>
      </c>
      <c r="AB536" s="1"/>
      <c r="AC536" s="1"/>
      <c r="AD536" s="87"/>
      <c r="AE536" s="87"/>
      <c r="AF536" s="87"/>
      <c r="AG536" s="87"/>
      <c r="AH536" s="87"/>
    </row>
    <row r="537">
      <c r="A537" s="58"/>
      <c r="B537" s="116"/>
      <c r="C537" s="61"/>
      <c r="D537" s="58"/>
      <c r="E537" s="1"/>
      <c r="F537" s="1"/>
      <c r="G537" s="1"/>
      <c r="H537" s="58"/>
      <c r="I537" s="58"/>
      <c r="J537" s="58"/>
      <c r="K537" s="58"/>
      <c r="L537" s="58"/>
      <c r="M537" s="58"/>
      <c r="N537" s="58"/>
      <c r="O537" s="58"/>
      <c r="P537" s="58"/>
      <c r="Q537" s="58"/>
      <c r="R537" s="58"/>
      <c r="S537" s="58"/>
      <c r="T537" s="58"/>
      <c r="U537" s="58"/>
      <c r="V537" s="58"/>
      <c r="W537" s="58"/>
      <c r="X537" s="58"/>
      <c r="Y537" s="58"/>
      <c r="Z537" s="58"/>
      <c r="AA537" s="58"/>
      <c r="AB537" s="1"/>
      <c r="AC537" s="1"/>
      <c r="AD537" s="87"/>
      <c r="AE537" s="87"/>
      <c r="AF537" s="87"/>
      <c r="AG537" s="87"/>
      <c r="AH537" s="87"/>
    </row>
    <row r="538">
      <c r="A538" s="58"/>
      <c r="B538" s="116"/>
      <c r="C538" s="61"/>
      <c r="D538" s="58"/>
      <c r="E538" s="1"/>
      <c r="F538" s="1"/>
      <c r="G538" s="1"/>
      <c r="H538" s="58"/>
      <c r="I538" s="58"/>
      <c r="J538" s="58"/>
      <c r="K538" s="58"/>
      <c r="L538" s="58"/>
      <c r="M538" s="58"/>
      <c r="N538" s="58"/>
      <c r="O538" s="58"/>
      <c r="P538" s="58"/>
      <c r="Q538" s="58"/>
      <c r="R538" s="58"/>
      <c r="S538" s="58"/>
      <c r="T538" s="58"/>
      <c r="U538" s="58"/>
      <c r="V538" s="58"/>
      <c r="W538" s="58"/>
      <c r="X538" s="58"/>
      <c r="Y538" s="58"/>
      <c r="Z538" s="58"/>
      <c r="AA538" s="58"/>
      <c r="AB538" s="1"/>
      <c r="AC538" s="1"/>
      <c r="AD538" s="87"/>
      <c r="AE538" s="87"/>
      <c r="AF538" s="87"/>
      <c r="AG538" s="87"/>
      <c r="AH538" s="87"/>
    </row>
    <row r="539">
      <c r="A539" s="58"/>
      <c r="B539" s="116"/>
      <c r="C539" s="58"/>
      <c r="D539" s="58"/>
      <c r="E539" s="1"/>
      <c r="F539" s="1"/>
      <c r="G539" s="1"/>
      <c r="H539" s="58"/>
      <c r="I539" s="58"/>
      <c r="J539" s="58"/>
      <c r="K539" s="58"/>
      <c r="L539" s="58"/>
      <c r="M539" s="58"/>
      <c r="N539" s="58"/>
      <c r="O539" s="58"/>
      <c r="P539" s="58"/>
      <c r="Q539" s="58"/>
      <c r="R539" s="58"/>
      <c r="S539" s="58"/>
      <c r="T539" s="58"/>
      <c r="U539" s="58"/>
      <c r="V539" s="58"/>
      <c r="W539" s="58"/>
      <c r="X539" s="58"/>
      <c r="Y539" s="58"/>
      <c r="Z539" s="61"/>
      <c r="AA539" s="58"/>
      <c r="AB539" s="1"/>
      <c r="AC539" s="1"/>
      <c r="AD539" s="87"/>
      <c r="AE539" s="87"/>
      <c r="AF539" s="87"/>
      <c r="AG539" s="87"/>
      <c r="AH539" s="87"/>
    </row>
    <row r="540">
      <c r="A540" s="58"/>
      <c r="B540" s="116"/>
      <c r="C540" s="58"/>
      <c r="D540" s="58"/>
      <c r="E540" s="1"/>
      <c r="F540" s="1"/>
      <c r="G540" s="1"/>
      <c r="H540" s="58"/>
      <c r="I540" s="58"/>
      <c r="J540" s="58"/>
      <c r="K540" s="58"/>
      <c r="L540" s="58"/>
      <c r="M540" s="58"/>
      <c r="N540" s="58"/>
      <c r="O540" s="58"/>
      <c r="P540" s="58"/>
      <c r="Q540" s="58"/>
      <c r="R540" s="58"/>
      <c r="S540" s="58"/>
      <c r="T540" s="58"/>
      <c r="U540" s="58"/>
      <c r="V540" s="58"/>
      <c r="W540" s="58"/>
      <c r="X540" s="58"/>
      <c r="Y540" s="58"/>
      <c r="Z540" s="58"/>
      <c r="AA540" s="58"/>
      <c r="AB540" s="1"/>
      <c r="AC540" s="1"/>
      <c r="AD540" s="87"/>
      <c r="AE540" s="87"/>
      <c r="AF540" s="87"/>
      <c r="AG540" s="87"/>
      <c r="AH540" s="87"/>
    </row>
    <row r="541">
      <c r="A541" s="58"/>
      <c r="B541" s="116"/>
      <c r="C541" s="58"/>
      <c r="D541" s="58"/>
      <c r="E541" s="1"/>
      <c r="F541" s="1"/>
      <c r="G541" s="1"/>
      <c r="H541" s="58"/>
      <c r="I541" s="58"/>
      <c r="J541" s="58"/>
      <c r="K541" s="58"/>
      <c r="L541" s="58"/>
      <c r="M541" s="58"/>
      <c r="N541" s="58"/>
      <c r="O541" s="58"/>
      <c r="P541" s="58"/>
      <c r="Q541" s="58"/>
      <c r="R541" s="58"/>
      <c r="S541" s="58"/>
      <c r="T541" s="58"/>
      <c r="U541" s="58"/>
      <c r="V541" s="58"/>
      <c r="W541" s="58"/>
      <c r="X541" s="58"/>
      <c r="Y541" s="58"/>
      <c r="Z541" s="58"/>
      <c r="AA541" s="58"/>
      <c r="AB541" s="1"/>
      <c r="AC541" s="1"/>
      <c r="AD541" s="87"/>
      <c r="AE541" s="87"/>
      <c r="AF541" s="87"/>
      <c r="AG541" s="87"/>
      <c r="AH541" s="87"/>
    </row>
    <row r="542">
      <c r="A542" s="58"/>
      <c r="B542" s="116"/>
      <c r="C542" s="61"/>
      <c r="D542" s="58"/>
      <c r="E542" s="1"/>
      <c r="F542" s="1"/>
      <c r="G542" s="1"/>
      <c r="H542" s="58"/>
      <c r="I542" s="58"/>
      <c r="J542" s="58"/>
      <c r="K542" s="58"/>
      <c r="L542" s="58"/>
      <c r="M542" s="58"/>
      <c r="N542" s="58"/>
      <c r="O542" s="58"/>
      <c r="P542" s="58"/>
      <c r="Q542" s="58"/>
      <c r="R542" s="58"/>
      <c r="S542" s="58"/>
      <c r="T542" s="58"/>
      <c r="U542" s="58"/>
      <c r="V542" s="58"/>
      <c r="W542" s="58"/>
      <c r="X542" s="58"/>
      <c r="Y542" s="58"/>
      <c r="Z542" s="61"/>
      <c r="AA542" s="58"/>
      <c r="AB542" s="1"/>
      <c r="AC542" s="1"/>
      <c r="AD542" s="87"/>
      <c r="AE542" s="87"/>
      <c r="AF542" s="87"/>
      <c r="AG542" s="87"/>
      <c r="AH542" s="87"/>
    </row>
    <row r="543">
      <c r="A543" s="58"/>
      <c r="B543" s="116"/>
      <c r="C543" s="61"/>
      <c r="D543" s="58"/>
      <c r="E543" s="1"/>
      <c r="F543" s="1"/>
      <c r="G543" s="1"/>
      <c r="H543" s="58"/>
      <c r="I543" s="58"/>
      <c r="J543" s="58"/>
      <c r="K543" s="58"/>
      <c r="L543" s="58"/>
      <c r="M543" s="58"/>
      <c r="N543" s="58"/>
      <c r="O543" s="58"/>
      <c r="P543" s="58"/>
      <c r="Q543" s="58"/>
      <c r="R543" s="58"/>
      <c r="S543" s="58"/>
      <c r="T543" s="58"/>
      <c r="U543" s="58"/>
      <c r="V543" s="58"/>
      <c r="W543" s="58"/>
      <c r="X543" s="58"/>
      <c r="Y543" s="58"/>
      <c r="Z543" s="61"/>
      <c r="AA543" s="58"/>
      <c r="AB543" s="1"/>
      <c r="AC543" s="1"/>
      <c r="AD543" s="87"/>
      <c r="AE543" s="87"/>
      <c r="AF543" s="87"/>
      <c r="AG543" s="87"/>
      <c r="AH543" s="87"/>
    </row>
    <row r="544">
      <c r="A544" s="58"/>
      <c r="B544" s="116"/>
      <c r="C544" s="58"/>
      <c r="D544" s="58"/>
      <c r="E544" s="1"/>
      <c r="F544" s="1"/>
      <c r="G544" s="1"/>
      <c r="H544" s="58"/>
      <c r="I544" s="58"/>
      <c r="J544" s="58"/>
      <c r="K544" s="58"/>
      <c r="L544" s="58"/>
      <c r="M544" s="58"/>
      <c r="N544" s="58"/>
      <c r="O544" s="58"/>
      <c r="P544" s="58"/>
      <c r="Q544" s="58"/>
      <c r="R544" s="58"/>
      <c r="S544" s="58"/>
      <c r="T544" s="58"/>
      <c r="U544" s="58"/>
      <c r="V544" s="58"/>
      <c r="W544" s="58"/>
      <c r="X544" s="58"/>
      <c r="Y544" s="58"/>
      <c r="Z544" s="61"/>
      <c r="AA544" s="58"/>
      <c r="AB544" s="1"/>
      <c r="AC544" s="1"/>
      <c r="AD544" s="87"/>
      <c r="AE544" s="87"/>
      <c r="AF544" s="87"/>
      <c r="AG544" s="87"/>
      <c r="AH544" s="87"/>
    </row>
    <row r="545">
      <c r="A545" s="58"/>
      <c r="B545" s="116"/>
      <c r="C545" s="89"/>
      <c r="D545" s="58"/>
      <c r="E545" s="1"/>
      <c r="F545" s="1"/>
      <c r="G545" s="1"/>
      <c r="H545" s="58"/>
      <c r="I545" s="58"/>
      <c r="J545" s="58"/>
      <c r="K545" s="58"/>
      <c r="L545" s="58"/>
      <c r="M545" s="58"/>
      <c r="N545" s="58"/>
      <c r="O545" s="58"/>
      <c r="P545" s="58"/>
      <c r="Q545" s="58"/>
      <c r="R545" s="58"/>
      <c r="S545" s="58"/>
      <c r="T545" s="58"/>
      <c r="U545" s="58"/>
      <c r="V545" s="58"/>
      <c r="W545" s="58"/>
      <c r="X545" s="58"/>
      <c r="Y545" s="58"/>
      <c r="Z545" s="61"/>
      <c r="AA545" s="58"/>
      <c r="AB545" s="1"/>
      <c r="AC545" s="1"/>
      <c r="AD545" s="87"/>
      <c r="AE545" s="87"/>
      <c r="AF545" s="87"/>
      <c r="AG545" s="87"/>
      <c r="AH545" s="87"/>
    </row>
    <row r="546">
      <c r="A546" s="58"/>
      <c r="B546" s="116"/>
      <c r="C546" s="89"/>
      <c r="D546" s="58"/>
      <c r="E546" s="1"/>
      <c r="F546" s="1"/>
      <c r="G546" s="1"/>
      <c r="H546" s="58"/>
      <c r="I546" s="58"/>
      <c r="J546" s="58"/>
      <c r="K546" s="58"/>
      <c r="L546" s="58"/>
      <c r="M546" s="58"/>
      <c r="N546" s="58"/>
      <c r="O546" s="58"/>
      <c r="P546" s="58"/>
      <c r="Q546" s="58"/>
      <c r="R546" s="58"/>
      <c r="S546" s="58"/>
      <c r="T546" s="58"/>
      <c r="U546" s="58"/>
      <c r="V546" s="58"/>
      <c r="W546" s="58"/>
      <c r="X546" s="58"/>
      <c r="Y546" s="58"/>
      <c r="Z546" s="61"/>
      <c r="AA546" s="58"/>
      <c r="AB546" s="1"/>
      <c r="AC546" s="1"/>
      <c r="AD546" s="87"/>
      <c r="AE546" s="87"/>
      <c r="AF546" s="87"/>
      <c r="AG546" s="87"/>
      <c r="AH546" s="87"/>
    </row>
    <row r="547">
      <c r="A547" s="58"/>
      <c r="B547" s="116"/>
      <c r="C547" s="89"/>
      <c r="D547" s="58"/>
      <c r="E547" s="1"/>
      <c r="F547" s="1"/>
      <c r="G547" s="1"/>
      <c r="H547" s="58"/>
      <c r="I547" s="58"/>
      <c r="J547" s="58"/>
      <c r="K547" s="58"/>
      <c r="L547" s="58"/>
      <c r="M547" s="58"/>
      <c r="N547" s="58"/>
      <c r="O547" s="58"/>
      <c r="P547" s="58"/>
      <c r="Q547" s="58"/>
      <c r="R547" s="58"/>
      <c r="S547" s="58"/>
      <c r="T547" s="58"/>
      <c r="U547" s="58"/>
      <c r="V547" s="58"/>
      <c r="W547" s="58"/>
      <c r="X547" s="58"/>
      <c r="Y547" s="58"/>
      <c r="Z547" s="58"/>
      <c r="AA547" s="58"/>
      <c r="AB547" s="1"/>
      <c r="AC547" s="1"/>
      <c r="AD547" s="87"/>
      <c r="AE547" s="87"/>
      <c r="AF547" s="87"/>
      <c r="AG547" s="87"/>
      <c r="AH547" s="87"/>
    </row>
    <row r="548">
      <c r="A548" s="58"/>
      <c r="B548" s="116"/>
      <c r="C548" s="89"/>
      <c r="D548" s="58"/>
      <c r="E548" s="1"/>
      <c r="F548" s="1"/>
      <c r="G548" s="1"/>
      <c r="H548" s="58"/>
      <c r="I548" s="58"/>
      <c r="J548" s="58"/>
      <c r="K548" s="58"/>
      <c r="L548" s="58"/>
      <c r="M548" s="58"/>
      <c r="N548" s="58"/>
      <c r="O548" s="58"/>
      <c r="P548" s="58"/>
      <c r="Q548" s="58"/>
      <c r="R548" s="58"/>
      <c r="S548" s="58"/>
      <c r="T548" s="58"/>
      <c r="U548" s="61"/>
      <c r="V548" s="58"/>
      <c r="W548" s="58"/>
      <c r="X548" s="58"/>
      <c r="Y548" s="58"/>
      <c r="Z548" s="58"/>
      <c r="AA548" s="58"/>
      <c r="AB548" s="1"/>
      <c r="AC548" s="1"/>
      <c r="AD548" s="87"/>
      <c r="AE548" s="87"/>
      <c r="AF548" s="87"/>
      <c r="AG548" s="87"/>
      <c r="AH548" s="87"/>
    </row>
    <row r="549">
      <c r="A549" s="58"/>
      <c r="B549" s="116"/>
      <c r="C549" s="89"/>
      <c r="D549" s="58"/>
      <c r="E549" s="1"/>
      <c r="F549" s="1"/>
      <c r="G549" s="1"/>
      <c r="H549" s="58"/>
      <c r="I549" s="58"/>
      <c r="J549" s="58"/>
      <c r="K549" s="58"/>
      <c r="L549" s="58"/>
      <c r="M549" s="58"/>
      <c r="N549" s="58"/>
      <c r="O549" s="58"/>
      <c r="P549" s="58"/>
      <c r="Q549" s="58"/>
      <c r="R549" s="58"/>
      <c r="S549" s="58"/>
      <c r="T549" s="58"/>
      <c r="U549" s="58"/>
      <c r="V549" s="58"/>
      <c r="W549" s="58"/>
      <c r="X549" s="58"/>
      <c r="Y549" s="58"/>
      <c r="Z549" s="58"/>
      <c r="AA549" s="58"/>
      <c r="AB549" s="1"/>
      <c r="AC549" s="1"/>
      <c r="AD549" s="87"/>
      <c r="AE549" s="87"/>
      <c r="AF549" s="87"/>
      <c r="AG549" s="87"/>
      <c r="AH549" s="87"/>
    </row>
    <row r="550">
      <c r="A550" s="58"/>
      <c r="B550" s="116"/>
      <c r="C550" s="89"/>
      <c r="D550" s="58"/>
      <c r="E550" s="1"/>
      <c r="F550" s="1"/>
      <c r="G550" s="1"/>
      <c r="H550" s="58"/>
      <c r="I550" s="58"/>
      <c r="J550" s="58"/>
      <c r="K550" s="58"/>
      <c r="L550" s="58"/>
      <c r="M550" s="58"/>
      <c r="N550" s="58"/>
      <c r="O550" s="58"/>
      <c r="P550" s="58"/>
      <c r="Q550" s="58"/>
      <c r="R550" s="58"/>
      <c r="S550" s="58"/>
      <c r="T550" s="58"/>
      <c r="U550" s="61"/>
      <c r="V550" s="58"/>
      <c r="W550" s="58"/>
      <c r="X550" s="58"/>
      <c r="Y550" s="58"/>
      <c r="Z550" s="58"/>
      <c r="AA550" s="58"/>
      <c r="AB550" s="1"/>
      <c r="AC550" s="1"/>
      <c r="AD550" s="87"/>
      <c r="AE550" s="87"/>
      <c r="AF550" s="87"/>
      <c r="AG550" s="87"/>
      <c r="AH550" s="87"/>
    </row>
  </sheetData>
  <hyperlinks>
    <hyperlink r:id="rId1" ref="C30"/>
    <hyperlink r:id="rId2" ref="C142"/>
    <hyperlink r:id="rId3" ref="C536"/>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29"/>
    <col customWidth="1" min="2" max="2" width="19.29"/>
    <col customWidth="1" min="5" max="5" width="21.57"/>
  </cols>
  <sheetData>
    <row r="1">
      <c r="A1" s="81" t="s">
        <v>465</v>
      </c>
      <c r="B1" s="119" t="s">
        <v>2221</v>
      </c>
      <c r="C1" s="119" t="s">
        <v>2222</v>
      </c>
      <c r="D1" s="82" t="s">
        <v>2223</v>
      </c>
      <c r="E1" s="82" t="s">
        <v>323</v>
      </c>
      <c r="F1" s="82" t="s">
        <v>325</v>
      </c>
      <c r="G1" s="7"/>
      <c r="H1" s="7"/>
      <c r="I1" s="7"/>
      <c r="J1" s="7"/>
      <c r="K1" s="7"/>
      <c r="L1" s="7"/>
      <c r="M1" s="7"/>
      <c r="N1" s="7"/>
      <c r="O1" s="7"/>
      <c r="P1" s="7"/>
      <c r="Q1" s="7"/>
      <c r="R1" s="7"/>
      <c r="S1" s="7"/>
      <c r="T1" s="7"/>
      <c r="U1" s="7"/>
      <c r="V1" s="7"/>
      <c r="W1" s="7"/>
      <c r="X1" s="7"/>
      <c r="Y1" s="7"/>
      <c r="Z1" s="7"/>
      <c r="AA1" s="7"/>
      <c r="AB1" s="7"/>
      <c r="AC1" s="7"/>
    </row>
    <row r="2">
      <c r="A2" s="11">
        <v>0.0</v>
      </c>
      <c r="B2" s="11" t="s">
        <v>2224</v>
      </c>
      <c r="C2" s="7"/>
      <c r="D2" s="120"/>
      <c r="E2" s="120" t="s">
        <v>2225</v>
      </c>
      <c r="F2" s="120"/>
      <c r="G2" s="7"/>
      <c r="H2" s="7"/>
      <c r="I2" s="7"/>
      <c r="J2" s="7"/>
      <c r="K2" s="7"/>
      <c r="L2" s="7"/>
      <c r="M2" s="7"/>
      <c r="N2" s="7"/>
      <c r="O2" s="7"/>
      <c r="P2" s="7"/>
      <c r="Q2" s="7"/>
      <c r="R2" s="7"/>
      <c r="S2" s="7"/>
      <c r="T2" s="7"/>
      <c r="U2" s="7"/>
      <c r="V2" s="7"/>
      <c r="W2" s="7"/>
      <c r="X2" s="7"/>
      <c r="Y2" s="7"/>
      <c r="Z2" s="7"/>
      <c r="AA2" s="7"/>
      <c r="AB2" s="7"/>
      <c r="AC2" s="7"/>
    </row>
    <row r="3">
      <c r="A3" s="11">
        <v>50.0</v>
      </c>
      <c r="B3" s="11" t="s">
        <v>2226</v>
      </c>
      <c r="C3" s="7"/>
      <c r="D3" s="120"/>
      <c r="E3" s="120" t="s">
        <v>2227</v>
      </c>
      <c r="F3" s="120"/>
      <c r="G3" s="7"/>
      <c r="H3" s="7"/>
      <c r="I3" s="7"/>
      <c r="J3" s="7"/>
      <c r="K3" s="7"/>
      <c r="L3" s="7"/>
      <c r="M3" s="7"/>
      <c r="N3" s="7"/>
      <c r="O3" s="7"/>
      <c r="P3" s="7"/>
      <c r="Q3" s="7"/>
      <c r="R3" s="7"/>
      <c r="S3" s="7"/>
      <c r="T3" s="7"/>
      <c r="U3" s="7"/>
      <c r="V3" s="7"/>
      <c r="W3" s="7"/>
      <c r="X3" s="7"/>
      <c r="Y3" s="7"/>
      <c r="Z3" s="7"/>
      <c r="AA3" s="7"/>
      <c r="AB3" s="7"/>
      <c r="AC3" s="7"/>
    </row>
    <row r="4">
      <c r="A4" s="7">
        <v>100.0</v>
      </c>
      <c r="B4" s="7" t="s">
        <v>2221</v>
      </c>
      <c r="C4" s="7"/>
      <c r="D4" s="120"/>
      <c r="E4" s="120" t="s">
        <v>2228</v>
      </c>
      <c r="F4" s="120" t="s">
        <v>2229</v>
      </c>
      <c r="G4" s="7"/>
      <c r="H4" s="7"/>
      <c r="I4" s="7"/>
      <c r="J4" s="7"/>
      <c r="K4" s="7"/>
      <c r="L4" s="7"/>
      <c r="M4" s="7"/>
      <c r="N4" s="7"/>
      <c r="O4" s="7"/>
      <c r="P4" s="7"/>
      <c r="Q4" s="7"/>
      <c r="R4" s="7"/>
      <c r="S4" s="7"/>
      <c r="T4" s="7"/>
      <c r="U4" s="7"/>
      <c r="V4" s="7"/>
      <c r="W4" s="7"/>
      <c r="X4" s="7"/>
      <c r="Y4" s="7"/>
      <c r="Z4" s="7"/>
      <c r="AA4" s="7"/>
      <c r="AB4" s="7"/>
      <c r="AC4" s="7"/>
    </row>
    <row r="5">
      <c r="A5" s="7">
        <v>200.0</v>
      </c>
      <c r="B5" s="7" t="s">
        <v>2230</v>
      </c>
      <c r="C5" s="7">
        <v>100.0</v>
      </c>
      <c r="D5" s="2"/>
      <c r="E5" s="2" t="s">
        <v>2231</v>
      </c>
      <c r="F5" s="2" t="s">
        <v>2232</v>
      </c>
      <c r="G5" s="7"/>
      <c r="H5" s="7"/>
      <c r="I5" s="7"/>
      <c r="J5" s="7"/>
      <c r="K5" s="7"/>
      <c r="L5" s="7"/>
      <c r="M5" s="7"/>
      <c r="N5" s="7"/>
      <c r="O5" s="7"/>
      <c r="P5" s="7"/>
      <c r="Q5" s="7"/>
      <c r="R5" s="7"/>
      <c r="S5" s="7"/>
      <c r="T5" s="7"/>
      <c r="U5" s="7"/>
      <c r="V5" s="7"/>
      <c r="W5" s="7"/>
      <c r="X5" s="7"/>
      <c r="Y5" s="7"/>
      <c r="Z5" s="7"/>
      <c r="AA5" s="7"/>
      <c r="AB5" s="7"/>
      <c r="AC5" s="7"/>
    </row>
    <row r="6">
      <c r="A6" s="7">
        <v>400.0</v>
      </c>
      <c r="B6" s="7" t="s">
        <v>2233</v>
      </c>
      <c r="C6" s="7">
        <v>200.0</v>
      </c>
      <c r="D6" s="2"/>
      <c r="E6" s="2" t="s">
        <v>2234</v>
      </c>
      <c r="F6" s="2" t="s">
        <v>2235</v>
      </c>
      <c r="G6" s="7"/>
      <c r="H6" s="7"/>
      <c r="I6" s="7"/>
      <c r="J6" s="7"/>
      <c r="K6" s="7"/>
      <c r="L6" s="7"/>
      <c r="M6" s="7"/>
      <c r="N6" s="7"/>
      <c r="O6" s="7"/>
      <c r="P6" s="7"/>
      <c r="Q6" s="7"/>
      <c r="R6" s="7"/>
      <c r="S6" s="7"/>
      <c r="T6" s="7"/>
      <c r="U6" s="7"/>
      <c r="V6" s="7"/>
      <c r="W6" s="7"/>
      <c r="X6" s="7"/>
      <c r="Y6" s="7"/>
      <c r="Z6" s="7"/>
      <c r="AA6" s="7"/>
      <c r="AB6" s="7"/>
      <c r="AC6" s="7"/>
    </row>
    <row r="7">
      <c r="A7" s="7">
        <v>600.0</v>
      </c>
      <c r="B7" s="7" t="s">
        <v>2236</v>
      </c>
      <c r="C7" s="7">
        <v>100.0</v>
      </c>
      <c r="D7" s="1" t="s">
        <v>2237</v>
      </c>
      <c r="E7" s="2" t="s">
        <v>2238</v>
      </c>
      <c r="F7" s="2" t="s">
        <v>2239</v>
      </c>
      <c r="G7" s="7"/>
      <c r="H7" s="7"/>
      <c r="I7" s="7"/>
      <c r="J7" s="7"/>
      <c r="K7" s="7"/>
      <c r="L7" s="7"/>
      <c r="M7" s="7"/>
      <c r="N7" s="7"/>
      <c r="O7" s="7"/>
      <c r="P7" s="7"/>
      <c r="Q7" s="7"/>
      <c r="R7" s="7"/>
      <c r="S7" s="7"/>
      <c r="T7" s="7"/>
      <c r="U7" s="7"/>
      <c r="V7" s="7"/>
      <c r="W7" s="7"/>
      <c r="X7" s="7"/>
      <c r="Y7" s="7"/>
      <c r="Z7" s="7"/>
      <c r="AA7" s="7"/>
      <c r="AB7" s="7"/>
      <c r="AC7" s="7"/>
    </row>
    <row r="8">
      <c r="A8" s="11">
        <v>750.0</v>
      </c>
      <c r="B8" s="11" t="s">
        <v>2240</v>
      </c>
      <c r="C8" s="11">
        <v>800.0</v>
      </c>
      <c r="D8" s="2"/>
      <c r="E8" s="2" t="s">
        <v>2241</v>
      </c>
      <c r="F8" s="2" t="s">
        <v>2242</v>
      </c>
      <c r="G8" s="7"/>
      <c r="H8" s="7"/>
      <c r="I8" s="7"/>
      <c r="J8" s="7"/>
      <c r="K8" s="7"/>
      <c r="L8" s="7"/>
      <c r="M8" s="7"/>
      <c r="N8" s="7"/>
      <c r="O8" s="7"/>
      <c r="P8" s="7"/>
      <c r="Q8" s="7"/>
      <c r="R8" s="7"/>
      <c r="S8" s="7"/>
      <c r="T8" s="7"/>
      <c r="U8" s="7"/>
      <c r="V8" s="7"/>
      <c r="W8" s="7"/>
      <c r="X8" s="7"/>
      <c r="Y8" s="7"/>
      <c r="Z8" s="7"/>
      <c r="AA8" s="7"/>
      <c r="AB8" s="7"/>
      <c r="AC8" s="7"/>
    </row>
    <row r="9">
      <c r="A9" s="7">
        <v>800.0</v>
      </c>
      <c r="B9" s="7" t="s">
        <v>2243</v>
      </c>
      <c r="C9" s="7">
        <v>100.0</v>
      </c>
      <c r="D9" s="2"/>
      <c r="E9" s="2" t="s">
        <v>2244</v>
      </c>
      <c r="F9" s="2" t="s">
        <v>2245</v>
      </c>
      <c r="G9" s="7"/>
      <c r="H9" s="7"/>
      <c r="I9" s="7"/>
      <c r="J9" s="7"/>
      <c r="K9" s="7"/>
      <c r="L9" s="7"/>
      <c r="M9" s="7"/>
      <c r="N9" s="7"/>
      <c r="O9" s="7"/>
      <c r="P9" s="7"/>
      <c r="Q9" s="7"/>
      <c r="R9" s="7"/>
      <c r="S9" s="7"/>
      <c r="T9" s="7"/>
      <c r="U9" s="7"/>
      <c r="V9" s="7"/>
      <c r="W9" s="7"/>
      <c r="X9" s="7"/>
      <c r="Y9" s="7"/>
      <c r="Z9" s="7"/>
      <c r="AA9" s="7"/>
      <c r="AB9" s="7"/>
      <c r="AC9" s="7"/>
    </row>
    <row r="10">
      <c r="A10" s="7">
        <v>900.0</v>
      </c>
      <c r="B10" s="7" t="s">
        <v>2246</v>
      </c>
      <c r="C10" s="7">
        <v>800.0</v>
      </c>
      <c r="D10" s="2"/>
      <c r="E10" s="2" t="s">
        <v>2247</v>
      </c>
      <c r="F10" s="2" t="s">
        <v>2248</v>
      </c>
      <c r="G10" s="7"/>
      <c r="H10" s="7"/>
      <c r="I10" s="7"/>
      <c r="J10" s="7"/>
      <c r="K10" s="7"/>
      <c r="L10" s="7"/>
      <c r="M10" s="7"/>
      <c r="N10" s="7"/>
      <c r="O10" s="7"/>
      <c r="P10" s="7"/>
      <c r="Q10" s="7"/>
      <c r="R10" s="7"/>
      <c r="S10" s="7"/>
      <c r="T10" s="7"/>
      <c r="U10" s="7"/>
      <c r="V10" s="7"/>
      <c r="W10" s="7"/>
      <c r="X10" s="7"/>
      <c r="Y10" s="7"/>
      <c r="Z10" s="7"/>
      <c r="AA10" s="7"/>
      <c r="AB10" s="7"/>
      <c r="AC10" s="7"/>
    </row>
    <row r="11">
      <c r="A11" s="11">
        <v>950.0</v>
      </c>
      <c r="B11" s="11" t="s">
        <v>2249</v>
      </c>
      <c r="C11" s="7">
        <v>800.0</v>
      </c>
      <c r="D11" s="2"/>
      <c r="E11" s="2" t="s">
        <v>2250</v>
      </c>
      <c r="F11" s="2" t="s">
        <v>2251</v>
      </c>
      <c r="G11" s="7"/>
      <c r="H11" s="7"/>
      <c r="I11" s="7"/>
      <c r="J11" s="7"/>
      <c r="K11" s="7"/>
      <c r="L11" s="7"/>
      <c r="M11" s="7"/>
      <c r="N11" s="7"/>
      <c r="O11" s="7"/>
      <c r="P11" s="7"/>
      <c r="Q11" s="7"/>
      <c r="R11" s="7"/>
      <c r="S11" s="7"/>
      <c r="T11" s="7"/>
      <c r="U11" s="7"/>
      <c r="V11" s="7"/>
      <c r="W11" s="7"/>
      <c r="X11" s="7"/>
      <c r="Y11" s="7"/>
      <c r="Z11" s="7"/>
      <c r="AA11" s="7"/>
      <c r="AB11" s="7"/>
      <c r="AC11" s="7"/>
    </row>
    <row r="12">
      <c r="A12" s="7">
        <v>1000.0</v>
      </c>
      <c r="B12" s="7" t="s">
        <v>2252</v>
      </c>
      <c r="C12" s="7">
        <v>100.0</v>
      </c>
      <c r="D12" s="2"/>
      <c r="E12" s="2" t="s">
        <v>2253</v>
      </c>
      <c r="F12" s="2" t="s">
        <v>2254</v>
      </c>
      <c r="G12" s="7"/>
      <c r="H12" s="7"/>
      <c r="I12" s="7"/>
      <c r="J12" s="7"/>
      <c r="K12" s="7"/>
      <c r="L12" s="7"/>
      <c r="M12" s="7"/>
      <c r="N12" s="7"/>
      <c r="O12" s="7"/>
      <c r="P12" s="7"/>
      <c r="Q12" s="7"/>
      <c r="R12" s="7"/>
      <c r="S12" s="7"/>
      <c r="T12" s="7"/>
      <c r="U12" s="7"/>
      <c r="V12" s="7"/>
      <c r="W12" s="7"/>
      <c r="X12" s="7"/>
      <c r="Y12" s="7"/>
      <c r="Z12" s="7"/>
      <c r="AA12" s="7"/>
      <c r="AB12" s="7"/>
      <c r="AC12" s="7"/>
    </row>
    <row r="13">
      <c r="A13" s="7">
        <v>1100.0</v>
      </c>
      <c r="B13" s="7" t="s">
        <v>2255</v>
      </c>
      <c r="C13" s="7">
        <v>1000.0</v>
      </c>
      <c r="D13" s="2" t="s">
        <v>2256</v>
      </c>
      <c r="E13" s="2" t="s">
        <v>2257</v>
      </c>
      <c r="F13" s="2" t="s">
        <v>2258</v>
      </c>
      <c r="G13" s="7"/>
      <c r="H13" s="7"/>
      <c r="I13" s="7"/>
      <c r="J13" s="7"/>
      <c r="K13" s="7"/>
      <c r="L13" s="7"/>
      <c r="M13" s="7"/>
      <c r="N13" s="7"/>
      <c r="O13" s="7"/>
      <c r="P13" s="7"/>
      <c r="Q13" s="7"/>
      <c r="R13" s="7"/>
      <c r="S13" s="7"/>
      <c r="T13" s="7"/>
      <c r="U13" s="7"/>
      <c r="V13" s="7"/>
      <c r="W13" s="7"/>
      <c r="X13" s="7"/>
      <c r="Y13" s="7"/>
      <c r="Z13" s="7"/>
      <c r="AA13" s="7"/>
      <c r="AB13" s="7"/>
      <c r="AC13" s="7"/>
    </row>
    <row r="14">
      <c r="A14" s="7">
        <v>1200.0</v>
      </c>
      <c r="B14" s="121" t="s">
        <v>2259</v>
      </c>
      <c r="C14" s="7">
        <v>1000.0</v>
      </c>
      <c r="D14" s="2" t="s">
        <v>2260</v>
      </c>
      <c r="E14" s="122" t="s">
        <v>2261</v>
      </c>
      <c r="F14" s="1"/>
      <c r="G14" s="7"/>
      <c r="H14" s="123"/>
      <c r="I14" s="124"/>
      <c r="J14" s="7"/>
      <c r="K14" s="7"/>
      <c r="L14" s="7"/>
      <c r="M14" s="7"/>
      <c r="N14" s="121"/>
      <c r="O14" s="7"/>
      <c r="P14" s="7"/>
      <c r="Q14" s="7"/>
      <c r="R14" s="7"/>
      <c r="S14" s="7"/>
      <c r="T14" s="7"/>
      <c r="U14" s="7"/>
      <c r="V14" s="7"/>
      <c r="W14" s="7"/>
      <c r="X14" s="7"/>
      <c r="Y14" s="7"/>
      <c r="Z14" s="7"/>
      <c r="AA14" s="7"/>
      <c r="AB14" s="7"/>
      <c r="AC14" s="7"/>
    </row>
    <row r="15">
      <c r="A15" s="7">
        <v>1300.0</v>
      </c>
      <c r="B15" s="121" t="s">
        <v>2262</v>
      </c>
      <c r="C15" s="7">
        <v>1000.0</v>
      </c>
      <c r="D15" s="2" t="s">
        <v>2263</v>
      </c>
      <c r="E15" s="94" t="s">
        <v>2262</v>
      </c>
      <c r="F15" s="1"/>
      <c r="G15" s="7"/>
      <c r="H15" s="125"/>
      <c r="I15" s="124"/>
      <c r="J15" s="7"/>
      <c r="K15" s="7"/>
      <c r="L15" s="7"/>
      <c r="M15" s="7"/>
      <c r="N15" s="121"/>
      <c r="O15" s="7"/>
      <c r="P15" s="7"/>
      <c r="Q15" s="7"/>
      <c r="R15" s="7"/>
      <c r="S15" s="7"/>
      <c r="T15" s="7"/>
      <c r="U15" s="7"/>
      <c r="V15" s="7"/>
      <c r="W15" s="7"/>
      <c r="X15" s="7"/>
      <c r="Y15" s="7"/>
      <c r="Z15" s="7"/>
      <c r="AA15" s="7"/>
      <c r="AB15" s="7"/>
      <c r="AC15" s="7"/>
    </row>
    <row r="16">
      <c r="A16" s="7">
        <v>1400.0</v>
      </c>
      <c r="B16" s="121" t="s">
        <v>2264</v>
      </c>
      <c r="C16" s="7">
        <v>1000.0</v>
      </c>
      <c r="D16" s="1"/>
      <c r="E16" s="94" t="s">
        <v>2264</v>
      </c>
      <c r="F16" s="1"/>
      <c r="G16" s="7"/>
      <c r="H16" s="125"/>
      <c r="I16" s="124"/>
      <c r="J16" s="7"/>
      <c r="K16" s="7"/>
      <c r="L16" s="7"/>
      <c r="M16" s="7"/>
      <c r="N16" s="121"/>
      <c r="O16" s="7"/>
      <c r="P16" s="7"/>
      <c r="Q16" s="7"/>
      <c r="R16" s="7"/>
      <c r="S16" s="7"/>
      <c r="T16" s="7"/>
      <c r="U16" s="7"/>
      <c r="V16" s="7"/>
      <c r="W16" s="7"/>
      <c r="X16" s="7"/>
      <c r="Y16" s="7"/>
      <c r="Z16" s="7"/>
      <c r="AA16" s="7"/>
      <c r="AB16" s="7"/>
      <c r="AC16" s="7"/>
    </row>
    <row r="17">
      <c r="A17" s="7">
        <v>1500.0</v>
      </c>
      <c r="B17" s="7" t="s">
        <v>2265</v>
      </c>
      <c r="C17" s="7">
        <v>1000.0</v>
      </c>
      <c r="D17" s="1"/>
      <c r="E17" s="1" t="s">
        <v>2265</v>
      </c>
      <c r="F17" s="1"/>
      <c r="G17" s="7"/>
      <c r="H17" s="125"/>
      <c r="I17" s="124"/>
      <c r="J17" s="7"/>
      <c r="K17" s="7"/>
      <c r="L17" s="7"/>
      <c r="M17" s="7"/>
      <c r="N17" s="7"/>
      <c r="O17" s="7"/>
      <c r="P17" s="7"/>
      <c r="Q17" s="7"/>
      <c r="R17" s="7"/>
      <c r="S17" s="7"/>
      <c r="T17" s="7"/>
      <c r="U17" s="7"/>
      <c r="V17" s="7"/>
      <c r="W17" s="7"/>
      <c r="X17" s="7"/>
      <c r="Y17" s="7"/>
      <c r="Z17" s="7"/>
      <c r="AA17" s="7"/>
      <c r="AB17" s="7"/>
      <c r="AC17" s="7"/>
    </row>
    <row r="18">
      <c r="A18" s="7">
        <v>1600.0</v>
      </c>
      <c r="B18" s="7" t="s">
        <v>2266</v>
      </c>
      <c r="C18" s="7">
        <v>1500.0</v>
      </c>
      <c r="D18" s="1"/>
      <c r="E18" s="1" t="s">
        <v>2266</v>
      </c>
      <c r="F18" s="1"/>
      <c r="G18" s="7"/>
      <c r="H18" s="125"/>
      <c r="I18" s="126"/>
      <c r="J18" s="7"/>
      <c r="K18" s="7"/>
      <c r="L18" s="7"/>
      <c r="M18" s="7"/>
      <c r="N18" s="7"/>
      <c r="O18" s="7"/>
      <c r="P18" s="7"/>
      <c r="Q18" s="7"/>
      <c r="R18" s="7"/>
      <c r="S18" s="7"/>
      <c r="T18" s="7"/>
      <c r="U18" s="7"/>
      <c r="V18" s="7"/>
      <c r="W18" s="7"/>
      <c r="X18" s="7"/>
      <c r="Y18" s="7"/>
      <c r="Z18" s="7"/>
      <c r="AA18" s="7"/>
      <c r="AB18" s="7"/>
      <c r="AC18" s="7"/>
    </row>
    <row r="19">
      <c r="A19" s="7">
        <v>1700.0</v>
      </c>
      <c r="B19" s="7" t="s">
        <v>2267</v>
      </c>
      <c r="C19" s="7">
        <v>1500.0</v>
      </c>
      <c r="D19" s="1"/>
      <c r="E19" s="1" t="s">
        <v>2267</v>
      </c>
      <c r="F19" s="1"/>
      <c r="G19" s="7"/>
      <c r="H19" s="125"/>
      <c r="I19" s="124"/>
      <c r="J19" s="7"/>
      <c r="K19" s="7"/>
      <c r="L19" s="7"/>
      <c r="M19" s="7"/>
      <c r="N19" s="7"/>
      <c r="O19" s="7"/>
      <c r="P19" s="7"/>
      <c r="Q19" s="7"/>
      <c r="R19" s="7"/>
      <c r="S19" s="7"/>
      <c r="T19" s="7"/>
      <c r="U19" s="7"/>
      <c r="V19" s="7"/>
      <c r="W19" s="7"/>
      <c r="X19" s="7"/>
      <c r="Y19" s="7"/>
      <c r="Z19" s="7"/>
      <c r="AA19" s="7"/>
      <c r="AB19" s="7"/>
      <c r="AC19" s="7"/>
    </row>
    <row r="20">
      <c r="A20" s="7">
        <v>1800.0</v>
      </c>
      <c r="B20" s="7" t="s">
        <v>2268</v>
      </c>
      <c r="C20" s="7">
        <v>100.0</v>
      </c>
      <c r="D20" s="1"/>
      <c r="E20" s="1" t="s">
        <v>2268</v>
      </c>
      <c r="F20" s="2" t="s">
        <v>2269</v>
      </c>
      <c r="G20" s="7"/>
      <c r="H20" s="125"/>
      <c r="I20" s="124"/>
      <c r="J20" s="7"/>
      <c r="K20" s="7"/>
      <c r="L20" s="7"/>
      <c r="M20" s="7"/>
      <c r="N20" s="7"/>
      <c r="O20" s="7"/>
      <c r="P20" s="7"/>
      <c r="Q20" s="7"/>
      <c r="R20" s="7"/>
      <c r="S20" s="7"/>
      <c r="T20" s="7"/>
      <c r="U20" s="7"/>
      <c r="V20" s="7"/>
      <c r="W20" s="7"/>
      <c r="X20" s="7"/>
      <c r="Y20" s="7"/>
      <c r="Z20" s="7"/>
      <c r="AA20" s="7"/>
      <c r="AB20" s="7"/>
      <c r="AC20" s="7"/>
    </row>
    <row r="21">
      <c r="A21" s="7">
        <v>1900.0</v>
      </c>
      <c r="B21" s="7" t="s">
        <v>2270</v>
      </c>
      <c r="C21" s="7">
        <v>1800.0</v>
      </c>
      <c r="D21" s="1"/>
      <c r="E21" s="1" t="s">
        <v>2270</v>
      </c>
      <c r="F21" s="2" t="s">
        <v>2271</v>
      </c>
      <c r="G21" s="7"/>
      <c r="H21" s="125"/>
      <c r="I21" s="124"/>
      <c r="J21" s="7"/>
      <c r="K21" s="7"/>
      <c r="L21" s="7"/>
      <c r="M21" s="7"/>
      <c r="N21" s="7"/>
      <c r="O21" s="7"/>
      <c r="P21" s="7"/>
      <c r="Q21" s="7"/>
      <c r="R21" s="7"/>
      <c r="S21" s="7"/>
      <c r="T21" s="7"/>
      <c r="U21" s="7"/>
      <c r="V21" s="7"/>
      <c r="W21" s="7"/>
      <c r="X21" s="7"/>
      <c r="Y21" s="7"/>
      <c r="Z21" s="7"/>
      <c r="AA21" s="7"/>
      <c r="AB21" s="7"/>
      <c r="AC21" s="7"/>
    </row>
    <row r="22">
      <c r="A22" s="7">
        <v>2000.0</v>
      </c>
      <c r="B22" s="7" t="s">
        <v>2272</v>
      </c>
      <c r="C22" s="7">
        <v>100.0</v>
      </c>
      <c r="D22" s="1"/>
      <c r="E22" s="1" t="s">
        <v>2272</v>
      </c>
      <c r="F22" s="2" t="s">
        <v>2273</v>
      </c>
      <c r="G22" s="7"/>
      <c r="H22" s="125"/>
      <c r="I22" s="127"/>
      <c r="J22" s="7"/>
      <c r="K22" s="7"/>
      <c r="L22" s="7"/>
      <c r="M22" s="7"/>
      <c r="N22" s="7"/>
      <c r="O22" s="7"/>
      <c r="P22" s="7"/>
      <c r="Q22" s="7"/>
      <c r="R22" s="7"/>
      <c r="S22" s="7"/>
      <c r="T22" s="7"/>
      <c r="U22" s="7"/>
      <c r="V22" s="7"/>
      <c r="W22" s="7"/>
      <c r="X22" s="7"/>
      <c r="Y22" s="7"/>
      <c r="Z22" s="7"/>
      <c r="AA22" s="7"/>
      <c r="AB22" s="7"/>
      <c r="AC22" s="7"/>
    </row>
    <row r="23">
      <c r="A23" s="7">
        <v>2100.0</v>
      </c>
      <c r="B23" s="7" t="s">
        <v>2274</v>
      </c>
      <c r="C23" s="7">
        <v>100.0</v>
      </c>
      <c r="D23" s="1"/>
      <c r="E23" s="1" t="s">
        <v>2274</v>
      </c>
      <c r="F23" s="1"/>
      <c r="G23" s="7"/>
      <c r="H23" s="125"/>
      <c r="I23" s="124"/>
      <c r="J23" s="7"/>
      <c r="K23" s="7"/>
      <c r="L23" s="7"/>
      <c r="M23" s="7"/>
      <c r="N23" s="7"/>
      <c r="O23" s="7"/>
      <c r="P23" s="7"/>
      <c r="Q23" s="7"/>
      <c r="R23" s="7"/>
      <c r="S23" s="7"/>
      <c r="T23" s="7"/>
      <c r="U23" s="7"/>
      <c r="V23" s="7"/>
      <c r="W23" s="7"/>
      <c r="X23" s="7"/>
      <c r="Y23" s="7"/>
      <c r="Z23" s="7"/>
      <c r="AA23" s="7"/>
      <c r="AB23" s="7"/>
      <c r="AC23" s="7"/>
    </row>
    <row r="24">
      <c r="A24" s="7">
        <v>2200.0</v>
      </c>
      <c r="B24" s="7" t="s">
        <v>2275</v>
      </c>
      <c r="C24" s="7">
        <v>2000.0</v>
      </c>
      <c r="D24" s="1"/>
      <c r="E24" s="1" t="s">
        <v>2275</v>
      </c>
      <c r="F24" s="2" t="s">
        <v>2276</v>
      </c>
      <c r="G24" s="7"/>
      <c r="H24" s="125"/>
      <c r="I24" s="124"/>
      <c r="J24" s="7"/>
      <c r="K24" s="7"/>
      <c r="L24" s="7"/>
      <c r="M24" s="7"/>
      <c r="N24" s="7"/>
      <c r="O24" s="7"/>
      <c r="P24" s="7"/>
      <c r="Q24" s="7"/>
      <c r="R24" s="7"/>
      <c r="S24" s="7"/>
      <c r="T24" s="7"/>
      <c r="U24" s="7"/>
      <c r="V24" s="7"/>
      <c r="W24" s="7"/>
      <c r="X24" s="7"/>
      <c r="Y24" s="7"/>
      <c r="Z24" s="7"/>
      <c r="AA24" s="7"/>
      <c r="AB24" s="7"/>
      <c r="AC24" s="7"/>
    </row>
    <row r="25">
      <c r="A25" s="7">
        <v>2300.0</v>
      </c>
      <c r="B25" s="7" t="s">
        <v>2277</v>
      </c>
      <c r="C25" s="7">
        <v>100.0</v>
      </c>
      <c r="D25" s="1"/>
      <c r="E25" s="1" t="s">
        <v>2277</v>
      </c>
      <c r="F25" s="2" t="s">
        <v>2278</v>
      </c>
      <c r="G25" s="7"/>
      <c r="H25" s="125"/>
      <c r="I25" s="128"/>
      <c r="J25" s="7"/>
      <c r="K25" s="7"/>
      <c r="L25" s="7"/>
      <c r="M25" s="7"/>
      <c r="N25" s="7"/>
      <c r="O25" s="7"/>
      <c r="P25" s="7"/>
      <c r="Q25" s="7"/>
      <c r="R25" s="7"/>
      <c r="S25" s="7"/>
      <c r="T25" s="7"/>
      <c r="U25" s="7"/>
      <c r="V25" s="7"/>
      <c r="W25" s="7"/>
      <c r="X25" s="7"/>
      <c r="Y25" s="7"/>
      <c r="Z25" s="7"/>
      <c r="AA25" s="7"/>
      <c r="AB25" s="7"/>
      <c r="AC25" s="7"/>
    </row>
    <row r="26">
      <c r="A26" s="7">
        <v>2400.0</v>
      </c>
      <c r="B26" s="7" t="s">
        <v>2279</v>
      </c>
      <c r="C26" s="7">
        <v>100.0</v>
      </c>
      <c r="D26" s="1"/>
      <c r="E26" s="1" t="s">
        <v>2279</v>
      </c>
      <c r="F26" s="2" t="s">
        <v>2280</v>
      </c>
      <c r="G26" s="7"/>
      <c r="H26" s="125"/>
      <c r="I26" s="128"/>
      <c r="J26" s="7"/>
      <c r="K26" s="7"/>
      <c r="L26" s="7"/>
      <c r="M26" s="7"/>
      <c r="N26" s="7"/>
      <c r="O26" s="7"/>
      <c r="P26" s="7"/>
      <c r="Q26" s="7"/>
      <c r="R26" s="7"/>
      <c r="S26" s="7"/>
      <c r="T26" s="7"/>
      <c r="U26" s="7"/>
      <c r="V26" s="7"/>
      <c r="W26" s="7"/>
      <c r="X26" s="7"/>
      <c r="Y26" s="7"/>
      <c r="Z26" s="7"/>
      <c r="AA26" s="7"/>
      <c r="AB26" s="7"/>
      <c r="AC26" s="7"/>
    </row>
    <row r="27">
      <c r="A27" s="7">
        <v>2500.0</v>
      </c>
      <c r="B27" s="7" t="s">
        <v>2281</v>
      </c>
      <c r="C27" s="7">
        <v>100.0</v>
      </c>
      <c r="D27" s="1"/>
      <c r="E27" s="1" t="s">
        <v>2281</v>
      </c>
      <c r="F27" s="1"/>
      <c r="G27" s="7"/>
      <c r="H27" s="125"/>
      <c r="I27" s="128"/>
      <c r="J27" s="7"/>
      <c r="K27" s="7"/>
      <c r="L27" s="7"/>
      <c r="M27" s="7"/>
      <c r="N27" s="7"/>
      <c r="O27" s="7"/>
      <c r="P27" s="7"/>
      <c r="Q27" s="7"/>
      <c r="R27" s="7"/>
      <c r="S27" s="7"/>
      <c r="T27" s="7"/>
      <c r="U27" s="7"/>
      <c r="V27" s="7"/>
      <c r="W27" s="7"/>
      <c r="X27" s="7"/>
      <c r="Y27" s="7"/>
      <c r="Z27" s="7"/>
      <c r="AA27" s="7"/>
      <c r="AB27" s="7"/>
      <c r="AC27" s="7"/>
    </row>
    <row r="28">
      <c r="A28" s="7">
        <v>2600.0</v>
      </c>
      <c r="B28" s="7" t="s">
        <v>2282</v>
      </c>
      <c r="C28" s="7">
        <v>100.0</v>
      </c>
      <c r="D28" s="120"/>
      <c r="E28" s="120" t="s">
        <v>2283</v>
      </c>
      <c r="F28" s="2" t="s">
        <v>2284</v>
      </c>
      <c r="G28" s="7"/>
      <c r="H28" s="125"/>
      <c r="I28" s="124"/>
      <c r="J28" s="7"/>
      <c r="K28" s="7"/>
      <c r="L28" s="7"/>
      <c r="M28" s="7"/>
      <c r="N28" s="7"/>
      <c r="O28" s="7"/>
      <c r="P28" s="7"/>
      <c r="Q28" s="7"/>
      <c r="R28" s="7"/>
      <c r="S28" s="7"/>
      <c r="T28" s="7"/>
      <c r="U28" s="7"/>
      <c r="V28" s="7"/>
      <c r="W28" s="7"/>
      <c r="X28" s="7"/>
      <c r="Y28" s="7"/>
      <c r="Z28" s="7"/>
      <c r="AA28" s="7"/>
      <c r="AB28" s="7"/>
      <c r="AC28" s="7"/>
    </row>
    <row r="29">
      <c r="A29" s="7">
        <v>2700.0</v>
      </c>
      <c r="B29" s="121" t="s">
        <v>2285</v>
      </c>
      <c r="C29" s="7">
        <v>100.0</v>
      </c>
      <c r="D29" s="120"/>
      <c r="E29" s="120" t="s">
        <v>2286</v>
      </c>
      <c r="F29" s="120" t="s">
        <v>2287</v>
      </c>
      <c r="G29" s="7"/>
      <c r="H29" s="125"/>
      <c r="I29" s="124"/>
      <c r="J29" s="7"/>
      <c r="K29" s="7"/>
      <c r="L29" s="7"/>
      <c r="M29" s="7"/>
      <c r="N29" s="7"/>
      <c r="O29" s="7"/>
      <c r="P29" s="7"/>
      <c r="Q29" s="7"/>
      <c r="R29" s="7"/>
      <c r="S29" s="7"/>
      <c r="T29" s="7"/>
      <c r="U29" s="7"/>
      <c r="V29" s="7"/>
      <c r="W29" s="7"/>
      <c r="X29" s="7"/>
      <c r="Y29" s="7"/>
      <c r="Z29" s="7"/>
      <c r="AA29" s="7"/>
      <c r="AB29" s="7"/>
      <c r="AC29" s="7"/>
    </row>
    <row r="30">
      <c r="A30" s="7">
        <v>2800.0</v>
      </c>
      <c r="B30" s="7" t="s">
        <v>2288</v>
      </c>
      <c r="C30" s="7">
        <v>100.0</v>
      </c>
      <c r="D30" s="120"/>
      <c r="E30" s="120" t="s">
        <v>2289</v>
      </c>
      <c r="F30" s="2" t="s">
        <v>2290</v>
      </c>
      <c r="G30" s="7"/>
      <c r="H30" s="125"/>
      <c r="I30" s="124"/>
      <c r="J30" s="7"/>
      <c r="K30" s="7"/>
      <c r="L30" s="7"/>
      <c r="M30" s="7"/>
      <c r="N30" s="7"/>
      <c r="O30" s="7"/>
      <c r="P30" s="7"/>
      <c r="Q30" s="7"/>
      <c r="R30" s="7"/>
      <c r="S30" s="7"/>
      <c r="T30" s="7"/>
      <c r="U30" s="7"/>
      <c r="V30" s="7"/>
      <c r="W30" s="7"/>
      <c r="X30" s="7"/>
      <c r="Y30" s="7"/>
      <c r="Z30" s="7"/>
      <c r="AA30" s="7"/>
      <c r="AB30" s="7"/>
      <c r="AC30" s="7"/>
    </row>
    <row r="31">
      <c r="A31" s="11">
        <v>2850.0</v>
      </c>
      <c r="B31" s="11" t="s">
        <v>2291</v>
      </c>
      <c r="C31" s="11">
        <v>100.0</v>
      </c>
      <c r="D31" s="120" t="s">
        <v>2292</v>
      </c>
      <c r="E31" s="120" t="s">
        <v>2293</v>
      </c>
      <c r="F31" s="2" t="s">
        <v>2294</v>
      </c>
      <c r="G31" s="7"/>
      <c r="H31" s="125"/>
      <c r="I31" s="124"/>
      <c r="J31" s="7"/>
      <c r="K31" s="7"/>
      <c r="L31" s="7"/>
      <c r="M31" s="7"/>
      <c r="N31" s="7"/>
      <c r="O31" s="7"/>
      <c r="P31" s="7"/>
      <c r="Q31" s="7"/>
      <c r="R31" s="7"/>
      <c r="S31" s="7"/>
      <c r="T31" s="7"/>
      <c r="U31" s="7"/>
      <c r="V31" s="7"/>
      <c r="W31" s="7"/>
      <c r="X31" s="7"/>
      <c r="Y31" s="7"/>
      <c r="Z31" s="7"/>
      <c r="AA31" s="7"/>
      <c r="AB31" s="7"/>
      <c r="AC31" s="7"/>
    </row>
    <row r="32">
      <c r="A32" s="7">
        <v>2900.0</v>
      </c>
      <c r="B32" s="7" t="s">
        <v>2295</v>
      </c>
      <c r="C32" s="7">
        <v>100.0</v>
      </c>
      <c r="D32" s="120"/>
      <c r="E32" s="120" t="s">
        <v>2295</v>
      </c>
      <c r="F32" s="2" t="s">
        <v>2296</v>
      </c>
      <c r="G32" s="7"/>
      <c r="H32" s="124"/>
      <c r="I32" s="124"/>
      <c r="J32" s="7"/>
      <c r="K32" s="7"/>
      <c r="L32" s="7"/>
      <c r="M32" s="7"/>
      <c r="N32" s="7"/>
      <c r="O32" s="7"/>
      <c r="P32" s="7"/>
      <c r="Q32" s="7"/>
      <c r="R32" s="7"/>
      <c r="S32" s="7"/>
      <c r="T32" s="7"/>
      <c r="U32" s="7"/>
      <c r="V32" s="7"/>
      <c r="W32" s="7"/>
      <c r="X32" s="7"/>
      <c r="Y32" s="7"/>
      <c r="Z32" s="7"/>
      <c r="AA32" s="7"/>
      <c r="AB32" s="7"/>
      <c r="AC32" s="7"/>
    </row>
    <row r="33">
      <c r="A33" s="11">
        <v>3000.0</v>
      </c>
      <c r="B33" s="11" t="s">
        <v>2297</v>
      </c>
      <c r="C33" s="11">
        <v>100.0</v>
      </c>
      <c r="D33" s="120"/>
      <c r="E33" s="120" t="s">
        <v>2298</v>
      </c>
      <c r="F33" s="2" t="s">
        <v>2299</v>
      </c>
      <c r="G33" s="7"/>
      <c r="H33" s="125"/>
      <c r="I33" s="124"/>
      <c r="J33" s="7"/>
      <c r="K33" s="7"/>
      <c r="L33" s="7"/>
      <c r="M33" s="7"/>
      <c r="N33" s="7"/>
      <c r="O33" s="7"/>
      <c r="P33" s="7"/>
      <c r="Q33" s="7"/>
      <c r="R33" s="7"/>
      <c r="S33" s="7"/>
      <c r="T33" s="7"/>
      <c r="U33" s="7"/>
      <c r="V33" s="7"/>
      <c r="W33" s="7"/>
      <c r="X33" s="7"/>
      <c r="Y33" s="7"/>
      <c r="Z33" s="7"/>
      <c r="AA33" s="7"/>
      <c r="AB33" s="7"/>
      <c r="AC33" s="7"/>
    </row>
    <row r="34">
      <c r="A34" s="11">
        <v>3100.0</v>
      </c>
      <c r="B34" s="11" t="s">
        <v>2300</v>
      </c>
      <c r="C34" s="11">
        <v>100.0</v>
      </c>
      <c r="D34" s="120"/>
      <c r="E34" s="120" t="s">
        <v>2301</v>
      </c>
      <c r="F34" s="2" t="s">
        <v>2302</v>
      </c>
      <c r="G34" s="7"/>
      <c r="H34" s="124"/>
      <c r="I34" s="124"/>
      <c r="J34" s="7"/>
      <c r="K34" s="7"/>
      <c r="L34" s="7"/>
      <c r="M34" s="7"/>
      <c r="N34" s="7"/>
      <c r="O34" s="7"/>
      <c r="P34" s="7"/>
      <c r="Q34" s="7"/>
      <c r="R34" s="7"/>
      <c r="S34" s="7"/>
      <c r="T34" s="7"/>
      <c r="U34" s="7"/>
      <c r="V34" s="7"/>
      <c r="W34" s="7"/>
      <c r="X34" s="7"/>
      <c r="Y34" s="7"/>
      <c r="Z34" s="7"/>
      <c r="AA34" s="7"/>
      <c r="AB34" s="7"/>
      <c r="AC34" s="7"/>
    </row>
    <row r="35">
      <c r="A35" s="11">
        <v>4000.0</v>
      </c>
      <c r="B35" s="11" t="s">
        <v>2303</v>
      </c>
      <c r="C35" s="11">
        <v>100.0</v>
      </c>
      <c r="D35" s="1"/>
      <c r="E35" s="17"/>
      <c r="F35" s="1"/>
      <c r="G35" s="7"/>
      <c r="H35" s="124"/>
      <c r="I35" s="124"/>
      <c r="J35" s="7"/>
      <c r="K35" s="7"/>
      <c r="L35" s="7"/>
      <c r="M35" s="7"/>
      <c r="N35" s="7"/>
      <c r="O35" s="7"/>
      <c r="P35" s="7"/>
      <c r="Q35" s="7"/>
      <c r="R35" s="7"/>
      <c r="S35" s="7"/>
      <c r="T35" s="7"/>
      <c r="U35" s="7"/>
      <c r="V35" s="7"/>
      <c r="W35" s="7"/>
      <c r="X35" s="7"/>
      <c r="Y35" s="7"/>
      <c r="Z35" s="7"/>
      <c r="AA35" s="7"/>
      <c r="AB35" s="7"/>
      <c r="AC35" s="7"/>
    </row>
    <row r="36">
      <c r="A36" s="11">
        <v>4100.0</v>
      </c>
      <c r="B36" s="11" t="s">
        <v>2304</v>
      </c>
      <c r="C36" s="11">
        <v>4000.0</v>
      </c>
      <c r="D36" s="1"/>
      <c r="E36" s="17"/>
      <c r="F36" s="1"/>
      <c r="G36" s="7"/>
      <c r="H36" s="124"/>
      <c r="I36" s="124"/>
      <c r="J36" s="7"/>
      <c r="K36" s="7"/>
      <c r="L36" s="7"/>
      <c r="M36" s="7"/>
      <c r="N36" s="7"/>
      <c r="O36" s="7"/>
      <c r="P36" s="7"/>
      <c r="Q36" s="7"/>
      <c r="R36" s="7"/>
      <c r="S36" s="7"/>
      <c r="T36" s="7"/>
      <c r="U36" s="7"/>
      <c r="V36" s="7"/>
      <c r="W36" s="7"/>
      <c r="X36" s="7"/>
      <c r="Y36" s="7"/>
      <c r="Z36" s="7"/>
      <c r="AA36" s="7"/>
      <c r="AB36" s="7"/>
      <c r="AC36" s="7"/>
    </row>
    <row r="37">
      <c r="A37" s="11"/>
      <c r="B37" s="11"/>
      <c r="C37" s="11"/>
      <c r="D37" s="1"/>
      <c r="E37" s="17"/>
      <c r="F37" s="17"/>
      <c r="G37" s="7"/>
      <c r="H37" s="124"/>
      <c r="I37" s="124"/>
      <c r="J37" s="7"/>
      <c r="K37" s="7"/>
      <c r="L37" s="7"/>
      <c r="M37" s="7"/>
      <c r="N37" s="7"/>
      <c r="O37" s="7"/>
      <c r="P37" s="7"/>
      <c r="Q37" s="7"/>
      <c r="R37" s="7"/>
      <c r="S37" s="7"/>
      <c r="T37" s="7"/>
      <c r="U37" s="7"/>
      <c r="V37" s="7"/>
      <c r="W37" s="7"/>
      <c r="X37" s="7"/>
      <c r="Y37" s="7"/>
      <c r="Z37" s="7"/>
      <c r="AA37" s="7"/>
      <c r="AB37" s="7"/>
      <c r="AC37" s="7"/>
    </row>
    <row r="38">
      <c r="A38" s="7"/>
      <c r="B38" s="7"/>
      <c r="C38" s="7"/>
      <c r="D38" s="1"/>
      <c r="E38" s="1"/>
      <c r="F38" s="1"/>
      <c r="G38" s="7"/>
      <c r="H38" s="124"/>
      <c r="I38" s="124"/>
      <c r="J38" s="7"/>
      <c r="K38" s="7"/>
      <c r="L38" s="7"/>
      <c r="M38" s="7"/>
      <c r="N38" s="7"/>
      <c r="O38" s="7"/>
      <c r="P38" s="7"/>
      <c r="Q38" s="7"/>
      <c r="R38" s="7"/>
      <c r="S38" s="7"/>
      <c r="T38" s="7"/>
      <c r="U38" s="7"/>
      <c r="V38" s="7"/>
      <c r="W38" s="7"/>
      <c r="X38" s="7"/>
      <c r="Y38" s="7"/>
      <c r="Z38" s="7"/>
      <c r="AA38" s="7"/>
      <c r="AB38" s="7"/>
      <c r="AC38" s="7"/>
    </row>
    <row r="39">
      <c r="A39" s="7"/>
      <c r="B39" s="7"/>
      <c r="C39" s="7"/>
      <c r="D39" s="1"/>
      <c r="E39" s="1"/>
      <c r="F39" s="1"/>
      <c r="G39" s="7"/>
      <c r="H39" s="124"/>
      <c r="I39" s="124"/>
      <c r="J39" s="7"/>
      <c r="K39" s="7"/>
      <c r="L39" s="7"/>
      <c r="M39" s="7"/>
      <c r="N39" s="7"/>
      <c r="O39" s="7"/>
      <c r="P39" s="7"/>
      <c r="Q39" s="7"/>
      <c r="R39" s="7"/>
      <c r="S39" s="7"/>
      <c r="T39" s="7"/>
      <c r="U39" s="7"/>
      <c r="V39" s="7"/>
      <c r="W39" s="7"/>
      <c r="X39" s="7"/>
      <c r="Y39" s="7"/>
      <c r="Z39" s="7"/>
      <c r="AA39" s="7"/>
      <c r="AB39" s="7"/>
      <c r="AC39" s="7"/>
    </row>
    <row r="40">
      <c r="A40" s="7"/>
      <c r="B40" s="7"/>
      <c r="C40" s="7"/>
      <c r="D40" s="1"/>
      <c r="E40" s="1"/>
      <c r="F40" s="1"/>
      <c r="G40" s="7"/>
      <c r="H40" s="124"/>
      <c r="I40" s="124"/>
      <c r="J40" s="7"/>
      <c r="K40" s="7"/>
      <c r="L40" s="7"/>
      <c r="M40" s="7"/>
      <c r="N40" s="7"/>
      <c r="O40" s="7"/>
      <c r="P40" s="7"/>
      <c r="Q40" s="7"/>
      <c r="R40" s="7"/>
      <c r="S40" s="7"/>
      <c r="T40" s="7"/>
      <c r="U40" s="7"/>
      <c r="V40" s="7"/>
      <c r="W40" s="7"/>
      <c r="X40" s="7"/>
      <c r="Y40" s="7"/>
      <c r="Z40" s="7"/>
      <c r="AA40" s="7"/>
      <c r="AB40" s="7"/>
      <c r="AC40" s="7"/>
    </row>
    <row r="41">
      <c r="A41" s="7"/>
      <c r="B41" s="7"/>
      <c r="C41" s="7"/>
      <c r="D41" s="1"/>
      <c r="E41" s="1"/>
      <c r="F41" s="1"/>
      <c r="G41" s="7"/>
      <c r="H41" s="124"/>
      <c r="I41" s="124"/>
      <c r="J41" s="7"/>
      <c r="K41" s="7"/>
      <c r="L41" s="7"/>
      <c r="M41" s="7"/>
      <c r="N41" s="7"/>
      <c r="O41" s="7"/>
      <c r="P41" s="7"/>
      <c r="Q41" s="7"/>
      <c r="R41" s="7"/>
      <c r="S41" s="7"/>
      <c r="T41" s="7"/>
      <c r="U41" s="7"/>
      <c r="V41" s="7"/>
      <c r="W41" s="7"/>
      <c r="X41" s="7"/>
      <c r="Y41" s="7"/>
      <c r="Z41" s="7"/>
      <c r="AA41" s="7"/>
      <c r="AB41" s="7"/>
      <c r="AC41" s="7"/>
    </row>
    <row r="42">
      <c r="A42" s="7"/>
      <c r="B42" s="7"/>
      <c r="C42" s="7"/>
      <c r="D42" s="1"/>
      <c r="E42" s="1"/>
      <c r="F42" s="1"/>
      <c r="G42" s="7"/>
      <c r="H42" s="124"/>
      <c r="I42" s="124"/>
      <c r="J42" s="7"/>
      <c r="K42" s="7"/>
      <c r="L42" s="7"/>
      <c r="M42" s="7"/>
      <c r="N42" s="7"/>
      <c r="O42" s="7"/>
      <c r="P42" s="7"/>
      <c r="Q42" s="7"/>
      <c r="R42" s="7"/>
      <c r="S42" s="7"/>
      <c r="T42" s="7"/>
      <c r="U42" s="7"/>
      <c r="V42" s="7"/>
      <c r="W42" s="7"/>
      <c r="X42" s="7"/>
      <c r="Y42" s="7"/>
      <c r="Z42" s="7"/>
      <c r="AA42" s="7"/>
      <c r="AB42" s="7"/>
      <c r="AC42" s="7"/>
    </row>
    <row r="43">
      <c r="A43" s="7"/>
      <c r="B43" s="7"/>
      <c r="C43" s="7"/>
      <c r="D43" s="1"/>
      <c r="E43" s="1"/>
      <c r="F43" s="1"/>
      <c r="G43" s="7"/>
      <c r="H43" s="124"/>
      <c r="I43" s="124"/>
      <c r="J43" s="7"/>
      <c r="K43" s="7"/>
      <c r="L43" s="7"/>
      <c r="M43" s="7"/>
      <c r="N43" s="7"/>
      <c r="O43" s="7"/>
      <c r="P43" s="7"/>
      <c r="Q43" s="7"/>
      <c r="R43" s="7"/>
      <c r="S43" s="7"/>
      <c r="T43" s="7"/>
      <c r="U43" s="7"/>
      <c r="V43" s="7"/>
      <c r="W43" s="7"/>
      <c r="X43" s="7"/>
      <c r="Y43" s="7"/>
      <c r="Z43" s="7"/>
      <c r="AA43" s="7"/>
      <c r="AB43" s="7"/>
      <c r="AC43" s="7"/>
    </row>
    <row r="44">
      <c r="A44" s="7"/>
      <c r="B44" s="7"/>
      <c r="C44" s="7"/>
      <c r="D44" s="1"/>
      <c r="E44" s="1"/>
      <c r="F44" s="1"/>
      <c r="G44" s="7"/>
      <c r="H44" s="124"/>
      <c r="I44" s="124"/>
      <c r="J44" s="7"/>
      <c r="K44" s="7"/>
      <c r="L44" s="7"/>
      <c r="M44" s="7"/>
      <c r="N44" s="7"/>
      <c r="O44" s="7"/>
      <c r="P44" s="7"/>
      <c r="Q44" s="7"/>
      <c r="R44" s="7"/>
      <c r="S44" s="7"/>
      <c r="T44" s="7"/>
      <c r="U44" s="7"/>
      <c r="V44" s="7"/>
      <c r="W44" s="7"/>
      <c r="X44" s="7"/>
      <c r="Y44" s="7"/>
      <c r="Z44" s="7"/>
      <c r="AA44" s="7"/>
      <c r="AB44" s="7"/>
      <c r="AC44" s="7"/>
    </row>
    <row r="45">
      <c r="A45" s="7"/>
      <c r="B45" s="7"/>
      <c r="C45" s="7"/>
      <c r="D45" s="1"/>
      <c r="E45" s="1"/>
      <c r="F45" s="1"/>
      <c r="G45" s="7"/>
      <c r="H45" s="124"/>
      <c r="I45" s="124"/>
      <c r="J45" s="7"/>
      <c r="K45" s="7"/>
      <c r="L45" s="7"/>
      <c r="M45" s="7"/>
      <c r="N45" s="7"/>
      <c r="O45" s="7"/>
      <c r="P45" s="7"/>
      <c r="Q45" s="7"/>
      <c r="R45" s="7"/>
      <c r="S45" s="7"/>
      <c r="T45" s="7"/>
      <c r="U45" s="7"/>
      <c r="V45" s="7"/>
      <c r="W45" s="7"/>
      <c r="X45" s="7"/>
      <c r="Y45" s="7"/>
      <c r="Z45" s="7"/>
      <c r="AA45" s="7"/>
      <c r="AB45" s="7"/>
      <c r="AC45" s="7"/>
    </row>
    <row r="46">
      <c r="A46" s="7"/>
      <c r="B46" s="7"/>
      <c r="C46" s="7"/>
      <c r="D46" s="1"/>
      <c r="E46" s="1"/>
      <c r="F46" s="1"/>
      <c r="G46" s="7"/>
      <c r="H46" s="124"/>
      <c r="I46" s="124"/>
      <c r="J46" s="7"/>
      <c r="K46" s="7"/>
      <c r="L46" s="7"/>
      <c r="M46" s="7"/>
      <c r="N46" s="7"/>
      <c r="O46" s="7"/>
      <c r="P46" s="7"/>
      <c r="Q46" s="7"/>
      <c r="R46" s="7"/>
      <c r="S46" s="7"/>
      <c r="T46" s="7"/>
      <c r="U46" s="7"/>
      <c r="V46" s="7"/>
      <c r="W46" s="7"/>
      <c r="X46" s="7"/>
      <c r="Y46" s="7"/>
      <c r="Z46" s="7"/>
      <c r="AA46" s="7"/>
      <c r="AB46" s="7"/>
      <c r="AC46" s="7"/>
    </row>
    <row r="47">
      <c r="A47" s="7"/>
      <c r="B47" s="7"/>
      <c r="C47" s="7"/>
      <c r="D47" s="1"/>
      <c r="E47" s="1"/>
      <c r="F47" s="1"/>
      <c r="G47" s="7"/>
      <c r="H47" s="124"/>
      <c r="I47" s="124"/>
      <c r="J47" s="7"/>
      <c r="K47" s="7"/>
      <c r="L47" s="7"/>
      <c r="M47" s="7"/>
      <c r="N47" s="7"/>
      <c r="O47" s="7"/>
      <c r="P47" s="7"/>
      <c r="Q47" s="7"/>
      <c r="R47" s="7"/>
      <c r="S47" s="7"/>
      <c r="T47" s="7"/>
      <c r="U47" s="7"/>
      <c r="V47" s="7"/>
      <c r="W47" s="7"/>
      <c r="X47" s="7"/>
      <c r="Y47" s="7"/>
      <c r="Z47" s="7"/>
      <c r="AA47" s="7"/>
      <c r="AB47" s="7"/>
      <c r="AC47" s="7"/>
    </row>
    <row r="48">
      <c r="A48" s="7"/>
      <c r="B48" s="7"/>
      <c r="C48" s="7"/>
      <c r="D48" s="1"/>
      <c r="E48" s="1"/>
      <c r="F48" s="1"/>
      <c r="G48" s="7"/>
      <c r="H48" s="124"/>
      <c r="I48" s="124"/>
      <c r="J48" s="7"/>
      <c r="K48" s="7"/>
      <c r="L48" s="7"/>
      <c r="M48" s="7"/>
      <c r="N48" s="7"/>
      <c r="O48" s="7"/>
      <c r="P48" s="7"/>
      <c r="Q48" s="7"/>
      <c r="R48" s="7"/>
      <c r="S48" s="7"/>
      <c r="T48" s="7"/>
      <c r="U48" s="7"/>
      <c r="V48" s="7"/>
      <c r="W48" s="7"/>
      <c r="X48" s="7"/>
      <c r="Y48" s="7"/>
      <c r="Z48" s="7"/>
      <c r="AA48" s="7"/>
      <c r="AB48" s="7"/>
      <c r="AC48" s="7"/>
    </row>
    <row r="49">
      <c r="A49" s="7"/>
      <c r="B49" s="7"/>
      <c r="C49" s="7"/>
      <c r="D49" s="1"/>
      <c r="E49" s="1"/>
      <c r="F49" s="1"/>
      <c r="G49" s="7"/>
      <c r="H49" s="124"/>
      <c r="I49" s="124"/>
      <c r="J49" s="7"/>
      <c r="K49" s="7"/>
      <c r="L49" s="7"/>
      <c r="M49" s="7"/>
      <c r="N49" s="7"/>
      <c r="O49" s="7"/>
      <c r="P49" s="7"/>
      <c r="Q49" s="7"/>
      <c r="R49" s="7"/>
      <c r="S49" s="7"/>
      <c r="T49" s="7"/>
      <c r="U49" s="7"/>
      <c r="V49" s="7"/>
      <c r="W49" s="7"/>
      <c r="X49" s="7"/>
      <c r="Y49" s="7"/>
      <c r="Z49" s="7"/>
      <c r="AA49" s="7"/>
      <c r="AB49" s="7"/>
      <c r="AC49" s="7"/>
    </row>
    <row r="50">
      <c r="A50" s="7"/>
      <c r="B50" s="7"/>
      <c r="C50" s="7"/>
      <c r="D50" s="1"/>
      <c r="E50" s="1"/>
      <c r="F50" s="1"/>
      <c r="G50" s="7"/>
      <c r="H50" s="124"/>
      <c r="I50" s="124"/>
      <c r="J50" s="7"/>
      <c r="K50" s="7"/>
      <c r="L50" s="7"/>
      <c r="M50" s="7"/>
      <c r="N50" s="7"/>
      <c r="O50" s="7"/>
      <c r="P50" s="7"/>
      <c r="Q50" s="7"/>
      <c r="R50" s="7"/>
      <c r="S50" s="7"/>
      <c r="T50" s="7"/>
      <c r="U50" s="7"/>
      <c r="V50" s="7"/>
      <c r="W50" s="7"/>
      <c r="X50" s="7"/>
      <c r="Y50" s="7"/>
      <c r="Z50" s="7"/>
      <c r="AA50" s="7"/>
      <c r="AB50" s="7"/>
      <c r="AC50" s="7"/>
    </row>
    <row r="51">
      <c r="A51" s="7"/>
      <c r="B51" s="7"/>
      <c r="C51" s="7"/>
      <c r="D51" s="1"/>
      <c r="E51" s="1"/>
      <c r="F51" s="1"/>
      <c r="G51" s="7"/>
      <c r="H51" s="124"/>
      <c r="I51" s="124"/>
      <c r="J51" s="7"/>
      <c r="K51" s="7"/>
      <c r="L51" s="7"/>
      <c r="M51" s="7"/>
      <c r="N51" s="7"/>
      <c r="O51" s="7"/>
      <c r="P51" s="7"/>
      <c r="Q51" s="7"/>
      <c r="R51" s="7"/>
      <c r="S51" s="7"/>
      <c r="T51" s="7"/>
      <c r="U51" s="7"/>
      <c r="V51" s="7"/>
      <c r="W51" s="7"/>
      <c r="X51" s="7"/>
      <c r="Y51" s="7"/>
      <c r="Z51" s="7"/>
      <c r="AA51" s="7"/>
      <c r="AB51" s="7"/>
      <c r="AC51" s="7"/>
    </row>
    <row r="52">
      <c r="A52" s="7"/>
      <c r="B52" s="7"/>
      <c r="C52" s="7"/>
      <c r="D52" s="1"/>
      <c r="E52" s="1"/>
      <c r="F52" s="1"/>
      <c r="G52" s="7"/>
      <c r="H52" s="124"/>
      <c r="I52" s="124"/>
      <c r="J52" s="7"/>
      <c r="K52" s="7"/>
      <c r="L52" s="7"/>
      <c r="M52" s="7"/>
      <c r="N52" s="7"/>
      <c r="O52" s="7"/>
      <c r="P52" s="7"/>
      <c r="Q52" s="7"/>
      <c r="R52" s="7"/>
      <c r="S52" s="7"/>
      <c r="T52" s="7"/>
      <c r="U52" s="7"/>
      <c r="V52" s="7"/>
      <c r="W52" s="7"/>
      <c r="X52" s="7"/>
      <c r="Y52" s="7"/>
      <c r="Z52" s="7"/>
      <c r="AA52" s="7"/>
      <c r="AB52" s="7"/>
      <c r="AC52" s="7"/>
    </row>
    <row r="53">
      <c r="A53" s="7"/>
      <c r="B53" s="7"/>
      <c r="C53" s="7"/>
      <c r="D53" s="1"/>
      <c r="E53" s="1"/>
      <c r="F53" s="1"/>
      <c r="G53" s="7"/>
      <c r="H53" s="124"/>
      <c r="I53" s="124"/>
      <c r="J53" s="7"/>
      <c r="K53" s="7"/>
      <c r="L53" s="7"/>
      <c r="M53" s="7"/>
      <c r="N53" s="7"/>
      <c r="O53" s="7"/>
      <c r="P53" s="7"/>
      <c r="Q53" s="7"/>
      <c r="R53" s="7"/>
      <c r="S53" s="7"/>
      <c r="T53" s="7"/>
      <c r="U53" s="7"/>
      <c r="V53" s="7"/>
      <c r="W53" s="7"/>
      <c r="X53" s="7"/>
      <c r="Y53" s="7"/>
      <c r="Z53" s="7"/>
      <c r="AA53" s="7"/>
      <c r="AB53" s="7"/>
      <c r="AC53" s="7"/>
    </row>
    <row r="54">
      <c r="A54" s="7"/>
      <c r="B54" s="7"/>
      <c r="C54" s="7"/>
      <c r="D54" s="1"/>
      <c r="E54" s="1"/>
      <c r="F54" s="1"/>
      <c r="G54" s="7"/>
      <c r="H54" s="124"/>
      <c r="I54" s="124"/>
      <c r="J54" s="7"/>
      <c r="K54" s="7"/>
      <c r="L54" s="7"/>
      <c r="M54" s="7"/>
      <c r="N54" s="7"/>
      <c r="O54" s="7"/>
      <c r="P54" s="7"/>
      <c r="Q54" s="7"/>
      <c r="R54" s="7"/>
      <c r="S54" s="7"/>
      <c r="T54" s="7"/>
      <c r="U54" s="7"/>
      <c r="V54" s="7"/>
      <c r="W54" s="7"/>
      <c r="X54" s="7"/>
      <c r="Y54" s="7"/>
      <c r="Z54" s="7"/>
      <c r="AA54" s="7"/>
      <c r="AB54" s="7"/>
      <c r="AC54" s="7"/>
    </row>
    <row r="55">
      <c r="A55" s="7"/>
      <c r="B55" s="7"/>
      <c r="C55" s="7"/>
      <c r="D55" s="1"/>
      <c r="E55" s="1"/>
      <c r="F55" s="1"/>
      <c r="G55" s="7"/>
      <c r="H55" s="124"/>
      <c r="I55" s="124"/>
      <c r="J55" s="7"/>
      <c r="K55" s="7"/>
      <c r="L55" s="7"/>
      <c r="M55" s="7"/>
      <c r="N55" s="7"/>
      <c r="O55" s="7"/>
      <c r="P55" s="7"/>
      <c r="Q55" s="7"/>
      <c r="R55" s="7"/>
      <c r="S55" s="7"/>
      <c r="T55" s="7"/>
      <c r="U55" s="7"/>
      <c r="V55" s="7"/>
      <c r="W55" s="7"/>
      <c r="X55" s="7"/>
      <c r="Y55" s="7"/>
      <c r="Z55" s="7"/>
      <c r="AA55" s="7"/>
      <c r="AB55" s="7"/>
      <c r="AC55" s="7"/>
    </row>
    <row r="56">
      <c r="A56" s="7"/>
      <c r="B56" s="7"/>
      <c r="C56" s="7"/>
      <c r="D56" s="1"/>
      <c r="E56" s="1"/>
      <c r="F56" s="1"/>
      <c r="G56" s="7"/>
      <c r="H56" s="124"/>
      <c r="I56" s="124"/>
      <c r="J56" s="7"/>
      <c r="K56" s="7"/>
      <c r="L56" s="7"/>
      <c r="M56" s="7"/>
      <c r="N56" s="7"/>
      <c r="O56" s="7"/>
      <c r="P56" s="7"/>
      <c r="Q56" s="7"/>
      <c r="R56" s="7"/>
      <c r="S56" s="7"/>
      <c r="T56" s="7"/>
      <c r="U56" s="7"/>
      <c r="V56" s="7"/>
      <c r="W56" s="7"/>
      <c r="X56" s="7"/>
      <c r="Y56" s="7"/>
      <c r="Z56" s="7"/>
      <c r="AA56" s="7"/>
      <c r="AB56" s="7"/>
      <c r="AC56" s="7"/>
    </row>
    <row r="57">
      <c r="A57" s="7"/>
      <c r="B57" s="7"/>
      <c r="C57" s="7"/>
      <c r="D57" s="1"/>
      <c r="E57" s="1"/>
      <c r="F57" s="1"/>
      <c r="G57" s="7"/>
      <c r="H57" s="124"/>
      <c r="I57" s="124"/>
      <c r="J57" s="7"/>
      <c r="K57" s="7"/>
      <c r="L57" s="7"/>
      <c r="M57" s="7"/>
      <c r="N57" s="7"/>
      <c r="O57" s="7"/>
      <c r="P57" s="7"/>
      <c r="Q57" s="7"/>
      <c r="R57" s="7"/>
      <c r="S57" s="7"/>
      <c r="T57" s="7"/>
      <c r="U57" s="7"/>
      <c r="V57" s="7"/>
      <c r="W57" s="7"/>
      <c r="X57" s="7"/>
      <c r="Y57" s="7"/>
      <c r="Z57" s="7"/>
      <c r="AA57" s="7"/>
      <c r="AB57" s="7"/>
      <c r="AC57" s="7"/>
    </row>
    <row r="58">
      <c r="A58" s="7"/>
      <c r="B58" s="7"/>
      <c r="C58" s="7"/>
      <c r="D58" s="1"/>
      <c r="E58" s="1"/>
      <c r="F58" s="1"/>
      <c r="G58" s="7"/>
      <c r="H58" s="124"/>
      <c r="I58" s="124"/>
      <c r="J58" s="7"/>
      <c r="K58" s="7"/>
      <c r="L58" s="7"/>
      <c r="M58" s="7"/>
      <c r="N58" s="7"/>
      <c r="O58" s="7"/>
      <c r="P58" s="7"/>
      <c r="Q58" s="7"/>
      <c r="R58" s="7"/>
      <c r="S58" s="7"/>
      <c r="T58" s="7"/>
      <c r="U58" s="7"/>
      <c r="V58" s="7"/>
      <c r="W58" s="7"/>
      <c r="X58" s="7"/>
      <c r="Y58" s="7"/>
      <c r="Z58" s="7"/>
      <c r="AA58" s="7"/>
      <c r="AB58" s="7"/>
      <c r="AC58" s="7"/>
    </row>
    <row r="59">
      <c r="A59" s="7"/>
      <c r="B59" s="7"/>
      <c r="C59" s="7"/>
      <c r="D59" s="1"/>
      <c r="E59" s="1"/>
      <c r="F59" s="1"/>
      <c r="G59" s="7"/>
      <c r="H59" s="124"/>
      <c r="I59" s="124"/>
      <c r="J59" s="7"/>
      <c r="K59" s="7"/>
      <c r="L59" s="7"/>
      <c r="M59" s="7"/>
      <c r="N59" s="7"/>
      <c r="O59" s="7"/>
      <c r="P59" s="7"/>
      <c r="Q59" s="7"/>
      <c r="R59" s="7"/>
      <c r="S59" s="7"/>
      <c r="T59" s="7"/>
      <c r="U59" s="7"/>
      <c r="V59" s="7"/>
      <c r="W59" s="7"/>
      <c r="X59" s="7"/>
      <c r="Y59" s="7"/>
      <c r="Z59" s="7"/>
      <c r="AA59" s="7"/>
      <c r="AB59" s="7"/>
      <c r="AC59" s="7"/>
    </row>
    <row r="60">
      <c r="A60" s="7"/>
      <c r="B60" s="7"/>
      <c r="C60" s="7"/>
      <c r="D60" s="1"/>
      <c r="E60" s="1"/>
      <c r="F60" s="1"/>
      <c r="G60" s="7"/>
      <c r="H60" s="124"/>
      <c r="I60" s="124"/>
      <c r="J60" s="7"/>
      <c r="K60" s="7"/>
      <c r="L60" s="7"/>
      <c r="M60" s="7"/>
      <c r="N60" s="7"/>
      <c r="O60" s="7"/>
      <c r="P60" s="7"/>
      <c r="Q60" s="7"/>
      <c r="R60" s="7"/>
      <c r="S60" s="7"/>
      <c r="T60" s="7"/>
      <c r="U60" s="7"/>
      <c r="V60" s="7"/>
      <c r="W60" s="7"/>
      <c r="X60" s="7"/>
      <c r="Y60" s="7"/>
      <c r="Z60" s="7"/>
      <c r="AA60" s="7"/>
      <c r="AB60" s="7"/>
      <c r="AC60" s="7"/>
    </row>
    <row r="61">
      <c r="A61" s="7"/>
      <c r="B61" s="7"/>
      <c r="C61" s="7"/>
      <c r="D61" s="1"/>
      <c r="E61" s="1"/>
      <c r="F61" s="1"/>
      <c r="G61" s="7"/>
      <c r="H61" s="124"/>
      <c r="I61" s="124"/>
      <c r="J61" s="7"/>
      <c r="K61" s="7"/>
      <c r="L61" s="7"/>
      <c r="M61" s="7"/>
      <c r="N61" s="7"/>
      <c r="O61" s="7"/>
      <c r="P61" s="7"/>
      <c r="Q61" s="7"/>
      <c r="R61" s="7"/>
      <c r="S61" s="7"/>
      <c r="T61" s="7"/>
      <c r="U61" s="7"/>
      <c r="V61" s="7"/>
      <c r="W61" s="7"/>
      <c r="X61" s="7"/>
      <c r="Y61" s="7"/>
      <c r="Z61" s="7"/>
      <c r="AA61" s="7"/>
      <c r="AB61" s="7"/>
      <c r="AC61" s="7"/>
    </row>
    <row r="62">
      <c r="A62" s="7"/>
      <c r="B62" s="7"/>
      <c r="C62" s="7"/>
      <c r="D62" s="1"/>
      <c r="E62" s="1"/>
      <c r="F62" s="1"/>
      <c r="G62" s="7"/>
      <c r="H62" s="124"/>
      <c r="I62" s="124"/>
      <c r="J62" s="7"/>
      <c r="K62" s="7"/>
      <c r="L62" s="7"/>
      <c r="M62" s="7"/>
      <c r="N62" s="7"/>
      <c r="O62" s="7"/>
      <c r="P62" s="7"/>
      <c r="Q62" s="7"/>
      <c r="R62" s="7"/>
      <c r="S62" s="7"/>
      <c r="T62" s="7"/>
      <c r="U62" s="7"/>
      <c r="V62" s="7"/>
      <c r="W62" s="7"/>
      <c r="X62" s="7"/>
      <c r="Y62" s="7"/>
      <c r="Z62" s="7"/>
      <c r="AA62" s="7"/>
      <c r="AB62" s="7"/>
      <c r="AC62" s="7"/>
    </row>
    <row r="63">
      <c r="A63" s="7"/>
      <c r="B63" s="7"/>
      <c r="C63" s="7"/>
      <c r="D63" s="1"/>
      <c r="E63" s="1"/>
      <c r="F63" s="1"/>
      <c r="G63" s="7"/>
      <c r="H63" s="124"/>
      <c r="I63" s="124"/>
      <c r="J63" s="7"/>
      <c r="K63" s="7"/>
      <c r="L63" s="7"/>
      <c r="M63" s="7"/>
      <c r="N63" s="7"/>
      <c r="O63" s="7"/>
      <c r="P63" s="7"/>
      <c r="Q63" s="7"/>
      <c r="R63" s="7"/>
      <c r="S63" s="7"/>
      <c r="T63" s="7"/>
      <c r="U63" s="7"/>
      <c r="V63" s="7"/>
      <c r="W63" s="7"/>
      <c r="X63" s="7"/>
      <c r="Y63" s="7"/>
      <c r="Z63" s="7"/>
      <c r="AA63" s="7"/>
      <c r="AB63" s="7"/>
      <c r="AC63" s="7"/>
    </row>
    <row r="64">
      <c r="A64" s="7"/>
      <c r="B64" s="7"/>
      <c r="C64" s="7"/>
      <c r="D64" s="1"/>
      <c r="E64" s="1"/>
      <c r="F64" s="1"/>
      <c r="G64" s="7"/>
      <c r="H64" s="124"/>
      <c r="I64" s="124"/>
      <c r="J64" s="7"/>
      <c r="K64" s="7"/>
      <c r="L64" s="7"/>
      <c r="M64" s="7"/>
      <c r="N64" s="7"/>
      <c r="O64" s="7"/>
      <c r="P64" s="7"/>
      <c r="Q64" s="7"/>
      <c r="R64" s="7"/>
      <c r="S64" s="7"/>
      <c r="T64" s="7"/>
      <c r="U64" s="7"/>
      <c r="V64" s="7"/>
      <c r="W64" s="7"/>
      <c r="X64" s="7"/>
      <c r="Y64" s="7"/>
      <c r="Z64" s="7"/>
      <c r="AA64" s="7"/>
      <c r="AB64" s="7"/>
      <c r="AC64" s="7"/>
    </row>
    <row r="65">
      <c r="A65" s="7"/>
      <c r="B65" s="7"/>
      <c r="C65" s="7"/>
      <c r="D65" s="1"/>
      <c r="E65" s="1"/>
      <c r="F65" s="1"/>
      <c r="G65" s="7"/>
      <c r="H65" s="124"/>
      <c r="I65" s="124"/>
      <c r="J65" s="7"/>
      <c r="K65" s="7"/>
      <c r="L65" s="7"/>
      <c r="M65" s="7"/>
      <c r="N65" s="7"/>
      <c r="O65" s="7"/>
      <c r="P65" s="7"/>
      <c r="Q65" s="7"/>
      <c r="R65" s="7"/>
      <c r="S65" s="7"/>
      <c r="T65" s="7"/>
      <c r="U65" s="7"/>
      <c r="V65" s="7"/>
      <c r="W65" s="7"/>
      <c r="X65" s="7"/>
      <c r="Y65" s="7"/>
      <c r="Z65" s="7"/>
      <c r="AA65" s="7"/>
      <c r="AB65" s="7"/>
      <c r="AC65" s="7"/>
    </row>
    <row r="66">
      <c r="A66" s="7"/>
      <c r="B66" s="7"/>
      <c r="C66" s="7"/>
      <c r="D66" s="1"/>
      <c r="E66" s="1"/>
      <c r="F66" s="1"/>
      <c r="G66" s="7"/>
      <c r="H66" s="124"/>
      <c r="I66" s="124"/>
      <c r="J66" s="7"/>
      <c r="K66" s="7"/>
      <c r="L66" s="7"/>
      <c r="M66" s="7"/>
      <c r="N66" s="7"/>
      <c r="O66" s="7"/>
      <c r="P66" s="7"/>
      <c r="Q66" s="7"/>
      <c r="R66" s="7"/>
      <c r="S66" s="7"/>
      <c r="T66" s="7"/>
      <c r="U66" s="7"/>
      <c r="V66" s="7"/>
      <c r="W66" s="7"/>
      <c r="X66" s="7"/>
      <c r="Y66" s="7"/>
      <c r="Z66" s="7"/>
      <c r="AA66" s="7"/>
      <c r="AB66" s="7"/>
      <c r="AC66" s="7"/>
    </row>
    <row r="67">
      <c r="A67" s="7"/>
      <c r="B67" s="7"/>
      <c r="C67" s="7"/>
      <c r="D67" s="1"/>
      <c r="E67" s="1"/>
      <c r="F67" s="1"/>
      <c r="G67" s="7"/>
      <c r="H67" s="124"/>
      <c r="I67" s="124"/>
      <c r="J67" s="7"/>
      <c r="K67" s="7"/>
      <c r="L67" s="7"/>
      <c r="M67" s="7"/>
      <c r="N67" s="7"/>
      <c r="O67" s="7"/>
      <c r="P67" s="7"/>
      <c r="Q67" s="7"/>
      <c r="R67" s="7"/>
      <c r="S67" s="7"/>
      <c r="T67" s="7"/>
      <c r="U67" s="7"/>
      <c r="V67" s="7"/>
      <c r="W67" s="7"/>
      <c r="X67" s="7"/>
      <c r="Y67" s="7"/>
      <c r="Z67" s="7"/>
      <c r="AA67" s="7"/>
      <c r="AB67" s="7"/>
      <c r="AC67" s="7"/>
    </row>
    <row r="68">
      <c r="A68" s="7"/>
      <c r="B68" s="7"/>
      <c r="C68" s="7"/>
      <c r="D68" s="1"/>
      <c r="E68" s="1"/>
      <c r="F68" s="1"/>
      <c r="G68" s="7"/>
      <c r="H68" s="124"/>
      <c r="I68" s="124"/>
      <c r="J68" s="7"/>
      <c r="K68" s="7"/>
      <c r="L68" s="7"/>
      <c r="M68" s="7"/>
      <c r="N68" s="7"/>
      <c r="O68" s="7"/>
      <c r="P68" s="7"/>
      <c r="Q68" s="7"/>
      <c r="R68" s="7"/>
      <c r="S68" s="7"/>
      <c r="T68" s="7"/>
      <c r="U68" s="7"/>
      <c r="V68" s="7"/>
      <c r="W68" s="7"/>
      <c r="X68" s="7"/>
      <c r="Y68" s="7"/>
      <c r="Z68" s="7"/>
      <c r="AA68" s="7"/>
      <c r="AB68" s="7"/>
      <c r="AC68" s="7"/>
    </row>
    <row r="69">
      <c r="A69" s="7"/>
      <c r="B69" s="7"/>
      <c r="C69" s="7"/>
      <c r="D69" s="1"/>
      <c r="E69" s="1"/>
      <c r="F69" s="1"/>
      <c r="G69" s="7"/>
      <c r="H69" s="124"/>
      <c r="I69" s="124"/>
      <c r="J69" s="7"/>
      <c r="K69" s="7"/>
      <c r="L69" s="7"/>
      <c r="M69" s="7"/>
      <c r="N69" s="7"/>
      <c r="O69" s="7"/>
      <c r="P69" s="7"/>
      <c r="Q69" s="7"/>
      <c r="R69" s="7"/>
      <c r="S69" s="7"/>
      <c r="T69" s="7"/>
      <c r="U69" s="7"/>
      <c r="V69" s="7"/>
      <c r="W69" s="7"/>
      <c r="X69" s="7"/>
      <c r="Y69" s="7"/>
      <c r="Z69" s="7"/>
      <c r="AA69" s="7"/>
      <c r="AB69" s="7"/>
      <c r="AC69" s="7"/>
    </row>
    <row r="70">
      <c r="A70" s="7"/>
      <c r="B70" s="7"/>
      <c r="C70" s="7"/>
      <c r="D70" s="1"/>
      <c r="E70" s="1"/>
      <c r="F70" s="1"/>
      <c r="G70" s="7"/>
      <c r="H70" s="124"/>
      <c r="I70" s="124"/>
      <c r="J70" s="7"/>
      <c r="K70" s="7"/>
      <c r="L70" s="7"/>
      <c r="M70" s="7"/>
      <c r="N70" s="7"/>
      <c r="O70" s="7"/>
      <c r="P70" s="7"/>
      <c r="Q70" s="7"/>
      <c r="R70" s="7"/>
      <c r="S70" s="7"/>
      <c r="T70" s="7"/>
      <c r="U70" s="7"/>
      <c r="V70" s="7"/>
      <c r="W70" s="7"/>
      <c r="X70" s="7"/>
      <c r="Y70" s="7"/>
      <c r="Z70" s="7"/>
      <c r="AA70" s="7"/>
      <c r="AB70" s="7"/>
      <c r="AC70" s="7"/>
    </row>
    <row r="71">
      <c r="A71" s="7"/>
      <c r="B71" s="7"/>
      <c r="C71" s="7"/>
      <c r="D71" s="1"/>
      <c r="E71" s="1"/>
      <c r="F71" s="1"/>
      <c r="G71" s="7"/>
      <c r="H71" s="124"/>
      <c r="I71" s="124"/>
      <c r="J71" s="7"/>
      <c r="K71" s="7"/>
      <c r="L71" s="7"/>
      <c r="M71" s="7"/>
      <c r="N71" s="7"/>
      <c r="O71" s="7"/>
      <c r="P71" s="7"/>
      <c r="Q71" s="7"/>
      <c r="R71" s="7"/>
      <c r="S71" s="7"/>
      <c r="T71" s="7"/>
      <c r="U71" s="7"/>
      <c r="V71" s="7"/>
      <c r="W71" s="7"/>
      <c r="X71" s="7"/>
      <c r="Y71" s="7"/>
      <c r="Z71" s="7"/>
      <c r="AA71" s="7"/>
      <c r="AB71" s="7"/>
      <c r="AC71" s="7"/>
    </row>
    <row r="72">
      <c r="A72" s="7"/>
      <c r="B72" s="7"/>
      <c r="C72" s="7"/>
      <c r="D72" s="1"/>
      <c r="E72" s="1"/>
      <c r="F72" s="1"/>
      <c r="G72" s="7"/>
      <c r="H72" s="124"/>
      <c r="I72" s="124"/>
      <c r="J72" s="7"/>
      <c r="K72" s="7"/>
      <c r="L72" s="7"/>
      <c r="M72" s="7"/>
      <c r="N72" s="7"/>
      <c r="O72" s="7"/>
      <c r="P72" s="7"/>
      <c r="Q72" s="7"/>
      <c r="R72" s="7"/>
      <c r="S72" s="7"/>
      <c r="T72" s="7"/>
      <c r="U72" s="7"/>
      <c r="V72" s="7"/>
      <c r="W72" s="7"/>
      <c r="X72" s="7"/>
      <c r="Y72" s="7"/>
      <c r="Z72" s="7"/>
      <c r="AA72" s="7"/>
      <c r="AB72" s="7"/>
      <c r="AC72" s="7"/>
    </row>
    <row r="73">
      <c r="A73" s="7"/>
      <c r="B73" s="7"/>
      <c r="C73" s="7"/>
      <c r="D73" s="1"/>
      <c r="E73" s="1"/>
      <c r="F73" s="1"/>
      <c r="G73" s="7"/>
      <c r="H73" s="124"/>
      <c r="I73" s="124"/>
      <c r="J73" s="7"/>
      <c r="K73" s="7"/>
      <c r="L73" s="7"/>
      <c r="M73" s="7"/>
      <c r="N73" s="7"/>
      <c r="O73" s="7"/>
      <c r="P73" s="7"/>
      <c r="Q73" s="7"/>
      <c r="R73" s="7"/>
      <c r="S73" s="7"/>
      <c r="T73" s="7"/>
      <c r="U73" s="7"/>
      <c r="V73" s="7"/>
      <c r="W73" s="7"/>
      <c r="X73" s="7"/>
      <c r="Y73" s="7"/>
      <c r="Z73" s="7"/>
      <c r="AA73" s="7"/>
      <c r="AB73" s="7"/>
      <c r="AC73" s="7"/>
    </row>
    <row r="74">
      <c r="A74" s="7"/>
      <c r="B74" s="7"/>
      <c r="C74" s="7"/>
      <c r="D74" s="1"/>
      <c r="E74" s="1"/>
      <c r="F74" s="1"/>
      <c r="G74" s="7"/>
      <c r="H74" s="124"/>
      <c r="I74" s="124"/>
      <c r="J74" s="7"/>
      <c r="K74" s="7"/>
      <c r="L74" s="7"/>
      <c r="M74" s="7"/>
      <c r="N74" s="7"/>
      <c r="O74" s="7"/>
      <c r="P74" s="7"/>
      <c r="Q74" s="7"/>
      <c r="R74" s="7"/>
      <c r="S74" s="7"/>
      <c r="T74" s="7"/>
      <c r="U74" s="7"/>
      <c r="V74" s="7"/>
      <c r="W74" s="7"/>
      <c r="X74" s="7"/>
      <c r="Y74" s="7"/>
      <c r="Z74" s="7"/>
      <c r="AA74" s="7"/>
      <c r="AB74" s="7"/>
      <c r="AC74" s="7"/>
    </row>
    <row r="75">
      <c r="A75" s="7"/>
      <c r="B75" s="7"/>
      <c r="C75" s="7"/>
      <c r="D75" s="1"/>
      <c r="E75" s="1"/>
      <c r="F75" s="1"/>
      <c r="G75" s="7"/>
      <c r="H75" s="124"/>
      <c r="I75" s="124"/>
      <c r="J75" s="7"/>
      <c r="K75" s="7"/>
      <c r="L75" s="7"/>
      <c r="M75" s="7"/>
      <c r="N75" s="7"/>
      <c r="O75" s="7"/>
      <c r="P75" s="7"/>
      <c r="Q75" s="7"/>
      <c r="R75" s="7"/>
      <c r="S75" s="7"/>
      <c r="T75" s="7"/>
      <c r="U75" s="7"/>
      <c r="V75" s="7"/>
      <c r="W75" s="7"/>
      <c r="X75" s="7"/>
      <c r="Y75" s="7"/>
      <c r="Z75" s="7"/>
      <c r="AA75" s="7"/>
      <c r="AB75" s="7"/>
      <c r="AC75" s="7"/>
    </row>
    <row r="76">
      <c r="A76" s="7"/>
      <c r="B76" s="7"/>
      <c r="C76" s="7"/>
      <c r="D76" s="1"/>
      <c r="E76" s="1"/>
      <c r="F76" s="1"/>
      <c r="G76" s="7"/>
      <c r="H76" s="124"/>
      <c r="I76" s="124"/>
      <c r="J76" s="7"/>
      <c r="K76" s="7"/>
      <c r="L76" s="7"/>
      <c r="M76" s="7"/>
      <c r="N76" s="7"/>
      <c r="O76" s="7"/>
      <c r="P76" s="7"/>
      <c r="Q76" s="7"/>
      <c r="R76" s="7"/>
      <c r="S76" s="7"/>
      <c r="T76" s="7"/>
      <c r="U76" s="7"/>
      <c r="V76" s="7"/>
      <c r="W76" s="7"/>
      <c r="X76" s="7"/>
      <c r="Y76" s="7"/>
      <c r="Z76" s="7"/>
      <c r="AA76" s="7"/>
      <c r="AB76" s="7"/>
      <c r="AC76" s="7"/>
    </row>
    <row r="77">
      <c r="A77" s="7"/>
      <c r="B77" s="7"/>
      <c r="C77" s="7"/>
      <c r="D77" s="1"/>
      <c r="E77" s="1"/>
      <c r="F77" s="1"/>
      <c r="G77" s="7"/>
      <c r="H77" s="124"/>
      <c r="I77" s="124"/>
      <c r="J77" s="7"/>
      <c r="K77" s="7"/>
      <c r="L77" s="7"/>
      <c r="M77" s="7"/>
      <c r="N77" s="7"/>
      <c r="O77" s="7"/>
      <c r="P77" s="7"/>
      <c r="Q77" s="7"/>
      <c r="R77" s="7"/>
      <c r="S77" s="7"/>
      <c r="T77" s="7"/>
      <c r="U77" s="7"/>
      <c r="V77" s="7"/>
      <c r="W77" s="7"/>
      <c r="X77" s="7"/>
      <c r="Y77" s="7"/>
      <c r="Z77" s="7"/>
      <c r="AA77" s="7"/>
      <c r="AB77" s="7"/>
      <c r="AC77" s="7"/>
    </row>
    <row r="78">
      <c r="A78" s="7"/>
      <c r="B78" s="7"/>
      <c r="C78" s="7"/>
      <c r="D78" s="1"/>
      <c r="E78" s="1"/>
      <c r="F78" s="1"/>
      <c r="G78" s="7"/>
      <c r="H78" s="124"/>
      <c r="I78" s="124"/>
      <c r="J78" s="7"/>
      <c r="K78" s="7"/>
      <c r="L78" s="7"/>
      <c r="M78" s="7"/>
      <c r="N78" s="7"/>
      <c r="O78" s="7"/>
      <c r="P78" s="7"/>
      <c r="Q78" s="7"/>
      <c r="R78" s="7"/>
      <c r="S78" s="7"/>
      <c r="T78" s="7"/>
      <c r="U78" s="7"/>
      <c r="V78" s="7"/>
      <c r="W78" s="7"/>
      <c r="X78" s="7"/>
      <c r="Y78" s="7"/>
      <c r="Z78" s="7"/>
      <c r="AA78" s="7"/>
      <c r="AB78" s="7"/>
      <c r="AC78" s="7"/>
    </row>
    <row r="79">
      <c r="A79" s="7"/>
      <c r="B79" s="7"/>
      <c r="C79" s="7"/>
      <c r="D79" s="1"/>
      <c r="E79" s="1"/>
      <c r="F79" s="1"/>
      <c r="G79" s="7"/>
      <c r="H79" s="124"/>
      <c r="I79" s="124"/>
      <c r="J79" s="7"/>
      <c r="K79" s="7"/>
      <c r="L79" s="7"/>
      <c r="M79" s="7"/>
      <c r="N79" s="7"/>
      <c r="O79" s="7"/>
      <c r="P79" s="7"/>
      <c r="Q79" s="7"/>
      <c r="R79" s="7"/>
      <c r="S79" s="7"/>
      <c r="T79" s="7"/>
      <c r="U79" s="7"/>
      <c r="V79" s="7"/>
      <c r="W79" s="7"/>
      <c r="X79" s="7"/>
      <c r="Y79" s="7"/>
      <c r="Z79" s="7"/>
      <c r="AA79" s="7"/>
      <c r="AB79" s="7"/>
      <c r="AC79" s="7"/>
    </row>
    <row r="80">
      <c r="A80" s="7"/>
      <c r="B80" s="7"/>
      <c r="C80" s="7"/>
      <c r="D80" s="1"/>
      <c r="E80" s="1"/>
      <c r="F80" s="1"/>
      <c r="G80" s="7"/>
      <c r="H80" s="124"/>
      <c r="I80" s="124"/>
      <c r="J80" s="7"/>
      <c r="K80" s="7"/>
      <c r="L80" s="7"/>
      <c r="M80" s="7"/>
      <c r="N80" s="7"/>
      <c r="O80" s="7"/>
      <c r="P80" s="7"/>
      <c r="Q80" s="7"/>
      <c r="R80" s="7"/>
      <c r="S80" s="7"/>
      <c r="T80" s="7"/>
      <c r="U80" s="7"/>
      <c r="V80" s="7"/>
      <c r="W80" s="7"/>
      <c r="X80" s="7"/>
      <c r="Y80" s="7"/>
      <c r="Z80" s="7"/>
      <c r="AA80" s="7"/>
      <c r="AB80" s="7"/>
      <c r="AC80" s="7"/>
    </row>
    <row r="81">
      <c r="A81" s="7"/>
      <c r="B81" s="7"/>
      <c r="C81" s="7"/>
      <c r="D81" s="1"/>
      <c r="E81" s="1"/>
      <c r="F81" s="1"/>
      <c r="G81" s="7"/>
      <c r="H81" s="124"/>
      <c r="I81" s="124"/>
      <c r="J81" s="7"/>
      <c r="K81" s="7"/>
      <c r="L81" s="7"/>
      <c r="M81" s="7"/>
      <c r="N81" s="7"/>
      <c r="O81" s="7"/>
      <c r="P81" s="7"/>
      <c r="Q81" s="7"/>
      <c r="R81" s="7"/>
      <c r="S81" s="7"/>
      <c r="T81" s="7"/>
      <c r="U81" s="7"/>
      <c r="V81" s="7"/>
      <c r="W81" s="7"/>
      <c r="X81" s="7"/>
      <c r="Y81" s="7"/>
      <c r="Z81" s="7"/>
      <c r="AA81" s="7"/>
      <c r="AB81" s="7"/>
      <c r="AC81" s="7"/>
    </row>
    <row r="82">
      <c r="A82" s="7"/>
      <c r="B82" s="7"/>
      <c r="C82" s="7"/>
      <c r="D82" s="1"/>
      <c r="E82" s="1"/>
      <c r="F82" s="1"/>
      <c r="G82" s="7"/>
      <c r="H82" s="124"/>
      <c r="I82" s="124"/>
      <c r="J82" s="7"/>
      <c r="K82" s="7"/>
      <c r="L82" s="7"/>
      <c r="M82" s="7"/>
      <c r="N82" s="7"/>
      <c r="O82" s="7"/>
      <c r="P82" s="7"/>
      <c r="Q82" s="7"/>
      <c r="R82" s="7"/>
      <c r="S82" s="7"/>
      <c r="T82" s="7"/>
      <c r="U82" s="7"/>
      <c r="V82" s="7"/>
      <c r="W82" s="7"/>
      <c r="X82" s="7"/>
      <c r="Y82" s="7"/>
      <c r="Z82" s="7"/>
      <c r="AA82" s="7"/>
      <c r="AB82" s="7"/>
      <c r="AC82" s="7"/>
    </row>
    <row r="83">
      <c r="A83" s="7"/>
      <c r="B83" s="7"/>
      <c r="C83" s="7"/>
      <c r="D83" s="1"/>
      <c r="E83" s="1"/>
      <c r="F83" s="1"/>
      <c r="G83" s="7"/>
      <c r="H83" s="124"/>
      <c r="I83" s="124"/>
      <c r="J83" s="7"/>
      <c r="K83" s="7"/>
      <c r="L83" s="7"/>
      <c r="M83" s="7"/>
      <c r="N83" s="7"/>
      <c r="O83" s="7"/>
      <c r="P83" s="7"/>
      <c r="Q83" s="7"/>
      <c r="R83" s="7"/>
      <c r="S83" s="7"/>
      <c r="T83" s="7"/>
      <c r="U83" s="7"/>
      <c r="V83" s="7"/>
      <c r="W83" s="7"/>
      <c r="X83" s="7"/>
      <c r="Y83" s="7"/>
      <c r="Z83" s="7"/>
      <c r="AA83" s="7"/>
      <c r="AB83" s="7"/>
      <c r="AC83" s="7"/>
    </row>
    <row r="84">
      <c r="A84" s="7"/>
      <c r="B84" s="7"/>
      <c r="C84" s="7"/>
      <c r="D84" s="1"/>
      <c r="E84" s="1"/>
      <c r="F84" s="1"/>
      <c r="G84" s="7"/>
      <c r="H84" s="124"/>
      <c r="I84" s="124"/>
      <c r="J84" s="7"/>
      <c r="K84" s="7"/>
      <c r="L84" s="7"/>
      <c r="M84" s="7"/>
      <c r="N84" s="7"/>
      <c r="O84" s="7"/>
      <c r="P84" s="7"/>
      <c r="Q84" s="7"/>
      <c r="R84" s="7"/>
      <c r="S84" s="7"/>
      <c r="T84" s="7"/>
      <c r="U84" s="7"/>
      <c r="V84" s="7"/>
      <c r="W84" s="7"/>
      <c r="X84" s="7"/>
      <c r="Y84" s="7"/>
      <c r="Z84" s="7"/>
      <c r="AA84" s="7"/>
      <c r="AB84" s="7"/>
      <c r="AC84" s="7"/>
    </row>
    <row r="85">
      <c r="A85" s="7"/>
      <c r="B85" s="7"/>
      <c r="C85" s="7"/>
      <c r="D85" s="1"/>
      <c r="E85" s="1"/>
      <c r="F85" s="1"/>
      <c r="G85" s="7"/>
      <c r="H85" s="124"/>
      <c r="I85" s="124"/>
      <c r="J85" s="7"/>
      <c r="K85" s="7"/>
      <c r="L85" s="7"/>
      <c r="M85" s="7"/>
      <c r="N85" s="7"/>
      <c r="O85" s="7"/>
      <c r="P85" s="7"/>
      <c r="Q85" s="7"/>
      <c r="R85" s="7"/>
      <c r="S85" s="7"/>
      <c r="T85" s="7"/>
      <c r="U85" s="7"/>
      <c r="V85" s="7"/>
      <c r="W85" s="7"/>
      <c r="X85" s="7"/>
      <c r="Y85" s="7"/>
      <c r="Z85" s="7"/>
      <c r="AA85" s="7"/>
      <c r="AB85" s="7"/>
      <c r="AC85" s="7"/>
    </row>
    <row r="86">
      <c r="A86" s="7"/>
      <c r="B86" s="7"/>
      <c r="C86" s="7"/>
      <c r="D86" s="1"/>
      <c r="E86" s="1"/>
      <c r="F86" s="1"/>
      <c r="G86" s="7"/>
      <c r="H86" s="124"/>
      <c r="I86" s="124"/>
      <c r="J86" s="7"/>
      <c r="K86" s="7"/>
      <c r="L86" s="7"/>
      <c r="M86" s="7"/>
      <c r="N86" s="7"/>
      <c r="O86" s="7"/>
      <c r="P86" s="7"/>
      <c r="Q86" s="7"/>
      <c r="R86" s="7"/>
      <c r="S86" s="7"/>
      <c r="T86" s="7"/>
      <c r="U86" s="7"/>
      <c r="V86" s="7"/>
      <c r="W86" s="7"/>
      <c r="X86" s="7"/>
      <c r="Y86" s="7"/>
      <c r="Z86" s="7"/>
      <c r="AA86" s="7"/>
      <c r="AB86" s="7"/>
      <c r="AC86" s="7"/>
    </row>
    <row r="87">
      <c r="A87" s="7"/>
      <c r="B87" s="7"/>
      <c r="C87" s="7"/>
      <c r="D87" s="1"/>
      <c r="E87" s="1"/>
      <c r="F87" s="1"/>
      <c r="G87" s="7"/>
      <c r="H87" s="124"/>
      <c r="I87" s="124"/>
      <c r="J87" s="7"/>
      <c r="K87" s="7"/>
      <c r="L87" s="7"/>
      <c r="M87" s="7"/>
      <c r="N87" s="7"/>
      <c r="O87" s="7"/>
      <c r="P87" s="7"/>
      <c r="Q87" s="7"/>
      <c r="R87" s="7"/>
      <c r="S87" s="7"/>
      <c r="T87" s="7"/>
      <c r="U87" s="7"/>
      <c r="V87" s="7"/>
      <c r="W87" s="7"/>
      <c r="X87" s="7"/>
      <c r="Y87" s="7"/>
      <c r="Z87" s="7"/>
      <c r="AA87" s="7"/>
      <c r="AB87" s="7"/>
      <c r="AC87" s="7"/>
    </row>
    <row r="88">
      <c r="A88" s="7"/>
      <c r="B88" s="7"/>
      <c r="C88" s="7"/>
      <c r="D88" s="1"/>
      <c r="E88" s="1"/>
      <c r="F88" s="1"/>
      <c r="G88" s="7"/>
      <c r="H88" s="124"/>
      <c r="I88" s="124"/>
      <c r="J88" s="7"/>
      <c r="K88" s="7"/>
      <c r="L88" s="7"/>
      <c r="M88" s="7"/>
      <c r="N88" s="7"/>
      <c r="O88" s="7"/>
      <c r="P88" s="7"/>
      <c r="Q88" s="7"/>
      <c r="R88" s="7"/>
      <c r="S88" s="7"/>
      <c r="T88" s="7"/>
      <c r="U88" s="7"/>
      <c r="V88" s="7"/>
      <c r="W88" s="7"/>
      <c r="X88" s="7"/>
      <c r="Y88" s="7"/>
      <c r="Z88" s="7"/>
      <c r="AA88" s="7"/>
      <c r="AB88" s="7"/>
      <c r="AC88" s="7"/>
    </row>
    <row r="89">
      <c r="A89" s="7"/>
      <c r="B89" s="7"/>
      <c r="C89" s="7"/>
      <c r="D89" s="1"/>
      <c r="E89" s="1"/>
      <c r="F89" s="1"/>
      <c r="G89" s="7"/>
      <c r="H89" s="124"/>
      <c r="I89" s="124"/>
      <c r="J89" s="7"/>
      <c r="K89" s="7"/>
      <c r="L89" s="7"/>
      <c r="M89" s="7"/>
      <c r="N89" s="7"/>
      <c r="O89" s="7"/>
      <c r="P89" s="7"/>
      <c r="Q89" s="7"/>
      <c r="R89" s="7"/>
      <c r="S89" s="7"/>
      <c r="T89" s="7"/>
      <c r="U89" s="7"/>
      <c r="V89" s="7"/>
      <c r="W89" s="7"/>
      <c r="X89" s="7"/>
      <c r="Y89" s="7"/>
      <c r="Z89" s="7"/>
      <c r="AA89" s="7"/>
      <c r="AB89" s="7"/>
      <c r="AC89" s="7"/>
    </row>
    <row r="90">
      <c r="A90" s="7"/>
      <c r="B90" s="7"/>
      <c r="C90" s="7"/>
      <c r="D90" s="1"/>
      <c r="E90" s="1"/>
      <c r="F90" s="1"/>
      <c r="G90" s="7"/>
      <c r="H90" s="124"/>
      <c r="I90" s="124"/>
      <c r="J90" s="7"/>
      <c r="K90" s="7"/>
      <c r="L90" s="7"/>
      <c r="M90" s="7"/>
      <c r="N90" s="7"/>
      <c r="O90" s="7"/>
      <c r="P90" s="7"/>
      <c r="Q90" s="7"/>
      <c r="R90" s="7"/>
      <c r="S90" s="7"/>
      <c r="T90" s="7"/>
      <c r="U90" s="7"/>
      <c r="V90" s="7"/>
      <c r="W90" s="7"/>
      <c r="X90" s="7"/>
      <c r="Y90" s="7"/>
      <c r="Z90" s="7"/>
      <c r="AA90" s="7"/>
      <c r="AB90" s="7"/>
      <c r="AC90" s="7"/>
    </row>
    <row r="91">
      <c r="A91" s="7"/>
      <c r="B91" s="7"/>
      <c r="C91" s="7"/>
      <c r="D91" s="1"/>
      <c r="E91" s="1"/>
      <c r="F91" s="1"/>
      <c r="G91" s="7"/>
      <c r="H91" s="124"/>
      <c r="I91" s="124"/>
      <c r="J91" s="7"/>
      <c r="K91" s="7"/>
      <c r="L91" s="7"/>
      <c r="M91" s="7"/>
      <c r="N91" s="7"/>
      <c r="O91" s="7"/>
      <c r="P91" s="7"/>
      <c r="Q91" s="7"/>
      <c r="R91" s="7"/>
      <c r="S91" s="7"/>
      <c r="T91" s="7"/>
      <c r="U91" s="7"/>
      <c r="V91" s="7"/>
      <c r="W91" s="7"/>
      <c r="X91" s="7"/>
      <c r="Y91" s="7"/>
      <c r="Z91" s="7"/>
      <c r="AA91" s="7"/>
      <c r="AB91" s="7"/>
      <c r="AC91" s="7"/>
    </row>
    <row r="92">
      <c r="A92" s="7"/>
      <c r="B92" s="7"/>
      <c r="C92" s="7"/>
      <c r="D92" s="1"/>
      <c r="E92" s="1"/>
      <c r="F92" s="1"/>
      <c r="G92" s="7"/>
      <c r="H92" s="124"/>
      <c r="I92" s="124"/>
      <c r="J92" s="7"/>
      <c r="K92" s="7"/>
      <c r="L92" s="7"/>
      <c r="M92" s="7"/>
      <c r="N92" s="7"/>
      <c r="O92" s="7"/>
      <c r="P92" s="7"/>
      <c r="Q92" s="7"/>
      <c r="R92" s="7"/>
      <c r="S92" s="7"/>
      <c r="T92" s="7"/>
      <c r="U92" s="7"/>
      <c r="V92" s="7"/>
      <c r="W92" s="7"/>
      <c r="X92" s="7"/>
      <c r="Y92" s="7"/>
      <c r="Z92" s="7"/>
      <c r="AA92" s="7"/>
      <c r="AB92" s="7"/>
      <c r="AC92" s="7"/>
    </row>
    <row r="93">
      <c r="A93" s="7"/>
      <c r="B93" s="7"/>
      <c r="C93" s="7"/>
      <c r="D93" s="1"/>
      <c r="E93" s="1"/>
      <c r="F93" s="1"/>
      <c r="G93" s="7"/>
      <c r="H93" s="124"/>
      <c r="I93" s="124"/>
      <c r="J93" s="7"/>
      <c r="K93" s="7"/>
      <c r="L93" s="7"/>
      <c r="M93" s="7"/>
      <c r="N93" s="7"/>
      <c r="O93" s="7"/>
      <c r="P93" s="7"/>
      <c r="Q93" s="7"/>
      <c r="R93" s="7"/>
      <c r="S93" s="7"/>
      <c r="T93" s="7"/>
      <c r="U93" s="7"/>
      <c r="V93" s="7"/>
      <c r="W93" s="7"/>
      <c r="X93" s="7"/>
      <c r="Y93" s="7"/>
      <c r="Z93" s="7"/>
      <c r="AA93" s="7"/>
      <c r="AB93" s="7"/>
      <c r="AC93" s="7"/>
    </row>
    <row r="94">
      <c r="A94" s="7"/>
      <c r="B94" s="7"/>
      <c r="C94" s="7"/>
      <c r="D94" s="1"/>
      <c r="E94" s="1"/>
      <c r="F94" s="1"/>
      <c r="G94" s="7"/>
      <c r="H94" s="124"/>
      <c r="I94" s="124"/>
      <c r="J94" s="7"/>
      <c r="K94" s="7"/>
      <c r="L94" s="7"/>
      <c r="M94" s="7"/>
      <c r="N94" s="7"/>
      <c r="O94" s="7"/>
      <c r="P94" s="7"/>
      <c r="Q94" s="7"/>
      <c r="R94" s="7"/>
      <c r="S94" s="7"/>
      <c r="T94" s="7"/>
      <c r="U94" s="7"/>
      <c r="V94" s="7"/>
      <c r="W94" s="7"/>
      <c r="X94" s="7"/>
      <c r="Y94" s="7"/>
      <c r="Z94" s="7"/>
      <c r="AA94" s="7"/>
      <c r="AB94" s="7"/>
      <c r="AC94" s="7"/>
    </row>
    <row r="95">
      <c r="A95" s="7"/>
      <c r="B95" s="7"/>
      <c r="C95" s="7"/>
      <c r="D95" s="1"/>
      <c r="E95" s="1"/>
      <c r="F95" s="1"/>
      <c r="G95" s="7"/>
      <c r="H95" s="124"/>
      <c r="I95" s="124"/>
      <c r="J95" s="7"/>
      <c r="K95" s="7"/>
      <c r="L95" s="7"/>
      <c r="M95" s="7"/>
      <c r="N95" s="7"/>
      <c r="O95" s="7"/>
      <c r="P95" s="7"/>
      <c r="Q95" s="7"/>
      <c r="R95" s="7"/>
      <c r="S95" s="7"/>
      <c r="T95" s="7"/>
      <c r="U95" s="7"/>
      <c r="V95" s="7"/>
      <c r="W95" s="7"/>
      <c r="X95" s="7"/>
      <c r="Y95" s="7"/>
      <c r="Z95" s="7"/>
      <c r="AA95" s="7"/>
      <c r="AB95" s="7"/>
      <c r="AC95" s="7"/>
    </row>
    <row r="96">
      <c r="A96" s="7"/>
      <c r="B96" s="7"/>
      <c r="C96" s="7"/>
      <c r="D96" s="1"/>
      <c r="E96" s="1"/>
      <c r="F96" s="1"/>
      <c r="G96" s="7"/>
      <c r="H96" s="124"/>
      <c r="I96" s="124"/>
      <c r="J96" s="7"/>
      <c r="K96" s="7"/>
      <c r="L96" s="7"/>
      <c r="M96" s="7"/>
      <c r="N96" s="7"/>
      <c r="O96" s="7"/>
      <c r="P96" s="7"/>
      <c r="Q96" s="7"/>
      <c r="R96" s="7"/>
      <c r="S96" s="7"/>
      <c r="T96" s="7"/>
      <c r="U96" s="7"/>
      <c r="V96" s="7"/>
      <c r="W96" s="7"/>
      <c r="X96" s="7"/>
      <c r="Y96" s="7"/>
      <c r="Z96" s="7"/>
      <c r="AA96" s="7"/>
      <c r="AB96" s="7"/>
      <c r="AC96" s="7"/>
    </row>
    <row r="97">
      <c r="A97" s="7"/>
      <c r="B97" s="7"/>
      <c r="C97" s="7"/>
      <c r="D97" s="1"/>
      <c r="E97" s="1"/>
      <c r="F97" s="1"/>
      <c r="G97" s="7"/>
      <c r="H97" s="124"/>
      <c r="I97" s="124"/>
      <c r="J97" s="7"/>
      <c r="K97" s="7"/>
      <c r="L97" s="7"/>
      <c r="M97" s="7"/>
      <c r="N97" s="7"/>
      <c r="O97" s="7"/>
      <c r="P97" s="7"/>
      <c r="Q97" s="7"/>
      <c r="R97" s="7"/>
      <c r="S97" s="7"/>
      <c r="T97" s="7"/>
      <c r="U97" s="7"/>
      <c r="V97" s="7"/>
      <c r="W97" s="7"/>
      <c r="X97" s="7"/>
      <c r="Y97" s="7"/>
      <c r="Z97" s="7"/>
      <c r="AA97" s="7"/>
      <c r="AB97" s="7"/>
      <c r="AC97" s="7"/>
    </row>
    <row r="98">
      <c r="A98" s="7"/>
      <c r="B98" s="7"/>
      <c r="C98" s="7"/>
      <c r="D98" s="1"/>
      <c r="E98" s="1"/>
      <c r="F98" s="1"/>
      <c r="G98" s="7"/>
      <c r="H98" s="124"/>
      <c r="I98" s="124"/>
      <c r="J98" s="7"/>
      <c r="K98" s="7"/>
      <c r="L98" s="7"/>
      <c r="M98" s="7"/>
      <c r="N98" s="7"/>
      <c r="O98" s="7"/>
      <c r="P98" s="7"/>
      <c r="Q98" s="7"/>
      <c r="R98" s="7"/>
      <c r="S98" s="7"/>
      <c r="T98" s="7"/>
      <c r="U98" s="7"/>
      <c r="V98" s="7"/>
      <c r="W98" s="7"/>
      <c r="X98" s="7"/>
      <c r="Y98" s="7"/>
      <c r="Z98" s="7"/>
      <c r="AA98" s="7"/>
      <c r="AB98" s="7"/>
      <c r="AC98" s="7"/>
    </row>
    <row r="99">
      <c r="A99" s="7"/>
      <c r="B99" s="7"/>
      <c r="C99" s="7"/>
      <c r="D99" s="1"/>
      <c r="E99" s="1"/>
      <c r="F99" s="1"/>
      <c r="G99" s="7"/>
      <c r="H99" s="124"/>
      <c r="I99" s="124"/>
      <c r="J99" s="7"/>
      <c r="K99" s="7"/>
      <c r="L99" s="7"/>
      <c r="M99" s="7"/>
      <c r="N99" s="7"/>
      <c r="O99" s="7"/>
      <c r="P99" s="7"/>
      <c r="Q99" s="7"/>
      <c r="R99" s="7"/>
      <c r="S99" s="7"/>
      <c r="T99" s="7"/>
      <c r="U99" s="7"/>
      <c r="V99" s="7"/>
      <c r="W99" s="7"/>
      <c r="X99" s="7"/>
      <c r="Y99" s="7"/>
      <c r="Z99" s="7"/>
      <c r="AA99" s="7"/>
      <c r="AB99" s="7"/>
      <c r="AC99" s="7"/>
    </row>
    <row r="100">
      <c r="A100" s="7"/>
      <c r="B100" s="7"/>
      <c r="C100" s="7"/>
      <c r="D100" s="1"/>
      <c r="E100" s="1"/>
      <c r="F100" s="1"/>
      <c r="G100" s="7"/>
      <c r="H100" s="124"/>
      <c r="I100" s="124"/>
      <c r="J100" s="7"/>
      <c r="K100" s="7"/>
      <c r="L100" s="7"/>
      <c r="M100" s="7"/>
      <c r="N100" s="7"/>
      <c r="O100" s="7"/>
      <c r="P100" s="7"/>
      <c r="Q100" s="7"/>
      <c r="R100" s="7"/>
      <c r="S100" s="7"/>
      <c r="T100" s="7"/>
      <c r="U100" s="7"/>
      <c r="V100" s="7"/>
      <c r="W100" s="7"/>
      <c r="X100" s="7"/>
      <c r="Y100" s="7"/>
      <c r="Z100" s="7"/>
      <c r="AA100" s="7"/>
      <c r="AB100" s="7"/>
      <c r="AC100" s="7"/>
    </row>
    <row r="101">
      <c r="A101" s="7"/>
      <c r="B101" s="7"/>
      <c r="C101" s="7"/>
      <c r="D101" s="1"/>
      <c r="E101" s="1"/>
      <c r="F101" s="1"/>
      <c r="G101" s="7"/>
      <c r="H101" s="124"/>
      <c r="I101" s="124"/>
      <c r="J101" s="7"/>
      <c r="K101" s="7"/>
      <c r="L101" s="7"/>
      <c r="M101" s="7"/>
      <c r="N101" s="7"/>
      <c r="O101" s="7"/>
      <c r="P101" s="7"/>
      <c r="Q101" s="7"/>
      <c r="R101" s="7"/>
      <c r="S101" s="7"/>
      <c r="T101" s="7"/>
      <c r="U101" s="7"/>
      <c r="V101" s="7"/>
      <c r="W101" s="7"/>
      <c r="X101" s="7"/>
      <c r="Y101" s="7"/>
      <c r="Z101" s="7"/>
      <c r="AA101" s="7"/>
      <c r="AB101" s="7"/>
      <c r="AC101" s="7"/>
    </row>
    <row r="102">
      <c r="A102" s="7"/>
      <c r="B102" s="7"/>
      <c r="C102" s="7"/>
      <c r="D102" s="1"/>
      <c r="E102" s="1"/>
      <c r="F102" s="1"/>
      <c r="G102" s="7"/>
      <c r="H102" s="124"/>
      <c r="I102" s="124"/>
      <c r="J102" s="7"/>
      <c r="K102" s="7"/>
      <c r="L102" s="7"/>
      <c r="M102" s="7"/>
      <c r="N102" s="7"/>
      <c r="O102" s="7"/>
      <c r="P102" s="7"/>
      <c r="Q102" s="7"/>
      <c r="R102" s="7"/>
      <c r="S102" s="7"/>
      <c r="T102" s="7"/>
      <c r="U102" s="7"/>
      <c r="V102" s="7"/>
      <c r="W102" s="7"/>
      <c r="X102" s="7"/>
      <c r="Y102" s="7"/>
      <c r="Z102" s="7"/>
      <c r="AA102" s="7"/>
      <c r="AB102" s="7"/>
      <c r="AC102" s="7"/>
    </row>
    <row r="103">
      <c r="A103" s="7"/>
      <c r="B103" s="7"/>
      <c r="C103" s="7"/>
      <c r="D103" s="1"/>
      <c r="E103" s="1"/>
      <c r="F103" s="1"/>
      <c r="G103" s="7"/>
      <c r="H103" s="124"/>
      <c r="I103" s="124"/>
      <c r="J103" s="7"/>
      <c r="K103" s="7"/>
      <c r="L103" s="7"/>
      <c r="M103" s="7"/>
      <c r="N103" s="7"/>
      <c r="O103" s="7"/>
      <c r="P103" s="7"/>
      <c r="Q103" s="7"/>
      <c r="R103" s="7"/>
      <c r="S103" s="7"/>
      <c r="T103" s="7"/>
      <c r="U103" s="7"/>
      <c r="V103" s="7"/>
      <c r="W103" s="7"/>
      <c r="X103" s="7"/>
      <c r="Y103" s="7"/>
      <c r="Z103" s="7"/>
      <c r="AA103" s="7"/>
      <c r="AB103" s="7"/>
      <c r="AC103" s="7"/>
    </row>
    <row r="104">
      <c r="A104" s="7"/>
      <c r="B104" s="7"/>
      <c r="C104" s="7"/>
      <c r="D104" s="1"/>
      <c r="E104" s="1"/>
      <c r="F104" s="1"/>
      <c r="G104" s="7"/>
      <c r="H104" s="124"/>
      <c r="I104" s="124"/>
      <c r="J104" s="7"/>
      <c r="K104" s="7"/>
      <c r="L104" s="7"/>
      <c r="M104" s="7"/>
      <c r="N104" s="7"/>
      <c r="O104" s="7"/>
      <c r="P104" s="7"/>
      <c r="Q104" s="7"/>
      <c r="R104" s="7"/>
      <c r="S104" s="7"/>
      <c r="T104" s="7"/>
      <c r="U104" s="7"/>
      <c r="V104" s="7"/>
      <c r="W104" s="7"/>
      <c r="X104" s="7"/>
      <c r="Y104" s="7"/>
      <c r="Z104" s="7"/>
      <c r="AA104" s="7"/>
      <c r="AB104" s="7"/>
      <c r="AC104" s="7"/>
    </row>
    <row r="105">
      <c r="A105" s="7"/>
      <c r="B105" s="7"/>
      <c r="C105" s="7"/>
      <c r="D105" s="1"/>
      <c r="E105" s="1"/>
      <c r="F105" s="1"/>
      <c r="G105" s="7"/>
      <c r="H105" s="124"/>
      <c r="I105" s="124"/>
      <c r="J105" s="7"/>
      <c r="K105" s="7"/>
      <c r="L105" s="7"/>
      <c r="M105" s="7"/>
      <c r="N105" s="7"/>
      <c r="O105" s="7"/>
      <c r="P105" s="7"/>
      <c r="Q105" s="7"/>
      <c r="R105" s="7"/>
      <c r="S105" s="7"/>
      <c r="T105" s="7"/>
      <c r="U105" s="7"/>
      <c r="V105" s="7"/>
      <c r="W105" s="7"/>
      <c r="X105" s="7"/>
      <c r="Y105" s="7"/>
      <c r="Z105" s="7"/>
      <c r="AA105" s="7"/>
      <c r="AB105" s="7"/>
      <c r="AC105" s="7"/>
    </row>
    <row r="106">
      <c r="A106" s="7"/>
      <c r="B106" s="7"/>
      <c r="C106" s="7"/>
      <c r="D106" s="1"/>
      <c r="E106" s="1"/>
      <c r="F106" s="1"/>
      <c r="G106" s="7"/>
      <c r="H106" s="124"/>
      <c r="I106" s="124"/>
      <c r="J106" s="7"/>
      <c r="K106" s="7"/>
      <c r="L106" s="7"/>
      <c r="M106" s="7"/>
      <c r="N106" s="7"/>
      <c r="O106" s="7"/>
      <c r="P106" s="7"/>
      <c r="Q106" s="7"/>
      <c r="R106" s="7"/>
      <c r="S106" s="7"/>
      <c r="T106" s="7"/>
      <c r="U106" s="7"/>
      <c r="V106" s="7"/>
      <c r="W106" s="7"/>
      <c r="X106" s="7"/>
      <c r="Y106" s="7"/>
      <c r="Z106" s="7"/>
      <c r="AA106" s="7"/>
      <c r="AB106" s="7"/>
      <c r="AC106" s="7"/>
    </row>
    <row r="107">
      <c r="A107" s="7"/>
      <c r="B107" s="7"/>
      <c r="C107" s="7"/>
      <c r="D107" s="1"/>
      <c r="E107" s="1"/>
      <c r="F107" s="1"/>
      <c r="G107" s="7"/>
      <c r="H107" s="124"/>
      <c r="I107" s="124"/>
      <c r="J107" s="7"/>
      <c r="K107" s="7"/>
      <c r="L107" s="7"/>
      <c r="M107" s="7"/>
      <c r="N107" s="7"/>
      <c r="O107" s="7"/>
      <c r="P107" s="7"/>
      <c r="Q107" s="7"/>
      <c r="R107" s="7"/>
      <c r="S107" s="7"/>
      <c r="T107" s="7"/>
      <c r="U107" s="7"/>
      <c r="V107" s="7"/>
      <c r="W107" s="7"/>
      <c r="X107" s="7"/>
      <c r="Y107" s="7"/>
      <c r="Z107" s="7"/>
      <c r="AA107" s="7"/>
      <c r="AB107" s="7"/>
      <c r="AC107" s="7"/>
    </row>
    <row r="108">
      <c r="A108" s="7"/>
      <c r="B108" s="7"/>
      <c r="C108" s="7"/>
      <c r="D108" s="1"/>
      <c r="E108" s="1"/>
      <c r="F108" s="1"/>
      <c r="G108" s="7"/>
      <c r="H108" s="124"/>
      <c r="I108" s="124"/>
      <c r="J108" s="7"/>
      <c r="K108" s="7"/>
      <c r="L108" s="7"/>
      <c r="M108" s="7"/>
      <c r="N108" s="7"/>
      <c r="O108" s="7"/>
      <c r="P108" s="7"/>
      <c r="Q108" s="7"/>
      <c r="R108" s="7"/>
      <c r="S108" s="7"/>
      <c r="T108" s="7"/>
      <c r="U108" s="7"/>
      <c r="V108" s="7"/>
      <c r="W108" s="7"/>
      <c r="X108" s="7"/>
      <c r="Y108" s="7"/>
      <c r="Z108" s="7"/>
      <c r="AA108" s="7"/>
      <c r="AB108" s="7"/>
      <c r="AC108" s="7"/>
    </row>
    <row r="109">
      <c r="A109" s="7"/>
      <c r="B109" s="7"/>
      <c r="C109" s="7"/>
      <c r="D109" s="1"/>
      <c r="E109" s="1"/>
      <c r="F109" s="1"/>
      <c r="G109" s="7"/>
      <c r="H109" s="124"/>
      <c r="I109" s="124"/>
      <c r="J109" s="7"/>
      <c r="K109" s="7"/>
      <c r="L109" s="7"/>
      <c r="M109" s="7"/>
      <c r="N109" s="7"/>
      <c r="O109" s="7"/>
      <c r="P109" s="7"/>
      <c r="Q109" s="7"/>
      <c r="R109" s="7"/>
      <c r="S109" s="7"/>
      <c r="T109" s="7"/>
      <c r="U109" s="7"/>
      <c r="V109" s="7"/>
      <c r="W109" s="7"/>
      <c r="X109" s="7"/>
      <c r="Y109" s="7"/>
      <c r="Z109" s="7"/>
      <c r="AA109" s="7"/>
      <c r="AB109" s="7"/>
      <c r="AC109" s="7"/>
    </row>
    <row r="110">
      <c r="A110" s="7"/>
      <c r="B110" s="7"/>
      <c r="C110" s="7"/>
      <c r="D110" s="1"/>
      <c r="E110" s="1"/>
      <c r="F110" s="1"/>
      <c r="G110" s="7"/>
      <c r="H110" s="124"/>
      <c r="I110" s="124"/>
      <c r="J110" s="7"/>
      <c r="K110" s="7"/>
      <c r="L110" s="7"/>
      <c r="M110" s="7"/>
      <c r="N110" s="7"/>
      <c r="O110" s="7"/>
      <c r="P110" s="7"/>
      <c r="Q110" s="7"/>
      <c r="R110" s="7"/>
      <c r="S110" s="7"/>
      <c r="T110" s="7"/>
      <c r="U110" s="7"/>
      <c r="V110" s="7"/>
      <c r="W110" s="7"/>
      <c r="X110" s="7"/>
      <c r="Y110" s="7"/>
      <c r="Z110" s="7"/>
      <c r="AA110" s="7"/>
      <c r="AB110" s="7"/>
      <c r="AC110" s="7"/>
    </row>
    <row r="111">
      <c r="A111" s="7"/>
      <c r="B111" s="7"/>
      <c r="C111" s="7"/>
      <c r="D111" s="1"/>
      <c r="E111" s="1"/>
      <c r="F111" s="1"/>
      <c r="G111" s="7"/>
      <c r="H111" s="124"/>
      <c r="I111" s="124"/>
      <c r="J111" s="7"/>
      <c r="K111" s="7"/>
      <c r="L111" s="7"/>
      <c r="M111" s="7"/>
      <c r="N111" s="7"/>
      <c r="O111" s="7"/>
      <c r="P111" s="7"/>
      <c r="Q111" s="7"/>
      <c r="R111" s="7"/>
      <c r="S111" s="7"/>
      <c r="T111" s="7"/>
      <c r="U111" s="7"/>
      <c r="V111" s="7"/>
      <c r="W111" s="7"/>
      <c r="X111" s="7"/>
      <c r="Y111" s="7"/>
      <c r="Z111" s="7"/>
      <c r="AA111" s="7"/>
      <c r="AB111" s="7"/>
      <c r="AC111" s="7"/>
    </row>
    <row r="112">
      <c r="A112" s="7"/>
      <c r="B112" s="7"/>
      <c r="C112" s="7"/>
      <c r="D112" s="1"/>
      <c r="E112" s="1"/>
      <c r="F112" s="1"/>
      <c r="G112" s="7"/>
      <c r="H112" s="124"/>
      <c r="I112" s="124"/>
      <c r="J112" s="7"/>
      <c r="K112" s="7"/>
      <c r="L112" s="7"/>
      <c r="M112" s="7"/>
      <c r="N112" s="7"/>
      <c r="O112" s="7"/>
      <c r="P112" s="7"/>
      <c r="Q112" s="7"/>
      <c r="R112" s="7"/>
      <c r="S112" s="7"/>
      <c r="T112" s="7"/>
      <c r="U112" s="7"/>
      <c r="V112" s="7"/>
      <c r="W112" s="7"/>
      <c r="X112" s="7"/>
      <c r="Y112" s="7"/>
      <c r="Z112" s="7"/>
      <c r="AA112" s="7"/>
      <c r="AB112" s="7"/>
      <c r="AC112" s="7"/>
    </row>
    <row r="113">
      <c r="A113" s="7"/>
      <c r="B113" s="7"/>
      <c r="C113" s="7"/>
      <c r="D113" s="1"/>
      <c r="E113" s="1"/>
      <c r="F113" s="1"/>
      <c r="G113" s="7"/>
      <c r="H113" s="124"/>
      <c r="I113" s="124"/>
      <c r="J113" s="7"/>
      <c r="K113" s="7"/>
      <c r="L113" s="7"/>
      <c r="M113" s="7"/>
      <c r="N113" s="7"/>
      <c r="O113" s="7"/>
      <c r="P113" s="7"/>
      <c r="Q113" s="7"/>
      <c r="R113" s="7"/>
      <c r="S113" s="7"/>
      <c r="T113" s="7"/>
      <c r="U113" s="7"/>
      <c r="V113" s="7"/>
      <c r="W113" s="7"/>
      <c r="X113" s="7"/>
      <c r="Y113" s="7"/>
      <c r="Z113" s="7"/>
      <c r="AA113" s="7"/>
      <c r="AB113" s="7"/>
      <c r="AC113" s="7"/>
    </row>
    <row r="114">
      <c r="A114" s="7"/>
      <c r="B114" s="7"/>
      <c r="C114" s="7"/>
      <c r="D114" s="1"/>
      <c r="E114" s="1"/>
      <c r="F114" s="1"/>
      <c r="G114" s="7"/>
      <c r="H114" s="124"/>
      <c r="I114" s="124"/>
      <c r="J114" s="7"/>
      <c r="K114" s="7"/>
      <c r="L114" s="7"/>
      <c r="M114" s="7"/>
      <c r="N114" s="7"/>
      <c r="O114" s="7"/>
      <c r="P114" s="7"/>
      <c r="Q114" s="7"/>
      <c r="R114" s="7"/>
      <c r="S114" s="7"/>
      <c r="T114" s="7"/>
      <c r="U114" s="7"/>
      <c r="V114" s="7"/>
      <c r="W114" s="7"/>
      <c r="X114" s="7"/>
      <c r="Y114" s="7"/>
      <c r="Z114" s="7"/>
      <c r="AA114" s="7"/>
      <c r="AB114" s="7"/>
      <c r="AC114" s="7"/>
    </row>
    <row r="115">
      <c r="A115" s="7"/>
      <c r="B115" s="7"/>
      <c r="C115" s="7"/>
      <c r="D115" s="1"/>
      <c r="E115" s="1"/>
      <c r="F115" s="1"/>
      <c r="G115" s="7"/>
      <c r="H115" s="124"/>
      <c r="I115" s="124"/>
      <c r="J115" s="7"/>
      <c r="K115" s="7"/>
      <c r="L115" s="7"/>
      <c r="M115" s="7"/>
      <c r="N115" s="7"/>
      <c r="O115" s="7"/>
      <c r="P115" s="7"/>
      <c r="Q115" s="7"/>
      <c r="R115" s="7"/>
      <c r="S115" s="7"/>
      <c r="T115" s="7"/>
      <c r="U115" s="7"/>
      <c r="V115" s="7"/>
      <c r="W115" s="7"/>
      <c r="X115" s="7"/>
      <c r="Y115" s="7"/>
      <c r="Z115" s="7"/>
      <c r="AA115" s="7"/>
      <c r="AB115" s="7"/>
      <c r="AC115" s="7"/>
    </row>
    <row r="116">
      <c r="A116" s="7"/>
      <c r="B116" s="7"/>
      <c r="C116" s="7"/>
      <c r="D116" s="1"/>
      <c r="E116" s="1"/>
      <c r="F116" s="1"/>
      <c r="G116" s="7"/>
      <c r="H116" s="124"/>
      <c r="I116" s="124"/>
      <c r="J116" s="7"/>
      <c r="K116" s="7"/>
      <c r="L116" s="7"/>
      <c r="M116" s="7"/>
      <c r="N116" s="7"/>
      <c r="O116" s="7"/>
      <c r="P116" s="7"/>
      <c r="Q116" s="7"/>
      <c r="R116" s="7"/>
      <c r="S116" s="7"/>
      <c r="T116" s="7"/>
      <c r="U116" s="7"/>
      <c r="V116" s="7"/>
      <c r="W116" s="7"/>
      <c r="X116" s="7"/>
      <c r="Y116" s="7"/>
      <c r="Z116" s="7"/>
      <c r="AA116" s="7"/>
      <c r="AB116" s="7"/>
      <c r="AC116" s="7"/>
    </row>
    <row r="117">
      <c r="A117" s="7"/>
      <c r="B117" s="7"/>
      <c r="C117" s="7"/>
      <c r="D117" s="1"/>
      <c r="E117" s="1"/>
      <c r="F117" s="1"/>
      <c r="G117" s="7"/>
      <c r="H117" s="124"/>
      <c r="I117" s="124"/>
      <c r="J117" s="7"/>
      <c r="K117" s="7"/>
      <c r="L117" s="7"/>
      <c r="M117" s="7"/>
      <c r="N117" s="7"/>
      <c r="O117" s="7"/>
      <c r="P117" s="7"/>
      <c r="Q117" s="7"/>
      <c r="R117" s="7"/>
      <c r="S117" s="7"/>
      <c r="T117" s="7"/>
      <c r="U117" s="7"/>
      <c r="V117" s="7"/>
      <c r="W117" s="7"/>
      <c r="X117" s="7"/>
      <c r="Y117" s="7"/>
      <c r="Z117" s="7"/>
      <c r="AA117" s="7"/>
      <c r="AB117" s="7"/>
      <c r="AC117" s="7"/>
    </row>
    <row r="118">
      <c r="A118" s="7"/>
      <c r="B118" s="7"/>
      <c r="C118" s="7"/>
      <c r="D118" s="1"/>
      <c r="E118" s="1"/>
      <c r="F118" s="1"/>
      <c r="G118" s="7"/>
      <c r="H118" s="124"/>
      <c r="I118" s="124"/>
      <c r="J118" s="7"/>
      <c r="K118" s="7"/>
      <c r="L118" s="7"/>
      <c r="M118" s="7"/>
      <c r="N118" s="7"/>
      <c r="O118" s="7"/>
      <c r="P118" s="7"/>
      <c r="Q118" s="7"/>
      <c r="R118" s="7"/>
      <c r="S118" s="7"/>
      <c r="T118" s="7"/>
      <c r="U118" s="7"/>
      <c r="V118" s="7"/>
      <c r="W118" s="7"/>
      <c r="X118" s="7"/>
      <c r="Y118" s="7"/>
      <c r="Z118" s="7"/>
      <c r="AA118" s="7"/>
      <c r="AB118" s="7"/>
      <c r="AC118" s="7"/>
    </row>
    <row r="119">
      <c r="A119" s="7"/>
      <c r="B119" s="7"/>
      <c r="C119" s="7"/>
      <c r="D119" s="1"/>
      <c r="E119" s="1"/>
      <c r="F119" s="1"/>
      <c r="G119" s="7"/>
      <c r="H119" s="124"/>
      <c r="I119" s="124"/>
      <c r="J119" s="7"/>
      <c r="K119" s="7"/>
      <c r="L119" s="7"/>
      <c r="M119" s="7"/>
      <c r="N119" s="7"/>
      <c r="O119" s="7"/>
      <c r="P119" s="7"/>
      <c r="Q119" s="7"/>
      <c r="R119" s="7"/>
      <c r="S119" s="7"/>
      <c r="T119" s="7"/>
      <c r="U119" s="7"/>
      <c r="V119" s="7"/>
      <c r="W119" s="7"/>
      <c r="X119" s="7"/>
      <c r="Y119" s="7"/>
      <c r="Z119" s="7"/>
      <c r="AA119" s="7"/>
      <c r="AB119" s="7"/>
      <c r="AC119" s="7"/>
    </row>
    <row r="120">
      <c r="A120" s="7"/>
      <c r="B120" s="7"/>
      <c r="C120" s="7"/>
      <c r="D120" s="1"/>
      <c r="E120" s="1"/>
      <c r="F120" s="1"/>
      <c r="G120" s="7"/>
      <c r="H120" s="124"/>
      <c r="I120" s="124"/>
      <c r="J120" s="7"/>
      <c r="K120" s="7"/>
      <c r="L120" s="7"/>
      <c r="M120" s="7"/>
      <c r="N120" s="7"/>
      <c r="O120" s="7"/>
      <c r="P120" s="7"/>
      <c r="Q120" s="7"/>
      <c r="R120" s="7"/>
      <c r="S120" s="7"/>
      <c r="T120" s="7"/>
      <c r="U120" s="7"/>
      <c r="V120" s="7"/>
      <c r="W120" s="7"/>
      <c r="X120" s="7"/>
      <c r="Y120" s="7"/>
      <c r="Z120" s="7"/>
      <c r="AA120" s="7"/>
      <c r="AB120" s="7"/>
      <c r="AC120" s="7"/>
    </row>
    <row r="121">
      <c r="A121" s="7"/>
      <c r="B121" s="7"/>
      <c r="C121" s="7"/>
      <c r="D121" s="1"/>
      <c r="E121" s="1"/>
      <c r="F121" s="1"/>
      <c r="G121" s="7"/>
      <c r="H121" s="124"/>
      <c r="I121" s="124"/>
      <c r="J121" s="7"/>
      <c r="K121" s="7"/>
      <c r="L121" s="7"/>
      <c r="M121" s="7"/>
      <c r="N121" s="7"/>
      <c r="O121" s="7"/>
      <c r="P121" s="7"/>
      <c r="Q121" s="7"/>
      <c r="R121" s="7"/>
      <c r="S121" s="7"/>
      <c r="T121" s="7"/>
      <c r="U121" s="7"/>
      <c r="V121" s="7"/>
      <c r="W121" s="7"/>
      <c r="X121" s="7"/>
      <c r="Y121" s="7"/>
      <c r="Z121" s="7"/>
      <c r="AA121" s="7"/>
      <c r="AB121" s="7"/>
      <c r="AC121" s="7"/>
    </row>
    <row r="122">
      <c r="A122" s="7"/>
      <c r="B122" s="7"/>
      <c r="C122" s="7"/>
      <c r="D122" s="1"/>
      <c r="E122" s="1"/>
      <c r="F122" s="1"/>
      <c r="G122" s="7"/>
      <c r="H122" s="124"/>
      <c r="I122" s="124"/>
      <c r="J122" s="7"/>
      <c r="K122" s="7"/>
      <c r="L122" s="7"/>
      <c r="M122" s="7"/>
      <c r="N122" s="7"/>
      <c r="O122" s="7"/>
      <c r="P122" s="7"/>
      <c r="Q122" s="7"/>
      <c r="R122" s="7"/>
      <c r="S122" s="7"/>
      <c r="T122" s="7"/>
      <c r="U122" s="7"/>
      <c r="V122" s="7"/>
      <c r="W122" s="7"/>
      <c r="X122" s="7"/>
      <c r="Y122" s="7"/>
      <c r="Z122" s="7"/>
      <c r="AA122" s="7"/>
      <c r="AB122" s="7"/>
      <c r="AC122" s="7"/>
    </row>
    <row r="123">
      <c r="A123" s="7"/>
      <c r="B123" s="7"/>
      <c r="C123" s="7"/>
      <c r="D123" s="1"/>
      <c r="E123" s="1"/>
      <c r="F123" s="1"/>
      <c r="G123" s="7"/>
      <c r="H123" s="124"/>
      <c r="I123" s="124"/>
      <c r="J123" s="7"/>
      <c r="K123" s="7"/>
      <c r="L123" s="7"/>
      <c r="M123" s="7"/>
      <c r="N123" s="7"/>
      <c r="O123" s="7"/>
      <c r="P123" s="7"/>
      <c r="Q123" s="7"/>
      <c r="R123" s="7"/>
      <c r="S123" s="7"/>
      <c r="T123" s="7"/>
      <c r="U123" s="7"/>
      <c r="V123" s="7"/>
      <c r="W123" s="7"/>
      <c r="X123" s="7"/>
      <c r="Y123" s="7"/>
      <c r="Z123" s="7"/>
      <c r="AA123" s="7"/>
      <c r="AB123" s="7"/>
      <c r="AC123" s="7"/>
    </row>
    <row r="124">
      <c r="A124" s="7"/>
      <c r="B124" s="7"/>
      <c r="C124" s="7"/>
      <c r="D124" s="1"/>
      <c r="E124" s="1"/>
      <c r="F124" s="1"/>
      <c r="G124" s="7"/>
      <c r="H124" s="124"/>
      <c r="I124" s="124"/>
      <c r="J124" s="7"/>
      <c r="K124" s="7"/>
      <c r="L124" s="7"/>
      <c r="M124" s="7"/>
      <c r="N124" s="7"/>
      <c r="O124" s="7"/>
      <c r="P124" s="7"/>
      <c r="Q124" s="7"/>
      <c r="R124" s="7"/>
      <c r="S124" s="7"/>
      <c r="T124" s="7"/>
      <c r="U124" s="7"/>
      <c r="V124" s="7"/>
      <c r="W124" s="7"/>
      <c r="X124" s="7"/>
      <c r="Y124" s="7"/>
      <c r="Z124" s="7"/>
      <c r="AA124" s="7"/>
      <c r="AB124" s="7"/>
      <c r="AC124" s="7"/>
    </row>
    <row r="125">
      <c r="A125" s="7"/>
      <c r="B125" s="7"/>
      <c r="C125" s="7"/>
      <c r="D125" s="1"/>
      <c r="E125" s="1"/>
      <c r="F125" s="1"/>
      <c r="G125" s="7"/>
      <c r="H125" s="124"/>
      <c r="I125" s="124"/>
      <c r="J125" s="7"/>
      <c r="K125" s="7"/>
      <c r="L125" s="7"/>
      <c r="M125" s="7"/>
      <c r="N125" s="7"/>
      <c r="O125" s="7"/>
      <c r="P125" s="7"/>
      <c r="Q125" s="7"/>
      <c r="R125" s="7"/>
      <c r="S125" s="7"/>
      <c r="T125" s="7"/>
      <c r="U125" s="7"/>
      <c r="V125" s="7"/>
      <c r="W125" s="7"/>
      <c r="X125" s="7"/>
      <c r="Y125" s="7"/>
      <c r="Z125" s="7"/>
      <c r="AA125" s="7"/>
      <c r="AB125" s="7"/>
      <c r="AC125" s="7"/>
    </row>
    <row r="126">
      <c r="A126" s="7"/>
      <c r="B126" s="7"/>
      <c r="C126" s="7"/>
      <c r="D126" s="1"/>
      <c r="E126" s="1"/>
      <c r="F126" s="1"/>
      <c r="G126" s="7"/>
      <c r="H126" s="124"/>
      <c r="I126" s="124"/>
      <c r="J126" s="7"/>
      <c r="K126" s="7"/>
      <c r="L126" s="7"/>
      <c r="M126" s="7"/>
      <c r="N126" s="7"/>
      <c r="O126" s="7"/>
      <c r="P126" s="7"/>
      <c r="Q126" s="7"/>
      <c r="R126" s="7"/>
      <c r="S126" s="7"/>
      <c r="T126" s="7"/>
      <c r="U126" s="7"/>
      <c r="V126" s="7"/>
      <c r="W126" s="7"/>
      <c r="X126" s="7"/>
      <c r="Y126" s="7"/>
      <c r="Z126" s="7"/>
      <c r="AA126" s="7"/>
      <c r="AB126" s="7"/>
      <c r="AC126" s="7"/>
    </row>
    <row r="127">
      <c r="A127" s="7"/>
      <c r="B127" s="7"/>
      <c r="C127" s="7"/>
      <c r="D127" s="1"/>
      <c r="E127" s="1"/>
      <c r="F127" s="1"/>
      <c r="G127" s="7"/>
      <c r="H127" s="124"/>
      <c r="I127" s="124"/>
      <c r="J127" s="7"/>
      <c r="K127" s="7"/>
      <c r="L127" s="7"/>
      <c r="M127" s="7"/>
      <c r="N127" s="7"/>
      <c r="O127" s="7"/>
      <c r="P127" s="7"/>
      <c r="Q127" s="7"/>
      <c r="R127" s="7"/>
      <c r="S127" s="7"/>
      <c r="T127" s="7"/>
      <c r="U127" s="7"/>
      <c r="V127" s="7"/>
      <c r="W127" s="7"/>
      <c r="X127" s="7"/>
      <c r="Y127" s="7"/>
      <c r="Z127" s="7"/>
      <c r="AA127" s="7"/>
      <c r="AB127" s="7"/>
      <c r="AC127" s="7"/>
    </row>
    <row r="128">
      <c r="A128" s="7"/>
      <c r="B128" s="7"/>
      <c r="C128" s="7"/>
      <c r="D128" s="1"/>
      <c r="E128" s="1"/>
      <c r="F128" s="1"/>
      <c r="G128" s="7"/>
      <c r="H128" s="124"/>
      <c r="I128" s="124"/>
      <c r="J128" s="7"/>
      <c r="K128" s="7"/>
      <c r="L128" s="7"/>
      <c r="M128" s="7"/>
      <c r="N128" s="7"/>
      <c r="O128" s="7"/>
      <c r="P128" s="7"/>
      <c r="Q128" s="7"/>
      <c r="R128" s="7"/>
      <c r="S128" s="7"/>
      <c r="T128" s="7"/>
      <c r="U128" s="7"/>
      <c r="V128" s="7"/>
      <c r="W128" s="7"/>
      <c r="X128" s="7"/>
      <c r="Y128" s="7"/>
      <c r="Z128" s="7"/>
      <c r="AA128" s="7"/>
      <c r="AB128" s="7"/>
      <c r="AC128" s="7"/>
    </row>
    <row r="129">
      <c r="A129" s="7"/>
      <c r="B129" s="7"/>
      <c r="C129" s="7"/>
      <c r="D129" s="1"/>
      <c r="E129" s="1"/>
      <c r="F129" s="1"/>
      <c r="G129" s="7"/>
      <c r="H129" s="124"/>
      <c r="I129" s="124"/>
      <c r="J129" s="7"/>
      <c r="K129" s="7"/>
      <c r="L129" s="7"/>
      <c r="M129" s="7"/>
      <c r="N129" s="7"/>
      <c r="O129" s="7"/>
      <c r="P129" s="7"/>
      <c r="Q129" s="7"/>
      <c r="R129" s="7"/>
      <c r="S129" s="7"/>
      <c r="T129" s="7"/>
      <c r="U129" s="7"/>
      <c r="V129" s="7"/>
      <c r="W129" s="7"/>
      <c r="X129" s="7"/>
      <c r="Y129" s="7"/>
      <c r="Z129" s="7"/>
      <c r="AA129" s="7"/>
      <c r="AB129" s="7"/>
      <c r="AC129" s="7"/>
    </row>
    <row r="130">
      <c r="A130" s="7"/>
      <c r="B130" s="7"/>
      <c r="C130" s="7"/>
      <c r="D130" s="1"/>
      <c r="E130" s="1"/>
      <c r="F130" s="1"/>
      <c r="G130" s="7"/>
      <c r="H130" s="124"/>
      <c r="I130" s="124"/>
      <c r="J130" s="7"/>
      <c r="K130" s="7"/>
      <c r="L130" s="7"/>
      <c r="M130" s="7"/>
      <c r="N130" s="7"/>
      <c r="O130" s="7"/>
      <c r="P130" s="7"/>
      <c r="Q130" s="7"/>
      <c r="R130" s="7"/>
      <c r="S130" s="7"/>
      <c r="T130" s="7"/>
      <c r="U130" s="7"/>
      <c r="V130" s="7"/>
      <c r="W130" s="7"/>
      <c r="X130" s="7"/>
      <c r="Y130" s="7"/>
      <c r="Z130" s="7"/>
      <c r="AA130" s="7"/>
      <c r="AB130" s="7"/>
      <c r="AC130" s="7"/>
    </row>
    <row r="131">
      <c r="A131" s="7"/>
      <c r="B131" s="7"/>
      <c r="C131" s="7"/>
      <c r="D131" s="1"/>
      <c r="E131" s="1"/>
      <c r="F131" s="1"/>
      <c r="G131" s="7"/>
      <c r="H131" s="124"/>
      <c r="I131" s="124"/>
      <c r="J131" s="7"/>
      <c r="K131" s="7"/>
      <c r="L131" s="7"/>
      <c r="M131" s="7"/>
      <c r="N131" s="7"/>
      <c r="O131" s="7"/>
      <c r="P131" s="7"/>
      <c r="Q131" s="7"/>
      <c r="R131" s="7"/>
      <c r="S131" s="7"/>
      <c r="T131" s="7"/>
      <c r="U131" s="7"/>
      <c r="V131" s="7"/>
      <c r="W131" s="7"/>
      <c r="X131" s="7"/>
      <c r="Y131" s="7"/>
      <c r="Z131" s="7"/>
      <c r="AA131" s="7"/>
      <c r="AB131" s="7"/>
      <c r="AC131" s="7"/>
    </row>
    <row r="132">
      <c r="A132" s="7"/>
      <c r="B132" s="7"/>
      <c r="C132" s="7"/>
      <c r="D132" s="1"/>
      <c r="E132" s="1"/>
      <c r="F132" s="1"/>
      <c r="G132" s="7"/>
      <c r="H132" s="124"/>
      <c r="I132" s="124"/>
      <c r="J132" s="7"/>
      <c r="K132" s="7"/>
      <c r="L132" s="7"/>
      <c r="M132" s="7"/>
      <c r="N132" s="7"/>
      <c r="O132" s="7"/>
      <c r="P132" s="7"/>
      <c r="Q132" s="7"/>
      <c r="R132" s="7"/>
      <c r="S132" s="7"/>
      <c r="T132" s="7"/>
      <c r="U132" s="7"/>
      <c r="V132" s="7"/>
      <c r="W132" s="7"/>
      <c r="X132" s="7"/>
      <c r="Y132" s="7"/>
      <c r="Z132" s="7"/>
      <c r="AA132" s="7"/>
      <c r="AB132" s="7"/>
      <c r="AC132" s="7"/>
    </row>
    <row r="133">
      <c r="A133" s="7"/>
      <c r="B133" s="7"/>
      <c r="C133" s="7"/>
      <c r="D133" s="1"/>
      <c r="E133" s="1"/>
      <c r="F133" s="1"/>
      <c r="G133" s="7"/>
      <c r="H133" s="124"/>
      <c r="I133" s="124"/>
      <c r="J133" s="7"/>
      <c r="K133" s="7"/>
      <c r="L133" s="7"/>
      <c r="M133" s="7"/>
      <c r="N133" s="7"/>
      <c r="O133" s="7"/>
      <c r="P133" s="7"/>
      <c r="Q133" s="7"/>
      <c r="R133" s="7"/>
      <c r="S133" s="7"/>
      <c r="T133" s="7"/>
      <c r="U133" s="7"/>
      <c r="V133" s="7"/>
      <c r="W133" s="7"/>
      <c r="X133" s="7"/>
      <c r="Y133" s="7"/>
      <c r="Z133" s="7"/>
      <c r="AA133" s="7"/>
      <c r="AB133" s="7"/>
      <c r="AC133" s="7"/>
    </row>
    <row r="134">
      <c r="A134" s="7"/>
      <c r="B134" s="7"/>
      <c r="C134" s="7"/>
      <c r="D134" s="1"/>
      <c r="E134" s="1"/>
      <c r="F134" s="1"/>
      <c r="G134" s="7"/>
      <c r="H134" s="124"/>
      <c r="I134" s="124"/>
      <c r="J134" s="7"/>
      <c r="K134" s="7"/>
      <c r="L134" s="7"/>
      <c r="M134" s="7"/>
      <c r="N134" s="7"/>
      <c r="O134" s="7"/>
      <c r="P134" s="7"/>
      <c r="Q134" s="7"/>
      <c r="R134" s="7"/>
      <c r="S134" s="7"/>
      <c r="T134" s="7"/>
      <c r="U134" s="7"/>
      <c r="V134" s="7"/>
      <c r="W134" s="7"/>
      <c r="X134" s="7"/>
      <c r="Y134" s="7"/>
      <c r="Z134" s="7"/>
      <c r="AA134" s="7"/>
      <c r="AB134" s="7"/>
      <c r="AC134" s="7"/>
    </row>
    <row r="135">
      <c r="A135" s="7"/>
      <c r="B135" s="7"/>
      <c r="C135" s="7"/>
      <c r="D135" s="1"/>
      <c r="E135" s="1"/>
      <c r="F135" s="1"/>
      <c r="G135" s="7"/>
      <c r="H135" s="124"/>
      <c r="I135" s="124"/>
      <c r="J135" s="7"/>
      <c r="K135" s="7"/>
      <c r="L135" s="7"/>
      <c r="M135" s="7"/>
      <c r="N135" s="7"/>
      <c r="O135" s="7"/>
      <c r="P135" s="7"/>
      <c r="Q135" s="7"/>
      <c r="R135" s="7"/>
      <c r="S135" s="7"/>
      <c r="T135" s="7"/>
      <c r="U135" s="7"/>
      <c r="V135" s="7"/>
      <c r="W135" s="7"/>
      <c r="X135" s="7"/>
      <c r="Y135" s="7"/>
      <c r="Z135" s="7"/>
      <c r="AA135" s="7"/>
      <c r="AB135" s="7"/>
      <c r="AC135" s="7"/>
    </row>
    <row r="136">
      <c r="A136" s="7"/>
      <c r="B136" s="7"/>
      <c r="C136" s="7"/>
      <c r="D136" s="1"/>
      <c r="E136" s="1"/>
      <c r="F136" s="1"/>
      <c r="G136" s="7"/>
      <c r="H136" s="124"/>
      <c r="I136" s="124"/>
      <c r="J136" s="7"/>
      <c r="K136" s="7"/>
      <c r="L136" s="7"/>
      <c r="M136" s="7"/>
      <c r="N136" s="7"/>
      <c r="O136" s="7"/>
      <c r="P136" s="7"/>
      <c r="Q136" s="7"/>
      <c r="R136" s="7"/>
      <c r="S136" s="7"/>
      <c r="T136" s="7"/>
      <c r="U136" s="7"/>
      <c r="V136" s="7"/>
      <c r="W136" s="7"/>
      <c r="X136" s="7"/>
      <c r="Y136" s="7"/>
      <c r="Z136" s="7"/>
      <c r="AA136" s="7"/>
      <c r="AB136" s="7"/>
      <c r="AC136" s="7"/>
    </row>
    <row r="137">
      <c r="A137" s="7"/>
      <c r="B137" s="7"/>
      <c r="C137" s="7"/>
      <c r="D137" s="1"/>
      <c r="E137" s="1"/>
      <c r="F137" s="1"/>
      <c r="G137" s="7"/>
      <c r="H137" s="124"/>
      <c r="I137" s="124"/>
      <c r="J137" s="7"/>
      <c r="K137" s="7"/>
      <c r="L137" s="7"/>
      <c r="M137" s="7"/>
      <c r="N137" s="7"/>
      <c r="O137" s="7"/>
      <c r="P137" s="7"/>
      <c r="Q137" s="7"/>
      <c r="R137" s="7"/>
      <c r="S137" s="7"/>
      <c r="T137" s="7"/>
      <c r="U137" s="7"/>
      <c r="V137" s="7"/>
      <c r="W137" s="7"/>
      <c r="X137" s="7"/>
      <c r="Y137" s="7"/>
      <c r="Z137" s="7"/>
      <c r="AA137" s="7"/>
      <c r="AB137" s="7"/>
      <c r="AC137" s="7"/>
    </row>
    <row r="138">
      <c r="A138" s="7"/>
      <c r="B138" s="7"/>
      <c r="C138" s="7"/>
      <c r="D138" s="1"/>
      <c r="E138" s="1"/>
      <c r="F138" s="1"/>
      <c r="G138" s="7"/>
      <c r="H138" s="124"/>
      <c r="I138" s="124"/>
      <c r="J138" s="7"/>
      <c r="K138" s="7"/>
      <c r="L138" s="7"/>
      <c r="M138" s="7"/>
      <c r="N138" s="7"/>
      <c r="O138" s="7"/>
      <c r="P138" s="7"/>
      <c r="Q138" s="7"/>
      <c r="R138" s="7"/>
      <c r="S138" s="7"/>
      <c r="T138" s="7"/>
      <c r="U138" s="7"/>
      <c r="V138" s="7"/>
      <c r="W138" s="7"/>
      <c r="X138" s="7"/>
      <c r="Y138" s="7"/>
      <c r="Z138" s="7"/>
      <c r="AA138" s="7"/>
      <c r="AB138" s="7"/>
      <c r="AC138" s="7"/>
    </row>
    <row r="139">
      <c r="A139" s="7"/>
      <c r="B139" s="7"/>
      <c r="C139" s="7"/>
      <c r="D139" s="1"/>
      <c r="E139" s="1"/>
      <c r="F139" s="1"/>
      <c r="G139" s="7"/>
      <c r="H139" s="124"/>
      <c r="I139" s="124"/>
      <c r="J139" s="7"/>
      <c r="K139" s="7"/>
      <c r="L139" s="7"/>
      <c r="M139" s="7"/>
      <c r="N139" s="7"/>
      <c r="O139" s="7"/>
      <c r="P139" s="7"/>
      <c r="Q139" s="7"/>
      <c r="R139" s="7"/>
      <c r="S139" s="7"/>
      <c r="T139" s="7"/>
      <c r="U139" s="7"/>
      <c r="V139" s="7"/>
      <c r="W139" s="7"/>
      <c r="X139" s="7"/>
      <c r="Y139" s="7"/>
      <c r="Z139" s="7"/>
      <c r="AA139" s="7"/>
      <c r="AB139" s="7"/>
      <c r="AC139" s="7"/>
    </row>
    <row r="140">
      <c r="A140" s="7"/>
      <c r="B140" s="7"/>
      <c r="C140" s="7"/>
      <c r="D140" s="1"/>
      <c r="E140" s="1"/>
      <c r="F140" s="1"/>
      <c r="G140" s="7"/>
      <c r="H140" s="124"/>
      <c r="I140" s="124"/>
      <c r="J140" s="7"/>
      <c r="K140" s="7"/>
      <c r="L140" s="7"/>
      <c r="M140" s="7"/>
      <c r="N140" s="7"/>
      <c r="O140" s="7"/>
      <c r="P140" s="7"/>
      <c r="Q140" s="7"/>
      <c r="R140" s="7"/>
      <c r="S140" s="7"/>
      <c r="T140" s="7"/>
      <c r="U140" s="7"/>
      <c r="V140" s="7"/>
      <c r="W140" s="7"/>
      <c r="X140" s="7"/>
      <c r="Y140" s="7"/>
      <c r="Z140" s="7"/>
      <c r="AA140" s="7"/>
      <c r="AB140" s="7"/>
      <c r="AC140" s="7"/>
    </row>
    <row r="141">
      <c r="A141" s="7"/>
      <c r="B141" s="7"/>
      <c r="C141" s="7"/>
      <c r="D141" s="1"/>
      <c r="E141" s="1"/>
      <c r="F141" s="1"/>
      <c r="G141" s="7"/>
      <c r="H141" s="124"/>
      <c r="I141" s="124"/>
      <c r="J141" s="7"/>
      <c r="K141" s="7"/>
      <c r="L141" s="7"/>
      <c r="M141" s="7"/>
      <c r="N141" s="7"/>
      <c r="O141" s="7"/>
      <c r="P141" s="7"/>
      <c r="Q141" s="7"/>
      <c r="R141" s="7"/>
      <c r="S141" s="7"/>
      <c r="T141" s="7"/>
      <c r="U141" s="7"/>
      <c r="V141" s="7"/>
      <c r="W141" s="7"/>
      <c r="X141" s="7"/>
      <c r="Y141" s="7"/>
      <c r="Z141" s="7"/>
      <c r="AA141" s="7"/>
      <c r="AB141" s="7"/>
      <c r="AC141" s="7"/>
    </row>
    <row r="142">
      <c r="A142" s="7"/>
      <c r="B142" s="7"/>
      <c r="C142" s="7"/>
      <c r="D142" s="1"/>
      <c r="E142" s="1"/>
      <c r="F142" s="1"/>
      <c r="G142" s="7"/>
      <c r="H142" s="124"/>
      <c r="I142" s="124"/>
      <c r="J142" s="7"/>
      <c r="K142" s="7"/>
      <c r="L142" s="7"/>
      <c r="M142" s="7"/>
      <c r="N142" s="7"/>
      <c r="O142" s="7"/>
      <c r="P142" s="7"/>
      <c r="Q142" s="7"/>
      <c r="R142" s="7"/>
      <c r="S142" s="7"/>
      <c r="T142" s="7"/>
      <c r="U142" s="7"/>
      <c r="V142" s="7"/>
      <c r="W142" s="7"/>
      <c r="X142" s="7"/>
      <c r="Y142" s="7"/>
      <c r="Z142" s="7"/>
      <c r="AA142" s="7"/>
      <c r="AB142" s="7"/>
      <c r="AC142" s="7"/>
    </row>
    <row r="143">
      <c r="A143" s="7"/>
      <c r="B143" s="7"/>
      <c r="C143" s="7"/>
      <c r="D143" s="1"/>
      <c r="E143" s="1"/>
      <c r="F143" s="1"/>
      <c r="G143" s="7"/>
      <c r="H143" s="124"/>
      <c r="I143" s="124"/>
      <c r="J143" s="7"/>
      <c r="K143" s="7"/>
      <c r="L143" s="7"/>
      <c r="M143" s="7"/>
      <c r="N143" s="7"/>
      <c r="O143" s="7"/>
      <c r="P143" s="7"/>
      <c r="Q143" s="7"/>
      <c r="R143" s="7"/>
      <c r="S143" s="7"/>
      <c r="T143" s="7"/>
      <c r="U143" s="7"/>
      <c r="V143" s="7"/>
      <c r="W143" s="7"/>
      <c r="X143" s="7"/>
      <c r="Y143" s="7"/>
      <c r="Z143" s="7"/>
      <c r="AA143" s="7"/>
      <c r="AB143" s="7"/>
      <c r="AC143" s="7"/>
    </row>
    <row r="144">
      <c r="A144" s="7"/>
      <c r="B144" s="7"/>
      <c r="C144" s="7"/>
      <c r="D144" s="1"/>
      <c r="E144" s="1"/>
      <c r="F144" s="1"/>
      <c r="G144" s="7"/>
      <c r="H144" s="124"/>
      <c r="I144" s="124"/>
      <c r="J144" s="7"/>
      <c r="K144" s="7"/>
      <c r="L144" s="7"/>
      <c r="M144" s="7"/>
      <c r="N144" s="7"/>
      <c r="O144" s="7"/>
      <c r="P144" s="7"/>
      <c r="Q144" s="7"/>
      <c r="R144" s="7"/>
      <c r="S144" s="7"/>
      <c r="T144" s="7"/>
      <c r="U144" s="7"/>
      <c r="V144" s="7"/>
      <c r="W144" s="7"/>
      <c r="X144" s="7"/>
      <c r="Y144" s="7"/>
      <c r="Z144" s="7"/>
      <c r="AA144" s="7"/>
      <c r="AB144" s="7"/>
      <c r="AC144" s="7"/>
    </row>
    <row r="145">
      <c r="A145" s="7"/>
      <c r="B145" s="7"/>
      <c r="C145" s="7"/>
      <c r="D145" s="1"/>
      <c r="E145" s="1"/>
      <c r="F145" s="1"/>
      <c r="G145" s="7"/>
      <c r="H145" s="124"/>
      <c r="I145" s="124"/>
      <c r="J145" s="7"/>
      <c r="K145" s="7"/>
      <c r="L145" s="7"/>
      <c r="M145" s="7"/>
      <c r="N145" s="7"/>
      <c r="O145" s="7"/>
      <c r="P145" s="7"/>
      <c r="Q145" s="7"/>
      <c r="R145" s="7"/>
      <c r="S145" s="7"/>
      <c r="T145" s="7"/>
      <c r="U145" s="7"/>
      <c r="V145" s="7"/>
      <c r="W145" s="7"/>
      <c r="X145" s="7"/>
      <c r="Y145" s="7"/>
      <c r="Z145" s="7"/>
      <c r="AA145" s="7"/>
      <c r="AB145" s="7"/>
      <c r="AC145" s="7"/>
    </row>
    <row r="146">
      <c r="A146" s="7"/>
      <c r="B146" s="7"/>
      <c r="C146" s="7"/>
      <c r="D146" s="1"/>
      <c r="E146" s="1"/>
      <c r="F146" s="1"/>
      <c r="G146" s="7"/>
      <c r="H146" s="124"/>
      <c r="I146" s="124"/>
      <c r="J146" s="7"/>
      <c r="K146" s="7"/>
      <c r="L146" s="7"/>
      <c r="M146" s="7"/>
      <c r="N146" s="7"/>
      <c r="O146" s="7"/>
      <c r="P146" s="7"/>
      <c r="Q146" s="7"/>
      <c r="R146" s="7"/>
      <c r="S146" s="7"/>
      <c r="T146" s="7"/>
      <c r="U146" s="7"/>
      <c r="V146" s="7"/>
      <c r="W146" s="7"/>
      <c r="X146" s="7"/>
      <c r="Y146" s="7"/>
      <c r="Z146" s="7"/>
      <c r="AA146" s="7"/>
      <c r="AB146" s="7"/>
      <c r="AC146" s="7"/>
    </row>
    <row r="147">
      <c r="A147" s="7"/>
      <c r="B147" s="7"/>
      <c r="C147" s="7"/>
      <c r="D147" s="1"/>
      <c r="E147" s="1"/>
      <c r="F147" s="1"/>
      <c r="G147" s="7"/>
      <c r="H147" s="124"/>
      <c r="I147" s="124"/>
      <c r="J147" s="7"/>
      <c r="K147" s="7"/>
      <c r="L147" s="7"/>
      <c r="M147" s="7"/>
      <c r="N147" s="7"/>
      <c r="O147" s="7"/>
      <c r="P147" s="7"/>
      <c r="Q147" s="7"/>
      <c r="R147" s="7"/>
      <c r="S147" s="7"/>
      <c r="T147" s="7"/>
      <c r="U147" s="7"/>
      <c r="V147" s="7"/>
      <c r="W147" s="7"/>
      <c r="X147" s="7"/>
      <c r="Y147" s="7"/>
      <c r="Z147" s="7"/>
      <c r="AA147" s="7"/>
      <c r="AB147" s="7"/>
      <c r="AC147" s="7"/>
    </row>
    <row r="148">
      <c r="A148" s="7"/>
      <c r="B148" s="7"/>
      <c r="C148" s="7"/>
      <c r="D148" s="1"/>
      <c r="E148" s="1"/>
      <c r="F148" s="1"/>
      <c r="G148" s="7"/>
      <c r="H148" s="124"/>
      <c r="I148" s="124"/>
      <c r="J148" s="7"/>
      <c r="K148" s="7"/>
      <c r="L148" s="7"/>
      <c r="M148" s="7"/>
      <c r="N148" s="7"/>
      <c r="O148" s="7"/>
      <c r="P148" s="7"/>
      <c r="Q148" s="7"/>
      <c r="R148" s="7"/>
      <c r="S148" s="7"/>
      <c r="T148" s="7"/>
      <c r="U148" s="7"/>
      <c r="V148" s="7"/>
      <c r="W148" s="7"/>
      <c r="X148" s="7"/>
      <c r="Y148" s="7"/>
      <c r="Z148" s="7"/>
      <c r="AA148" s="7"/>
      <c r="AB148" s="7"/>
      <c r="AC148" s="7"/>
    </row>
    <row r="149">
      <c r="A149" s="7"/>
      <c r="B149" s="7"/>
      <c r="C149" s="7"/>
      <c r="D149" s="1"/>
      <c r="E149" s="1"/>
      <c r="F149" s="1"/>
      <c r="G149" s="7"/>
      <c r="H149" s="124"/>
      <c r="I149" s="124"/>
      <c r="J149" s="7"/>
      <c r="K149" s="7"/>
      <c r="L149" s="7"/>
      <c r="M149" s="7"/>
      <c r="N149" s="7"/>
      <c r="O149" s="7"/>
      <c r="P149" s="7"/>
      <c r="Q149" s="7"/>
      <c r="R149" s="7"/>
      <c r="S149" s="7"/>
      <c r="T149" s="7"/>
      <c r="U149" s="7"/>
      <c r="V149" s="7"/>
      <c r="W149" s="7"/>
      <c r="X149" s="7"/>
      <c r="Y149" s="7"/>
      <c r="Z149" s="7"/>
      <c r="AA149" s="7"/>
      <c r="AB149" s="7"/>
      <c r="AC149" s="7"/>
    </row>
    <row r="150">
      <c r="A150" s="7"/>
      <c r="B150" s="7"/>
      <c r="C150" s="7"/>
      <c r="D150" s="1"/>
      <c r="E150" s="1"/>
      <c r="F150" s="1"/>
      <c r="G150" s="7"/>
      <c r="H150" s="124"/>
      <c r="I150" s="124"/>
      <c r="J150" s="7"/>
      <c r="K150" s="7"/>
      <c r="L150" s="7"/>
      <c r="M150" s="7"/>
      <c r="N150" s="7"/>
      <c r="O150" s="7"/>
      <c r="P150" s="7"/>
      <c r="Q150" s="7"/>
      <c r="R150" s="7"/>
      <c r="S150" s="7"/>
      <c r="T150" s="7"/>
      <c r="U150" s="7"/>
      <c r="V150" s="7"/>
      <c r="W150" s="7"/>
      <c r="X150" s="7"/>
      <c r="Y150" s="7"/>
      <c r="Z150" s="7"/>
      <c r="AA150" s="7"/>
      <c r="AB150" s="7"/>
      <c r="AC150" s="7"/>
    </row>
    <row r="151">
      <c r="A151" s="7"/>
      <c r="B151" s="7"/>
      <c r="C151" s="7"/>
      <c r="D151" s="1"/>
      <c r="E151" s="1"/>
      <c r="F151" s="1"/>
      <c r="G151" s="7"/>
      <c r="H151" s="124"/>
      <c r="I151" s="124"/>
      <c r="J151" s="7"/>
      <c r="K151" s="7"/>
      <c r="L151" s="7"/>
      <c r="M151" s="7"/>
      <c r="N151" s="7"/>
      <c r="O151" s="7"/>
      <c r="P151" s="7"/>
      <c r="Q151" s="7"/>
      <c r="R151" s="7"/>
      <c r="S151" s="7"/>
      <c r="T151" s="7"/>
      <c r="U151" s="7"/>
      <c r="V151" s="7"/>
      <c r="W151" s="7"/>
      <c r="X151" s="7"/>
      <c r="Y151" s="7"/>
      <c r="Z151" s="7"/>
      <c r="AA151" s="7"/>
      <c r="AB151" s="7"/>
      <c r="AC151" s="7"/>
    </row>
    <row r="152">
      <c r="A152" s="7"/>
      <c r="B152" s="7"/>
      <c r="C152" s="7"/>
      <c r="D152" s="1"/>
      <c r="E152" s="1"/>
      <c r="F152" s="1"/>
      <c r="G152" s="7"/>
      <c r="H152" s="124"/>
      <c r="I152" s="124"/>
      <c r="J152" s="7"/>
      <c r="K152" s="7"/>
      <c r="L152" s="7"/>
      <c r="M152" s="7"/>
      <c r="N152" s="7"/>
      <c r="O152" s="7"/>
      <c r="P152" s="7"/>
      <c r="Q152" s="7"/>
      <c r="R152" s="7"/>
      <c r="S152" s="7"/>
      <c r="T152" s="7"/>
      <c r="U152" s="7"/>
      <c r="V152" s="7"/>
      <c r="W152" s="7"/>
      <c r="X152" s="7"/>
      <c r="Y152" s="7"/>
      <c r="Z152" s="7"/>
      <c r="AA152" s="7"/>
      <c r="AB152" s="7"/>
      <c r="AC152" s="7"/>
    </row>
    <row r="153">
      <c r="A153" s="7"/>
      <c r="B153" s="7"/>
      <c r="C153" s="7"/>
      <c r="D153" s="1"/>
      <c r="E153" s="1"/>
      <c r="F153" s="1"/>
      <c r="G153" s="7"/>
      <c r="H153" s="124"/>
      <c r="I153" s="124"/>
      <c r="J153" s="7"/>
      <c r="K153" s="7"/>
      <c r="L153" s="7"/>
      <c r="M153" s="7"/>
      <c r="N153" s="7"/>
      <c r="O153" s="7"/>
      <c r="P153" s="7"/>
      <c r="Q153" s="7"/>
      <c r="R153" s="7"/>
      <c r="S153" s="7"/>
      <c r="T153" s="7"/>
      <c r="U153" s="7"/>
      <c r="V153" s="7"/>
      <c r="W153" s="7"/>
      <c r="X153" s="7"/>
      <c r="Y153" s="7"/>
      <c r="Z153" s="7"/>
      <c r="AA153" s="7"/>
      <c r="AB153" s="7"/>
      <c r="AC153" s="7"/>
    </row>
    <row r="154">
      <c r="A154" s="7"/>
      <c r="B154" s="7"/>
      <c r="C154" s="7"/>
      <c r="D154" s="1"/>
      <c r="E154" s="1"/>
      <c r="F154" s="1"/>
      <c r="G154" s="7"/>
      <c r="H154" s="124"/>
      <c r="I154" s="124"/>
      <c r="J154" s="7"/>
      <c r="K154" s="7"/>
      <c r="L154" s="7"/>
      <c r="M154" s="7"/>
      <c r="N154" s="7"/>
      <c r="O154" s="7"/>
      <c r="P154" s="7"/>
      <c r="Q154" s="7"/>
      <c r="R154" s="7"/>
      <c r="S154" s="7"/>
      <c r="T154" s="7"/>
      <c r="U154" s="7"/>
      <c r="V154" s="7"/>
      <c r="W154" s="7"/>
      <c r="X154" s="7"/>
      <c r="Y154" s="7"/>
      <c r="Z154" s="7"/>
      <c r="AA154" s="7"/>
      <c r="AB154" s="7"/>
      <c r="AC154" s="7"/>
    </row>
    <row r="155">
      <c r="A155" s="7"/>
      <c r="B155" s="7"/>
      <c r="C155" s="7"/>
      <c r="D155" s="1"/>
      <c r="E155" s="1"/>
      <c r="F155" s="1"/>
      <c r="G155" s="7"/>
      <c r="H155" s="124"/>
      <c r="I155" s="124"/>
      <c r="J155" s="7"/>
      <c r="K155" s="7"/>
      <c r="L155" s="7"/>
      <c r="M155" s="7"/>
      <c r="N155" s="7"/>
      <c r="O155" s="7"/>
      <c r="P155" s="7"/>
      <c r="Q155" s="7"/>
      <c r="R155" s="7"/>
      <c r="S155" s="7"/>
      <c r="T155" s="7"/>
      <c r="U155" s="7"/>
      <c r="V155" s="7"/>
      <c r="W155" s="7"/>
      <c r="X155" s="7"/>
      <c r="Y155" s="7"/>
      <c r="Z155" s="7"/>
      <c r="AA155" s="7"/>
      <c r="AB155" s="7"/>
      <c r="AC155" s="7"/>
    </row>
    <row r="156">
      <c r="A156" s="7"/>
      <c r="B156" s="7"/>
      <c r="C156" s="7"/>
      <c r="D156" s="1"/>
      <c r="E156" s="1"/>
      <c r="F156" s="1"/>
      <c r="G156" s="7"/>
      <c r="H156" s="124"/>
      <c r="I156" s="124"/>
      <c r="J156" s="7"/>
      <c r="K156" s="7"/>
      <c r="L156" s="7"/>
      <c r="M156" s="7"/>
      <c r="N156" s="7"/>
      <c r="O156" s="7"/>
      <c r="P156" s="7"/>
      <c r="Q156" s="7"/>
      <c r="R156" s="7"/>
      <c r="S156" s="7"/>
      <c r="T156" s="7"/>
      <c r="U156" s="7"/>
      <c r="V156" s="7"/>
      <c r="W156" s="7"/>
      <c r="X156" s="7"/>
      <c r="Y156" s="7"/>
      <c r="Z156" s="7"/>
      <c r="AA156" s="7"/>
      <c r="AB156" s="7"/>
      <c r="AC156" s="7"/>
    </row>
    <row r="157">
      <c r="A157" s="7"/>
      <c r="B157" s="7"/>
      <c r="C157" s="7"/>
      <c r="D157" s="1"/>
      <c r="E157" s="1"/>
      <c r="F157" s="1"/>
      <c r="G157" s="7"/>
      <c r="H157" s="124"/>
      <c r="I157" s="124"/>
      <c r="J157" s="7"/>
      <c r="K157" s="7"/>
      <c r="L157" s="7"/>
      <c r="M157" s="7"/>
      <c r="N157" s="7"/>
      <c r="O157" s="7"/>
      <c r="P157" s="7"/>
      <c r="Q157" s="7"/>
      <c r="R157" s="7"/>
      <c r="S157" s="7"/>
      <c r="T157" s="7"/>
      <c r="U157" s="7"/>
      <c r="V157" s="7"/>
      <c r="W157" s="7"/>
      <c r="X157" s="7"/>
      <c r="Y157" s="7"/>
      <c r="Z157" s="7"/>
      <c r="AA157" s="7"/>
      <c r="AB157" s="7"/>
      <c r="AC157" s="7"/>
    </row>
    <row r="158">
      <c r="A158" s="7"/>
      <c r="B158" s="7"/>
      <c r="C158" s="7"/>
      <c r="D158" s="1"/>
      <c r="E158" s="1"/>
      <c r="F158" s="1"/>
      <c r="G158" s="7"/>
      <c r="H158" s="124"/>
      <c r="I158" s="124"/>
      <c r="J158" s="7"/>
      <c r="K158" s="7"/>
      <c r="L158" s="7"/>
      <c r="M158" s="7"/>
      <c r="N158" s="7"/>
      <c r="O158" s="7"/>
      <c r="P158" s="7"/>
      <c r="Q158" s="7"/>
      <c r="R158" s="7"/>
      <c r="S158" s="7"/>
      <c r="T158" s="7"/>
      <c r="U158" s="7"/>
      <c r="V158" s="7"/>
      <c r="W158" s="7"/>
      <c r="X158" s="7"/>
      <c r="Y158" s="7"/>
      <c r="Z158" s="7"/>
      <c r="AA158" s="7"/>
      <c r="AB158" s="7"/>
      <c r="AC158" s="7"/>
    </row>
    <row r="159">
      <c r="A159" s="7"/>
      <c r="B159" s="7"/>
      <c r="C159" s="7"/>
      <c r="D159" s="1"/>
      <c r="E159" s="1"/>
      <c r="F159" s="1"/>
      <c r="G159" s="7"/>
      <c r="H159" s="124"/>
      <c r="I159" s="124"/>
      <c r="J159" s="7"/>
      <c r="K159" s="7"/>
      <c r="L159" s="7"/>
      <c r="M159" s="7"/>
      <c r="N159" s="7"/>
      <c r="O159" s="7"/>
      <c r="P159" s="7"/>
      <c r="Q159" s="7"/>
      <c r="R159" s="7"/>
      <c r="S159" s="7"/>
      <c r="T159" s="7"/>
      <c r="U159" s="7"/>
      <c r="V159" s="7"/>
      <c r="W159" s="7"/>
      <c r="X159" s="7"/>
      <c r="Y159" s="7"/>
      <c r="Z159" s="7"/>
      <c r="AA159" s="7"/>
      <c r="AB159" s="7"/>
      <c r="AC159" s="7"/>
    </row>
    <row r="160">
      <c r="A160" s="7"/>
      <c r="B160" s="7"/>
      <c r="C160" s="7"/>
      <c r="D160" s="1"/>
      <c r="E160" s="1"/>
      <c r="F160" s="1"/>
      <c r="G160" s="7"/>
      <c r="H160" s="124"/>
      <c r="I160" s="124"/>
      <c r="J160" s="7"/>
      <c r="K160" s="7"/>
      <c r="L160" s="7"/>
      <c r="M160" s="7"/>
      <c r="N160" s="7"/>
      <c r="O160" s="7"/>
      <c r="P160" s="7"/>
      <c r="Q160" s="7"/>
      <c r="R160" s="7"/>
      <c r="S160" s="7"/>
      <c r="T160" s="7"/>
      <c r="U160" s="7"/>
      <c r="V160" s="7"/>
      <c r="W160" s="7"/>
      <c r="X160" s="7"/>
      <c r="Y160" s="7"/>
      <c r="Z160" s="7"/>
      <c r="AA160" s="7"/>
      <c r="AB160" s="7"/>
      <c r="AC160" s="7"/>
    </row>
    <row r="161">
      <c r="A161" s="7"/>
      <c r="B161" s="7"/>
      <c r="C161" s="7"/>
      <c r="D161" s="1"/>
      <c r="E161" s="1"/>
      <c r="F161" s="1"/>
      <c r="G161" s="7"/>
      <c r="H161" s="124"/>
      <c r="I161" s="124"/>
      <c r="J161" s="7"/>
      <c r="K161" s="7"/>
      <c r="L161" s="7"/>
      <c r="M161" s="7"/>
      <c r="N161" s="7"/>
      <c r="O161" s="7"/>
      <c r="P161" s="7"/>
      <c r="Q161" s="7"/>
      <c r="R161" s="7"/>
      <c r="S161" s="7"/>
      <c r="T161" s="7"/>
      <c r="U161" s="7"/>
      <c r="V161" s="7"/>
      <c r="W161" s="7"/>
      <c r="X161" s="7"/>
      <c r="Y161" s="7"/>
      <c r="Z161" s="7"/>
      <c r="AA161" s="7"/>
      <c r="AB161" s="7"/>
      <c r="AC161" s="7"/>
    </row>
    <row r="162">
      <c r="A162" s="7"/>
      <c r="B162" s="7"/>
      <c r="C162" s="7"/>
      <c r="D162" s="1"/>
      <c r="E162" s="1"/>
      <c r="F162" s="1"/>
      <c r="G162" s="7"/>
      <c r="H162" s="124"/>
      <c r="I162" s="124"/>
      <c r="J162" s="7"/>
      <c r="K162" s="7"/>
      <c r="L162" s="7"/>
      <c r="M162" s="7"/>
      <c r="N162" s="7"/>
      <c r="O162" s="7"/>
      <c r="P162" s="7"/>
      <c r="Q162" s="7"/>
      <c r="R162" s="7"/>
      <c r="S162" s="7"/>
      <c r="T162" s="7"/>
      <c r="U162" s="7"/>
      <c r="V162" s="7"/>
      <c r="W162" s="7"/>
      <c r="X162" s="7"/>
      <c r="Y162" s="7"/>
      <c r="Z162" s="7"/>
      <c r="AA162" s="7"/>
      <c r="AB162" s="7"/>
      <c r="AC162" s="7"/>
    </row>
    <row r="163">
      <c r="A163" s="7"/>
      <c r="B163" s="7"/>
      <c r="C163" s="7"/>
      <c r="D163" s="1"/>
      <c r="E163" s="1"/>
      <c r="F163" s="1"/>
      <c r="G163" s="7"/>
      <c r="H163" s="124"/>
      <c r="I163" s="124"/>
      <c r="J163" s="7"/>
      <c r="K163" s="7"/>
      <c r="L163" s="7"/>
      <c r="M163" s="7"/>
      <c r="N163" s="7"/>
      <c r="O163" s="7"/>
      <c r="P163" s="7"/>
      <c r="Q163" s="7"/>
      <c r="R163" s="7"/>
      <c r="S163" s="7"/>
      <c r="T163" s="7"/>
      <c r="U163" s="7"/>
      <c r="V163" s="7"/>
      <c r="W163" s="7"/>
      <c r="X163" s="7"/>
      <c r="Y163" s="7"/>
      <c r="Z163" s="7"/>
      <c r="AA163" s="7"/>
      <c r="AB163" s="7"/>
      <c r="AC163" s="7"/>
    </row>
    <row r="164">
      <c r="A164" s="7"/>
      <c r="B164" s="7"/>
      <c r="C164" s="7"/>
      <c r="D164" s="1"/>
      <c r="E164" s="1"/>
      <c r="F164" s="1"/>
      <c r="G164" s="7"/>
      <c r="H164" s="124"/>
      <c r="I164" s="124"/>
      <c r="J164" s="7"/>
      <c r="K164" s="7"/>
      <c r="L164" s="7"/>
      <c r="M164" s="7"/>
      <c r="N164" s="7"/>
      <c r="O164" s="7"/>
      <c r="P164" s="7"/>
      <c r="Q164" s="7"/>
      <c r="R164" s="7"/>
      <c r="S164" s="7"/>
      <c r="T164" s="7"/>
      <c r="U164" s="7"/>
      <c r="V164" s="7"/>
      <c r="W164" s="7"/>
      <c r="X164" s="7"/>
      <c r="Y164" s="7"/>
      <c r="Z164" s="7"/>
      <c r="AA164" s="7"/>
      <c r="AB164" s="7"/>
      <c r="AC164" s="7"/>
    </row>
    <row r="165">
      <c r="A165" s="7"/>
      <c r="B165" s="7"/>
      <c r="C165" s="7"/>
      <c r="D165" s="1"/>
      <c r="E165" s="1"/>
      <c r="F165" s="1"/>
      <c r="G165" s="7"/>
      <c r="H165" s="124"/>
      <c r="I165" s="124"/>
      <c r="J165" s="7"/>
      <c r="K165" s="7"/>
      <c r="L165" s="7"/>
      <c r="M165" s="7"/>
      <c r="N165" s="7"/>
      <c r="O165" s="7"/>
      <c r="P165" s="7"/>
      <c r="Q165" s="7"/>
      <c r="R165" s="7"/>
      <c r="S165" s="7"/>
      <c r="T165" s="7"/>
      <c r="U165" s="7"/>
      <c r="V165" s="7"/>
      <c r="W165" s="7"/>
      <c r="X165" s="7"/>
      <c r="Y165" s="7"/>
      <c r="Z165" s="7"/>
      <c r="AA165" s="7"/>
      <c r="AB165" s="7"/>
      <c r="AC165" s="7"/>
    </row>
    <row r="166">
      <c r="A166" s="7"/>
      <c r="B166" s="7"/>
      <c r="C166" s="7"/>
      <c r="D166" s="1"/>
      <c r="E166" s="1"/>
      <c r="F166" s="1"/>
      <c r="G166" s="7"/>
      <c r="H166" s="124"/>
      <c r="I166" s="124"/>
      <c r="J166" s="7"/>
      <c r="K166" s="7"/>
      <c r="L166" s="7"/>
      <c r="M166" s="7"/>
      <c r="N166" s="7"/>
      <c r="O166" s="7"/>
      <c r="P166" s="7"/>
      <c r="Q166" s="7"/>
      <c r="R166" s="7"/>
      <c r="S166" s="7"/>
      <c r="T166" s="7"/>
      <c r="U166" s="7"/>
      <c r="V166" s="7"/>
      <c r="W166" s="7"/>
      <c r="X166" s="7"/>
      <c r="Y166" s="7"/>
      <c r="Z166" s="7"/>
      <c r="AA166" s="7"/>
      <c r="AB166" s="7"/>
      <c r="AC166" s="7"/>
    </row>
    <row r="167">
      <c r="A167" s="7"/>
      <c r="B167" s="7"/>
      <c r="C167" s="7"/>
      <c r="D167" s="1"/>
      <c r="E167" s="1"/>
      <c r="F167" s="1"/>
      <c r="G167" s="7"/>
      <c r="H167" s="124"/>
      <c r="I167" s="124"/>
      <c r="J167" s="7"/>
      <c r="K167" s="7"/>
      <c r="L167" s="7"/>
      <c r="M167" s="7"/>
      <c r="N167" s="7"/>
      <c r="O167" s="7"/>
      <c r="P167" s="7"/>
      <c r="Q167" s="7"/>
      <c r="R167" s="7"/>
      <c r="S167" s="7"/>
      <c r="T167" s="7"/>
      <c r="U167" s="7"/>
      <c r="V167" s="7"/>
      <c r="W167" s="7"/>
      <c r="X167" s="7"/>
      <c r="Y167" s="7"/>
      <c r="Z167" s="7"/>
      <c r="AA167" s="7"/>
      <c r="AB167" s="7"/>
      <c r="AC167" s="7"/>
    </row>
    <row r="168">
      <c r="A168" s="7"/>
      <c r="B168" s="7"/>
      <c r="C168" s="7"/>
      <c r="D168" s="1"/>
      <c r="E168" s="1"/>
      <c r="F168" s="1"/>
      <c r="G168" s="7"/>
      <c r="H168" s="124"/>
      <c r="I168" s="124"/>
      <c r="J168" s="7"/>
      <c r="K168" s="7"/>
      <c r="L168" s="7"/>
      <c r="M168" s="7"/>
      <c r="N168" s="7"/>
      <c r="O168" s="7"/>
      <c r="P168" s="7"/>
      <c r="Q168" s="7"/>
      <c r="R168" s="7"/>
      <c r="S168" s="7"/>
      <c r="T168" s="7"/>
      <c r="U168" s="7"/>
      <c r="V168" s="7"/>
      <c r="W168" s="7"/>
      <c r="X168" s="7"/>
      <c r="Y168" s="7"/>
      <c r="Z168" s="7"/>
      <c r="AA168" s="7"/>
      <c r="AB168" s="7"/>
      <c r="AC168" s="7"/>
    </row>
    <row r="169">
      <c r="A169" s="7"/>
      <c r="B169" s="7"/>
      <c r="C169" s="7"/>
      <c r="D169" s="1"/>
      <c r="E169" s="1"/>
      <c r="F169" s="1"/>
      <c r="G169" s="7"/>
      <c r="H169" s="124"/>
      <c r="I169" s="124"/>
      <c r="J169" s="7"/>
      <c r="K169" s="7"/>
      <c r="L169" s="7"/>
      <c r="M169" s="7"/>
      <c r="N169" s="7"/>
      <c r="O169" s="7"/>
      <c r="P169" s="7"/>
      <c r="Q169" s="7"/>
      <c r="R169" s="7"/>
      <c r="S169" s="7"/>
      <c r="T169" s="7"/>
      <c r="U169" s="7"/>
      <c r="V169" s="7"/>
      <c r="W169" s="7"/>
      <c r="X169" s="7"/>
      <c r="Y169" s="7"/>
      <c r="Z169" s="7"/>
      <c r="AA169" s="7"/>
      <c r="AB169" s="7"/>
      <c r="AC169" s="7"/>
    </row>
    <row r="170">
      <c r="A170" s="7"/>
      <c r="B170" s="7"/>
      <c r="C170" s="7"/>
      <c r="D170" s="1"/>
      <c r="E170" s="1"/>
      <c r="F170" s="1"/>
      <c r="G170" s="7"/>
      <c r="H170" s="124"/>
      <c r="I170" s="124"/>
      <c r="J170" s="7"/>
      <c r="K170" s="7"/>
      <c r="L170" s="7"/>
      <c r="M170" s="7"/>
      <c r="N170" s="7"/>
      <c r="O170" s="7"/>
      <c r="P170" s="7"/>
      <c r="Q170" s="7"/>
      <c r="R170" s="7"/>
      <c r="S170" s="7"/>
      <c r="T170" s="7"/>
      <c r="U170" s="7"/>
      <c r="V170" s="7"/>
      <c r="W170" s="7"/>
      <c r="X170" s="7"/>
      <c r="Y170" s="7"/>
      <c r="Z170" s="7"/>
      <c r="AA170" s="7"/>
      <c r="AB170" s="7"/>
      <c r="AC170" s="7"/>
    </row>
    <row r="171">
      <c r="A171" s="7"/>
      <c r="B171" s="7"/>
      <c r="C171" s="7"/>
      <c r="D171" s="1"/>
      <c r="E171" s="1"/>
      <c r="F171" s="1"/>
      <c r="G171" s="7"/>
      <c r="H171" s="124"/>
      <c r="I171" s="124"/>
      <c r="J171" s="7"/>
      <c r="K171" s="7"/>
      <c r="L171" s="7"/>
      <c r="M171" s="7"/>
      <c r="N171" s="7"/>
      <c r="O171" s="7"/>
      <c r="P171" s="7"/>
      <c r="Q171" s="7"/>
      <c r="R171" s="7"/>
      <c r="S171" s="7"/>
      <c r="T171" s="7"/>
      <c r="U171" s="7"/>
      <c r="V171" s="7"/>
      <c r="W171" s="7"/>
      <c r="X171" s="7"/>
      <c r="Y171" s="7"/>
      <c r="Z171" s="7"/>
      <c r="AA171" s="7"/>
      <c r="AB171" s="7"/>
      <c r="AC171" s="7"/>
    </row>
    <row r="172">
      <c r="A172" s="7"/>
      <c r="B172" s="7"/>
      <c r="C172" s="7"/>
      <c r="D172" s="1"/>
      <c r="E172" s="1"/>
      <c r="F172" s="1"/>
      <c r="G172" s="7"/>
      <c r="H172" s="124"/>
      <c r="I172" s="124"/>
      <c r="J172" s="7"/>
      <c r="K172" s="7"/>
      <c r="L172" s="7"/>
      <c r="M172" s="7"/>
      <c r="N172" s="7"/>
      <c r="O172" s="7"/>
      <c r="P172" s="7"/>
      <c r="Q172" s="7"/>
      <c r="R172" s="7"/>
      <c r="S172" s="7"/>
      <c r="T172" s="7"/>
      <c r="U172" s="7"/>
      <c r="V172" s="7"/>
      <c r="W172" s="7"/>
      <c r="X172" s="7"/>
      <c r="Y172" s="7"/>
      <c r="Z172" s="7"/>
      <c r="AA172" s="7"/>
      <c r="AB172" s="7"/>
      <c r="AC172" s="7"/>
    </row>
    <row r="173">
      <c r="A173" s="7"/>
      <c r="B173" s="7"/>
      <c r="C173" s="7"/>
      <c r="D173" s="1"/>
      <c r="E173" s="1"/>
      <c r="F173" s="1"/>
      <c r="G173" s="7"/>
      <c r="H173" s="124"/>
      <c r="I173" s="124"/>
      <c r="J173" s="7"/>
      <c r="K173" s="7"/>
      <c r="L173" s="7"/>
      <c r="M173" s="7"/>
      <c r="N173" s="7"/>
      <c r="O173" s="7"/>
      <c r="P173" s="7"/>
      <c r="Q173" s="7"/>
      <c r="R173" s="7"/>
      <c r="S173" s="7"/>
      <c r="T173" s="7"/>
      <c r="U173" s="7"/>
      <c r="V173" s="7"/>
      <c r="W173" s="7"/>
      <c r="X173" s="7"/>
      <c r="Y173" s="7"/>
      <c r="Z173" s="7"/>
      <c r="AA173" s="7"/>
      <c r="AB173" s="7"/>
      <c r="AC173" s="7"/>
    </row>
    <row r="174">
      <c r="A174" s="7"/>
      <c r="B174" s="7"/>
      <c r="C174" s="7"/>
      <c r="D174" s="1"/>
      <c r="E174" s="1"/>
      <c r="F174" s="1"/>
      <c r="G174" s="7"/>
      <c r="H174" s="124"/>
      <c r="I174" s="124"/>
      <c r="J174" s="7"/>
      <c r="K174" s="7"/>
      <c r="L174" s="7"/>
      <c r="M174" s="7"/>
      <c r="N174" s="7"/>
      <c r="O174" s="7"/>
      <c r="P174" s="7"/>
      <c r="Q174" s="7"/>
      <c r="R174" s="7"/>
      <c r="S174" s="7"/>
      <c r="T174" s="7"/>
      <c r="U174" s="7"/>
      <c r="V174" s="7"/>
      <c r="W174" s="7"/>
      <c r="X174" s="7"/>
      <c r="Y174" s="7"/>
      <c r="Z174" s="7"/>
      <c r="AA174" s="7"/>
      <c r="AB174" s="7"/>
      <c r="AC174" s="7"/>
    </row>
    <row r="175">
      <c r="A175" s="7"/>
      <c r="B175" s="7"/>
      <c r="C175" s="7"/>
      <c r="D175" s="1"/>
      <c r="E175" s="1"/>
      <c r="F175" s="1"/>
      <c r="G175" s="7"/>
      <c r="H175" s="124"/>
      <c r="I175" s="124"/>
      <c r="J175" s="7"/>
      <c r="K175" s="7"/>
      <c r="L175" s="7"/>
      <c r="M175" s="7"/>
      <c r="N175" s="7"/>
      <c r="O175" s="7"/>
      <c r="P175" s="7"/>
      <c r="Q175" s="7"/>
      <c r="R175" s="7"/>
      <c r="S175" s="7"/>
      <c r="T175" s="7"/>
      <c r="U175" s="7"/>
      <c r="V175" s="7"/>
      <c r="W175" s="7"/>
      <c r="X175" s="7"/>
      <c r="Y175" s="7"/>
      <c r="Z175" s="7"/>
      <c r="AA175" s="7"/>
      <c r="AB175" s="7"/>
      <c r="AC175" s="7"/>
    </row>
    <row r="176">
      <c r="A176" s="7"/>
      <c r="B176" s="7"/>
      <c r="C176" s="7"/>
      <c r="D176" s="1"/>
      <c r="E176" s="1"/>
      <c r="F176" s="1"/>
      <c r="G176" s="7"/>
      <c r="H176" s="124"/>
      <c r="I176" s="124"/>
      <c r="J176" s="7"/>
      <c r="K176" s="7"/>
      <c r="L176" s="7"/>
      <c r="M176" s="7"/>
      <c r="N176" s="7"/>
      <c r="O176" s="7"/>
      <c r="P176" s="7"/>
      <c r="Q176" s="7"/>
      <c r="R176" s="7"/>
      <c r="S176" s="7"/>
      <c r="T176" s="7"/>
      <c r="U176" s="7"/>
      <c r="V176" s="7"/>
      <c r="W176" s="7"/>
      <c r="X176" s="7"/>
      <c r="Y176" s="7"/>
      <c r="Z176" s="7"/>
      <c r="AA176" s="7"/>
      <c r="AB176" s="7"/>
      <c r="AC176" s="7"/>
    </row>
    <row r="177">
      <c r="A177" s="7"/>
      <c r="B177" s="7"/>
      <c r="C177" s="7"/>
      <c r="D177" s="1"/>
      <c r="E177" s="1"/>
      <c r="F177" s="1"/>
      <c r="G177" s="7"/>
      <c r="H177" s="124"/>
      <c r="I177" s="124"/>
      <c r="J177" s="7"/>
      <c r="K177" s="7"/>
      <c r="L177" s="7"/>
      <c r="M177" s="7"/>
      <c r="N177" s="7"/>
      <c r="O177" s="7"/>
      <c r="P177" s="7"/>
      <c r="Q177" s="7"/>
      <c r="R177" s="7"/>
      <c r="S177" s="7"/>
      <c r="T177" s="7"/>
      <c r="U177" s="7"/>
      <c r="V177" s="7"/>
      <c r="W177" s="7"/>
      <c r="X177" s="7"/>
      <c r="Y177" s="7"/>
      <c r="Z177" s="7"/>
      <c r="AA177" s="7"/>
      <c r="AB177" s="7"/>
      <c r="AC177" s="7"/>
    </row>
    <row r="178">
      <c r="A178" s="7"/>
      <c r="B178" s="7"/>
      <c r="C178" s="7"/>
      <c r="D178" s="1"/>
      <c r="E178" s="1"/>
      <c r="F178" s="1"/>
      <c r="G178" s="7"/>
      <c r="H178" s="124"/>
      <c r="I178" s="124"/>
      <c r="J178" s="7"/>
      <c r="K178" s="7"/>
      <c r="L178" s="7"/>
      <c r="M178" s="7"/>
      <c r="N178" s="7"/>
      <c r="O178" s="7"/>
      <c r="P178" s="7"/>
      <c r="Q178" s="7"/>
      <c r="R178" s="7"/>
      <c r="S178" s="7"/>
      <c r="T178" s="7"/>
      <c r="U178" s="7"/>
      <c r="V178" s="7"/>
      <c r="W178" s="7"/>
      <c r="X178" s="7"/>
      <c r="Y178" s="7"/>
      <c r="Z178" s="7"/>
      <c r="AA178" s="7"/>
      <c r="AB178" s="7"/>
      <c r="AC178" s="7"/>
    </row>
    <row r="179">
      <c r="A179" s="7"/>
      <c r="B179" s="7"/>
      <c r="C179" s="7"/>
      <c r="D179" s="1"/>
      <c r="E179" s="1"/>
      <c r="F179" s="1"/>
      <c r="G179" s="7"/>
      <c r="H179" s="124"/>
      <c r="I179" s="124"/>
      <c r="J179" s="7"/>
      <c r="K179" s="7"/>
      <c r="L179" s="7"/>
      <c r="M179" s="7"/>
      <c r="N179" s="7"/>
      <c r="O179" s="7"/>
      <c r="P179" s="7"/>
      <c r="Q179" s="7"/>
      <c r="R179" s="7"/>
      <c r="S179" s="7"/>
      <c r="T179" s="7"/>
      <c r="U179" s="7"/>
      <c r="V179" s="7"/>
      <c r="W179" s="7"/>
      <c r="X179" s="7"/>
      <c r="Y179" s="7"/>
      <c r="Z179" s="7"/>
      <c r="AA179" s="7"/>
      <c r="AB179" s="7"/>
      <c r="AC179" s="7"/>
    </row>
    <row r="180">
      <c r="A180" s="7"/>
      <c r="B180" s="7"/>
      <c r="C180" s="7"/>
      <c r="D180" s="1"/>
      <c r="E180" s="1"/>
      <c r="F180" s="1"/>
      <c r="G180" s="7"/>
      <c r="H180" s="124"/>
      <c r="I180" s="124"/>
      <c r="J180" s="7"/>
      <c r="K180" s="7"/>
      <c r="L180" s="7"/>
      <c r="M180" s="7"/>
      <c r="N180" s="7"/>
      <c r="O180" s="7"/>
      <c r="P180" s="7"/>
      <c r="Q180" s="7"/>
      <c r="R180" s="7"/>
      <c r="S180" s="7"/>
      <c r="T180" s="7"/>
      <c r="U180" s="7"/>
      <c r="V180" s="7"/>
      <c r="W180" s="7"/>
      <c r="X180" s="7"/>
      <c r="Y180" s="7"/>
      <c r="Z180" s="7"/>
      <c r="AA180" s="7"/>
      <c r="AB180" s="7"/>
      <c r="AC180" s="7"/>
    </row>
    <row r="181">
      <c r="A181" s="7"/>
      <c r="B181" s="7"/>
      <c r="C181" s="7"/>
      <c r="D181" s="1"/>
      <c r="E181" s="1"/>
      <c r="F181" s="1"/>
      <c r="G181" s="7"/>
      <c r="H181" s="124"/>
      <c r="I181" s="124"/>
      <c r="J181" s="7"/>
      <c r="K181" s="7"/>
      <c r="L181" s="7"/>
      <c r="M181" s="7"/>
      <c r="N181" s="7"/>
      <c r="O181" s="7"/>
      <c r="P181" s="7"/>
      <c r="Q181" s="7"/>
      <c r="R181" s="7"/>
      <c r="S181" s="7"/>
      <c r="T181" s="7"/>
      <c r="U181" s="7"/>
      <c r="V181" s="7"/>
      <c r="W181" s="7"/>
      <c r="X181" s="7"/>
      <c r="Y181" s="7"/>
      <c r="Z181" s="7"/>
      <c r="AA181" s="7"/>
      <c r="AB181" s="7"/>
      <c r="AC181" s="7"/>
    </row>
    <row r="182">
      <c r="A182" s="7"/>
      <c r="B182" s="7"/>
      <c r="C182" s="7"/>
      <c r="D182" s="1"/>
      <c r="E182" s="1"/>
      <c r="F182" s="1"/>
      <c r="G182" s="7"/>
      <c r="H182" s="124"/>
      <c r="I182" s="124"/>
      <c r="J182" s="7"/>
      <c r="K182" s="7"/>
      <c r="L182" s="7"/>
      <c r="M182" s="7"/>
      <c r="N182" s="7"/>
      <c r="O182" s="7"/>
      <c r="P182" s="7"/>
      <c r="Q182" s="7"/>
      <c r="R182" s="7"/>
      <c r="S182" s="7"/>
      <c r="T182" s="7"/>
      <c r="U182" s="7"/>
      <c r="V182" s="7"/>
      <c r="W182" s="7"/>
      <c r="X182" s="7"/>
      <c r="Y182" s="7"/>
      <c r="Z182" s="7"/>
      <c r="AA182" s="7"/>
      <c r="AB182" s="7"/>
      <c r="AC182" s="7"/>
    </row>
    <row r="183">
      <c r="A183" s="7"/>
      <c r="B183" s="7"/>
      <c r="C183" s="7"/>
      <c r="D183" s="1"/>
      <c r="E183" s="1"/>
      <c r="F183" s="1"/>
      <c r="G183" s="7"/>
      <c r="H183" s="124"/>
      <c r="I183" s="124"/>
      <c r="J183" s="7"/>
      <c r="K183" s="7"/>
      <c r="L183" s="7"/>
      <c r="M183" s="7"/>
      <c r="N183" s="7"/>
      <c r="O183" s="7"/>
      <c r="P183" s="7"/>
      <c r="Q183" s="7"/>
      <c r="R183" s="7"/>
      <c r="S183" s="7"/>
      <c r="T183" s="7"/>
      <c r="U183" s="7"/>
      <c r="V183" s="7"/>
      <c r="W183" s="7"/>
      <c r="X183" s="7"/>
      <c r="Y183" s="7"/>
      <c r="Z183" s="7"/>
      <c r="AA183" s="7"/>
      <c r="AB183" s="7"/>
      <c r="AC183" s="7"/>
    </row>
    <row r="184">
      <c r="A184" s="7"/>
      <c r="B184" s="7"/>
      <c r="C184" s="7"/>
      <c r="D184" s="1"/>
      <c r="E184" s="1"/>
      <c r="F184" s="1"/>
      <c r="G184" s="7"/>
      <c r="H184" s="124"/>
      <c r="I184" s="124"/>
      <c r="J184" s="7"/>
      <c r="K184" s="7"/>
      <c r="L184" s="7"/>
      <c r="M184" s="7"/>
      <c r="N184" s="7"/>
      <c r="O184" s="7"/>
      <c r="P184" s="7"/>
      <c r="Q184" s="7"/>
      <c r="R184" s="7"/>
      <c r="S184" s="7"/>
      <c r="T184" s="7"/>
      <c r="U184" s="7"/>
      <c r="V184" s="7"/>
      <c r="W184" s="7"/>
      <c r="X184" s="7"/>
      <c r="Y184" s="7"/>
      <c r="Z184" s="7"/>
      <c r="AA184" s="7"/>
      <c r="AB184" s="7"/>
      <c r="AC184" s="7"/>
    </row>
    <row r="185">
      <c r="A185" s="7"/>
      <c r="B185" s="7"/>
      <c r="C185" s="7"/>
      <c r="D185" s="1"/>
      <c r="E185" s="1"/>
      <c r="F185" s="1"/>
      <c r="G185" s="7"/>
      <c r="H185" s="124"/>
      <c r="I185" s="124"/>
      <c r="J185" s="7"/>
      <c r="K185" s="7"/>
      <c r="L185" s="7"/>
      <c r="M185" s="7"/>
      <c r="N185" s="7"/>
      <c r="O185" s="7"/>
      <c r="P185" s="7"/>
      <c r="Q185" s="7"/>
      <c r="R185" s="7"/>
      <c r="S185" s="7"/>
      <c r="T185" s="7"/>
      <c r="U185" s="7"/>
      <c r="V185" s="7"/>
      <c r="W185" s="7"/>
      <c r="X185" s="7"/>
      <c r="Y185" s="7"/>
      <c r="Z185" s="7"/>
      <c r="AA185" s="7"/>
      <c r="AB185" s="7"/>
      <c r="AC185" s="7"/>
    </row>
    <row r="186">
      <c r="A186" s="7"/>
      <c r="B186" s="7"/>
      <c r="C186" s="7"/>
      <c r="D186" s="1"/>
      <c r="E186" s="1"/>
      <c r="F186" s="1"/>
      <c r="G186" s="7"/>
      <c r="H186" s="124"/>
      <c r="I186" s="124"/>
      <c r="J186" s="7"/>
      <c r="K186" s="7"/>
      <c r="L186" s="7"/>
      <c r="M186" s="7"/>
      <c r="N186" s="7"/>
      <c r="O186" s="7"/>
      <c r="P186" s="7"/>
      <c r="Q186" s="7"/>
      <c r="R186" s="7"/>
      <c r="S186" s="7"/>
      <c r="T186" s="7"/>
      <c r="U186" s="7"/>
      <c r="V186" s="7"/>
      <c r="W186" s="7"/>
      <c r="X186" s="7"/>
      <c r="Y186" s="7"/>
      <c r="Z186" s="7"/>
      <c r="AA186" s="7"/>
      <c r="AB186" s="7"/>
      <c r="AC186" s="7"/>
    </row>
    <row r="187">
      <c r="A187" s="7"/>
      <c r="B187" s="7"/>
      <c r="C187" s="7"/>
      <c r="D187" s="1"/>
      <c r="E187" s="1"/>
      <c r="F187" s="1"/>
      <c r="G187" s="7"/>
      <c r="H187" s="124"/>
      <c r="I187" s="124"/>
      <c r="J187" s="7"/>
      <c r="K187" s="7"/>
      <c r="L187" s="7"/>
      <c r="M187" s="7"/>
      <c r="N187" s="7"/>
      <c r="O187" s="7"/>
      <c r="P187" s="7"/>
      <c r="Q187" s="7"/>
      <c r="R187" s="7"/>
      <c r="S187" s="7"/>
      <c r="T187" s="7"/>
      <c r="U187" s="7"/>
      <c r="V187" s="7"/>
      <c r="W187" s="7"/>
      <c r="X187" s="7"/>
      <c r="Y187" s="7"/>
      <c r="Z187" s="7"/>
      <c r="AA187" s="7"/>
      <c r="AB187" s="7"/>
      <c r="AC187" s="7"/>
    </row>
    <row r="188">
      <c r="A188" s="7"/>
      <c r="B188" s="7"/>
      <c r="C188" s="7"/>
      <c r="D188" s="1"/>
      <c r="E188" s="1"/>
      <c r="F188" s="1"/>
      <c r="G188" s="7"/>
      <c r="H188" s="124"/>
      <c r="I188" s="124"/>
      <c r="J188" s="7"/>
      <c r="K188" s="7"/>
      <c r="L188" s="7"/>
      <c r="M188" s="7"/>
      <c r="N188" s="7"/>
      <c r="O188" s="7"/>
      <c r="P188" s="7"/>
      <c r="Q188" s="7"/>
      <c r="R188" s="7"/>
      <c r="S188" s="7"/>
      <c r="T188" s="7"/>
      <c r="U188" s="7"/>
      <c r="V188" s="7"/>
      <c r="W188" s="7"/>
      <c r="X188" s="7"/>
      <c r="Y188" s="7"/>
      <c r="Z188" s="7"/>
      <c r="AA188" s="7"/>
      <c r="AB188" s="7"/>
      <c r="AC188" s="7"/>
    </row>
    <row r="189">
      <c r="A189" s="7"/>
      <c r="B189" s="7"/>
      <c r="C189" s="7"/>
      <c r="D189" s="1"/>
      <c r="E189" s="1"/>
      <c r="F189" s="1"/>
      <c r="G189" s="7"/>
      <c r="H189" s="124"/>
      <c r="I189" s="124"/>
      <c r="J189" s="7"/>
      <c r="K189" s="7"/>
      <c r="L189" s="7"/>
      <c r="M189" s="7"/>
      <c r="N189" s="7"/>
      <c r="O189" s="7"/>
      <c r="P189" s="7"/>
      <c r="Q189" s="7"/>
      <c r="R189" s="7"/>
      <c r="S189" s="7"/>
      <c r="T189" s="7"/>
      <c r="U189" s="7"/>
      <c r="V189" s="7"/>
      <c r="W189" s="7"/>
      <c r="X189" s="7"/>
      <c r="Y189" s="7"/>
      <c r="Z189" s="7"/>
      <c r="AA189" s="7"/>
      <c r="AB189" s="7"/>
      <c r="AC189" s="7"/>
    </row>
    <row r="190">
      <c r="A190" s="7"/>
      <c r="B190" s="7"/>
      <c r="C190" s="7"/>
      <c r="D190" s="1"/>
      <c r="E190" s="1"/>
      <c r="F190" s="1"/>
      <c r="G190" s="7"/>
      <c r="H190" s="124"/>
      <c r="I190" s="124"/>
      <c r="J190" s="7"/>
      <c r="K190" s="7"/>
      <c r="L190" s="7"/>
      <c r="M190" s="7"/>
      <c r="N190" s="7"/>
      <c r="O190" s="7"/>
      <c r="P190" s="7"/>
      <c r="Q190" s="7"/>
      <c r="R190" s="7"/>
      <c r="S190" s="7"/>
      <c r="T190" s="7"/>
      <c r="U190" s="7"/>
      <c r="V190" s="7"/>
      <c r="W190" s="7"/>
      <c r="X190" s="7"/>
      <c r="Y190" s="7"/>
      <c r="Z190" s="7"/>
      <c r="AA190" s="7"/>
      <c r="AB190" s="7"/>
      <c r="AC190" s="7"/>
    </row>
    <row r="191">
      <c r="A191" s="7"/>
      <c r="B191" s="7"/>
      <c r="C191" s="7"/>
      <c r="D191" s="1"/>
      <c r="E191" s="1"/>
      <c r="F191" s="1"/>
      <c r="G191" s="7"/>
      <c r="H191" s="124"/>
      <c r="I191" s="124"/>
      <c r="J191" s="7"/>
      <c r="K191" s="7"/>
      <c r="L191" s="7"/>
      <c r="M191" s="7"/>
      <c r="N191" s="7"/>
      <c r="O191" s="7"/>
      <c r="P191" s="7"/>
      <c r="Q191" s="7"/>
      <c r="R191" s="7"/>
      <c r="S191" s="7"/>
      <c r="T191" s="7"/>
      <c r="U191" s="7"/>
      <c r="V191" s="7"/>
      <c r="W191" s="7"/>
      <c r="X191" s="7"/>
      <c r="Y191" s="7"/>
      <c r="Z191" s="7"/>
      <c r="AA191" s="7"/>
      <c r="AB191" s="7"/>
      <c r="AC191" s="7"/>
    </row>
    <row r="192">
      <c r="A192" s="7"/>
      <c r="B192" s="7"/>
      <c r="C192" s="7"/>
      <c r="D192" s="1"/>
      <c r="E192" s="1"/>
      <c r="F192" s="1"/>
      <c r="G192" s="7"/>
      <c r="H192" s="124"/>
      <c r="I192" s="124"/>
      <c r="J192" s="7"/>
      <c r="K192" s="7"/>
      <c r="L192" s="7"/>
      <c r="M192" s="7"/>
      <c r="N192" s="7"/>
      <c r="O192" s="7"/>
      <c r="P192" s="7"/>
      <c r="Q192" s="7"/>
      <c r="R192" s="7"/>
      <c r="S192" s="7"/>
      <c r="T192" s="7"/>
      <c r="U192" s="7"/>
      <c r="V192" s="7"/>
      <c r="W192" s="7"/>
      <c r="X192" s="7"/>
      <c r="Y192" s="7"/>
      <c r="Z192" s="7"/>
      <c r="AA192" s="7"/>
      <c r="AB192" s="7"/>
      <c r="AC192" s="7"/>
    </row>
    <row r="193">
      <c r="A193" s="7"/>
      <c r="B193" s="7"/>
      <c r="C193" s="7"/>
      <c r="D193" s="1"/>
      <c r="E193" s="1"/>
      <c r="F193" s="1"/>
      <c r="G193" s="7"/>
      <c r="H193" s="124"/>
      <c r="I193" s="124"/>
      <c r="J193" s="7"/>
      <c r="K193" s="7"/>
      <c r="L193" s="7"/>
      <c r="M193" s="7"/>
      <c r="N193" s="7"/>
      <c r="O193" s="7"/>
      <c r="P193" s="7"/>
      <c r="Q193" s="7"/>
      <c r="R193" s="7"/>
      <c r="S193" s="7"/>
      <c r="T193" s="7"/>
      <c r="U193" s="7"/>
      <c r="V193" s="7"/>
      <c r="W193" s="7"/>
      <c r="X193" s="7"/>
      <c r="Y193" s="7"/>
      <c r="Z193" s="7"/>
      <c r="AA193" s="7"/>
      <c r="AB193" s="7"/>
      <c r="AC193" s="7"/>
    </row>
    <row r="194">
      <c r="A194" s="7"/>
      <c r="B194" s="7"/>
      <c r="C194" s="7"/>
      <c r="D194" s="1"/>
      <c r="E194" s="1"/>
      <c r="F194" s="1"/>
      <c r="G194" s="7"/>
      <c r="H194" s="124"/>
      <c r="I194" s="124"/>
      <c r="J194" s="7"/>
      <c r="K194" s="7"/>
      <c r="L194" s="7"/>
      <c r="M194" s="7"/>
      <c r="N194" s="7"/>
      <c r="O194" s="7"/>
      <c r="P194" s="7"/>
      <c r="Q194" s="7"/>
      <c r="R194" s="7"/>
      <c r="S194" s="7"/>
      <c r="T194" s="7"/>
      <c r="U194" s="7"/>
      <c r="V194" s="7"/>
      <c r="W194" s="7"/>
      <c r="X194" s="7"/>
      <c r="Y194" s="7"/>
      <c r="Z194" s="7"/>
      <c r="AA194" s="7"/>
      <c r="AB194" s="7"/>
      <c r="AC194" s="7"/>
    </row>
    <row r="195">
      <c r="A195" s="7"/>
      <c r="B195" s="7"/>
      <c r="C195" s="7"/>
      <c r="D195" s="1"/>
      <c r="E195" s="1"/>
      <c r="F195" s="1"/>
      <c r="G195" s="7"/>
      <c r="H195" s="124"/>
      <c r="I195" s="124"/>
      <c r="J195" s="7"/>
      <c r="K195" s="7"/>
      <c r="L195" s="7"/>
      <c r="M195" s="7"/>
      <c r="N195" s="7"/>
      <c r="O195" s="7"/>
      <c r="P195" s="7"/>
      <c r="Q195" s="7"/>
      <c r="R195" s="7"/>
      <c r="S195" s="7"/>
      <c r="T195" s="7"/>
      <c r="U195" s="7"/>
      <c r="V195" s="7"/>
      <c r="W195" s="7"/>
      <c r="X195" s="7"/>
      <c r="Y195" s="7"/>
      <c r="Z195" s="7"/>
      <c r="AA195" s="7"/>
      <c r="AB195" s="7"/>
      <c r="AC195" s="7"/>
    </row>
    <row r="196">
      <c r="A196" s="7"/>
      <c r="B196" s="7"/>
      <c r="C196" s="7"/>
      <c r="D196" s="1"/>
      <c r="E196" s="1"/>
      <c r="F196" s="1"/>
      <c r="G196" s="7"/>
      <c r="H196" s="124"/>
      <c r="I196" s="124"/>
      <c r="J196" s="7"/>
      <c r="K196" s="7"/>
      <c r="L196" s="7"/>
      <c r="M196" s="7"/>
      <c r="N196" s="7"/>
      <c r="O196" s="7"/>
      <c r="P196" s="7"/>
      <c r="Q196" s="7"/>
      <c r="R196" s="7"/>
      <c r="S196" s="7"/>
      <c r="T196" s="7"/>
      <c r="U196" s="7"/>
      <c r="V196" s="7"/>
      <c r="W196" s="7"/>
      <c r="X196" s="7"/>
      <c r="Y196" s="7"/>
      <c r="Z196" s="7"/>
      <c r="AA196" s="7"/>
      <c r="AB196" s="7"/>
      <c r="AC196" s="7"/>
    </row>
    <row r="197">
      <c r="A197" s="7"/>
      <c r="B197" s="7"/>
      <c r="C197" s="7"/>
      <c r="D197" s="1"/>
      <c r="E197" s="1"/>
      <c r="F197" s="1"/>
      <c r="G197" s="7"/>
      <c r="H197" s="124"/>
      <c r="I197" s="124"/>
      <c r="J197" s="7"/>
      <c r="K197" s="7"/>
      <c r="L197" s="7"/>
      <c r="M197" s="7"/>
      <c r="N197" s="7"/>
      <c r="O197" s="7"/>
      <c r="P197" s="7"/>
      <c r="Q197" s="7"/>
      <c r="R197" s="7"/>
      <c r="S197" s="7"/>
      <c r="T197" s="7"/>
      <c r="U197" s="7"/>
      <c r="V197" s="7"/>
      <c r="W197" s="7"/>
      <c r="X197" s="7"/>
      <c r="Y197" s="7"/>
      <c r="Z197" s="7"/>
      <c r="AA197" s="7"/>
      <c r="AB197" s="7"/>
      <c r="AC197" s="7"/>
    </row>
    <row r="198">
      <c r="A198" s="7"/>
      <c r="B198" s="7"/>
      <c r="C198" s="7"/>
      <c r="D198" s="1"/>
      <c r="E198" s="1"/>
      <c r="F198" s="1"/>
      <c r="G198" s="7"/>
      <c r="H198" s="124"/>
      <c r="I198" s="124"/>
      <c r="J198" s="7"/>
      <c r="K198" s="7"/>
      <c r="L198" s="7"/>
      <c r="M198" s="7"/>
      <c r="N198" s="7"/>
      <c r="O198" s="7"/>
      <c r="P198" s="7"/>
      <c r="Q198" s="7"/>
      <c r="R198" s="7"/>
      <c r="S198" s="7"/>
      <c r="T198" s="7"/>
      <c r="U198" s="7"/>
      <c r="V198" s="7"/>
      <c r="W198" s="7"/>
      <c r="X198" s="7"/>
      <c r="Y198" s="7"/>
      <c r="Z198" s="7"/>
      <c r="AA198" s="7"/>
      <c r="AB198" s="7"/>
      <c r="AC198" s="7"/>
    </row>
    <row r="199">
      <c r="A199" s="7"/>
      <c r="B199" s="7"/>
      <c r="C199" s="7"/>
      <c r="D199" s="1"/>
      <c r="E199" s="1"/>
      <c r="F199" s="1"/>
      <c r="G199" s="7"/>
      <c r="H199" s="124"/>
      <c r="I199" s="124"/>
      <c r="J199" s="7"/>
      <c r="K199" s="7"/>
      <c r="L199" s="7"/>
      <c r="M199" s="7"/>
      <c r="N199" s="7"/>
      <c r="O199" s="7"/>
      <c r="P199" s="7"/>
      <c r="Q199" s="7"/>
      <c r="R199" s="7"/>
      <c r="S199" s="7"/>
      <c r="T199" s="7"/>
      <c r="U199" s="7"/>
      <c r="V199" s="7"/>
      <c r="W199" s="7"/>
      <c r="X199" s="7"/>
      <c r="Y199" s="7"/>
      <c r="Z199" s="7"/>
      <c r="AA199" s="7"/>
      <c r="AB199" s="7"/>
      <c r="AC199" s="7"/>
    </row>
    <row r="200">
      <c r="A200" s="7"/>
      <c r="B200" s="7"/>
      <c r="C200" s="7"/>
      <c r="D200" s="1"/>
      <c r="E200" s="1"/>
      <c r="F200" s="1"/>
      <c r="G200" s="7"/>
      <c r="H200" s="124"/>
      <c r="I200" s="124"/>
      <c r="J200" s="7"/>
      <c r="K200" s="7"/>
      <c r="L200" s="7"/>
      <c r="M200" s="7"/>
      <c r="N200" s="7"/>
      <c r="O200" s="7"/>
      <c r="P200" s="7"/>
      <c r="Q200" s="7"/>
      <c r="R200" s="7"/>
      <c r="S200" s="7"/>
      <c r="T200" s="7"/>
      <c r="U200" s="7"/>
      <c r="V200" s="7"/>
      <c r="W200" s="7"/>
      <c r="X200" s="7"/>
      <c r="Y200" s="7"/>
      <c r="Z200" s="7"/>
      <c r="AA200" s="7"/>
      <c r="AB200" s="7"/>
      <c r="AC200" s="7"/>
    </row>
    <row r="201">
      <c r="A201" s="7"/>
      <c r="B201" s="7"/>
      <c r="C201" s="7"/>
      <c r="D201" s="1"/>
      <c r="E201" s="1"/>
      <c r="F201" s="1"/>
      <c r="G201" s="7"/>
      <c r="H201" s="124"/>
      <c r="I201" s="124"/>
      <c r="J201" s="7"/>
      <c r="K201" s="7"/>
      <c r="L201" s="7"/>
      <c r="M201" s="7"/>
      <c r="N201" s="7"/>
      <c r="O201" s="7"/>
      <c r="P201" s="7"/>
      <c r="Q201" s="7"/>
      <c r="R201" s="7"/>
      <c r="S201" s="7"/>
      <c r="T201" s="7"/>
      <c r="U201" s="7"/>
      <c r="V201" s="7"/>
      <c r="W201" s="7"/>
      <c r="X201" s="7"/>
      <c r="Y201" s="7"/>
      <c r="Z201" s="7"/>
      <c r="AA201" s="7"/>
      <c r="AB201" s="7"/>
      <c r="AC201" s="7"/>
    </row>
    <row r="202">
      <c r="A202" s="7"/>
      <c r="B202" s="7"/>
      <c r="C202" s="7"/>
      <c r="D202" s="1"/>
      <c r="E202" s="1"/>
      <c r="F202" s="1"/>
      <c r="G202" s="7"/>
      <c r="H202" s="124"/>
      <c r="I202" s="124"/>
      <c r="J202" s="7"/>
      <c r="K202" s="7"/>
      <c r="L202" s="7"/>
      <c r="M202" s="7"/>
      <c r="N202" s="7"/>
      <c r="O202" s="7"/>
      <c r="P202" s="7"/>
      <c r="Q202" s="7"/>
      <c r="R202" s="7"/>
      <c r="S202" s="7"/>
      <c r="T202" s="7"/>
      <c r="U202" s="7"/>
      <c r="V202" s="7"/>
      <c r="W202" s="7"/>
      <c r="X202" s="7"/>
      <c r="Y202" s="7"/>
      <c r="Z202" s="7"/>
      <c r="AA202" s="7"/>
      <c r="AB202" s="7"/>
      <c r="AC202" s="7"/>
    </row>
    <row r="203">
      <c r="A203" s="7"/>
      <c r="B203" s="7"/>
      <c r="C203" s="7"/>
      <c r="D203" s="1"/>
      <c r="E203" s="1"/>
      <c r="F203" s="1"/>
      <c r="G203" s="7"/>
      <c r="H203" s="124"/>
      <c r="I203" s="124"/>
      <c r="J203" s="7"/>
      <c r="K203" s="7"/>
      <c r="L203" s="7"/>
      <c r="M203" s="7"/>
      <c r="N203" s="7"/>
      <c r="O203" s="7"/>
      <c r="P203" s="7"/>
      <c r="Q203" s="7"/>
      <c r="R203" s="7"/>
      <c r="S203" s="7"/>
      <c r="T203" s="7"/>
      <c r="U203" s="7"/>
      <c r="V203" s="7"/>
      <c r="W203" s="7"/>
      <c r="X203" s="7"/>
      <c r="Y203" s="7"/>
      <c r="Z203" s="7"/>
      <c r="AA203" s="7"/>
      <c r="AB203" s="7"/>
      <c r="AC203" s="7"/>
    </row>
    <row r="204">
      <c r="A204" s="7"/>
      <c r="B204" s="7"/>
      <c r="C204" s="7"/>
      <c r="D204" s="1"/>
      <c r="E204" s="1"/>
      <c r="F204" s="1"/>
      <c r="G204" s="7"/>
      <c r="H204" s="124"/>
      <c r="I204" s="124"/>
      <c r="J204" s="7"/>
      <c r="K204" s="7"/>
      <c r="L204" s="7"/>
      <c r="M204" s="7"/>
      <c r="N204" s="7"/>
      <c r="O204" s="7"/>
      <c r="P204" s="7"/>
      <c r="Q204" s="7"/>
      <c r="R204" s="7"/>
      <c r="S204" s="7"/>
      <c r="T204" s="7"/>
      <c r="U204" s="7"/>
      <c r="V204" s="7"/>
      <c r="W204" s="7"/>
      <c r="X204" s="7"/>
      <c r="Y204" s="7"/>
      <c r="Z204" s="7"/>
      <c r="AA204" s="7"/>
      <c r="AB204" s="7"/>
      <c r="AC204" s="7"/>
    </row>
    <row r="205">
      <c r="A205" s="7"/>
      <c r="B205" s="7"/>
      <c r="C205" s="7"/>
      <c r="D205" s="1"/>
      <c r="E205" s="1"/>
      <c r="F205" s="1"/>
      <c r="G205" s="7"/>
      <c r="H205" s="124"/>
      <c r="I205" s="124"/>
      <c r="J205" s="7"/>
      <c r="K205" s="7"/>
      <c r="L205" s="7"/>
      <c r="M205" s="7"/>
      <c r="N205" s="7"/>
      <c r="O205" s="7"/>
      <c r="P205" s="7"/>
      <c r="Q205" s="7"/>
      <c r="R205" s="7"/>
      <c r="S205" s="7"/>
      <c r="T205" s="7"/>
      <c r="U205" s="7"/>
      <c r="V205" s="7"/>
      <c r="W205" s="7"/>
      <c r="X205" s="7"/>
      <c r="Y205" s="7"/>
      <c r="Z205" s="7"/>
      <c r="AA205" s="7"/>
      <c r="AB205" s="7"/>
      <c r="AC205" s="7"/>
    </row>
    <row r="206">
      <c r="A206" s="7"/>
      <c r="B206" s="7"/>
      <c r="C206" s="7"/>
      <c r="D206" s="1"/>
      <c r="E206" s="1"/>
      <c r="F206" s="1"/>
      <c r="G206" s="7"/>
      <c r="H206" s="124"/>
      <c r="I206" s="124"/>
      <c r="J206" s="7"/>
      <c r="K206" s="7"/>
      <c r="L206" s="7"/>
      <c r="M206" s="7"/>
      <c r="N206" s="7"/>
      <c r="O206" s="7"/>
      <c r="P206" s="7"/>
      <c r="Q206" s="7"/>
      <c r="R206" s="7"/>
      <c r="S206" s="7"/>
      <c r="T206" s="7"/>
      <c r="U206" s="7"/>
      <c r="V206" s="7"/>
      <c r="W206" s="7"/>
      <c r="X206" s="7"/>
      <c r="Y206" s="7"/>
      <c r="Z206" s="7"/>
      <c r="AA206" s="7"/>
      <c r="AB206" s="7"/>
      <c r="AC206" s="7"/>
    </row>
    <row r="207">
      <c r="A207" s="7"/>
      <c r="B207" s="7"/>
      <c r="C207" s="7"/>
      <c r="D207" s="1"/>
      <c r="E207" s="1"/>
      <c r="F207" s="1"/>
      <c r="G207" s="7"/>
      <c r="H207" s="124"/>
      <c r="I207" s="124"/>
      <c r="J207" s="7"/>
      <c r="K207" s="7"/>
      <c r="L207" s="7"/>
      <c r="M207" s="7"/>
      <c r="N207" s="7"/>
      <c r="O207" s="7"/>
      <c r="P207" s="7"/>
      <c r="Q207" s="7"/>
      <c r="R207" s="7"/>
      <c r="S207" s="7"/>
      <c r="T207" s="7"/>
      <c r="U207" s="7"/>
      <c r="V207" s="7"/>
      <c r="W207" s="7"/>
      <c r="X207" s="7"/>
      <c r="Y207" s="7"/>
      <c r="Z207" s="7"/>
      <c r="AA207" s="7"/>
      <c r="AB207" s="7"/>
      <c r="AC207" s="7"/>
    </row>
    <row r="208">
      <c r="A208" s="7"/>
      <c r="B208" s="7"/>
      <c r="C208" s="7"/>
      <c r="D208" s="1"/>
      <c r="E208" s="1"/>
      <c r="F208" s="1"/>
      <c r="G208" s="7"/>
      <c r="H208" s="124"/>
      <c r="I208" s="124"/>
      <c r="J208" s="7"/>
      <c r="K208" s="7"/>
      <c r="L208" s="7"/>
      <c r="M208" s="7"/>
      <c r="N208" s="7"/>
      <c r="O208" s="7"/>
      <c r="P208" s="7"/>
      <c r="Q208" s="7"/>
      <c r="R208" s="7"/>
      <c r="S208" s="7"/>
      <c r="T208" s="7"/>
      <c r="U208" s="7"/>
      <c r="V208" s="7"/>
      <c r="W208" s="7"/>
      <c r="X208" s="7"/>
      <c r="Y208" s="7"/>
      <c r="Z208" s="7"/>
      <c r="AA208" s="7"/>
      <c r="AB208" s="7"/>
      <c r="AC208" s="7"/>
    </row>
    <row r="209">
      <c r="A209" s="7"/>
      <c r="B209" s="7"/>
      <c r="C209" s="7"/>
      <c r="D209" s="1"/>
      <c r="E209" s="1"/>
      <c r="F209" s="1"/>
      <c r="G209" s="7"/>
      <c r="H209" s="124"/>
      <c r="I209" s="124"/>
      <c r="J209" s="7"/>
      <c r="K209" s="7"/>
      <c r="L209" s="7"/>
      <c r="M209" s="7"/>
      <c r="N209" s="7"/>
      <c r="O209" s="7"/>
      <c r="P209" s="7"/>
      <c r="Q209" s="7"/>
      <c r="R209" s="7"/>
      <c r="S209" s="7"/>
      <c r="T209" s="7"/>
      <c r="U209" s="7"/>
      <c r="V209" s="7"/>
      <c r="W209" s="7"/>
      <c r="X209" s="7"/>
      <c r="Y209" s="7"/>
      <c r="Z209" s="7"/>
      <c r="AA209" s="7"/>
      <c r="AB209" s="7"/>
      <c r="AC209" s="7"/>
    </row>
    <row r="210">
      <c r="A210" s="7"/>
      <c r="B210" s="7"/>
      <c r="C210" s="7"/>
      <c r="D210" s="1"/>
      <c r="E210" s="1"/>
      <c r="F210" s="1"/>
      <c r="G210" s="7"/>
      <c r="H210" s="124"/>
      <c r="I210" s="124"/>
      <c r="J210" s="7"/>
      <c r="K210" s="7"/>
      <c r="L210" s="7"/>
      <c r="M210" s="7"/>
      <c r="N210" s="7"/>
      <c r="O210" s="7"/>
      <c r="P210" s="7"/>
      <c r="Q210" s="7"/>
      <c r="R210" s="7"/>
      <c r="S210" s="7"/>
      <c r="T210" s="7"/>
      <c r="U210" s="7"/>
      <c r="V210" s="7"/>
      <c r="W210" s="7"/>
      <c r="X210" s="7"/>
      <c r="Y210" s="7"/>
      <c r="Z210" s="7"/>
      <c r="AA210" s="7"/>
      <c r="AB210" s="7"/>
      <c r="AC210" s="7"/>
    </row>
    <row r="211">
      <c r="A211" s="7"/>
      <c r="B211" s="7"/>
      <c r="C211" s="7"/>
      <c r="D211" s="1"/>
      <c r="E211" s="1"/>
      <c r="F211" s="1"/>
      <c r="G211" s="7"/>
      <c r="H211" s="124"/>
      <c r="I211" s="124"/>
      <c r="J211" s="7"/>
      <c r="K211" s="7"/>
      <c r="L211" s="7"/>
      <c r="M211" s="7"/>
      <c r="N211" s="7"/>
      <c r="O211" s="7"/>
      <c r="P211" s="7"/>
      <c r="Q211" s="7"/>
      <c r="R211" s="7"/>
      <c r="S211" s="7"/>
      <c r="T211" s="7"/>
      <c r="U211" s="7"/>
      <c r="V211" s="7"/>
      <c r="W211" s="7"/>
      <c r="X211" s="7"/>
      <c r="Y211" s="7"/>
      <c r="Z211" s="7"/>
      <c r="AA211" s="7"/>
      <c r="AB211" s="7"/>
      <c r="AC211" s="7"/>
    </row>
    <row r="212">
      <c r="A212" s="7"/>
      <c r="B212" s="7"/>
      <c r="C212" s="7"/>
      <c r="D212" s="1"/>
      <c r="E212" s="1"/>
      <c r="F212" s="1"/>
      <c r="G212" s="7"/>
      <c r="H212" s="124"/>
      <c r="I212" s="124"/>
      <c r="J212" s="7"/>
      <c r="K212" s="7"/>
      <c r="L212" s="7"/>
      <c r="M212" s="7"/>
      <c r="N212" s="7"/>
      <c r="O212" s="7"/>
      <c r="P212" s="7"/>
      <c r="Q212" s="7"/>
      <c r="R212" s="7"/>
      <c r="S212" s="7"/>
      <c r="T212" s="7"/>
      <c r="U212" s="7"/>
      <c r="V212" s="7"/>
      <c r="W212" s="7"/>
      <c r="X212" s="7"/>
      <c r="Y212" s="7"/>
      <c r="Z212" s="7"/>
      <c r="AA212" s="7"/>
      <c r="AB212" s="7"/>
      <c r="AC212" s="7"/>
    </row>
    <row r="213">
      <c r="A213" s="7"/>
      <c r="B213" s="7"/>
      <c r="C213" s="7"/>
      <c r="D213" s="1"/>
      <c r="E213" s="1"/>
      <c r="F213" s="1"/>
      <c r="G213" s="7"/>
      <c r="H213" s="124"/>
      <c r="I213" s="124"/>
      <c r="J213" s="7"/>
      <c r="K213" s="7"/>
      <c r="L213" s="7"/>
      <c r="M213" s="7"/>
      <c r="N213" s="7"/>
      <c r="O213" s="7"/>
      <c r="P213" s="7"/>
      <c r="Q213" s="7"/>
      <c r="R213" s="7"/>
      <c r="S213" s="7"/>
      <c r="T213" s="7"/>
      <c r="U213" s="7"/>
      <c r="V213" s="7"/>
      <c r="W213" s="7"/>
      <c r="X213" s="7"/>
      <c r="Y213" s="7"/>
      <c r="Z213" s="7"/>
      <c r="AA213" s="7"/>
      <c r="AB213" s="7"/>
      <c r="AC213" s="7"/>
    </row>
    <row r="214">
      <c r="A214" s="7"/>
      <c r="B214" s="7"/>
      <c r="C214" s="7"/>
      <c r="D214" s="1"/>
      <c r="E214" s="1"/>
      <c r="F214" s="1"/>
      <c r="G214" s="7"/>
      <c r="H214" s="124"/>
      <c r="I214" s="124"/>
      <c r="J214" s="7"/>
      <c r="K214" s="7"/>
      <c r="L214" s="7"/>
      <c r="M214" s="7"/>
      <c r="N214" s="7"/>
      <c r="O214" s="7"/>
      <c r="P214" s="7"/>
      <c r="Q214" s="7"/>
      <c r="R214" s="7"/>
      <c r="S214" s="7"/>
      <c r="T214" s="7"/>
      <c r="U214" s="7"/>
      <c r="V214" s="7"/>
      <c r="W214" s="7"/>
      <c r="X214" s="7"/>
      <c r="Y214" s="7"/>
      <c r="Z214" s="7"/>
      <c r="AA214" s="7"/>
      <c r="AB214" s="7"/>
      <c r="AC214" s="7"/>
    </row>
    <row r="215">
      <c r="A215" s="7"/>
      <c r="B215" s="7"/>
      <c r="C215" s="7"/>
      <c r="D215" s="1"/>
      <c r="E215" s="1"/>
      <c r="F215" s="1"/>
      <c r="G215" s="7"/>
      <c r="H215" s="124"/>
      <c r="I215" s="124"/>
      <c r="J215" s="7"/>
      <c r="K215" s="7"/>
      <c r="L215" s="7"/>
      <c r="M215" s="7"/>
      <c r="N215" s="7"/>
      <c r="O215" s="7"/>
      <c r="P215" s="7"/>
      <c r="Q215" s="7"/>
      <c r="R215" s="7"/>
      <c r="S215" s="7"/>
      <c r="T215" s="7"/>
      <c r="U215" s="7"/>
      <c r="V215" s="7"/>
      <c r="W215" s="7"/>
      <c r="X215" s="7"/>
      <c r="Y215" s="7"/>
      <c r="Z215" s="7"/>
      <c r="AA215" s="7"/>
      <c r="AB215" s="7"/>
      <c r="AC215" s="7"/>
    </row>
    <row r="216">
      <c r="A216" s="7"/>
      <c r="B216" s="7"/>
      <c r="C216" s="7"/>
      <c r="D216" s="1"/>
      <c r="E216" s="1"/>
      <c r="F216" s="1"/>
      <c r="G216" s="7"/>
      <c r="H216" s="124"/>
      <c r="I216" s="124"/>
      <c r="J216" s="7"/>
      <c r="K216" s="7"/>
      <c r="L216" s="7"/>
      <c r="M216" s="7"/>
      <c r="N216" s="7"/>
      <c r="O216" s="7"/>
      <c r="P216" s="7"/>
      <c r="Q216" s="7"/>
      <c r="R216" s="7"/>
      <c r="S216" s="7"/>
      <c r="T216" s="7"/>
      <c r="U216" s="7"/>
      <c r="V216" s="7"/>
      <c r="W216" s="7"/>
      <c r="X216" s="7"/>
      <c r="Y216" s="7"/>
      <c r="Z216" s="7"/>
      <c r="AA216" s="7"/>
      <c r="AB216" s="7"/>
      <c r="AC216" s="7"/>
    </row>
    <row r="217">
      <c r="A217" s="7"/>
      <c r="B217" s="7"/>
      <c r="C217" s="7"/>
      <c r="D217" s="1"/>
      <c r="E217" s="1"/>
      <c r="F217" s="1"/>
      <c r="G217" s="7"/>
      <c r="H217" s="124"/>
      <c r="I217" s="124"/>
      <c r="J217" s="7"/>
      <c r="K217" s="7"/>
      <c r="L217" s="7"/>
      <c r="M217" s="7"/>
      <c r="N217" s="7"/>
      <c r="O217" s="7"/>
      <c r="P217" s="7"/>
      <c r="Q217" s="7"/>
      <c r="R217" s="7"/>
      <c r="S217" s="7"/>
      <c r="T217" s="7"/>
      <c r="U217" s="7"/>
      <c r="V217" s="7"/>
      <c r="W217" s="7"/>
      <c r="X217" s="7"/>
      <c r="Y217" s="7"/>
      <c r="Z217" s="7"/>
      <c r="AA217" s="7"/>
      <c r="AB217" s="7"/>
      <c r="AC217" s="7"/>
    </row>
    <row r="218">
      <c r="A218" s="7"/>
      <c r="B218" s="7"/>
      <c r="C218" s="7"/>
      <c r="D218" s="1"/>
      <c r="E218" s="1"/>
      <c r="F218" s="1"/>
      <c r="G218" s="7"/>
      <c r="H218" s="124"/>
      <c r="I218" s="124"/>
      <c r="J218" s="7"/>
      <c r="K218" s="7"/>
      <c r="L218" s="7"/>
      <c r="M218" s="7"/>
      <c r="N218" s="7"/>
      <c r="O218" s="7"/>
      <c r="P218" s="7"/>
      <c r="Q218" s="7"/>
      <c r="R218" s="7"/>
      <c r="S218" s="7"/>
      <c r="T218" s="7"/>
      <c r="U218" s="7"/>
      <c r="V218" s="7"/>
      <c r="W218" s="7"/>
      <c r="X218" s="7"/>
      <c r="Y218" s="7"/>
      <c r="Z218" s="7"/>
      <c r="AA218" s="7"/>
      <c r="AB218" s="7"/>
      <c r="AC218" s="7"/>
    </row>
    <row r="219">
      <c r="A219" s="7"/>
      <c r="B219" s="7"/>
      <c r="C219" s="7"/>
      <c r="D219" s="1"/>
      <c r="E219" s="1"/>
      <c r="F219" s="1"/>
      <c r="G219" s="7"/>
      <c r="H219" s="124"/>
      <c r="I219" s="124"/>
      <c r="J219" s="7"/>
      <c r="K219" s="7"/>
      <c r="L219" s="7"/>
      <c r="M219" s="7"/>
      <c r="N219" s="7"/>
      <c r="O219" s="7"/>
      <c r="P219" s="7"/>
      <c r="Q219" s="7"/>
      <c r="R219" s="7"/>
      <c r="S219" s="7"/>
      <c r="T219" s="7"/>
      <c r="U219" s="7"/>
      <c r="V219" s="7"/>
      <c r="W219" s="7"/>
      <c r="X219" s="7"/>
      <c r="Y219" s="7"/>
      <c r="Z219" s="7"/>
      <c r="AA219" s="7"/>
      <c r="AB219" s="7"/>
      <c r="AC219" s="7"/>
    </row>
    <row r="220">
      <c r="A220" s="7"/>
      <c r="B220" s="7"/>
      <c r="C220" s="7"/>
      <c r="D220" s="1"/>
      <c r="E220" s="1"/>
      <c r="F220" s="1"/>
      <c r="G220" s="7"/>
      <c r="H220" s="124"/>
      <c r="I220" s="124"/>
      <c r="J220" s="7"/>
      <c r="K220" s="7"/>
      <c r="L220" s="7"/>
      <c r="M220" s="7"/>
      <c r="N220" s="7"/>
      <c r="O220" s="7"/>
      <c r="P220" s="7"/>
      <c r="Q220" s="7"/>
      <c r="R220" s="7"/>
      <c r="S220" s="7"/>
      <c r="T220" s="7"/>
      <c r="U220" s="7"/>
      <c r="V220" s="7"/>
      <c r="W220" s="7"/>
      <c r="X220" s="7"/>
      <c r="Y220" s="7"/>
      <c r="Z220" s="7"/>
      <c r="AA220" s="7"/>
      <c r="AB220" s="7"/>
      <c r="AC220" s="7"/>
    </row>
    <row r="221">
      <c r="A221" s="7"/>
      <c r="B221" s="7"/>
      <c r="C221" s="7"/>
      <c r="D221" s="1"/>
      <c r="E221" s="1"/>
      <c r="F221" s="1"/>
      <c r="G221" s="7"/>
      <c r="H221" s="124"/>
      <c r="I221" s="124"/>
      <c r="J221" s="7"/>
      <c r="K221" s="7"/>
      <c r="L221" s="7"/>
      <c r="M221" s="7"/>
      <c r="N221" s="7"/>
      <c r="O221" s="7"/>
      <c r="P221" s="7"/>
      <c r="Q221" s="7"/>
      <c r="R221" s="7"/>
      <c r="S221" s="7"/>
      <c r="T221" s="7"/>
      <c r="U221" s="7"/>
      <c r="V221" s="7"/>
      <c r="W221" s="7"/>
      <c r="X221" s="7"/>
      <c r="Y221" s="7"/>
      <c r="Z221" s="7"/>
      <c r="AA221" s="7"/>
      <c r="AB221" s="7"/>
      <c r="AC221" s="7"/>
    </row>
    <row r="222">
      <c r="A222" s="7"/>
      <c r="B222" s="7"/>
      <c r="C222" s="7"/>
      <c r="D222" s="1"/>
      <c r="E222" s="1"/>
      <c r="F222" s="1"/>
      <c r="G222" s="7"/>
      <c r="H222" s="124"/>
      <c r="I222" s="124"/>
      <c r="J222" s="7"/>
      <c r="K222" s="7"/>
      <c r="L222" s="7"/>
      <c r="M222" s="7"/>
      <c r="N222" s="7"/>
      <c r="O222" s="7"/>
      <c r="P222" s="7"/>
      <c r="Q222" s="7"/>
      <c r="R222" s="7"/>
      <c r="S222" s="7"/>
      <c r="T222" s="7"/>
      <c r="U222" s="7"/>
      <c r="V222" s="7"/>
      <c r="W222" s="7"/>
      <c r="X222" s="7"/>
      <c r="Y222" s="7"/>
      <c r="Z222" s="7"/>
      <c r="AA222" s="7"/>
      <c r="AB222" s="7"/>
      <c r="AC222" s="7"/>
    </row>
    <row r="223">
      <c r="A223" s="7"/>
      <c r="B223" s="7"/>
      <c r="C223" s="7"/>
      <c r="D223" s="1"/>
      <c r="E223" s="1"/>
      <c r="F223" s="1"/>
      <c r="G223" s="7"/>
      <c r="H223" s="124"/>
      <c r="I223" s="124"/>
      <c r="J223" s="7"/>
      <c r="K223" s="7"/>
      <c r="L223" s="7"/>
      <c r="M223" s="7"/>
      <c r="N223" s="7"/>
      <c r="O223" s="7"/>
      <c r="P223" s="7"/>
      <c r="Q223" s="7"/>
      <c r="R223" s="7"/>
      <c r="S223" s="7"/>
      <c r="T223" s="7"/>
      <c r="U223" s="7"/>
      <c r="V223" s="7"/>
      <c r="W223" s="7"/>
      <c r="X223" s="7"/>
      <c r="Y223" s="7"/>
      <c r="Z223" s="7"/>
      <c r="AA223" s="7"/>
      <c r="AB223" s="7"/>
      <c r="AC223" s="7"/>
    </row>
    <row r="224">
      <c r="A224" s="7"/>
      <c r="B224" s="7"/>
      <c r="C224" s="7"/>
      <c r="D224" s="1"/>
      <c r="E224" s="1"/>
      <c r="F224" s="1"/>
      <c r="G224" s="7"/>
      <c r="H224" s="124"/>
      <c r="I224" s="124"/>
      <c r="J224" s="7"/>
      <c r="K224" s="7"/>
      <c r="L224" s="7"/>
      <c r="M224" s="7"/>
      <c r="N224" s="7"/>
      <c r="O224" s="7"/>
      <c r="P224" s="7"/>
      <c r="Q224" s="7"/>
      <c r="R224" s="7"/>
      <c r="S224" s="7"/>
      <c r="T224" s="7"/>
      <c r="U224" s="7"/>
      <c r="V224" s="7"/>
      <c r="W224" s="7"/>
      <c r="X224" s="7"/>
      <c r="Y224" s="7"/>
      <c r="Z224" s="7"/>
      <c r="AA224" s="7"/>
      <c r="AB224" s="7"/>
      <c r="AC224" s="7"/>
    </row>
    <row r="225">
      <c r="A225" s="7"/>
      <c r="B225" s="7"/>
      <c r="C225" s="7"/>
      <c r="D225" s="1"/>
      <c r="E225" s="1"/>
      <c r="F225" s="1"/>
      <c r="G225" s="7"/>
      <c r="H225" s="124"/>
      <c r="I225" s="124"/>
      <c r="J225" s="7"/>
      <c r="K225" s="7"/>
      <c r="L225" s="7"/>
      <c r="M225" s="7"/>
      <c r="N225" s="7"/>
      <c r="O225" s="7"/>
      <c r="P225" s="7"/>
      <c r="Q225" s="7"/>
      <c r="R225" s="7"/>
      <c r="S225" s="7"/>
      <c r="T225" s="7"/>
      <c r="U225" s="7"/>
      <c r="V225" s="7"/>
      <c r="W225" s="7"/>
      <c r="X225" s="7"/>
      <c r="Y225" s="7"/>
      <c r="Z225" s="7"/>
      <c r="AA225" s="7"/>
      <c r="AB225" s="7"/>
      <c r="AC225" s="7"/>
    </row>
    <row r="226">
      <c r="A226" s="7"/>
      <c r="B226" s="7"/>
      <c r="C226" s="7"/>
      <c r="D226" s="1"/>
      <c r="E226" s="1"/>
      <c r="F226" s="1"/>
      <c r="G226" s="7"/>
      <c r="H226" s="124"/>
      <c r="I226" s="124"/>
      <c r="J226" s="7"/>
      <c r="K226" s="7"/>
      <c r="L226" s="7"/>
      <c r="M226" s="7"/>
      <c r="N226" s="7"/>
      <c r="O226" s="7"/>
      <c r="P226" s="7"/>
      <c r="Q226" s="7"/>
      <c r="R226" s="7"/>
      <c r="S226" s="7"/>
      <c r="T226" s="7"/>
      <c r="U226" s="7"/>
      <c r="V226" s="7"/>
      <c r="W226" s="7"/>
      <c r="X226" s="7"/>
      <c r="Y226" s="7"/>
      <c r="Z226" s="7"/>
      <c r="AA226" s="7"/>
      <c r="AB226" s="7"/>
      <c r="AC226" s="7"/>
    </row>
    <row r="227">
      <c r="A227" s="7"/>
      <c r="B227" s="7"/>
      <c r="C227" s="7"/>
      <c r="D227" s="1"/>
      <c r="E227" s="1"/>
      <c r="F227" s="1"/>
      <c r="G227" s="7"/>
      <c r="H227" s="124"/>
      <c r="I227" s="124"/>
      <c r="J227" s="7"/>
      <c r="K227" s="7"/>
      <c r="L227" s="7"/>
      <c r="M227" s="7"/>
      <c r="N227" s="7"/>
      <c r="O227" s="7"/>
      <c r="P227" s="7"/>
      <c r="Q227" s="7"/>
      <c r="R227" s="7"/>
      <c r="S227" s="7"/>
      <c r="T227" s="7"/>
      <c r="U227" s="7"/>
      <c r="V227" s="7"/>
      <c r="W227" s="7"/>
      <c r="X227" s="7"/>
      <c r="Y227" s="7"/>
      <c r="Z227" s="7"/>
      <c r="AA227" s="7"/>
      <c r="AB227" s="7"/>
      <c r="AC227" s="7"/>
    </row>
    <row r="228">
      <c r="A228" s="7"/>
      <c r="B228" s="7"/>
      <c r="C228" s="7"/>
      <c r="D228" s="1"/>
      <c r="E228" s="1"/>
      <c r="F228" s="1"/>
      <c r="G228" s="7"/>
      <c r="H228" s="124"/>
      <c r="I228" s="124"/>
      <c r="J228" s="7"/>
      <c r="K228" s="7"/>
      <c r="L228" s="7"/>
      <c r="M228" s="7"/>
      <c r="N228" s="7"/>
      <c r="O228" s="7"/>
      <c r="P228" s="7"/>
      <c r="Q228" s="7"/>
      <c r="R228" s="7"/>
      <c r="S228" s="7"/>
      <c r="T228" s="7"/>
      <c r="U228" s="7"/>
      <c r="V228" s="7"/>
      <c r="W228" s="7"/>
      <c r="X228" s="7"/>
      <c r="Y228" s="7"/>
      <c r="Z228" s="7"/>
      <c r="AA228" s="7"/>
      <c r="AB228" s="7"/>
      <c r="AC228" s="7"/>
    </row>
    <row r="229">
      <c r="A229" s="7"/>
      <c r="B229" s="7"/>
      <c r="C229" s="7"/>
      <c r="D229" s="1"/>
      <c r="E229" s="1"/>
      <c r="F229" s="1"/>
      <c r="G229" s="7"/>
      <c r="H229" s="124"/>
      <c r="I229" s="124"/>
      <c r="J229" s="7"/>
      <c r="K229" s="7"/>
      <c r="L229" s="7"/>
      <c r="M229" s="7"/>
      <c r="N229" s="7"/>
      <c r="O229" s="7"/>
      <c r="P229" s="7"/>
      <c r="Q229" s="7"/>
      <c r="R229" s="7"/>
      <c r="S229" s="7"/>
      <c r="T229" s="7"/>
      <c r="U229" s="7"/>
      <c r="V229" s="7"/>
      <c r="W229" s="7"/>
      <c r="X229" s="7"/>
      <c r="Y229" s="7"/>
      <c r="Z229" s="7"/>
      <c r="AA229" s="7"/>
      <c r="AB229" s="7"/>
      <c r="AC229" s="7"/>
    </row>
    <row r="230">
      <c r="A230" s="7"/>
      <c r="B230" s="7"/>
      <c r="C230" s="7"/>
      <c r="D230" s="1"/>
      <c r="E230" s="1"/>
      <c r="F230" s="1"/>
      <c r="G230" s="7"/>
      <c r="H230" s="124"/>
      <c r="I230" s="124"/>
      <c r="J230" s="7"/>
      <c r="K230" s="7"/>
      <c r="L230" s="7"/>
      <c r="M230" s="7"/>
      <c r="N230" s="7"/>
      <c r="O230" s="7"/>
      <c r="P230" s="7"/>
      <c r="Q230" s="7"/>
      <c r="R230" s="7"/>
      <c r="S230" s="7"/>
      <c r="T230" s="7"/>
      <c r="U230" s="7"/>
      <c r="V230" s="7"/>
      <c r="W230" s="7"/>
      <c r="X230" s="7"/>
      <c r="Y230" s="7"/>
      <c r="Z230" s="7"/>
      <c r="AA230" s="7"/>
      <c r="AB230" s="7"/>
      <c r="AC230" s="7"/>
    </row>
    <row r="231">
      <c r="A231" s="7"/>
      <c r="B231" s="7"/>
      <c r="C231" s="7"/>
      <c r="D231" s="1"/>
      <c r="E231" s="1"/>
      <c r="F231" s="1"/>
      <c r="G231" s="7"/>
      <c r="H231" s="124"/>
      <c r="I231" s="124"/>
      <c r="J231" s="7"/>
      <c r="K231" s="7"/>
      <c r="L231" s="7"/>
      <c r="M231" s="7"/>
      <c r="N231" s="7"/>
      <c r="O231" s="7"/>
      <c r="P231" s="7"/>
      <c r="Q231" s="7"/>
      <c r="R231" s="7"/>
      <c r="S231" s="7"/>
      <c r="T231" s="7"/>
      <c r="U231" s="7"/>
      <c r="V231" s="7"/>
      <c r="W231" s="7"/>
      <c r="X231" s="7"/>
      <c r="Y231" s="7"/>
      <c r="Z231" s="7"/>
      <c r="AA231" s="7"/>
      <c r="AB231" s="7"/>
      <c r="AC231" s="7"/>
    </row>
    <row r="232">
      <c r="A232" s="7"/>
      <c r="B232" s="7"/>
      <c r="C232" s="7"/>
      <c r="D232" s="1"/>
      <c r="E232" s="1"/>
      <c r="F232" s="1"/>
      <c r="G232" s="7"/>
      <c r="H232" s="124"/>
      <c r="I232" s="124"/>
      <c r="J232" s="7"/>
      <c r="K232" s="7"/>
      <c r="L232" s="7"/>
      <c r="M232" s="7"/>
      <c r="N232" s="7"/>
      <c r="O232" s="7"/>
      <c r="P232" s="7"/>
      <c r="Q232" s="7"/>
      <c r="R232" s="7"/>
      <c r="S232" s="7"/>
      <c r="T232" s="7"/>
      <c r="U232" s="7"/>
      <c r="V232" s="7"/>
      <c r="W232" s="7"/>
      <c r="X232" s="7"/>
      <c r="Y232" s="7"/>
      <c r="Z232" s="7"/>
      <c r="AA232" s="7"/>
      <c r="AB232" s="7"/>
      <c r="AC232" s="7"/>
    </row>
    <row r="233">
      <c r="A233" s="7"/>
      <c r="B233" s="7"/>
      <c r="C233" s="7"/>
      <c r="D233" s="1"/>
      <c r="E233" s="1"/>
      <c r="F233" s="1"/>
      <c r="G233" s="7"/>
      <c r="H233" s="124"/>
      <c r="I233" s="124"/>
      <c r="J233" s="7"/>
      <c r="K233" s="7"/>
      <c r="L233" s="7"/>
      <c r="M233" s="7"/>
      <c r="N233" s="7"/>
      <c r="O233" s="7"/>
      <c r="P233" s="7"/>
      <c r="Q233" s="7"/>
      <c r="R233" s="7"/>
      <c r="S233" s="7"/>
      <c r="T233" s="7"/>
      <c r="U233" s="7"/>
      <c r="V233" s="7"/>
      <c r="W233" s="7"/>
      <c r="X233" s="7"/>
      <c r="Y233" s="7"/>
      <c r="Z233" s="7"/>
      <c r="AA233" s="7"/>
      <c r="AB233" s="7"/>
      <c r="AC233" s="7"/>
    </row>
    <row r="234">
      <c r="A234" s="7"/>
      <c r="B234" s="7"/>
      <c r="C234" s="7"/>
      <c r="D234" s="1"/>
      <c r="E234" s="1"/>
      <c r="F234" s="1"/>
      <c r="G234" s="7"/>
      <c r="H234" s="124"/>
      <c r="I234" s="124"/>
      <c r="J234" s="7"/>
      <c r="K234" s="7"/>
      <c r="L234" s="7"/>
      <c r="M234" s="7"/>
      <c r="N234" s="7"/>
      <c r="O234" s="7"/>
      <c r="P234" s="7"/>
      <c r="Q234" s="7"/>
      <c r="R234" s="7"/>
      <c r="S234" s="7"/>
      <c r="T234" s="7"/>
      <c r="U234" s="7"/>
      <c r="V234" s="7"/>
      <c r="W234" s="7"/>
      <c r="X234" s="7"/>
      <c r="Y234" s="7"/>
      <c r="Z234" s="7"/>
      <c r="AA234" s="7"/>
      <c r="AB234" s="7"/>
      <c r="AC234" s="7"/>
    </row>
    <row r="235">
      <c r="A235" s="7"/>
      <c r="B235" s="7"/>
      <c r="C235" s="7"/>
      <c r="D235" s="1"/>
      <c r="E235" s="1"/>
      <c r="F235" s="1"/>
      <c r="G235" s="7"/>
      <c r="H235" s="124"/>
      <c r="I235" s="124"/>
      <c r="J235" s="7"/>
      <c r="K235" s="7"/>
      <c r="L235" s="7"/>
      <c r="M235" s="7"/>
      <c r="N235" s="7"/>
      <c r="O235" s="7"/>
      <c r="P235" s="7"/>
      <c r="Q235" s="7"/>
      <c r="R235" s="7"/>
      <c r="S235" s="7"/>
      <c r="T235" s="7"/>
      <c r="U235" s="7"/>
      <c r="V235" s="7"/>
      <c r="W235" s="7"/>
      <c r="X235" s="7"/>
      <c r="Y235" s="7"/>
      <c r="Z235" s="7"/>
      <c r="AA235" s="7"/>
      <c r="AB235" s="7"/>
      <c r="AC235" s="7"/>
    </row>
    <row r="236">
      <c r="A236" s="7"/>
      <c r="B236" s="7"/>
      <c r="C236" s="7"/>
      <c r="D236" s="1"/>
      <c r="E236" s="1"/>
      <c r="F236" s="1"/>
      <c r="G236" s="7"/>
      <c r="H236" s="124"/>
      <c r="I236" s="124"/>
      <c r="J236" s="7"/>
      <c r="K236" s="7"/>
      <c r="L236" s="7"/>
      <c r="M236" s="7"/>
      <c r="N236" s="7"/>
      <c r="O236" s="7"/>
      <c r="P236" s="7"/>
      <c r="Q236" s="7"/>
      <c r="R236" s="7"/>
      <c r="S236" s="7"/>
      <c r="T236" s="7"/>
      <c r="U236" s="7"/>
      <c r="V236" s="7"/>
      <c r="W236" s="7"/>
      <c r="X236" s="7"/>
      <c r="Y236" s="7"/>
      <c r="Z236" s="7"/>
      <c r="AA236" s="7"/>
      <c r="AB236" s="7"/>
      <c r="AC236" s="7"/>
    </row>
    <row r="237">
      <c r="A237" s="7"/>
      <c r="B237" s="7"/>
      <c r="C237" s="7"/>
      <c r="D237" s="1"/>
      <c r="E237" s="1"/>
      <c r="F237" s="1"/>
      <c r="G237" s="7"/>
      <c r="H237" s="124"/>
      <c r="I237" s="124"/>
      <c r="J237" s="7"/>
      <c r="K237" s="7"/>
      <c r="L237" s="7"/>
      <c r="M237" s="7"/>
      <c r="N237" s="7"/>
      <c r="O237" s="7"/>
      <c r="P237" s="7"/>
      <c r="Q237" s="7"/>
      <c r="R237" s="7"/>
      <c r="S237" s="7"/>
      <c r="T237" s="7"/>
      <c r="U237" s="7"/>
      <c r="V237" s="7"/>
      <c r="W237" s="7"/>
      <c r="X237" s="7"/>
      <c r="Y237" s="7"/>
      <c r="Z237" s="7"/>
      <c r="AA237" s="7"/>
      <c r="AB237" s="7"/>
      <c r="AC237" s="7"/>
    </row>
    <row r="238">
      <c r="A238" s="7"/>
      <c r="B238" s="7"/>
      <c r="C238" s="7"/>
      <c r="D238" s="1"/>
      <c r="E238" s="1"/>
      <c r="F238" s="1"/>
      <c r="G238" s="7"/>
      <c r="H238" s="124"/>
      <c r="I238" s="124"/>
      <c r="J238" s="7"/>
      <c r="K238" s="7"/>
      <c r="L238" s="7"/>
      <c r="M238" s="7"/>
      <c r="N238" s="7"/>
      <c r="O238" s="7"/>
      <c r="P238" s="7"/>
      <c r="Q238" s="7"/>
      <c r="R238" s="7"/>
      <c r="S238" s="7"/>
      <c r="T238" s="7"/>
      <c r="U238" s="7"/>
      <c r="V238" s="7"/>
      <c r="W238" s="7"/>
      <c r="X238" s="7"/>
      <c r="Y238" s="7"/>
      <c r="Z238" s="7"/>
      <c r="AA238" s="7"/>
      <c r="AB238" s="7"/>
      <c r="AC238" s="7"/>
    </row>
    <row r="239">
      <c r="A239" s="7"/>
      <c r="B239" s="7"/>
      <c r="C239" s="7"/>
      <c r="D239" s="1"/>
      <c r="E239" s="1"/>
      <c r="F239" s="1"/>
      <c r="G239" s="7"/>
      <c r="H239" s="124"/>
      <c r="I239" s="124"/>
      <c r="J239" s="7"/>
      <c r="K239" s="7"/>
      <c r="L239" s="7"/>
      <c r="M239" s="7"/>
      <c r="N239" s="7"/>
      <c r="O239" s="7"/>
      <c r="P239" s="7"/>
      <c r="Q239" s="7"/>
      <c r="R239" s="7"/>
      <c r="S239" s="7"/>
      <c r="T239" s="7"/>
      <c r="U239" s="7"/>
      <c r="V239" s="7"/>
      <c r="W239" s="7"/>
      <c r="X239" s="7"/>
      <c r="Y239" s="7"/>
      <c r="Z239" s="7"/>
      <c r="AA239" s="7"/>
      <c r="AB239" s="7"/>
      <c r="AC239" s="7"/>
    </row>
    <row r="240">
      <c r="A240" s="7"/>
      <c r="B240" s="7"/>
      <c r="C240" s="7"/>
      <c r="D240" s="1"/>
      <c r="E240" s="1"/>
      <c r="F240" s="1"/>
      <c r="G240" s="7"/>
      <c r="H240" s="124"/>
      <c r="I240" s="124"/>
      <c r="J240" s="7"/>
      <c r="K240" s="7"/>
      <c r="L240" s="7"/>
      <c r="M240" s="7"/>
      <c r="N240" s="7"/>
      <c r="O240" s="7"/>
      <c r="P240" s="7"/>
      <c r="Q240" s="7"/>
      <c r="R240" s="7"/>
      <c r="S240" s="7"/>
      <c r="T240" s="7"/>
      <c r="U240" s="7"/>
      <c r="V240" s="7"/>
      <c r="W240" s="7"/>
      <c r="X240" s="7"/>
      <c r="Y240" s="7"/>
      <c r="Z240" s="7"/>
      <c r="AA240" s="7"/>
      <c r="AB240" s="7"/>
      <c r="AC240" s="7"/>
    </row>
    <row r="241">
      <c r="A241" s="7"/>
      <c r="B241" s="7"/>
      <c r="C241" s="7"/>
      <c r="D241" s="1"/>
      <c r="E241" s="1"/>
      <c r="F241" s="1"/>
      <c r="G241" s="7"/>
      <c r="H241" s="124"/>
      <c r="I241" s="124"/>
      <c r="J241" s="7"/>
      <c r="K241" s="7"/>
      <c r="L241" s="7"/>
      <c r="M241" s="7"/>
      <c r="N241" s="7"/>
      <c r="O241" s="7"/>
      <c r="P241" s="7"/>
      <c r="Q241" s="7"/>
      <c r="R241" s="7"/>
      <c r="S241" s="7"/>
      <c r="T241" s="7"/>
      <c r="U241" s="7"/>
      <c r="V241" s="7"/>
      <c r="W241" s="7"/>
      <c r="X241" s="7"/>
      <c r="Y241" s="7"/>
      <c r="Z241" s="7"/>
      <c r="AA241" s="7"/>
      <c r="AB241" s="7"/>
      <c r="AC241" s="7"/>
    </row>
    <row r="242">
      <c r="A242" s="7"/>
      <c r="B242" s="7"/>
      <c r="C242" s="7"/>
      <c r="D242" s="1"/>
      <c r="E242" s="1"/>
      <c r="F242" s="1"/>
      <c r="G242" s="7"/>
      <c r="H242" s="124"/>
      <c r="I242" s="124"/>
      <c r="J242" s="7"/>
      <c r="K242" s="7"/>
      <c r="L242" s="7"/>
      <c r="M242" s="7"/>
      <c r="N242" s="7"/>
      <c r="O242" s="7"/>
      <c r="P242" s="7"/>
      <c r="Q242" s="7"/>
      <c r="R242" s="7"/>
      <c r="S242" s="7"/>
      <c r="T242" s="7"/>
      <c r="U242" s="7"/>
      <c r="V242" s="7"/>
      <c r="W242" s="7"/>
      <c r="X242" s="7"/>
      <c r="Y242" s="7"/>
      <c r="Z242" s="7"/>
      <c r="AA242" s="7"/>
      <c r="AB242" s="7"/>
      <c r="AC242" s="7"/>
    </row>
    <row r="243">
      <c r="A243" s="7"/>
      <c r="B243" s="7"/>
      <c r="C243" s="7"/>
      <c r="D243" s="1"/>
      <c r="E243" s="1"/>
      <c r="F243" s="1"/>
      <c r="G243" s="7"/>
      <c r="H243" s="124"/>
      <c r="I243" s="124"/>
      <c r="J243" s="7"/>
      <c r="K243" s="7"/>
      <c r="L243" s="7"/>
      <c r="M243" s="7"/>
      <c r="N243" s="7"/>
      <c r="O243" s="7"/>
      <c r="P243" s="7"/>
      <c r="Q243" s="7"/>
      <c r="R243" s="7"/>
      <c r="S243" s="7"/>
      <c r="T243" s="7"/>
      <c r="U243" s="7"/>
      <c r="V243" s="7"/>
      <c r="W243" s="7"/>
      <c r="X243" s="7"/>
      <c r="Y243" s="7"/>
      <c r="Z243" s="7"/>
      <c r="AA243" s="7"/>
      <c r="AB243" s="7"/>
      <c r="AC243" s="7"/>
    </row>
    <row r="244">
      <c r="A244" s="7"/>
      <c r="B244" s="7"/>
      <c r="C244" s="7"/>
      <c r="D244" s="1"/>
      <c r="E244" s="1"/>
      <c r="F244" s="1"/>
      <c r="G244" s="7"/>
      <c r="H244" s="124"/>
      <c r="I244" s="124"/>
      <c r="J244" s="7"/>
      <c r="K244" s="7"/>
      <c r="L244" s="7"/>
      <c r="M244" s="7"/>
      <c r="N244" s="7"/>
      <c r="O244" s="7"/>
      <c r="P244" s="7"/>
      <c r="Q244" s="7"/>
      <c r="R244" s="7"/>
      <c r="S244" s="7"/>
      <c r="T244" s="7"/>
      <c r="U244" s="7"/>
      <c r="V244" s="7"/>
      <c r="W244" s="7"/>
      <c r="X244" s="7"/>
      <c r="Y244" s="7"/>
      <c r="Z244" s="7"/>
      <c r="AA244" s="7"/>
      <c r="AB244" s="7"/>
      <c r="AC244" s="7"/>
    </row>
    <row r="245">
      <c r="A245" s="7"/>
      <c r="B245" s="7"/>
      <c r="C245" s="7"/>
      <c r="D245" s="1"/>
      <c r="E245" s="1"/>
      <c r="F245" s="1"/>
      <c r="G245" s="7"/>
      <c r="H245" s="124"/>
      <c r="I245" s="124"/>
      <c r="J245" s="7"/>
      <c r="K245" s="7"/>
      <c r="L245" s="7"/>
      <c r="M245" s="7"/>
      <c r="N245" s="7"/>
      <c r="O245" s="7"/>
      <c r="P245" s="7"/>
      <c r="Q245" s="7"/>
      <c r="R245" s="7"/>
      <c r="S245" s="7"/>
      <c r="T245" s="7"/>
      <c r="U245" s="7"/>
      <c r="V245" s="7"/>
      <c r="W245" s="7"/>
      <c r="X245" s="7"/>
      <c r="Y245" s="7"/>
      <c r="Z245" s="7"/>
      <c r="AA245" s="7"/>
      <c r="AB245" s="7"/>
      <c r="AC245" s="7"/>
    </row>
    <row r="246">
      <c r="A246" s="7"/>
      <c r="B246" s="7"/>
      <c r="C246" s="7"/>
      <c r="D246" s="1"/>
      <c r="E246" s="1"/>
      <c r="F246" s="1"/>
      <c r="G246" s="7"/>
      <c r="H246" s="124"/>
      <c r="I246" s="124"/>
      <c r="J246" s="7"/>
      <c r="K246" s="7"/>
      <c r="L246" s="7"/>
      <c r="M246" s="7"/>
      <c r="N246" s="7"/>
      <c r="O246" s="7"/>
      <c r="P246" s="7"/>
      <c r="Q246" s="7"/>
      <c r="R246" s="7"/>
      <c r="S246" s="7"/>
      <c r="T246" s="7"/>
      <c r="U246" s="7"/>
      <c r="V246" s="7"/>
      <c r="W246" s="7"/>
      <c r="X246" s="7"/>
      <c r="Y246" s="7"/>
      <c r="Z246" s="7"/>
      <c r="AA246" s="7"/>
      <c r="AB246" s="7"/>
      <c r="AC246" s="7"/>
    </row>
    <row r="247">
      <c r="A247" s="7"/>
      <c r="B247" s="7"/>
      <c r="C247" s="7"/>
      <c r="D247" s="1"/>
      <c r="E247" s="1"/>
      <c r="F247" s="1"/>
      <c r="G247" s="7"/>
      <c r="H247" s="124"/>
      <c r="I247" s="124"/>
      <c r="J247" s="7"/>
      <c r="K247" s="7"/>
      <c r="L247" s="7"/>
      <c r="M247" s="7"/>
      <c r="N247" s="7"/>
      <c r="O247" s="7"/>
      <c r="P247" s="7"/>
      <c r="Q247" s="7"/>
      <c r="R247" s="7"/>
      <c r="S247" s="7"/>
      <c r="T247" s="7"/>
      <c r="U247" s="7"/>
      <c r="V247" s="7"/>
      <c r="W247" s="7"/>
      <c r="X247" s="7"/>
      <c r="Y247" s="7"/>
      <c r="Z247" s="7"/>
      <c r="AA247" s="7"/>
      <c r="AB247" s="7"/>
      <c r="AC247" s="7"/>
    </row>
    <row r="248">
      <c r="A248" s="7"/>
      <c r="B248" s="7"/>
      <c r="C248" s="7"/>
      <c r="D248" s="1"/>
      <c r="E248" s="1"/>
      <c r="F248" s="1"/>
      <c r="G248" s="7"/>
      <c r="H248" s="124"/>
      <c r="I248" s="124"/>
      <c r="J248" s="7"/>
      <c r="K248" s="7"/>
      <c r="L248" s="7"/>
      <c r="M248" s="7"/>
      <c r="N248" s="7"/>
      <c r="O248" s="7"/>
      <c r="P248" s="7"/>
      <c r="Q248" s="7"/>
      <c r="R248" s="7"/>
      <c r="S248" s="7"/>
      <c r="T248" s="7"/>
      <c r="U248" s="7"/>
      <c r="V248" s="7"/>
      <c r="W248" s="7"/>
      <c r="X248" s="7"/>
      <c r="Y248" s="7"/>
      <c r="Z248" s="7"/>
      <c r="AA248" s="7"/>
      <c r="AB248" s="7"/>
      <c r="AC248" s="7"/>
    </row>
    <row r="249">
      <c r="A249" s="7"/>
      <c r="B249" s="7"/>
      <c r="C249" s="7"/>
      <c r="D249" s="1"/>
      <c r="E249" s="1"/>
      <c r="F249" s="1"/>
      <c r="G249" s="7"/>
      <c r="H249" s="124"/>
      <c r="I249" s="124"/>
      <c r="J249" s="7"/>
      <c r="K249" s="7"/>
      <c r="L249" s="7"/>
      <c r="M249" s="7"/>
      <c r="N249" s="7"/>
      <c r="O249" s="7"/>
      <c r="P249" s="7"/>
      <c r="Q249" s="7"/>
      <c r="R249" s="7"/>
      <c r="S249" s="7"/>
      <c r="T249" s="7"/>
      <c r="U249" s="7"/>
      <c r="V249" s="7"/>
      <c r="W249" s="7"/>
      <c r="X249" s="7"/>
      <c r="Y249" s="7"/>
      <c r="Z249" s="7"/>
      <c r="AA249" s="7"/>
      <c r="AB249" s="7"/>
      <c r="AC249" s="7"/>
    </row>
    <row r="250">
      <c r="A250" s="7"/>
      <c r="B250" s="7"/>
      <c r="C250" s="7"/>
      <c r="D250" s="1"/>
      <c r="E250" s="1"/>
      <c r="F250" s="1"/>
      <c r="G250" s="7"/>
      <c r="H250" s="124"/>
      <c r="I250" s="124"/>
      <c r="J250" s="7"/>
      <c r="K250" s="7"/>
      <c r="L250" s="7"/>
      <c r="M250" s="7"/>
      <c r="N250" s="7"/>
      <c r="O250" s="7"/>
      <c r="P250" s="7"/>
      <c r="Q250" s="7"/>
      <c r="R250" s="7"/>
      <c r="S250" s="7"/>
      <c r="T250" s="7"/>
      <c r="U250" s="7"/>
      <c r="V250" s="7"/>
      <c r="W250" s="7"/>
      <c r="X250" s="7"/>
      <c r="Y250" s="7"/>
      <c r="Z250" s="7"/>
      <c r="AA250" s="7"/>
      <c r="AB250" s="7"/>
      <c r="AC250" s="7"/>
    </row>
    <row r="251">
      <c r="A251" s="7"/>
      <c r="B251" s="7"/>
      <c r="C251" s="7"/>
      <c r="D251" s="1"/>
      <c r="E251" s="1"/>
      <c r="F251" s="1"/>
      <c r="G251" s="7"/>
      <c r="H251" s="124"/>
      <c r="I251" s="124"/>
      <c r="J251" s="7"/>
      <c r="K251" s="7"/>
      <c r="L251" s="7"/>
      <c r="M251" s="7"/>
      <c r="N251" s="7"/>
      <c r="O251" s="7"/>
      <c r="P251" s="7"/>
      <c r="Q251" s="7"/>
      <c r="R251" s="7"/>
      <c r="S251" s="7"/>
      <c r="T251" s="7"/>
      <c r="U251" s="7"/>
      <c r="V251" s="7"/>
      <c r="W251" s="7"/>
      <c r="X251" s="7"/>
      <c r="Y251" s="7"/>
      <c r="Z251" s="7"/>
      <c r="AA251" s="7"/>
      <c r="AB251" s="7"/>
      <c r="AC251" s="7"/>
    </row>
    <row r="252">
      <c r="A252" s="7"/>
      <c r="B252" s="7"/>
      <c r="C252" s="7"/>
      <c r="D252" s="1"/>
      <c r="E252" s="1"/>
      <c r="F252" s="1"/>
      <c r="G252" s="7"/>
      <c r="H252" s="124"/>
      <c r="I252" s="124"/>
      <c r="J252" s="7"/>
      <c r="K252" s="7"/>
      <c r="L252" s="7"/>
      <c r="M252" s="7"/>
      <c r="N252" s="7"/>
      <c r="O252" s="7"/>
      <c r="P252" s="7"/>
      <c r="Q252" s="7"/>
      <c r="R252" s="7"/>
      <c r="S252" s="7"/>
      <c r="T252" s="7"/>
      <c r="U252" s="7"/>
      <c r="V252" s="7"/>
      <c r="W252" s="7"/>
      <c r="X252" s="7"/>
      <c r="Y252" s="7"/>
      <c r="Z252" s="7"/>
      <c r="AA252" s="7"/>
      <c r="AB252" s="7"/>
      <c r="AC252" s="7"/>
    </row>
    <row r="253">
      <c r="A253" s="7"/>
      <c r="B253" s="7"/>
      <c r="C253" s="7"/>
      <c r="D253" s="1"/>
      <c r="E253" s="1"/>
      <c r="F253" s="1"/>
      <c r="G253" s="7"/>
      <c r="H253" s="124"/>
      <c r="I253" s="124"/>
      <c r="J253" s="7"/>
      <c r="K253" s="7"/>
      <c r="L253" s="7"/>
      <c r="M253" s="7"/>
      <c r="N253" s="7"/>
      <c r="O253" s="7"/>
      <c r="P253" s="7"/>
      <c r="Q253" s="7"/>
      <c r="R253" s="7"/>
      <c r="S253" s="7"/>
      <c r="T253" s="7"/>
      <c r="U253" s="7"/>
      <c r="V253" s="7"/>
      <c r="W253" s="7"/>
      <c r="X253" s="7"/>
      <c r="Y253" s="7"/>
      <c r="Z253" s="7"/>
      <c r="AA253" s="7"/>
      <c r="AB253" s="7"/>
      <c r="AC253" s="7"/>
    </row>
    <row r="254">
      <c r="A254" s="7"/>
      <c r="B254" s="7"/>
      <c r="C254" s="7"/>
      <c r="D254" s="1"/>
      <c r="E254" s="1"/>
      <c r="F254" s="1"/>
      <c r="G254" s="7"/>
      <c r="H254" s="124"/>
      <c r="I254" s="124"/>
      <c r="J254" s="7"/>
      <c r="K254" s="7"/>
      <c r="L254" s="7"/>
      <c r="M254" s="7"/>
      <c r="N254" s="7"/>
      <c r="O254" s="7"/>
      <c r="P254" s="7"/>
      <c r="Q254" s="7"/>
      <c r="R254" s="7"/>
      <c r="S254" s="7"/>
      <c r="T254" s="7"/>
      <c r="U254" s="7"/>
      <c r="V254" s="7"/>
      <c r="W254" s="7"/>
      <c r="X254" s="7"/>
      <c r="Y254" s="7"/>
      <c r="Z254" s="7"/>
      <c r="AA254" s="7"/>
      <c r="AB254" s="7"/>
      <c r="AC254" s="7"/>
    </row>
    <row r="255">
      <c r="A255" s="7"/>
      <c r="B255" s="7"/>
      <c r="C255" s="7"/>
      <c r="D255" s="1"/>
      <c r="E255" s="1"/>
      <c r="F255" s="1"/>
      <c r="G255" s="7"/>
      <c r="H255" s="124"/>
      <c r="I255" s="124"/>
      <c r="J255" s="7"/>
      <c r="K255" s="7"/>
      <c r="L255" s="7"/>
      <c r="M255" s="7"/>
      <c r="N255" s="7"/>
      <c r="O255" s="7"/>
      <c r="P255" s="7"/>
      <c r="Q255" s="7"/>
      <c r="R255" s="7"/>
      <c r="S255" s="7"/>
      <c r="T255" s="7"/>
      <c r="U255" s="7"/>
      <c r="V255" s="7"/>
      <c r="W255" s="7"/>
      <c r="X255" s="7"/>
      <c r="Y255" s="7"/>
      <c r="Z255" s="7"/>
      <c r="AA255" s="7"/>
      <c r="AB255" s="7"/>
      <c r="AC255" s="7"/>
    </row>
    <row r="256">
      <c r="A256" s="7"/>
      <c r="B256" s="7"/>
      <c r="C256" s="7"/>
      <c r="D256" s="1"/>
      <c r="E256" s="1"/>
      <c r="F256" s="1"/>
      <c r="G256" s="7"/>
      <c r="H256" s="124"/>
      <c r="I256" s="124"/>
      <c r="J256" s="7"/>
      <c r="K256" s="7"/>
      <c r="L256" s="7"/>
      <c r="M256" s="7"/>
      <c r="N256" s="7"/>
      <c r="O256" s="7"/>
      <c r="P256" s="7"/>
      <c r="Q256" s="7"/>
      <c r="R256" s="7"/>
      <c r="S256" s="7"/>
      <c r="T256" s="7"/>
      <c r="U256" s="7"/>
      <c r="V256" s="7"/>
      <c r="W256" s="7"/>
      <c r="X256" s="7"/>
      <c r="Y256" s="7"/>
      <c r="Z256" s="7"/>
      <c r="AA256" s="7"/>
      <c r="AB256" s="7"/>
      <c r="AC256" s="7"/>
    </row>
    <row r="257">
      <c r="A257" s="7"/>
      <c r="B257" s="7"/>
      <c r="C257" s="7"/>
      <c r="D257" s="1"/>
      <c r="E257" s="1"/>
      <c r="F257" s="1"/>
      <c r="G257" s="7"/>
      <c r="H257" s="124"/>
      <c r="I257" s="124"/>
      <c r="J257" s="7"/>
      <c r="K257" s="7"/>
      <c r="L257" s="7"/>
      <c r="M257" s="7"/>
      <c r="N257" s="7"/>
      <c r="O257" s="7"/>
      <c r="P257" s="7"/>
      <c r="Q257" s="7"/>
      <c r="R257" s="7"/>
      <c r="S257" s="7"/>
      <c r="T257" s="7"/>
      <c r="U257" s="7"/>
      <c r="V257" s="7"/>
      <c r="W257" s="7"/>
      <c r="X257" s="7"/>
      <c r="Y257" s="7"/>
      <c r="Z257" s="7"/>
      <c r="AA257" s="7"/>
      <c r="AB257" s="7"/>
      <c r="AC257" s="7"/>
    </row>
    <row r="258">
      <c r="A258" s="7"/>
      <c r="B258" s="7"/>
      <c r="C258" s="7"/>
      <c r="D258" s="1"/>
      <c r="E258" s="1"/>
      <c r="F258" s="1"/>
      <c r="G258" s="7"/>
      <c r="H258" s="124"/>
      <c r="I258" s="124"/>
      <c r="J258" s="7"/>
      <c r="K258" s="7"/>
      <c r="L258" s="7"/>
      <c r="M258" s="7"/>
      <c r="N258" s="7"/>
      <c r="O258" s="7"/>
      <c r="P258" s="7"/>
      <c r="Q258" s="7"/>
      <c r="R258" s="7"/>
      <c r="S258" s="7"/>
      <c r="T258" s="7"/>
      <c r="U258" s="7"/>
      <c r="V258" s="7"/>
      <c r="W258" s="7"/>
      <c r="X258" s="7"/>
      <c r="Y258" s="7"/>
      <c r="Z258" s="7"/>
      <c r="AA258" s="7"/>
      <c r="AB258" s="7"/>
      <c r="AC258" s="7"/>
    </row>
    <row r="259">
      <c r="A259" s="7"/>
      <c r="B259" s="7"/>
      <c r="C259" s="7"/>
      <c r="D259" s="1"/>
      <c r="E259" s="1"/>
      <c r="F259" s="1"/>
      <c r="G259" s="7"/>
      <c r="H259" s="124"/>
      <c r="I259" s="124"/>
      <c r="J259" s="7"/>
      <c r="K259" s="7"/>
      <c r="L259" s="7"/>
      <c r="M259" s="7"/>
      <c r="N259" s="7"/>
      <c r="O259" s="7"/>
      <c r="P259" s="7"/>
      <c r="Q259" s="7"/>
      <c r="R259" s="7"/>
      <c r="S259" s="7"/>
      <c r="T259" s="7"/>
      <c r="U259" s="7"/>
      <c r="V259" s="7"/>
      <c r="W259" s="7"/>
      <c r="X259" s="7"/>
      <c r="Y259" s="7"/>
      <c r="Z259" s="7"/>
      <c r="AA259" s="7"/>
      <c r="AB259" s="7"/>
      <c r="AC259" s="7"/>
    </row>
    <row r="260">
      <c r="A260" s="7"/>
      <c r="B260" s="7"/>
      <c r="C260" s="7"/>
      <c r="D260" s="1"/>
      <c r="E260" s="1"/>
      <c r="F260" s="1"/>
      <c r="G260" s="7"/>
      <c r="H260" s="124"/>
      <c r="I260" s="124"/>
      <c r="J260" s="7"/>
      <c r="K260" s="7"/>
      <c r="L260" s="7"/>
      <c r="M260" s="7"/>
      <c r="N260" s="7"/>
      <c r="O260" s="7"/>
      <c r="P260" s="7"/>
      <c r="Q260" s="7"/>
      <c r="R260" s="7"/>
      <c r="S260" s="7"/>
      <c r="T260" s="7"/>
      <c r="U260" s="7"/>
      <c r="V260" s="7"/>
      <c r="W260" s="7"/>
      <c r="X260" s="7"/>
      <c r="Y260" s="7"/>
      <c r="Z260" s="7"/>
      <c r="AA260" s="7"/>
      <c r="AB260" s="7"/>
      <c r="AC260" s="7"/>
    </row>
    <row r="261">
      <c r="A261" s="7"/>
      <c r="B261" s="7"/>
      <c r="C261" s="7"/>
      <c r="D261" s="1"/>
      <c r="E261" s="1"/>
      <c r="F261" s="1"/>
      <c r="G261" s="7"/>
      <c r="H261" s="124"/>
      <c r="I261" s="124"/>
      <c r="J261" s="7"/>
      <c r="K261" s="7"/>
      <c r="L261" s="7"/>
      <c r="M261" s="7"/>
      <c r="N261" s="7"/>
      <c r="O261" s="7"/>
      <c r="P261" s="7"/>
      <c r="Q261" s="7"/>
      <c r="R261" s="7"/>
      <c r="S261" s="7"/>
      <c r="T261" s="7"/>
      <c r="U261" s="7"/>
      <c r="V261" s="7"/>
      <c r="W261" s="7"/>
      <c r="X261" s="7"/>
      <c r="Y261" s="7"/>
      <c r="Z261" s="7"/>
      <c r="AA261" s="7"/>
      <c r="AB261" s="7"/>
      <c r="AC261" s="7"/>
    </row>
    <row r="262">
      <c r="A262" s="7"/>
      <c r="B262" s="7"/>
      <c r="C262" s="7"/>
      <c r="D262" s="1"/>
      <c r="E262" s="1"/>
      <c r="F262" s="1"/>
      <c r="G262" s="7"/>
      <c r="H262" s="124"/>
      <c r="I262" s="124"/>
      <c r="J262" s="7"/>
      <c r="K262" s="7"/>
      <c r="L262" s="7"/>
      <c r="M262" s="7"/>
      <c r="N262" s="7"/>
      <c r="O262" s="7"/>
      <c r="P262" s="7"/>
      <c r="Q262" s="7"/>
      <c r="R262" s="7"/>
      <c r="S262" s="7"/>
      <c r="T262" s="7"/>
      <c r="U262" s="7"/>
      <c r="V262" s="7"/>
      <c r="W262" s="7"/>
      <c r="X262" s="7"/>
      <c r="Y262" s="7"/>
      <c r="Z262" s="7"/>
      <c r="AA262" s="7"/>
      <c r="AB262" s="7"/>
      <c r="AC262" s="7"/>
    </row>
    <row r="263">
      <c r="A263" s="7"/>
      <c r="B263" s="7"/>
      <c r="C263" s="7"/>
      <c r="D263" s="1"/>
      <c r="E263" s="1"/>
      <c r="F263" s="1"/>
      <c r="G263" s="7"/>
      <c r="H263" s="124"/>
      <c r="I263" s="124"/>
      <c r="J263" s="7"/>
      <c r="K263" s="7"/>
      <c r="L263" s="7"/>
      <c r="M263" s="7"/>
      <c r="N263" s="7"/>
      <c r="O263" s="7"/>
      <c r="P263" s="7"/>
      <c r="Q263" s="7"/>
      <c r="R263" s="7"/>
      <c r="S263" s="7"/>
      <c r="T263" s="7"/>
      <c r="U263" s="7"/>
      <c r="V263" s="7"/>
      <c r="W263" s="7"/>
      <c r="X263" s="7"/>
      <c r="Y263" s="7"/>
      <c r="Z263" s="7"/>
      <c r="AA263" s="7"/>
      <c r="AB263" s="7"/>
      <c r="AC263" s="7"/>
    </row>
    <row r="264">
      <c r="A264" s="7"/>
      <c r="B264" s="7"/>
      <c r="C264" s="7"/>
      <c r="D264" s="1"/>
      <c r="E264" s="1"/>
      <c r="F264" s="1"/>
      <c r="G264" s="7"/>
      <c r="H264" s="124"/>
      <c r="I264" s="124"/>
      <c r="J264" s="7"/>
      <c r="K264" s="7"/>
      <c r="L264" s="7"/>
      <c r="M264" s="7"/>
      <c r="N264" s="7"/>
      <c r="O264" s="7"/>
      <c r="P264" s="7"/>
      <c r="Q264" s="7"/>
      <c r="R264" s="7"/>
      <c r="S264" s="7"/>
      <c r="T264" s="7"/>
      <c r="U264" s="7"/>
      <c r="V264" s="7"/>
      <c r="W264" s="7"/>
      <c r="X264" s="7"/>
      <c r="Y264" s="7"/>
      <c r="Z264" s="7"/>
      <c r="AA264" s="7"/>
      <c r="AB264" s="7"/>
      <c r="AC264" s="7"/>
    </row>
    <row r="265">
      <c r="A265" s="7"/>
      <c r="B265" s="7"/>
      <c r="C265" s="7"/>
      <c r="D265" s="1"/>
      <c r="E265" s="1"/>
      <c r="F265" s="1"/>
      <c r="G265" s="7"/>
      <c r="H265" s="124"/>
      <c r="I265" s="124"/>
      <c r="J265" s="7"/>
      <c r="K265" s="7"/>
      <c r="L265" s="7"/>
      <c r="M265" s="7"/>
      <c r="N265" s="7"/>
      <c r="O265" s="7"/>
      <c r="P265" s="7"/>
      <c r="Q265" s="7"/>
      <c r="R265" s="7"/>
      <c r="S265" s="7"/>
      <c r="T265" s="7"/>
      <c r="U265" s="7"/>
      <c r="V265" s="7"/>
      <c r="W265" s="7"/>
      <c r="X265" s="7"/>
      <c r="Y265" s="7"/>
      <c r="Z265" s="7"/>
      <c r="AA265" s="7"/>
      <c r="AB265" s="7"/>
      <c r="AC265" s="7"/>
    </row>
    <row r="266">
      <c r="A266" s="7"/>
      <c r="B266" s="7"/>
      <c r="C266" s="7"/>
      <c r="D266" s="1"/>
      <c r="E266" s="1"/>
      <c r="F266" s="1"/>
      <c r="G266" s="7"/>
      <c r="H266" s="124"/>
      <c r="I266" s="124"/>
      <c r="J266" s="7"/>
      <c r="K266" s="7"/>
      <c r="L266" s="7"/>
      <c r="M266" s="7"/>
      <c r="N266" s="7"/>
      <c r="O266" s="7"/>
      <c r="P266" s="7"/>
      <c r="Q266" s="7"/>
      <c r="R266" s="7"/>
      <c r="S266" s="7"/>
      <c r="T266" s="7"/>
      <c r="U266" s="7"/>
      <c r="V266" s="7"/>
      <c r="W266" s="7"/>
      <c r="X266" s="7"/>
      <c r="Y266" s="7"/>
      <c r="Z266" s="7"/>
      <c r="AA266" s="7"/>
      <c r="AB266" s="7"/>
      <c r="AC266" s="7"/>
    </row>
    <row r="267">
      <c r="A267" s="7"/>
      <c r="B267" s="7"/>
      <c r="C267" s="7"/>
      <c r="D267" s="1"/>
      <c r="E267" s="1"/>
      <c r="F267" s="1"/>
      <c r="G267" s="7"/>
      <c r="H267" s="124"/>
      <c r="I267" s="124"/>
      <c r="J267" s="7"/>
      <c r="K267" s="7"/>
      <c r="L267" s="7"/>
      <c r="M267" s="7"/>
      <c r="N267" s="7"/>
      <c r="O267" s="7"/>
      <c r="P267" s="7"/>
      <c r="Q267" s="7"/>
      <c r="R267" s="7"/>
      <c r="S267" s="7"/>
      <c r="T267" s="7"/>
      <c r="U267" s="7"/>
      <c r="V267" s="7"/>
      <c r="W267" s="7"/>
      <c r="X267" s="7"/>
      <c r="Y267" s="7"/>
      <c r="Z267" s="7"/>
      <c r="AA267" s="7"/>
      <c r="AB267" s="7"/>
      <c r="AC267" s="7"/>
    </row>
    <row r="268">
      <c r="A268" s="7"/>
      <c r="B268" s="7"/>
      <c r="C268" s="7"/>
      <c r="D268" s="1"/>
      <c r="E268" s="1"/>
      <c r="F268" s="1"/>
      <c r="G268" s="7"/>
      <c r="H268" s="124"/>
      <c r="I268" s="124"/>
      <c r="J268" s="7"/>
      <c r="K268" s="7"/>
      <c r="L268" s="7"/>
      <c r="M268" s="7"/>
      <c r="N268" s="7"/>
      <c r="O268" s="7"/>
      <c r="P268" s="7"/>
      <c r="Q268" s="7"/>
      <c r="R268" s="7"/>
      <c r="S268" s="7"/>
      <c r="T268" s="7"/>
      <c r="U268" s="7"/>
      <c r="V268" s="7"/>
      <c r="W268" s="7"/>
      <c r="X268" s="7"/>
      <c r="Y268" s="7"/>
      <c r="Z268" s="7"/>
      <c r="AA268" s="7"/>
      <c r="AB268" s="7"/>
      <c r="AC268" s="7"/>
    </row>
    <row r="269">
      <c r="A269" s="7"/>
      <c r="B269" s="7"/>
      <c r="C269" s="7"/>
      <c r="D269" s="1"/>
      <c r="E269" s="1"/>
      <c r="F269" s="1"/>
      <c r="G269" s="7"/>
      <c r="H269" s="124"/>
      <c r="I269" s="124"/>
      <c r="J269" s="7"/>
      <c r="K269" s="7"/>
      <c r="L269" s="7"/>
      <c r="M269" s="7"/>
      <c r="N269" s="7"/>
      <c r="O269" s="7"/>
      <c r="P269" s="7"/>
      <c r="Q269" s="7"/>
      <c r="R269" s="7"/>
      <c r="S269" s="7"/>
      <c r="T269" s="7"/>
      <c r="U269" s="7"/>
      <c r="V269" s="7"/>
      <c r="W269" s="7"/>
      <c r="X269" s="7"/>
      <c r="Y269" s="7"/>
      <c r="Z269" s="7"/>
      <c r="AA269" s="7"/>
      <c r="AB269" s="7"/>
      <c r="AC269" s="7"/>
    </row>
    <row r="270">
      <c r="A270" s="7"/>
      <c r="B270" s="7"/>
      <c r="C270" s="7"/>
      <c r="D270" s="1"/>
      <c r="E270" s="1"/>
      <c r="F270" s="1"/>
      <c r="G270" s="7"/>
      <c r="H270" s="124"/>
      <c r="I270" s="124"/>
      <c r="J270" s="7"/>
      <c r="K270" s="7"/>
      <c r="L270" s="7"/>
      <c r="M270" s="7"/>
      <c r="N270" s="7"/>
      <c r="O270" s="7"/>
      <c r="P270" s="7"/>
      <c r="Q270" s="7"/>
      <c r="R270" s="7"/>
      <c r="S270" s="7"/>
      <c r="T270" s="7"/>
      <c r="U270" s="7"/>
      <c r="V270" s="7"/>
      <c r="W270" s="7"/>
      <c r="X270" s="7"/>
      <c r="Y270" s="7"/>
      <c r="Z270" s="7"/>
      <c r="AA270" s="7"/>
      <c r="AB270" s="7"/>
      <c r="AC270" s="7"/>
    </row>
    <row r="271">
      <c r="A271" s="7"/>
      <c r="B271" s="7"/>
      <c r="C271" s="7"/>
      <c r="D271" s="1"/>
      <c r="E271" s="1"/>
      <c r="F271" s="1"/>
      <c r="G271" s="7"/>
      <c r="H271" s="124"/>
      <c r="I271" s="124"/>
      <c r="J271" s="7"/>
      <c r="K271" s="7"/>
      <c r="L271" s="7"/>
      <c r="M271" s="7"/>
      <c r="N271" s="7"/>
      <c r="O271" s="7"/>
      <c r="P271" s="7"/>
      <c r="Q271" s="7"/>
      <c r="R271" s="7"/>
      <c r="S271" s="7"/>
      <c r="T271" s="7"/>
      <c r="U271" s="7"/>
      <c r="V271" s="7"/>
      <c r="W271" s="7"/>
      <c r="X271" s="7"/>
      <c r="Y271" s="7"/>
      <c r="Z271" s="7"/>
      <c r="AA271" s="7"/>
      <c r="AB271" s="7"/>
      <c r="AC271" s="7"/>
    </row>
    <row r="272">
      <c r="A272" s="7"/>
      <c r="B272" s="7"/>
      <c r="C272" s="7"/>
      <c r="D272" s="1"/>
      <c r="E272" s="1"/>
      <c r="F272" s="1"/>
      <c r="G272" s="7"/>
      <c r="H272" s="124"/>
      <c r="I272" s="124"/>
      <c r="J272" s="7"/>
      <c r="K272" s="7"/>
      <c r="L272" s="7"/>
      <c r="M272" s="7"/>
      <c r="N272" s="7"/>
      <c r="O272" s="7"/>
      <c r="P272" s="7"/>
      <c r="Q272" s="7"/>
      <c r="R272" s="7"/>
      <c r="S272" s="7"/>
      <c r="T272" s="7"/>
      <c r="U272" s="7"/>
      <c r="V272" s="7"/>
      <c r="W272" s="7"/>
      <c r="X272" s="7"/>
      <c r="Y272" s="7"/>
      <c r="Z272" s="7"/>
      <c r="AA272" s="7"/>
      <c r="AB272" s="7"/>
      <c r="AC272" s="7"/>
    </row>
    <row r="273">
      <c r="A273" s="7"/>
      <c r="B273" s="7"/>
      <c r="C273" s="7"/>
      <c r="D273" s="1"/>
      <c r="E273" s="1"/>
      <c r="F273" s="1"/>
      <c r="G273" s="7"/>
      <c r="H273" s="124"/>
      <c r="I273" s="124"/>
      <c r="J273" s="7"/>
      <c r="K273" s="7"/>
      <c r="L273" s="7"/>
      <c r="M273" s="7"/>
      <c r="N273" s="7"/>
      <c r="O273" s="7"/>
      <c r="P273" s="7"/>
      <c r="Q273" s="7"/>
      <c r="R273" s="7"/>
      <c r="S273" s="7"/>
      <c r="T273" s="7"/>
      <c r="U273" s="7"/>
      <c r="V273" s="7"/>
      <c r="W273" s="7"/>
      <c r="X273" s="7"/>
      <c r="Y273" s="7"/>
      <c r="Z273" s="7"/>
      <c r="AA273" s="7"/>
      <c r="AB273" s="7"/>
      <c r="AC273" s="7"/>
    </row>
    <row r="274">
      <c r="A274" s="7"/>
      <c r="B274" s="7"/>
      <c r="C274" s="7"/>
      <c r="D274" s="1"/>
      <c r="E274" s="1"/>
      <c r="F274" s="1"/>
      <c r="G274" s="7"/>
      <c r="H274" s="124"/>
      <c r="I274" s="124"/>
      <c r="J274" s="7"/>
      <c r="K274" s="7"/>
      <c r="L274" s="7"/>
      <c r="M274" s="7"/>
      <c r="N274" s="7"/>
      <c r="O274" s="7"/>
      <c r="P274" s="7"/>
      <c r="Q274" s="7"/>
      <c r="R274" s="7"/>
      <c r="S274" s="7"/>
      <c r="T274" s="7"/>
      <c r="U274" s="7"/>
      <c r="V274" s="7"/>
      <c r="W274" s="7"/>
      <c r="X274" s="7"/>
      <c r="Y274" s="7"/>
      <c r="Z274" s="7"/>
      <c r="AA274" s="7"/>
      <c r="AB274" s="7"/>
      <c r="AC274" s="7"/>
    </row>
    <row r="275">
      <c r="A275" s="7"/>
      <c r="B275" s="7"/>
      <c r="C275" s="7"/>
      <c r="D275" s="1"/>
      <c r="E275" s="1"/>
      <c r="F275" s="1"/>
      <c r="G275" s="7"/>
      <c r="H275" s="124"/>
      <c r="I275" s="124"/>
      <c r="J275" s="7"/>
      <c r="K275" s="7"/>
      <c r="L275" s="7"/>
      <c r="M275" s="7"/>
      <c r="N275" s="7"/>
      <c r="O275" s="7"/>
      <c r="P275" s="7"/>
      <c r="Q275" s="7"/>
      <c r="R275" s="7"/>
      <c r="S275" s="7"/>
      <c r="T275" s="7"/>
      <c r="U275" s="7"/>
      <c r="V275" s="7"/>
      <c r="W275" s="7"/>
      <c r="X275" s="7"/>
      <c r="Y275" s="7"/>
      <c r="Z275" s="7"/>
      <c r="AA275" s="7"/>
      <c r="AB275" s="7"/>
      <c r="AC275" s="7"/>
    </row>
    <row r="276">
      <c r="A276" s="7"/>
      <c r="B276" s="7"/>
      <c r="C276" s="7"/>
      <c r="D276" s="1"/>
      <c r="E276" s="1"/>
      <c r="F276" s="1"/>
      <c r="G276" s="7"/>
      <c r="H276" s="124"/>
      <c r="I276" s="124"/>
      <c r="J276" s="7"/>
      <c r="K276" s="7"/>
      <c r="L276" s="7"/>
      <c r="M276" s="7"/>
      <c r="N276" s="7"/>
      <c r="O276" s="7"/>
      <c r="P276" s="7"/>
      <c r="Q276" s="7"/>
      <c r="R276" s="7"/>
      <c r="S276" s="7"/>
      <c r="T276" s="7"/>
      <c r="U276" s="7"/>
      <c r="V276" s="7"/>
      <c r="W276" s="7"/>
      <c r="X276" s="7"/>
      <c r="Y276" s="7"/>
      <c r="Z276" s="7"/>
      <c r="AA276" s="7"/>
      <c r="AB276" s="7"/>
      <c r="AC276" s="7"/>
    </row>
    <row r="277">
      <c r="A277" s="7"/>
      <c r="B277" s="7"/>
      <c r="C277" s="7"/>
      <c r="D277" s="1"/>
      <c r="E277" s="1"/>
      <c r="F277" s="1"/>
      <c r="G277" s="7"/>
      <c r="H277" s="124"/>
      <c r="I277" s="124"/>
      <c r="J277" s="7"/>
      <c r="K277" s="7"/>
      <c r="L277" s="7"/>
      <c r="M277" s="7"/>
      <c r="N277" s="7"/>
      <c r="O277" s="7"/>
      <c r="P277" s="7"/>
      <c r="Q277" s="7"/>
      <c r="R277" s="7"/>
      <c r="S277" s="7"/>
      <c r="T277" s="7"/>
      <c r="U277" s="7"/>
      <c r="V277" s="7"/>
      <c r="W277" s="7"/>
      <c r="X277" s="7"/>
      <c r="Y277" s="7"/>
      <c r="Z277" s="7"/>
      <c r="AA277" s="7"/>
      <c r="AB277" s="7"/>
      <c r="AC277" s="7"/>
    </row>
    <row r="278">
      <c r="A278" s="7"/>
      <c r="B278" s="7"/>
      <c r="C278" s="7"/>
      <c r="D278" s="1"/>
      <c r="E278" s="1"/>
      <c r="F278" s="1"/>
      <c r="G278" s="7"/>
      <c r="H278" s="124"/>
      <c r="I278" s="124"/>
      <c r="J278" s="7"/>
      <c r="K278" s="7"/>
      <c r="L278" s="7"/>
      <c r="M278" s="7"/>
      <c r="N278" s="7"/>
      <c r="O278" s="7"/>
      <c r="P278" s="7"/>
      <c r="Q278" s="7"/>
      <c r="R278" s="7"/>
      <c r="S278" s="7"/>
      <c r="T278" s="7"/>
      <c r="U278" s="7"/>
      <c r="V278" s="7"/>
      <c r="W278" s="7"/>
      <c r="X278" s="7"/>
      <c r="Y278" s="7"/>
      <c r="Z278" s="7"/>
      <c r="AA278" s="7"/>
      <c r="AB278" s="7"/>
      <c r="AC278" s="7"/>
    </row>
    <row r="279">
      <c r="A279" s="7"/>
      <c r="B279" s="7"/>
      <c r="C279" s="7"/>
      <c r="D279" s="1"/>
      <c r="E279" s="1"/>
      <c r="F279" s="1"/>
      <c r="G279" s="7"/>
      <c r="H279" s="124"/>
      <c r="I279" s="124"/>
      <c r="J279" s="7"/>
      <c r="K279" s="7"/>
      <c r="L279" s="7"/>
      <c r="M279" s="7"/>
      <c r="N279" s="7"/>
      <c r="O279" s="7"/>
      <c r="P279" s="7"/>
      <c r="Q279" s="7"/>
      <c r="R279" s="7"/>
      <c r="S279" s="7"/>
      <c r="T279" s="7"/>
      <c r="U279" s="7"/>
      <c r="V279" s="7"/>
      <c r="W279" s="7"/>
      <c r="X279" s="7"/>
      <c r="Y279" s="7"/>
      <c r="Z279" s="7"/>
      <c r="AA279" s="7"/>
      <c r="AB279" s="7"/>
      <c r="AC279" s="7"/>
    </row>
    <row r="280">
      <c r="A280" s="7"/>
      <c r="B280" s="7"/>
      <c r="C280" s="7"/>
      <c r="D280" s="1"/>
      <c r="E280" s="1"/>
      <c r="F280" s="1"/>
      <c r="G280" s="7"/>
      <c r="H280" s="124"/>
      <c r="I280" s="124"/>
      <c r="J280" s="7"/>
      <c r="K280" s="7"/>
      <c r="L280" s="7"/>
      <c r="M280" s="7"/>
      <c r="N280" s="7"/>
      <c r="O280" s="7"/>
      <c r="P280" s="7"/>
      <c r="Q280" s="7"/>
      <c r="R280" s="7"/>
      <c r="S280" s="7"/>
      <c r="T280" s="7"/>
      <c r="U280" s="7"/>
      <c r="V280" s="7"/>
      <c r="W280" s="7"/>
      <c r="X280" s="7"/>
      <c r="Y280" s="7"/>
      <c r="Z280" s="7"/>
      <c r="AA280" s="7"/>
      <c r="AB280" s="7"/>
      <c r="AC280" s="7"/>
    </row>
    <row r="281">
      <c r="A281" s="7"/>
      <c r="B281" s="7"/>
      <c r="C281" s="7"/>
      <c r="D281" s="1"/>
      <c r="E281" s="1"/>
      <c r="F281" s="1"/>
      <c r="G281" s="7"/>
      <c r="H281" s="124"/>
      <c r="I281" s="124"/>
      <c r="J281" s="7"/>
      <c r="K281" s="7"/>
      <c r="L281" s="7"/>
      <c r="M281" s="7"/>
      <c r="N281" s="7"/>
      <c r="O281" s="7"/>
      <c r="P281" s="7"/>
      <c r="Q281" s="7"/>
      <c r="R281" s="7"/>
      <c r="S281" s="7"/>
      <c r="T281" s="7"/>
      <c r="U281" s="7"/>
      <c r="V281" s="7"/>
      <c r="W281" s="7"/>
      <c r="X281" s="7"/>
      <c r="Y281" s="7"/>
      <c r="Z281" s="7"/>
      <c r="AA281" s="7"/>
      <c r="AB281" s="7"/>
      <c r="AC281" s="7"/>
    </row>
    <row r="282">
      <c r="A282" s="7"/>
      <c r="B282" s="7"/>
      <c r="C282" s="7"/>
      <c r="D282" s="1"/>
      <c r="E282" s="1"/>
      <c r="F282" s="1"/>
      <c r="G282" s="7"/>
      <c r="H282" s="124"/>
      <c r="I282" s="124"/>
      <c r="J282" s="7"/>
      <c r="K282" s="7"/>
      <c r="L282" s="7"/>
      <c r="M282" s="7"/>
      <c r="N282" s="7"/>
      <c r="O282" s="7"/>
      <c r="P282" s="7"/>
      <c r="Q282" s="7"/>
      <c r="R282" s="7"/>
      <c r="S282" s="7"/>
      <c r="T282" s="7"/>
      <c r="U282" s="7"/>
      <c r="V282" s="7"/>
      <c r="W282" s="7"/>
      <c r="X282" s="7"/>
      <c r="Y282" s="7"/>
      <c r="Z282" s="7"/>
      <c r="AA282" s="7"/>
      <c r="AB282" s="7"/>
      <c r="AC282" s="7"/>
    </row>
    <row r="283">
      <c r="A283" s="7"/>
      <c r="B283" s="7"/>
      <c r="C283" s="7"/>
      <c r="D283" s="1"/>
      <c r="E283" s="1"/>
      <c r="F283" s="1"/>
      <c r="G283" s="7"/>
      <c r="H283" s="124"/>
      <c r="I283" s="124"/>
      <c r="J283" s="7"/>
      <c r="K283" s="7"/>
      <c r="L283" s="7"/>
      <c r="M283" s="7"/>
      <c r="N283" s="7"/>
      <c r="O283" s="7"/>
      <c r="P283" s="7"/>
      <c r="Q283" s="7"/>
      <c r="R283" s="7"/>
      <c r="S283" s="7"/>
      <c r="T283" s="7"/>
      <c r="U283" s="7"/>
      <c r="V283" s="7"/>
      <c r="W283" s="7"/>
      <c r="X283" s="7"/>
      <c r="Y283" s="7"/>
      <c r="Z283" s="7"/>
      <c r="AA283" s="7"/>
      <c r="AB283" s="7"/>
      <c r="AC283" s="7"/>
    </row>
    <row r="284">
      <c r="A284" s="7"/>
      <c r="B284" s="7"/>
      <c r="C284" s="7"/>
      <c r="D284" s="1"/>
      <c r="E284" s="1"/>
      <c r="F284" s="1"/>
      <c r="G284" s="7"/>
      <c r="H284" s="124"/>
      <c r="I284" s="124"/>
      <c r="J284" s="7"/>
      <c r="K284" s="7"/>
      <c r="L284" s="7"/>
      <c r="M284" s="7"/>
      <c r="N284" s="7"/>
      <c r="O284" s="7"/>
      <c r="P284" s="7"/>
      <c r="Q284" s="7"/>
      <c r="R284" s="7"/>
      <c r="S284" s="7"/>
      <c r="T284" s="7"/>
      <c r="U284" s="7"/>
      <c r="V284" s="7"/>
      <c r="W284" s="7"/>
      <c r="X284" s="7"/>
      <c r="Y284" s="7"/>
      <c r="Z284" s="7"/>
      <c r="AA284" s="7"/>
      <c r="AB284" s="7"/>
      <c r="AC284" s="7"/>
    </row>
    <row r="285">
      <c r="A285" s="7"/>
      <c r="B285" s="7"/>
      <c r="C285" s="7"/>
      <c r="D285" s="1"/>
      <c r="E285" s="1"/>
      <c r="F285" s="1"/>
      <c r="G285" s="7"/>
      <c r="H285" s="124"/>
      <c r="I285" s="124"/>
      <c r="J285" s="7"/>
      <c r="K285" s="7"/>
      <c r="L285" s="7"/>
      <c r="M285" s="7"/>
      <c r="N285" s="7"/>
      <c r="O285" s="7"/>
      <c r="P285" s="7"/>
      <c r="Q285" s="7"/>
      <c r="R285" s="7"/>
      <c r="S285" s="7"/>
      <c r="T285" s="7"/>
      <c r="U285" s="7"/>
      <c r="V285" s="7"/>
      <c r="W285" s="7"/>
      <c r="X285" s="7"/>
      <c r="Y285" s="7"/>
      <c r="Z285" s="7"/>
      <c r="AA285" s="7"/>
      <c r="AB285" s="7"/>
      <c r="AC285" s="7"/>
    </row>
    <row r="286">
      <c r="A286" s="7"/>
      <c r="B286" s="7"/>
      <c r="C286" s="7"/>
      <c r="D286" s="1"/>
      <c r="E286" s="1"/>
      <c r="F286" s="1"/>
      <c r="G286" s="7"/>
      <c r="H286" s="124"/>
      <c r="I286" s="124"/>
      <c r="J286" s="7"/>
      <c r="K286" s="7"/>
      <c r="L286" s="7"/>
      <c r="M286" s="7"/>
      <c r="N286" s="7"/>
      <c r="O286" s="7"/>
      <c r="P286" s="7"/>
      <c r="Q286" s="7"/>
      <c r="R286" s="7"/>
      <c r="S286" s="7"/>
      <c r="T286" s="7"/>
      <c r="U286" s="7"/>
      <c r="V286" s="7"/>
      <c r="W286" s="7"/>
      <c r="X286" s="7"/>
      <c r="Y286" s="7"/>
      <c r="Z286" s="7"/>
      <c r="AA286" s="7"/>
      <c r="AB286" s="7"/>
      <c r="AC286" s="7"/>
    </row>
    <row r="287">
      <c r="A287" s="7"/>
      <c r="B287" s="7"/>
      <c r="C287" s="7"/>
      <c r="D287" s="1"/>
      <c r="E287" s="1"/>
      <c r="F287" s="1"/>
      <c r="G287" s="7"/>
      <c r="H287" s="124"/>
      <c r="I287" s="124"/>
      <c r="J287" s="7"/>
      <c r="K287" s="7"/>
      <c r="L287" s="7"/>
      <c r="M287" s="7"/>
      <c r="N287" s="7"/>
      <c r="O287" s="7"/>
      <c r="P287" s="7"/>
      <c r="Q287" s="7"/>
      <c r="R287" s="7"/>
      <c r="S287" s="7"/>
      <c r="T287" s="7"/>
      <c r="U287" s="7"/>
      <c r="V287" s="7"/>
      <c r="W287" s="7"/>
      <c r="X287" s="7"/>
      <c r="Y287" s="7"/>
      <c r="Z287" s="7"/>
      <c r="AA287" s="7"/>
      <c r="AB287" s="7"/>
      <c r="AC287" s="7"/>
    </row>
    <row r="288">
      <c r="A288" s="7"/>
      <c r="B288" s="7"/>
      <c r="C288" s="7"/>
      <c r="D288" s="1"/>
      <c r="E288" s="1"/>
      <c r="F288" s="1"/>
      <c r="G288" s="7"/>
      <c r="H288" s="124"/>
      <c r="I288" s="124"/>
      <c r="J288" s="7"/>
      <c r="K288" s="7"/>
      <c r="L288" s="7"/>
      <c r="M288" s="7"/>
      <c r="N288" s="7"/>
      <c r="O288" s="7"/>
      <c r="P288" s="7"/>
      <c r="Q288" s="7"/>
      <c r="R288" s="7"/>
      <c r="S288" s="7"/>
      <c r="T288" s="7"/>
      <c r="U288" s="7"/>
      <c r="V288" s="7"/>
      <c r="W288" s="7"/>
      <c r="X288" s="7"/>
      <c r="Y288" s="7"/>
      <c r="Z288" s="7"/>
      <c r="AA288" s="7"/>
      <c r="AB288" s="7"/>
      <c r="AC288" s="7"/>
    </row>
    <row r="289">
      <c r="A289" s="7"/>
      <c r="B289" s="7"/>
      <c r="C289" s="7"/>
      <c r="D289" s="1"/>
      <c r="E289" s="1"/>
      <c r="F289" s="1"/>
      <c r="G289" s="7"/>
      <c r="H289" s="124"/>
      <c r="I289" s="124"/>
      <c r="J289" s="7"/>
      <c r="K289" s="7"/>
      <c r="L289" s="7"/>
      <c r="M289" s="7"/>
      <c r="N289" s="7"/>
      <c r="O289" s="7"/>
      <c r="P289" s="7"/>
      <c r="Q289" s="7"/>
      <c r="R289" s="7"/>
      <c r="S289" s="7"/>
      <c r="T289" s="7"/>
      <c r="U289" s="7"/>
      <c r="V289" s="7"/>
      <c r="W289" s="7"/>
      <c r="X289" s="7"/>
      <c r="Y289" s="7"/>
      <c r="Z289" s="7"/>
      <c r="AA289" s="7"/>
      <c r="AB289" s="7"/>
      <c r="AC289" s="7"/>
    </row>
    <row r="290">
      <c r="A290" s="7"/>
      <c r="B290" s="7"/>
      <c r="C290" s="7"/>
      <c r="D290" s="1"/>
      <c r="E290" s="1"/>
      <c r="F290" s="1"/>
      <c r="G290" s="7"/>
      <c r="H290" s="124"/>
      <c r="I290" s="124"/>
      <c r="J290" s="7"/>
      <c r="K290" s="7"/>
      <c r="L290" s="7"/>
      <c r="M290" s="7"/>
      <c r="N290" s="7"/>
      <c r="O290" s="7"/>
      <c r="P290" s="7"/>
      <c r="Q290" s="7"/>
      <c r="R290" s="7"/>
      <c r="S290" s="7"/>
      <c r="T290" s="7"/>
      <c r="U290" s="7"/>
      <c r="V290" s="7"/>
      <c r="W290" s="7"/>
      <c r="X290" s="7"/>
      <c r="Y290" s="7"/>
      <c r="Z290" s="7"/>
      <c r="AA290" s="7"/>
      <c r="AB290" s="7"/>
      <c r="AC290" s="7"/>
    </row>
    <row r="291">
      <c r="A291" s="7"/>
      <c r="B291" s="7"/>
      <c r="C291" s="7"/>
      <c r="D291" s="1"/>
      <c r="E291" s="1"/>
      <c r="F291" s="1"/>
      <c r="G291" s="7"/>
      <c r="H291" s="124"/>
      <c r="I291" s="124"/>
      <c r="J291" s="7"/>
      <c r="K291" s="7"/>
      <c r="L291" s="7"/>
      <c r="M291" s="7"/>
      <c r="N291" s="7"/>
      <c r="O291" s="7"/>
      <c r="P291" s="7"/>
      <c r="Q291" s="7"/>
      <c r="R291" s="7"/>
      <c r="S291" s="7"/>
      <c r="T291" s="7"/>
      <c r="U291" s="7"/>
      <c r="V291" s="7"/>
      <c r="W291" s="7"/>
      <c r="X291" s="7"/>
      <c r="Y291" s="7"/>
      <c r="Z291" s="7"/>
      <c r="AA291" s="7"/>
      <c r="AB291" s="7"/>
      <c r="AC291" s="7"/>
    </row>
    <row r="292">
      <c r="A292" s="7"/>
      <c r="B292" s="7"/>
      <c r="C292" s="7"/>
      <c r="D292" s="1"/>
      <c r="E292" s="1"/>
      <c r="F292" s="1"/>
      <c r="G292" s="7"/>
      <c r="H292" s="124"/>
      <c r="I292" s="124"/>
      <c r="J292" s="7"/>
      <c r="K292" s="7"/>
      <c r="L292" s="7"/>
      <c r="M292" s="7"/>
      <c r="N292" s="7"/>
      <c r="O292" s="7"/>
      <c r="P292" s="7"/>
      <c r="Q292" s="7"/>
      <c r="R292" s="7"/>
      <c r="S292" s="7"/>
      <c r="T292" s="7"/>
      <c r="U292" s="7"/>
      <c r="V292" s="7"/>
      <c r="W292" s="7"/>
      <c r="X292" s="7"/>
      <c r="Y292" s="7"/>
      <c r="Z292" s="7"/>
      <c r="AA292" s="7"/>
      <c r="AB292" s="7"/>
      <c r="AC292" s="7"/>
    </row>
    <row r="293">
      <c r="A293" s="7"/>
      <c r="B293" s="7"/>
      <c r="C293" s="7"/>
      <c r="D293" s="1"/>
      <c r="E293" s="1"/>
      <c r="F293" s="1"/>
      <c r="G293" s="7"/>
      <c r="H293" s="124"/>
      <c r="I293" s="124"/>
      <c r="J293" s="7"/>
      <c r="K293" s="7"/>
      <c r="L293" s="7"/>
      <c r="M293" s="7"/>
      <c r="N293" s="7"/>
      <c r="O293" s="7"/>
      <c r="P293" s="7"/>
      <c r="Q293" s="7"/>
      <c r="R293" s="7"/>
      <c r="S293" s="7"/>
      <c r="T293" s="7"/>
      <c r="U293" s="7"/>
      <c r="V293" s="7"/>
      <c r="W293" s="7"/>
      <c r="X293" s="7"/>
      <c r="Y293" s="7"/>
      <c r="Z293" s="7"/>
      <c r="AA293" s="7"/>
      <c r="AB293" s="7"/>
      <c r="AC293" s="7"/>
    </row>
    <row r="294">
      <c r="A294" s="7"/>
      <c r="B294" s="7"/>
      <c r="C294" s="7"/>
      <c r="D294" s="1"/>
      <c r="E294" s="1"/>
      <c r="F294" s="1"/>
      <c r="G294" s="7"/>
      <c r="H294" s="124"/>
      <c r="I294" s="124"/>
      <c r="J294" s="7"/>
      <c r="K294" s="7"/>
      <c r="L294" s="7"/>
      <c r="M294" s="7"/>
      <c r="N294" s="7"/>
      <c r="O294" s="7"/>
      <c r="P294" s="7"/>
      <c r="Q294" s="7"/>
      <c r="R294" s="7"/>
      <c r="S294" s="7"/>
      <c r="T294" s="7"/>
      <c r="U294" s="7"/>
      <c r="V294" s="7"/>
      <c r="W294" s="7"/>
      <c r="X294" s="7"/>
      <c r="Y294" s="7"/>
      <c r="Z294" s="7"/>
      <c r="AA294" s="7"/>
      <c r="AB294" s="7"/>
      <c r="AC294" s="7"/>
    </row>
    <row r="295">
      <c r="A295" s="7"/>
      <c r="B295" s="7"/>
      <c r="C295" s="7"/>
      <c r="D295" s="1"/>
      <c r="E295" s="1"/>
      <c r="F295" s="1"/>
      <c r="G295" s="7"/>
      <c r="H295" s="124"/>
      <c r="I295" s="124"/>
      <c r="J295" s="7"/>
      <c r="K295" s="7"/>
      <c r="L295" s="7"/>
      <c r="M295" s="7"/>
      <c r="N295" s="7"/>
      <c r="O295" s="7"/>
      <c r="P295" s="7"/>
      <c r="Q295" s="7"/>
      <c r="R295" s="7"/>
      <c r="S295" s="7"/>
      <c r="T295" s="7"/>
      <c r="U295" s="7"/>
      <c r="V295" s="7"/>
      <c r="W295" s="7"/>
      <c r="X295" s="7"/>
      <c r="Y295" s="7"/>
      <c r="Z295" s="7"/>
      <c r="AA295" s="7"/>
      <c r="AB295" s="7"/>
      <c r="AC295" s="7"/>
    </row>
    <row r="296">
      <c r="A296" s="7"/>
      <c r="B296" s="7"/>
      <c r="C296" s="7"/>
      <c r="D296" s="1"/>
      <c r="E296" s="1"/>
      <c r="F296" s="1"/>
      <c r="G296" s="7"/>
      <c r="H296" s="124"/>
      <c r="I296" s="124"/>
      <c r="J296" s="7"/>
      <c r="K296" s="7"/>
      <c r="L296" s="7"/>
      <c r="M296" s="7"/>
      <c r="N296" s="7"/>
      <c r="O296" s="7"/>
      <c r="P296" s="7"/>
      <c r="Q296" s="7"/>
      <c r="R296" s="7"/>
      <c r="S296" s="7"/>
      <c r="T296" s="7"/>
      <c r="U296" s="7"/>
      <c r="V296" s="7"/>
      <c r="W296" s="7"/>
      <c r="X296" s="7"/>
      <c r="Y296" s="7"/>
      <c r="Z296" s="7"/>
      <c r="AA296" s="7"/>
      <c r="AB296" s="7"/>
      <c r="AC296" s="7"/>
    </row>
    <row r="297">
      <c r="A297" s="7"/>
      <c r="B297" s="7"/>
      <c r="C297" s="7"/>
      <c r="D297" s="1"/>
      <c r="E297" s="1"/>
      <c r="F297" s="1"/>
      <c r="G297" s="7"/>
      <c r="H297" s="124"/>
      <c r="I297" s="124"/>
      <c r="J297" s="7"/>
      <c r="K297" s="7"/>
      <c r="L297" s="7"/>
      <c r="M297" s="7"/>
      <c r="N297" s="7"/>
      <c r="O297" s="7"/>
      <c r="P297" s="7"/>
      <c r="Q297" s="7"/>
      <c r="R297" s="7"/>
      <c r="S297" s="7"/>
      <c r="T297" s="7"/>
      <c r="U297" s="7"/>
      <c r="V297" s="7"/>
      <c r="W297" s="7"/>
      <c r="X297" s="7"/>
      <c r="Y297" s="7"/>
      <c r="Z297" s="7"/>
      <c r="AA297" s="7"/>
      <c r="AB297" s="7"/>
      <c r="AC297" s="7"/>
    </row>
    <row r="298">
      <c r="A298" s="7"/>
      <c r="B298" s="7"/>
      <c r="C298" s="7"/>
      <c r="D298" s="1"/>
      <c r="E298" s="1"/>
      <c r="F298" s="1"/>
      <c r="G298" s="7"/>
      <c r="H298" s="124"/>
      <c r="I298" s="124"/>
      <c r="J298" s="7"/>
      <c r="K298" s="7"/>
      <c r="L298" s="7"/>
      <c r="M298" s="7"/>
      <c r="N298" s="7"/>
      <c r="O298" s="7"/>
      <c r="P298" s="7"/>
      <c r="Q298" s="7"/>
      <c r="R298" s="7"/>
      <c r="S298" s="7"/>
      <c r="T298" s="7"/>
      <c r="U298" s="7"/>
      <c r="V298" s="7"/>
      <c r="W298" s="7"/>
      <c r="X298" s="7"/>
      <c r="Y298" s="7"/>
      <c r="Z298" s="7"/>
      <c r="AA298" s="7"/>
      <c r="AB298" s="7"/>
      <c r="AC298" s="7"/>
    </row>
    <row r="299">
      <c r="A299" s="7"/>
      <c r="B299" s="7"/>
      <c r="C299" s="7"/>
      <c r="D299" s="1"/>
      <c r="E299" s="1"/>
      <c r="F299" s="1"/>
      <c r="G299" s="7"/>
      <c r="H299" s="124"/>
      <c r="I299" s="124"/>
      <c r="J299" s="7"/>
      <c r="K299" s="7"/>
      <c r="L299" s="7"/>
      <c r="M299" s="7"/>
      <c r="N299" s="7"/>
      <c r="O299" s="7"/>
      <c r="P299" s="7"/>
      <c r="Q299" s="7"/>
      <c r="R299" s="7"/>
      <c r="S299" s="7"/>
      <c r="T299" s="7"/>
      <c r="U299" s="7"/>
      <c r="V299" s="7"/>
      <c r="W299" s="7"/>
      <c r="X299" s="7"/>
      <c r="Y299" s="7"/>
      <c r="Z299" s="7"/>
      <c r="AA299" s="7"/>
      <c r="AB299" s="7"/>
      <c r="AC299" s="7"/>
    </row>
    <row r="300">
      <c r="A300" s="7"/>
      <c r="B300" s="7"/>
      <c r="C300" s="7"/>
      <c r="D300" s="1"/>
      <c r="E300" s="1"/>
      <c r="F300" s="1"/>
      <c r="G300" s="7"/>
      <c r="H300" s="124"/>
      <c r="I300" s="124"/>
      <c r="J300" s="7"/>
      <c r="K300" s="7"/>
      <c r="L300" s="7"/>
      <c r="M300" s="7"/>
      <c r="N300" s="7"/>
      <c r="O300" s="7"/>
      <c r="P300" s="7"/>
      <c r="Q300" s="7"/>
      <c r="R300" s="7"/>
      <c r="S300" s="7"/>
      <c r="T300" s="7"/>
      <c r="U300" s="7"/>
      <c r="V300" s="7"/>
      <c r="W300" s="7"/>
      <c r="X300" s="7"/>
      <c r="Y300" s="7"/>
      <c r="Z300" s="7"/>
      <c r="AA300" s="7"/>
      <c r="AB300" s="7"/>
      <c r="AC300" s="7"/>
    </row>
    <row r="301">
      <c r="A301" s="7"/>
      <c r="B301" s="7"/>
      <c r="C301" s="7"/>
      <c r="D301" s="1"/>
      <c r="E301" s="1"/>
      <c r="F301" s="1"/>
      <c r="G301" s="7"/>
      <c r="H301" s="124"/>
      <c r="I301" s="124"/>
      <c r="J301" s="7"/>
      <c r="K301" s="7"/>
      <c r="L301" s="7"/>
      <c r="M301" s="7"/>
      <c r="N301" s="7"/>
      <c r="O301" s="7"/>
      <c r="P301" s="7"/>
      <c r="Q301" s="7"/>
      <c r="R301" s="7"/>
      <c r="S301" s="7"/>
      <c r="T301" s="7"/>
      <c r="U301" s="7"/>
      <c r="V301" s="7"/>
      <c r="W301" s="7"/>
      <c r="X301" s="7"/>
      <c r="Y301" s="7"/>
      <c r="Z301" s="7"/>
      <c r="AA301" s="7"/>
      <c r="AB301" s="7"/>
      <c r="AC301" s="7"/>
    </row>
    <row r="302">
      <c r="A302" s="7"/>
      <c r="B302" s="7"/>
      <c r="C302" s="7"/>
      <c r="D302" s="1"/>
      <c r="E302" s="1"/>
      <c r="F302" s="1"/>
      <c r="G302" s="7"/>
      <c r="H302" s="124"/>
      <c r="I302" s="124"/>
      <c r="J302" s="7"/>
      <c r="K302" s="7"/>
      <c r="L302" s="7"/>
      <c r="M302" s="7"/>
      <c r="N302" s="7"/>
      <c r="O302" s="7"/>
      <c r="P302" s="7"/>
      <c r="Q302" s="7"/>
      <c r="R302" s="7"/>
      <c r="S302" s="7"/>
      <c r="T302" s="7"/>
      <c r="U302" s="7"/>
      <c r="V302" s="7"/>
      <c r="W302" s="7"/>
      <c r="X302" s="7"/>
      <c r="Y302" s="7"/>
      <c r="Z302" s="7"/>
      <c r="AA302" s="7"/>
      <c r="AB302" s="7"/>
      <c r="AC302" s="7"/>
    </row>
    <row r="303">
      <c r="A303" s="7"/>
      <c r="B303" s="7"/>
      <c r="C303" s="7"/>
      <c r="D303" s="1"/>
      <c r="E303" s="1"/>
      <c r="F303" s="1"/>
      <c r="G303" s="7"/>
      <c r="H303" s="124"/>
      <c r="I303" s="124"/>
      <c r="J303" s="7"/>
      <c r="K303" s="7"/>
      <c r="L303" s="7"/>
      <c r="M303" s="7"/>
      <c r="N303" s="7"/>
      <c r="O303" s="7"/>
      <c r="P303" s="7"/>
      <c r="Q303" s="7"/>
      <c r="R303" s="7"/>
      <c r="S303" s="7"/>
      <c r="T303" s="7"/>
      <c r="U303" s="7"/>
      <c r="V303" s="7"/>
      <c r="W303" s="7"/>
      <c r="X303" s="7"/>
      <c r="Y303" s="7"/>
      <c r="Z303" s="7"/>
      <c r="AA303" s="7"/>
      <c r="AB303" s="7"/>
      <c r="AC303" s="7"/>
    </row>
    <row r="304">
      <c r="A304" s="7"/>
      <c r="B304" s="7"/>
      <c r="C304" s="7"/>
      <c r="D304" s="1"/>
      <c r="E304" s="1"/>
      <c r="F304" s="1"/>
      <c r="G304" s="7"/>
      <c r="H304" s="124"/>
      <c r="I304" s="124"/>
      <c r="J304" s="7"/>
      <c r="K304" s="7"/>
      <c r="L304" s="7"/>
      <c r="M304" s="7"/>
      <c r="N304" s="7"/>
      <c r="O304" s="7"/>
      <c r="P304" s="7"/>
      <c r="Q304" s="7"/>
      <c r="R304" s="7"/>
      <c r="S304" s="7"/>
      <c r="T304" s="7"/>
      <c r="U304" s="7"/>
      <c r="V304" s="7"/>
      <c r="W304" s="7"/>
      <c r="X304" s="7"/>
      <c r="Y304" s="7"/>
      <c r="Z304" s="7"/>
      <c r="AA304" s="7"/>
      <c r="AB304" s="7"/>
      <c r="AC304" s="7"/>
    </row>
    <row r="305">
      <c r="A305" s="7"/>
      <c r="B305" s="7"/>
      <c r="C305" s="7"/>
      <c r="D305" s="1"/>
      <c r="E305" s="1"/>
      <c r="F305" s="1"/>
      <c r="G305" s="7"/>
      <c r="H305" s="124"/>
      <c r="I305" s="124"/>
      <c r="J305" s="7"/>
      <c r="K305" s="7"/>
      <c r="L305" s="7"/>
      <c r="M305" s="7"/>
      <c r="N305" s="7"/>
      <c r="O305" s="7"/>
      <c r="P305" s="7"/>
      <c r="Q305" s="7"/>
      <c r="R305" s="7"/>
      <c r="S305" s="7"/>
      <c r="T305" s="7"/>
      <c r="U305" s="7"/>
      <c r="V305" s="7"/>
      <c r="W305" s="7"/>
      <c r="X305" s="7"/>
      <c r="Y305" s="7"/>
      <c r="Z305" s="7"/>
      <c r="AA305" s="7"/>
      <c r="AB305" s="7"/>
      <c r="AC305" s="7"/>
    </row>
    <row r="306">
      <c r="A306" s="7"/>
      <c r="B306" s="7"/>
      <c r="C306" s="7"/>
      <c r="D306" s="1"/>
      <c r="E306" s="1"/>
      <c r="F306" s="1"/>
      <c r="G306" s="7"/>
      <c r="H306" s="124"/>
      <c r="I306" s="124"/>
      <c r="J306" s="7"/>
      <c r="K306" s="7"/>
      <c r="L306" s="7"/>
      <c r="M306" s="7"/>
      <c r="N306" s="7"/>
      <c r="O306" s="7"/>
      <c r="P306" s="7"/>
      <c r="Q306" s="7"/>
      <c r="R306" s="7"/>
      <c r="S306" s="7"/>
      <c r="T306" s="7"/>
      <c r="U306" s="7"/>
      <c r="V306" s="7"/>
      <c r="W306" s="7"/>
      <c r="X306" s="7"/>
      <c r="Y306" s="7"/>
      <c r="Z306" s="7"/>
      <c r="AA306" s="7"/>
      <c r="AB306" s="7"/>
      <c r="AC306" s="7"/>
    </row>
    <row r="307">
      <c r="A307" s="7"/>
      <c r="B307" s="7"/>
      <c r="C307" s="7"/>
      <c r="D307" s="1"/>
      <c r="E307" s="1"/>
      <c r="F307" s="1"/>
      <c r="G307" s="7"/>
      <c r="H307" s="124"/>
      <c r="I307" s="124"/>
      <c r="J307" s="7"/>
      <c r="K307" s="7"/>
      <c r="L307" s="7"/>
      <c r="M307" s="7"/>
      <c r="N307" s="7"/>
      <c r="O307" s="7"/>
      <c r="P307" s="7"/>
      <c r="Q307" s="7"/>
      <c r="R307" s="7"/>
      <c r="S307" s="7"/>
      <c r="T307" s="7"/>
      <c r="U307" s="7"/>
      <c r="V307" s="7"/>
      <c r="W307" s="7"/>
      <c r="X307" s="7"/>
      <c r="Y307" s="7"/>
      <c r="Z307" s="7"/>
      <c r="AA307" s="7"/>
      <c r="AB307" s="7"/>
      <c r="AC307" s="7"/>
    </row>
    <row r="308">
      <c r="A308" s="7"/>
      <c r="B308" s="7"/>
      <c r="C308" s="7"/>
      <c r="D308" s="1"/>
      <c r="E308" s="1"/>
      <c r="F308" s="1"/>
      <c r="G308" s="7"/>
      <c r="H308" s="124"/>
      <c r="I308" s="124"/>
      <c r="J308" s="7"/>
      <c r="K308" s="7"/>
      <c r="L308" s="7"/>
      <c r="M308" s="7"/>
      <c r="N308" s="7"/>
      <c r="O308" s="7"/>
      <c r="P308" s="7"/>
      <c r="Q308" s="7"/>
      <c r="R308" s="7"/>
      <c r="S308" s="7"/>
      <c r="T308" s="7"/>
      <c r="U308" s="7"/>
      <c r="V308" s="7"/>
      <c r="W308" s="7"/>
      <c r="X308" s="7"/>
      <c r="Y308" s="7"/>
      <c r="Z308" s="7"/>
      <c r="AA308" s="7"/>
      <c r="AB308" s="7"/>
      <c r="AC308" s="7"/>
    </row>
    <row r="309">
      <c r="A309" s="7"/>
      <c r="B309" s="7"/>
      <c r="C309" s="7"/>
      <c r="D309" s="1"/>
      <c r="E309" s="1"/>
      <c r="F309" s="1"/>
      <c r="G309" s="7"/>
      <c r="H309" s="124"/>
      <c r="I309" s="124"/>
      <c r="J309" s="7"/>
      <c r="K309" s="7"/>
      <c r="L309" s="7"/>
      <c r="M309" s="7"/>
      <c r="N309" s="7"/>
      <c r="O309" s="7"/>
      <c r="P309" s="7"/>
      <c r="Q309" s="7"/>
      <c r="R309" s="7"/>
      <c r="S309" s="7"/>
      <c r="T309" s="7"/>
      <c r="U309" s="7"/>
      <c r="V309" s="7"/>
      <c r="W309" s="7"/>
      <c r="X309" s="7"/>
      <c r="Y309" s="7"/>
      <c r="Z309" s="7"/>
      <c r="AA309" s="7"/>
      <c r="AB309" s="7"/>
      <c r="AC309" s="7"/>
    </row>
    <row r="310">
      <c r="A310" s="7"/>
      <c r="B310" s="7"/>
      <c r="C310" s="7"/>
      <c r="D310" s="1"/>
      <c r="E310" s="1"/>
      <c r="F310" s="1"/>
      <c r="G310" s="7"/>
      <c r="H310" s="124"/>
      <c r="I310" s="124"/>
      <c r="J310" s="7"/>
      <c r="K310" s="7"/>
      <c r="L310" s="7"/>
      <c r="M310" s="7"/>
      <c r="N310" s="7"/>
      <c r="O310" s="7"/>
      <c r="P310" s="7"/>
      <c r="Q310" s="7"/>
      <c r="R310" s="7"/>
      <c r="S310" s="7"/>
      <c r="T310" s="7"/>
      <c r="U310" s="7"/>
      <c r="V310" s="7"/>
      <c r="W310" s="7"/>
      <c r="X310" s="7"/>
      <c r="Y310" s="7"/>
      <c r="Z310" s="7"/>
      <c r="AA310" s="7"/>
      <c r="AB310" s="7"/>
      <c r="AC310" s="7"/>
    </row>
    <row r="311">
      <c r="A311" s="7"/>
      <c r="B311" s="7"/>
      <c r="C311" s="7"/>
      <c r="D311" s="1"/>
      <c r="E311" s="1"/>
      <c r="F311" s="1"/>
      <c r="G311" s="7"/>
      <c r="H311" s="124"/>
      <c r="I311" s="124"/>
      <c r="J311" s="7"/>
      <c r="K311" s="7"/>
      <c r="L311" s="7"/>
      <c r="M311" s="7"/>
      <c r="N311" s="7"/>
      <c r="O311" s="7"/>
      <c r="P311" s="7"/>
      <c r="Q311" s="7"/>
      <c r="R311" s="7"/>
      <c r="S311" s="7"/>
      <c r="T311" s="7"/>
      <c r="U311" s="7"/>
      <c r="V311" s="7"/>
      <c r="W311" s="7"/>
      <c r="X311" s="7"/>
      <c r="Y311" s="7"/>
      <c r="Z311" s="7"/>
      <c r="AA311" s="7"/>
      <c r="AB311" s="7"/>
      <c r="AC311" s="7"/>
    </row>
    <row r="312">
      <c r="A312" s="7"/>
      <c r="B312" s="7"/>
      <c r="C312" s="7"/>
      <c r="D312" s="1"/>
      <c r="E312" s="1"/>
      <c r="F312" s="1"/>
      <c r="G312" s="7"/>
      <c r="H312" s="124"/>
      <c r="I312" s="124"/>
      <c r="J312" s="7"/>
      <c r="K312" s="7"/>
      <c r="L312" s="7"/>
      <c r="M312" s="7"/>
      <c r="N312" s="7"/>
      <c r="O312" s="7"/>
      <c r="P312" s="7"/>
      <c r="Q312" s="7"/>
      <c r="R312" s="7"/>
      <c r="S312" s="7"/>
      <c r="T312" s="7"/>
      <c r="U312" s="7"/>
      <c r="V312" s="7"/>
      <c r="W312" s="7"/>
      <c r="X312" s="7"/>
      <c r="Y312" s="7"/>
      <c r="Z312" s="7"/>
      <c r="AA312" s="7"/>
      <c r="AB312" s="7"/>
      <c r="AC312" s="7"/>
    </row>
    <row r="313">
      <c r="A313" s="7"/>
      <c r="B313" s="7"/>
      <c r="C313" s="7"/>
      <c r="D313" s="1"/>
      <c r="E313" s="1"/>
      <c r="F313" s="1"/>
      <c r="G313" s="7"/>
      <c r="H313" s="124"/>
      <c r="I313" s="124"/>
      <c r="J313" s="7"/>
      <c r="K313" s="7"/>
      <c r="L313" s="7"/>
      <c r="M313" s="7"/>
      <c r="N313" s="7"/>
      <c r="O313" s="7"/>
      <c r="P313" s="7"/>
      <c r="Q313" s="7"/>
      <c r="R313" s="7"/>
      <c r="S313" s="7"/>
      <c r="T313" s="7"/>
      <c r="U313" s="7"/>
      <c r="V313" s="7"/>
      <c r="W313" s="7"/>
      <c r="X313" s="7"/>
      <c r="Y313" s="7"/>
      <c r="Z313" s="7"/>
      <c r="AA313" s="7"/>
      <c r="AB313" s="7"/>
      <c r="AC313" s="7"/>
    </row>
    <row r="314">
      <c r="A314" s="7"/>
      <c r="B314" s="7"/>
      <c r="C314" s="7"/>
      <c r="D314" s="1"/>
      <c r="E314" s="1"/>
      <c r="F314" s="1"/>
      <c r="G314" s="7"/>
      <c r="H314" s="124"/>
      <c r="I314" s="124"/>
      <c r="J314" s="7"/>
      <c r="K314" s="7"/>
      <c r="L314" s="7"/>
      <c r="M314" s="7"/>
      <c r="N314" s="7"/>
      <c r="O314" s="7"/>
      <c r="P314" s="7"/>
      <c r="Q314" s="7"/>
      <c r="R314" s="7"/>
      <c r="S314" s="7"/>
      <c r="T314" s="7"/>
      <c r="U314" s="7"/>
      <c r="V314" s="7"/>
      <c r="W314" s="7"/>
      <c r="X314" s="7"/>
      <c r="Y314" s="7"/>
      <c r="Z314" s="7"/>
      <c r="AA314" s="7"/>
      <c r="AB314" s="7"/>
      <c r="AC314" s="7"/>
    </row>
    <row r="315">
      <c r="A315" s="7"/>
      <c r="B315" s="7"/>
      <c r="C315" s="7"/>
      <c r="D315" s="1"/>
      <c r="E315" s="1"/>
      <c r="F315" s="1"/>
      <c r="G315" s="7"/>
      <c r="H315" s="124"/>
      <c r="I315" s="124"/>
      <c r="J315" s="7"/>
      <c r="K315" s="7"/>
      <c r="L315" s="7"/>
      <c r="M315" s="7"/>
      <c r="N315" s="7"/>
      <c r="O315" s="7"/>
      <c r="P315" s="7"/>
      <c r="Q315" s="7"/>
      <c r="R315" s="7"/>
      <c r="S315" s="7"/>
      <c r="T315" s="7"/>
      <c r="U315" s="7"/>
      <c r="V315" s="7"/>
      <c r="W315" s="7"/>
      <c r="X315" s="7"/>
      <c r="Y315" s="7"/>
      <c r="Z315" s="7"/>
      <c r="AA315" s="7"/>
      <c r="AB315" s="7"/>
      <c r="AC315" s="7"/>
    </row>
    <row r="316">
      <c r="A316" s="7"/>
      <c r="B316" s="7"/>
      <c r="C316" s="7"/>
      <c r="D316" s="1"/>
      <c r="E316" s="1"/>
      <c r="F316" s="1"/>
      <c r="G316" s="7"/>
      <c r="H316" s="124"/>
      <c r="I316" s="124"/>
      <c r="J316" s="7"/>
      <c r="K316" s="7"/>
      <c r="L316" s="7"/>
      <c r="M316" s="7"/>
      <c r="N316" s="7"/>
      <c r="O316" s="7"/>
      <c r="P316" s="7"/>
      <c r="Q316" s="7"/>
      <c r="R316" s="7"/>
      <c r="S316" s="7"/>
      <c r="T316" s="7"/>
      <c r="U316" s="7"/>
      <c r="V316" s="7"/>
      <c r="W316" s="7"/>
      <c r="X316" s="7"/>
      <c r="Y316" s="7"/>
      <c r="Z316" s="7"/>
      <c r="AA316" s="7"/>
      <c r="AB316" s="7"/>
      <c r="AC316" s="7"/>
    </row>
    <row r="317">
      <c r="A317" s="7"/>
      <c r="B317" s="7"/>
      <c r="C317" s="7"/>
      <c r="D317" s="1"/>
      <c r="E317" s="1"/>
      <c r="F317" s="1"/>
      <c r="G317" s="7"/>
      <c r="H317" s="124"/>
      <c r="I317" s="124"/>
      <c r="J317" s="7"/>
      <c r="K317" s="7"/>
      <c r="L317" s="7"/>
      <c r="M317" s="7"/>
      <c r="N317" s="7"/>
      <c r="O317" s="7"/>
      <c r="P317" s="7"/>
      <c r="Q317" s="7"/>
      <c r="R317" s="7"/>
      <c r="S317" s="7"/>
      <c r="T317" s="7"/>
      <c r="U317" s="7"/>
      <c r="V317" s="7"/>
      <c r="W317" s="7"/>
      <c r="X317" s="7"/>
      <c r="Y317" s="7"/>
      <c r="Z317" s="7"/>
      <c r="AA317" s="7"/>
      <c r="AB317" s="7"/>
      <c r="AC317" s="7"/>
    </row>
    <row r="318">
      <c r="A318" s="7"/>
      <c r="B318" s="7"/>
      <c r="C318" s="7"/>
      <c r="D318" s="1"/>
      <c r="E318" s="1"/>
      <c r="F318" s="1"/>
      <c r="G318" s="7"/>
      <c r="H318" s="124"/>
      <c r="I318" s="124"/>
      <c r="J318" s="7"/>
      <c r="K318" s="7"/>
      <c r="L318" s="7"/>
      <c r="M318" s="7"/>
      <c r="N318" s="7"/>
      <c r="O318" s="7"/>
      <c r="P318" s="7"/>
      <c r="Q318" s="7"/>
      <c r="R318" s="7"/>
      <c r="S318" s="7"/>
      <c r="T318" s="7"/>
      <c r="U318" s="7"/>
      <c r="V318" s="7"/>
      <c r="W318" s="7"/>
      <c r="X318" s="7"/>
      <c r="Y318" s="7"/>
      <c r="Z318" s="7"/>
      <c r="AA318" s="7"/>
      <c r="AB318" s="7"/>
      <c r="AC318" s="7"/>
    </row>
    <row r="319">
      <c r="A319" s="7"/>
      <c r="B319" s="7"/>
      <c r="C319" s="7"/>
      <c r="D319" s="1"/>
      <c r="E319" s="1"/>
      <c r="F319" s="1"/>
      <c r="G319" s="7"/>
      <c r="H319" s="124"/>
      <c r="I319" s="124"/>
      <c r="J319" s="7"/>
      <c r="K319" s="7"/>
      <c r="L319" s="7"/>
      <c r="M319" s="7"/>
      <c r="N319" s="7"/>
      <c r="O319" s="7"/>
      <c r="P319" s="7"/>
      <c r="Q319" s="7"/>
      <c r="R319" s="7"/>
      <c r="S319" s="7"/>
      <c r="T319" s="7"/>
      <c r="U319" s="7"/>
      <c r="V319" s="7"/>
      <c r="W319" s="7"/>
      <c r="X319" s="7"/>
      <c r="Y319" s="7"/>
      <c r="Z319" s="7"/>
      <c r="AA319" s="7"/>
      <c r="AB319" s="7"/>
      <c r="AC319" s="7"/>
    </row>
    <row r="320">
      <c r="A320" s="7"/>
      <c r="B320" s="7"/>
      <c r="C320" s="7"/>
      <c r="D320" s="1"/>
      <c r="E320" s="1"/>
      <c r="F320" s="1"/>
      <c r="G320" s="7"/>
      <c r="H320" s="124"/>
      <c r="I320" s="124"/>
      <c r="J320" s="7"/>
      <c r="K320" s="7"/>
      <c r="L320" s="7"/>
      <c r="M320" s="7"/>
      <c r="N320" s="7"/>
      <c r="O320" s="7"/>
      <c r="P320" s="7"/>
      <c r="Q320" s="7"/>
      <c r="R320" s="7"/>
      <c r="S320" s="7"/>
      <c r="T320" s="7"/>
      <c r="U320" s="7"/>
      <c r="V320" s="7"/>
      <c r="W320" s="7"/>
      <c r="X320" s="7"/>
      <c r="Y320" s="7"/>
      <c r="Z320" s="7"/>
      <c r="AA320" s="7"/>
      <c r="AB320" s="7"/>
      <c r="AC320" s="7"/>
    </row>
    <row r="321">
      <c r="A321" s="7"/>
      <c r="B321" s="7"/>
      <c r="C321" s="7"/>
      <c r="D321" s="1"/>
      <c r="E321" s="1"/>
      <c r="F321" s="1"/>
      <c r="G321" s="7"/>
      <c r="H321" s="124"/>
      <c r="I321" s="124"/>
      <c r="J321" s="7"/>
      <c r="K321" s="7"/>
      <c r="L321" s="7"/>
      <c r="M321" s="7"/>
      <c r="N321" s="7"/>
      <c r="O321" s="7"/>
      <c r="P321" s="7"/>
      <c r="Q321" s="7"/>
      <c r="R321" s="7"/>
      <c r="S321" s="7"/>
      <c r="T321" s="7"/>
      <c r="U321" s="7"/>
      <c r="V321" s="7"/>
      <c r="W321" s="7"/>
      <c r="X321" s="7"/>
      <c r="Y321" s="7"/>
      <c r="Z321" s="7"/>
      <c r="AA321" s="7"/>
      <c r="AB321" s="7"/>
      <c r="AC321" s="7"/>
    </row>
    <row r="322">
      <c r="A322" s="7"/>
      <c r="B322" s="7"/>
      <c r="C322" s="7"/>
      <c r="D322" s="1"/>
      <c r="E322" s="1"/>
      <c r="F322" s="1"/>
      <c r="G322" s="7"/>
      <c r="H322" s="124"/>
      <c r="I322" s="124"/>
      <c r="J322" s="7"/>
      <c r="K322" s="7"/>
      <c r="L322" s="7"/>
      <c r="M322" s="7"/>
      <c r="N322" s="7"/>
      <c r="O322" s="7"/>
      <c r="P322" s="7"/>
      <c r="Q322" s="7"/>
      <c r="R322" s="7"/>
      <c r="S322" s="7"/>
      <c r="T322" s="7"/>
      <c r="U322" s="7"/>
      <c r="V322" s="7"/>
      <c r="W322" s="7"/>
      <c r="X322" s="7"/>
      <c r="Y322" s="7"/>
      <c r="Z322" s="7"/>
      <c r="AA322" s="7"/>
      <c r="AB322" s="7"/>
      <c r="AC322" s="7"/>
    </row>
    <row r="323">
      <c r="A323" s="7"/>
      <c r="B323" s="7"/>
      <c r="C323" s="7"/>
      <c r="D323" s="1"/>
      <c r="E323" s="1"/>
      <c r="F323" s="1"/>
      <c r="G323" s="7"/>
      <c r="H323" s="124"/>
      <c r="I323" s="124"/>
      <c r="J323" s="7"/>
      <c r="K323" s="7"/>
      <c r="L323" s="7"/>
      <c r="M323" s="7"/>
      <c r="N323" s="7"/>
      <c r="O323" s="7"/>
      <c r="P323" s="7"/>
      <c r="Q323" s="7"/>
      <c r="R323" s="7"/>
      <c r="S323" s="7"/>
      <c r="T323" s="7"/>
      <c r="U323" s="7"/>
      <c r="V323" s="7"/>
      <c r="W323" s="7"/>
      <c r="X323" s="7"/>
      <c r="Y323" s="7"/>
      <c r="Z323" s="7"/>
      <c r="AA323" s="7"/>
      <c r="AB323" s="7"/>
      <c r="AC323" s="7"/>
    </row>
    <row r="324">
      <c r="A324" s="7"/>
      <c r="B324" s="7"/>
      <c r="C324" s="7"/>
      <c r="D324" s="1"/>
      <c r="E324" s="1"/>
      <c r="F324" s="1"/>
      <c r="G324" s="7"/>
      <c r="H324" s="124"/>
      <c r="I324" s="124"/>
      <c r="J324" s="7"/>
      <c r="K324" s="7"/>
      <c r="L324" s="7"/>
      <c r="M324" s="7"/>
      <c r="N324" s="7"/>
      <c r="O324" s="7"/>
      <c r="P324" s="7"/>
      <c r="Q324" s="7"/>
      <c r="R324" s="7"/>
      <c r="S324" s="7"/>
      <c r="T324" s="7"/>
      <c r="U324" s="7"/>
      <c r="V324" s="7"/>
      <c r="W324" s="7"/>
      <c r="X324" s="7"/>
      <c r="Y324" s="7"/>
      <c r="Z324" s="7"/>
      <c r="AA324" s="7"/>
      <c r="AB324" s="7"/>
      <c r="AC324" s="7"/>
    </row>
    <row r="325">
      <c r="A325" s="7"/>
      <c r="B325" s="7"/>
      <c r="C325" s="7"/>
      <c r="D325" s="1"/>
      <c r="E325" s="1"/>
      <c r="F325" s="1"/>
      <c r="G325" s="7"/>
      <c r="H325" s="124"/>
      <c r="I325" s="124"/>
      <c r="J325" s="7"/>
      <c r="K325" s="7"/>
      <c r="L325" s="7"/>
      <c r="M325" s="7"/>
      <c r="N325" s="7"/>
      <c r="O325" s="7"/>
      <c r="P325" s="7"/>
      <c r="Q325" s="7"/>
      <c r="R325" s="7"/>
      <c r="S325" s="7"/>
      <c r="T325" s="7"/>
      <c r="U325" s="7"/>
      <c r="V325" s="7"/>
      <c r="W325" s="7"/>
      <c r="X325" s="7"/>
      <c r="Y325" s="7"/>
      <c r="Z325" s="7"/>
      <c r="AA325" s="7"/>
      <c r="AB325" s="7"/>
      <c r="AC325" s="7"/>
    </row>
    <row r="326">
      <c r="A326" s="7"/>
      <c r="B326" s="7"/>
      <c r="C326" s="7"/>
      <c r="D326" s="1"/>
      <c r="E326" s="1"/>
      <c r="F326" s="1"/>
      <c r="G326" s="7"/>
      <c r="H326" s="124"/>
      <c r="I326" s="124"/>
      <c r="J326" s="7"/>
      <c r="K326" s="7"/>
      <c r="L326" s="7"/>
      <c r="M326" s="7"/>
      <c r="N326" s="7"/>
      <c r="O326" s="7"/>
      <c r="P326" s="7"/>
      <c r="Q326" s="7"/>
      <c r="R326" s="7"/>
      <c r="S326" s="7"/>
      <c r="T326" s="7"/>
      <c r="U326" s="7"/>
      <c r="V326" s="7"/>
      <c r="W326" s="7"/>
      <c r="X326" s="7"/>
      <c r="Y326" s="7"/>
      <c r="Z326" s="7"/>
      <c r="AA326" s="7"/>
      <c r="AB326" s="7"/>
      <c r="AC326" s="7"/>
    </row>
    <row r="327">
      <c r="A327" s="7"/>
      <c r="B327" s="7"/>
      <c r="C327" s="7"/>
      <c r="D327" s="1"/>
      <c r="E327" s="1"/>
      <c r="F327" s="1"/>
      <c r="G327" s="7"/>
      <c r="H327" s="124"/>
      <c r="I327" s="124"/>
      <c r="J327" s="7"/>
      <c r="K327" s="7"/>
      <c r="L327" s="7"/>
      <c r="M327" s="7"/>
      <c r="N327" s="7"/>
      <c r="O327" s="7"/>
      <c r="P327" s="7"/>
      <c r="Q327" s="7"/>
      <c r="R327" s="7"/>
      <c r="S327" s="7"/>
      <c r="T327" s="7"/>
      <c r="U327" s="7"/>
      <c r="V327" s="7"/>
      <c r="W327" s="7"/>
      <c r="X327" s="7"/>
      <c r="Y327" s="7"/>
      <c r="Z327" s="7"/>
      <c r="AA327" s="7"/>
      <c r="AB327" s="7"/>
      <c r="AC327" s="7"/>
    </row>
    <row r="328">
      <c r="A328" s="7"/>
      <c r="B328" s="7"/>
      <c r="C328" s="7"/>
      <c r="D328" s="1"/>
      <c r="E328" s="1"/>
      <c r="F328" s="1"/>
      <c r="G328" s="7"/>
      <c r="H328" s="124"/>
      <c r="I328" s="124"/>
      <c r="J328" s="7"/>
      <c r="K328" s="7"/>
      <c r="L328" s="7"/>
      <c r="M328" s="7"/>
      <c r="N328" s="7"/>
      <c r="O328" s="7"/>
      <c r="P328" s="7"/>
      <c r="Q328" s="7"/>
      <c r="R328" s="7"/>
      <c r="S328" s="7"/>
      <c r="T328" s="7"/>
      <c r="U328" s="7"/>
      <c r="V328" s="7"/>
      <c r="W328" s="7"/>
      <c r="X328" s="7"/>
      <c r="Y328" s="7"/>
      <c r="Z328" s="7"/>
      <c r="AA328" s="7"/>
      <c r="AB328" s="7"/>
      <c r="AC328" s="7"/>
    </row>
    <row r="329">
      <c r="A329" s="7"/>
      <c r="B329" s="7"/>
      <c r="C329" s="7"/>
      <c r="D329" s="1"/>
      <c r="E329" s="1"/>
      <c r="F329" s="1"/>
      <c r="G329" s="7"/>
      <c r="H329" s="124"/>
      <c r="I329" s="124"/>
      <c r="J329" s="7"/>
      <c r="K329" s="7"/>
      <c r="L329" s="7"/>
      <c r="M329" s="7"/>
      <c r="N329" s="7"/>
      <c r="O329" s="7"/>
      <c r="P329" s="7"/>
      <c r="Q329" s="7"/>
      <c r="R329" s="7"/>
      <c r="S329" s="7"/>
      <c r="T329" s="7"/>
      <c r="U329" s="7"/>
      <c r="V329" s="7"/>
      <c r="W329" s="7"/>
      <c r="X329" s="7"/>
      <c r="Y329" s="7"/>
      <c r="Z329" s="7"/>
      <c r="AA329" s="7"/>
      <c r="AB329" s="7"/>
      <c r="AC329" s="7"/>
    </row>
    <row r="330">
      <c r="A330" s="7"/>
      <c r="B330" s="7"/>
      <c r="C330" s="7"/>
      <c r="D330" s="1"/>
      <c r="E330" s="1"/>
      <c r="F330" s="1"/>
      <c r="G330" s="7"/>
      <c r="H330" s="124"/>
      <c r="I330" s="124"/>
      <c r="J330" s="7"/>
      <c r="K330" s="7"/>
      <c r="L330" s="7"/>
      <c r="M330" s="7"/>
      <c r="N330" s="7"/>
      <c r="O330" s="7"/>
      <c r="P330" s="7"/>
      <c r="Q330" s="7"/>
      <c r="R330" s="7"/>
      <c r="S330" s="7"/>
      <c r="T330" s="7"/>
      <c r="U330" s="7"/>
      <c r="V330" s="7"/>
      <c r="W330" s="7"/>
      <c r="X330" s="7"/>
      <c r="Y330" s="7"/>
      <c r="Z330" s="7"/>
      <c r="AA330" s="7"/>
      <c r="AB330" s="7"/>
      <c r="AC330" s="7"/>
    </row>
    <row r="331">
      <c r="A331" s="7"/>
      <c r="B331" s="7"/>
      <c r="C331" s="7"/>
      <c r="D331" s="1"/>
      <c r="E331" s="1"/>
      <c r="F331" s="1"/>
      <c r="G331" s="7"/>
      <c r="H331" s="124"/>
      <c r="I331" s="124"/>
      <c r="J331" s="7"/>
      <c r="K331" s="7"/>
      <c r="L331" s="7"/>
      <c r="M331" s="7"/>
      <c r="N331" s="7"/>
      <c r="O331" s="7"/>
      <c r="P331" s="7"/>
      <c r="Q331" s="7"/>
      <c r="R331" s="7"/>
      <c r="S331" s="7"/>
      <c r="T331" s="7"/>
      <c r="U331" s="7"/>
      <c r="V331" s="7"/>
      <c r="W331" s="7"/>
      <c r="X331" s="7"/>
      <c r="Y331" s="7"/>
      <c r="Z331" s="7"/>
      <c r="AA331" s="7"/>
      <c r="AB331" s="7"/>
      <c r="AC331" s="7"/>
    </row>
    <row r="332">
      <c r="A332" s="7"/>
      <c r="B332" s="7"/>
      <c r="C332" s="7"/>
      <c r="D332" s="1"/>
      <c r="E332" s="1"/>
      <c r="F332" s="1"/>
      <c r="G332" s="7"/>
      <c r="H332" s="124"/>
      <c r="I332" s="124"/>
      <c r="J332" s="7"/>
      <c r="K332" s="7"/>
      <c r="L332" s="7"/>
      <c r="M332" s="7"/>
      <c r="N332" s="7"/>
      <c r="O332" s="7"/>
      <c r="P332" s="7"/>
      <c r="Q332" s="7"/>
      <c r="R332" s="7"/>
      <c r="S332" s="7"/>
      <c r="T332" s="7"/>
      <c r="U332" s="7"/>
      <c r="V332" s="7"/>
      <c r="W332" s="7"/>
      <c r="X332" s="7"/>
      <c r="Y332" s="7"/>
      <c r="Z332" s="7"/>
      <c r="AA332" s="7"/>
      <c r="AB332" s="7"/>
      <c r="AC332" s="7"/>
    </row>
    <row r="333">
      <c r="A333" s="7"/>
      <c r="B333" s="7"/>
      <c r="C333" s="7"/>
      <c r="D333" s="1"/>
      <c r="E333" s="1"/>
      <c r="F333" s="1"/>
      <c r="G333" s="7"/>
      <c r="H333" s="124"/>
      <c r="I333" s="124"/>
      <c r="J333" s="7"/>
      <c r="K333" s="7"/>
      <c r="L333" s="7"/>
      <c r="M333" s="7"/>
      <c r="N333" s="7"/>
      <c r="O333" s="7"/>
      <c r="P333" s="7"/>
      <c r="Q333" s="7"/>
      <c r="R333" s="7"/>
      <c r="S333" s="7"/>
      <c r="T333" s="7"/>
      <c r="U333" s="7"/>
      <c r="V333" s="7"/>
      <c r="W333" s="7"/>
      <c r="X333" s="7"/>
      <c r="Y333" s="7"/>
      <c r="Z333" s="7"/>
      <c r="AA333" s="7"/>
      <c r="AB333" s="7"/>
      <c r="AC333" s="7"/>
    </row>
    <row r="334">
      <c r="A334" s="7"/>
      <c r="B334" s="7"/>
      <c r="C334" s="7"/>
      <c r="D334" s="1"/>
      <c r="E334" s="1"/>
      <c r="F334" s="1"/>
      <c r="G334" s="7"/>
      <c r="H334" s="124"/>
      <c r="I334" s="124"/>
      <c r="J334" s="7"/>
      <c r="K334" s="7"/>
      <c r="L334" s="7"/>
      <c r="M334" s="7"/>
      <c r="N334" s="7"/>
      <c r="O334" s="7"/>
      <c r="P334" s="7"/>
      <c r="Q334" s="7"/>
      <c r="R334" s="7"/>
      <c r="S334" s="7"/>
      <c r="T334" s="7"/>
      <c r="U334" s="7"/>
      <c r="V334" s="7"/>
      <c r="W334" s="7"/>
      <c r="X334" s="7"/>
      <c r="Y334" s="7"/>
      <c r="Z334" s="7"/>
      <c r="AA334" s="7"/>
      <c r="AB334" s="7"/>
      <c r="AC334" s="7"/>
    </row>
    <row r="335">
      <c r="A335" s="7"/>
      <c r="B335" s="7"/>
      <c r="C335" s="7"/>
      <c r="D335" s="1"/>
      <c r="E335" s="1"/>
      <c r="F335" s="1"/>
      <c r="G335" s="7"/>
      <c r="H335" s="124"/>
      <c r="I335" s="124"/>
      <c r="J335" s="7"/>
      <c r="K335" s="7"/>
      <c r="L335" s="7"/>
      <c r="M335" s="7"/>
      <c r="N335" s="7"/>
      <c r="O335" s="7"/>
      <c r="P335" s="7"/>
      <c r="Q335" s="7"/>
      <c r="R335" s="7"/>
      <c r="S335" s="7"/>
      <c r="T335" s="7"/>
      <c r="U335" s="7"/>
      <c r="V335" s="7"/>
      <c r="W335" s="7"/>
      <c r="X335" s="7"/>
      <c r="Y335" s="7"/>
      <c r="Z335" s="7"/>
      <c r="AA335" s="7"/>
      <c r="AB335" s="7"/>
      <c r="AC335" s="7"/>
    </row>
    <row r="336">
      <c r="A336" s="7"/>
      <c r="B336" s="7"/>
      <c r="C336" s="7"/>
      <c r="D336" s="1"/>
      <c r="E336" s="1"/>
      <c r="F336" s="1"/>
      <c r="G336" s="7"/>
      <c r="H336" s="124"/>
      <c r="I336" s="124"/>
      <c r="J336" s="7"/>
      <c r="K336" s="7"/>
      <c r="L336" s="7"/>
      <c r="M336" s="7"/>
      <c r="N336" s="7"/>
      <c r="O336" s="7"/>
      <c r="P336" s="7"/>
      <c r="Q336" s="7"/>
      <c r="R336" s="7"/>
      <c r="S336" s="7"/>
      <c r="T336" s="7"/>
      <c r="U336" s="7"/>
      <c r="V336" s="7"/>
      <c r="W336" s="7"/>
      <c r="X336" s="7"/>
      <c r="Y336" s="7"/>
      <c r="Z336" s="7"/>
      <c r="AA336" s="7"/>
      <c r="AB336" s="7"/>
      <c r="AC336" s="7"/>
    </row>
    <row r="337">
      <c r="A337" s="7"/>
      <c r="B337" s="7"/>
      <c r="C337" s="7"/>
      <c r="D337" s="1"/>
      <c r="E337" s="1"/>
      <c r="F337" s="1"/>
      <c r="G337" s="7"/>
      <c r="H337" s="124"/>
      <c r="I337" s="124"/>
      <c r="J337" s="7"/>
      <c r="K337" s="7"/>
      <c r="L337" s="7"/>
      <c r="M337" s="7"/>
      <c r="N337" s="7"/>
      <c r="O337" s="7"/>
      <c r="P337" s="7"/>
      <c r="Q337" s="7"/>
      <c r="R337" s="7"/>
      <c r="S337" s="7"/>
      <c r="T337" s="7"/>
      <c r="U337" s="7"/>
      <c r="V337" s="7"/>
      <c r="W337" s="7"/>
      <c r="X337" s="7"/>
      <c r="Y337" s="7"/>
      <c r="Z337" s="7"/>
      <c r="AA337" s="7"/>
      <c r="AB337" s="7"/>
      <c r="AC337" s="7"/>
    </row>
    <row r="338">
      <c r="A338" s="7"/>
      <c r="B338" s="7"/>
      <c r="C338" s="7"/>
      <c r="D338" s="1"/>
      <c r="E338" s="1"/>
      <c r="F338" s="1"/>
      <c r="G338" s="7"/>
      <c r="H338" s="124"/>
      <c r="I338" s="124"/>
      <c r="J338" s="7"/>
      <c r="K338" s="7"/>
      <c r="L338" s="7"/>
      <c r="M338" s="7"/>
      <c r="N338" s="7"/>
      <c r="O338" s="7"/>
      <c r="P338" s="7"/>
      <c r="Q338" s="7"/>
      <c r="R338" s="7"/>
      <c r="S338" s="7"/>
      <c r="T338" s="7"/>
      <c r="U338" s="7"/>
      <c r="V338" s="7"/>
      <c r="W338" s="7"/>
      <c r="X338" s="7"/>
      <c r="Y338" s="7"/>
      <c r="Z338" s="7"/>
      <c r="AA338" s="7"/>
      <c r="AB338" s="7"/>
      <c r="AC338" s="7"/>
    </row>
    <row r="339">
      <c r="A339" s="7"/>
      <c r="B339" s="7"/>
      <c r="C339" s="7"/>
      <c r="D339" s="1"/>
      <c r="E339" s="1"/>
      <c r="F339" s="1"/>
      <c r="G339" s="7"/>
      <c r="H339" s="124"/>
      <c r="I339" s="124"/>
      <c r="J339" s="7"/>
      <c r="K339" s="7"/>
      <c r="L339" s="7"/>
      <c r="M339" s="7"/>
      <c r="N339" s="7"/>
      <c r="O339" s="7"/>
      <c r="P339" s="7"/>
      <c r="Q339" s="7"/>
      <c r="R339" s="7"/>
      <c r="S339" s="7"/>
      <c r="T339" s="7"/>
      <c r="U339" s="7"/>
      <c r="V339" s="7"/>
      <c r="W339" s="7"/>
      <c r="X339" s="7"/>
      <c r="Y339" s="7"/>
      <c r="Z339" s="7"/>
      <c r="AA339" s="7"/>
      <c r="AB339" s="7"/>
      <c r="AC339" s="7"/>
    </row>
    <row r="340">
      <c r="A340" s="7"/>
      <c r="B340" s="7"/>
      <c r="C340" s="7"/>
      <c r="D340" s="1"/>
      <c r="E340" s="1"/>
      <c r="F340" s="1"/>
      <c r="G340" s="7"/>
      <c r="H340" s="124"/>
      <c r="I340" s="124"/>
      <c r="J340" s="7"/>
      <c r="K340" s="7"/>
      <c r="L340" s="7"/>
      <c r="M340" s="7"/>
      <c r="N340" s="7"/>
      <c r="O340" s="7"/>
      <c r="P340" s="7"/>
      <c r="Q340" s="7"/>
      <c r="R340" s="7"/>
      <c r="S340" s="7"/>
      <c r="T340" s="7"/>
      <c r="U340" s="7"/>
      <c r="V340" s="7"/>
      <c r="W340" s="7"/>
      <c r="X340" s="7"/>
      <c r="Y340" s="7"/>
      <c r="Z340" s="7"/>
      <c r="AA340" s="7"/>
      <c r="AB340" s="7"/>
      <c r="AC340" s="7"/>
    </row>
    <row r="341">
      <c r="A341" s="7"/>
      <c r="B341" s="7"/>
      <c r="C341" s="7"/>
      <c r="D341" s="1"/>
      <c r="E341" s="1"/>
      <c r="F341" s="1"/>
      <c r="G341" s="7"/>
      <c r="H341" s="124"/>
      <c r="I341" s="124"/>
      <c r="J341" s="7"/>
      <c r="K341" s="7"/>
      <c r="L341" s="7"/>
      <c r="M341" s="7"/>
      <c r="N341" s="7"/>
      <c r="O341" s="7"/>
      <c r="P341" s="7"/>
      <c r="Q341" s="7"/>
      <c r="R341" s="7"/>
      <c r="S341" s="7"/>
      <c r="T341" s="7"/>
      <c r="U341" s="7"/>
      <c r="V341" s="7"/>
      <c r="W341" s="7"/>
      <c r="X341" s="7"/>
      <c r="Y341" s="7"/>
      <c r="Z341" s="7"/>
      <c r="AA341" s="7"/>
      <c r="AB341" s="7"/>
      <c r="AC341" s="7"/>
    </row>
    <row r="342">
      <c r="A342" s="7"/>
      <c r="B342" s="7"/>
      <c r="C342" s="7"/>
      <c r="D342" s="1"/>
      <c r="E342" s="1"/>
      <c r="F342" s="1"/>
      <c r="G342" s="7"/>
      <c r="H342" s="124"/>
      <c r="I342" s="124"/>
      <c r="J342" s="7"/>
      <c r="K342" s="7"/>
      <c r="L342" s="7"/>
      <c r="M342" s="7"/>
      <c r="N342" s="7"/>
      <c r="O342" s="7"/>
      <c r="P342" s="7"/>
      <c r="Q342" s="7"/>
      <c r="R342" s="7"/>
      <c r="S342" s="7"/>
      <c r="T342" s="7"/>
      <c r="U342" s="7"/>
      <c r="V342" s="7"/>
      <c r="W342" s="7"/>
      <c r="X342" s="7"/>
      <c r="Y342" s="7"/>
      <c r="Z342" s="7"/>
      <c r="AA342" s="7"/>
      <c r="AB342" s="7"/>
      <c r="AC342" s="7"/>
    </row>
    <row r="343">
      <c r="A343" s="7"/>
      <c r="B343" s="7"/>
      <c r="C343" s="7"/>
      <c r="D343" s="1"/>
      <c r="E343" s="1"/>
      <c r="F343" s="1"/>
      <c r="G343" s="7"/>
      <c r="H343" s="124"/>
      <c r="I343" s="124"/>
      <c r="J343" s="7"/>
      <c r="K343" s="7"/>
      <c r="L343" s="7"/>
      <c r="M343" s="7"/>
      <c r="N343" s="7"/>
      <c r="O343" s="7"/>
      <c r="P343" s="7"/>
      <c r="Q343" s="7"/>
      <c r="R343" s="7"/>
      <c r="S343" s="7"/>
      <c r="T343" s="7"/>
      <c r="U343" s="7"/>
      <c r="V343" s="7"/>
      <c r="W343" s="7"/>
      <c r="X343" s="7"/>
      <c r="Y343" s="7"/>
      <c r="Z343" s="7"/>
      <c r="AA343" s="7"/>
      <c r="AB343" s="7"/>
      <c r="AC343" s="7"/>
    </row>
    <row r="344">
      <c r="A344" s="7"/>
      <c r="B344" s="7"/>
      <c r="C344" s="7"/>
      <c r="D344" s="1"/>
      <c r="E344" s="1"/>
      <c r="F344" s="1"/>
      <c r="G344" s="7"/>
      <c r="H344" s="124"/>
      <c r="I344" s="124"/>
      <c r="J344" s="7"/>
      <c r="K344" s="7"/>
      <c r="L344" s="7"/>
      <c r="M344" s="7"/>
      <c r="N344" s="7"/>
      <c r="O344" s="7"/>
      <c r="P344" s="7"/>
      <c r="Q344" s="7"/>
      <c r="R344" s="7"/>
      <c r="S344" s="7"/>
      <c r="T344" s="7"/>
      <c r="U344" s="7"/>
      <c r="V344" s="7"/>
      <c r="W344" s="7"/>
      <c r="X344" s="7"/>
      <c r="Y344" s="7"/>
      <c r="Z344" s="7"/>
      <c r="AA344" s="7"/>
      <c r="AB344" s="7"/>
      <c r="AC344" s="7"/>
    </row>
    <row r="345">
      <c r="A345" s="7"/>
      <c r="B345" s="7"/>
      <c r="C345" s="7"/>
      <c r="D345" s="1"/>
      <c r="E345" s="1"/>
      <c r="F345" s="1"/>
      <c r="G345" s="7"/>
      <c r="H345" s="124"/>
      <c r="I345" s="124"/>
      <c r="J345" s="7"/>
      <c r="K345" s="7"/>
      <c r="L345" s="7"/>
      <c r="M345" s="7"/>
      <c r="N345" s="7"/>
      <c r="O345" s="7"/>
      <c r="P345" s="7"/>
      <c r="Q345" s="7"/>
      <c r="R345" s="7"/>
      <c r="S345" s="7"/>
      <c r="T345" s="7"/>
      <c r="U345" s="7"/>
      <c r="V345" s="7"/>
      <c r="W345" s="7"/>
      <c r="X345" s="7"/>
      <c r="Y345" s="7"/>
      <c r="Z345" s="7"/>
      <c r="AA345" s="7"/>
      <c r="AB345" s="7"/>
      <c r="AC345" s="7"/>
    </row>
    <row r="346">
      <c r="A346" s="7"/>
      <c r="B346" s="7"/>
      <c r="C346" s="7"/>
      <c r="D346" s="1"/>
      <c r="E346" s="1"/>
      <c r="F346" s="1"/>
      <c r="G346" s="7"/>
      <c r="H346" s="124"/>
      <c r="I346" s="124"/>
      <c r="J346" s="7"/>
      <c r="K346" s="7"/>
      <c r="L346" s="7"/>
      <c r="M346" s="7"/>
      <c r="N346" s="7"/>
      <c r="O346" s="7"/>
      <c r="P346" s="7"/>
      <c r="Q346" s="7"/>
      <c r="R346" s="7"/>
      <c r="S346" s="7"/>
      <c r="T346" s="7"/>
      <c r="U346" s="7"/>
      <c r="V346" s="7"/>
      <c r="W346" s="7"/>
      <c r="X346" s="7"/>
      <c r="Y346" s="7"/>
      <c r="Z346" s="7"/>
      <c r="AA346" s="7"/>
      <c r="AB346" s="7"/>
      <c r="AC346" s="7"/>
    </row>
    <row r="347">
      <c r="A347" s="7"/>
      <c r="B347" s="7"/>
      <c r="C347" s="7"/>
      <c r="D347" s="1"/>
      <c r="E347" s="1"/>
      <c r="F347" s="1"/>
      <c r="G347" s="7"/>
      <c r="H347" s="124"/>
      <c r="I347" s="124"/>
      <c r="J347" s="7"/>
      <c r="K347" s="7"/>
      <c r="L347" s="7"/>
      <c r="M347" s="7"/>
      <c r="N347" s="7"/>
      <c r="O347" s="7"/>
      <c r="P347" s="7"/>
      <c r="Q347" s="7"/>
      <c r="R347" s="7"/>
      <c r="S347" s="7"/>
      <c r="T347" s="7"/>
      <c r="U347" s="7"/>
      <c r="V347" s="7"/>
      <c r="W347" s="7"/>
      <c r="X347" s="7"/>
      <c r="Y347" s="7"/>
      <c r="Z347" s="7"/>
      <c r="AA347" s="7"/>
      <c r="AB347" s="7"/>
      <c r="AC347" s="7"/>
    </row>
    <row r="348">
      <c r="A348" s="7"/>
      <c r="B348" s="7"/>
      <c r="C348" s="7"/>
      <c r="D348" s="1"/>
      <c r="E348" s="1"/>
      <c r="F348" s="1"/>
      <c r="G348" s="7"/>
      <c r="H348" s="124"/>
      <c r="I348" s="124"/>
      <c r="J348" s="7"/>
      <c r="K348" s="7"/>
      <c r="L348" s="7"/>
      <c r="M348" s="7"/>
      <c r="N348" s="7"/>
      <c r="O348" s="7"/>
      <c r="P348" s="7"/>
      <c r="Q348" s="7"/>
      <c r="R348" s="7"/>
      <c r="S348" s="7"/>
      <c r="T348" s="7"/>
      <c r="U348" s="7"/>
      <c r="V348" s="7"/>
      <c r="W348" s="7"/>
      <c r="X348" s="7"/>
      <c r="Y348" s="7"/>
      <c r="Z348" s="7"/>
      <c r="AA348" s="7"/>
      <c r="AB348" s="7"/>
      <c r="AC348" s="7"/>
    </row>
    <row r="349">
      <c r="A349" s="7"/>
      <c r="B349" s="7"/>
      <c r="C349" s="7"/>
      <c r="D349" s="1"/>
      <c r="E349" s="1"/>
      <c r="F349" s="1"/>
      <c r="G349" s="7"/>
      <c r="H349" s="124"/>
      <c r="I349" s="124"/>
      <c r="J349" s="7"/>
      <c r="K349" s="7"/>
      <c r="L349" s="7"/>
      <c r="M349" s="7"/>
      <c r="N349" s="7"/>
      <c r="O349" s="7"/>
      <c r="P349" s="7"/>
      <c r="Q349" s="7"/>
      <c r="R349" s="7"/>
      <c r="S349" s="7"/>
      <c r="T349" s="7"/>
      <c r="U349" s="7"/>
      <c r="V349" s="7"/>
      <c r="W349" s="7"/>
      <c r="X349" s="7"/>
      <c r="Y349" s="7"/>
      <c r="Z349" s="7"/>
      <c r="AA349" s="7"/>
      <c r="AB349" s="7"/>
      <c r="AC349" s="7"/>
    </row>
    <row r="350">
      <c r="A350" s="7"/>
      <c r="B350" s="7"/>
      <c r="C350" s="7"/>
      <c r="D350" s="1"/>
      <c r="E350" s="1"/>
      <c r="F350" s="1"/>
      <c r="G350" s="7"/>
      <c r="H350" s="124"/>
      <c r="I350" s="124"/>
      <c r="J350" s="7"/>
      <c r="K350" s="7"/>
      <c r="L350" s="7"/>
      <c r="M350" s="7"/>
      <c r="N350" s="7"/>
      <c r="O350" s="7"/>
      <c r="P350" s="7"/>
      <c r="Q350" s="7"/>
      <c r="R350" s="7"/>
      <c r="S350" s="7"/>
      <c r="T350" s="7"/>
      <c r="U350" s="7"/>
      <c r="V350" s="7"/>
      <c r="W350" s="7"/>
      <c r="X350" s="7"/>
      <c r="Y350" s="7"/>
      <c r="Z350" s="7"/>
      <c r="AA350" s="7"/>
      <c r="AB350" s="7"/>
      <c r="AC350" s="7"/>
    </row>
    <row r="351">
      <c r="A351" s="7"/>
      <c r="B351" s="7"/>
      <c r="C351" s="7"/>
      <c r="D351" s="1"/>
      <c r="E351" s="1"/>
      <c r="F351" s="1"/>
      <c r="G351" s="7"/>
      <c r="H351" s="124"/>
      <c r="I351" s="124"/>
      <c r="J351" s="7"/>
      <c r="K351" s="7"/>
      <c r="L351" s="7"/>
      <c r="M351" s="7"/>
      <c r="N351" s="7"/>
      <c r="O351" s="7"/>
      <c r="P351" s="7"/>
      <c r="Q351" s="7"/>
      <c r="R351" s="7"/>
      <c r="S351" s="7"/>
      <c r="T351" s="7"/>
      <c r="U351" s="7"/>
      <c r="V351" s="7"/>
      <c r="W351" s="7"/>
      <c r="X351" s="7"/>
      <c r="Y351" s="7"/>
      <c r="Z351" s="7"/>
      <c r="AA351" s="7"/>
      <c r="AB351" s="7"/>
      <c r="AC351" s="7"/>
    </row>
    <row r="352">
      <c r="A352" s="7"/>
      <c r="B352" s="7"/>
      <c r="C352" s="7"/>
      <c r="D352" s="1"/>
      <c r="E352" s="1"/>
      <c r="F352" s="1"/>
      <c r="G352" s="7"/>
      <c r="H352" s="124"/>
      <c r="I352" s="124"/>
      <c r="J352" s="7"/>
      <c r="K352" s="7"/>
      <c r="L352" s="7"/>
      <c r="M352" s="7"/>
      <c r="N352" s="7"/>
      <c r="O352" s="7"/>
      <c r="P352" s="7"/>
      <c r="Q352" s="7"/>
      <c r="R352" s="7"/>
      <c r="S352" s="7"/>
      <c r="T352" s="7"/>
      <c r="U352" s="7"/>
      <c r="V352" s="7"/>
      <c r="W352" s="7"/>
      <c r="X352" s="7"/>
      <c r="Y352" s="7"/>
      <c r="Z352" s="7"/>
      <c r="AA352" s="7"/>
      <c r="AB352" s="7"/>
      <c r="AC352" s="7"/>
    </row>
    <row r="353">
      <c r="A353" s="7"/>
      <c r="B353" s="7"/>
      <c r="C353" s="7"/>
      <c r="D353" s="1"/>
      <c r="E353" s="1"/>
      <c r="F353" s="1"/>
      <c r="G353" s="7"/>
      <c r="H353" s="124"/>
      <c r="I353" s="124"/>
      <c r="J353" s="7"/>
      <c r="K353" s="7"/>
      <c r="L353" s="7"/>
      <c r="M353" s="7"/>
      <c r="N353" s="7"/>
      <c r="O353" s="7"/>
      <c r="P353" s="7"/>
      <c r="Q353" s="7"/>
      <c r="R353" s="7"/>
      <c r="S353" s="7"/>
      <c r="T353" s="7"/>
      <c r="U353" s="7"/>
      <c r="V353" s="7"/>
      <c r="W353" s="7"/>
      <c r="X353" s="7"/>
      <c r="Y353" s="7"/>
      <c r="Z353" s="7"/>
      <c r="AA353" s="7"/>
      <c r="AB353" s="7"/>
      <c r="AC353" s="7"/>
    </row>
    <row r="354">
      <c r="A354" s="7"/>
      <c r="B354" s="7"/>
      <c r="C354" s="7"/>
      <c r="D354" s="1"/>
      <c r="E354" s="1"/>
      <c r="F354" s="1"/>
      <c r="G354" s="7"/>
      <c r="H354" s="124"/>
      <c r="I354" s="124"/>
      <c r="J354" s="7"/>
      <c r="K354" s="7"/>
      <c r="L354" s="7"/>
      <c r="M354" s="7"/>
      <c r="N354" s="7"/>
      <c r="O354" s="7"/>
      <c r="P354" s="7"/>
      <c r="Q354" s="7"/>
      <c r="R354" s="7"/>
      <c r="S354" s="7"/>
      <c r="T354" s="7"/>
      <c r="U354" s="7"/>
      <c r="V354" s="7"/>
      <c r="W354" s="7"/>
      <c r="X354" s="7"/>
      <c r="Y354" s="7"/>
      <c r="Z354" s="7"/>
      <c r="AA354" s="7"/>
      <c r="AB354" s="7"/>
      <c r="AC354" s="7"/>
    </row>
    <row r="355">
      <c r="A355" s="7"/>
      <c r="B355" s="7"/>
      <c r="C355" s="7"/>
      <c r="D355" s="1"/>
      <c r="E355" s="1"/>
      <c r="F355" s="1"/>
      <c r="G355" s="7"/>
      <c r="H355" s="124"/>
      <c r="I355" s="124"/>
      <c r="J355" s="7"/>
      <c r="K355" s="7"/>
      <c r="L355" s="7"/>
      <c r="M355" s="7"/>
      <c r="N355" s="7"/>
      <c r="O355" s="7"/>
      <c r="P355" s="7"/>
      <c r="Q355" s="7"/>
      <c r="R355" s="7"/>
      <c r="S355" s="7"/>
      <c r="T355" s="7"/>
      <c r="U355" s="7"/>
      <c r="V355" s="7"/>
      <c r="W355" s="7"/>
      <c r="X355" s="7"/>
      <c r="Y355" s="7"/>
      <c r="Z355" s="7"/>
      <c r="AA355" s="7"/>
      <c r="AB355" s="7"/>
      <c r="AC355" s="7"/>
    </row>
    <row r="356">
      <c r="A356" s="7"/>
      <c r="B356" s="7"/>
      <c r="C356" s="7"/>
      <c r="D356" s="1"/>
      <c r="E356" s="1"/>
      <c r="F356" s="1"/>
      <c r="G356" s="7"/>
      <c r="H356" s="124"/>
      <c r="I356" s="124"/>
      <c r="J356" s="7"/>
      <c r="K356" s="7"/>
      <c r="L356" s="7"/>
      <c r="M356" s="7"/>
      <c r="N356" s="7"/>
      <c r="O356" s="7"/>
      <c r="P356" s="7"/>
      <c r="Q356" s="7"/>
      <c r="R356" s="7"/>
      <c r="S356" s="7"/>
      <c r="T356" s="7"/>
      <c r="U356" s="7"/>
      <c r="V356" s="7"/>
      <c r="W356" s="7"/>
      <c r="X356" s="7"/>
      <c r="Y356" s="7"/>
      <c r="Z356" s="7"/>
      <c r="AA356" s="7"/>
      <c r="AB356" s="7"/>
      <c r="AC356" s="7"/>
    </row>
    <row r="357">
      <c r="A357" s="7"/>
      <c r="B357" s="7"/>
      <c r="C357" s="7"/>
      <c r="D357" s="1"/>
      <c r="E357" s="1"/>
      <c r="F357" s="1"/>
      <c r="G357" s="7"/>
      <c r="H357" s="124"/>
      <c r="I357" s="124"/>
      <c r="J357" s="7"/>
      <c r="K357" s="7"/>
      <c r="L357" s="7"/>
      <c r="M357" s="7"/>
      <c r="N357" s="7"/>
      <c r="O357" s="7"/>
      <c r="P357" s="7"/>
      <c r="Q357" s="7"/>
      <c r="R357" s="7"/>
      <c r="S357" s="7"/>
      <c r="T357" s="7"/>
      <c r="U357" s="7"/>
      <c r="V357" s="7"/>
      <c r="W357" s="7"/>
      <c r="X357" s="7"/>
      <c r="Y357" s="7"/>
      <c r="Z357" s="7"/>
      <c r="AA357" s="7"/>
      <c r="AB357" s="7"/>
      <c r="AC357" s="7"/>
    </row>
    <row r="358">
      <c r="A358" s="7"/>
      <c r="B358" s="7"/>
      <c r="C358" s="7"/>
      <c r="D358" s="1"/>
      <c r="E358" s="1"/>
      <c r="F358" s="1"/>
      <c r="G358" s="7"/>
      <c r="H358" s="124"/>
      <c r="I358" s="124"/>
      <c r="J358" s="7"/>
      <c r="K358" s="7"/>
      <c r="L358" s="7"/>
      <c r="M358" s="7"/>
      <c r="N358" s="7"/>
      <c r="O358" s="7"/>
      <c r="P358" s="7"/>
      <c r="Q358" s="7"/>
      <c r="R358" s="7"/>
      <c r="S358" s="7"/>
      <c r="T358" s="7"/>
      <c r="U358" s="7"/>
      <c r="V358" s="7"/>
      <c r="W358" s="7"/>
      <c r="X358" s="7"/>
      <c r="Y358" s="7"/>
      <c r="Z358" s="7"/>
      <c r="AA358" s="7"/>
      <c r="AB358" s="7"/>
      <c r="AC358" s="7"/>
    </row>
    <row r="359">
      <c r="A359" s="7"/>
      <c r="B359" s="7"/>
      <c r="C359" s="7"/>
      <c r="D359" s="1"/>
      <c r="E359" s="1"/>
      <c r="F359" s="1"/>
      <c r="G359" s="7"/>
      <c r="H359" s="124"/>
      <c r="I359" s="124"/>
      <c r="J359" s="7"/>
      <c r="K359" s="7"/>
      <c r="L359" s="7"/>
      <c r="M359" s="7"/>
      <c r="N359" s="7"/>
      <c r="O359" s="7"/>
      <c r="P359" s="7"/>
      <c r="Q359" s="7"/>
      <c r="R359" s="7"/>
      <c r="S359" s="7"/>
      <c r="T359" s="7"/>
      <c r="U359" s="7"/>
      <c r="V359" s="7"/>
      <c r="W359" s="7"/>
      <c r="X359" s="7"/>
      <c r="Y359" s="7"/>
      <c r="Z359" s="7"/>
      <c r="AA359" s="7"/>
      <c r="AB359" s="7"/>
      <c r="AC359" s="7"/>
    </row>
    <row r="360">
      <c r="A360" s="7"/>
      <c r="B360" s="7"/>
      <c r="C360" s="7"/>
      <c r="D360" s="1"/>
      <c r="E360" s="1"/>
      <c r="F360" s="1"/>
      <c r="G360" s="7"/>
      <c r="H360" s="124"/>
      <c r="I360" s="124"/>
      <c r="J360" s="7"/>
      <c r="K360" s="7"/>
      <c r="L360" s="7"/>
      <c r="M360" s="7"/>
      <c r="N360" s="7"/>
      <c r="O360" s="7"/>
      <c r="P360" s="7"/>
      <c r="Q360" s="7"/>
      <c r="R360" s="7"/>
      <c r="S360" s="7"/>
      <c r="T360" s="7"/>
      <c r="U360" s="7"/>
      <c r="V360" s="7"/>
      <c r="W360" s="7"/>
      <c r="X360" s="7"/>
      <c r="Y360" s="7"/>
      <c r="Z360" s="7"/>
      <c r="AA360" s="7"/>
      <c r="AB360" s="7"/>
      <c r="AC360" s="7"/>
    </row>
    <row r="361">
      <c r="A361" s="7"/>
      <c r="B361" s="7"/>
      <c r="C361" s="7"/>
      <c r="D361" s="1"/>
      <c r="E361" s="1"/>
      <c r="F361" s="1"/>
      <c r="G361" s="7"/>
      <c r="H361" s="124"/>
      <c r="I361" s="124"/>
      <c r="J361" s="7"/>
      <c r="K361" s="7"/>
      <c r="L361" s="7"/>
      <c r="M361" s="7"/>
      <c r="N361" s="7"/>
      <c r="O361" s="7"/>
      <c r="P361" s="7"/>
      <c r="Q361" s="7"/>
      <c r="R361" s="7"/>
      <c r="S361" s="7"/>
      <c r="T361" s="7"/>
      <c r="U361" s="7"/>
      <c r="V361" s="7"/>
      <c r="W361" s="7"/>
      <c r="X361" s="7"/>
      <c r="Y361" s="7"/>
      <c r="Z361" s="7"/>
      <c r="AA361" s="7"/>
      <c r="AB361" s="7"/>
      <c r="AC361" s="7"/>
    </row>
    <row r="362">
      <c r="A362" s="7"/>
      <c r="B362" s="7"/>
      <c r="C362" s="7"/>
      <c r="D362" s="1"/>
      <c r="E362" s="1"/>
      <c r="F362" s="1"/>
      <c r="G362" s="7"/>
      <c r="H362" s="124"/>
      <c r="I362" s="124"/>
      <c r="J362" s="7"/>
      <c r="K362" s="7"/>
      <c r="L362" s="7"/>
      <c r="M362" s="7"/>
      <c r="N362" s="7"/>
      <c r="O362" s="7"/>
      <c r="P362" s="7"/>
      <c r="Q362" s="7"/>
      <c r="R362" s="7"/>
      <c r="S362" s="7"/>
      <c r="T362" s="7"/>
      <c r="U362" s="7"/>
      <c r="V362" s="7"/>
      <c r="W362" s="7"/>
      <c r="X362" s="7"/>
      <c r="Y362" s="7"/>
      <c r="Z362" s="7"/>
      <c r="AA362" s="7"/>
      <c r="AB362" s="7"/>
      <c r="AC362" s="7"/>
    </row>
    <row r="363">
      <c r="A363" s="7"/>
      <c r="B363" s="7"/>
      <c r="C363" s="7"/>
      <c r="D363" s="1"/>
      <c r="E363" s="1"/>
      <c r="F363" s="1"/>
      <c r="G363" s="7"/>
      <c r="H363" s="124"/>
      <c r="I363" s="124"/>
      <c r="J363" s="7"/>
      <c r="K363" s="7"/>
      <c r="L363" s="7"/>
      <c r="M363" s="7"/>
      <c r="N363" s="7"/>
      <c r="O363" s="7"/>
      <c r="P363" s="7"/>
      <c r="Q363" s="7"/>
      <c r="R363" s="7"/>
      <c r="S363" s="7"/>
      <c r="T363" s="7"/>
      <c r="U363" s="7"/>
      <c r="V363" s="7"/>
      <c r="W363" s="7"/>
      <c r="X363" s="7"/>
      <c r="Y363" s="7"/>
      <c r="Z363" s="7"/>
      <c r="AA363" s="7"/>
      <c r="AB363" s="7"/>
      <c r="AC363" s="7"/>
    </row>
    <row r="364">
      <c r="A364" s="7"/>
      <c r="B364" s="7"/>
      <c r="C364" s="7"/>
      <c r="D364" s="1"/>
      <c r="E364" s="1"/>
      <c r="F364" s="1"/>
      <c r="G364" s="7"/>
      <c r="H364" s="124"/>
      <c r="I364" s="124"/>
      <c r="J364" s="7"/>
      <c r="K364" s="7"/>
      <c r="L364" s="7"/>
      <c r="M364" s="7"/>
      <c r="N364" s="7"/>
      <c r="O364" s="7"/>
      <c r="P364" s="7"/>
      <c r="Q364" s="7"/>
      <c r="R364" s="7"/>
      <c r="S364" s="7"/>
      <c r="T364" s="7"/>
      <c r="U364" s="7"/>
      <c r="V364" s="7"/>
      <c r="W364" s="7"/>
      <c r="X364" s="7"/>
      <c r="Y364" s="7"/>
      <c r="Z364" s="7"/>
      <c r="AA364" s="7"/>
      <c r="AB364" s="7"/>
      <c r="AC364" s="7"/>
    </row>
    <row r="365">
      <c r="A365" s="7"/>
      <c r="B365" s="7"/>
      <c r="C365" s="7"/>
      <c r="D365" s="1"/>
      <c r="E365" s="1"/>
      <c r="F365" s="1"/>
      <c r="G365" s="7"/>
      <c r="H365" s="124"/>
      <c r="I365" s="124"/>
      <c r="J365" s="7"/>
      <c r="K365" s="7"/>
      <c r="L365" s="7"/>
      <c r="M365" s="7"/>
      <c r="N365" s="7"/>
      <c r="O365" s="7"/>
      <c r="P365" s="7"/>
      <c r="Q365" s="7"/>
      <c r="R365" s="7"/>
      <c r="S365" s="7"/>
      <c r="T365" s="7"/>
      <c r="U365" s="7"/>
      <c r="V365" s="7"/>
      <c r="W365" s="7"/>
      <c r="X365" s="7"/>
      <c r="Y365" s="7"/>
      <c r="Z365" s="7"/>
      <c r="AA365" s="7"/>
      <c r="AB365" s="7"/>
      <c r="AC365" s="7"/>
    </row>
    <row r="366">
      <c r="A366" s="7"/>
      <c r="B366" s="7"/>
      <c r="C366" s="7"/>
      <c r="D366" s="1"/>
      <c r="E366" s="1"/>
      <c r="F366" s="1"/>
      <c r="G366" s="7"/>
      <c r="H366" s="124"/>
      <c r="I366" s="124"/>
      <c r="J366" s="7"/>
      <c r="K366" s="7"/>
      <c r="L366" s="7"/>
      <c r="M366" s="7"/>
      <c r="N366" s="7"/>
      <c r="O366" s="7"/>
      <c r="P366" s="7"/>
      <c r="Q366" s="7"/>
      <c r="R366" s="7"/>
      <c r="S366" s="7"/>
      <c r="T366" s="7"/>
      <c r="U366" s="7"/>
      <c r="V366" s="7"/>
      <c r="W366" s="7"/>
      <c r="X366" s="7"/>
      <c r="Y366" s="7"/>
      <c r="Z366" s="7"/>
      <c r="AA366" s="7"/>
      <c r="AB366" s="7"/>
      <c r="AC366" s="7"/>
    </row>
    <row r="367">
      <c r="A367" s="7"/>
      <c r="B367" s="7"/>
      <c r="C367" s="7"/>
      <c r="D367" s="1"/>
      <c r="E367" s="1"/>
      <c r="F367" s="1"/>
      <c r="G367" s="7"/>
      <c r="H367" s="124"/>
      <c r="I367" s="124"/>
      <c r="J367" s="7"/>
      <c r="K367" s="7"/>
      <c r="L367" s="7"/>
      <c r="M367" s="7"/>
      <c r="N367" s="7"/>
      <c r="O367" s="7"/>
      <c r="P367" s="7"/>
      <c r="Q367" s="7"/>
      <c r="R367" s="7"/>
      <c r="S367" s="7"/>
      <c r="T367" s="7"/>
      <c r="U367" s="7"/>
      <c r="V367" s="7"/>
      <c r="W367" s="7"/>
      <c r="X367" s="7"/>
      <c r="Y367" s="7"/>
      <c r="Z367" s="7"/>
      <c r="AA367" s="7"/>
      <c r="AB367" s="7"/>
      <c r="AC367" s="7"/>
    </row>
    <row r="368">
      <c r="A368" s="7"/>
      <c r="B368" s="7"/>
      <c r="C368" s="7"/>
      <c r="D368" s="1"/>
      <c r="E368" s="1"/>
      <c r="F368" s="1"/>
      <c r="G368" s="7"/>
      <c r="H368" s="124"/>
      <c r="I368" s="124"/>
      <c r="J368" s="7"/>
      <c r="K368" s="7"/>
      <c r="L368" s="7"/>
      <c r="M368" s="7"/>
      <c r="N368" s="7"/>
      <c r="O368" s="7"/>
      <c r="P368" s="7"/>
      <c r="Q368" s="7"/>
      <c r="R368" s="7"/>
      <c r="S368" s="7"/>
      <c r="T368" s="7"/>
      <c r="U368" s="7"/>
      <c r="V368" s="7"/>
      <c r="W368" s="7"/>
      <c r="X368" s="7"/>
      <c r="Y368" s="7"/>
      <c r="Z368" s="7"/>
      <c r="AA368" s="7"/>
      <c r="AB368" s="7"/>
      <c r="AC368" s="7"/>
    </row>
    <row r="369">
      <c r="A369" s="7"/>
      <c r="B369" s="7"/>
      <c r="C369" s="7"/>
      <c r="D369" s="1"/>
      <c r="E369" s="1"/>
      <c r="F369" s="1"/>
      <c r="G369" s="7"/>
      <c r="H369" s="124"/>
      <c r="I369" s="124"/>
      <c r="J369" s="7"/>
      <c r="K369" s="7"/>
      <c r="L369" s="7"/>
      <c r="M369" s="7"/>
      <c r="N369" s="7"/>
      <c r="O369" s="7"/>
      <c r="P369" s="7"/>
      <c r="Q369" s="7"/>
      <c r="R369" s="7"/>
      <c r="S369" s="7"/>
      <c r="T369" s="7"/>
      <c r="U369" s="7"/>
      <c r="V369" s="7"/>
      <c r="W369" s="7"/>
      <c r="X369" s="7"/>
      <c r="Y369" s="7"/>
      <c r="Z369" s="7"/>
      <c r="AA369" s="7"/>
      <c r="AB369" s="7"/>
      <c r="AC369" s="7"/>
    </row>
    <row r="370">
      <c r="A370" s="7"/>
      <c r="B370" s="7"/>
      <c r="C370" s="7"/>
      <c r="D370" s="1"/>
      <c r="E370" s="1"/>
      <c r="F370" s="1"/>
      <c r="G370" s="7"/>
      <c r="H370" s="124"/>
      <c r="I370" s="124"/>
      <c r="J370" s="7"/>
      <c r="K370" s="7"/>
      <c r="L370" s="7"/>
      <c r="M370" s="7"/>
      <c r="N370" s="7"/>
      <c r="O370" s="7"/>
      <c r="P370" s="7"/>
      <c r="Q370" s="7"/>
      <c r="R370" s="7"/>
      <c r="S370" s="7"/>
      <c r="T370" s="7"/>
      <c r="U370" s="7"/>
      <c r="V370" s="7"/>
      <c r="W370" s="7"/>
      <c r="X370" s="7"/>
      <c r="Y370" s="7"/>
      <c r="Z370" s="7"/>
      <c r="AA370" s="7"/>
      <c r="AB370" s="7"/>
      <c r="AC370" s="7"/>
    </row>
    <row r="371">
      <c r="A371" s="7"/>
      <c r="B371" s="7"/>
      <c r="C371" s="7"/>
      <c r="D371" s="1"/>
      <c r="E371" s="1"/>
      <c r="F371" s="1"/>
      <c r="G371" s="7"/>
      <c r="H371" s="124"/>
      <c r="I371" s="124"/>
      <c r="J371" s="7"/>
      <c r="K371" s="7"/>
      <c r="L371" s="7"/>
      <c r="M371" s="7"/>
      <c r="N371" s="7"/>
      <c r="O371" s="7"/>
      <c r="P371" s="7"/>
      <c r="Q371" s="7"/>
      <c r="R371" s="7"/>
      <c r="S371" s="7"/>
      <c r="T371" s="7"/>
      <c r="U371" s="7"/>
      <c r="V371" s="7"/>
      <c r="W371" s="7"/>
      <c r="X371" s="7"/>
      <c r="Y371" s="7"/>
      <c r="Z371" s="7"/>
      <c r="AA371" s="7"/>
      <c r="AB371" s="7"/>
      <c r="AC371" s="7"/>
    </row>
    <row r="372">
      <c r="A372" s="7"/>
      <c r="B372" s="7"/>
      <c r="C372" s="7"/>
      <c r="D372" s="1"/>
      <c r="E372" s="1"/>
      <c r="F372" s="1"/>
      <c r="G372" s="7"/>
      <c r="H372" s="124"/>
      <c r="I372" s="124"/>
      <c r="J372" s="7"/>
      <c r="K372" s="7"/>
      <c r="L372" s="7"/>
      <c r="M372" s="7"/>
      <c r="N372" s="7"/>
      <c r="O372" s="7"/>
      <c r="P372" s="7"/>
      <c r="Q372" s="7"/>
      <c r="R372" s="7"/>
      <c r="S372" s="7"/>
      <c r="T372" s="7"/>
      <c r="U372" s="7"/>
      <c r="V372" s="7"/>
      <c r="W372" s="7"/>
      <c r="X372" s="7"/>
      <c r="Y372" s="7"/>
      <c r="Z372" s="7"/>
      <c r="AA372" s="7"/>
      <c r="AB372" s="7"/>
      <c r="AC372" s="7"/>
    </row>
    <row r="373">
      <c r="A373" s="7"/>
      <c r="B373" s="7"/>
      <c r="C373" s="7"/>
      <c r="D373" s="1"/>
      <c r="E373" s="1"/>
      <c r="F373" s="1"/>
      <c r="G373" s="7"/>
      <c r="H373" s="124"/>
      <c r="I373" s="124"/>
      <c r="J373" s="7"/>
      <c r="K373" s="7"/>
      <c r="L373" s="7"/>
      <c r="M373" s="7"/>
      <c r="N373" s="7"/>
      <c r="O373" s="7"/>
      <c r="P373" s="7"/>
      <c r="Q373" s="7"/>
      <c r="R373" s="7"/>
      <c r="S373" s="7"/>
      <c r="T373" s="7"/>
      <c r="U373" s="7"/>
      <c r="V373" s="7"/>
      <c r="W373" s="7"/>
      <c r="X373" s="7"/>
      <c r="Y373" s="7"/>
      <c r="Z373" s="7"/>
      <c r="AA373" s="7"/>
      <c r="AB373" s="7"/>
      <c r="AC373" s="7"/>
    </row>
    <row r="374">
      <c r="A374" s="7"/>
      <c r="B374" s="7"/>
      <c r="C374" s="7"/>
      <c r="D374" s="1"/>
      <c r="E374" s="1"/>
      <c r="F374" s="1"/>
      <c r="G374" s="7"/>
      <c r="H374" s="124"/>
      <c r="I374" s="124"/>
      <c r="J374" s="7"/>
      <c r="K374" s="7"/>
      <c r="L374" s="7"/>
      <c r="M374" s="7"/>
      <c r="N374" s="7"/>
      <c r="O374" s="7"/>
      <c r="P374" s="7"/>
      <c r="Q374" s="7"/>
      <c r="R374" s="7"/>
      <c r="S374" s="7"/>
      <c r="T374" s="7"/>
      <c r="U374" s="7"/>
      <c r="V374" s="7"/>
      <c r="W374" s="7"/>
      <c r="X374" s="7"/>
      <c r="Y374" s="7"/>
      <c r="Z374" s="7"/>
      <c r="AA374" s="7"/>
      <c r="AB374" s="7"/>
      <c r="AC374" s="7"/>
    </row>
    <row r="375">
      <c r="A375" s="7"/>
      <c r="B375" s="7"/>
      <c r="C375" s="7"/>
      <c r="D375" s="1"/>
      <c r="E375" s="1"/>
      <c r="F375" s="1"/>
      <c r="G375" s="7"/>
      <c r="H375" s="124"/>
      <c r="I375" s="124"/>
      <c r="J375" s="7"/>
      <c r="K375" s="7"/>
      <c r="L375" s="7"/>
      <c r="M375" s="7"/>
      <c r="N375" s="7"/>
      <c r="O375" s="7"/>
      <c r="P375" s="7"/>
      <c r="Q375" s="7"/>
      <c r="R375" s="7"/>
      <c r="S375" s="7"/>
      <c r="T375" s="7"/>
      <c r="U375" s="7"/>
      <c r="V375" s="7"/>
      <c r="W375" s="7"/>
      <c r="X375" s="7"/>
      <c r="Y375" s="7"/>
      <c r="Z375" s="7"/>
      <c r="AA375" s="7"/>
      <c r="AB375" s="7"/>
      <c r="AC375" s="7"/>
    </row>
    <row r="376">
      <c r="A376" s="7"/>
      <c r="B376" s="7"/>
      <c r="C376" s="7"/>
      <c r="D376" s="1"/>
      <c r="E376" s="1"/>
      <c r="F376" s="1"/>
      <c r="G376" s="7"/>
      <c r="H376" s="124"/>
      <c r="I376" s="124"/>
      <c r="J376" s="7"/>
      <c r="K376" s="7"/>
      <c r="L376" s="7"/>
      <c r="M376" s="7"/>
      <c r="N376" s="7"/>
      <c r="O376" s="7"/>
      <c r="P376" s="7"/>
      <c r="Q376" s="7"/>
      <c r="R376" s="7"/>
      <c r="S376" s="7"/>
      <c r="T376" s="7"/>
      <c r="U376" s="7"/>
      <c r="V376" s="7"/>
      <c r="W376" s="7"/>
      <c r="X376" s="7"/>
      <c r="Y376" s="7"/>
      <c r="Z376" s="7"/>
      <c r="AA376" s="7"/>
      <c r="AB376" s="7"/>
      <c r="AC376" s="7"/>
    </row>
    <row r="377">
      <c r="A377" s="7"/>
      <c r="B377" s="7"/>
      <c r="C377" s="7"/>
      <c r="D377" s="1"/>
      <c r="E377" s="1"/>
      <c r="F377" s="1"/>
      <c r="G377" s="7"/>
      <c r="H377" s="124"/>
      <c r="I377" s="124"/>
      <c r="J377" s="7"/>
      <c r="K377" s="7"/>
      <c r="L377" s="7"/>
      <c r="M377" s="7"/>
      <c r="N377" s="7"/>
      <c r="O377" s="7"/>
      <c r="P377" s="7"/>
      <c r="Q377" s="7"/>
      <c r="R377" s="7"/>
      <c r="S377" s="7"/>
      <c r="T377" s="7"/>
      <c r="U377" s="7"/>
      <c r="V377" s="7"/>
      <c r="W377" s="7"/>
      <c r="X377" s="7"/>
      <c r="Y377" s="7"/>
      <c r="Z377" s="7"/>
      <c r="AA377" s="7"/>
      <c r="AB377" s="7"/>
      <c r="AC377" s="7"/>
    </row>
    <row r="378">
      <c r="A378" s="7"/>
      <c r="B378" s="7"/>
      <c r="C378" s="7"/>
      <c r="D378" s="1"/>
      <c r="E378" s="1"/>
      <c r="F378" s="1"/>
      <c r="G378" s="7"/>
      <c r="H378" s="124"/>
      <c r="I378" s="124"/>
      <c r="J378" s="7"/>
      <c r="K378" s="7"/>
      <c r="L378" s="7"/>
      <c r="M378" s="7"/>
      <c r="N378" s="7"/>
      <c r="O378" s="7"/>
      <c r="P378" s="7"/>
      <c r="Q378" s="7"/>
      <c r="R378" s="7"/>
      <c r="S378" s="7"/>
      <c r="T378" s="7"/>
      <c r="U378" s="7"/>
      <c r="V378" s="7"/>
      <c r="W378" s="7"/>
      <c r="X378" s="7"/>
      <c r="Y378" s="7"/>
      <c r="Z378" s="7"/>
      <c r="AA378" s="7"/>
      <c r="AB378" s="7"/>
      <c r="AC378" s="7"/>
    </row>
    <row r="379">
      <c r="A379" s="7"/>
      <c r="B379" s="7"/>
      <c r="C379" s="7"/>
      <c r="D379" s="1"/>
      <c r="E379" s="1"/>
      <c r="F379" s="1"/>
      <c r="G379" s="7"/>
      <c r="H379" s="124"/>
      <c r="I379" s="124"/>
      <c r="J379" s="7"/>
      <c r="K379" s="7"/>
      <c r="L379" s="7"/>
      <c r="M379" s="7"/>
      <c r="N379" s="7"/>
      <c r="O379" s="7"/>
      <c r="P379" s="7"/>
      <c r="Q379" s="7"/>
      <c r="R379" s="7"/>
      <c r="S379" s="7"/>
      <c r="T379" s="7"/>
      <c r="U379" s="7"/>
      <c r="V379" s="7"/>
      <c r="W379" s="7"/>
      <c r="X379" s="7"/>
      <c r="Y379" s="7"/>
      <c r="Z379" s="7"/>
      <c r="AA379" s="7"/>
      <c r="AB379" s="7"/>
      <c r="AC379" s="7"/>
    </row>
    <row r="380">
      <c r="A380" s="7"/>
      <c r="B380" s="7"/>
      <c r="C380" s="7"/>
      <c r="D380" s="1"/>
      <c r="E380" s="1"/>
      <c r="F380" s="1"/>
      <c r="G380" s="7"/>
      <c r="H380" s="124"/>
      <c r="I380" s="124"/>
      <c r="J380" s="7"/>
      <c r="K380" s="7"/>
      <c r="L380" s="7"/>
      <c r="M380" s="7"/>
      <c r="N380" s="7"/>
      <c r="O380" s="7"/>
      <c r="P380" s="7"/>
      <c r="Q380" s="7"/>
      <c r="R380" s="7"/>
      <c r="S380" s="7"/>
      <c r="T380" s="7"/>
      <c r="U380" s="7"/>
      <c r="V380" s="7"/>
      <c r="W380" s="7"/>
      <c r="X380" s="7"/>
      <c r="Y380" s="7"/>
      <c r="Z380" s="7"/>
      <c r="AA380" s="7"/>
      <c r="AB380" s="7"/>
      <c r="AC380" s="7"/>
    </row>
    <row r="381">
      <c r="A381" s="7"/>
      <c r="B381" s="7"/>
      <c r="C381" s="7"/>
      <c r="D381" s="1"/>
      <c r="E381" s="1"/>
      <c r="F381" s="1"/>
      <c r="G381" s="7"/>
      <c r="H381" s="124"/>
      <c r="I381" s="124"/>
      <c r="J381" s="7"/>
      <c r="K381" s="7"/>
      <c r="L381" s="7"/>
      <c r="M381" s="7"/>
      <c r="N381" s="7"/>
      <c r="O381" s="7"/>
      <c r="P381" s="7"/>
      <c r="Q381" s="7"/>
      <c r="R381" s="7"/>
      <c r="S381" s="7"/>
      <c r="T381" s="7"/>
      <c r="U381" s="7"/>
      <c r="V381" s="7"/>
      <c r="W381" s="7"/>
      <c r="X381" s="7"/>
      <c r="Y381" s="7"/>
      <c r="Z381" s="7"/>
      <c r="AA381" s="7"/>
      <c r="AB381" s="7"/>
      <c r="AC381" s="7"/>
    </row>
    <row r="382">
      <c r="A382" s="7"/>
      <c r="B382" s="7"/>
      <c r="C382" s="7"/>
      <c r="D382" s="1"/>
      <c r="E382" s="1"/>
      <c r="F382" s="1"/>
      <c r="G382" s="7"/>
      <c r="H382" s="124"/>
      <c r="I382" s="124"/>
      <c r="J382" s="7"/>
      <c r="K382" s="7"/>
      <c r="L382" s="7"/>
      <c r="M382" s="7"/>
      <c r="N382" s="7"/>
      <c r="O382" s="7"/>
      <c r="P382" s="7"/>
      <c r="Q382" s="7"/>
      <c r="R382" s="7"/>
      <c r="S382" s="7"/>
      <c r="T382" s="7"/>
      <c r="U382" s="7"/>
      <c r="V382" s="7"/>
      <c r="W382" s="7"/>
      <c r="X382" s="7"/>
      <c r="Y382" s="7"/>
      <c r="Z382" s="7"/>
      <c r="AA382" s="7"/>
      <c r="AB382" s="7"/>
      <c r="AC382" s="7"/>
    </row>
    <row r="383">
      <c r="A383" s="7"/>
      <c r="B383" s="7"/>
      <c r="C383" s="7"/>
      <c r="D383" s="1"/>
      <c r="E383" s="1"/>
      <c r="F383" s="1"/>
      <c r="G383" s="7"/>
      <c r="H383" s="124"/>
      <c r="I383" s="124"/>
      <c r="J383" s="7"/>
      <c r="K383" s="7"/>
      <c r="L383" s="7"/>
      <c r="M383" s="7"/>
      <c r="N383" s="7"/>
      <c r="O383" s="7"/>
      <c r="P383" s="7"/>
      <c r="Q383" s="7"/>
      <c r="R383" s="7"/>
      <c r="S383" s="7"/>
      <c r="T383" s="7"/>
      <c r="U383" s="7"/>
      <c r="V383" s="7"/>
      <c r="W383" s="7"/>
      <c r="X383" s="7"/>
      <c r="Y383" s="7"/>
      <c r="Z383" s="7"/>
      <c r="AA383" s="7"/>
      <c r="AB383" s="7"/>
      <c r="AC383" s="7"/>
    </row>
    <row r="384">
      <c r="A384" s="7"/>
      <c r="B384" s="7"/>
      <c r="C384" s="7"/>
      <c r="D384" s="1"/>
      <c r="E384" s="1"/>
      <c r="F384" s="1"/>
      <c r="G384" s="7"/>
      <c r="H384" s="124"/>
      <c r="I384" s="124"/>
      <c r="J384" s="7"/>
      <c r="K384" s="7"/>
      <c r="L384" s="7"/>
      <c r="M384" s="7"/>
      <c r="N384" s="7"/>
      <c r="O384" s="7"/>
      <c r="P384" s="7"/>
      <c r="Q384" s="7"/>
      <c r="R384" s="7"/>
      <c r="S384" s="7"/>
      <c r="T384" s="7"/>
      <c r="U384" s="7"/>
      <c r="V384" s="7"/>
      <c r="W384" s="7"/>
      <c r="X384" s="7"/>
      <c r="Y384" s="7"/>
      <c r="Z384" s="7"/>
      <c r="AA384" s="7"/>
      <c r="AB384" s="7"/>
      <c r="AC384" s="7"/>
    </row>
    <row r="385">
      <c r="A385" s="7"/>
      <c r="B385" s="7"/>
      <c r="C385" s="7"/>
      <c r="D385" s="1"/>
      <c r="E385" s="1"/>
      <c r="F385" s="1"/>
      <c r="G385" s="7"/>
      <c r="H385" s="124"/>
      <c r="I385" s="124"/>
      <c r="J385" s="7"/>
      <c r="K385" s="7"/>
      <c r="L385" s="7"/>
      <c r="M385" s="7"/>
      <c r="N385" s="7"/>
      <c r="O385" s="7"/>
      <c r="P385" s="7"/>
      <c r="Q385" s="7"/>
      <c r="R385" s="7"/>
      <c r="S385" s="7"/>
      <c r="T385" s="7"/>
      <c r="U385" s="7"/>
      <c r="V385" s="7"/>
      <c r="W385" s="7"/>
      <c r="X385" s="7"/>
      <c r="Y385" s="7"/>
      <c r="Z385" s="7"/>
      <c r="AA385" s="7"/>
      <c r="AB385" s="7"/>
      <c r="AC385" s="7"/>
    </row>
    <row r="386">
      <c r="A386" s="7"/>
      <c r="B386" s="7"/>
      <c r="C386" s="7"/>
      <c r="D386" s="1"/>
      <c r="E386" s="1"/>
      <c r="F386" s="1"/>
      <c r="G386" s="7"/>
      <c r="H386" s="124"/>
      <c r="I386" s="124"/>
      <c r="J386" s="7"/>
      <c r="K386" s="7"/>
      <c r="L386" s="7"/>
      <c r="M386" s="7"/>
      <c r="N386" s="7"/>
      <c r="O386" s="7"/>
      <c r="P386" s="7"/>
      <c r="Q386" s="7"/>
      <c r="R386" s="7"/>
      <c r="S386" s="7"/>
      <c r="T386" s="7"/>
      <c r="U386" s="7"/>
      <c r="V386" s="7"/>
      <c r="W386" s="7"/>
      <c r="X386" s="7"/>
      <c r="Y386" s="7"/>
      <c r="Z386" s="7"/>
      <c r="AA386" s="7"/>
      <c r="AB386" s="7"/>
      <c r="AC386" s="7"/>
    </row>
    <row r="387">
      <c r="A387" s="7"/>
      <c r="B387" s="7"/>
      <c r="C387" s="7"/>
      <c r="D387" s="1"/>
      <c r="E387" s="1"/>
      <c r="F387" s="1"/>
      <c r="G387" s="7"/>
      <c r="H387" s="124"/>
      <c r="I387" s="124"/>
      <c r="J387" s="7"/>
      <c r="K387" s="7"/>
      <c r="L387" s="7"/>
      <c r="M387" s="7"/>
      <c r="N387" s="7"/>
      <c r="O387" s="7"/>
      <c r="P387" s="7"/>
      <c r="Q387" s="7"/>
      <c r="R387" s="7"/>
      <c r="S387" s="7"/>
      <c r="T387" s="7"/>
      <c r="U387" s="7"/>
      <c r="V387" s="7"/>
      <c r="W387" s="7"/>
      <c r="X387" s="7"/>
      <c r="Y387" s="7"/>
      <c r="Z387" s="7"/>
      <c r="AA387" s="7"/>
      <c r="AB387" s="7"/>
      <c r="AC387" s="7"/>
    </row>
    <row r="388">
      <c r="A388" s="7"/>
      <c r="B388" s="7"/>
      <c r="C388" s="7"/>
      <c r="D388" s="1"/>
      <c r="E388" s="1"/>
      <c r="F388" s="1"/>
      <c r="G388" s="7"/>
      <c r="H388" s="124"/>
      <c r="I388" s="124"/>
      <c r="J388" s="7"/>
      <c r="K388" s="7"/>
      <c r="L388" s="7"/>
      <c r="M388" s="7"/>
      <c r="N388" s="7"/>
      <c r="O388" s="7"/>
      <c r="P388" s="7"/>
      <c r="Q388" s="7"/>
      <c r="R388" s="7"/>
      <c r="S388" s="7"/>
      <c r="T388" s="7"/>
      <c r="U388" s="7"/>
      <c r="V388" s="7"/>
      <c r="W388" s="7"/>
      <c r="X388" s="7"/>
      <c r="Y388" s="7"/>
      <c r="Z388" s="7"/>
      <c r="AA388" s="7"/>
      <c r="AB388" s="7"/>
      <c r="AC388" s="7"/>
    </row>
    <row r="389">
      <c r="A389" s="7"/>
      <c r="B389" s="7"/>
      <c r="C389" s="7"/>
      <c r="D389" s="1"/>
      <c r="E389" s="1"/>
      <c r="F389" s="1"/>
      <c r="G389" s="7"/>
      <c r="H389" s="124"/>
      <c r="I389" s="124"/>
      <c r="J389" s="7"/>
      <c r="K389" s="7"/>
      <c r="L389" s="7"/>
      <c r="M389" s="7"/>
      <c r="N389" s="7"/>
      <c r="O389" s="7"/>
      <c r="P389" s="7"/>
      <c r="Q389" s="7"/>
      <c r="R389" s="7"/>
      <c r="S389" s="7"/>
      <c r="T389" s="7"/>
      <c r="U389" s="7"/>
      <c r="V389" s="7"/>
      <c r="W389" s="7"/>
      <c r="X389" s="7"/>
      <c r="Y389" s="7"/>
      <c r="Z389" s="7"/>
      <c r="AA389" s="7"/>
      <c r="AB389" s="7"/>
      <c r="AC389" s="7"/>
    </row>
    <row r="390">
      <c r="A390" s="7"/>
      <c r="B390" s="7"/>
      <c r="C390" s="7"/>
      <c r="D390" s="1"/>
      <c r="E390" s="1"/>
      <c r="F390" s="1"/>
      <c r="G390" s="7"/>
      <c r="H390" s="124"/>
      <c r="I390" s="124"/>
      <c r="J390" s="7"/>
      <c r="K390" s="7"/>
      <c r="L390" s="7"/>
      <c r="M390" s="7"/>
      <c r="N390" s="7"/>
      <c r="O390" s="7"/>
      <c r="P390" s="7"/>
      <c r="Q390" s="7"/>
      <c r="R390" s="7"/>
      <c r="S390" s="7"/>
      <c r="T390" s="7"/>
      <c r="U390" s="7"/>
      <c r="V390" s="7"/>
      <c r="W390" s="7"/>
      <c r="X390" s="7"/>
      <c r="Y390" s="7"/>
      <c r="Z390" s="7"/>
      <c r="AA390" s="7"/>
      <c r="AB390" s="7"/>
      <c r="AC390" s="7"/>
    </row>
    <row r="391">
      <c r="A391" s="7"/>
      <c r="B391" s="7"/>
      <c r="C391" s="7"/>
      <c r="D391" s="1"/>
      <c r="E391" s="1"/>
      <c r="F391" s="1"/>
      <c r="G391" s="7"/>
      <c r="H391" s="124"/>
      <c r="I391" s="124"/>
      <c r="J391" s="7"/>
      <c r="K391" s="7"/>
      <c r="L391" s="7"/>
      <c r="M391" s="7"/>
      <c r="N391" s="7"/>
      <c r="O391" s="7"/>
      <c r="P391" s="7"/>
      <c r="Q391" s="7"/>
      <c r="R391" s="7"/>
      <c r="S391" s="7"/>
      <c r="T391" s="7"/>
      <c r="U391" s="7"/>
      <c r="V391" s="7"/>
      <c r="W391" s="7"/>
      <c r="X391" s="7"/>
      <c r="Y391" s="7"/>
      <c r="Z391" s="7"/>
      <c r="AA391" s="7"/>
      <c r="AB391" s="7"/>
      <c r="AC391" s="7"/>
    </row>
    <row r="392">
      <c r="A392" s="7"/>
      <c r="B392" s="7"/>
      <c r="C392" s="7"/>
      <c r="D392" s="1"/>
      <c r="E392" s="1"/>
      <c r="F392" s="1"/>
      <c r="G392" s="7"/>
      <c r="H392" s="124"/>
      <c r="I392" s="124"/>
      <c r="J392" s="7"/>
      <c r="K392" s="7"/>
      <c r="L392" s="7"/>
      <c r="M392" s="7"/>
      <c r="N392" s="7"/>
      <c r="O392" s="7"/>
      <c r="P392" s="7"/>
      <c r="Q392" s="7"/>
      <c r="R392" s="7"/>
      <c r="S392" s="7"/>
      <c r="T392" s="7"/>
      <c r="U392" s="7"/>
      <c r="V392" s="7"/>
      <c r="W392" s="7"/>
      <c r="X392" s="7"/>
      <c r="Y392" s="7"/>
      <c r="Z392" s="7"/>
      <c r="AA392" s="7"/>
      <c r="AB392" s="7"/>
      <c r="AC392" s="7"/>
    </row>
    <row r="393">
      <c r="A393" s="7"/>
      <c r="B393" s="7"/>
      <c r="C393" s="7"/>
      <c r="D393" s="1"/>
      <c r="E393" s="1"/>
      <c r="F393" s="1"/>
      <c r="G393" s="7"/>
      <c r="H393" s="124"/>
      <c r="I393" s="124"/>
      <c r="J393" s="7"/>
      <c r="K393" s="7"/>
      <c r="L393" s="7"/>
      <c r="M393" s="7"/>
      <c r="N393" s="7"/>
      <c r="O393" s="7"/>
      <c r="P393" s="7"/>
      <c r="Q393" s="7"/>
      <c r="R393" s="7"/>
      <c r="S393" s="7"/>
      <c r="T393" s="7"/>
      <c r="U393" s="7"/>
      <c r="V393" s="7"/>
      <c r="W393" s="7"/>
      <c r="X393" s="7"/>
      <c r="Y393" s="7"/>
      <c r="Z393" s="7"/>
      <c r="AA393" s="7"/>
      <c r="AB393" s="7"/>
      <c r="AC393" s="7"/>
    </row>
    <row r="394">
      <c r="A394" s="7"/>
      <c r="B394" s="7"/>
      <c r="C394" s="7"/>
      <c r="D394" s="1"/>
      <c r="E394" s="1"/>
      <c r="F394" s="1"/>
      <c r="G394" s="7"/>
      <c r="H394" s="124"/>
      <c r="I394" s="124"/>
      <c r="J394" s="7"/>
      <c r="K394" s="7"/>
      <c r="L394" s="7"/>
      <c r="M394" s="7"/>
      <c r="N394" s="7"/>
      <c r="O394" s="7"/>
      <c r="P394" s="7"/>
      <c r="Q394" s="7"/>
      <c r="R394" s="7"/>
      <c r="S394" s="7"/>
      <c r="T394" s="7"/>
      <c r="U394" s="7"/>
      <c r="V394" s="7"/>
      <c r="W394" s="7"/>
      <c r="X394" s="7"/>
      <c r="Y394" s="7"/>
      <c r="Z394" s="7"/>
      <c r="AA394" s="7"/>
      <c r="AB394" s="7"/>
      <c r="AC394" s="7"/>
    </row>
    <row r="395">
      <c r="A395" s="7"/>
      <c r="B395" s="7"/>
      <c r="C395" s="7"/>
      <c r="D395" s="1"/>
      <c r="E395" s="1"/>
      <c r="F395" s="1"/>
      <c r="G395" s="7"/>
      <c r="H395" s="124"/>
      <c r="I395" s="124"/>
      <c r="J395" s="7"/>
      <c r="K395" s="7"/>
      <c r="L395" s="7"/>
      <c r="M395" s="7"/>
      <c r="N395" s="7"/>
      <c r="O395" s="7"/>
      <c r="P395" s="7"/>
      <c r="Q395" s="7"/>
      <c r="R395" s="7"/>
      <c r="S395" s="7"/>
      <c r="T395" s="7"/>
      <c r="U395" s="7"/>
      <c r="V395" s="7"/>
      <c r="W395" s="7"/>
      <c r="X395" s="7"/>
      <c r="Y395" s="7"/>
      <c r="Z395" s="7"/>
      <c r="AA395" s="7"/>
      <c r="AB395" s="7"/>
      <c r="AC395" s="7"/>
    </row>
    <row r="396">
      <c r="A396" s="7"/>
      <c r="B396" s="7"/>
      <c r="C396" s="7"/>
      <c r="D396" s="1"/>
      <c r="E396" s="1"/>
      <c r="F396" s="1"/>
      <c r="G396" s="7"/>
      <c r="H396" s="124"/>
      <c r="I396" s="124"/>
      <c r="J396" s="7"/>
      <c r="K396" s="7"/>
      <c r="L396" s="7"/>
      <c r="M396" s="7"/>
      <c r="N396" s="7"/>
      <c r="O396" s="7"/>
      <c r="P396" s="7"/>
      <c r="Q396" s="7"/>
      <c r="R396" s="7"/>
      <c r="S396" s="7"/>
      <c r="T396" s="7"/>
      <c r="U396" s="7"/>
      <c r="V396" s="7"/>
      <c r="W396" s="7"/>
      <c r="X396" s="7"/>
      <c r="Y396" s="7"/>
      <c r="Z396" s="7"/>
      <c r="AA396" s="7"/>
      <c r="AB396" s="7"/>
      <c r="AC396" s="7"/>
    </row>
    <row r="397">
      <c r="A397" s="7"/>
      <c r="B397" s="7"/>
      <c r="C397" s="7"/>
      <c r="D397" s="1"/>
      <c r="E397" s="1"/>
      <c r="F397" s="1"/>
      <c r="G397" s="7"/>
      <c r="H397" s="124"/>
      <c r="I397" s="124"/>
      <c r="J397" s="7"/>
      <c r="K397" s="7"/>
      <c r="L397" s="7"/>
      <c r="M397" s="7"/>
      <c r="N397" s="7"/>
      <c r="O397" s="7"/>
      <c r="P397" s="7"/>
      <c r="Q397" s="7"/>
      <c r="R397" s="7"/>
      <c r="S397" s="7"/>
      <c r="T397" s="7"/>
      <c r="U397" s="7"/>
      <c r="V397" s="7"/>
      <c r="W397" s="7"/>
      <c r="X397" s="7"/>
      <c r="Y397" s="7"/>
      <c r="Z397" s="7"/>
      <c r="AA397" s="7"/>
      <c r="AB397" s="7"/>
      <c r="AC397" s="7"/>
    </row>
    <row r="398">
      <c r="A398" s="7"/>
      <c r="B398" s="7"/>
      <c r="C398" s="7"/>
      <c r="D398" s="1"/>
      <c r="E398" s="1"/>
      <c r="F398" s="1"/>
      <c r="G398" s="7"/>
      <c r="H398" s="124"/>
      <c r="I398" s="124"/>
      <c r="J398" s="7"/>
      <c r="K398" s="7"/>
      <c r="L398" s="7"/>
      <c r="M398" s="7"/>
      <c r="N398" s="7"/>
      <c r="O398" s="7"/>
      <c r="P398" s="7"/>
      <c r="Q398" s="7"/>
      <c r="R398" s="7"/>
      <c r="S398" s="7"/>
      <c r="T398" s="7"/>
      <c r="U398" s="7"/>
      <c r="V398" s="7"/>
      <c r="W398" s="7"/>
      <c r="X398" s="7"/>
      <c r="Y398" s="7"/>
      <c r="Z398" s="7"/>
      <c r="AA398" s="7"/>
      <c r="AB398" s="7"/>
      <c r="AC398" s="7"/>
    </row>
    <row r="399">
      <c r="A399" s="7"/>
      <c r="B399" s="7"/>
      <c r="C399" s="7"/>
      <c r="D399" s="1"/>
      <c r="E399" s="1"/>
      <c r="F399" s="1"/>
      <c r="G399" s="7"/>
      <c r="H399" s="124"/>
      <c r="I399" s="124"/>
      <c r="J399" s="7"/>
      <c r="K399" s="7"/>
      <c r="L399" s="7"/>
      <c r="M399" s="7"/>
      <c r="N399" s="7"/>
      <c r="O399" s="7"/>
      <c r="P399" s="7"/>
      <c r="Q399" s="7"/>
      <c r="R399" s="7"/>
      <c r="S399" s="7"/>
      <c r="T399" s="7"/>
      <c r="U399" s="7"/>
      <c r="V399" s="7"/>
      <c r="W399" s="7"/>
      <c r="X399" s="7"/>
      <c r="Y399" s="7"/>
      <c r="Z399" s="7"/>
      <c r="AA399" s="7"/>
      <c r="AB399" s="7"/>
      <c r="AC399" s="7"/>
    </row>
    <row r="400">
      <c r="A400" s="7"/>
      <c r="B400" s="7"/>
      <c r="C400" s="7"/>
      <c r="D400" s="1"/>
      <c r="E400" s="1"/>
      <c r="F400" s="1"/>
      <c r="G400" s="7"/>
      <c r="H400" s="124"/>
      <c r="I400" s="124"/>
      <c r="J400" s="7"/>
      <c r="K400" s="7"/>
      <c r="L400" s="7"/>
      <c r="M400" s="7"/>
      <c r="N400" s="7"/>
      <c r="O400" s="7"/>
      <c r="P400" s="7"/>
      <c r="Q400" s="7"/>
      <c r="R400" s="7"/>
      <c r="S400" s="7"/>
      <c r="T400" s="7"/>
      <c r="U400" s="7"/>
      <c r="V400" s="7"/>
      <c r="W400" s="7"/>
      <c r="X400" s="7"/>
      <c r="Y400" s="7"/>
      <c r="Z400" s="7"/>
      <c r="AA400" s="7"/>
      <c r="AB400" s="7"/>
      <c r="AC400" s="7"/>
    </row>
    <row r="401">
      <c r="A401" s="7"/>
      <c r="B401" s="7"/>
      <c r="C401" s="7"/>
      <c r="D401" s="1"/>
      <c r="E401" s="1"/>
      <c r="F401" s="1"/>
      <c r="G401" s="7"/>
      <c r="H401" s="124"/>
      <c r="I401" s="124"/>
      <c r="J401" s="7"/>
      <c r="K401" s="7"/>
      <c r="L401" s="7"/>
      <c r="M401" s="7"/>
      <c r="N401" s="7"/>
      <c r="O401" s="7"/>
      <c r="P401" s="7"/>
      <c r="Q401" s="7"/>
      <c r="R401" s="7"/>
      <c r="S401" s="7"/>
      <c r="T401" s="7"/>
      <c r="U401" s="7"/>
      <c r="V401" s="7"/>
      <c r="W401" s="7"/>
      <c r="X401" s="7"/>
      <c r="Y401" s="7"/>
      <c r="Z401" s="7"/>
      <c r="AA401" s="7"/>
      <c r="AB401" s="7"/>
      <c r="AC401" s="7"/>
    </row>
    <row r="402">
      <c r="A402" s="7"/>
      <c r="B402" s="7"/>
      <c r="C402" s="7"/>
      <c r="D402" s="1"/>
      <c r="E402" s="1"/>
      <c r="F402" s="1"/>
      <c r="G402" s="7"/>
      <c r="H402" s="124"/>
      <c r="I402" s="124"/>
      <c r="J402" s="7"/>
      <c r="K402" s="7"/>
      <c r="L402" s="7"/>
      <c r="M402" s="7"/>
      <c r="N402" s="7"/>
      <c r="O402" s="7"/>
      <c r="P402" s="7"/>
      <c r="Q402" s="7"/>
      <c r="R402" s="7"/>
      <c r="S402" s="7"/>
      <c r="T402" s="7"/>
      <c r="U402" s="7"/>
      <c r="V402" s="7"/>
      <c r="W402" s="7"/>
      <c r="X402" s="7"/>
      <c r="Y402" s="7"/>
      <c r="Z402" s="7"/>
      <c r="AA402" s="7"/>
      <c r="AB402" s="7"/>
      <c r="AC402" s="7"/>
    </row>
    <row r="403">
      <c r="A403" s="7"/>
      <c r="B403" s="7"/>
      <c r="C403" s="7"/>
      <c r="D403" s="1"/>
      <c r="E403" s="1"/>
      <c r="F403" s="1"/>
      <c r="G403" s="7"/>
      <c r="H403" s="124"/>
      <c r="I403" s="124"/>
      <c r="J403" s="7"/>
      <c r="K403" s="7"/>
      <c r="L403" s="7"/>
      <c r="M403" s="7"/>
      <c r="N403" s="7"/>
      <c r="O403" s="7"/>
      <c r="P403" s="7"/>
      <c r="Q403" s="7"/>
      <c r="R403" s="7"/>
      <c r="S403" s="7"/>
      <c r="T403" s="7"/>
      <c r="U403" s="7"/>
      <c r="V403" s="7"/>
      <c r="W403" s="7"/>
      <c r="X403" s="7"/>
      <c r="Y403" s="7"/>
      <c r="Z403" s="7"/>
      <c r="AA403" s="7"/>
      <c r="AB403" s="7"/>
      <c r="AC403" s="7"/>
    </row>
    <row r="404">
      <c r="A404" s="7"/>
      <c r="B404" s="7"/>
      <c r="C404" s="7"/>
      <c r="D404" s="1"/>
      <c r="E404" s="1"/>
      <c r="F404" s="1"/>
      <c r="G404" s="7"/>
      <c r="H404" s="124"/>
      <c r="I404" s="124"/>
      <c r="J404" s="7"/>
      <c r="K404" s="7"/>
      <c r="L404" s="7"/>
      <c r="M404" s="7"/>
      <c r="N404" s="7"/>
      <c r="O404" s="7"/>
      <c r="P404" s="7"/>
      <c r="Q404" s="7"/>
      <c r="R404" s="7"/>
      <c r="S404" s="7"/>
      <c r="T404" s="7"/>
      <c r="U404" s="7"/>
      <c r="V404" s="7"/>
      <c r="W404" s="7"/>
      <c r="X404" s="7"/>
      <c r="Y404" s="7"/>
      <c r="Z404" s="7"/>
      <c r="AA404" s="7"/>
      <c r="AB404" s="7"/>
      <c r="AC404" s="7"/>
    </row>
    <row r="405">
      <c r="A405" s="7"/>
      <c r="B405" s="7"/>
      <c r="C405" s="7"/>
      <c r="D405" s="1"/>
      <c r="E405" s="1"/>
      <c r="F405" s="1"/>
      <c r="G405" s="7"/>
      <c r="H405" s="124"/>
      <c r="I405" s="124"/>
      <c r="J405" s="7"/>
      <c r="K405" s="7"/>
      <c r="L405" s="7"/>
      <c r="M405" s="7"/>
      <c r="N405" s="7"/>
      <c r="O405" s="7"/>
      <c r="P405" s="7"/>
      <c r="Q405" s="7"/>
      <c r="R405" s="7"/>
      <c r="S405" s="7"/>
      <c r="T405" s="7"/>
      <c r="U405" s="7"/>
      <c r="V405" s="7"/>
      <c r="W405" s="7"/>
      <c r="X405" s="7"/>
      <c r="Y405" s="7"/>
      <c r="Z405" s="7"/>
      <c r="AA405" s="7"/>
      <c r="AB405" s="7"/>
      <c r="AC405" s="7"/>
    </row>
    <row r="406">
      <c r="A406" s="7"/>
      <c r="B406" s="7"/>
      <c r="C406" s="7"/>
      <c r="D406" s="1"/>
      <c r="E406" s="1"/>
      <c r="F406" s="1"/>
      <c r="G406" s="7"/>
      <c r="H406" s="124"/>
      <c r="I406" s="124"/>
      <c r="J406" s="7"/>
      <c r="K406" s="7"/>
      <c r="L406" s="7"/>
      <c r="M406" s="7"/>
      <c r="N406" s="7"/>
      <c r="O406" s="7"/>
      <c r="P406" s="7"/>
      <c r="Q406" s="7"/>
      <c r="R406" s="7"/>
      <c r="S406" s="7"/>
      <c r="T406" s="7"/>
      <c r="U406" s="7"/>
      <c r="V406" s="7"/>
      <c r="W406" s="7"/>
      <c r="X406" s="7"/>
      <c r="Y406" s="7"/>
      <c r="Z406" s="7"/>
      <c r="AA406" s="7"/>
      <c r="AB406" s="7"/>
      <c r="AC406" s="7"/>
    </row>
    <row r="407">
      <c r="A407" s="7"/>
      <c r="B407" s="7"/>
      <c r="C407" s="7"/>
      <c r="D407" s="1"/>
      <c r="E407" s="1"/>
      <c r="F407" s="1"/>
      <c r="G407" s="7"/>
      <c r="H407" s="124"/>
      <c r="I407" s="124"/>
      <c r="J407" s="7"/>
      <c r="K407" s="7"/>
      <c r="L407" s="7"/>
      <c r="M407" s="7"/>
      <c r="N407" s="7"/>
      <c r="O407" s="7"/>
      <c r="P407" s="7"/>
      <c r="Q407" s="7"/>
      <c r="R407" s="7"/>
      <c r="S407" s="7"/>
      <c r="T407" s="7"/>
      <c r="U407" s="7"/>
      <c r="V407" s="7"/>
      <c r="W407" s="7"/>
      <c r="X407" s="7"/>
      <c r="Y407" s="7"/>
      <c r="Z407" s="7"/>
      <c r="AA407" s="7"/>
      <c r="AB407" s="7"/>
      <c r="AC407" s="7"/>
    </row>
    <row r="408">
      <c r="A408" s="7"/>
      <c r="B408" s="7"/>
      <c r="C408" s="7"/>
      <c r="D408" s="1"/>
      <c r="E408" s="1"/>
      <c r="F408" s="1"/>
      <c r="G408" s="7"/>
      <c r="H408" s="124"/>
      <c r="I408" s="124"/>
      <c r="J408" s="7"/>
      <c r="K408" s="7"/>
      <c r="L408" s="7"/>
      <c r="M408" s="7"/>
      <c r="N408" s="7"/>
      <c r="O408" s="7"/>
      <c r="P408" s="7"/>
      <c r="Q408" s="7"/>
      <c r="R408" s="7"/>
      <c r="S408" s="7"/>
      <c r="T408" s="7"/>
      <c r="U408" s="7"/>
      <c r="V408" s="7"/>
      <c r="W408" s="7"/>
      <c r="X408" s="7"/>
      <c r="Y408" s="7"/>
      <c r="Z408" s="7"/>
      <c r="AA408" s="7"/>
      <c r="AB408" s="7"/>
      <c r="AC408" s="7"/>
    </row>
    <row r="409">
      <c r="A409" s="7"/>
      <c r="B409" s="7"/>
      <c r="C409" s="7"/>
      <c r="D409" s="1"/>
      <c r="E409" s="1"/>
      <c r="F409" s="1"/>
      <c r="G409" s="7"/>
      <c r="H409" s="124"/>
      <c r="I409" s="124"/>
      <c r="J409" s="7"/>
      <c r="K409" s="7"/>
      <c r="L409" s="7"/>
      <c r="M409" s="7"/>
      <c r="N409" s="7"/>
      <c r="O409" s="7"/>
      <c r="P409" s="7"/>
      <c r="Q409" s="7"/>
      <c r="R409" s="7"/>
      <c r="S409" s="7"/>
      <c r="T409" s="7"/>
      <c r="U409" s="7"/>
      <c r="V409" s="7"/>
      <c r="W409" s="7"/>
      <c r="X409" s="7"/>
      <c r="Y409" s="7"/>
      <c r="Z409" s="7"/>
      <c r="AA409" s="7"/>
      <c r="AB409" s="7"/>
      <c r="AC409" s="7"/>
    </row>
    <row r="410">
      <c r="A410" s="7"/>
      <c r="B410" s="7"/>
      <c r="C410" s="7"/>
      <c r="D410" s="1"/>
      <c r="E410" s="1"/>
      <c r="F410" s="1"/>
      <c r="G410" s="7"/>
      <c r="H410" s="124"/>
      <c r="I410" s="124"/>
      <c r="J410" s="7"/>
      <c r="K410" s="7"/>
      <c r="L410" s="7"/>
      <c r="M410" s="7"/>
      <c r="N410" s="7"/>
      <c r="O410" s="7"/>
      <c r="P410" s="7"/>
      <c r="Q410" s="7"/>
      <c r="R410" s="7"/>
      <c r="S410" s="7"/>
      <c r="T410" s="7"/>
      <c r="U410" s="7"/>
      <c r="V410" s="7"/>
      <c r="W410" s="7"/>
      <c r="X410" s="7"/>
      <c r="Y410" s="7"/>
      <c r="Z410" s="7"/>
      <c r="AA410" s="7"/>
      <c r="AB410" s="7"/>
      <c r="AC410" s="7"/>
    </row>
    <row r="411">
      <c r="A411" s="7"/>
      <c r="B411" s="7"/>
      <c r="C411" s="7"/>
      <c r="D411" s="1"/>
      <c r="E411" s="1"/>
      <c r="F411" s="1"/>
      <c r="G411" s="7"/>
      <c r="H411" s="124"/>
      <c r="I411" s="124"/>
      <c r="J411" s="7"/>
      <c r="K411" s="7"/>
      <c r="L411" s="7"/>
      <c r="M411" s="7"/>
      <c r="N411" s="7"/>
      <c r="O411" s="7"/>
      <c r="P411" s="7"/>
      <c r="Q411" s="7"/>
      <c r="R411" s="7"/>
      <c r="S411" s="7"/>
      <c r="T411" s="7"/>
      <c r="U411" s="7"/>
      <c r="V411" s="7"/>
      <c r="W411" s="7"/>
      <c r="X411" s="7"/>
      <c r="Y411" s="7"/>
      <c r="Z411" s="7"/>
      <c r="AA411" s="7"/>
      <c r="AB411" s="7"/>
      <c r="AC411" s="7"/>
    </row>
    <row r="412">
      <c r="A412" s="7"/>
      <c r="B412" s="7"/>
      <c r="C412" s="7"/>
      <c r="D412" s="1"/>
      <c r="E412" s="1"/>
      <c r="F412" s="1"/>
      <c r="G412" s="7"/>
      <c r="H412" s="124"/>
      <c r="I412" s="124"/>
      <c r="J412" s="7"/>
      <c r="K412" s="7"/>
      <c r="L412" s="7"/>
      <c r="M412" s="7"/>
      <c r="N412" s="7"/>
      <c r="O412" s="7"/>
      <c r="P412" s="7"/>
      <c r="Q412" s="7"/>
      <c r="R412" s="7"/>
      <c r="S412" s="7"/>
      <c r="T412" s="7"/>
      <c r="U412" s="7"/>
      <c r="V412" s="7"/>
      <c r="W412" s="7"/>
      <c r="X412" s="7"/>
      <c r="Y412" s="7"/>
      <c r="Z412" s="7"/>
      <c r="AA412" s="7"/>
      <c r="AB412" s="7"/>
      <c r="AC412" s="7"/>
    </row>
    <row r="413">
      <c r="A413" s="7"/>
      <c r="B413" s="7"/>
      <c r="C413" s="7"/>
      <c r="D413" s="1"/>
      <c r="E413" s="1"/>
      <c r="F413" s="1"/>
      <c r="G413" s="7"/>
      <c r="H413" s="124"/>
      <c r="I413" s="124"/>
      <c r="J413" s="7"/>
      <c r="K413" s="7"/>
      <c r="L413" s="7"/>
      <c r="M413" s="7"/>
      <c r="N413" s="7"/>
      <c r="O413" s="7"/>
      <c r="P413" s="7"/>
      <c r="Q413" s="7"/>
      <c r="R413" s="7"/>
      <c r="S413" s="7"/>
      <c r="T413" s="7"/>
      <c r="U413" s="7"/>
      <c r="V413" s="7"/>
      <c r="W413" s="7"/>
      <c r="X413" s="7"/>
      <c r="Y413" s="7"/>
      <c r="Z413" s="7"/>
      <c r="AA413" s="7"/>
      <c r="AB413" s="7"/>
      <c r="AC413" s="7"/>
    </row>
    <row r="414">
      <c r="A414" s="7"/>
      <c r="B414" s="7"/>
      <c r="C414" s="7"/>
      <c r="D414" s="1"/>
      <c r="E414" s="1"/>
      <c r="F414" s="1"/>
      <c r="G414" s="7"/>
      <c r="H414" s="124"/>
      <c r="I414" s="124"/>
      <c r="J414" s="7"/>
      <c r="K414" s="7"/>
      <c r="L414" s="7"/>
      <c r="M414" s="7"/>
      <c r="N414" s="7"/>
      <c r="O414" s="7"/>
      <c r="P414" s="7"/>
      <c r="Q414" s="7"/>
      <c r="R414" s="7"/>
      <c r="S414" s="7"/>
      <c r="T414" s="7"/>
      <c r="U414" s="7"/>
      <c r="V414" s="7"/>
      <c r="W414" s="7"/>
      <c r="X414" s="7"/>
      <c r="Y414" s="7"/>
      <c r="Z414" s="7"/>
      <c r="AA414" s="7"/>
      <c r="AB414" s="7"/>
      <c r="AC414" s="7"/>
    </row>
    <row r="415">
      <c r="A415" s="7"/>
      <c r="B415" s="7"/>
      <c r="C415" s="7"/>
      <c r="D415" s="1"/>
      <c r="E415" s="1"/>
      <c r="F415" s="1"/>
      <c r="G415" s="7"/>
      <c r="H415" s="124"/>
      <c r="I415" s="124"/>
      <c r="J415" s="7"/>
      <c r="K415" s="7"/>
      <c r="L415" s="7"/>
      <c r="M415" s="7"/>
      <c r="N415" s="7"/>
      <c r="O415" s="7"/>
      <c r="P415" s="7"/>
      <c r="Q415" s="7"/>
      <c r="R415" s="7"/>
      <c r="S415" s="7"/>
      <c r="T415" s="7"/>
      <c r="U415" s="7"/>
      <c r="V415" s="7"/>
      <c r="W415" s="7"/>
      <c r="X415" s="7"/>
      <c r="Y415" s="7"/>
      <c r="Z415" s="7"/>
      <c r="AA415" s="7"/>
      <c r="AB415" s="7"/>
      <c r="AC415" s="7"/>
    </row>
    <row r="416">
      <c r="A416" s="7"/>
      <c r="B416" s="7"/>
      <c r="C416" s="7"/>
      <c r="D416" s="1"/>
      <c r="E416" s="1"/>
      <c r="F416" s="1"/>
      <c r="G416" s="7"/>
      <c r="H416" s="124"/>
      <c r="I416" s="124"/>
      <c r="J416" s="7"/>
      <c r="K416" s="7"/>
      <c r="L416" s="7"/>
      <c r="M416" s="7"/>
      <c r="N416" s="7"/>
      <c r="O416" s="7"/>
      <c r="P416" s="7"/>
      <c r="Q416" s="7"/>
      <c r="R416" s="7"/>
      <c r="S416" s="7"/>
      <c r="T416" s="7"/>
      <c r="U416" s="7"/>
      <c r="V416" s="7"/>
      <c r="W416" s="7"/>
      <c r="X416" s="7"/>
      <c r="Y416" s="7"/>
      <c r="Z416" s="7"/>
      <c r="AA416" s="7"/>
      <c r="AB416" s="7"/>
      <c r="AC416" s="7"/>
    </row>
    <row r="417">
      <c r="A417" s="7"/>
      <c r="B417" s="7"/>
      <c r="C417" s="7"/>
      <c r="D417" s="1"/>
      <c r="E417" s="1"/>
      <c r="F417" s="1"/>
      <c r="G417" s="7"/>
      <c r="H417" s="124"/>
      <c r="I417" s="124"/>
      <c r="J417" s="7"/>
      <c r="K417" s="7"/>
      <c r="L417" s="7"/>
      <c r="M417" s="7"/>
      <c r="N417" s="7"/>
      <c r="O417" s="7"/>
      <c r="P417" s="7"/>
      <c r="Q417" s="7"/>
      <c r="R417" s="7"/>
      <c r="S417" s="7"/>
      <c r="T417" s="7"/>
      <c r="U417" s="7"/>
      <c r="V417" s="7"/>
      <c r="W417" s="7"/>
      <c r="X417" s="7"/>
      <c r="Y417" s="7"/>
      <c r="Z417" s="7"/>
      <c r="AA417" s="7"/>
      <c r="AB417" s="7"/>
      <c r="AC417" s="7"/>
    </row>
    <row r="418">
      <c r="A418" s="7"/>
      <c r="B418" s="7"/>
      <c r="C418" s="7"/>
      <c r="D418" s="1"/>
      <c r="E418" s="1"/>
      <c r="F418" s="1"/>
      <c r="G418" s="7"/>
      <c r="H418" s="124"/>
      <c r="I418" s="124"/>
      <c r="J418" s="7"/>
      <c r="K418" s="7"/>
      <c r="L418" s="7"/>
      <c r="M418" s="7"/>
      <c r="N418" s="7"/>
      <c r="O418" s="7"/>
      <c r="P418" s="7"/>
      <c r="Q418" s="7"/>
      <c r="R418" s="7"/>
      <c r="S418" s="7"/>
      <c r="T418" s="7"/>
      <c r="U418" s="7"/>
      <c r="V418" s="7"/>
      <c r="W418" s="7"/>
      <c r="X418" s="7"/>
      <c r="Y418" s="7"/>
      <c r="Z418" s="7"/>
      <c r="AA418" s="7"/>
      <c r="AB418" s="7"/>
      <c r="AC418" s="7"/>
    </row>
    <row r="419">
      <c r="A419" s="7"/>
      <c r="B419" s="7"/>
      <c r="C419" s="7"/>
      <c r="D419" s="1"/>
      <c r="E419" s="1"/>
      <c r="F419" s="1"/>
      <c r="G419" s="7"/>
      <c r="H419" s="124"/>
      <c r="I419" s="124"/>
      <c r="J419" s="7"/>
      <c r="K419" s="7"/>
      <c r="L419" s="7"/>
      <c r="M419" s="7"/>
      <c r="N419" s="7"/>
      <c r="O419" s="7"/>
      <c r="P419" s="7"/>
      <c r="Q419" s="7"/>
      <c r="R419" s="7"/>
      <c r="S419" s="7"/>
      <c r="T419" s="7"/>
      <c r="U419" s="7"/>
      <c r="V419" s="7"/>
      <c r="W419" s="7"/>
      <c r="X419" s="7"/>
      <c r="Y419" s="7"/>
      <c r="Z419" s="7"/>
      <c r="AA419" s="7"/>
      <c r="AB419" s="7"/>
      <c r="AC419" s="7"/>
    </row>
    <row r="420">
      <c r="A420" s="7"/>
      <c r="B420" s="7"/>
      <c r="C420" s="7"/>
      <c r="D420" s="1"/>
      <c r="E420" s="1"/>
      <c r="F420" s="1"/>
      <c r="G420" s="7"/>
      <c r="H420" s="124"/>
      <c r="I420" s="124"/>
      <c r="J420" s="7"/>
      <c r="K420" s="7"/>
      <c r="L420" s="7"/>
      <c r="M420" s="7"/>
      <c r="N420" s="7"/>
      <c r="O420" s="7"/>
      <c r="P420" s="7"/>
      <c r="Q420" s="7"/>
      <c r="R420" s="7"/>
      <c r="S420" s="7"/>
      <c r="T420" s="7"/>
      <c r="U420" s="7"/>
      <c r="V420" s="7"/>
      <c r="W420" s="7"/>
      <c r="X420" s="7"/>
      <c r="Y420" s="7"/>
      <c r="Z420" s="7"/>
      <c r="AA420" s="7"/>
      <c r="AB420" s="7"/>
      <c r="AC420" s="7"/>
    </row>
    <row r="421">
      <c r="A421" s="7"/>
      <c r="B421" s="7"/>
      <c r="C421" s="7"/>
      <c r="D421" s="1"/>
      <c r="E421" s="1"/>
      <c r="F421" s="1"/>
      <c r="G421" s="7"/>
      <c r="H421" s="124"/>
      <c r="I421" s="124"/>
      <c r="J421" s="7"/>
      <c r="K421" s="7"/>
      <c r="L421" s="7"/>
      <c r="M421" s="7"/>
      <c r="N421" s="7"/>
      <c r="O421" s="7"/>
      <c r="P421" s="7"/>
      <c r="Q421" s="7"/>
      <c r="R421" s="7"/>
      <c r="S421" s="7"/>
      <c r="T421" s="7"/>
      <c r="U421" s="7"/>
      <c r="V421" s="7"/>
      <c r="W421" s="7"/>
      <c r="X421" s="7"/>
      <c r="Y421" s="7"/>
      <c r="Z421" s="7"/>
      <c r="AA421" s="7"/>
      <c r="AB421" s="7"/>
      <c r="AC421" s="7"/>
    </row>
    <row r="422">
      <c r="A422" s="7"/>
      <c r="B422" s="7"/>
      <c r="C422" s="7"/>
      <c r="D422" s="1"/>
      <c r="E422" s="1"/>
      <c r="F422" s="1"/>
      <c r="G422" s="7"/>
      <c r="H422" s="124"/>
      <c r="I422" s="124"/>
      <c r="J422" s="7"/>
      <c r="K422" s="7"/>
      <c r="L422" s="7"/>
      <c r="M422" s="7"/>
      <c r="N422" s="7"/>
      <c r="O422" s="7"/>
      <c r="P422" s="7"/>
      <c r="Q422" s="7"/>
      <c r="R422" s="7"/>
      <c r="S422" s="7"/>
      <c r="T422" s="7"/>
      <c r="U422" s="7"/>
      <c r="V422" s="7"/>
      <c r="W422" s="7"/>
      <c r="X422" s="7"/>
      <c r="Y422" s="7"/>
      <c r="Z422" s="7"/>
      <c r="AA422" s="7"/>
      <c r="AB422" s="7"/>
      <c r="AC422" s="7"/>
    </row>
    <row r="423">
      <c r="A423" s="7"/>
      <c r="B423" s="7"/>
      <c r="C423" s="7"/>
      <c r="D423" s="1"/>
      <c r="E423" s="1"/>
      <c r="F423" s="1"/>
      <c r="G423" s="7"/>
      <c r="H423" s="124"/>
      <c r="I423" s="124"/>
      <c r="J423" s="7"/>
      <c r="K423" s="7"/>
      <c r="L423" s="7"/>
      <c r="M423" s="7"/>
      <c r="N423" s="7"/>
      <c r="O423" s="7"/>
      <c r="P423" s="7"/>
      <c r="Q423" s="7"/>
      <c r="R423" s="7"/>
      <c r="S423" s="7"/>
      <c r="T423" s="7"/>
      <c r="U423" s="7"/>
      <c r="V423" s="7"/>
      <c r="W423" s="7"/>
      <c r="X423" s="7"/>
      <c r="Y423" s="7"/>
      <c r="Z423" s="7"/>
      <c r="AA423" s="7"/>
      <c r="AB423" s="7"/>
      <c r="AC423" s="7"/>
    </row>
    <row r="424">
      <c r="A424" s="7"/>
      <c r="B424" s="7"/>
      <c r="C424" s="7"/>
      <c r="D424" s="1"/>
      <c r="E424" s="1"/>
      <c r="F424" s="1"/>
      <c r="G424" s="7"/>
      <c r="H424" s="124"/>
      <c r="I424" s="124"/>
      <c r="J424" s="7"/>
      <c r="K424" s="7"/>
      <c r="L424" s="7"/>
      <c r="M424" s="7"/>
      <c r="N424" s="7"/>
      <c r="O424" s="7"/>
      <c r="P424" s="7"/>
      <c r="Q424" s="7"/>
      <c r="R424" s="7"/>
      <c r="S424" s="7"/>
      <c r="T424" s="7"/>
      <c r="U424" s="7"/>
      <c r="V424" s="7"/>
      <c r="W424" s="7"/>
      <c r="X424" s="7"/>
      <c r="Y424" s="7"/>
      <c r="Z424" s="7"/>
      <c r="AA424" s="7"/>
      <c r="AB424" s="7"/>
      <c r="AC424" s="7"/>
    </row>
    <row r="425">
      <c r="A425" s="7"/>
      <c r="B425" s="7"/>
      <c r="C425" s="7"/>
      <c r="D425" s="1"/>
      <c r="E425" s="1"/>
      <c r="F425" s="1"/>
      <c r="G425" s="7"/>
      <c r="H425" s="124"/>
      <c r="I425" s="124"/>
      <c r="J425" s="7"/>
      <c r="K425" s="7"/>
      <c r="L425" s="7"/>
      <c r="M425" s="7"/>
      <c r="N425" s="7"/>
      <c r="O425" s="7"/>
      <c r="P425" s="7"/>
      <c r="Q425" s="7"/>
      <c r="R425" s="7"/>
      <c r="S425" s="7"/>
      <c r="T425" s="7"/>
      <c r="U425" s="7"/>
      <c r="V425" s="7"/>
      <c r="W425" s="7"/>
      <c r="X425" s="7"/>
      <c r="Y425" s="7"/>
      <c r="Z425" s="7"/>
      <c r="AA425" s="7"/>
      <c r="AB425" s="7"/>
      <c r="AC425" s="7"/>
    </row>
    <row r="426">
      <c r="A426" s="7"/>
      <c r="B426" s="7"/>
      <c r="C426" s="7"/>
      <c r="D426" s="1"/>
      <c r="E426" s="1"/>
      <c r="F426" s="1"/>
      <c r="G426" s="7"/>
      <c r="H426" s="124"/>
      <c r="I426" s="124"/>
      <c r="J426" s="7"/>
      <c r="K426" s="7"/>
      <c r="L426" s="7"/>
      <c r="M426" s="7"/>
      <c r="N426" s="7"/>
      <c r="O426" s="7"/>
      <c r="P426" s="7"/>
      <c r="Q426" s="7"/>
      <c r="R426" s="7"/>
      <c r="S426" s="7"/>
      <c r="T426" s="7"/>
      <c r="U426" s="7"/>
      <c r="V426" s="7"/>
      <c r="W426" s="7"/>
      <c r="X426" s="7"/>
      <c r="Y426" s="7"/>
      <c r="Z426" s="7"/>
      <c r="AA426" s="7"/>
      <c r="AB426" s="7"/>
      <c r="AC426" s="7"/>
    </row>
    <row r="427">
      <c r="A427" s="7"/>
      <c r="B427" s="7"/>
      <c r="C427" s="7"/>
      <c r="D427" s="1"/>
      <c r="E427" s="1"/>
      <c r="F427" s="1"/>
      <c r="G427" s="7"/>
      <c r="H427" s="124"/>
      <c r="I427" s="124"/>
      <c r="J427" s="7"/>
      <c r="K427" s="7"/>
      <c r="L427" s="7"/>
      <c r="M427" s="7"/>
      <c r="N427" s="7"/>
      <c r="O427" s="7"/>
      <c r="P427" s="7"/>
      <c r="Q427" s="7"/>
      <c r="R427" s="7"/>
      <c r="S427" s="7"/>
      <c r="T427" s="7"/>
      <c r="U427" s="7"/>
      <c r="V427" s="7"/>
      <c r="W427" s="7"/>
      <c r="X427" s="7"/>
      <c r="Y427" s="7"/>
      <c r="Z427" s="7"/>
      <c r="AA427" s="7"/>
      <c r="AB427" s="7"/>
      <c r="AC427" s="7"/>
    </row>
    <row r="428">
      <c r="A428" s="7"/>
      <c r="B428" s="7"/>
      <c r="C428" s="7"/>
      <c r="D428" s="1"/>
      <c r="E428" s="1"/>
      <c r="F428" s="1"/>
      <c r="G428" s="7"/>
      <c r="H428" s="124"/>
      <c r="I428" s="124"/>
      <c r="J428" s="7"/>
      <c r="K428" s="7"/>
      <c r="L428" s="7"/>
      <c r="M428" s="7"/>
      <c r="N428" s="7"/>
      <c r="O428" s="7"/>
      <c r="P428" s="7"/>
      <c r="Q428" s="7"/>
      <c r="R428" s="7"/>
      <c r="S428" s="7"/>
      <c r="T428" s="7"/>
      <c r="U428" s="7"/>
      <c r="V428" s="7"/>
      <c r="W428" s="7"/>
      <c r="X428" s="7"/>
      <c r="Y428" s="7"/>
      <c r="Z428" s="7"/>
      <c r="AA428" s="7"/>
      <c r="AB428" s="7"/>
      <c r="AC428" s="7"/>
    </row>
    <row r="429">
      <c r="A429" s="7"/>
      <c r="B429" s="7"/>
      <c r="C429" s="7"/>
      <c r="D429" s="1"/>
      <c r="E429" s="1"/>
      <c r="F429" s="1"/>
      <c r="G429" s="7"/>
      <c r="H429" s="124"/>
      <c r="I429" s="124"/>
      <c r="J429" s="7"/>
      <c r="K429" s="7"/>
      <c r="L429" s="7"/>
      <c r="M429" s="7"/>
      <c r="N429" s="7"/>
      <c r="O429" s="7"/>
      <c r="P429" s="7"/>
      <c r="Q429" s="7"/>
      <c r="R429" s="7"/>
      <c r="S429" s="7"/>
      <c r="T429" s="7"/>
      <c r="U429" s="7"/>
      <c r="V429" s="7"/>
      <c r="W429" s="7"/>
      <c r="X429" s="7"/>
      <c r="Y429" s="7"/>
      <c r="Z429" s="7"/>
      <c r="AA429" s="7"/>
      <c r="AB429" s="7"/>
      <c r="AC429" s="7"/>
    </row>
    <row r="430">
      <c r="A430" s="7"/>
      <c r="B430" s="7"/>
      <c r="C430" s="7"/>
      <c r="D430" s="1"/>
      <c r="E430" s="1"/>
      <c r="F430" s="1"/>
      <c r="G430" s="7"/>
      <c r="H430" s="124"/>
      <c r="I430" s="124"/>
      <c r="J430" s="7"/>
      <c r="K430" s="7"/>
      <c r="L430" s="7"/>
      <c r="M430" s="7"/>
      <c r="N430" s="7"/>
      <c r="O430" s="7"/>
      <c r="P430" s="7"/>
      <c r="Q430" s="7"/>
      <c r="R430" s="7"/>
      <c r="S430" s="7"/>
      <c r="T430" s="7"/>
      <c r="U430" s="7"/>
      <c r="V430" s="7"/>
      <c r="W430" s="7"/>
      <c r="X430" s="7"/>
      <c r="Y430" s="7"/>
      <c r="Z430" s="7"/>
      <c r="AA430" s="7"/>
      <c r="AB430" s="7"/>
      <c r="AC430" s="7"/>
    </row>
    <row r="431">
      <c r="A431" s="7"/>
      <c r="B431" s="7"/>
      <c r="C431" s="7"/>
      <c r="D431" s="1"/>
      <c r="E431" s="1"/>
      <c r="F431" s="1"/>
      <c r="G431" s="7"/>
      <c r="H431" s="124"/>
      <c r="I431" s="124"/>
      <c r="J431" s="7"/>
      <c r="K431" s="7"/>
      <c r="L431" s="7"/>
      <c r="M431" s="7"/>
      <c r="N431" s="7"/>
      <c r="O431" s="7"/>
      <c r="P431" s="7"/>
      <c r="Q431" s="7"/>
      <c r="R431" s="7"/>
      <c r="S431" s="7"/>
      <c r="T431" s="7"/>
      <c r="U431" s="7"/>
      <c r="V431" s="7"/>
      <c r="W431" s="7"/>
      <c r="X431" s="7"/>
      <c r="Y431" s="7"/>
      <c r="Z431" s="7"/>
      <c r="AA431" s="7"/>
      <c r="AB431" s="7"/>
      <c r="AC431" s="7"/>
    </row>
    <row r="432">
      <c r="A432" s="7"/>
      <c r="B432" s="7"/>
      <c r="C432" s="7"/>
      <c r="D432" s="1"/>
      <c r="E432" s="1"/>
      <c r="F432" s="1"/>
      <c r="G432" s="7"/>
      <c r="H432" s="124"/>
      <c r="I432" s="124"/>
      <c r="J432" s="7"/>
      <c r="K432" s="7"/>
      <c r="L432" s="7"/>
      <c r="M432" s="7"/>
      <c r="N432" s="7"/>
      <c r="O432" s="7"/>
      <c r="P432" s="7"/>
      <c r="Q432" s="7"/>
      <c r="R432" s="7"/>
      <c r="S432" s="7"/>
      <c r="T432" s="7"/>
      <c r="U432" s="7"/>
      <c r="V432" s="7"/>
      <c r="W432" s="7"/>
      <c r="X432" s="7"/>
      <c r="Y432" s="7"/>
      <c r="Z432" s="7"/>
      <c r="AA432" s="7"/>
      <c r="AB432" s="7"/>
      <c r="AC432" s="7"/>
    </row>
    <row r="433">
      <c r="A433" s="7"/>
      <c r="B433" s="7"/>
      <c r="C433" s="7"/>
      <c r="D433" s="1"/>
      <c r="E433" s="1"/>
      <c r="F433" s="1"/>
      <c r="G433" s="7"/>
      <c r="H433" s="124"/>
      <c r="I433" s="124"/>
      <c r="J433" s="7"/>
      <c r="K433" s="7"/>
      <c r="L433" s="7"/>
      <c r="M433" s="7"/>
      <c r="N433" s="7"/>
      <c r="O433" s="7"/>
      <c r="P433" s="7"/>
      <c r="Q433" s="7"/>
      <c r="R433" s="7"/>
      <c r="S433" s="7"/>
      <c r="T433" s="7"/>
      <c r="U433" s="7"/>
      <c r="V433" s="7"/>
      <c r="W433" s="7"/>
      <c r="X433" s="7"/>
      <c r="Y433" s="7"/>
      <c r="Z433" s="7"/>
      <c r="AA433" s="7"/>
      <c r="AB433" s="7"/>
      <c r="AC433" s="7"/>
    </row>
    <row r="434">
      <c r="A434" s="7"/>
      <c r="B434" s="7"/>
      <c r="C434" s="7"/>
      <c r="D434" s="1"/>
      <c r="E434" s="1"/>
      <c r="F434" s="1"/>
      <c r="G434" s="7"/>
      <c r="H434" s="124"/>
      <c r="I434" s="124"/>
      <c r="J434" s="7"/>
      <c r="K434" s="7"/>
      <c r="L434" s="7"/>
      <c r="M434" s="7"/>
      <c r="N434" s="7"/>
      <c r="O434" s="7"/>
      <c r="P434" s="7"/>
      <c r="Q434" s="7"/>
      <c r="R434" s="7"/>
      <c r="S434" s="7"/>
      <c r="T434" s="7"/>
      <c r="U434" s="7"/>
      <c r="V434" s="7"/>
      <c r="W434" s="7"/>
      <c r="X434" s="7"/>
      <c r="Y434" s="7"/>
      <c r="Z434" s="7"/>
      <c r="AA434" s="7"/>
      <c r="AB434" s="7"/>
      <c r="AC434" s="7"/>
    </row>
    <row r="435">
      <c r="A435" s="7"/>
      <c r="B435" s="7"/>
      <c r="C435" s="7"/>
      <c r="D435" s="1"/>
      <c r="E435" s="1"/>
      <c r="F435" s="1"/>
      <c r="G435" s="7"/>
      <c r="H435" s="124"/>
      <c r="I435" s="124"/>
      <c r="J435" s="7"/>
      <c r="K435" s="7"/>
      <c r="L435" s="7"/>
      <c r="M435" s="7"/>
      <c r="N435" s="7"/>
      <c r="O435" s="7"/>
      <c r="P435" s="7"/>
      <c r="Q435" s="7"/>
      <c r="R435" s="7"/>
      <c r="S435" s="7"/>
      <c r="T435" s="7"/>
      <c r="U435" s="7"/>
      <c r="V435" s="7"/>
      <c r="W435" s="7"/>
      <c r="X435" s="7"/>
      <c r="Y435" s="7"/>
      <c r="Z435" s="7"/>
      <c r="AA435" s="7"/>
      <c r="AB435" s="7"/>
      <c r="AC435" s="7"/>
    </row>
    <row r="436">
      <c r="A436" s="7"/>
      <c r="B436" s="7"/>
      <c r="C436" s="7"/>
      <c r="D436" s="1"/>
      <c r="E436" s="1"/>
      <c r="F436" s="1"/>
      <c r="G436" s="7"/>
      <c r="H436" s="124"/>
      <c r="I436" s="124"/>
      <c r="J436" s="7"/>
      <c r="K436" s="7"/>
      <c r="L436" s="7"/>
      <c r="M436" s="7"/>
      <c r="N436" s="7"/>
      <c r="O436" s="7"/>
      <c r="P436" s="7"/>
      <c r="Q436" s="7"/>
      <c r="R436" s="7"/>
      <c r="S436" s="7"/>
      <c r="T436" s="7"/>
      <c r="U436" s="7"/>
      <c r="V436" s="7"/>
      <c r="W436" s="7"/>
      <c r="X436" s="7"/>
      <c r="Y436" s="7"/>
      <c r="Z436" s="7"/>
      <c r="AA436" s="7"/>
      <c r="AB436" s="7"/>
      <c r="AC436" s="7"/>
    </row>
    <row r="437">
      <c r="A437" s="7"/>
      <c r="B437" s="7"/>
      <c r="C437" s="7"/>
      <c r="D437" s="1"/>
      <c r="E437" s="1"/>
      <c r="F437" s="1"/>
      <c r="G437" s="7"/>
      <c r="H437" s="124"/>
      <c r="I437" s="124"/>
      <c r="J437" s="7"/>
      <c r="K437" s="7"/>
      <c r="L437" s="7"/>
      <c r="M437" s="7"/>
      <c r="N437" s="7"/>
      <c r="O437" s="7"/>
      <c r="P437" s="7"/>
      <c r="Q437" s="7"/>
      <c r="R437" s="7"/>
      <c r="S437" s="7"/>
      <c r="T437" s="7"/>
      <c r="U437" s="7"/>
      <c r="V437" s="7"/>
      <c r="W437" s="7"/>
      <c r="X437" s="7"/>
      <c r="Y437" s="7"/>
      <c r="Z437" s="7"/>
      <c r="AA437" s="7"/>
      <c r="AB437" s="7"/>
      <c r="AC437" s="7"/>
    </row>
    <row r="438">
      <c r="A438" s="7"/>
      <c r="B438" s="7"/>
      <c r="C438" s="7"/>
      <c r="D438" s="1"/>
      <c r="E438" s="1"/>
      <c r="F438" s="1"/>
      <c r="G438" s="7"/>
      <c r="H438" s="124"/>
      <c r="I438" s="124"/>
      <c r="J438" s="7"/>
      <c r="K438" s="7"/>
      <c r="L438" s="7"/>
      <c r="M438" s="7"/>
      <c r="N438" s="7"/>
      <c r="O438" s="7"/>
      <c r="P438" s="7"/>
      <c r="Q438" s="7"/>
      <c r="R438" s="7"/>
      <c r="S438" s="7"/>
      <c r="T438" s="7"/>
      <c r="U438" s="7"/>
      <c r="V438" s="7"/>
      <c r="W438" s="7"/>
      <c r="X438" s="7"/>
      <c r="Y438" s="7"/>
      <c r="Z438" s="7"/>
      <c r="AA438" s="7"/>
      <c r="AB438" s="7"/>
      <c r="AC438" s="7"/>
    </row>
    <row r="439">
      <c r="A439" s="7"/>
      <c r="B439" s="7"/>
      <c r="C439" s="7"/>
      <c r="D439" s="1"/>
      <c r="E439" s="1"/>
      <c r="F439" s="1"/>
      <c r="G439" s="7"/>
      <c r="H439" s="124"/>
      <c r="I439" s="124"/>
      <c r="J439" s="7"/>
      <c r="K439" s="7"/>
      <c r="L439" s="7"/>
      <c r="M439" s="7"/>
      <c r="N439" s="7"/>
      <c r="O439" s="7"/>
      <c r="P439" s="7"/>
      <c r="Q439" s="7"/>
      <c r="R439" s="7"/>
      <c r="S439" s="7"/>
      <c r="T439" s="7"/>
      <c r="U439" s="7"/>
      <c r="V439" s="7"/>
      <c r="W439" s="7"/>
      <c r="X439" s="7"/>
      <c r="Y439" s="7"/>
      <c r="Z439" s="7"/>
      <c r="AA439" s="7"/>
      <c r="AB439" s="7"/>
      <c r="AC439" s="7"/>
    </row>
    <row r="440">
      <c r="A440" s="7"/>
      <c r="B440" s="7"/>
      <c r="C440" s="7"/>
      <c r="D440" s="1"/>
      <c r="E440" s="1"/>
      <c r="F440" s="1"/>
      <c r="G440" s="7"/>
      <c r="H440" s="124"/>
      <c r="I440" s="124"/>
      <c r="J440" s="7"/>
      <c r="K440" s="7"/>
      <c r="L440" s="7"/>
      <c r="M440" s="7"/>
      <c r="N440" s="7"/>
      <c r="O440" s="7"/>
      <c r="P440" s="7"/>
      <c r="Q440" s="7"/>
      <c r="R440" s="7"/>
      <c r="S440" s="7"/>
      <c r="T440" s="7"/>
      <c r="U440" s="7"/>
      <c r="V440" s="7"/>
      <c r="W440" s="7"/>
      <c r="X440" s="7"/>
      <c r="Y440" s="7"/>
      <c r="Z440" s="7"/>
      <c r="AA440" s="7"/>
      <c r="AB440" s="7"/>
      <c r="AC440" s="7"/>
    </row>
    <row r="441">
      <c r="A441" s="7"/>
      <c r="B441" s="7"/>
      <c r="C441" s="7"/>
      <c r="D441" s="1"/>
      <c r="E441" s="1"/>
      <c r="F441" s="1"/>
      <c r="G441" s="7"/>
      <c r="H441" s="124"/>
      <c r="I441" s="124"/>
      <c r="J441" s="7"/>
      <c r="K441" s="7"/>
      <c r="L441" s="7"/>
      <c r="M441" s="7"/>
      <c r="N441" s="7"/>
      <c r="O441" s="7"/>
      <c r="P441" s="7"/>
      <c r="Q441" s="7"/>
      <c r="R441" s="7"/>
      <c r="S441" s="7"/>
      <c r="T441" s="7"/>
      <c r="U441" s="7"/>
      <c r="V441" s="7"/>
      <c r="W441" s="7"/>
      <c r="X441" s="7"/>
      <c r="Y441" s="7"/>
      <c r="Z441" s="7"/>
      <c r="AA441" s="7"/>
      <c r="AB441" s="7"/>
      <c r="AC441" s="7"/>
    </row>
    <row r="442">
      <c r="A442" s="7"/>
      <c r="B442" s="7"/>
      <c r="C442" s="7"/>
      <c r="D442" s="1"/>
      <c r="E442" s="1"/>
      <c r="F442" s="1"/>
      <c r="G442" s="7"/>
      <c r="H442" s="124"/>
      <c r="I442" s="124"/>
      <c r="J442" s="7"/>
      <c r="K442" s="7"/>
      <c r="L442" s="7"/>
      <c r="M442" s="7"/>
      <c r="N442" s="7"/>
      <c r="O442" s="7"/>
      <c r="P442" s="7"/>
      <c r="Q442" s="7"/>
      <c r="R442" s="7"/>
      <c r="S442" s="7"/>
      <c r="T442" s="7"/>
      <c r="U442" s="7"/>
      <c r="V442" s="7"/>
      <c r="W442" s="7"/>
      <c r="X442" s="7"/>
      <c r="Y442" s="7"/>
      <c r="Z442" s="7"/>
      <c r="AA442" s="7"/>
      <c r="AB442" s="7"/>
      <c r="AC442" s="7"/>
    </row>
    <row r="443">
      <c r="A443" s="7"/>
      <c r="B443" s="7"/>
      <c r="C443" s="7"/>
      <c r="D443" s="1"/>
      <c r="E443" s="1"/>
      <c r="F443" s="1"/>
      <c r="G443" s="7"/>
      <c r="H443" s="124"/>
      <c r="I443" s="124"/>
      <c r="J443" s="7"/>
      <c r="K443" s="7"/>
      <c r="L443" s="7"/>
      <c r="M443" s="7"/>
      <c r="N443" s="7"/>
      <c r="O443" s="7"/>
      <c r="P443" s="7"/>
      <c r="Q443" s="7"/>
      <c r="R443" s="7"/>
      <c r="S443" s="7"/>
      <c r="T443" s="7"/>
      <c r="U443" s="7"/>
      <c r="V443" s="7"/>
      <c r="W443" s="7"/>
      <c r="X443" s="7"/>
      <c r="Y443" s="7"/>
      <c r="Z443" s="7"/>
      <c r="AA443" s="7"/>
      <c r="AB443" s="7"/>
      <c r="AC443" s="7"/>
    </row>
    <row r="444">
      <c r="A444" s="7"/>
      <c r="B444" s="7"/>
      <c r="C444" s="7"/>
      <c r="D444" s="1"/>
      <c r="E444" s="1"/>
      <c r="F444" s="1"/>
      <c r="G444" s="7"/>
      <c r="H444" s="124"/>
      <c r="I444" s="124"/>
      <c r="J444" s="7"/>
      <c r="K444" s="7"/>
      <c r="L444" s="7"/>
      <c r="M444" s="7"/>
      <c r="N444" s="7"/>
      <c r="O444" s="7"/>
      <c r="P444" s="7"/>
      <c r="Q444" s="7"/>
      <c r="R444" s="7"/>
      <c r="S444" s="7"/>
      <c r="T444" s="7"/>
      <c r="U444" s="7"/>
      <c r="V444" s="7"/>
      <c r="W444" s="7"/>
      <c r="X444" s="7"/>
      <c r="Y444" s="7"/>
      <c r="Z444" s="7"/>
      <c r="AA444" s="7"/>
      <c r="AB444" s="7"/>
      <c r="AC444" s="7"/>
    </row>
    <row r="445">
      <c r="A445" s="7"/>
      <c r="B445" s="7"/>
      <c r="C445" s="7"/>
      <c r="D445" s="1"/>
      <c r="E445" s="1"/>
      <c r="F445" s="1"/>
      <c r="G445" s="7"/>
      <c r="H445" s="124"/>
      <c r="I445" s="124"/>
      <c r="J445" s="7"/>
      <c r="K445" s="7"/>
      <c r="L445" s="7"/>
      <c r="M445" s="7"/>
      <c r="N445" s="7"/>
      <c r="O445" s="7"/>
      <c r="P445" s="7"/>
      <c r="Q445" s="7"/>
      <c r="R445" s="7"/>
      <c r="S445" s="7"/>
      <c r="T445" s="7"/>
      <c r="U445" s="7"/>
      <c r="V445" s="7"/>
      <c r="W445" s="7"/>
      <c r="X445" s="7"/>
      <c r="Y445" s="7"/>
      <c r="Z445" s="7"/>
      <c r="AA445" s="7"/>
      <c r="AB445" s="7"/>
      <c r="AC445" s="7"/>
    </row>
    <row r="446">
      <c r="A446" s="7"/>
      <c r="B446" s="7"/>
      <c r="C446" s="7"/>
      <c r="D446" s="1"/>
      <c r="E446" s="1"/>
      <c r="F446" s="1"/>
      <c r="G446" s="7"/>
      <c r="H446" s="124"/>
      <c r="I446" s="124"/>
      <c r="J446" s="7"/>
      <c r="K446" s="7"/>
      <c r="L446" s="7"/>
      <c r="M446" s="7"/>
      <c r="N446" s="7"/>
      <c r="O446" s="7"/>
      <c r="P446" s="7"/>
      <c r="Q446" s="7"/>
      <c r="R446" s="7"/>
      <c r="S446" s="7"/>
      <c r="T446" s="7"/>
      <c r="U446" s="7"/>
      <c r="V446" s="7"/>
      <c r="W446" s="7"/>
      <c r="X446" s="7"/>
      <c r="Y446" s="7"/>
      <c r="Z446" s="7"/>
      <c r="AA446" s="7"/>
      <c r="AB446" s="7"/>
      <c r="AC446" s="7"/>
    </row>
    <row r="447">
      <c r="A447" s="7"/>
      <c r="B447" s="7"/>
      <c r="C447" s="7"/>
      <c r="D447" s="1"/>
      <c r="E447" s="1"/>
      <c r="F447" s="1"/>
      <c r="G447" s="7"/>
      <c r="H447" s="124"/>
      <c r="I447" s="124"/>
      <c r="J447" s="7"/>
      <c r="K447" s="7"/>
      <c r="L447" s="7"/>
      <c r="M447" s="7"/>
      <c r="N447" s="7"/>
      <c r="O447" s="7"/>
      <c r="P447" s="7"/>
      <c r="Q447" s="7"/>
      <c r="R447" s="7"/>
      <c r="S447" s="7"/>
      <c r="T447" s="7"/>
      <c r="U447" s="7"/>
      <c r="V447" s="7"/>
      <c r="W447" s="7"/>
      <c r="X447" s="7"/>
      <c r="Y447" s="7"/>
      <c r="Z447" s="7"/>
      <c r="AA447" s="7"/>
      <c r="AB447" s="7"/>
      <c r="AC447" s="7"/>
    </row>
    <row r="448">
      <c r="A448" s="7"/>
      <c r="B448" s="7"/>
      <c r="C448" s="7"/>
      <c r="D448" s="1"/>
      <c r="E448" s="1"/>
      <c r="F448" s="1"/>
      <c r="G448" s="7"/>
      <c r="H448" s="124"/>
      <c r="I448" s="124"/>
      <c r="J448" s="7"/>
      <c r="K448" s="7"/>
      <c r="L448" s="7"/>
      <c r="M448" s="7"/>
      <c r="N448" s="7"/>
      <c r="O448" s="7"/>
      <c r="P448" s="7"/>
      <c r="Q448" s="7"/>
      <c r="R448" s="7"/>
      <c r="S448" s="7"/>
      <c r="T448" s="7"/>
      <c r="U448" s="7"/>
      <c r="V448" s="7"/>
      <c r="W448" s="7"/>
      <c r="X448" s="7"/>
      <c r="Y448" s="7"/>
      <c r="Z448" s="7"/>
      <c r="AA448" s="7"/>
      <c r="AB448" s="7"/>
      <c r="AC448" s="7"/>
    </row>
    <row r="449">
      <c r="A449" s="7"/>
      <c r="B449" s="7"/>
      <c r="C449" s="7"/>
      <c r="D449" s="1"/>
      <c r="E449" s="1"/>
      <c r="F449" s="1"/>
      <c r="G449" s="7"/>
      <c r="H449" s="124"/>
      <c r="I449" s="124"/>
      <c r="J449" s="7"/>
      <c r="K449" s="7"/>
      <c r="L449" s="7"/>
      <c r="M449" s="7"/>
      <c r="N449" s="7"/>
      <c r="O449" s="7"/>
      <c r="P449" s="7"/>
      <c r="Q449" s="7"/>
      <c r="R449" s="7"/>
      <c r="S449" s="7"/>
      <c r="T449" s="7"/>
      <c r="U449" s="7"/>
      <c r="V449" s="7"/>
      <c r="W449" s="7"/>
      <c r="X449" s="7"/>
      <c r="Y449" s="7"/>
      <c r="Z449" s="7"/>
      <c r="AA449" s="7"/>
      <c r="AB449" s="7"/>
      <c r="AC449" s="7"/>
    </row>
    <row r="450">
      <c r="A450" s="7"/>
      <c r="B450" s="7"/>
      <c r="C450" s="7"/>
      <c r="D450" s="1"/>
      <c r="E450" s="1"/>
      <c r="F450" s="1"/>
      <c r="G450" s="7"/>
      <c r="H450" s="124"/>
      <c r="I450" s="124"/>
      <c r="J450" s="7"/>
      <c r="K450" s="7"/>
      <c r="L450" s="7"/>
      <c r="M450" s="7"/>
      <c r="N450" s="7"/>
      <c r="O450" s="7"/>
      <c r="P450" s="7"/>
      <c r="Q450" s="7"/>
      <c r="R450" s="7"/>
      <c r="S450" s="7"/>
      <c r="T450" s="7"/>
      <c r="U450" s="7"/>
      <c r="V450" s="7"/>
      <c r="W450" s="7"/>
      <c r="X450" s="7"/>
      <c r="Y450" s="7"/>
      <c r="Z450" s="7"/>
      <c r="AA450" s="7"/>
      <c r="AB450" s="7"/>
      <c r="AC450" s="7"/>
    </row>
    <row r="451">
      <c r="A451" s="7"/>
      <c r="B451" s="7"/>
      <c r="C451" s="7"/>
      <c r="D451" s="1"/>
      <c r="E451" s="1"/>
      <c r="F451" s="1"/>
      <c r="G451" s="7"/>
      <c r="H451" s="124"/>
      <c r="I451" s="124"/>
      <c r="J451" s="7"/>
      <c r="K451" s="7"/>
      <c r="L451" s="7"/>
      <c r="M451" s="7"/>
      <c r="N451" s="7"/>
      <c r="O451" s="7"/>
      <c r="P451" s="7"/>
      <c r="Q451" s="7"/>
      <c r="R451" s="7"/>
      <c r="S451" s="7"/>
      <c r="T451" s="7"/>
      <c r="U451" s="7"/>
      <c r="V451" s="7"/>
      <c r="W451" s="7"/>
      <c r="X451" s="7"/>
      <c r="Y451" s="7"/>
      <c r="Z451" s="7"/>
      <c r="AA451" s="7"/>
      <c r="AB451" s="7"/>
      <c r="AC451" s="7"/>
    </row>
    <row r="452">
      <c r="A452" s="7"/>
      <c r="B452" s="7"/>
      <c r="C452" s="7"/>
      <c r="D452" s="1"/>
      <c r="E452" s="1"/>
      <c r="F452" s="1"/>
      <c r="G452" s="7"/>
      <c r="H452" s="124"/>
      <c r="I452" s="124"/>
      <c r="J452" s="7"/>
      <c r="K452" s="7"/>
      <c r="L452" s="7"/>
      <c r="M452" s="7"/>
      <c r="N452" s="7"/>
      <c r="O452" s="7"/>
      <c r="P452" s="7"/>
      <c r="Q452" s="7"/>
      <c r="R452" s="7"/>
      <c r="S452" s="7"/>
      <c r="T452" s="7"/>
      <c r="U452" s="7"/>
      <c r="V452" s="7"/>
      <c r="W452" s="7"/>
      <c r="X452" s="7"/>
      <c r="Y452" s="7"/>
      <c r="Z452" s="7"/>
      <c r="AA452" s="7"/>
      <c r="AB452" s="7"/>
      <c r="AC452" s="7"/>
    </row>
    <row r="453">
      <c r="A453" s="7"/>
      <c r="B453" s="7"/>
      <c r="C453" s="7"/>
      <c r="D453" s="1"/>
      <c r="E453" s="1"/>
      <c r="F453" s="1"/>
      <c r="G453" s="7"/>
      <c r="H453" s="124"/>
      <c r="I453" s="124"/>
      <c r="J453" s="7"/>
      <c r="K453" s="7"/>
      <c r="L453" s="7"/>
      <c r="M453" s="7"/>
      <c r="N453" s="7"/>
      <c r="O453" s="7"/>
      <c r="P453" s="7"/>
      <c r="Q453" s="7"/>
      <c r="R453" s="7"/>
      <c r="S453" s="7"/>
      <c r="T453" s="7"/>
      <c r="U453" s="7"/>
      <c r="V453" s="7"/>
      <c r="W453" s="7"/>
      <c r="X453" s="7"/>
      <c r="Y453" s="7"/>
      <c r="Z453" s="7"/>
      <c r="AA453" s="7"/>
      <c r="AB453" s="7"/>
      <c r="AC453" s="7"/>
    </row>
    <row r="454">
      <c r="A454" s="7"/>
      <c r="B454" s="7"/>
      <c r="C454" s="7"/>
      <c r="D454" s="1"/>
      <c r="E454" s="1"/>
      <c r="F454" s="1"/>
      <c r="G454" s="7"/>
      <c r="H454" s="124"/>
      <c r="I454" s="124"/>
      <c r="J454" s="7"/>
      <c r="K454" s="7"/>
      <c r="L454" s="7"/>
      <c r="M454" s="7"/>
      <c r="N454" s="7"/>
      <c r="O454" s="7"/>
      <c r="P454" s="7"/>
      <c r="Q454" s="7"/>
      <c r="R454" s="7"/>
      <c r="S454" s="7"/>
      <c r="T454" s="7"/>
      <c r="U454" s="7"/>
      <c r="V454" s="7"/>
      <c r="W454" s="7"/>
      <c r="X454" s="7"/>
      <c r="Y454" s="7"/>
      <c r="Z454" s="7"/>
      <c r="AA454" s="7"/>
      <c r="AB454" s="7"/>
      <c r="AC454" s="7"/>
    </row>
    <row r="455">
      <c r="A455" s="7"/>
      <c r="B455" s="7"/>
      <c r="C455" s="7"/>
      <c r="D455" s="1"/>
      <c r="E455" s="1"/>
      <c r="F455" s="1"/>
      <c r="G455" s="7"/>
      <c r="H455" s="124"/>
      <c r="I455" s="124"/>
      <c r="J455" s="7"/>
      <c r="K455" s="7"/>
      <c r="L455" s="7"/>
      <c r="M455" s="7"/>
      <c r="N455" s="7"/>
      <c r="O455" s="7"/>
      <c r="P455" s="7"/>
      <c r="Q455" s="7"/>
      <c r="R455" s="7"/>
      <c r="S455" s="7"/>
      <c r="T455" s="7"/>
      <c r="U455" s="7"/>
      <c r="V455" s="7"/>
      <c r="W455" s="7"/>
      <c r="X455" s="7"/>
      <c r="Y455" s="7"/>
      <c r="Z455" s="7"/>
      <c r="AA455" s="7"/>
      <c r="AB455" s="7"/>
      <c r="AC455" s="7"/>
    </row>
    <row r="456">
      <c r="A456" s="7"/>
      <c r="B456" s="7"/>
      <c r="C456" s="7"/>
      <c r="D456" s="1"/>
      <c r="E456" s="1"/>
      <c r="F456" s="1"/>
      <c r="G456" s="7"/>
      <c r="H456" s="124"/>
      <c r="I456" s="124"/>
      <c r="J456" s="7"/>
      <c r="K456" s="7"/>
      <c r="L456" s="7"/>
      <c r="M456" s="7"/>
      <c r="N456" s="7"/>
      <c r="O456" s="7"/>
      <c r="P456" s="7"/>
      <c r="Q456" s="7"/>
      <c r="R456" s="7"/>
      <c r="S456" s="7"/>
      <c r="T456" s="7"/>
      <c r="U456" s="7"/>
      <c r="V456" s="7"/>
      <c r="W456" s="7"/>
      <c r="X456" s="7"/>
      <c r="Y456" s="7"/>
      <c r="Z456" s="7"/>
      <c r="AA456" s="7"/>
      <c r="AB456" s="7"/>
      <c r="AC456" s="7"/>
    </row>
    <row r="457">
      <c r="A457" s="7"/>
      <c r="B457" s="7"/>
      <c r="C457" s="7"/>
      <c r="D457" s="1"/>
      <c r="E457" s="1"/>
      <c r="F457" s="1"/>
      <c r="G457" s="7"/>
      <c r="H457" s="124"/>
      <c r="I457" s="124"/>
      <c r="J457" s="7"/>
      <c r="K457" s="7"/>
      <c r="L457" s="7"/>
      <c r="M457" s="7"/>
      <c r="N457" s="7"/>
      <c r="O457" s="7"/>
      <c r="P457" s="7"/>
      <c r="Q457" s="7"/>
      <c r="R457" s="7"/>
      <c r="S457" s="7"/>
      <c r="T457" s="7"/>
      <c r="U457" s="7"/>
      <c r="V457" s="7"/>
      <c r="W457" s="7"/>
      <c r="X457" s="7"/>
      <c r="Y457" s="7"/>
      <c r="Z457" s="7"/>
      <c r="AA457" s="7"/>
      <c r="AB457" s="7"/>
      <c r="AC457" s="7"/>
    </row>
    <row r="458">
      <c r="A458" s="7"/>
      <c r="B458" s="7"/>
      <c r="C458" s="7"/>
      <c r="D458" s="1"/>
      <c r="E458" s="1"/>
      <c r="F458" s="1"/>
      <c r="G458" s="7"/>
      <c r="H458" s="124"/>
      <c r="I458" s="124"/>
      <c r="J458" s="7"/>
      <c r="K458" s="7"/>
      <c r="L458" s="7"/>
      <c r="M458" s="7"/>
      <c r="N458" s="7"/>
      <c r="O458" s="7"/>
      <c r="P458" s="7"/>
      <c r="Q458" s="7"/>
      <c r="R458" s="7"/>
      <c r="S458" s="7"/>
      <c r="T458" s="7"/>
      <c r="U458" s="7"/>
      <c r="V458" s="7"/>
      <c r="W458" s="7"/>
      <c r="X458" s="7"/>
      <c r="Y458" s="7"/>
      <c r="Z458" s="7"/>
      <c r="AA458" s="7"/>
      <c r="AB458" s="7"/>
      <c r="AC458" s="7"/>
    </row>
    <row r="459">
      <c r="A459" s="7"/>
      <c r="B459" s="7"/>
      <c r="C459" s="7"/>
      <c r="D459" s="1"/>
      <c r="E459" s="1"/>
      <c r="F459" s="1"/>
      <c r="G459" s="7"/>
      <c r="H459" s="124"/>
      <c r="I459" s="124"/>
      <c r="J459" s="7"/>
      <c r="K459" s="7"/>
      <c r="L459" s="7"/>
      <c r="M459" s="7"/>
      <c r="N459" s="7"/>
      <c r="O459" s="7"/>
      <c r="P459" s="7"/>
      <c r="Q459" s="7"/>
      <c r="R459" s="7"/>
      <c r="S459" s="7"/>
      <c r="T459" s="7"/>
      <c r="U459" s="7"/>
      <c r="V459" s="7"/>
      <c r="W459" s="7"/>
      <c r="X459" s="7"/>
      <c r="Y459" s="7"/>
      <c r="Z459" s="7"/>
      <c r="AA459" s="7"/>
      <c r="AB459" s="7"/>
      <c r="AC459" s="7"/>
    </row>
    <row r="460">
      <c r="A460" s="7"/>
      <c r="B460" s="7"/>
      <c r="C460" s="7"/>
      <c r="D460" s="1"/>
      <c r="E460" s="1"/>
      <c r="F460" s="1"/>
      <c r="G460" s="7"/>
      <c r="H460" s="124"/>
      <c r="I460" s="124"/>
      <c r="J460" s="7"/>
      <c r="K460" s="7"/>
      <c r="L460" s="7"/>
      <c r="M460" s="7"/>
      <c r="N460" s="7"/>
      <c r="O460" s="7"/>
      <c r="P460" s="7"/>
      <c r="Q460" s="7"/>
      <c r="R460" s="7"/>
      <c r="S460" s="7"/>
      <c r="T460" s="7"/>
      <c r="U460" s="7"/>
      <c r="V460" s="7"/>
      <c r="W460" s="7"/>
      <c r="X460" s="7"/>
      <c r="Y460" s="7"/>
      <c r="Z460" s="7"/>
      <c r="AA460" s="7"/>
      <c r="AB460" s="7"/>
      <c r="AC460" s="7"/>
    </row>
    <row r="461">
      <c r="A461" s="7"/>
      <c r="B461" s="7"/>
      <c r="C461" s="7"/>
      <c r="D461" s="1"/>
      <c r="E461" s="1"/>
      <c r="F461" s="1"/>
      <c r="G461" s="7"/>
      <c r="H461" s="124"/>
      <c r="I461" s="124"/>
      <c r="J461" s="7"/>
      <c r="K461" s="7"/>
      <c r="L461" s="7"/>
      <c r="M461" s="7"/>
      <c r="N461" s="7"/>
      <c r="O461" s="7"/>
      <c r="P461" s="7"/>
      <c r="Q461" s="7"/>
      <c r="R461" s="7"/>
      <c r="S461" s="7"/>
      <c r="T461" s="7"/>
      <c r="U461" s="7"/>
      <c r="V461" s="7"/>
      <c r="W461" s="7"/>
      <c r="X461" s="7"/>
      <c r="Y461" s="7"/>
      <c r="Z461" s="7"/>
      <c r="AA461" s="7"/>
      <c r="AB461" s="7"/>
      <c r="AC461" s="7"/>
    </row>
    <row r="462">
      <c r="A462" s="7"/>
      <c r="B462" s="7"/>
      <c r="C462" s="7"/>
      <c r="D462" s="1"/>
      <c r="E462" s="1"/>
      <c r="F462" s="1"/>
      <c r="G462" s="7"/>
      <c r="H462" s="124"/>
      <c r="I462" s="124"/>
      <c r="J462" s="7"/>
      <c r="K462" s="7"/>
      <c r="L462" s="7"/>
      <c r="M462" s="7"/>
      <c r="N462" s="7"/>
      <c r="O462" s="7"/>
      <c r="P462" s="7"/>
      <c r="Q462" s="7"/>
      <c r="R462" s="7"/>
      <c r="S462" s="7"/>
      <c r="T462" s="7"/>
      <c r="U462" s="7"/>
      <c r="V462" s="7"/>
      <c r="W462" s="7"/>
      <c r="X462" s="7"/>
      <c r="Y462" s="7"/>
      <c r="Z462" s="7"/>
      <c r="AA462" s="7"/>
      <c r="AB462" s="7"/>
      <c r="AC462" s="7"/>
    </row>
    <row r="463">
      <c r="A463" s="7"/>
      <c r="B463" s="7"/>
      <c r="C463" s="7"/>
      <c r="D463" s="1"/>
      <c r="E463" s="1"/>
      <c r="F463" s="1"/>
      <c r="G463" s="7"/>
      <c r="H463" s="124"/>
      <c r="I463" s="124"/>
      <c r="J463" s="7"/>
      <c r="K463" s="7"/>
      <c r="L463" s="7"/>
      <c r="M463" s="7"/>
      <c r="N463" s="7"/>
      <c r="O463" s="7"/>
      <c r="P463" s="7"/>
      <c r="Q463" s="7"/>
      <c r="R463" s="7"/>
      <c r="S463" s="7"/>
      <c r="T463" s="7"/>
      <c r="U463" s="7"/>
      <c r="V463" s="7"/>
      <c r="W463" s="7"/>
      <c r="X463" s="7"/>
      <c r="Y463" s="7"/>
      <c r="Z463" s="7"/>
      <c r="AA463" s="7"/>
      <c r="AB463" s="7"/>
      <c r="AC463" s="7"/>
    </row>
    <row r="464">
      <c r="A464" s="7"/>
      <c r="B464" s="7"/>
      <c r="C464" s="7"/>
      <c r="D464" s="1"/>
      <c r="E464" s="1"/>
      <c r="F464" s="1"/>
      <c r="G464" s="7"/>
      <c r="H464" s="124"/>
      <c r="I464" s="124"/>
      <c r="J464" s="7"/>
      <c r="K464" s="7"/>
      <c r="L464" s="7"/>
      <c r="M464" s="7"/>
      <c r="N464" s="7"/>
      <c r="O464" s="7"/>
      <c r="P464" s="7"/>
      <c r="Q464" s="7"/>
      <c r="R464" s="7"/>
      <c r="S464" s="7"/>
      <c r="T464" s="7"/>
      <c r="U464" s="7"/>
      <c r="V464" s="7"/>
      <c r="W464" s="7"/>
      <c r="X464" s="7"/>
      <c r="Y464" s="7"/>
      <c r="Z464" s="7"/>
      <c r="AA464" s="7"/>
      <c r="AB464" s="7"/>
      <c r="AC464" s="7"/>
    </row>
    <row r="465">
      <c r="A465" s="7"/>
      <c r="B465" s="7"/>
      <c r="C465" s="7"/>
      <c r="D465" s="1"/>
      <c r="E465" s="1"/>
      <c r="F465" s="1"/>
      <c r="G465" s="7"/>
      <c r="H465" s="124"/>
      <c r="I465" s="124"/>
      <c r="J465" s="7"/>
      <c r="K465" s="7"/>
      <c r="L465" s="7"/>
      <c r="M465" s="7"/>
      <c r="N465" s="7"/>
      <c r="O465" s="7"/>
      <c r="P465" s="7"/>
      <c r="Q465" s="7"/>
      <c r="R465" s="7"/>
      <c r="S465" s="7"/>
      <c r="T465" s="7"/>
      <c r="U465" s="7"/>
      <c r="V465" s="7"/>
      <c r="W465" s="7"/>
      <c r="X465" s="7"/>
      <c r="Y465" s="7"/>
      <c r="Z465" s="7"/>
      <c r="AA465" s="7"/>
      <c r="AB465" s="7"/>
      <c r="AC465" s="7"/>
    </row>
    <row r="466">
      <c r="A466" s="7"/>
      <c r="B466" s="7"/>
      <c r="C466" s="7"/>
      <c r="D466" s="1"/>
      <c r="E466" s="1"/>
      <c r="F466" s="1"/>
      <c r="G466" s="7"/>
      <c r="H466" s="124"/>
      <c r="I466" s="124"/>
      <c r="J466" s="7"/>
      <c r="K466" s="7"/>
      <c r="L466" s="7"/>
      <c r="M466" s="7"/>
      <c r="N466" s="7"/>
      <c r="O466" s="7"/>
      <c r="P466" s="7"/>
      <c r="Q466" s="7"/>
      <c r="R466" s="7"/>
      <c r="S466" s="7"/>
      <c r="T466" s="7"/>
      <c r="U466" s="7"/>
      <c r="V466" s="7"/>
      <c r="W466" s="7"/>
      <c r="X466" s="7"/>
      <c r="Y466" s="7"/>
      <c r="Z466" s="7"/>
      <c r="AA466" s="7"/>
      <c r="AB466" s="7"/>
      <c r="AC466" s="7"/>
    </row>
    <row r="467">
      <c r="A467" s="7"/>
      <c r="B467" s="7"/>
      <c r="C467" s="7"/>
      <c r="D467" s="1"/>
      <c r="E467" s="1"/>
      <c r="F467" s="1"/>
      <c r="G467" s="7"/>
      <c r="H467" s="124"/>
      <c r="I467" s="124"/>
      <c r="J467" s="7"/>
      <c r="K467" s="7"/>
      <c r="L467" s="7"/>
      <c r="M467" s="7"/>
      <c r="N467" s="7"/>
      <c r="O467" s="7"/>
      <c r="P467" s="7"/>
      <c r="Q467" s="7"/>
      <c r="R467" s="7"/>
      <c r="S467" s="7"/>
      <c r="T467" s="7"/>
      <c r="U467" s="7"/>
      <c r="V467" s="7"/>
      <c r="W467" s="7"/>
      <c r="X467" s="7"/>
      <c r="Y467" s="7"/>
      <c r="Z467" s="7"/>
      <c r="AA467" s="7"/>
      <c r="AB467" s="7"/>
      <c r="AC467" s="7"/>
    </row>
    <row r="468">
      <c r="A468" s="7"/>
      <c r="B468" s="7"/>
      <c r="C468" s="7"/>
      <c r="D468" s="1"/>
      <c r="E468" s="1"/>
      <c r="F468" s="1"/>
      <c r="G468" s="7"/>
      <c r="H468" s="124"/>
      <c r="I468" s="124"/>
      <c r="J468" s="7"/>
      <c r="K468" s="7"/>
      <c r="L468" s="7"/>
      <c r="M468" s="7"/>
      <c r="N468" s="7"/>
      <c r="O468" s="7"/>
      <c r="P468" s="7"/>
      <c r="Q468" s="7"/>
      <c r="R468" s="7"/>
      <c r="S468" s="7"/>
      <c r="T468" s="7"/>
      <c r="U468" s="7"/>
      <c r="V468" s="7"/>
      <c r="W468" s="7"/>
      <c r="X468" s="7"/>
      <c r="Y468" s="7"/>
      <c r="Z468" s="7"/>
      <c r="AA468" s="7"/>
      <c r="AB468" s="7"/>
      <c r="AC468" s="7"/>
    </row>
    <row r="469">
      <c r="A469" s="7"/>
      <c r="B469" s="7"/>
      <c r="C469" s="7"/>
      <c r="D469" s="1"/>
      <c r="E469" s="1"/>
      <c r="F469" s="1"/>
      <c r="G469" s="7"/>
      <c r="H469" s="124"/>
      <c r="I469" s="124"/>
      <c r="J469" s="7"/>
      <c r="K469" s="7"/>
      <c r="L469" s="7"/>
      <c r="M469" s="7"/>
      <c r="N469" s="7"/>
      <c r="O469" s="7"/>
      <c r="P469" s="7"/>
      <c r="Q469" s="7"/>
      <c r="R469" s="7"/>
      <c r="S469" s="7"/>
      <c r="T469" s="7"/>
      <c r="U469" s="7"/>
      <c r="V469" s="7"/>
      <c r="W469" s="7"/>
      <c r="X469" s="7"/>
      <c r="Y469" s="7"/>
      <c r="Z469" s="7"/>
      <c r="AA469" s="7"/>
      <c r="AB469" s="7"/>
      <c r="AC469" s="7"/>
    </row>
    <row r="470">
      <c r="A470" s="7"/>
      <c r="B470" s="7"/>
      <c r="C470" s="7"/>
      <c r="D470" s="1"/>
      <c r="E470" s="1"/>
      <c r="F470" s="1"/>
      <c r="G470" s="7"/>
      <c r="H470" s="124"/>
      <c r="I470" s="124"/>
      <c r="J470" s="7"/>
      <c r="K470" s="7"/>
      <c r="L470" s="7"/>
      <c r="M470" s="7"/>
      <c r="N470" s="7"/>
      <c r="O470" s="7"/>
      <c r="P470" s="7"/>
      <c r="Q470" s="7"/>
      <c r="R470" s="7"/>
      <c r="S470" s="7"/>
      <c r="T470" s="7"/>
      <c r="U470" s="7"/>
      <c r="V470" s="7"/>
      <c r="W470" s="7"/>
      <c r="X470" s="7"/>
      <c r="Y470" s="7"/>
      <c r="Z470" s="7"/>
      <c r="AA470" s="7"/>
      <c r="AB470" s="7"/>
      <c r="AC470" s="7"/>
    </row>
    <row r="471">
      <c r="A471" s="7"/>
      <c r="B471" s="7"/>
      <c r="C471" s="7"/>
      <c r="D471" s="1"/>
      <c r="E471" s="1"/>
      <c r="F471" s="1"/>
      <c r="G471" s="7"/>
      <c r="H471" s="124"/>
      <c r="I471" s="124"/>
      <c r="J471" s="7"/>
      <c r="K471" s="7"/>
      <c r="L471" s="7"/>
      <c r="M471" s="7"/>
      <c r="N471" s="7"/>
      <c r="O471" s="7"/>
      <c r="P471" s="7"/>
      <c r="Q471" s="7"/>
      <c r="R471" s="7"/>
      <c r="S471" s="7"/>
      <c r="T471" s="7"/>
      <c r="U471" s="7"/>
      <c r="V471" s="7"/>
      <c r="W471" s="7"/>
      <c r="X471" s="7"/>
      <c r="Y471" s="7"/>
      <c r="Z471" s="7"/>
      <c r="AA471" s="7"/>
      <c r="AB471" s="7"/>
      <c r="AC471" s="7"/>
    </row>
    <row r="472">
      <c r="A472" s="7"/>
      <c r="B472" s="7"/>
      <c r="C472" s="7"/>
      <c r="D472" s="1"/>
      <c r="E472" s="1"/>
      <c r="F472" s="1"/>
      <c r="G472" s="7"/>
      <c r="H472" s="124"/>
      <c r="I472" s="124"/>
      <c r="J472" s="7"/>
      <c r="K472" s="7"/>
      <c r="L472" s="7"/>
      <c r="M472" s="7"/>
      <c r="N472" s="7"/>
      <c r="O472" s="7"/>
      <c r="P472" s="7"/>
      <c r="Q472" s="7"/>
      <c r="R472" s="7"/>
      <c r="S472" s="7"/>
      <c r="T472" s="7"/>
      <c r="U472" s="7"/>
      <c r="V472" s="7"/>
      <c r="W472" s="7"/>
      <c r="X472" s="7"/>
      <c r="Y472" s="7"/>
      <c r="Z472" s="7"/>
      <c r="AA472" s="7"/>
      <c r="AB472" s="7"/>
      <c r="AC472" s="7"/>
    </row>
    <row r="473">
      <c r="A473" s="7"/>
      <c r="B473" s="7"/>
      <c r="C473" s="7"/>
      <c r="D473" s="1"/>
      <c r="E473" s="1"/>
      <c r="F473" s="1"/>
      <c r="G473" s="7"/>
      <c r="H473" s="124"/>
      <c r="I473" s="124"/>
      <c r="J473" s="7"/>
      <c r="K473" s="7"/>
      <c r="L473" s="7"/>
      <c r="M473" s="7"/>
      <c r="N473" s="7"/>
      <c r="O473" s="7"/>
      <c r="P473" s="7"/>
      <c r="Q473" s="7"/>
      <c r="R473" s="7"/>
      <c r="S473" s="7"/>
      <c r="T473" s="7"/>
      <c r="U473" s="7"/>
      <c r="V473" s="7"/>
      <c r="W473" s="7"/>
      <c r="X473" s="7"/>
      <c r="Y473" s="7"/>
      <c r="Z473" s="7"/>
      <c r="AA473" s="7"/>
      <c r="AB473" s="7"/>
      <c r="AC473" s="7"/>
    </row>
    <row r="474">
      <c r="A474" s="7"/>
      <c r="B474" s="7"/>
      <c r="C474" s="7"/>
      <c r="D474" s="1"/>
      <c r="E474" s="1"/>
      <c r="F474" s="1"/>
      <c r="G474" s="7"/>
      <c r="H474" s="124"/>
      <c r="I474" s="124"/>
      <c r="J474" s="7"/>
      <c r="K474" s="7"/>
      <c r="L474" s="7"/>
      <c r="M474" s="7"/>
      <c r="N474" s="7"/>
      <c r="O474" s="7"/>
      <c r="P474" s="7"/>
      <c r="Q474" s="7"/>
      <c r="R474" s="7"/>
      <c r="S474" s="7"/>
      <c r="T474" s="7"/>
      <c r="U474" s="7"/>
      <c r="V474" s="7"/>
      <c r="W474" s="7"/>
      <c r="X474" s="7"/>
      <c r="Y474" s="7"/>
      <c r="Z474" s="7"/>
      <c r="AA474" s="7"/>
      <c r="AB474" s="7"/>
      <c r="AC474" s="7"/>
    </row>
    <row r="475">
      <c r="A475" s="7"/>
      <c r="B475" s="7"/>
      <c r="C475" s="7"/>
      <c r="D475" s="1"/>
      <c r="E475" s="1"/>
      <c r="F475" s="1"/>
      <c r="G475" s="7"/>
      <c r="H475" s="124"/>
      <c r="I475" s="124"/>
      <c r="J475" s="7"/>
      <c r="K475" s="7"/>
      <c r="L475" s="7"/>
      <c r="M475" s="7"/>
      <c r="N475" s="7"/>
      <c r="O475" s="7"/>
      <c r="P475" s="7"/>
      <c r="Q475" s="7"/>
      <c r="R475" s="7"/>
      <c r="S475" s="7"/>
      <c r="T475" s="7"/>
      <c r="U475" s="7"/>
      <c r="V475" s="7"/>
      <c r="W475" s="7"/>
      <c r="X475" s="7"/>
      <c r="Y475" s="7"/>
      <c r="Z475" s="7"/>
      <c r="AA475" s="7"/>
      <c r="AB475" s="7"/>
      <c r="AC475" s="7"/>
    </row>
    <row r="476">
      <c r="A476" s="7"/>
      <c r="B476" s="7"/>
      <c r="C476" s="7"/>
      <c r="D476" s="1"/>
      <c r="E476" s="1"/>
      <c r="F476" s="1"/>
      <c r="G476" s="7"/>
      <c r="H476" s="124"/>
      <c r="I476" s="124"/>
      <c r="J476" s="7"/>
      <c r="K476" s="7"/>
      <c r="L476" s="7"/>
      <c r="M476" s="7"/>
      <c r="N476" s="7"/>
      <c r="O476" s="7"/>
      <c r="P476" s="7"/>
      <c r="Q476" s="7"/>
      <c r="R476" s="7"/>
      <c r="S476" s="7"/>
      <c r="T476" s="7"/>
      <c r="U476" s="7"/>
      <c r="V476" s="7"/>
      <c r="W476" s="7"/>
      <c r="X476" s="7"/>
      <c r="Y476" s="7"/>
      <c r="Z476" s="7"/>
      <c r="AA476" s="7"/>
      <c r="AB476" s="7"/>
      <c r="AC476" s="7"/>
    </row>
    <row r="477">
      <c r="A477" s="7"/>
      <c r="B477" s="7"/>
      <c r="C477" s="7"/>
      <c r="D477" s="1"/>
      <c r="E477" s="1"/>
      <c r="F477" s="1"/>
      <c r="G477" s="7"/>
      <c r="H477" s="124"/>
      <c r="I477" s="124"/>
      <c r="J477" s="7"/>
      <c r="K477" s="7"/>
      <c r="L477" s="7"/>
      <c r="M477" s="7"/>
      <c r="N477" s="7"/>
      <c r="O477" s="7"/>
      <c r="P477" s="7"/>
      <c r="Q477" s="7"/>
      <c r="R477" s="7"/>
      <c r="S477" s="7"/>
      <c r="T477" s="7"/>
      <c r="U477" s="7"/>
      <c r="V477" s="7"/>
      <c r="W477" s="7"/>
      <c r="X477" s="7"/>
      <c r="Y477" s="7"/>
      <c r="Z477" s="7"/>
      <c r="AA477" s="7"/>
      <c r="AB477" s="7"/>
      <c r="AC477" s="7"/>
    </row>
    <row r="478">
      <c r="A478" s="7"/>
      <c r="B478" s="7"/>
      <c r="C478" s="7"/>
      <c r="D478" s="1"/>
      <c r="E478" s="1"/>
      <c r="F478" s="1"/>
      <c r="G478" s="7"/>
      <c r="H478" s="124"/>
      <c r="I478" s="124"/>
      <c r="J478" s="7"/>
      <c r="K478" s="7"/>
      <c r="L478" s="7"/>
      <c r="M478" s="7"/>
      <c r="N478" s="7"/>
      <c r="O478" s="7"/>
      <c r="P478" s="7"/>
      <c r="Q478" s="7"/>
      <c r="R478" s="7"/>
      <c r="S478" s="7"/>
      <c r="T478" s="7"/>
      <c r="U478" s="7"/>
      <c r="V478" s="7"/>
      <c r="W478" s="7"/>
      <c r="X478" s="7"/>
      <c r="Y478" s="7"/>
      <c r="Z478" s="7"/>
      <c r="AA478" s="7"/>
      <c r="AB478" s="7"/>
      <c r="AC478" s="7"/>
    </row>
    <row r="479">
      <c r="A479" s="7"/>
      <c r="B479" s="7"/>
      <c r="C479" s="7"/>
      <c r="D479" s="1"/>
      <c r="E479" s="1"/>
      <c r="F479" s="1"/>
      <c r="G479" s="7"/>
      <c r="H479" s="124"/>
      <c r="I479" s="124"/>
      <c r="J479" s="7"/>
      <c r="K479" s="7"/>
      <c r="L479" s="7"/>
      <c r="M479" s="7"/>
      <c r="N479" s="7"/>
      <c r="O479" s="7"/>
      <c r="P479" s="7"/>
      <c r="Q479" s="7"/>
      <c r="R479" s="7"/>
      <c r="S479" s="7"/>
      <c r="T479" s="7"/>
      <c r="U479" s="7"/>
      <c r="V479" s="7"/>
      <c r="W479" s="7"/>
      <c r="X479" s="7"/>
      <c r="Y479" s="7"/>
      <c r="Z479" s="7"/>
      <c r="AA479" s="7"/>
      <c r="AB479" s="7"/>
      <c r="AC479" s="7"/>
    </row>
    <row r="480">
      <c r="A480" s="7"/>
      <c r="B480" s="7"/>
      <c r="C480" s="7"/>
      <c r="D480" s="1"/>
      <c r="E480" s="1"/>
      <c r="F480" s="1"/>
      <c r="G480" s="7"/>
      <c r="H480" s="124"/>
      <c r="I480" s="124"/>
      <c r="J480" s="7"/>
      <c r="K480" s="7"/>
      <c r="L480" s="7"/>
      <c r="M480" s="7"/>
      <c r="N480" s="7"/>
      <c r="O480" s="7"/>
      <c r="P480" s="7"/>
      <c r="Q480" s="7"/>
      <c r="R480" s="7"/>
      <c r="S480" s="7"/>
      <c r="T480" s="7"/>
      <c r="U480" s="7"/>
      <c r="V480" s="7"/>
      <c r="W480" s="7"/>
      <c r="X480" s="7"/>
      <c r="Y480" s="7"/>
      <c r="Z480" s="7"/>
      <c r="AA480" s="7"/>
      <c r="AB480" s="7"/>
      <c r="AC480" s="7"/>
    </row>
    <row r="481">
      <c r="A481" s="7"/>
      <c r="B481" s="7"/>
      <c r="C481" s="7"/>
      <c r="D481" s="1"/>
      <c r="E481" s="1"/>
      <c r="F481" s="1"/>
      <c r="G481" s="7"/>
      <c r="H481" s="124"/>
      <c r="I481" s="124"/>
      <c r="J481" s="7"/>
      <c r="K481" s="7"/>
      <c r="L481" s="7"/>
      <c r="M481" s="7"/>
      <c r="N481" s="7"/>
      <c r="O481" s="7"/>
      <c r="P481" s="7"/>
      <c r="Q481" s="7"/>
      <c r="R481" s="7"/>
      <c r="S481" s="7"/>
      <c r="T481" s="7"/>
      <c r="U481" s="7"/>
      <c r="V481" s="7"/>
      <c r="W481" s="7"/>
      <c r="X481" s="7"/>
      <c r="Y481" s="7"/>
      <c r="Z481" s="7"/>
      <c r="AA481" s="7"/>
      <c r="AB481" s="7"/>
      <c r="AC481" s="7"/>
    </row>
    <row r="482">
      <c r="A482" s="7"/>
      <c r="B482" s="7"/>
      <c r="C482" s="7"/>
      <c r="D482" s="1"/>
      <c r="E482" s="1"/>
      <c r="F482" s="1"/>
      <c r="G482" s="7"/>
      <c r="H482" s="124"/>
      <c r="I482" s="124"/>
      <c r="J482" s="7"/>
      <c r="K482" s="7"/>
      <c r="L482" s="7"/>
      <c r="M482" s="7"/>
      <c r="N482" s="7"/>
      <c r="O482" s="7"/>
      <c r="P482" s="7"/>
      <c r="Q482" s="7"/>
      <c r="R482" s="7"/>
      <c r="S482" s="7"/>
      <c r="T482" s="7"/>
      <c r="U482" s="7"/>
      <c r="V482" s="7"/>
      <c r="W482" s="7"/>
      <c r="X482" s="7"/>
      <c r="Y482" s="7"/>
      <c r="Z482" s="7"/>
      <c r="AA482" s="7"/>
      <c r="AB482" s="7"/>
      <c r="AC482" s="7"/>
    </row>
    <row r="483">
      <c r="A483" s="7"/>
      <c r="B483" s="7"/>
      <c r="C483" s="7"/>
      <c r="D483" s="1"/>
      <c r="E483" s="1"/>
      <c r="F483" s="1"/>
      <c r="G483" s="7"/>
      <c r="H483" s="124"/>
      <c r="I483" s="124"/>
      <c r="J483" s="7"/>
      <c r="K483" s="7"/>
      <c r="L483" s="7"/>
      <c r="M483" s="7"/>
      <c r="N483" s="7"/>
      <c r="O483" s="7"/>
      <c r="P483" s="7"/>
      <c r="Q483" s="7"/>
      <c r="R483" s="7"/>
      <c r="S483" s="7"/>
      <c r="T483" s="7"/>
      <c r="U483" s="7"/>
      <c r="V483" s="7"/>
      <c r="W483" s="7"/>
      <c r="X483" s="7"/>
      <c r="Y483" s="7"/>
      <c r="Z483" s="7"/>
      <c r="AA483" s="7"/>
      <c r="AB483" s="7"/>
      <c r="AC483" s="7"/>
    </row>
    <row r="484">
      <c r="A484" s="7"/>
      <c r="B484" s="7"/>
      <c r="C484" s="7"/>
      <c r="D484" s="1"/>
      <c r="E484" s="1"/>
      <c r="F484" s="1"/>
      <c r="G484" s="7"/>
      <c r="H484" s="124"/>
      <c r="I484" s="124"/>
      <c r="J484" s="7"/>
      <c r="K484" s="7"/>
      <c r="L484" s="7"/>
      <c r="M484" s="7"/>
      <c r="N484" s="7"/>
      <c r="O484" s="7"/>
      <c r="P484" s="7"/>
      <c r="Q484" s="7"/>
      <c r="R484" s="7"/>
      <c r="S484" s="7"/>
      <c r="T484" s="7"/>
      <c r="U484" s="7"/>
      <c r="V484" s="7"/>
      <c r="W484" s="7"/>
      <c r="X484" s="7"/>
      <c r="Y484" s="7"/>
      <c r="Z484" s="7"/>
      <c r="AA484" s="7"/>
      <c r="AB484" s="7"/>
      <c r="AC484" s="7"/>
    </row>
    <row r="485">
      <c r="A485" s="7"/>
      <c r="B485" s="7"/>
      <c r="C485" s="7"/>
      <c r="D485" s="1"/>
      <c r="E485" s="1"/>
      <c r="F485" s="1"/>
      <c r="G485" s="7"/>
      <c r="H485" s="124"/>
      <c r="I485" s="124"/>
      <c r="J485" s="7"/>
      <c r="K485" s="7"/>
      <c r="L485" s="7"/>
      <c r="M485" s="7"/>
      <c r="N485" s="7"/>
      <c r="O485" s="7"/>
      <c r="P485" s="7"/>
      <c r="Q485" s="7"/>
      <c r="R485" s="7"/>
      <c r="S485" s="7"/>
      <c r="T485" s="7"/>
      <c r="U485" s="7"/>
      <c r="V485" s="7"/>
      <c r="W485" s="7"/>
      <c r="X485" s="7"/>
      <c r="Y485" s="7"/>
      <c r="Z485" s="7"/>
      <c r="AA485" s="7"/>
      <c r="AB485" s="7"/>
      <c r="AC485" s="7"/>
    </row>
    <row r="486">
      <c r="A486" s="7"/>
      <c r="B486" s="7"/>
      <c r="C486" s="7"/>
      <c r="D486" s="1"/>
      <c r="E486" s="1"/>
      <c r="F486" s="1"/>
      <c r="G486" s="7"/>
      <c r="H486" s="124"/>
      <c r="I486" s="124"/>
      <c r="J486" s="7"/>
      <c r="K486" s="7"/>
      <c r="L486" s="7"/>
      <c r="M486" s="7"/>
      <c r="N486" s="7"/>
      <c r="O486" s="7"/>
      <c r="P486" s="7"/>
      <c r="Q486" s="7"/>
      <c r="R486" s="7"/>
      <c r="S486" s="7"/>
      <c r="T486" s="7"/>
      <c r="U486" s="7"/>
      <c r="V486" s="7"/>
      <c r="W486" s="7"/>
      <c r="X486" s="7"/>
      <c r="Y486" s="7"/>
      <c r="Z486" s="7"/>
      <c r="AA486" s="7"/>
      <c r="AB486" s="7"/>
      <c r="AC486" s="7"/>
    </row>
    <row r="487">
      <c r="A487" s="7"/>
      <c r="B487" s="7"/>
      <c r="C487" s="7"/>
      <c r="D487" s="1"/>
      <c r="E487" s="1"/>
      <c r="F487" s="1"/>
      <c r="G487" s="7"/>
      <c r="H487" s="124"/>
      <c r="I487" s="124"/>
      <c r="J487" s="7"/>
      <c r="K487" s="7"/>
      <c r="L487" s="7"/>
      <c r="M487" s="7"/>
      <c r="N487" s="7"/>
      <c r="O487" s="7"/>
      <c r="P487" s="7"/>
      <c r="Q487" s="7"/>
      <c r="R487" s="7"/>
      <c r="S487" s="7"/>
      <c r="T487" s="7"/>
      <c r="U487" s="7"/>
      <c r="V487" s="7"/>
      <c r="W487" s="7"/>
      <c r="X487" s="7"/>
      <c r="Y487" s="7"/>
      <c r="Z487" s="7"/>
      <c r="AA487" s="7"/>
      <c r="AB487" s="7"/>
      <c r="AC487" s="7"/>
    </row>
    <row r="488">
      <c r="A488" s="7"/>
      <c r="B488" s="7"/>
      <c r="C488" s="7"/>
      <c r="D488" s="1"/>
      <c r="E488" s="1"/>
      <c r="F488" s="1"/>
      <c r="G488" s="7"/>
      <c r="H488" s="124"/>
      <c r="I488" s="124"/>
      <c r="J488" s="7"/>
      <c r="K488" s="7"/>
      <c r="L488" s="7"/>
      <c r="M488" s="7"/>
      <c r="N488" s="7"/>
      <c r="O488" s="7"/>
      <c r="P488" s="7"/>
      <c r="Q488" s="7"/>
      <c r="R488" s="7"/>
      <c r="S488" s="7"/>
      <c r="T488" s="7"/>
      <c r="U488" s="7"/>
      <c r="V488" s="7"/>
      <c r="W488" s="7"/>
      <c r="X488" s="7"/>
      <c r="Y488" s="7"/>
      <c r="Z488" s="7"/>
      <c r="AA488" s="7"/>
      <c r="AB488" s="7"/>
      <c r="AC488" s="7"/>
    </row>
    <row r="489">
      <c r="A489" s="7"/>
      <c r="B489" s="7"/>
      <c r="C489" s="7"/>
      <c r="D489" s="1"/>
      <c r="E489" s="1"/>
      <c r="F489" s="1"/>
      <c r="G489" s="7"/>
      <c r="H489" s="124"/>
      <c r="I489" s="124"/>
      <c r="J489" s="7"/>
      <c r="K489" s="7"/>
      <c r="L489" s="7"/>
      <c r="M489" s="7"/>
      <c r="N489" s="7"/>
      <c r="O489" s="7"/>
      <c r="P489" s="7"/>
      <c r="Q489" s="7"/>
      <c r="R489" s="7"/>
      <c r="S489" s="7"/>
      <c r="T489" s="7"/>
      <c r="U489" s="7"/>
      <c r="V489" s="7"/>
      <c r="W489" s="7"/>
      <c r="X489" s="7"/>
      <c r="Y489" s="7"/>
      <c r="Z489" s="7"/>
      <c r="AA489" s="7"/>
      <c r="AB489" s="7"/>
      <c r="AC489" s="7"/>
    </row>
    <row r="490">
      <c r="A490" s="7"/>
      <c r="B490" s="7"/>
      <c r="C490" s="7"/>
      <c r="D490" s="1"/>
      <c r="E490" s="1"/>
      <c r="F490" s="1"/>
      <c r="G490" s="7"/>
      <c r="H490" s="124"/>
      <c r="I490" s="124"/>
      <c r="J490" s="7"/>
      <c r="K490" s="7"/>
      <c r="L490" s="7"/>
      <c r="M490" s="7"/>
      <c r="N490" s="7"/>
      <c r="O490" s="7"/>
      <c r="P490" s="7"/>
      <c r="Q490" s="7"/>
      <c r="R490" s="7"/>
      <c r="S490" s="7"/>
      <c r="T490" s="7"/>
      <c r="U490" s="7"/>
      <c r="V490" s="7"/>
      <c r="W490" s="7"/>
      <c r="X490" s="7"/>
      <c r="Y490" s="7"/>
      <c r="Z490" s="7"/>
      <c r="AA490" s="7"/>
      <c r="AB490" s="7"/>
      <c r="AC490" s="7"/>
    </row>
    <row r="491">
      <c r="A491" s="7"/>
      <c r="B491" s="7"/>
      <c r="C491" s="7"/>
      <c r="D491" s="1"/>
      <c r="E491" s="1"/>
      <c r="F491" s="1"/>
      <c r="G491" s="7"/>
      <c r="H491" s="124"/>
      <c r="I491" s="124"/>
      <c r="J491" s="7"/>
      <c r="K491" s="7"/>
      <c r="L491" s="7"/>
      <c r="M491" s="7"/>
      <c r="N491" s="7"/>
      <c r="O491" s="7"/>
      <c r="P491" s="7"/>
      <c r="Q491" s="7"/>
      <c r="R491" s="7"/>
      <c r="S491" s="7"/>
      <c r="T491" s="7"/>
      <c r="U491" s="7"/>
      <c r="V491" s="7"/>
      <c r="W491" s="7"/>
      <c r="X491" s="7"/>
      <c r="Y491" s="7"/>
      <c r="Z491" s="7"/>
      <c r="AA491" s="7"/>
      <c r="AB491" s="7"/>
      <c r="AC491" s="7"/>
    </row>
    <row r="492">
      <c r="A492" s="7"/>
      <c r="B492" s="7"/>
      <c r="C492" s="7"/>
      <c r="D492" s="1"/>
      <c r="E492" s="1"/>
      <c r="F492" s="1"/>
      <c r="G492" s="7"/>
      <c r="H492" s="124"/>
      <c r="I492" s="124"/>
      <c r="J492" s="7"/>
      <c r="K492" s="7"/>
      <c r="L492" s="7"/>
      <c r="M492" s="7"/>
      <c r="N492" s="7"/>
      <c r="O492" s="7"/>
      <c r="P492" s="7"/>
      <c r="Q492" s="7"/>
      <c r="R492" s="7"/>
      <c r="S492" s="7"/>
      <c r="T492" s="7"/>
      <c r="U492" s="7"/>
      <c r="V492" s="7"/>
      <c r="W492" s="7"/>
      <c r="X492" s="7"/>
      <c r="Y492" s="7"/>
      <c r="Z492" s="7"/>
      <c r="AA492" s="7"/>
      <c r="AB492" s="7"/>
      <c r="AC492" s="7"/>
    </row>
    <row r="493">
      <c r="A493" s="7"/>
      <c r="B493" s="7"/>
      <c r="C493" s="7"/>
      <c r="D493" s="1"/>
      <c r="E493" s="1"/>
      <c r="F493" s="1"/>
      <c r="G493" s="7"/>
      <c r="H493" s="124"/>
      <c r="I493" s="124"/>
      <c r="J493" s="7"/>
      <c r="K493" s="7"/>
      <c r="L493" s="7"/>
      <c r="M493" s="7"/>
      <c r="N493" s="7"/>
      <c r="O493" s="7"/>
      <c r="P493" s="7"/>
      <c r="Q493" s="7"/>
      <c r="R493" s="7"/>
      <c r="S493" s="7"/>
      <c r="T493" s="7"/>
      <c r="U493" s="7"/>
      <c r="V493" s="7"/>
      <c r="W493" s="7"/>
      <c r="X493" s="7"/>
      <c r="Y493" s="7"/>
      <c r="Z493" s="7"/>
      <c r="AA493" s="7"/>
      <c r="AB493" s="7"/>
      <c r="AC493" s="7"/>
    </row>
    <row r="494">
      <c r="A494" s="7"/>
      <c r="B494" s="7"/>
      <c r="C494" s="7"/>
      <c r="D494" s="1"/>
      <c r="E494" s="1"/>
      <c r="F494" s="1"/>
      <c r="G494" s="7"/>
      <c r="H494" s="124"/>
      <c r="I494" s="124"/>
      <c r="J494" s="7"/>
      <c r="K494" s="7"/>
      <c r="L494" s="7"/>
      <c r="M494" s="7"/>
      <c r="N494" s="7"/>
      <c r="O494" s="7"/>
      <c r="P494" s="7"/>
      <c r="Q494" s="7"/>
      <c r="R494" s="7"/>
      <c r="S494" s="7"/>
      <c r="T494" s="7"/>
      <c r="U494" s="7"/>
      <c r="V494" s="7"/>
      <c r="W494" s="7"/>
      <c r="X494" s="7"/>
      <c r="Y494" s="7"/>
      <c r="Z494" s="7"/>
      <c r="AA494" s="7"/>
      <c r="AB494" s="7"/>
      <c r="AC494" s="7"/>
    </row>
    <row r="495">
      <c r="A495" s="7"/>
      <c r="B495" s="7"/>
      <c r="C495" s="7"/>
      <c r="D495" s="1"/>
      <c r="E495" s="1"/>
      <c r="F495" s="1"/>
      <c r="G495" s="7"/>
      <c r="H495" s="124"/>
      <c r="I495" s="124"/>
      <c r="J495" s="7"/>
      <c r="K495" s="7"/>
      <c r="L495" s="7"/>
      <c r="M495" s="7"/>
      <c r="N495" s="7"/>
      <c r="O495" s="7"/>
      <c r="P495" s="7"/>
      <c r="Q495" s="7"/>
      <c r="R495" s="7"/>
      <c r="S495" s="7"/>
      <c r="T495" s="7"/>
      <c r="U495" s="7"/>
      <c r="V495" s="7"/>
      <c r="W495" s="7"/>
      <c r="X495" s="7"/>
      <c r="Y495" s="7"/>
      <c r="Z495" s="7"/>
      <c r="AA495" s="7"/>
      <c r="AB495" s="7"/>
      <c r="AC495" s="7"/>
    </row>
    <row r="496">
      <c r="A496" s="7"/>
      <c r="B496" s="7"/>
      <c r="C496" s="7"/>
      <c r="D496" s="1"/>
      <c r="E496" s="1"/>
      <c r="F496" s="1"/>
      <c r="G496" s="7"/>
      <c r="H496" s="124"/>
      <c r="I496" s="124"/>
      <c r="J496" s="7"/>
      <c r="K496" s="7"/>
      <c r="L496" s="7"/>
      <c r="M496" s="7"/>
      <c r="N496" s="7"/>
      <c r="O496" s="7"/>
      <c r="P496" s="7"/>
      <c r="Q496" s="7"/>
      <c r="R496" s="7"/>
      <c r="S496" s="7"/>
      <c r="T496" s="7"/>
      <c r="U496" s="7"/>
      <c r="V496" s="7"/>
      <c r="W496" s="7"/>
      <c r="X496" s="7"/>
      <c r="Y496" s="7"/>
      <c r="Z496" s="7"/>
      <c r="AA496" s="7"/>
      <c r="AB496" s="7"/>
      <c r="AC496" s="7"/>
    </row>
    <row r="497">
      <c r="A497" s="7"/>
      <c r="B497" s="7"/>
      <c r="C497" s="7"/>
      <c r="D497" s="1"/>
      <c r="E497" s="1"/>
      <c r="F497" s="1"/>
      <c r="G497" s="7"/>
      <c r="H497" s="124"/>
      <c r="I497" s="124"/>
      <c r="J497" s="7"/>
      <c r="K497" s="7"/>
      <c r="L497" s="7"/>
      <c r="M497" s="7"/>
      <c r="N497" s="7"/>
      <c r="O497" s="7"/>
      <c r="P497" s="7"/>
      <c r="Q497" s="7"/>
      <c r="R497" s="7"/>
      <c r="S497" s="7"/>
      <c r="T497" s="7"/>
      <c r="U497" s="7"/>
      <c r="V497" s="7"/>
      <c r="W497" s="7"/>
      <c r="X497" s="7"/>
      <c r="Y497" s="7"/>
      <c r="Z497" s="7"/>
      <c r="AA497" s="7"/>
      <c r="AB497" s="7"/>
      <c r="AC497" s="7"/>
    </row>
    <row r="498">
      <c r="A498" s="7"/>
      <c r="B498" s="7"/>
      <c r="C498" s="7"/>
      <c r="D498" s="1"/>
      <c r="E498" s="1"/>
      <c r="F498" s="1"/>
      <c r="G498" s="7"/>
      <c r="H498" s="124"/>
      <c r="I498" s="124"/>
      <c r="J498" s="7"/>
      <c r="K498" s="7"/>
      <c r="L498" s="7"/>
      <c r="M498" s="7"/>
      <c r="N498" s="7"/>
      <c r="O498" s="7"/>
      <c r="P498" s="7"/>
      <c r="Q498" s="7"/>
      <c r="R498" s="7"/>
      <c r="S498" s="7"/>
      <c r="T498" s="7"/>
      <c r="U498" s="7"/>
      <c r="V498" s="7"/>
      <c r="W498" s="7"/>
      <c r="X498" s="7"/>
      <c r="Y498" s="7"/>
      <c r="Z498" s="7"/>
      <c r="AA498" s="7"/>
      <c r="AB498" s="7"/>
      <c r="AC498" s="7"/>
    </row>
    <row r="499">
      <c r="A499" s="7"/>
      <c r="B499" s="7"/>
      <c r="C499" s="7"/>
      <c r="D499" s="1"/>
      <c r="E499" s="1"/>
      <c r="F499" s="1"/>
      <c r="G499" s="7"/>
      <c r="H499" s="124"/>
      <c r="I499" s="124"/>
      <c r="J499" s="7"/>
      <c r="K499" s="7"/>
      <c r="L499" s="7"/>
      <c r="M499" s="7"/>
      <c r="N499" s="7"/>
      <c r="O499" s="7"/>
      <c r="P499" s="7"/>
      <c r="Q499" s="7"/>
      <c r="R499" s="7"/>
      <c r="S499" s="7"/>
      <c r="T499" s="7"/>
      <c r="U499" s="7"/>
      <c r="V499" s="7"/>
      <c r="W499" s="7"/>
      <c r="X499" s="7"/>
      <c r="Y499" s="7"/>
      <c r="Z499" s="7"/>
      <c r="AA499" s="7"/>
      <c r="AB499" s="7"/>
      <c r="AC499" s="7"/>
    </row>
    <row r="500">
      <c r="A500" s="7"/>
      <c r="B500" s="7"/>
      <c r="C500" s="7"/>
      <c r="D500" s="1"/>
      <c r="E500" s="1"/>
      <c r="F500" s="1"/>
      <c r="G500" s="7"/>
      <c r="H500" s="124"/>
      <c r="I500" s="124"/>
      <c r="J500" s="7"/>
      <c r="K500" s="7"/>
      <c r="L500" s="7"/>
      <c r="M500" s="7"/>
      <c r="N500" s="7"/>
      <c r="O500" s="7"/>
      <c r="P500" s="7"/>
      <c r="Q500" s="7"/>
      <c r="R500" s="7"/>
      <c r="S500" s="7"/>
      <c r="T500" s="7"/>
      <c r="U500" s="7"/>
      <c r="V500" s="7"/>
      <c r="W500" s="7"/>
      <c r="X500" s="7"/>
      <c r="Y500" s="7"/>
      <c r="Z500" s="7"/>
      <c r="AA500" s="7"/>
      <c r="AB500" s="7"/>
      <c r="AC500" s="7"/>
    </row>
    <row r="501">
      <c r="A501" s="7"/>
      <c r="B501" s="7"/>
      <c r="C501" s="7"/>
      <c r="D501" s="1"/>
      <c r="E501" s="1"/>
      <c r="F501" s="1"/>
      <c r="G501" s="7"/>
      <c r="H501" s="124"/>
      <c r="I501" s="124"/>
      <c r="J501" s="7"/>
      <c r="K501" s="7"/>
      <c r="L501" s="7"/>
      <c r="M501" s="7"/>
      <c r="N501" s="7"/>
      <c r="O501" s="7"/>
      <c r="P501" s="7"/>
      <c r="Q501" s="7"/>
      <c r="R501" s="7"/>
      <c r="S501" s="7"/>
      <c r="T501" s="7"/>
      <c r="U501" s="7"/>
      <c r="V501" s="7"/>
      <c r="W501" s="7"/>
      <c r="X501" s="7"/>
      <c r="Y501" s="7"/>
      <c r="Z501" s="7"/>
      <c r="AA501" s="7"/>
      <c r="AB501" s="7"/>
      <c r="AC501" s="7"/>
    </row>
    <row r="502">
      <c r="A502" s="7"/>
      <c r="B502" s="7"/>
      <c r="C502" s="7"/>
      <c r="D502" s="1"/>
      <c r="E502" s="1"/>
      <c r="F502" s="1"/>
      <c r="G502" s="7"/>
      <c r="H502" s="124"/>
      <c r="I502" s="124"/>
      <c r="J502" s="7"/>
      <c r="K502" s="7"/>
      <c r="L502" s="7"/>
      <c r="M502" s="7"/>
      <c r="N502" s="7"/>
      <c r="O502" s="7"/>
      <c r="P502" s="7"/>
      <c r="Q502" s="7"/>
      <c r="R502" s="7"/>
      <c r="S502" s="7"/>
      <c r="T502" s="7"/>
      <c r="U502" s="7"/>
      <c r="V502" s="7"/>
      <c r="W502" s="7"/>
      <c r="X502" s="7"/>
      <c r="Y502" s="7"/>
      <c r="Z502" s="7"/>
      <c r="AA502" s="7"/>
      <c r="AB502" s="7"/>
      <c r="AC502" s="7"/>
    </row>
    <row r="503">
      <c r="A503" s="7"/>
      <c r="B503" s="7"/>
      <c r="C503" s="7"/>
      <c r="D503" s="1"/>
      <c r="E503" s="1"/>
      <c r="F503" s="1"/>
      <c r="G503" s="7"/>
      <c r="H503" s="124"/>
      <c r="I503" s="124"/>
      <c r="J503" s="7"/>
      <c r="K503" s="7"/>
      <c r="L503" s="7"/>
      <c r="M503" s="7"/>
      <c r="N503" s="7"/>
      <c r="O503" s="7"/>
      <c r="P503" s="7"/>
      <c r="Q503" s="7"/>
      <c r="R503" s="7"/>
      <c r="S503" s="7"/>
      <c r="T503" s="7"/>
      <c r="U503" s="7"/>
      <c r="V503" s="7"/>
      <c r="W503" s="7"/>
      <c r="X503" s="7"/>
      <c r="Y503" s="7"/>
      <c r="Z503" s="7"/>
      <c r="AA503" s="7"/>
      <c r="AB503" s="7"/>
      <c r="AC503" s="7"/>
    </row>
    <row r="504">
      <c r="A504" s="7"/>
      <c r="B504" s="7"/>
      <c r="C504" s="7"/>
      <c r="D504" s="1"/>
      <c r="E504" s="1"/>
      <c r="F504" s="1"/>
      <c r="G504" s="7"/>
      <c r="H504" s="124"/>
      <c r="I504" s="124"/>
      <c r="J504" s="7"/>
      <c r="K504" s="7"/>
      <c r="L504" s="7"/>
      <c r="M504" s="7"/>
      <c r="N504" s="7"/>
      <c r="O504" s="7"/>
      <c r="P504" s="7"/>
      <c r="Q504" s="7"/>
      <c r="R504" s="7"/>
      <c r="S504" s="7"/>
      <c r="T504" s="7"/>
      <c r="U504" s="7"/>
      <c r="V504" s="7"/>
      <c r="W504" s="7"/>
      <c r="X504" s="7"/>
      <c r="Y504" s="7"/>
      <c r="Z504" s="7"/>
      <c r="AA504" s="7"/>
      <c r="AB504" s="7"/>
      <c r="AC504" s="7"/>
    </row>
    <row r="505">
      <c r="A505" s="7"/>
      <c r="B505" s="7"/>
      <c r="C505" s="7"/>
      <c r="D505" s="1"/>
      <c r="E505" s="1"/>
      <c r="F505" s="1"/>
      <c r="G505" s="7"/>
      <c r="H505" s="124"/>
      <c r="I505" s="124"/>
      <c r="J505" s="7"/>
      <c r="K505" s="7"/>
      <c r="L505" s="7"/>
      <c r="M505" s="7"/>
      <c r="N505" s="7"/>
      <c r="O505" s="7"/>
      <c r="P505" s="7"/>
      <c r="Q505" s="7"/>
      <c r="R505" s="7"/>
      <c r="S505" s="7"/>
      <c r="T505" s="7"/>
      <c r="U505" s="7"/>
      <c r="V505" s="7"/>
      <c r="W505" s="7"/>
      <c r="X505" s="7"/>
      <c r="Y505" s="7"/>
      <c r="Z505" s="7"/>
      <c r="AA505" s="7"/>
      <c r="AB505" s="7"/>
      <c r="AC505" s="7"/>
    </row>
    <row r="506">
      <c r="A506" s="7"/>
      <c r="B506" s="7"/>
      <c r="C506" s="7"/>
      <c r="D506" s="1"/>
      <c r="E506" s="1"/>
      <c r="F506" s="1"/>
      <c r="G506" s="7"/>
      <c r="H506" s="124"/>
      <c r="I506" s="124"/>
      <c r="J506" s="7"/>
      <c r="K506" s="7"/>
      <c r="L506" s="7"/>
      <c r="M506" s="7"/>
      <c r="N506" s="7"/>
      <c r="O506" s="7"/>
      <c r="P506" s="7"/>
      <c r="Q506" s="7"/>
      <c r="R506" s="7"/>
      <c r="S506" s="7"/>
      <c r="T506" s="7"/>
      <c r="U506" s="7"/>
      <c r="V506" s="7"/>
      <c r="W506" s="7"/>
      <c r="X506" s="7"/>
      <c r="Y506" s="7"/>
      <c r="Z506" s="7"/>
      <c r="AA506" s="7"/>
      <c r="AB506" s="7"/>
      <c r="AC506" s="7"/>
    </row>
    <row r="507">
      <c r="A507" s="7"/>
      <c r="B507" s="7"/>
      <c r="C507" s="7"/>
      <c r="D507" s="1"/>
      <c r="E507" s="1"/>
      <c r="F507" s="1"/>
      <c r="G507" s="7"/>
      <c r="H507" s="124"/>
      <c r="I507" s="124"/>
      <c r="J507" s="7"/>
      <c r="K507" s="7"/>
      <c r="L507" s="7"/>
      <c r="M507" s="7"/>
      <c r="N507" s="7"/>
      <c r="O507" s="7"/>
      <c r="P507" s="7"/>
      <c r="Q507" s="7"/>
      <c r="R507" s="7"/>
      <c r="S507" s="7"/>
      <c r="T507" s="7"/>
      <c r="U507" s="7"/>
      <c r="V507" s="7"/>
      <c r="W507" s="7"/>
      <c r="X507" s="7"/>
      <c r="Y507" s="7"/>
      <c r="Z507" s="7"/>
      <c r="AA507" s="7"/>
      <c r="AB507" s="7"/>
      <c r="AC507" s="7"/>
    </row>
    <row r="508">
      <c r="A508" s="7"/>
      <c r="B508" s="7"/>
      <c r="C508" s="7"/>
      <c r="D508" s="1"/>
      <c r="E508" s="1"/>
      <c r="F508" s="1"/>
      <c r="G508" s="7"/>
      <c r="H508" s="124"/>
      <c r="I508" s="124"/>
      <c r="J508" s="7"/>
      <c r="K508" s="7"/>
      <c r="L508" s="7"/>
      <c r="M508" s="7"/>
      <c r="N508" s="7"/>
      <c r="O508" s="7"/>
      <c r="P508" s="7"/>
      <c r="Q508" s="7"/>
      <c r="R508" s="7"/>
      <c r="S508" s="7"/>
      <c r="T508" s="7"/>
      <c r="U508" s="7"/>
      <c r="V508" s="7"/>
      <c r="W508" s="7"/>
      <c r="X508" s="7"/>
      <c r="Y508" s="7"/>
      <c r="Z508" s="7"/>
      <c r="AA508" s="7"/>
      <c r="AB508" s="7"/>
      <c r="AC508" s="7"/>
    </row>
    <row r="509">
      <c r="A509" s="7"/>
      <c r="B509" s="7"/>
      <c r="C509" s="7"/>
      <c r="D509" s="1"/>
      <c r="E509" s="1"/>
      <c r="F509" s="1"/>
      <c r="G509" s="7"/>
      <c r="H509" s="124"/>
      <c r="I509" s="124"/>
      <c r="J509" s="7"/>
      <c r="K509" s="7"/>
      <c r="L509" s="7"/>
      <c r="M509" s="7"/>
      <c r="N509" s="7"/>
      <c r="O509" s="7"/>
      <c r="P509" s="7"/>
      <c r="Q509" s="7"/>
      <c r="R509" s="7"/>
      <c r="S509" s="7"/>
      <c r="T509" s="7"/>
      <c r="U509" s="7"/>
      <c r="V509" s="7"/>
      <c r="W509" s="7"/>
      <c r="X509" s="7"/>
      <c r="Y509" s="7"/>
      <c r="Z509" s="7"/>
      <c r="AA509" s="7"/>
      <c r="AB509" s="7"/>
      <c r="AC509" s="7"/>
    </row>
    <row r="510">
      <c r="A510" s="7"/>
      <c r="B510" s="7"/>
      <c r="C510" s="7"/>
      <c r="D510" s="1"/>
      <c r="E510" s="1"/>
      <c r="F510" s="1"/>
      <c r="G510" s="7"/>
      <c r="H510" s="124"/>
      <c r="I510" s="124"/>
      <c r="J510" s="7"/>
      <c r="K510" s="7"/>
      <c r="L510" s="7"/>
      <c r="M510" s="7"/>
      <c r="N510" s="7"/>
      <c r="O510" s="7"/>
      <c r="P510" s="7"/>
      <c r="Q510" s="7"/>
      <c r="R510" s="7"/>
      <c r="S510" s="7"/>
      <c r="T510" s="7"/>
      <c r="U510" s="7"/>
      <c r="V510" s="7"/>
      <c r="W510" s="7"/>
      <c r="X510" s="7"/>
      <c r="Y510" s="7"/>
      <c r="Z510" s="7"/>
      <c r="AA510" s="7"/>
      <c r="AB510" s="7"/>
      <c r="AC510" s="7"/>
    </row>
    <row r="511">
      <c r="A511" s="7"/>
      <c r="B511" s="7"/>
      <c r="C511" s="7"/>
      <c r="D511" s="1"/>
      <c r="E511" s="1"/>
      <c r="F511" s="1"/>
      <c r="G511" s="7"/>
      <c r="H511" s="124"/>
      <c r="I511" s="124"/>
      <c r="J511" s="7"/>
      <c r="K511" s="7"/>
      <c r="L511" s="7"/>
      <c r="M511" s="7"/>
      <c r="N511" s="7"/>
      <c r="O511" s="7"/>
      <c r="P511" s="7"/>
      <c r="Q511" s="7"/>
      <c r="R511" s="7"/>
      <c r="S511" s="7"/>
      <c r="T511" s="7"/>
      <c r="U511" s="7"/>
      <c r="V511" s="7"/>
      <c r="W511" s="7"/>
      <c r="X511" s="7"/>
      <c r="Y511" s="7"/>
      <c r="Z511" s="7"/>
      <c r="AA511" s="7"/>
      <c r="AB511" s="7"/>
      <c r="AC511" s="7"/>
    </row>
    <row r="512">
      <c r="A512" s="7"/>
      <c r="B512" s="7"/>
      <c r="C512" s="7"/>
      <c r="D512" s="1"/>
      <c r="E512" s="1"/>
      <c r="F512" s="1"/>
      <c r="G512" s="7"/>
      <c r="H512" s="124"/>
      <c r="I512" s="124"/>
      <c r="J512" s="7"/>
      <c r="K512" s="7"/>
      <c r="L512" s="7"/>
      <c r="M512" s="7"/>
      <c r="N512" s="7"/>
      <c r="O512" s="7"/>
      <c r="P512" s="7"/>
      <c r="Q512" s="7"/>
      <c r="R512" s="7"/>
      <c r="S512" s="7"/>
      <c r="T512" s="7"/>
      <c r="U512" s="7"/>
      <c r="V512" s="7"/>
      <c r="W512" s="7"/>
      <c r="X512" s="7"/>
      <c r="Y512" s="7"/>
      <c r="Z512" s="7"/>
      <c r="AA512" s="7"/>
      <c r="AB512" s="7"/>
      <c r="AC512" s="7"/>
    </row>
    <row r="513">
      <c r="A513" s="7"/>
      <c r="B513" s="7"/>
      <c r="C513" s="7"/>
      <c r="D513" s="1"/>
      <c r="E513" s="1"/>
      <c r="F513" s="1"/>
      <c r="G513" s="7"/>
      <c r="H513" s="124"/>
      <c r="I513" s="124"/>
      <c r="J513" s="7"/>
      <c r="K513" s="7"/>
      <c r="L513" s="7"/>
      <c r="M513" s="7"/>
      <c r="N513" s="7"/>
      <c r="O513" s="7"/>
      <c r="P513" s="7"/>
      <c r="Q513" s="7"/>
      <c r="R513" s="7"/>
      <c r="S513" s="7"/>
      <c r="T513" s="7"/>
      <c r="U513" s="7"/>
      <c r="V513" s="7"/>
      <c r="W513" s="7"/>
      <c r="X513" s="7"/>
      <c r="Y513" s="7"/>
      <c r="Z513" s="7"/>
      <c r="AA513" s="7"/>
      <c r="AB513" s="7"/>
      <c r="AC513" s="7"/>
    </row>
    <row r="514">
      <c r="A514" s="7"/>
      <c r="B514" s="7"/>
      <c r="C514" s="7"/>
      <c r="D514" s="1"/>
      <c r="E514" s="1"/>
      <c r="F514" s="1"/>
      <c r="G514" s="7"/>
      <c r="H514" s="124"/>
      <c r="I514" s="124"/>
      <c r="J514" s="7"/>
      <c r="K514" s="7"/>
      <c r="L514" s="7"/>
      <c r="M514" s="7"/>
      <c r="N514" s="7"/>
      <c r="O514" s="7"/>
      <c r="P514" s="7"/>
      <c r="Q514" s="7"/>
      <c r="R514" s="7"/>
      <c r="S514" s="7"/>
      <c r="T514" s="7"/>
      <c r="U514" s="7"/>
      <c r="V514" s="7"/>
      <c r="W514" s="7"/>
      <c r="X514" s="7"/>
      <c r="Y514" s="7"/>
      <c r="Z514" s="7"/>
      <c r="AA514" s="7"/>
      <c r="AB514" s="7"/>
      <c r="AC514" s="7"/>
    </row>
    <row r="515">
      <c r="A515" s="7"/>
      <c r="B515" s="7"/>
      <c r="C515" s="7"/>
      <c r="D515" s="1"/>
      <c r="E515" s="1"/>
      <c r="F515" s="1"/>
      <c r="G515" s="7"/>
      <c r="H515" s="124"/>
      <c r="I515" s="124"/>
      <c r="J515" s="7"/>
      <c r="K515" s="7"/>
      <c r="L515" s="7"/>
      <c r="M515" s="7"/>
      <c r="N515" s="7"/>
      <c r="O515" s="7"/>
      <c r="P515" s="7"/>
      <c r="Q515" s="7"/>
      <c r="R515" s="7"/>
      <c r="S515" s="7"/>
      <c r="T515" s="7"/>
      <c r="U515" s="7"/>
      <c r="V515" s="7"/>
      <c r="W515" s="7"/>
      <c r="X515" s="7"/>
      <c r="Y515" s="7"/>
      <c r="Z515" s="7"/>
      <c r="AA515" s="7"/>
      <c r="AB515" s="7"/>
      <c r="AC515" s="7"/>
    </row>
    <row r="516">
      <c r="A516" s="7"/>
      <c r="B516" s="7"/>
      <c r="C516" s="7"/>
      <c r="D516" s="1"/>
      <c r="E516" s="1"/>
      <c r="F516" s="1"/>
      <c r="G516" s="7"/>
      <c r="H516" s="124"/>
      <c r="I516" s="124"/>
      <c r="J516" s="7"/>
      <c r="K516" s="7"/>
      <c r="L516" s="7"/>
      <c r="M516" s="7"/>
      <c r="N516" s="7"/>
      <c r="O516" s="7"/>
      <c r="P516" s="7"/>
      <c r="Q516" s="7"/>
      <c r="R516" s="7"/>
      <c r="S516" s="7"/>
      <c r="T516" s="7"/>
      <c r="U516" s="7"/>
      <c r="V516" s="7"/>
      <c r="W516" s="7"/>
      <c r="X516" s="7"/>
      <c r="Y516" s="7"/>
      <c r="Z516" s="7"/>
      <c r="AA516" s="7"/>
      <c r="AB516" s="7"/>
      <c r="AC516" s="7"/>
    </row>
    <row r="517">
      <c r="A517" s="7"/>
      <c r="B517" s="7"/>
      <c r="C517" s="7"/>
      <c r="D517" s="1"/>
      <c r="E517" s="1"/>
      <c r="F517" s="1"/>
      <c r="G517" s="7"/>
      <c r="H517" s="124"/>
      <c r="I517" s="124"/>
      <c r="J517" s="7"/>
      <c r="K517" s="7"/>
      <c r="L517" s="7"/>
      <c r="M517" s="7"/>
      <c r="N517" s="7"/>
      <c r="O517" s="7"/>
      <c r="P517" s="7"/>
      <c r="Q517" s="7"/>
      <c r="R517" s="7"/>
      <c r="S517" s="7"/>
      <c r="T517" s="7"/>
      <c r="U517" s="7"/>
      <c r="V517" s="7"/>
      <c r="W517" s="7"/>
      <c r="X517" s="7"/>
      <c r="Y517" s="7"/>
      <c r="Z517" s="7"/>
      <c r="AA517" s="7"/>
      <c r="AB517" s="7"/>
      <c r="AC517" s="7"/>
    </row>
    <row r="518">
      <c r="A518" s="7"/>
      <c r="B518" s="7"/>
      <c r="C518" s="7"/>
      <c r="D518" s="1"/>
      <c r="E518" s="1"/>
      <c r="F518" s="1"/>
      <c r="G518" s="7"/>
      <c r="H518" s="124"/>
      <c r="I518" s="124"/>
      <c r="J518" s="7"/>
      <c r="K518" s="7"/>
      <c r="L518" s="7"/>
      <c r="M518" s="7"/>
      <c r="N518" s="7"/>
      <c r="O518" s="7"/>
      <c r="P518" s="7"/>
      <c r="Q518" s="7"/>
      <c r="R518" s="7"/>
      <c r="S518" s="7"/>
      <c r="T518" s="7"/>
      <c r="U518" s="7"/>
      <c r="V518" s="7"/>
      <c r="W518" s="7"/>
      <c r="X518" s="7"/>
      <c r="Y518" s="7"/>
      <c r="Z518" s="7"/>
      <c r="AA518" s="7"/>
      <c r="AB518" s="7"/>
      <c r="AC518" s="7"/>
    </row>
    <row r="519">
      <c r="A519" s="7"/>
      <c r="B519" s="7"/>
      <c r="C519" s="7"/>
      <c r="D519" s="1"/>
      <c r="E519" s="1"/>
      <c r="F519" s="1"/>
      <c r="G519" s="7"/>
      <c r="H519" s="124"/>
      <c r="I519" s="124"/>
      <c r="J519" s="7"/>
      <c r="K519" s="7"/>
      <c r="L519" s="7"/>
      <c r="M519" s="7"/>
      <c r="N519" s="7"/>
      <c r="O519" s="7"/>
      <c r="P519" s="7"/>
      <c r="Q519" s="7"/>
      <c r="R519" s="7"/>
      <c r="S519" s="7"/>
      <c r="T519" s="7"/>
      <c r="U519" s="7"/>
      <c r="V519" s="7"/>
      <c r="W519" s="7"/>
      <c r="X519" s="7"/>
      <c r="Y519" s="7"/>
      <c r="Z519" s="7"/>
      <c r="AA519" s="7"/>
      <c r="AB519" s="7"/>
      <c r="AC519" s="7"/>
    </row>
    <row r="520">
      <c r="A520" s="7"/>
      <c r="B520" s="7"/>
      <c r="C520" s="7"/>
      <c r="D520" s="1"/>
      <c r="E520" s="1"/>
      <c r="F520" s="1"/>
      <c r="G520" s="7"/>
      <c r="H520" s="124"/>
      <c r="I520" s="124"/>
      <c r="J520" s="7"/>
      <c r="K520" s="7"/>
      <c r="L520" s="7"/>
      <c r="M520" s="7"/>
      <c r="N520" s="7"/>
      <c r="O520" s="7"/>
      <c r="P520" s="7"/>
      <c r="Q520" s="7"/>
      <c r="R520" s="7"/>
      <c r="S520" s="7"/>
      <c r="T520" s="7"/>
      <c r="U520" s="7"/>
      <c r="V520" s="7"/>
      <c r="W520" s="7"/>
      <c r="X520" s="7"/>
      <c r="Y520" s="7"/>
      <c r="Z520" s="7"/>
      <c r="AA520" s="7"/>
      <c r="AB520" s="7"/>
      <c r="AC520" s="7"/>
    </row>
    <row r="521">
      <c r="A521" s="7"/>
      <c r="B521" s="7"/>
      <c r="C521" s="7"/>
      <c r="D521" s="1"/>
      <c r="E521" s="1"/>
      <c r="F521" s="1"/>
      <c r="G521" s="7"/>
      <c r="H521" s="124"/>
      <c r="I521" s="124"/>
      <c r="J521" s="7"/>
      <c r="K521" s="7"/>
      <c r="L521" s="7"/>
      <c r="M521" s="7"/>
      <c r="N521" s="7"/>
      <c r="O521" s="7"/>
      <c r="P521" s="7"/>
      <c r="Q521" s="7"/>
      <c r="R521" s="7"/>
      <c r="S521" s="7"/>
      <c r="T521" s="7"/>
      <c r="U521" s="7"/>
      <c r="V521" s="7"/>
      <c r="W521" s="7"/>
      <c r="X521" s="7"/>
      <c r="Y521" s="7"/>
      <c r="Z521" s="7"/>
      <c r="AA521" s="7"/>
      <c r="AB521" s="7"/>
      <c r="AC521" s="7"/>
    </row>
    <row r="522">
      <c r="A522" s="7"/>
      <c r="B522" s="7"/>
      <c r="C522" s="7"/>
      <c r="D522" s="1"/>
      <c r="E522" s="1"/>
      <c r="F522" s="1"/>
      <c r="G522" s="7"/>
      <c r="H522" s="124"/>
      <c r="I522" s="124"/>
      <c r="J522" s="7"/>
      <c r="K522" s="7"/>
      <c r="L522" s="7"/>
      <c r="M522" s="7"/>
      <c r="N522" s="7"/>
      <c r="O522" s="7"/>
      <c r="P522" s="7"/>
      <c r="Q522" s="7"/>
      <c r="R522" s="7"/>
      <c r="S522" s="7"/>
      <c r="T522" s="7"/>
      <c r="U522" s="7"/>
      <c r="V522" s="7"/>
      <c r="W522" s="7"/>
      <c r="X522" s="7"/>
      <c r="Y522" s="7"/>
      <c r="Z522" s="7"/>
      <c r="AA522" s="7"/>
      <c r="AB522" s="7"/>
      <c r="AC522" s="7"/>
    </row>
    <row r="523">
      <c r="A523" s="7"/>
      <c r="B523" s="7"/>
      <c r="C523" s="7"/>
      <c r="D523" s="1"/>
      <c r="E523" s="1"/>
      <c r="F523" s="1"/>
      <c r="G523" s="7"/>
      <c r="H523" s="124"/>
      <c r="I523" s="124"/>
      <c r="J523" s="7"/>
      <c r="K523" s="7"/>
      <c r="L523" s="7"/>
      <c r="M523" s="7"/>
      <c r="N523" s="7"/>
      <c r="O523" s="7"/>
      <c r="P523" s="7"/>
      <c r="Q523" s="7"/>
      <c r="R523" s="7"/>
      <c r="S523" s="7"/>
      <c r="T523" s="7"/>
      <c r="U523" s="7"/>
      <c r="V523" s="7"/>
      <c r="W523" s="7"/>
      <c r="X523" s="7"/>
      <c r="Y523" s="7"/>
      <c r="Z523" s="7"/>
      <c r="AA523" s="7"/>
      <c r="AB523" s="7"/>
      <c r="AC523" s="7"/>
    </row>
    <row r="524">
      <c r="A524" s="7"/>
      <c r="B524" s="7"/>
      <c r="C524" s="7"/>
      <c r="D524" s="1"/>
      <c r="E524" s="1"/>
      <c r="F524" s="1"/>
      <c r="G524" s="7"/>
      <c r="H524" s="124"/>
      <c r="I524" s="124"/>
      <c r="J524" s="7"/>
      <c r="K524" s="7"/>
      <c r="L524" s="7"/>
      <c r="M524" s="7"/>
      <c r="N524" s="7"/>
      <c r="O524" s="7"/>
      <c r="P524" s="7"/>
      <c r="Q524" s="7"/>
      <c r="R524" s="7"/>
      <c r="S524" s="7"/>
      <c r="T524" s="7"/>
      <c r="U524" s="7"/>
      <c r="V524" s="7"/>
      <c r="W524" s="7"/>
      <c r="X524" s="7"/>
      <c r="Y524" s="7"/>
      <c r="Z524" s="7"/>
      <c r="AA524" s="7"/>
      <c r="AB524" s="7"/>
      <c r="AC524" s="7"/>
    </row>
    <row r="525">
      <c r="A525" s="7"/>
      <c r="B525" s="7"/>
      <c r="C525" s="7"/>
      <c r="D525" s="1"/>
      <c r="E525" s="1"/>
      <c r="F525" s="1"/>
      <c r="G525" s="7"/>
      <c r="H525" s="124"/>
      <c r="I525" s="124"/>
      <c r="J525" s="7"/>
      <c r="K525" s="7"/>
      <c r="L525" s="7"/>
      <c r="M525" s="7"/>
      <c r="N525" s="7"/>
      <c r="O525" s="7"/>
      <c r="P525" s="7"/>
      <c r="Q525" s="7"/>
      <c r="R525" s="7"/>
      <c r="S525" s="7"/>
      <c r="T525" s="7"/>
      <c r="U525" s="7"/>
      <c r="V525" s="7"/>
      <c r="W525" s="7"/>
      <c r="X525" s="7"/>
      <c r="Y525" s="7"/>
      <c r="Z525" s="7"/>
      <c r="AA525" s="7"/>
      <c r="AB525" s="7"/>
      <c r="AC525" s="7"/>
    </row>
    <row r="526">
      <c r="A526" s="7"/>
      <c r="B526" s="7"/>
      <c r="C526" s="7"/>
      <c r="D526" s="1"/>
      <c r="E526" s="1"/>
      <c r="F526" s="1"/>
      <c r="G526" s="7"/>
      <c r="H526" s="124"/>
      <c r="I526" s="124"/>
      <c r="J526" s="7"/>
      <c r="K526" s="7"/>
      <c r="L526" s="7"/>
      <c r="M526" s="7"/>
      <c r="N526" s="7"/>
      <c r="O526" s="7"/>
      <c r="P526" s="7"/>
      <c r="Q526" s="7"/>
      <c r="R526" s="7"/>
      <c r="S526" s="7"/>
      <c r="T526" s="7"/>
      <c r="U526" s="7"/>
      <c r="V526" s="7"/>
      <c r="W526" s="7"/>
      <c r="X526" s="7"/>
      <c r="Y526" s="7"/>
      <c r="Z526" s="7"/>
      <c r="AA526" s="7"/>
      <c r="AB526" s="7"/>
      <c r="AC526" s="7"/>
    </row>
    <row r="527">
      <c r="A527" s="7"/>
      <c r="B527" s="7"/>
      <c r="C527" s="7"/>
      <c r="D527" s="1"/>
      <c r="E527" s="1"/>
      <c r="F527" s="1"/>
      <c r="G527" s="7"/>
      <c r="H527" s="124"/>
      <c r="I527" s="124"/>
      <c r="J527" s="7"/>
      <c r="K527" s="7"/>
      <c r="L527" s="7"/>
      <c r="M527" s="7"/>
      <c r="N527" s="7"/>
      <c r="O527" s="7"/>
      <c r="P527" s="7"/>
      <c r="Q527" s="7"/>
      <c r="R527" s="7"/>
      <c r="S527" s="7"/>
      <c r="T527" s="7"/>
      <c r="U527" s="7"/>
      <c r="V527" s="7"/>
      <c r="W527" s="7"/>
      <c r="X527" s="7"/>
      <c r="Y527" s="7"/>
      <c r="Z527" s="7"/>
      <c r="AA527" s="7"/>
      <c r="AB527" s="7"/>
      <c r="AC527" s="7"/>
    </row>
    <row r="528">
      <c r="A528" s="7"/>
      <c r="B528" s="7"/>
      <c r="C528" s="7"/>
      <c r="D528" s="1"/>
      <c r="E528" s="1"/>
      <c r="F528" s="1"/>
      <c r="G528" s="7"/>
      <c r="H528" s="124"/>
      <c r="I528" s="124"/>
      <c r="J528" s="7"/>
      <c r="K528" s="7"/>
      <c r="L528" s="7"/>
      <c r="M528" s="7"/>
      <c r="N528" s="7"/>
      <c r="O528" s="7"/>
      <c r="P528" s="7"/>
      <c r="Q528" s="7"/>
      <c r="R528" s="7"/>
      <c r="S528" s="7"/>
      <c r="T528" s="7"/>
      <c r="U528" s="7"/>
      <c r="V528" s="7"/>
      <c r="W528" s="7"/>
      <c r="X528" s="7"/>
      <c r="Y528" s="7"/>
      <c r="Z528" s="7"/>
      <c r="AA528" s="7"/>
      <c r="AB528" s="7"/>
      <c r="AC528" s="7"/>
    </row>
    <row r="529">
      <c r="A529" s="7"/>
      <c r="B529" s="7"/>
      <c r="C529" s="7"/>
      <c r="D529" s="1"/>
      <c r="E529" s="1"/>
      <c r="F529" s="1"/>
      <c r="G529" s="7"/>
      <c r="H529" s="124"/>
      <c r="I529" s="124"/>
      <c r="J529" s="7"/>
      <c r="K529" s="7"/>
      <c r="L529" s="7"/>
      <c r="M529" s="7"/>
      <c r="N529" s="7"/>
      <c r="O529" s="7"/>
      <c r="P529" s="7"/>
      <c r="Q529" s="7"/>
      <c r="R529" s="7"/>
      <c r="S529" s="7"/>
      <c r="T529" s="7"/>
      <c r="U529" s="7"/>
      <c r="V529" s="7"/>
      <c r="W529" s="7"/>
      <c r="X529" s="7"/>
      <c r="Y529" s="7"/>
      <c r="Z529" s="7"/>
      <c r="AA529" s="7"/>
      <c r="AB529" s="7"/>
      <c r="AC529" s="7"/>
    </row>
    <row r="530">
      <c r="A530" s="7"/>
      <c r="B530" s="7"/>
      <c r="C530" s="7"/>
      <c r="D530" s="1"/>
      <c r="E530" s="1"/>
      <c r="F530" s="1"/>
      <c r="G530" s="7"/>
      <c r="H530" s="124"/>
      <c r="I530" s="124"/>
      <c r="J530" s="7"/>
      <c r="K530" s="7"/>
      <c r="L530" s="7"/>
      <c r="M530" s="7"/>
      <c r="N530" s="7"/>
      <c r="O530" s="7"/>
      <c r="P530" s="7"/>
      <c r="Q530" s="7"/>
      <c r="R530" s="7"/>
      <c r="S530" s="7"/>
      <c r="T530" s="7"/>
      <c r="U530" s="7"/>
      <c r="V530" s="7"/>
      <c r="W530" s="7"/>
      <c r="X530" s="7"/>
      <c r="Y530" s="7"/>
      <c r="Z530" s="7"/>
      <c r="AA530" s="7"/>
      <c r="AB530" s="7"/>
      <c r="AC530" s="7"/>
    </row>
    <row r="531">
      <c r="A531" s="7"/>
      <c r="B531" s="7"/>
      <c r="C531" s="7"/>
      <c r="D531" s="1"/>
      <c r="E531" s="1"/>
      <c r="F531" s="1"/>
      <c r="G531" s="7"/>
      <c r="H531" s="124"/>
      <c r="I531" s="124"/>
      <c r="J531" s="7"/>
      <c r="K531" s="7"/>
      <c r="L531" s="7"/>
      <c r="M531" s="7"/>
      <c r="N531" s="7"/>
      <c r="O531" s="7"/>
      <c r="P531" s="7"/>
      <c r="Q531" s="7"/>
      <c r="R531" s="7"/>
      <c r="S531" s="7"/>
      <c r="T531" s="7"/>
      <c r="U531" s="7"/>
      <c r="V531" s="7"/>
      <c r="W531" s="7"/>
      <c r="X531" s="7"/>
      <c r="Y531" s="7"/>
      <c r="Z531" s="7"/>
      <c r="AA531" s="7"/>
      <c r="AB531" s="7"/>
      <c r="AC531" s="7"/>
    </row>
    <row r="532">
      <c r="A532" s="7"/>
      <c r="B532" s="7"/>
      <c r="C532" s="7"/>
      <c r="D532" s="1"/>
      <c r="E532" s="1"/>
      <c r="F532" s="1"/>
      <c r="G532" s="7"/>
      <c r="H532" s="124"/>
      <c r="I532" s="124"/>
      <c r="J532" s="7"/>
      <c r="K532" s="7"/>
      <c r="L532" s="7"/>
      <c r="M532" s="7"/>
      <c r="N532" s="7"/>
      <c r="O532" s="7"/>
      <c r="P532" s="7"/>
      <c r="Q532" s="7"/>
      <c r="R532" s="7"/>
      <c r="S532" s="7"/>
      <c r="T532" s="7"/>
      <c r="U532" s="7"/>
      <c r="V532" s="7"/>
      <c r="W532" s="7"/>
      <c r="X532" s="7"/>
      <c r="Y532" s="7"/>
      <c r="Z532" s="7"/>
      <c r="AA532" s="7"/>
      <c r="AB532" s="7"/>
      <c r="AC532" s="7"/>
    </row>
    <row r="533">
      <c r="A533" s="7"/>
      <c r="B533" s="7"/>
      <c r="C533" s="7"/>
      <c r="D533" s="1"/>
      <c r="E533" s="1"/>
      <c r="F533" s="1"/>
      <c r="G533" s="7"/>
      <c r="H533" s="124"/>
      <c r="I533" s="124"/>
      <c r="J533" s="7"/>
      <c r="K533" s="7"/>
      <c r="L533" s="7"/>
      <c r="M533" s="7"/>
      <c r="N533" s="7"/>
      <c r="O533" s="7"/>
      <c r="P533" s="7"/>
      <c r="Q533" s="7"/>
      <c r="R533" s="7"/>
      <c r="S533" s="7"/>
      <c r="T533" s="7"/>
      <c r="U533" s="7"/>
      <c r="V533" s="7"/>
      <c r="W533" s="7"/>
      <c r="X533" s="7"/>
      <c r="Y533" s="7"/>
      <c r="Z533" s="7"/>
      <c r="AA533" s="7"/>
      <c r="AB533" s="7"/>
      <c r="AC533" s="7"/>
    </row>
    <row r="534">
      <c r="A534" s="7"/>
      <c r="B534" s="7"/>
      <c r="C534" s="7"/>
      <c r="D534" s="1"/>
      <c r="E534" s="1"/>
      <c r="F534" s="1"/>
      <c r="G534" s="7"/>
      <c r="H534" s="124"/>
      <c r="I534" s="124"/>
      <c r="J534" s="7"/>
      <c r="K534" s="7"/>
      <c r="L534" s="7"/>
      <c r="M534" s="7"/>
      <c r="N534" s="7"/>
      <c r="O534" s="7"/>
      <c r="P534" s="7"/>
      <c r="Q534" s="7"/>
      <c r="R534" s="7"/>
      <c r="S534" s="7"/>
      <c r="T534" s="7"/>
      <c r="U534" s="7"/>
      <c r="V534" s="7"/>
      <c r="W534" s="7"/>
      <c r="X534" s="7"/>
      <c r="Y534" s="7"/>
      <c r="Z534" s="7"/>
      <c r="AA534" s="7"/>
      <c r="AB534" s="7"/>
      <c r="AC534" s="7"/>
    </row>
    <row r="535">
      <c r="A535" s="7"/>
      <c r="B535" s="7"/>
      <c r="C535" s="7"/>
      <c r="D535" s="1"/>
      <c r="E535" s="1"/>
      <c r="F535" s="1"/>
      <c r="G535" s="7"/>
      <c r="H535" s="124"/>
      <c r="I535" s="124"/>
      <c r="J535" s="7"/>
      <c r="K535" s="7"/>
      <c r="L535" s="7"/>
      <c r="M535" s="7"/>
      <c r="N535" s="7"/>
      <c r="O535" s="7"/>
      <c r="P535" s="7"/>
      <c r="Q535" s="7"/>
      <c r="R535" s="7"/>
      <c r="S535" s="7"/>
      <c r="T535" s="7"/>
      <c r="U535" s="7"/>
      <c r="V535" s="7"/>
      <c r="W535" s="7"/>
      <c r="X535" s="7"/>
      <c r="Y535" s="7"/>
      <c r="Z535" s="7"/>
      <c r="AA535" s="7"/>
      <c r="AB535" s="7"/>
      <c r="AC535" s="7"/>
    </row>
    <row r="536">
      <c r="A536" s="7"/>
      <c r="B536" s="7"/>
      <c r="C536" s="7"/>
      <c r="D536" s="1"/>
      <c r="E536" s="1"/>
      <c r="F536" s="1"/>
      <c r="G536" s="7"/>
      <c r="H536" s="124"/>
      <c r="I536" s="124"/>
      <c r="J536" s="7"/>
      <c r="K536" s="7"/>
      <c r="L536" s="7"/>
      <c r="M536" s="7"/>
      <c r="N536" s="7"/>
      <c r="O536" s="7"/>
      <c r="P536" s="7"/>
      <c r="Q536" s="7"/>
      <c r="R536" s="7"/>
      <c r="S536" s="7"/>
      <c r="T536" s="7"/>
      <c r="U536" s="7"/>
      <c r="V536" s="7"/>
      <c r="W536" s="7"/>
      <c r="X536" s="7"/>
      <c r="Y536" s="7"/>
      <c r="Z536" s="7"/>
      <c r="AA536" s="7"/>
      <c r="AB536" s="7"/>
      <c r="AC536" s="7"/>
    </row>
    <row r="537">
      <c r="A537" s="7"/>
      <c r="B537" s="7"/>
      <c r="C537" s="7"/>
      <c r="D537" s="1"/>
      <c r="E537" s="1"/>
      <c r="F537" s="1"/>
      <c r="G537" s="7"/>
      <c r="H537" s="124"/>
      <c r="I537" s="124"/>
      <c r="J537" s="7"/>
      <c r="K537" s="7"/>
      <c r="L537" s="7"/>
      <c r="M537" s="7"/>
      <c r="N537" s="7"/>
      <c r="O537" s="7"/>
      <c r="P537" s="7"/>
      <c r="Q537" s="7"/>
      <c r="R537" s="7"/>
      <c r="S537" s="7"/>
      <c r="T537" s="7"/>
      <c r="U537" s="7"/>
      <c r="V537" s="7"/>
      <c r="W537" s="7"/>
      <c r="X537" s="7"/>
      <c r="Y537" s="7"/>
      <c r="Z537" s="7"/>
      <c r="AA537" s="7"/>
      <c r="AB537" s="7"/>
      <c r="AC537" s="7"/>
    </row>
    <row r="538">
      <c r="A538" s="7"/>
      <c r="B538" s="7"/>
      <c r="C538" s="7"/>
      <c r="D538" s="1"/>
      <c r="E538" s="1"/>
      <c r="F538" s="1"/>
      <c r="G538" s="7"/>
      <c r="H538" s="124"/>
      <c r="I538" s="124"/>
      <c r="J538" s="7"/>
      <c r="K538" s="7"/>
      <c r="L538" s="7"/>
      <c r="M538" s="7"/>
      <c r="N538" s="7"/>
      <c r="O538" s="7"/>
      <c r="P538" s="7"/>
      <c r="Q538" s="7"/>
      <c r="R538" s="7"/>
      <c r="S538" s="7"/>
      <c r="T538" s="7"/>
      <c r="U538" s="7"/>
      <c r="V538" s="7"/>
      <c r="W538" s="7"/>
      <c r="X538" s="7"/>
      <c r="Y538" s="7"/>
      <c r="Z538" s="7"/>
      <c r="AA538" s="7"/>
      <c r="AB538" s="7"/>
      <c r="AC538" s="7"/>
    </row>
    <row r="539">
      <c r="A539" s="7"/>
      <c r="B539" s="7"/>
      <c r="C539" s="7"/>
      <c r="D539" s="1"/>
      <c r="E539" s="1"/>
      <c r="F539" s="1"/>
      <c r="G539" s="7"/>
      <c r="H539" s="124"/>
      <c r="I539" s="124"/>
      <c r="J539" s="7"/>
      <c r="K539" s="7"/>
      <c r="L539" s="7"/>
      <c r="M539" s="7"/>
      <c r="N539" s="7"/>
      <c r="O539" s="7"/>
      <c r="P539" s="7"/>
      <c r="Q539" s="7"/>
      <c r="R539" s="7"/>
      <c r="S539" s="7"/>
      <c r="T539" s="7"/>
      <c r="U539" s="7"/>
      <c r="V539" s="7"/>
      <c r="W539" s="7"/>
      <c r="X539" s="7"/>
      <c r="Y539" s="7"/>
      <c r="Z539" s="7"/>
      <c r="AA539" s="7"/>
      <c r="AB539" s="7"/>
      <c r="AC539" s="7"/>
    </row>
    <row r="540">
      <c r="A540" s="7"/>
      <c r="B540" s="7"/>
      <c r="C540" s="7"/>
      <c r="D540" s="1"/>
      <c r="E540" s="1"/>
      <c r="F540" s="1"/>
      <c r="G540" s="7"/>
      <c r="H540" s="124"/>
      <c r="I540" s="124"/>
      <c r="J540" s="7"/>
      <c r="K540" s="7"/>
      <c r="L540" s="7"/>
      <c r="M540" s="7"/>
      <c r="N540" s="7"/>
      <c r="O540" s="7"/>
      <c r="P540" s="7"/>
      <c r="Q540" s="7"/>
      <c r="R540" s="7"/>
      <c r="S540" s="7"/>
      <c r="T540" s="7"/>
      <c r="U540" s="7"/>
      <c r="V540" s="7"/>
      <c r="W540" s="7"/>
      <c r="X540" s="7"/>
      <c r="Y540" s="7"/>
      <c r="Z540" s="7"/>
      <c r="AA540" s="7"/>
      <c r="AB540" s="7"/>
      <c r="AC540" s="7"/>
    </row>
    <row r="541">
      <c r="A541" s="7"/>
      <c r="B541" s="7"/>
      <c r="C541" s="7"/>
      <c r="D541" s="1"/>
      <c r="E541" s="1"/>
      <c r="F541" s="1"/>
      <c r="G541" s="7"/>
      <c r="H541" s="124"/>
      <c r="I541" s="124"/>
      <c r="J541" s="7"/>
      <c r="K541" s="7"/>
      <c r="L541" s="7"/>
      <c r="M541" s="7"/>
      <c r="N541" s="7"/>
      <c r="O541" s="7"/>
      <c r="P541" s="7"/>
      <c r="Q541" s="7"/>
      <c r="R541" s="7"/>
      <c r="S541" s="7"/>
      <c r="T541" s="7"/>
      <c r="U541" s="7"/>
      <c r="V541" s="7"/>
      <c r="W541" s="7"/>
      <c r="X541" s="7"/>
      <c r="Y541" s="7"/>
      <c r="Z541" s="7"/>
      <c r="AA541" s="7"/>
      <c r="AB541" s="7"/>
      <c r="AC541" s="7"/>
    </row>
    <row r="542">
      <c r="A542" s="7"/>
      <c r="B542" s="7"/>
      <c r="C542" s="7"/>
      <c r="D542" s="1"/>
      <c r="E542" s="1"/>
      <c r="F542" s="1"/>
      <c r="G542" s="7"/>
      <c r="H542" s="124"/>
      <c r="I542" s="124"/>
      <c r="J542" s="7"/>
      <c r="K542" s="7"/>
      <c r="L542" s="7"/>
      <c r="M542" s="7"/>
      <c r="N542" s="7"/>
      <c r="O542" s="7"/>
      <c r="P542" s="7"/>
      <c r="Q542" s="7"/>
      <c r="R542" s="7"/>
      <c r="S542" s="7"/>
      <c r="T542" s="7"/>
      <c r="U542" s="7"/>
      <c r="V542" s="7"/>
      <c r="W542" s="7"/>
      <c r="X542" s="7"/>
      <c r="Y542" s="7"/>
      <c r="Z542" s="7"/>
      <c r="AA542" s="7"/>
      <c r="AB542" s="7"/>
      <c r="AC542" s="7"/>
    </row>
    <row r="543">
      <c r="A543" s="7"/>
      <c r="B543" s="7"/>
      <c r="C543" s="7"/>
      <c r="D543" s="1"/>
      <c r="E543" s="1"/>
      <c r="F543" s="1"/>
      <c r="G543" s="7"/>
      <c r="H543" s="124"/>
      <c r="I543" s="124"/>
      <c r="J543" s="7"/>
      <c r="K543" s="7"/>
      <c r="L543" s="7"/>
      <c r="M543" s="7"/>
      <c r="N543" s="7"/>
      <c r="O543" s="7"/>
      <c r="P543" s="7"/>
      <c r="Q543" s="7"/>
      <c r="R543" s="7"/>
      <c r="S543" s="7"/>
      <c r="T543" s="7"/>
      <c r="U543" s="7"/>
      <c r="V543" s="7"/>
      <c r="W543" s="7"/>
      <c r="X543" s="7"/>
      <c r="Y543" s="7"/>
      <c r="Z543" s="7"/>
      <c r="AA543" s="7"/>
      <c r="AB543" s="7"/>
      <c r="AC543" s="7"/>
    </row>
    <row r="544">
      <c r="A544" s="7"/>
      <c r="B544" s="7"/>
      <c r="C544" s="7"/>
      <c r="D544" s="1"/>
      <c r="E544" s="1"/>
      <c r="F544" s="1"/>
      <c r="G544" s="7"/>
      <c r="H544" s="124"/>
      <c r="I544" s="124"/>
      <c r="J544" s="7"/>
      <c r="K544" s="7"/>
      <c r="L544" s="7"/>
      <c r="M544" s="7"/>
      <c r="N544" s="7"/>
      <c r="O544" s="7"/>
      <c r="P544" s="7"/>
      <c r="Q544" s="7"/>
      <c r="R544" s="7"/>
      <c r="S544" s="7"/>
      <c r="T544" s="7"/>
      <c r="U544" s="7"/>
      <c r="V544" s="7"/>
      <c r="W544" s="7"/>
      <c r="X544" s="7"/>
      <c r="Y544" s="7"/>
      <c r="Z544" s="7"/>
      <c r="AA544" s="7"/>
      <c r="AB544" s="7"/>
      <c r="AC544" s="7"/>
    </row>
    <row r="545">
      <c r="A545" s="7"/>
      <c r="B545" s="7"/>
      <c r="C545" s="7"/>
      <c r="D545" s="1"/>
      <c r="E545" s="1"/>
      <c r="F545" s="1"/>
      <c r="G545" s="7"/>
      <c r="H545" s="124"/>
      <c r="I545" s="124"/>
      <c r="J545" s="7"/>
      <c r="K545" s="7"/>
      <c r="L545" s="7"/>
      <c r="M545" s="7"/>
      <c r="N545" s="7"/>
      <c r="O545" s="7"/>
      <c r="P545" s="7"/>
      <c r="Q545" s="7"/>
      <c r="R545" s="7"/>
      <c r="S545" s="7"/>
      <c r="T545" s="7"/>
      <c r="U545" s="7"/>
      <c r="V545" s="7"/>
      <c r="W545" s="7"/>
      <c r="X545" s="7"/>
      <c r="Y545" s="7"/>
      <c r="Z545" s="7"/>
      <c r="AA545" s="7"/>
      <c r="AB545" s="7"/>
      <c r="AC545" s="7"/>
    </row>
    <row r="546">
      <c r="A546" s="7"/>
      <c r="B546" s="7"/>
      <c r="C546" s="7"/>
      <c r="D546" s="1"/>
      <c r="E546" s="1"/>
      <c r="F546" s="1"/>
      <c r="G546" s="7"/>
      <c r="H546" s="124"/>
      <c r="I546" s="124"/>
      <c r="J546" s="7"/>
      <c r="K546" s="7"/>
      <c r="L546" s="7"/>
      <c r="M546" s="7"/>
      <c r="N546" s="7"/>
      <c r="O546" s="7"/>
      <c r="P546" s="7"/>
      <c r="Q546" s="7"/>
      <c r="R546" s="7"/>
      <c r="S546" s="7"/>
      <c r="T546" s="7"/>
      <c r="U546" s="7"/>
      <c r="V546" s="7"/>
      <c r="W546" s="7"/>
      <c r="X546" s="7"/>
      <c r="Y546" s="7"/>
      <c r="Z546" s="7"/>
      <c r="AA546" s="7"/>
      <c r="AB546" s="7"/>
      <c r="AC546" s="7"/>
    </row>
    <row r="547">
      <c r="A547" s="7"/>
      <c r="B547" s="7"/>
      <c r="C547" s="7"/>
      <c r="D547" s="1"/>
      <c r="E547" s="1"/>
      <c r="F547" s="1"/>
      <c r="G547" s="7"/>
      <c r="H547" s="124"/>
      <c r="I547" s="124"/>
      <c r="J547" s="7"/>
      <c r="K547" s="7"/>
      <c r="L547" s="7"/>
      <c r="M547" s="7"/>
      <c r="N547" s="7"/>
      <c r="O547" s="7"/>
      <c r="P547" s="7"/>
      <c r="Q547" s="7"/>
      <c r="R547" s="7"/>
      <c r="S547" s="7"/>
      <c r="T547" s="7"/>
      <c r="U547" s="7"/>
      <c r="V547" s="7"/>
      <c r="W547" s="7"/>
      <c r="X547" s="7"/>
      <c r="Y547" s="7"/>
      <c r="Z547" s="7"/>
      <c r="AA547" s="7"/>
      <c r="AB547" s="7"/>
      <c r="AC547" s="7"/>
    </row>
    <row r="548">
      <c r="A548" s="7"/>
      <c r="B548" s="7"/>
      <c r="C548" s="7"/>
      <c r="D548" s="1"/>
      <c r="E548" s="1"/>
      <c r="F548" s="1"/>
      <c r="G548" s="7"/>
      <c r="H548" s="124"/>
      <c r="I548" s="124"/>
      <c r="J548" s="7"/>
      <c r="K548" s="7"/>
      <c r="L548" s="7"/>
      <c r="M548" s="7"/>
      <c r="N548" s="7"/>
      <c r="O548" s="7"/>
      <c r="P548" s="7"/>
      <c r="Q548" s="7"/>
      <c r="R548" s="7"/>
      <c r="S548" s="7"/>
      <c r="T548" s="7"/>
      <c r="U548" s="7"/>
      <c r="V548" s="7"/>
      <c r="W548" s="7"/>
      <c r="X548" s="7"/>
      <c r="Y548" s="7"/>
      <c r="Z548" s="7"/>
      <c r="AA548" s="7"/>
      <c r="AB548" s="7"/>
      <c r="AC548" s="7"/>
    </row>
    <row r="549">
      <c r="A549" s="7"/>
      <c r="B549" s="7"/>
      <c r="C549" s="7"/>
      <c r="D549" s="1"/>
      <c r="E549" s="1"/>
      <c r="F549" s="1"/>
      <c r="G549" s="7"/>
      <c r="H549" s="124"/>
      <c r="I549" s="124"/>
      <c r="J549" s="7"/>
      <c r="K549" s="7"/>
      <c r="L549" s="7"/>
      <c r="M549" s="7"/>
      <c r="N549" s="7"/>
      <c r="O549" s="7"/>
      <c r="P549" s="7"/>
      <c r="Q549" s="7"/>
      <c r="R549" s="7"/>
      <c r="S549" s="7"/>
      <c r="T549" s="7"/>
      <c r="U549" s="7"/>
      <c r="V549" s="7"/>
      <c r="W549" s="7"/>
      <c r="X549" s="7"/>
      <c r="Y549" s="7"/>
      <c r="Z549" s="7"/>
      <c r="AA549" s="7"/>
      <c r="AB549" s="7"/>
      <c r="AC549" s="7"/>
    </row>
    <row r="550">
      <c r="A550" s="7"/>
      <c r="B550" s="7"/>
      <c r="C550" s="7"/>
      <c r="D550" s="1"/>
      <c r="E550" s="1"/>
      <c r="F550" s="1"/>
      <c r="G550" s="7"/>
      <c r="H550" s="124"/>
      <c r="I550" s="124"/>
      <c r="J550" s="7"/>
      <c r="K550" s="7"/>
      <c r="L550" s="7"/>
      <c r="M550" s="7"/>
      <c r="N550" s="7"/>
      <c r="O550" s="7"/>
      <c r="P550" s="7"/>
      <c r="Q550" s="7"/>
      <c r="R550" s="7"/>
      <c r="S550" s="7"/>
      <c r="T550" s="7"/>
      <c r="U550" s="7"/>
      <c r="V550" s="7"/>
      <c r="W550" s="7"/>
      <c r="X550" s="7"/>
      <c r="Y550" s="7"/>
      <c r="Z550" s="7"/>
      <c r="AA550" s="7"/>
      <c r="AB550" s="7"/>
      <c r="AC550" s="7"/>
    </row>
    <row r="551">
      <c r="A551" s="7"/>
      <c r="B551" s="7"/>
      <c r="C551" s="7"/>
      <c r="D551" s="1"/>
      <c r="E551" s="1"/>
      <c r="F551" s="1"/>
      <c r="G551" s="7"/>
      <c r="H551" s="124"/>
      <c r="I551" s="124"/>
      <c r="J551" s="7"/>
      <c r="K551" s="7"/>
      <c r="L551" s="7"/>
      <c r="M551" s="7"/>
      <c r="N551" s="7"/>
      <c r="O551" s="7"/>
      <c r="P551" s="7"/>
      <c r="Q551" s="7"/>
      <c r="R551" s="7"/>
      <c r="S551" s="7"/>
      <c r="T551" s="7"/>
      <c r="U551" s="7"/>
      <c r="V551" s="7"/>
      <c r="W551" s="7"/>
      <c r="X551" s="7"/>
      <c r="Y551" s="7"/>
      <c r="Z551" s="7"/>
      <c r="AA551" s="7"/>
      <c r="AB551" s="7"/>
      <c r="AC551" s="7"/>
    </row>
    <row r="552">
      <c r="A552" s="7"/>
      <c r="B552" s="7"/>
      <c r="C552" s="7"/>
      <c r="D552" s="1"/>
      <c r="E552" s="1"/>
      <c r="F552" s="1"/>
      <c r="G552" s="7"/>
      <c r="H552" s="124"/>
      <c r="I552" s="124"/>
      <c r="J552" s="7"/>
      <c r="K552" s="7"/>
      <c r="L552" s="7"/>
      <c r="M552" s="7"/>
      <c r="N552" s="7"/>
      <c r="O552" s="7"/>
      <c r="P552" s="7"/>
      <c r="Q552" s="7"/>
      <c r="R552" s="7"/>
      <c r="S552" s="7"/>
      <c r="T552" s="7"/>
      <c r="U552" s="7"/>
      <c r="V552" s="7"/>
      <c r="W552" s="7"/>
      <c r="X552" s="7"/>
      <c r="Y552" s="7"/>
      <c r="Z552" s="7"/>
      <c r="AA552" s="7"/>
      <c r="AB552" s="7"/>
      <c r="AC552" s="7"/>
    </row>
    <row r="553">
      <c r="A553" s="7"/>
      <c r="B553" s="7"/>
      <c r="C553" s="7"/>
      <c r="D553" s="1"/>
      <c r="E553" s="1"/>
      <c r="F553" s="1"/>
      <c r="G553" s="7"/>
      <c r="H553" s="124"/>
      <c r="I553" s="124"/>
      <c r="J553" s="7"/>
      <c r="K553" s="7"/>
      <c r="L553" s="7"/>
      <c r="M553" s="7"/>
      <c r="N553" s="7"/>
      <c r="O553" s="7"/>
      <c r="P553" s="7"/>
      <c r="Q553" s="7"/>
      <c r="R553" s="7"/>
      <c r="S553" s="7"/>
      <c r="T553" s="7"/>
      <c r="U553" s="7"/>
      <c r="V553" s="7"/>
      <c r="W553" s="7"/>
      <c r="X553" s="7"/>
      <c r="Y553" s="7"/>
      <c r="Z553" s="7"/>
      <c r="AA553" s="7"/>
      <c r="AB553" s="7"/>
      <c r="AC553" s="7"/>
    </row>
    <row r="554">
      <c r="A554" s="7"/>
      <c r="B554" s="7"/>
      <c r="C554" s="7"/>
      <c r="D554" s="1"/>
      <c r="E554" s="1"/>
      <c r="F554" s="1"/>
      <c r="G554" s="7"/>
      <c r="H554" s="124"/>
      <c r="I554" s="124"/>
      <c r="J554" s="7"/>
      <c r="K554" s="7"/>
      <c r="L554" s="7"/>
      <c r="M554" s="7"/>
      <c r="N554" s="7"/>
      <c r="O554" s="7"/>
      <c r="P554" s="7"/>
      <c r="Q554" s="7"/>
      <c r="R554" s="7"/>
      <c r="S554" s="7"/>
      <c r="T554" s="7"/>
      <c r="U554" s="7"/>
      <c r="V554" s="7"/>
      <c r="W554" s="7"/>
      <c r="X554" s="7"/>
      <c r="Y554" s="7"/>
      <c r="Z554" s="7"/>
      <c r="AA554" s="7"/>
      <c r="AB554" s="7"/>
      <c r="AC554" s="7"/>
    </row>
    <row r="555">
      <c r="A555" s="7"/>
      <c r="B555" s="7"/>
      <c r="C555" s="7"/>
      <c r="D555" s="1"/>
      <c r="E555" s="1"/>
      <c r="F555" s="1"/>
      <c r="G555" s="7"/>
      <c r="H555" s="124"/>
      <c r="I555" s="124"/>
      <c r="J555" s="7"/>
      <c r="K555" s="7"/>
      <c r="L555" s="7"/>
      <c r="M555" s="7"/>
      <c r="N555" s="7"/>
      <c r="O555" s="7"/>
      <c r="P555" s="7"/>
      <c r="Q555" s="7"/>
      <c r="R555" s="7"/>
      <c r="S555" s="7"/>
      <c r="T555" s="7"/>
      <c r="U555" s="7"/>
      <c r="V555" s="7"/>
      <c r="W555" s="7"/>
      <c r="X555" s="7"/>
      <c r="Y555" s="7"/>
      <c r="Z555" s="7"/>
      <c r="AA555" s="7"/>
      <c r="AB555" s="7"/>
      <c r="AC555" s="7"/>
    </row>
    <row r="556">
      <c r="A556" s="7"/>
      <c r="B556" s="7"/>
      <c r="C556" s="7"/>
      <c r="D556" s="1"/>
      <c r="E556" s="1"/>
      <c r="F556" s="1"/>
      <c r="G556" s="7"/>
      <c r="H556" s="124"/>
      <c r="I556" s="124"/>
      <c r="J556" s="7"/>
      <c r="K556" s="7"/>
      <c r="L556" s="7"/>
      <c r="M556" s="7"/>
      <c r="N556" s="7"/>
      <c r="O556" s="7"/>
      <c r="P556" s="7"/>
      <c r="Q556" s="7"/>
      <c r="R556" s="7"/>
      <c r="S556" s="7"/>
      <c r="T556" s="7"/>
      <c r="U556" s="7"/>
      <c r="V556" s="7"/>
      <c r="W556" s="7"/>
      <c r="X556" s="7"/>
      <c r="Y556" s="7"/>
      <c r="Z556" s="7"/>
      <c r="AA556" s="7"/>
      <c r="AB556" s="7"/>
      <c r="AC556" s="7"/>
    </row>
    <row r="557">
      <c r="A557" s="7"/>
      <c r="B557" s="7"/>
      <c r="C557" s="7"/>
      <c r="D557" s="1"/>
      <c r="E557" s="1"/>
      <c r="F557" s="1"/>
      <c r="G557" s="7"/>
      <c r="H557" s="124"/>
      <c r="I557" s="124"/>
      <c r="J557" s="7"/>
      <c r="K557" s="7"/>
      <c r="L557" s="7"/>
      <c r="M557" s="7"/>
      <c r="N557" s="7"/>
      <c r="O557" s="7"/>
      <c r="P557" s="7"/>
      <c r="Q557" s="7"/>
      <c r="R557" s="7"/>
      <c r="S557" s="7"/>
      <c r="T557" s="7"/>
      <c r="U557" s="7"/>
      <c r="V557" s="7"/>
      <c r="W557" s="7"/>
      <c r="X557" s="7"/>
      <c r="Y557" s="7"/>
      <c r="Z557" s="7"/>
      <c r="AA557" s="7"/>
      <c r="AB557" s="7"/>
      <c r="AC557" s="7"/>
    </row>
    <row r="558">
      <c r="A558" s="7"/>
      <c r="B558" s="7"/>
      <c r="C558" s="7"/>
      <c r="D558" s="1"/>
      <c r="E558" s="1"/>
      <c r="F558" s="1"/>
      <c r="G558" s="7"/>
      <c r="H558" s="124"/>
      <c r="I558" s="124"/>
      <c r="J558" s="7"/>
      <c r="K558" s="7"/>
      <c r="L558" s="7"/>
      <c r="M558" s="7"/>
      <c r="N558" s="7"/>
      <c r="O558" s="7"/>
      <c r="P558" s="7"/>
      <c r="Q558" s="7"/>
      <c r="R558" s="7"/>
      <c r="S558" s="7"/>
      <c r="T558" s="7"/>
      <c r="U558" s="7"/>
      <c r="V558" s="7"/>
      <c r="W558" s="7"/>
      <c r="X558" s="7"/>
      <c r="Y558" s="7"/>
      <c r="Z558" s="7"/>
      <c r="AA558" s="7"/>
      <c r="AB558" s="7"/>
      <c r="AC558" s="7"/>
    </row>
    <row r="559">
      <c r="A559" s="7"/>
      <c r="B559" s="7"/>
      <c r="C559" s="7"/>
      <c r="D559" s="1"/>
      <c r="E559" s="1"/>
      <c r="F559" s="1"/>
      <c r="G559" s="7"/>
      <c r="H559" s="124"/>
      <c r="I559" s="124"/>
      <c r="J559" s="7"/>
      <c r="K559" s="7"/>
      <c r="L559" s="7"/>
      <c r="M559" s="7"/>
      <c r="N559" s="7"/>
      <c r="O559" s="7"/>
      <c r="P559" s="7"/>
      <c r="Q559" s="7"/>
      <c r="R559" s="7"/>
      <c r="S559" s="7"/>
      <c r="T559" s="7"/>
      <c r="U559" s="7"/>
      <c r="V559" s="7"/>
      <c r="W559" s="7"/>
      <c r="X559" s="7"/>
      <c r="Y559" s="7"/>
      <c r="Z559" s="7"/>
      <c r="AA559" s="7"/>
      <c r="AB559" s="7"/>
      <c r="AC559" s="7"/>
    </row>
    <row r="560">
      <c r="A560" s="7"/>
      <c r="B560" s="7"/>
      <c r="C560" s="7"/>
      <c r="D560" s="1"/>
      <c r="E560" s="1"/>
      <c r="F560" s="1"/>
      <c r="G560" s="7"/>
      <c r="H560" s="124"/>
      <c r="I560" s="124"/>
      <c r="J560" s="7"/>
      <c r="K560" s="7"/>
      <c r="L560" s="7"/>
      <c r="M560" s="7"/>
      <c r="N560" s="7"/>
      <c r="O560" s="7"/>
      <c r="P560" s="7"/>
      <c r="Q560" s="7"/>
      <c r="R560" s="7"/>
      <c r="S560" s="7"/>
      <c r="T560" s="7"/>
      <c r="U560" s="7"/>
      <c r="V560" s="7"/>
      <c r="W560" s="7"/>
      <c r="X560" s="7"/>
      <c r="Y560" s="7"/>
      <c r="Z560" s="7"/>
      <c r="AA560" s="7"/>
      <c r="AB560" s="7"/>
      <c r="AC560" s="7"/>
    </row>
    <row r="561">
      <c r="A561" s="7"/>
      <c r="B561" s="7"/>
      <c r="C561" s="7"/>
      <c r="D561" s="1"/>
      <c r="E561" s="1"/>
      <c r="F561" s="1"/>
      <c r="G561" s="7"/>
      <c r="H561" s="124"/>
      <c r="I561" s="124"/>
      <c r="J561" s="7"/>
      <c r="K561" s="7"/>
      <c r="L561" s="7"/>
      <c r="M561" s="7"/>
      <c r="N561" s="7"/>
      <c r="O561" s="7"/>
      <c r="P561" s="7"/>
      <c r="Q561" s="7"/>
      <c r="R561" s="7"/>
      <c r="S561" s="7"/>
      <c r="T561" s="7"/>
      <c r="U561" s="7"/>
      <c r="V561" s="7"/>
      <c r="W561" s="7"/>
      <c r="X561" s="7"/>
      <c r="Y561" s="7"/>
      <c r="Z561" s="7"/>
      <c r="AA561" s="7"/>
      <c r="AB561" s="7"/>
      <c r="AC561" s="7"/>
    </row>
    <row r="562">
      <c r="A562" s="7"/>
      <c r="B562" s="7"/>
      <c r="C562" s="7"/>
      <c r="D562" s="1"/>
      <c r="E562" s="1"/>
      <c r="F562" s="1"/>
      <c r="G562" s="7"/>
      <c r="H562" s="124"/>
      <c r="I562" s="124"/>
      <c r="J562" s="7"/>
      <c r="K562" s="7"/>
      <c r="L562" s="7"/>
      <c r="M562" s="7"/>
      <c r="N562" s="7"/>
      <c r="O562" s="7"/>
      <c r="P562" s="7"/>
      <c r="Q562" s="7"/>
      <c r="R562" s="7"/>
      <c r="S562" s="7"/>
      <c r="T562" s="7"/>
      <c r="U562" s="7"/>
      <c r="V562" s="7"/>
      <c r="W562" s="7"/>
      <c r="X562" s="7"/>
      <c r="Y562" s="7"/>
      <c r="Z562" s="7"/>
      <c r="AA562" s="7"/>
      <c r="AB562" s="7"/>
      <c r="AC562" s="7"/>
    </row>
    <row r="563">
      <c r="A563" s="7"/>
      <c r="B563" s="7"/>
      <c r="C563" s="7"/>
      <c r="D563" s="1"/>
      <c r="E563" s="1"/>
      <c r="F563" s="1"/>
      <c r="G563" s="7"/>
      <c r="H563" s="124"/>
      <c r="I563" s="124"/>
      <c r="J563" s="7"/>
      <c r="K563" s="7"/>
      <c r="L563" s="7"/>
      <c r="M563" s="7"/>
      <c r="N563" s="7"/>
      <c r="O563" s="7"/>
      <c r="P563" s="7"/>
      <c r="Q563" s="7"/>
      <c r="R563" s="7"/>
      <c r="S563" s="7"/>
      <c r="T563" s="7"/>
      <c r="U563" s="7"/>
      <c r="V563" s="7"/>
      <c r="W563" s="7"/>
      <c r="X563" s="7"/>
      <c r="Y563" s="7"/>
      <c r="Z563" s="7"/>
      <c r="AA563" s="7"/>
      <c r="AB563" s="7"/>
      <c r="AC563" s="7"/>
    </row>
    <row r="564">
      <c r="A564" s="7"/>
      <c r="B564" s="7"/>
      <c r="C564" s="7"/>
      <c r="D564" s="1"/>
      <c r="E564" s="1"/>
      <c r="F564" s="1"/>
      <c r="G564" s="7"/>
      <c r="H564" s="124"/>
      <c r="I564" s="124"/>
      <c r="J564" s="7"/>
      <c r="K564" s="7"/>
      <c r="L564" s="7"/>
      <c r="M564" s="7"/>
      <c r="N564" s="7"/>
      <c r="O564" s="7"/>
      <c r="P564" s="7"/>
      <c r="Q564" s="7"/>
      <c r="R564" s="7"/>
      <c r="S564" s="7"/>
      <c r="T564" s="7"/>
      <c r="U564" s="7"/>
      <c r="V564" s="7"/>
      <c r="W564" s="7"/>
      <c r="X564" s="7"/>
      <c r="Y564" s="7"/>
      <c r="Z564" s="7"/>
      <c r="AA564" s="7"/>
      <c r="AB564" s="7"/>
      <c r="AC564" s="7"/>
    </row>
    <row r="565">
      <c r="A565" s="7"/>
      <c r="B565" s="7"/>
      <c r="C565" s="7"/>
      <c r="D565" s="1"/>
      <c r="E565" s="1"/>
      <c r="F565" s="1"/>
      <c r="G565" s="7"/>
      <c r="H565" s="124"/>
      <c r="I565" s="124"/>
      <c r="J565" s="7"/>
      <c r="K565" s="7"/>
      <c r="L565" s="7"/>
      <c r="M565" s="7"/>
      <c r="N565" s="7"/>
      <c r="O565" s="7"/>
      <c r="P565" s="7"/>
      <c r="Q565" s="7"/>
      <c r="R565" s="7"/>
      <c r="S565" s="7"/>
      <c r="T565" s="7"/>
      <c r="U565" s="7"/>
      <c r="V565" s="7"/>
      <c r="W565" s="7"/>
      <c r="X565" s="7"/>
      <c r="Y565" s="7"/>
      <c r="Z565" s="7"/>
      <c r="AA565" s="7"/>
      <c r="AB565" s="7"/>
      <c r="AC565" s="7"/>
    </row>
    <row r="566">
      <c r="A566" s="7"/>
      <c r="B566" s="7"/>
      <c r="C566" s="7"/>
      <c r="D566" s="1"/>
      <c r="E566" s="1"/>
      <c r="F566" s="1"/>
      <c r="G566" s="7"/>
      <c r="H566" s="124"/>
      <c r="I566" s="124"/>
      <c r="J566" s="7"/>
      <c r="K566" s="7"/>
      <c r="L566" s="7"/>
      <c r="M566" s="7"/>
      <c r="N566" s="7"/>
      <c r="O566" s="7"/>
      <c r="P566" s="7"/>
      <c r="Q566" s="7"/>
      <c r="R566" s="7"/>
      <c r="S566" s="7"/>
      <c r="T566" s="7"/>
      <c r="U566" s="7"/>
      <c r="V566" s="7"/>
      <c r="W566" s="7"/>
      <c r="X566" s="7"/>
      <c r="Y566" s="7"/>
      <c r="Z566" s="7"/>
      <c r="AA566" s="7"/>
      <c r="AB566" s="7"/>
      <c r="AC566" s="7"/>
    </row>
    <row r="567">
      <c r="A567" s="7"/>
      <c r="B567" s="7"/>
      <c r="C567" s="7"/>
      <c r="D567" s="1"/>
      <c r="E567" s="1"/>
      <c r="F567" s="1"/>
      <c r="G567" s="7"/>
      <c r="H567" s="124"/>
      <c r="I567" s="124"/>
      <c r="J567" s="7"/>
      <c r="K567" s="7"/>
      <c r="L567" s="7"/>
      <c r="M567" s="7"/>
      <c r="N567" s="7"/>
      <c r="O567" s="7"/>
      <c r="P567" s="7"/>
      <c r="Q567" s="7"/>
      <c r="R567" s="7"/>
      <c r="S567" s="7"/>
      <c r="T567" s="7"/>
      <c r="U567" s="7"/>
      <c r="V567" s="7"/>
      <c r="W567" s="7"/>
      <c r="X567" s="7"/>
      <c r="Y567" s="7"/>
      <c r="Z567" s="7"/>
      <c r="AA567" s="7"/>
      <c r="AB567" s="7"/>
      <c r="AC567" s="7"/>
    </row>
    <row r="568">
      <c r="A568" s="7"/>
      <c r="B568" s="7"/>
      <c r="C568" s="7"/>
      <c r="D568" s="1"/>
      <c r="E568" s="1"/>
      <c r="F568" s="1"/>
      <c r="G568" s="7"/>
      <c r="H568" s="124"/>
      <c r="I568" s="124"/>
      <c r="J568" s="7"/>
      <c r="K568" s="7"/>
      <c r="L568" s="7"/>
      <c r="M568" s="7"/>
      <c r="N568" s="7"/>
      <c r="O568" s="7"/>
      <c r="P568" s="7"/>
      <c r="Q568" s="7"/>
      <c r="R568" s="7"/>
      <c r="S568" s="7"/>
      <c r="T568" s="7"/>
      <c r="U568" s="7"/>
      <c r="V568" s="7"/>
      <c r="W568" s="7"/>
      <c r="X568" s="7"/>
      <c r="Y568" s="7"/>
      <c r="Z568" s="7"/>
      <c r="AA568" s="7"/>
      <c r="AB568" s="7"/>
      <c r="AC568" s="7"/>
    </row>
    <row r="569">
      <c r="A569" s="7"/>
      <c r="B569" s="7"/>
      <c r="C569" s="7"/>
      <c r="D569" s="1"/>
      <c r="E569" s="1"/>
      <c r="F569" s="1"/>
      <c r="G569" s="7"/>
      <c r="H569" s="124"/>
      <c r="I569" s="124"/>
      <c r="J569" s="7"/>
      <c r="K569" s="7"/>
      <c r="L569" s="7"/>
      <c r="M569" s="7"/>
      <c r="N569" s="7"/>
      <c r="O569" s="7"/>
      <c r="P569" s="7"/>
      <c r="Q569" s="7"/>
      <c r="R569" s="7"/>
      <c r="S569" s="7"/>
      <c r="T569" s="7"/>
      <c r="U569" s="7"/>
      <c r="V569" s="7"/>
      <c r="W569" s="7"/>
      <c r="X569" s="7"/>
      <c r="Y569" s="7"/>
      <c r="Z569" s="7"/>
      <c r="AA569" s="7"/>
      <c r="AB569" s="7"/>
      <c r="AC569" s="7"/>
    </row>
    <row r="570">
      <c r="A570" s="7"/>
      <c r="B570" s="7"/>
      <c r="C570" s="7"/>
      <c r="D570" s="1"/>
      <c r="E570" s="1"/>
      <c r="F570" s="1"/>
      <c r="G570" s="7"/>
      <c r="H570" s="124"/>
      <c r="I570" s="124"/>
      <c r="J570" s="7"/>
      <c r="K570" s="7"/>
      <c r="L570" s="7"/>
      <c r="M570" s="7"/>
      <c r="N570" s="7"/>
      <c r="O570" s="7"/>
      <c r="P570" s="7"/>
      <c r="Q570" s="7"/>
      <c r="R570" s="7"/>
      <c r="S570" s="7"/>
      <c r="T570" s="7"/>
      <c r="U570" s="7"/>
      <c r="V570" s="7"/>
      <c r="W570" s="7"/>
      <c r="X570" s="7"/>
      <c r="Y570" s="7"/>
      <c r="Z570" s="7"/>
      <c r="AA570" s="7"/>
      <c r="AB570" s="7"/>
      <c r="AC570" s="7"/>
    </row>
    <row r="571">
      <c r="A571" s="7"/>
      <c r="B571" s="7"/>
      <c r="C571" s="7"/>
      <c r="D571" s="1"/>
      <c r="E571" s="1"/>
      <c r="F571" s="1"/>
      <c r="G571" s="7"/>
      <c r="H571" s="124"/>
      <c r="I571" s="124"/>
      <c r="J571" s="7"/>
      <c r="K571" s="7"/>
      <c r="L571" s="7"/>
      <c r="M571" s="7"/>
      <c r="N571" s="7"/>
      <c r="O571" s="7"/>
      <c r="P571" s="7"/>
      <c r="Q571" s="7"/>
      <c r="R571" s="7"/>
      <c r="S571" s="7"/>
      <c r="T571" s="7"/>
      <c r="U571" s="7"/>
      <c r="V571" s="7"/>
      <c r="W571" s="7"/>
      <c r="X571" s="7"/>
      <c r="Y571" s="7"/>
      <c r="Z571" s="7"/>
      <c r="AA571" s="7"/>
      <c r="AB571" s="7"/>
      <c r="AC571" s="7"/>
    </row>
    <row r="572">
      <c r="A572" s="7"/>
      <c r="B572" s="7"/>
      <c r="C572" s="7"/>
      <c r="D572" s="1"/>
      <c r="E572" s="1"/>
      <c r="F572" s="1"/>
      <c r="G572" s="7"/>
      <c r="H572" s="124"/>
      <c r="I572" s="124"/>
      <c r="J572" s="7"/>
      <c r="K572" s="7"/>
      <c r="L572" s="7"/>
      <c r="M572" s="7"/>
      <c r="N572" s="7"/>
      <c r="O572" s="7"/>
      <c r="P572" s="7"/>
      <c r="Q572" s="7"/>
      <c r="R572" s="7"/>
      <c r="S572" s="7"/>
      <c r="T572" s="7"/>
      <c r="U572" s="7"/>
      <c r="V572" s="7"/>
      <c r="W572" s="7"/>
      <c r="X572" s="7"/>
      <c r="Y572" s="7"/>
      <c r="Z572" s="7"/>
      <c r="AA572" s="7"/>
      <c r="AB572" s="7"/>
      <c r="AC572" s="7"/>
    </row>
    <row r="573">
      <c r="A573" s="7"/>
      <c r="B573" s="7"/>
      <c r="C573" s="7"/>
      <c r="D573" s="1"/>
      <c r="E573" s="1"/>
      <c r="F573" s="1"/>
      <c r="G573" s="7"/>
      <c r="H573" s="124"/>
      <c r="I573" s="124"/>
      <c r="J573" s="7"/>
      <c r="K573" s="7"/>
      <c r="L573" s="7"/>
      <c r="M573" s="7"/>
      <c r="N573" s="7"/>
      <c r="O573" s="7"/>
      <c r="P573" s="7"/>
      <c r="Q573" s="7"/>
      <c r="R573" s="7"/>
      <c r="S573" s="7"/>
      <c r="T573" s="7"/>
      <c r="U573" s="7"/>
      <c r="V573" s="7"/>
      <c r="W573" s="7"/>
      <c r="X573" s="7"/>
      <c r="Y573" s="7"/>
      <c r="Z573" s="7"/>
      <c r="AA573" s="7"/>
      <c r="AB573" s="7"/>
      <c r="AC573" s="7"/>
    </row>
    <row r="574">
      <c r="A574" s="7"/>
      <c r="B574" s="7"/>
      <c r="C574" s="7"/>
      <c r="D574" s="1"/>
      <c r="E574" s="1"/>
      <c r="F574" s="1"/>
      <c r="G574" s="7"/>
      <c r="H574" s="124"/>
      <c r="I574" s="124"/>
      <c r="J574" s="7"/>
      <c r="K574" s="7"/>
      <c r="L574" s="7"/>
      <c r="M574" s="7"/>
      <c r="N574" s="7"/>
      <c r="O574" s="7"/>
      <c r="P574" s="7"/>
      <c r="Q574" s="7"/>
      <c r="R574" s="7"/>
      <c r="S574" s="7"/>
      <c r="T574" s="7"/>
      <c r="U574" s="7"/>
      <c r="V574" s="7"/>
      <c r="W574" s="7"/>
      <c r="X574" s="7"/>
      <c r="Y574" s="7"/>
      <c r="Z574" s="7"/>
      <c r="AA574" s="7"/>
      <c r="AB574" s="7"/>
      <c r="AC574" s="7"/>
    </row>
    <row r="575">
      <c r="A575" s="7"/>
      <c r="B575" s="7"/>
      <c r="C575" s="7"/>
      <c r="D575" s="1"/>
      <c r="E575" s="1"/>
      <c r="F575" s="1"/>
      <c r="G575" s="7"/>
      <c r="H575" s="124"/>
      <c r="I575" s="124"/>
      <c r="J575" s="7"/>
      <c r="K575" s="7"/>
      <c r="L575" s="7"/>
      <c r="M575" s="7"/>
      <c r="N575" s="7"/>
      <c r="O575" s="7"/>
      <c r="P575" s="7"/>
      <c r="Q575" s="7"/>
      <c r="R575" s="7"/>
      <c r="S575" s="7"/>
      <c r="T575" s="7"/>
      <c r="U575" s="7"/>
      <c r="V575" s="7"/>
      <c r="W575" s="7"/>
      <c r="X575" s="7"/>
      <c r="Y575" s="7"/>
      <c r="Z575" s="7"/>
      <c r="AA575" s="7"/>
      <c r="AB575" s="7"/>
      <c r="AC575" s="7"/>
    </row>
    <row r="576">
      <c r="A576" s="7"/>
      <c r="B576" s="7"/>
      <c r="C576" s="7"/>
      <c r="D576" s="1"/>
      <c r="E576" s="1"/>
      <c r="F576" s="1"/>
      <c r="G576" s="7"/>
      <c r="H576" s="124"/>
      <c r="I576" s="124"/>
      <c r="J576" s="7"/>
      <c r="K576" s="7"/>
      <c r="L576" s="7"/>
      <c r="M576" s="7"/>
      <c r="N576" s="7"/>
      <c r="O576" s="7"/>
      <c r="P576" s="7"/>
      <c r="Q576" s="7"/>
      <c r="R576" s="7"/>
      <c r="S576" s="7"/>
      <c r="T576" s="7"/>
      <c r="U576" s="7"/>
      <c r="V576" s="7"/>
      <c r="W576" s="7"/>
      <c r="X576" s="7"/>
      <c r="Y576" s="7"/>
      <c r="Z576" s="7"/>
      <c r="AA576" s="7"/>
      <c r="AB576" s="7"/>
      <c r="AC576" s="7"/>
    </row>
    <row r="577">
      <c r="A577" s="7"/>
      <c r="B577" s="7"/>
      <c r="C577" s="7"/>
      <c r="D577" s="1"/>
      <c r="E577" s="1"/>
      <c r="F577" s="1"/>
      <c r="G577" s="7"/>
      <c r="H577" s="124"/>
      <c r="I577" s="124"/>
      <c r="J577" s="7"/>
      <c r="K577" s="7"/>
      <c r="L577" s="7"/>
      <c r="M577" s="7"/>
      <c r="N577" s="7"/>
      <c r="O577" s="7"/>
      <c r="P577" s="7"/>
      <c r="Q577" s="7"/>
      <c r="R577" s="7"/>
      <c r="S577" s="7"/>
      <c r="T577" s="7"/>
      <c r="U577" s="7"/>
      <c r="V577" s="7"/>
      <c r="W577" s="7"/>
      <c r="X577" s="7"/>
      <c r="Y577" s="7"/>
      <c r="Z577" s="7"/>
      <c r="AA577" s="7"/>
      <c r="AB577" s="7"/>
      <c r="AC577" s="7"/>
    </row>
    <row r="578">
      <c r="A578" s="7"/>
      <c r="B578" s="7"/>
      <c r="C578" s="7"/>
      <c r="D578" s="1"/>
      <c r="E578" s="1"/>
      <c r="F578" s="1"/>
      <c r="G578" s="7"/>
      <c r="H578" s="124"/>
      <c r="I578" s="124"/>
      <c r="J578" s="7"/>
      <c r="K578" s="7"/>
      <c r="L578" s="7"/>
      <c r="M578" s="7"/>
      <c r="N578" s="7"/>
      <c r="O578" s="7"/>
      <c r="P578" s="7"/>
      <c r="Q578" s="7"/>
      <c r="R578" s="7"/>
      <c r="S578" s="7"/>
      <c r="T578" s="7"/>
      <c r="U578" s="7"/>
      <c r="V578" s="7"/>
      <c r="W578" s="7"/>
      <c r="X578" s="7"/>
      <c r="Y578" s="7"/>
      <c r="Z578" s="7"/>
      <c r="AA578" s="7"/>
      <c r="AB578" s="7"/>
      <c r="AC578" s="7"/>
    </row>
    <row r="579">
      <c r="A579" s="7"/>
      <c r="B579" s="7"/>
      <c r="C579" s="7"/>
      <c r="D579" s="1"/>
      <c r="E579" s="1"/>
      <c r="F579" s="1"/>
      <c r="G579" s="7"/>
      <c r="H579" s="124"/>
      <c r="I579" s="124"/>
      <c r="J579" s="7"/>
      <c r="K579" s="7"/>
      <c r="L579" s="7"/>
      <c r="M579" s="7"/>
      <c r="N579" s="7"/>
      <c r="O579" s="7"/>
      <c r="P579" s="7"/>
      <c r="Q579" s="7"/>
      <c r="R579" s="7"/>
      <c r="S579" s="7"/>
      <c r="T579" s="7"/>
      <c r="U579" s="7"/>
      <c r="V579" s="7"/>
      <c r="W579" s="7"/>
      <c r="X579" s="7"/>
      <c r="Y579" s="7"/>
      <c r="Z579" s="7"/>
      <c r="AA579" s="7"/>
      <c r="AB579" s="7"/>
      <c r="AC579" s="7"/>
    </row>
    <row r="580">
      <c r="A580" s="7"/>
      <c r="B580" s="7"/>
      <c r="C580" s="7"/>
      <c r="D580" s="1"/>
      <c r="E580" s="1"/>
      <c r="F580" s="1"/>
      <c r="G580" s="7"/>
      <c r="H580" s="124"/>
      <c r="I580" s="124"/>
      <c r="J580" s="7"/>
      <c r="K580" s="7"/>
      <c r="L580" s="7"/>
      <c r="M580" s="7"/>
      <c r="N580" s="7"/>
      <c r="O580" s="7"/>
      <c r="P580" s="7"/>
      <c r="Q580" s="7"/>
      <c r="R580" s="7"/>
      <c r="S580" s="7"/>
      <c r="T580" s="7"/>
      <c r="U580" s="7"/>
      <c r="V580" s="7"/>
      <c r="W580" s="7"/>
      <c r="X580" s="7"/>
      <c r="Y580" s="7"/>
      <c r="Z580" s="7"/>
      <c r="AA580" s="7"/>
      <c r="AB580" s="7"/>
      <c r="AC580" s="7"/>
    </row>
    <row r="581">
      <c r="A581" s="7"/>
      <c r="B581" s="7"/>
      <c r="C581" s="7"/>
      <c r="D581" s="1"/>
      <c r="E581" s="1"/>
      <c r="F581" s="1"/>
      <c r="G581" s="7"/>
      <c r="H581" s="124"/>
      <c r="I581" s="124"/>
      <c r="J581" s="7"/>
      <c r="K581" s="7"/>
      <c r="L581" s="7"/>
      <c r="M581" s="7"/>
      <c r="N581" s="7"/>
      <c r="O581" s="7"/>
      <c r="P581" s="7"/>
      <c r="Q581" s="7"/>
      <c r="R581" s="7"/>
      <c r="S581" s="7"/>
      <c r="T581" s="7"/>
      <c r="U581" s="7"/>
      <c r="V581" s="7"/>
      <c r="W581" s="7"/>
      <c r="X581" s="7"/>
      <c r="Y581" s="7"/>
      <c r="Z581" s="7"/>
      <c r="AA581" s="7"/>
      <c r="AB581" s="7"/>
      <c r="AC581" s="7"/>
    </row>
    <row r="582">
      <c r="A582" s="7"/>
      <c r="B582" s="7"/>
      <c r="C582" s="7"/>
      <c r="D582" s="1"/>
      <c r="E582" s="1"/>
      <c r="F582" s="1"/>
      <c r="G582" s="7"/>
      <c r="H582" s="124"/>
      <c r="I582" s="124"/>
      <c r="J582" s="7"/>
      <c r="K582" s="7"/>
      <c r="L582" s="7"/>
      <c r="M582" s="7"/>
      <c r="N582" s="7"/>
      <c r="O582" s="7"/>
      <c r="P582" s="7"/>
      <c r="Q582" s="7"/>
      <c r="R582" s="7"/>
      <c r="S582" s="7"/>
      <c r="T582" s="7"/>
      <c r="U582" s="7"/>
      <c r="V582" s="7"/>
      <c r="W582" s="7"/>
      <c r="X582" s="7"/>
      <c r="Y582" s="7"/>
      <c r="Z582" s="7"/>
      <c r="AA582" s="7"/>
      <c r="AB582" s="7"/>
      <c r="AC582" s="7"/>
    </row>
    <row r="583">
      <c r="A583" s="7"/>
      <c r="B583" s="7"/>
      <c r="C583" s="7"/>
      <c r="D583" s="1"/>
      <c r="E583" s="1"/>
      <c r="F583" s="1"/>
      <c r="G583" s="7"/>
      <c r="H583" s="124"/>
      <c r="I583" s="124"/>
      <c r="J583" s="7"/>
      <c r="K583" s="7"/>
      <c r="L583" s="7"/>
      <c r="M583" s="7"/>
      <c r="N583" s="7"/>
      <c r="O583" s="7"/>
      <c r="P583" s="7"/>
      <c r="Q583" s="7"/>
      <c r="R583" s="7"/>
      <c r="S583" s="7"/>
      <c r="T583" s="7"/>
      <c r="U583" s="7"/>
      <c r="V583" s="7"/>
      <c r="W583" s="7"/>
      <c r="X583" s="7"/>
      <c r="Y583" s="7"/>
      <c r="Z583" s="7"/>
      <c r="AA583" s="7"/>
      <c r="AB583" s="7"/>
      <c r="AC583" s="7"/>
    </row>
    <row r="584">
      <c r="A584" s="7"/>
      <c r="B584" s="7"/>
      <c r="C584" s="7"/>
      <c r="D584" s="1"/>
      <c r="E584" s="1"/>
      <c r="F584" s="1"/>
      <c r="G584" s="7"/>
      <c r="H584" s="124"/>
      <c r="I584" s="124"/>
      <c r="J584" s="7"/>
      <c r="K584" s="7"/>
      <c r="L584" s="7"/>
      <c r="M584" s="7"/>
      <c r="N584" s="7"/>
      <c r="O584" s="7"/>
      <c r="P584" s="7"/>
      <c r="Q584" s="7"/>
      <c r="R584" s="7"/>
      <c r="S584" s="7"/>
      <c r="T584" s="7"/>
      <c r="U584" s="7"/>
      <c r="V584" s="7"/>
      <c r="W584" s="7"/>
      <c r="X584" s="7"/>
      <c r="Y584" s="7"/>
      <c r="Z584" s="7"/>
      <c r="AA584" s="7"/>
      <c r="AB584" s="7"/>
      <c r="AC584" s="7"/>
    </row>
    <row r="585">
      <c r="A585" s="7"/>
      <c r="B585" s="7"/>
      <c r="C585" s="7"/>
      <c r="D585" s="1"/>
      <c r="E585" s="1"/>
      <c r="F585" s="1"/>
      <c r="G585" s="7"/>
      <c r="H585" s="124"/>
      <c r="I585" s="124"/>
      <c r="J585" s="7"/>
      <c r="K585" s="7"/>
      <c r="L585" s="7"/>
      <c r="M585" s="7"/>
      <c r="N585" s="7"/>
      <c r="O585" s="7"/>
      <c r="P585" s="7"/>
      <c r="Q585" s="7"/>
      <c r="R585" s="7"/>
      <c r="S585" s="7"/>
      <c r="T585" s="7"/>
      <c r="U585" s="7"/>
      <c r="V585" s="7"/>
      <c r="W585" s="7"/>
      <c r="X585" s="7"/>
      <c r="Y585" s="7"/>
      <c r="Z585" s="7"/>
      <c r="AA585" s="7"/>
      <c r="AB585" s="7"/>
      <c r="AC585" s="7"/>
    </row>
    <row r="586">
      <c r="A586" s="7"/>
      <c r="B586" s="7"/>
      <c r="C586" s="7"/>
      <c r="D586" s="1"/>
      <c r="E586" s="1"/>
      <c r="F586" s="1"/>
      <c r="G586" s="7"/>
      <c r="H586" s="124"/>
      <c r="I586" s="124"/>
      <c r="J586" s="7"/>
      <c r="K586" s="7"/>
      <c r="L586" s="7"/>
      <c r="M586" s="7"/>
      <c r="N586" s="7"/>
      <c r="O586" s="7"/>
      <c r="P586" s="7"/>
      <c r="Q586" s="7"/>
      <c r="R586" s="7"/>
      <c r="S586" s="7"/>
      <c r="T586" s="7"/>
      <c r="U586" s="7"/>
      <c r="V586" s="7"/>
      <c r="W586" s="7"/>
      <c r="X586" s="7"/>
      <c r="Y586" s="7"/>
      <c r="Z586" s="7"/>
      <c r="AA586" s="7"/>
      <c r="AB586" s="7"/>
      <c r="AC586" s="7"/>
    </row>
    <row r="587">
      <c r="A587" s="7"/>
      <c r="B587" s="7"/>
      <c r="C587" s="7"/>
      <c r="D587" s="1"/>
      <c r="E587" s="1"/>
      <c r="F587" s="1"/>
      <c r="G587" s="7"/>
      <c r="H587" s="124"/>
      <c r="I587" s="124"/>
      <c r="J587" s="7"/>
      <c r="K587" s="7"/>
      <c r="L587" s="7"/>
      <c r="M587" s="7"/>
      <c r="N587" s="7"/>
      <c r="O587" s="7"/>
      <c r="P587" s="7"/>
      <c r="Q587" s="7"/>
      <c r="R587" s="7"/>
      <c r="S587" s="7"/>
      <c r="T587" s="7"/>
      <c r="U587" s="7"/>
      <c r="V587" s="7"/>
      <c r="W587" s="7"/>
      <c r="X587" s="7"/>
      <c r="Y587" s="7"/>
      <c r="Z587" s="7"/>
      <c r="AA587" s="7"/>
      <c r="AB587" s="7"/>
      <c r="AC587" s="7"/>
    </row>
    <row r="588">
      <c r="A588" s="7"/>
      <c r="B588" s="7"/>
      <c r="C588" s="7"/>
      <c r="D588" s="1"/>
      <c r="E588" s="1"/>
      <c r="F588" s="1"/>
      <c r="G588" s="7"/>
      <c r="H588" s="124"/>
      <c r="I588" s="124"/>
      <c r="J588" s="7"/>
      <c r="K588" s="7"/>
      <c r="L588" s="7"/>
      <c r="M588" s="7"/>
      <c r="N588" s="7"/>
      <c r="O588" s="7"/>
      <c r="P588" s="7"/>
      <c r="Q588" s="7"/>
      <c r="R588" s="7"/>
      <c r="S588" s="7"/>
      <c r="T588" s="7"/>
      <c r="U588" s="7"/>
      <c r="V588" s="7"/>
      <c r="W588" s="7"/>
      <c r="X588" s="7"/>
      <c r="Y588" s="7"/>
      <c r="Z588" s="7"/>
      <c r="AA588" s="7"/>
      <c r="AB588" s="7"/>
      <c r="AC588" s="7"/>
    </row>
    <row r="589">
      <c r="A589" s="7"/>
      <c r="B589" s="7"/>
      <c r="C589" s="7"/>
      <c r="D589" s="1"/>
      <c r="E589" s="1"/>
      <c r="F589" s="1"/>
      <c r="G589" s="7"/>
      <c r="H589" s="124"/>
      <c r="I589" s="124"/>
      <c r="J589" s="7"/>
      <c r="K589" s="7"/>
      <c r="L589" s="7"/>
      <c r="M589" s="7"/>
      <c r="N589" s="7"/>
      <c r="O589" s="7"/>
      <c r="P589" s="7"/>
      <c r="Q589" s="7"/>
      <c r="R589" s="7"/>
      <c r="S589" s="7"/>
      <c r="T589" s="7"/>
      <c r="U589" s="7"/>
      <c r="V589" s="7"/>
      <c r="W589" s="7"/>
      <c r="X589" s="7"/>
      <c r="Y589" s="7"/>
      <c r="Z589" s="7"/>
      <c r="AA589" s="7"/>
      <c r="AB589" s="7"/>
      <c r="AC589" s="7"/>
    </row>
    <row r="590">
      <c r="A590" s="7"/>
      <c r="B590" s="7"/>
      <c r="C590" s="7"/>
      <c r="D590" s="1"/>
      <c r="E590" s="1"/>
      <c r="F590" s="1"/>
      <c r="G590" s="7"/>
      <c r="H590" s="124"/>
      <c r="I590" s="124"/>
      <c r="J590" s="7"/>
      <c r="K590" s="7"/>
      <c r="L590" s="7"/>
      <c r="M590" s="7"/>
      <c r="N590" s="7"/>
      <c r="O590" s="7"/>
      <c r="P590" s="7"/>
      <c r="Q590" s="7"/>
      <c r="R590" s="7"/>
      <c r="S590" s="7"/>
      <c r="T590" s="7"/>
      <c r="U590" s="7"/>
      <c r="V590" s="7"/>
      <c r="W590" s="7"/>
      <c r="X590" s="7"/>
      <c r="Y590" s="7"/>
      <c r="Z590" s="7"/>
      <c r="AA590" s="7"/>
      <c r="AB590" s="7"/>
      <c r="AC590" s="7"/>
    </row>
    <row r="591">
      <c r="A591" s="7"/>
      <c r="B591" s="7"/>
      <c r="C591" s="7"/>
      <c r="D591" s="1"/>
      <c r="E591" s="1"/>
      <c r="F591" s="1"/>
      <c r="G591" s="7"/>
      <c r="H591" s="124"/>
      <c r="I591" s="124"/>
      <c r="J591" s="7"/>
      <c r="K591" s="7"/>
      <c r="L591" s="7"/>
      <c r="M591" s="7"/>
      <c r="N591" s="7"/>
      <c r="O591" s="7"/>
      <c r="P591" s="7"/>
      <c r="Q591" s="7"/>
      <c r="R591" s="7"/>
      <c r="S591" s="7"/>
      <c r="T591" s="7"/>
      <c r="U591" s="7"/>
      <c r="V591" s="7"/>
      <c r="W591" s="7"/>
      <c r="X591" s="7"/>
      <c r="Y591" s="7"/>
      <c r="Z591" s="7"/>
      <c r="AA591" s="7"/>
      <c r="AB591" s="7"/>
      <c r="AC591" s="7"/>
    </row>
    <row r="592">
      <c r="A592" s="7"/>
      <c r="B592" s="7"/>
      <c r="C592" s="7"/>
      <c r="D592" s="1"/>
      <c r="E592" s="1"/>
      <c r="F592" s="1"/>
      <c r="G592" s="7"/>
      <c r="H592" s="124"/>
      <c r="I592" s="124"/>
      <c r="J592" s="7"/>
      <c r="K592" s="7"/>
      <c r="L592" s="7"/>
      <c r="M592" s="7"/>
      <c r="N592" s="7"/>
      <c r="O592" s="7"/>
      <c r="P592" s="7"/>
      <c r="Q592" s="7"/>
      <c r="R592" s="7"/>
      <c r="S592" s="7"/>
      <c r="T592" s="7"/>
      <c r="U592" s="7"/>
      <c r="V592" s="7"/>
      <c r="W592" s="7"/>
      <c r="X592" s="7"/>
      <c r="Y592" s="7"/>
      <c r="Z592" s="7"/>
      <c r="AA592" s="7"/>
      <c r="AB592" s="7"/>
      <c r="AC592" s="7"/>
    </row>
    <row r="593">
      <c r="A593" s="7"/>
      <c r="B593" s="7"/>
      <c r="C593" s="7"/>
      <c r="D593" s="1"/>
      <c r="E593" s="1"/>
      <c r="F593" s="1"/>
      <c r="G593" s="7"/>
      <c r="H593" s="124"/>
      <c r="I593" s="124"/>
      <c r="J593" s="7"/>
      <c r="K593" s="7"/>
      <c r="L593" s="7"/>
      <c r="M593" s="7"/>
      <c r="N593" s="7"/>
      <c r="O593" s="7"/>
      <c r="P593" s="7"/>
      <c r="Q593" s="7"/>
      <c r="R593" s="7"/>
      <c r="S593" s="7"/>
      <c r="T593" s="7"/>
      <c r="U593" s="7"/>
      <c r="V593" s="7"/>
      <c r="W593" s="7"/>
      <c r="X593" s="7"/>
      <c r="Y593" s="7"/>
      <c r="Z593" s="7"/>
      <c r="AA593" s="7"/>
      <c r="AB593" s="7"/>
      <c r="AC593" s="7"/>
    </row>
    <row r="594">
      <c r="A594" s="7"/>
      <c r="B594" s="7"/>
      <c r="C594" s="7"/>
      <c r="D594" s="1"/>
      <c r="E594" s="1"/>
      <c r="F594" s="1"/>
      <c r="G594" s="7"/>
      <c r="H594" s="124"/>
      <c r="I594" s="124"/>
      <c r="J594" s="7"/>
      <c r="K594" s="7"/>
      <c r="L594" s="7"/>
      <c r="M594" s="7"/>
      <c r="N594" s="7"/>
      <c r="O594" s="7"/>
      <c r="P594" s="7"/>
      <c r="Q594" s="7"/>
      <c r="R594" s="7"/>
      <c r="S594" s="7"/>
      <c r="T594" s="7"/>
      <c r="U594" s="7"/>
      <c r="V594" s="7"/>
      <c r="W594" s="7"/>
      <c r="X594" s="7"/>
      <c r="Y594" s="7"/>
      <c r="Z594" s="7"/>
      <c r="AA594" s="7"/>
      <c r="AB594" s="7"/>
      <c r="AC594" s="7"/>
    </row>
    <row r="595">
      <c r="A595" s="7"/>
      <c r="B595" s="7"/>
      <c r="C595" s="7"/>
      <c r="D595" s="1"/>
      <c r="E595" s="1"/>
      <c r="F595" s="1"/>
      <c r="G595" s="7"/>
      <c r="H595" s="124"/>
      <c r="I595" s="124"/>
      <c r="J595" s="7"/>
      <c r="K595" s="7"/>
      <c r="L595" s="7"/>
      <c r="M595" s="7"/>
      <c r="N595" s="7"/>
      <c r="O595" s="7"/>
      <c r="P595" s="7"/>
      <c r="Q595" s="7"/>
      <c r="R595" s="7"/>
      <c r="S595" s="7"/>
      <c r="T595" s="7"/>
      <c r="U595" s="7"/>
      <c r="V595" s="7"/>
      <c r="W595" s="7"/>
      <c r="X595" s="7"/>
      <c r="Y595" s="7"/>
      <c r="Z595" s="7"/>
      <c r="AA595" s="7"/>
      <c r="AB595" s="7"/>
      <c r="AC595" s="7"/>
    </row>
    <row r="596">
      <c r="A596" s="7"/>
      <c r="B596" s="7"/>
      <c r="C596" s="7"/>
      <c r="D596" s="1"/>
      <c r="E596" s="1"/>
      <c r="F596" s="1"/>
      <c r="G596" s="7"/>
      <c r="H596" s="124"/>
      <c r="I596" s="124"/>
      <c r="J596" s="7"/>
      <c r="K596" s="7"/>
      <c r="L596" s="7"/>
      <c r="M596" s="7"/>
      <c r="N596" s="7"/>
      <c r="O596" s="7"/>
      <c r="P596" s="7"/>
      <c r="Q596" s="7"/>
      <c r="R596" s="7"/>
      <c r="S596" s="7"/>
      <c r="T596" s="7"/>
      <c r="U596" s="7"/>
      <c r="V596" s="7"/>
      <c r="W596" s="7"/>
      <c r="X596" s="7"/>
      <c r="Y596" s="7"/>
      <c r="Z596" s="7"/>
      <c r="AA596" s="7"/>
      <c r="AB596" s="7"/>
      <c r="AC596" s="7"/>
    </row>
    <row r="597">
      <c r="A597" s="7"/>
      <c r="B597" s="7"/>
      <c r="C597" s="7"/>
      <c r="D597" s="1"/>
      <c r="E597" s="1"/>
      <c r="F597" s="1"/>
      <c r="G597" s="7"/>
      <c r="H597" s="124"/>
      <c r="I597" s="124"/>
      <c r="J597" s="7"/>
      <c r="K597" s="7"/>
      <c r="L597" s="7"/>
      <c r="M597" s="7"/>
      <c r="N597" s="7"/>
      <c r="O597" s="7"/>
      <c r="P597" s="7"/>
      <c r="Q597" s="7"/>
      <c r="R597" s="7"/>
      <c r="S597" s="7"/>
      <c r="T597" s="7"/>
      <c r="U597" s="7"/>
      <c r="V597" s="7"/>
      <c r="W597" s="7"/>
      <c r="X597" s="7"/>
      <c r="Y597" s="7"/>
      <c r="Z597" s="7"/>
      <c r="AA597" s="7"/>
      <c r="AB597" s="7"/>
      <c r="AC597" s="7"/>
    </row>
    <row r="598">
      <c r="A598" s="7"/>
      <c r="B598" s="7"/>
      <c r="C598" s="7"/>
      <c r="D598" s="1"/>
      <c r="E598" s="1"/>
      <c r="F598" s="1"/>
      <c r="G598" s="7"/>
      <c r="H598" s="124"/>
      <c r="I598" s="124"/>
      <c r="J598" s="7"/>
      <c r="K598" s="7"/>
      <c r="L598" s="7"/>
      <c r="M598" s="7"/>
      <c r="N598" s="7"/>
      <c r="O598" s="7"/>
      <c r="P598" s="7"/>
      <c r="Q598" s="7"/>
      <c r="R598" s="7"/>
      <c r="S598" s="7"/>
      <c r="T598" s="7"/>
      <c r="U598" s="7"/>
      <c r="V598" s="7"/>
      <c r="W598" s="7"/>
      <c r="X598" s="7"/>
      <c r="Y598" s="7"/>
      <c r="Z598" s="7"/>
      <c r="AA598" s="7"/>
      <c r="AB598" s="7"/>
      <c r="AC598" s="7"/>
    </row>
    <row r="599">
      <c r="A599" s="7"/>
      <c r="B599" s="7"/>
      <c r="C599" s="7"/>
      <c r="D599" s="1"/>
      <c r="E599" s="1"/>
      <c r="F599" s="1"/>
      <c r="G599" s="7"/>
      <c r="H599" s="124"/>
      <c r="I599" s="124"/>
      <c r="J599" s="7"/>
      <c r="K599" s="7"/>
      <c r="L599" s="7"/>
      <c r="M599" s="7"/>
      <c r="N599" s="7"/>
      <c r="O599" s="7"/>
      <c r="P599" s="7"/>
      <c r="Q599" s="7"/>
      <c r="R599" s="7"/>
      <c r="S599" s="7"/>
      <c r="T599" s="7"/>
      <c r="U599" s="7"/>
      <c r="V599" s="7"/>
      <c r="W599" s="7"/>
      <c r="X599" s="7"/>
      <c r="Y599" s="7"/>
      <c r="Z599" s="7"/>
      <c r="AA599" s="7"/>
      <c r="AB599" s="7"/>
      <c r="AC599" s="7"/>
    </row>
    <row r="600">
      <c r="A600" s="7"/>
      <c r="B600" s="7"/>
      <c r="C600" s="7"/>
      <c r="D600" s="1"/>
      <c r="E600" s="1"/>
      <c r="F600" s="1"/>
      <c r="G600" s="7"/>
      <c r="H600" s="124"/>
      <c r="I600" s="124"/>
      <c r="J600" s="7"/>
      <c r="K600" s="7"/>
      <c r="L600" s="7"/>
      <c r="M600" s="7"/>
      <c r="N600" s="7"/>
      <c r="O600" s="7"/>
      <c r="P600" s="7"/>
      <c r="Q600" s="7"/>
      <c r="R600" s="7"/>
      <c r="S600" s="7"/>
      <c r="T600" s="7"/>
      <c r="U600" s="7"/>
      <c r="V600" s="7"/>
      <c r="W600" s="7"/>
      <c r="X600" s="7"/>
      <c r="Y600" s="7"/>
      <c r="Z600" s="7"/>
      <c r="AA600" s="7"/>
      <c r="AB600" s="7"/>
      <c r="AC600" s="7"/>
    </row>
    <row r="601">
      <c r="A601" s="7"/>
      <c r="B601" s="7"/>
      <c r="C601" s="7"/>
      <c r="D601" s="1"/>
      <c r="E601" s="1"/>
      <c r="F601" s="1"/>
      <c r="G601" s="7"/>
      <c r="H601" s="124"/>
      <c r="I601" s="124"/>
      <c r="J601" s="7"/>
      <c r="K601" s="7"/>
      <c r="L601" s="7"/>
      <c r="M601" s="7"/>
      <c r="N601" s="7"/>
      <c r="O601" s="7"/>
      <c r="P601" s="7"/>
      <c r="Q601" s="7"/>
      <c r="R601" s="7"/>
      <c r="S601" s="7"/>
      <c r="T601" s="7"/>
      <c r="U601" s="7"/>
      <c r="V601" s="7"/>
      <c r="W601" s="7"/>
      <c r="X601" s="7"/>
      <c r="Y601" s="7"/>
      <c r="Z601" s="7"/>
      <c r="AA601" s="7"/>
      <c r="AB601" s="7"/>
      <c r="AC601" s="7"/>
    </row>
    <row r="602">
      <c r="A602" s="7"/>
      <c r="B602" s="7"/>
      <c r="C602" s="7"/>
      <c r="D602" s="1"/>
      <c r="E602" s="1"/>
      <c r="F602" s="1"/>
      <c r="G602" s="7"/>
      <c r="H602" s="124"/>
      <c r="I602" s="124"/>
      <c r="J602" s="7"/>
      <c r="K602" s="7"/>
      <c r="L602" s="7"/>
      <c r="M602" s="7"/>
      <c r="N602" s="7"/>
      <c r="O602" s="7"/>
      <c r="P602" s="7"/>
      <c r="Q602" s="7"/>
      <c r="R602" s="7"/>
      <c r="S602" s="7"/>
      <c r="T602" s="7"/>
      <c r="U602" s="7"/>
      <c r="V602" s="7"/>
      <c r="W602" s="7"/>
      <c r="X602" s="7"/>
      <c r="Y602" s="7"/>
      <c r="Z602" s="7"/>
      <c r="AA602" s="7"/>
      <c r="AB602" s="7"/>
      <c r="AC602" s="7"/>
    </row>
    <row r="603">
      <c r="A603" s="7"/>
      <c r="B603" s="7"/>
      <c r="C603" s="7"/>
      <c r="D603" s="1"/>
      <c r="E603" s="1"/>
      <c r="F603" s="1"/>
      <c r="G603" s="7"/>
      <c r="H603" s="124"/>
      <c r="I603" s="124"/>
      <c r="J603" s="7"/>
      <c r="K603" s="7"/>
      <c r="L603" s="7"/>
      <c r="M603" s="7"/>
      <c r="N603" s="7"/>
      <c r="O603" s="7"/>
      <c r="P603" s="7"/>
      <c r="Q603" s="7"/>
      <c r="R603" s="7"/>
      <c r="S603" s="7"/>
      <c r="T603" s="7"/>
      <c r="U603" s="7"/>
      <c r="V603" s="7"/>
      <c r="W603" s="7"/>
      <c r="X603" s="7"/>
      <c r="Y603" s="7"/>
      <c r="Z603" s="7"/>
      <c r="AA603" s="7"/>
      <c r="AB603" s="7"/>
      <c r="AC603" s="7"/>
    </row>
    <row r="604">
      <c r="A604" s="7"/>
      <c r="B604" s="7"/>
      <c r="C604" s="7"/>
      <c r="D604" s="1"/>
      <c r="E604" s="1"/>
      <c r="F604" s="1"/>
      <c r="G604" s="7"/>
      <c r="H604" s="124"/>
      <c r="I604" s="124"/>
      <c r="J604" s="7"/>
      <c r="K604" s="7"/>
      <c r="L604" s="7"/>
      <c r="M604" s="7"/>
      <c r="N604" s="7"/>
      <c r="O604" s="7"/>
      <c r="P604" s="7"/>
      <c r="Q604" s="7"/>
      <c r="R604" s="7"/>
      <c r="S604" s="7"/>
      <c r="T604" s="7"/>
      <c r="U604" s="7"/>
      <c r="V604" s="7"/>
      <c r="W604" s="7"/>
      <c r="X604" s="7"/>
      <c r="Y604" s="7"/>
      <c r="Z604" s="7"/>
      <c r="AA604" s="7"/>
      <c r="AB604" s="7"/>
      <c r="AC604" s="7"/>
    </row>
    <row r="605">
      <c r="A605" s="7"/>
      <c r="B605" s="7"/>
      <c r="C605" s="7"/>
      <c r="D605" s="1"/>
      <c r="E605" s="1"/>
      <c r="F605" s="1"/>
      <c r="G605" s="7"/>
      <c r="H605" s="124"/>
      <c r="I605" s="124"/>
      <c r="J605" s="7"/>
      <c r="K605" s="7"/>
      <c r="L605" s="7"/>
      <c r="M605" s="7"/>
      <c r="N605" s="7"/>
      <c r="O605" s="7"/>
      <c r="P605" s="7"/>
      <c r="Q605" s="7"/>
      <c r="R605" s="7"/>
      <c r="S605" s="7"/>
      <c r="T605" s="7"/>
      <c r="U605" s="7"/>
      <c r="V605" s="7"/>
      <c r="W605" s="7"/>
      <c r="X605" s="7"/>
      <c r="Y605" s="7"/>
      <c r="Z605" s="7"/>
      <c r="AA605" s="7"/>
      <c r="AB605" s="7"/>
      <c r="AC605" s="7"/>
    </row>
    <row r="606">
      <c r="A606" s="7"/>
      <c r="B606" s="7"/>
      <c r="C606" s="7"/>
      <c r="D606" s="1"/>
      <c r="E606" s="1"/>
      <c r="F606" s="1"/>
      <c r="G606" s="7"/>
      <c r="H606" s="124"/>
      <c r="I606" s="124"/>
      <c r="J606" s="7"/>
      <c r="K606" s="7"/>
      <c r="L606" s="7"/>
      <c r="M606" s="7"/>
      <c r="N606" s="7"/>
      <c r="O606" s="7"/>
      <c r="P606" s="7"/>
      <c r="Q606" s="7"/>
      <c r="R606" s="7"/>
      <c r="S606" s="7"/>
      <c r="T606" s="7"/>
      <c r="U606" s="7"/>
      <c r="V606" s="7"/>
      <c r="W606" s="7"/>
      <c r="X606" s="7"/>
      <c r="Y606" s="7"/>
      <c r="Z606" s="7"/>
      <c r="AA606" s="7"/>
      <c r="AB606" s="7"/>
      <c r="AC606" s="7"/>
    </row>
    <row r="607">
      <c r="A607" s="7"/>
      <c r="B607" s="7"/>
      <c r="C607" s="7"/>
      <c r="D607" s="1"/>
      <c r="E607" s="1"/>
      <c r="F607" s="1"/>
      <c r="G607" s="7"/>
      <c r="H607" s="124"/>
      <c r="I607" s="124"/>
      <c r="J607" s="7"/>
      <c r="K607" s="7"/>
      <c r="L607" s="7"/>
      <c r="M607" s="7"/>
      <c r="N607" s="7"/>
      <c r="O607" s="7"/>
      <c r="P607" s="7"/>
      <c r="Q607" s="7"/>
      <c r="R607" s="7"/>
      <c r="S607" s="7"/>
      <c r="T607" s="7"/>
      <c r="U607" s="7"/>
      <c r="V607" s="7"/>
      <c r="W607" s="7"/>
      <c r="X607" s="7"/>
      <c r="Y607" s="7"/>
      <c r="Z607" s="7"/>
      <c r="AA607" s="7"/>
      <c r="AB607" s="7"/>
      <c r="AC607" s="7"/>
    </row>
    <row r="608">
      <c r="A608" s="7"/>
      <c r="B608" s="7"/>
      <c r="C608" s="7"/>
      <c r="D608" s="1"/>
      <c r="E608" s="1"/>
      <c r="F608" s="1"/>
      <c r="G608" s="7"/>
      <c r="H608" s="124"/>
      <c r="I608" s="124"/>
      <c r="J608" s="7"/>
      <c r="K608" s="7"/>
      <c r="L608" s="7"/>
      <c r="M608" s="7"/>
      <c r="N608" s="7"/>
      <c r="O608" s="7"/>
      <c r="P608" s="7"/>
      <c r="Q608" s="7"/>
      <c r="R608" s="7"/>
      <c r="S608" s="7"/>
      <c r="T608" s="7"/>
      <c r="U608" s="7"/>
      <c r="V608" s="7"/>
      <c r="W608" s="7"/>
      <c r="X608" s="7"/>
      <c r="Y608" s="7"/>
      <c r="Z608" s="7"/>
      <c r="AA608" s="7"/>
      <c r="AB608" s="7"/>
      <c r="AC608" s="7"/>
    </row>
    <row r="609">
      <c r="A609" s="7"/>
      <c r="B609" s="7"/>
      <c r="C609" s="7"/>
      <c r="D609" s="1"/>
      <c r="E609" s="1"/>
      <c r="F609" s="1"/>
      <c r="G609" s="7"/>
      <c r="H609" s="124"/>
      <c r="I609" s="124"/>
      <c r="J609" s="7"/>
      <c r="K609" s="7"/>
      <c r="L609" s="7"/>
      <c r="M609" s="7"/>
      <c r="N609" s="7"/>
      <c r="O609" s="7"/>
      <c r="P609" s="7"/>
      <c r="Q609" s="7"/>
      <c r="R609" s="7"/>
      <c r="S609" s="7"/>
      <c r="T609" s="7"/>
      <c r="U609" s="7"/>
      <c r="V609" s="7"/>
      <c r="W609" s="7"/>
      <c r="X609" s="7"/>
      <c r="Y609" s="7"/>
      <c r="Z609" s="7"/>
      <c r="AA609" s="7"/>
      <c r="AB609" s="7"/>
      <c r="AC609" s="7"/>
    </row>
    <row r="610">
      <c r="A610" s="7"/>
      <c r="B610" s="7"/>
      <c r="C610" s="7"/>
      <c r="D610" s="1"/>
      <c r="E610" s="1"/>
      <c r="F610" s="1"/>
      <c r="G610" s="7"/>
      <c r="H610" s="124"/>
      <c r="I610" s="124"/>
      <c r="J610" s="7"/>
      <c r="K610" s="7"/>
      <c r="L610" s="7"/>
      <c r="M610" s="7"/>
      <c r="N610" s="7"/>
      <c r="O610" s="7"/>
      <c r="P610" s="7"/>
      <c r="Q610" s="7"/>
      <c r="R610" s="7"/>
      <c r="S610" s="7"/>
      <c r="T610" s="7"/>
      <c r="U610" s="7"/>
      <c r="V610" s="7"/>
      <c r="W610" s="7"/>
      <c r="X610" s="7"/>
      <c r="Y610" s="7"/>
      <c r="Z610" s="7"/>
      <c r="AA610" s="7"/>
      <c r="AB610" s="7"/>
      <c r="AC610" s="7"/>
    </row>
    <row r="611">
      <c r="A611" s="7"/>
      <c r="B611" s="7"/>
      <c r="C611" s="7"/>
      <c r="D611" s="1"/>
      <c r="E611" s="1"/>
      <c r="F611" s="1"/>
      <c r="G611" s="7"/>
      <c r="H611" s="124"/>
      <c r="I611" s="124"/>
      <c r="J611" s="7"/>
      <c r="K611" s="7"/>
      <c r="L611" s="7"/>
      <c r="M611" s="7"/>
      <c r="N611" s="7"/>
      <c r="O611" s="7"/>
      <c r="P611" s="7"/>
      <c r="Q611" s="7"/>
      <c r="R611" s="7"/>
      <c r="S611" s="7"/>
      <c r="T611" s="7"/>
      <c r="U611" s="7"/>
      <c r="V611" s="7"/>
      <c r="W611" s="7"/>
      <c r="X611" s="7"/>
      <c r="Y611" s="7"/>
      <c r="Z611" s="7"/>
      <c r="AA611" s="7"/>
      <c r="AB611" s="7"/>
      <c r="AC611" s="7"/>
    </row>
    <row r="612">
      <c r="A612" s="7"/>
      <c r="B612" s="7"/>
      <c r="C612" s="7"/>
      <c r="D612" s="1"/>
      <c r="E612" s="1"/>
      <c r="F612" s="1"/>
      <c r="G612" s="7"/>
      <c r="H612" s="124"/>
      <c r="I612" s="124"/>
      <c r="J612" s="7"/>
      <c r="K612" s="7"/>
      <c r="L612" s="7"/>
      <c r="M612" s="7"/>
      <c r="N612" s="7"/>
      <c r="O612" s="7"/>
      <c r="P612" s="7"/>
      <c r="Q612" s="7"/>
      <c r="R612" s="7"/>
      <c r="S612" s="7"/>
      <c r="T612" s="7"/>
      <c r="U612" s="7"/>
      <c r="V612" s="7"/>
      <c r="W612" s="7"/>
      <c r="X612" s="7"/>
      <c r="Y612" s="7"/>
      <c r="Z612" s="7"/>
      <c r="AA612" s="7"/>
      <c r="AB612" s="7"/>
      <c r="AC612" s="7"/>
    </row>
    <row r="613">
      <c r="A613" s="7"/>
      <c r="B613" s="7"/>
      <c r="C613" s="7"/>
      <c r="D613" s="1"/>
      <c r="E613" s="1"/>
      <c r="F613" s="1"/>
      <c r="G613" s="7"/>
      <c r="H613" s="124"/>
      <c r="I613" s="124"/>
      <c r="J613" s="7"/>
      <c r="K613" s="7"/>
      <c r="L613" s="7"/>
      <c r="M613" s="7"/>
      <c r="N613" s="7"/>
      <c r="O613" s="7"/>
      <c r="P613" s="7"/>
      <c r="Q613" s="7"/>
      <c r="R613" s="7"/>
      <c r="S613" s="7"/>
      <c r="T613" s="7"/>
      <c r="U613" s="7"/>
      <c r="V613" s="7"/>
      <c r="W613" s="7"/>
      <c r="X613" s="7"/>
      <c r="Y613" s="7"/>
      <c r="Z613" s="7"/>
      <c r="AA613" s="7"/>
      <c r="AB613" s="7"/>
      <c r="AC613" s="7"/>
    </row>
    <row r="614">
      <c r="A614" s="7"/>
      <c r="B614" s="7"/>
      <c r="C614" s="7"/>
      <c r="D614" s="1"/>
      <c r="E614" s="1"/>
      <c r="F614" s="1"/>
      <c r="G614" s="7"/>
      <c r="H614" s="124"/>
      <c r="I614" s="124"/>
      <c r="J614" s="7"/>
      <c r="K614" s="7"/>
      <c r="L614" s="7"/>
      <c r="M614" s="7"/>
      <c r="N614" s="7"/>
      <c r="O614" s="7"/>
      <c r="P614" s="7"/>
      <c r="Q614" s="7"/>
      <c r="R614" s="7"/>
      <c r="S614" s="7"/>
      <c r="T614" s="7"/>
      <c r="U614" s="7"/>
      <c r="V614" s="7"/>
      <c r="W614" s="7"/>
      <c r="X614" s="7"/>
      <c r="Y614" s="7"/>
      <c r="Z614" s="7"/>
      <c r="AA614" s="7"/>
      <c r="AB614" s="7"/>
      <c r="AC614" s="7"/>
    </row>
    <row r="615">
      <c r="A615" s="7"/>
      <c r="B615" s="7"/>
      <c r="C615" s="7"/>
      <c r="D615" s="1"/>
      <c r="E615" s="1"/>
      <c r="F615" s="1"/>
      <c r="G615" s="7"/>
      <c r="H615" s="124"/>
      <c r="I615" s="124"/>
      <c r="J615" s="7"/>
      <c r="K615" s="7"/>
      <c r="L615" s="7"/>
      <c r="M615" s="7"/>
      <c r="N615" s="7"/>
      <c r="O615" s="7"/>
      <c r="P615" s="7"/>
      <c r="Q615" s="7"/>
      <c r="R615" s="7"/>
      <c r="S615" s="7"/>
      <c r="T615" s="7"/>
      <c r="U615" s="7"/>
      <c r="V615" s="7"/>
      <c r="W615" s="7"/>
      <c r="X615" s="7"/>
      <c r="Y615" s="7"/>
      <c r="Z615" s="7"/>
      <c r="AA615" s="7"/>
      <c r="AB615" s="7"/>
      <c r="AC615" s="7"/>
    </row>
    <row r="616">
      <c r="A616" s="7"/>
      <c r="B616" s="7"/>
      <c r="C616" s="7"/>
      <c r="D616" s="1"/>
      <c r="E616" s="1"/>
      <c r="F616" s="1"/>
      <c r="G616" s="7"/>
      <c r="H616" s="124"/>
      <c r="I616" s="124"/>
      <c r="J616" s="7"/>
      <c r="K616" s="7"/>
      <c r="L616" s="7"/>
      <c r="M616" s="7"/>
      <c r="N616" s="7"/>
      <c r="O616" s="7"/>
      <c r="P616" s="7"/>
      <c r="Q616" s="7"/>
      <c r="R616" s="7"/>
      <c r="S616" s="7"/>
      <c r="T616" s="7"/>
      <c r="U616" s="7"/>
      <c r="V616" s="7"/>
      <c r="W616" s="7"/>
      <c r="X616" s="7"/>
      <c r="Y616" s="7"/>
      <c r="Z616" s="7"/>
      <c r="AA616" s="7"/>
      <c r="AB616" s="7"/>
      <c r="AC616" s="7"/>
    </row>
    <row r="617">
      <c r="A617" s="7"/>
      <c r="B617" s="7"/>
      <c r="C617" s="7"/>
      <c r="D617" s="1"/>
      <c r="E617" s="1"/>
      <c r="F617" s="1"/>
      <c r="G617" s="7"/>
      <c r="H617" s="124"/>
      <c r="I617" s="124"/>
      <c r="J617" s="7"/>
      <c r="K617" s="7"/>
      <c r="L617" s="7"/>
      <c r="M617" s="7"/>
      <c r="N617" s="7"/>
      <c r="O617" s="7"/>
      <c r="P617" s="7"/>
      <c r="Q617" s="7"/>
      <c r="R617" s="7"/>
      <c r="S617" s="7"/>
      <c r="T617" s="7"/>
      <c r="U617" s="7"/>
      <c r="V617" s="7"/>
      <c r="W617" s="7"/>
      <c r="X617" s="7"/>
      <c r="Y617" s="7"/>
      <c r="Z617" s="7"/>
      <c r="AA617" s="7"/>
      <c r="AB617" s="7"/>
      <c r="AC617" s="7"/>
    </row>
    <row r="618">
      <c r="A618" s="7"/>
      <c r="B618" s="7"/>
      <c r="C618" s="7"/>
      <c r="D618" s="1"/>
      <c r="E618" s="1"/>
      <c r="F618" s="1"/>
      <c r="G618" s="7"/>
      <c r="H618" s="124"/>
      <c r="I618" s="124"/>
      <c r="J618" s="7"/>
      <c r="K618" s="7"/>
      <c r="L618" s="7"/>
      <c r="M618" s="7"/>
      <c r="N618" s="7"/>
      <c r="O618" s="7"/>
      <c r="P618" s="7"/>
      <c r="Q618" s="7"/>
      <c r="R618" s="7"/>
      <c r="S618" s="7"/>
      <c r="T618" s="7"/>
      <c r="U618" s="7"/>
      <c r="V618" s="7"/>
      <c r="W618" s="7"/>
      <c r="X618" s="7"/>
      <c r="Y618" s="7"/>
      <c r="Z618" s="7"/>
      <c r="AA618" s="7"/>
      <c r="AB618" s="7"/>
      <c r="AC618" s="7"/>
    </row>
    <row r="619">
      <c r="A619" s="7"/>
      <c r="B619" s="7"/>
      <c r="C619" s="7"/>
      <c r="D619" s="1"/>
      <c r="E619" s="1"/>
      <c r="F619" s="1"/>
      <c r="G619" s="7"/>
      <c r="H619" s="124"/>
      <c r="I619" s="124"/>
      <c r="J619" s="7"/>
      <c r="K619" s="7"/>
      <c r="L619" s="7"/>
      <c r="M619" s="7"/>
      <c r="N619" s="7"/>
      <c r="O619" s="7"/>
      <c r="P619" s="7"/>
      <c r="Q619" s="7"/>
      <c r="R619" s="7"/>
      <c r="S619" s="7"/>
      <c r="T619" s="7"/>
      <c r="U619" s="7"/>
      <c r="V619" s="7"/>
      <c r="W619" s="7"/>
      <c r="X619" s="7"/>
      <c r="Y619" s="7"/>
      <c r="Z619" s="7"/>
      <c r="AA619" s="7"/>
      <c r="AB619" s="7"/>
      <c r="AC619" s="7"/>
    </row>
    <row r="620">
      <c r="A620" s="7"/>
      <c r="B620" s="7"/>
      <c r="C620" s="7"/>
      <c r="D620" s="1"/>
      <c r="E620" s="1"/>
      <c r="F620" s="1"/>
      <c r="G620" s="7"/>
      <c r="H620" s="124"/>
      <c r="I620" s="124"/>
      <c r="J620" s="7"/>
      <c r="K620" s="7"/>
      <c r="L620" s="7"/>
      <c r="M620" s="7"/>
      <c r="N620" s="7"/>
      <c r="O620" s="7"/>
      <c r="P620" s="7"/>
      <c r="Q620" s="7"/>
      <c r="R620" s="7"/>
      <c r="S620" s="7"/>
      <c r="T620" s="7"/>
      <c r="U620" s="7"/>
      <c r="V620" s="7"/>
      <c r="W620" s="7"/>
      <c r="X620" s="7"/>
      <c r="Y620" s="7"/>
      <c r="Z620" s="7"/>
      <c r="AA620" s="7"/>
      <c r="AB620" s="7"/>
      <c r="AC620" s="7"/>
    </row>
    <row r="621">
      <c r="A621" s="7"/>
      <c r="B621" s="7"/>
      <c r="C621" s="7"/>
      <c r="D621" s="1"/>
      <c r="E621" s="1"/>
      <c r="F621" s="1"/>
      <c r="G621" s="7"/>
      <c r="H621" s="124"/>
      <c r="I621" s="124"/>
      <c r="J621" s="7"/>
      <c r="K621" s="7"/>
      <c r="L621" s="7"/>
      <c r="M621" s="7"/>
      <c r="N621" s="7"/>
      <c r="O621" s="7"/>
      <c r="P621" s="7"/>
      <c r="Q621" s="7"/>
      <c r="R621" s="7"/>
      <c r="S621" s="7"/>
      <c r="T621" s="7"/>
      <c r="U621" s="7"/>
      <c r="V621" s="7"/>
      <c r="W621" s="7"/>
      <c r="X621" s="7"/>
      <c r="Y621" s="7"/>
      <c r="Z621" s="7"/>
      <c r="AA621" s="7"/>
      <c r="AB621" s="7"/>
      <c r="AC621" s="7"/>
    </row>
    <row r="622">
      <c r="A622" s="7"/>
      <c r="B622" s="7"/>
      <c r="C622" s="7"/>
      <c r="D622" s="1"/>
      <c r="E622" s="1"/>
      <c r="F622" s="1"/>
      <c r="G622" s="7"/>
      <c r="H622" s="124"/>
      <c r="I622" s="124"/>
      <c r="J622" s="7"/>
      <c r="K622" s="7"/>
      <c r="L622" s="7"/>
      <c r="M622" s="7"/>
      <c r="N622" s="7"/>
      <c r="O622" s="7"/>
      <c r="P622" s="7"/>
      <c r="Q622" s="7"/>
      <c r="R622" s="7"/>
      <c r="S622" s="7"/>
      <c r="T622" s="7"/>
      <c r="U622" s="7"/>
      <c r="V622" s="7"/>
      <c r="W622" s="7"/>
      <c r="X622" s="7"/>
      <c r="Y622" s="7"/>
      <c r="Z622" s="7"/>
      <c r="AA622" s="7"/>
      <c r="AB622" s="7"/>
      <c r="AC622" s="7"/>
    </row>
    <row r="623">
      <c r="A623" s="7"/>
      <c r="B623" s="7"/>
      <c r="C623" s="7"/>
      <c r="D623" s="1"/>
      <c r="E623" s="1"/>
      <c r="F623" s="1"/>
      <c r="G623" s="7"/>
      <c r="H623" s="124"/>
      <c r="I623" s="124"/>
      <c r="J623" s="7"/>
      <c r="K623" s="7"/>
      <c r="L623" s="7"/>
      <c r="M623" s="7"/>
      <c r="N623" s="7"/>
      <c r="O623" s="7"/>
      <c r="P623" s="7"/>
      <c r="Q623" s="7"/>
      <c r="R623" s="7"/>
      <c r="S623" s="7"/>
      <c r="T623" s="7"/>
      <c r="U623" s="7"/>
      <c r="V623" s="7"/>
      <c r="W623" s="7"/>
      <c r="X623" s="7"/>
      <c r="Y623" s="7"/>
      <c r="Z623" s="7"/>
      <c r="AA623" s="7"/>
      <c r="AB623" s="7"/>
      <c r="AC623" s="7"/>
    </row>
    <row r="624">
      <c r="A624" s="7"/>
      <c r="B624" s="7"/>
      <c r="C624" s="7"/>
      <c r="D624" s="1"/>
      <c r="E624" s="1"/>
      <c r="F624" s="1"/>
      <c r="G624" s="7"/>
      <c r="H624" s="124"/>
      <c r="I624" s="124"/>
      <c r="J624" s="7"/>
      <c r="K624" s="7"/>
      <c r="L624" s="7"/>
      <c r="M624" s="7"/>
      <c r="N624" s="7"/>
      <c r="O624" s="7"/>
      <c r="P624" s="7"/>
      <c r="Q624" s="7"/>
      <c r="R624" s="7"/>
      <c r="S624" s="7"/>
      <c r="T624" s="7"/>
      <c r="U624" s="7"/>
      <c r="V624" s="7"/>
      <c r="W624" s="7"/>
      <c r="X624" s="7"/>
      <c r="Y624" s="7"/>
      <c r="Z624" s="7"/>
      <c r="AA624" s="7"/>
      <c r="AB624" s="7"/>
      <c r="AC624" s="7"/>
    </row>
    <row r="625">
      <c r="A625" s="7"/>
      <c r="B625" s="7"/>
      <c r="C625" s="7"/>
      <c r="D625" s="1"/>
      <c r="E625" s="1"/>
      <c r="F625" s="1"/>
      <c r="G625" s="7"/>
      <c r="H625" s="124"/>
      <c r="I625" s="124"/>
      <c r="J625" s="7"/>
      <c r="K625" s="7"/>
      <c r="L625" s="7"/>
      <c r="M625" s="7"/>
      <c r="N625" s="7"/>
      <c r="O625" s="7"/>
      <c r="P625" s="7"/>
      <c r="Q625" s="7"/>
      <c r="R625" s="7"/>
      <c r="S625" s="7"/>
      <c r="T625" s="7"/>
      <c r="U625" s="7"/>
      <c r="V625" s="7"/>
      <c r="W625" s="7"/>
      <c r="X625" s="7"/>
      <c r="Y625" s="7"/>
      <c r="Z625" s="7"/>
      <c r="AA625" s="7"/>
      <c r="AB625" s="7"/>
      <c r="AC625" s="7"/>
    </row>
    <row r="626">
      <c r="A626" s="7"/>
      <c r="B626" s="7"/>
      <c r="C626" s="7"/>
      <c r="D626" s="1"/>
      <c r="E626" s="1"/>
      <c r="F626" s="1"/>
      <c r="G626" s="7"/>
      <c r="H626" s="124"/>
      <c r="I626" s="124"/>
      <c r="J626" s="7"/>
      <c r="K626" s="7"/>
      <c r="L626" s="7"/>
      <c r="M626" s="7"/>
      <c r="N626" s="7"/>
      <c r="O626" s="7"/>
      <c r="P626" s="7"/>
      <c r="Q626" s="7"/>
      <c r="R626" s="7"/>
      <c r="S626" s="7"/>
      <c r="T626" s="7"/>
      <c r="U626" s="7"/>
      <c r="V626" s="7"/>
      <c r="W626" s="7"/>
      <c r="X626" s="7"/>
      <c r="Y626" s="7"/>
      <c r="Z626" s="7"/>
      <c r="AA626" s="7"/>
      <c r="AB626" s="7"/>
      <c r="AC626" s="7"/>
    </row>
    <row r="627">
      <c r="A627" s="7"/>
      <c r="B627" s="7"/>
      <c r="C627" s="7"/>
      <c r="D627" s="1"/>
      <c r="E627" s="1"/>
      <c r="F627" s="1"/>
      <c r="G627" s="7"/>
      <c r="H627" s="124"/>
      <c r="I627" s="124"/>
      <c r="J627" s="7"/>
      <c r="K627" s="7"/>
      <c r="L627" s="7"/>
      <c r="M627" s="7"/>
      <c r="N627" s="7"/>
      <c r="O627" s="7"/>
      <c r="P627" s="7"/>
      <c r="Q627" s="7"/>
      <c r="R627" s="7"/>
      <c r="S627" s="7"/>
      <c r="T627" s="7"/>
      <c r="U627" s="7"/>
      <c r="V627" s="7"/>
      <c r="W627" s="7"/>
      <c r="X627" s="7"/>
      <c r="Y627" s="7"/>
      <c r="Z627" s="7"/>
      <c r="AA627" s="7"/>
      <c r="AB627" s="7"/>
      <c r="AC627" s="7"/>
    </row>
    <row r="628">
      <c r="A628" s="7"/>
      <c r="B628" s="7"/>
      <c r="C628" s="7"/>
      <c r="D628" s="1"/>
      <c r="E628" s="1"/>
      <c r="F628" s="1"/>
      <c r="G628" s="7"/>
      <c r="H628" s="124"/>
      <c r="I628" s="124"/>
      <c r="J628" s="7"/>
      <c r="K628" s="7"/>
      <c r="L628" s="7"/>
      <c r="M628" s="7"/>
      <c r="N628" s="7"/>
      <c r="O628" s="7"/>
      <c r="P628" s="7"/>
      <c r="Q628" s="7"/>
      <c r="R628" s="7"/>
      <c r="S628" s="7"/>
      <c r="T628" s="7"/>
      <c r="U628" s="7"/>
      <c r="V628" s="7"/>
      <c r="W628" s="7"/>
      <c r="X628" s="7"/>
      <c r="Y628" s="7"/>
      <c r="Z628" s="7"/>
      <c r="AA628" s="7"/>
      <c r="AB628" s="7"/>
      <c r="AC628" s="7"/>
    </row>
    <row r="629">
      <c r="A629" s="7"/>
      <c r="B629" s="7"/>
      <c r="C629" s="7"/>
      <c r="D629" s="1"/>
      <c r="E629" s="1"/>
      <c r="F629" s="1"/>
      <c r="G629" s="7"/>
      <c r="H629" s="124"/>
      <c r="I629" s="124"/>
      <c r="J629" s="7"/>
      <c r="K629" s="7"/>
      <c r="L629" s="7"/>
      <c r="M629" s="7"/>
      <c r="N629" s="7"/>
      <c r="O629" s="7"/>
      <c r="P629" s="7"/>
      <c r="Q629" s="7"/>
      <c r="R629" s="7"/>
      <c r="S629" s="7"/>
      <c r="T629" s="7"/>
      <c r="U629" s="7"/>
      <c r="V629" s="7"/>
      <c r="W629" s="7"/>
      <c r="X629" s="7"/>
      <c r="Y629" s="7"/>
      <c r="Z629" s="7"/>
      <c r="AA629" s="7"/>
      <c r="AB629" s="7"/>
      <c r="AC629" s="7"/>
    </row>
    <row r="630">
      <c r="A630" s="7"/>
      <c r="B630" s="7"/>
      <c r="C630" s="7"/>
      <c r="D630" s="1"/>
      <c r="E630" s="1"/>
      <c r="F630" s="1"/>
      <c r="G630" s="7"/>
      <c r="H630" s="124"/>
      <c r="I630" s="124"/>
      <c r="J630" s="7"/>
      <c r="K630" s="7"/>
      <c r="L630" s="7"/>
      <c r="M630" s="7"/>
      <c r="N630" s="7"/>
      <c r="O630" s="7"/>
      <c r="P630" s="7"/>
      <c r="Q630" s="7"/>
      <c r="R630" s="7"/>
      <c r="S630" s="7"/>
      <c r="T630" s="7"/>
      <c r="U630" s="7"/>
      <c r="V630" s="7"/>
      <c r="W630" s="7"/>
      <c r="X630" s="7"/>
      <c r="Y630" s="7"/>
      <c r="Z630" s="7"/>
      <c r="AA630" s="7"/>
      <c r="AB630" s="7"/>
      <c r="AC630" s="7"/>
    </row>
    <row r="631">
      <c r="A631" s="7"/>
      <c r="B631" s="7"/>
      <c r="C631" s="7"/>
      <c r="D631" s="1"/>
      <c r="E631" s="1"/>
      <c r="F631" s="1"/>
      <c r="G631" s="7"/>
      <c r="H631" s="124"/>
      <c r="I631" s="124"/>
      <c r="J631" s="7"/>
      <c r="K631" s="7"/>
      <c r="L631" s="7"/>
      <c r="M631" s="7"/>
      <c r="N631" s="7"/>
      <c r="O631" s="7"/>
      <c r="P631" s="7"/>
      <c r="Q631" s="7"/>
      <c r="R631" s="7"/>
      <c r="S631" s="7"/>
      <c r="T631" s="7"/>
      <c r="U631" s="7"/>
      <c r="V631" s="7"/>
      <c r="W631" s="7"/>
      <c r="X631" s="7"/>
      <c r="Y631" s="7"/>
      <c r="Z631" s="7"/>
      <c r="AA631" s="7"/>
      <c r="AB631" s="7"/>
      <c r="AC631" s="7"/>
    </row>
    <row r="632">
      <c r="A632" s="7"/>
      <c r="B632" s="7"/>
      <c r="C632" s="7"/>
      <c r="D632" s="1"/>
      <c r="E632" s="1"/>
      <c r="F632" s="1"/>
      <c r="G632" s="7"/>
      <c r="H632" s="124"/>
      <c r="I632" s="124"/>
      <c r="J632" s="7"/>
      <c r="K632" s="7"/>
      <c r="L632" s="7"/>
      <c r="M632" s="7"/>
      <c r="N632" s="7"/>
      <c r="O632" s="7"/>
      <c r="P632" s="7"/>
      <c r="Q632" s="7"/>
      <c r="R632" s="7"/>
      <c r="S632" s="7"/>
      <c r="T632" s="7"/>
      <c r="U632" s="7"/>
      <c r="V632" s="7"/>
      <c r="W632" s="7"/>
      <c r="X632" s="7"/>
      <c r="Y632" s="7"/>
      <c r="Z632" s="7"/>
      <c r="AA632" s="7"/>
      <c r="AB632" s="7"/>
      <c r="AC632" s="7"/>
    </row>
    <row r="633">
      <c r="A633" s="7"/>
      <c r="B633" s="7"/>
      <c r="C633" s="7"/>
      <c r="D633" s="1"/>
      <c r="E633" s="1"/>
      <c r="F633" s="1"/>
      <c r="G633" s="7"/>
      <c r="H633" s="124"/>
      <c r="I633" s="124"/>
      <c r="J633" s="7"/>
      <c r="K633" s="7"/>
      <c r="L633" s="7"/>
      <c r="M633" s="7"/>
      <c r="N633" s="7"/>
      <c r="O633" s="7"/>
      <c r="P633" s="7"/>
      <c r="Q633" s="7"/>
      <c r="R633" s="7"/>
      <c r="S633" s="7"/>
      <c r="T633" s="7"/>
      <c r="U633" s="7"/>
      <c r="V633" s="7"/>
      <c r="W633" s="7"/>
      <c r="X633" s="7"/>
      <c r="Y633" s="7"/>
      <c r="Z633" s="7"/>
      <c r="AA633" s="7"/>
      <c r="AB633" s="7"/>
      <c r="AC633" s="7"/>
    </row>
    <row r="634">
      <c r="A634" s="7"/>
      <c r="B634" s="7"/>
      <c r="C634" s="7"/>
      <c r="D634" s="1"/>
      <c r="E634" s="1"/>
      <c r="F634" s="1"/>
      <c r="G634" s="7"/>
      <c r="H634" s="124"/>
      <c r="I634" s="124"/>
      <c r="J634" s="7"/>
      <c r="K634" s="7"/>
      <c r="L634" s="7"/>
      <c r="M634" s="7"/>
      <c r="N634" s="7"/>
      <c r="O634" s="7"/>
      <c r="P634" s="7"/>
      <c r="Q634" s="7"/>
      <c r="R634" s="7"/>
      <c r="S634" s="7"/>
      <c r="T634" s="7"/>
      <c r="U634" s="7"/>
      <c r="V634" s="7"/>
      <c r="W634" s="7"/>
      <c r="X634" s="7"/>
      <c r="Y634" s="7"/>
      <c r="Z634" s="7"/>
      <c r="AA634" s="7"/>
      <c r="AB634" s="7"/>
      <c r="AC634" s="7"/>
    </row>
    <row r="635">
      <c r="A635" s="7"/>
      <c r="B635" s="7"/>
      <c r="C635" s="7"/>
      <c r="D635" s="1"/>
      <c r="E635" s="1"/>
      <c r="F635" s="1"/>
      <c r="G635" s="7"/>
      <c r="H635" s="124"/>
      <c r="I635" s="124"/>
      <c r="J635" s="7"/>
      <c r="K635" s="7"/>
      <c r="L635" s="7"/>
      <c r="M635" s="7"/>
      <c r="N635" s="7"/>
      <c r="O635" s="7"/>
      <c r="P635" s="7"/>
      <c r="Q635" s="7"/>
      <c r="R635" s="7"/>
      <c r="S635" s="7"/>
      <c r="T635" s="7"/>
      <c r="U635" s="7"/>
      <c r="V635" s="7"/>
      <c r="W635" s="7"/>
      <c r="X635" s="7"/>
      <c r="Y635" s="7"/>
      <c r="Z635" s="7"/>
      <c r="AA635" s="7"/>
      <c r="AB635" s="7"/>
      <c r="AC635" s="7"/>
    </row>
    <row r="636">
      <c r="A636" s="7"/>
      <c r="B636" s="7"/>
      <c r="C636" s="7"/>
      <c r="D636" s="1"/>
      <c r="E636" s="1"/>
      <c r="F636" s="1"/>
      <c r="G636" s="7"/>
      <c r="H636" s="124"/>
      <c r="I636" s="124"/>
      <c r="J636" s="7"/>
      <c r="K636" s="7"/>
      <c r="L636" s="7"/>
      <c r="M636" s="7"/>
      <c r="N636" s="7"/>
      <c r="O636" s="7"/>
      <c r="P636" s="7"/>
      <c r="Q636" s="7"/>
      <c r="R636" s="7"/>
      <c r="S636" s="7"/>
      <c r="T636" s="7"/>
      <c r="U636" s="7"/>
      <c r="V636" s="7"/>
      <c r="W636" s="7"/>
      <c r="X636" s="7"/>
      <c r="Y636" s="7"/>
      <c r="Z636" s="7"/>
      <c r="AA636" s="7"/>
      <c r="AB636" s="7"/>
      <c r="AC636" s="7"/>
    </row>
    <row r="637">
      <c r="A637" s="7"/>
      <c r="B637" s="7"/>
      <c r="C637" s="7"/>
      <c r="D637" s="1"/>
      <c r="E637" s="1"/>
      <c r="F637" s="1"/>
      <c r="G637" s="7"/>
      <c r="H637" s="124"/>
      <c r="I637" s="124"/>
      <c r="J637" s="7"/>
      <c r="K637" s="7"/>
      <c r="L637" s="7"/>
      <c r="M637" s="7"/>
      <c r="N637" s="7"/>
      <c r="O637" s="7"/>
      <c r="P637" s="7"/>
      <c r="Q637" s="7"/>
      <c r="R637" s="7"/>
      <c r="S637" s="7"/>
      <c r="T637" s="7"/>
      <c r="U637" s="7"/>
      <c r="V637" s="7"/>
      <c r="W637" s="7"/>
      <c r="X637" s="7"/>
      <c r="Y637" s="7"/>
      <c r="Z637" s="7"/>
      <c r="AA637" s="7"/>
      <c r="AB637" s="7"/>
      <c r="AC637" s="7"/>
    </row>
    <row r="638">
      <c r="A638" s="7"/>
      <c r="B638" s="7"/>
      <c r="C638" s="7"/>
      <c r="D638" s="1"/>
      <c r="E638" s="1"/>
      <c r="F638" s="1"/>
      <c r="G638" s="7"/>
      <c r="H638" s="124"/>
      <c r="I638" s="124"/>
      <c r="J638" s="7"/>
      <c r="K638" s="7"/>
      <c r="L638" s="7"/>
      <c r="M638" s="7"/>
      <c r="N638" s="7"/>
      <c r="O638" s="7"/>
      <c r="P638" s="7"/>
      <c r="Q638" s="7"/>
      <c r="R638" s="7"/>
      <c r="S638" s="7"/>
      <c r="T638" s="7"/>
      <c r="U638" s="7"/>
      <c r="V638" s="7"/>
      <c r="W638" s="7"/>
      <c r="X638" s="7"/>
      <c r="Y638" s="7"/>
      <c r="Z638" s="7"/>
      <c r="AA638" s="7"/>
      <c r="AB638" s="7"/>
      <c r="AC638" s="7"/>
    </row>
    <row r="639">
      <c r="A639" s="7"/>
      <c r="B639" s="7"/>
      <c r="C639" s="7"/>
      <c r="D639" s="1"/>
      <c r="E639" s="1"/>
      <c r="F639" s="1"/>
      <c r="G639" s="7"/>
      <c r="H639" s="124"/>
      <c r="I639" s="124"/>
      <c r="J639" s="7"/>
      <c r="K639" s="7"/>
      <c r="L639" s="7"/>
      <c r="M639" s="7"/>
      <c r="N639" s="7"/>
      <c r="O639" s="7"/>
      <c r="P639" s="7"/>
      <c r="Q639" s="7"/>
      <c r="R639" s="7"/>
      <c r="S639" s="7"/>
      <c r="T639" s="7"/>
      <c r="U639" s="7"/>
      <c r="V639" s="7"/>
      <c r="W639" s="7"/>
      <c r="X639" s="7"/>
      <c r="Y639" s="7"/>
      <c r="Z639" s="7"/>
      <c r="AA639" s="7"/>
      <c r="AB639" s="7"/>
      <c r="AC639" s="7"/>
    </row>
    <row r="640">
      <c r="A640" s="7"/>
      <c r="B640" s="7"/>
      <c r="C640" s="7"/>
      <c r="D640" s="1"/>
      <c r="E640" s="1"/>
      <c r="F640" s="1"/>
      <c r="G640" s="7"/>
      <c r="H640" s="124"/>
      <c r="I640" s="124"/>
      <c r="J640" s="7"/>
      <c r="K640" s="7"/>
      <c r="L640" s="7"/>
      <c r="M640" s="7"/>
      <c r="N640" s="7"/>
      <c r="O640" s="7"/>
      <c r="P640" s="7"/>
      <c r="Q640" s="7"/>
      <c r="R640" s="7"/>
      <c r="S640" s="7"/>
      <c r="T640" s="7"/>
      <c r="U640" s="7"/>
      <c r="V640" s="7"/>
      <c r="W640" s="7"/>
      <c r="X640" s="7"/>
      <c r="Y640" s="7"/>
      <c r="Z640" s="7"/>
      <c r="AA640" s="7"/>
      <c r="AB640" s="7"/>
      <c r="AC640" s="7"/>
    </row>
    <row r="641">
      <c r="A641" s="7"/>
      <c r="B641" s="7"/>
      <c r="C641" s="7"/>
      <c r="D641" s="1"/>
      <c r="E641" s="1"/>
      <c r="F641" s="1"/>
      <c r="G641" s="7"/>
      <c r="H641" s="124"/>
      <c r="I641" s="124"/>
      <c r="J641" s="7"/>
      <c r="K641" s="7"/>
      <c r="L641" s="7"/>
      <c r="M641" s="7"/>
      <c r="N641" s="7"/>
      <c r="O641" s="7"/>
      <c r="P641" s="7"/>
      <c r="Q641" s="7"/>
      <c r="R641" s="7"/>
      <c r="S641" s="7"/>
      <c r="T641" s="7"/>
      <c r="U641" s="7"/>
      <c r="V641" s="7"/>
      <c r="W641" s="7"/>
      <c r="X641" s="7"/>
      <c r="Y641" s="7"/>
      <c r="Z641" s="7"/>
      <c r="AA641" s="7"/>
      <c r="AB641" s="7"/>
      <c r="AC641" s="7"/>
    </row>
    <row r="642">
      <c r="A642" s="7"/>
      <c r="B642" s="7"/>
      <c r="C642" s="7"/>
      <c r="D642" s="1"/>
      <c r="E642" s="1"/>
      <c r="F642" s="1"/>
      <c r="G642" s="7"/>
      <c r="H642" s="124"/>
      <c r="I642" s="124"/>
      <c r="J642" s="7"/>
      <c r="K642" s="7"/>
      <c r="L642" s="7"/>
      <c r="M642" s="7"/>
      <c r="N642" s="7"/>
      <c r="O642" s="7"/>
      <c r="P642" s="7"/>
      <c r="Q642" s="7"/>
      <c r="R642" s="7"/>
      <c r="S642" s="7"/>
      <c r="T642" s="7"/>
      <c r="U642" s="7"/>
      <c r="V642" s="7"/>
      <c r="W642" s="7"/>
      <c r="X642" s="7"/>
      <c r="Y642" s="7"/>
      <c r="Z642" s="7"/>
      <c r="AA642" s="7"/>
      <c r="AB642" s="7"/>
      <c r="AC642" s="7"/>
    </row>
    <row r="643">
      <c r="A643" s="7"/>
      <c r="B643" s="7"/>
      <c r="C643" s="7"/>
      <c r="D643" s="1"/>
      <c r="E643" s="1"/>
      <c r="F643" s="1"/>
      <c r="G643" s="7"/>
      <c r="H643" s="124"/>
      <c r="I643" s="124"/>
      <c r="J643" s="7"/>
      <c r="K643" s="7"/>
      <c r="L643" s="7"/>
      <c r="M643" s="7"/>
      <c r="N643" s="7"/>
      <c r="O643" s="7"/>
      <c r="P643" s="7"/>
      <c r="Q643" s="7"/>
      <c r="R643" s="7"/>
      <c r="S643" s="7"/>
      <c r="T643" s="7"/>
      <c r="U643" s="7"/>
      <c r="V643" s="7"/>
      <c r="W643" s="7"/>
      <c r="X643" s="7"/>
      <c r="Y643" s="7"/>
      <c r="Z643" s="7"/>
      <c r="AA643" s="7"/>
      <c r="AB643" s="7"/>
      <c r="AC643" s="7"/>
    </row>
    <row r="644">
      <c r="A644" s="7"/>
      <c r="B644" s="7"/>
      <c r="C644" s="7"/>
      <c r="D644" s="1"/>
      <c r="E644" s="1"/>
      <c r="F644" s="1"/>
      <c r="G644" s="7"/>
      <c r="H644" s="124"/>
      <c r="I644" s="124"/>
      <c r="J644" s="7"/>
      <c r="K644" s="7"/>
      <c r="L644" s="7"/>
      <c r="M644" s="7"/>
      <c r="N644" s="7"/>
      <c r="O644" s="7"/>
      <c r="P644" s="7"/>
      <c r="Q644" s="7"/>
      <c r="R644" s="7"/>
      <c r="S644" s="7"/>
      <c r="T644" s="7"/>
      <c r="U644" s="7"/>
      <c r="V644" s="7"/>
      <c r="W644" s="7"/>
      <c r="X644" s="7"/>
      <c r="Y644" s="7"/>
      <c r="Z644" s="7"/>
      <c r="AA644" s="7"/>
      <c r="AB644" s="7"/>
      <c r="AC644" s="7"/>
    </row>
    <row r="645">
      <c r="A645" s="7"/>
      <c r="B645" s="7"/>
      <c r="C645" s="7"/>
      <c r="D645" s="1"/>
      <c r="E645" s="1"/>
      <c r="F645" s="1"/>
      <c r="G645" s="7"/>
      <c r="H645" s="124"/>
      <c r="I645" s="124"/>
      <c r="J645" s="7"/>
      <c r="K645" s="7"/>
      <c r="L645" s="7"/>
      <c r="M645" s="7"/>
      <c r="N645" s="7"/>
      <c r="O645" s="7"/>
      <c r="P645" s="7"/>
      <c r="Q645" s="7"/>
      <c r="R645" s="7"/>
      <c r="S645" s="7"/>
      <c r="T645" s="7"/>
      <c r="U645" s="7"/>
      <c r="V645" s="7"/>
      <c r="W645" s="7"/>
      <c r="X645" s="7"/>
      <c r="Y645" s="7"/>
      <c r="Z645" s="7"/>
      <c r="AA645" s="7"/>
      <c r="AB645" s="7"/>
      <c r="AC645" s="7"/>
    </row>
    <row r="646">
      <c r="A646" s="7"/>
      <c r="B646" s="7"/>
      <c r="C646" s="7"/>
      <c r="D646" s="1"/>
      <c r="E646" s="1"/>
      <c r="F646" s="1"/>
      <c r="G646" s="7"/>
      <c r="H646" s="124"/>
      <c r="I646" s="124"/>
      <c r="J646" s="7"/>
      <c r="K646" s="7"/>
      <c r="L646" s="7"/>
      <c r="M646" s="7"/>
      <c r="N646" s="7"/>
      <c r="O646" s="7"/>
      <c r="P646" s="7"/>
      <c r="Q646" s="7"/>
      <c r="R646" s="7"/>
      <c r="S646" s="7"/>
      <c r="T646" s="7"/>
      <c r="U646" s="7"/>
      <c r="V646" s="7"/>
      <c r="W646" s="7"/>
      <c r="X646" s="7"/>
      <c r="Y646" s="7"/>
      <c r="Z646" s="7"/>
      <c r="AA646" s="7"/>
      <c r="AB646" s="7"/>
      <c r="AC646" s="7"/>
    </row>
    <row r="647">
      <c r="A647" s="7"/>
      <c r="B647" s="7"/>
      <c r="C647" s="7"/>
      <c r="D647" s="1"/>
      <c r="E647" s="1"/>
      <c r="F647" s="1"/>
      <c r="G647" s="7"/>
      <c r="H647" s="124"/>
      <c r="I647" s="124"/>
      <c r="J647" s="7"/>
      <c r="K647" s="7"/>
      <c r="L647" s="7"/>
      <c r="M647" s="7"/>
      <c r="N647" s="7"/>
      <c r="O647" s="7"/>
      <c r="P647" s="7"/>
      <c r="Q647" s="7"/>
      <c r="R647" s="7"/>
      <c r="S647" s="7"/>
      <c r="T647" s="7"/>
      <c r="U647" s="7"/>
      <c r="V647" s="7"/>
      <c r="W647" s="7"/>
      <c r="X647" s="7"/>
      <c r="Y647" s="7"/>
      <c r="Z647" s="7"/>
      <c r="AA647" s="7"/>
      <c r="AB647" s="7"/>
      <c r="AC647" s="7"/>
    </row>
    <row r="648">
      <c r="A648" s="7"/>
      <c r="B648" s="7"/>
      <c r="C648" s="7"/>
      <c r="D648" s="1"/>
      <c r="E648" s="1"/>
      <c r="F648" s="1"/>
      <c r="G648" s="7"/>
      <c r="H648" s="124"/>
      <c r="I648" s="124"/>
      <c r="J648" s="7"/>
      <c r="K648" s="7"/>
      <c r="L648" s="7"/>
      <c r="M648" s="7"/>
      <c r="N648" s="7"/>
      <c r="O648" s="7"/>
      <c r="P648" s="7"/>
      <c r="Q648" s="7"/>
      <c r="R648" s="7"/>
      <c r="S648" s="7"/>
      <c r="T648" s="7"/>
      <c r="U648" s="7"/>
      <c r="V648" s="7"/>
      <c r="W648" s="7"/>
      <c r="X648" s="7"/>
      <c r="Y648" s="7"/>
      <c r="Z648" s="7"/>
      <c r="AA648" s="7"/>
      <c r="AB648" s="7"/>
      <c r="AC648" s="7"/>
    </row>
    <row r="649">
      <c r="A649" s="7"/>
      <c r="B649" s="7"/>
      <c r="C649" s="7"/>
      <c r="D649" s="1"/>
      <c r="E649" s="1"/>
      <c r="F649" s="1"/>
      <c r="G649" s="7"/>
      <c r="H649" s="124"/>
      <c r="I649" s="124"/>
      <c r="J649" s="7"/>
      <c r="K649" s="7"/>
      <c r="L649" s="7"/>
      <c r="M649" s="7"/>
      <c r="N649" s="7"/>
      <c r="O649" s="7"/>
      <c r="P649" s="7"/>
      <c r="Q649" s="7"/>
      <c r="R649" s="7"/>
      <c r="S649" s="7"/>
      <c r="T649" s="7"/>
      <c r="U649" s="7"/>
      <c r="V649" s="7"/>
      <c r="W649" s="7"/>
      <c r="X649" s="7"/>
      <c r="Y649" s="7"/>
      <c r="Z649" s="7"/>
      <c r="AA649" s="7"/>
      <c r="AB649" s="7"/>
      <c r="AC649" s="7"/>
    </row>
    <row r="650">
      <c r="A650" s="7"/>
      <c r="B650" s="7"/>
      <c r="C650" s="7"/>
      <c r="D650" s="1"/>
      <c r="E650" s="1"/>
      <c r="F650" s="1"/>
      <c r="G650" s="7"/>
      <c r="H650" s="124"/>
      <c r="I650" s="124"/>
      <c r="J650" s="7"/>
      <c r="K650" s="7"/>
      <c r="L650" s="7"/>
      <c r="M650" s="7"/>
      <c r="N650" s="7"/>
      <c r="O650" s="7"/>
      <c r="P650" s="7"/>
      <c r="Q650" s="7"/>
      <c r="R650" s="7"/>
      <c r="S650" s="7"/>
      <c r="T650" s="7"/>
      <c r="U650" s="7"/>
      <c r="V650" s="7"/>
      <c r="W650" s="7"/>
      <c r="X650" s="7"/>
      <c r="Y650" s="7"/>
      <c r="Z650" s="7"/>
      <c r="AA650" s="7"/>
      <c r="AB650" s="7"/>
      <c r="AC650" s="7"/>
    </row>
    <row r="651">
      <c r="A651" s="7"/>
      <c r="B651" s="7"/>
      <c r="C651" s="7"/>
      <c r="D651" s="1"/>
      <c r="E651" s="1"/>
      <c r="F651" s="1"/>
      <c r="G651" s="7"/>
      <c r="H651" s="124"/>
      <c r="I651" s="124"/>
      <c r="J651" s="7"/>
      <c r="K651" s="7"/>
      <c r="L651" s="7"/>
      <c r="M651" s="7"/>
      <c r="N651" s="7"/>
      <c r="O651" s="7"/>
      <c r="P651" s="7"/>
      <c r="Q651" s="7"/>
      <c r="R651" s="7"/>
      <c r="S651" s="7"/>
      <c r="T651" s="7"/>
      <c r="U651" s="7"/>
      <c r="V651" s="7"/>
      <c r="W651" s="7"/>
      <c r="X651" s="7"/>
      <c r="Y651" s="7"/>
      <c r="Z651" s="7"/>
      <c r="AA651" s="7"/>
      <c r="AB651" s="7"/>
      <c r="AC651" s="7"/>
    </row>
    <row r="652">
      <c r="A652" s="7"/>
      <c r="B652" s="7"/>
      <c r="C652" s="7"/>
      <c r="D652" s="1"/>
      <c r="E652" s="1"/>
      <c r="F652" s="1"/>
      <c r="G652" s="7"/>
      <c r="H652" s="124"/>
      <c r="I652" s="124"/>
      <c r="J652" s="7"/>
      <c r="K652" s="7"/>
      <c r="L652" s="7"/>
      <c r="M652" s="7"/>
      <c r="N652" s="7"/>
      <c r="O652" s="7"/>
      <c r="P652" s="7"/>
      <c r="Q652" s="7"/>
      <c r="R652" s="7"/>
      <c r="S652" s="7"/>
      <c r="T652" s="7"/>
      <c r="U652" s="7"/>
      <c r="V652" s="7"/>
      <c r="W652" s="7"/>
      <c r="X652" s="7"/>
      <c r="Y652" s="7"/>
      <c r="Z652" s="7"/>
      <c r="AA652" s="7"/>
      <c r="AB652" s="7"/>
      <c r="AC652" s="7"/>
    </row>
    <row r="653">
      <c r="A653" s="7"/>
      <c r="B653" s="7"/>
      <c r="C653" s="7"/>
      <c r="D653" s="1"/>
      <c r="E653" s="1"/>
      <c r="F653" s="1"/>
      <c r="G653" s="7"/>
      <c r="H653" s="124"/>
      <c r="I653" s="124"/>
      <c r="J653" s="7"/>
      <c r="K653" s="7"/>
      <c r="L653" s="7"/>
      <c r="M653" s="7"/>
      <c r="N653" s="7"/>
      <c r="O653" s="7"/>
      <c r="P653" s="7"/>
      <c r="Q653" s="7"/>
      <c r="R653" s="7"/>
      <c r="S653" s="7"/>
      <c r="T653" s="7"/>
      <c r="U653" s="7"/>
      <c r="V653" s="7"/>
      <c r="W653" s="7"/>
      <c r="X653" s="7"/>
      <c r="Y653" s="7"/>
      <c r="Z653" s="7"/>
      <c r="AA653" s="7"/>
      <c r="AB653" s="7"/>
      <c r="AC653" s="7"/>
    </row>
    <row r="654">
      <c r="A654" s="7"/>
      <c r="B654" s="7"/>
      <c r="C654" s="7"/>
      <c r="D654" s="1"/>
      <c r="E654" s="1"/>
      <c r="F654" s="1"/>
      <c r="G654" s="7"/>
      <c r="H654" s="124"/>
      <c r="I654" s="124"/>
      <c r="J654" s="7"/>
      <c r="K654" s="7"/>
      <c r="L654" s="7"/>
      <c r="M654" s="7"/>
      <c r="N654" s="7"/>
      <c r="O654" s="7"/>
      <c r="P654" s="7"/>
      <c r="Q654" s="7"/>
      <c r="R654" s="7"/>
      <c r="S654" s="7"/>
      <c r="T654" s="7"/>
      <c r="U654" s="7"/>
      <c r="V654" s="7"/>
      <c r="W654" s="7"/>
      <c r="X654" s="7"/>
      <c r="Y654" s="7"/>
      <c r="Z654" s="7"/>
      <c r="AA654" s="7"/>
      <c r="AB654" s="7"/>
      <c r="AC654" s="7"/>
    </row>
    <row r="655">
      <c r="A655" s="7"/>
      <c r="B655" s="7"/>
      <c r="C655" s="7"/>
      <c r="D655" s="1"/>
      <c r="E655" s="1"/>
      <c r="F655" s="1"/>
      <c r="G655" s="7"/>
      <c r="H655" s="124"/>
      <c r="I655" s="124"/>
      <c r="J655" s="7"/>
      <c r="K655" s="7"/>
      <c r="L655" s="7"/>
      <c r="M655" s="7"/>
      <c r="N655" s="7"/>
      <c r="O655" s="7"/>
      <c r="P655" s="7"/>
      <c r="Q655" s="7"/>
      <c r="R655" s="7"/>
      <c r="S655" s="7"/>
      <c r="T655" s="7"/>
      <c r="U655" s="7"/>
      <c r="V655" s="7"/>
      <c r="W655" s="7"/>
      <c r="X655" s="7"/>
      <c r="Y655" s="7"/>
      <c r="Z655" s="7"/>
      <c r="AA655" s="7"/>
      <c r="AB655" s="7"/>
      <c r="AC655" s="7"/>
    </row>
    <row r="656">
      <c r="A656" s="7"/>
      <c r="B656" s="7"/>
      <c r="C656" s="7"/>
      <c r="D656" s="1"/>
      <c r="E656" s="1"/>
      <c r="F656" s="1"/>
      <c r="G656" s="7"/>
      <c r="H656" s="124"/>
      <c r="I656" s="124"/>
      <c r="J656" s="7"/>
      <c r="K656" s="7"/>
      <c r="L656" s="7"/>
      <c r="M656" s="7"/>
      <c r="N656" s="7"/>
      <c r="O656" s="7"/>
      <c r="P656" s="7"/>
      <c r="Q656" s="7"/>
      <c r="R656" s="7"/>
      <c r="S656" s="7"/>
      <c r="T656" s="7"/>
      <c r="U656" s="7"/>
      <c r="V656" s="7"/>
      <c r="W656" s="7"/>
      <c r="X656" s="7"/>
      <c r="Y656" s="7"/>
      <c r="Z656" s="7"/>
      <c r="AA656" s="7"/>
      <c r="AB656" s="7"/>
      <c r="AC656" s="7"/>
    </row>
    <row r="657">
      <c r="A657" s="7"/>
      <c r="B657" s="7"/>
      <c r="C657" s="7"/>
      <c r="D657" s="1"/>
      <c r="E657" s="1"/>
      <c r="F657" s="1"/>
      <c r="G657" s="7"/>
      <c r="H657" s="124"/>
      <c r="I657" s="124"/>
      <c r="J657" s="7"/>
      <c r="K657" s="7"/>
      <c r="L657" s="7"/>
      <c r="M657" s="7"/>
      <c r="N657" s="7"/>
      <c r="O657" s="7"/>
      <c r="P657" s="7"/>
      <c r="Q657" s="7"/>
      <c r="R657" s="7"/>
      <c r="S657" s="7"/>
      <c r="T657" s="7"/>
      <c r="U657" s="7"/>
      <c r="V657" s="7"/>
      <c r="W657" s="7"/>
      <c r="X657" s="7"/>
      <c r="Y657" s="7"/>
      <c r="Z657" s="7"/>
      <c r="AA657" s="7"/>
      <c r="AB657" s="7"/>
      <c r="AC657" s="7"/>
    </row>
    <row r="658">
      <c r="A658" s="7"/>
      <c r="B658" s="7"/>
      <c r="C658" s="7"/>
      <c r="D658" s="1"/>
      <c r="E658" s="1"/>
      <c r="F658" s="1"/>
      <c r="G658" s="7"/>
      <c r="H658" s="124"/>
      <c r="I658" s="124"/>
      <c r="J658" s="7"/>
      <c r="K658" s="7"/>
      <c r="L658" s="7"/>
      <c r="M658" s="7"/>
      <c r="N658" s="7"/>
      <c r="O658" s="7"/>
      <c r="P658" s="7"/>
      <c r="Q658" s="7"/>
      <c r="R658" s="7"/>
      <c r="S658" s="7"/>
      <c r="T658" s="7"/>
      <c r="U658" s="7"/>
      <c r="V658" s="7"/>
      <c r="W658" s="7"/>
      <c r="X658" s="7"/>
      <c r="Y658" s="7"/>
      <c r="Z658" s="7"/>
      <c r="AA658" s="7"/>
      <c r="AB658" s="7"/>
      <c r="AC658" s="7"/>
    </row>
    <row r="659">
      <c r="A659" s="7"/>
      <c r="B659" s="7"/>
      <c r="C659" s="7"/>
      <c r="D659" s="1"/>
      <c r="E659" s="1"/>
      <c r="F659" s="1"/>
      <c r="G659" s="7"/>
      <c r="H659" s="124"/>
      <c r="I659" s="124"/>
      <c r="J659" s="7"/>
      <c r="K659" s="7"/>
      <c r="L659" s="7"/>
      <c r="M659" s="7"/>
      <c r="N659" s="7"/>
      <c r="O659" s="7"/>
      <c r="P659" s="7"/>
      <c r="Q659" s="7"/>
      <c r="R659" s="7"/>
      <c r="S659" s="7"/>
      <c r="T659" s="7"/>
      <c r="U659" s="7"/>
      <c r="V659" s="7"/>
      <c r="W659" s="7"/>
      <c r="X659" s="7"/>
      <c r="Y659" s="7"/>
      <c r="Z659" s="7"/>
      <c r="AA659" s="7"/>
      <c r="AB659" s="7"/>
      <c r="AC659" s="7"/>
    </row>
    <row r="660">
      <c r="A660" s="7"/>
      <c r="B660" s="7"/>
      <c r="C660" s="7"/>
      <c r="D660" s="1"/>
      <c r="E660" s="1"/>
      <c r="F660" s="1"/>
      <c r="G660" s="7"/>
      <c r="H660" s="124"/>
      <c r="I660" s="124"/>
      <c r="J660" s="7"/>
      <c r="K660" s="7"/>
      <c r="L660" s="7"/>
      <c r="M660" s="7"/>
      <c r="N660" s="7"/>
      <c r="O660" s="7"/>
      <c r="P660" s="7"/>
      <c r="Q660" s="7"/>
      <c r="R660" s="7"/>
      <c r="S660" s="7"/>
      <c r="T660" s="7"/>
      <c r="U660" s="7"/>
      <c r="V660" s="7"/>
      <c r="W660" s="7"/>
      <c r="X660" s="7"/>
      <c r="Y660" s="7"/>
      <c r="Z660" s="7"/>
      <c r="AA660" s="7"/>
      <c r="AB660" s="7"/>
      <c r="AC660" s="7"/>
    </row>
    <row r="661">
      <c r="A661" s="7"/>
      <c r="B661" s="7"/>
      <c r="C661" s="7"/>
      <c r="D661" s="1"/>
      <c r="E661" s="1"/>
      <c r="F661" s="1"/>
      <c r="G661" s="7"/>
      <c r="H661" s="124"/>
      <c r="I661" s="124"/>
      <c r="J661" s="7"/>
      <c r="K661" s="7"/>
      <c r="L661" s="7"/>
      <c r="M661" s="7"/>
      <c r="N661" s="7"/>
      <c r="O661" s="7"/>
      <c r="P661" s="7"/>
      <c r="Q661" s="7"/>
      <c r="R661" s="7"/>
      <c r="S661" s="7"/>
      <c r="T661" s="7"/>
      <c r="U661" s="7"/>
      <c r="V661" s="7"/>
      <c r="W661" s="7"/>
      <c r="X661" s="7"/>
      <c r="Y661" s="7"/>
      <c r="Z661" s="7"/>
      <c r="AA661" s="7"/>
      <c r="AB661" s="7"/>
      <c r="AC661" s="7"/>
    </row>
    <row r="662">
      <c r="A662" s="7"/>
      <c r="B662" s="7"/>
      <c r="C662" s="7"/>
      <c r="D662" s="1"/>
      <c r="E662" s="1"/>
      <c r="F662" s="1"/>
      <c r="G662" s="7"/>
      <c r="H662" s="124"/>
      <c r="I662" s="124"/>
      <c r="J662" s="7"/>
      <c r="K662" s="7"/>
      <c r="L662" s="7"/>
      <c r="M662" s="7"/>
      <c r="N662" s="7"/>
      <c r="O662" s="7"/>
      <c r="P662" s="7"/>
      <c r="Q662" s="7"/>
      <c r="R662" s="7"/>
      <c r="S662" s="7"/>
      <c r="T662" s="7"/>
      <c r="U662" s="7"/>
      <c r="V662" s="7"/>
      <c r="W662" s="7"/>
      <c r="X662" s="7"/>
      <c r="Y662" s="7"/>
      <c r="Z662" s="7"/>
      <c r="AA662" s="7"/>
      <c r="AB662" s="7"/>
      <c r="AC662" s="7"/>
    </row>
    <row r="663">
      <c r="A663" s="7"/>
      <c r="B663" s="7"/>
      <c r="C663" s="7"/>
      <c r="D663" s="1"/>
      <c r="E663" s="1"/>
      <c r="F663" s="1"/>
      <c r="G663" s="7"/>
      <c r="H663" s="124"/>
      <c r="I663" s="124"/>
      <c r="J663" s="7"/>
      <c r="K663" s="7"/>
      <c r="L663" s="7"/>
      <c r="M663" s="7"/>
      <c r="N663" s="7"/>
      <c r="O663" s="7"/>
      <c r="P663" s="7"/>
      <c r="Q663" s="7"/>
      <c r="R663" s="7"/>
      <c r="S663" s="7"/>
      <c r="T663" s="7"/>
      <c r="U663" s="7"/>
      <c r="V663" s="7"/>
      <c r="W663" s="7"/>
      <c r="X663" s="7"/>
      <c r="Y663" s="7"/>
      <c r="Z663" s="7"/>
      <c r="AA663" s="7"/>
      <c r="AB663" s="7"/>
      <c r="AC663" s="7"/>
    </row>
    <row r="664">
      <c r="A664" s="7"/>
      <c r="B664" s="7"/>
      <c r="C664" s="7"/>
      <c r="D664" s="1"/>
      <c r="E664" s="1"/>
      <c r="F664" s="1"/>
      <c r="G664" s="7"/>
      <c r="H664" s="124"/>
      <c r="I664" s="124"/>
      <c r="J664" s="7"/>
      <c r="K664" s="7"/>
      <c r="L664" s="7"/>
      <c r="M664" s="7"/>
      <c r="N664" s="7"/>
      <c r="O664" s="7"/>
      <c r="P664" s="7"/>
      <c r="Q664" s="7"/>
      <c r="R664" s="7"/>
      <c r="S664" s="7"/>
      <c r="T664" s="7"/>
      <c r="U664" s="7"/>
      <c r="V664" s="7"/>
      <c r="W664" s="7"/>
      <c r="X664" s="7"/>
      <c r="Y664" s="7"/>
      <c r="Z664" s="7"/>
      <c r="AA664" s="7"/>
      <c r="AB664" s="7"/>
      <c r="AC664" s="7"/>
    </row>
    <row r="665">
      <c r="A665" s="7"/>
      <c r="B665" s="7"/>
      <c r="C665" s="7"/>
      <c r="D665" s="1"/>
      <c r="E665" s="1"/>
      <c r="F665" s="1"/>
      <c r="G665" s="7"/>
      <c r="H665" s="124"/>
      <c r="I665" s="124"/>
      <c r="J665" s="7"/>
      <c r="K665" s="7"/>
      <c r="L665" s="7"/>
      <c r="M665" s="7"/>
      <c r="N665" s="7"/>
      <c r="O665" s="7"/>
      <c r="P665" s="7"/>
      <c r="Q665" s="7"/>
      <c r="R665" s="7"/>
      <c r="S665" s="7"/>
      <c r="T665" s="7"/>
      <c r="U665" s="7"/>
      <c r="V665" s="7"/>
      <c r="W665" s="7"/>
      <c r="X665" s="7"/>
      <c r="Y665" s="7"/>
      <c r="Z665" s="7"/>
      <c r="AA665" s="7"/>
      <c r="AB665" s="7"/>
      <c r="AC665" s="7"/>
    </row>
    <row r="666">
      <c r="A666" s="7"/>
      <c r="B666" s="7"/>
      <c r="C666" s="7"/>
      <c r="D666" s="1"/>
      <c r="E666" s="1"/>
      <c r="F666" s="1"/>
      <c r="G666" s="7"/>
      <c r="H666" s="124"/>
      <c r="I666" s="124"/>
      <c r="J666" s="7"/>
      <c r="K666" s="7"/>
      <c r="L666" s="7"/>
      <c r="M666" s="7"/>
      <c r="N666" s="7"/>
      <c r="O666" s="7"/>
      <c r="P666" s="7"/>
      <c r="Q666" s="7"/>
      <c r="R666" s="7"/>
      <c r="S666" s="7"/>
      <c r="T666" s="7"/>
      <c r="U666" s="7"/>
      <c r="V666" s="7"/>
      <c r="W666" s="7"/>
      <c r="X666" s="7"/>
      <c r="Y666" s="7"/>
      <c r="Z666" s="7"/>
      <c r="AA666" s="7"/>
      <c r="AB666" s="7"/>
      <c r="AC666" s="7"/>
    </row>
    <row r="667">
      <c r="A667" s="7"/>
      <c r="B667" s="7"/>
      <c r="C667" s="7"/>
      <c r="D667" s="1"/>
      <c r="E667" s="1"/>
      <c r="F667" s="1"/>
      <c r="G667" s="7"/>
      <c r="H667" s="124"/>
      <c r="I667" s="124"/>
      <c r="J667" s="7"/>
      <c r="K667" s="7"/>
      <c r="L667" s="7"/>
      <c r="M667" s="7"/>
      <c r="N667" s="7"/>
      <c r="O667" s="7"/>
      <c r="P667" s="7"/>
      <c r="Q667" s="7"/>
      <c r="R667" s="7"/>
      <c r="S667" s="7"/>
      <c r="T667" s="7"/>
      <c r="U667" s="7"/>
      <c r="V667" s="7"/>
      <c r="W667" s="7"/>
      <c r="X667" s="7"/>
      <c r="Y667" s="7"/>
      <c r="Z667" s="7"/>
      <c r="AA667" s="7"/>
      <c r="AB667" s="7"/>
      <c r="AC667" s="7"/>
    </row>
    <row r="668">
      <c r="A668" s="7"/>
      <c r="B668" s="7"/>
      <c r="C668" s="7"/>
      <c r="D668" s="1"/>
      <c r="E668" s="1"/>
      <c r="F668" s="1"/>
      <c r="G668" s="7"/>
      <c r="H668" s="124"/>
      <c r="I668" s="124"/>
      <c r="J668" s="7"/>
      <c r="K668" s="7"/>
      <c r="L668" s="7"/>
      <c r="M668" s="7"/>
      <c r="N668" s="7"/>
      <c r="O668" s="7"/>
      <c r="P668" s="7"/>
      <c r="Q668" s="7"/>
      <c r="R668" s="7"/>
      <c r="S668" s="7"/>
      <c r="T668" s="7"/>
      <c r="U668" s="7"/>
      <c r="V668" s="7"/>
      <c r="W668" s="7"/>
      <c r="X668" s="7"/>
      <c r="Y668" s="7"/>
      <c r="Z668" s="7"/>
      <c r="AA668" s="7"/>
      <c r="AB668" s="7"/>
      <c r="AC668" s="7"/>
    </row>
    <row r="669">
      <c r="A669" s="7"/>
      <c r="B669" s="7"/>
      <c r="C669" s="7"/>
      <c r="D669" s="1"/>
      <c r="E669" s="1"/>
      <c r="F669" s="1"/>
      <c r="G669" s="7"/>
      <c r="H669" s="124"/>
      <c r="I669" s="124"/>
      <c r="J669" s="7"/>
      <c r="K669" s="7"/>
      <c r="L669" s="7"/>
      <c r="M669" s="7"/>
      <c r="N669" s="7"/>
      <c r="O669" s="7"/>
      <c r="P669" s="7"/>
      <c r="Q669" s="7"/>
      <c r="R669" s="7"/>
      <c r="S669" s="7"/>
      <c r="T669" s="7"/>
      <c r="U669" s="7"/>
      <c r="V669" s="7"/>
      <c r="W669" s="7"/>
      <c r="X669" s="7"/>
      <c r="Y669" s="7"/>
      <c r="Z669" s="7"/>
      <c r="AA669" s="7"/>
      <c r="AB669" s="7"/>
      <c r="AC669" s="7"/>
    </row>
    <row r="670">
      <c r="A670" s="7"/>
      <c r="B670" s="7"/>
      <c r="C670" s="7"/>
      <c r="D670" s="1"/>
      <c r="E670" s="1"/>
      <c r="F670" s="1"/>
      <c r="G670" s="7"/>
      <c r="H670" s="124"/>
      <c r="I670" s="124"/>
      <c r="J670" s="7"/>
      <c r="K670" s="7"/>
      <c r="L670" s="7"/>
      <c r="M670" s="7"/>
      <c r="N670" s="7"/>
      <c r="O670" s="7"/>
      <c r="P670" s="7"/>
      <c r="Q670" s="7"/>
      <c r="R670" s="7"/>
      <c r="S670" s="7"/>
      <c r="T670" s="7"/>
      <c r="U670" s="7"/>
      <c r="V670" s="7"/>
      <c r="W670" s="7"/>
      <c r="X670" s="7"/>
      <c r="Y670" s="7"/>
      <c r="Z670" s="7"/>
      <c r="AA670" s="7"/>
      <c r="AB670" s="7"/>
      <c r="AC670" s="7"/>
    </row>
    <row r="671">
      <c r="A671" s="7"/>
      <c r="B671" s="7"/>
      <c r="C671" s="7"/>
      <c r="D671" s="1"/>
      <c r="E671" s="1"/>
      <c r="F671" s="1"/>
      <c r="G671" s="7"/>
      <c r="H671" s="124"/>
      <c r="I671" s="124"/>
      <c r="J671" s="7"/>
      <c r="K671" s="7"/>
      <c r="L671" s="7"/>
      <c r="M671" s="7"/>
      <c r="N671" s="7"/>
      <c r="O671" s="7"/>
      <c r="P671" s="7"/>
      <c r="Q671" s="7"/>
      <c r="R671" s="7"/>
      <c r="S671" s="7"/>
      <c r="T671" s="7"/>
      <c r="U671" s="7"/>
      <c r="V671" s="7"/>
      <c r="W671" s="7"/>
      <c r="X671" s="7"/>
      <c r="Y671" s="7"/>
      <c r="Z671" s="7"/>
      <c r="AA671" s="7"/>
      <c r="AB671" s="7"/>
      <c r="AC671" s="7"/>
    </row>
    <row r="672">
      <c r="A672" s="7"/>
      <c r="B672" s="7"/>
      <c r="C672" s="7"/>
      <c r="D672" s="1"/>
      <c r="E672" s="1"/>
      <c r="F672" s="1"/>
      <c r="G672" s="7"/>
      <c r="H672" s="124"/>
      <c r="I672" s="124"/>
      <c r="J672" s="7"/>
      <c r="K672" s="7"/>
      <c r="L672" s="7"/>
      <c r="M672" s="7"/>
      <c r="N672" s="7"/>
      <c r="O672" s="7"/>
      <c r="P672" s="7"/>
      <c r="Q672" s="7"/>
      <c r="R672" s="7"/>
      <c r="S672" s="7"/>
      <c r="T672" s="7"/>
      <c r="U672" s="7"/>
      <c r="V672" s="7"/>
      <c r="W672" s="7"/>
      <c r="X672" s="7"/>
      <c r="Y672" s="7"/>
      <c r="Z672" s="7"/>
      <c r="AA672" s="7"/>
      <c r="AB672" s="7"/>
      <c r="AC672" s="7"/>
    </row>
    <row r="673">
      <c r="A673" s="7"/>
      <c r="B673" s="7"/>
      <c r="C673" s="7"/>
      <c r="D673" s="1"/>
      <c r="E673" s="1"/>
      <c r="F673" s="1"/>
      <c r="G673" s="7"/>
      <c r="H673" s="124"/>
      <c r="I673" s="124"/>
      <c r="J673" s="7"/>
      <c r="K673" s="7"/>
      <c r="L673" s="7"/>
      <c r="M673" s="7"/>
      <c r="N673" s="7"/>
      <c r="O673" s="7"/>
      <c r="P673" s="7"/>
      <c r="Q673" s="7"/>
      <c r="R673" s="7"/>
      <c r="S673" s="7"/>
      <c r="T673" s="7"/>
      <c r="U673" s="7"/>
      <c r="V673" s="7"/>
      <c r="W673" s="7"/>
      <c r="X673" s="7"/>
      <c r="Y673" s="7"/>
      <c r="Z673" s="7"/>
      <c r="AA673" s="7"/>
      <c r="AB673" s="7"/>
      <c r="AC673" s="7"/>
    </row>
    <row r="674">
      <c r="A674" s="7"/>
      <c r="B674" s="7"/>
      <c r="C674" s="7"/>
      <c r="D674" s="1"/>
      <c r="E674" s="1"/>
      <c r="F674" s="1"/>
      <c r="G674" s="7"/>
      <c r="H674" s="124"/>
      <c r="I674" s="124"/>
      <c r="J674" s="7"/>
      <c r="K674" s="7"/>
      <c r="L674" s="7"/>
      <c r="M674" s="7"/>
      <c r="N674" s="7"/>
      <c r="O674" s="7"/>
      <c r="P674" s="7"/>
      <c r="Q674" s="7"/>
      <c r="R674" s="7"/>
      <c r="S674" s="7"/>
      <c r="T674" s="7"/>
      <c r="U674" s="7"/>
      <c r="V674" s="7"/>
      <c r="W674" s="7"/>
      <c r="X674" s="7"/>
      <c r="Y674" s="7"/>
      <c r="Z674" s="7"/>
      <c r="AA674" s="7"/>
      <c r="AB674" s="7"/>
      <c r="AC674" s="7"/>
    </row>
    <row r="675">
      <c r="A675" s="7"/>
      <c r="B675" s="7"/>
      <c r="C675" s="7"/>
      <c r="D675" s="1"/>
      <c r="E675" s="1"/>
      <c r="F675" s="1"/>
      <c r="G675" s="7"/>
      <c r="H675" s="124"/>
      <c r="I675" s="124"/>
      <c r="J675" s="7"/>
      <c r="K675" s="7"/>
      <c r="L675" s="7"/>
      <c r="M675" s="7"/>
      <c r="N675" s="7"/>
      <c r="O675" s="7"/>
      <c r="P675" s="7"/>
      <c r="Q675" s="7"/>
      <c r="R675" s="7"/>
      <c r="S675" s="7"/>
      <c r="T675" s="7"/>
      <c r="U675" s="7"/>
      <c r="V675" s="7"/>
      <c r="W675" s="7"/>
      <c r="X675" s="7"/>
      <c r="Y675" s="7"/>
      <c r="Z675" s="7"/>
      <c r="AA675" s="7"/>
      <c r="AB675" s="7"/>
      <c r="AC675" s="7"/>
    </row>
    <row r="676">
      <c r="A676" s="7"/>
      <c r="B676" s="7"/>
      <c r="C676" s="7"/>
      <c r="D676" s="1"/>
      <c r="E676" s="1"/>
      <c r="F676" s="1"/>
      <c r="G676" s="7"/>
      <c r="H676" s="124"/>
      <c r="I676" s="124"/>
      <c r="J676" s="7"/>
      <c r="K676" s="7"/>
      <c r="L676" s="7"/>
      <c r="M676" s="7"/>
      <c r="N676" s="7"/>
      <c r="O676" s="7"/>
      <c r="P676" s="7"/>
      <c r="Q676" s="7"/>
      <c r="R676" s="7"/>
      <c r="S676" s="7"/>
      <c r="T676" s="7"/>
      <c r="U676" s="7"/>
      <c r="V676" s="7"/>
      <c r="W676" s="7"/>
      <c r="X676" s="7"/>
      <c r="Y676" s="7"/>
      <c r="Z676" s="7"/>
      <c r="AA676" s="7"/>
      <c r="AB676" s="7"/>
      <c r="AC676" s="7"/>
    </row>
    <row r="677">
      <c r="A677" s="7"/>
      <c r="B677" s="7"/>
      <c r="C677" s="7"/>
      <c r="D677" s="1"/>
      <c r="E677" s="1"/>
      <c r="F677" s="1"/>
      <c r="G677" s="7"/>
      <c r="H677" s="124"/>
      <c r="I677" s="124"/>
      <c r="J677" s="7"/>
      <c r="K677" s="7"/>
      <c r="L677" s="7"/>
      <c r="M677" s="7"/>
      <c r="N677" s="7"/>
      <c r="O677" s="7"/>
      <c r="P677" s="7"/>
      <c r="Q677" s="7"/>
      <c r="R677" s="7"/>
      <c r="S677" s="7"/>
      <c r="T677" s="7"/>
      <c r="U677" s="7"/>
      <c r="V677" s="7"/>
      <c r="W677" s="7"/>
      <c r="X677" s="7"/>
      <c r="Y677" s="7"/>
      <c r="Z677" s="7"/>
      <c r="AA677" s="7"/>
      <c r="AB677" s="7"/>
      <c r="AC677" s="7"/>
    </row>
    <row r="678">
      <c r="A678" s="7"/>
      <c r="B678" s="7"/>
      <c r="C678" s="7"/>
      <c r="D678" s="1"/>
      <c r="E678" s="1"/>
      <c r="F678" s="1"/>
      <c r="G678" s="7"/>
      <c r="H678" s="124"/>
      <c r="I678" s="124"/>
      <c r="J678" s="7"/>
      <c r="K678" s="7"/>
      <c r="L678" s="7"/>
      <c r="M678" s="7"/>
      <c r="N678" s="7"/>
      <c r="O678" s="7"/>
      <c r="P678" s="7"/>
      <c r="Q678" s="7"/>
      <c r="R678" s="7"/>
      <c r="S678" s="7"/>
      <c r="T678" s="7"/>
      <c r="U678" s="7"/>
      <c r="V678" s="7"/>
      <c r="W678" s="7"/>
      <c r="X678" s="7"/>
      <c r="Y678" s="7"/>
      <c r="Z678" s="7"/>
      <c r="AA678" s="7"/>
      <c r="AB678" s="7"/>
      <c r="AC678" s="7"/>
    </row>
    <row r="679">
      <c r="A679" s="7"/>
      <c r="B679" s="7"/>
      <c r="C679" s="7"/>
      <c r="D679" s="1"/>
      <c r="E679" s="1"/>
      <c r="F679" s="1"/>
      <c r="G679" s="7"/>
      <c r="H679" s="124"/>
      <c r="I679" s="124"/>
      <c r="J679" s="7"/>
      <c r="K679" s="7"/>
      <c r="L679" s="7"/>
      <c r="M679" s="7"/>
      <c r="N679" s="7"/>
      <c r="O679" s="7"/>
      <c r="P679" s="7"/>
      <c r="Q679" s="7"/>
      <c r="R679" s="7"/>
      <c r="S679" s="7"/>
      <c r="T679" s="7"/>
      <c r="U679" s="7"/>
      <c r="V679" s="7"/>
      <c r="W679" s="7"/>
      <c r="X679" s="7"/>
      <c r="Y679" s="7"/>
      <c r="Z679" s="7"/>
      <c r="AA679" s="7"/>
      <c r="AB679" s="7"/>
      <c r="AC679" s="7"/>
    </row>
    <row r="680">
      <c r="A680" s="7"/>
      <c r="B680" s="7"/>
      <c r="C680" s="7"/>
      <c r="D680" s="1"/>
      <c r="E680" s="1"/>
      <c r="F680" s="1"/>
      <c r="G680" s="7"/>
      <c r="H680" s="124"/>
      <c r="I680" s="124"/>
      <c r="J680" s="7"/>
      <c r="K680" s="7"/>
      <c r="L680" s="7"/>
      <c r="M680" s="7"/>
      <c r="N680" s="7"/>
      <c r="O680" s="7"/>
      <c r="P680" s="7"/>
      <c r="Q680" s="7"/>
      <c r="R680" s="7"/>
      <c r="S680" s="7"/>
      <c r="T680" s="7"/>
      <c r="U680" s="7"/>
      <c r="V680" s="7"/>
      <c r="W680" s="7"/>
      <c r="X680" s="7"/>
      <c r="Y680" s="7"/>
      <c r="Z680" s="7"/>
      <c r="AA680" s="7"/>
      <c r="AB680" s="7"/>
      <c r="AC680" s="7"/>
    </row>
    <row r="681">
      <c r="A681" s="7"/>
      <c r="B681" s="7"/>
      <c r="C681" s="7"/>
      <c r="D681" s="1"/>
      <c r="E681" s="1"/>
      <c r="F681" s="1"/>
      <c r="G681" s="7"/>
      <c r="H681" s="124"/>
      <c r="I681" s="124"/>
      <c r="J681" s="7"/>
      <c r="K681" s="7"/>
      <c r="L681" s="7"/>
      <c r="M681" s="7"/>
      <c r="N681" s="7"/>
      <c r="O681" s="7"/>
      <c r="P681" s="7"/>
      <c r="Q681" s="7"/>
      <c r="R681" s="7"/>
      <c r="S681" s="7"/>
      <c r="T681" s="7"/>
      <c r="U681" s="7"/>
      <c r="V681" s="7"/>
      <c r="W681" s="7"/>
      <c r="X681" s="7"/>
      <c r="Y681" s="7"/>
      <c r="Z681" s="7"/>
      <c r="AA681" s="7"/>
      <c r="AB681" s="7"/>
      <c r="AC681" s="7"/>
    </row>
    <row r="682">
      <c r="A682" s="7"/>
      <c r="B682" s="7"/>
      <c r="C682" s="7"/>
      <c r="D682" s="1"/>
      <c r="E682" s="1"/>
      <c r="F682" s="1"/>
      <c r="G682" s="7"/>
      <c r="H682" s="124"/>
      <c r="I682" s="124"/>
      <c r="J682" s="7"/>
      <c r="K682" s="7"/>
      <c r="L682" s="7"/>
      <c r="M682" s="7"/>
      <c r="N682" s="7"/>
      <c r="O682" s="7"/>
      <c r="P682" s="7"/>
      <c r="Q682" s="7"/>
      <c r="R682" s="7"/>
      <c r="S682" s="7"/>
      <c r="T682" s="7"/>
      <c r="U682" s="7"/>
      <c r="V682" s="7"/>
      <c r="W682" s="7"/>
      <c r="X682" s="7"/>
      <c r="Y682" s="7"/>
      <c r="Z682" s="7"/>
      <c r="AA682" s="7"/>
      <c r="AB682" s="7"/>
      <c r="AC682" s="7"/>
    </row>
    <row r="683">
      <c r="A683" s="7"/>
      <c r="B683" s="7"/>
      <c r="C683" s="7"/>
      <c r="D683" s="1"/>
      <c r="E683" s="1"/>
      <c r="F683" s="1"/>
      <c r="G683" s="7"/>
      <c r="H683" s="124"/>
      <c r="I683" s="124"/>
      <c r="J683" s="7"/>
      <c r="K683" s="7"/>
      <c r="L683" s="7"/>
      <c r="M683" s="7"/>
      <c r="N683" s="7"/>
      <c r="O683" s="7"/>
      <c r="P683" s="7"/>
      <c r="Q683" s="7"/>
      <c r="R683" s="7"/>
      <c r="S683" s="7"/>
      <c r="T683" s="7"/>
      <c r="U683" s="7"/>
      <c r="V683" s="7"/>
      <c r="W683" s="7"/>
      <c r="X683" s="7"/>
      <c r="Y683" s="7"/>
      <c r="Z683" s="7"/>
      <c r="AA683" s="7"/>
      <c r="AB683" s="7"/>
      <c r="AC683" s="7"/>
    </row>
    <row r="684">
      <c r="A684" s="7"/>
      <c r="B684" s="7"/>
      <c r="C684" s="7"/>
      <c r="D684" s="1"/>
      <c r="E684" s="1"/>
      <c r="F684" s="1"/>
      <c r="G684" s="7"/>
      <c r="H684" s="124"/>
      <c r="I684" s="124"/>
      <c r="J684" s="7"/>
      <c r="K684" s="7"/>
      <c r="L684" s="7"/>
      <c r="M684" s="7"/>
      <c r="N684" s="7"/>
      <c r="O684" s="7"/>
      <c r="P684" s="7"/>
      <c r="Q684" s="7"/>
      <c r="R684" s="7"/>
      <c r="S684" s="7"/>
      <c r="T684" s="7"/>
      <c r="U684" s="7"/>
      <c r="V684" s="7"/>
      <c r="W684" s="7"/>
      <c r="X684" s="7"/>
      <c r="Y684" s="7"/>
      <c r="Z684" s="7"/>
      <c r="AA684" s="7"/>
      <c r="AB684" s="7"/>
      <c r="AC684" s="7"/>
    </row>
    <row r="685">
      <c r="A685" s="7"/>
      <c r="B685" s="7"/>
      <c r="C685" s="7"/>
      <c r="D685" s="1"/>
      <c r="E685" s="1"/>
      <c r="F685" s="1"/>
      <c r="G685" s="7"/>
      <c r="H685" s="124"/>
      <c r="I685" s="124"/>
      <c r="J685" s="7"/>
      <c r="K685" s="7"/>
      <c r="L685" s="7"/>
      <c r="M685" s="7"/>
      <c r="N685" s="7"/>
      <c r="O685" s="7"/>
      <c r="P685" s="7"/>
      <c r="Q685" s="7"/>
      <c r="R685" s="7"/>
      <c r="S685" s="7"/>
      <c r="T685" s="7"/>
      <c r="U685" s="7"/>
      <c r="V685" s="7"/>
      <c r="W685" s="7"/>
      <c r="X685" s="7"/>
      <c r="Y685" s="7"/>
      <c r="Z685" s="7"/>
      <c r="AA685" s="7"/>
      <c r="AB685" s="7"/>
      <c r="AC685" s="7"/>
    </row>
    <row r="686">
      <c r="A686" s="7"/>
      <c r="B686" s="7"/>
      <c r="C686" s="7"/>
      <c r="D686" s="1"/>
      <c r="E686" s="1"/>
      <c r="F686" s="1"/>
      <c r="G686" s="7"/>
      <c r="H686" s="124"/>
      <c r="I686" s="124"/>
      <c r="J686" s="7"/>
      <c r="K686" s="7"/>
      <c r="L686" s="7"/>
      <c r="M686" s="7"/>
      <c r="N686" s="7"/>
      <c r="O686" s="7"/>
      <c r="P686" s="7"/>
      <c r="Q686" s="7"/>
      <c r="R686" s="7"/>
      <c r="S686" s="7"/>
      <c r="T686" s="7"/>
      <c r="U686" s="7"/>
      <c r="V686" s="7"/>
      <c r="W686" s="7"/>
      <c r="X686" s="7"/>
      <c r="Y686" s="7"/>
      <c r="Z686" s="7"/>
      <c r="AA686" s="7"/>
      <c r="AB686" s="7"/>
      <c r="AC686" s="7"/>
    </row>
    <row r="687">
      <c r="A687" s="7"/>
      <c r="B687" s="7"/>
      <c r="C687" s="7"/>
      <c r="D687" s="1"/>
      <c r="E687" s="1"/>
      <c r="F687" s="1"/>
      <c r="G687" s="7"/>
      <c r="H687" s="124"/>
      <c r="I687" s="124"/>
      <c r="J687" s="7"/>
      <c r="K687" s="7"/>
      <c r="L687" s="7"/>
      <c r="M687" s="7"/>
      <c r="N687" s="7"/>
      <c r="O687" s="7"/>
      <c r="P687" s="7"/>
      <c r="Q687" s="7"/>
      <c r="R687" s="7"/>
      <c r="S687" s="7"/>
      <c r="T687" s="7"/>
      <c r="U687" s="7"/>
      <c r="V687" s="7"/>
      <c r="W687" s="7"/>
      <c r="X687" s="7"/>
      <c r="Y687" s="7"/>
      <c r="Z687" s="7"/>
      <c r="AA687" s="7"/>
      <c r="AB687" s="7"/>
      <c r="AC687" s="7"/>
    </row>
    <row r="688">
      <c r="A688" s="7"/>
      <c r="B688" s="7"/>
      <c r="C688" s="7"/>
      <c r="D688" s="1"/>
      <c r="E688" s="1"/>
      <c r="F688" s="1"/>
      <c r="G688" s="7"/>
      <c r="H688" s="124"/>
      <c r="I688" s="124"/>
      <c r="J688" s="7"/>
      <c r="K688" s="7"/>
      <c r="L688" s="7"/>
      <c r="M688" s="7"/>
      <c r="N688" s="7"/>
      <c r="O688" s="7"/>
      <c r="P688" s="7"/>
      <c r="Q688" s="7"/>
      <c r="R688" s="7"/>
      <c r="S688" s="7"/>
      <c r="T688" s="7"/>
      <c r="U688" s="7"/>
      <c r="V688" s="7"/>
      <c r="W688" s="7"/>
      <c r="X688" s="7"/>
      <c r="Y688" s="7"/>
      <c r="Z688" s="7"/>
      <c r="AA688" s="7"/>
      <c r="AB688" s="7"/>
      <c r="AC688" s="7"/>
    </row>
    <row r="689">
      <c r="A689" s="7"/>
      <c r="B689" s="7"/>
      <c r="C689" s="7"/>
      <c r="D689" s="1"/>
      <c r="E689" s="1"/>
      <c r="F689" s="1"/>
      <c r="G689" s="7"/>
      <c r="H689" s="124"/>
      <c r="I689" s="124"/>
      <c r="J689" s="7"/>
      <c r="K689" s="7"/>
      <c r="L689" s="7"/>
      <c r="M689" s="7"/>
      <c r="N689" s="7"/>
      <c r="O689" s="7"/>
      <c r="P689" s="7"/>
      <c r="Q689" s="7"/>
      <c r="R689" s="7"/>
      <c r="S689" s="7"/>
      <c r="T689" s="7"/>
      <c r="U689" s="7"/>
      <c r="V689" s="7"/>
      <c r="W689" s="7"/>
      <c r="X689" s="7"/>
      <c r="Y689" s="7"/>
      <c r="Z689" s="7"/>
      <c r="AA689" s="7"/>
      <c r="AB689" s="7"/>
      <c r="AC689" s="7"/>
    </row>
    <row r="690">
      <c r="A690" s="7"/>
      <c r="B690" s="7"/>
      <c r="C690" s="7"/>
      <c r="D690" s="1"/>
      <c r="E690" s="1"/>
      <c r="F690" s="1"/>
      <c r="G690" s="7"/>
      <c r="H690" s="124"/>
      <c r="I690" s="124"/>
      <c r="J690" s="7"/>
      <c r="K690" s="7"/>
      <c r="L690" s="7"/>
      <c r="M690" s="7"/>
      <c r="N690" s="7"/>
      <c r="O690" s="7"/>
      <c r="P690" s="7"/>
      <c r="Q690" s="7"/>
      <c r="R690" s="7"/>
      <c r="S690" s="7"/>
      <c r="T690" s="7"/>
      <c r="U690" s="7"/>
      <c r="V690" s="7"/>
      <c r="W690" s="7"/>
      <c r="X690" s="7"/>
      <c r="Y690" s="7"/>
      <c r="Z690" s="7"/>
      <c r="AA690" s="7"/>
      <c r="AB690" s="7"/>
      <c r="AC690" s="7"/>
    </row>
    <row r="691">
      <c r="A691" s="7"/>
      <c r="B691" s="7"/>
      <c r="C691" s="7"/>
      <c r="D691" s="1"/>
      <c r="E691" s="1"/>
      <c r="F691" s="1"/>
      <c r="G691" s="7"/>
      <c r="H691" s="124"/>
      <c r="I691" s="124"/>
      <c r="J691" s="7"/>
      <c r="K691" s="7"/>
      <c r="L691" s="7"/>
      <c r="M691" s="7"/>
      <c r="N691" s="7"/>
      <c r="O691" s="7"/>
      <c r="P691" s="7"/>
      <c r="Q691" s="7"/>
      <c r="R691" s="7"/>
      <c r="S691" s="7"/>
      <c r="T691" s="7"/>
      <c r="U691" s="7"/>
      <c r="V691" s="7"/>
      <c r="W691" s="7"/>
      <c r="X691" s="7"/>
      <c r="Y691" s="7"/>
      <c r="Z691" s="7"/>
      <c r="AA691" s="7"/>
      <c r="AB691" s="7"/>
      <c r="AC691" s="7"/>
    </row>
    <row r="692">
      <c r="A692" s="7"/>
      <c r="B692" s="7"/>
      <c r="C692" s="7"/>
      <c r="D692" s="1"/>
      <c r="E692" s="1"/>
      <c r="F692" s="1"/>
      <c r="G692" s="7"/>
      <c r="H692" s="124"/>
      <c r="I692" s="124"/>
      <c r="J692" s="7"/>
      <c r="K692" s="7"/>
      <c r="L692" s="7"/>
      <c r="M692" s="7"/>
      <c r="N692" s="7"/>
      <c r="O692" s="7"/>
      <c r="P692" s="7"/>
      <c r="Q692" s="7"/>
      <c r="R692" s="7"/>
      <c r="S692" s="7"/>
      <c r="T692" s="7"/>
      <c r="U692" s="7"/>
      <c r="V692" s="7"/>
      <c r="W692" s="7"/>
      <c r="X692" s="7"/>
      <c r="Y692" s="7"/>
      <c r="Z692" s="7"/>
      <c r="AA692" s="7"/>
      <c r="AB692" s="7"/>
      <c r="AC692" s="7"/>
    </row>
    <row r="693">
      <c r="A693" s="7"/>
      <c r="B693" s="7"/>
      <c r="C693" s="7"/>
      <c r="D693" s="1"/>
      <c r="E693" s="1"/>
      <c r="F693" s="1"/>
      <c r="G693" s="7"/>
      <c r="H693" s="124"/>
      <c r="I693" s="124"/>
      <c r="J693" s="7"/>
      <c r="K693" s="7"/>
      <c r="L693" s="7"/>
      <c r="M693" s="7"/>
      <c r="N693" s="7"/>
      <c r="O693" s="7"/>
      <c r="P693" s="7"/>
      <c r="Q693" s="7"/>
      <c r="R693" s="7"/>
      <c r="S693" s="7"/>
      <c r="T693" s="7"/>
      <c r="U693" s="7"/>
      <c r="V693" s="7"/>
      <c r="W693" s="7"/>
      <c r="X693" s="7"/>
      <c r="Y693" s="7"/>
      <c r="Z693" s="7"/>
      <c r="AA693" s="7"/>
      <c r="AB693" s="7"/>
      <c r="AC693" s="7"/>
    </row>
    <row r="694">
      <c r="A694" s="7"/>
      <c r="B694" s="7"/>
      <c r="C694" s="7"/>
      <c r="D694" s="1"/>
      <c r="E694" s="1"/>
      <c r="F694" s="1"/>
      <c r="G694" s="7"/>
      <c r="H694" s="124"/>
      <c r="I694" s="124"/>
      <c r="J694" s="7"/>
      <c r="K694" s="7"/>
      <c r="L694" s="7"/>
      <c r="M694" s="7"/>
      <c r="N694" s="7"/>
      <c r="O694" s="7"/>
      <c r="P694" s="7"/>
      <c r="Q694" s="7"/>
      <c r="R694" s="7"/>
      <c r="S694" s="7"/>
      <c r="T694" s="7"/>
      <c r="U694" s="7"/>
      <c r="V694" s="7"/>
      <c r="W694" s="7"/>
      <c r="X694" s="7"/>
      <c r="Y694" s="7"/>
      <c r="Z694" s="7"/>
      <c r="AA694" s="7"/>
      <c r="AB694" s="7"/>
      <c r="AC694" s="7"/>
    </row>
    <row r="695">
      <c r="A695" s="7"/>
      <c r="B695" s="7"/>
      <c r="C695" s="7"/>
      <c r="D695" s="1"/>
      <c r="E695" s="1"/>
      <c r="F695" s="1"/>
      <c r="G695" s="7"/>
      <c r="H695" s="124"/>
      <c r="I695" s="124"/>
      <c r="J695" s="7"/>
      <c r="K695" s="7"/>
      <c r="L695" s="7"/>
      <c r="M695" s="7"/>
      <c r="N695" s="7"/>
      <c r="O695" s="7"/>
      <c r="P695" s="7"/>
      <c r="Q695" s="7"/>
      <c r="R695" s="7"/>
      <c r="S695" s="7"/>
      <c r="T695" s="7"/>
      <c r="U695" s="7"/>
      <c r="V695" s="7"/>
      <c r="W695" s="7"/>
      <c r="X695" s="7"/>
      <c r="Y695" s="7"/>
      <c r="Z695" s="7"/>
      <c r="AA695" s="7"/>
      <c r="AB695" s="7"/>
      <c r="AC695" s="7"/>
    </row>
    <row r="696">
      <c r="A696" s="7"/>
      <c r="B696" s="7"/>
      <c r="C696" s="7"/>
      <c r="D696" s="1"/>
      <c r="E696" s="1"/>
      <c r="F696" s="1"/>
      <c r="G696" s="7"/>
      <c r="H696" s="124"/>
      <c r="I696" s="124"/>
      <c r="J696" s="7"/>
      <c r="K696" s="7"/>
      <c r="L696" s="7"/>
      <c r="M696" s="7"/>
      <c r="N696" s="7"/>
      <c r="O696" s="7"/>
      <c r="P696" s="7"/>
      <c r="Q696" s="7"/>
      <c r="R696" s="7"/>
      <c r="S696" s="7"/>
      <c r="T696" s="7"/>
      <c r="U696" s="7"/>
      <c r="V696" s="7"/>
      <c r="W696" s="7"/>
      <c r="X696" s="7"/>
      <c r="Y696" s="7"/>
      <c r="Z696" s="7"/>
      <c r="AA696" s="7"/>
      <c r="AB696" s="7"/>
      <c r="AC696" s="7"/>
    </row>
    <row r="697">
      <c r="A697" s="7"/>
      <c r="B697" s="7"/>
      <c r="C697" s="7"/>
      <c r="D697" s="1"/>
      <c r="E697" s="1"/>
      <c r="F697" s="1"/>
      <c r="G697" s="7"/>
      <c r="H697" s="124"/>
      <c r="I697" s="124"/>
      <c r="J697" s="7"/>
      <c r="K697" s="7"/>
      <c r="L697" s="7"/>
      <c r="M697" s="7"/>
      <c r="N697" s="7"/>
      <c r="O697" s="7"/>
      <c r="P697" s="7"/>
      <c r="Q697" s="7"/>
      <c r="R697" s="7"/>
      <c r="S697" s="7"/>
      <c r="T697" s="7"/>
      <c r="U697" s="7"/>
      <c r="V697" s="7"/>
      <c r="W697" s="7"/>
      <c r="X697" s="7"/>
      <c r="Y697" s="7"/>
      <c r="Z697" s="7"/>
      <c r="AA697" s="7"/>
      <c r="AB697" s="7"/>
      <c r="AC697" s="7"/>
    </row>
    <row r="698">
      <c r="A698" s="7"/>
      <c r="B698" s="7"/>
      <c r="C698" s="7"/>
      <c r="D698" s="1"/>
      <c r="E698" s="1"/>
      <c r="F698" s="1"/>
      <c r="G698" s="7"/>
      <c r="H698" s="124"/>
      <c r="I698" s="124"/>
      <c r="J698" s="7"/>
      <c r="K698" s="7"/>
      <c r="L698" s="7"/>
      <c r="M698" s="7"/>
      <c r="N698" s="7"/>
      <c r="O698" s="7"/>
      <c r="P698" s="7"/>
      <c r="Q698" s="7"/>
      <c r="R698" s="7"/>
      <c r="S698" s="7"/>
      <c r="T698" s="7"/>
      <c r="U698" s="7"/>
      <c r="V698" s="7"/>
      <c r="W698" s="7"/>
      <c r="X698" s="7"/>
      <c r="Y698" s="7"/>
      <c r="Z698" s="7"/>
      <c r="AA698" s="7"/>
      <c r="AB698" s="7"/>
      <c r="AC698" s="7"/>
    </row>
    <row r="699">
      <c r="A699" s="7"/>
      <c r="B699" s="7"/>
      <c r="C699" s="7"/>
      <c r="D699" s="1"/>
      <c r="E699" s="1"/>
      <c r="F699" s="1"/>
      <c r="G699" s="7"/>
      <c r="H699" s="124"/>
      <c r="I699" s="124"/>
      <c r="J699" s="7"/>
      <c r="K699" s="7"/>
      <c r="L699" s="7"/>
      <c r="M699" s="7"/>
      <c r="N699" s="7"/>
      <c r="O699" s="7"/>
      <c r="P699" s="7"/>
      <c r="Q699" s="7"/>
      <c r="R699" s="7"/>
      <c r="S699" s="7"/>
      <c r="T699" s="7"/>
      <c r="U699" s="7"/>
      <c r="V699" s="7"/>
      <c r="W699" s="7"/>
      <c r="X699" s="7"/>
      <c r="Y699" s="7"/>
      <c r="Z699" s="7"/>
      <c r="AA699" s="7"/>
      <c r="AB699" s="7"/>
      <c r="AC699" s="7"/>
    </row>
    <row r="700">
      <c r="A700" s="7"/>
      <c r="B700" s="7"/>
      <c r="C700" s="7"/>
      <c r="D700" s="1"/>
      <c r="E700" s="1"/>
      <c r="F700" s="1"/>
      <c r="G700" s="7"/>
      <c r="H700" s="124"/>
      <c r="I700" s="124"/>
      <c r="J700" s="7"/>
      <c r="K700" s="7"/>
      <c r="L700" s="7"/>
      <c r="M700" s="7"/>
      <c r="N700" s="7"/>
      <c r="O700" s="7"/>
      <c r="P700" s="7"/>
      <c r="Q700" s="7"/>
      <c r="R700" s="7"/>
      <c r="S700" s="7"/>
      <c r="T700" s="7"/>
      <c r="U700" s="7"/>
      <c r="V700" s="7"/>
      <c r="W700" s="7"/>
      <c r="X700" s="7"/>
      <c r="Y700" s="7"/>
      <c r="Z700" s="7"/>
      <c r="AA700" s="7"/>
      <c r="AB700" s="7"/>
      <c r="AC700" s="7"/>
    </row>
    <row r="701">
      <c r="A701" s="7"/>
      <c r="B701" s="7"/>
      <c r="C701" s="7"/>
      <c r="D701" s="1"/>
      <c r="E701" s="1"/>
      <c r="F701" s="1"/>
      <c r="G701" s="7"/>
      <c r="H701" s="124"/>
      <c r="I701" s="124"/>
      <c r="J701" s="7"/>
      <c r="K701" s="7"/>
      <c r="L701" s="7"/>
      <c r="M701" s="7"/>
      <c r="N701" s="7"/>
      <c r="O701" s="7"/>
      <c r="P701" s="7"/>
      <c r="Q701" s="7"/>
      <c r="R701" s="7"/>
      <c r="S701" s="7"/>
      <c r="T701" s="7"/>
      <c r="U701" s="7"/>
      <c r="V701" s="7"/>
      <c r="W701" s="7"/>
      <c r="X701" s="7"/>
      <c r="Y701" s="7"/>
      <c r="Z701" s="7"/>
      <c r="AA701" s="7"/>
      <c r="AB701" s="7"/>
      <c r="AC701" s="7"/>
    </row>
    <row r="702">
      <c r="A702" s="7"/>
      <c r="B702" s="7"/>
      <c r="C702" s="7"/>
      <c r="D702" s="1"/>
      <c r="E702" s="1"/>
      <c r="F702" s="1"/>
      <c r="G702" s="7"/>
      <c r="H702" s="124"/>
      <c r="I702" s="124"/>
      <c r="J702" s="7"/>
      <c r="K702" s="7"/>
      <c r="L702" s="7"/>
      <c r="M702" s="7"/>
      <c r="N702" s="7"/>
      <c r="O702" s="7"/>
      <c r="P702" s="7"/>
      <c r="Q702" s="7"/>
      <c r="R702" s="7"/>
      <c r="S702" s="7"/>
      <c r="T702" s="7"/>
      <c r="U702" s="7"/>
      <c r="V702" s="7"/>
      <c r="W702" s="7"/>
      <c r="X702" s="7"/>
      <c r="Y702" s="7"/>
      <c r="Z702" s="7"/>
      <c r="AA702" s="7"/>
      <c r="AB702" s="7"/>
      <c r="AC702" s="7"/>
    </row>
    <row r="703">
      <c r="A703" s="7"/>
      <c r="B703" s="7"/>
      <c r="C703" s="7"/>
      <c r="D703" s="1"/>
      <c r="E703" s="1"/>
      <c r="F703" s="1"/>
      <c r="G703" s="7"/>
      <c r="H703" s="124"/>
      <c r="I703" s="124"/>
      <c r="J703" s="7"/>
      <c r="K703" s="7"/>
      <c r="L703" s="7"/>
      <c r="M703" s="7"/>
      <c r="N703" s="7"/>
      <c r="O703" s="7"/>
      <c r="P703" s="7"/>
      <c r="Q703" s="7"/>
      <c r="R703" s="7"/>
      <c r="S703" s="7"/>
      <c r="T703" s="7"/>
      <c r="U703" s="7"/>
      <c r="V703" s="7"/>
      <c r="W703" s="7"/>
      <c r="X703" s="7"/>
      <c r="Y703" s="7"/>
      <c r="Z703" s="7"/>
      <c r="AA703" s="7"/>
      <c r="AB703" s="7"/>
      <c r="AC703" s="7"/>
    </row>
    <row r="704">
      <c r="A704" s="7"/>
      <c r="B704" s="7"/>
      <c r="C704" s="7"/>
      <c r="D704" s="1"/>
      <c r="E704" s="1"/>
      <c r="F704" s="1"/>
      <c r="G704" s="7"/>
      <c r="H704" s="124"/>
      <c r="I704" s="124"/>
      <c r="J704" s="7"/>
      <c r="K704" s="7"/>
      <c r="L704" s="7"/>
      <c r="M704" s="7"/>
      <c r="N704" s="7"/>
      <c r="O704" s="7"/>
      <c r="P704" s="7"/>
      <c r="Q704" s="7"/>
      <c r="R704" s="7"/>
      <c r="S704" s="7"/>
      <c r="T704" s="7"/>
      <c r="U704" s="7"/>
      <c r="V704" s="7"/>
      <c r="W704" s="7"/>
      <c r="X704" s="7"/>
      <c r="Y704" s="7"/>
      <c r="Z704" s="7"/>
      <c r="AA704" s="7"/>
      <c r="AB704" s="7"/>
      <c r="AC704" s="7"/>
    </row>
    <row r="705">
      <c r="A705" s="7"/>
      <c r="B705" s="7"/>
      <c r="C705" s="7"/>
      <c r="D705" s="1"/>
      <c r="E705" s="1"/>
      <c r="F705" s="1"/>
      <c r="G705" s="7"/>
      <c r="H705" s="124"/>
      <c r="I705" s="124"/>
      <c r="J705" s="7"/>
      <c r="K705" s="7"/>
      <c r="L705" s="7"/>
      <c r="M705" s="7"/>
      <c r="N705" s="7"/>
      <c r="O705" s="7"/>
      <c r="P705" s="7"/>
      <c r="Q705" s="7"/>
      <c r="R705" s="7"/>
      <c r="S705" s="7"/>
      <c r="T705" s="7"/>
      <c r="U705" s="7"/>
      <c r="V705" s="7"/>
      <c r="W705" s="7"/>
      <c r="X705" s="7"/>
      <c r="Y705" s="7"/>
      <c r="Z705" s="7"/>
      <c r="AA705" s="7"/>
      <c r="AB705" s="7"/>
      <c r="AC705" s="7"/>
    </row>
    <row r="706">
      <c r="A706" s="7"/>
      <c r="B706" s="7"/>
      <c r="C706" s="7"/>
      <c r="D706" s="1"/>
      <c r="E706" s="1"/>
      <c r="F706" s="1"/>
      <c r="G706" s="7"/>
      <c r="H706" s="124"/>
      <c r="I706" s="124"/>
      <c r="J706" s="7"/>
      <c r="K706" s="7"/>
      <c r="L706" s="7"/>
      <c r="M706" s="7"/>
      <c r="N706" s="7"/>
      <c r="O706" s="7"/>
      <c r="P706" s="7"/>
      <c r="Q706" s="7"/>
      <c r="R706" s="7"/>
      <c r="S706" s="7"/>
      <c r="T706" s="7"/>
      <c r="U706" s="7"/>
      <c r="V706" s="7"/>
      <c r="W706" s="7"/>
      <c r="X706" s="7"/>
      <c r="Y706" s="7"/>
      <c r="Z706" s="7"/>
      <c r="AA706" s="7"/>
      <c r="AB706" s="7"/>
      <c r="AC706" s="7"/>
    </row>
    <row r="707">
      <c r="A707" s="7"/>
      <c r="B707" s="7"/>
      <c r="C707" s="7"/>
      <c r="D707" s="1"/>
      <c r="E707" s="1"/>
      <c r="F707" s="1"/>
      <c r="G707" s="7"/>
      <c r="H707" s="124"/>
      <c r="I707" s="124"/>
      <c r="J707" s="7"/>
      <c r="K707" s="7"/>
      <c r="L707" s="7"/>
      <c r="M707" s="7"/>
      <c r="N707" s="7"/>
      <c r="O707" s="7"/>
      <c r="P707" s="7"/>
      <c r="Q707" s="7"/>
      <c r="R707" s="7"/>
      <c r="S707" s="7"/>
      <c r="T707" s="7"/>
      <c r="U707" s="7"/>
      <c r="V707" s="7"/>
      <c r="W707" s="7"/>
      <c r="X707" s="7"/>
      <c r="Y707" s="7"/>
      <c r="Z707" s="7"/>
      <c r="AA707" s="7"/>
      <c r="AB707" s="7"/>
      <c r="AC707" s="7"/>
    </row>
    <row r="708">
      <c r="A708" s="7"/>
      <c r="B708" s="7"/>
      <c r="C708" s="7"/>
      <c r="D708" s="1"/>
      <c r="E708" s="1"/>
      <c r="F708" s="1"/>
      <c r="G708" s="7"/>
      <c r="H708" s="124"/>
      <c r="I708" s="124"/>
      <c r="J708" s="7"/>
      <c r="K708" s="7"/>
      <c r="L708" s="7"/>
      <c r="M708" s="7"/>
      <c r="N708" s="7"/>
      <c r="O708" s="7"/>
      <c r="P708" s="7"/>
      <c r="Q708" s="7"/>
      <c r="R708" s="7"/>
      <c r="S708" s="7"/>
      <c r="T708" s="7"/>
      <c r="U708" s="7"/>
      <c r="V708" s="7"/>
      <c r="W708" s="7"/>
      <c r="X708" s="7"/>
      <c r="Y708" s="7"/>
      <c r="Z708" s="7"/>
      <c r="AA708" s="7"/>
      <c r="AB708" s="7"/>
      <c r="AC708" s="7"/>
    </row>
    <row r="709">
      <c r="A709" s="7"/>
      <c r="B709" s="7"/>
      <c r="C709" s="7"/>
      <c r="D709" s="1"/>
      <c r="E709" s="1"/>
      <c r="F709" s="1"/>
      <c r="G709" s="7"/>
      <c r="H709" s="124"/>
      <c r="I709" s="124"/>
      <c r="J709" s="7"/>
      <c r="K709" s="7"/>
      <c r="L709" s="7"/>
      <c r="M709" s="7"/>
      <c r="N709" s="7"/>
      <c r="O709" s="7"/>
      <c r="P709" s="7"/>
      <c r="Q709" s="7"/>
      <c r="R709" s="7"/>
      <c r="S709" s="7"/>
      <c r="T709" s="7"/>
      <c r="U709" s="7"/>
      <c r="V709" s="7"/>
      <c r="W709" s="7"/>
      <c r="X709" s="7"/>
      <c r="Y709" s="7"/>
      <c r="Z709" s="7"/>
      <c r="AA709" s="7"/>
      <c r="AB709" s="7"/>
      <c r="AC709" s="7"/>
    </row>
    <row r="710">
      <c r="A710" s="7"/>
      <c r="B710" s="7"/>
      <c r="C710" s="7"/>
      <c r="D710" s="1"/>
      <c r="E710" s="1"/>
      <c r="F710" s="1"/>
      <c r="G710" s="7"/>
      <c r="H710" s="124"/>
      <c r="I710" s="124"/>
      <c r="J710" s="7"/>
      <c r="K710" s="7"/>
      <c r="L710" s="7"/>
      <c r="M710" s="7"/>
      <c r="N710" s="7"/>
      <c r="O710" s="7"/>
      <c r="P710" s="7"/>
      <c r="Q710" s="7"/>
      <c r="R710" s="7"/>
      <c r="S710" s="7"/>
      <c r="T710" s="7"/>
      <c r="U710" s="7"/>
      <c r="V710" s="7"/>
      <c r="W710" s="7"/>
      <c r="X710" s="7"/>
      <c r="Y710" s="7"/>
      <c r="Z710" s="7"/>
      <c r="AA710" s="7"/>
      <c r="AB710" s="7"/>
      <c r="AC710" s="7"/>
    </row>
    <row r="711">
      <c r="A711" s="7"/>
      <c r="B711" s="7"/>
      <c r="C711" s="7"/>
      <c r="D711" s="1"/>
      <c r="E711" s="1"/>
      <c r="F711" s="1"/>
      <c r="G711" s="7"/>
      <c r="H711" s="124"/>
      <c r="I711" s="124"/>
      <c r="J711" s="7"/>
      <c r="K711" s="7"/>
      <c r="L711" s="7"/>
      <c r="M711" s="7"/>
      <c r="N711" s="7"/>
      <c r="O711" s="7"/>
      <c r="P711" s="7"/>
      <c r="Q711" s="7"/>
      <c r="R711" s="7"/>
      <c r="S711" s="7"/>
      <c r="T711" s="7"/>
      <c r="U711" s="7"/>
      <c r="V711" s="7"/>
      <c r="W711" s="7"/>
      <c r="X711" s="7"/>
      <c r="Y711" s="7"/>
      <c r="Z711" s="7"/>
      <c r="AA711" s="7"/>
      <c r="AB711" s="7"/>
      <c r="AC711" s="7"/>
    </row>
    <row r="712">
      <c r="A712" s="7"/>
      <c r="B712" s="7"/>
      <c r="C712" s="7"/>
      <c r="D712" s="1"/>
      <c r="E712" s="1"/>
      <c r="F712" s="1"/>
      <c r="G712" s="7"/>
      <c r="H712" s="124"/>
      <c r="I712" s="124"/>
      <c r="J712" s="7"/>
      <c r="K712" s="7"/>
      <c r="L712" s="7"/>
      <c r="M712" s="7"/>
      <c r="N712" s="7"/>
      <c r="O712" s="7"/>
      <c r="P712" s="7"/>
      <c r="Q712" s="7"/>
      <c r="R712" s="7"/>
      <c r="S712" s="7"/>
      <c r="T712" s="7"/>
      <c r="U712" s="7"/>
      <c r="V712" s="7"/>
      <c r="W712" s="7"/>
      <c r="X712" s="7"/>
      <c r="Y712" s="7"/>
      <c r="Z712" s="7"/>
      <c r="AA712" s="7"/>
      <c r="AB712" s="7"/>
      <c r="AC712" s="7"/>
    </row>
    <row r="713">
      <c r="A713" s="7"/>
      <c r="B713" s="7"/>
      <c r="C713" s="7"/>
      <c r="D713" s="1"/>
      <c r="E713" s="1"/>
      <c r="F713" s="1"/>
      <c r="G713" s="7"/>
      <c r="H713" s="124"/>
      <c r="I713" s="124"/>
      <c r="J713" s="7"/>
      <c r="K713" s="7"/>
      <c r="L713" s="7"/>
      <c r="M713" s="7"/>
      <c r="N713" s="7"/>
      <c r="O713" s="7"/>
      <c r="P713" s="7"/>
      <c r="Q713" s="7"/>
      <c r="R713" s="7"/>
      <c r="S713" s="7"/>
      <c r="T713" s="7"/>
      <c r="U713" s="7"/>
      <c r="V713" s="7"/>
      <c r="W713" s="7"/>
      <c r="X713" s="7"/>
      <c r="Y713" s="7"/>
      <c r="Z713" s="7"/>
      <c r="AA713" s="7"/>
      <c r="AB713" s="7"/>
      <c r="AC713" s="7"/>
    </row>
    <row r="714">
      <c r="A714" s="7"/>
      <c r="B714" s="7"/>
      <c r="C714" s="7"/>
      <c r="D714" s="1"/>
      <c r="E714" s="1"/>
      <c r="F714" s="1"/>
      <c r="G714" s="7"/>
      <c r="H714" s="124"/>
      <c r="I714" s="124"/>
      <c r="J714" s="7"/>
      <c r="K714" s="7"/>
      <c r="L714" s="7"/>
      <c r="M714" s="7"/>
      <c r="N714" s="7"/>
      <c r="O714" s="7"/>
      <c r="P714" s="7"/>
      <c r="Q714" s="7"/>
      <c r="R714" s="7"/>
      <c r="S714" s="7"/>
      <c r="T714" s="7"/>
      <c r="U714" s="7"/>
      <c r="V714" s="7"/>
      <c r="W714" s="7"/>
      <c r="X714" s="7"/>
      <c r="Y714" s="7"/>
      <c r="Z714" s="7"/>
      <c r="AA714" s="7"/>
      <c r="AB714" s="7"/>
      <c r="AC714" s="7"/>
    </row>
    <row r="715">
      <c r="A715" s="7"/>
      <c r="B715" s="7"/>
      <c r="C715" s="7"/>
      <c r="D715" s="1"/>
      <c r="E715" s="1"/>
      <c r="F715" s="1"/>
      <c r="G715" s="7"/>
      <c r="H715" s="124"/>
      <c r="I715" s="124"/>
      <c r="J715" s="7"/>
      <c r="K715" s="7"/>
      <c r="L715" s="7"/>
      <c r="M715" s="7"/>
      <c r="N715" s="7"/>
      <c r="O715" s="7"/>
      <c r="P715" s="7"/>
      <c r="Q715" s="7"/>
      <c r="R715" s="7"/>
      <c r="S715" s="7"/>
      <c r="T715" s="7"/>
      <c r="U715" s="7"/>
      <c r="V715" s="7"/>
      <c r="W715" s="7"/>
      <c r="X715" s="7"/>
      <c r="Y715" s="7"/>
      <c r="Z715" s="7"/>
      <c r="AA715" s="7"/>
      <c r="AB715" s="7"/>
      <c r="AC715" s="7"/>
    </row>
    <row r="716">
      <c r="A716" s="7"/>
      <c r="B716" s="7"/>
      <c r="C716" s="7"/>
      <c r="D716" s="1"/>
      <c r="E716" s="1"/>
      <c r="F716" s="1"/>
      <c r="G716" s="7"/>
      <c r="H716" s="124"/>
      <c r="I716" s="124"/>
      <c r="J716" s="7"/>
      <c r="K716" s="7"/>
      <c r="L716" s="7"/>
      <c r="M716" s="7"/>
      <c r="N716" s="7"/>
      <c r="O716" s="7"/>
      <c r="P716" s="7"/>
      <c r="Q716" s="7"/>
      <c r="R716" s="7"/>
      <c r="S716" s="7"/>
      <c r="T716" s="7"/>
      <c r="U716" s="7"/>
      <c r="V716" s="7"/>
      <c r="W716" s="7"/>
      <c r="X716" s="7"/>
      <c r="Y716" s="7"/>
      <c r="Z716" s="7"/>
      <c r="AA716" s="7"/>
      <c r="AB716" s="7"/>
      <c r="AC716" s="7"/>
    </row>
    <row r="717">
      <c r="A717" s="7"/>
      <c r="B717" s="7"/>
      <c r="C717" s="7"/>
      <c r="D717" s="1"/>
      <c r="E717" s="1"/>
      <c r="F717" s="1"/>
      <c r="G717" s="7"/>
      <c r="H717" s="124"/>
      <c r="I717" s="124"/>
      <c r="J717" s="7"/>
      <c r="K717" s="7"/>
      <c r="L717" s="7"/>
      <c r="M717" s="7"/>
      <c r="N717" s="7"/>
      <c r="O717" s="7"/>
      <c r="P717" s="7"/>
      <c r="Q717" s="7"/>
      <c r="R717" s="7"/>
      <c r="S717" s="7"/>
      <c r="T717" s="7"/>
      <c r="U717" s="7"/>
      <c r="V717" s="7"/>
      <c r="W717" s="7"/>
      <c r="X717" s="7"/>
      <c r="Y717" s="7"/>
      <c r="Z717" s="7"/>
      <c r="AA717" s="7"/>
      <c r="AB717" s="7"/>
      <c r="AC717" s="7"/>
    </row>
    <row r="718">
      <c r="A718" s="7"/>
      <c r="B718" s="7"/>
      <c r="C718" s="7"/>
      <c r="D718" s="1"/>
      <c r="E718" s="1"/>
      <c r="F718" s="1"/>
      <c r="G718" s="7"/>
      <c r="H718" s="124"/>
      <c r="I718" s="124"/>
      <c r="J718" s="7"/>
      <c r="K718" s="7"/>
      <c r="L718" s="7"/>
      <c r="M718" s="7"/>
      <c r="N718" s="7"/>
      <c r="O718" s="7"/>
      <c r="P718" s="7"/>
      <c r="Q718" s="7"/>
      <c r="R718" s="7"/>
      <c r="S718" s="7"/>
      <c r="T718" s="7"/>
      <c r="U718" s="7"/>
      <c r="V718" s="7"/>
      <c r="W718" s="7"/>
      <c r="X718" s="7"/>
      <c r="Y718" s="7"/>
      <c r="Z718" s="7"/>
      <c r="AA718" s="7"/>
      <c r="AB718" s="7"/>
      <c r="AC718" s="7"/>
    </row>
    <row r="719">
      <c r="A719" s="7"/>
      <c r="B719" s="7"/>
      <c r="C719" s="7"/>
      <c r="D719" s="1"/>
      <c r="E719" s="1"/>
      <c r="F719" s="1"/>
      <c r="G719" s="7"/>
      <c r="H719" s="124"/>
      <c r="I719" s="124"/>
      <c r="J719" s="7"/>
      <c r="K719" s="7"/>
      <c r="L719" s="7"/>
      <c r="M719" s="7"/>
      <c r="N719" s="7"/>
      <c r="O719" s="7"/>
      <c r="P719" s="7"/>
      <c r="Q719" s="7"/>
      <c r="R719" s="7"/>
      <c r="S719" s="7"/>
      <c r="T719" s="7"/>
      <c r="U719" s="7"/>
      <c r="V719" s="7"/>
      <c r="W719" s="7"/>
      <c r="X719" s="7"/>
      <c r="Y719" s="7"/>
      <c r="Z719" s="7"/>
      <c r="AA719" s="7"/>
      <c r="AB719" s="7"/>
      <c r="AC719" s="7"/>
    </row>
    <row r="720">
      <c r="A720" s="7"/>
      <c r="B720" s="7"/>
      <c r="C720" s="7"/>
      <c r="D720" s="1"/>
      <c r="E720" s="1"/>
      <c r="F720" s="1"/>
      <c r="G720" s="7"/>
      <c r="H720" s="124"/>
      <c r="I720" s="124"/>
      <c r="J720" s="7"/>
      <c r="K720" s="7"/>
      <c r="L720" s="7"/>
      <c r="M720" s="7"/>
      <c r="N720" s="7"/>
      <c r="O720" s="7"/>
      <c r="P720" s="7"/>
      <c r="Q720" s="7"/>
      <c r="R720" s="7"/>
      <c r="S720" s="7"/>
      <c r="T720" s="7"/>
      <c r="U720" s="7"/>
      <c r="V720" s="7"/>
      <c r="W720" s="7"/>
      <c r="X720" s="7"/>
      <c r="Y720" s="7"/>
      <c r="Z720" s="7"/>
      <c r="AA720" s="7"/>
      <c r="AB720" s="7"/>
      <c r="AC720" s="7"/>
    </row>
    <row r="721">
      <c r="A721" s="7"/>
      <c r="B721" s="7"/>
      <c r="C721" s="7"/>
      <c r="D721" s="1"/>
      <c r="E721" s="1"/>
      <c r="F721" s="1"/>
      <c r="G721" s="7"/>
      <c r="H721" s="124"/>
      <c r="I721" s="124"/>
      <c r="J721" s="7"/>
      <c r="K721" s="7"/>
      <c r="L721" s="7"/>
      <c r="M721" s="7"/>
      <c r="N721" s="7"/>
      <c r="O721" s="7"/>
      <c r="P721" s="7"/>
      <c r="Q721" s="7"/>
      <c r="R721" s="7"/>
      <c r="S721" s="7"/>
      <c r="T721" s="7"/>
      <c r="U721" s="7"/>
      <c r="V721" s="7"/>
      <c r="W721" s="7"/>
      <c r="X721" s="7"/>
      <c r="Y721" s="7"/>
      <c r="Z721" s="7"/>
      <c r="AA721" s="7"/>
      <c r="AB721" s="7"/>
      <c r="AC721" s="7"/>
    </row>
    <row r="722">
      <c r="A722" s="7"/>
      <c r="B722" s="7"/>
      <c r="C722" s="7"/>
      <c r="D722" s="1"/>
      <c r="E722" s="1"/>
      <c r="F722" s="1"/>
      <c r="G722" s="7"/>
      <c r="H722" s="124"/>
      <c r="I722" s="124"/>
      <c r="J722" s="7"/>
      <c r="K722" s="7"/>
      <c r="L722" s="7"/>
      <c r="M722" s="7"/>
      <c r="N722" s="7"/>
      <c r="O722" s="7"/>
      <c r="P722" s="7"/>
      <c r="Q722" s="7"/>
      <c r="R722" s="7"/>
      <c r="S722" s="7"/>
      <c r="T722" s="7"/>
      <c r="U722" s="7"/>
      <c r="V722" s="7"/>
      <c r="W722" s="7"/>
      <c r="X722" s="7"/>
      <c r="Y722" s="7"/>
      <c r="Z722" s="7"/>
      <c r="AA722" s="7"/>
      <c r="AB722" s="7"/>
      <c r="AC722" s="7"/>
    </row>
    <row r="723">
      <c r="A723" s="7"/>
      <c r="B723" s="7"/>
      <c r="C723" s="7"/>
      <c r="D723" s="1"/>
      <c r="E723" s="1"/>
      <c r="F723" s="1"/>
      <c r="G723" s="7"/>
      <c r="H723" s="124"/>
      <c r="I723" s="124"/>
      <c r="J723" s="7"/>
      <c r="K723" s="7"/>
      <c r="L723" s="7"/>
      <c r="M723" s="7"/>
      <c r="N723" s="7"/>
      <c r="O723" s="7"/>
      <c r="P723" s="7"/>
      <c r="Q723" s="7"/>
      <c r="R723" s="7"/>
      <c r="S723" s="7"/>
      <c r="T723" s="7"/>
      <c r="U723" s="7"/>
      <c r="V723" s="7"/>
      <c r="W723" s="7"/>
      <c r="X723" s="7"/>
      <c r="Y723" s="7"/>
      <c r="Z723" s="7"/>
      <c r="AA723" s="7"/>
      <c r="AB723" s="7"/>
      <c r="AC723" s="7"/>
    </row>
    <row r="724">
      <c r="A724" s="7"/>
      <c r="B724" s="7"/>
      <c r="C724" s="7"/>
      <c r="D724" s="1"/>
      <c r="E724" s="1"/>
      <c r="F724" s="1"/>
      <c r="G724" s="7"/>
      <c r="H724" s="124"/>
      <c r="I724" s="124"/>
      <c r="J724" s="7"/>
      <c r="K724" s="7"/>
      <c r="L724" s="7"/>
      <c r="M724" s="7"/>
      <c r="N724" s="7"/>
      <c r="O724" s="7"/>
      <c r="P724" s="7"/>
      <c r="Q724" s="7"/>
      <c r="R724" s="7"/>
      <c r="S724" s="7"/>
      <c r="T724" s="7"/>
      <c r="U724" s="7"/>
      <c r="V724" s="7"/>
      <c r="W724" s="7"/>
      <c r="X724" s="7"/>
      <c r="Y724" s="7"/>
      <c r="Z724" s="7"/>
      <c r="AA724" s="7"/>
      <c r="AB724" s="7"/>
      <c r="AC724" s="7"/>
    </row>
    <row r="725">
      <c r="A725" s="7"/>
      <c r="B725" s="7"/>
      <c r="C725" s="7"/>
      <c r="D725" s="1"/>
      <c r="E725" s="1"/>
      <c r="F725" s="1"/>
      <c r="G725" s="7"/>
      <c r="H725" s="124"/>
      <c r="I725" s="124"/>
      <c r="J725" s="7"/>
      <c r="K725" s="7"/>
      <c r="L725" s="7"/>
      <c r="M725" s="7"/>
      <c r="N725" s="7"/>
      <c r="O725" s="7"/>
      <c r="P725" s="7"/>
      <c r="Q725" s="7"/>
      <c r="R725" s="7"/>
      <c r="S725" s="7"/>
      <c r="T725" s="7"/>
      <c r="U725" s="7"/>
      <c r="V725" s="7"/>
      <c r="W725" s="7"/>
      <c r="X725" s="7"/>
      <c r="Y725" s="7"/>
      <c r="Z725" s="7"/>
      <c r="AA725" s="7"/>
      <c r="AB725" s="7"/>
      <c r="AC725" s="7"/>
    </row>
    <row r="726">
      <c r="A726" s="7"/>
      <c r="B726" s="7"/>
      <c r="C726" s="7"/>
      <c r="D726" s="1"/>
      <c r="E726" s="1"/>
      <c r="F726" s="1"/>
      <c r="G726" s="7"/>
      <c r="H726" s="124"/>
      <c r="I726" s="124"/>
      <c r="J726" s="7"/>
      <c r="K726" s="7"/>
      <c r="L726" s="7"/>
      <c r="M726" s="7"/>
      <c r="N726" s="7"/>
      <c r="O726" s="7"/>
      <c r="P726" s="7"/>
      <c r="Q726" s="7"/>
      <c r="R726" s="7"/>
      <c r="S726" s="7"/>
      <c r="T726" s="7"/>
      <c r="U726" s="7"/>
      <c r="V726" s="7"/>
      <c r="W726" s="7"/>
      <c r="X726" s="7"/>
      <c r="Y726" s="7"/>
      <c r="Z726" s="7"/>
      <c r="AA726" s="7"/>
      <c r="AB726" s="7"/>
      <c r="AC726" s="7"/>
    </row>
    <row r="727">
      <c r="A727" s="7"/>
      <c r="B727" s="7"/>
      <c r="C727" s="7"/>
      <c r="D727" s="1"/>
      <c r="E727" s="1"/>
      <c r="F727" s="1"/>
      <c r="G727" s="7"/>
      <c r="H727" s="124"/>
      <c r="I727" s="124"/>
      <c r="J727" s="7"/>
      <c r="K727" s="7"/>
      <c r="L727" s="7"/>
      <c r="M727" s="7"/>
      <c r="N727" s="7"/>
      <c r="O727" s="7"/>
      <c r="P727" s="7"/>
      <c r="Q727" s="7"/>
      <c r="R727" s="7"/>
      <c r="S727" s="7"/>
      <c r="T727" s="7"/>
      <c r="U727" s="7"/>
      <c r="V727" s="7"/>
      <c r="W727" s="7"/>
      <c r="X727" s="7"/>
      <c r="Y727" s="7"/>
      <c r="Z727" s="7"/>
      <c r="AA727" s="7"/>
      <c r="AB727" s="7"/>
      <c r="AC727" s="7"/>
    </row>
    <row r="728">
      <c r="A728" s="7"/>
      <c r="B728" s="7"/>
      <c r="C728" s="7"/>
      <c r="D728" s="1"/>
      <c r="E728" s="1"/>
      <c r="F728" s="1"/>
      <c r="G728" s="7"/>
      <c r="H728" s="124"/>
      <c r="I728" s="124"/>
      <c r="J728" s="7"/>
      <c r="K728" s="7"/>
      <c r="L728" s="7"/>
      <c r="M728" s="7"/>
      <c r="N728" s="7"/>
      <c r="O728" s="7"/>
      <c r="P728" s="7"/>
      <c r="Q728" s="7"/>
      <c r="R728" s="7"/>
      <c r="S728" s="7"/>
      <c r="T728" s="7"/>
      <c r="U728" s="7"/>
      <c r="V728" s="7"/>
      <c r="W728" s="7"/>
      <c r="X728" s="7"/>
      <c r="Y728" s="7"/>
      <c r="Z728" s="7"/>
      <c r="AA728" s="7"/>
      <c r="AB728" s="7"/>
      <c r="AC728" s="7"/>
    </row>
    <row r="729">
      <c r="A729" s="7"/>
      <c r="B729" s="7"/>
      <c r="C729" s="7"/>
      <c r="D729" s="1"/>
      <c r="E729" s="1"/>
      <c r="F729" s="1"/>
      <c r="G729" s="7"/>
      <c r="H729" s="124"/>
      <c r="I729" s="124"/>
      <c r="J729" s="7"/>
      <c r="K729" s="7"/>
      <c r="L729" s="7"/>
      <c r="M729" s="7"/>
      <c r="N729" s="7"/>
      <c r="O729" s="7"/>
      <c r="P729" s="7"/>
      <c r="Q729" s="7"/>
      <c r="R729" s="7"/>
      <c r="S729" s="7"/>
      <c r="T729" s="7"/>
      <c r="U729" s="7"/>
      <c r="V729" s="7"/>
      <c r="W729" s="7"/>
      <c r="X729" s="7"/>
      <c r="Y729" s="7"/>
      <c r="Z729" s="7"/>
      <c r="AA729" s="7"/>
      <c r="AB729" s="7"/>
      <c r="AC729" s="7"/>
    </row>
    <row r="730">
      <c r="A730" s="7"/>
      <c r="B730" s="7"/>
      <c r="C730" s="7"/>
      <c r="D730" s="1"/>
      <c r="E730" s="1"/>
      <c r="F730" s="1"/>
      <c r="G730" s="7"/>
      <c r="H730" s="124"/>
      <c r="I730" s="124"/>
      <c r="J730" s="7"/>
      <c r="K730" s="7"/>
      <c r="L730" s="7"/>
      <c r="M730" s="7"/>
      <c r="N730" s="7"/>
      <c r="O730" s="7"/>
      <c r="P730" s="7"/>
      <c r="Q730" s="7"/>
      <c r="R730" s="7"/>
      <c r="S730" s="7"/>
      <c r="T730" s="7"/>
      <c r="U730" s="7"/>
      <c r="V730" s="7"/>
      <c r="W730" s="7"/>
      <c r="X730" s="7"/>
      <c r="Y730" s="7"/>
      <c r="Z730" s="7"/>
      <c r="AA730" s="7"/>
      <c r="AB730" s="7"/>
      <c r="AC730" s="7"/>
    </row>
    <row r="731">
      <c r="A731" s="7"/>
      <c r="B731" s="7"/>
      <c r="C731" s="7"/>
      <c r="D731" s="1"/>
      <c r="E731" s="1"/>
      <c r="F731" s="1"/>
      <c r="G731" s="7"/>
      <c r="H731" s="124"/>
      <c r="I731" s="124"/>
      <c r="J731" s="7"/>
      <c r="K731" s="7"/>
      <c r="L731" s="7"/>
      <c r="M731" s="7"/>
      <c r="N731" s="7"/>
      <c r="O731" s="7"/>
      <c r="P731" s="7"/>
      <c r="Q731" s="7"/>
      <c r="R731" s="7"/>
      <c r="S731" s="7"/>
      <c r="T731" s="7"/>
      <c r="U731" s="7"/>
      <c r="V731" s="7"/>
      <c r="W731" s="7"/>
      <c r="X731" s="7"/>
      <c r="Y731" s="7"/>
      <c r="Z731" s="7"/>
      <c r="AA731" s="7"/>
      <c r="AB731" s="7"/>
      <c r="AC731" s="7"/>
    </row>
    <row r="732">
      <c r="A732" s="7"/>
      <c r="B732" s="7"/>
      <c r="C732" s="7"/>
      <c r="D732" s="1"/>
      <c r="E732" s="1"/>
      <c r="F732" s="1"/>
      <c r="G732" s="7"/>
      <c r="H732" s="124"/>
      <c r="I732" s="124"/>
      <c r="J732" s="7"/>
      <c r="K732" s="7"/>
      <c r="L732" s="7"/>
      <c r="M732" s="7"/>
      <c r="N732" s="7"/>
      <c r="O732" s="7"/>
      <c r="P732" s="7"/>
      <c r="Q732" s="7"/>
      <c r="R732" s="7"/>
      <c r="S732" s="7"/>
      <c r="T732" s="7"/>
      <c r="U732" s="7"/>
      <c r="V732" s="7"/>
      <c r="W732" s="7"/>
      <c r="X732" s="7"/>
      <c r="Y732" s="7"/>
      <c r="Z732" s="7"/>
      <c r="AA732" s="7"/>
      <c r="AB732" s="7"/>
      <c r="AC732" s="7"/>
    </row>
    <row r="733">
      <c r="A733" s="7"/>
      <c r="B733" s="7"/>
      <c r="C733" s="7"/>
      <c r="D733" s="1"/>
      <c r="E733" s="1"/>
      <c r="F733" s="1"/>
      <c r="G733" s="7"/>
      <c r="H733" s="124"/>
      <c r="I733" s="124"/>
      <c r="J733" s="7"/>
      <c r="K733" s="7"/>
      <c r="L733" s="7"/>
      <c r="M733" s="7"/>
      <c r="N733" s="7"/>
      <c r="O733" s="7"/>
      <c r="P733" s="7"/>
      <c r="Q733" s="7"/>
      <c r="R733" s="7"/>
      <c r="S733" s="7"/>
      <c r="T733" s="7"/>
      <c r="U733" s="7"/>
      <c r="V733" s="7"/>
      <c r="W733" s="7"/>
      <c r="X733" s="7"/>
      <c r="Y733" s="7"/>
      <c r="Z733" s="7"/>
      <c r="AA733" s="7"/>
      <c r="AB733" s="7"/>
      <c r="AC733" s="7"/>
    </row>
    <row r="734">
      <c r="A734" s="7"/>
      <c r="B734" s="7"/>
      <c r="C734" s="7"/>
      <c r="D734" s="1"/>
      <c r="E734" s="1"/>
      <c r="F734" s="1"/>
      <c r="G734" s="7"/>
      <c r="H734" s="124"/>
      <c r="I734" s="124"/>
      <c r="J734" s="7"/>
      <c r="K734" s="7"/>
      <c r="L734" s="7"/>
      <c r="M734" s="7"/>
      <c r="N734" s="7"/>
      <c r="O734" s="7"/>
      <c r="P734" s="7"/>
      <c r="Q734" s="7"/>
      <c r="R734" s="7"/>
      <c r="S734" s="7"/>
      <c r="T734" s="7"/>
      <c r="U734" s="7"/>
      <c r="V734" s="7"/>
      <c r="W734" s="7"/>
      <c r="X734" s="7"/>
      <c r="Y734" s="7"/>
      <c r="Z734" s="7"/>
      <c r="AA734" s="7"/>
      <c r="AB734" s="7"/>
      <c r="AC734" s="7"/>
    </row>
    <row r="735">
      <c r="A735" s="7"/>
      <c r="B735" s="7"/>
      <c r="C735" s="7"/>
      <c r="D735" s="1"/>
      <c r="E735" s="1"/>
      <c r="F735" s="1"/>
      <c r="G735" s="7"/>
      <c r="H735" s="124"/>
      <c r="I735" s="124"/>
      <c r="J735" s="7"/>
      <c r="K735" s="7"/>
      <c r="L735" s="7"/>
      <c r="M735" s="7"/>
      <c r="N735" s="7"/>
      <c r="O735" s="7"/>
      <c r="P735" s="7"/>
      <c r="Q735" s="7"/>
      <c r="R735" s="7"/>
      <c r="S735" s="7"/>
      <c r="T735" s="7"/>
      <c r="U735" s="7"/>
      <c r="V735" s="7"/>
      <c r="W735" s="7"/>
      <c r="X735" s="7"/>
      <c r="Y735" s="7"/>
      <c r="Z735" s="7"/>
      <c r="AA735" s="7"/>
      <c r="AB735" s="7"/>
      <c r="AC735" s="7"/>
    </row>
    <row r="736">
      <c r="A736" s="7"/>
      <c r="B736" s="7"/>
      <c r="C736" s="7"/>
      <c r="D736" s="1"/>
      <c r="E736" s="1"/>
      <c r="F736" s="1"/>
      <c r="G736" s="7"/>
      <c r="H736" s="124"/>
      <c r="I736" s="124"/>
      <c r="J736" s="7"/>
      <c r="K736" s="7"/>
      <c r="L736" s="7"/>
      <c r="M736" s="7"/>
      <c r="N736" s="7"/>
      <c r="O736" s="7"/>
      <c r="P736" s="7"/>
      <c r="Q736" s="7"/>
      <c r="R736" s="7"/>
      <c r="S736" s="7"/>
      <c r="T736" s="7"/>
      <c r="U736" s="7"/>
      <c r="V736" s="7"/>
      <c r="W736" s="7"/>
      <c r="X736" s="7"/>
      <c r="Y736" s="7"/>
      <c r="Z736" s="7"/>
      <c r="AA736" s="7"/>
      <c r="AB736" s="7"/>
      <c r="AC736" s="7"/>
    </row>
    <row r="737">
      <c r="A737" s="7"/>
      <c r="B737" s="7"/>
      <c r="C737" s="7"/>
      <c r="D737" s="1"/>
      <c r="E737" s="1"/>
      <c r="F737" s="1"/>
      <c r="G737" s="7"/>
      <c r="H737" s="124"/>
      <c r="I737" s="124"/>
      <c r="J737" s="7"/>
      <c r="K737" s="7"/>
      <c r="L737" s="7"/>
      <c r="M737" s="7"/>
      <c r="N737" s="7"/>
      <c r="O737" s="7"/>
      <c r="P737" s="7"/>
      <c r="Q737" s="7"/>
      <c r="R737" s="7"/>
      <c r="S737" s="7"/>
      <c r="T737" s="7"/>
      <c r="U737" s="7"/>
      <c r="V737" s="7"/>
      <c r="W737" s="7"/>
      <c r="X737" s="7"/>
      <c r="Y737" s="7"/>
      <c r="Z737" s="7"/>
      <c r="AA737" s="7"/>
      <c r="AB737" s="7"/>
      <c r="AC737" s="7"/>
    </row>
    <row r="738">
      <c r="A738" s="7"/>
      <c r="B738" s="7"/>
      <c r="C738" s="7"/>
      <c r="D738" s="1"/>
      <c r="E738" s="1"/>
      <c r="F738" s="1"/>
      <c r="G738" s="7"/>
      <c r="H738" s="124"/>
      <c r="I738" s="124"/>
      <c r="J738" s="7"/>
      <c r="K738" s="7"/>
      <c r="L738" s="7"/>
      <c r="M738" s="7"/>
      <c r="N738" s="7"/>
      <c r="O738" s="7"/>
      <c r="P738" s="7"/>
      <c r="Q738" s="7"/>
      <c r="R738" s="7"/>
      <c r="S738" s="7"/>
      <c r="T738" s="7"/>
      <c r="U738" s="7"/>
      <c r="V738" s="7"/>
      <c r="W738" s="7"/>
      <c r="X738" s="7"/>
      <c r="Y738" s="7"/>
      <c r="Z738" s="7"/>
      <c r="AA738" s="7"/>
      <c r="AB738" s="7"/>
      <c r="AC738" s="7"/>
    </row>
    <row r="739">
      <c r="A739" s="7"/>
      <c r="B739" s="7"/>
      <c r="C739" s="7"/>
      <c r="D739" s="1"/>
      <c r="E739" s="1"/>
      <c r="F739" s="1"/>
      <c r="G739" s="7"/>
      <c r="H739" s="124"/>
      <c r="I739" s="124"/>
      <c r="J739" s="7"/>
      <c r="K739" s="7"/>
      <c r="L739" s="7"/>
      <c r="M739" s="7"/>
      <c r="N739" s="7"/>
      <c r="O739" s="7"/>
      <c r="P739" s="7"/>
      <c r="Q739" s="7"/>
      <c r="R739" s="7"/>
      <c r="S739" s="7"/>
      <c r="T739" s="7"/>
      <c r="U739" s="7"/>
      <c r="V739" s="7"/>
      <c r="W739" s="7"/>
      <c r="X739" s="7"/>
      <c r="Y739" s="7"/>
      <c r="Z739" s="7"/>
      <c r="AA739" s="7"/>
      <c r="AB739" s="7"/>
      <c r="AC739" s="7"/>
    </row>
    <row r="740">
      <c r="A740" s="7"/>
      <c r="B740" s="7"/>
      <c r="C740" s="7"/>
      <c r="D740" s="1"/>
      <c r="E740" s="1"/>
      <c r="F740" s="1"/>
      <c r="G740" s="7"/>
      <c r="H740" s="124"/>
      <c r="I740" s="124"/>
      <c r="J740" s="7"/>
      <c r="K740" s="7"/>
      <c r="L740" s="7"/>
      <c r="M740" s="7"/>
      <c r="N740" s="7"/>
      <c r="O740" s="7"/>
      <c r="P740" s="7"/>
      <c r="Q740" s="7"/>
      <c r="R740" s="7"/>
      <c r="S740" s="7"/>
      <c r="T740" s="7"/>
      <c r="U740" s="7"/>
      <c r="V740" s="7"/>
      <c r="W740" s="7"/>
      <c r="X740" s="7"/>
      <c r="Y740" s="7"/>
      <c r="Z740" s="7"/>
      <c r="AA740" s="7"/>
      <c r="AB740" s="7"/>
      <c r="AC740" s="7"/>
    </row>
    <row r="741">
      <c r="A741" s="7"/>
      <c r="B741" s="7"/>
      <c r="C741" s="7"/>
      <c r="D741" s="1"/>
      <c r="E741" s="1"/>
      <c r="F741" s="1"/>
      <c r="G741" s="7"/>
      <c r="H741" s="124"/>
      <c r="I741" s="124"/>
      <c r="J741" s="7"/>
      <c r="K741" s="7"/>
      <c r="L741" s="7"/>
      <c r="M741" s="7"/>
      <c r="N741" s="7"/>
      <c r="O741" s="7"/>
      <c r="P741" s="7"/>
      <c r="Q741" s="7"/>
      <c r="R741" s="7"/>
      <c r="S741" s="7"/>
      <c r="T741" s="7"/>
      <c r="U741" s="7"/>
      <c r="V741" s="7"/>
      <c r="W741" s="7"/>
      <c r="X741" s="7"/>
      <c r="Y741" s="7"/>
      <c r="Z741" s="7"/>
      <c r="AA741" s="7"/>
      <c r="AB741" s="7"/>
      <c r="AC741" s="7"/>
    </row>
    <row r="742">
      <c r="A742" s="7"/>
      <c r="B742" s="7"/>
      <c r="C742" s="7"/>
      <c r="D742" s="1"/>
      <c r="E742" s="1"/>
      <c r="F742" s="1"/>
      <c r="G742" s="7"/>
      <c r="H742" s="124"/>
      <c r="I742" s="124"/>
      <c r="J742" s="7"/>
      <c r="K742" s="7"/>
      <c r="L742" s="7"/>
      <c r="M742" s="7"/>
      <c r="N742" s="7"/>
      <c r="O742" s="7"/>
      <c r="P742" s="7"/>
      <c r="Q742" s="7"/>
      <c r="R742" s="7"/>
      <c r="S742" s="7"/>
      <c r="T742" s="7"/>
      <c r="U742" s="7"/>
      <c r="V742" s="7"/>
      <c r="W742" s="7"/>
      <c r="X742" s="7"/>
      <c r="Y742" s="7"/>
      <c r="Z742" s="7"/>
      <c r="AA742" s="7"/>
      <c r="AB742" s="7"/>
      <c r="AC742" s="7"/>
    </row>
    <row r="743">
      <c r="A743" s="7"/>
      <c r="B743" s="7"/>
      <c r="C743" s="7"/>
      <c r="D743" s="1"/>
      <c r="E743" s="1"/>
      <c r="F743" s="1"/>
      <c r="G743" s="7"/>
      <c r="H743" s="124"/>
      <c r="I743" s="124"/>
      <c r="J743" s="7"/>
      <c r="K743" s="7"/>
      <c r="L743" s="7"/>
      <c r="M743" s="7"/>
      <c r="N743" s="7"/>
      <c r="O743" s="7"/>
      <c r="P743" s="7"/>
      <c r="Q743" s="7"/>
      <c r="R743" s="7"/>
      <c r="S743" s="7"/>
      <c r="T743" s="7"/>
      <c r="U743" s="7"/>
      <c r="V743" s="7"/>
      <c r="W743" s="7"/>
      <c r="X743" s="7"/>
      <c r="Y743" s="7"/>
      <c r="Z743" s="7"/>
      <c r="AA743" s="7"/>
      <c r="AB743" s="7"/>
      <c r="AC743" s="7"/>
    </row>
    <row r="744">
      <c r="A744" s="7"/>
      <c r="B744" s="7"/>
      <c r="C744" s="7"/>
      <c r="D744" s="1"/>
      <c r="E744" s="1"/>
      <c r="F744" s="1"/>
      <c r="G744" s="7"/>
      <c r="H744" s="124"/>
      <c r="I744" s="124"/>
      <c r="J744" s="7"/>
      <c r="K744" s="7"/>
      <c r="L744" s="7"/>
      <c r="M744" s="7"/>
      <c r="N744" s="7"/>
      <c r="O744" s="7"/>
      <c r="P744" s="7"/>
      <c r="Q744" s="7"/>
      <c r="R744" s="7"/>
      <c r="S744" s="7"/>
      <c r="T744" s="7"/>
      <c r="U744" s="7"/>
      <c r="V744" s="7"/>
      <c r="W744" s="7"/>
      <c r="X744" s="7"/>
      <c r="Y744" s="7"/>
      <c r="Z744" s="7"/>
      <c r="AA744" s="7"/>
      <c r="AB744" s="7"/>
      <c r="AC744" s="7"/>
    </row>
    <row r="745">
      <c r="A745" s="7"/>
      <c r="B745" s="7"/>
      <c r="C745" s="7"/>
      <c r="D745" s="1"/>
      <c r="E745" s="1"/>
      <c r="F745" s="1"/>
      <c r="G745" s="7"/>
      <c r="H745" s="124"/>
      <c r="I745" s="124"/>
      <c r="J745" s="7"/>
      <c r="K745" s="7"/>
      <c r="L745" s="7"/>
      <c r="M745" s="7"/>
      <c r="N745" s="7"/>
      <c r="O745" s="7"/>
      <c r="P745" s="7"/>
      <c r="Q745" s="7"/>
      <c r="R745" s="7"/>
      <c r="S745" s="7"/>
      <c r="T745" s="7"/>
      <c r="U745" s="7"/>
      <c r="V745" s="7"/>
      <c r="W745" s="7"/>
      <c r="X745" s="7"/>
      <c r="Y745" s="7"/>
      <c r="Z745" s="7"/>
      <c r="AA745" s="7"/>
      <c r="AB745" s="7"/>
      <c r="AC745" s="7"/>
    </row>
    <row r="746">
      <c r="A746" s="7"/>
      <c r="B746" s="7"/>
      <c r="C746" s="7"/>
      <c r="D746" s="1"/>
      <c r="E746" s="1"/>
      <c r="F746" s="1"/>
      <c r="G746" s="7"/>
      <c r="H746" s="124"/>
      <c r="I746" s="124"/>
      <c r="J746" s="7"/>
      <c r="K746" s="7"/>
      <c r="L746" s="7"/>
      <c r="M746" s="7"/>
      <c r="N746" s="7"/>
      <c r="O746" s="7"/>
      <c r="P746" s="7"/>
      <c r="Q746" s="7"/>
      <c r="R746" s="7"/>
      <c r="S746" s="7"/>
      <c r="T746" s="7"/>
      <c r="U746" s="7"/>
      <c r="V746" s="7"/>
      <c r="W746" s="7"/>
      <c r="X746" s="7"/>
      <c r="Y746" s="7"/>
      <c r="Z746" s="7"/>
      <c r="AA746" s="7"/>
      <c r="AB746" s="7"/>
      <c r="AC746" s="7"/>
    </row>
    <row r="747">
      <c r="A747" s="7"/>
      <c r="B747" s="7"/>
      <c r="C747" s="7"/>
      <c r="D747" s="1"/>
      <c r="E747" s="1"/>
      <c r="F747" s="1"/>
      <c r="G747" s="7"/>
      <c r="H747" s="124"/>
      <c r="I747" s="124"/>
      <c r="J747" s="7"/>
      <c r="K747" s="7"/>
      <c r="L747" s="7"/>
      <c r="M747" s="7"/>
      <c r="N747" s="7"/>
      <c r="O747" s="7"/>
      <c r="P747" s="7"/>
      <c r="Q747" s="7"/>
      <c r="R747" s="7"/>
      <c r="S747" s="7"/>
      <c r="T747" s="7"/>
      <c r="U747" s="7"/>
      <c r="V747" s="7"/>
      <c r="W747" s="7"/>
      <c r="X747" s="7"/>
      <c r="Y747" s="7"/>
      <c r="Z747" s="7"/>
      <c r="AA747" s="7"/>
      <c r="AB747" s="7"/>
      <c r="AC747" s="7"/>
    </row>
    <row r="748">
      <c r="A748" s="7"/>
      <c r="B748" s="7"/>
      <c r="C748" s="7"/>
      <c r="D748" s="1"/>
      <c r="E748" s="1"/>
      <c r="F748" s="1"/>
      <c r="G748" s="7"/>
      <c r="H748" s="124"/>
      <c r="I748" s="124"/>
      <c r="J748" s="7"/>
      <c r="K748" s="7"/>
      <c r="L748" s="7"/>
      <c r="M748" s="7"/>
      <c r="N748" s="7"/>
      <c r="O748" s="7"/>
      <c r="P748" s="7"/>
      <c r="Q748" s="7"/>
      <c r="R748" s="7"/>
      <c r="S748" s="7"/>
      <c r="T748" s="7"/>
      <c r="U748" s="7"/>
      <c r="V748" s="7"/>
      <c r="W748" s="7"/>
      <c r="X748" s="7"/>
      <c r="Y748" s="7"/>
      <c r="Z748" s="7"/>
      <c r="AA748" s="7"/>
      <c r="AB748" s="7"/>
      <c r="AC748" s="7"/>
    </row>
    <row r="749">
      <c r="A749" s="7"/>
      <c r="B749" s="7"/>
      <c r="C749" s="7"/>
      <c r="D749" s="1"/>
      <c r="E749" s="1"/>
      <c r="F749" s="1"/>
      <c r="G749" s="7"/>
      <c r="H749" s="124"/>
      <c r="I749" s="124"/>
      <c r="J749" s="7"/>
      <c r="K749" s="7"/>
      <c r="L749" s="7"/>
      <c r="M749" s="7"/>
      <c r="N749" s="7"/>
      <c r="O749" s="7"/>
      <c r="P749" s="7"/>
      <c r="Q749" s="7"/>
      <c r="R749" s="7"/>
      <c r="S749" s="7"/>
      <c r="T749" s="7"/>
      <c r="U749" s="7"/>
      <c r="V749" s="7"/>
      <c r="W749" s="7"/>
      <c r="X749" s="7"/>
      <c r="Y749" s="7"/>
      <c r="Z749" s="7"/>
      <c r="AA749" s="7"/>
      <c r="AB749" s="7"/>
      <c r="AC749" s="7"/>
    </row>
    <row r="750">
      <c r="A750" s="7"/>
      <c r="B750" s="7"/>
      <c r="C750" s="7"/>
      <c r="D750" s="1"/>
      <c r="E750" s="1"/>
      <c r="F750" s="1"/>
      <c r="G750" s="7"/>
      <c r="H750" s="124"/>
      <c r="I750" s="124"/>
      <c r="J750" s="7"/>
      <c r="K750" s="7"/>
      <c r="L750" s="7"/>
      <c r="M750" s="7"/>
      <c r="N750" s="7"/>
      <c r="O750" s="7"/>
      <c r="P750" s="7"/>
      <c r="Q750" s="7"/>
      <c r="R750" s="7"/>
      <c r="S750" s="7"/>
      <c r="T750" s="7"/>
      <c r="U750" s="7"/>
      <c r="V750" s="7"/>
      <c r="W750" s="7"/>
      <c r="X750" s="7"/>
      <c r="Y750" s="7"/>
      <c r="Z750" s="7"/>
      <c r="AA750" s="7"/>
      <c r="AB750" s="7"/>
      <c r="AC750" s="7"/>
    </row>
    <row r="751">
      <c r="A751" s="7"/>
      <c r="B751" s="7"/>
      <c r="C751" s="7"/>
      <c r="D751" s="1"/>
      <c r="E751" s="1"/>
      <c r="F751" s="1"/>
      <c r="G751" s="7"/>
      <c r="H751" s="124"/>
      <c r="I751" s="124"/>
      <c r="J751" s="7"/>
      <c r="K751" s="7"/>
      <c r="L751" s="7"/>
      <c r="M751" s="7"/>
      <c r="N751" s="7"/>
      <c r="O751" s="7"/>
      <c r="P751" s="7"/>
      <c r="Q751" s="7"/>
      <c r="R751" s="7"/>
      <c r="S751" s="7"/>
      <c r="T751" s="7"/>
      <c r="U751" s="7"/>
      <c r="V751" s="7"/>
      <c r="W751" s="7"/>
      <c r="X751" s="7"/>
      <c r="Y751" s="7"/>
      <c r="Z751" s="7"/>
      <c r="AA751" s="7"/>
      <c r="AB751" s="7"/>
      <c r="AC751" s="7"/>
    </row>
    <row r="752">
      <c r="A752" s="7"/>
      <c r="B752" s="7"/>
      <c r="C752" s="7"/>
      <c r="D752" s="1"/>
      <c r="E752" s="1"/>
      <c r="F752" s="1"/>
      <c r="G752" s="7"/>
      <c r="H752" s="124"/>
      <c r="I752" s="124"/>
      <c r="J752" s="7"/>
      <c r="K752" s="7"/>
      <c r="L752" s="7"/>
      <c r="M752" s="7"/>
      <c r="N752" s="7"/>
      <c r="O752" s="7"/>
      <c r="P752" s="7"/>
      <c r="Q752" s="7"/>
      <c r="R752" s="7"/>
      <c r="S752" s="7"/>
      <c r="T752" s="7"/>
      <c r="U752" s="7"/>
      <c r="V752" s="7"/>
      <c r="W752" s="7"/>
      <c r="X752" s="7"/>
      <c r="Y752" s="7"/>
      <c r="Z752" s="7"/>
      <c r="AA752" s="7"/>
      <c r="AB752" s="7"/>
      <c r="AC752" s="7"/>
    </row>
    <row r="753">
      <c r="A753" s="7"/>
      <c r="B753" s="7"/>
      <c r="C753" s="7"/>
      <c r="D753" s="1"/>
      <c r="E753" s="1"/>
      <c r="F753" s="1"/>
      <c r="G753" s="7"/>
      <c r="H753" s="124"/>
      <c r="I753" s="124"/>
      <c r="J753" s="7"/>
      <c r="K753" s="7"/>
      <c r="L753" s="7"/>
      <c r="M753" s="7"/>
      <c r="N753" s="7"/>
      <c r="O753" s="7"/>
      <c r="P753" s="7"/>
      <c r="Q753" s="7"/>
      <c r="R753" s="7"/>
      <c r="S753" s="7"/>
      <c r="T753" s="7"/>
      <c r="U753" s="7"/>
      <c r="V753" s="7"/>
      <c r="W753" s="7"/>
      <c r="X753" s="7"/>
      <c r="Y753" s="7"/>
      <c r="Z753" s="7"/>
      <c r="AA753" s="7"/>
      <c r="AB753" s="7"/>
      <c r="AC753" s="7"/>
    </row>
    <row r="754">
      <c r="A754" s="7"/>
      <c r="B754" s="7"/>
      <c r="C754" s="7"/>
      <c r="D754" s="1"/>
      <c r="E754" s="1"/>
      <c r="F754" s="1"/>
      <c r="G754" s="7"/>
      <c r="H754" s="124"/>
      <c r="I754" s="124"/>
      <c r="J754" s="7"/>
      <c r="K754" s="7"/>
      <c r="L754" s="7"/>
      <c r="M754" s="7"/>
      <c r="N754" s="7"/>
      <c r="O754" s="7"/>
      <c r="P754" s="7"/>
      <c r="Q754" s="7"/>
      <c r="R754" s="7"/>
      <c r="S754" s="7"/>
      <c r="T754" s="7"/>
      <c r="U754" s="7"/>
      <c r="V754" s="7"/>
      <c r="W754" s="7"/>
      <c r="X754" s="7"/>
      <c r="Y754" s="7"/>
      <c r="Z754" s="7"/>
      <c r="AA754" s="7"/>
      <c r="AB754" s="7"/>
      <c r="AC754" s="7"/>
    </row>
    <row r="755">
      <c r="A755" s="7"/>
      <c r="B755" s="7"/>
      <c r="C755" s="7"/>
      <c r="D755" s="1"/>
      <c r="E755" s="1"/>
      <c r="F755" s="1"/>
      <c r="G755" s="7"/>
      <c r="H755" s="124"/>
      <c r="I755" s="124"/>
      <c r="J755" s="7"/>
      <c r="K755" s="7"/>
      <c r="L755" s="7"/>
      <c r="M755" s="7"/>
      <c r="N755" s="7"/>
      <c r="O755" s="7"/>
      <c r="P755" s="7"/>
      <c r="Q755" s="7"/>
      <c r="R755" s="7"/>
      <c r="S755" s="7"/>
      <c r="T755" s="7"/>
      <c r="U755" s="7"/>
      <c r="V755" s="7"/>
      <c r="W755" s="7"/>
      <c r="X755" s="7"/>
      <c r="Y755" s="7"/>
      <c r="Z755" s="7"/>
      <c r="AA755" s="7"/>
      <c r="AB755" s="7"/>
      <c r="AC755" s="7"/>
    </row>
    <row r="756">
      <c r="A756" s="7"/>
      <c r="B756" s="7"/>
      <c r="C756" s="7"/>
      <c r="D756" s="1"/>
      <c r="E756" s="1"/>
      <c r="F756" s="1"/>
      <c r="G756" s="7"/>
      <c r="H756" s="124"/>
      <c r="I756" s="124"/>
      <c r="J756" s="7"/>
      <c r="K756" s="7"/>
      <c r="L756" s="7"/>
      <c r="M756" s="7"/>
      <c r="N756" s="7"/>
      <c r="O756" s="7"/>
      <c r="P756" s="7"/>
      <c r="Q756" s="7"/>
      <c r="R756" s="7"/>
      <c r="S756" s="7"/>
      <c r="T756" s="7"/>
      <c r="U756" s="7"/>
      <c r="V756" s="7"/>
      <c r="W756" s="7"/>
      <c r="X756" s="7"/>
      <c r="Y756" s="7"/>
      <c r="Z756" s="7"/>
      <c r="AA756" s="7"/>
      <c r="AB756" s="7"/>
      <c r="AC756" s="7"/>
    </row>
    <row r="757">
      <c r="A757" s="7"/>
      <c r="B757" s="7"/>
      <c r="C757" s="7"/>
      <c r="D757" s="1"/>
      <c r="E757" s="1"/>
      <c r="F757" s="1"/>
      <c r="G757" s="7"/>
      <c r="H757" s="124"/>
      <c r="I757" s="124"/>
      <c r="J757" s="7"/>
      <c r="K757" s="7"/>
      <c r="L757" s="7"/>
      <c r="M757" s="7"/>
      <c r="N757" s="7"/>
      <c r="O757" s="7"/>
      <c r="P757" s="7"/>
      <c r="Q757" s="7"/>
      <c r="R757" s="7"/>
      <c r="S757" s="7"/>
      <c r="T757" s="7"/>
      <c r="U757" s="7"/>
      <c r="V757" s="7"/>
      <c r="W757" s="7"/>
      <c r="X757" s="7"/>
      <c r="Y757" s="7"/>
      <c r="Z757" s="7"/>
      <c r="AA757" s="7"/>
      <c r="AB757" s="7"/>
      <c r="AC757" s="7"/>
    </row>
    <row r="758">
      <c r="A758" s="7"/>
      <c r="B758" s="7"/>
      <c r="C758" s="7"/>
      <c r="D758" s="1"/>
      <c r="E758" s="1"/>
      <c r="F758" s="1"/>
      <c r="G758" s="7"/>
      <c r="H758" s="124"/>
      <c r="I758" s="124"/>
      <c r="J758" s="7"/>
      <c r="K758" s="7"/>
      <c r="L758" s="7"/>
      <c r="M758" s="7"/>
      <c r="N758" s="7"/>
      <c r="O758" s="7"/>
      <c r="P758" s="7"/>
      <c r="Q758" s="7"/>
      <c r="R758" s="7"/>
      <c r="S758" s="7"/>
      <c r="T758" s="7"/>
      <c r="U758" s="7"/>
      <c r="V758" s="7"/>
      <c r="W758" s="7"/>
      <c r="X758" s="7"/>
      <c r="Y758" s="7"/>
      <c r="Z758" s="7"/>
      <c r="AA758" s="7"/>
      <c r="AB758" s="7"/>
      <c r="AC758" s="7"/>
    </row>
    <row r="759">
      <c r="A759" s="7"/>
      <c r="B759" s="7"/>
      <c r="C759" s="7"/>
      <c r="D759" s="1"/>
      <c r="E759" s="1"/>
      <c r="F759" s="1"/>
      <c r="G759" s="7"/>
      <c r="H759" s="124"/>
      <c r="I759" s="124"/>
      <c r="J759" s="7"/>
      <c r="K759" s="7"/>
      <c r="L759" s="7"/>
      <c r="M759" s="7"/>
      <c r="N759" s="7"/>
      <c r="O759" s="7"/>
      <c r="P759" s="7"/>
      <c r="Q759" s="7"/>
      <c r="R759" s="7"/>
      <c r="S759" s="7"/>
      <c r="T759" s="7"/>
      <c r="U759" s="7"/>
      <c r="V759" s="7"/>
      <c r="W759" s="7"/>
      <c r="X759" s="7"/>
      <c r="Y759" s="7"/>
      <c r="Z759" s="7"/>
      <c r="AA759" s="7"/>
      <c r="AB759" s="7"/>
      <c r="AC759" s="7"/>
    </row>
    <row r="760">
      <c r="A760" s="7"/>
      <c r="B760" s="7"/>
      <c r="C760" s="7"/>
      <c r="D760" s="1"/>
      <c r="E760" s="1"/>
      <c r="F760" s="1"/>
      <c r="G760" s="7"/>
      <c r="H760" s="124"/>
      <c r="I760" s="124"/>
      <c r="J760" s="7"/>
      <c r="K760" s="7"/>
      <c r="L760" s="7"/>
      <c r="M760" s="7"/>
      <c r="N760" s="7"/>
      <c r="O760" s="7"/>
      <c r="P760" s="7"/>
      <c r="Q760" s="7"/>
      <c r="R760" s="7"/>
      <c r="S760" s="7"/>
      <c r="T760" s="7"/>
      <c r="U760" s="7"/>
      <c r="V760" s="7"/>
      <c r="W760" s="7"/>
      <c r="X760" s="7"/>
      <c r="Y760" s="7"/>
      <c r="Z760" s="7"/>
      <c r="AA760" s="7"/>
      <c r="AB760" s="7"/>
      <c r="AC760" s="7"/>
    </row>
    <row r="761">
      <c r="A761" s="7"/>
      <c r="B761" s="7"/>
      <c r="C761" s="7"/>
      <c r="D761" s="1"/>
      <c r="E761" s="1"/>
      <c r="F761" s="1"/>
      <c r="G761" s="7"/>
      <c r="H761" s="124"/>
      <c r="I761" s="124"/>
      <c r="J761" s="7"/>
      <c r="K761" s="7"/>
      <c r="L761" s="7"/>
      <c r="M761" s="7"/>
      <c r="N761" s="7"/>
      <c r="O761" s="7"/>
      <c r="P761" s="7"/>
      <c r="Q761" s="7"/>
      <c r="R761" s="7"/>
      <c r="S761" s="7"/>
      <c r="T761" s="7"/>
      <c r="U761" s="7"/>
      <c r="V761" s="7"/>
      <c r="W761" s="7"/>
      <c r="X761" s="7"/>
      <c r="Y761" s="7"/>
      <c r="Z761" s="7"/>
      <c r="AA761" s="7"/>
      <c r="AB761" s="7"/>
      <c r="AC761" s="7"/>
    </row>
    <row r="762">
      <c r="A762" s="7"/>
      <c r="B762" s="7"/>
      <c r="C762" s="7"/>
      <c r="D762" s="1"/>
      <c r="E762" s="1"/>
      <c r="F762" s="1"/>
      <c r="G762" s="7"/>
      <c r="H762" s="124"/>
      <c r="I762" s="124"/>
      <c r="J762" s="7"/>
      <c r="K762" s="7"/>
      <c r="L762" s="7"/>
      <c r="M762" s="7"/>
      <c r="N762" s="7"/>
      <c r="O762" s="7"/>
      <c r="P762" s="7"/>
      <c r="Q762" s="7"/>
      <c r="R762" s="7"/>
      <c r="S762" s="7"/>
      <c r="T762" s="7"/>
      <c r="U762" s="7"/>
      <c r="V762" s="7"/>
      <c r="W762" s="7"/>
      <c r="X762" s="7"/>
      <c r="Y762" s="7"/>
      <c r="Z762" s="7"/>
      <c r="AA762" s="7"/>
      <c r="AB762" s="7"/>
      <c r="AC762" s="7"/>
    </row>
    <row r="763">
      <c r="A763" s="7"/>
      <c r="B763" s="7"/>
      <c r="C763" s="7"/>
      <c r="D763" s="1"/>
      <c r="E763" s="1"/>
      <c r="F763" s="1"/>
      <c r="G763" s="7"/>
      <c r="H763" s="124"/>
      <c r="I763" s="124"/>
      <c r="J763" s="7"/>
      <c r="K763" s="7"/>
      <c r="L763" s="7"/>
      <c r="M763" s="7"/>
      <c r="N763" s="7"/>
      <c r="O763" s="7"/>
      <c r="P763" s="7"/>
      <c r="Q763" s="7"/>
      <c r="R763" s="7"/>
      <c r="S763" s="7"/>
      <c r="T763" s="7"/>
      <c r="U763" s="7"/>
      <c r="V763" s="7"/>
      <c r="W763" s="7"/>
      <c r="X763" s="7"/>
      <c r="Y763" s="7"/>
      <c r="Z763" s="7"/>
      <c r="AA763" s="7"/>
      <c r="AB763" s="7"/>
      <c r="AC763" s="7"/>
    </row>
    <row r="764">
      <c r="A764" s="7"/>
      <c r="B764" s="7"/>
      <c r="C764" s="7"/>
      <c r="D764" s="1"/>
      <c r="E764" s="1"/>
      <c r="F764" s="1"/>
      <c r="G764" s="7"/>
      <c r="H764" s="124"/>
      <c r="I764" s="124"/>
      <c r="J764" s="7"/>
      <c r="K764" s="7"/>
      <c r="L764" s="7"/>
      <c r="M764" s="7"/>
      <c r="N764" s="7"/>
      <c r="O764" s="7"/>
      <c r="P764" s="7"/>
      <c r="Q764" s="7"/>
      <c r="R764" s="7"/>
      <c r="S764" s="7"/>
      <c r="T764" s="7"/>
      <c r="U764" s="7"/>
      <c r="V764" s="7"/>
      <c r="W764" s="7"/>
      <c r="X764" s="7"/>
      <c r="Y764" s="7"/>
      <c r="Z764" s="7"/>
      <c r="AA764" s="7"/>
      <c r="AB764" s="7"/>
      <c r="AC764" s="7"/>
    </row>
    <row r="765">
      <c r="A765" s="7"/>
      <c r="B765" s="7"/>
      <c r="C765" s="7"/>
      <c r="D765" s="1"/>
      <c r="E765" s="1"/>
      <c r="F765" s="1"/>
      <c r="G765" s="7"/>
      <c r="H765" s="124"/>
      <c r="I765" s="124"/>
      <c r="J765" s="7"/>
      <c r="K765" s="7"/>
      <c r="L765" s="7"/>
      <c r="M765" s="7"/>
      <c r="N765" s="7"/>
      <c r="O765" s="7"/>
      <c r="P765" s="7"/>
      <c r="Q765" s="7"/>
      <c r="R765" s="7"/>
      <c r="S765" s="7"/>
      <c r="T765" s="7"/>
      <c r="U765" s="7"/>
      <c r="V765" s="7"/>
      <c r="W765" s="7"/>
      <c r="X765" s="7"/>
      <c r="Y765" s="7"/>
      <c r="Z765" s="7"/>
      <c r="AA765" s="7"/>
      <c r="AB765" s="7"/>
      <c r="AC765" s="7"/>
    </row>
    <row r="766">
      <c r="A766" s="7"/>
      <c r="B766" s="7"/>
      <c r="C766" s="7"/>
      <c r="D766" s="1"/>
      <c r="E766" s="1"/>
      <c r="F766" s="1"/>
      <c r="G766" s="7"/>
      <c r="H766" s="124"/>
      <c r="I766" s="124"/>
      <c r="J766" s="7"/>
      <c r="K766" s="7"/>
      <c r="L766" s="7"/>
      <c r="M766" s="7"/>
      <c r="N766" s="7"/>
      <c r="O766" s="7"/>
      <c r="P766" s="7"/>
      <c r="Q766" s="7"/>
      <c r="R766" s="7"/>
      <c r="S766" s="7"/>
      <c r="T766" s="7"/>
      <c r="U766" s="7"/>
      <c r="V766" s="7"/>
      <c r="W766" s="7"/>
      <c r="X766" s="7"/>
      <c r="Y766" s="7"/>
      <c r="Z766" s="7"/>
      <c r="AA766" s="7"/>
      <c r="AB766" s="7"/>
      <c r="AC766" s="7"/>
    </row>
    <row r="767">
      <c r="A767" s="7"/>
      <c r="B767" s="7"/>
      <c r="C767" s="7"/>
      <c r="D767" s="1"/>
      <c r="E767" s="1"/>
      <c r="F767" s="1"/>
      <c r="G767" s="7"/>
      <c r="H767" s="124"/>
      <c r="I767" s="124"/>
      <c r="J767" s="7"/>
      <c r="K767" s="7"/>
      <c r="L767" s="7"/>
      <c r="M767" s="7"/>
      <c r="N767" s="7"/>
      <c r="O767" s="7"/>
      <c r="P767" s="7"/>
      <c r="Q767" s="7"/>
      <c r="R767" s="7"/>
      <c r="S767" s="7"/>
      <c r="T767" s="7"/>
      <c r="U767" s="7"/>
      <c r="V767" s="7"/>
      <c r="W767" s="7"/>
      <c r="X767" s="7"/>
      <c r="Y767" s="7"/>
      <c r="Z767" s="7"/>
      <c r="AA767" s="7"/>
      <c r="AB767" s="7"/>
      <c r="AC767" s="7"/>
    </row>
    <row r="768">
      <c r="A768" s="7"/>
      <c r="B768" s="7"/>
      <c r="C768" s="7"/>
      <c r="D768" s="1"/>
      <c r="E768" s="1"/>
      <c r="F768" s="1"/>
      <c r="G768" s="7"/>
      <c r="H768" s="124"/>
      <c r="I768" s="124"/>
      <c r="J768" s="7"/>
      <c r="K768" s="7"/>
      <c r="L768" s="7"/>
      <c r="M768" s="7"/>
      <c r="N768" s="7"/>
      <c r="O768" s="7"/>
      <c r="P768" s="7"/>
      <c r="Q768" s="7"/>
      <c r="R768" s="7"/>
      <c r="S768" s="7"/>
      <c r="T768" s="7"/>
      <c r="U768" s="7"/>
      <c r="V768" s="7"/>
      <c r="W768" s="7"/>
      <c r="X768" s="7"/>
      <c r="Y768" s="7"/>
      <c r="Z768" s="7"/>
      <c r="AA768" s="7"/>
      <c r="AB768" s="7"/>
      <c r="AC768" s="7"/>
    </row>
    <row r="769">
      <c r="A769" s="7"/>
      <c r="B769" s="7"/>
      <c r="C769" s="7"/>
      <c r="D769" s="1"/>
      <c r="E769" s="1"/>
      <c r="F769" s="1"/>
      <c r="G769" s="7"/>
      <c r="H769" s="124"/>
      <c r="I769" s="124"/>
      <c r="J769" s="7"/>
      <c r="K769" s="7"/>
      <c r="L769" s="7"/>
      <c r="M769" s="7"/>
      <c r="N769" s="7"/>
      <c r="O769" s="7"/>
      <c r="P769" s="7"/>
      <c r="Q769" s="7"/>
      <c r="R769" s="7"/>
      <c r="S769" s="7"/>
      <c r="T769" s="7"/>
      <c r="U769" s="7"/>
      <c r="V769" s="7"/>
      <c r="W769" s="7"/>
      <c r="X769" s="7"/>
      <c r="Y769" s="7"/>
      <c r="Z769" s="7"/>
      <c r="AA769" s="7"/>
      <c r="AB769" s="7"/>
      <c r="AC769" s="7"/>
    </row>
    <row r="770">
      <c r="A770" s="7"/>
      <c r="B770" s="7"/>
      <c r="C770" s="7"/>
      <c r="D770" s="1"/>
      <c r="E770" s="1"/>
      <c r="F770" s="1"/>
      <c r="G770" s="7"/>
      <c r="H770" s="124"/>
      <c r="I770" s="124"/>
      <c r="J770" s="7"/>
      <c r="K770" s="7"/>
      <c r="L770" s="7"/>
      <c r="M770" s="7"/>
      <c r="N770" s="7"/>
      <c r="O770" s="7"/>
      <c r="P770" s="7"/>
      <c r="Q770" s="7"/>
      <c r="R770" s="7"/>
      <c r="S770" s="7"/>
      <c r="T770" s="7"/>
      <c r="U770" s="7"/>
      <c r="V770" s="7"/>
      <c r="W770" s="7"/>
      <c r="X770" s="7"/>
      <c r="Y770" s="7"/>
      <c r="Z770" s="7"/>
      <c r="AA770" s="7"/>
      <c r="AB770" s="7"/>
      <c r="AC770" s="7"/>
    </row>
    <row r="771">
      <c r="A771" s="7"/>
      <c r="B771" s="7"/>
      <c r="C771" s="7"/>
      <c r="D771" s="1"/>
      <c r="E771" s="1"/>
      <c r="F771" s="1"/>
      <c r="G771" s="7"/>
      <c r="H771" s="124"/>
      <c r="I771" s="124"/>
      <c r="J771" s="7"/>
      <c r="K771" s="7"/>
      <c r="L771" s="7"/>
      <c r="M771" s="7"/>
      <c r="N771" s="7"/>
      <c r="O771" s="7"/>
      <c r="P771" s="7"/>
      <c r="Q771" s="7"/>
      <c r="R771" s="7"/>
      <c r="S771" s="7"/>
      <c r="T771" s="7"/>
      <c r="U771" s="7"/>
      <c r="V771" s="7"/>
      <c r="W771" s="7"/>
      <c r="X771" s="7"/>
      <c r="Y771" s="7"/>
      <c r="Z771" s="7"/>
      <c r="AA771" s="7"/>
      <c r="AB771" s="7"/>
      <c r="AC771" s="7"/>
    </row>
    <row r="772">
      <c r="A772" s="7"/>
      <c r="B772" s="7"/>
      <c r="C772" s="7"/>
      <c r="D772" s="1"/>
      <c r="E772" s="1"/>
      <c r="F772" s="1"/>
      <c r="G772" s="7"/>
      <c r="H772" s="124"/>
      <c r="I772" s="124"/>
      <c r="J772" s="7"/>
      <c r="K772" s="7"/>
      <c r="L772" s="7"/>
      <c r="M772" s="7"/>
      <c r="N772" s="7"/>
      <c r="O772" s="7"/>
      <c r="P772" s="7"/>
      <c r="Q772" s="7"/>
      <c r="R772" s="7"/>
      <c r="S772" s="7"/>
      <c r="T772" s="7"/>
      <c r="U772" s="7"/>
      <c r="V772" s="7"/>
      <c r="W772" s="7"/>
      <c r="X772" s="7"/>
      <c r="Y772" s="7"/>
      <c r="Z772" s="7"/>
      <c r="AA772" s="7"/>
      <c r="AB772" s="7"/>
      <c r="AC772" s="7"/>
    </row>
    <row r="773">
      <c r="A773" s="7"/>
      <c r="B773" s="7"/>
      <c r="C773" s="7"/>
      <c r="D773" s="1"/>
      <c r="E773" s="1"/>
      <c r="F773" s="1"/>
      <c r="G773" s="7"/>
      <c r="H773" s="124"/>
      <c r="I773" s="124"/>
      <c r="J773" s="7"/>
      <c r="K773" s="7"/>
      <c r="L773" s="7"/>
      <c r="M773" s="7"/>
      <c r="N773" s="7"/>
      <c r="O773" s="7"/>
      <c r="P773" s="7"/>
      <c r="Q773" s="7"/>
      <c r="R773" s="7"/>
      <c r="S773" s="7"/>
      <c r="T773" s="7"/>
      <c r="U773" s="7"/>
      <c r="V773" s="7"/>
      <c r="W773" s="7"/>
      <c r="X773" s="7"/>
      <c r="Y773" s="7"/>
      <c r="Z773" s="7"/>
      <c r="AA773" s="7"/>
      <c r="AB773" s="7"/>
      <c r="AC773" s="7"/>
    </row>
    <row r="774">
      <c r="A774" s="7"/>
      <c r="B774" s="7"/>
      <c r="C774" s="7"/>
      <c r="D774" s="1"/>
      <c r="E774" s="1"/>
      <c r="F774" s="1"/>
      <c r="G774" s="7"/>
      <c r="H774" s="124"/>
      <c r="I774" s="124"/>
      <c r="J774" s="7"/>
      <c r="K774" s="7"/>
      <c r="L774" s="7"/>
      <c r="M774" s="7"/>
      <c r="N774" s="7"/>
      <c r="O774" s="7"/>
      <c r="P774" s="7"/>
      <c r="Q774" s="7"/>
      <c r="R774" s="7"/>
      <c r="S774" s="7"/>
      <c r="T774" s="7"/>
      <c r="U774" s="7"/>
      <c r="V774" s="7"/>
      <c r="W774" s="7"/>
      <c r="X774" s="7"/>
      <c r="Y774" s="7"/>
      <c r="Z774" s="7"/>
      <c r="AA774" s="7"/>
      <c r="AB774" s="7"/>
      <c r="AC774" s="7"/>
    </row>
    <row r="775">
      <c r="A775" s="7"/>
      <c r="B775" s="7"/>
      <c r="C775" s="7"/>
      <c r="D775" s="1"/>
      <c r="E775" s="1"/>
      <c r="F775" s="1"/>
      <c r="G775" s="7"/>
      <c r="H775" s="124"/>
      <c r="I775" s="124"/>
      <c r="J775" s="7"/>
      <c r="K775" s="7"/>
      <c r="L775" s="7"/>
      <c r="M775" s="7"/>
      <c r="N775" s="7"/>
      <c r="O775" s="7"/>
      <c r="P775" s="7"/>
      <c r="Q775" s="7"/>
      <c r="R775" s="7"/>
      <c r="S775" s="7"/>
      <c r="T775" s="7"/>
      <c r="U775" s="7"/>
      <c r="V775" s="7"/>
      <c r="W775" s="7"/>
      <c r="X775" s="7"/>
      <c r="Y775" s="7"/>
      <c r="Z775" s="7"/>
      <c r="AA775" s="7"/>
      <c r="AB775" s="7"/>
      <c r="AC775" s="7"/>
    </row>
    <row r="776">
      <c r="A776" s="7"/>
      <c r="B776" s="7"/>
      <c r="C776" s="7"/>
      <c r="D776" s="1"/>
      <c r="E776" s="1"/>
      <c r="F776" s="1"/>
      <c r="G776" s="7"/>
      <c r="H776" s="124"/>
      <c r="I776" s="124"/>
      <c r="J776" s="7"/>
      <c r="K776" s="7"/>
      <c r="L776" s="7"/>
      <c r="M776" s="7"/>
      <c r="N776" s="7"/>
      <c r="O776" s="7"/>
      <c r="P776" s="7"/>
      <c r="Q776" s="7"/>
      <c r="R776" s="7"/>
      <c r="S776" s="7"/>
      <c r="T776" s="7"/>
      <c r="U776" s="7"/>
      <c r="V776" s="7"/>
      <c r="W776" s="7"/>
      <c r="X776" s="7"/>
      <c r="Y776" s="7"/>
      <c r="Z776" s="7"/>
      <c r="AA776" s="7"/>
      <c r="AB776" s="7"/>
      <c r="AC776" s="7"/>
    </row>
    <row r="777">
      <c r="A777" s="7"/>
      <c r="B777" s="7"/>
      <c r="C777" s="7"/>
      <c r="D777" s="1"/>
      <c r="E777" s="1"/>
      <c r="F777" s="1"/>
      <c r="G777" s="7"/>
      <c r="H777" s="124"/>
      <c r="I777" s="124"/>
      <c r="J777" s="7"/>
      <c r="K777" s="7"/>
      <c r="L777" s="7"/>
      <c r="M777" s="7"/>
      <c r="N777" s="7"/>
      <c r="O777" s="7"/>
      <c r="P777" s="7"/>
      <c r="Q777" s="7"/>
      <c r="R777" s="7"/>
      <c r="S777" s="7"/>
      <c r="T777" s="7"/>
      <c r="U777" s="7"/>
      <c r="V777" s="7"/>
      <c r="W777" s="7"/>
      <c r="X777" s="7"/>
      <c r="Y777" s="7"/>
      <c r="Z777" s="7"/>
      <c r="AA777" s="7"/>
      <c r="AB777" s="7"/>
      <c r="AC777" s="7"/>
    </row>
    <row r="778">
      <c r="A778" s="7"/>
      <c r="B778" s="7"/>
      <c r="C778" s="7"/>
      <c r="D778" s="1"/>
      <c r="E778" s="1"/>
      <c r="F778" s="1"/>
      <c r="G778" s="7"/>
      <c r="H778" s="124"/>
      <c r="I778" s="124"/>
      <c r="J778" s="7"/>
      <c r="K778" s="7"/>
      <c r="L778" s="7"/>
      <c r="M778" s="7"/>
      <c r="N778" s="7"/>
      <c r="O778" s="7"/>
      <c r="P778" s="7"/>
      <c r="Q778" s="7"/>
      <c r="R778" s="7"/>
      <c r="S778" s="7"/>
      <c r="T778" s="7"/>
      <c r="U778" s="7"/>
      <c r="V778" s="7"/>
      <c r="W778" s="7"/>
      <c r="X778" s="7"/>
      <c r="Y778" s="7"/>
      <c r="Z778" s="7"/>
      <c r="AA778" s="7"/>
      <c r="AB778" s="7"/>
      <c r="AC778" s="7"/>
    </row>
    <row r="779">
      <c r="A779" s="7"/>
      <c r="B779" s="7"/>
      <c r="C779" s="7"/>
      <c r="D779" s="1"/>
      <c r="E779" s="1"/>
      <c r="F779" s="1"/>
      <c r="G779" s="7"/>
      <c r="H779" s="124"/>
      <c r="I779" s="124"/>
      <c r="J779" s="7"/>
      <c r="K779" s="7"/>
      <c r="L779" s="7"/>
      <c r="M779" s="7"/>
      <c r="N779" s="7"/>
      <c r="O779" s="7"/>
      <c r="P779" s="7"/>
      <c r="Q779" s="7"/>
      <c r="R779" s="7"/>
      <c r="S779" s="7"/>
      <c r="T779" s="7"/>
      <c r="U779" s="7"/>
      <c r="V779" s="7"/>
      <c r="W779" s="7"/>
      <c r="X779" s="7"/>
      <c r="Y779" s="7"/>
      <c r="Z779" s="7"/>
      <c r="AA779" s="7"/>
      <c r="AB779" s="7"/>
      <c r="AC779" s="7"/>
    </row>
    <row r="780">
      <c r="A780" s="7"/>
      <c r="B780" s="7"/>
      <c r="C780" s="7"/>
      <c r="D780" s="1"/>
      <c r="E780" s="1"/>
      <c r="F780" s="1"/>
      <c r="G780" s="7"/>
      <c r="H780" s="124"/>
      <c r="I780" s="124"/>
      <c r="J780" s="7"/>
      <c r="K780" s="7"/>
      <c r="L780" s="7"/>
      <c r="M780" s="7"/>
      <c r="N780" s="7"/>
      <c r="O780" s="7"/>
      <c r="P780" s="7"/>
      <c r="Q780" s="7"/>
      <c r="R780" s="7"/>
      <c r="S780" s="7"/>
      <c r="T780" s="7"/>
      <c r="U780" s="7"/>
      <c r="V780" s="7"/>
      <c r="W780" s="7"/>
      <c r="X780" s="7"/>
      <c r="Y780" s="7"/>
      <c r="Z780" s="7"/>
      <c r="AA780" s="7"/>
      <c r="AB780" s="7"/>
      <c r="AC780" s="7"/>
    </row>
    <row r="781">
      <c r="A781" s="7"/>
      <c r="B781" s="7"/>
      <c r="C781" s="7"/>
      <c r="D781" s="1"/>
      <c r="E781" s="1"/>
      <c r="F781" s="1"/>
      <c r="G781" s="7"/>
      <c r="H781" s="124"/>
      <c r="I781" s="124"/>
      <c r="J781" s="7"/>
      <c r="K781" s="7"/>
      <c r="L781" s="7"/>
      <c r="M781" s="7"/>
      <c r="N781" s="7"/>
      <c r="O781" s="7"/>
      <c r="P781" s="7"/>
      <c r="Q781" s="7"/>
      <c r="R781" s="7"/>
      <c r="S781" s="7"/>
      <c r="T781" s="7"/>
      <c r="U781" s="7"/>
      <c r="V781" s="7"/>
      <c r="W781" s="7"/>
      <c r="X781" s="7"/>
      <c r="Y781" s="7"/>
      <c r="Z781" s="7"/>
      <c r="AA781" s="7"/>
      <c r="AB781" s="7"/>
      <c r="AC781" s="7"/>
    </row>
    <row r="782">
      <c r="A782" s="7"/>
      <c r="B782" s="7"/>
      <c r="C782" s="7"/>
      <c r="D782" s="1"/>
      <c r="E782" s="1"/>
      <c r="F782" s="1"/>
      <c r="G782" s="7"/>
      <c r="H782" s="124"/>
      <c r="I782" s="124"/>
      <c r="J782" s="7"/>
      <c r="K782" s="7"/>
      <c r="L782" s="7"/>
      <c r="M782" s="7"/>
      <c r="N782" s="7"/>
      <c r="O782" s="7"/>
      <c r="P782" s="7"/>
      <c r="Q782" s="7"/>
      <c r="R782" s="7"/>
      <c r="S782" s="7"/>
      <c r="T782" s="7"/>
      <c r="U782" s="7"/>
      <c r="V782" s="7"/>
      <c r="W782" s="7"/>
      <c r="X782" s="7"/>
      <c r="Y782" s="7"/>
      <c r="Z782" s="7"/>
      <c r="AA782" s="7"/>
      <c r="AB782" s="7"/>
      <c r="AC782" s="7"/>
    </row>
    <row r="783">
      <c r="A783" s="7"/>
      <c r="B783" s="7"/>
      <c r="C783" s="7"/>
      <c r="D783" s="1"/>
      <c r="E783" s="1"/>
      <c r="F783" s="1"/>
      <c r="G783" s="7"/>
      <c r="H783" s="124"/>
      <c r="I783" s="124"/>
      <c r="J783" s="7"/>
      <c r="K783" s="7"/>
      <c r="L783" s="7"/>
      <c r="M783" s="7"/>
      <c r="N783" s="7"/>
      <c r="O783" s="7"/>
      <c r="P783" s="7"/>
      <c r="Q783" s="7"/>
      <c r="R783" s="7"/>
      <c r="S783" s="7"/>
      <c r="T783" s="7"/>
      <c r="U783" s="7"/>
      <c r="V783" s="7"/>
      <c r="W783" s="7"/>
      <c r="X783" s="7"/>
      <c r="Y783" s="7"/>
      <c r="Z783" s="7"/>
      <c r="AA783" s="7"/>
      <c r="AB783" s="7"/>
      <c r="AC783" s="7"/>
    </row>
    <row r="784">
      <c r="A784" s="7"/>
      <c r="B784" s="7"/>
      <c r="C784" s="7"/>
      <c r="D784" s="1"/>
      <c r="E784" s="1"/>
      <c r="F784" s="1"/>
      <c r="G784" s="7"/>
      <c r="H784" s="124"/>
      <c r="I784" s="124"/>
      <c r="J784" s="7"/>
      <c r="K784" s="7"/>
      <c r="L784" s="7"/>
      <c r="M784" s="7"/>
      <c r="N784" s="7"/>
      <c r="O784" s="7"/>
      <c r="P784" s="7"/>
      <c r="Q784" s="7"/>
      <c r="R784" s="7"/>
      <c r="S784" s="7"/>
      <c r="T784" s="7"/>
      <c r="U784" s="7"/>
      <c r="V784" s="7"/>
      <c r="W784" s="7"/>
      <c r="X784" s="7"/>
      <c r="Y784" s="7"/>
      <c r="Z784" s="7"/>
      <c r="AA784" s="7"/>
      <c r="AB784" s="7"/>
      <c r="AC784" s="7"/>
    </row>
    <row r="785">
      <c r="A785" s="7"/>
      <c r="B785" s="7"/>
      <c r="C785" s="7"/>
      <c r="D785" s="1"/>
      <c r="E785" s="1"/>
      <c r="F785" s="1"/>
      <c r="G785" s="7"/>
      <c r="H785" s="124"/>
      <c r="I785" s="124"/>
      <c r="J785" s="7"/>
      <c r="K785" s="7"/>
      <c r="L785" s="7"/>
      <c r="M785" s="7"/>
      <c r="N785" s="7"/>
      <c r="O785" s="7"/>
      <c r="P785" s="7"/>
      <c r="Q785" s="7"/>
      <c r="R785" s="7"/>
      <c r="S785" s="7"/>
      <c r="T785" s="7"/>
      <c r="U785" s="7"/>
      <c r="V785" s="7"/>
      <c r="W785" s="7"/>
      <c r="X785" s="7"/>
      <c r="Y785" s="7"/>
      <c r="Z785" s="7"/>
      <c r="AA785" s="7"/>
      <c r="AB785" s="7"/>
      <c r="AC785" s="7"/>
    </row>
    <row r="786">
      <c r="A786" s="7"/>
      <c r="B786" s="7"/>
      <c r="C786" s="7"/>
      <c r="D786" s="1"/>
      <c r="E786" s="1"/>
      <c r="F786" s="1"/>
      <c r="G786" s="7"/>
      <c r="H786" s="124"/>
      <c r="I786" s="124"/>
      <c r="J786" s="7"/>
      <c r="K786" s="7"/>
      <c r="L786" s="7"/>
      <c r="M786" s="7"/>
      <c r="N786" s="7"/>
      <c r="O786" s="7"/>
      <c r="P786" s="7"/>
      <c r="Q786" s="7"/>
      <c r="R786" s="7"/>
      <c r="S786" s="7"/>
      <c r="T786" s="7"/>
      <c r="U786" s="7"/>
      <c r="V786" s="7"/>
      <c r="W786" s="7"/>
      <c r="X786" s="7"/>
      <c r="Y786" s="7"/>
      <c r="Z786" s="7"/>
      <c r="AA786" s="7"/>
      <c r="AB786" s="7"/>
      <c r="AC786" s="7"/>
    </row>
    <row r="787">
      <c r="A787" s="7"/>
      <c r="B787" s="7"/>
      <c r="C787" s="7"/>
      <c r="D787" s="1"/>
      <c r="E787" s="1"/>
      <c r="F787" s="1"/>
      <c r="G787" s="7"/>
      <c r="H787" s="124"/>
      <c r="I787" s="124"/>
      <c r="J787" s="7"/>
      <c r="K787" s="7"/>
      <c r="L787" s="7"/>
      <c r="M787" s="7"/>
      <c r="N787" s="7"/>
      <c r="O787" s="7"/>
      <c r="P787" s="7"/>
      <c r="Q787" s="7"/>
      <c r="R787" s="7"/>
      <c r="S787" s="7"/>
      <c r="T787" s="7"/>
      <c r="U787" s="7"/>
      <c r="V787" s="7"/>
      <c r="W787" s="7"/>
      <c r="X787" s="7"/>
      <c r="Y787" s="7"/>
      <c r="Z787" s="7"/>
      <c r="AA787" s="7"/>
      <c r="AB787" s="7"/>
      <c r="AC787" s="7"/>
    </row>
    <row r="788">
      <c r="A788" s="7"/>
      <c r="B788" s="7"/>
      <c r="C788" s="7"/>
      <c r="D788" s="1"/>
      <c r="E788" s="1"/>
      <c r="F788" s="1"/>
      <c r="G788" s="7"/>
      <c r="H788" s="124"/>
      <c r="I788" s="124"/>
      <c r="J788" s="7"/>
      <c r="K788" s="7"/>
      <c r="L788" s="7"/>
      <c r="M788" s="7"/>
      <c r="N788" s="7"/>
      <c r="O788" s="7"/>
      <c r="P788" s="7"/>
      <c r="Q788" s="7"/>
      <c r="R788" s="7"/>
      <c r="S788" s="7"/>
      <c r="T788" s="7"/>
      <c r="U788" s="7"/>
      <c r="V788" s="7"/>
      <c r="W788" s="7"/>
      <c r="X788" s="7"/>
      <c r="Y788" s="7"/>
      <c r="Z788" s="7"/>
      <c r="AA788" s="7"/>
      <c r="AB788" s="7"/>
      <c r="AC788" s="7"/>
    </row>
    <row r="789">
      <c r="A789" s="7"/>
      <c r="B789" s="7"/>
      <c r="C789" s="7"/>
      <c r="D789" s="1"/>
      <c r="E789" s="1"/>
      <c r="F789" s="1"/>
      <c r="G789" s="7"/>
      <c r="H789" s="124"/>
      <c r="I789" s="124"/>
      <c r="J789" s="7"/>
      <c r="K789" s="7"/>
      <c r="L789" s="7"/>
      <c r="M789" s="7"/>
      <c r="N789" s="7"/>
      <c r="O789" s="7"/>
      <c r="P789" s="7"/>
      <c r="Q789" s="7"/>
      <c r="R789" s="7"/>
      <c r="S789" s="7"/>
      <c r="T789" s="7"/>
      <c r="U789" s="7"/>
      <c r="V789" s="7"/>
      <c r="W789" s="7"/>
      <c r="X789" s="7"/>
      <c r="Y789" s="7"/>
      <c r="Z789" s="7"/>
      <c r="AA789" s="7"/>
      <c r="AB789" s="7"/>
      <c r="AC789" s="7"/>
    </row>
    <row r="790">
      <c r="A790" s="7"/>
      <c r="B790" s="7"/>
      <c r="C790" s="7"/>
      <c r="D790" s="1"/>
      <c r="E790" s="1"/>
      <c r="F790" s="1"/>
      <c r="G790" s="7"/>
      <c r="H790" s="124"/>
      <c r="I790" s="124"/>
      <c r="J790" s="7"/>
      <c r="K790" s="7"/>
      <c r="L790" s="7"/>
      <c r="M790" s="7"/>
      <c r="N790" s="7"/>
      <c r="O790" s="7"/>
      <c r="P790" s="7"/>
      <c r="Q790" s="7"/>
      <c r="R790" s="7"/>
      <c r="S790" s="7"/>
      <c r="T790" s="7"/>
      <c r="U790" s="7"/>
      <c r="V790" s="7"/>
      <c r="W790" s="7"/>
      <c r="X790" s="7"/>
      <c r="Y790" s="7"/>
      <c r="Z790" s="7"/>
      <c r="AA790" s="7"/>
      <c r="AB790" s="7"/>
      <c r="AC790" s="7"/>
    </row>
    <row r="791">
      <c r="A791" s="7"/>
      <c r="B791" s="7"/>
      <c r="C791" s="7"/>
      <c r="D791" s="1"/>
      <c r="E791" s="1"/>
      <c r="F791" s="1"/>
      <c r="G791" s="7"/>
      <c r="H791" s="124"/>
      <c r="I791" s="124"/>
      <c r="J791" s="7"/>
      <c r="K791" s="7"/>
      <c r="L791" s="7"/>
      <c r="M791" s="7"/>
      <c r="N791" s="7"/>
      <c r="O791" s="7"/>
      <c r="P791" s="7"/>
      <c r="Q791" s="7"/>
      <c r="R791" s="7"/>
      <c r="S791" s="7"/>
      <c r="T791" s="7"/>
      <c r="U791" s="7"/>
      <c r="V791" s="7"/>
      <c r="W791" s="7"/>
      <c r="X791" s="7"/>
      <c r="Y791" s="7"/>
      <c r="Z791" s="7"/>
      <c r="AA791" s="7"/>
      <c r="AB791" s="7"/>
      <c r="AC791" s="7"/>
    </row>
    <row r="792">
      <c r="A792" s="7"/>
      <c r="B792" s="7"/>
      <c r="C792" s="7"/>
      <c r="D792" s="1"/>
      <c r="E792" s="1"/>
      <c r="F792" s="1"/>
      <c r="G792" s="7"/>
      <c r="H792" s="124"/>
      <c r="I792" s="124"/>
      <c r="J792" s="7"/>
      <c r="K792" s="7"/>
      <c r="L792" s="7"/>
      <c r="M792" s="7"/>
      <c r="N792" s="7"/>
      <c r="O792" s="7"/>
      <c r="P792" s="7"/>
      <c r="Q792" s="7"/>
      <c r="R792" s="7"/>
      <c r="S792" s="7"/>
      <c r="T792" s="7"/>
      <c r="U792" s="7"/>
      <c r="V792" s="7"/>
      <c r="W792" s="7"/>
      <c r="X792" s="7"/>
      <c r="Y792" s="7"/>
      <c r="Z792" s="7"/>
      <c r="AA792" s="7"/>
      <c r="AB792" s="7"/>
      <c r="AC792" s="7"/>
    </row>
    <row r="793">
      <c r="A793" s="7"/>
      <c r="B793" s="7"/>
      <c r="C793" s="7"/>
      <c r="D793" s="1"/>
      <c r="E793" s="1"/>
      <c r="F793" s="1"/>
      <c r="G793" s="7"/>
      <c r="H793" s="124"/>
      <c r="I793" s="124"/>
      <c r="J793" s="7"/>
      <c r="K793" s="7"/>
      <c r="L793" s="7"/>
      <c r="M793" s="7"/>
      <c r="N793" s="7"/>
      <c r="O793" s="7"/>
      <c r="P793" s="7"/>
      <c r="Q793" s="7"/>
      <c r="R793" s="7"/>
      <c r="S793" s="7"/>
      <c r="T793" s="7"/>
      <c r="U793" s="7"/>
      <c r="V793" s="7"/>
      <c r="W793" s="7"/>
      <c r="X793" s="7"/>
      <c r="Y793" s="7"/>
      <c r="Z793" s="7"/>
      <c r="AA793" s="7"/>
      <c r="AB793" s="7"/>
      <c r="AC793" s="7"/>
    </row>
    <row r="794">
      <c r="A794" s="7"/>
      <c r="B794" s="7"/>
      <c r="C794" s="7"/>
      <c r="D794" s="1"/>
      <c r="E794" s="1"/>
      <c r="F794" s="1"/>
      <c r="G794" s="7"/>
      <c r="H794" s="124"/>
      <c r="I794" s="124"/>
      <c r="J794" s="7"/>
      <c r="K794" s="7"/>
      <c r="L794" s="7"/>
      <c r="M794" s="7"/>
      <c r="N794" s="7"/>
      <c r="O794" s="7"/>
      <c r="P794" s="7"/>
      <c r="Q794" s="7"/>
      <c r="R794" s="7"/>
      <c r="S794" s="7"/>
      <c r="T794" s="7"/>
      <c r="U794" s="7"/>
      <c r="V794" s="7"/>
      <c r="W794" s="7"/>
      <c r="X794" s="7"/>
      <c r="Y794" s="7"/>
      <c r="Z794" s="7"/>
      <c r="AA794" s="7"/>
      <c r="AB794" s="7"/>
      <c r="AC794" s="7"/>
    </row>
    <row r="795">
      <c r="A795" s="7"/>
      <c r="B795" s="7"/>
      <c r="C795" s="7"/>
      <c r="D795" s="1"/>
      <c r="E795" s="1"/>
      <c r="F795" s="1"/>
      <c r="G795" s="7"/>
      <c r="H795" s="124"/>
      <c r="I795" s="124"/>
      <c r="J795" s="7"/>
      <c r="K795" s="7"/>
      <c r="L795" s="7"/>
      <c r="M795" s="7"/>
      <c r="N795" s="7"/>
      <c r="O795" s="7"/>
      <c r="P795" s="7"/>
      <c r="Q795" s="7"/>
      <c r="R795" s="7"/>
      <c r="S795" s="7"/>
      <c r="T795" s="7"/>
      <c r="U795" s="7"/>
      <c r="V795" s="7"/>
      <c r="W795" s="7"/>
      <c r="X795" s="7"/>
      <c r="Y795" s="7"/>
      <c r="Z795" s="7"/>
      <c r="AA795" s="7"/>
      <c r="AB795" s="7"/>
      <c r="AC795" s="7"/>
    </row>
    <row r="796">
      <c r="A796" s="7"/>
      <c r="B796" s="7"/>
      <c r="C796" s="7"/>
      <c r="D796" s="1"/>
      <c r="E796" s="1"/>
      <c r="F796" s="1"/>
      <c r="G796" s="7"/>
      <c r="H796" s="124"/>
      <c r="I796" s="124"/>
      <c r="J796" s="7"/>
      <c r="K796" s="7"/>
      <c r="L796" s="7"/>
      <c r="M796" s="7"/>
      <c r="N796" s="7"/>
      <c r="O796" s="7"/>
      <c r="P796" s="7"/>
      <c r="Q796" s="7"/>
      <c r="R796" s="7"/>
      <c r="S796" s="7"/>
      <c r="T796" s="7"/>
      <c r="U796" s="7"/>
      <c r="V796" s="7"/>
      <c r="W796" s="7"/>
      <c r="X796" s="7"/>
      <c r="Y796" s="7"/>
      <c r="Z796" s="7"/>
      <c r="AA796" s="7"/>
      <c r="AB796" s="7"/>
      <c r="AC796" s="7"/>
    </row>
    <row r="797">
      <c r="A797" s="7"/>
      <c r="B797" s="7"/>
      <c r="C797" s="7"/>
      <c r="D797" s="1"/>
      <c r="E797" s="1"/>
      <c r="F797" s="1"/>
      <c r="G797" s="7"/>
      <c r="H797" s="124"/>
      <c r="I797" s="124"/>
      <c r="J797" s="7"/>
      <c r="K797" s="7"/>
      <c r="L797" s="7"/>
      <c r="M797" s="7"/>
      <c r="N797" s="7"/>
      <c r="O797" s="7"/>
      <c r="P797" s="7"/>
      <c r="Q797" s="7"/>
      <c r="R797" s="7"/>
      <c r="S797" s="7"/>
      <c r="T797" s="7"/>
      <c r="U797" s="7"/>
      <c r="V797" s="7"/>
      <c r="W797" s="7"/>
      <c r="X797" s="7"/>
      <c r="Y797" s="7"/>
      <c r="Z797" s="7"/>
      <c r="AA797" s="7"/>
      <c r="AB797" s="7"/>
      <c r="AC797" s="7"/>
    </row>
    <row r="798">
      <c r="A798" s="7"/>
      <c r="B798" s="7"/>
      <c r="C798" s="7"/>
      <c r="D798" s="1"/>
      <c r="E798" s="1"/>
      <c r="F798" s="1"/>
      <c r="G798" s="7"/>
      <c r="H798" s="124"/>
      <c r="I798" s="124"/>
      <c r="J798" s="7"/>
      <c r="K798" s="7"/>
      <c r="L798" s="7"/>
      <c r="M798" s="7"/>
      <c r="N798" s="7"/>
      <c r="O798" s="7"/>
      <c r="P798" s="7"/>
      <c r="Q798" s="7"/>
      <c r="R798" s="7"/>
      <c r="S798" s="7"/>
      <c r="T798" s="7"/>
      <c r="U798" s="7"/>
      <c r="V798" s="7"/>
      <c r="W798" s="7"/>
      <c r="X798" s="7"/>
      <c r="Y798" s="7"/>
      <c r="Z798" s="7"/>
      <c r="AA798" s="7"/>
      <c r="AB798" s="7"/>
      <c r="AC798" s="7"/>
    </row>
    <row r="799">
      <c r="A799" s="7"/>
      <c r="B799" s="7"/>
      <c r="C799" s="7"/>
      <c r="D799" s="1"/>
      <c r="E799" s="1"/>
      <c r="F799" s="1"/>
      <c r="G799" s="7"/>
      <c r="H799" s="124"/>
      <c r="I799" s="124"/>
      <c r="J799" s="7"/>
      <c r="K799" s="7"/>
      <c r="L799" s="7"/>
      <c r="M799" s="7"/>
      <c r="N799" s="7"/>
      <c r="O799" s="7"/>
      <c r="P799" s="7"/>
      <c r="Q799" s="7"/>
      <c r="R799" s="7"/>
      <c r="S799" s="7"/>
      <c r="T799" s="7"/>
      <c r="U799" s="7"/>
      <c r="V799" s="7"/>
      <c r="W799" s="7"/>
      <c r="X799" s="7"/>
      <c r="Y799" s="7"/>
      <c r="Z799" s="7"/>
      <c r="AA799" s="7"/>
      <c r="AB799" s="7"/>
      <c r="AC799" s="7"/>
    </row>
    <row r="800">
      <c r="A800" s="7"/>
      <c r="B800" s="7"/>
      <c r="C800" s="7"/>
      <c r="D800" s="1"/>
      <c r="E800" s="1"/>
      <c r="F800" s="1"/>
      <c r="G800" s="7"/>
      <c r="H800" s="124"/>
      <c r="I800" s="124"/>
      <c r="J800" s="7"/>
      <c r="K800" s="7"/>
      <c r="L800" s="7"/>
      <c r="M800" s="7"/>
      <c r="N800" s="7"/>
      <c r="O800" s="7"/>
      <c r="P800" s="7"/>
      <c r="Q800" s="7"/>
      <c r="R800" s="7"/>
      <c r="S800" s="7"/>
      <c r="T800" s="7"/>
      <c r="U800" s="7"/>
      <c r="V800" s="7"/>
      <c r="W800" s="7"/>
      <c r="X800" s="7"/>
      <c r="Y800" s="7"/>
      <c r="Z800" s="7"/>
      <c r="AA800" s="7"/>
      <c r="AB800" s="7"/>
      <c r="AC800" s="7"/>
    </row>
    <row r="801">
      <c r="A801" s="7"/>
      <c r="B801" s="7"/>
      <c r="C801" s="7"/>
      <c r="D801" s="1"/>
      <c r="E801" s="1"/>
      <c r="F801" s="1"/>
      <c r="G801" s="7"/>
      <c r="H801" s="124"/>
      <c r="I801" s="124"/>
      <c r="J801" s="7"/>
      <c r="K801" s="7"/>
      <c r="L801" s="7"/>
      <c r="M801" s="7"/>
      <c r="N801" s="7"/>
      <c r="O801" s="7"/>
      <c r="P801" s="7"/>
      <c r="Q801" s="7"/>
      <c r="R801" s="7"/>
      <c r="S801" s="7"/>
      <c r="T801" s="7"/>
      <c r="U801" s="7"/>
      <c r="V801" s="7"/>
      <c r="W801" s="7"/>
      <c r="X801" s="7"/>
      <c r="Y801" s="7"/>
      <c r="Z801" s="7"/>
      <c r="AA801" s="7"/>
      <c r="AB801" s="7"/>
      <c r="AC801" s="7"/>
    </row>
    <row r="802">
      <c r="A802" s="7"/>
      <c r="B802" s="7"/>
      <c r="C802" s="7"/>
      <c r="D802" s="1"/>
      <c r="E802" s="1"/>
      <c r="F802" s="1"/>
      <c r="G802" s="7"/>
      <c r="H802" s="124"/>
      <c r="I802" s="124"/>
      <c r="J802" s="7"/>
      <c r="K802" s="7"/>
      <c r="L802" s="7"/>
      <c r="M802" s="7"/>
      <c r="N802" s="7"/>
      <c r="O802" s="7"/>
      <c r="P802" s="7"/>
      <c r="Q802" s="7"/>
      <c r="R802" s="7"/>
      <c r="S802" s="7"/>
      <c r="T802" s="7"/>
      <c r="U802" s="7"/>
      <c r="V802" s="7"/>
      <c r="W802" s="7"/>
      <c r="X802" s="7"/>
      <c r="Y802" s="7"/>
      <c r="Z802" s="7"/>
      <c r="AA802" s="7"/>
      <c r="AB802" s="7"/>
      <c r="AC802" s="7"/>
    </row>
    <row r="803">
      <c r="A803" s="7"/>
      <c r="B803" s="7"/>
      <c r="C803" s="7"/>
      <c r="D803" s="1"/>
      <c r="E803" s="1"/>
      <c r="F803" s="1"/>
      <c r="G803" s="7"/>
      <c r="H803" s="124"/>
      <c r="I803" s="124"/>
      <c r="J803" s="7"/>
      <c r="K803" s="7"/>
      <c r="L803" s="7"/>
      <c r="M803" s="7"/>
      <c r="N803" s="7"/>
      <c r="O803" s="7"/>
      <c r="P803" s="7"/>
      <c r="Q803" s="7"/>
      <c r="R803" s="7"/>
      <c r="S803" s="7"/>
      <c r="T803" s="7"/>
      <c r="U803" s="7"/>
      <c r="V803" s="7"/>
      <c r="W803" s="7"/>
      <c r="X803" s="7"/>
      <c r="Y803" s="7"/>
      <c r="Z803" s="7"/>
      <c r="AA803" s="7"/>
      <c r="AB803" s="7"/>
      <c r="AC803" s="7"/>
    </row>
    <row r="804">
      <c r="A804" s="7"/>
      <c r="B804" s="7"/>
      <c r="C804" s="7"/>
      <c r="D804" s="1"/>
      <c r="E804" s="1"/>
      <c r="F804" s="1"/>
      <c r="G804" s="7"/>
      <c r="H804" s="124"/>
      <c r="I804" s="124"/>
      <c r="J804" s="7"/>
      <c r="K804" s="7"/>
      <c r="L804" s="7"/>
      <c r="M804" s="7"/>
      <c r="N804" s="7"/>
      <c r="O804" s="7"/>
      <c r="P804" s="7"/>
      <c r="Q804" s="7"/>
      <c r="R804" s="7"/>
      <c r="S804" s="7"/>
      <c r="T804" s="7"/>
      <c r="U804" s="7"/>
      <c r="V804" s="7"/>
      <c r="W804" s="7"/>
      <c r="X804" s="7"/>
      <c r="Y804" s="7"/>
      <c r="Z804" s="7"/>
      <c r="AA804" s="7"/>
      <c r="AB804" s="7"/>
      <c r="AC804" s="7"/>
    </row>
    <row r="805">
      <c r="A805" s="7"/>
      <c r="B805" s="7"/>
      <c r="C805" s="7"/>
      <c r="D805" s="1"/>
      <c r="E805" s="1"/>
      <c r="F805" s="1"/>
      <c r="G805" s="7"/>
      <c r="H805" s="124"/>
      <c r="I805" s="124"/>
      <c r="J805" s="7"/>
      <c r="K805" s="7"/>
      <c r="L805" s="7"/>
      <c r="M805" s="7"/>
      <c r="N805" s="7"/>
      <c r="O805" s="7"/>
      <c r="P805" s="7"/>
      <c r="Q805" s="7"/>
      <c r="R805" s="7"/>
      <c r="S805" s="7"/>
      <c r="T805" s="7"/>
      <c r="U805" s="7"/>
      <c r="V805" s="7"/>
      <c r="W805" s="7"/>
      <c r="X805" s="7"/>
      <c r="Y805" s="7"/>
      <c r="Z805" s="7"/>
      <c r="AA805" s="7"/>
      <c r="AB805" s="7"/>
      <c r="AC805" s="7"/>
    </row>
    <row r="806">
      <c r="A806" s="7"/>
      <c r="B806" s="7"/>
      <c r="C806" s="7"/>
      <c r="D806" s="1"/>
      <c r="E806" s="1"/>
      <c r="F806" s="1"/>
      <c r="G806" s="7"/>
      <c r="H806" s="124"/>
      <c r="I806" s="124"/>
      <c r="J806" s="7"/>
      <c r="K806" s="7"/>
      <c r="L806" s="7"/>
      <c r="M806" s="7"/>
      <c r="N806" s="7"/>
      <c r="O806" s="7"/>
      <c r="P806" s="7"/>
      <c r="Q806" s="7"/>
      <c r="R806" s="7"/>
      <c r="S806" s="7"/>
      <c r="T806" s="7"/>
      <c r="U806" s="7"/>
      <c r="V806" s="7"/>
      <c r="W806" s="7"/>
      <c r="X806" s="7"/>
      <c r="Y806" s="7"/>
      <c r="Z806" s="7"/>
      <c r="AA806" s="7"/>
      <c r="AB806" s="7"/>
      <c r="AC806" s="7"/>
    </row>
    <row r="807">
      <c r="A807" s="7"/>
      <c r="B807" s="7"/>
      <c r="C807" s="7"/>
      <c r="D807" s="1"/>
      <c r="E807" s="1"/>
      <c r="F807" s="1"/>
      <c r="G807" s="7"/>
      <c r="H807" s="124"/>
      <c r="I807" s="124"/>
      <c r="J807" s="7"/>
      <c r="K807" s="7"/>
      <c r="L807" s="7"/>
      <c r="M807" s="7"/>
      <c r="N807" s="7"/>
      <c r="O807" s="7"/>
      <c r="P807" s="7"/>
      <c r="Q807" s="7"/>
      <c r="R807" s="7"/>
      <c r="S807" s="7"/>
      <c r="T807" s="7"/>
      <c r="U807" s="7"/>
      <c r="V807" s="7"/>
      <c r="W807" s="7"/>
      <c r="X807" s="7"/>
      <c r="Y807" s="7"/>
      <c r="Z807" s="7"/>
      <c r="AA807" s="7"/>
      <c r="AB807" s="7"/>
      <c r="AC807" s="7"/>
    </row>
    <row r="808">
      <c r="A808" s="7"/>
      <c r="B808" s="7"/>
      <c r="C808" s="7"/>
      <c r="D808" s="1"/>
      <c r="E808" s="1"/>
      <c r="F808" s="1"/>
      <c r="G808" s="7"/>
      <c r="H808" s="124"/>
      <c r="I808" s="124"/>
      <c r="J808" s="7"/>
      <c r="K808" s="7"/>
      <c r="L808" s="7"/>
      <c r="M808" s="7"/>
      <c r="N808" s="7"/>
      <c r="O808" s="7"/>
      <c r="P808" s="7"/>
      <c r="Q808" s="7"/>
      <c r="R808" s="7"/>
      <c r="S808" s="7"/>
      <c r="T808" s="7"/>
      <c r="U808" s="7"/>
      <c r="V808" s="7"/>
      <c r="W808" s="7"/>
      <c r="X808" s="7"/>
      <c r="Y808" s="7"/>
      <c r="Z808" s="7"/>
      <c r="AA808" s="7"/>
      <c r="AB808" s="7"/>
      <c r="AC808" s="7"/>
    </row>
    <row r="809">
      <c r="A809" s="7"/>
      <c r="B809" s="7"/>
      <c r="C809" s="7"/>
      <c r="D809" s="1"/>
      <c r="E809" s="1"/>
      <c r="F809" s="1"/>
      <c r="G809" s="7"/>
      <c r="H809" s="124"/>
      <c r="I809" s="124"/>
      <c r="J809" s="7"/>
      <c r="K809" s="7"/>
      <c r="L809" s="7"/>
      <c r="M809" s="7"/>
      <c r="N809" s="7"/>
      <c r="O809" s="7"/>
      <c r="P809" s="7"/>
      <c r="Q809" s="7"/>
      <c r="R809" s="7"/>
      <c r="S809" s="7"/>
      <c r="T809" s="7"/>
      <c r="U809" s="7"/>
      <c r="V809" s="7"/>
      <c r="W809" s="7"/>
      <c r="X809" s="7"/>
      <c r="Y809" s="7"/>
      <c r="Z809" s="7"/>
      <c r="AA809" s="7"/>
      <c r="AB809" s="7"/>
      <c r="AC809" s="7"/>
    </row>
    <row r="810">
      <c r="A810" s="7"/>
      <c r="B810" s="7"/>
      <c r="C810" s="7"/>
      <c r="D810" s="1"/>
      <c r="E810" s="1"/>
      <c r="F810" s="1"/>
      <c r="G810" s="7"/>
      <c r="H810" s="124"/>
      <c r="I810" s="124"/>
      <c r="J810" s="7"/>
      <c r="K810" s="7"/>
      <c r="L810" s="7"/>
      <c r="M810" s="7"/>
      <c r="N810" s="7"/>
      <c r="O810" s="7"/>
      <c r="P810" s="7"/>
      <c r="Q810" s="7"/>
      <c r="R810" s="7"/>
      <c r="S810" s="7"/>
      <c r="T810" s="7"/>
      <c r="U810" s="7"/>
      <c r="V810" s="7"/>
      <c r="W810" s="7"/>
      <c r="X810" s="7"/>
      <c r="Y810" s="7"/>
      <c r="Z810" s="7"/>
      <c r="AA810" s="7"/>
      <c r="AB810" s="7"/>
      <c r="AC810" s="7"/>
    </row>
    <row r="811">
      <c r="A811" s="7"/>
      <c r="B811" s="7"/>
      <c r="C811" s="7"/>
      <c r="D811" s="1"/>
      <c r="E811" s="1"/>
      <c r="F811" s="1"/>
      <c r="G811" s="7"/>
      <c r="H811" s="124"/>
      <c r="I811" s="124"/>
      <c r="J811" s="7"/>
      <c r="K811" s="7"/>
      <c r="L811" s="7"/>
      <c r="M811" s="7"/>
      <c r="N811" s="7"/>
      <c r="O811" s="7"/>
      <c r="P811" s="7"/>
      <c r="Q811" s="7"/>
      <c r="R811" s="7"/>
      <c r="S811" s="7"/>
      <c r="T811" s="7"/>
      <c r="U811" s="7"/>
      <c r="V811" s="7"/>
      <c r="W811" s="7"/>
      <c r="X811" s="7"/>
      <c r="Y811" s="7"/>
      <c r="Z811" s="7"/>
      <c r="AA811" s="7"/>
      <c r="AB811" s="7"/>
      <c r="AC811" s="7"/>
    </row>
    <row r="812">
      <c r="A812" s="7"/>
      <c r="B812" s="7"/>
      <c r="C812" s="7"/>
      <c r="D812" s="1"/>
      <c r="E812" s="1"/>
      <c r="F812" s="1"/>
      <c r="G812" s="7"/>
      <c r="H812" s="124"/>
      <c r="I812" s="124"/>
      <c r="J812" s="7"/>
      <c r="K812" s="7"/>
      <c r="L812" s="7"/>
      <c r="M812" s="7"/>
      <c r="N812" s="7"/>
      <c r="O812" s="7"/>
      <c r="P812" s="7"/>
      <c r="Q812" s="7"/>
      <c r="R812" s="7"/>
      <c r="S812" s="7"/>
      <c r="T812" s="7"/>
      <c r="U812" s="7"/>
      <c r="V812" s="7"/>
      <c r="W812" s="7"/>
      <c r="X812" s="7"/>
      <c r="Y812" s="7"/>
      <c r="Z812" s="7"/>
      <c r="AA812" s="7"/>
      <c r="AB812" s="7"/>
      <c r="AC812" s="7"/>
    </row>
    <row r="813">
      <c r="A813" s="7"/>
      <c r="B813" s="7"/>
      <c r="C813" s="7"/>
      <c r="D813" s="1"/>
      <c r="E813" s="1"/>
      <c r="F813" s="1"/>
      <c r="G813" s="7"/>
      <c r="H813" s="124"/>
      <c r="I813" s="124"/>
      <c r="J813" s="7"/>
      <c r="K813" s="7"/>
      <c r="L813" s="7"/>
      <c r="M813" s="7"/>
      <c r="N813" s="7"/>
      <c r="O813" s="7"/>
      <c r="P813" s="7"/>
      <c r="Q813" s="7"/>
      <c r="R813" s="7"/>
      <c r="S813" s="7"/>
      <c r="T813" s="7"/>
      <c r="U813" s="7"/>
      <c r="V813" s="7"/>
      <c r="W813" s="7"/>
      <c r="X813" s="7"/>
      <c r="Y813" s="7"/>
      <c r="Z813" s="7"/>
      <c r="AA813" s="7"/>
      <c r="AB813" s="7"/>
      <c r="AC813" s="7"/>
    </row>
    <row r="814">
      <c r="A814" s="7"/>
      <c r="B814" s="7"/>
      <c r="C814" s="7"/>
      <c r="D814" s="1"/>
      <c r="E814" s="1"/>
      <c r="F814" s="1"/>
      <c r="G814" s="7"/>
      <c r="H814" s="124"/>
      <c r="I814" s="124"/>
      <c r="J814" s="7"/>
      <c r="K814" s="7"/>
      <c r="L814" s="7"/>
      <c r="M814" s="7"/>
      <c r="N814" s="7"/>
      <c r="O814" s="7"/>
      <c r="P814" s="7"/>
      <c r="Q814" s="7"/>
      <c r="R814" s="7"/>
      <c r="S814" s="7"/>
      <c r="T814" s="7"/>
      <c r="U814" s="7"/>
      <c r="V814" s="7"/>
      <c r="W814" s="7"/>
      <c r="X814" s="7"/>
      <c r="Y814" s="7"/>
      <c r="Z814" s="7"/>
      <c r="AA814" s="7"/>
      <c r="AB814" s="7"/>
      <c r="AC814" s="7"/>
    </row>
    <row r="815">
      <c r="A815" s="7"/>
      <c r="B815" s="7"/>
      <c r="C815" s="7"/>
      <c r="D815" s="1"/>
      <c r="E815" s="1"/>
      <c r="F815" s="1"/>
      <c r="G815" s="7"/>
      <c r="H815" s="124"/>
      <c r="I815" s="124"/>
      <c r="J815" s="7"/>
      <c r="K815" s="7"/>
      <c r="L815" s="7"/>
      <c r="M815" s="7"/>
      <c r="N815" s="7"/>
      <c r="O815" s="7"/>
      <c r="P815" s="7"/>
      <c r="Q815" s="7"/>
      <c r="R815" s="7"/>
      <c r="S815" s="7"/>
      <c r="T815" s="7"/>
      <c r="U815" s="7"/>
      <c r="V815" s="7"/>
      <c r="W815" s="7"/>
      <c r="X815" s="7"/>
      <c r="Y815" s="7"/>
      <c r="Z815" s="7"/>
      <c r="AA815" s="7"/>
      <c r="AB815" s="7"/>
      <c r="AC815" s="7"/>
    </row>
    <row r="816">
      <c r="A816" s="7"/>
      <c r="B816" s="7"/>
      <c r="C816" s="7"/>
      <c r="D816" s="1"/>
      <c r="E816" s="1"/>
      <c r="F816" s="1"/>
      <c r="G816" s="7"/>
      <c r="H816" s="124"/>
      <c r="I816" s="124"/>
      <c r="J816" s="7"/>
      <c r="K816" s="7"/>
      <c r="L816" s="7"/>
      <c r="M816" s="7"/>
      <c r="N816" s="7"/>
      <c r="O816" s="7"/>
      <c r="P816" s="7"/>
      <c r="Q816" s="7"/>
      <c r="R816" s="7"/>
      <c r="S816" s="7"/>
      <c r="T816" s="7"/>
      <c r="U816" s="7"/>
      <c r="V816" s="7"/>
      <c r="W816" s="7"/>
      <c r="X816" s="7"/>
      <c r="Y816" s="7"/>
      <c r="Z816" s="7"/>
      <c r="AA816" s="7"/>
      <c r="AB816" s="7"/>
      <c r="AC816" s="7"/>
    </row>
    <row r="817">
      <c r="A817" s="7"/>
      <c r="B817" s="7"/>
      <c r="C817" s="7"/>
      <c r="D817" s="1"/>
      <c r="E817" s="1"/>
      <c r="F817" s="1"/>
      <c r="G817" s="7"/>
      <c r="H817" s="124"/>
      <c r="I817" s="124"/>
      <c r="J817" s="7"/>
      <c r="K817" s="7"/>
      <c r="L817" s="7"/>
      <c r="M817" s="7"/>
      <c r="N817" s="7"/>
      <c r="O817" s="7"/>
      <c r="P817" s="7"/>
      <c r="Q817" s="7"/>
      <c r="R817" s="7"/>
      <c r="S817" s="7"/>
      <c r="T817" s="7"/>
      <c r="U817" s="7"/>
      <c r="V817" s="7"/>
      <c r="W817" s="7"/>
      <c r="X817" s="7"/>
      <c r="Y817" s="7"/>
      <c r="Z817" s="7"/>
      <c r="AA817" s="7"/>
      <c r="AB817" s="7"/>
      <c r="AC817" s="7"/>
    </row>
    <row r="818">
      <c r="A818" s="7"/>
      <c r="B818" s="7"/>
      <c r="C818" s="7"/>
      <c r="D818" s="1"/>
      <c r="E818" s="1"/>
      <c r="F818" s="1"/>
      <c r="G818" s="7"/>
      <c r="H818" s="124"/>
      <c r="I818" s="124"/>
      <c r="J818" s="7"/>
      <c r="K818" s="7"/>
      <c r="L818" s="7"/>
      <c r="M818" s="7"/>
      <c r="N818" s="7"/>
      <c r="O818" s="7"/>
      <c r="P818" s="7"/>
      <c r="Q818" s="7"/>
      <c r="R818" s="7"/>
      <c r="S818" s="7"/>
      <c r="T818" s="7"/>
      <c r="U818" s="7"/>
      <c r="V818" s="7"/>
      <c r="W818" s="7"/>
      <c r="X818" s="7"/>
      <c r="Y818" s="7"/>
      <c r="Z818" s="7"/>
      <c r="AA818" s="7"/>
      <c r="AB818" s="7"/>
      <c r="AC818" s="7"/>
    </row>
    <row r="819">
      <c r="A819" s="7"/>
      <c r="B819" s="7"/>
      <c r="C819" s="7"/>
      <c r="D819" s="1"/>
      <c r="E819" s="1"/>
      <c r="F819" s="1"/>
      <c r="G819" s="7"/>
      <c r="H819" s="124"/>
      <c r="I819" s="124"/>
      <c r="J819" s="7"/>
      <c r="K819" s="7"/>
      <c r="L819" s="7"/>
      <c r="M819" s="7"/>
      <c r="N819" s="7"/>
      <c r="O819" s="7"/>
      <c r="P819" s="7"/>
      <c r="Q819" s="7"/>
      <c r="R819" s="7"/>
      <c r="S819" s="7"/>
      <c r="T819" s="7"/>
      <c r="U819" s="7"/>
      <c r="V819" s="7"/>
      <c r="W819" s="7"/>
      <c r="X819" s="7"/>
      <c r="Y819" s="7"/>
      <c r="Z819" s="7"/>
      <c r="AA819" s="7"/>
      <c r="AB819" s="7"/>
      <c r="AC819" s="7"/>
    </row>
    <row r="820">
      <c r="A820" s="7"/>
      <c r="B820" s="7"/>
      <c r="C820" s="7"/>
      <c r="D820" s="1"/>
      <c r="E820" s="1"/>
      <c r="F820" s="1"/>
      <c r="G820" s="7"/>
      <c r="H820" s="124"/>
      <c r="I820" s="124"/>
      <c r="J820" s="7"/>
      <c r="K820" s="7"/>
      <c r="L820" s="7"/>
      <c r="M820" s="7"/>
      <c r="N820" s="7"/>
      <c r="O820" s="7"/>
      <c r="P820" s="7"/>
      <c r="Q820" s="7"/>
      <c r="R820" s="7"/>
      <c r="S820" s="7"/>
      <c r="T820" s="7"/>
      <c r="U820" s="7"/>
      <c r="V820" s="7"/>
      <c r="W820" s="7"/>
      <c r="X820" s="7"/>
      <c r="Y820" s="7"/>
      <c r="Z820" s="7"/>
      <c r="AA820" s="7"/>
      <c r="AB820" s="7"/>
      <c r="AC820" s="7"/>
    </row>
    <row r="821">
      <c r="A821" s="7"/>
      <c r="B821" s="7"/>
      <c r="C821" s="7"/>
      <c r="D821" s="1"/>
      <c r="E821" s="1"/>
      <c r="F821" s="1"/>
      <c r="G821" s="7"/>
      <c r="H821" s="124"/>
      <c r="I821" s="124"/>
      <c r="J821" s="7"/>
      <c r="K821" s="7"/>
      <c r="L821" s="7"/>
      <c r="M821" s="7"/>
      <c r="N821" s="7"/>
      <c r="O821" s="7"/>
      <c r="P821" s="7"/>
      <c r="Q821" s="7"/>
      <c r="R821" s="7"/>
      <c r="S821" s="7"/>
      <c r="T821" s="7"/>
      <c r="U821" s="7"/>
      <c r="V821" s="7"/>
      <c r="W821" s="7"/>
      <c r="X821" s="7"/>
      <c r="Y821" s="7"/>
      <c r="Z821" s="7"/>
      <c r="AA821" s="7"/>
      <c r="AB821" s="7"/>
      <c r="AC821" s="7"/>
    </row>
    <row r="822">
      <c r="A822" s="7"/>
      <c r="B822" s="7"/>
      <c r="C822" s="7"/>
      <c r="D822" s="1"/>
      <c r="E822" s="1"/>
      <c r="F822" s="1"/>
      <c r="G822" s="7"/>
      <c r="H822" s="124"/>
      <c r="I822" s="124"/>
      <c r="J822" s="7"/>
      <c r="K822" s="7"/>
      <c r="L822" s="7"/>
      <c r="M822" s="7"/>
      <c r="N822" s="7"/>
      <c r="O822" s="7"/>
      <c r="P822" s="7"/>
      <c r="Q822" s="7"/>
      <c r="R822" s="7"/>
      <c r="S822" s="7"/>
      <c r="T822" s="7"/>
      <c r="U822" s="7"/>
      <c r="V822" s="7"/>
      <c r="W822" s="7"/>
      <c r="X822" s="7"/>
      <c r="Y822" s="7"/>
      <c r="Z822" s="7"/>
      <c r="AA822" s="7"/>
      <c r="AB822" s="7"/>
      <c r="AC822" s="7"/>
    </row>
    <row r="823">
      <c r="A823" s="7"/>
      <c r="B823" s="7"/>
      <c r="C823" s="7"/>
      <c r="D823" s="1"/>
      <c r="E823" s="1"/>
      <c r="F823" s="1"/>
      <c r="G823" s="7"/>
      <c r="H823" s="124"/>
      <c r="I823" s="124"/>
      <c r="J823" s="7"/>
      <c r="K823" s="7"/>
      <c r="L823" s="7"/>
      <c r="M823" s="7"/>
      <c r="N823" s="7"/>
      <c r="O823" s="7"/>
      <c r="P823" s="7"/>
      <c r="Q823" s="7"/>
      <c r="R823" s="7"/>
      <c r="S823" s="7"/>
      <c r="T823" s="7"/>
      <c r="U823" s="7"/>
      <c r="V823" s="7"/>
      <c r="W823" s="7"/>
      <c r="X823" s="7"/>
      <c r="Y823" s="7"/>
      <c r="Z823" s="7"/>
      <c r="AA823" s="7"/>
      <c r="AB823" s="7"/>
      <c r="AC823" s="7"/>
    </row>
    <row r="824">
      <c r="A824" s="7"/>
      <c r="B824" s="7"/>
      <c r="C824" s="7"/>
      <c r="D824" s="1"/>
      <c r="E824" s="1"/>
      <c r="F824" s="1"/>
      <c r="G824" s="7"/>
      <c r="H824" s="124"/>
      <c r="I824" s="124"/>
      <c r="J824" s="7"/>
      <c r="K824" s="7"/>
      <c r="L824" s="7"/>
      <c r="M824" s="7"/>
      <c r="N824" s="7"/>
      <c r="O824" s="7"/>
      <c r="P824" s="7"/>
      <c r="Q824" s="7"/>
      <c r="R824" s="7"/>
      <c r="S824" s="7"/>
      <c r="T824" s="7"/>
      <c r="U824" s="7"/>
      <c r="V824" s="7"/>
      <c r="W824" s="7"/>
      <c r="X824" s="7"/>
      <c r="Y824" s="7"/>
      <c r="Z824" s="7"/>
      <c r="AA824" s="7"/>
      <c r="AB824" s="7"/>
      <c r="AC824" s="7"/>
    </row>
    <row r="825">
      <c r="A825" s="7"/>
      <c r="B825" s="7"/>
      <c r="C825" s="7"/>
      <c r="D825" s="1"/>
      <c r="E825" s="1"/>
      <c r="F825" s="1"/>
      <c r="G825" s="7"/>
      <c r="H825" s="124"/>
      <c r="I825" s="124"/>
      <c r="J825" s="7"/>
      <c r="K825" s="7"/>
      <c r="L825" s="7"/>
      <c r="M825" s="7"/>
      <c r="N825" s="7"/>
      <c r="O825" s="7"/>
      <c r="P825" s="7"/>
      <c r="Q825" s="7"/>
      <c r="R825" s="7"/>
      <c r="S825" s="7"/>
      <c r="T825" s="7"/>
      <c r="U825" s="7"/>
      <c r="V825" s="7"/>
      <c r="W825" s="7"/>
      <c r="X825" s="7"/>
      <c r="Y825" s="7"/>
      <c r="Z825" s="7"/>
      <c r="AA825" s="7"/>
      <c r="AB825" s="7"/>
      <c r="AC825" s="7"/>
    </row>
    <row r="826">
      <c r="A826" s="7"/>
      <c r="B826" s="7"/>
      <c r="C826" s="7"/>
      <c r="D826" s="1"/>
      <c r="E826" s="1"/>
      <c r="F826" s="1"/>
      <c r="G826" s="7"/>
      <c r="H826" s="124"/>
      <c r="I826" s="124"/>
      <c r="J826" s="7"/>
      <c r="K826" s="7"/>
      <c r="L826" s="7"/>
      <c r="M826" s="7"/>
      <c r="N826" s="7"/>
      <c r="O826" s="7"/>
      <c r="P826" s="7"/>
      <c r="Q826" s="7"/>
      <c r="R826" s="7"/>
      <c r="S826" s="7"/>
      <c r="T826" s="7"/>
      <c r="U826" s="7"/>
      <c r="V826" s="7"/>
      <c r="W826" s="7"/>
      <c r="X826" s="7"/>
      <c r="Y826" s="7"/>
      <c r="Z826" s="7"/>
      <c r="AA826" s="7"/>
      <c r="AB826" s="7"/>
      <c r="AC826" s="7"/>
    </row>
    <row r="827">
      <c r="A827" s="7"/>
      <c r="B827" s="7"/>
      <c r="C827" s="7"/>
      <c r="D827" s="1"/>
      <c r="E827" s="1"/>
      <c r="F827" s="1"/>
      <c r="G827" s="7"/>
      <c r="H827" s="124"/>
      <c r="I827" s="124"/>
      <c r="J827" s="7"/>
      <c r="K827" s="7"/>
      <c r="L827" s="7"/>
      <c r="M827" s="7"/>
      <c r="N827" s="7"/>
      <c r="O827" s="7"/>
      <c r="P827" s="7"/>
      <c r="Q827" s="7"/>
      <c r="R827" s="7"/>
      <c r="S827" s="7"/>
      <c r="T827" s="7"/>
      <c r="U827" s="7"/>
      <c r="V827" s="7"/>
      <c r="W827" s="7"/>
      <c r="X827" s="7"/>
      <c r="Y827" s="7"/>
      <c r="Z827" s="7"/>
      <c r="AA827" s="7"/>
      <c r="AB827" s="7"/>
      <c r="AC827" s="7"/>
    </row>
    <row r="828">
      <c r="A828" s="7"/>
      <c r="B828" s="7"/>
      <c r="C828" s="7"/>
      <c r="D828" s="1"/>
      <c r="E828" s="1"/>
      <c r="F828" s="1"/>
      <c r="G828" s="7"/>
      <c r="H828" s="124"/>
      <c r="I828" s="124"/>
      <c r="J828" s="7"/>
      <c r="K828" s="7"/>
      <c r="L828" s="7"/>
      <c r="M828" s="7"/>
      <c r="N828" s="7"/>
      <c r="O828" s="7"/>
      <c r="P828" s="7"/>
      <c r="Q828" s="7"/>
      <c r="R828" s="7"/>
      <c r="S828" s="7"/>
      <c r="T828" s="7"/>
      <c r="U828" s="7"/>
      <c r="V828" s="7"/>
      <c r="W828" s="7"/>
      <c r="X828" s="7"/>
      <c r="Y828" s="7"/>
      <c r="Z828" s="7"/>
      <c r="AA828" s="7"/>
      <c r="AB828" s="7"/>
      <c r="AC828" s="7"/>
    </row>
    <row r="829">
      <c r="A829" s="7"/>
      <c r="B829" s="7"/>
      <c r="C829" s="7"/>
      <c r="D829" s="1"/>
      <c r="E829" s="1"/>
      <c r="F829" s="1"/>
      <c r="G829" s="7"/>
      <c r="H829" s="124"/>
      <c r="I829" s="124"/>
      <c r="J829" s="7"/>
      <c r="K829" s="7"/>
      <c r="L829" s="7"/>
      <c r="M829" s="7"/>
      <c r="N829" s="7"/>
      <c r="O829" s="7"/>
      <c r="P829" s="7"/>
      <c r="Q829" s="7"/>
      <c r="R829" s="7"/>
      <c r="S829" s="7"/>
      <c r="T829" s="7"/>
      <c r="U829" s="7"/>
      <c r="V829" s="7"/>
      <c r="W829" s="7"/>
      <c r="X829" s="7"/>
      <c r="Y829" s="7"/>
      <c r="Z829" s="7"/>
      <c r="AA829" s="7"/>
      <c r="AB829" s="7"/>
      <c r="AC829" s="7"/>
    </row>
    <row r="830">
      <c r="A830" s="7"/>
      <c r="B830" s="7"/>
      <c r="C830" s="7"/>
      <c r="D830" s="1"/>
      <c r="E830" s="1"/>
      <c r="F830" s="1"/>
      <c r="G830" s="7"/>
      <c r="H830" s="124"/>
      <c r="I830" s="124"/>
      <c r="J830" s="7"/>
      <c r="K830" s="7"/>
      <c r="L830" s="7"/>
      <c r="M830" s="7"/>
      <c r="N830" s="7"/>
      <c r="O830" s="7"/>
      <c r="P830" s="7"/>
      <c r="Q830" s="7"/>
      <c r="R830" s="7"/>
      <c r="S830" s="7"/>
      <c r="T830" s="7"/>
      <c r="U830" s="7"/>
      <c r="V830" s="7"/>
      <c r="W830" s="7"/>
      <c r="X830" s="7"/>
      <c r="Y830" s="7"/>
      <c r="Z830" s="7"/>
      <c r="AA830" s="7"/>
      <c r="AB830" s="7"/>
      <c r="AC830" s="7"/>
    </row>
    <row r="831">
      <c r="A831" s="7"/>
      <c r="B831" s="7"/>
      <c r="C831" s="7"/>
      <c r="D831" s="1"/>
      <c r="E831" s="1"/>
      <c r="F831" s="1"/>
      <c r="G831" s="7"/>
      <c r="H831" s="124"/>
      <c r="I831" s="124"/>
      <c r="J831" s="7"/>
      <c r="K831" s="7"/>
      <c r="L831" s="7"/>
      <c r="M831" s="7"/>
      <c r="N831" s="7"/>
      <c r="O831" s="7"/>
      <c r="P831" s="7"/>
      <c r="Q831" s="7"/>
      <c r="R831" s="7"/>
      <c r="S831" s="7"/>
      <c r="T831" s="7"/>
      <c r="U831" s="7"/>
      <c r="V831" s="7"/>
      <c r="W831" s="7"/>
      <c r="X831" s="7"/>
      <c r="Y831" s="7"/>
      <c r="Z831" s="7"/>
      <c r="AA831" s="7"/>
      <c r="AB831" s="7"/>
      <c r="AC831" s="7"/>
    </row>
    <row r="832">
      <c r="A832" s="7"/>
      <c r="B832" s="7"/>
      <c r="C832" s="7"/>
      <c r="D832" s="1"/>
      <c r="E832" s="1"/>
      <c r="F832" s="1"/>
      <c r="G832" s="7"/>
      <c r="H832" s="124"/>
      <c r="I832" s="124"/>
      <c r="J832" s="7"/>
      <c r="K832" s="7"/>
      <c r="L832" s="7"/>
      <c r="M832" s="7"/>
      <c r="N832" s="7"/>
      <c r="O832" s="7"/>
      <c r="P832" s="7"/>
      <c r="Q832" s="7"/>
      <c r="R832" s="7"/>
      <c r="S832" s="7"/>
      <c r="T832" s="7"/>
      <c r="U832" s="7"/>
      <c r="V832" s="7"/>
      <c r="W832" s="7"/>
      <c r="X832" s="7"/>
      <c r="Y832" s="7"/>
      <c r="Z832" s="7"/>
      <c r="AA832" s="7"/>
      <c r="AB832" s="7"/>
      <c r="AC832" s="7"/>
    </row>
    <row r="833">
      <c r="A833" s="7"/>
      <c r="B833" s="7"/>
      <c r="C833" s="7"/>
      <c r="D833" s="1"/>
      <c r="E833" s="1"/>
      <c r="F833" s="1"/>
      <c r="G833" s="7"/>
      <c r="H833" s="124"/>
      <c r="I833" s="124"/>
      <c r="J833" s="7"/>
      <c r="K833" s="7"/>
      <c r="L833" s="7"/>
      <c r="M833" s="7"/>
      <c r="N833" s="7"/>
      <c r="O833" s="7"/>
      <c r="P833" s="7"/>
      <c r="Q833" s="7"/>
      <c r="R833" s="7"/>
      <c r="S833" s="7"/>
      <c r="T833" s="7"/>
      <c r="U833" s="7"/>
      <c r="V833" s="7"/>
      <c r="W833" s="7"/>
      <c r="X833" s="7"/>
      <c r="Y833" s="7"/>
      <c r="Z833" s="7"/>
      <c r="AA833" s="7"/>
      <c r="AB833" s="7"/>
      <c r="AC833" s="7"/>
    </row>
    <row r="834">
      <c r="A834" s="7"/>
      <c r="B834" s="7"/>
      <c r="C834" s="7"/>
      <c r="D834" s="1"/>
      <c r="E834" s="1"/>
      <c r="F834" s="1"/>
      <c r="G834" s="7"/>
      <c r="H834" s="124"/>
      <c r="I834" s="124"/>
      <c r="J834" s="7"/>
      <c r="K834" s="7"/>
      <c r="L834" s="7"/>
      <c r="M834" s="7"/>
      <c r="N834" s="7"/>
      <c r="O834" s="7"/>
      <c r="P834" s="7"/>
      <c r="Q834" s="7"/>
      <c r="R834" s="7"/>
      <c r="S834" s="7"/>
      <c r="T834" s="7"/>
      <c r="U834" s="7"/>
      <c r="V834" s="7"/>
      <c r="W834" s="7"/>
      <c r="X834" s="7"/>
      <c r="Y834" s="7"/>
      <c r="Z834" s="7"/>
      <c r="AA834" s="7"/>
      <c r="AB834" s="7"/>
      <c r="AC834" s="7"/>
    </row>
    <row r="835">
      <c r="A835" s="7"/>
      <c r="B835" s="7"/>
      <c r="C835" s="7"/>
      <c r="D835" s="1"/>
      <c r="E835" s="1"/>
      <c r="F835" s="1"/>
      <c r="G835" s="7"/>
      <c r="H835" s="124"/>
      <c r="I835" s="124"/>
      <c r="J835" s="7"/>
      <c r="K835" s="7"/>
      <c r="L835" s="7"/>
      <c r="M835" s="7"/>
      <c r="N835" s="7"/>
      <c r="O835" s="7"/>
      <c r="P835" s="7"/>
      <c r="Q835" s="7"/>
      <c r="R835" s="7"/>
      <c r="S835" s="7"/>
      <c r="T835" s="7"/>
      <c r="U835" s="7"/>
      <c r="V835" s="7"/>
      <c r="W835" s="7"/>
      <c r="X835" s="7"/>
      <c r="Y835" s="7"/>
      <c r="Z835" s="7"/>
      <c r="AA835" s="7"/>
      <c r="AB835" s="7"/>
      <c r="AC835" s="7"/>
    </row>
    <row r="836">
      <c r="A836" s="7"/>
      <c r="B836" s="7"/>
      <c r="C836" s="7"/>
      <c r="D836" s="1"/>
      <c r="E836" s="1"/>
      <c r="F836" s="1"/>
      <c r="G836" s="7"/>
      <c r="H836" s="124"/>
      <c r="I836" s="124"/>
      <c r="J836" s="7"/>
      <c r="K836" s="7"/>
      <c r="L836" s="7"/>
      <c r="M836" s="7"/>
      <c r="N836" s="7"/>
      <c r="O836" s="7"/>
      <c r="P836" s="7"/>
      <c r="Q836" s="7"/>
      <c r="R836" s="7"/>
      <c r="S836" s="7"/>
      <c r="T836" s="7"/>
      <c r="U836" s="7"/>
      <c r="V836" s="7"/>
      <c r="W836" s="7"/>
      <c r="X836" s="7"/>
      <c r="Y836" s="7"/>
      <c r="Z836" s="7"/>
      <c r="AA836" s="7"/>
      <c r="AB836" s="7"/>
      <c r="AC836" s="7"/>
    </row>
    <row r="837">
      <c r="A837" s="7"/>
      <c r="B837" s="7"/>
      <c r="C837" s="7"/>
      <c r="D837" s="1"/>
      <c r="E837" s="1"/>
      <c r="F837" s="1"/>
      <c r="G837" s="7"/>
      <c r="H837" s="124"/>
      <c r="I837" s="124"/>
      <c r="J837" s="7"/>
      <c r="K837" s="7"/>
      <c r="L837" s="7"/>
      <c r="M837" s="7"/>
      <c r="N837" s="7"/>
      <c r="O837" s="7"/>
      <c r="P837" s="7"/>
      <c r="Q837" s="7"/>
      <c r="R837" s="7"/>
      <c r="S837" s="7"/>
      <c r="T837" s="7"/>
      <c r="U837" s="7"/>
      <c r="V837" s="7"/>
      <c r="W837" s="7"/>
      <c r="X837" s="7"/>
      <c r="Y837" s="7"/>
      <c r="Z837" s="7"/>
      <c r="AA837" s="7"/>
      <c r="AB837" s="7"/>
      <c r="AC837" s="7"/>
    </row>
    <row r="838">
      <c r="A838" s="7"/>
      <c r="B838" s="7"/>
      <c r="C838" s="7"/>
      <c r="D838" s="1"/>
      <c r="E838" s="1"/>
      <c r="F838" s="1"/>
      <c r="G838" s="7"/>
      <c r="H838" s="124"/>
      <c r="I838" s="124"/>
      <c r="J838" s="7"/>
      <c r="K838" s="7"/>
      <c r="L838" s="7"/>
      <c r="M838" s="7"/>
      <c r="N838" s="7"/>
      <c r="O838" s="7"/>
      <c r="P838" s="7"/>
      <c r="Q838" s="7"/>
      <c r="R838" s="7"/>
      <c r="S838" s="7"/>
      <c r="T838" s="7"/>
      <c r="U838" s="7"/>
      <c r="V838" s="7"/>
      <c r="W838" s="7"/>
      <c r="X838" s="7"/>
      <c r="Y838" s="7"/>
      <c r="Z838" s="7"/>
      <c r="AA838" s="7"/>
      <c r="AB838" s="7"/>
      <c r="AC838" s="7"/>
    </row>
    <row r="839">
      <c r="A839" s="7"/>
      <c r="B839" s="7"/>
      <c r="C839" s="7"/>
      <c r="D839" s="1"/>
      <c r="E839" s="1"/>
      <c r="F839" s="1"/>
      <c r="G839" s="7"/>
      <c r="H839" s="124"/>
      <c r="I839" s="124"/>
      <c r="J839" s="7"/>
      <c r="K839" s="7"/>
      <c r="L839" s="7"/>
      <c r="M839" s="7"/>
      <c r="N839" s="7"/>
      <c r="O839" s="7"/>
      <c r="P839" s="7"/>
      <c r="Q839" s="7"/>
      <c r="R839" s="7"/>
      <c r="S839" s="7"/>
      <c r="T839" s="7"/>
      <c r="U839" s="7"/>
      <c r="V839" s="7"/>
      <c r="W839" s="7"/>
      <c r="X839" s="7"/>
      <c r="Y839" s="7"/>
      <c r="Z839" s="7"/>
      <c r="AA839" s="7"/>
      <c r="AB839" s="7"/>
      <c r="AC839" s="7"/>
    </row>
    <row r="840">
      <c r="A840" s="7"/>
      <c r="B840" s="7"/>
      <c r="C840" s="7"/>
      <c r="D840" s="1"/>
      <c r="E840" s="1"/>
      <c r="F840" s="1"/>
      <c r="G840" s="7"/>
      <c r="H840" s="124"/>
      <c r="I840" s="124"/>
      <c r="J840" s="7"/>
      <c r="K840" s="7"/>
      <c r="L840" s="7"/>
      <c r="M840" s="7"/>
      <c r="N840" s="7"/>
      <c r="O840" s="7"/>
      <c r="P840" s="7"/>
      <c r="Q840" s="7"/>
      <c r="R840" s="7"/>
      <c r="S840" s="7"/>
      <c r="T840" s="7"/>
      <c r="U840" s="7"/>
      <c r="V840" s="7"/>
      <c r="W840" s="7"/>
      <c r="X840" s="7"/>
      <c r="Y840" s="7"/>
      <c r="Z840" s="7"/>
      <c r="AA840" s="7"/>
      <c r="AB840" s="7"/>
      <c r="AC840" s="7"/>
    </row>
    <row r="841">
      <c r="A841" s="7"/>
      <c r="B841" s="7"/>
      <c r="C841" s="7"/>
      <c r="D841" s="1"/>
      <c r="E841" s="1"/>
      <c r="F841" s="1"/>
      <c r="G841" s="7"/>
      <c r="H841" s="124"/>
      <c r="I841" s="124"/>
      <c r="J841" s="7"/>
      <c r="K841" s="7"/>
      <c r="L841" s="7"/>
      <c r="M841" s="7"/>
      <c r="N841" s="7"/>
      <c r="O841" s="7"/>
      <c r="P841" s="7"/>
      <c r="Q841" s="7"/>
      <c r="R841" s="7"/>
      <c r="S841" s="7"/>
      <c r="T841" s="7"/>
      <c r="U841" s="7"/>
      <c r="V841" s="7"/>
      <c r="W841" s="7"/>
      <c r="X841" s="7"/>
      <c r="Y841" s="7"/>
      <c r="Z841" s="7"/>
      <c r="AA841" s="7"/>
      <c r="AB841" s="7"/>
      <c r="AC841" s="7"/>
    </row>
    <row r="842">
      <c r="A842" s="7"/>
      <c r="B842" s="7"/>
      <c r="C842" s="7"/>
      <c r="D842" s="1"/>
      <c r="E842" s="1"/>
      <c r="F842" s="1"/>
      <c r="G842" s="7"/>
      <c r="H842" s="124"/>
      <c r="I842" s="124"/>
      <c r="J842" s="7"/>
      <c r="K842" s="7"/>
      <c r="L842" s="7"/>
      <c r="M842" s="7"/>
      <c r="N842" s="7"/>
      <c r="O842" s="7"/>
      <c r="P842" s="7"/>
      <c r="Q842" s="7"/>
      <c r="R842" s="7"/>
      <c r="S842" s="7"/>
      <c r="T842" s="7"/>
      <c r="U842" s="7"/>
      <c r="V842" s="7"/>
      <c r="W842" s="7"/>
      <c r="X842" s="7"/>
      <c r="Y842" s="7"/>
      <c r="Z842" s="7"/>
      <c r="AA842" s="7"/>
      <c r="AB842" s="7"/>
      <c r="AC842" s="7"/>
    </row>
    <row r="843">
      <c r="A843" s="7"/>
      <c r="B843" s="7"/>
      <c r="C843" s="7"/>
      <c r="D843" s="1"/>
      <c r="E843" s="1"/>
      <c r="F843" s="1"/>
      <c r="G843" s="7"/>
      <c r="H843" s="124"/>
      <c r="I843" s="124"/>
      <c r="J843" s="7"/>
      <c r="K843" s="7"/>
      <c r="L843" s="7"/>
      <c r="M843" s="7"/>
      <c r="N843" s="7"/>
      <c r="O843" s="7"/>
      <c r="P843" s="7"/>
      <c r="Q843" s="7"/>
      <c r="R843" s="7"/>
      <c r="S843" s="7"/>
      <c r="T843" s="7"/>
      <c r="U843" s="7"/>
      <c r="V843" s="7"/>
      <c r="W843" s="7"/>
      <c r="X843" s="7"/>
      <c r="Y843" s="7"/>
      <c r="Z843" s="7"/>
      <c r="AA843" s="7"/>
      <c r="AB843" s="7"/>
      <c r="AC843" s="7"/>
    </row>
    <row r="844">
      <c r="A844" s="7"/>
      <c r="B844" s="7"/>
      <c r="C844" s="7"/>
      <c r="D844" s="1"/>
      <c r="E844" s="1"/>
      <c r="F844" s="1"/>
      <c r="G844" s="7"/>
      <c r="H844" s="124"/>
      <c r="I844" s="124"/>
      <c r="J844" s="7"/>
      <c r="K844" s="7"/>
      <c r="L844" s="7"/>
      <c r="M844" s="7"/>
      <c r="N844" s="7"/>
      <c r="O844" s="7"/>
      <c r="P844" s="7"/>
      <c r="Q844" s="7"/>
      <c r="R844" s="7"/>
      <c r="S844" s="7"/>
      <c r="T844" s="7"/>
      <c r="U844" s="7"/>
      <c r="V844" s="7"/>
      <c r="W844" s="7"/>
      <c r="X844" s="7"/>
      <c r="Y844" s="7"/>
      <c r="Z844" s="7"/>
      <c r="AA844" s="7"/>
      <c r="AB844" s="7"/>
      <c r="AC844" s="7"/>
    </row>
    <row r="845">
      <c r="A845" s="7"/>
      <c r="B845" s="7"/>
      <c r="C845" s="7"/>
      <c r="D845" s="1"/>
      <c r="E845" s="1"/>
      <c r="F845" s="1"/>
      <c r="G845" s="7"/>
      <c r="H845" s="124"/>
      <c r="I845" s="124"/>
      <c r="J845" s="7"/>
      <c r="K845" s="7"/>
      <c r="L845" s="7"/>
      <c r="M845" s="7"/>
      <c r="N845" s="7"/>
      <c r="O845" s="7"/>
      <c r="P845" s="7"/>
      <c r="Q845" s="7"/>
      <c r="R845" s="7"/>
      <c r="S845" s="7"/>
      <c r="T845" s="7"/>
      <c r="U845" s="7"/>
      <c r="V845" s="7"/>
      <c r="W845" s="7"/>
      <c r="X845" s="7"/>
      <c r="Y845" s="7"/>
      <c r="Z845" s="7"/>
      <c r="AA845" s="7"/>
      <c r="AB845" s="7"/>
      <c r="AC845" s="7"/>
    </row>
    <row r="846">
      <c r="A846" s="7"/>
      <c r="B846" s="7"/>
      <c r="C846" s="7"/>
      <c r="D846" s="1"/>
      <c r="E846" s="1"/>
      <c r="F846" s="1"/>
      <c r="G846" s="7"/>
      <c r="H846" s="124"/>
      <c r="I846" s="124"/>
      <c r="J846" s="7"/>
      <c r="K846" s="7"/>
      <c r="L846" s="7"/>
      <c r="M846" s="7"/>
      <c r="N846" s="7"/>
      <c r="O846" s="7"/>
      <c r="P846" s="7"/>
      <c r="Q846" s="7"/>
      <c r="R846" s="7"/>
      <c r="S846" s="7"/>
      <c r="T846" s="7"/>
      <c r="U846" s="7"/>
      <c r="V846" s="7"/>
      <c r="W846" s="7"/>
      <c r="X846" s="7"/>
      <c r="Y846" s="7"/>
      <c r="Z846" s="7"/>
      <c r="AA846" s="7"/>
      <c r="AB846" s="7"/>
      <c r="AC846" s="7"/>
    </row>
    <row r="847">
      <c r="A847" s="7"/>
      <c r="B847" s="7"/>
      <c r="C847" s="7"/>
      <c r="D847" s="1"/>
      <c r="E847" s="1"/>
      <c r="F847" s="1"/>
      <c r="G847" s="7"/>
      <c r="H847" s="124"/>
      <c r="I847" s="124"/>
      <c r="J847" s="7"/>
      <c r="K847" s="7"/>
      <c r="L847" s="7"/>
      <c r="M847" s="7"/>
      <c r="N847" s="7"/>
      <c r="O847" s="7"/>
      <c r="P847" s="7"/>
      <c r="Q847" s="7"/>
      <c r="R847" s="7"/>
      <c r="S847" s="7"/>
      <c r="T847" s="7"/>
      <c r="U847" s="7"/>
      <c r="V847" s="7"/>
      <c r="W847" s="7"/>
      <c r="X847" s="7"/>
      <c r="Y847" s="7"/>
      <c r="Z847" s="7"/>
      <c r="AA847" s="7"/>
      <c r="AB847" s="7"/>
      <c r="AC847" s="7"/>
    </row>
    <row r="848">
      <c r="A848" s="7"/>
      <c r="B848" s="7"/>
      <c r="C848" s="7"/>
      <c r="D848" s="1"/>
      <c r="E848" s="1"/>
      <c r="F848" s="1"/>
      <c r="G848" s="7"/>
      <c r="H848" s="124"/>
      <c r="I848" s="124"/>
      <c r="J848" s="7"/>
      <c r="K848" s="7"/>
      <c r="L848" s="7"/>
      <c r="M848" s="7"/>
      <c r="N848" s="7"/>
      <c r="O848" s="7"/>
      <c r="P848" s="7"/>
      <c r="Q848" s="7"/>
      <c r="R848" s="7"/>
      <c r="S848" s="7"/>
      <c r="T848" s="7"/>
      <c r="U848" s="7"/>
      <c r="V848" s="7"/>
      <c r="W848" s="7"/>
      <c r="X848" s="7"/>
      <c r="Y848" s="7"/>
      <c r="Z848" s="7"/>
      <c r="AA848" s="7"/>
      <c r="AB848" s="7"/>
      <c r="AC848" s="7"/>
    </row>
    <row r="849">
      <c r="A849" s="7"/>
      <c r="B849" s="7"/>
      <c r="C849" s="7"/>
      <c r="D849" s="1"/>
      <c r="E849" s="1"/>
      <c r="F849" s="1"/>
      <c r="G849" s="7"/>
      <c r="H849" s="124"/>
      <c r="I849" s="124"/>
      <c r="J849" s="7"/>
      <c r="K849" s="7"/>
      <c r="L849" s="7"/>
      <c r="M849" s="7"/>
      <c r="N849" s="7"/>
      <c r="O849" s="7"/>
      <c r="P849" s="7"/>
      <c r="Q849" s="7"/>
      <c r="R849" s="7"/>
      <c r="S849" s="7"/>
      <c r="T849" s="7"/>
      <c r="U849" s="7"/>
      <c r="V849" s="7"/>
      <c r="W849" s="7"/>
      <c r="X849" s="7"/>
      <c r="Y849" s="7"/>
      <c r="Z849" s="7"/>
      <c r="AA849" s="7"/>
      <c r="AB849" s="7"/>
      <c r="AC849" s="7"/>
    </row>
    <row r="850">
      <c r="A850" s="7"/>
      <c r="B850" s="7"/>
      <c r="C850" s="7"/>
      <c r="D850" s="1"/>
      <c r="E850" s="1"/>
      <c r="F850" s="1"/>
      <c r="G850" s="7"/>
      <c r="H850" s="124"/>
      <c r="I850" s="124"/>
      <c r="J850" s="7"/>
      <c r="K850" s="7"/>
      <c r="L850" s="7"/>
      <c r="M850" s="7"/>
      <c r="N850" s="7"/>
      <c r="O850" s="7"/>
      <c r="P850" s="7"/>
      <c r="Q850" s="7"/>
      <c r="R850" s="7"/>
      <c r="S850" s="7"/>
      <c r="T850" s="7"/>
      <c r="U850" s="7"/>
      <c r="V850" s="7"/>
      <c r="W850" s="7"/>
      <c r="X850" s="7"/>
      <c r="Y850" s="7"/>
      <c r="Z850" s="7"/>
      <c r="AA850" s="7"/>
      <c r="AB850" s="7"/>
      <c r="AC850" s="7"/>
    </row>
    <row r="851">
      <c r="A851" s="7"/>
      <c r="B851" s="7"/>
      <c r="C851" s="7"/>
      <c r="D851" s="1"/>
      <c r="E851" s="1"/>
      <c r="F851" s="1"/>
      <c r="G851" s="7"/>
      <c r="H851" s="124"/>
      <c r="I851" s="124"/>
      <c r="J851" s="7"/>
      <c r="K851" s="7"/>
      <c r="L851" s="7"/>
      <c r="M851" s="7"/>
      <c r="N851" s="7"/>
      <c r="O851" s="7"/>
      <c r="P851" s="7"/>
      <c r="Q851" s="7"/>
      <c r="R851" s="7"/>
      <c r="S851" s="7"/>
      <c r="T851" s="7"/>
      <c r="U851" s="7"/>
      <c r="V851" s="7"/>
      <c r="W851" s="7"/>
      <c r="X851" s="7"/>
      <c r="Y851" s="7"/>
      <c r="Z851" s="7"/>
      <c r="AA851" s="7"/>
      <c r="AB851" s="7"/>
      <c r="AC851" s="7"/>
    </row>
    <row r="852">
      <c r="A852" s="7"/>
      <c r="B852" s="7"/>
      <c r="C852" s="7"/>
      <c r="D852" s="1"/>
      <c r="E852" s="1"/>
      <c r="F852" s="1"/>
      <c r="G852" s="7"/>
      <c r="H852" s="124"/>
      <c r="I852" s="124"/>
      <c r="J852" s="7"/>
      <c r="K852" s="7"/>
      <c r="L852" s="7"/>
      <c r="M852" s="7"/>
      <c r="N852" s="7"/>
      <c r="O852" s="7"/>
      <c r="P852" s="7"/>
      <c r="Q852" s="7"/>
      <c r="R852" s="7"/>
      <c r="S852" s="7"/>
      <c r="T852" s="7"/>
      <c r="U852" s="7"/>
      <c r="V852" s="7"/>
      <c r="W852" s="7"/>
      <c r="X852" s="7"/>
      <c r="Y852" s="7"/>
      <c r="Z852" s="7"/>
      <c r="AA852" s="7"/>
      <c r="AB852" s="7"/>
      <c r="AC852" s="7"/>
    </row>
    <row r="853">
      <c r="A853" s="7"/>
      <c r="B853" s="7"/>
      <c r="C853" s="7"/>
      <c r="D853" s="1"/>
      <c r="E853" s="1"/>
      <c r="F853" s="1"/>
      <c r="G853" s="7"/>
      <c r="H853" s="124"/>
      <c r="I853" s="124"/>
      <c r="J853" s="7"/>
      <c r="K853" s="7"/>
      <c r="L853" s="7"/>
      <c r="M853" s="7"/>
      <c r="N853" s="7"/>
      <c r="O853" s="7"/>
      <c r="P853" s="7"/>
      <c r="Q853" s="7"/>
      <c r="R853" s="7"/>
      <c r="S853" s="7"/>
      <c r="T853" s="7"/>
      <c r="U853" s="7"/>
      <c r="V853" s="7"/>
      <c r="W853" s="7"/>
      <c r="X853" s="7"/>
      <c r="Y853" s="7"/>
      <c r="Z853" s="7"/>
      <c r="AA853" s="7"/>
      <c r="AB853" s="7"/>
      <c r="AC853" s="7"/>
    </row>
    <row r="854">
      <c r="A854" s="7"/>
      <c r="B854" s="7"/>
      <c r="C854" s="7"/>
      <c r="D854" s="1"/>
      <c r="E854" s="1"/>
      <c r="F854" s="1"/>
      <c r="G854" s="7"/>
      <c r="H854" s="124"/>
      <c r="I854" s="124"/>
      <c r="J854" s="7"/>
      <c r="K854" s="7"/>
      <c r="L854" s="7"/>
      <c r="M854" s="7"/>
      <c r="N854" s="7"/>
      <c r="O854" s="7"/>
      <c r="P854" s="7"/>
      <c r="Q854" s="7"/>
      <c r="R854" s="7"/>
      <c r="S854" s="7"/>
      <c r="T854" s="7"/>
      <c r="U854" s="7"/>
      <c r="V854" s="7"/>
      <c r="W854" s="7"/>
      <c r="X854" s="7"/>
      <c r="Y854" s="7"/>
      <c r="Z854" s="7"/>
      <c r="AA854" s="7"/>
      <c r="AB854" s="7"/>
      <c r="AC854" s="7"/>
    </row>
    <row r="855">
      <c r="A855" s="7"/>
      <c r="B855" s="7"/>
      <c r="C855" s="7"/>
      <c r="D855" s="1"/>
      <c r="E855" s="1"/>
      <c r="F855" s="1"/>
      <c r="G855" s="7"/>
      <c r="H855" s="124"/>
      <c r="I855" s="124"/>
      <c r="J855" s="7"/>
      <c r="K855" s="7"/>
      <c r="L855" s="7"/>
      <c r="M855" s="7"/>
      <c r="N855" s="7"/>
      <c r="O855" s="7"/>
      <c r="P855" s="7"/>
      <c r="Q855" s="7"/>
      <c r="R855" s="7"/>
      <c r="S855" s="7"/>
      <c r="T855" s="7"/>
      <c r="U855" s="7"/>
      <c r="V855" s="7"/>
      <c r="W855" s="7"/>
      <c r="X855" s="7"/>
      <c r="Y855" s="7"/>
      <c r="Z855" s="7"/>
      <c r="AA855" s="7"/>
      <c r="AB855" s="7"/>
      <c r="AC855" s="7"/>
    </row>
    <row r="856">
      <c r="A856" s="7"/>
      <c r="B856" s="7"/>
      <c r="C856" s="7"/>
      <c r="D856" s="1"/>
      <c r="E856" s="1"/>
      <c r="F856" s="1"/>
      <c r="G856" s="7"/>
      <c r="H856" s="124"/>
      <c r="I856" s="124"/>
      <c r="J856" s="7"/>
      <c r="K856" s="7"/>
      <c r="L856" s="7"/>
      <c r="M856" s="7"/>
      <c r="N856" s="7"/>
      <c r="O856" s="7"/>
      <c r="P856" s="7"/>
      <c r="Q856" s="7"/>
      <c r="R856" s="7"/>
      <c r="S856" s="7"/>
      <c r="T856" s="7"/>
      <c r="U856" s="7"/>
      <c r="V856" s="7"/>
      <c r="W856" s="7"/>
      <c r="X856" s="7"/>
      <c r="Y856" s="7"/>
      <c r="Z856" s="7"/>
      <c r="AA856" s="7"/>
      <c r="AB856" s="7"/>
      <c r="AC856" s="7"/>
    </row>
    <row r="857">
      <c r="A857" s="7"/>
      <c r="B857" s="7"/>
      <c r="C857" s="7"/>
      <c r="D857" s="1"/>
      <c r="E857" s="1"/>
      <c r="F857" s="1"/>
      <c r="G857" s="7"/>
      <c r="H857" s="124"/>
      <c r="I857" s="124"/>
      <c r="J857" s="7"/>
      <c r="K857" s="7"/>
      <c r="L857" s="7"/>
      <c r="M857" s="7"/>
      <c r="N857" s="7"/>
      <c r="O857" s="7"/>
      <c r="P857" s="7"/>
      <c r="Q857" s="7"/>
      <c r="R857" s="7"/>
      <c r="S857" s="7"/>
      <c r="T857" s="7"/>
      <c r="U857" s="7"/>
      <c r="V857" s="7"/>
      <c r="W857" s="7"/>
      <c r="X857" s="7"/>
      <c r="Y857" s="7"/>
      <c r="Z857" s="7"/>
      <c r="AA857" s="7"/>
      <c r="AB857" s="7"/>
      <c r="AC857" s="7"/>
    </row>
    <row r="858">
      <c r="A858" s="7"/>
      <c r="B858" s="7"/>
      <c r="C858" s="7"/>
      <c r="D858" s="1"/>
      <c r="E858" s="1"/>
      <c r="F858" s="1"/>
      <c r="G858" s="7"/>
      <c r="H858" s="124"/>
      <c r="I858" s="124"/>
      <c r="J858" s="7"/>
      <c r="K858" s="7"/>
      <c r="L858" s="7"/>
      <c r="M858" s="7"/>
      <c r="N858" s="7"/>
      <c r="O858" s="7"/>
      <c r="P858" s="7"/>
      <c r="Q858" s="7"/>
      <c r="R858" s="7"/>
      <c r="S858" s="7"/>
      <c r="T858" s="7"/>
      <c r="U858" s="7"/>
      <c r="V858" s="7"/>
      <c r="W858" s="7"/>
      <c r="X858" s="7"/>
      <c r="Y858" s="7"/>
      <c r="Z858" s="7"/>
      <c r="AA858" s="7"/>
      <c r="AB858" s="7"/>
      <c r="AC858" s="7"/>
    </row>
    <row r="859">
      <c r="A859" s="7"/>
      <c r="B859" s="7"/>
      <c r="C859" s="7"/>
      <c r="D859" s="1"/>
      <c r="E859" s="1"/>
      <c r="F859" s="1"/>
      <c r="G859" s="7"/>
      <c r="H859" s="124"/>
      <c r="I859" s="124"/>
      <c r="J859" s="7"/>
      <c r="K859" s="7"/>
      <c r="L859" s="7"/>
      <c r="M859" s="7"/>
      <c r="N859" s="7"/>
      <c r="O859" s="7"/>
      <c r="P859" s="7"/>
      <c r="Q859" s="7"/>
      <c r="R859" s="7"/>
      <c r="S859" s="7"/>
      <c r="T859" s="7"/>
      <c r="U859" s="7"/>
      <c r="V859" s="7"/>
      <c r="W859" s="7"/>
      <c r="X859" s="7"/>
      <c r="Y859" s="7"/>
      <c r="Z859" s="7"/>
      <c r="AA859" s="7"/>
      <c r="AB859" s="7"/>
      <c r="AC859" s="7"/>
    </row>
    <row r="860">
      <c r="A860" s="7"/>
      <c r="B860" s="7"/>
      <c r="C860" s="7"/>
      <c r="D860" s="1"/>
      <c r="E860" s="1"/>
      <c r="F860" s="1"/>
      <c r="G860" s="7"/>
      <c r="H860" s="124"/>
      <c r="I860" s="124"/>
      <c r="J860" s="7"/>
      <c r="K860" s="7"/>
      <c r="L860" s="7"/>
      <c r="M860" s="7"/>
      <c r="N860" s="7"/>
      <c r="O860" s="7"/>
      <c r="P860" s="7"/>
      <c r="Q860" s="7"/>
      <c r="R860" s="7"/>
      <c r="S860" s="7"/>
      <c r="T860" s="7"/>
      <c r="U860" s="7"/>
      <c r="V860" s="7"/>
      <c r="W860" s="7"/>
      <c r="X860" s="7"/>
      <c r="Y860" s="7"/>
      <c r="Z860" s="7"/>
      <c r="AA860" s="7"/>
      <c r="AB860" s="7"/>
      <c r="AC860" s="7"/>
    </row>
    <row r="861">
      <c r="A861" s="7"/>
      <c r="B861" s="7"/>
      <c r="C861" s="7"/>
      <c r="D861" s="1"/>
      <c r="E861" s="1"/>
      <c r="F861" s="1"/>
      <c r="G861" s="7"/>
      <c r="H861" s="124"/>
      <c r="I861" s="124"/>
      <c r="J861" s="7"/>
      <c r="K861" s="7"/>
      <c r="L861" s="7"/>
      <c r="M861" s="7"/>
      <c r="N861" s="7"/>
      <c r="O861" s="7"/>
      <c r="P861" s="7"/>
      <c r="Q861" s="7"/>
      <c r="R861" s="7"/>
      <c r="S861" s="7"/>
      <c r="T861" s="7"/>
      <c r="U861" s="7"/>
      <c r="V861" s="7"/>
      <c r="W861" s="7"/>
      <c r="X861" s="7"/>
      <c r="Y861" s="7"/>
      <c r="Z861" s="7"/>
      <c r="AA861" s="7"/>
      <c r="AB861" s="7"/>
      <c r="AC861" s="7"/>
    </row>
    <row r="862">
      <c r="A862" s="7"/>
      <c r="B862" s="7"/>
      <c r="C862" s="7"/>
      <c r="D862" s="1"/>
      <c r="E862" s="1"/>
      <c r="F862" s="1"/>
      <c r="G862" s="7"/>
      <c r="H862" s="124"/>
      <c r="I862" s="124"/>
      <c r="J862" s="7"/>
      <c r="K862" s="7"/>
      <c r="L862" s="7"/>
      <c r="M862" s="7"/>
      <c r="N862" s="7"/>
      <c r="O862" s="7"/>
      <c r="P862" s="7"/>
      <c r="Q862" s="7"/>
      <c r="R862" s="7"/>
      <c r="S862" s="7"/>
      <c r="T862" s="7"/>
      <c r="U862" s="7"/>
      <c r="V862" s="7"/>
      <c r="W862" s="7"/>
      <c r="X862" s="7"/>
      <c r="Y862" s="7"/>
      <c r="Z862" s="7"/>
      <c r="AA862" s="7"/>
      <c r="AB862" s="7"/>
      <c r="AC862" s="7"/>
    </row>
    <row r="863">
      <c r="A863" s="7"/>
      <c r="B863" s="7"/>
      <c r="C863" s="7"/>
      <c r="D863" s="1"/>
      <c r="E863" s="1"/>
      <c r="F863" s="1"/>
      <c r="G863" s="7"/>
      <c r="H863" s="124"/>
      <c r="I863" s="124"/>
      <c r="J863" s="7"/>
      <c r="K863" s="7"/>
      <c r="L863" s="7"/>
      <c r="M863" s="7"/>
      <c r="N863" s="7"/>
      <c r="O863" s="7"/>
      <c r="P863" s="7"/>
      <c r="Q863" s="7"/>
      <c r="R863" s="7"/>
      <c r="S863" s="7"/>
      <c r="T863" s="7"/>
      <c r="U863" s="7"/>
      <c r="V863" s="7"/>
      <c r="W863" s="7"/>
      <c r="X863" s="7"/>
      <c r="Y863" s="7"/>
      <c r="Z863" s="7"/>
      <c r="AA863" s="7"/>
      <c r="AB863" s="7"/>
      <c r="AC863" s="7"/>
    </row>
    <row r="864">
      <c r="A864" s="7"/>
      <c r="B864" s="7"/>
      <c r="C864" s="7"/>
      <c r="D864" s="1"/>
      <c r="E864" s="1"/>
      <c r="F864" s="1"/>
      <c r="G864" s="7"/>
      <c r="H864" s="124"/>
      <c r="I864" s="124"/>
      <c r="J864" s="7"/>
      <c r="K864" s="7"/>
      <c r="L864" s="7"/>
      <c r="M864" s="7"/>
      <c r="N864" s="7"/>
      <c r="O864" s="7"/>
      <c r="P864" s="7"/>
      <c r="Q864" s="7"/>
      <c r="R864" s="7"/>
      <c r="S864" s="7"/>
      <c r="T864" s="7"/>
      <c r="U864" s="7"/>
      <c r="V864" s="7"/>
      <c r="W864" s="7"/>
      <c r="X864" s="7"/>
      <c r="Y864" s="7"/>
      <c r="Z864" s="7"/>
      <c r="AA864" s="7"/>
      <c r="AB864" s="7"/>
      <c r="AC864" s="7"/>
    </row>
    <row r="865">
      <c r="A865" s="7"/>
      <c r="B865" s="7"/>
      <c r="C865" s="7"/>
      <c r="D865" s="1"/>
      <c r="E865" s="1"/>
      <c r="F865" s="1"/>
      <c r="G865" s="7"/>
      <c r="H865" s="124"/>
      <c r="I865" s="124"/>
      <c r="J865" s="7"/>
      <c r="K865" s="7"/>
      <c r="L865" s="7"/>
      <c r="M865" s="7"/>
      <c r="N865" s="7"/>
      <c r="O865" s="7"/>
      <c r="P865" s="7"/>
      <c r="Q865" s="7"/>
      <c r="R865" s="7"/>
      <c r="S865" s="7"/>
      <c r="T865" s="7"/>
      <c r="U865" s="7"/>
      <c r="V865" s="7"/>
      <c r="W865" s="7"/>
      <c r="X865" s="7"/>
      <c r="Y865" s="7"/>
      <c r="Z865" s="7"/>
      <c r="AA865" s="7"/>
      <c r="AB865" s="7"/>
      <c r="AC865" s="7"/>
    </row>
    <row r="866">
      <c r="A866" s="7"/>
      <c r="B866" s="7"/>
      <c r="C866" s="7"/>
      <c r="D866" s="1"/>
      <c r="E866" s="1"/>
      <c r="F866" s="1"/>
      <c r="G866" s="7"/>
      <c r="H866" s="124"/>
      <c r="I866" s="124"/>
      <c r="J866" s="7"/>
      <c r="K866" s="7"/>
      <c r="L866" s="7"/>
      <c r="M866" s="7"/>
      <c r="N866" s="7"/>
      <c r="O866" s="7"/>
      <c r="P866" s="7"/>
      <c r="Q866" s="7"/>
      <c r="R866" s="7"/>
      <c r="S866" s="7"/>
      <c r="T866" s="7"/>
      <c r="U866" s="7"/>
      <c r="V866" s="7"/>
      <c r="W866" s="7"/>
      <c r="X866" s="7"/>
      <c r="Y866" s="7"/>
      <c r="Z866" s="7"/>
      <c r="AA866" s="7"/>
      <c r="AB866" s="7"/>
      <c r="AC866" s="7"/>
    </row>
    <row r="867">
      <c r="A867" s="7"/>
      <c r="B867" s="7"/>
      <c r="C867" s="7"/>
      <c r="D867" s="1"/>
      <c r="E867" s="1"/>
      <c r="F867" s="1"/>
      <c r="G867" s="7"/>
      <c r="H867" s="124"/>
      <c r="I867" s="124"/>
      <c r="J867" s="7"/>
      <c r="K867" s="7"/>
      <c r="L867" s="7"/>
      <c r="M867" s="7"/>
      <c r="N867" s="7"/>
      <c r="O867" s="7"/>
      <c r="P867" s="7"/>
      <c r="Q867" s="7"/>
      <c r="R867" s="7"/>
      <c r="S867" s="7"/>
      <c r="T867" s="7"/>
      <c r="U867" s="7"/>
      <c r="V867" s="7"/>
      <c r="W867" s="7"/>
      <c r="X867" s="7"/>
      <c r="Y867" s="7"/>
      <c r="Z867" s="7"/>
      <c r="AA867" s="7"/>
      <c r="AB867" s="7"/>
      <c r="AC867" s="7"/>
    </row>
    <row r="868">
      <c r="A868" s="7"/>
      <c r="B868" s="7"/>
      <c r="C868" s="7"/>
      <c r="D868" s="1"/>
      <c r="E868" s="1"/>
      <c r="F868" s="1"/>
      <c r="G868" s="7"/>
      <c r="H868" s="124"/>
      <c r="I868" s="124"/>
      <c r="J868" s="7"/>
      <c r="K868" s="7"/>
      <c r="L868" s="7"/>
      <c r="M868" s="7"/>
      <c r="N868" s="7"/>
      <c r="O868" s="7"/>
      <c r="P868" s="7"/>
      <c r="Q868" s="7"/>
      <c r="R868" s="7"/>
      <c r="S868" s="7"/>
      <c r="T868" s="7"/>
      <c r="U868" s="7"/>
      <c r="V868" s="7"/>
      <c r="W868" s="7"/>
      <c r="X868" s="7"/>
      <c r="Y868" s="7"/>
      <c r="Z868" s="7"/>
      <c r="AA868" s="7"/>
      <c r="AB868" s="7"/>
      <c r="AC868" s="7"/>
    </row>
    <row r="869">
      <c r="A869" s="7"/>
      <c r="B869" s="7"/>
      <c r="C869" s="7"/>
      <c r="D869" s="1"/>
      <c r="E869" s="1"/>
      <c r="F869" s="1"/>
      <c r="G869" s="7"/>
      <c r="H869" s="124"/>
      <c r="I869" s="124"/>
      <c r="J869" s="7"/>
      <c r="K869" s="7"/>
      <c r="L869" s="7"/>
      <c r="M869" s="7"/>
      <c r="N869" s="7"/>
      <c r="O869" s="7"/>
      <c r="P869" s="7"/>
      <c r="Q869" s="7"/>
      <c r="R869" s="7"/>
      <c r="S869" s="7"/>
      <c r="T869" s="7"/>
      <c r="U869" s="7"/>
      <c r="V869" s="7"/>
      <c r="W869" s="7"/>
      <c r="X869" s="7"/>
      <c r="Y869" s="7"/>
      <c r="Z869" s="7"/>
      <c r="AA869" s="7"/>
      <c r="AB869" s="7"/>
      <c r="AC869" s="7"/>
    </row>
    <row r="870">
      <c r="A870" s="7"/>
      <c r="B870" s="7"/>
      <c r="C870" s="7"/>
      <c r="D870" s="1"/>
      <c r="E870" s="1"/>
      <c r="F870" s="1"/>
      <c r="G870" s="7"/>
      <c r="H870" s="124"/>
      <c r="I870" s="124"/>
      <c r="J870" s="7"/>
      <c r="K870" s="7"/>
      <c r="L870" s="7"/>
      <c r="M870" s="7"/>
      <c r="N870" s="7"/>
      <c r="O870" s="7"/>
      <c r="P870" s="7"/>
      <c r="Q870" s="7"/>
      <c r="R870" s="7"/>
      <c r="S870" s="7"/>
      <c r="T870" s="7"/>
      <c r="U870" s="7"/>
      <c r="V870" s="7"/>
      <c r="W870" s="7"/>
      <c r="X870" s="7"/>
      <c r="Y870" s="7"/>
      <c r="Z870" s="7"/>
      <c r="AA870" s="7"/>
      <c r="AB870" s="7"/>
      <c r="AC870" s="7"/>
    </row>
    <row r="871">
      <c r="A871" s="7"/>
      <c r="B871" s="7"/>
      <c r="C871" s="7"/>
      <c r="D871" s="1"/>
      <c r="E871" s="1"/>
      <c r="F871" s="1"/>
      <c r="G871" s="7"/>
      <c r="H871" s="124"/>
      <c r="I871" s="124"/>
      <c r="J871" s="7"/>
      <c r="K871" s="7"/>
      <c r="L871" s="7"/>
      <c r="M871" s="7"/>
      <c r="N871" s="7"/>
      <c r="O871" s="7"/>
      <c r="P871" s="7"/>
      <c r="Q871" s="7"/>
      <c r="R871" s="7"/>
      <c r="S871" s="7"/>
      <c r="T871" s="7"/>
      <c r="U871" s="7"/>
      <c r="V871" s="7"/>
      <c r="W871" s="7"/>
      <c r="X871" s="7"/>
      <c r="Y871" s="7"/>
      <c r="Z871" s="7"/>
      <c r="AA871" s="7"/>
      <c r="AB871" s="7"/>
      <c r="AC871" s="7"/>
    </row>
    <row r="872">
      <c r="A872" s="7"/>
      <c r="B872" s="7"/>
      <c r="C872" s="7"/>
      <c r="D872" s="1"/>
      <c r="E872" s="1"/>
      <c r="F872" s="1"/>
      <c r="G872" s="7"/>
      <c r="H872" s="124"/>
      <c r="I872" s="124"/>
      <c r="J872" s="7"/>
      <c r="K872" s="7"/>
      <c r="L872" s="7"/>
      <c r="M872" s="7"/>
      <c r="N872" s="7"/>
      <c r="O872" s="7"/>
      <c r="P872" s="7"/>
      <c r="Q872" s="7"/>
      <c r="R872" s="7"/>
      <c r="S872" s="7"/>
      <c r="T872" s="7"/>
      <c r="U872" s="7"/>
      <c r="V872" s="7"/>
      <c r="W872" s="7"/>
      <c r="X872" s="7"/>
      <c r="Y872" s="7"/>
      <c r="Z872" s="7"/>
      <c r="AA872" s="7"/>
      <c r="AB872" s="7"/>
      <c r="AC872" s="7"/>
    </row>
    <row r="873">
      <c r="A873" s="7"/>
      <c r="B873" s="7"/>
      <c r="C873" s="7"/>
      <c r="D873" s="1"/>
      <c r="E873" s="1"/>
      <c r="F873" s="1"/>
      <c r="G873" s="7"/>
      <c r="H873" s="124"/>
      <c r="I873" s="124"/>
      <c r="J873" s="7"/>
      <c r="K873" s="7"/>
      <c r="L873" s="7"/>
      <c r="M873" s="7"/>
      <c r="N873" s="7"/>
      <c r="O873" s="7"/>
      <c r="P873" s="7"/>
      <c r="Q873" s="7"/>
      <c r="R873" s="7"/>
      <c r="S873" s="7"/>
      <c r="T873" s="7"/>
      <c r="U873" s="7"/>
      <c r="V873" s="7"/>
      <c r="W873" s="7"/>
      <c r="X873" s="7"/>
      <c r="Y873" s="7"/>
      <c r="Z873" s="7"/>
      <c r="AA873" s="7"/>
      <c r="AB873" s="7"/>
      <c r="AC873" s="7"/>
    </row>
    <row r="874">
      <c r="A874" s="7"/>
      <c r="B874" s="7"/>
      <c r="C874" s="7"/>
      <c r="D874" s="1"/>
      <c r="E874" s="1"/>
      <c r="F874" s="1"/>
      <c r="G874" s="7"/>
      <c r="H874" s="124"/>
      <c r="I874" s="124"/>
      <c r="J874" s="7"/>
      <c r="K874" s="7"/>
      <c r="L874" s="7"/>
      <c r="M874" s="7"/>
      <c r="N874" s="7"/>
      <c r="O874" s="7"/>
      <c r="P874" s="7"/>
      <c r="Q874" s="7"/>
      <c r="R874" s="7"/>
      <c r="S874" s="7"/>
      <c r="T874" s="7"/>
      <c r="U874" s="7"/>
      <c r="V874" s="7"/>
      <c r="W874" s="7"/>
      <c r="X874" s="7"/>
      <c r="Y874" s="7"/>
      <c r="Z874" s="7"/>
      <c r="AA874" s="7"/>
      <c r="AB874" s="7"/>
      <c r="AC874" s="7"/>
    </row>
    <row r="875">
      <c r="A875" s="7"/>
      <c r="B875" s="7"/>
      <c r="C875" s="7"/>
      <c r="D875" s="1"/>
      <c r="E875" s="1"/>
      <c r="F875" s="1"/>
      <c r="G875" s="7"/>
      <c r="H875" s="124"/>
      <c r="I875" s="124"/>
      <c r="J875" s="7"/>
      <c r="K875" s="7"/>
      <c r="L875" s="7"/>
      <c r="M875" s="7"/>
      <c r="N875" s="7"/>
      <c r="O875" s="7"/>
      <c r="P875" s="7"/>
      <c r="Q875" s="7"/>
      <c r="R875" s="7"/>
      <c r="S875" s="7"/>
      <c r="T875" s="7"/>
      <c r="U875" s="7"/>
      <c r="V875" s="7"/>
      <c r="W875" s="7"/>
      <c r="X875" s="7"/>
      <c r="Y875" s="7"/>
      <c r="Z875" s="7"/>
      <c r="AA875" s="7"/>
      <c r="AB875" s="7"/>
      <c r="AC875" s="7"/>
    </row>
    <row r="876">
      <c r="A876" s="7"/>
      <c r="B876" s="7"/>
      <c r="C876" s="7"/>
      <c r="D876" s="1"/>
      <c r="E876" s="1"/>
      <c r="F876" s="1"/>
      <c r="G876" s="7"/>
      <c r="H876" s="124"/>
      <c r="I876" s="124"/>
      <c r="J876" s="7"/>
      <c r="K876" s="7"/>
      <c r="L876" s="7"/>
      <c r="M876" s="7"/>
      <c r="N876" s="7"/>
      <c r="O876" s="7"/>
      <c r="P876" s="7"/>
      <c r="Q876" s="7"/>
      <c r="R876" s="7"/>
      <c r="S876" s="7"/>
      <c r="T876" s="7"/>
      <c r="U876" s="7"/>
      <c r="V876" s="7"/>
      <c r="W876" s="7"/>
      <c r="X876" s="7"/>
      <c r="Y876" s="7"/>
      <c r="Z876" s="7"/>
      <c r="AA876" s="7"/>
      <c r="AB876" s="7"/>
      <c r="AC876" s="7"/>
    </row>
    <row r="877">
      <c r="A877" s="7"/>
      <c r="B877" s="7"/>
      <c r="C877" s="7"/>
      <c r="D877" s="1"/>
      <c r="E877" s="1"/>
      <c r="F877" s="1"/>
      <c r="G877" s="7"/>
      <c r="H877" s="124"/>
      <c r="I877" s="124"/>
      <c r="J877" s="7"/>
      <c r="K877" s="7"/>
      <c r="L877" s="7"/>
      <c r="M877" s="7"/>
      <c r="N877" s="7"/>
      <c r="O877" s="7"/>
      <c r="P877" s="7"/>
      <c r="Q877" s="7"/>
      <c r="R877" s="7"/>
      <c r="S877" s="7"/>
      <c r="T877" s="7"/>
      <c r="U877" s="7"/>
      <c r="V877" s="7"/>
      <c r="W877" s="7"/>
      <c r="X877" s="7"/>
      <c r="Y877" s="7"/>
      <c r="Z877" s="7"/>
      <c r="AA877" s="7"/>
      <c r="AB877" s="7"/>
      <c r="AC877" s="7"/>
    </row>
    <row r="878">
      <c r="A878" s="7"/>
      <c r="B878" s="7"/>
      <c r="C878" s="7"/>
      <c r="D878" s="1"/>
      <c r="E878" s="1"/>
      <c r="F878" s="1"/>
      <c r="G878" s="7"/>
      <c r="H878" s="124"/>
      <c r="I878" s="124"/>
      <c r="J878" s="7"/>
      <c r="K878" s="7"/>
      <c r="L878" s="7"/>
      <c r="M878" s="7"/>
      <c r="N878" s="7"/>
      <c r="O878" s="7"/>
      <c r="P878" s="7"/>
      <c r="Q878" s="7"/>
      <c r="R878" s="7"/>
      <c r="S878" s="7"/>
      <c r="T878" s="7"/>
      <c r="U878" s="7"/>
      <c r="V878" s="7"/>
      <c r="W878" s="7"/>
      <c r="X878" s="7"/>
      <c r="Y878" s="7"/>
      <c r="Z878" s="7"/>
      <c r="AA878" s="7"/>
      <c r="AB878" s="7"/>
      <c r="AC878" s="7"/>
    </row>
    <row r="879">
      <c r="A879" s="7"/>
      <c r="B879" s="7"/>
      <c r="C879" s="7"/>
      <c r="D879" s="1"/>
      <c r="E879" s="1"/>
      <c r="F879" s="1"/>
      <c r="G879" s="7"/>
      <c r="H879" s="124"/>
      <c r="I879" s="124"/>
      <c r="J879" s="7"/>
      <c r="K879" s="7"/>
      <c r="L879" s="7"/>
      <c r="M879" s="7"/>
      <c r="N879" s="7"/>
      <c r="O879" s="7"/>
      <c r="P879" s="7"/>
      <c r="Q879" s="7"/>
      <c r="R879" s="7"/>
      <c r="S879" s="7"/>
      <c r="T879" s="7"/>
      <c r="U879" s="7"/>
      <c r="V879" s="7"/>
      <c r="W879" s="7"/>
      <c r="X879" s="7"/>
      <c r="Y879" s="7"/>
      <c r="Z879" s="7"/>
      <c r="AA879" s="7"/>
      <c r="AB879" s="7"/>
      <c r="AC879" s="7"/>
    </row>
    <row r="880">
      <c r="A880" s="7"/>
      <c r="B880" s="7"/>
      <c r="C880" s="7"/>
      <c r="D880" s="1"/>
      <c r="E880" s="1"/>
      <c r="F880" s="1"/>
      <c r="G880" s="7"/>
      <c r="H880" s="124"/>
      <c r="I880" s="124"/>
      <c r="J880" s="7"/>
      <c r="K880" s="7"/>
      <c r="L880" s="7"/>
      <c r="M880" s="7"/>
      <c r="N880" s="7"/>
      <c r="O880" s="7"/>
      <c r="P880" s="7"/>
      <c r="Q880" s="7"/>
      <c r="R880" s="7"/>
      <c r="S880" s="7"/>
      <c r="T880" s="7"/>
      <c r="U880" s="7"/>
      <c r="V880" s="7"/>
      <c r="W880" s="7"/>
      <c r="X880" s="7"/>
      <c r="Y880" s="7"/>
      <c r="Z880" s="7"/>
      <c r="AA880" s="7"/>
      <c r="AB880" s="7"/>
      <c r="AC880" s="7"/>
    </row>
    <row r="881">
      <c r="A881" s="7"/>
      <c r="B881" s="7"/>
      <c r="C881" s="7"/>
      <c r="D881" s="1"/>
      <c r="E881" s="1"/>
      <c r="F881" s="1"/>
      <c r="G881" s="7"/>
      <c r="H881" s="124"/>
      <c r="I881" s="124"/>
      <c r="J881" s="7"/>
      <c r="K881" s="7"/>
      <c r="L881" s="7"/>
      <c r="M881" s="7"/>
      <c r="N881" s="7"/>
      <c r="O881" s="7"/>
      <c r="P881" s="7"/>
      <c r="Q881" s="7"/>
      <c r="R881" s="7"/>
      <c r="S881" s="7"/>
      <c r="T881" s="7"/>
      <c r="U881" s="7"/>
      <c r="V881" s="7"/>
      <c r="W881" s="7"/>
      <c r="X881" s="7"/>
      <c r="Y881" s="7"/>
      <c r="Z881" s="7"/>
      <c r="AA881" s="7"/>
      <c r="AB881" s="7"/>
      <c r="AC881" s="7"/>
    </row>
    <row r="882">
      <c r="A882" s="7"/>
      <c r="B882" s="7"/>
      <c r="C882" s="7"/>
      <c r="D882" s="1"/>
      <c r="E882" s="1"/>
      <c r="F882" s="1"/>
      <c r="G882" s="7"/>
      <c r="H882" s="124"/>
      <c r="I882" s="124"/>
      <c r="J882" s="7"/>
      <c r="K882" s="7"/>
      <c r="L882" s="7"/>
      <c r="M882" s="7"/>
      <c r="N882" s="7"/>
      <c r="O882" s="7"/>
      <c r="P882" s="7"/>
      <c r="Q882" s="7"/>
      <c r="R882" s="7"/>
      <c r="S882" s="7"/>
      <c r="T882" s="7"/>
      <c r="U882" s="7"/>
      <c r="V882" s="7"/>
      <c r="W882" s="7"/>
      <c r="X882" s="7"/>
      <c r="Y882" s="7"/>
      <c r="Z882" s="7"/>
      <c r="AA882" s="7"/>
      <c r="AB882" s="7"/>
      <c r="AC882" s="7"/>
    </row>
    <row r="883">
      <c r="A883" s="7"/>
      <c r="B883" s="7"/>
      <c r="C883" s="7"/>
      <c r="D883" s="1"/>
      <c r="E883" s="1"/>
      <c r="F883" s="1"/>
      <c r="G883" s="7"/>
      <c r="H883" s="124"/>
      <c r="I883" s="124"/>
      <c r="J883" s="7"/>
      <c r="K883" s="7"/>
      <c r="L883" s="7"/>
      <c r="M883" s="7"/>
      <c r="N883" s="7"/>
      <c r="O883" s="7"/>
      <c r="P883" s="7"/>
      <c r="Q883" s="7"/>
      <c r="R883" s="7"/>
      <c r="S883" s="7"/>
      <c r="T883" s="7"/>
      <c r="U883" s="7"/>
      <c r="V883" s="7"/>
      <c r="W883" s="7"/>
      <c r="X883" s="7"/>
      <c r="Y883" s="7"/>
      <c r="Z883" s="7"/>
      <c r="AA883" s="7"/>
      <c r="AB883" s="7"/>
      <c r="AC883" s="7"/>
    </row>
    <row r="884">
      <c r="A884" s="7"/>
      <c r="B884" s="7"/>
      <c r="C884" s="7"/>
      <c r="D884" s="1"/>
      <c r="E884" s="1"/>
      <c r="F884" s="1"/>
      <c r="G884" s="7"/>
      <c r="H884" s="124"/>
      <c r="I884" s="124"/>
      <c r="J884" s="7"/>
      <c r="K884" s="7"/>
      <c r="L884" s="7"/>
      <c r="M884" s="7"/>
      <c r="N884" s="7"/>
      <c r="O884" s="7"/>
      <c r="P884" s="7"/>
      <c r="Q884" s="7"/>
      <c r="R884" s="7"/>
      <c r="S884" s="7"/>
      <c r="T884" s="7"/>
      <c r="U884" s="7"/>
      <c r="V884" s="7"/>
      <c r="W884" s="7"/>
      <c r="X884" s="7"/>
      <c r="Y884" s="7"/>
      <c r="Z884" s="7"/>
      <c r="AA884" s="7"/>
      <c r="AB884" s="7"/>
      <c r="AC884" s="7"/>
    </row>
    <row r="885">
      <c r="A885" s="7"/>
      <c r="B885" s="7"/>
      <c r="C885" s="7"/>
      <c r="D885" s="1"/>
      <c r="E885" s="1"/>
      <c r="F885" s="1"/>
      <c r="G885" s="7"/>
      <c r="H885" s="124"/>
      <c r="I885" s="124"/>
      <c r="J885" s="7"/>
      <c r="K885" s="7"/>
      <c r="L885" s="7"/>
      <c r="M885" s="7"/>
      <c r="N885" s="7"/>
      <c r="O885" s="7"/>
      <c r="P885" s="7"/>
      <c r="Q885" s="7"/>
      <c r="R885" s="7"/>
      <c r="S885" s="7"/>
      <c r="T885" s="7"/>
      <c r="U885" s="7"/>
      <c r="V885" s="7"/>
      <c r="W885" s="7"/>
      <c r="X885" s="7"/>
      <c r="Y885" s="7"/>
      <c r="Z885" s="7"/>
      <c r="AA885" s="7"/>
      <c r="AB885" s="7"/>
      <c r="AC885" s="7"/>
    </row>
    <row r="886">
      <c r="A886" s="7"/>
      <c r="B886" s="7"/>
      <c r="C886" s="7"/>
      <c r="D886" s="1"/>
      <c r="E886" s="1"/>
      <c r="F886" s="1"/>
      <c r="G886" s="7"/>
      <c r="H886" s="124"/>
      <c r="I886" s="124"/>
      <c r="J886" s="7"/>
      <c r="K886" s="7"/>
      <c r="L886" s="7"/>
      <c r="M886" s="7"/>
      <c r="N886" s="7"/>
      <c r="O886" s="7"/>
      <c r="P886" s="7"/>
      <c r="Q886" s="7"/>
      <c r="R886" s="7"/>
      <c r="S886" s="7"/>
      <c r="T886" s="7"/>
      <c r="U886" s="7"/>
      <c r="V886" s="7"/>
      <c r="W886" s="7"/>
      <c r="X886" s="7"/>
      <c r="Y886" s="7"/>
      <c r="Z886" s="7"/>
      <c r="AA886" s="7"/>
      <c r="AB886" s="7"/>
      <c r="AC886" s="7"/>
    </row>
    <row r="887">
      <c r="A887" s="7"/>
      <c r="B887" s="7"/>
      <c r="C887" s="7"/>
      <c r="D887" s="1"/>
      <c r="E887" s="1"/>
      <c r="F887" s="1"/>
      <c r="G887" s="7"/>
      <c r="H887" s="124"/>
      <c r="I887" s="124"/>
      <c r="J887" s="7"/>
      <c r="K887" s="7"/>
      <c r="L887" s="7"/>
      <c r="M887" s="7"/>
      <c r="N887" s="7"/>
      <c r="O887" s="7"/>
      <c r="P887" s="7"/>
      <c r="Q887" s="7"/>
      <c r="R887" s="7"/>
      <c r="S887" s="7"/>
      <c r="T887" s="7"/>
      <c r="U887" s="7"/>
      <c r="V887" s="7"/>
      <c r="W887" s="7"/>
      <c r="X887" s="7"/>
      <c r="Y887" s="7"/>
      <c r="Z887" s="7"/>
      <c r="AA887" s="7"/>
      <c r="AB887" s="7"/>
      <c r="AC887" s="7"/>
    </row>
    <row r="888">
      <c r="A888" s="7"/>
      <c r="B888" s="7"/>
      <c r="C888" s="7"/>
      <c r="D888" s="1"/>
      <c r="E888" s="1"/>
      <c r="F888" s="1"/>
      <c r="G888" s="7"/>
      <c r="H888" s="124"/>
      <c r="I888" s="124"/>
      <c r="J888" s="7"/>
      <c r="K888" s="7"/>
      <c r="L888" s="7"/>
      <c r="M888" s="7"/>
      <c r="N888" s="7"/>
      <c r="O888" s="7"/>
      <c r="P888" s="7"/>
      <c r="Q888" s="7"/>
      <c r="R888" s="7"/>
      <c r="S888" s="7"/>
      <c r="T888" s="7"/>
      <c r="U888" s="7"/>
      <c r="V888" s="7"/>
      <c r="W888" s="7"/>
      <c r="X888" s="7"/>
      <c r="Y888" s="7"/>
      <c r="Z888" s="7"/>
      <c r="AA888" s="7"/>
      <c r="AB888" s="7"/>
      <c r="AC888" s="7"/>
    </row>
    <row r="889">
      <c r="A889" s="7"/>
      <c r="B889" s="7"/>
      <c r="C889" s="7"/>
      <c r="D889" s="1"/>
      <c r="E889" s="1"/>
      <c r="F889" s="1"/>
      <c r="G889" s="7"/>
      <c r="H889" s="124"/>
      <c r="I889" s="124"/>
      <c r="J889" s="7"/>
      <c r="K889" s="7"/>
      <c r="L889" s="7"/>
      <c r="M889" s="7"/>
      <c r="N889" s="7"/>
      <c r="O889" s="7"/>
      <c r="P889" s="7"/>
      <c r="Q889" s="7"/>
      <c r="R889" s="7"/>
      <c r="S889" s="7"/>
      <c r="T889" s="7"/>
      <c r="U889" s="7"/>
      <c r="V889" s="7"/>
      <c r="W889" s="7"/>
      <c r="X889" s="7"/>
      <c r="Y889" s="7"/>
      <c r="Z889" s="7"/>
      <c r="AA889" s="7"/>
      <c r="AB889" s="7"/>
      <c r="AC889" s="7"/>
    </row>
    <row r="890">
      <c r="A890" s="7"/>
      <c r="B890" s="7"/>
      <c r="C890" s="7"/>
      <c r="D890" s="1"/>
      <c r="E890" s="1"/>
      <c r="F890" s="1"/>
      <c r="G890" s="7"/>
      <c r="H890" s="124"/>
      <c r="I890" s="124"/>
      <c r="J890" s="7"/>
      <c r="K890" s="7"/>
      <c r="L890" s="7"/>
      <c r="M890" s="7"/>
      <c r="N890" s="7"/>
      <c r="O890" s="7"/>
      <c r="P890" s="7"/>
      <c r="Q890" s="7"/>
      <c r="R890" s="7"/>
      <c r="S890" s="7"/>
      <c r="T890" s="7"/>
      <c r="U890" s="7"/>
      <c r="V890" s="7"/>
      <c r="W890" s="7"/>
      <c r="X890" s="7"/>
      <c r="Y890" s="7"/>
      <c r="Z890" s="7"/>
      <c r="AA890" s="7"/>
      <c r="AB890" s="7"/>
      <c r="AC890" s="7"/>
    </row>
    <row r="891">
      <c r="A891" s="7"/>
      <c r="B891" s="7"/>
      <c r="C891" s="7"/>
      <c r="D891" s="1"/>
      <c r="E891" s="1"/>
      <c r="F891" s="1"/>
      <c r="G891" s="7"/>
      <c r="H891" s="124"/>
      <c r="I891" s="124"/>
      <c r="J891" s="7"/>
      <c r="K891" s="7"/>
      <c r="L891" s="7"/>
      <c r="M891" s="7"/>
      <c r="N891" s="7"/>
      <c r="O891" s="7"/>
      <c r="P891" s="7"/>
      <c r="Q891" s="7"/>
      <c r="R891" s="7"/>
      <c r="S891" s="7"/>
      <c r="T891" s="7"/>
      <c r="U891" s="7"/>
      <c r="V891" s="7"/>
      <c r="W891" s="7"/>
      <c r="X891" s="7"/>
      <c r="Y891" s="7"/>
      <c r="Z891" s="7"/>
      <c r="AA891" s="7"/>
      <c r="AB891" s="7"/>
      <c r="AC891" s="7"/>
    </row>
    <row r="892">
      <c r="A892" s="7"/>
      <c r="B892" s="7"/>
      <c r="C892" s="7"/>
      <c r="D892" s="1"/>
      <c r="E892" s="1"/>
      <c r="F892" s="1"/>
      <c r="G892" s="7"/>
      <c r="H892" s="124"/>
      <c r="I892" s="124"/>
      <c r="J892" s="7"/>
      <c r="K892" s="7"/>
      <c r="L892" s="7"/>
      <c r="M892" s="7"/>
      <c r="N892" s="7"/>
      <c r="O892" s="7"/>
      <c r="P892" s="7"/>
      <c r="Q892" s="7"/>
      <c r="R892" s="7"/>
      <c r="S892" s="7"/>
      <c r="T892" s="7"/>
      <c r="U892" s="7"/>
      <c r="V892" s="7"/>
      <c r="W892" s="7"/>
      <c r="X892" s="7"/>
      <c r="Y892" s="7"/>
      <c r="Z892" s="7"/>
      <c r="AA892" s="7"/>
      <c r="AB892" s="7"/>
      <c r="AC892" s="7"/>
    </row>
    <row r="893">
      <c r="A893" s="7"/>
      <c r="B893" s="7"/>
      <c r="C893" s="7"/>
      <c r="D893" s="1"/>
      <c r="E893" s="1"/>
      <c r="F893" s="1"/>
      <c r="G893" s="7"/>
      <c r="H893" s="124"/>
      <c r="I893" s="124"/>
      <c r="J893" s="7"/>
      <c r="K893" s="7"/>
      <c r="L893" s="7"/>
      <c r="M893" s="7"/>
      <c r="N893" s="7"/>
      <c r="O893" s="7"/>
      <c r="P893" s="7"/>
      <c r="Q893" s="7"/>
      <c r="R893" s="7"/>
      <c r="S893" s="7"/>
      <c r="T893" s="7"/>
      <c r="U893" s="7"/>
      <c r="V893" s="7"/>
      <c r="W893" s="7"/>
      <c r="X893" s="7"/>
      <c r="Y893" s="7"/>
      <c r="Z893" s="7"/>
      <c r="AA893" s="7"/>
      <c r="AB893" s="7"/>
      <c r="AC893" s="7"/>
    </row>
    <row r="894">
      <c r="A894" s="7"/>
      <c r="B894" s="7"/>
      <c r="C894" s="7"/>
      <c r="D894" s="1"/>
      <c r="E894" s="1"/>
      <c r="F894" s="1"/>
      <c r="G894" s="7"/>
      <c r="H894" s="124"/>
      <c r="I894" s="124"/>
      <c r="J894" s="7"/>
      <c r="K894" s="7"/>
      <c r="L894" s="7"/>
      <c r="M894" s="7"/>
      <c r="N894" s="7"/>
      <c r="O894" s="7"/>
      <c r="P894" s="7"/>
      <c r="Q894" s="7"/>
      <c r="R894" s="7"/>
      <c r="S894" s="7"/>
      <c r="T894" s="7"/>
      <c r="U894" s="7"/>
      <c r="V894" s="7"/>
      <c r="W894" s="7"/>
      <c r="X894" s="7"/>
      <c r="Y894" s="7"/>
      <c r="Z894" s="7"/>
      <c r="AA894" s="7"/>
      <c r="AB894" s="7"/>
      <c r="AC894" s="7"/>
    </row>
    <row r="895">
      <c r="A895" s="7"/>
      <c r="B895" s="7"/>
      <c r="C895" s="7"/>
      <c r="D895" s="1"/>
      <c r="E895" s="1"/>
      <c r="F895" s="1"/>
      <c r="G895" s="7"/>
      <c r="H895" s="124"/>
      <c r="I895" s="124"/>
      <c r="J895" s="7"/>
      <c r="K895" s="7"/>
      <c r="L895" s="7"/>
      <c r="M895" s="7"/>
      <c r="N895" s="7"/>
      <c r="O895" s="7"/>
      <c r="P895" s="7"/>
      <c r="Q895" s="7"/>
      <c r="R895" s="7"/>
      <c r="S895" s="7"/>
      <c r="T895" s="7"/>
      <c r="U895" s="7"/>
      <c r="V895" s="7"/>
      <c r="W895" s="7"/>
      <c r="X895" s="7"/>
      <c r="Y895" s="7"/>
      <c r="Z895" s="7"/>
      <c r="AA895" s="7"/>
      <c r="AB895" s="7"/>
      <c r="AC895" s="7"/>
    </row>
    <row r="896">
      <c r="A896" s="7"/>
      <c r="B896" s="7"/>
      <c r="C896" s="7"/>
      <c r="D896" s="1"/>
      <c r="E896" s="1"/>
      <c r="F896" s="1"/>
      <c r="G896" s="7"/>
      <c r="H896" s="124"/>
      <c r="I896" s="124"/>
      <c r="J896" s="7"/>
      <c r="K896" s="7"/>
      <c r="L896" s="7"/>
      <c r="M896" s="7"/>
      <c r="N896" s="7"/>
      <c r="O896" s="7"/>
      <c r="P896" s="7"/>
      <c r="Q896" s="7"/>
      <c r="R896" s="7"/>
      <c r="S896" s="7"/>
      <c r="T896" s="7"/>
      <c r="U896" s="7"/>
      <c r="V896" s="7"/>
      <c r="W896" s="7"/>
      <c r="X896" s="7"/>
      <c r="Y896" s="7"/>
      <c r="Z896" s="7"/>
      <c r="AA896" s="7"/>
      <c r="AB896" s="7"/>
      <c r="AC896" s="7"/>
    </row>
    <row r="897">
      <c r="A897" s="7"/>
      <c r="B897" s="7"/>
      <c r="C897" s="7"/>
      <c r="D897" s="1"/>
      <c r="E897" s="1"/>
      <c r="F897" s="1"/>
      <c r="G897" s="7"/>
      <c r="H897" s="124"/>
      <c r="I897" s="124"/>
      <c r="J897" s="7"/>
      <c r="K897" s="7"/>
      <c r="L897" s="7"/>
      <c r="M897" s="7"/>
      <c r="N897" s="7"/>
      <c r="O897" s="7"/>
      <c r="P897" s="7"/>
      <c r="Q897" s="7"/>
      <c r="R897" s="7"/>
      <c r="S897" s="7"/>
      <c r="T897" s="7"/>
      <c r="U897" s="7"/>
      <c r="V897" s="7"/>
      <c r="W897" s="7"/>
      <c r="X897" s="7"/>
      <c r="Y897" s="7"/>
      <c r="Z897" s="7"/>
      <c r="AA897" s="7"/>
      <c r="AB897" s="7"/>
      <c r="AC897" s="7"/>
    </row>
    <row r="898">
      <c r="A898" s="7"/>
      <c r="B898" s="7"/>
      <c r="C898" s="7"/>
      <c r="D898" s="1"/>
      <c r="E898" s="1"/>
      <c r="F898" s="1"/>
      <c r="G898" s="7"/>
      <c r="H898" s="124"/>
      <c r="I898" s="124"/>
      <c r="J898" s="7"/>
      <c r="K898" s="7"/>
      <c r="L898" s="7"/>
      <c r="M898" s="7"/>
      <c r="N898" s="7"/>
      <c r="O898" s="7"/>
      <c r="P898" s="7"/>
      <c r="Q898" s="7"/>
      <c r="R898" s="7"/>
      <c r="S898" s="7"/>
      <c r="T898" s="7"/>
      <c r="U898" s="7"/>
      <c r="V898" s="7"/>
      <c r="W898" s="7"/>
      <c r="X898" s="7"/>
      <c r="Y898" s="7"/>
      <c r="Z898" s="7"/>
      <c r="AA898" s="7"/>
      <c r="AB898" s="7"/>
      <c r="AC898" s="7"/>
    </row>
    <row r="899">
      <c r="A899" s="7"/>
      <c r="B899" s="7"/>
      <c r="C899" s="7"/>
      <c r="D899" s="1"/>
      <c r="E899" s="1"/>
      <c r="F899" s="1"/>
      <c r="G899" s="7"/>
      <c r="H899" s="124"/>
      <c r="I899" s="124"/>
      <c r="J899" s="7"/>
      <c r="K899" s="7"/>
      <c r="L899" s="7"/>
      <c r="M899" s="7"/>
      <c r="N899" s="7"/>
      <c r="O899" s="7"/>
      <c r="P899" s="7"/>
      <c r="Q899" s="7"/>
      <c r="R899" s="7"/>
      <c r="S899" s="7"/>
      <c r="T899" s="7"/>
      <c r="U899" s="7"/>
      <c r="V899" s="7"/>
      <c r="W899" s="7"/>
      <c r="X899" s="7"/>
      <c r="Y899" s="7"/>
      <c r="Z899" s="7"/>
      <c r="AA899" s="7"/>
      <c r="AB899" s="7"/>
      <c r="AC899" s="7"/>
    </row>
    <row r="900">
      <c r="A900" s="7"/>
      <c r="B900" s="7"/>
      <c r="C900" s="7"/>
      <c r="D900" s="1"/>
      <c r="E900" s="1"/>
      <c r="F900" s="1"/>
      <c r="G900" s="7"/>
      <c r="H900" s="124"/>
      <c r="I900" s="124"/>
      <c r="J900" s="7"/>
      <c r="K900" s="7"/>
      <c r="L900" s="7"/>
      <c r="M900" s="7"/>
      <c r="N900" s="7"/>
      <c r="O900" s="7"/>
      <c r="P900" s="7"/>
      <c r="Q900" s="7"/>
      <c r="R900" s="7"/>
      <c r="S900" s="7"/>
      <c r="T900" s="7"/>
      <c r="U900" s="7"/>
      <c r="V900" s="7"/>
      <c r="W900" s="7"/>
      <c r="X900" s="7"/>
      <c r="Y900" s="7"/>
      <c r="Z900" s="7"/>
      <c r="AA900" s="7"/>
      <c r="AB900" s="7"/>
      <c r="AC900" s="7"/>
    </row>
    <row r="901">
      <c r="A901" s="7"/>
      <c r="B901" s="7"/>
      <c r="C901" s="7"/>
      <c r="D901" s="1"/>
      <c r="E901" s="1"/>
      <c r="F901" s="1"/>
      <c r="G901" s="7"/>
      <c r="H901" s="124"/>
      <c r="I901" s="124"/>
      <c r="J901" s="7"/>
      <c r="K901" s="7"/>
      <c r="L901" s="7"/>
      <c r="M901" s="7"/>
      <c r="N901" s="7"/>
      <c r="O901" s="7"/>
      <c r="P901" s="7"/>
      <c r="Q901" s="7"/>
      <c r="R901" s="7"/>
      <c r="S901" s="7"/>
      <c r="T901" s="7"/>
      <c r="U901" s="7"/>
      <c r="V901" s="7"/>
      <c r="W901" s="7"/>
      <c r="X901" s="7"/>
      <c r="Y901" s="7"/>
      <c r="Z901" s="7"/>
      <c r="AA901" s="7"/>
      <c r="AB901" s="7"/>
      <c r="AC901" s="7"/>
    </row>
    <row r="902">
      <c r="A902" s="7"/>
      <c r="B902" s="7"/>
      <c r="C902" s="7"/>
      <c r="D902" s="1"/>
      <c r="E902" s="1"/>
      <c r="F902" s="1"/>
      <c r="G902" s="7"/>
      <c r="H902" s="124"/>
      <c r="I902" s="124"/>
      <c r="J902" s="7"/>
      <c r="K902" s="7"/>
      <c r="L902" s="7"/>
      <c r="M902" s="7"/>
      <c r="N902" s="7"/>
      <c r="O902" s="7"/>
      <c r="P902" s="7"/>
      <c r="Q902" s="7"/>
      <c r="R902" s="7"/>
      <c r="S902" s="7"/>
      <c r="T902" s="7"/>
      <c r="U902" s="7"/>
      <c r="V902" s="7"/>
      <c r="W902" s="7"/>
      <c r="X902" s="7"/>
      <c r="Y902" s="7"/>
      <c r="Z902" s="7"/>
      <c r="AA902" s="7"/>
      <c r="AB902" s="7"/>
      <c r="AC902" s="7"/>
    </row>
    <row r="903">
      <c r="A903" s="7"/>
      <c r="B903" s="7"/>
      <c r="C903" s="7"/>
      <c r="D903" s="1"/>
      <c r="E903" s="1"/>
      <c r="F903" s="1"/>
      <c r="G903" s="7"/>
      <c r="H903" s="124"/>
      <c r="I903" s="124"/>
      <c r="J903" s="7"/>
      <c r="K903" s="7"/>
      <c r="L903" s="7"/>
      <c r="M903" s="7"/>
      <c r="N903" s="7"/>
      <c r="O903" s="7"/>
      <c r="P903" s="7"/>
      <c r="Q903" s="7"/>
      <c r="R903" s="7"/>
      <c r="S903" s="7"/>
      <c r="T903" s="7"/>
      <c r="U903" s="7"/>
      <c r="V903" s="7"/>
      <c r="W903" s="7"/>
      <c r="X903" s="7"/>
      <c r="Y903" s="7"/>
      <c r="Z903" s="7"/>
      <c r="AA903" s="7"/>
      <c r="AB903" s="7"/>
      <c r="AC903" s="7"/>
    </row>
    <row r="904">
      <c r="A904" s="7"/>
      <c r="B904" s="7"/>
      <c r="C904" s="7"/>
      <c r="D904" s="1"/>
      <c r="E904" s="1"/>
      <c r="F904" s="1"/>
      <c r="G904" s="7"/>
      <c r="H904" s="124"/>
      <c r="I904" s="124"/>
      <c r="J904" s="7"/>
      <c r="K904" s="7"/>
      <c r="L904" s="7"/>
      <c r="M904" s="7"/>
      <c r="N904" s="7"/>
      <c r="O904" s="7"/>
      <c r="P904" s="7"/>
      <c r="Q904" s="7"/>
      <c r="R904" s="7"/>
      <c r="S904" s="7"/>
      <c r="T904" s="7"/>
      <c r="U904" s="7"/>
      <c r="V904" s="7"/>
      <c r="W904" s="7"/>
      <c r="X904" s="7"/>
      <c r="Y904" s="7"/>
      <c r="Z904" s="7"/>
      <c r="AA904" s="7"/>
      <c r="AB904" s="7"/>
      <c r="AC904" s="7"/>
    </row>
    <row r="905">
      <c r="A905" s="7"/>
      <c r="B905" s="7"/>
      <c r="C905" s="7"/>
      <c r="D905" s="1"/>
      <c r="E905" s="1"/>
      <c r="F905" s="1"/>
      <c r="G905" s="7"/>
      <c r="H905" s="124"/>
      <c r="I905" s="124"/>
      <c r="J905" s="7"/>
      <c r="K905" s="7"/>
      <c r="L905" s="7"/>
      <c r="M905" s="7"/>
      <c r="N905" s="7"/>
      <c r="O905" s="7"/>
      <c r="P905" s="7"/>
      <c r="Q905" s="7"/>
      <c r="R905" s="7"/>
      <c r="S905" s="7"/>
      <c r="T905" s="7"/>
      <c r="U905" s="7"/>
      <c r="V905" s="7"/>
      <c r="W905" s="7"/>
      <c r="X905" s="7"/>
      <c r="Y905" s="7"/>
      <c r="Z905" s="7"/>
      <c r="AA905" s="7"/>
      <c r="AB905" s="7"/>
      <c r="AC905" s="7"/>
    </row>
    <row r="906">
      <c r="A906" s="7"/>
      <c r="B906" s="7"/>
      <c r="C906" s="7"/>
      <c r="D906" s="1"/>
      <c r="E906" s="1"/>
      <c r="F906" s="1"/>
      <c r="G906" s="7"/>
      <c r="H906" s="124"/>
      <c r="I906" s="124"/>
      <c r="J906" s="7"/>
      <c r="K906" s="7"/>
      <c r="L906" s="7"/>
      <c r="M906" s="7"/>
      <c r="N906" s="7"/>
      <c r="O906" s="7"/>
      <c r="P906" s="7"/>
      <c r="Q906" s="7"/>
      <c r="R906" s="7"/>
      <c r="S906" s="7"/>
      <c r="T906" s="7"/>
      <c r="U906" s="7"/>
      <c r="V906" s="7"/>
      <c r="W906" s="7"/>
      <c r="X906" s="7"/>
      <c r="Y906" s="7"/>
      <c r="Z906" s="7"/>
      <c r="AA906" s="7"/>
      <c r="AB906" s="7"/>
      <c r="AC906" s="7"/>
    </row>
    <row r="907">
      <c r="A907" s="7"/>
      <c r="B907" s="7"/>
      <c r="C907" s="7"/>
      <c r="D907" s="1"/>
      <c r="E907" s="1"/>
      <c r="F907" s="1"/>
      <c r="G907" s="7"/>
      <c r="H907" s="124"/>
      <c r="I907" s="124"/>
      <c r="J907" s="7"/>
      <c r="K907" s="7"/>
      <c r="L907" s="7"/>
      <c r="M907" s="7"/>
      <c r="N907" s="7"/>
      <c r="O907" s="7"/>
      <c r="P907" s="7"/>
      <c r="Q907" s="7"/>
      <c r="R907" s="7"/>
      <c r="S907" s="7"/>
      <c r="T907" s="7"/>
      <c r="U907" s="7"/>
      <c r="V907" s="7"/>
      <c r="W907" s="7"/>
      <c r="X907" s="7"/>
      <c r="Y907" s="7"/>
      <c r="Z907" s="7"/>
      <c r="AA907" s="7"/>
      <c r="AB907" s="7"/>
      <c r="AC907" s="7"/>
    </row>
    <row r="908">
      <c r="A908" s="7"/>
      <c r="B908" s="7"/>
      <c r="C908" s="7"/>
      <c r="D908" s="1"/>
      <c r="E908" s="1"/>
      <c r="F908" s="1"/>
      <c r="G908" s="7"/>
      <c r="H908" s="124"/>
      <c r="I908" s="124"/>
      <c r="J908" s="7"/>
      <c r="K908" s="7"/>
      <c r="L908" s="7"/>
      <c r="M908" s="7"/>
      <c r="N908" s="7"/>
      <c r="O908" s="7"/>
      <c r="P908" s="7"/>
      <c r="Q908" s="7"/>
      <c r="R908" s="7"/>
      <c r="S908" s="7"/>
      <c r="T908" s="7"/>
      <c r="U908" s="7"/>
      <c r="V908" s="7"/>
      <c r="W908" s="7"/>
      <c r="X908" s="7"/>
      <c r="Y908" s="7"/>
      <c r="Z908" s="7"/>
      <c r="AA908" s="7"/>
      <c r="AB908" s="7"/>
      <c r="AC908" s="7"/>
    </row>
    <row r="909">
      <c r="A909" s="7"/>
      <c r="B909" s="7"/>
      <c r="C909" s="7"/>
      <c r="D909" s="1"/>
      <c r="E909" s="1"/>
      <c r="F909" s="1"/>
      <c r="G909" s="7"/>
      <c r="H909" s="124"/>
      <c r="I909" s="124"/>
      <c r="J909" s="7"/>
      <c r="K909" s="7"/>
      <c r="L909" s="7"/>
      <c r="M909" s="7"/>
      <c r="N909" s="7"/>
      <c r="O909" s="7"/>
      <c r="P909" s="7"/>
      <c r="Q909" s="7"/>
      <c r="R909" s="7"/>
      <c r="S909" s="7"/>
      <c r="T909" s="7"/>
      <c r="U909" s="7"/>
      <c r="V909" s="7"/>
      <c r="W909" s="7"/>
      <c r="X909" s="7"/>
      <c r="Y909" s="7"/>
      <c r="Z909" s="7"/>
      <c r="AA909" s="7"/>
      <c r="AB909" s="7"/>
      <c r="AC909" s="7"/>
    </row>
    <row r="910">
      <c r="A910" s="7"/>
      <c r="B910" s="7"/>
      <c r="C910" s="7"/>
      <c r="D910" s="1"/>
      <c r="E910" s="1"/>
      <c r="F910" s="1"/>
      <c r="G910" s="7"/>
      <c r="H910" s="124"/>
      <c r="I910" s="124"/>
      <c r="J910" s="7"/>
      <c r="K910" s="7"/>
      <c r="L910" s="7"/>
      <c r="M910" s="7"/>
      <c r="N910" s="7"/>
      <c r="O910" s="7"/>
      <c r="P910" s="7"/>
      <c r="Q910" s="7"/>
      <c r="R910" s="7"/>
      <c r="S910" s="7"/>
      <c r="T910" s="7"/>
      <c r="U910" s="7"/>
      <c r="V910" s="7"/>
      <c r="W910" s="7"/>
      <c r="X910" s="7"/>
      <c r="Y910" s="7"/>
      <c r="Z910" s="7"/>
      <c r="AA910" s="7"/>
      <c r="AB910" s="7"/>
      <c r="AC910" s="7"/>
    </row>
    <row r="911">
      <c r="A911" s="7"/>
      <c r="B911" s="7"/>
      <c r="C911" s="7"/>
      <c r="D911" s="1"/>
      <c r="E911" s="1"/>
      <c r="F911" s="1"/>
      <c r="G911" s="7"/>
      <c r="H911" s="124"/>
      <c r="I911" s="124"/>
      <c r="J911" s="7"/>
      <c r="K911" s="7"/>
      <c r="L911" s="7"/>
      <c r="M911" s="7"/>
      <c r="N911" s="7"/>
      <c r="O911" s="7"/>
      <c r="P911" s="7"/>
      <c r="Q911" s="7"/>
      <c r="R911" s="7"/>
      <c r="S911" s="7"/>
      <c r="T911" s="7"/>
      <c r="U911" s="7"/>
      <c r="V911" s="7"/>
      <c r="W911" s="7"/>
      <c r="X911" s="7"/>
      <c r="Y911" s="7"/>
      <c r="Z911" s="7"/>
      <c r="AA911" s="7"/>
      <c r="AB911" s="7"/>
      <c r="AC911" s="7"/>
    </row>
    <row r="912">
      <c r="A912" s="7"/>
      <c r="B912" s="7"/>
      <c r="C912" s="7"/>
      <c r="D912" s="1"/>
      <c r="E912" s="1"/>
      <c r="F912" s="1"/>
      <c r="G912" s="7"/>
      <c r="H912" s="124"/>
      <c r="I912" s="124"/>
      <c r="J912" s="7"/>
      <c r="K912" s="7"/>
      <c r="L912" s="7"/>
      <c r="M912" s="7"/>
      <c r="N912" s="7"/>
      <c r="O912" s="7"/>
      <c r="P912" s="7"/>
      <c r="Q912" s="7"/>
      <c r="R912" s="7"/>
      <c r="S912" s="7"/>
      <c r="T912" s="7"/>
      <c r="U912" s="7"/>
      <c r="V912" s="7"/>
      <c r="W912" s="7"/>
      <c r="X912" s="7"/>
      <c r="Y912" s="7"/>
      <c r="Z912" s="7"/>
      <c r="AA912" s="7"/>
      <c r="AB912" s="7"/>
      <c r="AC912" s="7"/>
    </row>
    <row r="913">
      <c r="A913" s="7"/>
      <c r="B913" s="7"/>
      <c r="C913" s="7"/>
      <c r="D913" s="1"/>
      <c r="E913" s="1"/>
      <c r="F913" s="1"/>
      <c r="G913" s="7"/>
      <c r="H913" s="124"/>
      <c r="I913" s="124"/>
      <c r="J913" s="7"/>
      <c r="K913" s="7"/>
      <c r="L913" s="7"/>
      <c r="M913" s="7"/>
      <c r="N913" s="7"/>
      <c r="O913" s="7"/>
      <c r="P913" s="7"/>
      <c r="Q913" s="7"/>
      <c r="R913" s="7"/>
      <c r="S913" s="7"/>
      <c r="T913" s="7"/>
      <c r="U913" s="7"/>
      <c r="V913" s="7"/>
      <c r="W913" s="7"/>
      <c r="X913" s="7"/>
      <c r="Y913" s="7"/>
      <c r="Z913" s="7"/>
      <c r="AA913" s="7"/>
      <c r="AB913" s="7"/>
      <c r="AC913" s="7"/>
    </row>
    <row r="914">
      <c r="A914" s="7"/>
      <c r="B914" s="7"/>
      <c r="C914" s="7"/>
      <c r="D914" s="1"/>
      <c r="E914" s="1"/>
      <c r="F914" s="1"/>
      <c r="G914" s="7"/>
      <c r="H914" s="124"/>
      <c r="I914" s="124"/>
      <c r="J914" s="7"/>
      <c r="K914" s="7"/>
      <c r="L914" s="7"/>
      <c r="M914" s="7"/>
      <c r="N914" s="7"/>
      <c r="O914" s="7"/>
      <c r="P914" s="7"/>
      <c r="Q914" s="7"/>
      <c r="R914" s="7"/>
      <c r="S914" s="7"/>
      <c r="T914" s="7"/>
      <c r="U914" s="7"/>
      <c r="V914" s="7"/>
      <c r="W914" s="7"/>
      <c r="X914" s="7"/>
      <c r="Y914" s="7"/>
      <c r="Z914" s="7"/>
      <c r="AA914" s="7"/>
      <c r="AB914" s="7"/>
      <c r="AC914" s="7"/>
    </row>
    <row r="915">
      <c r="A915" s="7"/>
      <c r="B915" s="7"/>
      <c r="C915" s="7"/>
      <c r="D915" s="1"/>
      <c r="E915" s="1"/>
      <c r="F915" s="1"/>
      <c r="G915" s="7"/>
      <c r="H915" s="124"/>
      <c r="I915" s="124"/>
      <c r="J915" s="7"/>
      <c r="K915" s="7"/>
      <c r="L915" s="7"/>
      <c r="M915" s="7"/>
      <c r="N915" s="7"/>
      <c r="O915" s="7"/>
      <c r="P915" s="7"/>
      <c r="Q915" s="7"/>
      <c r="R915" s="7"/>
      <c r="S915" s="7"/>
      <c r="T915" s="7"/>
      <c r="U915" s="7"/>
      <c r="V915" s="7"/>
      <c r="W915" s="7"/>
      <c r="X915" s="7"/>
      <c r="Y915" s="7"/>
      <c r="Z915" s="7"/>
      <c r="AA915" s="7"/>
      <c r="AB915" s="7"/>
      <c r="AC915" s="7"/>
    </row>
    <row r="916">
      <c r="A916" s="7"/>
      <c r="B916" s="7"/>
      <c r="C916" s="7"/>
      <c r="D916" s="1"/>
      <c r="E916" s="1"/>
      <c r="F916" s="1"/>
      <c r="G916" s="7"/>
      <c r="H916" s="124"/>
      <c r="I916" s="124"/>
      <c r="J916" s="7"/>
      <c r="K916" s="7"/>
      <c r="L916" s="7"/>
      <c r="M916" s="7"/>
      <c r="N916" s="7"/>
      <c r="O916" s="7"/>
      <c r="P916" s="7"/>
      <c r="Q916" s="7"/>
      <c r="R916" s="7"/>
      <c r="S916" s="7"/>
      <c r="T916" s="7"/>
      <c r="U916" s="7"/>
      <c r="V916" s="7"/>
      <c r="W916" s="7"/>
      <c r="X916" s="7"/>
      <c r="Y916" s="7"/>
      <c r="Z916" s="7"/>
      <c r="AA916" s="7"/>
      <c r="AB916" s="7"/>
      <c r="AC916" s="7"/>
    </row>
    <row r="917">
      <c r="A917" s="7"/>
      <c r="B917" s="7"/>
      <c r="C917" s="7"/>
      <c r="D917" s="1"/>
      <c r="E917" s="1"/>
      <c r="F917" s="1"/>
      <c r="G917" s="7"/>
      <c r="H917" s="124"/>
      <c r="I917" s="124"/>
      <c r="J917" s="7"/>
      <c r="K917" s="7"/>
      <c r="L917" s="7"/>
      <c r="M917" s="7"/>
      <c r="N917" s="7"/>
      <c r="O917" s="7"/>
      <c r="P917" s="7"/>
      <c r="Q917" s="7"/>
      <c r="R917" s="7"/>
      <c r="S917" s="7"/>
      <c r="T917" s="7"/>
      <c r="U917" s="7"/>
      <c r="V917" s="7"/>
      <c r="W917" s="7"/>
      <c r="X917" s="7"/>
      <c r="Y917" s="7"/>
      <c r="Z917" s="7"/>
      <c r="AA917" s="7"/>
      <c r="AB917" s="7"/>
      <c r="AC917" s="7"/>
    </row>
    <row r="918">
      <c r="A918" s="7"/>
      <c r="B918" s="7"/>
      <c r="C918" s="7"/>
      <c r="D918" s="1"/>
      <c r="E918" s="1"/>
      <c r="F918" s="1"/>
      <c r="G918" s="7"/>
      <c r="H918" s="124"/>
      <c r="I918" s="124"/>
      <c r="J918" s="7"/>
      <c r="K918" s="7"/>
      <c r="L918" s="7"/>
      <c r="M918" s="7"/>
      <c r="N918" s="7"/>
      <c r="O918" s="7"/>
      <c r="P918" s="7"/>
      <c r="Q918" s="7"/>
      <c r="R918" s="7"/>
      <c r="S918" s="7"/>
      <c r="T918" s="7"/>
      <c r="U918" s="7"/>
      <c r="V918" s="7"/>
      <c r="W918" s="7"/>
      <c r="X918" s="7"/>
      <c r="Y918" s="7"/>
      <c r="Z918" s="7"/>
      <c r="AA918" s="7"/>
      <c r="AB918" s="7"/>
      <c r="AC918" s="7"/>
    </row>
    <row r="919">
      <c r="A919" s="7"/>
      <c r="B919" s="7"/>
      <c r="C919" s="7"/>
      <c r="D919" s="1"/>
      <c r="E919" s="1"/>
      <c r="F919" s="1"/>
      <c r="G919" s="7"/>
      <c r="H919" s="124"/>
      <c r="I919" s="124"/>
      <c r="J919" s="7"/>
      <c r="K919" s="7"/>
      <c r="L919" s="7"/>
      <c r="M919" s="7"/>
      <c r="N919" s="7"/>
      <c r="O919" s="7"/>
      <c r="P919" s="7"/>
      <c r="Q919" s="7"/>
      <c r="R919" s="7"/>
      <c r="S919" s="7"/>
      <c r="T919" s="7"/>
      <c r="U919" s="7"/>
      <c r="V919" s="7"/>
      <c r="W919" s="7"/>
      <c r="X919" s="7"/>
      <c r="Y919" s="7"/>
      <c r="Z919" s="7"/>
      <c r="AA919" s="7"/>
      <c r="AB919" s="7"/>
      <c r="AC919" s="7"/>
    </row>
    <row r="920">
      <c r="A920" s="7"/>
      <c r="B920" s="7"/>
      <c r="C920" s="7"/>
      <c r="D920" s="1"/>
      <c r="E920" s="1"/>
      <c r="F920" s="1"/>
      <c r="G920" s="7"/>
      <c r="H920" s="124"/>
      <c r="I920" s="124"/>
      <c r="J920" s="7"/>
      <c r="K920" s="7"/>
      <c r="L920" s="7"/>
      <c r="M920" s="7"/>
      <c r="N920" s="7"/>
      <c r="O920" s="7"/>
      <c r="P920" s="7"/>
      <c r="Q920" s="7"/>
      <c r="R920" s="7"/>
      <c r="S920" s="7"/>
      <c r="T920" s="7"/>
      <c r="U920" s="7"/>
      <c r="V920" s="7"/>
      <c r="W920" s="7"/>
      <c r="X920" s="7"/>
      <c r="Y920" s="7"/>
      <c r="Z920" s="7"/>
      <c r="AA920" s="7"/>
      <c r="AB920" s="7"/>
      <c r="AC920" s="7"/>
    </row>
    <row r="921">
      <c r="A921" s="7"/>
      <c r="B921" s="7"/>
      <c r="C921" s="7"/>
      <c r="D921" s="1"/>
      <c r="E921" s="1"/>
      <c r="F921" s="1"/>
      <c r="G921" s="7"/>
      <c r="H921" s="124"/>
      <c r="I921" s="124"/>
      <c r="J921" s="7"/>
      <c r="K921" s="7"/>
      <c r="L921" s="7"/>
      <c r="M921" s="7"/>
      <c r="N921" s="7"/>
      <c r="O921" s="7"/>
      <c r="P921" s="7"/>
      <c r="Q921" s="7"/>
      <c r="R921" s="7"/>
      <c r="S921" s="7"/>
      <c r="T921" s="7"/>
      <c r="U921" s="7"/>
      <c r="V921" s="7"/>
      <c r="W921" s="7"/>
      <c r="X921" s="7"/>
      <c r="Y921" s="7"/>
      <c r="Z921" s="7"/>
      <c r="AA921" s="7"/>
      <c r="AB921" s="7"/>
      <c r="AC921" s="7"/>
    </row>
    <row r="922">
      <c r="A922" s="7"/>
      <c r="B922" s="7"/>
      <c r="C922" s="7"/>
      <c r="D922" s="1"/>
      <c r="E922" s="1"/>
      <c r="F922" s="1"/>
      <c r="G922" s="7"/>
      <c r="H922" s="124"/>
      <c r="I922" s="124"/>
      <c r="J922" s="7"/>
      <c r="K922" s="7"/>
      <c r="L922" s="7"/>
      <c r="M922" s="7"/>
      <c r="N922" s="7"/>
      <c r="O922" s="7"/>
      <c r="P922" s="7"/>
      <c r="Q922" s="7"/>
      <c r="R922" s="7"/>
      <c r="S922" s="7"/>
      <c r="T922" s="7"/>
      <c r="U922" s="7"/>
      <c r="V922" s="7"/>
      <c r="W922" s="7"/>
      <c r="X922" s="7"/>
      <c r="Y922" s="7"/>
      <c r="Z922" s="7"/>
      <c r="AA922" s="7"/>
      <c r="AB922" s="7"/>
      <c r="AC922" s="7"/>
    </row>
    <row r="923">
      <c r="A923" s="7"/>
      <c r="B923" s="7"/>
      <c r="C923" s="7"/>
      <c r="D923" s="1"/>
      <c r="E923" s="1"/>
      <c r="F923" s="1"/>
      <c r="G923" s="7"/>
      <c r="H923" s="124"/>
      <c r="I923" s="124"/>
      <c r="J923" s="7"/>
      <c r="K923" s="7"/>
      <c r="L923" s="7"/>
      <c r="M923" s="7"/>
      <c r="N923" s="7"/>
      <c r="O923" s="7"/>
      <c r="P923" s="7"/>
      <c r="Q923" s="7"/>
      <c r="R923" s="7"/>
      <c r="S923" s="7"/>
      <c r="T923" s="7"/>
      <c r="U923" s="7"/>
      <c r="V923" s="7"/>
      <c r="W923" s="7"/>
      <c r="X923" s="7"/>
      <c r="Y923" s="7"/>
      <c r="Z923" s="7"/>
      <c r="AA923" s="7"/>
      <c r="AB923" s="7"/>
      <c r="AC923" s="7"/>
    </row>
    <row r="924">
      <c r="A924" s="7"/>
      <c r="B924" s="7"/>
      <c r="C924" s="7"/>
      <c r="D924" s="1"/>
      <c r="E924" s="1"/>
      <c r="F924" s="1"/>
      <c r="G924" s="7"/>
      <c r="H924" s="124"/>
      <c r="I924" s="124"/>
      <c r="J924" s="7"/>
      <c r="K924" s="7"/>
      <c r="L924" s="7"/>
      <c r="M924" s="7"/>
      <c r="N924" s="7"/>
      <c r="O924" s="7"/>
      <c r="P924" s="7"/>
      <c r="Q924" s="7"/>
      <c r="R924" s="7"/>
      <c r="S924" s="7"/>
      <c r="T924" s="7"/>
      <c r="U924" s="7"/>
      <c r="V924" s="7"/>
      <c r="W924" s="7"/>
      <c r="X924" s="7"/>
      <c r="Y924" s="7"/>
      <c r="Z924" s="7"/>
      <c r="AA924" s="7"/>
      <c r="AB924" s="7"/>
      <c r="AC924" s="7"/>
    </row>
    <row r="925">
      <c r="A925" s="7"/>
      <c r="B925" s="7"/>
      <c r="C925" s="7"/>
      <c r="D925" s="1"/>
      <c r="E925" s="1"/>
      <c r="F925" s="1"/>
      <c r="G925" s="7"/>
      <c r="H925" s="124"/>
      <c r="I925" s="124"/>
      <c r="J925" s="7"/>
      <c r="K925" s="7"/>
      <c r="L925" s="7"/>
      <c r="M925" s="7"/>
      <c r="N925" s="7"/>
      <c r="O925" s="7"/>
      <c r="P925" s="7"/>
      <c r="Q925" s="7"/>
      <c r="R925" s="7"/>
      <c r="S925" s="7"/>
      <c r="T925" s="7"/>
      <c r="U925" s="7"/>
      <c r="V925" s="7"/>
      <c r="W925" s="7"/>
      <c r="X925" s="7"/>
      <c r="Y925" s="7"/>
      <c r="Z925" s="7"/>
      <c r="AA925" s="7"/>
      <c r="AB925" s="7"/>
      <c r="AC925" s="7"/>
    </row>
    <row r="926">
      <c r="A926" s="7"/>
      <c r="B926" s="7"/>
      <c r="C926" s="7"/>
      <c r="D926" s="1"/>
      <c r="E926" s="1"/>
      <c r="F926" s="1"/>
      <c r="G926" s="7"/>
      <c r="H926" s="124"/>
      <c r="I926" s="124"/>
      <c r="J926" s="7"/>
      <c r="K926" s="7"/>
      <c r="L926" s="7"/>
      <c r="M926" s="7"/>
      <c r="N926" s="7"/>
      <c r="O926" s="7"/>
      <c r="P926" s="7"/>
      <c r="Q926" s="7"/>
      <c r="R926" s="7"/>
      <c r="S926" s="7"/>
      <c r="T926" s="7"/>
      <c r="U926" s="7"/>
      <c r="V926" s="7"/>
      <c r="W926" s="7"/>
      <c r="X926" s="7"/>
      <c r="Y926" s="7"/>
      <c r="Z926" s="7"/>
      <c r="AA926" s="7"/>
      <c r="AB926" s="7"/>
      <c r="AC926" s="7"/>
    </row>
    <row r="927">
      <c r="A927" s="7"/>
      <c r="B927" s="7"/>
      <c r="C927" s="7"/>
      <c r="D927" s="1"/>
      <c r="E927" s="1"/>
      <c r="F927" s="1"/>
      <c r="G927" s="7"/>
      <c r="H927" s="124"/>
      <c r="I927" s="124"/>
      <c r="J927" s="7"/>
      <c r="K927" s="7"/>
      <c r="L927" s="7"/>
      <c r="M927" s="7"/>
      <c r="N927" s="7"/>
      <c r="O927" s="7"/>
      <c r="P927" s="7"/>
      <c r="Q927" s="7"/>
      <c r="R927" s="7"/>
      <c r="S927" s="7"/>
      <c r="T927" s="7"/>
      <c r="U927" s="7"/>
      <c r="V927" s="7"/>
      <c r="W927" s="7"/>
      <c r="X927" s="7"/>
      <c r="Y927" s="7"/>
      <c r="Z927" s="7"/>
      <c r="AA927" s="7"/>
      <c r="AB927" s="7"/>
      <c r="AC927" s="7"/>
    </row>
    <row r="928">
      <c r="A928" s="7"/>
      <c r="B928" s="7"/>
      <c r="C928" s="7"/>
      <c r="D928" s="1"/>
      <c r="E928" s="1"/>
      <c r="F928" s="1"/>
      <c r="G928" s="7"/>
      <c r="H928" s="124"/>
      <c r="I928" s="124"/>
      <c r="J928" s="7"/>
      <c r="K928" s="7"/>
      <c r="L928" s="7"/>
      <c r="M928" s="7"/>
      <c r="N928" s="7"/>
      <c r="O928" s="7"/>
      <c r="P928" s="7"/>
      <c r="Q928" s="7"/>
      <c r="R928" s="7"/>
      <c r="S928" s="7"/>
      <c r="T928" s="7"/>
      <c r="U928" s="7"/>
      <c r="V928" s="7"/>
      <c r="W928" s="7"/>
      <c r="X928" s="7"/>
      <c r="Y928" s="7"/>
      <c r="Z928" s="7"/>
      <c r="AA928" s="7"/>
      <c r="AB928" s="7"/>
      <c r="AC928" s="7"/>
    </row>
    <row r="929">
      <c r="A929" s="7"/>
      <c r="B929" s="7"/>
      <c r="C929" s="7"/>
      <c r="D929" s="1"/>
      <c r="E929" s="1"/>
      <c r="F929" s="1"/>
      <c r="G929" s="7"/>
      <c r="H929" s="124"/>
      <c r="I929" s="124"/>
      <c r="J929" s="7"/>
      <c r="K929" s="7"/>
      <c r="L929" s="7"/>
      <c r="M929" s="7"/>
      <c r="N929" s="7"/>
      <c r="O929" s="7"/>
      <c r="P929" s="7"/>
      <c r="Q929" s="7"/>
      <c r="R929" s="7"/>
      <c r="S929" s="7"/>
      <c r="T929" s="7"/>
      <c r="U929" s="7"/>
      <c r="V929" s="7"/>
      <c r="W929" s="7"/>
      <c r="X929" s="7"/>
      <c r="Y929" s="7"/>
      <c r="Z929" s="7"/>
      <c r="AA929" s="7"/>
      <c r="AB929" s="7"/>
      <c r="AC929" s="7"/>
    </row>
    <row r="930">
      <c r="A930" s="7"/>
      <c r="B930" s="7"/>
      <c r="C930" s="7"/>
      <c r="D930" s="1"/>
      <c r="E930" s="1"/>
      <c r="F930" s="1"/>
      <c r="G930" s="7"/>
      <c r="H930" s="124"/>
      <c r="I930" s="124"/>
      <c r="J930" s="7"/>
      <c r="K930" s="7"/>
      <c r="L930" s="7"/>
      <c r="M930" s="7"/>
      <c r="N930" s="7"/>
      <c r="O930" s="7"/>
      <c r="P930" s="7"/>
      <c r="Q930" s="7"/>
      <c r="R930" s="7"/>
      <c r="S930" s="7"/>
      <c r="T930" s="7"/>
      <c r="U930" s="7"/>
      <c r="V930" s="7"/>
      <c r="W930" s="7"/>
      <c r="X930" s="7"/>
      <c r="Y930" s="7"/>
      <c r="Z930" s="7"/>
      <c r="AA930" s="7"/>
      <c r="AB930" s="7"/>
      <c r="AC930" s="7"/>
    </row>
    <row r="931">
      <c r="A931" s="7"/>
      <c r="B931" s="7"/>
      <c r="C931" s="7"/>
      <c r="D931" s="1"/>
      <c r="E931" s="1"/>
      <c r="F931" s="1"/>
      <c r="G931" s="7"/>
      <c r="H931" s="124"/>
      <c r="I931" s="124"/>
      <c r="J931" s="7"/>
      <c r="K931" s="7"/>
      <c r="L931" s="7"/>
      <c r="M931" s="7"/>
      <c r="N931" s="7"/>
      <c r="O931" s="7"/>
      <c r="P931" s="7"/>
      <c r="Q931" s="7"/>
      <c r="R931" s="7"/>
      <c r="S931" s="7"/>
      <c r="T931" s="7"/>
      <c r="U931" s="7"/>
      <c r="V931" s="7"/>
      <c r="W931" s="7"/>
      <c r="X931" s="7"/>
      <c r="Y931" s="7"/>
      <c r="Z931" s="7"/>
      <c r="AA931" s="7"/>
      <c r="AB931" s="7"/>
      <c r="AC931" s="7"/>
    </row>
    <row r="932">
      <c r="A932" s="7"/>
      <c r="B932" s="7"/>
      <c r="C932" s="7"/>
      <c r="D932" s="1"/>
      <c r="E932" s="1"/>
      <c r="F932" s="1"/>
      <c r="G932" s="7"/>
      <c r="H932" s="124"/>
      <c r="I932" s="124"/>
      <c r="J932" s="7"/>
      <c r="K932" s="7"/>
      <c r="L932" s="7"/>
      <c r="M932" s="7"/>
      <c r="N932" s="7"/>
      <c r="O932" s="7"/>
      <c r="P932" s="7"/>
      <c r="Q932" s="7"/>
      <c r="R932" s="7"/>
      <c r="S932" s="7"/>
      <c r="T932" s="7"/>
      <c r="U932" s="7"/>
      <c r="V932" s="7"/>
      <c r="W932" s="7"/>
      <c r="X932" s="7"/>
      <c r="Y932" s="7"/>
      <c r="Z932" s="7"/>
      <c r="AA932" s="7"/>
      <c r="AB932" s="7"/>
      <c r="AC932" s="7"/>
    </row>
    <row r="933">
      <c r="A933" s="7"/>
      <c r="B933" s="7"/>
      <c r="C933" s="7"/>
      <c r="D933" s="1"/>
      <c r="E933" s="1"/>
      <c r="F933" s="1"/>
      <c r="G933" s="7"/>
      <c r="H933" s="124"/>
      <c r="I933" s="124"/>
      <c r="J933" s="7"/>
      <c r="K933" s="7"/>
      <c r="L933" s="7"/>
      <c r="M933" s="7"/>
      <c r="N933" s="7"/>
      <c r="O933" s="7"/>
      <c r="P933" s="7"/>
      <c r="Q933" s="7"/>
      <c r="R933" s="7"/>
      <c r="S933" s="7"/>
      <c r="T933" s="7"/>
      <c r="U933" s="7"/>
      <c r="V933" s="7"/>
      <c r="W933" s="7"/>
      <c r="X933" s="7"/>
      <c r="Y933" s="7"/>
      <c r="Z933" s="7"/>
      <c r="AA933" s="7"/>
      <c r="AB933" s="7"/>
      <c r="AC933" s="7"/>
    </row>
    <row r="934">
      <c r="A934" s="7"/>
      <c r="B934" s="7"/>
      <c r="C934" s="7"/>
      <c r="D934" s="1"/>
      <c r="E934" s="1"/>
      <c r="F934" s="1"/>
      <c r="G934" s="7"/>
      <c r="H934" s="124"/>
      <c r="I934" s="124"/>
      <c r="J934" s="7"/>
      <c r="K934" s="7"/>
      <c r="L934" s="7"/>
      <c r="M934" s="7"/>
      <c r="N934" s="7"/>
      <c r="O934" s="7"/>
      <c r="P934" s="7"/>
      <c r="Q934" s="7"/>
      <c r="R934" s="7"/>
      <c r="S934" s="7"/>
      <c r="T934" s="7"/>
      <c r="U934" s="7"/>
      <c r="V934" s="7"/>
      <c r="W934" s="7"/>
      <c r="X934" s="7"/>
      <c r="Y934" s="7"/>
      <c r="Z934" s="7"/>
      <c r="AA934" s="7"/>
      <c r="AB934" s="7"/>
      <c r="AC934" s="7"/>
    </row>
    <row r="935">
      <c r="A935" s="7"/>
      <c r="B935" s="7"/>
      <c r="C935" s="7"/>
      <c r="D935" s="1"/>
      <c r="E935" s="1"/>
      <c r="F935" s="1"/>
      <c r="G935" s="7"/>
      <c r="H935" s="124"/>
      <c r="I935" s="124"/>
      <c r="J935" s="7"/>
      <c r="K935" s="7"/>
      <c r="L935" s="7"/>
      <c r="M935" s="7"/>
      <c r="N935" s="7"/>
      <c r="O935" s="7"/>
      <c r="P935" s="7"/>
      <c r="Q935" s="7"/>
      <c r="R935" s="7"/>
      <c r="S935" s="7"/>
      <c r="T935" s="7"/>
      <c r="U935" s="7"/>
      <c r="V935" s="7"/>
      <c r="W935" s="7"/>
      <c r="X935" s="7"/>
      <c r="Y935" s="7"/>
      <c r="Z935" s="7"/>
      <c r="AA935" s="7"/>
      <c r="AB935" s="7"/>
      <c r="AC935" s="7"/>
    </row>
    <row r="936">
      <c r="A936" s="7"/>
      <c r="B936" s="7"/>
      <c r="C936" s="7"/>
      <c r="D936" s="1"/>
      <c r="E936" s="1"/>
      <c r="F936" s="1"/>
      <c r="G936" s="7"/>
      <c r="H936" s="124"/>
      <c r="I936" s="124"/>
      <c r="J936" s="7"/>
      <c r="K936" s="7"/>
      <c r="L936" s="7"/>
      <c r="M936" s="7"/>
      <c r="N936" s="7"/>
      <c r="O936" s="7"/>
      <c r="P936" s="7"/>
      <c r="Q936" s="7"/>
      <c r="R936" s="7"/>
      <c r="S936" s="7"/>
      <c r="T936" s="7"/>
      <c r="U936" s="7"/>
      <c r="V936" s="7"/>
      <c r="W936" s="7"/>
      <c r="X936" s="7"/>
      <c r="Y936" s="7"/>
      <c r="Z936" s="7"/>
      <c r="AA936" s="7"/>
      <c r="AB936" s="7"/>
      <c r="AC936" s="7"/>
    </row>
    <row r="937">
      <c r="A937" s="7"/>
      <c r="B937" s="7"/>
      <c r="C937" s="7"/>
      <c r="D937" s="1"/>
      <c r="E937" s="1"/>
      <c r="F937" s="1"/>
      <c r="G937" s="7"/>
      <c r="H937" s="124"/>
      <c r="I937" s="124"/>
      <c r="J937" s="7"/>
      <c r="K937" s="7"/>
      <c r="L937" s="7"/>
      <c r="M937" s="7"/>
      <c r="N937" s="7"/>
      <c r="O937" s="7"/>
      <c r="P937" s="7"/>
      <c r="Q937" s="7"/>
      <c r="R937" s="7"/>
      <c r="S937" s="7"/>
      <c r="T937" s="7"/>
      <c r="U937" s="7"/>
      <c r="V937" s="7"/>
      <c r="W937" s="7"/>
      <c r="X937" s="7"/>
      <c r="Y937" s="7"/>
      <c r="Z937" s="7"/>
      <c r="AA937" s="7"/>
      <c r="AB937" s="7"/>
      <c r="AC937" s="7"/>
    </row>
    <row r="938">
      <c r="A938" s="7"/>
      <c r="B938" s="7"/>
      <c r="C938" s="7"/>
      <c r="D938" s="1"/>
      <c r="E938" s="1"/>
      <c r="F938" s="1"/>
      <c r="G938" s="7"/>
      <c r="H938" s="124"/>
      <c r="I938" s="124"/>
      <c r="J938" s="7"/>
      <c r="K938" s="7"/>
      <c r="L938" s="7"/>
      <c r="M938" s="7"/>
      <c r="N938" s="7"/>
      <c r="O938" s="7"/>
      <c r="P938" s="7"/>
      <c r="Q938" s="7"/>
      <c r="R938" s="7"/>
      <c r="S938" s="7"/>
      <c r="T938" s="7"/>
      <c r="U938" s="7"/>
      <c r="V938" s="7"/>
      <c r="W938" s="7"/>
      <c r="X938" s="7"/>
      <c r="Y938" s="7"/>
      <c r="Z938" s="7"/>
      <c r="AA938" s="7"/>
      <c r="AB938" s="7"/>
      <c r="AC938" s="7"/>
    </row>
    <row r="939">
      <c r="A939" s="7"/>
      <c r="B939" s="7"/>
      <c r="C939" s="7"/>
      <c r="D939" s="1"/>
      <c r="E939" s="1"/>
      <c r="F939" s="1"/>
      <c r="G939" s="7"/>
      <c r="H939" s="124"/>
      <c r="I939" s="124"/>
      <c r="J939" s="7"/>
      <c r="K939" s="7"/>
      <c r="L939" s="7"/>
      <c r="M939" s="7"/>
      <c r="N939" s="7"/>
      <c r="O939" s="7"/>
      <c r="P939" s="7"/>
      <c r="Q939" s="7"/>
      <c r="R939" s="7"/>
      <c r="S939" s="7"/>
      <c r="T939" s="7"/>
      <c r="U939" s="7"/>
      <c r="V939" s="7"/>
      <c r="W939" s="7"/>
      <c r="X939" s="7"/>
      <c r="Y939" s="7"/>
      <c r="Z939" s="7"/>
      <c r="AA939" s="7"/>
      <c r="AB939" s="7"/>
      <c r="AC939" s="7"/>
    </row>
    <row r="940">
      <c r="A940" s="7"/>
      <c r="B940" s="7"/>
      <c r="C940" s="7"/>
      <c r="D940" s="1"/>
      <c r="E940" s="1"/>
      <c r="F940" s="1"/>
      <c r="G940" s="7"/>
      <c r="H940" s="124"/>
      <c r="I940" s="124"/>
      <c r="J940" s="7"/>
      <c r="K940" s="7"/>
      <c r="L940" s="7"/>
      <c r="M940" s="7"/>
      <c r="N940" s="7"/>
      <c r="O940" s="7"/>
      <c r="P940" s="7"/>
      <c r="Q940" s="7"/>
      <c r="R940" s="7"/>
      <c r="S940" s="7"/>
      <c r="T940" s="7"/>
      <c r="U940" s="7"/>
      <c r="V940" s="7"/>
      <c r="W940" s="7"/>
      <c r="X940" s="7"/>
      <c r="Y940" s="7"/>
      <c r="Z940" s="7"/>
      <c r="AA940" s="7"/>
      <c r="AB940" s="7"/>
      <c r="AC940" s="7"/>
    </row>
    <row r="941">
      <c r="A941" s="7"/>
      <c r="B941" s="7"/>
      <c r="C941" s="7"/>
      <c r="D941" s="1"/>
      <c r="E941" s="1"/>
      <c r="F941" s="1"/>
      <c r="G941" s="7"/>
      <c r="H941" s="124"/>
      <c r="I941" s="124"/>
      <c r="J941" s="7"/>
      <c r="K941" s="7"/>
      <c r="L941" s="7"/>
      <c r="M941" s="7"/>
      <c r="N941" s="7"/>
      <c r="O941" s="7"/>
      <c r="P941" s="7"/>
      <c r="Q941" s="7"/>
      <c r="R941" s="7"/>
      <c r="S941" s="7"/>
      <c r="T941" s="7"/>
      <c r="U941" s="7"/>
      <c r="V941" s="7"/>
      <c r="W941" s="7"/>
      <c r="X941" s="7"/>
      <c r="Y941" s="7"/>
      <c r="Z941" s="7"/>
      <c r="AA941" s="7"/>
      <c r="AB941" s="7"/>
      <c r="AC941" s="7"/>
    </row>
    <row r="942">
      <c r="A942" s="7"/>
      <c r="B942" s="7"/>
      <c r="C942" s="7"/>
      <c r="D942" s="1"/>
      <c r="E942" s="1"/>
      <c r="F942" s="1"/>
      <c r="G942" s="7"/>
      <c r="H942" s="124"/>
      <c r="I942" s="124"/>
      <c r="J942" s="7"/>
      <c r="K942" s="7"/>
      <c r="L942" s="7"/>
      <c r="M942" s="7"/>
      <c r="N942" s="7"/>
      <c r="O942" s="7"/>
      <c r="P942" s="7"/>
      <c r="Q942" s="7"/>
      <c r="R942" s="7"/>
      <c r="S942" s="7"/>
      <c r="T942" s="7"/>
      <c r="U942" s="7"/>
      <c r="V942" s="7"/>
      <c r="W942" s="7"/>
      <c r="X942" s="7"/>
      <c r="Y942" s="7"/>
      <c r="Z942" s="7"/>
      <c r="AA942" s="7"/>
      <c r="AB942" s="7"/>
      <c r="AC942" s="7"/>
    </row>
    <row r="943">
      <c r="A943" s="7"/>
      <c r="B943" s="7"/>
      <c r="C943" s="7"/>
      <c r="D943" s="1"/>
      <c r="E943" s="1"/>
      <c r="F943" s="1"/>
      <c r="G943" s="7"/>
      <c r="H943" s="124"/>
      <c r="I943" s="124"/>
      <c r="J943" s="7"/>
      <c r="K943" s="7"/>
      <c r="L943" s="7"/>
      <c r="M943" s="7"/>
      <c r="N943" s="7"/>
      <c r="O943" s="7"/>
      <c r="P943" s="7"/>
      <c r="Q943" s="7"/>
      <c r="R943" s="7"/>
      <c r="S943" s="7"/>
      <c r="T943" s="7"/>
      <c r="U943" s="7"/>
      <c r="V943" s="7"/>
      <c r="W943" s="7"/>
      <c r="X943" s="7"/>
      <c r="Y943" s="7"/>
      <c r="Z943" s="7"/>
      <c r="AA943" s="7"/>
      <c r="AB943" s="7"/>
      <c r="AC943" s="7"/>
    </row>
    <row r="944">
      <c r="A944" s="7"/>
      <c r="B944" s="7"/>
      <c r="C944" s="7"/>
      <c r="D944" s="1"/>
      <c r="E944" s="1"/>
      <c r="F944" s="1"/>
      <c r="G944" s="7"/>
      <c r="H944" s="124"/>
      <c r="I944" s="124"/>
      <c r="J944" s="7"/>
      <c r="K944" s="7"/>
      <c r="L944" s="7"/>
      <c r="M944" s="7"/>
      <c r="N944" s="7"/>
      <c r="O944" s="7"/>
      <c r="P944" s="7"/>
      <c r="Q944" s="7"/>
      <c r="R944" s="7"/>
      <c r="S944" s="7"/>
      <c r="T944" s="7"/>
      <c r="U944" s="7"/>
      <c r="V944" s="7"/>
      <c r="W944" s="7"/>
      <c r="X944" s="7"/>
      <c r="Y944" s="7"/>
      <c r="Z944" s="7"/>
      <c r="AA944" s="7"/>
      <c r="AB944" s="7"/>
      <c r="AC944" s="7"/>
    </row>
    <row r="945">
      <c r="A945" s="7"/>
      <c r="B945" s="7"/>
      <c r="C945" s="7"/>
      <c r="D945" s="1"/>
      <c r="E945" s="1"/>
      <c r="F945" s="1"/>
      <c r="G945" s="7"/>
      <c r="H945" s="124"/>
      <c r="I945" s="124"/>
      <c r="J945" s="7"/>
      <c r="K945" s="7"/>
      <c r="L945" s="7"/>
      <c r="M945" s="7"/>
      <c r="N945" s="7"/>
      <c r="O945" s="7"/>
      <c r="P945" s="7"/>
      <c r="Q945" s="7"/>
      <c r="R945" s="7"/>
      <c r="S945" s="7"/>
      <c r="T945" s="7"/>
      <c r="U945" s="7"/>
      <c r="V945" s="7"/>
      <c r="W945" s="7"/>
      <c r="X945" s="7"/>
      <c r="Y945" s="7"/>
      <c r="Z945" s="7"/>
      <c r="AA945" s="7"/>
      <c r="AB945" s="7"/>
      <c r="AC945" s="7"/>
    </row>
    <row r="946">
      <c r="A946" s="7"/>
      <c r="B946" s="7"/>
      <c r="C946" s="7"/>
      <c r="D946" s="1"/>
      <c r="E946" s="1"/>
      <c r="F946" s="1"/>
      <c r="G946" s="7"/>
      <c r="H946" s="124"/>
      <c r="I946" s="124"/>
      <c r="J946" s="7"/>
      <c r="K946" s="7"/>
      <c r="L946" s="7"/>
      <c r="M946" s="7"/>
      <c r="N946" s="7"/>
      <c r="O946" s="7"/>
      <c r="P946" s="7"/>
      <c r="Q946" s="7"/>
      <c r="R946" s="7"/>
      <c r="S946" s="7"/>
      <c r="T946" s="7"/>
      <c r="U946" s="7"/>
      <c r="V946" s="7"/>
      <c r="W946" s="7"/>
      <c r="X946" s="7"/>
      <c r="Y946" s="7"/>
      <c r="Z946" s="7"/>
      <c r="AA946" s="7"/>
      <c r="AB946" s="7"/>
      <c r="AC946" s="7"/>
    </row>
    <row r="947">
      <c r="A947" s="7"/>
      <c r="B947" s="7"/>
      <c r="C947" s="7"/>
      <c r="D947" s="1"/>
      <c r="E947" s="1"/>
      <c r="F947" s="1"/>
      <c r="G947" s="7"/>
      <c r="H947" s="124"/>
      <c r="I947" s="124"/>
      <c r="J947" s="7"/>
      <c r="K947" s="7"/>
      <c r="L947" s="7"/>
      <c r="M947" s="7"/>
      <c r="N947" s="7"/>
      <c r="O947" s="7"/>
      <c r="P947" s="7"/>
      <c r="Q947" s="7"/>
      <c r="R947" s="7"/>
      <c r="S947" s="7"/>
      <c r="T947" s="7"/>
      <c r="U947" s="7"/>
      <c r="V947" s="7"/>
      <c r="W947" s="7"/>
      <c r="X947" s="7"/>
      <c r="Y947" s="7"/>
      <c r="Z947" s="7"/>
      <c r="AA947" s="7"/>
      <c r="AB947" s="7"/>
      <c r="AC947" s="7"/>
    </row>
    <row r="948">
      <c r="A948" s="7"/>
      <c r="B948" s="7"/>
      <c r="C948" s="7"/>
      <c r="D948" s="1"/>
      <c r="E948" s="1"/>
      <c r="F948" s="1"/>
      <c r="G948" s="7"/>
      <c r="H948" s="124"/>
      <c r="I948" s="124"/>
      <c r="J948" s="7"/>
      <c r="K948" s="7"/>
      <c r="L948" s="7"/>
      <c r="M948" s="7"/>
      <c r="N948" s="7"/>
      <c r="O948" s="7"/>
      <c r="P948" s="7"/>
      <c r="Q948" s="7"/>
      <c r="R948" s="7"/>
      <c r="S948" s="7"/>
      <c r="T948" s="7"/>
      <c r="U948" s="7"/>
      <c r="V948" s="7"/>
      <c r="W948" s="7"/>
      <c r="X948" s="7"/>
      <c r="Y948" s="7"/>
      <c r="Z948" s="7"/>
      <c r="AA948" s="7"/>
      <c r="AB948" s="7"/>
      <c r="AC948" s="7"/>
    </row>
    <row r="949">
      <c r="A949" s="7"/>
      <c r="B949" s="7"/>
      <c r="C949" s="7"/>
      <c r="D949" s="1"/>
      <c r="E949" s="1"/>
      <c r="F949" s="1"/>
      <c r="G949" s="7"/>
      <c r="H949" s="124"/>
      <c r="I949" s="124"/>
      <c r="J949" s="7"/>
      <c r="K949" s="7"/>
      <c r="L949" s="7"/>
      <c r="M949" s="7"/>
      <c r="N949" s="7"/>
      <c r="O949" s="7"/>
      <c r="P949" s="7"/>
      <c r="Q949" s="7"/>
      <c r="R949" s="7"/>
      <c r="S949" s="7"/>
      <c r="T949" s="7"/>
      <c r="U949" s="7"/>
      <c r="V949" s="7"/>
      <c r="W949" s="7"/>
      <c r="X949" s="7"/>
      <c r="Y949" s="7"/>
      <c r="Z949" s="7"/>
      <c r="AA949" s="7"/>
      <c r="AB949" s="7"/>
      <c r="AC949" s="7"/>
    </row>
    <row r="950">
      <c r="A950" s="7"/>
      <c r="B950" s="7"/>
      <c r="C950" s="7"/>
      <c r="D950" s="1"/>
      <c r="E950" s="1"/>
      <c r="F950" s="1"/>
      <c r="G950" s="7"/>
      <c r="H950" s="124"/>
      <c r="I950" s="124"/>
      <c r="J950" s="7"/>
      <c r="K950" s="7"/>
      <c r="L950" s="7"/>
      <c r="M950" s="7"/>
      <c r="N950" s="7"/>
      <c r="O950" s="7"/>
      <c r="P950" s="7"/>
      <c r="Q950" s="7"/>
      <c r="R950" s="7"/>
      <c r="S950" s="7"/>
      <c r="T950" s="7"/>
      <c r="U950" s="7"/>
      <c r="V950" s="7"/>
      <c r="W950" s="7"/>
      <c r="X950" s="7"/>
      <c r="Y950" s="7"/>
      <c r="Z950" s="7"/>
      <c r="AA950" s="7"/>
      <c r="AB950" s="7"/>
      <c r="AC950" s="7"/>
    </row>
    <row r="951">
      <c r="A951" s="7"/>
      <c r="B951" s="7"/>
      <c r="C951" s="7"/>
      <c r="D951" s="1"/>
      <c r="E951" s="1"/>
      <c r="F951" s="1"/>
      <c r="G951" s="7"/>
      <c r="H951" s="124"/>
      <c r="I951" s="124"/>
      <c r="J951" s="7"/>
      <c r="K951" s="7"/>
      <c r="L951" s="7"/>
      <c r="M951" s="7"/>
      <c r="N951" s="7"/>
      <c r="O951" s="7"/>
      <c r="P951" s="7"/>
      <c r="Q951" s="7"/>
      <c r="R951" s="7"/>
      <c r="S951" s="7"/>
      <c r="T951" s="7"/>
      <c r="U951" s="7"/>
      <c r="V951" s="7"/>
      <c r="W951" s="7"/>
      <c r="X951" s="7"/>
      <c r="Y951" s="7"/>
      <c r="Z951" s="7"/>
      <c r="AA951" s="7"/>
      <c r="AB951" s="7"/>
      <c r="AC951" s="7"/>
    </row>
    <row r="952">
      <c r="A952" s="7"/>
      <c r="B952" s="7"/>
      <c r="C952" s="7"/>
      <c r="D952" s="1"/>
      <c r="E952" s="1"/>
      <c r="F952" s="1"/>
      <c r="G952" s="7"/>
      <c r="H952" s="124"/>
      <c r="I952" s="124"/>
      <c r="J952" s="7"/>
      <c r="K952" s="7"/>
      <c r="L952" s="7"/>
      <c r="M952" s="7"/>
      <c r="N952" s="7"/>
      <c r="O952" s="7"/>
      <c r="P952" s="7"/>
      <c r="Q952" s="7"/>
      <c r="R952" s="7"/>
      <c r="S952" s="7"/>
      <c r="T952" s="7"/>
      <c r="U952" s="7"/>
      <c r="V952" s="7"/>
      <c r="W952" s="7"/>
      <c r="X952" s="7"/>
      <c r="Y952" s="7"/>
      <c r="Z952" s="7"/>
      <c r="AA952" s="7"/>
      <c r="AB952" s="7"/>
      <c r="AC952" s="7"/>
    </row>
    <row r="953">
      <c r="A953" s="7"/>
      <c r="B953" s="7"/>
      <c r="C953" s="7"/>
      <c r="D953" s="1"/>
      <c r="E953" s="1"/>
      <c r="F953" s="1"/>
      <c r="G953" s="7"/>
      <c r="H953" s="124"/>
      <c r="I953" s="124"/>
      <c r="J953" s="7"/>
      <c r="K953" s="7"/>
      <c r="L953" s="7"/>
      <c r="M953" s="7"/>
      <c r="N953" s="7"/>
      <c r="O953" s="7"/>
      <c r="P953" s="7"/>
      <c r="Q953" s="7"/>
      <c r="R953" s="7"/>
      <c r="S953" s="7"/>
      <c r="T953" s="7"/>
      <c r="U953" s="7"/>
      <c r="V953" s="7"/>
      <c r="W953" s="7"/>
      <c r="X953" s="7"/>
      <c r="Y953" s="7"/>
      <c r="Z953" s="7"/>
      <c r="AA953" s="7"/>
      <c r="AB953" s="7"/>
      <c r="AC953" s="7"/>
    </row>
    <row r="954">
      <c r="A954" s="7"/>
      <c r="B954" s="7"/>
      <c r="C954" s="7"/>
      <c r="D954" s="1"/>
      <c r="E954" s="1"/>
      <c r="F954" s="1"/>
      <c r="G954" s="7"/>
      <c r="H954" s="124"/>
      <c r="I954" s="124"/>
      <c r="J954" s="7"/>
      <c r="K954" s="7"/>
      <c r="L954" s="7"/>
      <c r="M954" s="7"/>
      <c r="N954" s="7"/>
      <c r="O954" s="7"/>
      <c r="P954" s="7"/>
      <c r="Q954" s="7"/>
      <c r="R954" s="7"/>
      <c r="S954" s="7"/>
      <c r="T954" s="7"/>
      <c r="U954" s="7"/>
      <c r="V954" s="7"/>
      <c r="W954" s="7"/>
      <c r="X954" s="7"/>
      <c r="Y954" s="7"/>
      <c r="Z954" s="7"/>
      <c r="AA954" s="7"/>
      <c r="AB954" s="7"/>
      <c r="AC954" s="7"/>
    </row>
    <row r="955">
      <c r="A955" s="7"/>
      <c r="B955" s="7"/>
      <c r="C955" s="7"/>
      <c r="D955" s="1"/>
      <c r="E955" s="1"/>
      <c r="F955" s="1"/>
      <c r="G955" s="7"/>
      <c r="H955" s="124"/>
      <c r="I955" s="124"/>
      <c r="J955" s="7"/>
      <c r="K955" s="7"/>
      <c r="L955" s="7"/>
      <c r="M955" s="7"/>
      <c r="N955" s="7"/>
      <c r="O955" s="7"/>
      <c r="P955" s="7"/>
      <c r="Q955" s="7"/>
      <c r="R955" s="7"/>
      <c r="S955" s="7"/>
      <c r="T955" s="7"/>
      <c r="U955" s="7"/>
      <c r="V955" s="7"/>
      <c r="W955" s="7"/>
      <c r="X955" s="7"/>
      <c r="Y955" s="7"/>
      <c r="Z955" s="7"/>
      <c r="AA955" s="7"/>
      <c r="AB955" s="7"/>
      <c r="AC955" s="7"/>
    </row>
    <row r="956">
      <c r="A956" s="7"/>
      <c r="B956" s="7"/>
      <c r="C956" s="7"/>
      <c r="D956" s="1"/>
      <c r="E956" s="1"/>
      <c r="F956" s="1"/>
      <c r="G956" s="7"/>
      <c r="H956" s="124"/>
      <c r="I956" s="124"/>
      <c r="J956" s="7"/>
      <c r="K956" s="7"/>
      <c r="L956" s="7"/>
      <c r="M956" s="7"/>
      <c r="N956" s="7"/>
      <c r="O956" s="7"/>
      <c r="P956" s="7"/>
      <c r="Q956" s="7"/>
      <c r="R956" s="7"/>
      <c r="S956" s="7"/>
      <c r="T956" s="7"/>
      <c r="U956" s="7"/>
      <c r="V956" s="7"/>
      <c r="W956" s="7"/>
      <c r="X956" s="7"/>
      <c r="Y956" s="7"/>
      <c r="Z956" s="7"/>
      <c r="AA956" s="7"/>
      <c r="AB956" s="7"/>
      <c r="AC956" s="7"/>
    </row>
    <row r="957">
      <c r="A957" s="7"/>
      <c r="B957" s="7"/>
      <c r="C957" s="7"/>
      <c r="D957" s="1"/>
      <c r="E957" s="1"/>
      <c r="F957" s="1"/>
      <c r="G957" s="7"/>
      <c r="H957" s="124"/>
      <c r="I957" s="124"/>
      <c r="J957" s="7"/>
      <c r="K957" s="7"/>
      <c r="L957" s="7"/>
      <c r="M957" s="7"/>
      <c r="N957" s="7"/>
      <c r="O957" s="7"/>
      <c r="P957" s="7"/>
      <c r="Q957" s="7"/>
      <c r="R957" s="7"/>
      <c r="S957" s="7"/>
      <c r="T957" s="7"/>
      <c r="U957" s="7"/>
      <c r="V957" s="7"/>
      <c r="W957" s="7"/>
      <c r="X957" s="7"/>
      <c r="Y957" s="7"/>
      <c r="Z957" s="7"/>
      <c r="AA957" s="7"/>
      <c r="AB957" s="7"/>
      <c r="AC957" s="7"/>
    </row>
    <row r="958">
      <c r="A958" s="7"/>
      <c r="B958" s="7"/>
      <c r="C958" s="7"/>
      <c r="D958" s="1"/>
      <c r="E958" s="1"/>
      <c r="F958" s="1"/>
      <c r="G958" s="7"/>
      <c r="H958" s="124"/>
      <c r="I958" s="124"/>
      <c r="J958" s="7"/>
      <c r="K958" s="7"/>
      <c r="L958" s="7"/>
      <c r="M958" s="7"/>
      <c r="N958" s="7"/>
      <c r="O958" s="7"/>
      <c r="P958" s="7"/>
      <c r="Q958" s="7"/>
      <c r="R958" s="7"/>
      <c r="S958" s="7"/>
      <c r="T958" s="7"/>
      <c r="U958" s="7"/>
      <c r="V958" s="7"/>
      <c r="W958" s="7"/>
      <c r="X958" s="7"/>
      <c r="Y958" s="7"/>
      <c r="Z958" s="7"/>
      <c r="AA958" s="7"/>
      <c r="AB958" s="7"/>
      <c r="AC958" s="7"/>
    </row>
    <row r="959">
      <c r="A959" s="7"/>
      <c r="B959" s="7"/>
      <c r="C959" s="7"/>
      <c r="D959" s="1"/>
      <c r="E959" s="1"/>
      <c r="F959" s="1"/>
      <c r="G959" s="7"/>
      <c r="H959" s="124"/>
      <c r="I959" s="124"/>
      <c r="J959" s="7"/>
      <c r="K959" s="7"/>
      <c r="L959" s="7"/>
      <c r="M959" s="7"/>
      <c r="N959" s="7"/>
      <c r="O959" s="7"/>
      <c r="P959" s="7"/>
      <c r="Q959" s="7"/>
      <c r="R959" s="7"/>
      <c r="S959" s="7"/>
      <c r="T959" s="7"/>
      <c r="U959" s="7"/>
      <c r="V959" s="7"/>
      <c r="W959" s="7"/>
      <c r="X959" s="7"/>
      <c r="Y959" s="7"/>
      <c r="Z959" s="7"/>
      <c r="AA959" s="7"/>
      <c r="AB959" s="7"/>
      <c r="AC959" s="7"/>
    </row>
    <row r="960">
      <c r="A960" s="7"/>
      <c r="B960" s="7"/>
      <c r="C960" s="7"/>
      <c r="D960" s="1"/>
      <c r="E960" s="1"/>
      <c r="F960" s="1"/>
      <c r="G960" s="7"/>
      <c r="H960" s="124"/>
      <c r="I960" s="124"/>
      <c r="J960" s="7"/>
      <c r="K960" s="7"/>
      <c r="L960" s="7"/>
      <c r="M960" s="7"/>
      <c r="N960" s="7"/>
      <c r="O960" s="7"/>
      <c r="P960" s="7"/>
      <c r="Q960" s="7"/>
      <c r="R960" s="7"/>
      <c r="S960" s="7"/>
      <c r="T960" s="7"/>
      <c r="U960" s="7"/>
      <c r="V960" s="7"/>
      <c r="W960" s="7"/>
      <c r="X960" s="7"/>
      <c r="Y960" s="7"/>
      <c r="Z960" s="7"/>
      <c r="AA960" s="7"/>
      <c r="AB960" s="7"/>
      <c r="AC960" s="7"/>
    </row>
    <row r="961">
      <c r="A961" s="7"/>
      <c r="B961" s="7"/>
      <c r="C961" s="7"/>
      <c r="D961" s="1"/>
      <c r="E961" s="1"/>
      <c r="F961" s="1"/>
      <c r="G961" s="7"/>
      <c r="H961" s="124"/>
      <c r="I961" s="124"/>
      <c r="J961" s="7"/>
      <c r="K961" s="7"/>
      <c r="L961" s="7"/>
      <c r="M961" s="7"/>
      <c r="N961" s="7"/>
      <c r="O961" s="7"/>
      <c r="P961" s="7"/>
      <c r="Q961" s="7"/>
      <c r="R961" s="7"/>
      <c r="S961" s="7"/>
      <c r="T961" s="7"/>
      <c r="U961" s="7"/>
      <c r="V961" s="7"/>
      <c r="W961" s="7"/>
      <c r="X961" s="7"/>
      <c r="Y961" s="7"/>
      <c r="Z961" s="7"/>
      <c r="AA961" s="7"/>
      <c r="AB961" s="7"/>
      <c r="AC961" s="7"/>
    </row>
    <row r="962">
      <c r="A962" s="7"/>
      <c r="B962" s="7"/>
      <c r="C962" s="7"/>
      <c r="D962" s="1"/>
      <c r="E962" s="1"/>
      <c r="F962" s="1"/>
      <c r="G962" s="7"/>
      <c r="H962" s="124"/>
      <c r="I962" s="124"/>
      <c r="J962" s="7"/>
      <c r="K962" s="7"/>
      <c r="L962" s="7"/>
      <c r="M962" s="7"/>
      <c r="N962" s="7"/>
      <c r="O962" s="7"/>
      <c r="P962" s="7"/>
      <c r="Q962" s="7"/>
      <c r="R962" s="7"/>
      <c r="S962" s="7"/>
      <c r="T962" s="7"/>
      <c r="U962" s="7"/>
      <c r="V962" s="7"/>
      <c r="W962" s="7"/>
      <c r="X962" s="7"/>
      <c r="Y962" s="7"/>
      <c r="Z962" s="7"/>
      <c r="AA962" s="7"/>
      <c r="AB962" s="7"/>
      <c r="AC962" s="7"/>
    </row>
    <row r="963">
      <c r="A963" s="7"/>
      <c r="B963" s="7"/>
      <c r="C963" s="7"/>
      <c r="D963" s="1"/>
      <c r="E963" s="1"/>
      <c r="F963" s="1"/>
      <c r="G963" s="7"/>
      <c r="H963" s="124"/>
      <c r="I963" s="124"/>
      <c r="J963" s="7"/>
      <c r="K963" s="7"/>
      <c r="L963" s="7"/>
      <c r="M963" s="7"/>
      <c r="N963" s="7"/>
      <c r="O963" s="7"/>
      <c r="P963" s="7"/>
      <c r="Q963" s="7"/>
      <c r="R963" s="7"/>
      <c r="S963" s="7"/>
      <c r="T963" s="7"/>
      <c r="U963" s="7"/>
      <c r="V963" s="7"/>
      <c r="W963" s="7"/>
      <c r="X963" s="7"/>
      <c r="Y963" s="7"/>
      <c r="Z963" s="7"/>
      <c r="AA963" s="7"/>
      <c r="AB963" s="7"/>
      <c r="AC963" s="7"/>
    </row>
    <row r="964">
      <c r="A964" s="7"/>
      <c r="B964" s="7"/>
      <c r="C964" s="7"/>
      <c r="D964" s="1"/>
      <c r="E964" s="1"/>
      <c r="F964" s="1"/>
      <c r="G964" s="7"/>
      <c r="H964" s="124"/>
      <c r="I964" s="124"/>
      <c r="J964" s="7"/>
      <c r="K964" s="7"/>
      <c r="L964" s="7"/>
      <c r="M964" s="7"/>
      <c r="N964" s="7"/>
      <c r="O964" s="7"/>
      <c r="P964" s="7"/>
      <c r="Q964" s="7"/>
      <c r="R964" s="7"/>
      <c r="S964" s="7"/>
      <c r="T964" s="7"/>
      <c r="U964" s="7"/>
      <c r="V964" s="7"/>
      <c r="W964" s="7"/>
      <c r="X964" s="7"/>
      <c r="Y964" s="7"/>
      <c r="Z964" s="7"/>
      <c r="AA964" s="7"/>
      <c r="AB964" s="7"/>
      <c r="AC964" s="7"/>
    </row>
    <row r="965">
      <c r="A965" s="7"/>
      <c r="B965" s="7"/>
      <c r="C965" s="7"/>
      <c r="D965" s="1"/>
      <c r="E965" s="1"/>
      <c r="F965" s="1"/>
      <c r="G965" s="7"/>
      <c r="H965" s="124"/>
      <c r="I965" s="124"/>
      <c r="J965" s="7"/>
      <c r="K965" s="7"/>
      <c r="L965" s="7"/>
      <c r="M965" s="7"/>
      <c r="N965" s="7"/>
      <c r="O965" s="7"/>
      <c r="P965" s="7"/>
      <c r="Q965" s="7"/>
      <c r="R965" s="7"/>
      <c r="S965" s="7"/>
      <c r="T965" s="7"/>
      <c r="U965" s="7"/>
      <c r="V965" s="7"/>
      <c r="W965" s="7"/>
      <c r="X965" s="7"/>
      <c r="Y965" s="7"/>
      <c r="Z965" s="7"/>
      <c r="AA965" s="7"/>
      <c r="AB965" s="7"/>
      <c r="AC965" s="7"/>
    </row>
    <row r="966">
      <c r="A966" s="7"/>
      <c r="B966" s="7"/>
      <c r="C966" s="7"/>
      <c r="D966" s="1"/>
      <c r="E966" s="1"/>
      <c r="F966" s="1"/>
      <c r="G966" s="7"/>
      <c r="H966" s="124"/>
      <c r="I966" s="124"/>
      <c r="J966" s="7"/>
      <c r="K966" s="7"/>
      <c r="L966" s="7"/>
      <c r="M966" s="7"/>
      <c r="N966" s="7"/>
      <c r="O966" s="7"/>
      <c r="P966" s="7"/>
      <c r="Q966" s="7"/>
      <c r="R966" s="7"/>
      <c r="S966" s="7"/>
      <c r="T966" s="7"/>
      <c r="U966" s="7"/>
      <c r="V966" s="7"/>
      <c r="W966" s="7"/>
      <c r="X966" s="7"/>
      <c r="Y966" s="7"/>
      <c r="Z966" s="7"/>
      <c r="AA966" s="7"/>
      <c r="AB966" s="7"/>
      <c r="AC966" s="7"/>
    </row>
    <row r="967">
      <c r="A967" s="7"/>
      <c r="B967" s="7"/>
      <c r="C967" s="7"/>
      <c r="D967" s="1"/>
      <c r="E967" s="1"/>
      <c r="F967" s="1"/>
      <c r="G967" s="7"/>
      <c r="H967" s="124"/>
      <c r="I967" s="124"/>
      <c r="J967" s="7"/>
      <c r="K967" s="7"/>
      <c r="L967" s="7"/>
      <c r="M967" s="7"/>
      <c r="N967" s="7"/>
      <c r="O967" s="7"/>
      <c r="P967" s="7"/>
      <c r="Q967" s="7"/>
      <c r="R967" s="7"/>
      <c r="S967" s="7"/>
      <c r="T967" s="7"/>
      <c r="U967" s="7"/>
      <c r="V967" s="7"/>
      <c r="W967" s="7"/>
      <c r="X967" s="7"/>
      <c r="Y967" s="7"/>
      <c r="Z967" s="7"/>
      <c r="AA967" s="7"/>
      <c r="AB967" s="7"/>
      <c r="AC967" s="7"/>
    </row>
    <row r="968">
      <c r="A968" s="7"/>
      <c r="B968" s="7"/>
      <c r="C968" s="7"/>
      <c r="D968" s="1"/>
      <c r="E968" s="1"/>
      <c r="F968" s="1"/>
      <c r="G968" s="7"/>
      <c r="H968" s="124"/>
      <c r="I968" s="124"/>
      <c r="J968" s="7"/>
      <c r="K968" s="7"/>
      <c r="L968" s="7"/>
      <c r="M968" s="7"/>
      <c r="N968" s="7"/>
      <c r="O968" s="7"/>
      <c r="P968" s="7"/>
      <c r="Q968" s="7"/>
      <c r="R968" s="7"/>
      <c r="S968" s="7"/>
      <c r="T968" s="7"/>
      <c r="U968" s="7"/>
      <c r="V968" s="7"/>
      <c r="W968" s="7"/>
      <c r="X968" s="7"/>
      <c r="Y968" s="7"/>
      <c r="Z968" s="7"/>
      <c r="AA968" s="7"/>
      <c r="AB968" s="7"/>
      <c r="AC968" s="7"/>
    </row>
    <row r="969">
      <c r="A969" s="7"/>
      <c r="B969" s="7"/>
      <c r="C969" s="7"/>
      <c r="D969" s="1"/>
      <c r="E969" s="1"/>
      <c r="F969" s="1"/>
      <c r="G969" s="7"/>
      <c r="H969" s="124"/>
      <c r="I969" s="124"/>
      <c r="J969" s="7"/>
      <c r="K969" s="7"/>
      <c r="L969" s="7"/>
      <c r="M969" s="7"/>
      <c r="N969" s="7"/>
      <c r="O969" s="7"/>
      <c r="P969" s="7"/>
      <c r="Q969" s="7"/>
      <c r="R969" s="7"/>
      <c r="S969" s="7"/>
      <c r="T969" s="7"/>
      <c r="U969" s="7"/>
      <c r="V969" s="7"/>
      <c r="W969" s="7"/>
      <c r="X969" s="7"/>
      <c r="Y969" s="7"/>
      <c r="Z969" s="7"/>
      <c r="AA969" s="7"/>
      <c r="AB969" s="7"/>
      <c r="AC969" s="7"/>
    </row>
    <row r="970">
      <c r="A970" s="7"/>
      <c r="B970" s="7"/>
      <c r="C970" s="7"/>
      <c r="D970" s="1"/>
      <c r="E970" s="1"/>
      <c r="F970" s="1"/>
      <c r="G970" s="7"/>
      <c r="H970" s="124"/>
      <c r="I970" s="124"/>
      <c r="J970" s="7"/>
      <c r="K970" s="7"/>
      <c r="L970" s="7"/>
      <c r="M970" s="7"/>
      <c r="N970" s="7"/>
      <c r="O970" s="7"/>
      <c r="P970" s="7"/>
      <c r="Q970" s="7"/>
      <c r="R970" s="7"/>
      <c r="S970" s="7"/>
      <c r="T970" s="7"/>
      <c r="U970" s="7"/>
      <c r="V970" s="7"/>
      <c r="W970" s="7"/>
      <c r="X970" s="7"/>
      <c r="Y970" s="7"/>
      <c r="Z970" s="7"/>
      <c r="AA970" s="7"/>
      <c r="AB970" s="7"/>
      <c r="AC970" s="7"/>
    </row>
    <row r="971">
      <c r="A971" s="7"/>
      <c r="B971" s="7"/>
      <c r="C971" s="7"/>
      <c r="D971" s="1"/>
      <c r="E971" s="1"/>
      <c r="F971" s="1"/>
      <c r="G971" s="7"/>
      <c r="H971" s="124"/>
      <c r="I971" s="124"/>
      <c r="J971" s="7"/>
      <c r="K971" s="7"/>
      <c r="L971" s="7"/>
      <c r="M971" s="7"/>
      <c r="N971" s="7"/>
      <c r="O971" s="7"/>
      <c r="P971" s="7"/>
      <c r="Q971" s="7"/>
      <c r="R971" s="7"/>
      <c r="S971" s="7"/>
      <c r="T971" s="7"/>
      <c r="U971" s="7"/>
      <c r="V971" s="7"/>
      <c r="W971" s="7"/>
      <c r="X971" s="7"/>
      <c r="Y971" s="7"/>
      <c r="Z971" s="7"/>
      <c r="AA971" s="7"/>
      <c r="AB971" s="7"/>
      <c r="AC971" s="7"/>
    </row>
    <row r="972">
      <c r="A972" s="7"/>
      <c r="B972" s="7"/>
      <c r="C972" s="7"/>
      <c r="D972" s="1"/>
      <c r="E972" s="1"/>
      <c r="F972" s="1"/>
      <c r="G972" s="7"/>
      <c r="H972" s="124"/>
      <c r="I972" s="124"/>
      <c r="J972" s="7"/>
      <c r="K972" s="7"/>
      <c r="L972" s="7"/>
      <c r="M972" s="7"/>
      <c r="N972" s="7"/>
      <c r="O972" s="7"/>
      <c r="P972" s="7"/>
      <c r="Q972" s="7"/>
      <c r="R972" s="7"/>
      <c r="S972" s="7"/>
      <c r="T972" s="7"/>
      <c r="U972" s="7"/>
      <c r="V972" s="7"/>
      <c r="W972" s="7"/>
      <c r="X972" s="7"/>
      <c r="Y972" s="7"/>
      <c r="Z972" s="7"/>
      <c r="AA972" s="7"/>
      <c r="AB972" s="7"/>
      <c r="AC972" s="7"/>
    </row>
    <row r="973">
      <c r="A973" s="7"/>
      <c r="B973" s="7"/>
      <c r="C973" s="7"/>
      <c r="D973" s="1"/>
      <c r="E973" s="1"/>
      <c r="F973" s="1"/>
      <c r="G973" s="7"/>
      <c r="H973" s="124"/>
      <c r="I973" s="124"/>
      <c r="J973" s="7"/>
      <c r="K973" s="7"/>
      <c r="L973" s="7"/>
      <c r="M973" s="7"/>
      <c r="N973" s="7"/>
      <c r="O973" s="7"/>
      <c r="P973" s="7"/>
      <c r="Q973" s="7"/>
      <c r="R973" s="7"/>
      <c r="S973" s="7"/>
      <c r="T973" s="7"/>
      <c r="U973" s="7"/>
      <c r="V973" s="7"/>
      <c r="W973" s="7"/>
      <c r="X973" s="7"/>
      <c r="Y973" s="7"/>
      <c r="Z973" s="7"/>
      <c r="AA973" s="7"/>
      <c r="AB973" s="7"/>
      <c r="AC973" s="7"/>
    </row>
    <row r="974">
      <c r="A974" s="7"/>
      <c r="B974" s="7"/>
      <c r="C974" s="7"/>
      <c r="D974" s="1"/>
      <c r="E974" s="1"/>
      <c r="F974" s="1"/>
      <c r="G974" s="7"/>
      <c r="H974" s="124"/>
      <c r="I974" s="124"/>
      <c r="J974" s="7"/>
      <c r="K974" s="7"/>
      <c r="L974" s="7"/>
      <c r="M974" s="7"/>
      <c r="N974" s="7"/>
      <c r="O974" s="7"/>
      <c r="P974" s="7"/>
      <c r="Q974" s="7"/>
      <c r="R974" s="7"/>
      <c r="S974" s="7"/>
      <c r="T974" s="7"/>
      <c r="U974" s="7"/>
      <c r="V974" s="7"/>
      <c r="W974" s="7"/>
      <c r="X974" s="7"/>
      <c r="Y974" s="7"/>
      <c r="Z974" s="7"/>
      <c r="AA974" s="7"/>
      <c r="AB974" s="7"/>
      <c r="AC974" s="7"/>
    </row>
    <row r="975">
      <c r="A975" s="7"/>
      <c r="B975" s="7"/>
      <c r="C975" s="7"/>
      <c r="D975" s="1"/>
      <c r="E975" s="1"/>
      <c r="F975" s="1"/>
      <c r="G975" s="7"/>
      <c r="H975" s="124"/>
      <c r="I975" s="124"/>
      <c r="J975" s="7"/>
      <c r="K975" s="7"/>
      <c r="L975" s="7"/>
      <c r="M975" s="7"/>
      <c r="N975" s="7"/>
      <c r="O975" s="7"/>
      <c r="P975" s="7"/>
      <c r="Q975" s="7"/>
      <c r="R975" s="7"/>
      <c r="S975" s="7"/>
      <c r="T975" s="7"/>
      <c r="U975" s="7"/>
      <c r="V975" s="7"/>
      <c r="W975" s="7"/>
      <c r="X975" s="7"/>
      <c r="Y975" s="7"/>
      <c r="Z975" s="7"/>
      <c r="AA975" s="7"/>
      <c r="AB975" s="7"/>
      <c r="AC975" s="7"/>
    </row>
    <row r="976">
      <c r="A976" s="7"/>
      <c r="B976" s="7"/>
      <c r="C976" s="7"/>
      <c r="D976" s="1"/>
      <c r="E976" s="1"/>
      <c r="F976" s="1"/>
      <c r="G976" s="7"/>
      <c r="H976" s="124"/>
      <c r="I976" s="124"/>
      <c r="J976" s="7"/>
      <c r="K976" s="7"/>
      <c r="L976" s="7"/>
      <c r="M976" s="7"/>
      <c r="N976" s="7"/>
      <c r="O976" s="7"/>
      <c r="P976" s="7"/>
      <c r="Q976" s="7"/>
      <c r="R976" s="7"/>
      <c r="S976" s="7"/>
      <c r="T976" s="7"/>
      <c r="U976" s="7"/>
      <c r="V976" s="7"/>
      <c r="W976" s="7"/>
      <c r="X976" s="7"/>
      <c r="Y976" s="7"/>
      <c r="Z976" s="7"/>
      <c r="AA976" s="7"/>
      <c r="AB976" s="7"/>
      <c r="AC976" s="7"/>
    </row>
    <row r="977">
      <c r="A977" s="7"/>
      <c r="B977" s="7"/>
      <c r="C977" s="7"/>
      <c r="D977" s="1"/>
      <c r="E977" s="1"/>
      <c r="F977" s="1"/>
      <c r="G977" s="7"/>
      <c r="H977" s="124"/>
      <c r="I977" s="124"/>
      <c r="J977" s="7"/>
      <c r="K977" s="7"/>
      <c r="L977" s="7"/>
      <c r="M977" s="7"/>
      <c r="N977" s="7"/>
      <c r="O977" s="7"/>
      <c r="P977" s="7"/>
      <c r="Q977" s="7"/>
      <c r="R977" s="7"/>
      <c r="S977" s="7"/>
      <c r="T977" s="7"/>
      <c r="U977" s="7"/>
      <c r="V977" s="7"/>
      <c r="W977" s="7"/>
      <c r="X977" s="7"/>
      <c r="Y977" s="7"/>
      <c r="Z977" s="7"/>
      <c r="AA977" s="7"/>
      <c r="AB977" s="7"/>
      <c r="AC977" s="7"/>
    </row>
    <row r="978">
      <c r="A978" s="7"/>
      <c r="B978" s="7"/>
      <c r="C978" s="7"/>
      <c r="D978" s="1"/>
      <c r="E978" s="1"/>
      <c r="F978" s="1"/>
      <c r="G978" s="7"/>
      <c r="H978" s="124"/>
      <c r="I978" s="124"/>
      <c r="J978" s="7"/>
      <c r="K978" s="7"/>
      <c r="L978" s="7"/>
      <c r="M978" s="7"/>
      <c r="N978" s="7"/>
      <c r="O978" s="7"/>
      <c r="P978" s="7"/>
      <c r="Q978" s="7"/>
      <c r="R978" s="7"/>
      <c r="S978" s="7"/>
      <c r="T978" s="7"/>
      <c r="U978" s="7"/>
      <c r="V978" s="7"/>
      <c r="W978" s="7"/>
      <c r="X978" s="7"/>
      <c r="Y978" s="7"/>
      <c r="Z978" s="7"/>
      <c r="AA978" s="7"/>
      <c r="AB978" s="7"/>
      <c r="AC978" s="7"/>
    </row>
    <row r="979">
      <c r="A979" s="7"/>
      <c r="B979" s="7"/>
      <c r="C979" s="7"/>
      <c r="D979" s="1"/>
      <c r="E979" s="1"/>
      <c r="F979" s="1"/>
      <c r="G979" s="7"/>
      <c r="H979" s="124"/>
      <c r="I979" s="124"/>
      <c r="J979" s="7"/>
      <c r="K979" s="7"/>
      <c r="L979" s="7"/>
      <c r="M979" s="7"/>
      <c r="N979" s="7"/>
      <c r="O979" s="7"/>
      <c r="P979" s="7"/>
      <c r="Q979" s="7"/>
      <c r="R979" s="7"/>
      <c r="S979" s="7"/>
      <c r="T979" s="7"/>
      <c r="U979" s="7"/>
      <c r="V979" s="7"/>
      <c r="W979" s="7"/>
      <c r="X979" s="7"/>
      <c r="Y979" s="7"/>
      <c r="Z979" s="7"/>
      <c r="AA979" s="7"/>
      <c r="AB979" s="7"/>
      <c r="AC979" s="7"/>
    </row>
    <row r="980">
      <c r="A980" s="7"/>
      <c r="B980" s="7"/>
      <c r="C980" s="7"/>
      <c r="D980" s="1"/>
      <c r="E980" s="1"/>
      <c r="F980" s="1"/>
      <c r="G980" s="7"/>
      <c r="H980" s="124"/>
      <c r="I980" s="124"/>
      <c r="J980" s="7"/>
      <c r="K980" s="7"/>
      <c r="L980" s="7"/>
      <c r="M980" s="7"/>
      <c r="N980" s="7"/>
      <c r="O980" s="7"/>
      <c r="P980" s="7"/>
      <c r="Q980" s="7"/>
      <c r="R980" s="7"/>
      <c r="S980" s="7"/>
      <c r="T980" s="7"/>
      <c r="U980" s="7"/>
      <c r="V980" s="7"/>
      <c r="W980" s="7"/>
      <c r="X980" s="7"/>
      <c r="Y980" s="7"/>
      <c r="Z980" s="7"/>
      <c r="AA980" s="7"/>
      <c r="AB980" s="7"/>
      <c r="AC980" s="7"/>
    </row>
    <row r="981">
      <c r="A981" s="7"/>
      <c r="B981" s="7"/>
      <c r="C981" s="7"/>
      <c r="D981" s="1"/>
      <c r="E981" s="1"/>
      <c r="F981" s="1"/>
      <c r="G981" s="7"/>
      <c r="H981" s="124"/>
      <c r="I981" s="124"/>
      <c r="J981" s="7"/>
      <c r="K981" s="7"/>
      <c r="L981" s="7"/>
      <c r="M981" s="7"/>
      <c r="N981" s="7"/>
      <c r="O981" s="7"/>
      <c r="P981" s="7"/>
      <c r="Q981" s="7"/>
      <c r="R981" s="7"/>
      <c r="S981" s="7"/>
      <c r="T981" s="7"/>
      <c r="U981" s="7"/>
      <c r="V981" s="7"/>
      <c r="W981" s="7"/>
      <c r="X981" s="7"/>
      <c r="Y981" s="7"/>
      <c r="Z981" s="7"/>
      <c r="AA981" s="7"/>
      <c r="AB981" s="7"/>
      <c r="AC981" s="7"/>
    </row>
    <row r="982">
      <c r="A982" s="7"/>
      <c r="B982" s="7"/>
      <c r="C982" s="7"/>
      <c r="D982" s="1"/>
      <c r="E982" s="1"/>
      <c r="F982" s="1"/>
      <c r="G982" s="7"/>
      <c r="H982" s="124"/>
      <c r="I982" s="124"/>
      <c r="J982" s="7"/>
      <c r="K982" s="7"/>
      <c r="L982" s="7"/>
      <c r="M982" s="7"/>
      <c r="N982" s="7"/>
      <c r="O982" s="7"/>
      <c r="P982" s="7"/>
      <c r="Q982" s="7"/>
      <c r="R982" s="7"/>
      <c r="S982" s="7"/>
      <c r="T982" s="7"/>
      <c r="U982" s="7"/>
      <c r="V982" s="7"/>
      <c r="W982" s="7"/>
      <c r="X982" s="7"/>
      <c r="Y982" s="7"/>
      <c r="Z982" s="7"/>
      <c r="AA982" s="7"/>
      <c r="AB982" s="7"/>
      <c r="AC982" s="7"/>
    </row>
    <row r="983">
      <c r="A983" s="7"/>
      <c r="B983" s="7"/>
      <c r="C983" s="7"/>
      <c r="D983" s="1"/>
      <c r="E983" s="1"/>
      <c r="F983" s="1"/>
      <c r="G983" s="7"/>
      <c r="H983" s="124"/>
      <c r="I983" s="124"/>
      <c r="J983" s="7"/>
      <c r="K983" s="7"/>
      <c r="L983" s="7"/>
      <c r="M983" s="7"/>
      <c r="N983" s="7"/>
      <c r="O983" s="7"/>
      <c r="P983" s="7"/>
      <c r="Q983" s="7"/>
      <c r="R983" s="7"/>
      <c r="S983" s="7"/>
      <c r="T983" s="7"/>
      <c r="U983" s="7"/>
      <c r="V983" s="7"/>
      <c r="W983" s="7"/>
      <c r="X983" s="7"/>
      <c r="Y983" s="7"/>
      <c r="Z983" s="7"/>
      <c r="AA983" s="7"/>
      <c r="AB983" s="7"/>
      <c r="AC983" s="7"/>
    </row>
    <row r="984">
      <c r="A984" s="7"/>
      <c r="B984" s="7"/>
      <c r="C984" s="7"/>
      <c r="D984" s="1"/>
      <c r="E984" s="1"/>
      <c r="F984" s="1"/>
      <c r="G984" s="7"/>
      <c r="H984" s="124"/>
      <c r="I984" s="124"/>
      <c r="J984" s="7"/>
      <c r="K984" s="7"/>
      <c r="L984" s="7"/>
      <c r="M984" s="7"/>
      <c r="N984" s="7"/>
      <c r="O984" s="7"/>
      <c r="P984" s="7"/>
      <c r="Q984" s="7"/>
      <c r="R984" s="7"/>
      <c r="S984" s="7"/>
      <c r="T984" s="7"/>
      <c r="U984" s="7"/>
      <c r="V984" s="7"/>
      <c r="W984" s="7"/>
      <c r="X984" s="7"/>
      <c r="Y984" s="7"/>
      <c r="Z984" s="7"/>
      <c r="AA984" s="7"/>
      <c r="AB984" s="7"/>
      <c r="AC984" s="7"/>
    </row>
    <row r="985">
      <c r="A985" s="7"/>
      <c r="B985" s="7"/>
      <c r="C985" s="7"/>
      <c r="D985" s="1"/>
      <c r="E985" s="1"/>
      <c r="F985" s="1"/>
      <c r="G985" s="7"/>
      <c r="H985" s="124"/>
      <c r="I985" s="124"/>
      <c r="J985" s="7"/>
      <c r="K985" s="7"/>
      <c r="L985" s="7"/>
      <c r="M985" s="7"/>
      <c r="N985" s="7"/>
      <c r="O985" s="7"/>
      <c r="P985" s="7"/>
      <c r="Q985" s="7"/>
      <c r="R985" s="7"/>
      <c r="S985" s="7"/>
      <c r="T985" s="7"/>
      <c r="U985" s="7"/>
      <c r="V985" s="7"/>
      <c r="W985" s="7"/>
      <c r="X985" s="7"/>
      <c r="Y985" s="7"/>
      <c r="Z985" s="7"/>
      <c r="AA985" s="7"/>
      <c r="AB985" s="7"/>
      <c r="AC985" s="7"/>
    </row>
    <row r="986">
      <c r="A986" s="7"/>
      <c r="B986" s="7"/>
      <c r="C986" s="7"/>
      <c r="D986" s="1"/>
      <c r="E986" s="1"/>
      <c r="F986" s="1"/>
      <c r="G986" s="7"/>
      <c r="H986" s="124"/>
      <c r="I986" s="124"/>
      <c r="J986" s="7"/>
      <c r="K986" s="7"/>
      <c r="L986" s="7"/>
      <c r="M986" s="7"/>
      <c r="N986" s="7"/>
      <c r="O986" s="7"/>
      <c r="P986" s="7"/>
      <c r="Q986" s="7"/>
      <c r="R986" s="7"/>
      <c r="S986" s="7"/>
      <c r="T986" s="7"/>
      <c r="U986" s="7"/>
      <c r="V986" s="7"/>
      <c r="W986" s="7"/>
      <c r="X986" s="7"/>
      <c r="Y986" s="7"/>
      <c r="Z986" s="7"/>
      <c r="AA986" s="7"/>
      <c r="AB986" s="7"/>
      <c r="AC986" s="7"/>
    </row>
    <row r="987">
      <c r="A987" s="7"/>
      <c r="B987" s="7"/>
      <c r="C987" s="7"/>
      <c r="D987" s="1"/>
      <c r="E987" s="1"/>
      <c r="F987" s="1"/>
      <c r="G987" s="7"/>
      <c r="H987" s="124"/>
      <c r="I987" s="124"/>
      <c r="J987" s="7"/>
      <c r="K987" s="7"/>
      <c r="L987" s="7"/>
      <c r="M987" s="7"/>
      <c r="N987" s="7"/>
      <c r="O987" s="7"/>
      <c r="P987" s="7"/>
      <c r="Q987" s="7"/>
      <c r="R987" s="7"/>
      <c r="S987" s="7"/>
      <c r="T987" s="7"/>
      <c r="U987" s="7"/>
      <c r="V987" s="7"/>
      <c r="W987" s="7"/>
      <c r="X987" s="7"/>
      <c r="Y987" s="7"/>
      <c r="Z987" s="7"/>
      <c r="AA987" s="7"/>
      <c r="AB987" s="7"/>
      <c r="AC987" s="7"/>
    </row>
    <row r="988">
      <c r="A988" s="7"/>
      <c r="B988" s="7"/>
      <c r="C988" s="7"/>
      <c r="D988" s="1"/>
      <c r="E988" s="1"/>
      <c r="F988" s="1"/>
      <c r="G988" s="7"/>
      <c r="H988" s="124"/>
      <c r="I988" s="124"/>
      <c r="J988" s="7"/>
      <c r="K988" s="7"/>
      <c r="L988" s="7"/>
      <c r="M988" s="7"/>
      <c r="N988" s="7"/>
      <c r="O988" s="7"/>
      <c r="P988" s="7"/>
      <c r="Q988" s="7"/>
      <c r="R988" s="7"/>
      <c r="S988" s="7"/>
      <c r="T988" s="7"/>
      <c r="U988" s="7"/>
      <c r="V988" s="7"/>
      <c r="W988" s="7"/>
      <c r="X988" s="7"/>
      <c r="Y988" s="7"/>
      <c r="Z988" s="7"/>
      <c r="AA988" s="7"/>
      <c r="AB988" s="7"/>
      <c r="AC988" s="7"/>
    </row>
    <row r="989">
      <c r="A989" s="7"/>
      <c r="B989" s="7"/>
      <c r="C989" s="7"/>
      <c r="D989" s="1"/>
      <c r="E989" s="1"/>
      <c r="F989" s="1"/>
      <c r="G989" s="7"/>
      <c r="H989" s="124"/>
      <c r="I989" s="124"/>
      <c r="J989" s="7"/>
      <c r="K989" s="7"/>
      <c r="L989" s="7"/>
      <c r="M989" s="7"/>
      <c r="N989" s="7"/>
      <c r="O989" s="7"/>
      <c r="P989" s="7"/>
      <c r="Q989" s="7"/>
      <c r="R989" s="7"/>
      <c r="S989" s="7"/>
      <c r="T989" s="7"/>
      <c r="U989" s="7"/>
      <c r="V989" s="7"/>
      <c r="W989" s="7"/>
      <c r="X989" s="7"/>
      <c r="Y989" s="7"/>
      <c r="Z989" s="7"/>
      <c r="AA989" s="7"/>
      <c r="AB989" s="7"/>
      <c r="AC989" s="7"/>
    </row>
    <row r="990">
      <c r="A990" s="7"/>
      <c r="B990" s="7"/>
      <c r="C990" s="7"/>
      <c r="D990" s="1"/>
      <c r="E990" s="1"/>
      <c r="F990" s="1"/>
      <c r="G990" s="7"/>
      <c r="H990" s="124"/>
      <c r="I990" s="124"/>
      <c r="J990" s="7"/>
      <c r="K990" s="7"/>
      <c r="L990" s="7"/>
      <c r="M990" s="7"/>
      <c r="N990" s="7"/>
      <c r="O990" s="7"/>
      <c r="P990" s="7"/>
      <c r="Q990" s="7"/>
      <c r="R990" s="7"/>
      <c r="S990" s="7"/>
      <c r="T990" s="7"/>
      <c r="U990" s="7"/>
      <c r="V990" s="7"/>
      <c r="W990" s="7"/>
      <c r="X990" s="7"/>
      <c r="Y990" s="7"/>
      <c r="Z990" s="7"/>
      <c r="AA990" s="7"/>
      <c r="AB990" s="7"/>
      <c r="AC990" s="7"/>
    </row>
    <row r="991">
      <c r="A991" s="7"/>
      <c r="B991" s="7"/>
      <c r="C991" s="7"/>
      <c r="D991" s="1"/>
      <c r="E991" s="1"/>
      <c r="F991" s="1"/>
      <c r="G991" s="7"/>
      <c r="H991" s="124"/>
      <c r="I991" s="124"/>
      <c r="J991" s="7"/>
      <c r="K991" s="7"/>
      <c r="L991" s="7"/>
      <c r="M991" s="7"/>
      <c r="N991" s="7"/>
      <c r="O991" s="7"/>
      <c r="P991" s="7"/>
      <c r="Q991" s="7"/>
      <c r="R991" s="7"/>
      <c r="S991" s="7"/>
      <c r="T991" s="7"/>
      <c r="U991" s="7"/>
      <c r="V991" s="7"/>
      <c r="W991" s="7"/>
      <c r="X991" s="7"/>
      <c r="Y991" s="7"/>
      <c r="Z991" s="7"/>
      <c r="AA991" s="7"/>
      <c r="AB991" s="7"/>
      <c r="AC991" s="7"/>
    </row>
    <row r="992">
      <c r="A992" s="7"/>
      <c r="B992" s="7"/>
      <c r="C992" s="7"/>
      <c r="D992" s="1"/>
      <c r="E992" s="1"/>
      <c r="F992" s="1"/>
      <c r="G992" s="7"/>
      <c r="H992" s="124"/>
      <c r="I992" s="124"/>
      <c r="J992" s="7"/>
      <c r="K992" s="7"/>
      <c r="L992" s="7"/>
      <c r="M992" s="7"/>
      <c r="N992" s="7"/>
      <c r="O992" s="7"/>
      <c r="P992" s="7"/>
      <c r="Q992" s="7"/>
      <c r="R992" s="7"/>
      <c r="S992" s="7"/>
      <c r="T992" s="7"/>
      <c r="U992" s="7"/>
      <c r="V992" s="7"/>
      <c r="W992" s="7"/>
      <c r="X992" s="7"/>
      <c r="Y992" s="7"/>
      <c r="Z992" s="7"/>
      <c r="AA992" s="7"/>
      <c r="AB992" s="7"/>
      <c r="AC992" s="7"/>
    </row>
    <row r="993">
      <c r="A993" s="7"/>
      <c r="B993" s="7"/>
      <c r="C993" s="7"/>
      <c r="D993" s="1"/>
      <c r="E993" s="1"/>
      <c r="F993" s="1"/>
      <c r="G993" s="7"/>
      <c r="H993" s="124"/>
      <c r="I993" s="124"/>
      <c r="J993" s="7"/>
      <c r="K993" s="7"/>
      <c r="L993" s="7"/>
      <c r="M993" s="7"/>
      <c r="N993" s="7"/>
      <c r="O993" s="7"/>
      <c r="P993" s="7"/>
      <c r="Q993" s="7"/>
      <c r="R993" s="7"/>
      <c r="S993" s="7"/>
      <c r="T993" s="7"/>
      <c r="U993" s="7"/>
      <c r="V993" s="7"/>
      <c r="W993" s="7"/>
      <c r="X993" s="7"/>
      <c r="Y993" s="7"/>
      <c r="Z993" s="7"/>
      <c r="AA993" s="7"/>
      <c r="AB993" s="7"/>
      <c r="AC993" s="7"/>
    </row>
    <row r="994">
      <c r="A994" s="7"/>
      <c r="B994" s="7"/>
      <c r="C994" s="7"/>
      <c r="D994" s="1"/>
      <c r="E994" s="1"/>
      <c r="F994" s="1"/>
      <c r="G994" s="7"/>
      <c r="H994" s="124"/>
      <c r="I994" s="124"/>
      <c r="J994" s="7"/>
      <c r="K994" s="7"/>
      <c r="L994" s="7"/>
      <c r="M994" s="7"/>
      <c r="N994" s="7"/>
      <c r="O994" s="7"/>
      <c r="P994" s="7"/>
      <c r="Q994" s="7"/>
      <c r="R994" s="7"/>
      <c r="S994" s="7"/>
      <c r="T994" s="7"/>
      <c r="U994" s="7"/>
      <c r="V994" s="7"/>
      <c r="W994" s="7"/>
      <c r="X994" s="7"/>
      <c r="Y994" s="7"/>
      <c r="Z994" s="7"/>
      <c r="AA994" s="7"/>
      <c r="AB994" s="7"/>
      <c r="AC994" s="7"/>
    </row>
    <row r="995">
      <c r="A995" s="7"/>
      <c r="B995" s="7"/>
      <c r="C995" s="7"/>
      <c r="D995" s="1"/>
      <c r="E995" s="1"/>
      <c r="F995" s="1"/>
      <c r="G995" s="7"/>
      <c r="H995" s="124"/>
      <c r="I995" s="124"/>
      <c r="J995" s="7"/>
      <c r="K995" s="7"/>
      <c r="L995" s="7"/>
      <c r="M995" s="7"/>
      <c r="N995" s="7"/>
      <c r="O995" s="7"/>
      <c r="P995" s="7"/>
      <c r="Q995" s="7"/>
      <c r="R995" s="7"/>
      <c r="S995" s="7"/>
      <c r="T995" s="7"/>
      <c r="U995" s="7"/>
      <c r="V995" s="7"/>
      <c r="W995" s="7"/>
      <c r="X995" s="7"/>
      <c r="Y995" s="7"/>
      <c r="Z995" s="7"/>
      <c r="AA995" s="7"/>
      <c r="AB995" s="7"/>
      <c r="AC995" s="7"/>
    </row>
    <row r="996">
      <c r="A996" s="7"/>
      <c r="B996" s="7"/>
      <c r="C996" s="7"/>
      <c r="D996" s="1"/>
      <c r="E996" s="1"/>
      <c r="F996" s="1"/>
      <c r="G996" s="7"/>
      <c r="H996" s="124"/>
      <c r="I996" s="124"/>
      <c r="J996" s="7"/>
      <c r="K996" s="7"/>
      <c r="L996" s="7"/>
      <c r="M996" s="7"/>
      <c r="N996" s="7"/>
      <c r="O996" s="7"/>
      <c r="P996" s="7"/>
      <c r="Q996" s="7"/>
      <c r="R996" s="7"/>
      <c r="S996" s="7"/>
      <c r="T996" s="7"/>
      <c r="U996" s="7"/>
      <c r="V996" s="7"/>
      <c r="W996" s="7"/>
      <c r="X996" s="7"/>
      <c r="Y996" s="7"/>
      <c r="Z996" s="7"/>
      <c r="AA996" s="7"/>
      <c r="AB996" s="7"/>
      <c r="AC996" s="7"/>
    </row>
    <row r="997">
      <c r="A997" s="7"/>
      <c r="B997" s="7"/>
      <c r="C997" s="7"/>
      <c r="D997" s="1"/>
      <c r="E997" s="1"/>
      <c r="F997" s="1"/>
      <c r="G997" s="7"/>
      <c r="H997" s="124"/>
      <c r="I997" s="124"/>
      <c r="J997" s="7"/>
      <c r="K997" s="7"/>
      <c r="L997" s="7"/>
      <c r="M997" s="7"/>
      <c r="N997" s="7"/>
      <c r="O997" s="7"/>
      <c r="P997" s="7"/>
      <c r="Q997" s="7"/>
      <c r="R997" s="7"/>
      <c r="S997" s="7"/>
      <c r="T997" s="7"/>
      <c r="U997" s="7"/>
      <c r="V997" s="7"/>
      <c r="W997" s="7"/>
      <c r="X997" s="7"/>
      <c r="Y997" s="7"/>
      <c r="Z997" s="7"/>
      <c r="AA997" s="7"/>
      <c r="AB997" s="7"/>
      <c r="AC997" s="7"/>
    </row>
    <row r="998">
      <c r="A998" s="7"/>
      <c r="B998" s="7"/>
      <c r="C998" s="7"/>
      <c r="D998" s="1"/>
      <c r="E998" s="1"/>
      <c r="F998" s="1"/>
      <c r="G998" s="7"/>
      <c r="H998" s="124"/>
      <c r="I998" s="124"/>
      <c r="J998" s="7"/>
      <c r="K998" s="7"/>
      <c r="L998" s="7"/>
      <c r="M998" s="7"/>
      <c r="N998" s="7"/>
      <c r="O998" s="7"/>
      <c r="P998" s="7"/>
      <c r="Q998" s="7"/>
      <c r="R998" s="7"/>
      <c r="S998" s="7"/>
      <c r="T998" s="7"/>
      <c r="U998" s="7"/>
      <c r="V998" s="7"/>
      <c r="W998" s="7"/>
      <c r="X998" s="7"/>
      <c r="Y998" s="7"/>
      <c r="Z998" s="7"/>
      <c r="AA998" s="7"/>
      <c r="AB998" s="7"/>
      <c r="AC998" s="7"/>
    </row>
    <row r="999">
      <c r="A999" s="7"/>
      <c r="B999" s="7"/>
      <c r="C999" s="7"/>
      <c r="D999" s="1"/>
      <c r="E999" s="1"/>
      <c r="F999" s="1"/>
      <c r="G999" s="7"/>
      <c r="H999" s="124"/>
      <c r="I999" s="124"/>
      <c r="J999" s="7"/>
      <c r="K999" s="7"/>
      <c r="L999" s="7"/>
      <c r="M999" s="7"/>
      <c r="N999" s="7"/>
      <c r="O999" s="7"/>
      <c r="P999" s="7"/>
      <c r="Q999" s="7"/>
      <c r="R999" s="7"/>
      <c r="S999" s="7"/>
      <c r="T999" s="7"/>
      <c r="U999" s="7"/>
      <c r="V999" s="7"/>
      <c r="W999" s="7"/>
      <c r="X999" s="7"/>
      <c r="Y999" s="7"/>
      <c r="Z999" s="7"/>
      <c r="AA999" s="7"/>
      <c r="AB999" s="7"/>
      <c r="AC999" s="7"/>
    </row>
    <row r="1000">
      <c r="A1000" s="7"/>
      <c r="B1000" s="7"/>
      <c r="C1000" s="7"/>
      <c r="D1000" s="1"/>
      <c r="E1000" s="1"/>
      <c r="F1000" s="1"/>
      <c r="G1000" s="7"/>
      <c r="H1000" s="124"/>
      <c r="I1000" s="124"/>
      <c r="J1000" s="7"/>
      <c r="K1000" s="7"/>
      <c r="L1000" s="7"/>
      <c r="M1000" s="7"/>
      <c r="N1000" s="7"/>
      <c r="O1000" s="7"/>
      <c r="P1000" s="7"/>
      <c r="Q1000" s="7"/>
      <c r="R1000" s="7"/>
      <c r="S1000" s="7"/>
      <c r="T1000" s="7"/>
      <c r="U1000" s="7"/>
      <c r="V1000" s="7"/>
      <c r="W1000" s="7"/>
      <c r="X1000" s="7"/>
      <c r="Y1000" s="7"/>
      <c r="Z1000" s="7"/>
      <c r="AA1000" s="7"/>
      <c r="AB1000" s="7"/>
      <c r="AC1000" s="7"/>
    </row>
    <row r="1001">
      <c r="A1001" s="7"/>
      <c r="B1001" s="7"/>
      <c r="C1001" s="7"/>
      <c r="D1001" s="1"/>
      <c r="E1001" s="1"/>
      <c r="F1001" s="1"/>
      <c r="G1001" s="7"/>
      <c r="H1001" s="124"/>
      <c r="I1001" s="124"/>
      <c r="J1001" s="7"/>
      <c r="K1001" s="7"/>
      <c r="L1001" s="7"/>
      <c r="M1001" s="7"/>
      <c r="N1001" s="7"/>
      <c r="O1001" s="7"/>
      <c r="P1001" s="7"/>
      <c r="Q1001" s="7"/>
      <c r="R1001" s="7"/>
      <c r="S1001" s="7"/>
      <c r="T1001" s="7"/>
      <c r="U1001" s="7"/>
      <c r="V1001" s="7"/>
      <c r="W1001" s="7"/>
      <c r="X1001" s="7"/>
      <c r="Y1001" s="7"/>
      <c r="Z1001" s="7"/>
      <c r="AA1001" s="7"/>
      <c r="AB1001" s="7"/>
      <c r="AC1001" s="7"/>
    </row>
    <row r="1002">
      <c r="A1002" s="7"/>
      <c r="B1002" s="7"/>
      <c r="C1002" s="7"/>
      <c r="D1002" s="1"/>
      <c r="E1002" s="1"/>
      <c r="F1002" s="1"/>
      <c r="G1002" s="7"/>
      <c r="H1002" s="124"/>
      <c r="I1002" s="124"/>
      <c r="J1002" s="7"/>
      <c r="K1002" s="7"/>
      <c r="L1002" s="7"/>
      <c r="M1002" s="7"/>
      <c r="N1002" s="7"/>
      <c r="O1002" s="7"/>
      <c r="P1002" s="7"/>
      <c r="Q1002" s="7"/>
      <c r="R1002" s="7"/>
      <c r="S1002" s="7"/>
      <c r="T1002" s="7"/>
      <c r="U1002" s="7"/>
      <c r="V1002" s="7"/>
      <c r="W1002" s="7"/>
      <c r="X1002" s="7"/>
      <c r="Y1002" s="7"/>
      <c r="Z1002" s="7"/>
      <c r="AA1002" s="7"/>
      <c r="AB1002" s="7"/>
      <c r="AC1002" s="7"/>
    </row>
    <row r="1003">
      <c r="A1003" s="7"/>
      <c r="B1003" s="7"/>
      <c r="C1003" s="7"/>
      <c r="D1003" s="1"/>
      <c r="E1003" s="1"/>
      <c r="F1003" s="1"/>
      <c r="G1003" s="7"/>
      <c r="H1003" s="124"/>
      <c r="I1003" s="124"/>
      <c r="J1003" s="7"/>
      <c r="K1003" s="7"/>
      <c r="L1003" s="7"/>
      <c r="M1003" s="7"/>
      <c r="N1003" s="7"/>
      <c r="O1003" s="7"/>
      <c r="P1003" s="7"/>
      <c r="Q1003" s="7"/>
      <c r="R1003" s="7"/>
      <c r="S1003" s="7"/>
      <c r="T1003" s="7"/>
      <c r="U1003" s="7"/>
      <c r="V1003" s="7"/>
      <c r="W1003" s="7"/>
      <c r="X1003" s="7"/>
      <c r="Y1003" s="7"/>
      <c r="Z1003" s="7"/>
      <c r="AA1003" s="7"/>
      <c r="AB1003" s="7"/>
      <c r="AC1003" s="7"/>
    </row>
    <row r="1004">
      <c r="A1004" s="7"/>
      <c r="B1004" s="7"/>
      <c r="C1004" s="7"/>
      <c r="D1004" s="1"/>
      <c r="E1004" s="1"/>
      <c r="F1004" s="1"/>
      <c r="G1004" s="7"/>
      <c r="H1004" s="124"/>
      <c r="I1004" s="124"/>
      <c r="J1004" s="7"/>
      <c r="K1004" s="7"/>
      <c r="L1004" s="7"/>
      <c r="M1004" s="7"/>
      <c r="N1004" s="7"/>
      <c r="O1004" s="7"/>
      <c r="P1004" s="7"/>
      <c r="Q1004" s="7"/>
      <c r="R1004" s="7"/>
      <c r="S1004" s="7"/>
      <c r="T1004" s="7"/>
      <c r="U1004" s="7"/>
      <c r="V1004" s="7"/>
      <c r="W1004" s="7"/>
      <c r="X1004" s="7"/>
      <c r="Y1004" s="7"/>
      <c r="Z1004" s="7"/>
      <c r="AA1004" s="7"/>
      <c r="AB1004" s="7"/>
      <c r="AC1004" s="7"/>
    </row>
    <row r="1005">
      <c r="A1005" s="7"/>
      <c r="B1005" s="7"/>
      <c r="C1005" s="7"/>
      <c r="D1005" s="1"/>
      <c r="E1005" s="1"/>
      <c r="F1005" s="1"/>
      <c r="G1005" s="7"/>
      <c r="H1005" s="124"/>
      <c r="I1005" s="124"/>
      <c r="J1005" s="7"/>
      <c r="K1005" s="7"/>
      <c r="L1005" s="7"/>
      <c r="M1005" s="7"/>
      <c r="N1005" s="7"/>
      <c r="O1005" s="7"/>
      <c r="P1005" s="7"/>
      <c r="Q1005" s="7"/>
      <c r="R1005" s="7"/>
      <c r="S1005" s="7"/>
      <c r="T1005" s="7"/>
      <c r="U1005" s="7"/>
      <c r="V1005" s="7"/>
      <c r="W1005" s="7"/>
      <c r="X1005" s="7"/>
      <c r="Y1005" s="7"/>
      <c r="Z1005" s="7"/>
      <c r="AA1005" s="7"/>
      <c r="AB1005" s="7"/>
      <c r="AC1005" s="7"/>
    </row>
    <row r="1006">
      <c r="A1006" s="7"/>
      <c r="B1006" s="7"/>
      <c r="C1006" s="7"/>
      <c r="D1006" s="1"/>
      <c r="E1006" s="1"/>
      <c r="F1006" s="1"/>
      <c r="G1006" s="7"/>
      <c r="H1006" s="124"/>
      <c r="I1006" s="124"/>
      <c r="J1006" s="7"/>
      <c r="K1006" s="7"/>
      <c r="L1006" s="7"/>
      <c r="M1006" s="7"/>
      <c r="N1006" s="7"/>
      <c r="O1006" s="7"/>
      <c r="P1006" s="7"/>
      <c r="Q1006" s="7"/>
      <c r="R1006" s="7"/>
      <c r="S1006" s="7"/>
      <c r="T1006" s="7"/>
      <c r="U1006" s="7"/>
      <c r="V1006" s="7"/>
      <c r="W1006" s="7"/>
      <c r="X1006" s="7"/>
      <c r="Y1006" s="7"/>
      <c r="Z1006" s="7"/>
      <c r="AA1006" s="7"/>
      <c r="AB1006" s="7"/>
      <c r="AC1006" s="7"/>
    </row>
    <row r="1007">
      <c r="A1007" s="7"/>
      <c r="B1007" s="7"/>
      <c r="C1007" s="7"/>
      <c r="D1007" s="1"/>
      <c r="E1007" s="1"/>
      <c r="F1007" s="1"/>
      <c r="G1007" s="7"/>
      <c r="H1007" s="124"/>
      <c r="I1007" s="124"/>
      <c r="J1007" s="7"/>
      <c r="K1007" s="7"/>
      <c r="L1007" s="7"/>
      <c r="M1007" s="7"/>
      <c r="N1007" s="7"/>
      <c r="O1007" s="7"/>
      <c r="P1007" s="7"/>
      <c r="Q1007" s="7"/>
      <c r="R1007" s="7"/>
      <c r="S1007" s="7"/>
      <c r="T1007" s="7"/>
      <c r="U1007" s="7"/>
      <c r="V1007" s="7"/>
      <c r="W1007" s="7"/>
      <c r="X1007" s="7"/>
      <c r="Y1007" s="7"/>
      <c r="Z1007" s="7"/>
      <c r="AA1007" s="7"/>
      <c r="AB1007" s="7"/>
      <c r="AC1007" s="7"/>
    </row>
    <row r="1008">
      <c r="A1008" s="7"/>
      <c r="B1008" s="7"/>
      <c r="C1008" s="7"/>
      <c r="D1008" s="1"/>
      <c r="E1008" s="1"/>
      <c r="F1008" s="1"/>
      <c r="G1008" s="7"/>
      <c r="H1008" s="124"/>
      <c r="I1008" s="124"/>
      <c r="J1008" s="7"/>
      <c r="K1008" s="7"/>
      <c r="L1008" s="7"/>
      <c r="M1008" s="7"/>
      <c r="N1008" s="7"/>
      <c r="O1008" s="7"/>
      <c r="P1008" s="7"/>
      <c r="Q1008" s="7"/>
      <c r="R1008" s="7"/>
      <c r="S1008" s="7"/>
      <c r="T1008" s="7"/>
      <c r="U1008" s="7"/>
      <c r="V1008" s="7"/>
      <c r="W1008" s="7"/>
      <c r="X1008" s="7"/>
      <c r="Y1008" s="7"/>
      <c r="Z1008" s="7"/>
      <c r="AA1008" s="7"/>
      <c r="AB1008" s="7"/>
      <c r="AC1008" s="7"/>
    </row>
    <row r="1009">
      <c r="A1009" s="7"/>
      <c r="B1009" s="7"/>
      <c r="C1009" s="7"/>
      <c r="D1009" s="1"/>
      <c r="E1009" s="1"/>
      <c r="F1009" s="1"/>
      <c r="G1009" s="7"/>
      <c r="H1009" s="124"/>
      <c r="I1009" s="124"/>
      <c r="J1009" s="7"/>
      <c r="K1009" s="7"/>
      <c r="L1009" s="7"/>
      <c r="M1009" s="7"/>
      <c r="N1009" s="7"/>
      <c r="O1009" s="7"/>
      <c r="P1009" s="7"/>
      <c r="Q1009" s="7"/>
      <c r="R1009" s="7"/>
      <c r="S1009" s="7"/>
      <c r="T1009" s="7"/>
      <c r="U1009" s="7"/>
      <c r="V1009" s="7"/>
      <c r="W1009" s="7"/>
      <c r="X1009" s="7"/>
      <c r="Y1009" s="7"/>
      <c r="Z1009" s="7"/>
      <c r="AA1009" s="7"/>
      <c r="AB1009" s="7"/>
      <c r="AC1009" s="7"/>
    </row>
    <row r="1010">
      <c r="A1010" s="7"/>
      <c r="B1010" s="7"/>
      <c r="C1010" s="7"/>
      <c r="D1010" s="1"/>
      <c r="E1010" s="1"/>
      <c r="F1010" s="1"/>
      <c r="G1010" s="7"/>
      <c r="H1010" s="124"/>
      <c r="I1010" s="124"/>
      <c r="J1010" s="7"/>
      <c r="K1010" s="7"/>
      <c r="L1010" s="7"/>
      <c r="M1010" s="7"/>
      <c r="N1010" s="7"/>
      <c r="O1010" s="7"/>
      <c r="P1010" s="7"/>
      <c r="Q1010" s="7"/>
      <c r="R1010" s="7"/>
      <c r="S1010" s="7"/>
      <c r="T1010" s="7"/>
      <c r="U1010" s="7"/>
      <c r="V1010" s="7"/>
      <c r="W1010" s="7"/>
      <c r="X1010" s="7"/>
      <c r="Y1010" s="7"/>
      <c r="Z1010" s="7"/>
      <c r="AA1010" s="7"/>
      <c r="AB1010" s="7"/>
      <c r="AC1010" s="7"/>
    </row>
    <row r="1011">
      <c r="A1011" s="7"/>
      <c r="B1011" s="7"/>
      <c r="C1011" s="7"/>
      <c r="D1011" s="1"/>
      <c r="E1011" s="1"/>
      <c r="F1011" s="1"/>
      <c r="G1011" s="7"/>
      <c r="H1011" s="124"/>
      <c r="I1011" s="124"/>
      <c r="J1011" s="7"/>
      <c r="K1011" s="7"/>
      <c r="L1011" s="7"/>
      <c r="M1011" s="7"/>
      <c r="N1011" s="7"/>
      <c r="O1011" s="7"/>
      <c r="P1011" s="7"/>
      <c r="Q1011" s="7"/>
      <c r="R1011" s="7"/>
      <c r="S1011" s="7"/>
      <c r="T1011" s="7"/>
      <c r="U1011" s="7"/>
      <c r="V1011" s="7"/>
      <c r="W1011" s="7"/>
      <c r="X1011" s="7"/>
      <c r="Y1011" s="7"/>
      <c r="Z1011" s="7"/>
      <c r="AA1011" s="7"/>
      <c r="AB1011" s="7"/>
      <c r="AC1011" s="7"/>
    </row>
    <row r="1012">
      <c r="A1012" s="7"/>
      <c r="B1012" s="7"/>
      <c r="C1012" s="7"/>
      <c r="D1012" s="1"/>
      <c r="E1012" s="1"/>
      <c r="F1012" s="1"/>
      <c r="G1012" s="7"/>
      <c r="H1012" s="124"/>
      <c r="I1012" s="124"/>
      <c r="J1012" s="7"/>
      <c r="K1012" s="7"/>
      <c r="L1012" s="7"/>
      <c r="M1012" s="7"/>
      <c r="N1012" s="7"/>
      <c r="O1012" s="7"/>
      <c r="P1012" s="7"/>
      <c r="Q1012" s="7"/>
      <c r="R1012" s="7"/>
      <c r="S1012" s="7"/>
      <c r="T1012" s="7"/>
      <c r="U1012" s="7"/>
      <c r="V1012" s="7"/>
      <c r="W1012" s="7"/>
      <c r="X1012" s="7"/>
      <c r="Y1012" s="7"/>
      <c r="Z1012" s="7"/>
      <c r="AA1012" s="7"/>
      <c r="AB1012" s="7"/>
      <c r="AC1012" s="7"/>
    </row>
    <row r="1013">
      <c r="A1013" s="7"/>
      <c r="B1013" s="7"/>
      <c r="C1013" s="7"/>
      <c r="D1013" s="1"/>
      <c r="E1013" s="1"/>
      <c r="F1013" s="1"/>
      <c r="G1013" s="7"/>
      <c r="H1013" s="124"/>
      <c r="I1013" s="124"/>
      <c r="J1013" s="7"/>
      <c r="K1013" s="7"/>
      <c r="L1013" s="7"/>
      <c r="M1013" s="7"/>
      <c r="N1013" s="7"/>
      <c r="O1013" s="7"/>
      <c r="P1013" s="7"/>
      <c r="Q1013" s="7"/>
      <c r="R1013" s="7"/>
      <c r="S1013" s="7"/>
      <c r="T1013" s="7"/>
      <c r="U1013" s="7"/>
      <c r="V1013" s="7"/>
      <c r="W1013" s="7"/>
      <c r="X1013" s="7"/>
      <c r="Y1013" s="7"/>
      <c r="Z1013" s="7"/>
      <c r="AA1013" s="7"/>
      <c r="AB1013" s="7"/>
      <c r="AC1013" s="7"/>
    </row>
    <row r="1014">
      <c r="A1014" s="7"/>
      <c r="B1014" s="7"/>
      <c r="C1014" s="7"/>
      <c r="D1014" s="1"/>
      <c r="E1014" s="1"/>
      <c r="F1014" s="1"/>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row>
    <row r="1015">
      <c r="A1015" s="7"/>
      <c r="B1015" s="7"/>
      <c r="C1015" s="7"/>
      <c r="D1015" s="1"/>
      <c r="E1015" s="1"/>
      <c r="F1015" s="1"/>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row>
    <row r="1016">
      <c r="A1016" s="7"/>
      <c r="B1016" s="7"/>
      <c r="C1016" s="7"/>
      <c r="D1016" s="1"/>
      <c r="E1016" s="1"/>
      <c r="F1016" s="1"/>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row>
    <row r="1017">
      <c r="A1017" s="7"/>
      <c r="B1017" s="7"/>
      <c r="C1017" s="7"/>
      <c r="D1017" s="1"/>
      <c r="E1017" s="1"/>
      <c r="F1017" s="1"/>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row>
    <row r="1018">
      <c r="A1018" s="7"/>
      <c r="B1018" s="7"/>
      <c r="C1018" s="7"/>
      <c r="D1018" s="1"/>
      <c r="E1018" s="1"/>
      <c r="F1018" s="1"/>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row>
    <row r="1019">
      <c r="A1019" s="7"/>
      <c r="B1019" s="7"/>
      <c r="C1019" s="7"/>
      <c r="D1019" s="1"/>
      <c r="E1019" s="1"/>
      <c r="F1019" s="1"/>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row>
    <row r="1020">
      <c r="A1020" s="7"/>
      <c r="B1020" s="7"/>
      <c r="C1020" s="7"/>
      <c r="D1020" s="1"/>
      <c r="E1020" s="1"/>
      <c r="F1020" s="1"/>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row>
    <row r="1021">
      <c r="A1021" s="7"/>
      <c r="B1021" s="7"/>
      <c r="C1021" s="7"/>
      <c r="D1021" s="1"/>
      <c r="E1021" s="1"/>
      <c r="F1021" s="1"/>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row>
    <row r="1022">
      <c r="A1022" s="7"/>
      <c r="B1022" s="7"/>
      <c r="C1022" s="7"/>
      <c r="D1022" s="1"/>
      <c r="E1022" s="1"/>
      <c r="F1022" s="1"/>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row>
    <row r="1023">
      <c r="A1023" s="7"/>
      <c r="B1023" s="7"/>
      <c r="C1023" s="7"/>
      <c r="D1023" s="1"/>
      <c r="E1023" s="1"/>
      <c r="F1023" s="1"/>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row>
    <row r="1024">
      <c r="A1024" s="7"/>
      <c r="B1024" s="7"/>
      <c r="C1024" s="7"/>
      <c r="D1024" s="1"/>
      <c r="E1024" s="1"/>
      <c r="F1024" s="1"/>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row>
    <row r="1025">
      <c r="A1025" s="7"/>
      <c r="B1025" s="7"/>
      <c r="C1025" s="7"/>
      <c r="D1025" s="1"/>
      <c r="E1025" s="1"/>
      <c r="F1025" s="1"/>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row>
    <row r="1026">
      <c r="A1026" s="7"/>
      <c r="B1026" s="7"/>
      <c r="C1026" s="7"/>
      <c r="D1026" s="1"/>
      <c r="E1026" s="1"/>
      <c r="F1026" s="1"/>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row>
    <row r="1027">
      <c r="A1027" s="7"/>
      <c r="B1027" s="7"/>
      <c r="C1027" s="7"/>
      <c r="D1027" s="1"/>
      <c r="E1027" s="1"/>
      <c r="F1027" s="1"/>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43"/>
    <col customWidth="1" min="2" max="2" width="40.29"/>
    <col customWidth="1" min="3" max="3" width="16.29"/>
    <col customWidth="1" min="4" max="5" width="21.57"/>
    <col customWidth="1" min="6" max="6" width="35.57"/>
    <col customWidth="1" min="7" max="7" width="19.71"/>
  </cols>
  <sheetData>
    <row r="1">
      <c r="A1" s="119" t="s">
        <v>465</v>
      </c>
      <c r="B1" s="81" t="s">
        <v>380</v>
      </c>
      <c r="C1" s="129" t="s">
        <v>2305</v>
      </c>
      <c r="D1" s="81" t="s">
        <v>2306</v>
      </c>
      <c r="E1" s="81" t="s">
        <v>2223</v>
      </c>
      <c r="F1" s="81" t="s">
        <v>2307</v>
      </c>
      <c r="G1" s="81" t="s">
        <v>2308</v>
      </c>
      <c r="H1" s="119"/>
      <c r="I1" s="119"/>
      <c r="J1" s="119"/>
      <c r="K1" s="119"/>
      <c r="L1" s="119"/>
      <c r="M1" s="119"/>
      <c r="N1" s="119"/>
      <c r="O1" s="119"/>
      <c r="P1" s="119"/>
      <c r="Q1" s="119"/>
      <c r="R1" s="119"/>
      <c r="S1" s="119"/>
      <c r="T1" s="119"/>
      <c r="U1" s="119"/>
      <c r="V1" s="119"/>
      <c r="W1" s="119"/>
      <c r="X1" s="119"/>
      <c r="Y1" s="119"/>
      <c r="Z1" s="58"/>
      <c r="AA1" s="58"/>
      <c r="AB1" s="58"/>
      <c r="AC1" s="58"/>
      <c r="AD1" s="58"/>
      <c r="AE1" s="58"/>
      <c r="AF1" s="58"/>
      <c r="AG1" s="58"/>
    </row>
    <row r="2">
      <c r="A2" s="130" t="s">
        <v>2309</v>
      </c>
      <c r="B2" s="131" t="s">
        <v>2310</v>
      </c>
      <c r="C2" s="132"/>
      <c r="D2" s="133"/>
      <c r="E2" s="133"/>
      <c r="F2" s="134" t="s">
        <v>2310</v>
      </c>
      <c r="G2" s="133"/>
      <c r="H2" s="133"/>
      <c r="I2" s="133"/>
      <c r="J2" s="133"/>
      <c r="K2" s="133"/>
      <c r="L2" s="133"/>
      <c r="M2" s="133"/>
      <c r="N2" s="133"/>
      <c r="O2" s="133"/>
      <c r="P2" s="133"/>
      <c r="Q2" s="133"/>
      <c r="R2" s="133"/>
      <c r="S2" s="133"/>
      <c r="T2" s="133"/>
      <c r="U2" s="133"/>
      <c r="V2" s="133"/>
      <c r="W2" s="133"/>
      <c r="X2" s="133"/>
      <c r="Y2" s="133"/>
      <c r="Z2" s="133"/>
      <c r="AA2" s="133"/>
      <c r="AB2" s="133"/>
      <c r="AC2" s="133"/>
      <c r="AD2" s="133"/>
      <c r="AE2" s="133"/>
      <c r="AF2" s="133"/>
      <c r="AG2" s="133"/>
    </row>
    <row r="3">
      <c r="A3" s="135" t="s">
        <v>2311</v>
      </c>
      <c r="B3" s="136" t="s">
        <v>2312</v>
      </c>
      <c r="C3" s="137">
        <v>10000.0</v>
      </c>
      <c r="D3" s="62"/>
      <c r="E3" s="58" t="s">
        <v>2313</v>
      </c>
      <c r="F3" s="138" t="s">
        <v>2312</v>
      </c>
      <c r="G3" s="58"/>
      <c r="H3" s="58"/>
      <c r="I3" s="58"/>
      <c r="J3" s="58"/>
      <c r="K3" s="58"/>
      <c r="L3" s="58"/>
      <c r="M3" s="58"/>
      <c r="N3" s="58"/>
      <c r="O3" s="58"/>
      <c r="P3" s="58"/>
      <c r="Q3" s="58"/>
      <c r="R3" s="58"/>
      <c r="S3" s="58"/>
      <c r="T3" s="58"/>
      <c r="U3" s="58"/>
      <c r="V3" s="58"/>
      <c r="W3" s="58"/>
      <c r="X3" s="58"/>
      <c r="Y3" s="58"/>
      <c r="Z3" s="58"/>
      <c r="AA3" s="58"/>
      <c r="AB3" s="58"/>
      <c r="AC3" s="58"/>
      <c r="AD3" s="58"/>
      <c r="AE3" s="58"/>
      <c r="AF3" s="58"/>
      <c r="AG3" s="58"/>
    </row>
    <row r="4">
      <c r="A4" s="96" t="s">
        <v>2314</v>
      </c>
      <c r="B4" s="107" t="s">
        <v>2315</v>
      </c>
      <c r="C4" s="139">
        <v>10000.0</v>
      </c>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row>
    <row r="5">
      <c r="A5" s="135" t="s">
        <v>2316</v>
      </c>
      <c r="B5" s="140" t="s">
        <v>2317</v>
      </c>
      <c r="C5" s="137">
        <v>10000.0</v>
      </c>
      <c r="D5" s="58"/>
      <c r="E5" s="58"/>
      <c r="F5" s="141" t="s">
        <v>2317</v>
      </c>
      <c r="G5" s="58"/>
      <c r="H5" s="58"/>
      <c r="I5" s="58"/>
      <c r="J5" s="58"/>
      <c r="K5" s="58"/>
      <c r="L5" s="58"/>
      <c r="M5" s="58"/>
      <c r="N5" s="58"/>
      <c r="O5" s="58"/>
      <c r="P5" s="58"/>
      <c r="Q5" s="58"/>
      <c r="R5" s="58"/>
      <c r="S5" s="58"/>
      <c r="T5" s="58"/>
      <c r="U5" s="58"/>
      <c r="V5" s="58"/>
      <c r="W5" s="58"/>
      <c r="X5" s="58"/>
      <c r="Y5" s="58"/>
      <c r="Z5" s="58"/>
      <c r="AA5" s="58"/>
      <c r="AB5" s="58"/>
      <c r="AC5" s="58"/>
      <c r="AD5" s="58"/>
      <c r="AE5" s="58"/>
      <c r="AF5" s="58"/>
      <c r="AG5" s="58"/>
    </row>
    <row r="6">
      <c r="A6" s="135" t="s">
        <v>2318</v>
      </c>
      <c r="B6" s="140" t="s">
        <v>2319</v>
      </c>
      <c r="C6" s="137">
        <v>10000.0</v>
      </c>
      <c r="D6" s="58"/>
      <c r="E6" s="58"/>
      <c r="F6" s="141" t="s">
        <v>2319</v>
      </c>
      <c r="G6" s="58"/>
      <c r="H6" s="58"/>
      <c r="I6" s="58"/>
      <c r="J6" s="58"/>
      <c r="K6" s="58"/>
      <c r="L6" s="58"/>
      <c r="M6" s="58"/>
      <c r="N6" s="58"/>
      <c r="O6" s="58"/>
      <c r="P6" s="58"/>
      <c r="Q6" s="58"/>
      <c r="R6" s="58"/>
      <c r="S6" s="58"/>
      <c r="T6" s="58"/>
      <c r="U6" s="58"/>
      <c r="V6" s="58"/>
      <c r="W6" s="58"/>
      <c r="X6" s="58"/>
      <c r="Y6" s="58"/>
      <c r="Z6" s="58"/>
      <c r="AA6" s="58"/>
      <c r="AB6" s="58"/>
      <c r="AC6" s="58"/>
      <c r="AD6" s="58"/>
      <c r="AE6" s="58"/>
      <c r="AF6" s="58"/>
      <c r="AG6" s="58"/>
    </row>
    <row r="7">
      <c r="A7" s="135" t="s">
        <v>2320</v>
      </c>
      <c r="B7" s="142" t="s">
        <v>2321</v>
      </c>
      <c r="C7" s="137">
        <v>10000.0</v>
      </c>
      <c r="D7" s="58"/>
      <c r="E7" s="58"/>
      <c r="F7" s="143" t="s">
        <v>2321</v>
      </c>
      <c r="G7" s="58"/>
      <c r="H7" s="58"/>
      <c r="I7" s="58"/>
      <c r="J7" s="58"/>
      <c r="K7" s="58"/>
      <c r="L7" s="58"/>
      <c r="M7" s="58"/>
      <c r="N7" s="58"/>
      <c r="O7" s="58"/>
      <c r="P7" s="58"/>
      <c r="Q7" s="58"/>
      <c r="R7" s="58"/>
      <c r="S7" s="58"/>
      <c r="T7" s="58"/>
      <c r="U7" s="58"/>
      <c r="V7" s="58"/>
      <c r="W7" s="58"/>
      <c r="X7" s="58"/>
      <c r="Y7" s="58"/>
      <c r="Z7" s="58"/>
      <c r="AA7" s="58"/>
      <c r="AB7" s="58"/>
      <c r="AC7" s="58"/>
      <c r="AD7" s="58"/>
      <c r="AE7" s="58"/>
      <c r="AF7" s="58"/>
      <c r="AG7" s="58"/>
    </row>
    <row r="8">
      <c r="A8" s="135" t="s">
        <v>2322</v>
      </c>
      <c r="B8" s="140" t="s">
        <v>2323</v>
      </c>
      <c r="C8" s="137">
        <v>10000.0</v>
      </c>
      <c r="D8" s="58"/>
      <c r="E8" s="58"/>
      <c r="F8" s="141" t="s">
        <v>2323</v>
      </c>
      <c r="G8" s="58"/>
      <c r="H8" s="58"/>
      <c r="I8" s="58"/>
      <c r="J8" s="58"/>
      <c r="K8" s="58"/>
      <c r="L8" s="58"/>
      <c r="M8" s="58"/>
      <c r="N8" s="58"/>
      <c r="O8" s="58"/>
      <c r="P8" s="58"/>
      <c r="Q8" s="58"/>
      <c r="R8" s="58"/>
      <c r="S8" s="58"/>
      <c r="T8" s="58"/>
      <c r="U8" s="58"/>
      <c r="V8" s="58"/>
      <c r="W8" s="58"/>
      <c r="X8" s="58"/>
      <c r="Y8" s="58"/>
      <c r="Z8" s="58"/>
      <c r="AA8" s="58"/>
      <c r="AB8" s="58"/>
      <c r="AC8" s="58"/>
      <c r="AD8" s="58"/>
      <c r="AE8" s="58"/>
      <c r="AF8" s="58"/>
      <c r="AG8" s="58"/>
    </row>
    <row r="9">
      <c r="A9" s="135" t="s">
        <v>2324</v>
      </c>
      <c r="B9" s="140" t="s">
        <v>2325</v>
      </c>
      <c r="C9" s="137">
        <v>10000.0</v>
      </c>
      <c r="D9" s="58"/>
      <c r="E9" s="58"/>
      <c r="F9" s="141" t="s">
        <v>2325</v>
      </c>
      <c r="G9" s="58"/>
      <c r="H9" s="58"/>
      <c r="I9" s="58"/>
      <c r="J9" s="58"/>
      <c r="K9" s="58"/>
      <c r="L9" s="58"/>
      <c r="M9" s="58"/>
      <c r="N9" s="58"/>
      <c r="O9" s="58"/>
      <c r="P9" s="58"/>
      <c r="Q9" s="58"/>
      <c r="R9" s="58"/>
      <c r="S9" s="58"/>
      <c r="T9" s="58"/>
      <c r="U9" s="58"/>
      <c r="V9" s="58"/>
      <c r="W9" s="58"/>
      <c r="X9" s="58"/>
      <c r="Y9" s="58"/>
      <c r="Z9" s="58"/>
      <c r="AA9" s="58"/>
      <c r="AB9" s="58"/>
      <c r="AC9" s="58"/>
      <c r="AD9" s="58"/>
      <c r="AE9" s="58"/>
      <c r="AF9" s="58"/>
      <c r="AG9" s="58"/>
    </row>
    <row r="10">
      <c r="A10" s="135" t="s">
        <v>2326</v>
      </c>
      <c r="B10" s="140" t="s">
        <v>2327</v>
      </c>
      <c r="C10" s="137">
        <v>10000.0</v>
      </c>
      <c r="D10" s="58"/>
      <c r="E10" s="58" t="s">
        <v>1199</v>
      </c>
      <c r="F10" s="141" t="s">
        <v>2327</v>
      </c>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row>
    <row r="11">
      <c r="A11" s="135" t="s">
        <v>2328</v>
      </c>
      <c r="B11" s="140" t="s">
        <v>2329</v>
      </c>
      <c r="C11" s="137">
        <v>10000.0</v>
      </c>
      <c r="D11" s="58"/>
      <c r="E11" s="58"/>
      <c r="F11" s="138" t="s">
        <v>2329</v>
      </c>
      <c r="G11" s="144" t="s">
        <v>2330</v>
      </c>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row>
    <row r="12">
      <c r="A12" s="96" t="s">
        <v>2331</v>
      </c>
      <c r="B12" s="145" t="s">
        <v>2332</v>
      </c>
      <c r="C12" s="139">
        <v>10000.0</v>
      </c>
      <c r="D12" s="107"/>
      <c r="E12" s="107"/>
      <c r="F12" s="107"/>
      <c r="G12" s="146" t="s">
        <v>2333</v>
      </c>
      <c r="H12" s="107"/>
      <c r="I12" s="107"/>
      <c r="J12" s="107"/>
      <c r="K12" s="107"/>
      <c r="L12" s="107"/>
      <c r="M12" s="107"/>
      <c r="N12" s="107"/>
      <c r="O12" s="107"/>
      <c r="P12" s="107"/>
      <c r="Q12" s="107"/>
      <c r="R12" s="107"/>
      <c r="S12" s="107"/>
      <c r="T12" s="107"/>
      <c r="U12" s="107"/>
      <c r="V12" s="107"/>
      <c r="W12" s="107"/>
      <c r="X12" s="107"/>
      <c r="Y12" s="107"/>
      <c r="Z12" s="107"/>
      <c r="AA12" s="107"/>
      <c r="AB12" s="107"/>
      <c r="AC12" s="107"/>
      <c r="AD12" s="107"/>
      <c r="AE12" s="107"/>
      <c r="AF12" s="107"/>
      <c r="AG12" s="107"/>
    </row>
    <row r="13">
      <c r="A13" s="135" t="s">
        <v>2334</v>
      </c>
      <c r="B13" s="142" t="s">
        <v>2335</v>
      </c>
      <c r="C13" s="147">
        <v>10000.0</v>
      </c>
      <c r="D13" s="61"/>
      <c r="E13" s="61"/>
      <c r="F13" s="143" t="s">
        <v>2335</v>
      </c>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row>
    <row r="14">
      <c r="A14" s="135" t="s">
        <v>2336</v>
      </c>
      <c r="B14" s="142" t="s">
        <v>2337</v>
      </c>
      <c r="C14" s="137">
        <v>10000.0</v>
      </c>
      <c r="D14" s="58"/>
      <c r="E14" s="58"/>
      <c r="F14" s="143" t="s">
        <v>2337</v>
      </c>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row>
    <row r="15">
      <c r="A15" s="135" t="s">
        <v>2338</v>
      </c>
      <c r="B15" s="140" t="s">
        <v>2339</v>
      </c>
      <c r="C15" s="137">
        <v>10000.0</v>
      </c>
      <c r="D15" s="58"/>
      <c r="E15" s="58"/>
      <c r="F15" s="141" t="s">
        <v>2339</v>
      </c>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row>
    <row r="16">
      <c r="A16" s="135" t="s">
        <v>2340</v>
      </c>
      <c r="B16" s="140" t="s">
        <v>2341</v>
      </c>
      <c r="C16" s="137">
        <v>10000.0</v>
      </c>
      <c r="D16" s="58"/>
      <c r="E16" s="58"/>
      <c r="F16" s="141" t="s">
        <v>2341</v>
      </c>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row>
    <row r="17">
      <c r="A17" s="135" t="s">
        <v>2342</v>
      </c>
      <c r="B17" s="140" t="s">
        <v>2343</v>
      </c>
      <c r="C17" s="137">
        <v>10000.0</v>
      </c>
      <c r="D17" s="58"/>
      <c r="E17" s="58"/>
      <c r="F17" s="141" t="s">
        <v>2343</v>
      </c>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row>
    <row r="18">
      <c r="A18" s="135" t="s">
        <v>2344</v>
      </c>
      <c r="B18" s="140" t="s">
        <v>2345</v>
      </c>
      <c r="C18" s="137">
        <v>10000.0</v>
      </c>
      <c r="D18" s="58"/>
      <c r="E18" s="61"/>
      <c r="F18" s="141" t="s">
        <v>2345</v>
      </c>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row>
    <row r="19">
      <c r="A19" s="96" t="s">
        <v>2346</v>
      </c>
      <c r="B19" s="96" t="s">
        <v>2347</v>
      </c>
      <c r="C19" s="148">
        <v>10000.0</v>
      </c>
      <c r="D19" s="149"/>
      <c r="E19" s="149" t="s">
        <v>2348</v>
      </c>
      <c r="F19" s="150" t="s">
        <v>2349</v>
      </c>
      <c r="G19" s="144" t="s">
        <v>2350</v>
      </c>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row>
    <row r="20">
      <c r="A20" s="96" t="s">
        <v>2351</v>
      </c>
      <c r="B20" s="96" t="s">
        <v>2352</v>
      </c>
      <c r="C20" s="139">
        <v>10000.0</v>
      </c>
      <c r="D20" s="62"/>
      <c r="E20" s="62" t="s">
        <v>2353</v>
      </c>
      <c r="F20" s="62"/>
      <c r="G20" s="144" t="s">
        <v>2354</v>
      </c>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row>
    <row r="21">
      <c r="A21" s="135" t="s">
        <v>2355</v>
      </c>
      <c r="B21" s="140" t="s">
        <v>2356</v>
      </c>
      <c r="C21" s="137">
        <v>10000.0</v>
      </c>
      <c r="D21" s="58"/>
      <c r="E21" s="58"/>
      <c r="F21" s="141" t="s">
        <v>2356</v>
      </c>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row>
    <row r="22">
      <c r="A22" s="135" t="s">
        <v>2357</v>
      </c>
      <c r="B22" s="140" t="s">
        <v>2358</v>
      </c>
      <c r="C22" s="137">
        <v>10000.0</v>
      </c>
      <c r="D22" s="151"/>
      <c r="E22" s="151"/>
      <c r="F22" s="141" t="s">
        <v>2358</v>
      </c>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row>
    <row r="23">
      <c r="A23" s="135" t="s">
        <v>2359</v>
      </c>
      <c r="B23" s="142" t="s">
        <v>2360</v>
      </c>
      <c r="C23" s="137">
        <v>10000.0</v>
      </c>
      <c r="D23" s="58"/>
      <c r="E23" s="58"/>
      <c r="F23" s="143" t="s">
        <v>2360</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row>
    <row r="24">
      <c r="A24" s="135" t="s">
        <v>2361</v>
      </c>
      <c r="B24" s="142" t="s">
        <v>2362</v>
      </c>
      <c r="C24" s="137">
        <v>10000.0</v>
      </c>
      <c r="D24" s="58"/>
      <c r="E24" s="58"/>
      <c r="F24" s="143" t="s">
        <v>2362</v>
      </c>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row>
    <row r="25">
      <c r="A25" s="135" t="s">
        <v>2363</v>
      </c>
      <c r="B25" s="140" t="s">
        <v>2364</v>
      </c>
      <c r="C25" s="137">
        <v>10000.0</v>
      </c>
      <c r="D25" s="58"/>
      <c r="E25" s="58"/>
      <c r="F25" s="141" t="s">
        <v>2364</v>
      </c>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row>
    <row r="26">
      <c r="A26" s="135" t="s">
        <v>2365</v>
      </c>
      <c r="B26" s="140" t="s">
        <v>2366</v>
      </c>
      <c r="C26" s="137">
        <v>10000.0</v>
      </c>
      <c r="D26" s="58"/>
      <c r="E26" s="58"/>
      <c r="F26" s="141" t="s">
        <v>2366</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row>
    <row r="27">
      <c r="A27" s="135" t="s">
        <v>2367</v>
      </c>
      <c r="B27" s="142" t="s">
        <v>2368</v>
      </c>
      <c r="C27" s="137">
        <v>10000.0</v>
      </c>
      <c r="D27" s="58"/>
      <c r="E27" s="58"/>
      <c r="F27" s="143" t="s">
        <v>2368</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row>
    <row r="28">
      <c r="A28" s="135" t="s">
        <v>2369</v>
      </c>
      <c r="B28" s="140" t="s">
        <v>2370</v>
      </c>
      <c r="C28" s="137">
        <v>10000.0</v>
      </c>
      <c r="D28" s="58"/>
      <c r="E28" s="58"/>
      <c r="F28" s="141" t="s">
        <v>2370</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row>
    <row r="29">
      <c r="A29" s="135" t="s">
        <v>2371</v>
      </c>
      <c r="B29" s="140" t="s">
        <v>2372</v>
      </c>
      <c r="C29" s="137">
        <v>10000.0</v>
      </c>
      <c r="D29" s="58"/>
      <c r="E29" s="58"/>
      <c r="F29" s="141" t="s">
        <v>2372</v>
      </c>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row>
    <row r="30">
      <c r="A30" s="135" t="s">
        <v>2373</v>
      </c>
      <c r="B30" s="140" t="s">
        <v>2374</v>
      </c>
      <c r="C30" s="137">
        <v>10000.0</v>
      </c>
      <c r="D30" s="58"/>
      <c r="E30" s="58"/>
      <c r="F30" s="141" t="s">
        <v>2374</v>
      </c>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row>
    <row r="31">
      <c r="A31" s="135" t="s">
        <v>2375</v>
      </c>
      <c r="B31" s="140" t="s">
        <v>2376</v>
      </c>
      <c r="C31" s="137">
        <v>10000.0</v>
      </c>
      <c r="D31" s="62" t="s">
        <v>2377</v>
      </c>
      <c r="E31" s="58"/>
      <c r="F31" s="141" t="s">
        <v>2376</v>
      </c>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row>
    <row r="32">
      <c r="A32" s="135" t="s">
        <v>2378</v>
      </c>
      <c r="B32" s="140" t="s">
        <v>2379</v>
      </c>
      <c r="C32" s="137">
        <v>10000.0</v>
      </c>
      <c r="D32" s="58"/>
      <c r="E32" s="58"/>
      <c r="F32" s="141" t="s">
        <v>2379</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row>
    <row r="33">
      <c r="A33" s="135" t="s">
        <v>2380</v>
      </c>
      <c r="B33" s="140" t="s">
        <v>2381</v>
      </c>
      <c r="C33" s="137">
        <v>10000.0</v>
      </c>
      <c r="D33" s="58"/>
      <c r="E33" s="58"/>
      <c r="F33" s="141" t="s">
        <v>2381</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row>
    <row r="34">
      <c r="A34" s="135" t="s">
        <v>2382</v>
      </c>
      <c r="B34" s="142" t="s">
        <v>2383</v>
      </c>
      <c r="C34" s="137">
        <v>10000.0</v>
      </c>
      <c r="D34" s="58"/>
      <c r="E34" s="58"/>
      <c r="F34" s="143" t="s">
        <v>2383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row>
    <row r="35">
      <c r="A35" s="135" t="s">
        <v>2384</v>
      </c>
      <c r="B35" s="140" t="s">
        <v>2385</v>
      </c>
      <c r="C35" s="137">
        <v>10000.0</v>
      </c>
      <c r="D35" s="58"/>
      <c r="E35" s="58"/>
      <c r="F35" s="141" t="s">
        <v>2385</v>
      </c>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row>
    <row r="36">
      <c r="A36" s="135" t="s">
        <v>2386</v>
      </c>
      <c r="B36" s="140" t="s">
        <v>2387</v>
      </c>
      <c r="C36" s="137">
        <v>10000.0</v>
      </c>
      <c r="D36" s="58"/>
      <c r="E36" s="58"/>
      <c r="F36" s="141" t="s">
        <v>2387</v>
      </c>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row>
    <row r="37">
      <c r="A37" s="135" t="s">
        <v>2388</v>
      </c>
      <c r="B37" s="142" t="s">
        <v>2389</v>
      </c>
      <c r="C37" s="137">
        <v>10000.0</v>
      </c>
      <c r="D37" s="58"/>
      <c r="E37" s="58"/>
      <c r="F37" s="143" t="s">
        <v>2389</v>
      </c>
      <c r="G37" s="144" t="s">
        <v>2390</v>
      </c>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row>
    <row r="38">
      <c r="A38" s="135" t="s">
        <v>2391</v>
      </c>
      <c r="B38" s="140" t="s">
        <v>2392</v>
      </c>
      <c r="C38" s="137">
        <v>10000.0</v>
      </c>
      <c r="D38" s="58"/>
      <c r="E38" s="58"/>
      <c r="F38" s="141" t="s">
        <v>2392</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row>
    <row r="39">
      <c r="A39" s="135" t="s">
        <v>2393</v>
      </c>
      <c r="B39" s="142" t="s">
        <v>2394</v>
      </c>
      <c r="C39" s="137">
        <v>10000.0</v>
      </c>
      <c r="D39" s="58"/>
      <c r="E39" s="58"/>
      <c r="F39" s="143" t="s">
        <v>2394</v>
      </c>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row>
    <row r="40">
      <c r="A40" s="135" t="s">
        <v>2395</v>
      </c>
      <c r="B40" s="140" t="s">
        <v>2396</v>
      </c>
      <c r="C40" s="137">
        <v>10000.0</v>
      </c>
      <c r="D40" s="58"/>
      <c r="E40" s="58"/>
      <c r="F40" s="141" t="s">
        <v>2396</v>
      </c>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row>
    <row r="41">
      <c r="A41" s="152" t="s">
        <v>2397</v>
      </c>
      <c r="B41" s="153" t="s">
        <v>2398</v>
      </c>
      <c r="C41" s="154"/>
      <c r="D41" s="133"/>
      <c r="E41" s="133"/>
      <c r="F41" s="155" t="s">
        <v>2398</v>
      </c>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row>
    <row r="42">
      <c r="A42" s="156" t="s">
        <v>2399</v>
      </c>
      <c r="B42" s="157" t="s">
        <v>2400</v>
      </c>
      <c r="C42" s="158">
        <v>20000.0</v>
      </c>
      <c r="D42" s="58"/>
      <c r="E42" s="58"/>
      <c r="F42" s="141" t="s">
        <v>2400</v>
      </c>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row>
    <row r="43">
      <c r="A43" s="156" t="s">
        <v>2401</v>
      </c>
      <c r="B43" s="159" t="s">
        <v>2402</v>
      </c>
      <c r="C43" s="158">
        <v>20000.0</v>
      </c>
      <c r="D43" s="58"/>
      <c r="E43" s="58"/>
      <c r="F43" s="143" t="s">
        <v>2402</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row>
    <row r="44">
      <c r="A44" s="156" t="s">
        <v>2403</v>
      </c>
      <c r="B44" s="159" t="s">
        <v>2404</v>
      </c>
      <c r="C44" s="160">
        <v>20000.0</v>
      </c>
      <c r="D44" s="61"/>
      <c r="E44" s="61"/>
      <c r="F44" s="143" t="s">
        <v>2404</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row>
    <row r="45">
      <c r="A45" s="156" t="s">
        <v>2405</v>
      </c>
      <c r="B45" s="159" t="s">
        <v>2406</v>
      </c>
      <c r="C45" s="158">
        <v>20000.0</v>
      </c>
      <c r="D45" s="58"/>
      <c r="E45" s="58" t="s">
        <v>2407</v>
      </c>
      <c r="F45" s="143" t="s">
        <v>2406</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row>
    <row r="46">
      <c r="A46" s="156" t="s">
        <v>2408</v>
      </c>
      <c r="B46" s="159" t="s">
        <v>2409</v>
      </c>
      <c r="C46" s="158">
        <v>20000.0</v>
      </c>
      <c r="D46" s="58"/>
      <c r="E46" s="58"/>
      <c r="F46" s="143" t="s">
        <v>2409</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row>
    <row r="47">
      <c r="A47" s="156" t="s">
        <v>2410</v>
      </c>
      <c r="B47" s="157" t="s">
        <v>2411</v>
      </c>
      <c r="C47" s="158">
        <v>20000.0</v>
      </c>
      <c r="D47" s="58"/>
      <c r="E47" s="58"/>
      <c r="F47" s="141" t="s">
        <v>2411</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row>
    <row r="48">
      <c r="A48" s="156" t="s">
        <v>2412</v>
      </c>
      <c r="B48" s="159" t="s">
        <v>2413</v>
      </c>
      <c r="C48" s="158">
        <v>20000.0</v>
      </c>
      <c r="D48" s="58"/>
      <c r="E48" s="58"/>
      <c r="F48" s="143" t="s">
        <v>2413</v>
      </c>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row>
    <row r="49">
      <c r="A49" s="156" t="s">
        <v>2414</v>
      </c>
      <c r="B49" s="157" t="s">
        <v>2415</v>
      </c>
      <c r="C49" s="158">
        <v>20000.0</v>
      </c>
      <c r="D49" s="58"/>
      <c r="E49" s="58"/>
      <c r="F49" s="141" t="s">
        <v>2415</v>
      </c>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row>
    <row r="50">
      <c r="A50" s="156" t="s">
        <v>2416</v>
      </c>
      <c r="B50" s="157" t="s">
        <v>2417</v>
      </c>
      <c r="C50" s="158">
        <v>20000.0</v>
      </c>
      <c r="D50" s="58"/>
      <c r="E50" s="58"/>
      <c r="F50" s="141" t="s">
        <v>2417</v>
      </c>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row>
    <row r="51">
      <c r="A51" s="156" t="s">
        <v>2418</v>
      </c>
      <c r="B51" s="157" t="s">
        <v>2419</v>
      </c>
      <c r="C51" s="158">
        <v>20000.0</v>
      </c>
      <c r="D51" s="58"/>
      <c r="E51" s="58"/>
      <c r="F51" s="141" t="s">
        <v>2419</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row>
    <row r="52">
      <c r="A52" s="156" t="s">
        <v>2420</v>
      </c>
      <c r="B52" s="157" t="s">
        <v>2421</v>
      </c>
      <c r="C52" s="158">
        <v>20000.0</v>
      </c>
      <c r="D52" s="58"/>
      <c r="E52" s="58"/>
      <c r="F52" s="141" t="s">
        <v>2421</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row>
    <row r="53">
      <c r="A53" s="161" t="s">
        <v>2422</v>
      </c>
      <c r="B53" s="162" t="s">
        <v>2423</v>
      </c>
      <c r="C53" s="163"/>
      <c r="D53" s="133"/>
      <c r="E53" s="133"/>
      <c r="F53" s="164" t="s">
        <v>2423</v>
      </c>
      <c r="G53" s="165" t="s">
        <v>2424</v>
      </c>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row>
    <row r="54">
      <c r="A54" s="166" t="s">
        <v>2425</v>
      </c>
      <c r="B54" s="167" t="s">
        <v>2426</v>
      </c>
      <c r="C54" s="168">
        <v>30000.0</v>
      </c>
      <c r="D54" s="58"/>
      <c r="E54" s="58"/>
      <c r="F54" s="143" t="s">
        <v>2426</v>
      </c>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row>
    <row r="55">
      <c r="A55" s="166" t="s">
        <v>2427</v>
      </c>
      <c r="B55" s="169" t="s">
        <v>2428</v>
      </c>
      <c r="C55" s="168">
        <v>30000.0</v>
      </c>
      <c r="D55" s="58"/>
      <c r="E55" s="58"/>
      <c r="F55" s="141" t="s">
        <v>2428</v>
      </c>
      <c r="G55" s="144" t="s">
        <v>2429</v>
      </c>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row>
    <row r="56">
      <c r="A56" s="166" t="s">
        <v>2430</v>
      </c>
      <c r="B56" s="167" t="s">
        <v>2431</v>
      </c>
      <c r="C56" s="168">
        <v>30000.0</v>
      </c>
      <c r="D56" s="58"/>
      <c r="E56" s="58"/>
      <c r="F56" s="143" t="s">
        <v>2431</v>
      </c>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row>
    <row r="57">
      <c r="A57" s="166" t="s">
        <v>2432</v>
      </c>
      <c r="B57" s="167" t="s">
        <v>2433</v>
      </c>
      <c r="C57" s="168">
        <v>30000.0</v>
      </c>
      <c r="D57" s="58"/>
      <c r="E57" s="58"/>
      <c r="F57" s="143" t="s">
        <v>2433</v>
      </c>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row>
    <row r="58">
      <c r="A58" s="166" t="s">
        <v>2434</v>
      </c>
      <c r="B58" s="167" t="s">
        <v>2435</v>
      </c>
      <c r="C58" s="168">
        <v>30000.0</v>
      </c>
      <c r="D58" s="58"/>
      <c r="E58" s="58"/>
      <c r="F58" s="143" t="s">
        <v>2435</v>
      </c>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row>
    <row r="59">
      <c r="A59" s="166" t="s">
        <v>2436</v>
      </c>
      <c r="B59" s="167" t="s">
        <v>2437</v>
      </c>
      <c r="C59" s="168">
        <v>30000.0</v>
      </c>
      <c r="D59" s="58"/>
      <c r="E59" s="58"/>
      <c r="F59" s="143" t="s">
        <v>2437</v>
      </c>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row>
    <row r="60">
      <c r="A60" s="166" t="s">
        <v>2438</v>
      </c>
      <c r="B60" s="167" t="s">
        <v>2439</v>
      </c>
      <c r="C60" s="168">
        <v>30000.0</v>
      </c>
      <c r="D60" s="58"/>
      <c r="E60" s="58"/>
      <c r="F60" s="143" t="s">
        <v>2439</v>
      </c>
      <c r="G60" s="144" t="s">
        <v>2440</v>
      </c>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row>
    <row r="61">
      <c r="A61" s="166" t="s">
        <v>2441</v>
      </c>
      <c r="B61" s="167" t="s">
        <v>2442</v>
      </c>
      <c r="C61" s="168">
        <v>30000.0</v>
      </c>
      <c r="D61" s="58"/>
      <c r="E61" s="58"/>
      <c r="F61" s="143" t="s">
        <v>2442</v>
      </c>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row>
    <row r="62">
      <c r="A62" s="166" t="s">
        <v>2443</v>
      </c>
      <c r="B62" s="169" t="s">
        <v>2444</v>
      </c>
      <c r="C62" s="168">
        <v>30000.0</v>
      </c>
      <c r="D62" s="58"/>
      <c r="E62" s="58"/>
      <c r="F62" s="141" t="s">
        <v>2444</v>
      </c>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row>
    <row r="63">
      <c r="A63" s="166" t="s">
        <v>2445</v>
      </c>
      <c r="B63" s="167" t="s">
        <v>2446</v>
      </c>
      <c r="C63" s="168">
        <v>30000.0</v>
      </c>
      <c r="D63" s="58"/>
      <c r="E63" s="58"/>
      <c r="F63" s="143" t="s">
        <v>2446</v>
      </c>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row>
    <row r="64">
      <c r="A64" s="166" t="s">
        <v>2447</v>
      </c>
      <c r="B64" s="167" t="s">
        <v>2448</v>
      </c>
      <c r="C64" s="168">
        <v>30000.0</v>
      </c>
      <c r="D64" s="58"/>
      <c r="E64" s="58"/>
      <c r="F64" s="143" t="s">
        <v>2448</v>
      </c>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row>
    <row r="65">
      <c r="A65" s="166" t="s">
        <v>2449</v>
      </c>
      <c r="B65" s="167" t="s">
        <v>2450</v>
      </c>
      <c r="C65" s="170">
        <v>30000.0</v>
      </c>
      <c r="D65" s="61"/>
      <c r="E65" s="61"/>
      <c r="F65" s="143" t="s">
        <v>2450</v>
      </c>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row>
    <row r="66">
      <c r="A66" s="166" t="s">
        <v>2451</v>
      </c>
      <c r="B66" s="169" t="s">
        <v>2452</v>
      </c>
      <c r="C66" s="168">
        <v>30000.0</v>
      </c>
      <c r="D66" s="62" t="s">
        <v>2453</v>
      </c>
      <c r="E66" s="58"/>
      <c r="F66" s="141" t="s">
        <v>2452</v>
      </c>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row>
    <row r="67">
      <c r="A67" s="166" t="s">
        <v>2454</v>
      </c>
      <c r="B67" s="169" t="s">
        <v>2455</v>
      </c>
      <c r="C67" s="168">
        <v>30000.0</v>
      </c>
      <c r="D67" s="62"/>
      <c r="E67" s="62" t="s">
        <v>2456</v>
      </c>
      <c r="F67" s="141" t="s">
        <v>2455</v>
      </c>
      <c r="G67" s="144" t="s">
        <v>2457</v>
      </c>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row>
    <row r="68">
      <c r="A68" s="96" t="s">
        <v>2458</v>
      </c>
      <c r="B68" s="171" t="s">
        <v>2459</v>
      </c>
      <c r="C68" s="139">
        <v>30000.0</v>
      </c>
      <c r="D68" s="96"/>
      <c r="E68" s="96" t="s">
        <v>2460</v>
      </c>
      <c r="F68" s="171"/>
      <c r="G68" s="96"/>
      <c r="H68" s="107"/>
      <c r="I68" s="107"/>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row>
    <row r="69">
      <c r="A69" s="96" t="s">
        <v>2461</v>
      </c>
      <c r="B69" s="145" t="s">
        <v>2462</v>
      </c>
      <c r="C69" s="172">
        <v>30000.0</v>
      </c>
      <c r="D69" s="173"/>
      <c r="E69" s="173"/>
      <c r="F69" s="107"/>
      <c r="G69" s="146" t="s">
        <v>2463</v>
      </c>
      <c r="H69" s="107"/>
      <c r="I69" s="107"/>
      <c r="J69" s="107"/>
      <c r="K69" s="107"/>
      <c r="L69" s="107"/>
      <c r="M69" s="107"/>
      <c r="N69" s="107"/>
      <c r="O69" s="107"/>
      <c r="P69" s="107"/>
      <c r="Q69" s="107"/>
      <c r="R69" s="107"/>
      <c r="S69" s="107"/>
      <c r="T69" s="107"/>
      <c r="U69" s="107"/>
      <c r="V69" s="107"/>
      <c r="W69" s="107"/>
      <c r="X69" s="107"/>
      <c r="Y69" s="107"/>
      <c r="Z69" s="107"/>
      <c r="AA69" s="107"/>
      <c r="AB69" s="107"/>
      <c r="AC69" s="107"/>
      <c r="AD69" s="107"/>
      <c r="AE69" s="107"/>
      <c r="AF69" s="107"/>
      <c r="AG69" s="107"/>
    </row>
    <row r="70">
      <c r="A70" s="166" t="s">
        <v>2464</v>
      </c>
      <c r="B70" s="169" t="s">
        <v>2465</v>
      </c>
      <c r="C70" s="168">
        <v>30000.0</v>
      </c>
      <c r="D70" s="58"/>
      <c r="E70" s="58"/>
      <c r="F70" s="141" t="s">
        <v>2465</v>
      </c>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row>
    <row r="71">
      <c r="A71" s="166" t="s">
        <v>2466</v>
      </c>
      <c r="B71" s="169" t="s">
        <v>2467</v>
      </c>
      <c r="C71" s="168">
        <v>30000.0</v>
      </c>
      <c r="D71" s="58"/>
      <c r="E71" s="58"/>
      <c r="F71" s="141" t="s">
        <v>2467</v>
      </c>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row>
    <row r="72">
      <c r="A72" s="166" t="s">
        <v>2468</v>
      </c>
      <c r="B72" s="169" t="s">
        <v>2469</v>
      </c>
      <c r="C72" s="168">
        <v>30000.0</v>
      </c>
      <c r="D72" s="58"/>
      <c r="E72" s="58"/>
      <c r="F72" s="141" t="s">
        <v>2469</v>
      </c>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row>
    <row r="73">
      <c r="A73" s="96" t="s">
        <v>2470</v>
      </c>
      <c r="B73" s="107" t="s">
        <v>2471</v>
      </c>
      <c r="C73" s="139">
        <v>30000.0</v>
      </c>
      <c r="D73" s="58"/>
      <c r="E73" s="58" t="s">
        <v>2472</v>
      </c>
      <c r="F73" s="150" t="s">
        <v>2473</v>
      </c>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row>
    <row r="74">
      <c r="A74" s="96" t="s">
        <v>2474</v>
      </c>
      <c r="B74" s="107" t="s">
        <v>2475</v>
      </c>
      <c r="C74" s="139">
        <v>30000.0</v>
      </c>
      <c r="D74" s="58"/>
      <c r="E74" s="58" t="s">
        <v>2476</v>
      </c>
      <c r="F74" s="174" t="s">
        <v>2477</v>
      </c>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row>
    <row r="75">
      <c r="A75" s="96" t="s">
        <v>2478</v>
      </c>
      <c r="B75" s="96" t="s">
        <v>2479</v>
      </c>
      <c r="C75" s="139">
        <v>30000.0</v>
      </c>
      <c r="D75" s="62"/>
      <c r="E75" s="62" t="s">
        <v>2480</v>
      </c>
      <c r="F75" s="175" t="s">
        <v>2477</v>
      </c>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row>
    <row r="76">
      <c r="A76" s="96" t="s">
        <v>2481</v>
      </c>
      <c r="B76" s="145" t="s">
        <v>2482</v>
      </c>
      <c r="C76" s="139">
        <v>30000.0</v>
      </c>
      <c r="D76" s="107"/>
      <c r="E76" s="107"/>
      <c r="F76" s="107"/>
      <c r="G76" s="146" t="s">
        <v>2483</v>
      </c>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row>
    <row r="77">
      <c r="A77" s="166" t="s">
        <v>2484</v>
      </c>
      <c r="B77" s="169" t="s">
        <v>2485</v>
      </c>
      <c r="C77" s="168">
        <v>30000.0</v>
      </c>
      <c r="D77" s="58"/>
      <c r="E77" s="58"/>
      <c r="F77" s="141" t="s">
        <v>2485</v>
      </c>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row>
    <row r="78">
      <c r="A78" s="166" t="s">
        <v>2486</v>
      </c>
      <c r="B78" s="169" t="s">
        <v>2487</v>
      </c>
      <c r="C78" s="168">
        <v>30000.0</v>
      </c>
      <c r="D78" s="58"/>
      <c r="E78" s="58"/>
      <c r="F78" s="141" t="s">
        <v>2487</v>
      </c>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row>
    <row r="79">
      <c r="A79" s="166" t="s">
        <v>2488</v>
      </c>
      <c r="B79" s="169" t="s">
        <v>2489</v>
      </c>
      <c r="C79" s="168">
        <v>30000.0</v>
      </c>
      <c r="D79" s="58"/>
      <c r="E79" s="58"/>
      <c r="F79" s="141" t="s">
        <v>2489</v>
      </c>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row>
    <row r="80">
      <c r="A80" s="166" t="s">
        <v>2490</v>
      </c>
      <c r="B80" s="169" t="s">
        <v>2491</v>
      </c>
      <c r="C80" s="168">
        <v>30000.0</v>
      </c>
      <c r="D80" s="58"/>
      <c r="E80" s="58"/>
      <c r="F80" s="141" t="s">
        <v>2491</v>
      </c>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row>
    <row r="81">
      <c r="A81" s="166" t="s">
        <v>2492</v>
      </c>
      <c r="B81" s="169" t="s">
        <v>2493</v>
      </c>
      <c r="C81" s="168">
        <v>30000.0</v>
      </c>
      <c r="D81" s="58"/>
      <c r="E81" s="58"/>
      <c r="F81" s="141" t="s">
        <v>2493</v>
      </c>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row>
    <row r="82">
      <c r="A82" s="166" t="s">
        <v>2494</v>
      </c>
      <c r="B82" s="169" t="s">
        <v>2495</v>
      </c>
      <c r="C82" s="168">
        <v>30000.0</v>
      </c>
      <c r="D82" s="58"/>
      <c r="E82" s="58"/>
      <c r="F82" s="141" t="s">
        <v>2495</v>
      </c>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row>
    <row r="83">
      <c r="A83" s="166" t="s">
        <v>2496</v>
      </c>
      <c r="B83" s="169" t="s">
        <v>2497</v>
      </c>
      <c r="C83" s="168">
        <v>30000.0</v>
      </c>
      <c r="D83" s="58"/>
      <c r="E83" s="58"/>
      <c r="F83" s="141" t="s">
        <v>2497</v>
      </c>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row>
    <row r="84">
      <c r="A84" s="96" t="s">
        <v>2498</v>
      </c>
      <c r="B84" s="96" t="s">
        <v>2499</v>
      </c>
      <c r="C84" s="139">
        <v>30000.0</v>
      </c>
      <c r="D84" s="58"/>
      <c r="E84" s="58" t="s">
        <v>1061</v>
      </c>
      <c r="G84" s="144" t="s">
        <v>2500</v>
      </c>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row>
    <row r="85">
      <c r="A85" s="166" t="s">
        <v>2501</v>
      </c>
      <c r="B85" s="169" t="s">
        <v>2502</v>
      </c>
      <c r="C85" s="168">
        <v>30000.0</v>
      </c>
      <c r="D85" s="58"/>
      <c r="E85" s="58"/>
      <c r="F85" s="141" t="s">
        <v>2502</v>
      </c>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row>
    <row r="86">
      <c r="A86" s="166" t="s">
        <v>2503</v>
      </c>
      <c r="B86" s="169" t="s">
        <v>2504</v>
      </c>
      <c r="C86" s="168">
        <v>30000.0</v>
      </c>
      <c r="D86" s="58"/>
      <c r="E86" s="58"/>
      <c r="F86" s="141" t="s">
        <v>2504</v>
      </c>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row>
    <row r="87">
      <c r="A87" s="166" t="s">
        <v>2505</v>
      </c>
      <c r="B87" s="169" t="s">
        <v>2506</v>
      </c>
      <c r="C87" s="168">
        <v>30000.0</v>
      </c>
      <c r="D87" s="62"/>
      <c r="E87" s="62" t="s">
        <v>2507</v>
      </c>
      <c r="F87" s="141" t="s">
        <v>2506</v>
      </c>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row>
    <row r="88">
      <c r="A88" s="166" t="s">
        <v>2508</v>
      </c>
      <c r="B88" s="169" t="s">
        <v>2509</v>
      </c>
      <c r="C88" s="168">
        <v>30000.0</v>
      </c>
      <c r="D88" s="58"/>
      <c r="E88" s="58"/>
      <c r="F88" s="141" t="s">
        <v>2509</v>
      </c>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row>
    <row r="89">
      <c r="A89" s="166" t="s">
        <v>2510</v>
      </c>
      <c r="B89" s="169" t="s">
        <v>2511</v>
      </c>
      <c r="C89" s="168">
        <v>30000.0</v>
      </c>
      <c r="D89" s="58"/>
      <c r="E89" s="58"/>
      <c r="F89" s="141" t="s">
        <v>2511</v>
      </c>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row>
    <row r="90">
      <c r="A90" s="166" t="s">
        <v>2512</v>
      </c>
      <c r="B90" s="169" t="s">
        <v>2513</v>
      </c>
      <c r="C90" s="168">
        <v>30000.0</v>
      </c>
      <c r="D90" s="58"/>
      <c r="E90" s="58"/>
      <c r="F90" s="141" t="s">
        <v>2513</v>
      </c>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row>
    <row r="91">
      <c r="A91" s="166" t="s">
        <v>2514</v>
      </c>
      <c r="B91" s="169" t="s">
        <v>2515</v>
      </c>
      <c r="C91" s="168">
        <v>30000.0</v>
      </c>
      <c r="D91" s="58"/>
      <c r="E91" s="58"/>
      <c r="F91" s="141" t="s">
        <v>2515</v>
      </c>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row>
    <row r="92">
      <c r="A92" s="166" t="s">
        <v>2516</v>
      </c>
      <c r="B92" s="169" t="s">
        <v>2517</v>
      </c>
      <c r="C92" s="168">
        <v>30000.0</v>
      </c>
      <c r="D92" s="58"/>
      <c r="E92" s="58"/>
      <c r="F92" s="141" t="s">
        <v>2517</v>
      </c>
      <c r="G92" s="144" t="s">
        <v>2518</v>
      </c>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row>
    <row r="93">
      <c r="A93" s="166" t="s">
        <v>2519</v>
      </c>
      <c r="B93" s="169" t="s">
        <v>2520</v>
      </c>
      <c r="C93" s="168">
        <v>30000.0</v>
      </c>
      <c r="D93" s="58"/>
      <c r="E93" s="58"/>
      <c r="F93" s="141" t="s">
        <v>2520</v>
      </c>
      <c r="G93" s="144" t="s">
        <v>2521</v>
      </c>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row>
    <row r="94">
      <c r="A94" s="166" t="s">
        <v>2522</v>
      </c>
      <c r="B94" s="169" t="s">
        <v>2523</v>
      </c>
      <c r="C94" s="168">
        <v>30000.0</v>
      </c>
      <c r="D94" s="58"/>
      <c r="E94" s="58"/>
      <c r="F94" s="141" t="s">
        <v>2523</v>
      </c>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row>
    <row r="95">
      <c r="A95" s="166" t="s">
        <v>2524</v>
      </c>
      <c r="B95" s="169" t="s">
        <v>2525</v>
      </c>
      <c r="C95" s="168">
        <v>30000.0</v>
      </c>
      <c r="D95" s="58"/>
      <c r="E95" s="58"/>
      <c r="F95" s="141" t="s">
        <v>2525</v>
      </c>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row>
    <row r="96">
      <c r="A96" s="166" t="s">
        <v>2526</v>
      </c>
      <c r="B96" s="169" t="s">
        <v>2527</v>
      </c>
      <c r="C96" s="168">
        <v>30000.0</v>
      </c>
      <c r="D96" s="58"/>
      <c r="E96" s="58"/>
      <c r="F96" s="141" t="s">
        <v>2527</v>
      </c>
      <c r="G96" s="144" t="s">
        <v>2528</v>
      </c>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row>
    <row r="97">
      <c r="A97" s="166" t="s">
        <v>2529</v>
      </c>
      <c r="B97" s="169" t="s">
        <v>2530</v>
      </c>
      <c r="C97" s="168">
        <v>30000.0</v>
      </c>
      <c r="D97" s="58"/>
      <c r="E97" s="58"/>
      <c r="F97" s="141" t="s">
        <v>2530</v>
      </c>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row>
    <row r="98">
      <c r="A98" s="166" t="s">
        <v>2531</v>
      </c>
      <c r="B98" s="169" t="s">
        <v>2532</v>
      </c>
      <c r="C98" s="168">
        <v>30000.0</v>
      </c>
      <c r="D98" s="58"/>
      <c r="E98" s="58"/>
      <c r="F98" s="141" t="s">
        <v>2532</v>
      </c>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row>
    <row r="99">
      <c r="A99" s="166" t="s">
        <v>2533</v>
      </c>
      <c r="B99" s="169" t="s">
        <v>2534</v>
      </c>
      <c r="C99" s="168">
        <v>30000.0</v>
      </c>
      <c r="D99" s="58"/>
      <c r="E99" s="58"/>
      <c r="F99" s="141" t="s">
        <v>2534</v>
      </c>
      <c r="G99" s="144" t="s">
        <v>2535</v>
      </c>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row>
    <row r="100">
      <c r="A100" s="166" t="s">
        <v>2536</v>
      </c>
      <c r="B100" s="169" t="s">
        <v>2537</v>
      </c>
      <c r="C100" s="168">
        <v>30000.0</v>
      </c>
      <c r="D100" s="58"/>
      <c r="E100" s="58"/>
      <c r="F100" s="141" t="s">
        <v>2537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row>
    <row r="101">
      <c r="A101" s="166" t="s">
        <v>2538</v>
      </c>
      <c r="B101" s="169" t="s">
        <v>2539</v>
      </c>
      <c r="C101" s="168">
        <v>30000.0</v>
      </c>
      <c r="D101" s="58"/>
      <c r="E101" s="58"/>
      <c r="F101" s="141" t="s">
        <v>2539</v>
      </c>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row>
    <row r="102">
      <c r="A102" s="166" t="s">
        <v>2540</v>
      </c>
      <c r="B102" s="169" t="s">
        <v>2541</v>
      </c>
      <c r="C102" s="168">
        <v>30000.0</v>
      </c>
      <c r="D102" s="58"/>
      <c r="E102" s="58"/>
      <c r="F102" s="141" t="s">
        <v>2541</v>
      </c>
      <c r="G102" s="144" t="s">
        <v>2542</v>
      </c>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row>
    <row r="103">
      <c r="A103" s="166" t="s">
        <v>2543</v>
      </c>
      <c r="B103" s="169" t="s">
        <v>2544</v>
      </c>
      <c r="C103" s="168">
        <v>30000.0</v>
      </c>
      <c r="D103" s="58"/>
      <c r="E103" s="58"/>
      <c r="F103" s="141" t="s">
        <v>2544</v>
      </c>
      <c r="G103" s="144" t="s">
        <v>2545</v>
      </c>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row>
    <row r="104">
      <c r="A104" s="166" t="s">
        <v>2546</v>
      </c>
      <c r="B104" s="169" t="s">
        <v>2547</v>
      </c>
      <c r="C104" s="168">
        <v>30000.0</v>
      </c>
      <c r="D104" s="58"/>
      <c r="E104" s="58"/>
      <c r="F104" s="141" t="s">
        <v>2547</v>
      </c>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row>
    <row r="105">
      <c r="A105" s="166" t="s">
        <v>2548</v>
      </c>
      <c r="B105" s="169" t="s">
        <v>2549</v>
      </c>
      <c r="C105" s="168">
        <v>30000.0</v>
      </c>
      <c r="D105" s="58"/>
      <c r="E105" s="58"/>
      <c r="F105" s="141" t="s">
        <v>2549</v>
      </c>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row>
    <row r="106">
      <c r="A106" s="166" t="s">
        <v>2550</v>
      </c>
      <c r="B106" s="169" t="s">
        <v>2551</v>
      </c>
      <c r="C106" s="168">
        <v>30000.0</v>
      </c>
      <c r="D106" s="58"/>
      <c r="E106" s="58"/>
      <c r="F106" s="141" t="s">
        <v>2551</v>
      </c>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row>
    <row r="107">
      <c r="A107" s="166" t="s">
        <v>2552</v>
      </c>
      <c r="B107" s="169" t="s">
        <v>2553</v>
      </c>
      <c r="C107" s="168">
        <v>30000.0</v>
      </c>
      <c r="D107" s="58"/>
      <c r="E107" s="58"/>
      <c r="F107" s="141" t="s">
        <v>2553</v>
      </c>
      <c r="G107" s="144" t="s">
        <v>2554</v>
      </c>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row>
    <row r="108">
      <c r="A108" s="166" t="s">
        <v>2555</v>
      </c>
      <c r="B108" s="169" t="s">
        <v>2556</v>
      </c>
      <c r="C108" s="168">
        <v>30000.0</v>
      </c>
      <c r="D108" s="58"/>
      <c r="E108" s="58"/>
      <c r="F108" s="141" t="s">
        <v>2556</v>
      </c>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row>
    <row r="109">
      <c r="A109" s="166" t="s">
        <v>2557</v>
      </c>
      <c r="B109" s="169" t="s">
        <v>2558</v>
      </c>
      <c r="C109" s="168">
        <v>30000.0</v>
      </c>
      <c r="D109" s="58"/>
      <c r="E109" s="58"/>
      <c r="F109" s="141" t="s">
        <v>2558</v>
      </c>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row>
    <row r="110">
      <c r="A110" s="166" t="s">
        <v>2559</v>
      </c>
      <c r="B110" s="169" t="s">
        <v>2560</v>
      </c>
      <c r="C110" s="168">
        <v>30000.0</v>
      </c>
      <c r="D110" s="58"/>
      <c r="E110" s="58"/>
      <c r="F110" s="141" t="s">
        <v>2560</v>
      </c>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row>
    <row r="111">
      <c r="A111" s="166" t="s">
        <v>2561</v>
      </c>
      <c r="B111" s="169" t="s">
        <v>2562</v>
      </c>
      <c r="C111" s="168">
        <v>30000.0</v>
      </c>
      <c r="D111" s="58"/>
      <c r="E111" s="58"/>
      <c r="F111" s="141" t="s">
        <v>2562</v>
      </c>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row>
    <row r="112">
      <c r="A112" s="166" t="s">
        <v>2563</v>
      </c>
      <c r="B112" s="169" t="s">
        <v>2564</v>
      </c>
      <c r="C112" s="168">
        <v>30000.0</v>
      </c>
      <c r="D112" s="58"/>
      <c r="E112" s="58"/>
      <c r="F112" s="141" t="s">
        <v>2564</v>
      </c>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row>
    <row r="113">
      <c r="A113" s="166" t="s">
        <v>2565</v>
      </c>
      <c r="B113" s="169" t="s">
        <v>2566</v>
      </c>
      <c r="C113" s="168">
        <v>30000.0</v>
      </c>
      <c r="D113" s="58"/>
      <c r="E113" s="58"/>
      <c r="F113" s="141" t="s">
        <v>2566</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row>
    <row r="114">
      <c r="A114" s="166" t="s">
        <v>2567</v>
      </c>
      <c r="B114" s="169" t="s">
        <v>2568</v>
      </c>
      <c r="C114" s="168">
        <v>30000.0</v>
      </c>
      <c r="D114" s="58"/>
      <c r="E114" s="58"/>
      <c r="F114" s="141" t="s">
        <v>2568</v>
      </c>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row>
    <row r="115">
      <c r="A115" s="166" t="s">
        <v>2569</v>
      </c>
      <c r="B115" s="169" t="s">
        <v>2570</v>
      </c>
      <c r="C115" s="168">
        <v>30000.0</v>
      </c>
      <c r="D115" s="58"/>
      <c r="E115" s="58"/>
      <c r="F115" s="141" t="s">
        <v>2570</v>
      </c>
      <c r="G115" s="144" t="s">
        <v>2571</v>
      </c>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row>
    <row r="116">
      <c r="A116" s="166" t="s">
        <v>2572</v>
      </c>
      <c r="B116" s="169" t="s">
        <v>2573</v>
      </c>
      <c r="C116" s="168">
        <v>30000.0</v>
      </c>
      <c r="D116" s="58"/>
      <c r="E116" s="58"/>
      <c r="F116" s="141" t="s">
        <v>2573</v>
      </c>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row>
    <row r="117">
      <c r="A117" s="166" t="s">
        <v>2574</v>
      </c>
      <c r="B117" s="169" t="s">
        <v>2575</v>
      </c>
      <c r="C117" s="168">
        <v>30000.0</v>
      </c>
      <c r="D117" s="58"/>
      <c r="E117" s="58"/>
      <c r="F117" s="141" t="s">
        <v>2575</v>
      </c>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row>
    <row r="118">
      <c r="A118" s="166" t="s">
        <v>2576</v>
      </c>
      <c r="B118" s="169" t="s">
        <v>2577</v>
      </c>
      <c r="C118" s="168">
        <v>30000.0</v>
      </c>
      <c r="D118" s="58"/>
      <c r="E118" s="58"/>
      <c r="F118" s="141" t="s">
        <v>2577</v>
      </c>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row>
    <row r="119">
      <c r="A119" s="166" t="s">
        <v>2578</v>
      </c>
      <c r="B119" s="169" t="s">
        <v>2579</v>
      </c>
      <c r="C119" s="168">
        <v>30000.0</v>
      </c>
      <c r="D119" s="58"/>
      <c r="E119" s="58"/>
      <c r="F119" s="141" t="s">
        <v>2579</v>
      </c>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row>
    <row r="120">
      <c r="A120" s="166" t="s">
        <v>2580</v>
      </c>
      <c r="B120" s="169" t="s">
        <v>2581</v>
      </c>
      <c r="C120" s="168">
        <v>30000.0</v>
      </c>
      <c r="D120" s="58"/>
      <c r="E120" s="58"/>
      <c r="F120" s="141" t="s">
        <v>2581</v>
      </c>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row>
    <row r="121">
      <c r="A121" s="166" t="s">
        <v>2582</v>
      </c>
      <c r="B121" s="169" t="s">
        <v>2583</v>
      </c>
      <c r="C121" s="168">
        <v>30000.0</v>
      </c>
      <c r="D121" s="58"/>
      <c r="E121" s="58"/>
      <c r="F121" s="141" t="s">
        <v>2583</v>
      </c>
      <c r="G121" s="144" t="s">
        <v>2584</v>
      </c>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row>
    <row r="122">
      <c r="A122" s="166" t="s">
        <v>2585</v>
      </c>
      <c r="B122" s="169" t="s">
        <v>2586</v>
      </c>
      <c r="C122" s="168">
        <v>30000.0</v>
      </c>
      <c r="D122" s="58"/>
      <c r="E122" s="58"/>
      <c r="F122" s="141" t="s">
        <v>2586</v>
      </c>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row>
    <row r="123">
      <c r="A123" s="166" t="s">
        <v>2587</v>
      </c>
      <c r="B123" s="169" t="s">
        <v>2588</v>
      </c>
      <c r="C123" s="168">
        <v>30000.0</v>
      </c>
      <c r="D123" s="62"/>
      <c r="E123" s="62" t="s">
        <v>2589</v>
      </c>
      <c r="F123" s="141" t="s">
        <v>2588</v>
      </c>
      <c r="G123" s="144" t="s">
        <v>2590</v>
      </c>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row>
    <row r="124">
      <c r="A124" s="166" t="s">
        <v>2591</v>
      </c>
      <c r="B124" s="169" t="s">
        <v>2592</v>
      </c>
      <c r="C124" s="168">
        <v>30000.0</v>
      </c>
      <c r="D124" s="58"/>
      <c r="E124" s="58"/>
      <c r="F124" s="141" t="s">
        <v>2592</v>
      </c>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row>
    <row r="125">
      <c r="A125" s="166" t="s">
        <v>2593</v>
      </c>
      <c r="B125" s="169" t="s">
        <v>2594</v>
      </c>
      <c r="C125" s="168">
        <v>30000.0</v>
      </c>
      <c r="D125" s="58"/>
      <c r="E125" s="58"/>
      <c r="F125" s="141" t="s">
        <v>2594</v>
      </c>
      <c r="G125" s="144" t="s">
        <v>2595</v>
      </c>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row>
    <row r="126">
      <c r="A126" s="96" t="s">
        <v>2596</v>
      </c>
      <c r="B126" s="107" t="s">
        <v>2597</v>
      </c>
      <c r="C126" s="139">
        <v>30000.0</v>
      </c>
      <c r="D126" s="58"/>
      <c r="E126" s="58"/>
      <c r="F126" s="150" t="s">
        <v>2598</v>
      </c>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row>
    <row r="127">
      <c r="A127" s="166" t="s">
        <v>2599</v>
      </c>
      <c r="B127" s="169" t="s">
        <v>2600</v>
      </c>
      <c r="C127" s="168">
        <v>30000.0</v>
      </c>
      <c r="D127" s="58"/>
      <c r="E127" s="58"/>
      <c r="F127" s="141" t="s">
        <v>2600</v>
      </c>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row>
    <row r="128">
      <c r="A128" s="166" t="s">
        <v>2601</v>
      </c>
      <c r="B128" s="169" t="s">
        <v>2602</v>
      </c>
      <c r="C128" s="168">
        <v>30000.0</v>
      </c>
      <c r="D128" s="58"/>
      <c r="E128" s="58"/>
      <c r="F128" s="141" t="s">
        <v>2602</v>
      </c>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row>
    <row r="129">
      <c r="A129" s="166" t="s">
        <v>2603</v>
      </c>
      <c r="B129" s="169" t="s">
        <v>2604</v>
      </c>
      <c r="C129" s="168">
        <v>30000.0</v>
      </c>
      <c r="D129" s="58"/>
      <c r="E129" s="58"/>
      <c r="F129" s="141" t="s">
        <v>2604</v>
      </c>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row>
    <row r="130">
      <c r="A130" s="166" t="s">
        <v>2605</v>
      </c>
      <c r="B130" s="169" t="s">
        <v>2606</v>
      </c>
      <c r="C130" s="168">
        <v>30000.0</v>
      </c>
      <c r="D130" s="58"/>
      <c r="E130" s="58"/>
      <c r="F130" s="141" t="s">
        <v>2606</v>
      </c>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row>
    <row r="131">
      <c r="A131" s="166" t="s">
        <v>2607</v>
      </c>
      <c r="B131" s="169" t="s">
        <v>2608</v>
      </c>
      <c r="C131" s="168">
        <v>30000.0</v>
      </c>
      <c r="D131" s="58"/>
      <c r="E131" s="58"/>
      <c r="F131" s="141" t="s">
        <v>2608</v>
      </c>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row>
    <row r="132">
      <c r="A132" s="166" t="s">
        <v>2609</v>
      </c>
      <c r="B132" s="169" t="s">
        <v>2610</v>
      </c>
      <c r="C132" s="168">
        <v>30000.0</v>
      </c>
      <c r="D132" s="58"/>
      <c r="E132" s="58"/>
      <c r="F132" s="141" t="s">
        <v>2610</v>
      </c>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row>
    <row r="133">
      <c r="A133" s="166" t="s">
        <v>2611</v>
      </c>
      <c r="B133" s="169" t="s">
        <v>2612</v>
      </c>
      <c r="C133" s="168">
        <v>30000.0</v>
      </c>
      <c r="D133" s="58"/>
      <c r="E133" s="58"/>
      <c r="F133" s="141" t="s">
        <v>2612</v>
      </c>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row>
    <row r="134">
      <c r="A134" s="166" t="s">
        <v>2613</v>
      </c>
      <c r="B134" s="169" t="s">
        <v>2614</v>
      </c>
      <c r="C134" s="168">
        <v>30000.0</v>
      </c>
      <c r="D134" s="58"/>
      <c r="E134" s="58"/>
      <c r="F134" s="141" t="s">
        <v>2614</v>
      </c>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row>
    <row r="135">
      <c r="A135" s="166" t="s">
        <v>2615</v>
      </c>
      <c r="B135" s="169" t="s">
        <v>2616</v>
      </c>
      <c r="C135" s="168">
        <v>30000.0</v>
      </c>
      <c r="D135" s="58"/>
      <c r="E135" s="58"/>
      <c r="F135" s="141" t="s">
        <v>2616</v>
      </c>
      <c r="G135" s="144" t="s">
        <v>2617</v>
      </c>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row>
    <row r="136">
      <c r="A136" s="166" t="s">
        <v>2618</v>
      </c>
      <c r="B136" s="169" t="s">
        <v>2619</v>
      </c>
      <c r="C136" s="168">
        <v>30000.0</v>
      </c>
      <c r="D136" s="58"/>
      <c r="E136" s="58"/>
      <c r="F136" s="141" t="s">
        <v>2619</v>
      </c>
      <c r="G136" s="144" t="s">
        <v>2620</v>
      </c>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row>
    <row r="137">
      <c r="A137" s="166" t="s">
        <v>2621</v>
      </c>
      <c r="B137" s="169" t="s">
        <v>2622</v>
      </c>
      <c r="C137" s="168">
        <v>30000.0</v>
      </c>
      <c r="D137" s="58"/>
      <c r="E137" s="58"/>
      <c r="F137" s="141" t="s">
        <v>2622</v>
      </c>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row>
    <row r="138">
      <c r="A138" s="166" t="s">
        <v>2623</v>
      </c>
      <c r="B138" s="169" t="s">
        <v>2624</v>
      </c>
      <c r="C138" s="168">
        <v>30000.0</v>
      </c>
      <c r="D138" s="58"/>
      <c r="E138" s="58"/>
      <c r="F138" s="141" t="s">
        <v>2624</v>
      </c>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row>
    <row r="139">
      <c r="A139" s="166" t="s">
        <v>2625</v>
      </c>
      <c r="B139" s="169" t="s">
        <v>2626</v>
      </c>
      <c r="C139" s="168">
        <v>30000.0</v>
      </c>
      <c r="D139" s="58"/>
      <c r="E139" s="58"/>
      <c r="F139" s="141" t="s">
        <v>2626</v>
      </c>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row>
    <row r="140">
      <c r="A140" s="166" t="s">
        <v>2627</v>
      </c>
      <c r="B140" s="169" t="s">
        <v>2628</v>
      </c>
      <c r="C140" s="168">
        <v>30000.0</v>
      </c>
      <c r="D140" s="58"/>
      <c r="E140" s="58"/>
      <c r="F140" s="141" t="s">
        <v>2628</v>
      </c>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row>
    <row r="141">
      <c r="A141" s="166" t="s">
        <v>2629</v>
      </c>
      <c r="B141" s="169" t="s">
        <v>2630</v>
      </c>
      <c r="C141" s="168">
        <v>30000.0</v>
      </c>
      <c r="D141" s="58"/>
      <c r="E141" s="58"/>
      <c r="F141" s="141" t="s">
        <v>2630</v>
      </c>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row>
    <row r="142">
      <c r="A142" s="166" t="s">
        <v>2631</v>
      </c>
      <c r="B142" s="169" t="s">
        <v>2632</v>
      </c>
      <c r="C142" s="168">
        <v>30000.0</v>
      </c>
      <c r="D142" s="58"/>
      <c r="E142" s="58"/>
      <c r="F142" s="141" t="s">
        <v>2632</v>
      </c>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row>
    <row r="143">
      <c r="A143" s="176" t="s">
        <v>2633</v>
      </c>
      <c r="B143" s="177" t="s">
        <v>2634</v>
      </c>
      <c r="C143" s="178"/>
      <c r="D143" s="133"/>
      <c r="E143" s="133"/>
      <c r="F143" s="164" t="s">
        <v>2634</v>
      </c>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row>
    <row r="144">
      <c r="A144" s="179" t="s">
        <v>2635</v>
      </c>
      <c r="B144" s="180" t="s">
        <v>2636</v>
      </c>
      <c r="C144" s="181">
        <v>40000.0</v>
      </c>
      <c r="D144" s="58"/>
      <c r="E144" s="58"/>
      <c r="F144" s="141" t="s">
        <v>2636</v>
      </c>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row>
    <row r="145">
      <c r="A145" s="179" t="s">
        <v>2637</v>
      </c>
      <c r="B145" s="180" t="s">
        <v>2638</v>
      </c>
      <c r="C145" s="181">
        <v>40000.0</v>
      </c>
      <c r="D145" s="58"/>
      <c r="E145" s="58"/>
      <c r="F145" s="141" t="s">
        <v>2638</v>
      </c>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row>
    <row r="146">
      <c r="A146" s="96" t="s">
        <v>2639</v>
      </c>
      <c r="B146" s="107" t="s">
        <v>2640</v>
      </c>
      <c r="C146" s="139">
        <v>40000.0</v>
      </c>
      <c r="D146" s="62" t="s">
        <v>2641</v>
      </c>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row>
    <row r="147">
      <c r="A147" s="96" t="s">
        <v>2642</v>
      </c>
      <c r="B147" s="107" t="s">
        <v>2643</v>
      </c>
      <c r="C147" s="139">
        <v>40000.0</v>
      </c>
      <c r="D147" s="62" t="s">
        <v>2641</v>
      </c>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row>
    <row r="148">
      <c r="A148" s="179" t="s">
        <v>2644</v>
      </c>
      <c r="B148" s="180" t="s">
        <v>2645</v>
      </c>
      <c r="C148" s="181">
        <v>40000.0</v>
      </c>
      <c r="D148" s="62" t="s">
        <v>2641</v>
      </c>
      <c r="E148" s="58"/>
      <c r="F148" s="141" t="s">
        <v>2645</v>
      </c>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row>
    <row r="149">
      <c r="A149" s="96" t="s">
        <v>2646</v>
      </c>
      <c r="B149" s="145" t="s">
        <v>2647</v>
      </c>
      <c r="C149" s="139">
        <v>40000.0</v>
      </c>
      <c r="D149" s="107"/>
      <c r="E149" s="107"/>
      <c r="F149" s="107"/>
      <c r="G149" s="146" t="s">
        <v>2648</v>
      </c>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row>
    <row r="150">
      <c r="A150" s="96" t="s">
        <v>2649</v>
      </c>
      <c r="B150" s="96" t="s">
        <v>2650</v>
      </c>
      <c r="C150" s="139">
        <v>40000.0</v>
      </c>
      <c r="D150" s="62"/>
      <c r="E150" s="62" t="s">
        <v>2651</v>
      </c>
      <c r="F150" s="150"/>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row>
    <row r="151">
      <c r="A151" s="179" t="s">
        <v>2652</v>
      </c>
      <c r="B151" s="180" t="s">
        <v>2653</v>
      </c>
      <c r="C151" s="181">
        <v>40000.0</v>
      </c>
      <c r="D151" s="58"/>
      <c r="E151" s="58"/>
      <c r="F151" s="141" t="s">
        <v>2653</v>
      </c>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row>
    <row r="152">
      <c r="A152" s="179" t="s">
        <v>2654</v>
      </c>
      <c r="B152" s="180" t="s">
        <v>2655</v>
      </c>
      <c r="C152" s="181">
        <v>40000.0</v>
      </c>
      <c r="D152" s="58"/>
      <c r="E152" s="58"/>
      <c r="F152" s="141" t="s">
        <v>2655</v>
      </c>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row>
    <row r="153">
      <c r="A153" s="179" t="s">
        <v>2656</v>
      </c>
      <c r="B153" s="180" t="s">
        <v>2657</v>
      </c>
      <c r="C153" s="181">
        <v>40000.0</v>
      </c>
      <c r="D153" s="62"/>
      <c r="E153" s="62" t="s">
        <v>2658</v>
      </c>
      <c r="F153" s="141" t="s">
        <v>2657</v>
      </c>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row>
    <row r="154">
      <c r="A154" s="179" t="s">
        <v>2659</v>
      </c>
      <c r="B154" s="180" t="s">
        <v>2660</v>
      </c>
      <c r="C154" s="181">
        <v>40000.0</v>
      </c>
      <c r="D154" s="58"/>
      <c r="E154" s="58"/>
      <c r="F154" s="141" t="s">
        <v>2660</v>
      </c>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row>
    <row r="155">
      <c r="A155" s="179" t="s">
        <v>2661</v>
      </c>
      <c r="B155" s="180" t="s">
        <v>2662</v>
      </c>
      <c r="C155" s="181">
        <v>40000.0</v>
      </c>
      <c r="D155" s="58"/>
      <c r="E155" s="58"/>
      <c r="F155" s="141" t="s">
        <v>2662</v>
      </c>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row>
    <row r="156">
      <c r="A156" s="96" t="s">
        <v>2663</v>
      </c>
      <c r="B156" s="107" t="s">
        <v>2664</v>
      </c>
      <c r="C156" s="139">
        <v>40000.0</v>
      </c>
      <c r="D156" s="62" t="s">
        <v>2665</v>
      </c>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row>
    <row r="157">
      <c r="A157" s="179" t="s">
        <v>2666</v>
      </c>
      <c r="B157" s="180" t="s">
        <v>2667</v>
      </c>
      <c r="C157" s="181">
        <v>40000.0</v>
      </c>
      <c r="D157" s="62" t="s">
        <v>2641</v>
      </c>
      <c r="E157" s="58"/>
      <c r="F157" s="141" t="s">
        <v>2667</v>
      </c>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row>
    <row r="158">
      <c r="A158" s="179" t="s">
        <v>2668</v>
      </c>
      <c r="B158" s="180" t="s">
        <v>2669</v>
      </c>
      <c r="C158" s="181">
        <v>40000.0</v>
      </c>
      <c r="D158" s="58"/>
      <c r="E158" s="58"/>
      <c r="F158" s="141" t="s">
        <v>2669</v>
      </c>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row>
    <row r="159">
      <c r="A159" s="179" t="s">
        <v>2670</v>
      </c>
      <c r="B159" s="180" t="s">
        <v>2671</v>
      </c>
      <c r="C159" s="181">
        <v>40000.0</v>
      </c>
      <c r="D159" s="62" t="s">
        <v>2672</v>
      </c>
      <c r="E159" s="58"/>
      <c r="F159" s="141" t="s">
        <v>2671</v>
      </c>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row>
    <row r="160">
      <c r="A160" s="179" t="s">
        <v>2673</v>
      </c>
      <c r="B160" s="180" t="s">
        <v>2674</v>
      </c>
      <c r="C160" s="181">
        <v>40000.0</v>
      </c>
      <c r="D160" s="58"/>
      <c r="E160" s="58"/>
      <c r="F160" s="141" t="s">
        <v>2674</v>
      </c>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row>
    <row r="161">
      <c r="A161" s="179" t="s">
        <v>2675</v>
      </c>
      <c r="B161" s="180" t="s">
        <v>2676</v>
      </c>
      <c r="C161" s="181">
        <v>40000.0</v>
      </c>
      <c r="D161" s="58"/>
      <c r="E161" s="58"/>
      <c r="F161" s="141" t="s">
        <v>2676</v>
      </c>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row>
    <row r="162">
      <c r="A162" s="179" t="s">
        <v>2677</v>
      </c>
      <c r="B162" s="180" t="s">
        <v>2678</v>
      </c>
      <c r="C162" s="181">
        <v>40000.0</v>
      </c>
      <c r="D162" s="58"/>
      <c r="E162" s="58"/>
      <c r="F162" s="141" t="s">
        <v>2678</v>
      </c>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row>
    <row r="163">
      <c r="A163" s="179" t="s">
        <v>2679</v>
      </c>
      <c r="B163" s="180" t="s">
        <v>2680</v>
      </c>
      <c r="C163" s="181">
        <v>40000.0</v>
      </c>
      <c r="D163" s="58"/>
      <c r="E163" s="58"/>
      <c r="F163" s="141" t="s">
        <v>2680</v>
      </c>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row>
    <row r="164">
      <c r="A164" s="179" t="s">
        <v>2681</v>
      </c>
      <c r="B164" s="180" t="s">
        <v>2682</v>
      </c>
      <c r="C164" s="181">
        <v>40000.0</v>
      </c>
      <c r="D164" s="58"/>
      <c r="E164" s="58"/>
      <c r="F164" s="141" t="s">
        <v>2682</v>
      </c>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row>
    <row r="165">
      <c r="A165" s="179" t="s">
        <v>2683</v>
      </c>
      <c r="B165" s="180" t="s">
        <v>2684</v>
      </c>
      <c r="C165" s="181">
        <v>40000.0</v>
      </c>
      <c r="D165" s="58"/>
      <c r="E165" s="58"/>
      <c r="F165" s="141" t="s">
        <v>2684</v>
      </c>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row>
    <row r="166">
      <c r="A166" s="179" t="s">
        <v>2685</v>
      </c>
      <c r="B166" s="180" t="s">
        <v>2686</v>
      </c>
      <c r="C166" s="181">
        <v>40000.0</v>
      </c>
      <c r="D166" s="58"/>
      <c r="E166" s="58"/>
      <c r="F166" s="141" t="s">
        <v>2686</v>
      </c>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row>
    <row r="167">
      <c r="A167" s="179" t="s">
        <v>2687</v>
      </c>
      <c r="B167" s="180" t="s">
        <v>2688</v>
      </c>
      <c r="C167" s="181">
        <v>40000.0</v>
      </c>
      <c r="D167" s="58"/>
      <c r="E167" s="58"/>
      <c r="F167" s="141" t="s">
        <v>2688</v>
      </c>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row>
    <row r="168">
      <c r="A168" s="179" t="s">
        <v>2689</v>
      </c>
      <c r="B168" s="180" t="s">
        <v>2690</v>
      </c>
      <c r="C168" s="181">
        <v>40000.0</v>
      </c>
      <c r="D168" s="62" t="s">
        <v>2641</v>
      </c>
      <c r="E168" s="58"/>
      <c r="F168" s="141" t="s">
        <v>2690</v>
      </c>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row>
    <row r="169">
      <c r="A169" s="179" t="s">
        <v>2691</v>
      </c>
      <c r="B169" s="180" t="s">
        <v>2692</v>
      </c>
      <c r="C169" s="181">
        <v>40000.0</v>
      </c>
      <c r="D169" s="58"/>
      <c r="E169" s="58"/>
      <c r="F169" s="141" t="s">
        <v>2692</v>
      </c>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row>
    <row r="170">
      <c r="A170" s="179" t="s">
        <v>2693</v>
      </c>
      <c r="B170" s="180" t="s">
        <v>2694</v>
      </c>
      <c r="C170" s="181">
        <v>40000.0</v>
      </c>
      <c r="D170" s="58"/>
      <c r="E170" s="58"/>
      <c r="F170" s="141" t="s">
        <v>2694</v>
      </c>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row>
    <row r="171">
      <c r="A171" s="179" t="s">
        <v>2695</v>
      </c>
      <c r="B171" s="180" t="s">
        <v>2696</v>
      </c>
      <c r="C171" s="181">
        <v>40000.0</v>
      </c>
      <c r="D171" s="58"/>
      <c r="E171" s="58"/>
      <c r="F171" s="141" t="s">
        <v>2696</v>
      </c>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row>
    <row r="172">
      <c r="A172" s="179" t="s">
        <v>2697</v>
      </c>
      <c r="B172" s="180" t="s">
        <v>2698</v>
      </c>
      <c r="C172" s="181">
        <v>40000.0</v>
      </c>
      <c r="D172" s="58"/>
      <c r="E172" s="58"/>
      <c r="F172" s="141" t="s">
        <v>2698</v>
      </c>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row>
    <row r="173">
      <c r="A173" s="96" t="s">
        <v>2699</v>
      </c>
      <c r="B173" s="107" t="s">
        <v>2700</v>
      </c>
      <c r="C173" s="139">
        <v>40000.0</v>
      </c>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row>
    <row r="174">
      <c r="A174" s="96" t="s">
        <v>2701</v>
      </c>
      <c r="B174" s="107" t="s">
        <v>2702</v>
      </c>
      <c r="C174" s="139">
        <v>40000.0</v>
      </c>
      <c r="D174" s="58"/>
      <c r="E174" s="58"/>
      <c r="F174" s="150" t="s">
        <v>2703</v>
      </c>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row>
    <row r="175">
      <c r="A175" s="179" t="s">
        <v>2704</v>
      </c>
      <c r="B175" s="180" t="s">
        <v>2641</v>
      </c>
      <c r="C175" s="181">
        <v>40000.0</v>
      </c>
      <c r="D175" s="58"/>
      <c r="E175" s="58"/>
      <c r="F175" s="141" t="s">
        <v>2641</v>
      </c>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row>
    <row r="176">
      <c r="A176" s="179" t="s">
        <v>2705</v>
      </c>
      <c r="B176" s="180" t="s">
        <v>2706</v>
      </c>
      <c r="C176" s="181">
        <v>40000.0</v>
      </c>
      <c r="D176" s="58"/>
      <c r="E176" s="58"/>
      <c r="F176" s="141" t="s">
        <v>2706</v>
      </c>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row>
    <row r="177">
      <c r="A177" s="179" t="s">
        <v>2707</v>
      </c>
      <c r="B177" s="180" t="s">
        <v>2708</v>
      </c>
      <c r="C177" s="181">
        <v>40000.0</v>
      </c>
      <c r="D177" s="58"/>
      <c r="E177" s="58"/>
      <c r="F177" s="141" t="s">
        <v>2708</v>
      </c>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row>
    <row r="178">
      <c r="A178" s="179" t="s">
        <v>2709</v>
      </c>
      <c r="B178" s="180" t="s">
        <v>2710</v>
      </c>
      <c r="C178" s="181">
        <v>40000.0</v>
      </c>
      <c r="D178" s="58"/>
      <c r="E178" s="58"/>
      <c r="F178" s="141" t="s">
        <v>2710</v>
      </c>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row>
    <row r="179">
      <c r="A179" s="179" t="s">
        <v>2711</v>
      </c>
      <c r="B179" s="180" t="s">
        <v>2712</v>
      </c>
      <c r="C179" s="181">
        <v>40000.0</v>
      </c>
      <c r="D179" s="58"/>
      <c r="E179" s="58"/>
      <c r="F179" s="141" t="s">
        <v>2712</v>
      </c>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row>
    <row r="180">
      <c r="A180" s="179" t="s">
        <v>2713</v>
      </c>
      <c r="B180" s="180" t="s">
        <v>2714</v>
      </c>
      <c r="C180" s="181">
        <v>40000.0</v>
      </c>
      <c r="D180" s="62"/>
      <c r="E180" s="62" t="s">
        <v>2715</v>
      </c>
      <c r="F180" s="141" t="s">
        <v>2714</v>
      </c>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row>
    <row r="181">
      <c r="A181" s="96" t="s">
        <v>2716</v>
      </c>
      <c r="B181" s="96" t="s">
        <v>2717</v>
      </c>
      <c r="C181" s="139">
        <v>40000.0</v>
      </c>
      <c r="D181" s="62"/>
      <c r="E181" s="62" t="s">
        <v>2718</v>
      </c>
      <c r="F181" s="62"/>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row>
    <row r="182">
      <c r="A182" s="182" t="s">
        <v>2719</v>
      </c>
      <c r="B182" s="183" t="s">
        <v>2720</v>
      </c>
      <c r="C182" s="184"/>
      <c r="D182" s="133"/>
      <c r="E182" s="133"/>
      <c r="F182" s="164" t="s">
        <v>2720</v>
      </c>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row>
    <row r="183">
      <c r="A183" s="91" t="s">
        <v>2721</v>
      </c>
      <c r="B183" s="185" t="s">
        <v>2722</v>
      </c>
      <c r="C183" s="186">
        <v>100000.0</v>
      </c>
      <c r="D183" s="58"/>
      <c r="E183" s="58"/>
      <c r="F183" s="141" t="s">
        <v>2722</v>
      </c>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row>
    <row r="184">
      <c r="A184" s="91" t="s">
        <v>2723</v>
      </c>
      <c r="B184" s="185" t="s">
        <v>2724</v>
      </c>
      <c r="C184" s="186">
        <v>100000.0</v>
      </c>
      <c r="D184" s="58"/>
      <c r="E184" s="58"/>
      <c r="F184" s="141" t="s">
        <v>2724</v>
      </c>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row>
    <row r="185">
      <c r="A185" s="91" t="s">
        <v>2725</v>
      </c>
      <c r="B185" s="185" t="s">
        <v>2726</v>
      </c>
      <c r="C185" s="186">
        <v>100000.0</v>
      </c>
      <c r="D185" s="62"/>
      <c r="E185" s="62" t="s">
        <v>2727</v>
      </c>
      <c r="F185" s="141" t="s">
        <v>2726</v>
      </c>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row>
    <row r="186">
      <c r="A186" s="91" t="s">
        <v>2728</v>
      </c>
      <c r="B186" s="185" t="s">
        <v>2729</v>
      </c>
      <c r="C186" s="186">
        <v>100000.0</v>
      </c>
      <c r="D186" s="58"/>
      <c r="E186" s="58"/>
      <c r="F186" s="141" t="s">
        <v>2729</v>
      </c>
      <c r="G186" s="144" t="s">
        <v>2730</v>
      </c>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row>
    <row r="187">
      <c r="A187" s="91" t="s">
        <v>2731</v>
      </c>
      <c r="B187" s="185" t="s">
        <v>2732</v>
      </c>
      <c r="C187" s="186">
        <v>100000.0</v>
      </c>
      <c r="D187" s="58"/>
      <c r="E187" s="58"/>
      <c r="F187" s="141" t="s">
        <v>2732</v>
      </c>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row>
    <row r="188">
      <c r="A188" s="91" t="s">
        <v>2733</v>
      </c>
      <c r="B188" s="185" t="s">
        <v>2734</v>
      </c>
      <c r="C188" s="186">
        <v>100000.0</v>
      </c>
      <c r="D188" s="58"/>
      <c r="E188" s="58"/>
      <c r="F188" s="141" t="s">
        <v>2734</v>
      </c>
      <c r="G188" s="144" t="s">
        <v>2735</v>
      </c>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row>
    <row r="189">
      <c r="A189" s="91" t="s">
        <v>2736</v>
      </c>
      <c r="B189" s="185" t="s">
        <v>2737</v>
      </c>
      <c r="C189" s="186">
        <v>100000.0</v>
      </c>
      <c r="D189" s="58"/>
      <c r="E189" s="58"/>
      <c r="F189" s="141" t="s">
        <v>2737</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row>
    <row r="190">
      <c r="A190" s="91" t="s">
        <v>2738</v>
      </c>
      <c r="B190" s="185" t="s">
        <v>2739</v>
      </c>
      <c r="C190" s="186">
        <v>100000.0</v>
      </c>
      <c r="D190" s="58"/>
      <c r="E190" s="58"/>
      <c r="F190" s="141" t="s">
        <v>2739</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row>
    <row r="191">
      <c r="A191" s="91" t="s">
        <v>2740</v>
      </c>
      <c r="B191" s="185" t="s">
        <v>2741</v>
      </c>
      <c r="C191" s="186">
        <v>100000.0</v>
      </c>
      <c r="D191" s="58"/>
      <c r="E191" s="58"/>
      <c r="F191" s="141" t="s">
        <v>2741</v>
      </c>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row>
    <row r="192">
      <c r="A192" s="91" t="s">
        <v>2742</v>
      </c>
      <c r="B192" s="185" t="s">
        <v>2743</v>
      </c>
      <c r="C192" s="186">
        <v>100000.0</v>
      </c>
      <c r="D192" s="58"/>
      <c r="E192" s="58"/>
      <c r="F192" s="141" t="s">
        <v>2743</v>
      </c>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row>
    <row r="193">
      <c r="A193" s="91" t="s">
        <v>2744</v>
      </c>
      <c r="B193" s="185" t="s">
        <v>2745</v>
      </c>
      <c r="C193" s="186">
        <v>100000.0</v>
      </c>
      <c r="D193" s="58"/>
      <c r="E193" s="58"/>
      <c r="F193" s="141" t="s">
        <v>2745</v>
      </c>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row>
    <row r="194">
      <c r="A194" s="91" t="s">
        <v>2746</v>
      </c>
      <c r="B194" s="185" t="s">
        <v>2747</v>
      </c>
      <c r="C194" s="186">
        <v>100000.0</v>
      </c>
      <c r="D194" s="62"/>
      <c r="E194" s="62" t="s">
        <v>2748</v>
      </c>
      <c r="F194" s="141" t="s">
        <v>2747</v>
      </c>
      <c r="G194" s="144" t="s">
        <v>2749</v>
      </c>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row>
    <row r="195">
      <c r="A195" s="91" t="s">
        <v>2750</v>
      </c>
      <c r="B195" s="185" t="s">
        <v>2751</v>
      </c>
      <c r="C195" s="186">
        <v>100000.0</v>
      </c>
      <c r="D195" s="58"/>
      <c r="E195" s="58"/>
      <c r="F195" s="141" t="s">
        <v>2751</v>
      </c>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row>
    <row r="196">
      <c r="A196" s="91" t="s">
        <v>2752</v>
      </c>
      <c r="B196" s="185" t="s">
        <v>2753</v>
      </c>
      <c r="C196" s="186">
        <v>100000.0</v>
      </c>
      <c r="D196" s="58"/>
      <c r="E196" s="58"/>
      <c r="F196" s="141" t="s">
        <v>2753</v>
      </c>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row>
    <row r="197">
      <c r="A197" s="91" t="s">
        <v>2754</v>
      </c>
      <c r="B197" s="185" t="s">
        <v>2755</v>
      </c>
      <c r="C197" s="186">
        <v>100000.0</v>
      </c>
      <c r="D197" s="58"/>
      <c r="E197" s="58"/>
      <c r="F197" s="141" t="s">
        <v>2755</v>
      </c>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row>
    <row r="198">
      <c r="A198" s="91" t="s">
        <v>2756</v>
      </c>
      <c r="B198" s="185" t="s">
        <v>2757</v>
      </c>
      <c r="C198" s="186">
        <v>100000.0</v>
      </c>
      <c r="D198" s="58"/>
      <c r="E198" s="58"/>
      <c r="F198" s="141" t="s">
        <v>2757</v>
      </c>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row>
    <row r="199">
      <c r="A199" s="91" t="s">
        <v>2758</v>
      </c>
      <c r="B199" s="185" t="s">
        <v>2759</v>
      </c>
      <c r="C199" s="186">
        <v>100000.0</v>
      </c>
      <c r="D199" s="58"/>
      <c r="E199" s="58"/>
      <c r="F199" s="141" t="s">
        <v>2759</v>
      </c>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row>
    <row r="200">
      <c r="A200" s="91" t="s">
        <v>2760</v>
      </c>
      <c r="B200" s="185" t="s">
        <v>2761</v>
      </c>
      <c r="C200" s="186">
        <v>100000.0</v>
      </c>
      <c r="D200" s="58"/>
      <c r="E200" s="58"/>
      <c r="F200" s="141" t="s">
        <v>2761</v>
      </c>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row>
    <row r="201">
      <c r="A201" s="96" t="s">
        <v>2762</v>
      </c>
      <c r="B201" s="107" t="s">
        <v>2763</v>
      </c>
      <c r="C201" s="139">
        <v>100000.0</v>
      </c>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row>
    <row r="202">
      <c r="A202" s="91" t="s">
        <v>2764</v>
      </c>
      <c r="B202" s="185" t="s">
        <v>2765</v>
      </c>
      <c r="C202" s="186">
        <v>100000.0</v>
      </c>
      <c r="D202" s="58"/>
      <c r="E202" s="58"/>
      <c r="F202" s="141" t="s">
        <v>2765</v>
      </c>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row>
    <row r="203">
      <c r="A203" s="91" t="s">
        <v>2766</v>
      </c>
      <c r="B203" s="185" t="s">
        <v>2767</v>
      </c>
      <c r="C203" s="186">
        <v>100000.0</v>
      </c>
      <c r="D203" s="58"/>
      <c r="E203" s="58"/>
      <c r="F203" s="141" t="s">
        <v>2767</v>
      </c>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row>
    <row r="204">
      <c r="A204" s="91" t="s">
        <v>2768</v>
      </c>
      <c r="B204" s="185" t="s">
        <v>2769</v>
      </c>
      <c r="C204" s="186">
        <v>100000.0</v>
      </c>
      <c r="D204" s="58"/>
      <c r="E204" s="58"/>
      <c r="F204" s="141" t="s">
        <v>2769</v>
      </c>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row>
    <row r="205">
      <c r="A205" s="91" t="s">
        <v>2770</v>
      </c>
      <c r="B205" s="185" t="s">
        <v>2771</v>
      </c>
      <c r="C205" s="186">
        <v>100000.0</v>
      </c>
      <c r="D205" s="58"/>
      <c r="E205" s="58"/>
      <c r="F205" s="141" t="s">
        <v>2771</v>
      </c>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row>
    <row r="206">
      <c r="A206" s="91" t="s">
        <v>2772</v>
      </c>
      <c r="B206" s="185" t="s">
        <v>2773</v>
      </c>
      <c r="C206" s="186">
        <v>100000.0</v>
      </c>
      <c r="D206" s="58"/>
      <c r="E206" s="58"/>
      <c r="F206" s="141" t="s">
        <v>2773</v>
      </c>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row>
    <row r="207">
      <c r="A207" s="91" t="s">
        <v>2774</v>
      </c>
      <c r="B207" s="185" t="s">
        <v>2775</v>
      </c>
      <c r="C207" s="186">
        <v>100000.0</v>
      </c>
      <c r="D207" s="58"/>
      <c r="E207" s="58"/>
      <c r="F207" s="141" t="s">
        <v>2775</v>
      </c>
      <c r="G207" s="144" t="s">
        <v>2776</v>
      </c>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row>
    <row r="208">
      <c r="A208" s="96" t="s">
        <v>2777</v>
      </c>
      <c r="B208" s="107" t="s">
        <v>2778</v>
      </c>
      <c r="C208" s="139">
        <v>100000.0</v>
      </c>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row>
    <row r="209">
      <c r="A209" s="91" t="s">
        <v>2779</v>
      </c>
      <c r="B209" s="185" t="s">
        <v>2780</v>
      </c>
      <c r="C209" s="186">
        <v>100000.0</v>
      </c>
      <c r="D209" s="58"/>
      <c r="E209" s="58"/>
      <c r="F209" s="141" t="s">
        <v>2780</v>
      </c>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row>
    <row r="210">
      <c r="A210" s="91" t="s">
        <v>2781</v>
      </c>
      <c r="B210" s="185" t="s">
        <v>2782</v>
      </c>
      <c r="C210" s="186">
        <v>100000.0</v>
      </c>
      <c r="D210" s="58"/>
      <c r="E210" s="58"/>
      <c r="F210" s="141" t="s">
        <v>2782</v>
      </c>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row>
    <row r="211">
      <c r="A211" s="91" t="s">
        <v>2783</v>
      </c>
      <c r="B211" s="185" t="s">
        <v>2784</v>
      </c>
      <c r="C211" s="186">
        <v>100000.0</v>
      </c>
      <c r="D211" s="58"/>
      <c r="E211" s="58"/>
      <c r="F211" s="141" t="s">
        <v>2784</v>
      </c>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row>
    <row r="212">
      <c r="A212" s="91" t="s">
        <v>2785</v>
      </c>
      <c r="B212" s="185" t="s">
        <v>2786</v>
      </c>
      <c r="C212" s="186">
        <v>100000.0</v>
      </c>
      <c r="D212" s="58"/>
      <c r="E212" s="58"/>
      <c r="F212" s="141" t="s">
        <v>2786</v>
      </c>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row>
    <row r="213">
      <c r="A213" s="91" t="s">
        <v>2787</v>
      </c>
      <c r="B213" s="185" t="s">
        <v>2788</v>
      </c>
      <c r="C213" s="186">
        <v>100000.0</v>
      </c>
      <c r="D213" s="58"/>
      <c r="E213" s="58"/>
      <c r="F213" s="141" t="s">
        <v>2788</v>
      </c>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row>
    <row r="214">
      <c r="A214" s="91" t="s">
        <v>2789</v>
      </c>
      <c r="B214" s="185" t="s">
        <v>2790</v>
      </c>
      <c r="C214" s="186">
        <v>100000.0</v>
      </c>
      <c r="D214" s="58"/>
      <c r="E214" s="58"/>
      <c r="F214" s="141" t="s">
        <v>2790</v>
      </c>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row>
    <row r="215">
      <c r="A215" s="91" t="s">
        <v>2791</v>
      </c>
      <c r="B215" s="185" t="s">
        <v>2792</v>
      </c>
      <c r="C215" s="186">
        <v>100000.0</v>
      </c>
      <c r="D215" s="58"/>
      <c r="E215" s="58"/>
      <c r="F215" s="141" t="s">
        <v>2792</v>
      </c>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row>
    <row r="216">
      <c r="A216" s="96" t="s">
        <v>2793</v>
      </c>
      <c r="B216" s="187" t="s">
        <v>2794</v>
      </c>
      <c r="C216" s="173"/>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row>
    <row r="217">
      <c r="A217" s="62"/>
      <c r="B217" s="62"/>
      <c r="C217" s="56"/>
      <c r="D217" s="62"/>
      <c r="E217" s="62"/>
      <c r="F217" s="62"/>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row>
    <row r="218">
      <c r="A218" s="62"/>
      <c r="B218" s="62"/>
      <c r="C218" s="56"/>
      <c r="D218" s="62"/>
      <c r="E218" s="62"/>
      <c r="F218" s="62"/>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row>
    <row r="219">
      <c r="A219" s="62"/>
      <c r="B219" s="62"/>
      <c r="C219" s="56"/>
      <c r="D219" s="62"/>
      <c r="E219" s="62"/>
      <c r="F219" s="62"/>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row>
    <row r="220">
      <c r="A220" s="62"/>
      <c r="B220" s="62"/>
      <c r="C220" s="56"/>
      <c r="D220" s="62"/>
      <c r="E220" s="62"/>
      <c r="F220" s="62"/>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row>
    <row r="221">
      <c r="A221" s="188"/>
      <c r="B221" s="189" t="s">
        <v>2795</v>
      </c>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row>
    <row r="222">
      <c r="A222" s="190" t="s">
        <v>2796</v>
      </c>
      <c r="B222" s="191" t="s">
        <v>2797</v>
      </c>
      <c r="C222" s="192"/>
      <c r="D222" s="58"/>
      <c r="E222" s="58"/>
      <c r="F222" s="151" t="s">
        <v>2735</v>
      </c>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row>
    <row r="223">
      <c r="A223" s="190" t="s">
        <v>2798</v>
      </c>
      <c r="B223" s="191" t="s">
        <v>2799</v>
      </c>
      <c r="C223" s="192"/>
      <c r="D223" s="58"/>
      <c r="E223" s="58"/>
      <c r="F223" s="151" t="s">
        <v>2800</v>
      </c>
      <c r="G223" s="144" t="s">
        <v>2800</v>
      </c>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row>
    <row r="224">
      <c r="A224" s="190" t="s">
        <v>2801</v>
      </c>
      <c r="B224" s="191" t="s">
        <v>2802</v>
      </c>
      <c r="C224" s="192"/>
      <c r="D224" s="58"/>
      <c r="E224" s="58"/>
      <c r="F224" s="150" t="s">
        <v>2803</v>
      </c>
      <c r="G224" s="144" t="s">
        <v>2803</v>
      </c>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row>
    <row r="225">
      <c r="A225" s="190" t="s">
        <v>2804</v>
      </c>
      <c r="B225" s="191" t="s">
        <v>2805</v>
      </c>
      <c r="C225" s="192"/>
      <c r="D225" s="58"/>
      <c r="E225" s="58"/>
      <c r="F225" s="151" t="s">
        <v>2806</v>
      </c>
      <c r="G225" s="144" t="s">
        <v>2806</v>
      </c>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row>
    <row r="226">
      <c r="A226" s="190" t="s">
        <v>2807</v>
      </c>
      <c r="B226" s="191" t="s">
        <v>2808</v>
      </c>
      <c r="C226" s="192"/>
      <c r="D226" s="58"/>
      <c r="E226" s="58"/>
      <c r="F226" s="151" t="s">
        <v>2809</v>
      </c>
      <c r="G226" s="144" t="s">
        <v>2809</v>
      </c>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row>
    <row r="227">
      <c r="A227" s="190" t="s">
        <v>2810</v>
      </c>
      <c r="B227" s="191" t="s">
        <v>2811</v>
      </c>
      <c r="C227" s="192"/>
      <c r="D227" s="58"/>
      <c r="E227" s="58"/>
      <c r="F227" s="151" t="s">
        <v>2812</v>
      </c>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row>
    <row r="228">
      <c r="A228" s="190" t="s">
        <v>2813</v>
      </c>
      <c r="B228" s="191" t="s">
        <v>2814</v>
      </c>
      <c r="C228" s="192"/>
      <c r="D228" s="58"/>
      <c r="E228" s="58"/>
      <c r="F228" s="151" t="s">
        <v>2815</v>
      </c>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row>
    <row r="229">
      <c r="A229" s="190" t="s">
        <v>2816</v>
      </c>
      <c r="B229" s="191" t="s">
        <v>2817</v>
      </c>
      <c r="C229" s="192"/>
      <c r="D229" s="58"/>
      <c r="E229" s="58"/>
      <c r="F229" s="151" t="s">
        <v>2818</v>
      </c>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row>
    <row r="230">
      <c r="A230" s="190" t="s">
        <v>2819</v>
      </c>
      <c r="B230" s="191" t="s">
        <v>2820</v>
      </c>
      <c r="C230" s="192"/>
      <c r="D230" s="58"/>
      <c r="E230" s="58"/>
      <c r="F230" s="151" t="s">
        <v>2821</v>
      </c>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row>
    <row r="231">
      <c r="A231" s="190" t="s">
        <v>2822</v>
      </c>
      <c r="B231" s="191" t="s">
        <v>2823</v>
      </c>
      <c r="C231" s="192"/>
      <c r="D231" s="58"/>
      <c r="E231" s="58"/>
      <c r="F231" s="151" t="s">
        <v>2824</v>
      </c>
      <c r="G231" s="144" t="s">
        <v>2824</v>
      </c>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row>
    <row r="232">
      <c r="A232" s="190" t="s">
        <v>2825</v>
      </c>
      <c r="B232" s="191" t="s">
        <v>2826</v>
      </c>
      <c r="C232" s="192"/>
      <c r="D232" s="58"/>
      <c r="E232" s="58"/>
      <c r="F232" s="151" t="s">
        <v>2827</v>
      </c>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row>
    <row r="233">
      <c r="A233" s="190" t="s">
        <v>2828</v>
      </c>
      <c r="B233" s="191" t="s">
        <v>2829</v>
      </c>
      <c r="C233" s="192"/>
      <c r="D233" s="58"/>
      <c r="E233" s="58"/>
      <c r="F233" s="151" t="s">
        <v>2830</v>
      </c>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row>
    <row r="234">
      <c r="A234" s="190" t="s">
        <v>2831</v>
      </c>
      <c r="B234" s="191" t="s">
        <v>2832</v>
      </c>
      <c r="C234" s="192"/>
      <c r="D234" s="58"/>
      <c r="E234" s="58"/>
      <c r="F234" s="150" t="s">
        <v>2832</v>
      </c>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row>
    <row r="235">
      <c r="A235" s="190" t="s">
        <v>2833</v>
      </c>
      <c r="B235" s="191" t="s">
        <v>2834</v>
      </c>
      <c r="C235" s="192"/>
      <c r="D235" s="58"/>
      <c r="E235" s="58"/>
      <c r="F235" s="151" t="s">
        <v>2835</v>
      </c>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row>
    <row r="236">
      <c r="A236" s="190" t="s">
        <v>2836</v>
      </c>
      <c r="B236" s="191" t="s">
        <v>2837</v>
      </c>
      <c r="C236" s="192"/>
      <c r="D236" s="58"/>
      <c r="E236" s="58"/>
      <c r="F236" s="151" t="s">
        <v>2838</v>
      </c>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row>
    <row r="237">
      <c r="A237" s="190" t="s">
        <v>2839</v>
      </c>
      <c r="B237" s="191" t="s">
        <v>2840</v>
      </c>
      <c r="C237" s="192"/>
      <c r="D237" s="58"/>
      <c r="E237" s="58"/>
      <c r="F237" s="150" t="s">
        <v>2840</v>
      </c>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row>
    <row r="238">
      <c r="A238" s="190" t="s">
        <v>2841</v>
      </c>
      <c r="B238" s="191" t="s">
        <v>2842</v>
      </c>
      <c r="C238" s="192"/>
      <c r="D238" s="58"/>
      <c r="E238" s="58"/>
      <c r="F238" s="151" t="s">
        <v>2843</v>
      </c>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row>
    <row r="239">
      <c r="A239" s="190" t="s">
        <v>2844</v>
      </c>
      <c r="B239" s="191" t="s">
        <v>2845</v>
      </c>
      <c r="C239" s="192"/>
      <c r="D239" s="58"/>
      <c r="E239" s="58"/>
      <c r="F239" s="151" t="s">
        <v>2846</v>
      </c>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row>
    <row r="240">
      <c r="A240" s="190" t="s">
        <v>2847</v>
      </c>
      <c r="B240" s="191" t="s">
        <v>2848</v>
      </c>
      <c r="C240" s="192"/>
      <c r="D240" s="58"/>
      <c r="E240" s="58"/>
      <c r="F240" s="151" t="s">
        <v>2849</v>
      </c>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row>
    <row r="241">
      <c r="A241" s="190" t="s">
        <v>2850</v>
      </c>
      <c r="B241" s="191" t="s">
        <v>2851</v>
      </c>
      <c r="C241" s="192"/>
      <c r="D241" s="58"/>
      <c r="E241" s="58"/>
      <c r="F241" s="151" t="s">
        <v>2852</v>
      </c>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row>
    <row r="242">
      <c r="A242" s="190" t="s">
        <v>2853</v>
      </c>
      <c r="B242" s="191" t="s">
        <v>2854</v>
      </c>
      <c r="C242" s="192"/>
      <c r="D242" s="58"/>
      <c r="E242" s="58"/>
      <c r="F242" s="151" t="s">
        <v>2855</v>
      </c>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row>
    <row r="243">
      <c r="A243" s="190" t="s">
        <v>2856</v>
      </c>
      <c r="B243" s="191" t="s">
        <v>2857</v>
      </c>
      <c r="C243" s="192"/>
      <c r="D243" s="58"/>
      <c r="E243" s="58"/>
      <c r="F243" s="151" t="s">
        <v>2858</v>
      </c>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row>
    <row r="244">
      <c r="A244" s="190" t="s">
        <v>2859</v>
      </c>
      <c r="B244" s="191" t="s">
        <v>2860</v>
      </c>
      <c r="C244" s="192"/>
      <c r="D244" s="58"/>
      <c r="E244" s="58"/>
      <c r="F244" s="151" t="s">
        <v>2861</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row>
    <row r="245">
      <c r="A245" s="190" t="s">
        <v>2862</v>
      </c>
      <c r="B245" s="191" t="s">
        <v>2863</v>
      </c>
      <c r="C245" s="192"/>
      <c r="D245" s="58"/>
      <c r="E245" s="58"/>
      <c r="F245" s="150" t="s">
        <v>2864</v>
      </c>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row>
    <row r="246">
      <c r="A246" s="190" t="s">
        <v>2865</v>
      </c>
      <c r="B246" s="191" t="s">
        <v>2866</v>
      </c>
      <c r="C246" s="192"/>
      <c r="D246" s="58"/>
      <c r="E246" s="58"/>
      <c r="F246" s="150" t="s">
        <v>2867</v>
      </c>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row>
    <row r="247">
      <c r="A247" s="190" t="s">
        <v>2868</v>
      </c>
      <c r="B247" s="191" t="s">
        <v>2869</v>
      </c>
      <c r="C247" s="192"/>
      <c r="D247" s="58"/>
      <c r="E247" s="58"/>
      <c r="F247" s="151" t="s">
        <v>2870</v>
      </c>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row>
    <row r="248">
      <c r="A248" s="190" t="s">
        <v>2871</v>
      </c>
      <c r="B248" s="191" t="s">
        <v>2872</v>
      </c>
      <c r="C248" s="192"/>
      <c r="D248" s="58"/>
      <c r="E248" s="58"/>
      <c r="F248" s="151" t="s">
        <v>2873</v>
      </c>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row>
    <row r="249">
      <c r="A249" s="190" t="s">
        <v>2874</v>
      </c>
      <c r="B249" s="191" t="s">
        <v>2875</v>
      </c>
      <c r="C249" s="192"/>
      <c r="D249" s="58"/>
      <c r="E249" s="58"/>
      <c r="F249" s="151" t="s">
        <v>2876</v>
      </c>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row>
    <row r="250">
      <c r="A250" s="190" t="s">
        <v>2877</v>
      </c>
      <c r="B250" s="191" t="s">
        <v>2878</v>
      </c>
      <c r="C250" s="192"/>
      <c r="D250" s="58"/>
      <c r="E250" s="58"/>
      <c r="F250" s="193" t="s">
        <v>2879</v>
      </c>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row>
    <row r="251">
      <c r="A251" s="190" t="s">
        <v>2880</v>
      </c>
      <c r="B251" s="191" t="s">
        <v>2881</v>
      </c>
      <c r="C251" s="192"/>
      <c r="D251" s="58"/>
      <c r="E251" s="58"/>
      <c r="F251" s="151" t="s">
        <v>2882</v>
      </c>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row>
    <row r="252">
      <c r="A252" s="96" t="s">
        <v>2883</v>
      </c>
      <c r="B252" s="96" t="s">
        <v>2884</v>
      </c>
      <c r="C252" s="173"/>
      <c r="D252" s="62"/>
      <c r="E252" s="62" t="s">
        <v>2885</v>
      </c>
      <c r="F252" s="62"/>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row>
    <row r="253">
      <c r="A253" s="96" t="s">
        <v>2886</v>
      </c>
      <c r="B253" s="107" t="s">
        <v>2887</v>
      </c>
      <c r="C253" s="194"/>
      <c r="D253" s="116"/>
      <c r="E253" s="116"/>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row>
    <row r="254">
      <c r="A254" s="96" t="s">
        <v>2888</v>
      </c>
      <c r="B254" s="96" t="s">
        <v>2889</v>
      </c>
      <c r="C254" s="173"/>
      <c r="D254" s="62"/>
      <c r="E254" s="62" t="s">
        <v>2890</v>
      </c>
      <c r="F254" s="62"/>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row>
    <row r="255">
      <c r="A255" s="96" t="s">
        <v>2891</v>
      </c>
      <c r="B255" s="107" t="s">
        <v>2892</v>
      </c>
      <c r="C255" s="173"/>
      <c r="D255" s="58"/>
      <c r="E255" s="58"/>
      <c r="F255" s="150" t="s">
        <v>2893</v>
      </c>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row>
    <row r="256">
      <c r="A256" s="96" t="s">
        <v>2894</v>
      </c>
      <c r="B256" s="107" t="s">
        <v>2895</v>
      </c>
      <c r="C256" s="173"/>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row>
    <row r="257">
      <c r="A257" s="96" t="s">
        <v>2896</v>
      </c>
      <c r="B257" s="96" t="s">
        <v>2897</v>
      </c>
      <c r="C257" s="173"/>
      <c r="D257" s="62"/>
      <c r="E257" s="62" t="s">
        <v>2898</v>
      </c>
      <c r="F257" s="175"/>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row>
    <row r="258">
      <c r="A258" s="96" t="s">
        <v>2899</v>
      </c>
      <c r="B258" s="107" t="s">
        <v>2900</v>
      </c>
      <c r="C258" s="173"/>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row>
    <row r="259">
      <c r="A259" s="96" t="s">
        <v>2901</v>
      </c>
      <c r="B259" s="107" t="s">
        <v>2902</v>
      </c>
      <c r="C259" s="173"/>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row>
    <row r="260">
      <c r="A260" s="96" t="s">
        <v>2903</v>
      </c>
      <c r="B260" s="107" t="s">
        <v>2904</v>
      </c>
      <c r="C260" s="173"/>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row>
    <row r="261">
      <c r="A261" s="96" t="s">
        <v>2905</v>
      </c>
      <c r="B261" s="107" t="s">
        <v>2906</v>
      </c>
      <c r="C261" s="148"/>
      <c r="D261" s="149"/>
      <c r="E261" s="149" t="s">
        <v>2907</v>
      </c>
      <c r="F261" s="150" t="s">
        <v>2908</v>
      </c>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row>
    <row r="262">
      <c r="A262" s="96" t="s">
        <v>2909</v>
      </c>
      <c r="B262" s="107" t="s">
        <v>2910</v>
      </c>
      <c r="C262" s="173"/>
      <c r="D262" s="58"/>
      <c r="E262" s="58"/>
      <c r="F262" s="150" t="s">
        <v>2911</v>
      </c>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row>
    <row r="263">
      <c r="A263" s="96" t="s">
        <v>1408</v>
      </c>
      <c r="B263" s="96" t="s">
        <v>2912</v>
      </c>
      <c r="C263" s="173"/>
      <c r="D263" s="62"/>
      <c r="E263" s="62" t="s">
        <v>1409</v>
      </c>
      <c r="F263" s="62"/>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row>
    <row r="264">
      <c r="A264" s="96" t="s">
        <v>2913</v>
      </c>
      <c r="B264" s="107" t="s">
        <v>2914</v>
      </c>
      <c r="C264" s="173"/>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row>
    <row r="265">
      <c r="A265" s="96" t="s">
        <v>2915</v>
      </c>
      <c r="B265" s="107" t="s">
        <v>2916</v>
      </c>
      <c r="C265" s="173"/>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row>
    <row r="266">
      <c r="A266" s="96" t="s">
        <v>2917</v>
      </c>
      <c r="B266" s="107" t="s">
        <v>2918</v>
      </c>
      <c r="C266" s="173"/>
      <c r="D266" s="58"/>
      <c r="E266" s="58"/>
      <c r="F266" s="150" t="s">
        <v>2919</v>
      </c>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row>
    <row r="267">
      <c r="A267" s="96" t="s">
        <v>2920</v>
      </c>
      <c r="B267" s="96" t="s">
        <v>2921</v>
      </c>
      <c r="C267" s="173"/>
      <c r="D267" s="62"/>
      <c r="E267" s="62" t="s">
        <v>2922</v>
      </c>
      <c r="F267" s="150" t="s">
        <v>2923</v>
      </c>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row>
    <row r="268">
      <c r="A268" s="96" t="s">
        <v>2924</v>
      </c>
      <c r="B268" s="96" t="s">
        <v>2925</v>
      </c>
      <c r="C268" s="173"/>
      <c r="D268" s="62"/>
      <c r="E268" s="62" t="s">
        <v>2926</v>
      </c>
      <c r="F268" s="62"/>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row>
    <row r="269">
      <c r="A269" s="96" t="s">
        <v>2927</v>
      </c>
      <c r="B269" s="107" t="s">
        <v>2928</v>
      </c>
      <c r="C269" s="173"/>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row>
    <row r="270">
      <c r="A270" s="96" t="s">
        <v>2929</v>
      </c>
      <c r="B270" s="107" t="s">
        <v>2930</v>
      </c>
      <c r="C270" s="173"/>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row>
    <row r="271">
      <c r="A271" s="96" t="s">
        <v>2931</v>
      </c>
      <c r="B271" s="107" t="s">
        <v>2932</v>
      </c>
      <c r="C271" s="173"/>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row>
    <row r="272">
      <c r="A272" s="96" t="s">
        <v>2933</v>
      </c>
      <c r="B272" s="96" t="s">
        <v>2934</v>
      </c>
      <c r="C272" s="173"/>
      <c r="D272" s="58"/>
      <c r="E272" s="58"/>
      <c r="F272" s="150" t="s">
        <v>2935</v>
      </c>
      <c r="G272" s="144" t="s">
        <v>2936</v>
      </c>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row>
    <row r="273">
      <c r="A273" s="96" t="s">
        <v>2937</v>
      </c>
      <c r="B273" s="107" t="s">
        <v>2938</v>
      </c>
      <c r="C273" s="173"/>
      <c r="D273" s="58"/>
      <c r="E273" s="58"/>
      <c r="F273" s="150" t="s">
        <v>2939</v>
      </c>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row>
    <row r="274">
      <c r="A274" s="96" t="s">
        <v>2940</v>
      </c>
      <c r="B274" s="107" t="s">
        <v>2941</v>
      </c>
      <c r="C274" s="173"/>
      <c r="D274" s="58"/>
      <c r="E274" s="58"/>
      <c r="F274" s="150" t="s">
        <v>2941</v>
      </c>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row>
    <row r="275">
      <c r="A275" s="96" t="s">
        <v>2942</v>
      </c>
      <c r="B275" s="96" t="s">
        <v>2943</v>
      </c>
      <c r="C275" s="173"/>
      <c r="D275" s="62"/>
      <c r="E275" s="62" t="s">
        <v>2944</v>
      </c>
      <c r="F275" s="62"/>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row>
    <row r="276">
      <c r="A276" s="96" t="s">
        <v>2945</v>
      </c>
      <c r="B276" s="96" t="s">
        <v>2946</v>
      </c>
      <c r="C276" s="173"/>
      <c r="D276" s="62"/>
      <c r="E276" s="62" t="s">
        <v>2947</v>
      </c>
      <c r="F276" s="150" t="s">
        <v>2948</v>
      </c>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row>
    <row r="277">
      <c r="A277" s="96" t="s">
        <v>2949</v>
      </c>
      <c r="B277" s="96" t="s">
        <v>2950</v>
      </c>
      <c r="C277" s="173"/>
      <c r="D277" s="62"/>
      <c r="E277" s="62" t="s">
        <v>2951</v>
      </c>
      <c r="F277" s="62"/>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row>
    <row r="278">
      <c r="A278" s="96" t="s">
        <v>2952</v>
      </c>
      <c r="B278" s="96" t="s">
        <v>2953</v>
      </c>
      <c r="C278" s="173"/>
      <c r="D278" s="62"/>
      <c r="E278" s="62" t="s">
        <v>2951</v>
      </c>
      <c r="F278" s="62"/>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row>
    <row r="279">
      <c r="A279" s="96" t="s">
        <v>2954</v>
      </c>
      <c r="B279" s="107" t="s">
        <v>2955</v>
      </c>
      <c r="C279" s="173"/>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row>
    <row r="280">
      <c r="A280" s="96" t="s">
        <v>2956</v>
      </c>
      <c r="B280" s="96" t="s">
        <v>2957</v>
      </c>
      <c r="C280" s="173"/>
      <c r="D280" s="98"/>
      <c r="E280" s="98" t="s">
        <v>2958</v>
      </c>
      <c r="F280" s="150" t="s">
        <v>2959</v>
      </c>
      <c r="G280" s="144" t="s">
        <v>2960</v>
      </c>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row>
    <row r="281">
      <c r="A281" s="96" t="s">
        <v>2961</v>
      </c>
      <c r="B281" s="107" t="s">
        <v>2962</v>
      </c>
      <c r="C281" s="173"/>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row>
    <row r="282">
      <c r="A282" s="96" t="s">
        <v>2963</v>
      </c>
      <c r="B282" s="107" t="s">
        <v>2964</v>
      </c>
      <c r="C282" s="173"/>
      <c r="D282" s="58"/>
      <c r="E282" s="58"/>
      <c r="F282" s="195" t="s">
        <v>2965</v>
      </c>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row>
    <row r="283">
      <c r="A283" s="96" t="s">
        <v>2966</v>
      </c>
      <c r="B283" s="107" t="s">
        <v>2967</v>
      </c>
      <c r="C283" s="173"/>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row>
    <row r="284">
      <c r="A284" s="96" t="s">
        <v>2968</v>
      </c>
      <c r="B284" s="107" t="s">
        <v>2969</v>
      </c>
      <c r="C284" s="173"/>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row>
    <row r="285">
      <c r="A285" s="96" t="s">
        <v>2970</v>
      </c>
      <c r="B285" s="107" t="s">
        <v>2971</v>
      </c>
      <c r="C285" s="173"/>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row>
    <row r="286">
      <c r="A286" s="96" t="s">
        <v>2972</v>
      </c>
      <c r="B286" s="107" t="s">
        <v>2973</v>
      </c>
      <c r="C286" s="173"/>
      <c r="D286" s="58"/>
      <c r="E286" s="58" t="s">
        <v>2974</v>
      </c>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row>
    <row r="287">
      <c r="A287" s="96" t="s">
        <v>2975</v>
      </c>
      <c r="B287" s="107" t="s">
        <v>2976</v>
      </c>
      <c r="C287" s="173"/>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row>
    <row r="288">
      <c r="A288" s="96" t="s">
        <v>2977</v>
      </c>
      <c r="B288" s="107" t="s">
        <v>2978</v>
      </c>
      <c r="C288" s="173"/>
      <c r="D288" s="58"/>
      <c r="E288" s="58"/>
      <c r="F288" s="150" t="s">
        <v>2979</v>
      </c>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row>
    <row r="289">
      <c r="A289" s="96" t="s">
        <v>2980</v>
      </c>
      <c r="B289" s="107" t="s">
        <v>2979</v>
      </c>
      <c r="C289" s="173"/>
      <c r="D289" s="58"/>
      <c r="E289" s="58"/>
      <c r="F289" s="150" t="s">
        <v>2979</v>
      </c>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row>
    <row r="290">
      <c r="A290" s="96" t="s">
        <v>2981</v>
      </c>
      <c r="B290" s="107" t="s">
        <v>2982</v>
      </c>
      <c r="C290" s="173"/>
      <c r="D290" s="58"/>
      <c r="E290" s="58"/>
      <c r="F290" s="150" t="s">
        <v>2979</v>
      </c>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row>
    <row r="291">
      <c r="A291" s="96" t="s">
        <v>2983</v>
      </c>
      <c r="B291" s="107" t="s">
        <v>2984</v>
      </c>
      <c r="C291" s="173"/>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row>
    <row r="292">
      <c r="A292" s="96" t="s">
        <v>2985</v>
      </c>
      <c r="B292" s="107" t="s">
        <v>2986</v>
      </c>
      <c r="C292" s="194"/>
      <c r="D292" s="116"/>
      <c r="E292" s="116" t="s">
        <v>2987</v>
      </c>
      <c r="F292" s="150" t="s">
        <v>2988</v>
      </c>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row>
    <row r="293">
      <c r="A293" s="96" t="s">
        <v>2989</v>
      </c>
      <c r="B293" s="107" t="s">
        <v>2990</v>
      </c>
      <c r="C293" s="173"/>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row>
    <row r="294">
      <c r="A294" s="96" t="s">
        <v>2991</v>
      </c>
      <c r="B294" s="96" t="s">
        <v>2992</v>
      </c>
      <c r="C294" s="173"/>
      <c r="D294" s="62"/>
      <c r="E294" s="62" t="s">
        <v>2993</v>
      </c>
      <c r="F294" s="62"/>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row>
    <row r="295">
      <c r="A295" s="58"/>
      <c r="B295" s="58"/>
      <c r="C295" s="56"/>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row>
    <row r="296">
      <c r="A296" s="58"/>
      <c r="B296" s="58"/>
      <c r="C296" s="56"/>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row>
    <row r="297">
      <c r="A297" s="58"/>
      <c r="B297" s="58"/>
      <c r="C297" s="56"/>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row>
    <row r="298">
      <c r="A298" s="58"/>
      <c r="B298" s="58"/>
      <c r="C298" s="56"/>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row>
    <row r="299">
      <c r="A299" s="58"/>
      <c r="B299" s="58"/>
      <c r="C299" s="56"/>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row>
    <row r="300">
      <c r="A300" s="58"/>
      <c r="B300" s="58"/>
      <c r="C300" s="56"/>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row>
    <row r="301">
      <c r="A301" s="58"/>
      <c r="B301" s="58"/>
      <c r="C301" s="56"/>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row>
    <row r="302">
      <c r="A302" s="58"/>
      <c r="B302" s="58"/>
      <c r="C302" s="56"/>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row>
    <row r="303">
      <c r="A303" s="58"/>
      <c r="B303" s="58"/>
      <c r="C303" s="56"/>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row>
    <row r="304">
      <c r="A304" s="58"/>
      <c r="B304" s="58"/>
      <c r="C304" s="56"/>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row>
    <row r="305">
      <c r="A305" s="58"/>
      <c r="B305" s="58"/>
      <c r="C305" s="56"/>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row>
    <row r="306">
      <c r="A306" s="58"/>
      <c r="B306" s="58"/>
      <c r="C306" s="56"/>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row>
    <row r="307">
      <c r="A307" s="58"/>
      <c r="B307" s="58"/>
      <c r="C307" s="56"/>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row>
    <row r="308">
      <c r="A308" s="58"/>
      <c r="B308" s="58"/>
      <c r="C308" s="56"/>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row>
    <row r="309">
      <c r="A309" s="58"/>
      <c r="B309" s="58"/>
      <c r="C309" s="56"/>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row>
    <row r="310">
      <c r="A310" s="58"/>
      <c r="B310" s="58"/>
      <c r="C310" s="56"/>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row>
    <row r="311">
      <c r="A311" s="58"/>
      <c r="B311" s="58"/>
      <c r="C311" s="56"/>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row>
    <row r="312">
      <c r="A312" s="58"/>
      <c r="B312" s="58"/>
      <c r="C312" s="56"/>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row>
    <row r="313">
      <c r="A313" s="58"/>
      <c r="B313" s="58"/>
      <c r="C313" s="56"/>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row>
    <row r="314">
      <c r="A314" s="58"/>
      <c r="B314" s="58"/>
      <c r="C314" s="56"/>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row>
    <row r="315">
      <c r="A315" s="58"/>
      <c r="B315" s="58"/>
      <c r="C315" s="56"/>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row>
    <row r="316">
      <c r="A316" s="58"/>
      <c r="B316" s="58"/>
      <c r="C316" s="56"/>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row>
    <row r="317">
      <c r="A317" s="58"/>
      <c r="B317" s="58"/>
      <c r="C317" s="56"/>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row>
    <row r="318">
      <c r="A318" s="58"/>
      <c r="B318" s="58"/>
      <c r="C318" s="56"/>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row>
    <row r="319">
      <c r="A319" s="58"/>
      <c r="B319" s="58"/>
      <c r="C319" s="56"/>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row>
    <row r="320">
      <c r="A320" s="58"/>
      <c r="B320" s="58"/>
      <c r="C320" s="56"/>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row>
    <row r="321">
      <c r="A321" s="58"/>
      <c r="B321" s="58"/>
      <c r="C321" s="56"/>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row>
    <row r="322">
      <c r="A322" s="58"/>
      <c r="B322" s="58"/>
      <c r="C322" s="56"/>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row>
    <row r="323">
      <c r="A323" s="58"/>
      <c r="B323" s="58"/>
      <c r="C323" s="56"/>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row>
    <row r="324">
      <c r="A324" s="58"/>
      <c r="B324" s="58"/>
      <c r="C324" s="56"/>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row>
    <row r="325">
      <c r="A325" s="58"/>
      <c r="B325" s="58"/>
      <c r="C325" s="56"/>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row>
    <row r="326">
      <c r="A326" s="58"/>
      <c r="B326" s="58"/>
      <c r="C326" s="56"/>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row>
    <row r="327">
      <c r="A327" s="58"/>
      <c r="B327" s="58"/>
      <c r="C327" s="56"/>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row>
    <row r="328">
      <c r="A328" s="58"/>
      <c r="B328" s="58"/>
      <c r="C328" s="56"/>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row>
    <row r="329">
      <c r="A329" s="58"/>
      <c r="B329" s="58"/>
      <c r="C329" s="56"/>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row>
    <row r="330">
      <c r="A330" s="58"/>
      <c r="B330" s="58"/>
      <c r="C330" s="56"/>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row>
    <row r="331">
      <c r="A331" s="58"/>
      <c r="B331" s="58"/>
      <c r="C331" s="56"/>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row>
    <row r="332">
      <c r="A332" s="58"/>
      <c r="B332" s="58"/>
      <c r="C332" s="56"/>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row>
    <row r="333">
      <c r="A333" s="58"/>
      <c r="B333" s="58"/>
      <c r="C333" s="56"/>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row>
    <row r="334">
      <c r="A334" s="58"/>
      <c r="B334" s="58"/>
      <c r="C334" s="56"/>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row>
    <row r="335">
      <c r="A335" s="58"/>
      <c r="B335" s="58"/>
      <c r="C335" s="56"/>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row>
    <row r="336">
      <c r="A336" s="58"/>
      <c r="B336" s="58"/>
      <c r="C336" s="56"/>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row>
    <row r="337">
      <c r="A337" s="58"/>
      <c r="B337" s="58"/>
      <c r="C337" s="56"/>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row>
    <row r="338">
      <c r="A338" s="58"/>
      <c r="B338" s="58"/>
      <c r="C338" s="56"/>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row>
    <row r="339">
      <c r="A339" s="58"/>
      <c r="B339" s="58"/>
      <c r="C339" s="56"/>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row>
    <row r="340">
      <c r="A340" s="58"/>
      <c r="B340" s="58"/>
      <c r="C340" s="56"/>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row>
    <row r="341">
      <c r="A341" s="58"/>
      <c r="B341" s="58"/>
      <c r="C341" s="56"/>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row>
    <row r="342">
      <c r="A342" s="58"/>
      <c r="B342" s="58"/>
      <c r="C342" s="56"/>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row>
    <row r="343">
      <c r="A343" s="58"/>
      <c r="B343" s="58"/>
      <c r="C343" s="56"/>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row>
    <row r="344">
      <c r="A344" s="58"/>
      <c r="B344" s="58"/>
      <c r="C344" s="56"/>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row>
    <row r="345">
      <c r="A345" s="58"/>
      <c r="B345" s="58"/>
      <c r="C345" s="56"/>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row>
    <row r="346">
      <c r="A346" s="58"/>
      <c r="B346" s="58"/>
      <c r="C346" s="56"/>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row>
    <row r="347">
      <c r="A347" s="58"/>
      <c r="B347" s="58"/>
      <c r="C347" s="56"/>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row>
    <row r="348">
      <c r="A348" s="58"/>
      <c r="B348" s="58"/>
      <c r="C348" s="56"/>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row>
    <row r="349">
      <c r="A349" s="58"/>
      <c r="B349" s="58"/>
      <c r="C349" s="56"/>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row>
    <row r="350">
      <c r="A350" s="58"/>
      <c r="B350" s="58"/>
      <c r="C350" s="56"/>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row>
    <row r="351">
      <c r="A351" s="58"/>
      <c r="B351" s="58"/>
      <c r="C351" s="56"/>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row>
    <row r="352">
      <c r="A352" s="58"/>
      <c r="B352" s="58"/>
      <c r="C352" s="56"/>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row>
    <row r="353">
      <c r="A353" s="58"/>
      <c r="B353" s="58"/>
      <c r="C353" s="56"/>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row>
    <row r="354">
      <c r="A354" s="58"/>
      <c r="B354" s="58"/>
      <c r="C354" s="56"/>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row>
    <row r="355">
      <c r="A355" s="58"/>
      <c r="B355" s="58"/>
      <c r="C355" s="56"/>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row>
    <row r="356">
      <c r="A356" s="58"/>
      <c r="B356" s="58"/>
      <c r="C356" s="56"/>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row>
    <row r="357">
      <c r="A357" s="58"/>
      <c r="B357" s="58"/>
      <c r="C357" s="56"/>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row>
    <row r="358">
      <c r="A358" s="58"/>
      <c r="B358" s="58"/>
      <c r="C358" s="56"/>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row>
    <row r="359">
      <c r="A359" s="58"/>
      <c r="B359" s="58"/>
      <c r="C359" s="56"/>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row>
    <row r="360">
      <c r="A360" s="58"/>
      <c r="B360" s="58"/>
      <c r="C360" s="56"/>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row>
    <row r="361">
      <c r="A361" s="58"/>
      <c r="B361" s="58"/>
      <c r="C361" s="56"/>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row>
    <row r="362">
      <c r="A362" s="58"/>
      <c r="B362" s="58"/>
      <c r="C362" s="56"/>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row>
    <row r="363">
      <c r="A363" s="58"/>
      <c r="B363" s="58"/>
      <c r="C363" s="56"/>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row>
    <row r="364">
      <c r="A364" s="58"/>
      <c r="B364" s="58"/>
      <c r="C364" s="56"/>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row>
    <row r="365">
      <c r="A365" s="58"/>
      <c r="B365" s="58"/>
      <c r="C365" s="56"/>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row>
    <row r="366">
      <c r="A366" s="58"/>
      <c r="B366" s="58"/>
      <c r="C366" s="56"/>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row>
    <row r="367">
      <c r="A367" s="58"/>
      <c r="B367" s="58"/>
      <c r="C367" s="56"/>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row>
    <row r="368">
      <c r="A368" s="58"/>
      <c r="B368" s="58"/>
      <c r="C368" s="56"/>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row>
    <row r="369">
      <c r="A369" s="58"/>
      <c r="B369" s="58"/>
      <c r="C369" s="56"/>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row>
    <row r="370">
      <c r="A370" s="58"/>
      <c r="B370" s="58"/>
      <c r="C370" s="56"/>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row>
    <row r="371">
      <c r="A371" s="58"/>
      <c r="B371" s="58"/>
      <c r="C371" s="56"/>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row>
    <row r="372">
      <c r="A372" s="58"/>
      <c r="B372" s="58"/>
      <c r="C372" s="56"/>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row>
    <row r="373">
      <c r="A373" s="58"/>
      <c r="B373" s="58"/>
      <c r="C373" s="56"/>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row>
    <row r="374">
      <c r="A374" s="58"/>
      <c r="B374" s="58"/>
      <c r="C374" s="56"/>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row>
    <row r="375">
      <c r="A375" s="58"/>
      <c r="B375" s="58"/>
      <c r="C375" s="56"/>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row>
    <row r="376">
      <c r="A376" s="58"/>
      <c r="B376" s="58"/>
      <c r="C376" s="56"/>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row>
    <row r="377">
      <c r="A377" s="58"/>
      <c r="B377" s="58"/>
      <c r="C377" s="56"/>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row>
    <row r="378">
      <c r="A378" s="58"/>
      <c r="B378" s="58"/>
      <c r="C378" s="56"/>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row>
    <row r="379">
      <c r="A379" s="58"/>
      <c r="B379" s="58"/>
      <c r="C379" s="56"/>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row>
    <row r="380">
      <c r="A380" s="58"/>
      <c r="B380" s="58"/>
      <c r="C380" s="56"/>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row>
    <row r="381">
      <c r="A381" s="58"/>
      <c r="B381" s="58"/>
      <c r="C381" s="56"/>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row>
    <row r="382">
      <c r="A382" s="58"/>
      <c r="B382" s="58"/>
      <c r="C382" s="56"/>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row>
    <row r="383">
      <c r="A383" s="58"/>
      <c r="B383" s="58"/>
      <c r="C383" s="56"/>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row>
    <row r="384">
      <c r="A384" s="58"/>
      <c r="B384" s="58"/>
      <c r="C384" s="56"/>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row>
    <row r="385">
      <c r="A385" s="58"/>
      <c r="B385" s="58"/>
      <c r="C385" s="56"/>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row>
    <row r="386">
      <c r="A386" s="58"/>
      <c r="B386" s="58"/>
      <c r="C386" s="56"/>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row>
    <row r="387">
      <c r="A387" s="58"/>
      <c r="B387" s="58"/>
      <c r="C387" s="56"/>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row>
    <row r="388">
      <c r="A388" s="58"/>
      <c r="B388" s="58"/>
      <c r="C388" s="56"/>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row>
    <row r="389">
      <c r="A389" s="58"/>
      <c r="B389" s="58"/>
      <c r="C389" s="56"/>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row>
    <row r="390">
      <c r="A390" s="58"/>
      <c r="B390" s="58"/>
      <c r="C390" s="56"/>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row>
    <row r="391">
      <c r="A391" s="58"/>
      <c r="B391" s="58"/>
      <c r="C391" s="56"/>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row>
    <row r="392">
      <c r="A392" s="58"/>
      <c r="B392" s="58"/>
      <c r="C392" s="56"/>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row>
    <row r="393">
      <c r="A393" s="58"/>
      <c r="B393" s="58"/>
      <c r="C393" s="56"/>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row>
    <row r="394">
      <c r="A394" s="58"/>
      <c r="B394" s="58"/>
      <c r="C394" s="56"/>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row>
    <row r="395">
      <c r="A395" s="58"/>
      <c r="B395" s="58"/>
      <c r="C395" s="56"/>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row>
    <row r="396">
      <c r="A396" s="58"/>
      <c r="B396" s="58"/>
      <c r="C396" s="56"/>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row>
    <row r="397">
      <c r="A397" s="58"/>
      <c r="B397" s="58"/>
      <c r="C397" s="56"/>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row>
    <row r="398">
      <c r="A398" s="58"/>
      <c r="B398" s="58"/>
      <c r="C398" s="56"/>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row>
    <row r="399">
      <c r="A399" s="58"/>
      <c r="B399" s="58"/>
      <c r="C399" s="56"/>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row>
    <row r="400">
      <c r="A400" s="58"/>
      <c r="B400" s="58"/>
      <c r="C400" s="56"/>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row>
    <row r="401">
      <c r="A401" s="58"/>
      <c r="B401" s="58"/>
      <c r="C401" s="56"/>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row>
    <row r="402">
      <c r="A402" s="58"/>
      <c r="B402" s="58"/>
      <c r="C402" s="56"/>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row>
    <row r="403">
      <c r="A403" s="58"/>
      <c r="B403" s="58"/>
      <c r="C403" s="56"/>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row>
    <row r="404">
      <c r="A404" s="58"/>
      <c r="B404" s="58"/>
      <c r="C404" s="56"/>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row>
    <row r="405">
      <c r="A405" s="58"/>
      <c r="B405" s="58"/>
      <c r="C405" s="56"/>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row>
    <row r="406">
      <c r="A406" s="58"/>
      <c r="B406" s="58"/>
      <c r="C406" s="56"/>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row>
    <row r="407">
      <c r="A407" s="58"/>
      <c r="B407" s="58"/>
      <c r="C407" s="56"/>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row>
    <row r="408">
      <c r="A408" s="58"/>
      <c r="B408" s="58"/>
      <c r="C408" s="56"/>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row>
    <row r="409">
      <c r="A409" s="58"/>
      <c r="B409" s="58"/>
      <c r="C409" s="56"/>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row>
    <row r="410">
      <c r="A410" s="58"/>
      <c r="B410" s="58"/>
      <c r="C410" s="56"/>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row>
    <row r="411">
      <c r="A411" s="58"/>
      <c r="B411" s="58"/>
      <c r="C411" s="56"/>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row>
    <row r="412">
      <c r="A412" s="58"/>
      <c r="B412" s="58"/>
      <c r="C412" s="56"/>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row>
    <row r="413">
      <c r="A413" s="58"/>
      <c r="B413" s="58"/>
      <c r="C413" s="56"/>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row>
    <row r="414">
      <c r="A414" s="58"/>
      <c r="B414" s="58"/>
      <c r="C414" s="56"/>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row>
    <row r="415">
      <c r="A415" s="58"/>
      <c r="B415" s="58"/>
      <c r="C415" s="56"/>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row>
    <row r="416">
      <c r="A416" s="58"/>
      <c r="B416" s="58"/>
      <c r="C416" s="56"/>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row>
    <row r="417">
      <c r="A417" s="58"/>
      <c r="B417" s="58"/>
      <c r="C417" s="56"/>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row>
    <row r="418">
      <c r="A418" s="58"/>
      <c r="B418" s="58"/>
      <c r="C418" s="56"/>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row>
    <row r="419">
      <c r="A419" s="58"/>
      <c r="B419" s="58"/>
      <c r="C419" s="56"/>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row>
    <row r="420">
      <c r="A420" s="58"/>
      <c r="B420" s="58"/>
      <c r="C420" s="56"/>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row>
    <row r="421">
      <c r="A421" s="58"/>
      <c r="B421" s="58"/>
      <c r="C421" s="56"/>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row>
    <row r="422">
      <c r="A422" s="58"/>
      <c r="B422" s="58"/>
      <c r="C422" s="56"/>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row>
    <row r="423">
      <c r="A423" s="58"/>
      <c r="B423" s="58"/>
      <c r="C423" s="56"/>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row>
    <row r="424">
      <c r="A424" s="58"/>
      <c r="B424" s="58"/>
      <c r="C424" s="56"/>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row>
    <row r="425">
      <c r="A425" s="58"/>
      <c r="B425" s="58"/>
      <c r="C425" s="56"/>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row>
    <row r="426">
      <c r="A426" s="58"/>
      <c r="B426" s="58"/>
      <c r="C426" s="56"/>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row>
    <row r="427">
      <c r="A427" s="58"/>
      <c r="B427" s="58"/>
      <c r="C427" s="56"/>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row>
    <row r="428">
      <c r="A428" s="58"/>
      <c r="B428" s="58"/>
      <c r="C428" s="56"/>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row>
    <row r="429">
      <c r="A429" s="58"/>
      <c r="B429" s="58"/>
      <c r="C429" s="56"/>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row>
    <row r="430">
      <c r="A430" s="58"/>
      <c r="B430" s="58"/>
      <c r="C430" s="56"/>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row>
    <row r="431">
      <c r="A431" s="58"/>
      <c r="B431" s="58"/>
      <c r="C431" s="56"/>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row>
    <row r="432">
      <c r="A432" s="58"/>
      <c r="B432" s="58"/>
      <c r="C432" s="56"/>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row>
    <row r="433">
      <c r="A433" s="58"/>
      <c r="B433" s="58"/>
      <c r="C433" s="56"/>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row>
    <row r="434">
      <c r="A434" s="58"/>
      <c r="B434" s="58"/>
      <c r="C434" s="56"/>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row>
    <row r="435">
      <c r="A435" s="58"/>
      <c r="B435" s="58"/>
      <c r="C435" s="56"/>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row>
    <row r="436">
      <c r="A436" s="58"/>
      <c r="B436" s="58"/>
      <c r="C436" s="56"/>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row>
    <row r="437">
      <c r="A437" s="58"/>
      <c r="B437" s="58"/>
      <c r="C437" s="56"/>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row>
    <row r="438">
      <c r="A438" s="58"/>
      <c r="B438" s="58"/>
      <c r="C438" s="56"/>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row>
    <row r="439">
      <c r="A439" s="58"/>
      <c r="B439" s="58"/>
      <c r="C439" s="56"/>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row>
    <row r="440">
      <c r="A440" s="58"/>
      <c r="B440" s="58"/>
      <c r="C440" s="56"/>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row>
    <row r="441">
      <c r="A441" s="58"/>
      <c r="B441" s="58"/>
      <c r="C441" s="56"/>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row>
    <row r="442">
      <c r="A442" s="58"/>
      <c r="B442" s="58"/>
      <c r="C442" s="56"/>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row>
    <row r="443">
      <c r="A443" s="58"/>
      <c r="B443" s="58"/>
      <c r="C443" s="56"/>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row>
    <row r="444">
      <c r="A444" s="58"/>
      <c r="B444" s="58"/>
      <c r="C444" s="56"/>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row>
    <row r="445">
      <c r="A445" s="58"/>
      <c r="B445" s="58"/>
      <c r="C445" s="56"/>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row>
    <row r="446">
      <c r="A446" s="58"/>
      <c r="B446" s="58"/>
      <c r="C446" s="56"/>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row>
    <row r="447">
      <c r="A447" s="58"/>
      <c r="B447" s="58"/>
      <c r="C447" s="56"/>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row>
    <row r="448">
      <c r="A448" s="58"/>
      <c r="B448" s="58"/>
      <c r="C448" s="56"/>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row>
    <row r="449">
      <c r="A449" s="58"/>
      <c r="B449" s="58"/>
      <c r="C449" s="56"/>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row>
    <row r="450">
      <c r="A450" s="58"/>
      <c r="B450" s="58"/>
      <c r="C450" s="56"/>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row>
    <row r="451">
      <c r="A451" s="58"/>
      <c r="B451" s="58"/>
      <c r="C451" s="56"/>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row>
    <row r="452">
      <c r="A452" s="58"/>
      <c r="B452" s="58"/>
      <c r="C452" s="56"/>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row>
    <row r="453">
      <c r="A453" s="58"/>
      <c r="B453" s="58"/>
      <c r="C453" s="56"/>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row>
    <row r="454">
      <c r="A454" s="58"/>
      <c r="B454" s="58"/>
      <c r="C454" s="56"/>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row>
    <row r="455">
      <c r="A455" s="58"/>
      <c r="B455" s="58"/>
      <c r="C455" s="56"/>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row>
    <row r="456">
      <c r="A456" s="58"/>
      <c r="B456" s="58"/>
      <c r="C456" s="56"/>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row>
    <row r="457">
      <c r="A457" s="58"/>
      <c r="B457" s="58"/>
      <c r="C457" s="56"/>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row>
    <row r="458">
      <c r="A458" s="58"/>
      <c r="B458" s="58"/>
      <c r="C458" s="56"/>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row>
    <row r="459">
      <c r="A459" s="58"/>
      <c r="B459" s="58"/>
      <c r="C459" s="56"/>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row>
    <row r="460">
      <c r="A460" s="58"/>
      <c r="B460" s="58"/>
      <c r="C460" s="56"/>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row>
    <row r="461">
      <c r="A461" s="58"/>
      <c r="B461" s="58"/>
      <c r="C461" s="56"/>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row>
    <row r="462">
      <c r="A462" s="58"/>
      <c r="B462" s="58"/>
      <c r="C462" s="56"/>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row>
    <row r="463">
      <c r="A463" s="58"/>
      <c r="B463" s="58"/>
      <c r="C463" s="56"/>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row>
    <row r="464">
      <c r="A464" s="58"/>
      <c r="B464" s="58"/>
      <c r="C464" s="56"/>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row>
    <row r="465">
      <c r="A465" s="58"/>
      <c r="B465" s="58"/>
      <c r="C465" s="56"/>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row>
    <row r="466">
      <c r="A466" s="58"/>
      <c r="B466" s="58"/>
      <c r="C466" s="56"/>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row>
    <row r="467">
      <c r="A467" s="58"/>
      <c r="B467" s="58"/>
      <c r="C467" s="56"/>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row>
    <row r="468">
      <c r="A468" s="58"/>
      <c r="B468" s="58"/>
      <c r="C468" s="56"/>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row>
    <row r="469">
      <c r="A469" s="58"/>
      <c r="B469" s="58"/>
      <c r="C469" s="56"/>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row>
    <row r="470">
      <c r="A470" s="58"/>
      <c r="B470" s="58"/>
      <c r="C470" s="56"/>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row>
    <row r="471">
      <c r="A471" s="58"/>
      <c r="B471" s="58"/>
      <c r="C471" s="56"/>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row>
    <row r="472">
      <c r="A472" s="58"/>
      <c r="B472" s="58"/>
      <c r="C472" s="56"/>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row>
    <row r="473">
      <c r="A473" s="58"/>
      <c r="B473" s="58"/>
      <c r="C473" s="56"/>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row>
    <row r="474">
      <c r="A474" s="58"/>
      <c r="B474" s="58"/>
      <c r="C474" s="56"/>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row>
    <row r="475">
      <c r="A475" s="58"/>
      <c r="B475" s="58"/>
      <c r="C475" s="56"/>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row>
    <row r="476">
      <c r="A476" s="58"/>
      <c r="B476" s="58"/>
      <c r="C476" s="56"/>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row>
    <row r="477">
      <c r="A477" s="58"/>
      <c r="B477" s="58"/>
      <c r="C477" s="56"/>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row>
    <row r="478">
      <c r="A478" s="58"/>
      <c r="B478" s="58"/>
      <c r="C478" s="56"/>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row>
    <row r="479">
      <c r="A479" s="58"/>
      <c r="B479" s="58"/>
      <c r="C479" s="56"/>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row>
    <row r="480">
      <c r="A480" s="58"/>
      <c r="B480" s="58"/>
      <c r="C480" s="56"/>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row>
    <row r="481">
      <c r="A481" s="58"/>
      <c r="B481" s="58"/>
      <c r="C481" s="56"/>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row>
    <row r="482">
      <c r="A482" s="58"/>
      <c r="B482" s="58"/>
      <c r="C482" s="56"/>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row>
    <row r="483">
      <c r="A483" s="58"/>
      <c r="B483" s="58"/>
      <c r="C483" s="56"/>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row>
    <row r="484">
      <c r="A484" s="58"/>
      <c r="B484" s="58"/>
      <c r="C484" s="56"/>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row>
    <row r="485">
      <c r="A485" s="58"/>
      <c r="B485" s="58"/>
      <c r="C485" s="56"/>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row>
    <row r="486">
      <c r="A486" s="58"/>
      <c r="B486" s="58"/>
      <c r="C486" s="56"/>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row>
    <row r="487">
      <c r="A487" s="58"/>
      <c r="B487" s="58"/>
      <c r="C487" s="56"/>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row>
    <row r="488">
      <c r="A488" s="58"/>
      <c r="B488" s="58"/>
      <c r="C488" s="56"/>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row>
    <row r="489">
      <c r="A489" s="58"/>
      <c r="B489" s="58"/>
      <c r="C489" s="56"/>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row>
    <row r="490">
      <c r="A490" s="58"/>
      <c r="B490" s="58"/>
      <c r="C490" s="56"/>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row>
    <row r="491">
      <c r="A491" s="58"/>
      <c r="B491" s="58"/>
      <c r="C491" s="56"/>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row>
    <row r="492">
      <c r="A492" s="58"/>
      <c r="B492" s="58"/>
      <c r="C492" s="56"/>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row>
    <row r="493">
      <c r="A493" s="58"/>
      <c r="B493" s="58"/>
      <c r="C493" s="56"/>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row>
    <row r="494">
      <c r="A494" s="58"/>
      <c r="B494" s="58"/>
      <c r="C494" s="56"/>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row>
    <row r="495">
      <c r="A495" s="58"/>
      <c r="B495" s="58"/>
      <c r="C495" s="56"/>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row>
    <row r="496">
      <c r="A496" s="58"/>
      <c r="B496" s="58"/>
      <c r="C496" s="56"/>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row>
    <row r="497">
      <c r="A497" s="58"/>
      <c r="B497" s="58"/>
      <c r="C497" s="56"/>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row>
    <row r="498">
      <c r="A498" s="58"/>
      <c r="B498" s="58"/>
      <c r="C498" s="56"/>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row>
    <row r="499">
      <c r="A499" s="58"/>
      <c r="B499" s="58"/>
      <c r="C499" s="56"/>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row>
    <row r="500">
      <c r="A500" s="58"/>
      <c r="B500" s="58"/>
      <c r="C500" s="56"/>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row>
    <row r="501">
      <c r="A501" s="58"/>
      <c r="B501" s="58"/>
      <c r="C501" s="56"/>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row>
    <row r="502">
      <c r="A502" s="58"/>
      <c r="B502" s="58"/>
      <c r="C502" s="56"/>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row>
    <row r="503">
      <c r="A503" s="58"/>
      <c r="B503" s="58"/>
      <c r="C503" s="56"/>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row>
    <row r="504">
      <c r="A504" s="58"/>
      <c r="B504" s="58"/>
      <c r="C504" s="56"/>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row>
    <row r="505">
      <c r="A505" s="58"/>
      <c r="B505" s="58"/>
      <c r="C505" s="56"/>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row>
    <row r="506">
      <c r="A506" s="58"/>
      <c r="B506" s="58"/>
      <c r="C506" s="56"/>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row>
    <row r="507">
      <c r="A507" s="58"/>
      <c r="B507" s="58"/>
      <c r="C507" s="56"/>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row>
    <row r="508">
      <c r="A508" s="58"/>
      <c r="B508" s="58"/>
      <c r="C508" s="56"/>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row>
    <row r="509">
      <c r="A509" s="58"/>
      <c r="B509" s="58"/>
      <c r="C509" s="56"/>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row>
    <row r="510">
      <c r="A510" s="58"/>
      <c r="B510" s="58"/>
      <c r="C510" s="56"/>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row>
    <row r="511">
      <c r="A511" s="58"/>
      <c r="B511" s="58"/>
      <c r="C511" s="56"/>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row>
    <row r="512">
      <c r="A512" s="58"/>
      <c r="B512" s="58"/>
      <c r="C512" s="56"/>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row>
    <row r="513">
      <c r="A513" s="58"/>
      <c r="B513" s="58"/>
      <c r="C513" s="56"/>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row>
    <row r="514">
      <c r="A514" s="58"/>
      <c r="B514" s="58"/>
      <c r="C514" s="56"/>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row>
    <row r="515">
      <c r="A515" s="58"/>
      <c r="B515" s="58"/>
      <c r="C515" s="56"/>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row>
    <row r="516">
      <c r="A516" s="58"/>
      <c r="B516" s="58"/>
      <c r="C516" s="56"/>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row>
    <row r="517">
      <c r="A517" s="58"/>
      <c r="B517" s="58"/>
      <c r="C517" s="56"/>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row>
    <row r="518">
      <c r="A518" s="58"/>
      <c r="B518" s="58"/>
      <c r="C518" s="56"/>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row>
    <row r="519">
      <c r="A519" s="58"/>
      <c r="B519" s="58"/>
      <c r="C519" s="56"/>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row>
    <row r="520">
      <c r="A520" s="58"/>
      <c r="B520" s="58"/>
      <c r="C520" s="56"/>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row>
    <row r="521">
      <c r="A521" s="58"/>
      <c r="B521" s="58"/>
      <c r="C521" s="56"/>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row>
    <row r="522">
      <c r="A522" s="58"/>
      <c r="B522" s="58"/>
      <c r="C522" s="56"/>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row>
    <row r="523">
      <c r="A523" s="58"/>
      <c r="B523" s="58"/>
      <c r="C523" s="56"/>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row>
    <row r="524">
      <c r="A524" s="58"/>
      <c r="B524" s="58"/>
      <c r="C524" s="56"/>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row>
    <row r="525">
      <c r="A525" s="58"/>
      <c r="B525" s="58"/>
      <c r="C525" s="56"/>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row>
    <row r="526">
      <c r="A526" s="58"/>
      <c r="B526" s="58"/>
      <c r="C526" s="56"/>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row>
    <row r="527">
      <c r="A527" s="58"/>
      <c r="B527" s="58"/>
      <c r="C527" s="56"/>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row>
    <row r="528">
      <c r="A528" s="58"/>
      <c r="B528" s="58"/>
      <c r="C528" s="56"/>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row>
    <row r="529">
      <c r="A529" s="58"/>
      <c r="B529" s="58"/>
      <c r="C529" s="56"/>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row>
    <row r="530">
      <c r="A530" s="58"/>
      <c r="B530" s="58"/>
      <c r="C530" s="56"/>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row>
    <row r="531">
      <c r="A531" s="58"/>
      <c r="B531" s="58"/>
      <c r="C531" s="56"/>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row>
    <row r="532">
      <c r="A532" s="58"/>
      <c r="B532" s="58"/>
      <c r="C532" s="56"/>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row>
    <row r="533">
      <c r="A533" s="58"/>
      <c r="B533" s="58"/>
      <c r="C533" s="56"/>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row>
    <row r="534">
      <c r="A534" s="58"/>
      <c r="B534" s="58"/>
      <c r="C534" s="56"/>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row>
    <row r="535">
      <c r="A535" s="58"/>
      <c r="B535" s="58"/>
      <c r="C535" s="56"/>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row>
    <row r="536">
      <c r="A536" s="58"/>
      <c r="B536" s="58"/>
      <c r="C536" s="56"/>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row>
    <row r="537">
      <c r="A537" s="58"/>
      <c r="B537" s="58"/>
      <c r="C537" s="56"/>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row>
    <row r="538">
      <c r="A538" s="58"/>
      <c r="B538" s="58"/>
      <c r="C538" s="56"/>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row>
    <row r="539">
      <c r="A539" s="58"/>
      <c r="B539" s="58"/>
      <c r="C539" s="56"/>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row>
    <row r="540">
      <c r="A540" s="58"/>
      <c r="B540" s="58"/>
      <c r="C540" s="56"/>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row>
    <row r="541">
      <c r="A541" s="58"/>
      <c r="B541" s="58"/>
      <c r="C541" s="56"/>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row>
    <row r="542">
      <c r="A542" s="58"/>
      <c r="B542" s="58"/>
      <c r="C542" s="56"/>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row>
    <row r="543">
      <c r="A543" s="58"/>
      <c r="B543" s="58"/>
      <c r="C543" s="56"/>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row>
    <row r="544">
      <c r="A544" s="58"/>
      <c r="B544" s="58"/>
      <c r="C544" s="56"/>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row>
    <row r="545">
      <c r="A545" s="58"/>
      <c r="B545" s="58"/>
      <c r="C545" s="56"/>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row>
    <row r="546">
      <c r="A546" s="58"/>
      <c r="B546" s="58"/>
      <c r="C546" s="56"/>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row>
    <row r="547">
      <c r="A547" s="58"/>
      <c r="B547" s="58"/>
      <c r="C547" s="56"/>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row>
    <row r="548">
      <c r="A548" s="58"/>
      <c r="B548" s="58"/>
      <c r="C548" s="56"/>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row>
    <row r="549">
      <c r="A549" s="58"/>
      <c r="B549" s="58"/>
      <c r="C549" s="56"/>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row>
    <row r="550">
      <c r="A550" s="58"/>
      <c r="B550" s="58"/>
      <c r="C550" s="56"/>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row>
    <row r="551">
      <c r="A551" s="58"/>
      <c r="B551" s="58"/>
      <c r="C551" s="56"/>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row>
    <row r="552">
      <c r="A552" s="58"/>
      <c r="B552" s="58"/>
      <c r="C552" s="56"/>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row>
    <row r="553">
      <c r="A553" s="58"/>
      <c r="B553" s="58"/>
      <c r="C553" s="56"/>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row>
    <row r="554">
      <c r="A554" s="58"/>
      <c r="B554" s="58"/>
      <c r="C554" s="56"/>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row>
    <row r="555">
      <c r="A555" s="58"/>
      <c r="B555" s="58"/>
      <c r="C555" s="56"/>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row>
    <row r="556">
      <c r="A556" s="58"/>
      <c r="B556" s="58"/>
      <c r="C556" s="56"/>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row>
    <row r="557">
      <c r="A557" s="58"/>
      <c r="B557" s="58"/>
      <c r="C557" s="56"/>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row>
    <row r="558">
      <c r="A558" s="58"/>
      <c r="B558" s="58"/>
      <c r="C558" s="56"/>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row>
    <row r="559">
      <c r="A559" s="58"/>
      <c r="B559" s="58"/>
      <c r="C559" s="56"/>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row>
    <row r="560">
      <c r="A560" s="58"/>
      <c r="B560" s="58"/>
      <c r="C560" s="56"/>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row>
    <row r="561">
      <c r="A561" s="58"/>
      <c r="B561" s="58"/>
      <c r="C561" s="56"/>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row>
    <row r="562">
      <c r="A562" s="58"/>
      <c r="B562" s="58"/>
      <c r="C562" s="56"/>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row>
    <row r="563">
      <c r="A563" s="58"/>
      <c r="B563" s="58"/>
      <c r="C563" s="56"/>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row>
    <row r="564">
      <c r="A564" s="58"/>
      <c r="B564" s="58"/>
      <c r="C564" s="56"/>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row>
    <row r="565">
      <c r="A565" s="58"/>
      <c r="B565" s="58"/>
      <c r="C565" s="56"/>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row>
    <row r="566">
      <c r="A566" s="58"/>
      <c r="B566" s="58"/>
      <c r="C566" s="56"/>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row>
    <row r="567">
      <c r="A567" s="58"/>
      <c r="B567" s="58"/>
      <c r="C567" s="56"/>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row>
    <row r="568">
      <c r="A568" s="58"/>
      <c r="B568" s="58"/>
      <c r="C568" s="56"/>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row>
    <row r="569">
      <c r="A569" s="58"/>
      <c r="B569" s="58"/>
      <c r="C569" s="56"/>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row>
    <row r="570">
      <c r="A570" s="58"/>
      <c r="B570" s="58"/>
      <c r="C570" s="56"/>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row>
    <row r="571">
      <c r="A571" s="58"/>
      <c r="B571" s="58"/>
      <c r="C571" s="56"/>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row>
    <row r="572">
      <c r="A572" s="58"/>
      <c r="B572" s="58"/>
      <c r="C572" s="56"/>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row>
    <row r="573">
      <c r="A573" s="58"/>
      <c r="B573" s="58"/>
      <c r="C573" s="56"/>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row>
    <row r="574">
      <c r="A574" s="58"/>
      <c r="B574" s="58"/>
      <c r="C574" s="56"/>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row>
    <row r="575">
      <c r="A575" s="58"/>
      <c r="B575" s="58"/>
      <c r="C575" s="56"/>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row>
    <row r="576">
      <c r="A576" s="58"/>
      <c r="B576" s="58"/>
      <c r="C576" s="56"/>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row>
    <row r="577">
      <c r="A577" s="58"/>
      <c r="B577" s="58"/>
      <c r="C577" s="56"/>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row>
    <row r="578">
      <c r="A578" s="58"/>
      <c r="B578" s="58"/>
      <c r="C578" s="56"/>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row>
    <row r="579">
      <c r="A579" s="58"/>
      <c r="B579" s="58"/>
      <c r="C579" s="56"/>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row>
    <row r="580">
      <c r="A580" s="58"/>
      <c r="B580" s="58"/>
      <c r="C580" s="56"/>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row>
    <row r="581">
      <c r="A581" s="58"/>
      <c r="B581" s="58"/>
      <c r="C581" s="56"/>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row>
    <row r="582">
      <c r="A582" s="58"/>
      <c r="B582" s="58"/>
      <c r="C582" s="56"/>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row>
    <row r="583">
      <c r="A583" s="58"/>
      <c r="B583" s="58"/>
      <c r="C583" s="56"/>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row>
    <row r="584">
      <c r="A584" s="58"/>
      <c r="B584" s="58"/>
      <c r="C584" s="56"/>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row>
    <row r="585">
      <c r="A585" s="58"/>
      <c r="B585" s="58"/>
      <c r="C585" s="56"/>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row>
    <row r="586">
      <c r="A586" s="58"/>
      <c r="B586" s="58"/>
      <c r="C586" s="56"/>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row>
    <row r="587">
      <c r="A587" s="58"/>
      <c r="B587" s="58"/>
      <c r="C587" s="56"/>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row>
    <row r="588">
      <c r="A588" s="58"/>
      <c r="B588" s="58"/>
      <c r="C588" s="56"/>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row>
    <row r="589">
      <c r="A589" s="58"/>
      <c r="B589" s="58"/>
      <c r="C589" s="56"/>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row>
    <row r="590">
      <c r="A590" s="58"/>
      <c r="B590" s="58"/>
      <c r="C590" s="56"/>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row>
    <row r="591">
      <c r="A591" s="58"/>
      <c r="B591" s="58"/>
      <c r="C591" s="56"/>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row>
    <row r="592">
      <c r="A592" s="58"/>
      <c r="B592" s="58"/>
      <c r="C592" s="56"/>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row>
    <row r="593">
      <c r="A593" s="58"/>
      <c r="B593" s="58"/>
      <c r="C593" s="56"/>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row>
    <row r="594">
      <c r="A594" s="58"/>
      <c r="B594" s="58"/>
      <c r="C594" s="56"/>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row>
    <row r="595">
      <c r="A595" s="58"/>
      <c r="B595" s="58"/>
      <c r="C595" s="56"/>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row>
    <row r="596">
      <c r="A596" s="58"/>
      <c r="B596" s="58"/>
      <c r="C596" s="56"/>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row>
    <row r="597">
      <c r="A597" s="58"/>
      <c r="B597" s="58"/>
      <c r="C597" s="56"/>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row>
    <row r="598">
      <c r="A598" s="58"/>
      <c r="B598" s="58"/>
      <c r="C598" s="56"/>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row>
    <row r="599">
      <c r="A599" s="58"/>
      <c r="B599" s="58"/>
      <c r="C599" s="56"/>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row>
    <row r="600">
      <c r="A600" s="58"/>
      <c r="B600" s="58"/>
      <c r="C600" s="56"/>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row>
    <row r="601">
      <c r="A601" s="58"/>
      <c r="B601" s="58"/>
      <c r="C601" s="56"/>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row>
    <row r="602">
      <c r="A602" s="58"/>
      <c r="B602" s="58"/>
      <c r="C602" s="56"/>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row>
    <row r="603">
      <c r="A603" s="58"/>
      <c r="B603" s="58"/>
      <c r="C603" s="56"/>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row>
    <row r="604">
      <c r="A604" s="58"/>
      <c r="B604" s="58"/>
      <c r="C604" s="56"/>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row>
    <row r="605">
      <c r="A605" s="58"/>
      <c r="B605" s="58"/>
      <c r="C605" s="56"/>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row>
    <row r="606">
      <c r="A606" s="58"/>
      <c r="B606" s="58"/>
      <c r="C606" s="56"/>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row>
    <row r="607">
      <c r="A607" s="58"/>
      <c r="B607" s="58"/>
      <c r="C607" s="56"/>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row>
    <row r="608">
      <c r="A608" s="58"/>
      <c r="B608" s="58"/>
      <c r="C608" s="56"/>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row>
    <row r="609">
      <c r="A609" s="58"/>
      <c r="B609" s="58"/>
      <c r="C609" s="56"/>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row>
    <row r="610">
      <c r="A610" s="58"/>
      <c r="B610" s="58"/>
      <c r="C610" s="56"/>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row>
    <row r="611">
      <c r="A611" s="58"/>
      <c r="B611" s="58"/>
      <c r="C611" s="56"/>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row>
    <row r="612">
      <c r="A612" s="58"/>
      <c r="B612" s="58"/>
      <c r="C612" s="56"/>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row>
    <row r="613">
      <c r="A613" s="58"/>
      <c r="B613" s="58"/>
      <c r="C613" s="56"/>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row>
    <row r="614">
      <c r="A614" s="58"/>
      <c r="B614" s="58"/>
      <c r="C614" s="56"/>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row>
    <row r="615">
      <c r="A615" s="58"/>
      <c r="B615" s="58"/>
      <c r="C615" s="56"/>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row>
    <row r="616">
      <c r="A616" s="58"/>
      <c r="B616" s="58"/>
      <c r="C616" s="56"/>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row>
    <row r="617">
      <c r="A617" s="58"/>
      <c r="B617" s="58"/>
      <c r="C617" s="56"/>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row>
    <row r="618">
      <c r="A618" s="58"/>
      <c r="B618" s="58"/>
      <c r="C618" s="56"/>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row>
    <row r="619">
      <c r="A619" s="58"/>
      <c r="B619" s="58"/>
      <c r="C619" s="56"/>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row>
    <row r="620">
      <c r="A620" s="58"/>
      <c r="B620" s="58"/>
      <c r="C620" s="56"/>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row>
    <row r="621">
      <c r="A621" s="58"/>
      <c r="B621" s="58"/>
      <c r="C621" s="56"/>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row>
    <row r="622">
      <c r="A622" s="58"/>
      <c r="B622" s="58"/>
      <c r="C622" s="56"/>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row>
    <row r="623">
      <c r="A623" s="58"/>
      <c r="B623" s="58"/>
      <c r="C623" s="56"/>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row>
    <row r="624">
      <c r="A624" s="58"/>
      <c r="B624" s="58"/>
      <c r="C624" s="56"/>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row>
    <row r="625">
      <c r="A625" s="58"/>
      <c r="B625" s="58"/>
      <c r="C625" s="56"/>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row>
    <row r="626">
      <c r="A626" s="58"/>
      <c r="B626" s="58"/>
      <c r="C626" s="56"/>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row>
    <row r="627">
      <c r="A627" s="58"/>
      <c r="B627" s="58"/>
      <c r="C627" s="56"/>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row>
    <row r="628">
      <c r="A628" s="58"/>
      <c r="B628" s="58"/>
      <c r="C628" s="56"/>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row>
    <row r="629">
      <c r="A629" s="58"/>
      <c r="B629" s="58"/>
      <c r="C629" s="56"/>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row>
    <row r="630">
      <c r="A630" s="58"/>
      <c r="B630" s="58"/>
      <c r="C630" s="56"/>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row>
    <row r="631">
      <c r="A631" s="58"/>
      <c r="B631" s="58"/>
      <c r="C631" s="56"/>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row>
    <row r="632">
      <c r="A632" s="58"/>
      <c r="B632" s="58"/>
      <c r="C632" s="56"/>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row>
    <row r="633">
      <c r="A633" s="58"/>
      <c r="B633" s="58"/>
      <c r="C633" s="56"/>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row>
    <row r="634">
      <c r="A634" s="58"/>
      <c r="B634" s="58"/>
      <c r="C634" s="56"/>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row>
    <row r="635">
      <c r="A635" s="58"/>
      <c r="B635" s="58"/>
      <c r="C635" s="56"/>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row>
    <row r="636">
      <c r="A636" s="58"/>
      <c r="B636" s="58"/>
      <c r="C636" s="56"/>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row>
    <row r="637">
      <c r="A637" s="58"/>
      <c r="B637" s="58"/>
      <c r="C637" s="56"/>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row>
    <row r="638">
      <c r="A638" s="58"/>
      <c r="B638" s="58"/>
      <c r="C638" s="56"/>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row>
    <row r="639">
      <c r="A639" s="58"/>
      <c r="B639" s="58"/>
      <c r="C639" s="56"/>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row>
    <row r="640">
      <c r="A640" s="58"/>
      <c r="B640" s="58"/>
      <c r="C640" s="56"/>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row>
    <row r="641">
      <c r="A641" s="58"/>
      <c r="B641" s="58"/>
      <c r="C641" s="56"/>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row>
    <row r="642">
      <c r="A642" s="58"/>
      <c r="B642" s="58"/>
      <c r="C642" s="56"/>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row>
    <row r="643">
      <c r="A643" s="58"/>
      <c r="B643" s="58"/>
      <c r="C643" s="56"/>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row>
    <row r="644">
      <c r="A644" s="58"/>
      <c r="B644" s="58"/>
      <c r="C644" s="56"/>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row>
    <row r="645">
      <c r="A645" s="58"/>
      <c r="B645" s="58"/>
      <c r="C645" s="56"/>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row>
    <row r="646">
      <c r="A646" s="58"/>
      <c r="B646" s="58"/>
      <c r="C646" s="56"/>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row>
    <row r="647">
      <c r="A647" s="58"/>
      <c r="B647" s="58"/>
      <c r="C647" s="56"/>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row>
    <row r="648">
      <c r="A648" s="58"/>
      <c r="B648" s="58"/>
      <c r="C648" s="56"/>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row>
    <row r="649">
      <c r="A649" s="58"/>
      <c r="B649" s="58"/>
      <c r="C649" s="56"/>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row>
    <row r="650">
      <c r="A650" s="58"/>
      <c r="B650" s="58"/>
      <c r="C650" s="56"/>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row>
    <row r="651">
      <c r="A651" s="58"/>
      <c r="B651" s="58"/>
      <c r="C651" s="56"/>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row>
    <row r="652">
      <c r="A652" s="58"/>
      <c r="B652" s="58"/>
      <c r="C652" s="56"/>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row>
    <row r="653">
      <c r="A653" s="58"/>
      <c r="B653" s="58"/>
      <c r="C653" s="56"/>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row>
    <row r="654">
      <c r="A654" s="58"/>
      <c r="B654" s="58"/>
      <c r="C654" s="56"/>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row>
    <row r="655">
      <c r="A655" s="58"/>
      <c r="B655" s="58"/>
      <c r="C655" s="56"/>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row>
    <row r="656">
      <c r="A656" s="58"/>
      <c r="B656" s="58"/>
      <c r="C656" s="56"/>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row>
    <row r="657">
      <c r="A657" s="58"/>
      <c r="B657" s="58"/>
      <c r="C657" s="56"/>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row>
    <row r="658">
      <c r="A658" s="58"/>
      <c r="B658" s="58"/>
      <c r="C658" s="56"/>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row>
    <row r="659">
      <c r="A659" s="58"/>
      <c r="B659" s="58"/>
      <c r="C659" s="56"/>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row>
    <row r="660">
      <c r="A660" s="58"/>
      <c r="B660" s="58"/>
      <c r="C660" s="56"/>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row>
    <row r="661">
      <c r="A661" s="58"/>
      <c r="B661" s="58"/>
      <c r="C661" s="56"/>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row>
    <row r="662">
      <c r="A662" s="58"/>
      <c r="B662" s="58"/>
      <c r="C662" s="56"/>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row>
    <row r="663">
      <c r="A663" s="58"/>
      <c r="B663" s="58"/>
      <c r="C663" s="56"/>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row>
    <row r="664">
      <c r="A664" s="58"/>
      <c r="B664" s="58"/>
      <c r="C664" s="56"/>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row>
    <row r="665">
      <c r="A665" s="58"/>
      <c r="B665" s="58"/>
      <c r="C665" s="56"/>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row>
    <row r="666">
      <c r="A666" s="58"/>
      <c r="B666" s="58"/>
      <c r="C666" s="56"/>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row>
    <row r="667">
      <c r="A667" s="58"/>
      <c r="B667" s="58"/>
      <c r="C667" s="56"/>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row>
    <row r="668">
      <c r="A668" s="58"/>
      <c r="B668" s="58"/>
      <c r="C668" s="56"/>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row>
    <row r="669">
      <c r="A669" s="58"/>
      <c r="B669" s="58"/>
      <c r="C669" s="56"/>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row>
    <row r="670">
      <c r="A670" s="58"/>
      <c r="B670" s="58"/>
      <c r="C670" s="56"/>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row>
    <row r="671">
      <c r="A671" s="58"/>
      <c r="B671" s="58"/>
      <c r="C671" s="56"/>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row>
    <row r="672">
      <c r="A672" s="58"/>
      <c r="B672" s="58"/>
      <c r="C672" s="56"/>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row>
    <row r="673">
      <c r="A673" s="58"/>
      <c r="B673" s="58"/>
      <c r="C673" s="56"/>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row>
    <row r="674">
      <c r="A674" s="58"/>
      <c r="B674" s="58"/>
      <c r="C674" s="56"/>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row>
    <row r="675">
      <c r="A675" s="58"/>
      <c r="B675" s="58"/>
      <c r="C675" s="56"/>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row>
    <row r="676">
      <c r="A676" s="58"/>
      <c r="B676" s="58"/>
      <c r="C676" s="56"/>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row>
    <row r="677">
      <c r="A677" s="58"/>
      <c r="B677" s="58"/>
      <c r="C677" s="56"/>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row>
    <row r="678">
      <c r="A678" s="58"/>
      <c r="B678" s="58"/>
      <c r="C678" s="56"/>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row>
    <row r="679">
      <c r="A679" s="58"/>
      <c r="B679" s="58"/>
      <c r="C679" s="56"/>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row>
    <row r="680">
      <c r="A680" s="58"/>
      <c r="B680" s="58"/>
      <c r="C680" s="56"/>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row>
    <row r="681">
      <c r="A681" s="58"/>
      <c r="B681" s="58"/>
      <c r="C681" s="56"/>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row>
    <row r="682">
      <c r="A682" s="58"/>
      <c r="B682" s="58"/>
      <c r="C682" s="56"/>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row>
    <row r="683">
      <c r="A683" s="58"/>
      <c r="B683" s="58"/>
      <c r="C683" s="56"/>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row>
    <row r="684">
      <c r="A684" s="58"/>
      <c r="B684" s="58"/>
      <c r="C684" s="56"/>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row>
    <row r="685">
      <c r="A685" s="58"/>
      <c r="B685" s="58"/>
      <c r="C685" s="56"/>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row>
    <row r="686">
      <c r="A686" s="58"/>
      <c r="B686" s="58"/>
      <c r="C686" s="56"/>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row>
    <row r="687">
      <c r="A687" s="58"/>
      <c r="B687" s="58"/>
      <c r="C687" s="56"/>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row>
    <row r="688">
      <c r="A688" s="58"/>
      <c r="B688" s="58"/>
      <c r="C688" s="56"/>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row>
    <row r="689">
      <c r="A689" s="58"/>
      <c r="B689" s="58"/>
      <c r="C689" s="56"/>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row>
    <row r="690">
      <c r="A690" s="58"/>
      <c r="B690" s="58"/>
      <c r="C690" s="56"/>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row>
    <row r="691">
      <c r="A691" s="58"/>
      <c r="B691" s="58"/>
      <c r="C691" s="56"/>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row>
    <row r="692">
      <c r="A692" s="58"/>
      <c r="B692" s="58"/>
      <c r="C692" s="56"/>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row>
    <row r="693">
      <c r="A693" s="58"/>
      <c r="B693" s="58"/>
      <c r="C693" s="56"/>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row>
    <row r="694">
      <c r="A694" s="58"/>
      <c r="B694" s="58"/>
      <c r="C694" s="56"/>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row>
    <row r="695">
      <c r="A695" s="58"/>
      <c r="B695" s="58"/>
      <c r="C695" s="56"/>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row>
    <row r="696">
      <c r="A696" s="58"/>
      <c r="B696" s="58"/>
      <c r="C696" s="56"/>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row>
    <row r="697">
      <c r="A697" s="58"/>
      <c r="B697" s="58"/>
      <c r="C697" s="56"/>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row>
    <row r="698">
      <c r="A698" s="58"/>
      <c r="B698" s="58"/>
      <c r="C698" s="56"/>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row>
    <row r="699">
      <c r="A699" s="58"/>
      <c r="B699" s="58"/>
      <c r="C699" s="56"/>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row>
    <row r="700">
      <c r="A700" s="58"/>
      <c r="B700" s="58"/>
      <c r="C700" s="56"/>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row>
    <row r="701">
      <c r="A701" s="58"/>
      <c r="B701" s="58"/>
      <c r="C701" s="56"/>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row>
    <row r="702">
      <c r="A702" s="58"/>
      <c r="B702" s="58"/>
      <c r="C702" s="56"/>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row>
    <row r="703">
      <c r="A703" s="58"/>
      <c r="B703" s="58"/>
      <c r="C703" s="56"/>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row>
    <row r="704">
      <c r="A704" s="58"/>
      <c r="B704" s="58"/>
      <c r="C704" s="56"/>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row>
    <row r="705">
      <c r="A705" s="58"/>
      <c r="B705" s="58"/>
      <c r="C705" s="56"/>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row>
    <row r="706">
      <c r="A706" s="58"/>
      <c r="B706" s="58"/>
      <c r="C706" s="56"/>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row>
    <row r="707">
      <c r="A707" s="58"/>
      <c r="B707" s="58"/>
      <c r="C707" s="56"/>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row>
    <row r="708">
      <c r="A708" s="58"/>
      <c r="B708" s="58"/>
      <c r="C708" s="56"/>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row>
    <row r="709">
      <c r="A709" s="58"/>
      <c r="B709" s="58"/>
      <c r="C709" s="56"/>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row>
    <row r="710">
      <c r="A710" s="58"/>
      <c r="B710" s="58"/>
      <c r="C710" s="56"/>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row>
    <row r="711">
      <c r="A711" s="58"/>
      <c r="B711" s="58"/>
      <c r="C711" s="56"/>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row>
    <row r="712">
      <c r="A712" s="58"/>
      <c r="B712" s="58"/>
      <c r="C712" s="56"/>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row>
    <row r="713">
      <c r="A713" s="58"/>
      <c r="B713" s="58"/>
      <c r="C713" s="56"/>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row>
    <row r="714">
      <c r="A714" s="58"/>
      <c r="B714" s="58"/>
      <c r="C714" s="56"/>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row>
    <row r="715">
      <c r="A715" s="58"/>
      <c r="B715" s="58"/>
      <c r="C715" s="56"/>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row>
    <row r="716">
      <c r="A716" s="58"/>
      <c r="B716" s="58"/>
      <c r="C716" s="56"/>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row>
    <row r="717">
      <c r="A717" s="58"/>
      <c r="B717" s="58"/>
      <c r="C717" s="56"/>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row>
    <row r="718">
      <c r="A718" s="58"/>
      <c r="B718" s="58"/>
      <c r="C718" s="56"/>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row>
    <row r="719">
      <c r="A719" s="58"/>
      <c r="B719" s="58"/>
      <c r="C719" s="56"/>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row>
    <row r="720">
      <c r="A720" s="58"/>
      <c r="B720" s="58"/>
      <c r="C720" s="56"/>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row>
    <row r="721">
      <c r="A721" s="58"/>
      <c r="B721" s="58"/>
      <c r="C721" s="56"/>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row>
    <row r="722">
      <c r="A722" s="58"/>
      <c r="B722" s="58"/>
      <c r="C722" s="56"/>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row>
    <row r="723">
      <c r="A723" s="58"/>
      <c r="B723" s="58"/>
      <c r="C723" s="56"/>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row>
    <row r="724">
      <c r="A724" s="58"/>
      <c r="B724" s="58"/>
      <c r="C724" s="56"/>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row>
    <row r="725">
      <c r="A725" s="58"/>
      <c r="B725" s="58"/>
      <c r="C725" s="56"/>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row>
    <row r="726">
      <c r="A726" s="58"/>
      <c r="B726" s="58"/>
      <c r="C726" s="56"/>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row>
    <row r="727">
      <c r="A727" s="58"/>
      <c r="B727" s="58"/>
      <c r="C727" s="56"/>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row>
    <row r="728">
      <c r="A728" s="58"/>
      <c r="B728" s="58"/>
      <c r="C728" s="56"/>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row>
    <row r="729">
      <c r="A729" s="58"/>
      <c r="B729" s="58"/>
      <c r="C729" s="56"/>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row>
    <row r="730">
      <c r="A730" s="58"/>
      <c r="B730" s="58"/>
      <c r="C730" s="56"/>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row>
    <row r="731">
      <c r="A731" s="58"/>
      <c r="B731" s="58"/>
      <c r="C731" s="56"/>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row>
    <row r="732">
      <c r="A732" s="58"/>
      <c r="B732" s="58"/>
      <c r="C732" s="56"/>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row>
    <row r="733">
      <c r="A733" s="58"/>
      <c r="B733" s="58"/>
      <c r="C733" s="56"/>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row>
    <row r="734">
      <c r="A734" s="58"/>
      <c r="B734" s="58"/>
      <c r="C734" s="56"/>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row>
    <row r="735">
      <c r="A735" s="58"/>
      <c r="B735" s="58"/>
      <c r="C735" s="56"/>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row>
    <row r="736">
      <c r="A736" s="58"/>
      <c r="B736" s="58"/>
      <c r="C736" s="56"/>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row>
    <row r="737">
      <c r="A737" s="58"/>
      <c r="B737" s="58"/>
      <c r="C737" s="56"/>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row>
    <row r="738">
      <c r="A738" s="58"/>
      <c r="B738" s="58"/>
      <c r="C738" s="56"/>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row>
    <row r="739">
      <c r="A739" s="58"/>
      <c r="B739" s="58"/>
      <c r="C739" s="56"/>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row>
    <row r="740">
      <c r="A740" s="58"/>
      <c r="B740" s="58"/>
      <c r="C740" s="56"/>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row>
    <row r="741">
      <c r="A741" s="58"/>
      <c r="B741" s="58"/>
      <c r="C741" s="56"/>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row>
    <row r="742">
      <c r="A742" s="58"/>
      <c r="B742" s="58"/>
      <c r="C742" s="56"/>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row>
    <row r="743">
      <c r="A743" s="58"/>
      <c r="B743" s="58"/>
      <c r="C743" s="56"/>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row>
    <row r="744">
      <c r="A744" s="58"/>
      <c r="B744" s="58"/>
      <c r="C744" s="56"/>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row>
    <row r="745">
      <c r="A745" s="58"/>
      <c r="B745" s="58"/>
      <c r="C745" s="56"/>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row>
    <row r="746">
      <c r="A746" s="58"/>
      <c r="B746" s="58"/>
      <c r="C746" s="56"/>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row>
    <row r="747">
      <c r="A747" s="58"/>
      <c r="B747" s="58"/>
      <c r="C747" s="56"/>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row>
    <row r="748">
      <c r="A748" s="58"/>
      <c r="B748" s="58"/>
      <c r="C748" s="56"/>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row>
    <row r="749">
      <c r="A749" s="58"/>
      <c r="B749" s="58"/>
      <c r="C749" s="56"/>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row>
    <row r="750">
      <c r="A750" s="58"/>
      <c r="B750" s="58"/>
      <c r="C750" s="56"/>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row>
    <row r="751">
      <c r="A751" s="58"/>
      <c r="B751" s="58"/>
      <c r="C751" s="56"/>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row>
    <row r="752">
      <c r="A752" s="58"/>
      <c r="B752" s="58"/>
      <c r="C752" s="56"/>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row>
    <row r="753">
      <c r="A753" s="58"/>
      <c r="B753" s="58"/>
      <c r="C753" s="56"/>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row>
    <row r="754">
      <c r="A754" s="58"/>
      <c r="B754" s="58"/>
      <c r="C754" s="56"/>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row>
    <row r="755">
      <c r="A755" s="58"/>
      <c r="B755" s="58"/>
      <c r="C755" s="56"/>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row>
    <row r="756">
      <c r="A756" s="58"/>
      <c r="B756" s="58"/>
      <c r="C756" s="56"/>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row>
    <row r="757">
      <c r="A757" s="58"/>
      <c r="B757" s="58"/>
      <c r="C757" s="56"/>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row>
    <row r="758">
      <c r="A758" s="58"/>
      <c r="B758" s="58"/>
      <c r="C758" s="56"/>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row>
    <row r="759">
      <c r="A759" s="58"/>
      <c r="B759" s="58"/>
      <c r="C759" s="56"/>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row>
    <row r="760">
      <c r="A760" s="58"/>
      <c r="B760" s="58"/>
      <c r="C760" s="56"/>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row>
    <row r="761">
      <c r="A761" s="58"/>
      <c r="B761" s="58"/>
      <c r="C761" s="56"/>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row>
    <row r="762">
      <c r="A762" s="58"/>
      <c r="B762" s="58"/>
      <c r="C762" s="56"/>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row>
    <row r="763">
      <c r="A763" s="58"/>
      <c r="B763" s="58"/>
      <c r="C763" s="56"/>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row>
    <row r="764">
      <c r="A764" s="58"/>
      <c r="B764" s="58"/>
      <c r="C764" s="56"/>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row>
    <row r="765">
      <c r="A765" s="58"/>
      <c r="B765" s="58"/>
      <c r="C765" s="56"/>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row>
    <row r="766">
      <c r="A766" s="58"/>
      <c r="B766" s="58"/>
      <c r="C766" s="56"/>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row>
    <row r="767">
      <c r="A767" s="58"/>
      <c r="B767" s="58"/>
      <c r="C767" s="56"/>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row>
    <row r="768">
      <c r="A768" s="58"/>
      <c r="B768" s="58"/>
      <c r="C768" s="56"/>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row>
    <row r="769">
      <c r="A769" s="58"/>
      <c r="B769" s="58"/>
      <c r="C769" s="56"/>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row>
    <row r="770">
      <c r="A770" s="58"/>
      <c r="B770" s="58"/>
      <c r="C770" s="56"/>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row>
    <row r="771">
      <c r="A771" s="58"/>
      <c r="B771" s="58"/>
      <c r="C771" s="56"/>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row>
    <row r="772">
      <c r="A772" s="58"/>
      <c r="B772" s="58"/>
      <c r="C772" s="56"/>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row>
    <row r="773">
      <c r="A773" s="58"/>
      <c r="B773" s="58"/>
      <c r="C773" s="56"/>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row>
    <row r="774">
      <c r="A774" s="58"/>
      <c r="B774" s="58"/>
      <c r="C774" s="56"/>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row>
    <row r="775">
      <c r="A775" s="58"/>
      <c r="B775" s="58"/>
      <c r="C775" s="56"/>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row>
    <row r="776">
      <c r="A776" s="58"/>
      <c r="B776" s="58"/>
      <c r="C776" s="56"/>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row>
    <row r="777">
      <c r="A777" s="58"/>
      <c r="B777" s="58"/>
      <c r="C777" s="56"/>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row>
    <row r="778">
      <c r="A778" s="58"/>
      <c r="B778" s="58"/>
      <c r="C778" s="56"/>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row>
    <row r="779">
      <c r="A779" s="58"/>
      <c r="B779" s="58"/>
      <c r="C779" s="56"/>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row>
    <row r="780">
      <c r="A780" s="58"/>
      <c r="B780" s="58"/>
      <c r="C780" s="56"/>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row>
    <row r="781">
      <c r="A781" s="58"/>
      <c r="B781" s="58"/>
      <c r="C781" s="56"/>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row>
    <row r="782">
      <c r="A782" s="58"/>
      <c r="B782" s="58"/>
      <c r="C782" s="56"/>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row>
    <row r="783">
      <c r="A783" s="58"/>
      <c r="B783" s="58"/>
      <c r="C783" s="56"/>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row>
    <row r="784">
      <c r="A784" s="58"/>
      <c r="B784" s="58"/>
      <c r="C784" s="56"/>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row>
    <row r="785">
      <c r="A785" s="58"/>
      <c r="B785" s="58"/>
      <c r="C785" s="56"/>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row>
    <row r="786">
      <c r="A786" s="58"/>
      <c r="B786" s="58"/>
      <c r="C786" s="56"/>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row>
    <row r="787">
      <c r="A787" s="58"/>
      <c r="B787" s="58"/>
      <c r="C787" s="56"/>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row>
    <row r="788">
      <c r="A788" s="58"/>
      <c r="B788" s="58"/>
      <c r="C788" s="56"/>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row>
    <row r="789">
      <c r="A789" s="58"/>
      <c r="B789" s="58"/>
      <c r="C789" s="56"/>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row>
    <row r="790">
      <c r="A790" s="58"/>
      <c r="B790" s="58"/>
      <c r="C790" s="56"/>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row>
    <row r="791">
      <c r="A791" s="58"/>
      <c r="B791" s="58"/>
      <c r="C791" s="56"/>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row>
    <row r="792">
      <c r="A792" s="58"/>
      <c r="B792" s="58"/>
      <c r="C792" s="56"/>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row>
    <row r="793">
      <c r="A793" s="58"/>
      <c r="B793" s="58"/>
      <c r="C793" s="56"/>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row>
    <row r="794">
      <c r="A794" s="58"/>
      <c r="B794" s="58"/>
      <c r="C794" s="56"/>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row>
    <row r="795">
      <c r="A795" s="58"/>
      <c r="B795" s="58"/>
      <c r="C795" s="56"/>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row>
    <row r="796">
      <c r="A796" s="58"/>
      <c r="B796" s="58"/>
      <c r="C796" s="56"/>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row>
    <row r="797">
      <c r="A797" s="58"/>
      <c r="B797" s="58"/>
      <c r="C797" s="56"/>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row>
    <row r="798">
      <c r="A798" s="58"/>
      <c r="B798" s="58"/>
      <c r="C798" s="56"/>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row>
    <row r="799">
      <c r="A799" s="58"/>
      <c r="B799" s="58"/>
      <c r="C799" s="56"/>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row>
    <row r="800">
      <c r="A800" s="58"/>
      <c r="B800" s="58"/>
      <c r="C800" s="56"/>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row>
    <row r="801">
      <c r="A801" s="58"/>
      <c r="B801" s="58"/>
      <c r="C801" s="56"/>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row>
    <row r="802">
      <c r="A802" s="58"/>
      <c r="B802" s="58"/>
      <c r="C802" s="56"/>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row>
    <row r="803">
      <c r="A803" s="58"/>
      <c r="B803" s="58"/>
      <c r="C803" s="56"/>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row>
    <row r="804">
      <c r="A804" s="58"/>
      <c r="B804" s="58"/>
      <c r="C804" s="56"/>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row>
    <row r="805">
      <c r="A805" s="58"/>
      <c r="B805" s="58"/>
      <c r="C805" s="56"/>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row>
    <row r="806">
      <c r="A806" s="58"/>
      <c r="B806" s="58"/>
      <c r="C806" s="56"/>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row>
    <row r="807">
      <c r="A807" s="58"/>
      <c r="B807" s="58"/>
      <c r="C807" s="56"/>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row>
    <row r="808">
      <c r="A808" s="58"/>
      <c r="B808" s="58"/>
      <c r="C808" s="56"/>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row>
    <row r="809">
      <c r="A809" s="58"/>
      <c r="B809" s="58"/>
      <c r="C809" s="56"/>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row>
    <row r="810">
      <c r="A810" s="58"/>
      <c r="B810" s="58"/>
      <c r="C810" s="56"/>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row>
  </sheetData>
  <hyperlinks>
    <hyperlink r:id="rId1" ref="B2"/>
    <hyperlink r:id="rId2" ref="F2"/>
    <hyperlink r:id="rId3" ref="B3"/>
    <hyperlink r:id="rId4" ref="F3"/>
    <hyperlink r:id="rId5" ref="B5"/>
    <hyperlink r:id="rId6" ref="F5"/>
    <hyperlink r:id="rId7" ref="B6"/>
    <hyperlink r:id="rId8" ref="F6"/>
    <hyperlink r:id="rId9" ref="B7"/>
    <hyperlink r:id="rId10" ref="F7"/>
    <hyperlink r:id="rId11" ref="B8"/>
    <hyperlink r:id="rId12" ref="F8"/>
    <hyperlink r:id="rId13" ref="B9"/>
    <hyperlink r:id="rId14" ref="F9"/>
    <hyperlink r:id="rId15" ref="B10"/>
    <hyperlink r:id="rId16" ref="F10"/>
    <hyperlink r:id="rId17" ref="B11"/>
    <hyperlink r:id="rId18" ref="F11"/>
    <hyperlink r:id="rId19" ref="G11"/>
    <hyperlink r:id="rId20" ref="G12"/>
    <hyperlink r:id="rId21" ref="B13"/>
    <hyperlink r:id="rId22" ref="F13"/>
    <hyperlink r:id="rId23" ref="B14"/>
    <hyperlink r:id="rId24" ref="F14"/>
    <hyperlink r:id="rId25" ref="B15"/>
    <hyperlink r:id="rId26" ref="F15"/>
    <hyperlink r:id="rId27" ref="B16"/>
    <hyperlink r:id="rId28" ref="F16"/>
    <hyperlink r:id="rId29" ref="B17"/>
    <hyperlink r:id="rId30" ref="F17"/>
    <hyperlink r:id="rId31" ref="B18"/>
    <hyperlink r:id="rId32" ref="F18"/>
    <hyperlink r:id="rId33" ref="F19"/>
    <hyperlink r:id="rId34" ref="G19"/>
    <hyperlink r:id="rId35" ref="G20"/>
    <hyperlink r:id="rId36" ref="B21"/>
    <hyperlink r:id="rId37" ref="F21"/>
    <hyperlink r:id="rId38" ref="B22"/>
    <hyperlink r:id="rId39" ref="F22"/>
    <hyperlink r:id="rId40" ref="B23"/>
    <hyperlink r:id="rId41" ref="F23"/>
    <hyperlink r:id="rId42" ref="B24"/>
    <hyperlink r:id="rId43" ref="F24"/>
    <hyperlink r:id="rId44" ref="B25"/>
    <hyperlink r:id="rId45" ref="F25"/>
    <hyperlink r:id="rId46" ref="B26"/>
    <hyperlink r:id="rId47" ref="F26"/>
    <hyperlink r:id="rId48" ref="B27"/>
    <hyperlink r:id="rId49" ref="F27"/>
    <hyperlink r:id="rId50" ref="B28"/>
    <hyperlink r:id="rId51" ref="F28"/>
    <hyperlink r:id="rId52" ref="B29"/>
    <hyperlink r:id="rId53" ref="F29"/>
    <hyperlink r:id="rId54" ref="B30"/>
    <hyperlink r:id="rId55" ref="F30"/>
    <hyperlink r:id="rId56" ref="B31"/>
    <hyperlink r:id="rId57" ref="F31"/>
    <hyperlink r:id="rId58" ref="B32"/>
    <hyperlink r:id="rId59" ref="F32"/>
    <hyperlink r:id="rId60" ref="B33"/>
    <hyperlink r:id="rId61" ref="F33"/>
    <hyperlink r:id="rId62" ref="B34"/>
    <hyperlink r:id="rId63" ref="F34"/>
    <hyperlink r:id="rId64" ref="B35"/>
    <hyperlink r:id="rId65" ref="F35"/>
    <hyperlink r:id="rId66" ref="B36"/>
    <hyperlink r:id="rId67" ref="F36"/>
    <hyperlink r:id="rId68" ref="B37"/>
    <hyperlink r:id="rId69" ref="F37"/>
    <hyperlink r:id="rId70" ref="G37"/>
    <hyperlink r:id="rId71" ref="B38"/>
    <hyperlink r:id="rId72" ref="F38"/>
    <hyperlink r:id="rId73" ref="B39"/>
    <hyperlink r:id="rId74" ref="F39"/>
    <hyperlink r:id="rId75" ref="B40"/>
    <hyperlink r:id="rId76" ref="F40"/>
    <hyperlink r:id="rId77" ref="B41"/>
    <hyperlink r:id="rId78" ref="F41"/>
    <hyperlink r:id="rId79" ref="B42"/>
    <hyperlink r:id="rId80" ref="F42"/>
    <hyperlink r:id="rId81" ref="B43"/>
    <hyperlink r:id="rId82" ref="F43"/>
    <hyperlink r:id="rId83" ref="B44"/>
    <hyperlink r:id="rId84" ref="F44"/>
    <hyperlink r:id="rId85" ref="B45"/>
    <hyperlink r:id="rId86" ref="F45"/>
    <hyperlink r:id="rId87" ref="B46"/>
    <hyperlink r:id="rId88" ref="F46"/>
    <hyperlink r:id="rId89" ref="B47"/>
    <hyperlink r:id="rId90" ref="F47"/>
    <hyperlink r:id="rId91" ref="B48"/>
    <hyperlink r:id="rId92" ref="F48"/>
    <hyperlink r:id="rId93" ref="B49"/>
    <hyperlink r:id="rId94" ref="F49"/>
    <hyperlink r:id="rId95" ref="B50"/>
    <hyperlink r:id="rId96" ref="F50"/>
    <hyperlink r:id="rId97" ref="B51"/>
    <hyperlink r:id="rId98" ref="F51"/>
    <hyperlink r:id="rId99" ref="B52"/>
    <hyperlink r:id="rId100" ref="F52"/>
    <hyperlink r:id="rId101" ref="B53"/>
    <hyperlink r:id="rId102" ref="F53"/>
    <hyperlink r:id="rId103" ref="B54"/>
    <hyperlink r:id="rId104" ref="F54"/>
    <hyperlink r:id="rId105" ref="B55"/>
    <hyperlink r:id="rId106" ref="F55"/>
    <hyperlink r:id="rId107" ref="G55"/>
    <hyperlink r:id="rId108" ref="B56"/>
    <hyperlink r:id="rId109" ref="F56"/>
    <hyperlink r:id="rId110" ref="B57"/>
    <hyperlink r:id="rId111" ref="F57"/>
    <hyperlink r:id="rId112" ref="B58"/>
    <hyperlink r:id="rId113" ref="F58"/>
    <hyperlink r:id="rId114" ref="B59"/>
    <hyperlink r:id="rId115" ref="F59"/>
    <hyperlink r:id="rId116" ref="B60"/>
    <hyperlink r:id="rId117" ref="F60"/>
    <hyperlink r:id="rId118" ref="G60"/>
    <hyperlink r:id="rId119" ref="B61"/>
    <hyperlink r:id="rId120" ref="F61"/>
    <hyperlink r:id="rId121" ref="B62"/>
    <hyperlink r:id="rId122" ref="F62"/>
    <hyperlink r:id="rId123" ref="B63"/>
    <hyperlink r:id="rId124" ref="F63"/>
    <hyperlink r:id="rId125" ref="B64"/>
    <hyperlink r:id="rId126" ref="F64"/>
    <hyperlink r:id="rId127" ref="B65"/>
    <hyperlink r:id="rId128" ref="F65"/>
    <hyperlink r:id="rId129" ref="B66"/>
    <hyperlink r:id="rId130" ref="F66"/>
    <hyperlink r:id="rId131" ref="B67"/>
    <hyperlink r:id="rId132" ref="F67"/>
    <hyperlink r:id="rId133" ref="G67"/>
    <hyperlink r:id="rId134" ref="G69"/>
    <hyperlink r:id="rId135" ref="B70"/>
    <hyperlink r:id="rId136" ref="F70"/>
    <hyperlink r:id="rId137" ref="B71"/>
    <hyperlink r:id="rId138" ref="F71"/>
    <hyperlink r:id="rId139" ref="B72"/>
    <hyperlink r:id="rId140" ref="F72"/>
    <hyperlink r:id="rId141" ref="F73"/>
    <hyperlink r:id="rId142" ref="F74"/>
    <hyperlink r:id="rId143" ref="F75"/>
    <hyperlink r:id="rId144" ref="G76"/>
    <hyperlink r:id="rId145" ref="B77"/>
    <hyperlink r:id="rId146" ref="F77"/>
    <hyperlink r:id="rId147" ref="B78"/>
    <hyperlink r:id="rId148" ref="F78"/>
    <hyperlink r:id="rId149" ref="B79"/>
    <hyperlink r:id="rId150" ref="F79"/>
    <hyperlink r:id="rId151" ref="B80"/>
    <hyperlink r:id="rId152" ref="F80"/>
    <hyperlink r:id="rId153" ref="B81"/>
    <hyperlink r:id="rId154" ref="F81"/>
    <hyperlink r:id="rId155" ref="B82"/>
    <hyperlink r:id="rId156" ref="F82"/>
    <hyperlink r:id="rId157" ref="B83"/>
    <hyperlink r:id="rId158" ref="F83"/>
    <hyperlink r:id="rId159" ref="G84"/>
    <hyperlink r:id="rId160" ref="B85"/>
    <hyperlink r:id="rId161" ref="F85"/>
    <hyperlink r:id="rId162" ref="B86"/>
    <hyperlink r:id="rId163" ref="F86"/>
    <hyperlink r:id="rId164" ref="B87"/>
    <hyperlink r:id="rId165" ref="F87"/>
    <hyperlink r:id="rId166" ref="B88"/>
    <hyperlink r:id="rId167" ref="F88"/>
    <hyperlink r:id="rId168" ref="B89"/>
    <hyperlink r:id="rId169" ref="F89"/>
    <hyperlink r:id="rId170" ref="B90"/>
    <hyperlink r:id="rId171" ref="F90"/>
    <hyperlink r:id="rId172" ref="B91"/>
    <hyperlink r:id="rId173" ref="F91"/>
    <hyperlink r:id="rId174" ref="B92"/>
    <hyperlink r:id="rId175" ref="F92"/>
    <hyperlink r:id="rId176" ref="G92"/>
    <hyperlink r:id="rId177" ref="B93"/>
    <hyperlink r:id="rId178" ref="F93"/>
    <hyperlink r:id="rId179" ref="G93"/>
    <hyperlink r:id="rId180" ref="B94"/>
    <hyperlink r:id="rId181" ref="F94"/>
    <hyperlink r:id="rId182" ref="B95"/>
    <hyperlink r:id="rId183" ref="F95"/>
    <hyperlink r:id="rId184" ref="B96"/>
    <hyperlink r:id="rId185" ref="F96"/>
    <hyperlink r:id="rId186" ref="G96"/>
    <hyperlink r:id="rId187" ref="B97"/>
    <hyperlink r:id="rId188" ref="F97"/>
    <hyperlink r:id="rId189" ref="B98"/>
    <hyperlink r:id="rId190" ref="F98"/>
    <hyperlink r:id="rId191" ref="B99"/>
    <hyperlink r:id="rId192" ref="F99"/>
    <hyperlink r:id="rId193" ref="G99"/>
    <hyperlink r:id="rId194" ref="B100"/>
    <hyperlink r:id="rId195" ref="F100"/>
    <hyperlink r:id="rId196" ref="B101"/>
    <hyperlink r:id="rId197" ref="F101"/>
    <hyperlink r:id="rId198" ref="B102"/>
    <hyperlink r:id="rId199" ref="F102"/>
    <hyperlink r:id="rId200" ref="G102"/>
    <hyperlink r:id="rId201" ref="B103"/>
    <hyperlink r:id="rId202" ref="F103"/>
    <hyperlink r:id="rId203" ref="G103"/>
    <hyperlink r:id="rId204" ref="B104"/>
    <hyperlink r:id="rId205" ref="F104"/>
    <hyperlink r:id="rId206" ref="B105"/>
    <hyperlink r:id="rId207" ref="F105"/>
    <hyperlink r:id="rId208" ref="B106"/>
    <hyperlink r:id="rId209" ref="F106"/>
    <hyperlink r:id="rId210" ref="B107"/>
    <hyperlink r:id="rId211" ref="F107"/>
    <hyperlink r:id="rId212" ref="G107"/>
    <hyperlink r:id="rId213" ref="B108"/>
    <hyperlink r:id="rId214" ref="F108"/>
    <hyperlink r:id="rId215" ref="B109"/>
    <hyperlink r:id="rId216" ref="F109"/>
    <hyperlink r:id="rId217" ref="B110"/>
    <hyperlink r:id="rId218" ref="F110"/>
    <hyperlink r:id="rId219" ref="B111"/>
    <hyperlink r:id="rId220" ref="F111"/>
    <hyperlink r:id="rId221" ref="B112"/>
    <hyperlink r:id="rId222" ref="F112"/>
    <hyperlink r:id="rId223" ref="B113"/>
    <hyperlink r:id="rId224" ref="F113"/>
    <hyperlink r:id="rId225" ref="B114"/>
    <hyperlink r:id="rId226" ref="F114"/>
    <hyperlink r:id="rId227" ref="B115"/>
    <hyperlink r:id="rId228" ref="F115"/>
    <hyperlink r:id="rId229" ref="G115"/>
    <hyperlink r:id="rId230" ref="B116"/>
    <hyperlink r:id="rId231" ref="F116"/>
    <hyperlink r:id="rId232" ref="B117"/>
    <hyperlink r:id="rId233" ref="F117"/>
    <hyperlink r:id="rId234" ref="B118"/>
    <hyperlink r:id="rId235" ref="F118"/>
    <hyperlink r:id="rId236" ref="B119"/>
    <hyperlink r:id="rId237" ref="F119"/>
    <hyperlink r:id="rId238" ref="B120"/>
    <hyperlink r:id="rId239" ref="F120"/>
    <hyperlink r:id="rId240" ref="B121"/>
    <hyperlink r:id="rId241" ref="F121"/>
    <hyperlink r:id="rId242" ref="G121"/>
    <hyperlink r:id="rId243" ref="B122"/>
    <hyperlink r:id="rId244" ref="F122"/>
    <hyperlink r:id="rId245" ref="B123"/>
    <hyperlink r:id="rId246" ref="F123"/>
    <hyperlink r:id="rId247" ref="G123"/>
    <hyperlink r:id="rId248" ref="B124"/>
    <hyperlink r:id="rId249" ref="F124"/>
    <hyperlink r:id="rId250" ref="B125"/>
    <hyperlink r:id="rId251" ref="F125"/>
    <hyperlink r:id="rId252" ref="G125"/>
    <hyperlink r:id="rId253" ref="F126"/>
    <hyperlink r:id="rId254" ref="B127"/>
    <hyperlink r:id="rId255" ref="F127"/>
    <hyperlink r:id="rId256" ref="B128"/>
    <hyperlink r:id="rId257" ref="F128"/>
    <hyperlink r:id="rId258" ref="B129"/>
    <hyperlink r:id="rId259" ref="F129"/>
    <hyperlink r:id="rId260" ref="B130"/>
    <hyperlink r:id="rId261" ref="F130"/>
    <hyperlink r:id="rId262" ref="B131"/>
    <hyperlink r:id="rId263" ref="F131"/>
    <hyperlink r:id="rId264" ref="B132"/>
    <hyperlink r:id="rId265" ref="F132"/>
    <hyperlink r:id="rId266" ref="B133"/>
    <hyperlink r:id="rId267" ref="F133"/>
    <hyperlink r:id="rId268" ref="B134"/>
    <hyperlink r:id="rId269" ref="F134"/>
    <hyperlink r:id="rId270" ref="B135"/>
    <hyperlink r:id="rId271" ref="F135"/>
    <hyperlink r:id="rId272" ref="G135"/>
    <hyperlink r:id="rId273" ref="B136"/>
    <hyperlink r:id="rId274" ref="F136"/>
    <hyperlink r:id="rId275" ref="G136"/>
    <hyperlink r:id="rId276" ref="B137"/>
    <hyperlink r:id="rId277" ref="F137"/>
    <hyperlink r:id="rId278" ref="B138"/>
    <hyperlink r:id="rId279" ref="F138"/>
    <hyperlink r:id="rId280" ref="B139"/>
    <hyperlink r:id="rId281" ref="F139"/>
    <hyperlink r:id="rId282" ref="B140"/>
    <hyperlink r:id="rId283" ref="F140"/>
    <hyperlink r:id="rId284" ref="B141"/>
    <hyperlink r:id="rId285" ref="F141"/>
    <hyperlink r:id="rId286" ref="B142"/>
    <hyperlink r:id="rId287" ref="F142"/>
    <hyperlink r:id="rId288" ref="B143"/>
    <hyperlink r:id="rId289" ref="F143"/>
    <hyperlink r:id="rId290" ref="B144"/>
    <hyperlink r:id="rId291" ref="F144"/>
    <hyperlink r:id="rId292" ref="B145"/>
    <hyperlink r:id="rId293" ref="F145"/>
    <hyperlink r:id="rId294" ref="B148"/>
    <hyperlink r:id="rId295" ref="F148"/>
    <hyperlink r:id="rId296" ref="G149"/>
    <hyperlink r:id="rId297" ref="B151"/>
    <hyperlink r:id="rId298" ref="F151"/>
    <hyperlink r:id="rId299" ref="B152"/>
    <hyperlink r:id="rId300" ref="F152"/>
    <hyperlink r:id="rId301" ref="B153"/>
    <hyperlink r:id="rId302" ref="F153"/>
    <hyperlink r:id="rId303" ref="B154"/>
    <hyperlink r:id="rId304" ref="F154"/>
    <hyperlink r:id="rId305" ref="B155"/>
    <hyperlink r:id="rId306" ref="F155"/>
    <hyperlink r:id="rId307" ref="B157"/>
    <hyperlink r:id="rId308" ref="F157"/>
    <hyperlink r:id="rId309" ref="B158"/>
    <hyperlink r:id="rId310" ref="F158"/>
    <hyperlink r:id="rId311" ref="B159"/>
    <hyperlink r:id="rId312" ref="F159"/>
    <hyperlink r:id="rId313" ref="B160"/>
    <hyperlink r:id="rId314" ref="F160"/>
    <hyperlink r:id="rId315" ref="B161"/>
    <hyperlink r:id="rId316" ref="F161"/>
    <hyperlink r:id="rId317" ref="B162"/>
    <hyperlink r:id="rId318" ref="F162"/>
    <hyperlink r:id="rId319" ref="B163"/>
    <hyperlink r:id="rId320" ref="F163"/>
    <hyperlink r:id="rId321" ref="B164"/>
    <hyperlink r:id="rId322" ref="F164"/>
    <hyperlink r:id="rId323" ref="B165"/>
    <hyperlink r:id="rId324" ref="F165"/>
    <hyperlink r:id="rId325" ref="B166"/>
    <hyperlink r:id="rId326" ref="F166"/>
    <hyperlink r:id="rId327" ref="B167"/>
    <hyperlink r:id="rId328" ref="F167"/>
    <hyperlink r:id="rId329" ref="B168"/>
    <hyperlink r:id="rId330" ref="F168"/>
    <hyperlink r:id="rId331" ref="B169"/>
    <hyperlink r:id="rId332" ref="F169"/>
    <hyperlink r:id="rId333" ref="B170"/>
    <hyperlink r:id="rId334" ref="F170"/>
    <hyperlink r:id="rId335" ref="B171"/>
    <hyperlink r:id="rId336" ref="F171"/>
    <hyperlink r:id="rId337" ref="B172"/>
    <hyperlink r:id="rId338" ref="F172"/>
    <hyperlink r:id="rId339" ref="F174"/>
    <hyperlink r:id="rId340" ref="B175"/>
    <hyperlink r:id="rId341" ref="F175"/>
    <hyperlink r:id="rId342" ref="B176"/>
    <hyperlink r:id="rId343" ref="F176"/>
    <hyperlink r:id="rId344" ref="B177"/>
    <hyperlink r:id="rId345" ref="F177"/>
    <hyperlink r:id="rId346" ref="B178"/>
    <hyperlink r:id="rId347" ref="F178"/>
    <hyperlink r:id="rId348" ref="B179"/>
    <hyperlink r:id="rId349" ref="F179"/>
    <hyperlink r:id="rId350" ref="B180"/>
    <hyperlink r:id="rId351" ref="F180"/>
    <hyperlink r:id="rId352" ref="B182"/>
    <hyperlink r:id="rId353" ref="F182"/>
    <hyperlink r:id="rId354" ref="B183"/>
    <hyperlink r:id="rId355" ref="F183"/>
    <hyperlink r:id="rId356" ref="B184"/>
    <hyperlink r:id="rId357" ref="F184"/>
    <hyperlink r:id="rId358" ref="B185"/>
    <hyperlink r:id="rId359" ref="F185"/>
    <hyperlink r:id="rId360" ref="B186"/>
    <hyperlink r:id="rId361" ref="F186"/>
    <hyperlink r:id="rId362" ref="G186"/>
    <hyperlink r:id="rId363" ref="B187"/>
    <hyperlink r:id="rId364" ref="F187"/>
    <hyperlink r:id="rId365" ref="B188"/>
    <hyperlink r:id="rId366" ref="F188"/>
    <hyperlink r:id="rId367" ref="G188"/>
    <hyperlink r:id="rId368" ref="B189"/>
    <hyperlink r:id="rId369" ref="F189"/>
    <hyperlink r:id="rId370" ref="B190"/>
    <hyperlink r:id="rId371" ref="F190"/>
    <hyperlink r:id="rId372" ref="B191"/>
    <hyperlink r:id="rId373" ref="F191"/>
    <hyperlink r:id="rId374" ref="B192"/>
    <hyperlink r:id="rId375" ref="F192"/>
    <hyperlink r:id="rId376" ref="B193"/>
    <hyperlink r:id="rId377" ref="F193"/>
    <hyperlink r:id="rId378" ref="B194"/>
    <hyperlink r:id="rId379" ref="F194"/>
    <hyperlink r:id="rId380" ref="G194"/>
    <hyperlink r:id="rId381" ref="B195"/>
    <hyperlink r:id="rId382" ref="F195"/>
    <hyperlink r:id="rId383" ref="B196"/>
    <hyperlink r:id="rId384" ref="F196"/>
    <hyperlink r:id="rId385" ref="B197"/>
    <hyperlink r:id="rId386" ref="F197"/>
    <hyperlink r:id="rId387" ref="B198"/>
    <hyperlink r:id="rId388" ref="F198"/>
    <hyperlink r:id="rId389" ref="B199"/>
    <hyperlink r:id="rId390" ref="F199"/>
    <hyperlink r:id="rId391" ref="B200"/>
    <hyperlink r:id="rId392" ref="F200"/>
    <hyperlink r:id="rId393" ref="B202"/>
    <hyperlink r:id="rId394" ref="F202"/>
    <hyperlink r:id="rId395" ref="B203"/>
    <hyperlink r:id="rId396" ref="F203"/>
    <hyperlink r:id="rId397" ref="B204"/>
    <hyperlink r:id="rId398" ref="F204"/>
    <hyperlink r:id="rId399" ref="B205"/>
    <hyperlink r:id="rId400" ref="F205"/>
    <hyperlink r:id="rId401" ref="B206"/>
    <hyperlink r:id="rId402" ref="F206"/>
    <hyperlink r:id="rId403" ref="B207"/>
    <hyperlink r:id="rId404" ref="F207"/>
    <hyperlink r:id="rId405" ref="G207"/>
    <hyperlink r:id="rId406" ref="B209"/>
    <hyperlink r:id="rId407" ref="F209"/>
    <hyperlink r:id="rId408" ref="B210"/>
    <hyperlink r:id="rId409" ref="F210"/>
    <hyperlink r:id="rId410" ref="B211"/>
    <hyperlink r:id="rId411" ref="F211"/>
    <hyperlink r:id="rId412" ref="B212"/>
    <hyperlink r:id="rId413" ref="F212"/>
    <hyperlink r:id="rId414" ref="B213"/>
    <hyperlink r:id="rId415" ref="F213"/>
    <hyperlink r:id="rId416" ref="B214"/>
    <hyperlink r:id="rId417" ref="F214"/>
    <hyperlink r:id="rId418" ref="B215"/>
    <hyperlink r:id="rId419" ref="F215"/>
    <hyperlink r:id="rId420" ref="B222"/>
    <hyperlink r:id="rId421" ref="F222"/>
    <hyperlink r:id="rId422" ref="B223"/>
    <hyperlink r:id="rId423" ref="F223"/>
    <hyperlink r:id="rId424" ref="G223"/>
    <hyperlink r:id="rId425" ref="B224"/>
    <hyperlink r:id="rId426" ref="F224"/>
    <hyperlink r:id="rId427" ref="G224"/>
    <hyperlink r:id="rId428" ref="B225"/>
    <hyperlink r:id="rId429" ref="F225"/>
    <hyperlink r:id="rId430" ref="G225"/>
    <hyperlink r:id="rId431" ref="B226"/>
    <hyperlink r:id="rId432" ref="F226"/>
    <hyperlink r:id="rId433" ref="G226"/>
    <hyperlink r:id="rId434" ref="B227"/>
    <hyperlink r:id="rId435" ref="F227"/>
    <hyperlink r:id="rId436" ref="B228"/>
    <hyperlink r:id="rId437" ref="F228"/>
    <hyperlink r:id="rId438" ref="B229"/>
    <hyperlink r:id="rId439" ref="F229"/>
    <hyperlink r:id="rId440" ref="B230"/>
    <hyperlink r:id="rId441" ref="F230"/>
    <hyperlink r:id="rId442" ref="B231"/>
    <hyperlink r:id="rId443" ref="F231"/>
    <hyperlink r:id="rId444" ref="G231"/>
    <hyperlink r:id="rId445" ref="B232"/>
    <hyperlink r:id="rId446" ref="F232"/>
    <hyperlink r:id="rId447" ref="B233"/>
    <hyperlink r:id="rId448" ref="F233"/>
    <hyperlink r:id="rId449" ref="B234"/>
    <hyperlink r:id="rId450" ref="F234"/>
    <hyperlink r:id="rId451" ref="B235"/>
    <hyperlink r:id="rId452" ref="F235"/>
    <hyperlink r:id="rId453" ref="B236"/>
    <hyperlink r:id="rId454" ref="F236"/>
    <hyperlink r:id="rId455" ref="B237"/>
    <hyperlink r:id="rId456" ref="F237"/>
    <hyperlink r:id="rId457" ref="B238"/>
    <hyperlink r:id="rId458" ref="F238"/>
    <hyperlink r:id="rId459" ref="B239"/>
    <hyperlink r:id="rId460" ref="F239"/>
    <hyperlink r:id="rId461" ref="B240"/>
    <hyperlink r:id="rId462" ref="F240"/>
    <hyperlink r:id="rId463" ref="B241"/>
    <hyperlink r:id="rId464" ref="F241"/>
    <hyperlink r:id="rId465" ref="B242"/>
    <hyperlink r:id="rId466" ref="F242"/>
    <hyperlink r:id="rId467" ref="B243"/>
    <hyperlink r:id="rId468" ref="F243"/>
    <hyperlink r:id="rId469" ref="B244"/>
    <hyperlink r:id="rId470" ref="F244"/>
    <hyperlink r:id="rId471" ref="B245"/>
    <hyperlink r:id="rId472" ref="F245"/>
    <hyperlink r:id="rId473" ref="B246"/>
    <hyperlink r:id="rId474" ref="F246"/>
    <hyperlink r:id="rId475" ref="B247"/>
    <hyperlink r:id="rId476" ref="F247"/>
    <hyperlink r:id="rId477" ref="B248"/>
    <hyperlink r:id="rId478" ref="F248"/>
    <hyperlink r:id="rId479" ref="B249"/>
    <hyperlink r:id="rId480" ref="F249"/>
    <hyperlink r:id="rId481" ref="B250"/>
    <hyperlink r:id="rId482" ref="F250"/>
    <hyperlink r:id="rId483" ref="B251"/>
    <hyperlink r:id="rId484" ref="F251"/>
    <hyperlink r:id="rId485" ref="F255"/>
    <hyperlink r:id="rId486" ref="F261"/>
    <hyperlink r:id="rId487" ref="F262"/>
    <hyperlink r:id="rId488" ref="F266"/>
    <hyperlink r:id="rId489" ref="F267"/>
    <hyperlink r:id="rId490" ref="F272"/>
    <hyperlink r:id="rId491" ref="G272"/>
    <hyperlink r:id="rId492" ref="F273"/>
    <hyperlink r:id="rId493" ref="F274"/>
    <hyperlink r:id="rId494" ref="F276"/>
    <hyperlink r:id="rId495" ref="F280"/>
    <hyperlink r:id="rId496" ref="G280"/>
    <hyperlink r:id="rId497" ref="F282"/>
    <hyperlink r:id="rId498" ref="F288"/>
    <hyperlink r:id="rId499" ref="F289"/>
    <hyperlink r:id="rId500" ref="F290"/>
    <hyperlink r:id="rId501" location="Speech_Therapy" ref="F292"/>
  </hyperlinks>
  <drawing r:id="rId50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29"/>
    <col customWidth="1" min="2" max="2" width="16.43"/>
    <col customWidth="1" min="3" max="3" width="13.57"/>
    <col customWidth="1" min="4" max="4" width="8.57"/>
    <col customWidth="1" min="5" max="5" width="12.29"/>
    <col customWidth="1" min="6" max="7" width="12.57"/>
    <col customWidth="1" min="9" max="9" width="20.29"/>
    <col customWidth="1" min="10" max="10" width="15.57"/>
    <col customWidth="1" min="11" max="11" width="15.29"/>
    <col customWidth="1" min="12" max="12" width="13.14"/>
    <col customWidth="1" min="13" max="14" width="15.57"/>
    <col customWidth="1" min="15" max="16" width="5.29"/>
    <col customWidth="1" min="17" max="18" width="11.57"/>
    <col customWidth="1" min="19" max="19" width="12.71"/>
    <col customWidth="1" min="20" max="20" width="5.86"/>
    <col customWidth="1" min="21" max="21" width="12.0"/>
    <col customWidth="1" min="22" max="22" width="9.86"/>
    <col customWidth="1" min="23" max="23" width="10.71"/>
    <col customWidth="1" min="24" max="25" width="18.14"/>
    <col customWidth="1" min="26" max="26" width="11.57"/>
    <col customWidth="1" min="27" max="27" width="18.14"/>
    <col customWidth="1" min="28" max="28" width="12.0"/>
    <col customWidth="1" min="29" max="30" width="14.57"/>
    <col customWidth="1" min="33" max="33" width="12.0"/>
    <col customWidth="1" min="34" max="34" width="15.71"/>
    <col customWidth="1" min="36" max="36" width="17.71"/>
    <col customWidth="1" min="37" max="37" width="17.29"/>
    <col customWidth="1" min="38" max="38" width="15.14"/>
    <col customWidth="1" min="39" max="39" width="12.57"/>
    <col customWidth="1" min="41" max="41" width="10.71"/>
    <col customWidth="1" min="42" max="42" width="15.0"/>
  </cols>
  <sheetData>
    <row r="1" ht="15.75" customHeight="1">
      <c r="A1" s="196" t="s">
        <v>465</v>
      </c>
      <c r="B1" s="197" t="s">
        <v>329</v>
      </c>
      <c r="C1" s="198" t="s">
        <v>480</v>
      </c>
      <c r="D1" s="199" t="s">
        <v>2994</v>
      </c>
      <c r="E1" s="199" t="s">
        <v>2995</v>
      </c>
      <c r="F1" s="200" t="s">
        <v>497</v>
      </c>
      <c r="G1" s="200" t="s">
        <v>2996</v>
      </c>
      <c r="H1" s="198" t="s">
        <v>2997</v>
      </c>
      <c r="I1" s="200" t="s">
        <v>2998</v>
      </c>
      <c r="J1" s="201" t="s">
        <v>2999</v>
      </c>
      <c r="K1" s="200" t="s">
        <v>3000</v>
      </c>
      <c r="L1" s="202" t="s">
        <v>3001</v>
      </c>
      <c r="M1" s="199" t="s">
        <v>3002</v>
      </c>
      <c r="N1" s="199" t="s">
        <v>3003</v>
      </c>
      <c r="O1" s="203" t="s">
        <v>3004</v>
      </c>
      <c r="P1" s="204" t="s">
        <v>3005</v>
      </c>
      <c r="Q1" s="200" t="s">
        <v>3006</v>
      </c>
      <c r="R1" s="205" t="s">
        <v>3007</v>
      </c>
      <c r="S1" s="200" t="s">
        <v>3008</v>
      </c>
      <c r="T1" s="21" t="s">
        <v>3009</v>
      </c>
      <c r="U1" s="21" t="s">
        <v>3010</v>
      </c>
      <c r="V1" s="206" t="s">
        <v>3011</v>
      </c>
      <c r="W1" s="207" t="s">
        <v>3012</v>
      </c>
      <c r="X1" s="203" t="s">
        <v>3013</v>
      </c>
      <c r="Y1" s="208" t="s">
        <v>3014</v>
      </c>
      <c r="Z1" s="200" t="s">
        <v>3015</v>
      </c>
      <c r="AA1" s="204" t="s">
        <v>3016</v>
      </c>
      <c r="AB1" s="200" t="s">
        <v>3017</v>
      </c>
      <c r="AC1" s="83" t="s">
        <v>3018</v>
      </c>
      <c r="AD1" s="209" t="s">
        <v>3019</v>
      </c>
      <c r="AE1" s="210" t="s">
        <v>3020</v>
      </c>
      <c r="AF1" s="211" t="s">
        <v>3021</v>
      </c>
      <c r="AG1" s="212" t="s">
        <v>3022</v>
      </c>
      <c r="AH1" s="206" t="s">
        <v>3023</v>
      </c>
      <c r="AI1" s="198" t="s">
        <v>3024</v>
      </c>
      <c r="AJ1" s="198" t="s">
        <v>3025</v>
      </c>
      <c r="AK1" s="210" t="s">
        <v>3026</v>
      </c>
      <c r="AL1" s="213" t="s">
        <v>3027</v>
      </c>
      <c r="AM1" s="203" t="s">
        <v>3028</v>
      </c>
      <c r="AN1" s="200" t="s">
        <v>3029</v>
      </c>
      <c r="AO1" s="200" t="s">
        <v>3030</v>
      </c>
      <c r="AP1" s="214" t="s">
        <v>3031</v>
      </c>
    </row>
    <row r="2" ht="15.75" customHeight="1">
      <c r="A2" s="101" t="s">
        <v>3032</v>
      </c>
      <c r="B2" s="58" t="s">
        <v>3033</v>
      </c>
      <c r="C2" s="150" t="s">
        <v>3034</v>
      </c>
      <c r="D2" s="215"/>
      <c r="E2" s="215"/>
      <c r="F2" s="90"/>
      <c r="G2" s="90"/>
      <c r="H2" s="216"/>
      <c r="I2" s="58"/>
      <c r="J2" s="215"/>
      <c r="K2" s="62" t="s">
        <v>3035</v>
      </c>
      <c r="L2" s="62" t="s">
        <v>3036</v>
      </c>
      <c r="M2" s="215"/>
      <c r="N2" s="215"/>
      <c r="O2" s="82" t="s">
        <v>564</v>
      </c>
      <c r="P2" s="209"/>
      <c r="Q2" s="62" t="s">
        <v>564</v>
      </c>
      <c r="R2" s="100" t="s">
        <v>3037</v>
      </c>
      <c r="S2" s="62" t="s">
        <v>3038</v>
      </c>
      <c r="T2" s="62"/>
      <c r="U2" s="217" t="s">
        <v>3039</v>
      </c>
      <c r="V2" s="218" t="s">
        <v>3040</v>
      </c>
      <c r="W2" s="218" t="s">
        <v>3041</v>
      </c>
      <c r="X2" s="62" t="s">
        <v>2059</v>
      </c>
      <c r="Y2" s="100" t="s">
        <v>2059</v>
      </c>
      <c r="Z2" s="91"/>
      <c r="AA2" s="219"/>
      <c r="AB2" s="62" t="s">
        <v>596</v>
      </c>
      <c r="AC2" s="58"/>
      <c r="AD2" s="220"/>
      <c r="AE2" s="216"/>
      <c r="AF2" s="216"/>
      <c r="AG2" s="219"/>
      <c r="AH2" s="221"/>
      <c r="AI2" s="216"/>
      <c r="AJ2" s="62" t="s">
        <v>3042</v>
      </c>
      <c r="AK2" s="216"/>
      <c r="AL2" s="62" t="s">
        <v>516</v>
      </c>
      <c r="AM2" s="62" t="s">
        <v>3043</v>
      </c>
      <c r="AN2" s="62" t="s">
        <v>660</v>
      </c>
      <c r="AO2" s="58"/>
      <c r="AP2" s="92" t="s">
        <v>3044</v>
      </c>
    </row>
    <row r="3" ht="15.75" customHeight="1">
      <c r="A3" s="101" t="s">
        <v>3045</v>
      </c>
      <c r="B3" s="62" t="s">
        <v>3046</v>
      </c>
      <c r="C3" s="150" t="s">
        <v>3047</v>
      </c>
      <c r="D3" s="215"/>
      <c r="E3" s="215"/>
      <c r="F3" s="90"/>
      <c r="G3" s="90"/>
      <c r="H3" s="216"/>
      <c r="I3" s="58"/>
      <c r="J3" s="215"/>
      <c r="K3" s="62" t="s">
        <v>3048</v>
      </c>
      <c r="L3" s="62" t="s">
        <v>3049</v>
      </c>
      <c r="M3" s="215"/>
      <c r="N3" s="215"/>
      <c r="O3" s="58"/>
      <c r="P3" s="220"/>
      <c r="Q3" s="62" t="s">
        <v>596</v>
      </c>
      <c r="R3" s="100" t="s">
        <v>3050</v>
      </c>
      <c r="S3" s="62" t="s">
        <v>3051</v>
      </c>
      <c r="T3" s="62"/>
      <c r="U3" s="62" t="s">
        <v>3052</v>
      </c>
      <c r="V3" s="218" t="s">
        <v>3040</v>
      </c>
      <c r="W3" s="218" t="s">
        <v>3041</v>
      </c>
      <c r="X3" s="62" t="s">
        <v>712</v>
      </c>
      <c r="Y3" s="100" t="s">
        <v>712</v>
      </c>
      <c r="Z3" s="91"/>
      <c r="AA3" s="219"/>
      <c r="AB3" s="62" t="s">
        <v>1635</v>
      </c>
      <c r="AC3" s="62" t="s">
        <v>3053</v>
      </c>
      <c r="AD3" s="219"/>
      <c r="AE3" s="216"/>
      <c r="AF3" s="216"/>
      <c r="AG3" s="219"/>
      <c r="AH3" s="221"/>
      <c r="AI3" s="216"/>
      <c r="AJ3" s="62" t="s">
        <v>576</v>
      </c>
      <c r="AK3" s="216"/>
      <c r="AL3" s="62" t="s">
        <v>516</v>
      </c>
      <c r="AM3" s="62" t="s">
        <v>3054</v>
      </c>
      <c r="AN3" s="62" t="s">
        <v>660</v>
      </c>
      <c r="AO3" s="58" t="s">
        <v>3055</v>
      </c>
      <c r="AP3" s="92" t="s">
        <v>3056</v>
      </c>
    </row>
    <row r="4" ht="15.75" customHeight="1">
      <c r="A4" s="100" t="s">
        <v>3057</v>
      </c>
      <c r="B4" s="62" t="s">
        <v>3058</v>
      </c>
      <c r="C4" s="144" t="s">
        <v>3059</v>
      </c>
      <c r="D4" s="215"/>
      <c r="E4" s="215"/>
      <c r="F4" s="90"/>
      <c r="G4" s="90"/>
      <c r="H4" s="216"/>
      <c r="I4" s="58"/>
      <c r="J4" s="215"/>
      <c r="K4" s="62" t="s">
        <v>3060</v>
      </c>
      <c r="L4" s="62" t="s">
        <v>3061</v>
      </c>
      <c r="M4" s="215"/>
      <c r="N4" s="215"/>
      <c r="O4" s="62" t="s">
        <v>564</v>
      </c>
      <c r="P4" s="220"/>
      <c r="Q4" s="62" t="s">
        <v>596</v>
      </c>
      <c r="R4" s="100"/>
      <c r="S4" s="62" t="s">
        <v>3062</v>
      </c>
      <c r="T4" s="62"/>
      <c r="U4" s="222" t="s">
        <v>3063</v>
      </c>
      <c r="V4" s="218" t="s">
        <v>3040</v>
      </c>
      <c r="W4" s="218" t="s">
        <v>3041</v>
      </c>
      <c r="X4" s="62" t="s">
        <v>712</v>
      </c>
      <c r="Y4" s="100" t="s">
        <v>712</v>
      </c>
      <c r="Z4" s="91"/>
      <c r="AA4" s="219"/>
      <c r="AB4" s="62" t="s">
        <v>596</v>
      </c>
      <c r="AC4" s="62" t="s">
        <v>3053</v>
      </c>
      <c r="AD4" s="219"/>
      <c r="AE4" s="216"/>
      <c r="AF4" s="216"/>
      <c r="AG4" s="219"/>
      <c r="AH4" s="221"/>
      <c r="AI4" s="216"/>
      <c r="AJ4" s="62" t="s">
        <v>576</v>
      </c>
      <c r="AK4" s="216"/>
      <c r="AL4" s="62" t="s">
        <v>516</v>
      </c>
      <c r="AM4" s="62" t="s">
        <v>3054</v>
      </c>
      <c r="AN4" s="62" t="s">
        <v>660</v>
      </c>
      <c r="AO4" s="58" t="s">
        <v>3055</v>
      </c>
      <c r="AP4" s="92"/>
    </row>
    <row r="5" ht="15.75" customHeight="1">
      <c r="A5" s="101" t="s">
        <v>3064</v>
      </c>
      <c r="B5" s="58" t="s">
        <v>3065</v>
      </c>
      <c r="C5" s="223" t="s">
        <v>3066</v>
      </c>
      <c r="D5" s="215"/>
      <c r="E5" s="215"/>
      <c r="F5" s="90"/>
      <c r="G5" s="90"/>
      <c r="H5" s="216"/>
      <c r="I5" s="58"/>
      <c r="J5" s="215"/>
      <c r="K5" s="62" t="s">
        <v>3067</v>
      </c>
      <c r="L5" s="62" t="s">
        <v>3068</v>
      </c>
      <c r="M5" s="215"/>
      <c r="N5" s="215"/>
      <c r="O5" s="62" t="s">
        <v>564</v>
      </c>
      <c r="P5" s="62" t="s">
        <v>3069</v>
      </c>
      <c r="Q5" s="100" t="s">
        <v>3070</v>
      </c>
      <c r="R5" s="156"/>
      <c r="S5" s="58"/>
      <c r="T5" s="62"/>
      <c r="U5" s="222" t="s">
        <v>3071</v>
      </c>
      <c r="V5" s="218" t="s">
        <v>3040</v>
      </c>
      <c r="W5" s="218" t="s">
        <v>3041</v>
      </c>
      <c r="X5" s="62" t="s">
        <v>712</v>
      </c>
      <c r="Y5" s="100" t="s">
        <v>712</v>
      </c>
      <c r="Z5" s="90"/>
      <c r="AA5" s="219"/>
      <c r="AB5" s="58"/>
      <c r="AC5" s="58"/>
      <c r="AD5" s="220"/>
      <c r="AE5" s="216"/>
      <c r="AF5" s="216"/>
      <c r="AG5" s="220"/>
      <c r="AH5" s="221"/>
      <c r="AI5" s="216"/>
      <c r="AJ5" s="216"/>
      <c r="AK5" s="216"/>
      <c r="AL5" s="58"/>
      <c r="AM5" s="58" t="s">
        <v>3032</v>
      </c>
      <c r="AN5" s="62" t="s">
        <v>660</v>
      </c>
      <c r="AO5" s="58" t="s">
        <v>3072</v>
      </c>
      <c r="AP5" s="92"/>
    </row>
    <row r="6" ht="15.75" customHeight="1">
      <c r="A6" s="101" t="s">
        <v>3073</v>
      </c>
      <c r="B6" s="62" t="s">
        <v>3074</v>
      </c>
      <c r="C6" s="150" t="s">
        <v>3075</v>
      </c>
      <c r="D6" s="215"/>
      <c r="E6" s="215"/>
      <c r="F6" s="90"/>
      <c r="G6" s="90"/>
      <c r="H6" s="216"/>
      <c r="I6" s="58"/>
      <c r="J6" s="215"/>
      <c r="K6" s="62" t="s">
        <v>3076</v>
      </c>
      <c r="L6" s="62" t="s">
        <v>3077</v>
      </c>
      <c r="M6" s="215"/>
      <c r="N6" s="215"/>
      <c r="O6" s="62" t="s">
        <v>564</v>
      </c>
      <c r="P6" s="220"/>
      <c r="Q6" s="100" t="s">
        <v>564</v>
      </c>
      <c r="R6" s="100" t="s">
        <v>3037</v>
      </c>
      <c r="S6" s="91" t="s">
        <v>3078</v>
      </c>
      <c r="T6" s="62"/>
      <c r="U6" s="224" t="s">
        <v>3079</v>
      </c>
      <c r="V6" s="218" t="s">
        <v>3040</v>
      </c>
      <c r="W6" s="218" t="s">
        <v>3041</v>
      </c>
      <c r="X6" s="62" t="s">
        <v>3080</v>
      </c>
      <c r="Y6" s="100" t="s">
        <v>3080</v>
      </c>
      <c r="Z6" s="91"/>
      <c r="AA6" s="219"/>
      <c r="AB6" s="62" t="s">
        <v>1635</v>
      </c>
      <c r="AC6" s="58"/>
      <c r="AD6" s="220"/>
      <c r="AE6" s="216"/>
      <c r="AF6" s="216"/>
      <c r="AG6" s="219"/>
      <c r="AH6" s="218" t="s">
        <v>475</v>
      </c>
      <c r="AI6" s="216"/>
      <c r="AJ6" s="62" t="s">
        <v>3081</v>
      </c>
      <c r="AK6" s="216"/>
      <c r="AL6" s="58"/>
      <c r="AM6" s="58" t="s">
        <v>3082</v>
      </c>
      <c r="AN6" s="62" t="s">
        <v>530</v>
      </c>
      <c r="AO6" s="58" t="s">
        <v>3083</v>
      </c>
      <c r="AP6" s="92" t="s">
        <v>3084</v>
      </c>
    </row>
    <row r="7" ht="15.75" customHeight="1">
      <c r="A7" s="101" t="s">
        <v>3085</v>
      </c>
      <c r="B7" s="58" t="s">
        <v>3086</v>
      </c>
      <c r="C7" s="58" t="s">
        <v>3087</v>
      </c>
      <c r="D7" s="215"/>
      <c r="E7" s="215"/>
      <c r="F7" s="90"/>
      <c r="G7" s="90"/>
      <c r="H7" s="216"/>
      <c r="I7" s="58"/>
      <c r="J7" s="215"/>
      <c r="K7" s="62" t="s">
        <v>3088</v>
      </c>
      <c r="L7" s="62" t="s">
        <v>3089</v>
      </c>
      <c r="M7" s="215"/>
      <c r="N7" s="215"/>
      <c r="O7" s="62" t="s">
        <v>564</v>
      </c>
      <c r="P7" s="220"/>
      <c r="Q7" s="62"/>
      <c r="R7" s="156"/>
      <c r="S7" s="91" t="s">
        <v>3090</v>
      </c>
      <c r="T7" s="62"/>
      <c r="U7" s="62" t="s">
        <v>3091</v>
      </c>
      <c r="V7" s="218" t="s">
        <v>3040</v>
      </c>
      <c r="W7" s="218" t="s">
        <v>3041</v>
      </c>
      <c r="X7" s="62" t="s">
        <v>3080</v>
      </c>
      <c r="Y7" s="100" t="s">
        <v>3080</v>
      </c>
      <c r="Z7" s="91"/>
      <c r="AA7" s="219"/>
      <c r="AB7" s="62" t="s">
        <v>1635</v>
      </c>
      <c r="AC7" s="58"/>
      <c r="AD7" s="220"/>
      <c r="AE7" s="216"/>
      <c r="AF7" s="216"/>
      <c r="AG7" s="219"/>
      <c r="AH7" s="221"/>
      <c r="AI7" s="216"/>
      <c r="AJ7" s="216"/>
      <c r="AK7" s="216"/>
      <c r="AL7" s="58"/>
      <c r="AM7" s="62" t="s">
        <v>1628</v>
      </c>
      <c r="AN7" s="90"/>
      <c r="AO7" s="58" t="s">
        <v>2386</v>
      </c>
      <c r="AP7" s="92"/>
    </row>
    <row r="8" ht="15.75" customHeight="1">
      <c r="A8" s="101" t="s">
        <v>3092</v>
      </c>
      <c r="B8" s="58" t="s">
        <v>3093</v>
      </c>
      <c r="C8" s="58" t="s">
        <v>3094</v>
      </c>
      <c r="D8" s="215"/>
      <c r="E8" s="215"/>
      <c r="F8" s="90"/>
      <c r="G8" s="90"/>
      <c r="H8" s="216"/>
      <c r="I8" s="58"/>
      <c r="J8" s="215"/>
      <c r="K8" s="62" t="s">
        <v>3095</v>
      </c>
      <c r="L8" s="62" t="s">
        <v>3096</v>
      </c>
      <c r="M8" s="215"/>
      <c r="N8" s="215"/>
      <c r="O8" s="62" t="s">
        <v>564</v>
      </c>
      <c r="P8" s="220"/>
      <c r="Q8" s="62" t="s">
        <v>596</v>
      </c>
      <c r="R8" s="156"/>
      <c r="S8" s="62" t="s">
        <v>3097</v>
      </c>
      <c r="T8" s="62"/>
      <c r="U8" s="225" t="s">
        <v>3098</v>
      </c>
      <c r="V8" s="218" t="s">
        <v>3040</v>
      </c>
      <c r="W8" s="218" t="s">
        <v>3041</v>
      </c>
      <c r="X8" s="62" t="s">
        <v>712</v>
      </c>
      <c r="Y8" s="100" t="s">
        <v>712</v>
      </c>
      <c r="Z8" s="91"/>
      <c r="AA8" s="219"/>
      <c r="AB8" s="62" t="s">
        <v>3099</v>
      </c>
      <c r="AC8" s="62" t="s">
        <v>3100</v>
      </c>
      <c r="AD8" s="219"/>
      <c r="AE8" s="216"/>
      <c r="AF8" s="216"/>
      <c r="AG8" s="219"/>
      <c r="AH8" s="221"/>
      <c r="AI8" s="216"/>
      <c r="AJ8" s="216"/>
      <c r="AK8" s="216"/>
      <c r="AL8" s="58"/>
      <c r="AM8" s="62" t="s">
        <v>778</v>
      </c>
      <c r="AN8" s="62" t="s">
        <v>660</v>
      </c>
      <c r="AO8" s="58"/>
      <c r="AP8" s="92"/>
    </row>
    <row r="9" ht="15.75" customHeight="1">
      <c r="A9" s="101" t="s">
        <v>3101</v>
      </c>
      <c r="B9" s="62" t="s">
        <v>3102</v>
      </c>
      <c r="C9" s="58" t="s">
        <v>3103</v>
      </c>
      <c r="D9" s="215"/>
      <c r="E9" s="215"/>
      <c r="F9" s="90"/>
      <c r="G9" s="90"/>
      <c r="H9" s="216"/>
      <c r="I9" s="58"/>
      <c r="J9" s="215"/>
      <c r="K9" s="62" t="s">
        <v>641</v>
      </c>
      <c r="L9" s="62" t="s">
        <v>641</v>
      </c>
      <c r="M9" s="215"/>
      <c r="N9" s="215"/>
      <c r="O9" s="62" t="s">
        <v>564</v>
      </c>
      <c r="P9" s="220"/>
      <c r="Q9" s="58"/>
      <c r="R9" s="226"/>
      <c r="S9" s="58"/>
      <c r="T9" s="62"/>
      <c r="U9" s="227" t="s">
        <v>3104</v>
      </c>
      <c r="V9" s="218" t="s">
        <v>3105</v>
      </c>
      <c r="W9" s="218" t="s">
        <v>3041</v>
      </c>
      <c r="X9" s="62" t="s">
        <v>712</v>
      </c>
      <c r="Y9" s="100" t="s">
        <v>712</v>
      </c>
      <c r="Z9" s="90"/>
      <c r="AA9" s="219"/>
      <c r="AB9" s="58"/>
      <c r="AC9" s="58"/>
      <c r="AD9" s="220"/>
      <c r="AE9" s="216"/>
      <c r="AF9" s="216"/>
      <c r="AG9" s="220"/>
      <c r="AH9" s="221"/>
      <c r="AI9" s="216"/>
      <c r="AJ9" s="216"/>
      <c r="AK9" s="216"/>
      <c r="AL9" s="58"/>
      <c r="AM9" s="58" t="s">
        <v>3106</v>
      </c>
      <c r="AN9" s="62" t="s">
        <v>660</v>
      </c>
      <c r="AO9" s="58" t="s">
        <v>2309</v>
      </c>
      <c r="AP9" s="92" t="s">
        <v>3107</v>
      </c>
    </row>
    <row r="10" ht="15.75" customHeight="1">
      <c r="A10" s="101" t="s">
        <v>3108</v>
      </c>
      <c r="B10" s="58" t="s">
        <v>3109</v>
      </c>
      <c r="C10" s="150" t="s">
        <v>3110</v>
      </c>
      <c r="D10" s="215"/>
      <c r="E10" s="215"/>
      <c r="F10" s="90"/>
      <c r="G10" s="90"/>
      <c r="H10" s="216"/>
      <c r="I10" s="58"/>
      <c r="J10" s="215"/>
      <c r="K10" s="62" t="s">
        <v>3111</v>
      </c>
      <c r="L10" s="62" t="s">
        <v>3112</v>
      </c>
      <c r="M10" s="215"/>
      <c r="N10" s="215"/>
      <c r="O10" s="62" t="s">
        <v>564</v>
      </c>
      <c r="P10" s="220"/>
      <c r="Q10" s="62" t="s">
        <v>3113</v>
      </c>
      <c r="R10" s="156"/>
      <c r="S10" s="62" t="s">
        <v>506</v>
      </c>
      <c r="T10" s="62"/>
      <c r="U10" s="224" t="s">
        <v>3114</v>
      </c>
      <c r="V10" s="218" t="s">
        <v>3115</v>
      </c>
      <c r="W10" s="218" t="s">
        <v>3041</v>
      </c>
      <c r="X10" s="62" t="s">
        <v>3080</v>
      </c>
      <c r="Y10" s="100" t="s">
        <v>3080</v>
      </c>
      <c r="Z10" s="91"/>
      <c r="AA10" s="219"/>
      <c r="AB10" s="62" t="s">
        <v>3116</v>
      </c>
      <c r="AC10" s="62" t="s">
        <v>3117</v>
      </c>
      <c r="AD10" s="219"/>
      <c r="AE10" s="216"/>
      <c r="AF10" s="216"/>
      <c r="AG10" s="219"/>
      <c r="AH10" s="221"/>
      <c r="AI10" s="216"/>
      <c r="AJ10" s="62" t="s">
        <v>616</v>
      </c>
      <c r="AK10" s="216"/>
      <c r="AL10" s="62" t="s">
        <v>516</v>
      </c>
      <c r="AM10" s="62" t="s">
        <v>3118</v>
      </c>
      <c r="AN10" s="62" t="s">
        <v>660</v>
      </c>
      <c r="AO10" s="58"/>
      <c r="AP10" s="92" t="s">
        <v>1006</v>
      </c>
    </row>
    <row r="11" ht="15.75" customHeight="1">
      <c r="A11" s="101" t="s">
        <v>3119</v>
      </c>
      <c r="B11" s="62" t="s">
        <v>3120</v>
      </c>
      <c r="C11" s="58" t="s">
        <v>3121</v>
      </c>
      <c r="D11" s="215"/>
      <c r="E11" s="215"/>
      <c r="F11" s="90"/>
      <c r="G11" s="90"/>
      <c r="H11" s="216"/>
      <c r="I11" s="58"/>
      <c r="J11" s="215"/>
      <c r="K11" s="91" t="s">
        <v>3122</v>
      </c>
      <c r="L11" s="90" t="s">
        <v>943</v>
      </c>
      <c r="M11" s="215"/>
      <c r="N11" s="215"/>
      <c r="O11" s="62" t="s">
        <v>564</v>
      </c>
      <c r="P11" s="220"/>
      <c r="Q11" s="62" t="s">
        <v>596</v>
      </c>
      <c r="R11" s="156"/>
      <c r="S11" s="62" t="s">
        <v>3123</v>
      </c>
      <c r="T11" s="62"/>
      <c r="U11" s="222" t="s">
        <v>3124</v>
      </c>
      <c r="V11" s="218" t="s">
        <v>3125</v>
      </c>
      <c r="W11" s="218" t="s">
        <v>3041</v>
      </c>
      <c r="X11" s="62" t="s">
        <v>3126</v>
      </c>
      <c r="Y11" s="100" t="s">
        <v>3126</v>
      </c>
      <c r="Z11" s="91"/>
      <c r="AA11" s="219"/>
      <c r="AB11" s="62" t="s">
        <v>1635</v>
      </c>
      <c r="AC11" s="62" t="s">
        <v>598</v>
      </c>
      <c r="AD11" s="219"/>
      <c r="AE11" s="216"/>
      <c r="AF11" s="216"/>
      <c r="AG11" s="219"/>
      <c r="AH11" s="218" t="s">
        <v>477</v>
      </c>
      <c r="AI11" s="216"/>
      <c r="AJ11" s="216"/>
      <c r="AK11" s="216"/>
      <c r="AL11" s="58"/>
      <c r="AM11" s="62" t="s">
        <v>3127</v>
      </c>
      <c r="AN11" s="62" t="s">
        <v>515</v>
      </c>
      <c r="AO11" s="58"/>
      <c r="AP11" s="92"/>
    </row>
    <row r="12" ht="15.75" customHeight="1">
      <c r="A12" s="101" t="s">
        <v>3128</v>
      </c>
      <c r="B12" s="58" t="s">
        <v>3129</v>
      </c>
      <c r="C12" s="58" t="s">
        <v>3130</v>
      </c>
      <c r="D12" s="215"/>
      <c r="E12" s="215"/>
      <c r="F12" s="90"/>
      <c r="G12" s="90"/>
      <c r="H12" s="216"/>
      <c r="I12" s="58"/>
      <c r="J12" s="215"/>
      <c r="K12" s="91" t="s">
        <v>3131</v>
      </c>
      <c r="L12" s="90" t="s">
        <v>3132</v>
      </c>
      <c r="M12" s="215"/>
      <c r="N12" s="215"/>
      <c r="O12" s="62" t="s">
        <v>564</v>
      </c>
      <c r="P12" s="62" t="s">
        <v>3133</v>
      </c>
      <c r="Q12" s="58"/>
      <c r="R12" s="226"/>
      <c r="S12" s="58"/>
      <c r="T12" s="62"/>
      <c r="U12" s="227" t="s">
        <v>3134</v>
      </c>
      <c r="V12" s="218" t="s">
        <v>3125</v>
      </c>
      <c r="W12" s="218" t="s">
        <v>3041</v>
      </c>
      <c r="X12" s="62" t="s">
        <v>2059</v>
      </c>
      <c r="Y12" s="100" t="s">
        <v>2059</v>
      </c>
      <c r="Z12" s="91"/>
      <c r="AA12" s="219"/>
      <c r="AB12" s="62" t="s">
        <v>596</v>
      </c>
      <c r="AC12" s="58"/>
      <c r="AD12" s="220"/>
      <c r="AE12" s="216"/>
      <c r="AF12" s="216"/>
      <c r="AG12" s="219"/>
      <c r="AH12" s="221" t="s">
        <v>519</v>
      </c>
      <c r="AI12" s="216"/>
      <c r="AJ12" s="62" t="s">
        <v>616</v>
      </c>
      <c r="AK12" s="216"/>
      <c r="AL12" s="58"/>
      <c r="AM12" s="62" t="s">
        <v>3135</v>
      </c>
      <c r="AN12" s="62" t="s">
        <v>660</v>
      </c>
      <c r="AO12" s="58"/>
      <c r="AP12" s="92"/>
    </row>
    <row r="13" ht="15.75" customHeight="1">
      <c r="A13" s="101" t="s">
        <v>3136</v>
      </c>
      <c r="B13" s="58" t="s">
        <v>3137</v>
      </c>
      <c r="C13" s="58" t="s">
        <v>3138</v>
      </c>
      <c r="D13" s="215"/>
      <c r="E13" s="215"/>
      <c r="F13" s="90"/>
      <c r="G13" s="90"/>
      <c r="H13" s="216"/>
      <c r="I13" s="58"/>
      <c r="J13" s="215"/>
      <c r="K13" s="91" t="s">
        <v>3139</v>
      </c>
      <c r="L13" s="90" t="s">
        <v>3140</v>
      </c>
      <c r="M13" s="215"/>
      <c r="N13" s="215"/>
      <c r="O13" s="62" t="s">
        <v>564</v>
      </c>
      <c r="P13" s="220"/>
      <c r="Q13" s="100" t="s">
        <v>3070</v>
      </c>
      <c r="R13" s="101"/>
      <c r="S13" s="58"/>
      <c r="T13" s="62"/>
      <c r="U13" s="62" t="s">
        <v>3141</v>
      </c>
      <c r="V13" s="218" t="s">
        <v>3125</v>
      </c>
      <c r="W13" s="218" t="s">
        <v>3041</v>
      </c>
      <c r="X13" s="62" t="s">
        <v>660</v>
      </c>
      <c r="Y13" s="100" t="s">
        <v>660</v>
      </c>
      <c r="Z13" s="90"/>
      <c r="AA13" s="219"/>
      <c r="AB13" s="58"/>
      <c r="AC13" s="58"/>
      <c r="AD13" s="220"/>
      <c r="AE13" s="216"/>
      <c r="AF13" s="216"/>
      <c r="AG13" s="220"/>
      <c r="AH13" s="221" t="s">
        <v>3142</v>
      </c>
      <c r="AI13" s="216"/>
      <c r="AJ13" s="216"/>
      <c r="AK13" s="216"/>
      <c r="AL13" s="58"/>
      <c r="AM13" s="58" t="s">
        <v>3143</v>
      </c>
      <c r="AN13" s="62" t="s">
        <v>3144</v>
      </c>
      <c r="AO13" s="58" t="s">
        <v>3145</v>
      </c>
      <c r="AP13" s="92" t="s">
        <v>3146</v>
      </c>
    </row>
    <row r="14" ht="15.75" customHeight="1">
      <c r="A14" s="101" t="s">
        <v>3147</v>
      </c>
      <c r="B14" s="58" t="s">
        <v>3148</v>
      </c>
      <c r="C14" s="144" t="s">
        <v>3149</v>
      </c>
      <c r="D14" s="215"/>
      <c r="E14" s="215"/>
      <c r="F14" s="90"/>
      <c r="G14" s="90"/>
      <c r="H14" s="216"/>
      <c r="I14" s="58"/>
      <c r="J14" s="215"/>
      <c r="K14" s="91" t="s">
        <v>3150</v>
      </c>
      <c r="L14" s="90" t="s">
        <v>3151</v>
      </c>
      <c r="M14" s="215"/>
      <c r="N14" s="215"/>
      <c r="O14" s="58"/>
      <c r="P14" s="220"/>
      <c r="Q14" s="62" t="s">
        <v>596</v>
      </c>
      <c r="R14" s="156"/>
      <c r="S14" s="58"/>
      <c r="T14" s="62"/>
      <c r="U14" s="228" t="s">
        <v>3152</v>
      </c>
      <c r="V14" s="218" t="s">
        <v>3125</v>
      </c>
      <c r="W14" s="218" t="s">
        <v>3041</v>
      </c>
      <c r="X14" s="62" t="s">
        <v>660</v>
      </c>
      <c r="Y14" s="100" t="s">
        <v>660</v>
      </c>
      <c r="Z14" s="90"/>
      <c r="AA14" s="219"/>
      <c r="AB14" s="58"/>
      <c r="AC14" s="62" t="s">
        <v>3153</v>
      </c>
      <c r="AD14" s="219"/>
      <c r="AE14" s="216"/>
      <c r="AF14" s="216"/>
      <c r="AG14" s="220"/>
      <c r="AH14" s="221"/>
      <c r="AI14" s="216"/>
      <c r="AJ14" s="216"/>
      <c r="AK14" s="216"/>
      <c r="AL14" s="58"/>
      <c r="AM14" s="62" t="s">
        <v>3154</v>
      </c>
      <c r="AN14" s="62" t="s">
        <v>660</v>
      </c>
      <c r="AO14" s="58"/>
      <c r="AP14" s="92"/>
    </row>
    <row r="15" ht="15.75" customHeight="1">
      <c r="A15" s="101" t="s">
        <v>3155</v>
      </c>
      <c r="B15" s="58" t="s">
        <v>3156</v>
      </c>
      <c r="C15" s="58" t="s">
        <v>3157</v>
      </c>
      <c r="D15" s="215"/>
      <c r="E15" s="215"/>
      <c r="F15" s="90"/>
      <c r="G15" s="90"/>
      <c r="H15" s="58"/>
      <c r="I15" s="58"/>
      <c r="J15" s="215"/>
      <c r="K15" s="62"/>
      <c r="L15" s="58"/>
      <c r="M15" s="215"/>
      <c r="N15" s="215"/>
      <c r="O15" s="62" t="s">
        <v>596</v>
      </c>
      <c r="P15" s="219"/>
      <c r="Q15" s="58"/>
      <c r="R15" s="226"/>
      <c r="S15" s="58"/>
      <c r="T15" s="62"/>
      <c r="U15" s="58"/>
      <c r="V15" s="218" t="s">
        <v>3125</v>
      </c>
      <c r="W15" s="218" t="s">
        <v>3041</v>
      </c>
      <c r="X15" s="62"/>
      <c r="Y15" s="100"/>
      <c r="Z15" s="90"/>
      <c r="AA15" s="219"/>
      <c r="AB15" s="58"/>
      <c r="AC15" s="58"/>
      <c r="AD15" s="220"/>
      <c r="AE15" s="58"/>
      <c r="AF15" s="58"/>
      <c r="AG15" s="220"/>
      <c r="AH15" s="221"/>
      <c r="AI15" s="58"/>
      <c r="AJ15" s="58"/>
      <c r="AK15" s="58"/>
      <c r="AL15" s="58"/>
      <c r="AM15" s="58"/>
      <c r="AN15" s="58"/>
      <c r="AO15" s="58"/>
      <c r="AP15" s="92"/>
    </row>
    <row r="16" ht="15.75" customHeight="1">
      <c r="A16" s="101" t="s">
        <v>3158</v>
      </c>
      <c r="B16" s="58" t="s">
        <v>3159</v>
      </c>
      <c r="C16" s="58" t="s">
        <v>3160</v>
      </c>
      <c r="D16" s="215"/>
      <c r="E16" s="215"/>
      <c r="F16" s="90"/>
      <c r="G16" s="90"/>
      <c r="H16" s="58"/>
      <c r="I16" s="58"/>
      <c r="J16" s="215"/>
      <c r="K16" s="62"/>
      <c r="L16" s="58"/>
      <c r="M16" s="215"/>
      <c r="N16" s="215"/>
      <c r="O16" s="62" t="s">
        <v>596</v>
      </c>
      <c r="P16" s="219"/>
      <c r="Q16" s="58"/>
      <c r="R16" s="226"/>
      <c r="S16" s="58"/>
      <c r="T16" s="62"/>
      <c r="U16" s="58"/>
      <c r="V16" s="218" t="s">
        <v>3125</v>
      </c>
      <c r="W16" s="218" t="s">
        <v>3041</v>
      </c>
      <c r="X16" s="62"/>
      <c r="Y16" s="100"/>
      <c r="Z16" s="90"/>
      <c r="AA16" s="219"/>
      <c r="AB16" s="58"/>
      <c r="AC16" s="58"/>
      <c r="AD16" s="220"/>
      <c r="AE16" s="58"/>
      <c r="AF16" s="58"/>
      <c r="AG16" s="220"/>
      <c r="AH16" s="221"/>
      <c r="AI16" s="58"/>
      <c r="AJ16" s="58"/>
      <c r="AK16" s="58"/>
      <c r="AL16" s="58"/>
      <c r="AM16" s="58"/>
      <c r="AN16" s="58"/>
      <c r="AO16" s="58"/>
      <c r="AP16" s="92"/>
    </row>
    <row r="17" ht="15.75" customHeight="1">
      <c r="A17" s="101" t="s">
        <v>3161</v>
      </c>
      <c r="B17" s="62" t="s">
        <v>3162</v>
      </c>
      <c r="C17" s="223" t="s">
        <v>3163</v>
      </c>
      <c r="D17" s="215"/>
      <c r="E17" s="215"/>
      <c r="F17" s="90"/>
      <c r="G17" s="90"/>
      <c r="H17" s="216"/>
      <c r="I17" s="58"/>
      <c r="J17" s="215"/>
      <c r="K17" s="91"/>
      <c r="L17" s="90"/>
      <c r="M17" s="215"/>
      <c r="N17" s="215"/>
      <c r="O17" s="58"/>
      <c r="P17" s="220"/>
      <c r="Q17" s="100" t="s">
        <v>3070</v>
      </c>
      <c r="R17" s="100"/>
      <c r="S17" s="62" t="s">
        <v>3164</v>
      </c>
      <c r="T17" s="62"/>
      <c r="U17" s="62" t="s">
        <v>3165</v>
      </c>
      <c r="V17" s="218" t="s">
        <v>3125</v>
      </c>
      <c r="W17" s="218" t="s">
        <v>3041</v>
      </c>
      <c r="X17" s="62" t="s">
        <v>712</v>
      </c>
      <c r="Y17" s="100" t="s">
        <v>712</v>
      </c>
      <c r="Z17" s="91"/>
      <c r="AA17" s="219"/>
      <c r="AB17" s="62" t="s">
        <v>1635</v>
      </c>
      <c r="AC17" s="62" t="s">
        <v>3153</v>
      </c>
      <c r="AD17" s="219"/>
      <c r="AE17" s="216"/>
      <c r="AF17" s="216"/>
      <c r="AG17" s="219"/>
      <c r="AH17" s="221"/>
      <c r="AI17" s="216"/>
      <c r="AJ17" s="62" t="s">
        <v>616</v>
      </c>
      <c r="AK17" s="216"/>
      <c r="AL17" s="58"/>
      <c r="AM17" s="62" t="s">
        <v>3166</v>
      </c>
      <c r="AN17" s="62" t="s">
        <v>3167</v>
      </c>
      <c r="AO17" s="58" t="s">
        <v>576</v>
      </c>
      <c r="AP17" s="92" t="s">
        <v>3168</v>
      </c>
    </row>
    <row r="18" ht="15.75" customHeight="1">
      <c r="A18" s="101" t="s">
        <v>3169</v>
      </c>
      <c r="B18" s="58" t="s">
        <v>3170</v>
      </c>
      <c r="C18" s="223" t="s">
        <v>3171</v>
      </c>
      <c r="D18" s="215"/>
      <c r="E18" s="215"/>
      <c r="F18" s="90"/>
      <c r="G18" s="90"/>
      <c r="H18" s="58"/>
      <c r="I18" s="58"/>
      <c r="J18" s="215"/>
      <c r="K18" s="62"/>
      <c r="L18" s="58"/>
      <c r="M18" s="215"/>
      <c r="N18" s="215"/>
      <c r="O18" s="62" t="s">
        <v>596</v>
      </c>
      <c r="P18" s="219"/>
      <c r="Q18" s="58"/>
      <c r="R18" s="226"/>
      <c r="S18" s="58"/>
      <c r="T18" s="62"/>
      <c r="U18" s="58"/>
      <c r="V18" s="218" t="s">
        <v>3125</v>
      </c>
      <c r="W18" s="218" t="s">
        <v>3041</v>
      </c>
      <c r="X18" s="62"/>
      <c r="Y18" s="100"/>
      <c r="Z18" s="90"/>
      <c r="AA18" s="219"/>
      <c r="AB18" s="58"/>
      <c r="AC18" s="58"/>
      <c r="AD18" s="220"/>
      <c r="AE18" s="58"/>
      <c r="AF18" s="58"/>
      <c r="AG18" s="220"/>
      <c r="AH18" s="221"/>
      <c r="AI18" s="58"/>
      <c r="AJ18" s="58"/>
      <c r="AK18" s="58"/>
      <c r="AL18" s="58"/>
      <c r="AM18" s="58"/>
      <c r="AN18" s="58"/>
      <c r="AO18" s="58"/>
      <c r="AP18" s="92" t="s">
        <v>3172</v>
      </c>
    </row>
    <row r="19" ht="15.75" customHeight="1">
      <c r="A19" s="101" t="s">
        <v>3173</v>
      </c>
      <c r="B19" s="58" t="s">
        <v>3174</v>
      </c>
      <c r="C19" s="223" t="s">
        <v>3175</v>
      </c>
      <c r="D19" s="215"/>
      <c r="E19" s="215"/>
      <c r="F19" s="90"/>
      <c r="G19" s="90"/>
      <c r="H19" s="216"/>
      <c r="I19" s="58"/>
      <c r="J19" s="215"/>
      <c r="K19" s="91" t="s">
        <v>3176</v>
      </c>
      <c r="L19" s="90"/>
      <c r="M19" s="215"/>
      <c r="N19" s="215"/>
      <c r="O19" s="62" t="s">
        <v>564</v>
      </c>
      <c r="P19" s="220"/>
      <c r="Q19" s="100" t="s">
        <v>3070</v>
      </c>
      <c r="R19" s="101"/>
      <c r="S19" s="91" t="s">
        <v>3177</v>
      </c>
      <c r="T19" s="62"/>
      <c r="U19" s="227" t="s">
        <v>3178</v>
      </c>
      <c r="V19" s="218" t="s">
        <v>3125</v>
      </c>
      <c r="W19" s="218" t="s">
        <v>3041</v>
      </c>
      <c r="X19" s="62" t="s">
        <v>524</v>
      </c>
      <c r="Y19" s="100" t="s">
        <v>524</v>
      </c>
      <c r="Z19" s="90"/>
      <c r="AA19" s="219"/>
      <c r="AB19" s="58"/>
      <c r="AC19" s="58"/>
      <c r="AD19" s="220"/>
      <c r="AE19" s="216"/>
      <c r="AF19" s="216"/>
      <c r="AG19" s="220"/>
      <c r="AH19" s="218" t="s">
        <v>965</v>
      </c>
      <c r="AI19" s="216"/>
      <c r="AJ19" s="216"/>
      <c r="AK19" s="216"/>
      <c r="AL19" s="58"/>
      <c r="AM19" s="58" t="s">
        <v>3179</v>
      </c>
      <c r="AN19" s="62" t="s">
        <v>3144</v>
      </c>
      <c r="AO19" s="58" t="s">
        <v>3180</v>
      </c>
      <c r="AP19" s="92" t="s">
        <v>3181</v>
      </c>
    </row>
    <row r="20" ht="15.75" customHeight="1">
      <c r="A20" s="101" t="s">
        <v>3182</v>
      </c>
      <c r="B20" s="58" t="s">
        <v>3183</v>
      </c>
      <c r="C20" s="223" t="s">
        <v>3184</v>
      </c>
      <c r="D20" s="215"/>
      <c r="E20" s="215"/>
      <c r="F20" s="90"/>
      <c r="G20" s="90"/>
      <c r="H20" s="58"/>
      <c r="I20" s="58"/>
      <c r="J20" s="215"/>
      <c r="K20" s="58"/>
      <c r="L20" s="58" t="s">
        <v>471</v>
      </c>
      <c r="M20" s="215"/>
      <c r="N20" s="215"/>
      <c r="O20" s="62" t="s">
        <v>596</v>
      </c>
      <c r="P20" s="219"/>
      <c r="Q20" s="58"/>
      <c r="R20" s="226"/>
      <c r="S20" s="58"/>
      <c r="T20" s="62"/>
      <c r="U20" s="58"/>
      <c r="V20" s="218" t="s">
        <v>3125</v>
      </c>
      <c r="W20" s="218" t="s">
        <v>3041</v>
      </c>
      <c r="X20" s="62"/>
      <c r="Y20" s="100"/>
      <c r="Z20" s="90"/>
      <c r="AA20" s="219"/>
      <c r="AB20" s="58"/>
      <c r="AC20" s="58"/>
      <c r="AD20" s="220"/>
      <c r="AE20" s="58"/>
      <c r="AF20" s="58"/>
      <c r="AG20" s="220"/>
      <c r="AH20" s="221"/>
      <c r="AI20" s="58"/>
      <c r="AJ20" s="58"/>
      <c r="AK20" s="58"/>
      <c r="AL20" s="58"/>
      <c r="AM20" s="58"/>
      <c r="AN20" s="58"/>
      <c r="AO20" s="58"/>
      <c r="AP20" s="92" t="s">
        <v>3185</v>
      </c>
    </row>
    <row r="21" ht="15.75" customHeight="1">
      <c r="A21" s="101" t="s">
        <v>3186</v>
      </c>
      <c r="B21" s="58" t="s">
        <v>3187</v>
      </c>
      <c r="C21" s="223" t="s">
        <v>3188</v>
      </c>
      <c r="D21" s="215"/>
      <c r="E21" s="215"/>
      <c r="F21" s="90"/>
      <c r="G21" s="90"/>
      <c r="H21" s="58"/>
      <c r="I21" s="58"/>
      <c r="J21" s="215"/>
      <c r="K21" s="58"/>
      <c r="L21" s="58"/>
      <c r="M21" s="215"/>
      <c r="N21" s="215"/>
      <c r="O21" s="62" t="s">
        <v>596</v>
      </c>
      <c r="P21" s="219"/>
      <c r="Q21" s="100" t="s">
        <v>3070</v>
      </c>
      <c r="R21" s="101"/>
      <c r="S21" s="58"/>
      <c r="T21" s="62"/>
      <c r="U21" s="58"/>
      <c r="V21" s="218" t="s">
        <v>3125</v>
      </c>
      <c r="W21" s="218" t="s">
        <v>3041</v>
      </c>
      <c r="X21" s="62"/>
      <c r="Y21" s="100"/>
      <c r="Z21" s="90"/>
      <c r="AA21" s="219"/>
      <c r="AB21" s="58"/>
      <c r="AC21" s="58"/>
      <c r="AD21" s="220"/>
      <c r="AE21" s="58"/>
      <c r="AF21" s="58"/>
      <c r="AG21" s="220"/>
      <c r="AH21" s="221"/>
      <c r="AI21" s="58"/>
      <c r="AJ21" s="58"/>
      <c r="AK21" s="58"/>
      <c r="AL21" s="58"/>
      <c r="AM21" s="58"/>
      <c r="AN21" s="58"/>
      <c r="AO21" s="58"/>
      <c r="AP21" s="92" t="s">
        <v>3189</v>
      </c>
    </row>
    <row r="22" ht="15.75" customHeight="1">
      <c r="A22" s="101" t="s">
        <v>3190</v>
      </c>
      <c r="B22" s="62" t="s">
        <v>3191</v>
      </c>
      <c r="C22" s="223" t="s">
        <v>3192</v>
      </c>
      <c r="D22" s="215"/>
      <c r="E22" s="215"/>
      <c r="F22" s="90"/>
      <c r="G22" s="90"/>
      <c r="H22" s="58"/>
      <c r="I22" s="58"/>
      <c r="J22" s="215"/>
      <c r="K22" s="58"/>
      <c r="L22" s="58"/>
      <c r="M22" s="215"/>
      <c r="N22" s="215"/>
      <c r="O22" s="62" t="s">
        <v>596</v>
      </c>
      <c r="P22" s="219"/>
      <c r="Q22" s="100" t="s">
        <v>3070</v>
      </c>
      <c r="R22" s="101"/>
      <c r="S22" s="58"/>
      <c r="T22" s="62"/>
      <c r="U22" s="58"/>
      <c r="V22" s="218" t="s">
        <v>3125</v>
      </c>
      <c r="W22" s="218" t="s">
        <v>3041</v>
      </c>
      <c r="X22" s="62"/>
      <c r="Y22" s="100"/>
      <c r="Z22" s="90"/>
      <c r="AA22" s="219"/>
      <c r="AB22" s="58"/>
      <c r="AC22" s="58"/>
      <c r="AD22" s="220"/>
      <c r="AE22" s="58"/>
      <c r="AF22" s="58"/>
      <c r="AG22" s="220"/>
      <c r="AH22" s="221"/>
      <c r="AI22" s="58"/>
      <c r="AJ22" s="58"/>
      <c r="AK22" s="58"/>
      <c r="AL22" s="58"/>
      <c r="AM22" s="58"/>
      <c r="AN22" s="58"/>
      <c r="AO22" s="58"/>
      <c r="AP22" s="92" t="s">
        <v>3193</v>
      </c>
    </row>
    <row r="23" ht="15.75" customHeight="1">
      <c r="A23" s="101" t="s">
        <v>3194</v>
      </c>
      <c r="B23" s="58" t="s">
        <v>3195</v>
      </c>
      <c r="C23" s="223" t="s">
        <v>3184</v>
      </c>
      <c r="D23" s="215"/>
      <c r="E23" s="215"/>
      <c r="F23" s="90"/>
      <c r="G23" s="90"/>
      <c r="H23" s="58"/>
      <c r="I23" s="58"/>
      <c r="J23" s="215"/>
      <c r="K23" s="58"/>
      <c r="L23" s="58"/>
      <c r="M23" s="215"/>
      <c r="N23" s="215"/>
      <c r="O23" s="62" t="s">
        <v>596</v>
      </c>
      <c r="P23" s="219"/>
      <c r="Q23" s="100" t="s">
        <v>3070</v>
      </c>
      <c r="R23" s="101"/>
      <c r="S23" s="58"/>
      <c r="T23" s="62"/>
      <c r="U23" s="58"/>
      <c r="V23" s="218" t="s">
        <v>3125</v>
      </c>
      <c r="W23" s="218" t="s">
        <v>3041</v>
      </c>
      <c r="X23" s="62"/>
      <c r="Y23" s="100"/>
      <c r="Z23" s="90"/>
      <c r="AA23" s="219"/>
      <c r="AB23" s="58"/>
      <c r="AC23" s="58"/>
      <c r="AD23" s="220"/>
      <c r="AE23" s="58"/>
      <c r="AF23" s="58"/>
      <c r="AG23" s="220"/>
      <c r="AH23" s="221"/>
      <c r="AI23" s="58"/>
      <c r="AJ23" s="58"/>
      <c r="AK23" s="58"/>
      <c r="AL23" s="58"/>
      <c r="AM23" s="58"/>
      <c r="AN23" s="58"/>
      <c r="AO23" s="58"/>
      <c r="AP23" s="92" t="s">
        <v>3196</v>
      </c>
    </row>
    <row r="24" ht="15.75" customHeight="1">
      <c r="A24" s="101" t="s">
        <v>3197</v>
      </c>
      <c r="B24" s="58" t="s">
        <v>3198</v>
      </c>
      <c r="C24" s="223" t="s">
        <v>3199</v>
      </c>
      <c r="D24" s="215"/>
      <c r="E24" s="215"/>
      <c r="F24" s="90"/>
      <c r="G24" s="90"/>
      <c r="H24" s="216"/>
      <c r="I24" s="58"/>
      <c r="J24" s="215"/>
      <c r="K24" s="91" t="s">
        <v>3122</v>
      </c>
      <c r="L24" s="90" t="s">
        <v>943</v>
      </c>
      <c r="M24" s="215"/>
      <c r="N24" s="215"/>
      <c r="O24" s="62" t="s">
        <v>564</v>
      </c>
      <c r="P24" s="220"/>
      <c r="Q24" s="62" t="s">
        <v>596</v>
      </c>
      <c r="R24" s="100"/>
      <c r="S24" s="62" t="s">
        <v>3200</v>
      </c>
      <c r="T24" s="62"/>
      <c r="U24" s="227" t="s">
        <v>3201</v>
      </c>
      <c r="V24" s="218" t="s">
        <v>3202</v>
      </c>
      <c r="W24" s="218" t="s">
        <v>3041</v>
      </c>
      <c r="X24" s="62" t="s">
        <v>712</v>
      </c>
      <c r="Y24" s="100" t="s">
        <v>712</v>
      </c>
      <c r="Z24" s="90"/>
      <c r="AA24" s="219"/>
      <c r="AB24" s="62" t="s">
        <v>3116</v>
      </c>
      <c r="AC24" s="62" t="s">
        <v>3203</v>
      </c>
      <c r="AD24" s="219"/>
      <c r="AE24" s="216"/>
      <c r="AF24" s="216"/>
      <c r="AG24" s="220"/>
      <c r="AH24" s="221"/>
      <c r="AI24" s="216"/>
      <c r="AJ24" s="216"/>
      <c r="AK24" s="216"/>
      <c r="AL24" s="58"/>
      <c r="AM24" s="62" t="s">
        <v>3204</v>
      </c>
      <c r="AN24" s="62" t="s">
        <v>660</v>
      </c>
      <c r="AO24" s="58"/>
      <c r="AP24" s="92"/>
    </row>
    <row r="25" ht="15.75" customHeight="1">
      <c r="A25" s="101" t="s">
        <v>3205</v>
      </c>
      <c r="B25" s="62" t="s">
        <v>3206</v>
      </c>
      <c r="C25" s="223" t="s">
        <v>3207</v>
      </c>
      <c r="D25" s="215"/>
      <c r="E25" s="215"/>
      <c r="F25" s="90"/>
      <c r="G25" s="90"/>
      <c r="H25" s="58"/>
      <c r="I25" s="58"/>
      <c r="J25" s="215"/>
      <c r="K25" s="58"/>
      <c r="L25" s="58"/>
      <c r="M25" s="215"/>
      <c r="N25" s="215"/>
      <c r="O25" s="58"/>
      <c r="P25" s="220"/>
      <c r="Q25" s="100" t="s">
        <v>3070</v>
      </c>
      <c r="R25" s="101"/>
      <c r="S25" s="58"/>
      <c r="T25" s="229" t="s">
        <v>3208</v>
      </c>
      <c r="U25" s="58" t="s">
        <v>3209</v>
      </c>
      <c r="V25" s="218" t="s">
        <v>3210</v>
      </c>
      <c r="W25" s="218" t="s">
        <v>3041</v>
      </c>
      <c r="X25" s="62" t="s">
        <v>3211</v>
      </c>
      <c r="Y25" s="100" t="s">
        <v>3211</v>
      </c>
      <c r="Z25" s="90"/>
      <c r="AA25" s="219"/>
      <c r="AB25" s="58"/>
      <c r="AC25" s="58"/>
      <c r="AD25" s="220"/>
      <c r="AE25" s="216"/>
      <c r="AF25" s="216"/>
      <c r="AG25" s="220"/>
      <c r="AH25" s="218" t="s">
        <v>475</v>
      </c>
      <c r="AI25" s="58"/>
      <c r="AJ25" s="58"/>
      <c r="AK25" s="58"/>
      <c r="AL25" s="62" t="s">
        <v>2441</v>
      </c>
      <c r="AM25" s="58" t="s">
        <v>3212</v>
      </c>
      <c r="AN25" s="62" t="s">
        <v>3144</v>
      </c>
      <c r="AO25" s="58"/>
      <c r="AP25" s="92" t="s">
        <v>3213</v>
      </c>
    </row>
    <row r="26" ht="15.75" customHeight="1">
      <c r="A26" s="101" t="s">
        <v>3214</v>
      </c>
      <c r="B26" s="58" t="s">
        <v>3215</v>
      </c>
      <c r="C26" s="223" t="s">
        <v>3216</v>
      </c>
      <c r="D26" s="215"/>
      <c r="E26" s="215"/>
      <c r="F26" s="90"/>
      <c r="G26" s="90"/>
      <c r="H26" s="216"/>
      <c r="I26" s="58"/>
      <c r="J26" s="215"/>
      <c r="K26" s="91" t="s">
        <v>3217</v>
      </c>
      <c r="L26" s="90" t="s">
        <v>3218</v>
      </c>
      <c r="M26" s="215"/>
      <c r="N26" s="215"/>
      <c r="O26" s="62" t="s">
        <v>564</v>
      </c>
      <c r="P26" s="220"/>
      <c r="Q26" s="62" t="s">
        <v>596</v>
      </c>
      <c r="R26" s="156" t="s">
        <v>3219</v>
      </c>
      <c r="S26" s="91" t="s">
        <v>3220</v>
      </c>
      <c r="T26" s="62"/>
      <c r="U26" s="230" t="s">
        <v>3221</v>
      </c>
      <c r="V26" s="218" t="s">
        <v>3210</v>
      </c>
      <c r="W26" s="218" t="s">
        <v>3041</v>
      </c>
      <c r="X26" s="62" t="s">
        <v>3222</v>
      </c>
      <c r="Y26" s="100" t="s">
        <v>3222</v>
      </c>
      <c r="Z26" s="90"/>
      <c r="AA26" s="219"/>
      <c r="AB26" s="58"/>
      <c r="AC26" s="231" t="s">
        <v>3223</v>
      </c>
      <c r="AD26" s="220"/>
      <c r="AE26" s="232" t="s">
        <v>3224</v>
      </c>
      <c r="AF26" s="232"/>
      <c r="AG26" s="220"/>
      <c r="AH26" s="221"/>
      <c r="AI26" s="216"/>
      <c r="AJ26" s="216"/>
      <c r="AK26" s="216"/>
      <c r="AL26" s="58"/>
      <c r="AM26" s="62" t="s">
        <v>3225</v>
      </c>
      <c r="AN26" s="62" t="s">
        <v>3226</v>
      </c>
      <c r="AO26" s="58"/>
      <c r="AP26" s="92" t="s">
        <v>3227</v>
      </c>
    </row>
    <row r="27" ht="15.75" customHeight="1">
      <c r="A27" s="101" t="s">
        <v>3228</v>
      </c>
      <c r="B27" s="58" t="s">
        <v>3229</v>
      </c>
      <c r="C27" s="223" t="s">
        <v>3230</v>
      </c>
      <c r="D27" s="215"/>
      <c r="E27" s="215"/>
      <c r="F27" s="90"/>
      <c r="G27" s="90"/>
      <c r="H27" s="216"/>
      <c r="I27" s="58"/>
      <c r="J27" s="215"/>
      <c r="K27" s="91" t="s">
        <v>3122</v>
      </c>
      <c r="L27" s="90" t="s">
        <v>943</v>
      </c>
      <c r="M27" s="215"/>
      <c r="N27" s="215"/>
      <c r="O27" s="62" t="s">
        <v>564</v>
      </c>
      <c r="P27" s="220"/>
      <c r="Q27" s="62" t="s">
        <v>596</v>
      </c>
      <c r="R27" s="233" t="s">
        <v>3231</v>
      </c>
      <c r="S27" s="62" t="s">
        <v>3232</v>
      </c>
      <c r="T27" s="62"/>
      <c r="U27" s="230" t="s">
        <v>3233</v>
      </c>
      <c r="V27" s="218" t="s">
        <v>3210</v>
      </c>
      <c r="W27" s="218" t="s">
        <v>3041</v>
      </c>
      <c r="X27" s="62" t="s">
        <v>712</v>
      </c>
      <c r="Y27" s="100" t="s">
        <v>712</v>
      </c>
      <c r="Z27" s="90"/>
      <c r="AA27" s="219"/>
      <c r="AB27" s="62" t="s">
        <v>1635</v>
      </c>
      <c r="AC27" s="231">
        <v>600.0</v>
      </c>
      <c r="AD27" s="220"/>
      <c r="AE27" s="216"/>
      <c r="AF27" s="216"/>
      <c r="AG27" s="220"/>
      <c r="AH27" s="221"/>
      <c r="AI27" s="216"/>
      <c r="AJ27" s="216"/>
      <c r="AK27" s="216"/>
      <c r="AL27" s="62" t="s">
        <v>3234</v>
      </c>
      <c r="AM27" s="62" t="s">
        <v>3235</v>
      </c>
      <c r="AN27" s="62" t="s">
        <v>660</v>
      </c>
      <c r="AO27" s="58"/>
      <c r="AP27" s="92" t="s">
        <v>1006</v>
      </c>
    </row>
    <row r="28" ht="15.75" customHeight="1">
      <c r="A28" s="101" t="s">
        <v>3236</v>
      </c>
      <c r="B28" s="58" t="s">
        <v>3237</v>
      </c>
      <c r="C28" s="223" t="s">
        <v>3238</v>
      </c>
      <c r="D28" s="135"/>
      <c r="E28" s="215"/>
      <c r="F28" s="90"/>
      <c r="G28" s="90"/>
      <c r="H28" s="216"/>
      <c r="I28" s="58"/>
      <c r="J28" s="215"/>
      <c r="K28" s="91" t="s">
        <v>3239</v>
      </c>
      <c r="L28" s="90"/>
      <c r="M28" s="215"/>
      <c r="N28" s="215"/>
      <c r="O28" s="58"/>
      <c r="P28" s="220"/>
      <c r="Q28" s="58"/>
      <c r="R28" s="226"/>
      <c r="S28" s="58"/>
      <c r="T28" s="62"/>
      <c r="U28" s="222" t="s">
        <v>3240</v>
      </c>
      <c r="V28" s="218" t="s">
        <v>3210</v>
      </c>
      <c r="W28" s="218" t="s">
        <v>3041</v>
      </c>
      <c r="X28" s="62" t="s">
        <v>660</v>
      </c>
      <c r="Y28" s="100" t="s">
        <v>660</v>
      </c>
      <c r="Z28" s="90"/>
      <c r="AA28" s="219"/>
      <c r="AB28" s="58"/>
      <c r="AC28" s="58"/>
      <c r="AD28" s="220"/>
      <c r="AE28" s="216"/>
      <c r="AF28" s="216"/>
      <c r="AG28" s="220"/>
      <c r="AH28" s="221"/>
      <c r="AI28" s="216"/>
      <c r="AJ28" s="216"/>
      <c r="AK28" s="216"/>
      <c r="AL28" s="58"/>
      <c r="AM28" s="58" t="s">
        <v>3241</v>
      </c>
      <c r="AN28" s="62" t="s">
        <v>660</v>
      </c>
      <c r="AO28" s="58"/>
      <c r="AP28" s="92"/>
    </row>
    <row r="29" ht="15.75" customHeight="1">
      <c r="A29" s="101" t="s">
        <v>3242</v>
      </c>
      <c r="B29" s="58" t="s">
        <v>3243</v>
      </c>
      <c r="C29" s="216" t="s">
        <v>3244</v>
      </c>
      <c r="D29" s="215"/>
      <c r="E29" s="215"/>
      <c r="F29" s="90"/>
      <c r="G29" s="90"/>
      <c r="H29" s="216"/>
      <c r="I29" s="90"/>
      <c r="J29" s="215"/>
      <c r="K29" s="91" t="s">
        <v>3245</v>
      </c>
      <c r="L29" s="90"/>
      <c r="M29" s="215"/>
      <c r="N29" s="215"/>
      <c r="O29" s="62" t="s">
        <v>564</v>
      </c>
      <c r="P29" s="220"/>
      <c r="Q29" s="100" t="s">
        <v>3070</v>
      </c>
      <c r="R29" s="101"/>
      <c r="S29" s="90"/>
      <c r="T29" s="62"/>
      <c r="U29" s="62" t="s">
        <v>3246</v>
      </c>
      <c r="V29" s="218" t="s">
        <v>3247</v>
      </c>
      <c r="W29" s="218" t="s">
        <v>3041</v>
      </c>
      <c r="X29" s="91" t="s">
        <v>3248</v>
      </c>
      <c r="Y29" s="99" t="s">
        <v>3248</v>
      </c>
      <c r="Z29" s="90"/>
      <c r="AA29" s="219"/>
      <c r="AB29" s="90"/>
      <c r="AC29" s="90"/>
      <c r="AD29" s="220"/>
      <c r="AE29" s="216"/>
      <c r="AF29" s="216"/>
      <c r="AG29" s="220"/>
      <c r="AH29" s="221"/>
      <c r="AI29" s="216"/>
      <c r="AJ29" s="216"/>
      <c r="AK29" s="216"/>
      <c r="AL29" s="90"/>
      <c r="AM29" s="90" t="s">
        <v>3249</v>
      </c>
      <c r="AN29" s="90"/>
      <c r="AO29" s="90"/>
      <c r="AP29" s="92" t="s">
        <v>3250</v>
      </c>
    </row>
    <row r="30" ht="15.75" customHeight="1">
      <c r="A30" s="101" t="s">
        <v>3251</v>
      </c>
      <c r="B30" s="58" t="s">
        <v>3252</v>
      </c>
      <c r="C30" s="234" t="s">
        <v>3253</v>
      </c>
      <c r="D30" s="215"/>
      <c r="E30" s="215"/>
      <c r="F30" s="90"/>
      <c r="G30" s="90"/>
      <c r="H30" s="216"/>
      <c r="I30" s="90"/>
      <c r="J30" s="215"/>
      <c r="K30" s="91" t="s">
        <v>3122</v>
      </c>
      <c r="L30" s="90" t="s">
        <v>943</v>
      </c>
      <c r="M30" s="215"/>
      <c r="N30" s="215"/>
      <c r="O30" s="62" t="s">
        <v>564</v>
      </c>
      <c r="P30" s="220"/>
      <c r="Q30" s="100" t="s">
        <v>3070</v>
      </c>
      <c r="R30" s="101"/>
      <c r="S30" s="90"/>
      <c r="T30" s="62"/>
      <c r="U30" s="235" t="s">
        <v>3254</v>
      </c>
      <c r="V30" s="218" t="s">
        <v>3247</v>
      </c>
      <c r="W30" s="218" t="s">
        <v>3041</v>
      </c>
      <c r="X30" s="91" t="s">
        <v>3248</v>
      </c>
      <c r="Y30" s="99" t="s">
        <v>3248</v>
      </c>
      <c r="Z30" s="90"/>
      <c r="AA30" s="219"/>
      <c r="AB30" s="90"/>
      <c r="AC30" s="90"/>
      <c r="AD30" s="220"/>
      <c r="AE30" s="216"/>
      <c r="AF30" s="216"/>
      <c r="AG30" s="220"/>
      <c r="AH30" s="221"/>
      <c r="AI30" s="216"/>
      <c r="AJ30" s="216"/>
      <c r="AK30" s="216"/>
      <c r="AL30" s="90"/>
      <c r="AM30" s="90"/>
      <c r="AN30" s="90"/>
      <c r="AO30" s="90"/>
      <c r="AP30" s="92"/>
    </row>
    <row r="31" ht="15.75" customHeight="1">
      <c r="A31" s="101" t="s">
        <v>3255</v>
      </c>
      <c r="B31" s="58" t="s">
        <v>3256</v>
      </c>
      <c r="C31" s="234" t="s">
        <v>3257</v>
      </c>
      <c r="D31" s="215"/>
      <c r="E31" s="215"/>
      <c r="F31" s="90"/>
      <c r="G31" s="90"/>
      <c r="H31" s="216"/>
      <c r="I31" s="90"/>
      <c r="J31" s="215"/>
      <c r="K31" s="90"/>
      <c r="L31" s="90" t="s">
        <v>3258</v>
      </c>
      <c r="M31" s="215"/>
      <c r="N31" s="215"/>
      <c r="O31" s="62" t="s">
        <v>564</v>
      </c>
      <c r="P31" s="220"/>
      <c r="Q31" s="150" t="s">
        <v>3259</v>
      </c>
      <c r="R31" s="101"/>
      <c r="S31" s="90"/>
      <c r="T31" s="62"/>
      <c r="U31" s="230" t="s">
        <v>3260</v>
      </c>
      <c r="V31" s="218" t="s">
        <v>3247</v>
      </c>
      <c r="W31" s="218" t="s">
        <v>3041</v>
      </c>
      <c r="X31" s="91" t="s">
        <v>3248</v>
      </c>
      <c r="Y31" s="99" t="s">
        <v>3248</v>
      </c>
      <c r="Z31" s="90"/>
      <c r="AA31" s="219"/>
      <c r="AB31" s="90"/>
      <c r="AC31" s="90"/>
      <c r="AD31" s="220"/>
      <c r="AE31" s="216"/>
      <c r="AF31" s="216"/>
      <c r="AG31" s="220"/>
      <c r="AH31" s="221"/>
      <c r="AI31" s="216"/>
      <c r="AJ31" s="216"/>
      <c r="AK31" s="216"/>
      <c r="AL31" s="90"/>
      <c r="AM31" s="90"/>
      <c r="AN31" s="90"/>
      <c r="AO31" s="90"/>
      <c r="AP31" s="92"/>
    </row>
    <row r="32" ht="15.75" customHeight="1">
      <c r="A32" s="101" t="s">
        <v>3261</v>
      </c>
      <c r="B32" s="58" t="s">
        <v>3262</v>
      </c>
      <c r="C32" s="234" t="s">
        <v>3263</v>
      </c>
      <c r="D32" s="215"/>
      <c r="E32" s="215"/>
      <c r="F32" s="90"/>
      <c r="G32" s="90"/>
      <c r="H32" s="216"/>
      <c r="I32" s="90"/>
      <c r="J32" s="215"/>
      <c r="K32" s="91" t="s">
        <v>3122</v>
      </c>
      <c r="L32" s="90" t="s">
        <v>943</v>
      </c>
      <c r="M32" s="215"/>
      <c r="N32" s="215"/>
      <c r="O32" s="62" t="s">
        <v>564</v>
      </c>
      <c r="P32" s="220"/>
      <c r="Q32" s="150" t="s">
        <v>3264</v>
      </c>
      <c r="R32" s="101"/>
      <c r="S32" s="90"/>
      <c r="T32" s="62"/>
      <c r="U32" s="235" t="s">
        <v>3265</v>
      </c>
      <c r="V32" s="218" t="s">
        <v>3247</v>
      </c>
      <c r="W32" s="218" t="s">
        <v>3041</v>
      </c>
      <c r="X32" s="91" t="s">
        <v>3248</v>
      </c>
      <c r="Y32" s="99" t="s">
        <v>3248</v>
      </c>
      <c r="Z32" s="90"/>
      <c r="AA32" s="219"/>
      <c r="AB32" s="90"/>
      <c r="AC32" s="90"/>
      <c r="AD32" s="220"/>
      <c r="AE32" s="216"/>
      <c r="AF32" s="216"/>
      <c r="AG32" s="220"/>
      <c r="AH32" s="221"/>
      <c r="AI32" s="216"/>
      <c r="AJ32" s="216"/>
      <c r="AK32" s="216"/>
      <c r="AL32" s="90"/>
      <c r="AM32" s="90"/>
      <c r="AN32" s="90"/>
      <c r="AO32" s="90"/>
      <c r="AP32" s="92"/>
    </row>
    <row r="33" ht="15.75" customHeight="1">
      <c r="A33" s="101" t="s">
        <v>3266</v>
      </c>
      <c r="B33" s="58" t="s">
        <v>3267</v>
      </c>
      <c r="C33" s="234" t="s">
        <v>3268</v>
      </c>
      <c r="D33" s="215"/>
      <c r="E33" s="215"/>
      <c r="F33" s="90"/>
      <c r="G33" s="90"/>
      <c r="H33" s="216"/>
      <c r="I33" s="90"/>
      <c r="J33" s="215"/>
      <c r="K33" s="91" t="s">
        <v>3176</v>
      </c>
      <c r="L33" s="90" t="s">
        <v>471</v>
      </c>
      <c r="M33" s="215"/>
      <c r="N33" s="215"/>
      <c r="O33" s="62" t="s">
        <v>564</v>
      </c>
      <c r="P33" s="62" t="s">
        <v>3269</v>
      </c>
      <c r="Q33" s="62" t="s">
        <v>596</v>
      </c>
      <c r="R33" s="62" t="s">
        <v>3270</v>
      </c>
      <c r="S33" s="91" t="s">
        <v>3271</v>
      </c>
      <c r="T33" s="62"/>
      <c r="U33" s="235" t="s">
        <v>3272</v>
      </c>
      <c r="V33" s="218" t="s">
        <v>3247</v>
      </c>
      <c r="W33" s="218" t="s">
        <v>3041</v>
      </c>
      <c r="X33" s="91" t="s">
        <v>3248</v>
      </c>
      <c r="Y33" s="99" t="s">
        <v>3248</v>
      </c>
      <c r="Z33" s="90"/>
      <c r="AA33" s="219"/>
      <c r="AB33" s="90"/>
      <c r="AC33" s="90"/>
      <c r="AD33" s="220"/>
      <c r="AE33" s="216"/>
      <c r="AF33" s="216"/>
      <c r="AG33" s="220"/>
      <c r="AH33" s="221"/>
      <c r="AI33" s="216"/>
      <c r="AJ33" s="216"/>
      <c r="AK33" s="216"/>
      <c r="AL33" s="90"/>
      <c r="AM33" s="90"/>
      <c r="AN33" s="90"/>
      <c r="AO33" s="90"/>
      <c r="AP33" s="92" t="s">
        <v>3273</v>
      </c>
    </row>
    <row r="34" ht="15.75" customHeight="1">
      <c r="A34" s="101" t="s">
        <v>3274</v>
      </c>
      <c r="B34" s="58" t="s">
        <v>3275</v>
      </c>
      <c r="C34" s="236" t="s">
        <v>3276</v>
      </c>
      <c r="D34" s="135"/>
      <c r="E34" s="135"/>
      <c r="F34" s="91"/>
      <c r="G34" s="91"/>
      <c r="H34" s="216"/>
      <c r="I34" s="90"/>
      <c r="J34" s="135"/>
      <c r="K34" s="91" t="s">
        <v>3277</v>
      </c>
      <c r="L34" s="90"/>
      <c r="M34" s="135"/>
      <c r="N34" s="135"/>
      <c r="O34" s="62" t="s">
        <v>564</v>
      </c>
      <c r="P34" s="62" t="s">
        <v>3069</v>
      </c>
      <c r="Q34" s="100" t="s">
        <v>3070</v>
      </c>
      <c r="R34" s="101"/>
      <c r="S34" s="90"/>
      <c r="T34" s="62"/>
      <c r="U34" s="235" t="s">
        <v>3278</v>
      </c>
      <c r="V34" s="218" t="s">
        <v>3247</v>
      </c>
      <c r="W34" s="218" t="s">
        <v>3041</v>
      </c>
      <c r="X34" s="91" t="s">
        <v>3248</v>
      </c>
      <c r="Y34" s="99" t="s">
        <v>3248</v>
      </c>
      <c r="Z34" s="90"/>
      <c r="AA34" s="219"/>
      <c r="AB34" s="90"/>
      <c r="AC34" s="90"/>
      <c r="AD34" s="220"/>
      <c r="AE34" s="216"/>
      <c r="AF34" s="216"/>
      <c r="AG34" s="220"/>
      <c r="AH34" s="221"/>
      <c r="AI34" s="216"/>
      <c r="AJ34" s="216"/>
      <c r="AK34" s="216"/>
      <c r="AL34" s="90"/>
      <c r="AM34" s="90" t="s">
        <v>3045</v>
      </c>
      <c r="AN34" s="90"/>
      <c r="AO34" s="90"/>
      <c r="AP34" s="92"/>
    </row>
    <row r="35" ht="15.75" customHeight="1">
      <c r="A35" s="101" t="s">
        <v>3279</v>
      </c>
      <c r="B35" s="58" t="s">
        <v>3280</v>
      </c>
      <c r="C35" s="234" t="s">
        <v>3281</v>
      </c>
      <c r="D35" s="215"/>
      <c r="E35" s="215"/>
      <c r="F35" s="90"/>
      <c r="G35" s="90"/>
      <c r="H35" s="216"/>
      <c r="I35" s="90"/>
      <c r="J35" s="215"/>
      <c r="K35" s="91"/>
      <c r="L35" s="90"/>
      <c r="M35" s="215"/>
      <c r="N35" s="215"/>
      <c r="O35" s="62" t="s">
        <v>564</v>
      </c>
      <c r="P35" s="62" t="s">
        <v>3282</v>
      </c>
      <c r="Q35" s="58"/>
      <c r="R35" s="150" t="s">
        <v>3283</v>
      </c>
      <c r="S35" s="237"/>
      <c r="T35" s="62"/>
      <c r="U35" s="235" t="s">
        <v>3284</v>
      </c>
      <c r="V35" s="218" t="s">
        <v>3247</v>
      </c>
      <c r="W35" s="218" t="s">
        <v>3041</v>
      </c>
      <c r="X35" s="91" t="s">
        <v>660</v>
      </c>
      <c r="Y35" s="99" t="s">
        <v>660</v>
      </c>
      <c r="Z35" s="90"/>
      <c r="AA35" s="219"/>
      <c r="AB35" s="90"/>
      <c r="AC35" s="90"/>
      <c r="AD35" s="220"/>
      <c r="AE35" s="216"/>
      <c r="AF35" s="216"/>
      <c r="AG35" s="220"/>
      <c r="AH35" s="221"/>
      <c r="AI35" s="216"/>
      <c r="AJ35" s="216"/>
      <c r="AK35" s="216"/>
      <c r="AL35" s="90"/>
      <c r="AM35" s="90" t="s">
        <v>3057</v>
      </c>
      <c r="AN35" s="90"/>
      <c r="AO35" s="90"/>
      <c r="AP35" s="92"/>
    </row>
    <row r="36" ht="15.75" customHeight="1">
      <c r="A36" s="101" t="s">
        <v>3285</v>
      </c>
      <c r="B36" s="58" t="s">
        <v>3286</v>
      </c>
      <c r="C36" s="234" t="s">
        <v>3287</v>
      </c>
      <c r="D36" s="215"/>
      <c r="E36" s="215"/>
      <c r="F36" s="90"/>
      <c r="G36" s="90"/>
      <c r="H36" s="216"/>
      <c r="I36" s="90"/>
      <c r="J36" s="215"/>
      <c r="K36" s="91"/>
      <c r="L36" s="90"/>
      <c r="M36" s="215"/>
      <c r="N36" s="215"/>
      <c r="O36" s="62" t="s">
        <v>564</v>
      </c>
      <c r="P36" s="220"/>
      <c r="Q36" s="62" t="s">
        <v>564</v>
      </c>
      <c r="R36" s="100" t="s">
        <v>3037</v>
      </c>
      <c r="S36" s="91" t="s">
        <v>3288</v>
      </c>
      <c r="T36" s="62"/>
      <c r="U36" s="222" t="s">
        <v>3289</v>
      </c>
      <c r="V36" s="218" t="s">
        <v>3247</v>
      </c>
      <c r="W36" s="218" t="s">
        <v>3041</v>
      </c>
      <c r="X36" s="91" t="s">
        <v>660</v>
      </c>
      <c r="Y36" s="99" t="s">
        <v>660</v>
      </c>
      <c r="Z36" s="90"/>
      <c r="AA36" s="219"/>
      <c r="AB36" s="90"/>
      <c r="AC36" s="90"/>
      <c r="AD36" s="220"/>
      <c r="AE36" s="216"/>
      <c r="AF36" s="216"/>
      <c r="AG36" s="220"/>
      <c r="AH36" s="221" t="s">
        <v>477</v>
      </c>
      <c r="AI36" s="216"/>
      <c r="AJ36" s="216"/>
      <c r="AK36" s="216"/>
      <c r="AL36" s="90"/>
      <c r="AM36" s="90" t="s">
        <v>3290</v>
      </c>
      <c r="AN36" s="90"/>
      <c r="AO36" s="90" t="s">
        <v>3291</v>
      </c>
      <c r="AP36" s="92" t="s">
        <v>3292</v>
      </c>
    </row>
    <row r="37" ht="15.75" customHeight="1">
      <c r="A37" s="101" t="s">
        <v>3150</v>
      </c>
      <c r="B37" s="58" t="s">
        <v>3293</v>
      </c>
      <c r="C37" s="234" t="s">
        <v>3294</v>
      </c>
      <c r="D37" s="215"/>
      <c r="E37" s="215"/>
      <c r="F37" s="90"/>
      <c r="G37" s="90"/>
      <c r="H37" s="216"/>
      <c r="I37" s="90"/>
      <c r="J37" s="215"/>
      <c r="K37" s="91"/>
      <c r="L37" s="90"/>
      <c r="M37" s="215"/>
      <c r="N37" s="215"/>
      <c r="O37" s="62" t="s">
        <v>564</v>
      </c>
      <c r="P37" s="220"/>
      <c r="Q37" s="100" t="s">
        <v>3070</v>
      </c>
      <c r="R37" s="101"/>
      <c r="S37" s="90"/>
      <c r="T37" s="62"/>
      <c r="U37" s="62" t="s">
        <v>3295</v>
      </c>
      <c r="V37" s="218" t="s">
        <v>3247</v>
      </c>
      <c r="W37" s="218" t="s">
        <v>3041</v>
      </c>
      <c r="X37" s="91" t="s">
        <v>660</v>
      </c>
      <c r="Y37" s="99" t="s">
        <v>660</v>
      </c>
      <c r="Z37" s="90"/>
      <c r="AA37" s="219"/>
      <c r="AB37" s="90"/>
      <c r="AC37" s="90"/>
      <c r="AD37" s="220"/>
      <c r="AE37" s="216"/>
      <c r="AF37" s="216"/>
      <c r="AG37" s="220"/>
      <c r="AH37" s="221"/>
      <c r="AI37" s="216"/>
      <c r="AJ37" s="216"/>
      <c r="AK37" s="216"/>
      <c r="AL37" s="90"/>
      <c r="AM37" s="90"/>
      <c r="AN37" s="90"/>
      <c r="AO37" s="90"/>
      <c r="AP37" s="92"/>
    </row>
    <row r="38" ht="15.75" customHeight="1">
      <c r="A38" s="101" t="s">
        <v>3296</v>
      </c>
      <c r="B38" s="223" t="s">
        <v>3297</v>
      </c>
      <c r="C38" s="234" t="s">
        <v>3298</v>
      </c>
      <c r="D38" s="215"/>
      <c r="E38" s="215"/>
      <c r="F38" s="90"/>
      <c r="G38" s="90"/>
      <c r="H38" s="216"/>
      <c r="I38" s="90"/>
      <c r="J38" s="215"/>
      <c r="K38" s="91"/>
      <c r="L38" s="90" t="s">
        <v>3299</v>
      </c>
      <c r="M38" s="215"/>
      <c r="N38" s="215"/>
      <c r="O38" s="62" t="s">
        <v>564</v>
      </c>
      <c r="P38" s="220"/>
      <c r="Q38" s="58"/>
      <c r="R38" s="62" t="s">
        <v>3283</v>
      </c>
      <c r="S38" s="90"/>
      <c r="T38" s="62"/>
      <c r="U38" s="222" t="s">
        <v>3300</v>
      </c>
      <c r="V38" s="218" t="s">
        <v>3247</v>
      </c>
      <c r="W38" s="218" t="s">
        <v>3041</v>
      </c>
      <c r="X38" s="91" t="s">
        <v>660</v>
      </c>
      <c r="Y38" s="99" t="s">
        <v>660</v>
      </c>
      <c r="Z38" s="90"/>
      <c r="AA38" s="219"/>
      <c r="AB38" s="90"/>
      <c r="AC38" s="90"/>
      <c r="AD38" s="220"/>
      <c r="AE38" s="216"/>
      <c r="AF38" s="216"/>
      <c r="AG38" s="220"/>
      <c r="AH38" s="221"/>
      <c r="AI38" s="216"/>
      <c r="AJ38" s="216"/>
      <c r="AK38" s="216"/>
      <c r="AL38" s="90"/>
      <c r="AM38" s="90"/>
      <c r="AN38" s="90"/>
      <c r="AO38" s="90"/>
      <c r="AP38" s="92" t="s">
        <v>3301</v>
      </c>
    </row>
    <row r="39" ht="15.75" customHeight="1">
      <c r="A39" s="101" t="s">
        <v>3302</v>
      </c>
      <c r="B39" s="58" t="s">
        <v>3303</v>
      </c>
      <c r="C39" s="234" t="s">
        <v>3304</v>
      </c>
      <c r="D39" s="215"/>
      <c r="E39" s="215"/>
      <c r="F39" s="90"/>
      <c r="G39" s="90"/>
      <c r="H39" s="216"/>
      <c r="I39" s="90"/>
      <c r="J39" s="215"/>
      <c r="K39" s="91" t="s">
        <v>3305</v>
      </c>
      <c r="L39" s="90" t="s">
        <v>3306</v>
      </c>
      <c r="M39" s="215"/>
      <c r="N39" s="215"/>
      <c r="O39" s="62" t="s">
        <v>564</v>
      </c>
      <c r="P39" s="62" t="s">
        <v>3133</v>
      </c>
      <c r="Q39" s="100" t="s">
        <v>3070</v>
      </c>
      <c r="R39" s="101"/>
      <c r="S39" s="90"/>
      <c r="T39" s="62"/>
      <c r="U39" s="238" t="s">
        <v>3307</v>
      </c>
      <c r="V39" s="218" t="s">
        <v>3247</v>
      </c>
      <c r="W39" s="218" t="s">
        <v>3041</v>
      </c>
      <c r="X39" s="91" t="s">
        <v>660</v>
      </c>
      <c r="Y39" s="99" t="s">
        <v>660</v>
      </c>
      <c r="Z39" s="90"/>
      <c r="AA39" s="219"/>
      <c r="AB39" s="90"/>
      <c r="AC39" s="90"/>
      <c r="AD39" s="220"/>
      <c r="AE39" s="216"/>
      <c r="AF39" s="216"/>
      <c r="AG39" s="220"/>
      <c r="AH39" s="221"/>
      <c r="AI39" s="216"/>
      <c r="AJ39" s="216"/>
      <c r="AK39" s="216"/>
      <c r="AL39" s="90"/>
      <c r="AM39" s="90" t="s">
        <v>3308</v>
      </c>
      <c r="AN39" s="90"/>
      <c r="AO39" s="90" t="s">
        <v>3309</v>
      </c>
      <c r="AP39" s="92" t="s">
        <v>3310</v>
      </c>
    </row>
    <row r="40" ht="15.75" customHeight="1">
      <c r="A40" s="101" t="s">
        <v>3179</v>
      </c>
      <c r="B40" s="58" t="s">
        <v>3311</v>
      </c>
      <c r="C40" s="234" t="s">
        <v>3312</v>
      </c>
      <c r="D40" s="215"/>
      <c r="E40" s="215"/>
      <c r="F40" s="90"/>
      <c r="G40" s="90"/>
      <c r="H40" s="216"/>
      <c r="I40" s="90"/>
      <c r="J40" s="215"/>
      <c r="K40" s="91"/>
      <c r="L40" s="90"/>
      <c r="M40" s="215"/>
      <c r="N40" s="215"/>
      <c r="O40" s="62" t="s">
        <v>564</v>
      </c>
      <c r="P40" s="220"/>
      <c r="Q40" s="100" t="s">
        <v>3070</v>
      </c>
      <c r="R40" s="101"/>
      <c r="S40" s="90"/>
      <c r="T40" s="62"/>
      <c r="U40" s="239" t="s">
        <v>3313</v>
      </c>
      <c r="V40" s="218" t="s">
        <v>3247</v>
      </c>
      <c r="W40" s="218" t="s">
        <v>3041</v>
      </c>
      <c r="X40" s="91" t="s">
        <v>3314</v>
      </c>
      <c r="Y40" s="99" t="s">
        <v>3314</v>
      </c>
      <c r="Z40" s="90"/>
      <c r="AA40" s="219"/>
      <c r="AB40" s="90"/>
      <c r="AC40" s="90"/>
      <c r="AD40" s="220"/>
      <c r="AE40" s="216"/>
      <c r="AF40" s="216"/>
      <c r="AG40" s="220"/>
      <c r="AH40" s="221"/>
      <c r="AI40" s="216"/>
      <c r="AJ40" s="216"/>
      <c r="AK40" s="216"/>
      <c r="AL40" s="90"/>
      <c r="AM40" s="90" t="s">
        <v>3119</v>
      </c>
      <c r="AN40" s="90"/>
      <c r="AO40" s="90" t="s">
        <v>3315</v>
      </c>
      <c r="AP40" s="92" t="s">
        <v>3316</v>
      </c>
    </row>
    <row r="41" ht="15.75" customHeight="1">
      <c r="A41" s="101" t="s">
        <v>3317</v>
      </c>
      <c r="B41" s="58" t="s">
        <v>3318</v>
      </c>
      <c r="C41" s="234" t="s">
        <v>3319</v>
      </c>
      <c r="D41" s="215"/>
      <c r="E41" s="215"/>
      <c r="F41" s="90"/>
      <c r="G41" s="90"/>
      <c r="H41" s="216"/>
      <c r="I41" s="90"/>
      <c r="J41" s="215"/>
      <c r="K41" s="91" t="s">
        <v>3320</v>
      </c>
      <c r="L41" s="90"/>
      <c r="M41" s="215"/>
      <c r="N41" s="215"/>
      <c r="O41" s="62" t="s">
        <v>564</v>
      </c>
      <c r="P41" s="220"/>
      <c r="Q41" s="62" t="s">
        <v>596</v>
      </c>
      <c r="R41" s="62" t="s">
        <v>3321</v>
      </c>
      <c r="S41" s="90"/>
      <c r="T41" s="62"/>
      <c r="U41" s="222" t="s">
        <v>3322</v>
      </c>
      <c r="V41" s="218" t="s">
        <v>3247</v>
      </c>
      <c r="W41" s="218" t="s">
        <v>3041</v>
      </c>
      <c r="X41" s="91" t="s">
        <v>3248</v>
      </c>
      <c r="Y41" s="99" t="s">
        <v>3248</v>
      </c>
      <c r="Z41" s="90"/>
      <c r="AA41" s="219"/>
      <c r="AB41" s="90"/>
      <c r="AC41" s="90"/>
      <c r="AD41" s="220"/>
      <c r="AE41" s="216"/>
      <c r="AF41" s="216"/>
      <c r="AG41" s="220"/>
      <c r="AH41" s="221"/>
      <c r="AI41" s="216"/>
      <c r="AJ41" s="216"/>
      <c r="AK41" s="216"/>
      <c r="AL41" s="90"/>
      <c r="AM41" s="90"/>
      <c r="AN41" s="90"/>
      <c r="AO41" s="90"/>
      <c r="AP41" s="92"/>
    </row>
    <row r="42" ht="15.75" customHeight="1">
      <c r="A42" s="101" t="s">
        <v>3323</v>
      </c>
      <c r="B42" s="58" t="s">
        <v>3324</v>
      </c>
      <c r="C42" s="234" t="s">
        <v>3325</v>
      </c>
      <c r="D42" s="215"/>
      <c r="E42" s="215"/>
      <c r="F42" s="90"/>
      <c r="G42" s="90"/>
      <c r="H42" s="216"/>
      <c r="I42" s="90"/>
      <c r="J42" s="215"/>
      <c r="K42" s="91" t="s">
        <v>3326</v>
      </c>
      <c r="L42" s="90"/>
      <c r="M42" s="215"/>
      <c r="N42" s="215"/>
      <c r="O42" s="62" t="s">
        <v>564</v>
      </c>
      <c r="P42" s="220"/>
      <c r="Q42" s="100" t="s">
        <v>3070</v>
      </c>
      <c r="R42" s="101"/>
      <c r="S42" s="62" t="s">
        <v>3327</v>
      </c>
      <c r="T42" s="62"/>
      <c r="U42" s="227" t="s">
        <v>3328</v>
      </c>
      <c r="V42" s="218" t="s">
        <v>3247</v>
      </c>
      <c r="W42" s="218" t="s">
        <v>3041</v>
      </c>
      <c r="X42" s="91" t="s">
        <v>660</v>
      </c>
      <c r="Y42" s="99" t="s">
        <v>660</v>
      </c>
      <c r="Z42" s="90"/>
      <c r="AA42" s="219"/>
      <c r="AB42" s="90"/>
      <c r="AC42" s="90"/>
      <c r="AD42" s="220"/>
      <c r="AE42" s="216"/>
      <c r="AF42" s="216"/>
      <c r="AG42" s="220"/>
      <c r="AH42" s="221"/>
      <c r="AI42" s="216"/>
      <c r="AJ42" s="216"/>
      <c r="AK42" s="216"/>
      <c r="AL42" s="90"/>
      <c r="AM42" s="90" t="s">
        <v>3128</v>
      </c>
      <c r="AN42" s="90"/>
      <c r="AO42" s="90" t="s">
        <v>3329</v>
      </c>
      <c r="AP42" s="92"/>
    </row>
    <row r="43" ht="15.75" customHeight="1">
      <c r="A43" s="101" t="s">
        <v>3212</v>
      </c>
      <c r="B43" s="58" t="s">
        <v>3330</v>
      </c>
      <c r="C43" s="234" t="s">
        <v>3331</v>
      </c>
      <c r="D43" s="215"/>
      <c r="E43" s="215"/>
      <c r="F43" s="90"/>
      <c r="G43" s="90"/>
      <c r="H43" s="216"/>
      <c r="I43" s="90"/>
      <c r="J43" s="215"/>
      <c r="K43" s="91" t="s">
        <v>3332</v>
      </c>
      <c r="L43" s="90" t="s">
        <v>3333</v>
      </c>
      <c r="M43" s="215"/>
      <c r="N43" s="215"/>
      <c r="O43" s="62" t="s">
        <v>564</v>
      </c>
      <c r="P43" s="220"/>
      <c r="Q43" s="100" t="s">
        <v>3070</v>
      </c>
      <c r="R43" s="62"/>
      <c r="S43" s="90"/>
      <c r="T43" s="62"/>
      <c r="U43" s="62" t="s">
        <v>3334</v>
      </c>
      <c r="V43" s="218" t="s">
        <v>3247</v>
      </c>
      <c r="W43" s="218" t="s">
        <v>3041</v>
      </c>
      <c r="X43" s="91" t="s">
        <v>660</v>
      </c>
      <c r="Y43" s="99" t="s">
        <v>660</v>
      </c>
      <c r="Z43" s="90"/>
      <c r="AA43" s="219"/>
      <c r="AB43" s="90"/>
      <c r="AC43" s="90"/>
      <c r="AD43" s="220"/>
      <c r="AE43" s="216"/>
      <c r="AF43" s="216"/>
      <c r="AG43" s="220"/>
      <c r="AH43" s="221" t="s">
        <v>475</v>
      </c>
      <c r="AI43" s="216"/>
      <c r="AJ43" s="216"/>
      <c r="AK43" s="216"/>
      <c r="AL43" s="90"/>
      <c r="AM43" s="90" t="s">
        <v>3155</v>
      </c>
      <c r="AN43" s="90"/>
      <c r="AO43" s="90" t="s">
        <v>2580</v>
      </c>
      <c r="AP43" s="92" t="s">
        <v>3279</v>
      </c>
    </row>
    <row r="44" ht="20.25" customHeight="1">
      <c r="A44" s="101" t="s">
        <v>3335</v>
      </c>
      <c r="B44" s="62" t="s">
        <v>3336</v>
      </c>
      <c r="C44" s="240" t="s">
        <v>3337</v>
      </c>
      <c r="D44" s="215"/>
      <c r="E44" s="215"/>
      <c r="F44" s="90"/>
      <c r="G44" s="90"/>
      <c r="H44" s="216"/>
      <c r="I44" s="90"/>
      <c r="J44" s="215"/>
      <c r="K44" s="90"/>
      <c r="L44" s="90"/>
      <c r="M44" s="215"/>
      <c r="N44" s="215"/>
      <c r="O44" s="62" t="s">
        <v>564</v>
      </c>
      <c r="P44" s="62" t="s">
        <v>3338</v>
      </c>
      <c r="Q44" s="62" t="s">
        <v>652</v>
      </c>
      <c r="R44" s="62" t="s">
        <v>3339</v>
      </c>
      <c r="S44" s="91" t="s">
        <v>3340</v>
      </c>
      <c r="T44" s="62"/>
      <c r="U44" s="62" t="s">
        <v>3341</v>
      </c>
      <c r="V44" s="218" t="s">
        <v>3247</v>
      </c>
      <c r="W44" s="218" t="s">
        <v>3041</v>
      </c>
      <c r="X44" s="91" t="s">
        <v>712</v>
      </c>
      <c r="Y44" s="99" t="s">
        <v>712</v>
      </c>
      <c r="Z44" s="90"/>
      <c r="AA44" s="219"/>
      <c r="AB44" s="90"/>
      <c r="AC44" s="90"/>
      <c r="AD44" s="220"/>
      <c r="AE44" s="216"/>
      <c r="AF44" s="216"/>
      <c r="AG44" s="220"/>
      <c r="AH44" s="221"/>
      <c r="AI44" s="216"/>
      <c r="AJ44" s="216"/>
      <c r="AK44" s="216"/>
      <c r="AL44" s="90"/>
      <c r="AM44" s="90" t="s">
        <v>3158</v>
      </c>
      <c r="AN44" s="90"/>
      <c r="AO44" s="90" t="s">
        <v>2607</v>
      </c>
      <c r="AP44" s="92" t="s">
        <v>3342</v>
      </c>
    </row>
    <row r="45" ht="15.75" customHeight="1">
      <c r="A45" s="101" t="s">
        <v>3057</v>
      </c>
      <c r="B45" s="58" t="s">
        <v>3343</v>
      </c>
      <c r="C45" s="234" t="s">
        <v>3344</v>
      </c>
      <c r="D45" s="215"/>
      <c r="E45" s="215"/>
      <c r="F45" s="90"/>
      <c r="G45" s="90"/>
      <c r="H45" s="216"/>
      <c r="I45" s="90"/>
      <c r="J45" s="215"/>
      <c r="K45" s="91" t="s">
        <v>3332</v>
      </c>
      <c r="L45" s="90"/>
      <c r="M45" s="215"/>
      <c r="N45" s="215"/>
      <c r="O45" s="62" t="s">
        <v>564</v>
      </c>
      <c r="P45" s="220"/>
      <c r="Q45" s="100" t="s">
        <v>3070</v>
      </c>
      <c r="R45" s="58"/>
      <c r="S45" s="62" t="s">
        <v>3345</v>
      </c>
      <c r="T45" s="62"/>
      <c r="U45" s="227" t="s">
        <v>3346</v>
      </c>
      <c r="V45" s="218" t="s">
        <v>3247</v>
      </c>
      <c r="W45" s="218" t="s">
        <v>3041</v>
      </c>
      <c r="X45" s="91" t="s">
        <v>576</v>
      </c>
      <c r="Y45" s="99" t="s">
        <v>576</v>
      </c>
      <c r="Z45" s="90"/>
      <c r="AA45" s="219"/>
      <c r="AB45" s="90"/>
      <c r="AC45" s="90"/>
      <c r="AD45" s="220"/>
      <c r="AE45" s="216"/>
      <c r="AF45" s="216"/>
      <c r="AG45" s="220"/>
      <c r="AH45" s="221" t="s">
        <v>477</v>
      </c>
      <c r="AI45" s="216"/>
      <c r="AJ45" s="216"/>
      <c r="AK45" s="216"/>
      <c r="AL45" s="90"/>
      <c r="AM45" s="90" t="s">
        <v>3085</v>
      </c>
      <c r="AN45" s="90"/>
      <c r="AO45" s="90"/>
      <c r="AP45" s="92" t="s">
        <v>3347</v>
      </c>
    </row>
    <row r="46" ht="15.75" customHeight="1">
      <c r="A46" s="101" t="s">
        <v>3348</v>
      </c>
      <c r="B46" s="58" t="s">
        <v>3349</v>
      </c>
      <c r="C46" s="234" t="s">
        <v>3350</v>
      </c>
      <c r="D46" s="215"/>
      <c r="E46" s="215"/>
      <c r="F46" s="90"/>
      <c r="G46" s="90"/>
      <c r="H46" s="216"/>
      <c r="I46" s="90"/>
      <c r="J46" s="215"/>
      <c r="K46" s="91" t="s">
        <v>3351</v>
      </c>
      <c r="L46" s="90"/>
      <c r="M46" s="215"/>
      <c r="N46" s="215"/>
      <c r="O46" s="62" t="s">
        <v>596</v>
      </c>
      <c r="P46" s="220"/>
      <c r="Q46" s="58"/>
      <c r="R46" s="62" t="s">
        <v>3352</v>
      </c>
      <c r="S46" s="90"/>
      <c r="T46" s="62"/>
      <c r="U46" s="241" t="s">
        <v>3353</v>
      </c>
      <c r="V46" s="218" t="s">
        <v>3247</v>
      </c>
      <c r="W46" s="218" t="s">
        <v>3041</v>
      </c>
      <c r="X46" s="91" t="s">
        <v>660</v>
      </c>
      <c r="Y46" s="99" t="s">
        <v>660</v>
      </c>
      <c r="Z46" s="90"/>
      <c r="AA46" s="219"/>
      <c r="AB46" s="90"/>
      <c r="AC46" s="90"/>
      <c r="AD46" s="220"/>
      <c r="AE46" s="216"/>
      <c r="AF46" s="216"/>
      <c r="AG46" s="220"/>
      <c r="AH46" s="221" t="s">
        <v>477</v>
      </c>
      <c r="AI46" s="216"/>
      <c r="AJ46" s="216"/>
      <c r="AK46" s="216"/>
      <c r="AL46" s="90"/>
      <c r="AM46" s="90" t="s">
        <v>3092</v>
      </c>
      <c r="AN46" s="90"/>
      <c r="AO46" s="90"/>
      <c r="AP46" s="92" t="s">
        <v>3316</v>
      </c>
    </row>
    <row r="47" ht="15.75" customHeight="1">
      <c r="A47" s="101" t="s">
        <v>3354</v>
      </c>
      <c r="B47" s="58" t="s">
        <v>3355</v>
      </c>
      <c r="C47" s="234" t="s">
        <v>3356</v>
      </c>
      <c r="D47" s="215"/>
      <c r="E47" s="215"/>
      <c r="F47" s="90"/>
      <c r="G47" s="90"/>
      <c r="H47" s="216"/>
      <c r="I47" s="90"/>
      <c r="J47" s="215"/>
      <c r="K47" s="91"/>
      <c r="L47" s="90"/>
      <c r="M47" s="215"/>
      <c r="N47" s="215"/>
      <c r="O47" s="62" t="s">
        <v>564</v>
      </c>
      <c r="P47" s="220"/>
      <c r="Q47" s="100" t="s">
        <v>3070</v>
      </c>
      <c r="R47" s="58"/>
      <c r="S47" s="90"/>
      <c r="T47" s="62"/>
      <c r="U47" s="62" t="s">
        <v>3357</v>
      </c>
      <c r="V47" s="218" t="s">
        <v>3247</v>
      </c>
      <c r="W47" s="218" t="s">
        <v>3041</v>
      </c>
      <c r="X47" s="91" t="s">
        <v>3358</v>
      </c>
      <c r="Y47" s="99" t="s">
        <v>3358</v>
      </c>
      <c r="Z47" s="90"/>
      <c r="AA47" s="219"/>
      <c r="AB47" s="90"/>
      <c r="AC47" s="90"/>
      <c r="AD47" s="220"/>
      <c r="AE47" s="216"/>
      <c r="AF47" s="216"/>
      <c r="AG47" s="220"/>
      <c r="AH47" s="221" t="s">
        <v>475</v>
      </c>
      <c r="AI47" s="216"/>
      <c r="AJ47" s="216"/>
      <c r="AK47" s="216"/>
      <c r="AL47" s="90"/>
      <c r="AM47" s="90" t="s">
        <v>3359</v>
      </c>
      <c r="AN47" s="90"/>
      <c r="AO47" s="90"/>
      <c r="AP47" s="92"/>
    </row>
    <row r="48" ht="15.75" customHeight="1">
      <c r="A48" s="101" t="s">
        <v>3360</v>
      </c>
      <c r="B48" s="58" t="s">
        <v>3361</v>
      </c>
      <c r="C48" s="234" t="s">
        <v>3362</v>
      </c>
      <c r="D48" s="215"/>
      <c r="E48" s="215"/>
      <c r="F48" s="90"/>
      <c r="G48" s="90"/>
      <c r="H48" s="216"/>
      <c r="I48" s="90"/>
      <c r="J48" s="215"/>
      <c r="K48" s="91"/>
      <c r="L48" s="90"/>
      <c r="M48" s="215"/>
      <c r="N48" s="215"/>
      <c r="O48" s="62" t="s">
        <v>564</v>
      </c>
      <c r="P48" s="62" t="s">
        <v>3069</v>
      </c>
      <c r="Q48" s="90"/>
      <c r="R48" s="226"/>
      <c r="S48" s="90"/>
      <c r="T48" s="62"/>
      <c r="U48" s="242" t="s">
        <v>3363</v>
      </c>
      <c r="V48" s="218" t="s">
        <v>3247</v>
      </c>
      <c r="W48" s="218" t="s">
        <v>3041</v>
      </c>
      <c r="X48" s="91" t="s">
        <v>3358</v>
      </c>
      <c r="Y48" s="99" t="s">
        <v>3358</v>
      </c>
      <c r="Z48" s="90"/>
      <c r="AA48" s="219"/>
      <c r="AB48" s="90"/>
      <c r="AC48" s="90"/>
      <c r="AD48" s="220"/>
      <c r="AE48" s="216"/>
      <c r="AF48" s="216"/>
      <c r="AG48" s="220"/>
      <c r="AH48" s="221" t="s">
        <v>475</v>
      </c>
      <c r="AI48" s="216"/>
      <c r="AJ48" s="216"/>
      <c r="AK48" s="216"/>
      <c r="AL48" s="90"/>
      <c r="AM48" s="90" t="s">
        <v>3155</v>
      </c>
      <c r="AN48" s="90"/>
      <c r="AO48" s="90"/>
      <c r="AP48" s="92"/>
    </row>
    <row r="49" ht="15.75" customHeight="1">
      <c r="A49" s="101" t="s">
        <v>3364</v>
      </c>
      <c r="B49" s="58" t="s">
        <v>3365</v>
      </c>
      <c r="C49" s="243" t="s">
        <v>3366</v>
      </c>
      <c r="D49" s="215"/>
      <c r="E49" s="215"/>
      <c r="F49" s="90"/>
      <c r="G49" s="90"/>
      <c r="H49" s="216"/>
      <c r="I49" s="90"/>
      <c r="J49" s="215"/>
      <c r="K49" s="91"/>
      <c r="L49" s="90"/>
      <c r="M49" s="215"/>
      <c r="N49" s="215"/>
      <c r="O49" s="62" t="s">
        <v>564</v>
      </c>
      <c r="P49" s="62" t="s">
        <v>3133</v>
      </c>
      <c r="Q49" s="62" t="s">
        <v>596</v>
      </c>
      <c r="R49" s="62" t="s">
        <v>3367</v>
      </c>
      <c r="S49" s="90"/>
      <c r="T49" s="62"/>
      <c r="U49" s="225" t="s">
        <v>3368</v>
      </c>
      <c r="V49" s="218" t="s">
        <v>3247</v>
      </c>
      <c r="W49" s="218" t="s">
        <v>3041</v>
      </c>
      <c r="X49" s="91" t="s">
        <v>576</v>
      </c>
      <c r="Y49" s="99" t="s">
        <v>576</v>
      </c>
      <c r="Z49" s="90"/>
      <c r="AA49" s="219"/>
      <c r="AB49" s="90"/>
      <c r="AC49" s="90"/>
      <c r="AD49" s="220"/>
      <c r="AE49" s="216"/>
      <c r="AF49" s="216"/>
      <c r="AG49" s="220"/>
      <c r="AH49" s="221" t="s">
        <v>475</v>
      </c>
      <c r="AI49" s="216"/>
      <c r="AJ49" s="216"/>
      <c r="AK49" s="216"/>
      <c r="AL49" s="90"/>
      <c r="AM49" s="90"/>
      <c r="AN49" s="90"/>
      <c r="AO49" s="90"/>
      <c r="AP49" s="92"/>
    </row>
    <row r="50" ht="15.75" customHeight="1">
      <c r="A50" s="101" t="s">
        <v>3143</v>
      </c>
      <c r="B50" s="62" t="s">
        <v>3369</v>
      </c>
      <c r="C50" s="216" t="s">
        <v>3370</v>
      </c>
      <c r="D50" s="215"/>
      <c r="E50" s="215"/>
      <c r="F50" s="90"/>
      <c r="G50" s="90"/>
      <c r="H50" s="216"/>
      <c r="I50" s="90"/>
      <c r="J50" s="215"/>
      <c r="K50" s="91" t="s">
        <v>3092</v>
      </c>
      <c r="L50" s="90" t="s">
        <v>3371</v>
      </c>
      <c r="M50" s="215"/>
      <c r="N50" s="215"/>
      <c r="O50" s="62" t="s">
        <v>564</v>
      </c>
      <c r="P50" s="220"/>
      <c r="Q50" s="100" t="s">
        <v>3070</v>
      </c>
      <c r="R50" s="101"/>
      <c r="S50" s="90"/>
      <c r="T50" s="62"/>
      <c r="U50" s="227" t="s">
        <v>3372</v>
      </c>
      <c r="V50" s="218" t="s">
        <v>3247</v>
      </c>
      <c r="W50" s="218" t="s">
        <v>3041</v>
      </c>
      <c r="X50" s="91" t="s">
        <v>712</v>
      </c>
      <c r="Y50" s="99" t="s">
        <v>712</v>
      </c>
      <c r="Z50" s="90"/>
      <c r="AA50" s="219"/>
      <c r="AB50" s="90"/>
      <c r="AC50" s="90"/>
      <c r="AD50" s="220"/>
      <c r="AE50" s="216"/>
      <c r="AF50" s="216"/>
      <c r="AG50" s="220"/>
      <c r="AH50" s="221"/>
      <c r="AI50" s="216"/>
      <c r="AJ50" s="216"/>
      <c r="AK50" s="216"/>
      <c r="AL50" s="90"/>
      <c r="AM50" s="90" t="s">
        <v>3373</v>
      </c>
      <c r="AN50" s="90"/>
      <c r="AO50" s="90" t="s">
        <v>3374</v>
      </c>
      <c r="AP50" s="92"/>
    </row>
    <row r="51" ht="15.75" customHeight="1">
      <c r="A51" s="101" t="s">
        <v>3375</v>
      </c>
      <c r="B51" s="58" t="s">
        <v>3376</v>
      </c>
      <c r="C51" s="234" t="s">
        <v>3377</v>
      </c>
      <c r="D51" s="215"/>
      <c r="E51" s="215"/>
      <c r="F51" s="90"/>
      <c r="G51" s="90"/>
      <c r="H51" s="216"/>
      <c r="I51" s="90"/>
      <c r="J51" s="215"/>
      <c r="K51" s="91"/>
      <c r="L51" s="90"/>
      <c r="M51" s="215"/>
      <c r="N51" s="215"/>
      <c r="O51" s="62" t="s">
        <v>564</v>
      </c>
      <c r="P51" s="220"/>
      <c r="Q51" s="100" t="s">
        <v>3378</v>
      </c>
      <c r="R51" s="58"/>
      <c r="S51" s="91" t="s">
        <v>3379</v>
      </c>
      <c r="T51" s="62"/>
      <c r="U51" s="62" t="s">
        <v>3380</v>
      </c>
      <c r="V51" s="218" t="s">
        <v>3247</v>
      </c>
      <c r="W51" s="218" t="s">
        <v>3041</v>
      </c>
      <c r="X51" s="91" t="s">
        <v>3211</v>
      </c>
      <c r="Y51" s="99" t="s">
        <v>3211</v>
      </c>
      <c r="Z51" s="90"/>
      <c r="AA51" s="219"/>
      <c r="AB51" s="90"/>
      <c r="AC51" s="90"/>
      <c r="AD51" s="220"/>
      <c r="AE51" s="216"/>
      <c r="AF51" s="216"/>
      <c r="AG51" s="220"/>
      <c r="AH51" s="221" t="s">
        <v>475</v>
      </c>
      <c r="AI51" s="216"/>
      <c r="AJ51" s="216"/>
      <c r="AK51" s="216"/>
      <c r="AL51" s="90"/>
      <c r="AM51" s="90" t="s">
        <v>3381</v>
      </c>
      <c r="AN51" s="90"/>
      <c r="AO51" s="90"/>
      <c r="AP51" s="92"/>
    </row>
    <row r="52" ht="15.75" customHeight="1">
      <c r="A52" s="101" t="s">
        <v>3382</v>
      </c>
      <c r="B52" s="58" t="s">
        <v>3383</v>
      </c>
      <c r="C52" s="234" t="s">
        <v>3384</v>
      </c>
      <c r="D52" s="215"/>
      <c r="E52" s="215"/>
      <c r="F52" s="90"/>
      <c r="G52" s="90"/>
      <c r="H52" s="216"/>
      <c r="I52" s="90"/>
      <c r="J52" s="215"/>
      <c r="K52" s="90"/>
      <c r="L52" s="90"/>
      <c r="M52" s="215"/>
      <c r="N52" s="215"/>
      <c r="O52" s="62" t="s">
        <v>564</v>
      </c>
      <c r="P52" s="62" t="s">
        <v>3385</v>
      </c>
      <c r="Q52" s="100" t="s">
        <v>3070</v>
      </c>
      <c r="R52" s="101"/>
      <c r="S52" s="90"/>
      <c r="T52" s="62"/>
      <c r="U52" s="58" t="s">
        <v>3386</v>
      </c>
      <c r="V52" s="218" t="s">
        <v>3247</v>
      </c>
      <c r="W52" s="218" t="s">
        <v>3041</v>
      </c>
      <c r="X52" s="91" t="s">
        <v>660</v>
      </c>
      <c r="Y52" s="99" t="s">
        <v>660</v>
      </c>
      <c r="Z52" s="90"/>
      <c r="AA52" s="219"/>
      <c r="AB52" s="90"/>
      <c r="AC52" s="90"/>
      <c r="AD52" s="220"/>
      <c r="AE52" s="216"/>
      <c r="AF52" s="216"/>
      <c r="AG52" s="220"/>
      <c r="AH52" s="221" t="s">
        <v>475</v>
      </c>
      <c r="AI52" s="216"/>
      <c r="AJ52" s="216"/>
      <c r="AK52" s="216"/>
      <c r="AL52" s="90"/>
      <c r="AM52" s="90"/>
      <c r="AN52" s="90"/>
      <c r="AO52" s="90"/>
      <c r="AP52" s="92"/>
    </row>
    <row r="53" ht="15.75" customHeight="1">
      <c r="A53" s="101" t="s">
        <v>3387</v>
      </c>
      <c r="B53" s="58" t="s">
        <v>3388</v>
      </c>
      <c r="C53" s="216"/>
      <c r="D53" s="215"/>
      <c r="E53" s="215"/>
      <c r="F53" s="90"/>
      <c r="G53" s="90"/>
      <c r="H53" s="216"/>
      <c r="I53" s="90"/>
      <c r="J53" s="215"/>
      <c r="K53" s="90"/>
      <c r="L53" s="90"/>
      <c r="M53" s="215"/>
      <c r="N53" s="215"/>
      <c r="O53" s="90"/>
      <c r="P53" s="220"/>
      <c r="Q53" s="90"/>
      <c r="R53" s="226"/>
      <c r="S53" s="90"/>
      <c r="T53" s="62"/>
      <c r="U53" s="58" t="s">
        <v>3389</v>
      </c>
      <c r="V53" s="218" t="s">
        <v>3247</v>
      </c>
      <c r="W53" s="218" t="s">
        <v>3041</v>
      </c>
      <c r="X53" s="91" t="s">
        <v>3211</v>
      </c>
      <c r="Y53" s="99" t="s">
        <v>3211</v>
      </c>
      <c r="Z53" s="90"/>
      <c r="AA53" s="219"/>
      <c r="AB53" s="90"/>
      <c r="AC53" s="90"/>
      <c r="AD53" s="220"/>
      <c r="AE53" s="216"/>
      <c r="AF53" s="216"/>
      <c r="AG53" s="220"/>
      <c r="AH53" s="221" t="s">
        <v>475</v>
      </c>
      <c r="AI53" s="216"/>
      <c r="AJ53" s="216"/>
      <c r="AK53" s="216"/>
      <c r="AL53" s="90"/>
      <c r="AM53" s="90" t="s">
        <v>3390</v>
      </c>
      <c r="AN53" s="90"/>
      <c r="AO53" s="90" t="s">
        <v>3391</v>
      </c>
      <c r="AP53" s="92" t="s">
        <v>3392</v>
      </c>
    </row>
    <row r="54" ht="15.75" customHeight="1">
      <c r="A54" s="101" t="s">
        <v>3393</v>
      </c>
      <c r="B54" s="58" t="s">
        <v>3394</v>
      </c>
      <c r="C54" s="234" t="s">
        <v>3395</v>
      </c>
      <c r="D54" s="215"/>
      <c r="E54" s="215"/>
      <c r="F54" s="90"/>
      <c r="G54" s="90"/>
      <c r="H54" s="216"/>
      <c r="I54" s="90"/>
      <c r="J54" s="215"/>
      <c r="K54" s="90"/>
      <c r="L54" s="90"/>
      <c r="M54" s="215"/>
      <c r="N54" s="215"/>
      <c r="O54" s="62" t="s">
        <v>564</v>
      </c>
      <c r="P54" s="220"/>
      <c r="Q54" s="62" t="s">
        <v>596</v>
      </c>
      <c r="R54" s="62" t="s">
        <v>3396</v>
      </c>
      <c r="S54" s="90"/>
      <c r="T54" s="62"/>
      <c r="U54" s="58" t="s">
        <v>3397</v>
      </c>
      <c r="V54" s="218" t="s">
        <v>3247</v>
      </c>
      <c r="W54" s="218" t="s">
        <v>3041</v>
      </c>
      <c r="X54" s="91" t="s">
        <v>515</v>
      </c>
      <c r="Y54" s="99" t="s">
        <v>515</v>
      </c>
      <c r="Z54" s="90"/>
      <c r="AA54" s="219"/>
      <c r="AB54" s="90"/>
      <c r="AC54" s="90"/>
      <c r="AD54" s="220"/>
      <c r="AE54" s="216"/>
      <c r="AF54" s="216"/>
      <c r="AG54" s="220"/>
      <c r="AH54" s="221" t="s">
        <v>475</v>
      </c>
      <c r="AI54" s="216"/>
      <c r="AJ54" s="216"/>
      <c r="AK54" s="216"/>
      <c r="AL54" s="90"/>
      <c r="AM54" s="90"/>
      <c r="AN54" s="90"/>
      <c r="AO54" s="90"/>
      <c r="AP54" s="92"/>
    </row>
    <row r="55" ht="15.75" customHeight="1">
      <c r="A55" s="101" t="s">
        <v>3398</v>
      </c>
      <c r="B55" s="58" t="s">
        <v>3399</v>
      </c>
      <c r="C55" s="234" t="s">
        <v>3400</v>
      </c>
      <c r="D55" s="215"/>
      <c r="E55" s="215"/>
      <c r="F55" s="90"/>
      <c r="G55" s="90"/>
      <c r="H55" s="216"/>
      <c r="I55" s="90"/>
      <c r="J55" s="215"/>
      <c r="K55" s="90"/>
      <c r="L55" s="90"/>
      <c r="M55" s="215"/>
      <c r="N55" s="215"/>
      <c r="O55" s="62" t="s">
        <v>564</v>
      </c>
      <c r="P55" s="220"/>
      <c r="Q55" s="100" t="s">
        <v>3070</v>
      </c>
      <c r="R55" s="101"/>
      <c r="S55" s="90"/>
      <c r="T55" s="62"/>
      <c r="U55" s="58" t="s">
        <v>3401</v>
      </c>
      <c r="V55" s="218" t="s">
        <v>3247</v>
      </c>
      <c r="W55" s="218" t="s">
        <v>3041</v>
      </c>
      <c r="X55" s="91" t="s">
        <v>515</v>
      </c>
      <c r="Y55" s="99" t="s">
        <v>515</v>
      </c>
      <c r="Z55" s="90"/>
      <c r="AA55" s="219"/>
      <c r="AB55" s="90"/>
      <c r="AC55" s="90"/>
      <c r="AD55" s="220"/>
      <c r="AE55" s="216"/>
      <c r="AF55" s="216"/>
      <c r="AG55" s="220"/>
      <c r="AH55" s="221" t="s">
        <v>475</v>
      </c>
      <c r="AI55" s="216"/>
      <c r="AJ55" s="216"/>
      <c r="AK55" s="216"/>
      <c r="AL55" s="90"/>
      <c r="AM55" s="90"/>
      <c r="AN55" s="90"/>
      <c r="AO55" s="90"/>
      <c r="AP55" s="92"/>
    </row>
    <row r="56" ht="15.75" customHeight="1">
      <c r="A56" s="101" t="s">
        <v>3402</v>
      </c>
      <c r="B56" s="58" t="s">
        <v>3403</v>
      </c>
      <c r="C56" s="234" t="s">
        <v>3404</v>
      </c>
      <c r="D56" s="215"/>
      <c r="E56" s="215"/>
      <c r="F56" s="90"/>
      <c r="G56" s="90"/>
      <c r="H56" s="216"/>
      <c r="I56" s="90"/>
      <c r="J56" s="215"/>
      <c r="K56" s="90"/>
      <c r="L56" s="90"/>
      <c r="M56" s="215"/>
      <c r="N56" s="215"/>
      <c r="O56" s="62" t="s">
        <v>564</v>
      </c>
      <c r="P56" s="62" t="s">
        <v>3269</v>
      </c>
      <c r="Q56" s="100" t="s">
        <v>3070</v>
      </c>
      <c r="R56" s="101"/>
      <c r="S56" s="90"/>
      <c r="T56" s="62"/>
      <c r="U56" s="62" t="s">
        <v>3405</v>
      </c>
      <c r="V56" s="218" t="s">
        <v>3247</v>
      </c>
      <c r="W56" s="218" t="s">
        <v>3041</v>
      </c>
      <c r="X56" s="91" t="s">
        <v>576</v>
      </c>
      <c r="Y56" s="99" t="s">
        <v>576</v>
      </c>
      <c r="Z56" s="90"/>
      <c r="AA56" s="219"/>
      <c r="AB56" s="90"/>
      <c r="AC56" s="90"/>
      <c r="AD56" s="220"/>
      <c r="AE56" s="216"/>
      <c r="AF56" s="216"/>
      <c r="AG56" s="220"/>
      <c r="AH56" s="221" t="s">
        <v>475</v>
      </c>
      <c r="AI56" s="216"/>
      <c r="AJ56" s="216"/>
      <c r="AK56" s="216"/>
      <c r="AL56" s="90"/>
      <c r="AM56" s="90"/>
      <c r="AN56" s="90"/>
      <c r="AO56" s="90"/>
      <c r="AP56" s="92"/>
    </row>
    <row r="57" ht="15.75" customHeight="1">
      <c r="A57" s="101" t="s">
        <v>3406</v>
      </c>
      <c r="B57" s="58" t="s">
        <v>3407</v>
      </c>
      <c r="C57" s="234" t="s">
        <v>3408</v>
      </c>
      <c r="D57" s="215"/>
      <c r="E57" s="215"/>
      <c r="F57" s="90"/>
      <c r="G57" s="90"/>
      <c r="H57" s="216"/>
      <c r="I57" s="90"/>
      <c r="J57" s="215"/>
      <c r="K57" s="91" t="s">
        <v>3409</v>
      </c>
      <c r="L57" s="90"/>
      <c r="M57" s="215"/>
      <c r="N57" s="215"/>
      <c r="O57" s="62" t="s">
        <v>596</v>
      </c>
      <c r="P57" s="220"/>
      <c r="Q57" s="90"/>
      <c r="R57" s="226"/>
      <c r="S57" s="90"/>
      <c r="T57" s="62"/>
      <c r="U57" s="107"/>
      <c r="V57" s="218" t="s">
        <v>3247</v>
      </c>
      <c r="W57" s="218" t="s">
        <v>3041</v>
      </c>
      <c r="X57" s="91" t="s">
        <v>3410</v>
      </c>
      <c r="Y57" s="99" t="s">
        <v>3410</v>
      </c>
      <c r="Z57" s="90"/>
      <c r="AA57" s="219"/>
      <c r="AB57" s="90"/>
      <c r="AC57" s="90"/>
      <c r="AD57" s="220"/>
      <c r="AE57" s="216"/>
      <c r="AF57" s="216"/>
      <c r="AG57" s="220"/>
      <c r="AH57" s="221" t="s">
        <v>475</v>
      </c>
      <c r="AI57" s="216"/>
      <c r="AJ57" s="216"/>
      <c r="AK57" s="216"/>
      <c r="AL57" s="90"/>
      <c r="AM57" s="90"/>
      <c r="AN57" s="90"/>
      <c r="AO57" s="90"/>
      <c r="AP57" s="92"/>
    </row>
    <row r="58" ht="15.75" customHeight="1">
      <c r="A58" s="101" t="s">
        <v>3411</v>
      </c>
      <c r="B58" s="58" t="s">
        <v>3412</v>
      </c>
      <c r="C58" s="216"/>
      <c r="D58" s="215"/>
      <c r="E58" s="215"/>
      <c r="F58" s="90"/>
      <c r="G58" s="90"/>
      <c r="H58" s="216"/>
      <c r="I58" s="90"/>
      <c r="J58" s="215"/>
      <c r="K58" s="90"/>
      <c r="L58" s="90"/>
      <c r="M58" s="215"/>
      <c r="N58" s="215"/>
      <c r="O58" s="90"/>
      <c r="P58" s="220"/>
      <c r="Q58" s="90"/>
      <c r="R58" s="226"/>
      <c r="S58" s="90"/>
      <c r="T58" s="62"/>
      <c r="U58" s="58" t="s">
        <v>3413</v>
      </c>
      <c r="V58" s="218" t="s">
        <v>3247</v>
      </c>
      <c r="W58" s="218" t="s">
        <v>3041</v>
      </c>
      <c r="X58" s="91" t="s">
        <v>515</v>
      </c>
      <c r="Y58" s="99" t="s">
        <v>515</v>
      </c>
      <c r="Z58" s="90"/>
      <c r="AA58" s="219"/>
      <c r="AB58" s="90"/>
      <c r="AC58" s="90"/>
      <c r="AD58" s="220"/>
      <c r="AE58" s="216"/>
      <c r="AF58" s="216"/>
      <c r="AG58" s="220"/>
      <c r="AH58" s="221" t="s">
        <v>475</v>
      </c>
      <c r="AI58" s="216"/>
      <c r="AJ58" s="216"/>
      <c r="AK58" s="216"/>
      <c r="AL58" s="90"/>
      <c r="AM58" s="90" t="s">
        <v>3393</v>
      </c>
      <c r="AN58" s="90"/>
      <c r="AO58" s="90" t="s">
        <v>3414</v>
      </c>
      <c r="AP58" s="92"/>
    </row>
    <row r="59" ht="15.75" customHeight="1">
      <c r="A59" s="101" t="s">
        <v>3415</v>
      </c>
      <c r="B59" s="58" t="s">
        <v>3416</v>
      </c>
      <c r="C59" s="216"/>
      <c r="D59" s="215"/>
      <c r="E59" s="215"/>
      <c r="F59" s="90"/>
      <c r="G59" s="90"/>
      <c r="H59" s="216"/>
      <c r="I59" s="90"/>
      <c r="J59" s="215"/>
      <c r="K59" s="90"/>
      <c r="L59" s="90"/>
      <c r="M59" s="215"/>
      <c r="N59" s="215"/>
      <c r="O59" s="90"/>
      <c r="P59" s="220"/>
      <c r="Q59" s="90"/>
      <c r="R59" s="226"/>
      <c r="S59" s="90"/>
      <c r="T59" s="62"/>
      <c r="U59" s="58" t="s">
        <v>3417</v>
      </c>
      <c r="V59" s="218" t="s">
        <v>3247</v>
      </c>
      <c r="W59" s="218" t="s">
        <v>3041</v>
      </c>
      <c r="X59" s="91" t="s">
        <v>3211</v>
      </c>
      <c r="Y59" s="99" t="s">
        <v>3211</v>
      </c>
      <c r="Z59" s="90"/>
      <c r="AA59" s="219"/>
      <c r="AB59" s="90"/>
      <c r="AC59" s="90"/>
      <c r="AD59" s="220"/>
      <c r="AE59" s="216"/>
      <c r="AF59" s="216"/>
      <c r="AG59" s="220"/>
      <c r="AH59" s="221" t="s">
        <v>475</v>
      </c>
      <c r="AI59" s="216"/>
      <c r="AJ59" s="216"/>
      <c r="AK59" s="216"/>
      <c r="AL59" s="90"/>
      <c r="AM59" s="90" t="s">
        <v>3418</v>
      </c>
      <c r="AN59" s="90"/>
      <c r="AO59" s="90" t="s">
        <v>3419</v>
      </c>
      <c r="AP59" s="92" t="s">
        <v>3420</v>
      </c>
    </row>
    <row r="60" ht="15.75" customHeight="1">
      <c r="A60" s="101" t="s">
        <v>3421</v>
      </c>
      <c r="B60" s="58" t="s">
        <v>3422</v>
      </c>
      <c r="C60" s="234" t="s">
        <v>3423</v>
      </c>
      <c r="D60" s="215"/>
      <c r="E60" s="215"/>
      <c r="F60" s="90"/>
      <c r="G60" s="90"/>
      <c r="H60" s="216"/>
      <c r="I60" s="90"/>
      <c r="J60" s="215"/>
      <c r="K60" s="90"/>
      <c r="L60" s="90"/>
      <c r="M60" s="215"/>
      <c r="N60" s="215"/>
      <c r="O60" s="62" t="s">
        <v>564</v>
      </c>
      <c r="P60" s="220"/>
      <c r="Q60" s="100" t="s">
        <v>3070</v>
      </c>
      <c r="R60" s="101"/>
      <c r="S60" s="90"/>
      <c r="T60" s="62"/>
      <c r="U60" s="58" t="s">
        <v>3424</v>
      </c>
      <c r="V60" s="218" t="s">
        <v>3247</v>
      </c>
      <c r="W60" s="218" t="s">
        <v>3041</v>
      </c>
      <c r="X60" s="91" t="s">
        <v>3425</v>
      </c>
      <c r="Y60" s="99" t="s">
        <v>3425</v>
      </c>
      <c r="Z60" s="90"/>
      <c r="AA60" s="219"/>
      <c r="AB60" s="90"/>
      <c r="AC60" s="90"/>
      <c r="AD60" s="220"/>
      <c r="AE60" s="216"/>
      <c r="AF60" s="216"/>
      <c r="AG60" s="220"/>
      <c r="AH60" s="221" t="s">
        <v>475</v>
      </c>
      <c r="AI60" s="216"/>
      <c r="AJ60" s="216"/>
      <c r="AK60" s="216"/>
      <c r="AL60" s="90"/>
      <c r="AM60" s="90"/>
      <c r="AN60" s="90"/>
      <c r="AO60" s="90"/>
      <c r="AP60" s="92"/>
    </row>
    <row r="61" ht="15.75" customHeight="1">
      <c r="A61" s="101" t="s">
        <v>1042</v>
      </c>
      <c r="B61" s="58" t="s">
        <v>3426</v>
      </c>
      <c r="C61" s="216"/>
      <c r="D61" s="215"/>
      <c r="E61" s="215"/>
      <c r="F61" s="90"/>
      <c r="G61" s="90"/>
      <c r="H61" s="216"/>
      <c r="I61" s="90"/>
      <c r="J61" s="215"/>
      <c r="K61" s="90"/>
      <c r="L61" s="90"/>
      <c r="M61" s="215"/>
      <c r="N61" s="215"/>
      <c r="O61" s="90"/>
      <c r="P61" s="220"/>
      <c r="Q61" s="90"/>
      <c r="R61" s="226"/>
      <c r="S61" s="90"/>
      <c r="T61" s="62"/>
      <c r="U61" s="58" t="s">
        <v>3427</v>
      </c>
      <c r="V61" s="218" t="s">
        <v>3247</v>
      </c>
      <c r="W61" s="218" t="s">
        <v>3041</v>
      </c>
      <c r="X61" s="91" t="s">
        <v>3211</v>
      </c>
      <c r="Y61" s="99" t="s">
        <v>3211</v>
      </c>
      <c r="Z61" s="90"/>
      <c r="AA61" s="219"/>
      <c r="AB61" s="90"/>
      <c r="AC61" s="90"/>
      <c r="AD61" s="220"/>
      <c r="AE61" s="216"/>
      <c r="AF61" s="216"/>
      <c r="AG61" s="220"/>
      <c r="AH61" s="221" t="s">
        <v>475</v>
      </c>
      <c r="AI61" s="216"/>
      <c r="AJ61" s="216"/>
      <c r="AK61" s="216"/>
      <c r="AL61" s="90"/>
      <c r="AM61" s="90" t="s">
        <v>3428</v>
      </c>
      <c r="AN61" s="90"/>
      <c r="AO61" s="90" t="s">
        <v>3429</v>
      </c>
      <c r="AP61" s="92" t="s">
        <v>3430</v>
      </c>
    </row>
    <row r="62" ht="15.75" customHeight="1">
      <c r="A62" s="101" t="s">
        <v>1015</v>
      </c>
      <c r="B62" s="58" t="s">
        <v>3431</v>
      </c>
      <c r="C62" s="216"/>
      <c r="D62" s="215"/>
      <c r="E62" s="215"/>
      <c r="F62" s="90"/>
      <c r="G62" s="90"/>
      <c r="H62" s="216"/>
      <c r="I62" s="90"/>
      <c r="J62" s="215"/>
      <c r="K62" s="58"/>
      <c r="L62" s="90"/>
      <c r="M62" s="215"/>
      <c r="N62" s="215"/>
      <c r="O62" s="90"/>
      <c r="P62" s="220"/>
      <c r="Q62" s="90"/>
      <c r="R62" s="226"/>
      <c r="S62" s="90"/>
      <c r="T62" s="62"/>
      <c r="U62" s="58" t="s">
        <v>3432</v>
      </c>
      <c r="V62" s="218" t="s">
        <v>3247</v>
      </c>
      <c r="W62" s="218" t="s">
        <v>3041</v>
      </c>
      <c r="X62" s="107"/>
      <c r="Y62" s="244"/>
      <c r="Z62" s="90"/>
      <c r="AA62" s="220"/>
      <c r="AB62" s="90"/>
      <c r="AC62" s="90"/>
      <c r="AD62" s="220"/>
      <c r="AE62" s="216"/>
      <c r="AF62" s="216"/>
      <c r="AG62" s="220"/>
      <c r="AH62" s="221" t="s">
        <v>475</v>
      </c>
      <c r="AI62" s="216"/>
      <c r="AJ62" s="216"/>
      <c r="AK62" s="216"/>
      <c r="AL62" s="90"/>
      <c r="AM62" s="90" t="s">
        <v>1299</v>
      </c>
      <c r="AN62" s="90"/>
      <c r="AO62" s="58" t="s">
        <v>3433</v>
      </c>
      <c r="AP62" s="92" t="s">
        <v>3434</v>
      </c>
    </row>
    <row r="63" ht="15.75" customHeight="1">
      <c r="A63" s="101" t="s">
        <v>3435</v>
      </c>
      <c r="B63" s="58" t="s">
        <v>3436</v>
      </c>
      <c r="C63" s="234" t="s">
        <v>3437</v>
      </c>
      <c r="D63" s="215"/>
      <c r="E63" s="215"/>
      <c r="F63" s="90"/>
      <c r="G63" s="90"/>
      <c r="H63" s="216"/>
      <c r="I63" s="90"/>
      <c r="J63" s="215"/>
      <c r="K63" s="90"/>
      <c r="L63" s="90"/>
      <c r="M63" s="215"/>
      <c r="N63" s="215"/>
      <c r="O63" s="62" t="s">
        <v>564</v>
      </c>
      <c r="P63" s="220"/>
      <c r="Q63" s="100" t="s">
        <v>3070</v>
      </c>
      <c r="R63" s="58"/>
      <c r="S63" s="62" t="s">
        <v>3438</v>
      </c>
      <c r="T63" s="62"/>
      <c r="U63" s="58" t="s">
        <v>3439</v>
      </c>
      <c r="V63" s="218" t="s">
        <v>3247</v>
      </c>
      <c r="W63" s="218" t="s">
        <v>3041</v>
      </c>
      <c r="X63" s="91" t="s">
        <v>660</v>
      </c>
      <c r="Y63" s="99" t="s">
        <v>660</v>
      </c>
      <c r="Z63" s="90"/>
      <c r="AA63" s="219"/>
      <c r="AB63" s="90"/>
      <c r="AC63" s="90"/>
      <c r="AD63" s="220"/>
      <c r="AE63" s="216"/>
      <c r="AF63" s="216"/>
      <c r="AG63" s="220"/>
      <c r="AH63" s="221" t="s">
        <v>475</v>
      </c>
      <c r="AI63" s="216"/>
      <c r="AJ63" s="216"/>
      <c r="AK63" s="216"/>
      <c r="AL63" s="90"/>
      <c r="AM63" s="90" t="s">
        <v>3435</v>
      </c>
      <c r="AN63" s="90"/>
      <c r="AO63" s="90" t="s">
        <v>3440</v>
      </c>
      <c r="AP63" s="92" t="s">
        <v>3392</v>
      </c>
    </row>
    <row r="64" ht="15.75" customHeight="1">
      <c r="A64" s="101" t="s">
        <v>3441</v>
      </c>
      <c r="B64" s="58" t="s">
        <v>3442</v>
      </c>
      <c r="C64" s="234" t="s">
        <v>3443</v>
      </c>
      <c r="D64" s="215"/>
      <c r="E64" s="215"/>
      <c r="F64" s="90"/>
      <c r="G64" s="90"/>
      <c r="H64" s="216"/>
      <c r="I64" s="90"/>
      <c r="J64" s="215"/>
      <c r="K64" s="58"/>
      <c r="L64" s="90"/>
      <c r="M64" s="215"/>
      <c r="N64" s="215"/>
      <c r="O64" s="62" t="s">
        <v>564</v>
      </c>
      <c r="P64" s="62" t="s">
        <v>3069</v>
      </c>
      <c r="Q64" s="100" t="s">
        <v>3070</v>
      </c>
      <c r="R64" s="101"/>
      <c r="S64" s="90"/>
      <c r="T64" s="62"/>
      <c r="U64" s="58" t="s">
        <v>3444</v>
      </c>
      <c r="V64" s="218" t="s">
        <v>3247</v>
      </c>
      <c r="W64" s="218" t="s">
        <v>3041</v>
      </c>
      <c r="X64" s="91" t="s">
        <v>660</v>
      </c>
      <c r="Y64" s="99" t="s">
        <v>660</v>
      </c>
      <c r="Z64" s="90"/>
      <c r="AA64" s="219"/>
      <c r="AB64" s="90"/>
      <c r="AC64" s="90"/>
      <c r="AD64" s="220"/>
      <c r="AE64" s="216"/>
      <c r="AF64" s="216"/>
      <c r="AG64" s="220"/>
      <c r="AH64" s="221" t="s">
        <v>475</v>
      </c>
      <c r="AI64" s="216"/>
      <c r="AJ64" s="216"/>
      <c r="AK64" s="216"/>
      <c r="AL64" s="90"/>
      <c r="AM64" s="90"/>
      <c r="AN64" s="90"/>
      <c r="AO64" s="58"/>
      <c r="AP64" s="92" t="s">
        <v>3445</v>
      </c>
    </row>
    <row r="65" ht="15.75" customHeight="1">
      <c r="A65" s="101" t="s">
        <v>739</v>
      </c>
      <c r="B65" s="58" t="s">
        <v>3446</v>
      </c>
      <c r="C65" s="234" t="s">
        <v>3447</v>
      </c>
      <c r="D65" s="215"/>
      <c r="E65" s="215"/>
      <c r="F65" s="90"/>
      <c r="G65" s="90"/>
      <c r="H65" s="216"/>
      <c r="I65" s="90"/>
      <c r="J65" s="215"/>
      <c r="K65" s="90"/>
      <c r="L65" s="90"/>
      <c r="M65" s="215"/>
      <c r="N65" s="215"/>
      <c r="O65" s="62" t="s">
        <v>564</v>
      </c>
      <c r="P65" s="220"/>
      <c r="Q65" s="100" t="s">
        <v>3448</v>
      </c>
      <c r="R65" s="100" t="s">
        <v>3449</v>
      </c>
      <c r="S65" s="90"/>
      <c r="T65" s="62"/>
      <c r="U65" s="58" t="s">
        <v>3450</v>
      </c>
      <c r="V65" s="218" t="s">
        <v>3247</v>
      </c>
      <c r="W65" s="218" t="s">
        <v>3041</v>
      </c>
      <c r="X65" s="91" t="s">
        <v>660</v>
      </c>
      <c r="Y65" s="99" t="s">
        <v>660</v>
      </c>
      <c r="Z65" s="90"/>
      <c r="AA65" s="219"/>
      <c r="AB65" s="90"/>
      <c r="AC65" s="90"/>
      <c r="AD65" s="220"/>
      <c r="AE65" s="216"/>
      <c r="AF65" s="216"/>
      <c r="AG65" s="220"/>
      <c r="AH65" s="221" t="s">
        <v>475</v>
      </c>
      <c r="AI65" s="216"/>
      <c r="AJ65" s="216"/>
      <c r="AK65" s="216"/>
      <c r="AL65" s="90"/>
      <c r="AM65" s="90"/>
      <c r="AN65" s="90"/>
      <c r="AO65" s="90"/>
      <c r="AP65" s="92"/>
    </row>
    <row r="66" ht="15.75" customHeight="1">
      <c r="A66" s="101" t="s">
        <v>3451</v>
      </c>
      <c r="B66" s="58" t="s">
        <v>3452</v>
      </c>
      <c r="C66" s="234" t="s">
        <v>3453</v>
      </c>
      <c r="D66" s="215"/>
      <c r="E66" s="215"/>
      <c r="F66" s="90"/>
      <c r="G66" s="90"/>
      <c r="H66" s="216"/>
      <c r="I66" s="90"/>
      <c r="J66" s="215"/>
      <c r="K66" s="90"/>
      <c r="L66" s="90"/>
      <c r="M66" s="215"/>
      <c r="N66" s="215"/>
      <c r="O66" s="62" t="s">
        <v>564</v>
      </c>
      <c r="P66" s="62" t="s">
        <v>3338</v>
      </c>
      <c r="Q66" s="100" t="s">
        <v>596</v>
      </c>
      <c r="R66" s="245" t="s">
        <v>3231</v>
      </c>
      <c r="S66" s="90"/>
      <c r="T66" s="62"/>
      <c r="U66" s="58" t="s">
        <v>3454</v>
      </c>
      <c r="V66" s="218" t="s">
        <v>3247</v>
      </c>
      <c r="W66" s="218" t="s">
        <v>3041</v>
      </c>
      <c r="X66" s="91" t="s">
        <v>660</v>
      </c>
      <c r="Y66" s="99" t="s">
        <v>660</v>
      </c>
      <c r="Z66" s="90"/>
      <c r="AA66" s="219"/>
      <c r="AB66" s="90"/>
      <c r="AC66" s="90"/>
      <c r="AD66" s="220"/>
      <c r="AE66" s="216"/>
      <c r="AF66" s="216"/>
      <c r="AG66" s="220"/>
      <c r="AH66" s="221" t="s">
        <v>475</v>
      </c>
      <c r="AI66" s="216"/>
      <c r="AJ66" s="216"/>
      <c r="AK66" s="216"/>
      <c r="AL66" s="90"/>
      <c r="AM66" s="90"/>
      <c r="AN66" s="90"/>
      <c r="AO66" s="90"/>
      <c r="AP66" s="92"/>
    </row>
    <row r="67" ht="15.75" customHeight="1">
      <c r="A67" s="101" t="s">
        <v>3106</v>
      </c>
      <c r="B67" s="58" t="s">
        <v>3455</v>
      </c>
      <c r="C67" s="234" t="s">
        <v>3456</v>
      </c>
      <c r="D67" s="215"/>
      <c r="E67" s="215"/>
      <c r="F67" s="90"/>
      <c r="G67" s="90"/>
      <c r="H67" s="216"/>
      <c r="I67" s="90"/>
      <c r="J67" s="215"/>
      <c r="K67" s="90"/>
      <c r="L67" s="90"/>
      <c r="M67" s="215"/>
      <c r="N67" s="215"/>
      <c r="O67" s="90"/>
      <c r="P67" s="220"/>
      <c r="Q67" s="100" t="s">
        <v>3070</v>
      </c>
      <c r="R67" s="58"/>
      <c r="S67" s="91" t="s">
        <v>3457</v>
      </c>
      <c r="T67" s="62"/>
      <c r="U67" s="58" t="s">
        <v>3458</v>
      </c>
      <c r="V67" s="218" t="s">
        <v>3247</v>
      </c>
      <c r="W67" s="218" t="s">
        <v>3041</v>
      </c>
      <c r="X67" s="91" t="s">
        <v>660</v>
      </c>
      <c r="Y67" s="99" t="s">
        <v>660</v>
      </c>
      <c r="Z67" s="90"/>
      <c r="AA67" s="219"/>
      <c r="AB67" s="90"/>
      <c r="AC67" s="90"/>
      <c r="AD67" s="220"/>
      <c r="AE67" s="216"/>
      <c r="AF67" s="216"/>
      <c r="AG67" s="220"/>
      <c r="AH67" s="221" t="s">
        <v>475</v>
      </c>
      <c r="AI67" s="216"/>
      <c r="AJ67" s="216"/>
      <c r="AK67" s="216"/>
      <c r="AL67" s="90"/>
      <c r="AM67" s="90"/>
      <c r="AN67" s="90"/>
      <c r="AO67" s="90"/>
      <c r="AP67" s="92"/>
    </row>
    <row r="68" ht="15.75" customHeight="1">
      <c r="A68" s="101" t="s">
        <v>3459</v>
      </c>
      <c r="B68" s="58" t="s">
        <v>3460</v>
      </c>
      <c r="C68" s="234" t="s">
        <v>3461</v>
      </c>
      <c r="D68" s="215"/>
      <c r="E68" s="215"/>
      <c r="F68" s="90"/>
      <c r="G68" s="90"/>
      <c r="H68" s="216"/>
      <c r="I68" s="90"/>
      <c r="J68" s="215"/>
      <c r="K68" s="90"/>
      <c r="L68" s="90"/>
      <c r="M68" s="215"/>
      <c r="N68" s="215"/>
      <c r="O68" s="62" t="s">
        <v>564</v>
      </c>
      <c r="P68" s="220"/>
      <c r="Q68" s="100" t="s">
        <v>3070</v>
      </c>
      <c r="R68" s="101"/>
      <c r="S68" s="90"/>
      <c r="T68" s="62"/>
      <c r="U68" s="58" t="s">
        <v>3462</v>
      </c>
      <c r="V68" s="218" t="s">
        <v>3247</v>
      </c>
      <c r="W68" s="218" t="s">
        <v>3041</v>
      </c>
      <c r="X68" s="91" t="s">
        <v>3211</v>
      </c>
      <c r="Y68" s="99" t="s">
        <v>3211</v>
      </c>
      <c r="Z68" s="90"/>
      <c r="AA68" s="219"/>
      <c r="AB68" s="90"/>
      <c r="AC68" s="90"/>
      <c r="AD68" s="220"/>
      <c r="AE68" s="216"/>
      <c r="AF68" s="216"/>
      <c r="AG68" s="220"/>
      <c r="AH68" s="221" t="s">
        <v>475</v>
      </c>
      <c r="AI68" s="216"/>
      <c r="AJ68" s="216"/>
      <c r="AK68" s="216"/>
      <c r="AL68" s="90"/>
      <c r="AM68" s="90"/>
      <c r="AN68" s="90"/>
      <c r="AO68" s="90"/>
      <c r="AP68" s="92" t="s">
        <v>3392</v>
      </c>
    </row>
    <row r="69" ht="15.75" customHeight="1">
      <c r="A69" s="101" t="s">
        <v>743</v>
      </c>
      <c r="B69" s="58" t="s">
        <v>3463</v>
      </c>
      <c r="C69" s="234" t="s">
        <v>3464</v>
      </c>
      <c r="D69" s="215"/>
      <c r="E69" s="215"/>
      <c r="F69" s="90"/>
      <c r="G69" s="90"/>
      <c r="H69" s="216"/>
      <c r="I69" s="90"/>
      <c r="J69" s="215"/>
      <c r="K69" s="91" t="s">
        <v>3465</v>
      </c>
      <c r="L69" s="90"/>
      <c r="M69" s="215"/>
      <c r="N69" s="215"/>
      <c r="O69" s="62" t="s">
        <v>564</v>
      </c>
      <c r="P69" s="220"/>
      <c r="Q69" s="100" t="s">
        <v>3070</v>
      </c>
      <c r="R69" s="101"/>
      <c r="S69" s="90"/>
      <c r="T69" s="62"/>
      <c r="U69" s="58" t="s">
        <v>3466</v>
      </c>
      <c r="V69" s="218" t="s">
        <v>3247</v>
      </c>
      <c r="W69" s="218" t="s">
        <v>3041</v>
      </c>
      <c r="X69" s="91" t="s">
        <v>3211</v>
      </c>
      <c r="Y69" s="99" t="s">
        <v>3211</v>
      </c>
      <c r="Z69" s="90"/>
      <c r="AA69" s="219"/>
      <c r="AB69" s="90"/>
      <c r="AC69" s="90"/>
      <c r="AD69" s="220"/>
      <c r="AE69" s="216"/>
      <c r="AF69" s="216"/>
      <c r="AG69" s="220"/>
      <c r="AH69" s="221" t="s">
        <v>475</v>
      </c>
      <c r="AI69" s="216"/>
      <c r="AJ69" s="216"/>
      <c r="AK69" s="216"/>
      <c r="AL69" s="90"/>
      <c r="AM69" s="90"/>
      <c r="AN69" s="90"/>
      <c r="AO69" s="90"/>
      <c r="AP69" s="92"/>
    </row>
    <row r="70" ht="15.75" customHeight="1">
      <c r="A70" s="101" t="s">
        <v>731</v>
      </c>
      <c r="B70" s="58" t="s">
        <v>3467</v>
      </c>
      <c r="C70" s="234" t="s">
        <v>3468</v>
      </c>
      <c r="D70" s="215"/>
      <c r="E70" s="215"/>
      <c r="F70" s="90"/>
      <c r="G70" s="90"/>
      <c r="H70" s="216"/>
      <c r="I70" s="90"/>
      <c r="J70" s="215"/>
      <c r="K70" s="90"/>
      <c r="L70" s="90"/>
      <c r="M70" s="215"/>
      <c r="N70" s="215"/>
      <c r="O70" s="62" t="s">
        <v>564</v>
      </c>
      <c r="P70" s="220"/>
      <c r="Q70" s="100" t="s">
        <v>3448</v>
      </c>
      <c r="R70" s="100" t="s">
        <v>3449</v>
      </c>
      <c r="S70" s="90"/>
      <c r="T70" s="62"/>
      <c r="U70" s="58" t="s">
        <v>3469</v>
      </c>
      <c r="V70" s="218" t="s">
        <v>3247</v>
      </c>
      <c r="W70" s="218" t="s">
        <v>3041</v>
      </c>
      <c r="X70" s="91" t="s">
        <v>660</v>
      </c>
      <c r="Y70" s="99" t="s">
        <v>660</v>
      </c>
      <c r="Z70" s="90"/>
      <c r="AA70" s="219"/>
      <c r="AB70" s="90"/>
      <c r="AC70" s="90"/>
      <c r="AD70" s="220"/>
      <c r="AE70" s="216"/>
      <c r="AF70" s="216"/>
      <c r="AG70" s="220"/>
      <c r="AH70" s="221" t="s">
        <v>475</v>
      </c>
      <c r="AI70" s="216"/>
      <c r="AJ70" s="216"/>
      <c r="AK70" s="216"/>
      <c r="AL70" s="90"/>
      <c r="AM70" s="90"/>
      <c r="AN70" s="90"/>
      <c r="AO70" s="90"/>
      <c r="AP70" s="92"/>
    </row>
    <row r="71" ht="15.75" customHeight="1">
      <c r="A71" s="101" t="s">
        <v>1184</v>
      </c>
      <c r="B71" s="58" t="s">
        <v>3470</v>
      </c>
      <c r="C71" s="234" t="s">
        <v>3471</v>
      </c>
      <c r="D71" s="215"/>
      <c r="E71" s="215"/>
      <c r="F71" s="90"/>
      <c r="G71" s="90"/>
      <c r="H71" s="216"/>
      <c r="I71" s="90"/>
      <c r="J71" s="215"/>
      <c r="K71" s="90"/>
      <c r="L71" s="90"/>
      <c r="M71" s="215"/>
      <c r="N71" s="215"/>
      <c r="O71" s="62" t="s">
        <v>564</v>
      </c>
      <c r="P71" s="220"/>
      <c r="Q71" s="100" t="s">
        <v>3070</v>
      </c>
      <c r="R71" s="58"/>
      <c r="S71" s="62" t="s">
        <v>3472</v>
      </c>
      <c r="T71" s="62"/>
      <c r="U71" s="58" t="s">
        <v>3473</v>
      </c>
      <c r="V71" s="218" t="s">
        <v>3247</v>
      </c>
      <c r="W71" s="218" t="s">
        <v>3041</v>
      </c>
      <c r="X71" s="91" t="s">
        <v>576</v>
      </c>
      <c r="Y71" s="99" t="s">
        <v>576</v>
      </c>
      <c r="Z71" s="90"/>
      <c r="AA71" s="219"/>
      <c r="AB71" s="90"/>
      <c r="AC71" s="90"/>
      <c r="AD71" s="220"/>
      <c r="AE71" s="216"/>
      <c r="AF71" s="216"/>
      <c r="AG71" s="220"/>
      <c r="AH71" s="221" t="s">
        <v>475</v>
      </c>
      <c r="AI71" s="216"/>
      <c r="AJ71" s="216"/>
      <c r="AK71" s="216"/>
      <c r="AL71" s="90"/>
      <c r="AM71" s="90"/>
      <c r="AN71" s="90"/>
      <c r="AO71" s="90"/>
      <c r="AP71" s="92"/>
    </row>
    <row r="72" ht="15.75" customHeight="1">
      <c r="A72" s="101" t="s">
        <v>3474</v>
      </c>
      <c r="B72" s="58" t="s">
        <v>3475</v>
      </c>
      <c r="C72" s="234" t="s">
        <v>3476</v>
      </c>
      <c r="D72" s="215"/>
      <c r="E72" s="215"/>
      <c r="F72" s="90"/>
      <c r="G72" s="90"/>
      <c r="H72" s="216"/>
      <c r="I72" s="90"/>
      <c r="J72" s="215"/>
      <c r="K72" s="90"/>
      <c r="L72" s="90"/>
      <c r="M72" s="215"/>
      <c r="N72" s="215"/>
      <c r="O72" s="90"/>
      <c r="P72" s="220"/>
      <c r="Q72" s="100" t="s">
        <v>3070</v>
      </c>
      <c r="R72" s="101"/>
      <c r="S72" s="90"/>
      <c r="T72" s="62"/>
      <c r="U72" s="58" t="s">
        <v>3477</v>
      </c>
      <c r="V72" s="218" t="s">
        <v>3247</v>
      </c>
      <c r="W72" s="218" t="s">
        <v>3041</v>
      </c>
      <c r="X72" s="91" t="s">
        <v>3211</v>
      </c>
      <c r="Y72" s="99" t="s">
        <v>3211</v>
      </c>
      <c r="Z72" s="90"/>
      <c r="AA72" s="219"/>
      <c r="AB72" s="90"/>
      <c r="AC72" s="90"/>
      <c r="AD72" s="220"/>
      <c r="AE72" s="216"/>
      <c r="AF72" s="216"/>
      <c r="AG72" s="220"/>
      <c r="AH72" s="221" t="s">
        <v>475</v>
      </c>
      <c r="AI72" s="216"/>
      <c r="AJ72" s="216"/>
      <c r="AK72" s="216"/>
      <c r="AL72" s="90"/>
      <c r="AM72" s="90"/>
      <c r="AN72" s="90"/>
      <c r="AO72" s="90"/>
      <c r="AP72" s="92"/>
    </row>
    <row r="73" ht="15.75" customHeight="1">
      <c r="A73" s="101" t="s">
        <v>3478</v>
      </c>
      <c r="B73" s="58" t="s">
        <v>3479</v>
      </c>
      <c r="C73" s="216" t="s">
        <v>3480</v>
      </c>
      <c r="D73" s="215"/>
      <c r="E73" s="215"/>
      <c r="F73" s="90"/>
      <c r="G73" s="90"/>
      <c r="H73" s="216"/>
      <c r="I73" s="90"/>
      <c r="J73" s="215"/>
      <c r="K73" s="90"/>
      <c r="L73" s="90"/>
      <c r="M73" s="215"/>
      <c r="N73" s="215"/>
      <c r="O73" s="62" t="s">
        <v>564</v>
      </c>
      <c r="P73" s="62" t="s">
        <v>3133</v>
      </c>
      <c r="Q73" s="100" t="s">
        <v>3070</v>
      </c>
      <c r="R73" s="101"/>
      <c r="S73" s="90"/>
      <c r="T73" s="62"/>
      <c r="U73" s="58" t="s">
        <v>3481</v>
      </c>
      <c r="V73" s="218" t="s">
        <v>3247</v>
      </c>
      <c r="W73" s="218" t="s">
        <v>3041</v>
      </c>
      <c r="X73" s="91" t="s">
        <v>515</v>
      </c>
      <c r="Y73" s="99" t="s">
        <v>515</v>
      </c>
      <c r="Z73" s="90"/>
      <c r="AA73" s="219"/>
      <c r="AB73" s="90"/>
      <c r="AC73" s="90"/>
      <c r="AD73" s="220"/>
      <c r="AE73" s="216"/>
      <c r="AF73" s="216"/>
      <c r="AG73" s="220"/>
      <c r="AH73" s="221" t="s">
        <v>475</v>
      </c>
      <c r="AI73" s="216"/>
      <c r="AJ73" s="216"/>
      <c r="AK73" s="216"/>
      <c r="AL73" s="90"/>
      <c r="AM73" s="90"/>
      <c r="AN73" s="90"/>
      <c r="AO73" s="90"/>
      <c r="AP73" s="92"/>
    </row>
    <row r="74" ht="15.75" customHeight="1">
      <c r="A74" s="101" t="s">
        <v>3482</v>
      </c>
      <c r="B74" s="58" t="s">
        <v>3483</v>
      </c>
      <c r="C74" s="234" t="s">
        <v>3484</v>
      </c>
      <c r="D74" s="215"/>
      <c r="E74" s="215"/>
      <c r="F74" s="90"/>
      <c r="G74" s="90"/>
      <c r="H74" s="216"/>
      <c r="I74" s="90"/>
      <c r="J74" s="215"/>
      <c r="K74" s="90"/>
      <c r="L74" s="90"/>
      <c r="M74" s="215"/>
      <c r="N74" s="215"/>
      <c r="O74" s="62" t="s">
        <v>564</v>
      </c>
      <c r="P74" s="220"/>
      <c r="Q74" s="62" t="s">
        <v>564</v>
      </c>
      <c r="R74" s="100" t="s">
        <v>3037</v>
      </c>
      <c r="S74" s="90"/>
      <c r="T74" s="62"/>
      <c r="U74" s="58" t="s">
        <v>3485</v>
      </c>
      <c r="V74" s="218" t="s">
        <v>3247</v>
      </c>
      <c r="W74" s="218" t="s">
        <v>3041</v>
      </c>
      <c r="X74" s="91" t="s">
        <v>641</v>
      </c>
      <c r="Y74" s="99" t="s">
        <v>641</v>
      </c>
      <c r="Z74" s="90"/>
      <c r="AA74" s="219"/>
      <c r="AB74" s="90"/>
      <c r="AC74" s="90"/>
      <c r="AD74" s="220"/>
      <c r="AE74" s="216"/>
      <c r="AF74" s="216"/>
      <c r="AG74" s="220"/>
      <c r="AH74" s="221" t="s">
        <v>475</v>
      </c>
      <c r="AI74" s="216"/>
      <c r="AJ74" s="216"/>
      <c r="AK74" s="216"/>
      <c r="AL74" s="90"/>
      <c r="AM74" s="90"/>
      <c r="AN74" s="90"/>
      <c r="AO74" s="90"/>
      <c r="AP74" s="92"/>
    </row>
    <row r="75" ht="15.75" customHeight="1">
      <c r="A75" s="101" t="s">
        <v>3486</v>
      </c>
      <c r="B75" s="58" t="s">
        <v>3487</v>
      </c>
      <c r="C75" s="234" t="s">
        <v>3488</v>
      </c>
      <c r="D75" s="215"/>
      <c r="E75" s="215"/>
      <c r="F75" s="90"/>
      <c r="G75" s="90"/>
      <c r="H75" s="216"/>
      <c r="I75" s="90"/>
      <c r="J75" s="215"/>
      <c r="K75" s="90"/>
      <c r="L75" s="90"/>
      <c r="M75" s="215"/>
      <c r="N75" s="215"/>
      <c r="O75" s="62" t="s">
        <v>564</v>
      </c>
      <c r="P75" s="220"/>
      <c r="Q75" s="100" t="s">
        <v>3070</v>
      </c>
      <c r="R75" s="101"/>
      <c r="S75" s="90"/>
      <c r="T75" s="62"/>
      <c r="U75" s="58" t="s">
        <v>3489</v>
      </c>
      <c r="V75" s="218" t="s">
        <v>3247</v>
      </c>
      <c r="W75" s="218" t="s">
        <v>3041</v>
      </c>
      <c r="X75" s="91" t="s">
        <v>3211</v>
      </c>
      <c r="Y75" s="99" t="s">
        <v>3211</v>
      </c>
      <c r="Z75" s="90"/>
      <c r="AA75" s="219"/>
      <c r="AB75" s="90"/>
      <c r="AC75" s="90"/>
      <c r="AD75" s="220"/>
      <c r="AE75" s="216"/>
      <c r="AF75" s="216"/>
      <c r="AG75" s="220"/>
      <c r="AH75" s="221" t="s">
        <v>475</v>
      </c>
      <c r="AI75" s="216"/>
      <c r="AJ75" s="216"/>
      <c r="AK75" s="216"/>
      <c r="AL75" s="90"/>
      <c r="AM75" s="90"/>
      <c r="AN75" s="90"/>
      <c r="AO75" s="90"/>
      <c r="AP75" s="92"/>
    </row>
    <row r="76" ht="15.75" customHeight="1">
      <c r="A76" s="101" t="s">
        <v>3490</v>
      </c>
      <c r="B76" s="58" t="s">
        <v>3491</v>
      </c>
      <c r="C76" s="234" t="s">
        <v>3492</v>
      </c>
      <c r="D76" s="215"/>
      <c r="E76" s="215"/>
      <c r="F76" s="90"/>
      <c r="G76" s="90"/>
      <c r="H76" s="216"/>
      <c r="I76" s="90"/>
      <c r="J76" s="215"/>
      <c r="K76" s="90"/>
      <c r="L76" s="90"/>
      <c r="M76" s="215"/>
      <c r="N76" s="215"/>
      <c r="O76" s="62" t="s">
        <v>564</v>
      </c>
      <c r="P76" s="220"/>
      <c r="Q76" s="100" t="s">
        <v>596</v>
      </c>
      <c r="R76" s="62" t="s">
        <v>3493</v>
      </c>
      <c r="S76" s="90"/>
      <c r="T76" s="62"/>
      <c r="U76" s="58" t="s">
        <v>3494</v>
      </c>
      <c r="V76" s="218" t="s">
        <v>3247</v>
      </c>
      <c r="W76" s="218" t="s">
        <v>3041</v>
      </c>
      <c r="X76" s="91" t="s">
        <v>660</v>
      </c>
      <c r="Y76" s="99" t="s">
        <v>660</v>
      </c>
      <c r="Z76" s="90"/>
      <c r="AA76" s="219"/>
      <c r="AB76" s="90"/>
      <c r="AC76" s="90"/>
      <c r="AD76" s="220"/>
      <c r="AE76" s="216"/>
      <c r="AF76" s="216"/>
      <c r="AG76" s="220"/>
      <c r="AH76" s="221" t="s">
        <v>475</v>
      </c>
      <c r="AI76" s="216"/>
      <c r="AJ76" s="216"/>
      <c r="AK76" s="216"/>
      <c r="AL76" s="90"/>
      <c r="AM76" s="90"/>
      <c r="AN76" s="90"/>
      <c r="AO76" s="90"/>
      <c r="AP76" s="92"/>
    </row>
    <row r="77" ht="15.75" customHeight="1">
      <c r="A77" s="101" t="s">
        <v>3495</v>
      </c>
      <c r="B77" s="58" t="s">
        <v>3496</v>
      </c>
      <c r="C77" s="234" t="s">
        <v>3497</v>
      </c>
      <c r="D77" s="215"/>
      <c r="E77" s="215"/>
      <c r="F77" s="90"/>
      <c r="G77" s="90"/>
      <c r="H77" s="216"/>
      <c r="I77" s="90"/>
      <c r="J77" s="215"/>
      <c r="K77" s="90"/>
      <c r="L77" s="90"/>
      <c r="M77" s="215"/>
      <c r="N77" s="215"/>
      <c r="O77" s="62" t="s">
        <v>564</v>
      </c>
      <c r="P77" s="220"/>
      <c r="Q77" s="62" t="s">
        <v>3448</v>
      </c>
      <c r="R77" s="62" t="s">
        <v>3498</v>
      </c>
      <c r="S77" s="91" t="s">
        <v>3499</v>
      </c>
      <c r="T77" s="62"/>
      <c r="U77" s="58" t="s">
        <v>3500</v>
      </c>
      <c r="V77" s="218" t="s">
        <v>3247</v>
      </c>
      <c r="W77" s="218" t="s">
        <v>3041</v>
      </c>
      <c r="X77" s="91" t="s">
        <v>660</v>
      </c>
      <c r="Y77" s="99" t="s">
        <v>660</v>
      </c>
      <c r="Z77" s="90"/>
      <c r="AA77" s="219"/>
      <c r="AB77" s="90"/>
      <c r="AC77" s="90"/>
      <c r="AD77" s="220"/>
      <c r="AE77" s="216"/>
      <c r="AF77" s="216"/>
      <c r="AG77" s="220"/>
      <c r="AH77" s="221" t="s">
        <v>475</v>
      </c>
      <c r="AI77" s="216"/>
      <c r="AJ77" s="216"/>
      <c r="AK77" s="216"/>
      <c r="AL77" s="90"/>
      <c r="AM77" s="90"/>
      <c r="AN77" s="90"/>
      <c r="AO77" s="90"/>
      <c r="AP77" s="92"/>
    </row>
    <row r="78" ht="15.75" customHeight="1">
      <c r="A78" s="101" t="s">
        <v>3501</v>
      </c>
      <c r="B78" s="58" t="s">
        <v>3502</v>
      </c>
      <c r="C78" s="234" t="s">
        <v>3503</v>
      </c>
      <c r="D78" s="215"/>
      <c r="E78" s="215"/>
      <c r="F78" s="90"/>
      <c r="G78" s="90"/>
      <c r="H78" s="216"/>
      <c r="I78" s="90"/>
      <c r="J78" s="215"/>
      <c r="K78" s="90"/>
      <c r="L78" s="90"/>
      <c r="M78" s="215"/>
      <c r="N78" s="215"/>
      <c r="O78" s="62" t="s">
        <v>564</v>
      </c>
      <c r="P78" s="220"/>
      <c r="Q78" s="62" t="s">
        <v>596</v>
      </c>
      <c r="R78" s="62" t="s">
        <v>3504</v>
      </c>
      <c r="S78" s="91" t="s">
        <v>3505</v>
      </c>
      <c r="T78" s="62"/>
      <c r="U78" s="58" t="s">
        <v>3506</v>
      </c>
      <c r="V78" s="218" t="s">
        <v>3247</v>
      </c>
      <c r="W78" s="218" t="s">
        <v>3041</v>
      </c>
      <c r="X78" s="91" t="s">
        <v>660</v>
      </c>
      <c r="Y78" s="99" t="s">
        <v>660</v>
      </c>
      <c r="Z78" s="90"/>
      <c r="AA78" s="219"/>
      <c r="AB78" s="90"/>
      <c r="AC78" s="90"/>
      <c r="AD78" s="220"/>
      <c r="AE78" s="216"/>
      <c r="AF78" s="216"/>
      <c r="AG78" s="220"/>
      <c r="AH78" s="221" t="s">
        <v>475</v>
      </c>
      <c r="AI78" s="216"/>
      <c r="AJ78" s="216"/>
      <c r="AK78" s="216"/>
      <c r="AL78" s="90"/>
      <c r="AM78" s="90"/>
      <c r="AN78" s="90"/>
      <c r="AO78" s="90"/>
      <c r="AP78" s="92" t="s">
        <v>3445</v>
      </c>
    </row>
    <row r="79" ht="15.75" customHeight="1">
      <c r="A79" s="101" t="s">
        <v>3507</v>
      </c>
      <c r="B79" s="58" t="s">
        <v>3508</v>
      </c>
      <c r="C79" s="234" t="s">
        <v>3509</v>
      </c>
      <c r="D79" s="215"/>
      <c r="E79" s="215"/>
      <c r="F79" s="90"/>
      <c r="G79" s="90"/>
      <c r="H79" s="216"/>
      <c r="I79" s="90"/>
      <c r="J79" s="215"/>
      <c r="K79" s="90"/>
      <c r="L79" s="90"/>
      <c r="M79" s="215"/>
      <c r="N79" s="215"/>
      <c r="O79" s="62" t="s">
        <v>564</v>
      </c>
      <c r="P79" s="62" t="s">
        <v>3338</v>
      </c>
      <c r="Q79" s="62" t="s">
        <v>610</v>
      </c>
      <c r="R79" s="62" t="s">
        <v>3510</v>
      </c>
      <c r="S79" s="90"/>
      <c r="T79" s="62"/>
      <c r="U79" s="58" t="s">
        <v>3511</v>
      </c>
      <c r="V79" s="218" t="s">
        <v>3247</v>
      </c>
      <c r="W79" s="218" t="s">
        <v>3041</v>
      </c>
      <c r="X79" s="91" t="s">
        <v>515</v>
      </c>
      <c r="Y79" s="99" t="s">
        <v>515</v>
      </c>
      <c r="Z79" s="90"/>
      <c r="AA79" s="219"/>
      <c r="AB79" s="90"/>
      <c r="AC79" s="90"/>
      <c r="AD79" s="220"/>
      <c r="AE79" s="216"/>
      <c r="AF79" s="216"/>
      <c r="AG79" s="220"/>
      <c r="AH79" s="221" t="s">
        <v>475</v>
      </c>
      <c r="AI79" s="216"/>
      <c r="AJ79" s="216"/>
      <c r="AK79" s="216"/>
      <c r="AL79" s="90"/>
      <c r="AM79" s="90"/>
      <c r="AN79" s="90"/>
      <c r="AO79" s="90"/>
      <c r="AP79" s="92"/>
    </row>
    <row r="80" ht="15.75" customHeight="1">
      <c r="A80" s="101" t="s">
        <v>3512</v>
      </c>
      <c r="B80" s="58" t="s">
        <v>3513</v>
      </c>
      <c r="C80" s="234" t="s">
        <v>3514</v>
      </c>
      <c r="D80" s="215"/>
      <c r="E80" s="215"/>
      <c r="F80" s="90"/>
      <c r="G80" s="90"/>
      <c r="H80" s="216"/>
      <c r="I80" s="90"/>
      <c r="J80" s="215"/>
      <c r="K80" s="90"/>
      <c r="L80" s="90"/>
      <c r="M80" s="215"/>
      <c r="N80" s="215"/>
      <c r="O80" s="62" t="s">
        <v>564</v>
      </c>
      <c r="P80" s="220"/>
      <c r="Q80" s="62" t="s">
        <v>596</v>
      </c>
      <c r="R80" s="62" t="s">
        <v>3515</v>
      </c>
      <c r="S80" s="91" t="s">
        <v>3516</v>
      </c>
      <c r="T80" s="62"/>
      <c r="U80" s="58" t="s">
        <v>3517</v>
      </c>
      <c r="V80" s="218" t="s">
        <v>3247</v>
      </c>
      <c r="W80" s="218" t="s">
        <v>3041</v>
      </c>
      <c r="X80" s="91" t="s">
        <v>660</v>
      </c>
      <c r="Y80" s="99" t="s">
        <v>660</v>
      </c>
      <c r="Z80" s="90"/>
      <c r="AA80" s="219"/>
      <c r="AB80" s="90"/>
      <c r="AC80" s="90"/>
      <c r="AD80" s="220"/>
      <c r="AE80" s="216"/>
      <c r="AF80" s="216"/>
      <c r="AG80" s="220"/>
      <c r="AH80" s="221" t="s">
        <v>475</v>
      </c>
      <c r="AI80" s="216"/>
      <c r="AJ80" s="216"/>
      <c r="AK80" s="216"/>
      <c r="AL80" s="90"/>
      <c r="AM80" s="90"/>
      <c r="AN80" s="90"/>
      <c r="AO80" s="90"/>
      <c r="AP80" s="92" t="s">
        <v>3445</v>
      </c>
    </row>
    <row r="81" ht="15.75" customHeight="1">
      <c r="A81" s="101" t="s">
        <v>3518</v>
      </c>
      <c r="B81" s="58" t="s">
        <v>3519</v>
      </c>
      <c r="C81" s="234" t="s">
        <v>3520</v>
      </c>
      <c r="D81" s="215"/>
      <c r="E81" s="215"/>
      <c r="F81" s="90"/>
      <c r="G81" s="90"/>
      <c r="H81" s="216"/>
      <c r="I81" s="90"/>
      <c r="J81" s="215"/>
      <c r="K81" s="90"/>
      <c r="L81" s="90"/>
      <c r="M81" s="215"/>
      <c r="N81" s="215"/>
      <c r="O81" s="62" t="s">
        <v>564</v>
      </c>
      <c r="P81" s="62" t="s">
        <v>3338</v>
      </c>
      <c r="Q81" s="90"/>
      <c r="R81" s="226"/>
      <c r="S81" s="90"/>
      <c r="T81" s="62"/>
      <c r="U81" s="58" t="s">
        <v>3521</v>
      </c>
      <c r="V81" s="218" t="s">
        <v>3247</v>
      </c>
      <c r="W81" s="218" t="s">
        <v>3041</v>
      </c>
      <c r="X81" s="91" t="s">
        <v>660</v>
      </c>
      <c r="Y81" s="99" t="s">
        <v>660</v>
      </c>
      <c r="Z81" s="90"/>
      <c r="AA81" s="219"/>
      <c r="AB81" s="90"/>
      <c r="AC81" s="90"/>
      <c r="AD81" s="220"/>
      <c r="AE81" s="216"/>
      <c r="AF81" s="216"/>
      <c r="AG81" s="220"/>
      <c r="AH81" s="221" t="s">
        <v>475</v>
      </c>
      <c r="AI81" s="216"/>
      <c r="AJ81" s="216"/>
      <c r="AK81" s="216"/>
      <c r="AL81" s="90"/>
      <c r="AM81" s="90"/>
      <c r="AN81" s="90"/>
      <c r="AO81" s="90"/>
      <c r="AP81" s="92" t="s">
        <v>3445</v>
      </c>
    </row>
    <row r="82" ht="15.75" customHeight="1">
      <c r="A82" s="101" t="s">
        <v>3522</v>
      </c>
      <c r="B82" s="246" t="s">
        <v>3523</v>
      </c>
      <c r="C82" s="234" t="s">
        <v>3524</v>
      </c>
      <c r="D82" s="215"/>
      <c r="E82" s="215"/>
      <c r="F82" s="90"/>
      <c r="G82" s="90"/>
      <c r="H82" s="216"/>
      <c r="I82" s="90"/>
      <c r="J82" s="215"/>
      <c r="K82" s="90"/>
      <c r="L82" s="90"/>
      <c r="M82" s="215"/>
      <c r="N82" s="215"/>
      <c r="O82" s="62" t="s">
        <v>564</v>
      </c>
      <c r="P82" s="220"/>
      <c r="Q82" s="100" t="s">
        <v>3070</v>
      </c>
      <c r="R82" s="101"/>
      <c r="S82" s="62" t="s">
        <v>3525</v>
      </c>
      <c r="T82" s="62"/>
      <c r="U82" s="58" t="s">
        <v>3526</v>
      </c>
      <c r="V82" s="218" t="s">
        <v>3247</v>
      </c>
      <c r="W82" s="218" t="s">
        <v>3041</v>
      </c>
      <c r="X82" s="91" t="s">
        <v>660</v>
      </c>
      <c r="Y82" s="99" t="s">
        <v>660</v>
      </c>
      <c r="Z82" s="90"/>
      <c r="AA82" s="219"/>
      <c r="AB82" s="90"/>
      <c r="AC82" s="90"/>
      <c r="AD82" s="220"/>
      <c r="AE82" s="216"/>
      <c r="AF82" s="216"/>
      <c r="AG82" s="220"/>
      <c r="AH82" s="221" t="s">
        <v>475</v>
      </c>
      <c r="AI82" s="216"/>
      <c r="AJ82" s="216"/>
      <c r="AK82" s="216"/>
      <c r="AL82" s="90"/>
      <c r="AM82" s="90"/>
      <c r="AN82" s="90"/>
      <c r="AO82" s="90"/>
      <c r="AP82" s="92"/>
    </row>
    <row r="83" ht="15.75" customHeight="1">
      <c r="A83" s="101" t="s">
        <v>3527</v>
      </c>
      <c r="B83" s="58" t="s">
        <v>3528</v>
      </c>
      <c r="C83" s="234" t="s">
        <v>3529</v>
      </c>
      <c r="D83" s="215"/>
      <c r="E83" s="215"/>
      <c r="F83" s="90"/>
      <c r="G83" s="90"/>
      <c r="H83" s="216"/>
      <c r="I83" s="90"/>
      <c r="J83" s="215"/>
      <c r="K83" s="90"/>
      <c r="L83" s="90"/>
      <c r="M83" s="215"/>
      <c r="N83" s="215"/>
      <c r="O83" s="62" t="s">
        <v>564</v>
      </c>
      <c r="P83" s="220"/>
      <c r="Q83" s="62" t="s">
        <v>610</v>
      </c>
      <c r="R83" s="62" t="s">
        <v>3530</v>
      </c>
      <c r="S83" s="90"/>
      <c r="T83" s="62"/>
      <c r="U83" s="58" t="s">
        <v>3531</v>
      </c>
      <c r="V83" s="218" t="s">
        <v>3247</v>
      </c>
      <c r="W83" s="218" t="s">
        <v>3041</v>
      </c>
      <c r="X83" s="91" t="s">
        <v>515</v>
      </c>
      <c r="Y83" s="99" t="s">
        <v>515</v>
      </c>
      <c r="Z83" s="90"/>
      <c r="AA83" s="219"/>
      <c r="AB83" s="90"/>
      <c r="AC83" s="90"/>
      <c r="AD83" s="220"/>
      <c r="AE83" s="216"/>
      <c r="AF83" s="216"/>
      <c r="AG83" s="220"/>
      <c r="AH83" s="221" t="s">
        <v>475</v>
      </c>
      <c r="AI83" s="216"/>
      <c r="AJ83" s="216"/>
      <c r="AK83" s="216"/>
      <c r="AL83" s="90"/>
      <c r="AM83" s="90"/>
      <c r="AN83" s="90"/>
      <c r="AO83" s="90"/>
      <c r="AP83" s="92"/>
    </row>
    <row r="84" ht="15.75" customHeight="1">
      <c r="A84" s="101" t="s">
        <v>3532</v>
      </c>
      <c r="B84" s="58" t="s">
        <v>3533</v>
      </c>
      <c r="C84" s="234" t="s">
        <v>3534</v>
      </c>
      <c r="D84" s="215"/>
      <c r="E84" s="215"/>
      <c r="F84" s="90"/>
      <c r="G84" s="90"/>
      <c r="H84" s="216"/>
      <c r="I84" s="90"/>
      <c r="J84" s="215"/>
      <c r="K84" s="90"/>
      <c r="L84" s="90"/>
      <c r="M84" s="215"/>
      <c r="N84" s="215"/>
      <c r="O84" s="62" t="s">
        <v>564</v>
      </c>
      <c r="P84" s="220"/>
      <c r="Q84" s="58"/>
      <c r="R84" s="62"/>
      <c r="S84" s="90"/>
      <c r="T84" s="62"/>
      <c r="U84" s="58" t="s">
        <v>3535</v>
      </c>
      <c r="V84" s="218" t="s">
        <v>3247</v>
      </c>
      <c r="W84" s="218" t="s">
        <v>3041</v>
      </c>
      <c r="X84" s="91" t="s">
        <v>515</v>
      </c>
      <c r="Y84" s="99" t="s">
        <v>515</v>
      </c>
      <c r="Z84" s="90"/>
      <c r="AA84" s="219"/>
      <c r="AB84" s="90"/>
      <c r="AC84" s="90"/>
      <c r="AD84" s="220"/>
      <c r="AE84" s="216"/>
      <c r="AF84" s="216"/>
      <c r="AG84" s="220"/>
      <c r="AH84" s="221" t="s">
        <v>475</v>
      </c>
      <c r="AI84" s="216"/>
      <c r="AJ84" s="216"/>
      <c r="AK84" s="216"/>
      <c r="AL84" s="90"/>
      <c r="AM84" s="90"/>
      <c r="AN84" s="90"/>
      <c r="AO84" s="90"/>
      <c r="AP84" s="92"/>
    </row>
    <row r="85" ht="15.75" customHeight="1">
      <c r="A85" s="101" t="s">
        <v>778</v>
      </c>
      <c r="B85" s="58" t="s">
        <v>3536</v>
      </c>
      <c r="C85" s="234" t="s">
        <v>3537</v>
      </c>
      <c r="D85" s="215"/>
      <c r="E85" s="215"/>
      <c r="F85" s="90"/>
      <c r="G85" s="90"/>
      <c r="H85" s="216"/>
      <c r="I85" s="90"/>
      <c r="J85" s="215"/>
      <c r="K85" s="90"/>
      <c r="L85" s="90"/>
      <c r="M85" s="215"/>
      <c r="N85" s="215"/>
      <c r="O85" s="62" t="s">
        <v>564</v>
      </c>
      <c r="P85" s="220"/>
      <c r="Q85" s="100" t="s">
        <v>3070</v>
      </c>
      <c r="R85" s="101"/>
      <c r="S85" s="90"/>
      <c r="T85" s="62"/>
      <c r="U85" s="58" t="s">
        <v>3538</v>
      </c>
      <c r="V85" s="218" t="s">
        <v>3247</v>
      </c>
      <c r="W85" s="218" t="s">
        <v>3041</v>
      </c>
      <c r="X85" s="91" t="s">
        <v>524</v>
      </c>
      <c r="Y85" s="99" t="s">
        <v>524</v>
      </c>
      <c r="Z85" s="90"/>
      <c r="AA85" s="219"/>
      <c r="AB85" s="90"/>
      <c r="AC85" s="90"/>
      <c r="AD85" s="220"/>
      <c r="AE85" s="216"/>
      <c r="AF85" s="216"/>
      <c r="AG85" s="220"/>
      <c r="AH85" s="221" t="s">
        <v>475</v>
      </c>
      <c r="AI85" s="216"/>
      <c r="AJ85" s="216"/>
      <c r="AK85" s="216"/>
      <c r="AL85" s="90"/>
      <c r="AM85" s="90"/>
      <c r="AN85" s="90"/>
      <c r="AO85" s="90"/>
      <c r="AP85" s="92"/>
    </row>
    <row r="86" ht="15.75" customHeight="1">
      <c r="A86" s="101" t="s">
        <v>3225</v>
      </c>
      <c r="B86" s="58" t="s">
        <v>3539</v>
      </c>
      <c r="C86" s="216" t="s">
        <v>3540</v>
      </c>
      <c r="D86" s="215"/>
      <c r="E86" s="215"/>
      <c r="F86" s="90"/>
      <c r="G86" s="90"/>
      <c r="H86" s="216"/>
      <c r="I86" s="90"/>
      <c r="J86" s="215"/>
      <c r="K86" s="90"/>
      <c r="L86" s="90"/>
      <c r="M86" s="215"/>
      <c r="N86" s="215"/>
      <c r="O86" s="62" t="s">
        <v>564</v>
      </c>
      <c r="P86" s="219" t="s">
        <v>3133</v>
      </c>
      <c r="Q86" s="100" t="s">
        <v>3070</v>
      </c>
      <c r="R86" s="101"/>
      <c r="S86" s="90"/>
      <c r="T86" s="62"/>
      <c r="U86" s="58" t="s">
        <v>3541</v>
      </c>
      <c r="V86" s="218" t="s">
        <v>3247</v>
      </c>
      <c r="W86" s="218" t="s">
        <v>3041</v>
      </c>
      <c r="X86" s="91" t="s">
        <v>3542</v>
      </c>
      <c r="Y86" s="99" t="s">
        <v>3542</v>
      </c>
      <c r="Z86" s="90"/>
      <c r="AA86" s="219"/>
      <c r="AB86" s="90"/>
      <c r="AC86" s="90"/>
      <c r="AD86" s="220"/>
      <c r="AE86" s="216"/>
      <c r="AF86" s="216"/>
      <c r="AG86" s="220"/>
      <c r="AH86" s="221" t="s">
        <v>475</v>
      </c>
      <c r="AI86" s="216"/>
      <c r="AJ86" s="216"/>
      <c r="AK86" s="216"/>
      <c r="AL86" s="90"/>
      <c r="AM86" s="90" t="s">
        <v>3543</v>
      </c>
      <c r="AN86" s="90"/>
      <c r="AO86" s="90" t="s">
        <v>3544</v>
      </c>
      <c r="AP86" s="92" t="s">
        <v>3316</v>
      </c>
    </row>
    <row r="87" ht="15.75" customHeight="1">
      <c r="A87" s="101" t="s">
        <v>3545</v>
      </c>
      <c r="B87" s="58" t="s">
        <v>3546</v>
      </c>
      <c r="C87" s="234" t="s">
        <v>3547</v>
      </c>
      <c r="D87" s="215"/>
      <c r="E87" s="215"/>
      <c r="F87" s="90"/>
      <c r="G87" s="90"/>
      <c r="H87" s="216"/>
      <c r="I87" s="90"/>
      <c r="J87" s="215"/>
      <c r="K87" s="91" t="s">
        <v>3465</v>
      </c>
      <c r="L87" s="90"/>
      <c r="M87" s="215"/>
      <c r="N87" s="215"/>
      <c r="O87" s="62" t="s">
        <v>564</v>
      </c>
      <c r="P87" s="219" t="s">
        <v>3548</v>
      </c>
      <c r="Q87" s="62" t="s">
        <v>610</v>
      </c>
      <c r="R87" s="150" t="s">
        <v>3549</v>
      </c>
      <c r="S87" s="90"/>
      <c r="T87" s="62"/>
      <c r="U87" s="58" t="s">
        <v>3550</v>
      </c>
      <c r="V87" s="218" t="s">
        <v>3247</v>
      </c>
      <c r="W87" s="218" t="s">
        <v>3041</v>
      </c>
      <c r="X87" s="91" t="s">
        <v>3425</v>
      </c>
      <c r="Y87" s="99" t="s">
        <v>3425</v>
      </c>
      <c r="Z87" s="90"/>
      <c r="AA87" s="219"/>
      <c r="AB87" s="90"/>
      <c r="AC87" s="90"/>
      <c r="AD87" s="220"/>
      <c r="AE87" s="216"/>
      <c r="AF87" s="216"/>
      <c r="AG87" s="220"/>
      <c r="AH87" s="221" t="s">
        <v>475</v>
      </c>
      <c r="AI87" s="216"/>
      <c r="AJ87" s="216"/>
      <c r="AK87" s="216"/>
      <c r="AL87" s="90"/>
      <c r="AM87" s="90"/>
      <c r="AN87" s="90"/>
      <c r="AO87" s="90"/>
      <c r="AP87" s="92" t="s">
        <v>3551</v>
      </c>
    </row>
    <row r="88" ht="15.75" customHeight="1">
      <c r="A88" s="101" t="s">
        <v>3552</v>
      </c>
      <c r="B88" s="58" t="s">
        <v>3553</v>
      </c>
      <c r="C88" s="234" t="s">
        <v>3554</v>
      </c>
      <c r="D88" s="215"/>
      <c r="E88" s="215"/>
      <c r="F88" s="90"/>
      <c r="G88" s="90"/>
      <c r="H88" s="216"/>
      <c r="I88" s="90"/>
      <c r="J88" s="215"/>
      <c r="K88" s="90"/>
      <c r="L88" s="90"/>
      <c r="M88" s="215"/>
      <c r="N88" s="215"/>
      <c r="O88" s="62" t="s">
        <v>564</v>
      </c>
      <c r="P88" s="219" t="s">
        <v>3133</v>
      </c>
      <c r="Q88" s="62" t="s">
        <v>596</v>
      </c>
      <c r="R88" s="62" t="s">
        <v>3555</v>
      </c>
      <c r="S88" s="90"/>
      <c r="T88" s="62"/>
      <c r="U88" s="58" t="s">
        <v>3556</v>
      </c>
      <c r="V88" s="218" t="s">
        <v>3247</v>
      </c>
      <c r="W88" s="218" t="s">
        <v>3041</v>
      </c>
      <c r="X88" s="91" t="s">
        <v>524</v>
      </c>
      <c r="Y88" s="99" t="s">
        <v>524</v>
      </c>
      <c r="Z88" s="90"/>
      <c r="AA88" s="219"/>
      <c r="AB88" s="90"/>
      <c r="AC88" s="90"/>
      <c r="AD88" s="220"/>
      <c r="AE88" s="216"/>
      <c r="AF88" s="216"/>
      <c r="AG88" s="220"/>
      <c r="AH88" s="221" t="s">
        <v>475</v>
      </c>
      <c r="AI88" s="216"/>
      <c r="AJ88" s="216"/>
      <c r="AK88" s="216"/>
      <c r="AL88" s="90"/>
      <c r="AM88" s="90"/>
      <c r="AN88" s="90"/>
      <c r="AO88" s="90"/>
      <c r="AP88" s="92"/>
    </row>
    <row r="89" ht="15.75" customHeight="1">
      <c r="A89" s="101" t="s">
        <v>3557</v>
      </c>
      <c r="B89" s="58" t="s">
        <v>3558</v>
      </c>
      <c r="C89" s="234" t="s">
        <v>3559</v>
      </c>
      <c r="D89" s="215"/>
      <c r="E89" s="215"/>
      <c r="F89" s="90"/>
      <c r="G89" s="90"/>
      <c r="H89" s="216"/>
      <c r="I89" s="90"/>
      <c r="J89" s="215"/>
      <c r="K89" s="90"/>
      <c r="L89" s="90"/>
      <c r="M89" s="215"/>
      <c r="N89" s="215"/>
      <c r="O89" s="62" t="s">
        <v>564</v>
      </c>
      <c r="P89" s="220"/>
      <c r="Q89" s="100" t="s">
        <v>610</v>
      </c>
      <c r="R89" s="100" t="s">
        <v>3560</v>
      </c>
      <c r="S89" s="90"/>
      <c r="T89" s="62"/>
      <c r="U89" s="58" t="s">
        <v>3561</v>
      </c>
      <c r="V89" s="218" t="s">
        <v>3247</v>
      </c>
      <c r="W89" s="218" t="s">
        <v>3041</v>
      </c>
      <c r="X89" s="91" t="s">
        <v>660</v>
      </c>
      <c r="Y89" s="99" t="s">
        <v>660</v>
      </c>
      <c r="Z89" s="90"/>
      <c r="AA89" s="219"/>
      <c r="AB89" s="90"/>
      <c r="AC89" s="90"/>
      <c r="AD89" s="220"/>
      <c r="AE89" s="216"/>
      <c r="AF89" s="216"/>
      <c r="AG89" s="220"/>
      <c r="AH89" s="221" t="s">
        <v>475</v>
      </c>
      <c r="AI89" s="216"/>
      <c r="AJ89" s="216"/>
      <c r="AK89" s="216"/>
      <c r="AL89" s="90"/>
      <c r="AM89" s="90"/>
      <c r="AN89" s="90"/>
      <c r="AO89" s="90"/>
      <c r="AP89" s="92"/>
    </row>
    <row r="90" ht="15.75" customHeight="1">
      <c r="A90" s="101" t="s">
        <v>3562</v>
      </c>
      <c r="B90" s="58" t="s">
        <v>3563</v>
      </c>
      <c r="C90" s="243" t="s">
        <v>3564</v>
      </c>
      <c r="D90" s="215"/>
      <c r="E90" s="215"/>
      <c r="F90" s="90"/>
      <c r="G90" s="90"/>
      <c r="H90" s="216"/>
      <c r="I90" s="90"/>
      <c r="J90" s="215"/>
      <c r="K90" s="90"/>
      <c r="L90" s="90"/>
      <c r="M90" s="215"/>
      <c r="N90" s="215"/>
      <c r="O90" s="62" t="s">
        <v>564</v>
      </c>
      <c r="P90" s="220"/>
      <c r="Q90" s="100" t="s">
        <v>3070</v>
      </c>
      <c r="R90" s="101"/>
      <c r="S90" s="90"/>
      <c r="T90" s="62"/>
      <c r="U90" s="58" t="s">
        <v>3565</v>
      </c>
      <c r="V90" s="218" t="s">
        <v>3247</v>
      </c>
      <c r="W90" s="218" t="s">
        <v>3041</v>
      </c>
      <c r="X90" s="91" t="s">
        <v>660</v>
      </c>
      <c r="Y90" s="99" t="s">
        <v>660</v>
      </c>
      <c r="Z90" s="90"/>
      <c r="AA90" s="219"/>
      <c r="AB90" s="90"/>
      <c r="AC90" s="90"/>
      <c r="AD90" s="220"/>
      <c r="AE90" s="216"/>
      <c r="AF90" s="216"/>
      <c r="AG90" s="220"/>
      <c r="AH90" s="221" t="s">
        <v>475</v>
      </c>
      <c r="AI90" s="216"/>
      <c r="AJ90" s="216"/>
      <c r="AK90" s="216"/>
      <c r="AL90" s="90"/>
      <c r="AM90" s="90"/>
      <c r="AN90" s="90"/>
      <c r="AO90" s="90"/>
      <c r="AP90" s="92" t="s">
        <v>3316</v>
      </c>
    </row>
    <row r="91" ht="15.75" customHeight="1">
      <c r="A91" s="101" t="s">
        <v>3566</v>
      </c>
      <c r="B91" s="58" t="s">
        <v>3567</v>
      </c>
      <c r="C91" s="234" t="s">
        <v>3568</v>
      </c>
      <c r="D91" s="215"/>
      <c r="E91" s="215"/>
      <c r="F91" s="90"/>
      <c r="G91" s="90"/>
      <c r="H91" s="216"/>
      <c r="I91" s="90"/>
      <c r="J91" s="215"/>
      <c r="K91" s="91" t="s">
        <v>3332</v>
      </c>
      <c r="L91" s="90"/>
      <c r="M91" s="215"/>
      <c r="N91" s="215"/>
      <c r="O91" s="62" t="s">
        <v>564</v>
      </c>
      <c r="P91" s="220"/>
      <c r="Q91" s="100" t="s">
        <v>3070</v>
      </c>
      <c r="R91" s="101"/>
      <c r="S91" s="90"/>
      <c r="T91" s="62"/>
      <c r="U91" s="58" t="s">
        <v>3569</v>
      </c>
      <c r="V91" s="218" t="s">
        <v>3247</v>
      </c>
      <c r="W91" s="218" t="s">
        <v>3041</v>
      </c>
      <c r="X91" s="91" t="s">
        <v>3542</v>
      </c>
      <c r="Y91" s="99" t="s">
        <v>3542</v>
      </c>
      <c r="Z91" s="90"/>
      <c r="AA91" s="219"/>
      <c r="AB91" s="90"/>
      <c r="AC91" s="90"/>
      <c r="AD91" s="220"/>
      <c r="AE91" s="216"/>
      <c r="AF91" s="216"/>
      <c r="AG91" s="220"/>
      <c r="AH91" s="221" t="s">
        <v>475</v>
      </c>
      <c r="AI91" s="216"/>
      <c r="AJ91" s="216"/>
      <c r="AK91" s="216"/>
      <c r="AL91" s="90"/>
      <c r="AM91" s="90" t="s">
        <v>3570</v>
      </c>
      <c r="AN91" s="90"/>
      <c r="AO91" s="90" t="s">
        <v>3571</v>
      </c>
      <c r="AP91" s="92" t="s">
        <v>3316</v>
      </c>
    </row>
    <row r="92" ht="15.75" customHeight="1">
      <c r="A92" s="101" t="s">
        <v>3572</v>
      </c>
      <c r="B92" s="58" t="s">
        <v>3573</v>
      </c>
      <c r="C92" s="216"/>
      <c r="D92" s="215"/>
      <c r="E92" s="215"/>
      <c r="F92" s="90"/>
      <c r="G92" s="90"/>
      <c r="H92" s="216"/>
      <c r="I92" s="90"/>
      <c r="J92" s="215"/>
      <c r="K92" s="90"/>
      <c r="L92" s="90"/>
      <c r="M92" s="215"/>
      <c r="N92" s="215"/>
      <c r="O92" s="90"/>
      <c r="P92" s="220"/>
      <c r="Q92" s="90"/>
      <c r="R92" s="226"/>
      <c r="S92" s="90"/>
      <c r="T92" s="62"/>
      <c r="U92" s="58" t="s">
        <v>3574</v>
      </c>
      <c r="V92" s="218" t="s">
        <v>3247</v>
      </c>
      <c r="W92" s="218" t="s">
        <v>3041</v>
      </c>
      <c r="X92" s="91" t="s">
        <v>660</v>
      </c>
      <c r="Y92" s="99" t="s">
        <v>660</v>
      </c>
      <c r="Z92" s="90"/>
      <c r="AA92" s="219"/>
      <c r="AB92" s="90"/>
      <c r="AC92" s="90"/>
      <c r="AD92" s="220"/>
      <c r="AE92" s="216"/>
      <c r="AF92" s="216"/>
      <c r="AG92" s="220"/>
      <c r="AH92" s="221" t="s">
        <v>475</v>
      </c>
      <c r="AI92" s="216"/>
      <c r="AJ92" s="216"/>
      <c r="AK92" s="216"/>
      <c r="AL92" s="90"/>
      <c r="AM92" s="90" t="s">
        <v>3575</v>
      </c>
      <c r="AN92" s="90"/>
      <c r="AO92" s="90" t="s">
        <v>3576</v>
      </c>
      <c r="AP92" s="92"/>
    </row>
    <row r="93" ht="15.75" customHeight="1">
      <c r="A93" s="101" t="s">
        <v>3577</v>
      </c>
      <c r="B93" s="58" t="s">
        <v>3578</v>
      </c>
      <c r="C93" s="234" t="s">
        <v>3579</v>
      </c>
      <c r="D93" s="215"/>
      <c r="E93" s="215"/>
      <c r="F93" s="90"/>
      <c r="G93" s="90"/>
      <c r="H93" s="216"/>
      <c r="I93" s="90"/>
      <c r="J93" s="215"/>
      <c r="K93" s="91" t="s">
        <v>3106</v>
      </c>
      <c r="L93" s="90"/>
      <c r="M93" s="215"/>
      <c r="N93" s="215"/>
      <c r="O93" s="62" t="s">
        <v>564</v>
      </c>
      <c r="P93" s="220"/>
      <c r="Q93" s="100" t="s">
        <v>610</v>
      </c>
      <c r="R93" s="100" t="s">
        <v>3580</v>
      </c>
      <c r="S93" s="90"/>
      <c r="T93" s="62"/>
      <c r="U93" s="58" t="s">
        <v>3581</v>
      </c>
      <c r="V93" s="218" t="s">
        <v>3247</v>
      </c>
      <c r="W93" s="218" t="s">
        <v>3041</v>
      </c>
      <c r="X93" s="91" t="s">
        <v>3248</v>
      </c>
      <c r="Y93" s="99" t="s">
        <v>3248</v>
      </c>
      <c r="Z93" s="90"/>
      <c r="AA93" s="219"/>
      <c r="AB93" s="90"/>
      <c r="AC93" s="90"/>
      <c r="AD93" s="220"/>
      <c r="AE93" s="216"/>
      <c r="AF93" s="216"/>
      <c r="AG93" s="220"/>
      <c r="AH93" s="221" t="s">
        <v>475</v>
      </c>
      <c r="AI93" s="216"/>
      <c r="AJ93" s="216"/>
      <c r="AK93" s="216"/>
      <c r="AL93" s="90"/>
      <c r="AM93" s="90"/>
      <c r="AN93" s="90"/>
      <c r="AO93" s="90"/>
      <c r="AP93" s="92"/>
    </row>
    <row r="94" ht="15.75" customHeight="1">
      <c r="A94" s="101" t="s">
        <v>3582</v>
      </c>
      <c r="B94" s="58" t="s">
        <v>3583</v>
      </c>
      <c r="C94" s="234" t="s">
        <v>3584</v>
      </c>
      <c r="D94" s="215"/>
      <c r="E94" s="215"/>
      <c r="F94" s="90"/>
      <c r="G94" s="90"/>
      <c r="H94" s="216"/>
      <c r="I94" s="90"/>
      <c r="J94" s="215"/>
      <c r="K94" s="58"/>
      <c r="L94" s="90"/>
      <c r="M94" s="215"/>
      <c r="N94" s="215"/>
      <c r="O94" s="62" t="s">
        <v>564</v>
      </c>
      <c r="P94" s="220"/>
      <c r="Q94" s="100" t="s">
        <v>3070</v>
      </c>
      <c r="R94" s="101"/>
      <c r="S94" s="90"/>
      <c r="T94" s="62"/>
      <c r="U94" s="58" t="s">
        <v>3585</v>
      </c>
      <c r="V94" s="218" t="s">
        <v>3247</v>
      </c>
      <c r="W94" s="218" t="s">
        <v>3041</v>
      </c>
      <c r="X94" s="107"/>
      <c r="Y94" s="244"/>
      <c r="Z94" s="90"/>
      <c r="AA94" s="220"/>
      <c r="AB94" s="90"/>
      <c r="AC94" s="90"/>
      <c r="AD94" s="220"/>
      <c r="AE94" s="216"/>
      <c r="AF94" s="216"/>
      <c r="AG94" s="220"/>
      <c r="AH94" s="221" t="s">
        <v>475</v>
      </c>
      <c r="AI94" s="216"/>
      <c r="AJ94" s="216"/>
      <c r="AK94" s="216"/>
      <c r="AL94" s="90"/>
      <c r="AM94" s="90"/>
      <c r="AN94" s="90"/>
      <c r="AO94" s="58"/>
      <c r="AP94" s="92" t="s">
        <v>3586</v>
      </c>
    </row>
    <row r="95" ht="15.75" customHeight="1">
      <c r="A95" s="101" t="s">
        <v>3587</v>
      </c>
      <c r="B95" s="62" t="s">
        <v>3588</v>
      </c>
      <c r="C95" s="236" t="s">
        <v>3589</v>
      </c>
      <c r="D95" s="247"/>
      <c r="E95" s="247"/>
      <c r="F95" s="248"/>
      <c r="G95" s="248"/>
      <c r="H95" s="216"/>
      <c r="I95" s="90"/>
      <c r="J95" s="247"/>
      <c r="K95" s="90"/>
      <c r="L95" s="90"/>
      <c r="M95" s="247"/>
      <c r="N95" s="247"/>
      <c r="O95" s="62" t="s">
        <v>564</v>
      </c>
      <c r="P95" s="220"/>
      <c r="Q95" s="100" t="s">
        <v>3070</v>
      </c>
      <c r="R95" s="101"/>
      <c r="S95" s="90"/>
      <c r="T95" s="62"/>
      <c r="U95" s="239" t="s">
        <v>3590</v>
      </c>
      <c r="V95" s="218" t="s">
        <v>3247</v>
      </c>
      <c r="W95" s="218" t="s">
        <v>3041</v>
      </c>
      <c r="X95" s="91" t="s">
        <v>524</v>
      </c>
      <c r="Y95" s="99" t="s">
        <v>524</v>
      </c>
      <c r="Z95" s="90"/>
      <c r="AA95" s="219"/>
      <c r="AB95" s="90"/>
      <c r="AC95" s="90"/>
      <c r="AD95" s="220"/>
      <c r="AE95" s="216"/>
      <c r="AF95" s="216"/>
      <c r="AG95" s="220"/>
      <c r="AH95" s="221" t="s">
        <v>475</v>
      </c>
      <c r="AI95" s="216"/>
      <c r="AJ95" s="216"/>
      <c r="AK95" s="216"/>
      <c r="AL95" s="90"/>
      <c r="AM95" s="90"/>
      <c r="AN95" s="90"/>
      <c r="AO95" s="90"/>
      <c r="AP95" s="92"/>
    </row>
    <row r="96" ht="15.75" customHeight="1">
      <c r="A96" s="101" t="s">
        <v>3591</v>
      </c>
      <c r="B96" s="62" t="s">
        <v>3592</v>
      </c>
      <c r="C96" s="234" t="s">
        <v>3593</v>
      </c>
      <c r="D96" s="215"/>
      <c r="E96" s="215"/>
      <c r="F96" s="90"/>
      <c r="G96" s="90"/>
      <c r="H96" s="216"/>
      <c r="I96" s="90"/>
      <c r="J96" s="215"/>
      <c r="K96" s="90"/>
      <c r="L96" s="90"/>
      <c r="M96" s="215"/>
      <c r="N96" s="215"/>
      <c r="O96" s="62" t="s">
        <v>564</v>
      </c>
      <c r="P96" s="220"/>
      <c r="Q96" s="100" t="s">
        <v>3070</v>
      </c>
      <c r="R96" s="101"/>
      <c r="S96" s="90"/>
      <c r="T96" s="62"/>
      <c r="U96" s="249" t="s">
        <v>3594</v>
      </c>
      <c r="V96" s="218" t="s">
        <v>3247</v>
      </c>
      <c r="W96" s="218" t="s">
        <v>3041</v>
      </c>
      <c r="X96" s="91" t="s">
        <v>3410</v>
      </c>
      <c r="Y96" s="99" t="s">
        <v>3410</v>
      </c>
      <c r="Z96" s="90"/>
      <c r="AA96" s="219"/>
      <c r="AB96" s="90"/>
      <c r="AC96" s="90"/>
      <c r="AD96" s="220"/>
      <c r="AE96" s="216"/>
      <c r="AF96" s="216"/>
      <c r="AG96" s="220"/>
      <c r="AH96" s="221" t="s">
        <v>475</v>
      </c>
      <c r="AI96" s="216"/>
      <c r="AJ96" s="216"/>
      <c r="AK96" s="216"/>
      <c r="AL96" s="90"/>
      <c r="AM96" s="90"/>
      <c r="AN96" s="90"/>
      <c r="AO96" s="90"/>
      <c r="AP96" s="92" t="s">
        <v>3392</v>
      </c>
    </row>
    <row r="97" ht="15.75" customHeight="1">
      <c r="A97" s="101" t="s">
        <v>3595</v>
      </c>
      <c r="B97" s="58" t="s">
        <v>3596</v>
      </c>
      <c r="C97" s="234" t="s">
        <v>3597</v>
      </c>
      <c r="D97" s="215"/>
      <c r="E97" s="215"/>
      <c r="F97" s="90"/>
      <c r="G97" s="90"/>
      <c r="H97" s="216"/>
      <c r="I97" s="90"/>
      <c r="J97" s="215"/>
      <c r="K97" s="90"/>
      <c r="L97" s="90"/>
      <c r="M97" s="215"/>
      <c r="N97" s="215"/>
      <c r="O97" s="62" t="s">
        <v>564</v>
      </c>
      <c r="P97" s="220"/>
      <c r="Q97" s="62" t="s">
        <v>596</v>
      </c>
      <c r="R97" s="62" t="s">
        <v>3598</v>
      </c>
      <c r="S97" s="91" t="s">
        <v>3232</v>
      </c>
      <c r="T97" s="62"/>
      <c r="U97" s="58" t="s">
        <v>3599</v>
      </c>
      <c r="V97" s="218" t="s">
        <v>3247</v>
      </c>
      <c r="W97" s="218" t="s">
        <v>3041</v>
      </c>
      <c r="X97" s="91" t="s">
        <v>660</v>
      </c>
      <c r="Y97" s="99" t="s">
        <v>660</v>
      </c>
      <c r="Z97" s="90"/>
      <c r="AA97" s="219"/>
      <c r="AB97" s="90"/>
      <c r="AC97" s="90"/>
      <c r="AD97" s="220"/>
      <c r="AE97" s="216"/>
      <c r="AF97" s="216"/>
      <c r="AG97" s="220"/>
      <c r="AH97" s="221" t="s">
        <v>475</v>
      </c>
      <c r="AI97" s="216"/>
      <c r="AJ97" s="216"/>
      <c r="AK97" s="216"/>
      <c r="AL97" s="90"/>
      <c r="AM97" s="90"/>
      <c r="AN97" s="90"/>
      <c r="AO97" s="90"/>
      <c r="AP97" s="92" t="s">
        <v>3600</v>
      </c>
    </row>
    <row r="98" ht="15.75" customHeight="1">
      <c r="A98" s="101" t="s">
        <v>3601</v>
      </c>
      <c r="B98" s="58" t="s">
        <v>3602</v>
      </c>
      <c r="C98" s="234" t="s">
        <v>3603</v>
      </c>
      <c r="D98" s="215"/>
      <c r="E98" s="215"/>
      <c r="F98" s="90"/>
      <c r="G98" s="90"/>
      <c r="H98" s="216"/>
      <c r="I98" s="90"/>
      <c r="J98" s="215"/>
      <c r="K98" s="90"/>
      <c r="L98" s="90"/>
      <c r="M98" s="215"/>
      <c r="N98" s="215"/>
      <c r="O98" s="62" t="s">
        <v>564</v>
      </c>
      <c r="P98" s="62" t="s">
        <v>3385</v>
      </c>
      <c r="Q98" s="62" t="s">
        <v>596</v>
      </c>
      <c r="R98" s="62" t="s">
        <v>3604</v>
      </c>
      <c r="S98" s="90"/>
      <c r="T98" s="62"/>
      <c r="U98" s="58" t="s">
        <v>3605</v>
      </c>
      <c r="V98" s="218" t="s">
        <v>3247</v>
      </c>
      <c r="W98" s="218" t="s">
        <v>3041</v>
      </c>
      <c r="X98" s="91" t="s">
        <v>660</v>
      </c>
      <c r="Y98" s="99" t="s">
        <v>660</v>
      </c>
      <c r="Z98" s="90"/>
      <c r="AA98" s="219"/>
      <c r="AB98" s="90"/>
      <c r="AC98" s="90"/>
      <c r="AD98" s="220"/>
      <c r="AE98" s="216"/>
      <c r="AF98" s="216"/>
      <c r="AG98" s="220"/>
      <c r="AH98" s="221" t="s">
        <v>475</v>
      </c>
      <c r="AI98" s="216"/>
      <c r="AJ98" s="216"/>
      <c r="AK98" s="216"/>
      <c r="AL98" s="90"/>
      <c r="AM98" s="90"/>
      <c r="AN98" s="90"/>
      <c r="AO98" s="90"/>
      <c r="AP98" s="92"/>
    </row>
    <row r="99" ht="15.75" customHeight="1">
      <c r="A99" s="101" t="s">
        <v>3606</v>
      </c>
      <c r="B99" s="58" t="s">
        <v>3607</v>
      </c>
      <c r="C99" s="234" t="s">
        <v>3608</v>
      </c>
      <c r="D99" s="215"/>
      <c r="E99" s="215"/>
      <c r="F99" s="90"/>
      <c r="G99" s="90"/>
      <c r="H99" s="216"/>
      <c r="I99" s="90"/>
      <c r="J99" s="215"/>
      <c r="K99" s="90"/>
      <c r="L99" s="90"/>
      <c r="M99" s="215"/>
      <c r="N99" s="215"/>
      <c r="O99" s="62" t="s">
        <v>564</v>
      </c>
      <c r="P99" s="220"/>
      <c r="Q99" s="100" t="s">
        <v>3070</v>
      </c>
      <c r="R99" s="101"/>
      <c r="S99" s="90"/>
      <c r="T99" s="62"/>
      <c r="U99" s="58" t="s">
        <v>3609</v>
      </c>
      <c r="V99" s="218" t="s">
        <v>3247</v>
      </c>
      <c r="W99" s="218" t="s">
        <v>3041</v>
      </c>
      <c r="X99" s="91" t="s">
        <v>660</v>
      </c>
      <c r="Y99" s="99" t="s">
        <v>660</v>
      </c>
      <c r="Z99" s="90"/>
      <c r="AA99" s="219"/>
      <c r="AB99" s="90"/>
      <c r="AC99" s="90"/>
      <c r="AD99" s="220"/>
      <c r="AE99" s="216"/>
      <c r="AF99" s="216"/>
      <c r="AG99" s="220"/>
      <c r="AH99" s="221" t="s">
        <v>475</v>
      </c>
      <c r="AI99" s="216"/>
      <c r="AJ99" s="216"/>
      <c r="AK99" s="216"/>
      <c r="AL99" s="90"/>
      <c r="AM99" s="90"/>
      <c r="AN99" s="90"/>
      <c r="AO99" s="90"/>
      <c r="AP99" s="92" t="s">
        <v>3586</v>
      </c>
    </row>
    <row r="100" ht="15.75" customHeight="1">
      <c r="A100" s="101" t="s">
        <v>3610</v>
      </c>
      <c r="B100" s="58" t="s">
        <v>3611</v>
      </c>
      <c r="C100" s="234" t="s">
        <v>3612</v>
      </c>
      <c r="D100" s="215"/>
      <c r="E100" s="215"/>
      <c r="F100" s="90"/>
      <c r="G100" s="90"/>
      <c r="H100" s="216"/>
      <c r="I100" s="90"/>
      <c r="J100" s="215"/>
      <c r="K100" s="90"/>
      <c r="L100" s="90"/>
      <c r="M100" s="215"/>
      <c r="N100" s="215"/>
      <c r="O100" s="62" t="s">
        <v>564</v>
      </c>
      <c r="P100" s="220"/>
      <c r="Q100" s="100" t="s">
        <v>564</v>
      </c>
      <c r="R100" s="100" t="s">
        <v>3037</v>
      </c>
      <c r="S100" s="90"/>
      <c r="T100" s="62"/>
      <c r="U100" s="58" t="s">
        <v>3613</v>
      </c>
      <c r="V100" s="218" t="s">
        <v>3247</v>
      </c>
      <c r="W100" s="218" t="s">
        <v>3041</v>
      </c>
      <c r="X100" s="91" t="s">
        <v>3211</v>
      </c>
      <c r="Y100" s="99" t="s">
        <v>3211</v>
      </c>
      <c r="Z100" s="90"/>
      <c r="AA100" s="219"/>
      <c r="AB100" s="90"/>
      <c r="AC100" s="90"/>
      <c r="AD100" s="220"/>
      <c r="AE100" s="216"/>
      <c r="AF100" s="216"/>
      <c r="AG100" s="220"/>
      <c r="AH100" s="221" t="s">
        <v>475</v>
      </c>
      <c r="AI100" s="216"/>
      <c r="AJ100" s="216"/>
      <c r="AK100" s="216"/>
      <c r="AL100" s="90"/>
      <c r="AM100" s="90"/>
      <c r="AN100" s="90"/>
      <c r="AO100" s="90"/>
      <c r="AP100" s="92" t="s">
        <v>3445</v>
      </c>
    </row>
    <row r="101" ht="15.75" customHeight="1">
      <c r="A101" s="101" t="s">
        <v>3614</v>
      </c>
      <c r="B101" s="58" t="s">
        <v>3615</v>
      </c>
      <c r="C101" s="234" t="s">
        <v>3616</v>
      </c>
      <c r="D101" s="215"/>
      <c r="E101" s="215"/>
      <c r="F101" s="90"/>
      <c r="G101" s="90"/>
      <c r="H101" s="216"/>
      <c r="I101" s="90"/>
      <c r="J101" s="215"/>
      <c r="K101" s="90"/>
      <c r="L101" s="90"/>
      <c r="M101" s="215"/>
      <c r="N101" s="215"/>
      <c r="O101" s="62" t="s">
        <v>596</v>
      </c>
      <c r="P101" s="220"/>
      <c r="Q101" s="90"/>
      <c r="R101" s="226"/>
      <c r="S101" s="90"/>
      <c r="T101" s="62"/>
      <c r="U101" s="58" t="s">
        <v>3617</v>
      </c>
      <c r="V101" s="218" t="s">
        <v>3247</v>
      </c>
      <c r="W101" s="218" t="s">
        <v>3041</v>
      </c>
      <c r="X101" s="91" t="s">
        <v>3410</v>
      </c>
      <c r="Y101" s="99" t="s">
        <v>3410</v>
      </c>
      <c r="Z101" s="90"/>
      <c r="AA101" s="219"/>
      <c r="AB101" s="90"/>
      <c r="AC101" s="90"/>
      <c r="AD101" s="220"/>
      <c r="AE101" s="216"/>
      <c r="AF101" s="216"/>
      <c r="AG101" s="220"/>
      <c r="AH101" s="221" t="s">
        <v>475</v>
      </c>
      <c r="AI101" s="216"/>
      <c r="AJ101" s="216"/>
      <c r="AK101" s="216"/>
      <c r="AL101" s="90"/>
      <c r="AM101" s="90"/>
      <c r="AN101" s="90"/>
      <c r="AO101" s="90"/>
      <c r="AP101" s="92" t="s">
        <v>3618</v>
      </c>
    </row>
    <row r="102" ht="15.75" customHeight="1">
      <c r="A102" s="101" t="s">
        <v>3619</v>
      </c>
      <c r="B102" s="58" t="s">
        <v>3620</v>
      </c>
      <c r="C102" s="234" t="s">
        <v>3621</v>
      </c>
      <c r="D102" s="215"/>
      <c r="E102" s="215"/>
      <c r="F102" s="90"/>
      <c r="G102" s="90"/>
      <c r="H102" s="216"/>
      <c r="I102" s="90"/>
      <c r="J102" s="215"/>
      <c r="K102" s="91" t="s">
        <v>3320</v>
      </c>
      <c r="L102" s="90"/>
      <c r="M102" s="215"/>
      <c r="N102" s="215"/>
      <c r="O102" s="62" t="s">
        <v>564</v>
      </c>
      <c r="P102" s="220"/>
      <c r="Q102" s="62" t="s">
        <v>3622</v>
      </c>
      <c r="R102" s="62" t="s">
        <v>3623</v>
      </c>
      <c r="S102" s="90"/>
      <c r="T102" s="62"/>
      <c r="U102" s="58" t="s">
        <v>3624</v>
      </c>
      <c r="V102" s="218" t="s">
        <v>3247</v>
      </c>
      <c r="W102" s="218" t="s">
        <v>3041</v>
      </c>
      <c r="X102" s="91" t="s">
        <v>3248</v>
      </c>
      <c r="Y102" s="99" t="s">
        <v>3248</v>
      </c>
      <c r="Z102" s="90"/>
      <c r="AA102" s="219"/>
      <c r="AB102" s="90"/>
      <c r="AC102" s="90"/>
      <c r="AD102" s="220"/>
      <c r="AE102" s="216"/>
      <c r="AF102" s="216"/>
      <c r="AG102" s="220"/>
      <c r="AH102" s="221" t="s">
        <v>475</v>
      </c>
      <c r="AI102" s="216"/>
      <c r="AJ102" s="216"/>
      <c r="AK102" s="216"/>
      <c r="AL102" s="90"/>
      <c r="AM102" s="90"/>
      <c r="AN102" s="90"/>
      <c r="AO102" s="90"/>
      <c r="AP102" s="92"/>
    </row>
    <row r="103" ht="15.75" customHeight="1">
      <c r="A103" s="101" t="s">
        <v>3625</v>
      </c>
      <c r="B103" s="58" t="s">
        <v>3626</v>
      </c>
      <c r="C103" s="216" t="s">
        <v>3627</v>
      </c>
      <c r="D103" s="215"/>
      <c r="E103" s="215"/>
      <c r="F103" s="90"/>
      <c r="G103" s="90"/>
      <c r="H103" s="216"/>
      <c r="I103" s="90"/>
      <c r="J103" s="215"/>
      <c r="K103" s="90"/>
      <c r="L103" s="90"/>
      <c r="M103" s="215"/>
      <c r="N103" s="215"/>
      <c r="O103" s="91" t="s">
        <v>596</v>
      </c>
      <c r="P103" s="219"/>
      <c r="Q103" s="90"/>
      <c r="R103" s="226"/>
      <c r="S103" s="91" t="s">
        <v>3628</v>
      </c>
      <c r="T103" s="62"/>
      <c r="U103" s="107"/>
      <c r="V103" s="218" t="s">
        <v>3247</v>
      </c>
      <c r="W103" s="218" t="s">
        <v>3041</v>
      </c>
      <c r="X103" s="91" t="s">
        <v>3211</v>
      </c>
      <c r="Y103" s="99" t="s">
        <v>3211</v>
      </c>
      <c r="Z103" s="90"/>
      <c r="AA103" s="219"/>
      <c r="AB103" s="90"/>
      <c r="AC103" s="90"/>
      <c r="AD103" s="220"/>
      <c r="AE103" s="216"/>
      <c r="AF103" s="216"/>
      <c r="AG103" s="220"/>
      <c r="AH103" s="221" t="s">
        <v>475</v>
      </c>
      <c r="AI103" s="216"/>
      <c r="AJ103" s="216"/>
      <c r="AK103" s="216"/>
      <c r="AL103" s="90"/>
      <c r="AM103" s="90" t="s">
        <v>3629</v>
      </c>
      <c r="AN103" s="90"/>
      <c r="AO103" s="90"/>
      <c r="AP103" s="92" t="s">
        <v>3630</v>
      </c>
    </row>
    <row r="104" ht="15.75" customHeight="1">
      <c r="A104" s="101" t="s">
        <v>3631</v>
      </c>
      <c r="B104" s="58" t="s">
        <v>3632</v>
      </c>
      <c r="C104" s="216" t="s">
        <v>3627</v>
      </c>
      <c r="D104" s="215"/>
      <c r="E104" s="215"/>
      <c r="F104" s="90"/>
      <c r="G104" s="90"/>
      <c r="H104" s="216"/>
      <c r="I104" s="90"/>
      <c r="J104" s="215"/>
      <c r="K104" s="90"/>
      <c r="L104" s="90"/>
      <c r="M104" s="215"/>
      <c r="N104" s="215"/>
      <c r="O104" s="91" t="s">
        <v>596</v>
      </c>
      <c r="P104" s="219"/>
      <c r="Q104" s="90"/>
      <c r="R104" s="226"/>
      <c r="S104" s="91" t="s">
        <v>3628</v>
      </c>
      <c r="T104" s="62"/>
      <c r="U104" s="107"/>
      <c r="V104" s="218" t="s">
        <v>3247</v>
      </c>
      <c r="W104" s="218" t="s">
        <v>3041</v>
      </c>
      <c r="X104" s="91" t="s">
        <v>3211</v>
      </c>
      <c r="Y104" s="99" t="s">
        <v>3211</v>
      </c>
      <c r="Z104" s="90"/>
      <c r="AA104" s="219"/>
      <c r="AB104" s="90"/>
      <c r="AC104" s="90"/>
      <c r="AD104" s="220"/>
      <c r="AE104" s="216"/>
      <c r="AF104" s="216"/>
      <c r="AG104" s="220"/>
      <c r="AH104" s="221" t="s">
        <v>475</v>
      </c>
      <c r="AI104" s="216"/>
      <c r="AJ104" s="216"/>
      <c r="AK104" s="216"/>
      <c r="AL104" s="90"/>
      <c r="AM104" s="90" t="s">
        <v>3629</v>
      </c>
      <c r="AN104" s="90"/>
      <c r="AO104" s="90"/>
      <c r="AP104" s="92" t="s">
        <v>3633</v>
      </c>
    </row>
    <row r="105" ht="15.75" customHeight="1">
      <c r="A105" s="101" t="s">
        <v>3634</v>
      </c>
      <c r="B105" s="58" t="s">
        <v>3635</v>
      </c>
      <c r="C105" s="216" t="s">
        <v>3627</v>
      </c>
      <c r="D105" s="215"/>
      <c r="E105" s="215"/>
      <c r="F105" s="90"/>
      <c r="G105" s="90"/>
      <c r="H105" s="216"/>
      <c r="I105" s="90"/>
      <c r="J105" s="215"/>
      <c r="K105" s="90"/>
      <c r="L105" s="90"/>
      <c r="M105" s="215"/>
      <c r="N105" s="215"/>
      <c r="O105" s="91" t="s">
        <v>596</v>
      </c>
      <c r="P105" s="219"/>
      <c r="Q105" s="90"/>
      <c r="R105" s="226"/>
      <c r="S105" s="91" t="s">
        <v>3628</v>
      </c>
      <c r="T105" s="62"/>
      <c r="U105" s="107"/>
      <c r="V105" s="218" t="s">
        <v>3247</v>
      </c>
      <c r="W105" s="218" t="s">
        <v>3041</v>
      </c>
      <c r="X105" s="91" t="s">
        <v>3211</v>
      </c>
      <c r="Y105" s="99" t="s">
        <v>3211</v>
      </c>
      <c r="Z105" s="90"/>
      <c r="AA105" s="219"/>
      <c r="AB105" s="90"/>
      <c r="AC105" s="90"/>
      <c r="AD105" s="220"/>
      <c r="AE105" s="216"/>
      <c r="AF105" s="216"/>
      <c r="AG105" s="220"/>
      <c r="AH105" s="221" t="s">
        <v>475</v>
      </c>
      <c r="AI105" s="216"/>
      <c r="AJ105" s="216"/>
      <c r="AK105" s="216"/>
      <c r="AL105" s="90"/>
      <c r="AM105" s="90" t="s">
        <v>3629</v>
      </c>
      <c r="AN105" s="90"/>
      <c r="AO105" s="90"/>
      <c r="AP105" s="92" t="s">
        <v>3636</v>
      </c>
    </row>
    <row r="106" ht="15.75" customHeight="1">
      <c r="A106" s="101" t="s">
        <v>3637</v>
      </c>
      <c r="B106" s="58" t="s">
        <v>3638</v>
      </c>
      <c r="C106" s="216" t="s">
        <v>3627</v>
      </c>
      <c r="D106" s="215"/>
      <c r="E106" s="215"/>
      <c r="F106" s="90"/>
      <c r="G106" s="90"/>
      <c r="H106" s="216"/>
      <c r="I106" s="90"/>
      <c r="J106" s="215"/>
      <c r="K106" s="90"/>
      <c r="L106" s="90"/>
      <c r="M106" s="215"/>
      <c r="N106" s="215"/>
      <c r="O106" s="91" t="s">
        <v>596</v>
      </c>
      <c r="P106" s="219"/>
      <c r="Q106" s="90"/>
      <c r="R106" s="226"/>
      <c r="S106" s="91" t="s">
        <v>3628</v>
      </c>
      <c r="T106" s="62"/>
      <c r="U106" s="107"/>
      <c r="V106" s="218" t="s">
        <v>3247</v>
      </c>
      <c r="W106" s="218" t="s">
        <v>3041</v>
      </c>
      <c r="X106" s="91" t="s">
        <v>3211</v>
      </c>
      <c r="Y106" s="99" t="s">
        <v>3211</v>
      </c>
      <c r="Z106" s="90"/>
      <c r="AA106" s="219"/>
      <c r="AB106" s="90"/>
      <c r="AC106" s="90"/>
      <c r="AD106" s="220"/>
      <c r="AE106" s="216"/>
      <c r="AF106" s="216"/>
      <c r="AG106" s="220"/>
      <c r="AH106" s="221" t="s">
        <v>475</v>
      </c>
      <c r="AI106" s="216"/>
      <c r="AJ106" s="216"/>
      <c r="AK106" s="216"/>
      <c r="AL106" s="90"/>
      <c r="AM106" s="90" t="s">
        <v>3629</v>
      </c>
      <c r="AN106" s="90"/>
      <c r="AO106" s="90"/>
      <c r="AP106" s="92" t="s">
        <v>3639</v>
      </c>
    </row>
    <row r="107" ht="15.75" customHeight="1">
      <c r="A107" s="101" t="s">
        <v>3640</v>
      </c>
      <c r="B107" s="58" t="s">
        <v>3641</v>
      </c>
      <c r="C107" s="216" t="s">
        <v>3627</v>
      </c>
      <c r="D107" s="215"/>
      <c r="E107" s="215"/>
      <c r="F107" s="90"/>
      <c r="G107" s="90"/>
      <c r="H107" s="216"/>
      <c r="I107" s="90"/>
      <c r="J107" s="215"/>
      <c r="K107" s="90"/>
      <c r="L107" s="90"/>
      <c r="M107" s="215"/>
      <c r="N107" s="215"/>
      <c r="O107" s="91" t="s">
        <v>596</v>
      </c>
      <c r="P107" s="219"/>
      <c r="Q107" s="90"/>
      <c r="R107" s="226"/>
      <c r="S107" s="91" t="s">
        <v>3628</v>
      </c>
      <c r="T107" s="62"/>
      <c r="U107" s="107"/>
      <c r="V107" s="218" t="s">
        <v>3247</v>
      </c>
      <c r="W107" s="218" t="s">
        <v>3041</v>
      </c>
      <c r="X107" s="91" t="s">
        <v>3211</v>
      </c>
      <c r="Y107" s="99" t="s">
        <v>3211</v>
      </c>
      <c r="Z107" s="90"/>
      <c r="AA107" s="219"/>
      <c r="AB107" s="90"/>
      <c r="AC107" s="90"/>
      <c r="AD107" s="220"/>
      <c r="AE107" s="216"/>
      <c r="AF107" s="216"/>
      <c r="AG107" s="220"/>
      <c r="AH107" s="221" t="s">
        <v>475</v>
      </c>
      <c r="AI107" s="216"/>
      <c r="AJ107" s="216"/>
      <c r="AK107" s="216"/>
      <c r="AL107" s="90"/>
      <c r="AM107" s="90" t="s">
        <v>3629</v>
      </c>
      <c r="AN107" s="90"/>
      <c r="AO107" s="90"/>
      <c r="AP107" s="92" t="s">
        <v>3392</v>
      </c>
    </row>
    <row r="108" ht="15.75" customHeight="1">
      <c r="A108" s="101" t="s">
        <v>3642</v>
      </c>
      <c r="B108" s="58" t="s">
        <v>3643</v>
      </c>
      <c r="C108" s="216" t="s">
        <v>3627</v>
      </c>
      <c r="D108" s="215"/>
      <c r="E108" s="215"/>
      <c r="F108" s="90"/>
      <c r="G108" s="90"/>
      <c r="H108" s="216"/>
      <c r="I108" s="90"/>
      <c r="J108" s="215"/>
      <c r="K108" s="90"/>
      <c r="L108" s="90"/>
      <c r="M108" s="215"/>
      <c r="N108" s="215"/>
      <c r="O108" s="91" t="s">
        <v>596</v>
      </c>
      <c r="P108" s="219"/>
      <c r="Q108" s="90"/>
      <c r="R108" s="226"/>
      <c r="S108" s="91" t="s">
        <v>3628</v>
      </c>
      <c r="T108" s="62"/>
      <c r="U108" s="107"/>
      <c r="V108" s="218" t="s">
        <v>3247</v>
      </c>
      <c r="W108" s="218" t="s">
        <v>3041</v>
      </c>
      <c r="X108" s="91" t="s">
        <v>3211</v>
      </c>
      <c r="Y108" s="99" t="s">
        <v>3211</v>
      </c>
      <c r="Z108" s="90"/>
      <c r="AA108" s="219"/>
      <c r="AB108" s="90"/>
      <c r="AC108" s="90"/>
      <c r="AD108" s="220"/>
      <c r="AE108" s="216"/>
      <c r="AF108" s="216"/>
      <c r="AG108" s="220"/>
      <c r="AH108" s="221" t="s">
        <v>475</v>
      </c>
      <c r="AI108" s="216"/>
      <c r="AJ108" s="216"/>
      <c r="AK108" s="216"/>
      <c r="AL108" s="90"/>
      <c r="AM108" s="90" t="s">
        <v>3629</v>
      </c>
      <c r="AN108" s="90"/>
      <c r="AO108" s="90"/>
      <c r="AP108" s="92" t="s">
        <v>714</v>
      </c>
    </row>
    <row r="109" ht="15.75" customHeight="1">
      <c r="A109" s="101" t="s">
        <v>3644</v>
      </c>
      <c r="B109" s="58" t="s">
        <v>3645</v>
      </c>
      <c r="C109" s="216" t="s">
        <v>3627</v>
      </c>
      <c r="D109" s="215"/>
      <c r="E109" s="215"/>
      <c r="F109" s="90"/>
      <c r="G109" s="90"/>
      <c r="H109" s="216"/>
      <c r="I109" s="90"/>
      <c r="J109" s="215"/>
      <c r="K109" s="90"/>
      <c r="L109" s="90"/>
      <c r="M109" s="215"/>
      <c r="N109" s="215"/>
      <c r="O109" s="91" t="s">
        <v>596</v>
      </c>
      <c r="P109" s="219"/>
      <c r="Q109" s="90"/>
      <c r="R109" s="226"/>
      <c r="S109" s="91" t="s">
        <v>3628</v>
      </c>
      <c r="T109" s="62"/>
      <c r="U109" s="107"/>
      <c r="V109" s="218" t="s">
        <v>3247</v>
      </c>
      <c r="W109" s="218" t="s">
        <v>3041</v>
      </c>
      <c r="X109" s="91" t="s">
        <v>3211</v>
      </c>
      <c r="Y109" s="99" t="s">
        <v>3211</v>
      </c>
      <c r="Z109" s="90"/>
      <c r="AA109" s="219"/>
      <c r="AB109" s="90"/>
      <c r="AC109" s="90"/>
      <c r="AD109" s="220"/>
      <c r="AE109" s="216"/>
      <c r="AF109" s="216"/>
      <c r="AG109" s="220"/>
      <c r="AH109" s="221" t="s">
        <v>475</v>
      </c>
      <c r="AI109" s="216"/>
      <c r="AJ109" s="216"/>
      <c r="AK109" s="216"/>
      <c r="AL109" s="90"/>
      <c r="AM109" s="90" t="s">
        <v>3629</v>
      </c>
      <c r="AN109" s="90"/>
      <c r="AO109" s="90"/>
      <c r="AP109" s="92" t="s">
        <v>3646</v>
      </c>
    </row>
    <row r="110" ht="15.75" customHeight="1">
      <c r="A110" s="101" t="s">
        <v>3647</v>
      </c>
      <c r="B110" s="58" t="s">
        <v>3648</v>
      </c>
      <c r="C110" s="250" t="s">
        <v>3627</v>
      </c>
      <c r="D110" s="215"/>
      <c r="E110" s="215"/>
      <c r="F110" s="90"/>
      <c r="G110" s="90"/>
      <c r="H110" s="216"/>
      <c r="I110" s="90"/>
      <c r="J110" s="215"/>
      <c r="K110" s="90"/>
      <c r="L110" s="90"/>
      <c r="M110" s="215"/>
      <c r="N110" s="215"/>
      <c r="O110" s="91" t="s">
        <v>596</v>
      </c>
      <c r="P110" s="219"/>
      <c r="Q110" s="100" t="s">
        <v>564</v>
      </c>
      <c r="R110" s="100" t="s">
        <v>3037</v>
      </c>
      <c r="S110" s="91" t="s">
        <v>3628</v>
      </c>
      <c r="T110" s="62"/>
      <c r="U110" s="107"/>
      <c r="V110" s="218" t="s">
        <v>3247</v>
      </c>
      <c r="W110" s="218" t="s">
        <v>3041</v>
      </c>
      <c r="X110" s="91" t="s">
        <v>3211</v>
      </c>
      <c r="Y110" s="99" t="s">
        <v>3211</v>
      </c>
      <c r="Z110" s="90"/>
      <c r="AA110" s="219"/>
      <c r="AB110" s="90"/>
      <c r="AC110" s="90"/>
      <c r="AD110" s="220"/>
      <c r="AE110" s="216"/>
      <c r="AF110" s="216"/>
      <c r="AG110" s="220"/>
      <c r="AH110" s="221" t="s">
        <v>475</v>
      </c>
      <c r="AI110" s="216"/>
      <c r="AJ110" s="216"/>
      <c r="AK110" s="216"/>
      <c r="AL110" s="90"/>
      <c r="AM110" s="90" t="s">
        <v>3629</v>
      </c>
      <c r="AN110" s="90"/>
      <c r="AO110" s="90"/>
      <c r="AP110" s="92" t="s">
        <v>3646</v>
      </c>
    </row>
    <row r="111" ht="15.75" customHeight="1">
      <c r="A111" s="101" t="s">
        <v>3649</v>
      </c>
      <c r="B111" s="58" t="s">
        <v>3650</v>
      </c>
      <c r="C111" s="243" t="s">
        <v>3627</v>
      </c>
      <c r="D111" s="215"/>
      <c r="E111" s="215"/>
      <c r="F111" s="90"/>
      <c r="G111" s="90"/>
      <c r="H111" s="216"/>
      <c r="I111" s="90"/>
      <c r="J111" s="215"/>
      <c r="K111" s="90"/>
      <c r="L111" s="90"/>
      <c r="M111" s="215"/>
      <c r="N111" s="215"/>
      <c r="O111" s="91" t="s">
        <v>596</v>
      </c>
      <c r="P111" s="219"/>
      <c r="Q111" s="100" t="s">
        <v>564</v>
      </c>
      <c r="R111" s="100" t="s">
        <v>3037</v>
      </c>
      <c r="S111" s="91" t="s">
        <v>3628</v>
      </c>
      <c r="T111" s="62"/>
      <c r="U111" s="107"/>
      <c r="V111" s="218" t="s">
        <v>3247</v>
      </c>
      <c r="W111" s="218" t="s">
        <v>3041</v>
      </c>
      <c r="X111" s="91" t="s">
        <v>3211</v>
      </c>
      <c r="Y111" s="99" t="s">
        <v>3211</v>
      </c>
      <c r="Z111" s="90"/>
      <c r="AA111" s="219"/>
      <c r="AB111" s="90"/>
      <c r="AC111" s="90"/>
      <c r="AD111" s="220"/>
      <c r="AE111" s="216"/>
      <c r="AF111" s="216"/>
      <c r="AG111" s="220"/>
      <c r="AH111" s="221" t="s">
        <v>475</v>
      </c>
      <c r="AI111" s="216"/>
      <c r="AJ111" s="216"/>
      <c r="AK111" s="216"/>
      <c r="AL111" s="90"/>
      <c r="AM111" s="90" t="s">
        <v>3629</v>
      </c>
      <c r="AN111" s="90"/>
      <c r="AO111" s="90"/>
      <c r="AP111" s="92"/>
    </row>
    <row r="112" ht="15.75" customHeight="1">
      <c r="A112" s="101" t="s">
        <v>3651</v>
      </c>
      <c r="B112" s="58" t="s">
        <v>3652</v>
      </c>
      <c r="C112" s="243" t="s">
        <v>3653</v>
      </c>
      <c r="D112" s="215"/>
      <c r="E112" s="215"/>
      <c r="F112" s="90"/>
      <c r="G112" s="90"/>
      <c r="H112" s="216"/>
      <c r="I112" s="90"/>
      <c r="J112" s="215"/>
      <c r="K112" s="90"/>
      <c r="L112" s="90"/>
      <c r="M112" s="215"/>
      <c r="N112" s="215"/>
      <c r="O112" s="62" t="s">
        <v>564</v>
      </c>
      <c r="P112" s="62" t="s">
        <v>3269</v>
      </c>
      <c r="Q112" s="90"/>
      <c r="R112" s="226"/>
      <c r="S112" s="90"/>
      <c r="T112" s="62"/>
      <c r="U112" s="58" t="s">
        <v>3654</v>
      </c>
      <c r="V112" s="218" t="s">
        <v>3247</v>
      </c>
      <c r="W112" s="218" t="s">
        <v>3041</v>
      </c>
      <c r="X112" s="91" t="s">
        <v>3542</v>
      </c>
      <c r="Y112" s="99" t="s">
        <v>3542</v>
      </c>
      <c r="Z112" s="90"/>
      <c r="AA112" s="219"/>
      <c r="AB112" s="90"/>
      <c r="AC112" s="90"/>
      <c r="AD112" s="220"/>
      <c r="AE112" s="216"/>
      <c r="AF112" s="216"/>
      <c r="AG112" s="220"/>
      <c r="AH112" s="221" t="s">
        <v>475</v>
      </c>
      <c r="AI112" s="216"/>
      <c r="AJ112" s="216"/>
      <c r="AK112" s="216"/>
      <c r="AL112" s="90"/>
      <c r="AM112" s="90" t="s">
        <v>3655</v>
      </c>
      <c r="AN112" s="90"/>
      <c r="AO112" s="90"/>
      <c r="AP112" s="92" t="s">
        <v>3316</v>
      </c>
    </row>
    <row r="113" ht="15.75" customHeight="1">
      <c r="A113" s="101" t="s">
        <v>3656</v>
      </c>
      <c r="B113" s="58" t="s">
        <v>3657</v>
      </c>
      <c r="C113" s="243" t="s">
        <v>3658</v>
      </c>
      <c r="D113" s="215"/>
      <c r="E113" s="215"/>
      <c r="F113" s="90"/>
      <c r="G113" s="90"/>
      <c r="H113" s="216"/>
      <c r="I113" s="90"/>
      <c r="J113" s="215"/>
      <c r="K113" s="90"/>
      <c r="L113" s="90"/>
      <c r="M113" s="215"/>
      <c r="N113" s="215"/>
      <c r="O113" s="62" t="s">
        <v>564</v>
      </c>
      <c r="P113" s="62" t="s">
        <v>3069</v>
      </c>
      <c r="Q113" s="100" t="s">
        <v>564</v>
      </c>
      <c r="R113" s="100" t="s">
        <v>3037</v>
      </c>
      <c r="S113" s="91" t="s">
        <v>3659</v>
      </c>
      <c r="T113" s="62"/>
      <c r="U113" s="58" t="s">
        <v>3660</v>
      </c>
      <c r="V113" s="218" t="s">
        <v>3247</v>
      </c>
      <c r="W113" s="218" t="s">
        <v>3041</v>
      </c>
      <c r="X113" s="91" t="s">
        <v>660</v>
      </c>
      <c r="Y113" s="99" t="s">
        <v>660</v>
      </c>
      <c r="Z113" s="90"/>
      <c r="AA113" s="219"/>
      <c r="AB113" s="90"/>
      <c r="AC113" s="90"/>
      <c r="AD113" s="220"/>
      <c r="AE113" s="216"/>
      <c r="AF113" s="216"/>
      <c r="AG113" s="220"/>
      <c r="AH113" s="221" t="s">
        <v>475</v>
      </c>
      <c r="AI113" s="216"/>
      <c r="AJ113" s="216"/>
      <c r="AK113" s="216"/>
      <c r="AL113" s="90"/>
      <c r="AM113" s="90"/>
      <c r="AN113" s="90"/>
      <c r="AO113" s="90"/>
      <c r="AP113" s="92" t="s">
        <v>3392</v>
      </c>
    </row>
    <row r="114" ht="15.75" customHeight="1">
      <c r="A114" s="101" t="s">
        <v>3661</v>
      </c>
      <c r="B114" s="58" t="s">
        <v>3662</v>
      </c>
      <c r="C114" s="250" t="s">
        <v>3658</v>
      </c>
      <c r="D114" s="215"/>
      <c r="E114" s="215"/>
      <c r="F114" s="90"/>
      <c r="G114" s="90"/>
      <c r="H114" s="216"/>
      <c r="I114" s="90"/>
      <c r="J114" s="215"/>
      <c r="K114" s="90"/>
      <c r="L114" s="90"/>
      <c r="M114" s="215"/>
      <c r="N114" s="215"/>
      <c r="O114" s="62" t="s">
        <v>564</v>
      </c>
      <c r="P114" s="62" t="s">
        <v>3069</v>
      </c>
      <c r="Q114" s="100" t="s">
        <v>564</v>
      </c>
      <c r="R114" s="100" t="s">
        <v>3037</v>
      </c>
      <c r="S114" s="91" t="s">
        <v>3659</v>
      </c>
      <c r="T114" s="62"/>
      <c r="U114" s="58" t="s">
        <v>3663</v>
      </c>
      <c r="V114" s="218" t="s">
        <v>3247</v>
      </c>
      <c r="W114" s="218" t="s">
        <v>3041</v>
      </c>
      <c r="X114" s="91" t="s">
        <v>660</v>
      </c>
      <c r="Y114" s="99" t="s">
        <v>660</v>
      </c>
      <c r="Z114" s="90"/>
      <c r="AA114" s="219"/>
      <c r="AB114" s="90"/>
      <c r="AC114" s="90"/>
      <c r="AD114" s="220"/>
      <c r="AE114" s="216"/>
      <c r="AF114" s="216"/>
      <c r="AG114" s="220"/>
      <c r="AH114" s="221" t="s">
        <v>475</v>
      </c>
      <c r="AI114" s="216"/>
      <c r="AJ114" s="216"/>
      <c r="AK114" s="216"/>
      <c r="AL114" s="90"/>
      <c r="AM114" s="90"/>
      <c r="AN114" s="90"/>
      <c r="AO114" s="90"/>
      <c r="AP114" s="92" t="s">
        <v>3392</v>
      </c>
    </row>
    <row r="115" ht="15.75" customHeight="1">
      <c r="A115" s="101" t="s">
        <v>3664</v>
      </c>
      <c r="B115" s="58" t="s">
        <v>3665</v>
      </c>
      <c r="C115" s="216" t="s">
        <v>3666</v>
      </c>
      <c r="D115" s="215"/>
      <c r="E115" s="215"/>
      <c r="F115" s="90"/>
      <c r="G115" s="90"/>
      <c r="H115" s="216"/>
      <c r="I115" s="90"/>
      <c r="J115" s="215"/>
      <c r="K115" s="90"/>
      <c r="L115" s="90"/>
      <c r="M115" s="215"/>
      <c r="N115" s="215"/>
      <c r="O115" s="62" t="s">
        <v>564</v>
      </c>
      <c r="P115" s="220"/>
      <c r="Q115" s="90"/>
      <c r="R115" s="226"/>
      <c r="S115" s="90"/>
      <c r="T115" s="62"/>
      <c r="U115" s="58" t="s">
        <v>3667</v>
      </c>
      <c r="V115" s="218" t="s">
        <v>3247</v>
      </c>
      <c r="W115" s="218" t="s">
        <v>3041</v>
      </c>
      <c r="X115" s="91" t="s">
        <v>660</v>
      </c>
      <c r="Y115" s="99" t="s">
        <v>660</v>
      </c>
      <c r="Z115" s="90"/>
      <c r="AA115" s="219"/>
      <c r="AB115" s="90"/>
      <c r="AC115" s="90"/>
      <c r="AD115" s="220"/>
      <c r="AE115" s="216"/>
      <c r="AF115" s="216"/>
      <c r="AG115" s="220"/>
      <c r="AH115" s="221"/>
      <c r="AI115" s="216"/>
      <c r="AJ115" s="216"/>
      <c r="AK115" s="216"/>
      <c r="AL115" s="90"/>
      <c r="AM115" s="90"/>
      <c r="AN115" s="90"/>
      <c r="AO115" s="90"/>
      <c r="AP115" s="92"/>
    </row>
    <row r="116" ht="15.75" customHeight="1">
      <c r="A116" s="101" t="s">
        <v>3668</v>
      </c>
      <c r="B116" s="58" t="s">
        <v>3669</v>
      </c>
      <c r="C116" s="234" t="s">
        <v>3670</v>
      </c>
      <c r="D116" s="215"/>
      <c r="E116" s="215"/>
      <c r="F116" s="90"/>
      <c r="G116" s="90"/>
      <c r="H116" s="216"/>
      <c r="I116" s="90"/>
      <c r="J116" s="215"/>
      <c r="K116" s="90"/>
      <c r="L116" s="90"/>
      <c r="M116" s="215"/>
      <c r="N116" s="215"/>
      <c r="O116" s="62" t="s">
        <v>564</v>
      </c>
      <c r="P116" s="220"/>
      <c r="Q116" s="99" t="s">
        <v>3070</v>
      </c>
      <c r="R116" s="251"/>
      <c r="S116" s="90"/>
      <c r="T116" s="62"/>
      <c r="U116" s="252" t="s">
        <v>3671</v>
      </c>
      <c r="V116" s="218" t="s">
        <v>3247</v>
      </c>
      <c r="W116" s="218" t="s">
        <v>3041</v>
      </c>
      <c r="X116" s="91" t="s">
        <v>660</v>
      </c>
      <c r="Y116" s="99" t="s">
        <v>660</v>
      </c>
      <c r="Z116" s="90"/>
      <c r="AA116" s="219"/>
      <c r="AB116" s="90"/>
      <c r="AC116" s="90"/>
      <c r="AD116" s="220"/>
      <c r="AE116" s="216"/>
      <c r="AF116" s="216"/>
      <c r="AG116" s="220"/>
      <c r="AH116" s="221"/>
      <c r="AI116" s="216"/>
      <c r="AJ116" s="216"/>
      <c r="AK116" s="216"/>
      <c r="AL116" s="90"/>
      <c r="AM116" s="90"/>
      <c r="AN116" s="90"/>
      <c r="AO116" s="90"/>
      <c r="AP116" s="92" t="s">
        <v>3672</v>
      </c>
    </row>
    <row r="117" ht="15.75" customHeight="1">
      <c r="A117" s="101" t="s">
        <v>3673</v>
      </c>
      <c r="B117" s="58" t="s">
        <v>3674</v>
      </c>
      <c r="C117" s="234" t="s">
        <v>3675</v>
      </c>
      <c r="D117" s="215"/>
      <c r="E117" s="215"/>
      <c r="F117" s="90"/>
      <c r="G117" s="90"/>
      <c r="H117" s="216"/>
      <c r="I117" s="90"/>
      <c r="J117" s="215"/>
      <c r="K117" s="90"/>
      <c r="L117" s="90"/>
      <c r="M117" s="215"/>
      <c r="N117" s="215"/>
      <c r="O117" s="62" t="s">
        <v>564</v>
      </c>
      <c r="P117" s="219" t="s">
        <v>3676</v>
      </c>
      <c r="Q117" s="62" t="s">
        <v>596</v>
      </c>
      <c r="R117" s="62" t="s">
        <v>3677</v>
      </c>
      <c r="S117" s="90"/>
      <c r="T117" s="62"/>
      <c r="U117" s="241" t="s">
        <v>3678</v>
      </c>
      <c r="V117" s="218" t="s">
        <v>3247</v>
      </c>
      <c r="W117" s="218" t="s">
        <v>3041</v>
      </c>
      <c r="X117" s="91" t="s">
        <v>660</v>
      </c>
      <c r="Y117" s="99" t="s">
        <v>660</v>
      </c>
      <c r="Z117" s="90"/>
      <c r="AA117" s="219"/>
      <c r="AB117" s="90"/>
      <c r="AC117" s="90"/>
      <c r="AD117" s="220"/>
      <c r="AE117" s="216"/>
      <c r="AF117" s="216"/>
      <c r="AG117" s="220"/>
      <c r="AH117" s="221"/>
      <c r="AI117" s="216"/>
      <c r="AJ117" s="216"/>
      <c r="AK117" s="216"/>
      <c r="AL117" s="90"/>
      <c r="AM117" s="90"/>
      <c r="AN117" s="90"/>
      <c r="AO117" s="90"/>
      <c r="AP117" s="92" t="s">
        <v>3445</v>
      </c>
    </row>
    <row r="118" ht="15.75" customHeight="1">
      <c r="A118" s="101" t="s">
        <v>3679</v>
      </c>
      <c r="B118" s="58" t="s">
        <v>3680</v>
      </c>
      <c r="C118" s="234" t="s">
        <v>3681</v>
      </c>
      <c r="D118" s="215"/>
      <c r="E118" s="215"/>
      <c r="F118" s="90"/>
      <c r="G118" s="90"/>
      <c r="H118" s="216"/>
      <c r="I118" s="90"/>
      <c r="J118" s="215"/>
      <c r="K118" s="90"/>
      <c r="L118" s="90"/>
      <c r="M118" s="215"/>
      <c r="N118" s="215"/>
      <c r="O118" s="62" t="s">
        <v>564</v>
      </c>
      <c r="P118" s="219" t="s">
        <v>3133</v>
      </c>
      <c r="Q118" s="62" t="s">
        <v>596</v>
      </c>
      <c r="R118" s="62" t="s">
        <v>3396</v>
      </c>
      <c r="S118" s="91" t="s">
        <v>3682</v>
      </c>
      <c r="T118" s="62"/>
      <c r="U118" s="58" t="s">
        <v>3683</v>
      </c>
      <c r="V118" s="218" t="s">
        <v>3247</v>
      </c>
      <c r="W118" s="218" t="s">
        <v>3041</v>
      </c>
      <c r="X118" s="91" t="s">
        <v>660</v>
      </c>
      <c r="Y118" s="99" t="s">
        <v>660</v>
      </c>
      <c r="Z118" s="90"/>
      <c r="AA118" s="219"/>
      <c r="AB118" s="90"/>
      <c r="AC118" s="90"/>
      <c r="AD118" s="220"/>
      <c r="AE118" s="216"/>
      <c r="AF118" s="216"/>
      <c r="AG118" s="220"/>
      <c r="AH118" s="221"/>
      <c r="AI118" s="216"/>
      <c r="AJ118" s="216"/>
      <c r="AK118" s="216"/>
      <c r="AL118" s="90"/>
      <c r="AM118" s="90"/>
      <c r="AN118" s="90"/>
      <c r="AO118" s="90"/>
      <c r="AP118" s="92" t="s">
        <v>3445</v>
      </c>
    </row>
    <row r="119" ht="15.75" customHeight="1">
      <c r="A119" s="101" t="s">
        <v>3684</v>
      </c>
      <c r="B119" s="58" t="s">
        <v>3685</v>
      </c>
      <c r="C119" s="234" t="s">
        <v>3686</v>
      </c>
      <c r="D119" s="215"/>
      <c r="E119" s="215"/>
      <c r="F119" s="90"/>
      <c r="G119" s="90"/>
      <c r="H119" s="216"/>
      <c r="I119" s="90"/>
      <c r="J119" s="215"/>
      <c r="K119" s="90"/>
      <c r="L119" s="90"/>
      <c r="M119" s="215"/>
      <c r="N119" s="215"/>
      <c r="O119" s="62" t="s">
        <v>564</v>
      </c>
      <c r="P119" s="220"/>
      <c r="Q119" s="100" t="s">
        <v>3448</v>
      </c>
      <c r="R119" s="100" t="s">
        <v>3687</v>
      </c>
      <c r="S119" s="91" t="s">
        <v>3688</v>
      </c>
      <c r="T119" s="62"/>
      <c r="U119" s="253" t="s">
        <v>3689</v>
      </c>
      <c r="V119" s="218" t="s">
        <v>3247</v>
      </c>
      <c r="W119" s="218" t="s">
        <v>3041</v>
      </c>
      <c r="X119" s="91" t="s">
        <v>660</v>
      </c>
      <c r="Y119" s="99" t="s">
        <v>660</v>
      </c>
      <c r="Z119" s="90"/>
      <c r="AA119" s="219"/>
      <c r="AB119" s="90"/>
      <c r="AC119" s="90"/>
      <c r="AD119" s="220"/>
      <c r="AE119" s="216"/>
      <c r="AF119" s="216"/>
      <c r="AG119" s="220"/>
      <c r="AH119" s="221" t="s">
        <v>475</v>
      </c>
      <c r="AI119" s="216"/>
      <c r="AJ119" s="216"/>
      <c r="AK119" s="216"/>
      <c r="AL119" s="90"/>
      <c r="AM119" s="90" t="s">
        <v>3690</v>
      </c>
      <c r="AN119" s="90"/>
      <c r="AO119" s="90" t="s">
        <v>3691</v>
      </c>
      <c r="AP119" s="92"/>
    </row>
    <row r="120" ht="15.75" customHeight="1">
      <c r="A120" s="101" t="s">
        <v>3692</v>
      </c>
      <c r="B120" s="58" t="s">
        <v>3693</v>
      </c>
      <c r="C120" s="234" t="s">
        <v>3694</v>
      </c>
      <c r="D120" s="215"/>
      <c r="E120" s="215"/>
      <c r="F120" s="90"/>
      <c r="G120" s="90"/>
      <c r="H120" s="216"/>
      <c r="I120" s="90"/>
      <c r="J120" s="215"/>
      <c r="K120" s="90"/>
      <c r="L120" s="90"/>
      <c r="M120" s="215"/>
      <c r="N120" s="215"/>
      <c r="O120" s="62" t="s">
        <v>564</v>
      </c>
      <c r="P120" s="62" t="s">
        <v>3385</v>
      </c>
      <c r="Q120" s="100" t="s">
        <v>564</v>
      </c>
      <c r="R120" s="100" t="s">
        <v>3037</v>
      </c>
      <c r="S120" s="90"/>
      <c r="T120" s="62"/>
      <c r="U120" s="254" t="s">
        <v>3695</v>
      </c>
      <c r="V120" s="218" t="s">
        <v>3247</v>
      </c>
      <c r="W120" s="218" t="s">
        <v>3041</v>
      </c>
      <c r="X120" s="91" t="s">
        <v>3314</v>
      </c>
      <c r="Y120" s="99" t="s">
        <v>3314</v>
      </c>
      <c r="Z120" s="90"/>
      <c r="AA120" s="219"/>
      <c r="AB120" s="90"/>
      <c r="AC120" s="90"/>
      <c r="AD120" s="220"/>
      <c r="AE120" s="216"/>
      <c r="AF120" s="216"/>
      <c r="AG120" s="220"/>
      <c r="AH120" s="221" t="s">
        <v>475</v>
      </c>
      <c r="AI120" s="216"/>
      <c r="AJ120" s="216"/>
      <c r="AK120" s="216"/>
      <c r="AL120" s="90"/>
      <c r="AM120" s="90"/>
      <c r="AN120" s="90"/>
      <c r="AO120" s="90"/>
      <c r="AP120" s="92" t="s">
        <v>3672</v>
      </c>
    </row>
    <row r="121" ht="15.75" customHeight="1">
      <c r="A121" s="101" t="s">
        <v>3696</v>
      </c>
      <c r="B121" s="58" t="s">
        <v>3697</v>
      </c>
      <c r="C121" s="234" t="s">
        <v>3698</v>
      </c>
      <c r="D121" s="215"/>
      <c r="E121" s="215"/>
      <c r="F121" s="90"/>
      <c r="G121" s="90"/>
      <c r="H121" s="216"/>
      <c r="I121" s="90"/>
      <c r="J121" s="215"/>
      <c r="K121" s="91" t="s">
        <v>3699</v>
      </c>
      <c r="L121" s="90"/>
      <c r="M121" s="215"/>
      <c r="N121" s="215"/>
      <c r="O121" s="62" t="s">
        <v>564</v>
      </c>
      <c r="P121" s="62" t="s">
        <v>3282</v>
      </c>
      <c r="Q121" s="100" t="s">
        <v>3070</v>
      </c>
      <c r="R121" s="101"/>
      <c r="S121" s="90"/>
      <c r="T121" s="62"/>
      <c r="U121" s="255" t="s">
        <v>3700</v>
      </c>
      <c r="V121" s="218" t="s">
        <v>3247</v>
      </c>
      <c r="W121" s="218" t="s">
        <v>3041</v>
      </c>
      <c r="X121" s="91" t="s">
        <v>3248</v>
      </c>
      <c r="Y121" s="99" t="s">
        <v>3248</v>
      </c>
      <c r="Z121" s="90"/>
      <c r="AA121" s="219"/>
      <c r="AB121" s="90"/>
      <c r="AC121" s="90"/>
      <c r="AD121" s="220"/>
      <c r="AE121" s="216"/>
      <c r="AF121" s="216"/>
      <c r="AG121" s="220"/>
      <c r="AH121" s="221"/>
      <c r="AI121" s="216"/>
      <c r="AJ121" s="216"/>
      <c r="AK121" s="216"/>
      <c r="AL121" s="90"/>
      <c r="AM121" s="90"/>
      <c r="AN121" s="90"/>
      <c r="AO121" s="90" t="s">
        <v>3701</v>
      </c>
      <c r="AP121" s="92"/>
    </row>
    <row r="122" ht="15.75" customHeight="1">
      <c r="A122" s="101" t="s">
        <v>3702</v>
      </c>
      <c r="B122" s="58" t="s">
        <v>3703</v>
      </c>
      <c r="C122" s="216"/>
      <c r="D122" s="215"/>
      <c r="E122" s="215"/>
      <c r="F122" s="90"/>
      <c r="G122" s="90"/>
      <c r="H122" s="216"/>
      <c r="I122" s="90"/>
      <c r="J122" s="215"/>
      <c r="K122" s="90"/>
      <c r="L122" s="90"/>
      <c r="M122" s="215"/>
      <c r="N122" s="215"/>
      <c r="O122" s="90"/>
      <c r="P122" s="220"/>
      <c r="Q122" s="90"/>
      <c r="R122" s="226"/>
      <c r="S122" s="90"/>
      <c r="T122" s="62"/>
      <c r="U122" s="253" t="s">
        <v>3704</v>
      </c>
      <c r="V122" s="218" t="s">
        <v>3247</v>
      </c>
      <c r="W122" s="218" t="s">
        <v>3041</v>
      </c>
      <c r="X122" s="91" t="s">
        <v>660</v>
      </c>
      <c r="Y122" s="99" t="s">
        <v>660</v>
      </c>
      <c r="Z122" s="90"/>
      <c r="AA122" s="219"/>
      <c r="AB122" s="90"/>
      <c r="AC122" s="90"/>
      <c r="AD122" s="220"/>
      <c r="AE122" s="216"/>
      <c r="AF122" s="216"/>
      <c r="AG122" s="220"/>
      <c r="AH122" s="221" t="s">
        <v>988</v>
      </c>
      <c r="AI122" s="216"/>
      <c r="AJ122" s="216"/>
      <c r="AK122" s="216"/>
      <c r="AL122" s="90"/>
      <c r="AM122" s="90" t="s">
        <v>1214</v>
      </c>
      <c r="AN122" s="90"/>
      <c r="AO122" s="91" t="s">
        <v>621</v>
      </c>
      <c r="AP122" s="92" t="s">
        <v>3705</v>
      </c>
    </row>
    <row r="123" ht="15.75" customHeight="1">
      <c r="A123" s="101" t="s">
        <v>3706</v>
      </c>
      <c r="B123" s="58" t="s">
        <v>3707</v>
      </c>
      <c r="C123" s="216" t="s">
        <v>3708</v>
      </c>
      <c r="D123" s="215"/>
      <c r="E123" s="215"/>
      <c r="F123" s="90"/>
      <c r="G123" s="90"/>
      <c r="H123" s="216"/>
      <c r="I123" s="90"/>
      <c r="J123" s="215"/>
      <c r="K123" s="90"/>
      <c r="L123" s="90" t="s">
        <v>3709</v>
      </c>
      <c r="M123" s="215"/>
      <c r="N123" s="215"/>
      <c r="O123" s="62" t="s">
        <v>564</v>
      </c>
      <c r="P123" s="220"/>
      <c r="Q123" s="100" t="s">
        <v>3070</v>
      </c>
      <c r="R123" s="101"/>
      <c r="S123" s="90"/>
      <c r="T123" s="62"/>
      <c r="U123" s="62" t="s">
        <v>3710</v>
      </c>
      <c r="V123" s="218" t="s">
        <v>3247</v>
      </c>
      <c r="W123" s="218" t="s">
        <v>3041</v>
      </c>
      <c r="X123" s="91" t="s">
        <v>660</v>
      </c>
      <c r="Y123" s="99" t="s">
        <v>660</v>
      </c>
      <c r="Z123" s="90"/>
      <c r="AA123" s="219"/>
      <c r="AB123" s="90"/>
      <c r="AC123" s="90"/>
      <c r="AD123" s="220"/>
      <c r="AE123" s="216"/>
      <c r="AF123" s="216"/>
      <c r="AG123" s="220"/>
      <c r="AH123" s="221"/>
      <c r="AI123" s="216"/>
      <c r="AJ123" s="216"/>
      <c r="AK123" s="216"/>
      <c r="AL123" s="90"/>
      <c r="AM123" s="90" t="s">
        <v>3474</v>
      </c>
      <c r="AN123" s="90"/>
      <c r="AO123" s="90"/>
      <c r="AP123" s="92" t="s">
        <v>3711</v>
      </c>
    </row>
    <row r="124" ht="15.75" customHeight="1">
      <c r="A124" s="101" t="s">
        <v>3712</v>
      </c>
      <c r="B124" s="223" t="s">
        <v>3713</v>
      </c>
      <c r="C124" s="250" t="s">
        <v>3714</v>
      </c>
      <c r="D124" s="215"/>
      <c r="E124" s="215"/>
      <c r="F124" s="90"/>
      <c r="G124" s="90"/>
      <c r="H124" s="216"/>
      <c r="I124" s="90"/>
      <c r="J124" s="215"/>
      <c r="K124" s="90"/>
      <c r="L124" s="90"/>
      <c r="M124" s="215"/>
      <c r="N124" s="215"/>
      <c r="O124" s="62" t="s">
        <v>564</v>
      </c>
      <c r="P124" s="220"/>
      <c r="Q124" s="100" t="s">
        <v>3070</v>
      </c>
      <c r="R124" s="101"/>
      <c r="S124" s="90"/>
      <c r="T124" s="62"/>
      <c r="U124" s="256" t="s">
        <v>3715</v>
      </c>
      <c r="V124" s="218" t="s">
        <v>3247</v>
      </c>
      <c r="W124" s="218" t="s">
        <v>3041</v>
      </c>
      <c r="X124" s="91" t="s">
        <v>515</v>
      </c>
      <c r="Y124" s="99" t="s">
        <v>515</v>
      </c>
      <c r="Z124" s="90"/>
      <c r="AA124" s="219"/>
      <c r="AB124" s="90"/>
      <c r="AC124" s="90"/>
      <c r="AD124" s="220"/>
      <c r="AE124" s="216"/>
      <c r="AF124" s="216"/>
      <c r="AG124" s="220"/>
      <c r="AH124" s="221"/>
      <c r="AI124" s="216"/>
      <c r="AJ124" s="216"/>
      <c r="AK124" s="216"/>
      <c r="AL124" s="90"/>
      <c r="AM124" s="90"/>
      <c r="AN124" s="90"/>
      <c r="AO124" s="90"/>
      <c r="AP124" s="92"/>
    </row>
    <row r="125" ht="15.75" customHeight="1">
      <c r="A125" s="101" t="s">
        <v>596</v>
      </c>
      <c r="B125" s="58" t="s">
        <v>3716</v>
      </c>
      <c r="C125" s="216" t="s">
        <v>3717</v>
      </c>
      <c r="D125" s="215"/>
      <c r="E125" s="215"/>
      <c r="F125" s="90"/>
      <c r="G125" s="90"/>
      <c r="H125" s="216"/>
      <c r="I125" s="90"/>
      <c r="J125" s="215"/>
      <c r="K125" s="90"/>
      <c r="L125" s="90"/>
      <c r="M125" s="215"/>
      <c r="N125" s="215"/>
      <c r="O125" s="62" t="s">
        <v>564</v>
      </c>
      <c r="P125" s="62" t="s">
        <v>3069</v>
      </c>
      <c r="Q125" s="100" t="s">
        <v>3070</v>
      </c>
      <c r="R125" s="101"/>
      <c r="S125" s="90"/>
      <c r="T125" s="62"/>
      <c r="U125" s="257" t="s">
        <v>3718</v>
      </c>
      <c r="V125" s="218" t="s">
        <v>3247</v>
      </c>
      <c r="W125" s="218" t="s">
        <v>3041</v>
      </c>
      <c r="X125" s="91" t="s">
        <v>660</v>
      </c>
      <c r="Y125" s="99" t="s">
        <v>660</v>
      </c>
      <c r="Z125" s="90"/>
      <c r="AA125" s="219"/>
      <c r="AB125" s="90"/>
      <c r="AC125" s="90"/>
      <c r="AD125" s="220"/>
      <c r="AE125" s="216"/>
      <c r="AF125" s="216"/>
      <c r="AG125" s="220"/>
      <c r="AH125" s="221"/>
      <c r="AI125" s="216"/>
      <c r="AJ125" s="216"/>
      <c r="AK125" s="216"/>
      <c r="AL125" s="90"/>
      <c r="AM125" s="90" t="s">
        <v>3296</v>
      </c>
      <c r="AN125" s="90"/>
      <c r="AO125" s="90"/>
      <c r="AP125" s="92"/>
    </row>
    <row r="126" ht="15.75" customHeight="1">
      <c r="A126" s="101" t="s">
        <v>652</v>
      </c>
      <c r="B126" s="62" t="s">
        <v>3719</v>
      </c>
      <c r="C126" s="216" t="s">
        <v>3720</v>
      </c>
      <c r="D126" s="215"/>
      <c r="E126" s="215"/>
      <c r="F126" s="90"/>
      <c r="G126" s="90"/>
      <c r="H126" s="216"/>
      <c r="I126" s="90"/>
      <c r="J126" s="215"/>
      <c r="K126" s="90"/>
      <c r="L126" s="90"/>
      <c r="M126" s="215"/>
      <c r="N126" s="215"/>
      <c r="O126" s="62" t="s">
        <v>564</v>
      </c>
      <c r="P126" s="62" t="s">
        <v>3282</v>
      </c>
      <c r="Q126" s="62" t="s">
        <v>3721</v>
      </c>
      <c r="R126" s="62" t="s">
        <v>3722</v>
      </c>
      <c r="S126" s="90"/>
      <c r="T126" s="62"/>
      <c r="U126" s="62" t="s">
        <v>3723</v>
      </c>
      <c r="V126" s="218" t="s">
        <v>3247</v>
      </c>
      <c r="W126" s="218" t="s">
        <v>3041</v>
      </c>
      <c r="X126" s="91" t="s">
        <v>660</v>
      </c>
      <c r="Y126" s="99" t="s">
        <v>660</v>
      </c>
      <c r="Z126" s="90"/>
      <c r="AA126" s="219"/>
      <c r="AB126" s="90"/>
      <c r="AC126" s="90"/>
      <c r="AD126" s="220"/>
      <c r="AE126" s="216"/>
      <c r="AF126" s="216"/>
      <c r="AG126" s="220"/>
      <c r="AH126" s="221"/>
      <c r="AI126" s="216"/>
      <c r="AJ126" s="216"/>
      <c r="AK126" s="216"/>
      <c r="AL126" s="90"/>
      <c r="AM126" s="90"/>
      <c r="AN126" s="90"/>
      <c r="AO126" s="90"/>
      <c r="AP126" s="92"/>
    </row>
    <row r="127" ht="15.75" customHeight="1">
      <c r="A127" s="101" t="s">
        <v>610</v>
      </c>
      <c r="B127" s="58" t="s">
        <v>3724</v>
      </c>
      <c r="C127" s="216" t="s">
        <v>3725</v>
      </c>
      <c r="D127" s="215"/>
      <c r="E127" s="215"/>
      <c r="F127" s="90"/>
      <c r="G127" s="90"/>
      <c r="H127" s="216"/>
      <c r="I127" s="90"/>
      <c r="J127" s="215"/>
      <c r="K127" s="90"/>
      <c r="L127" s="90"/>
      <c r="M127" s="215"/>
      <c r="N127" s="215"/>
      <c r="O127" s="62" t="s">
        <v>564</v>
      </c>
      <c r="P127" s="220"/>
      <c r="Q127" s="62" t="s">
        <v>610</v>
      </c>
      <c r="R127" s="62" t="s">
        <v>3726</v>
      </c>
      <c r="S127" s="90"/>
      <c r="T127" s="62"/>
      <c r="U127" s="239" t="s">
        <v>3727</v>
      </c>
      <c r="V127" s="218" t="s">
        <v>3247</v>
      </c>
      <c r="W127" s="218" t="s">
        <v>3041</v>
      </c>
      <c r="X127" s="91" t="s">
        <v>660</v>
      </c>
      <c r="Y127" s="99" t="s">
        <v>660</v>
      </c>
      <c r="Z127" s="90"/>
      <c r="AA127" s="219"/>
      <c r="AB127" s="90"/>
      <c r="AC127" s="90"/>
      <c r="AD127" s="220"/>
      <c r="AE127" s="216"/>
      <c r="AF127" s="216"/>
      <c r="AG127" s="220"/>
      <c r="AH127" s="221"/>
      <c r="AI127" s="216"/>
      <c r="AJ127" s="216"/>
      <c r="AK127" s="216"/>
      <c r="AL127" s="90"/>
      <c r="AM127" s="90"/>
      <c r="AN127" s="90"/>
      <c r="AO127" s="90"/>
      <c r="AP127" s="92"/>
    </row>
    <row r="128" ht="15.75" customHeight="1">
      <c r="A128" s="101" t="s">
        <v>1006</v>
      </c>
      <c r="B128" s="58" t="s">
        <v>3728</v>
      </c>
      <c r="C128" s="216" t="s">
        <v>3729</v>
      </c>
      <c r="D128" s="215"/>
      <c r="E128" s="215"/>
      <c r="F128" s="90"/>
      <c r="G128" s="90"/>
      <c r="H128" s="216"/>
      <c r="I128" s="90"/>
      <c r="J128" s="215"/>
      <c r="K128" s="90"/>
      <c r="L128" s="90"/>
      <c r="M128" s="215"/>
      <c r="N128" s="215"/>
      <c r="O128" s="62" t="s">
        <v>564</v>
      </c>
      <c r="P128" s="62" t="s">
        <v>3338</v>
      </c>
      <c r="Q128" s="100" t="s">
        <v>3070</v>
      </c>
      <c r="R128" s="101"/>
      <c r="S128" s="90"/>
      <c r="T128" s="62"/>
      <c r="U128" s="222" t="s">
        <v>3730</v>
      </c>
      <c r="V128" s="218" t="s">
        <v>3247</v>
      </c>
      <c r="W128" s="218" t="s">
        <v>3041</v>
      </c>
      <c r="X128" s="91" t="s">
        <v>660</v>
      </c>
      <c r="Y128" s="99" t="s">
        <v>660</v>
      </c>
      <c r="Z128" s="90"/>
      <c r="AA128" s="219"/>
      <c r="AB128" s="90"/>
      <c r="AC128" s="90"/>
      <c r="AD128" s="220"/>
      <c r="AE128" s="216"/>
      <c r="AF128" s="216"/>
      <c r="AG128" s="220"/>
      <c r="AH128" s="221"/>
      <c r="AI128" s="216"/>
      <c r="AJ128" s="216"/>
      <c r="AK128" s="216"/>
      <c r="AL128" s="90"/>
      <c r="AM128" s="90"/>
      <c r="AN128" s="90"/>
      <c r="AO128" s="90"/>
      <c r="AP128" s="92"/>
    </row>
    <row r="129" ht="15.75" customHeight="1">
      <c r="A129" s="101" t="s">
        <v>578</v>
      </c>
      <c r="B129" s="58" t="s">
        <v>3731</v>
      </c>
      <c r="C129" s="216" t="s">
        <v>3732</v>
      </c>
      <c r="D129" s="215"/>
      <c r="E129" s="215"/>
      <c r="F129" s="90"/>
      <c r="G129" s="90"/>
      <c r="H129" s="216"/>
      <c r="I129" s="90"/>
      <c r="J129" s="215"/>
      <c r="K129" s="90"/>
      <c r="L129" s="90"/>
      <c r="M129" s="215"/>
      <c r="N129" s="215"/>
      <c r="O129" s="62" t="s">
        <v>564</v>
      </c>
      <c r="P129" s="220"/>
      <c r="Q129" s="100" t="s">
        <v>3070</v>
      </c>
      <c r="R129" s="101"/>
      <c r="S129" s="90"/>
      <c r="T129" s="62"/>
      <c r="U129" s="241" t="s">
        <v>3733</v>
      </c>
      <c r="V129" s="218" t="s">
        <v>3247</v>
      </c>
      <c r="W129" s="218" t="s">
        <v>3041</v>
      </c>
      <c r="X129" s="91" t="s">
        <v>660</v>
      </c>
      <c r="Y129" s="99" t="s">
        <v>660</v>
      </c>
      <c r="Z129" s="90"/>
      <c r="AA129" s="219"/>
      <c r="AB129" s="90"/>
      <c r="AC129" s="90"/>
      <c r="AD129" s="220"/>
      <c r="AE129" s="216"/>
      <c r="AF129" s="216"/>
      <c r="AG129" s="220"/>
      <c r="AH129" s="221"/>
      <c r="AI129" s="216"/>
      <c r="AJ129" s="216"/>
      <c r="AK129" s="216"/>
      <c r="AL129" s="90"/>
      <c r="AM129" s="90"/>
      <c r="AN129" s="90"/>
      <c r="AO129" s="90"/>
      <c r="AP129" s="92"/>
    </row>
    <row r="130" ht="15.75" customHeight="1">
      <c r="A130" s="101" t="s">
        <v>714</v>
      </c>
      <c r="B130" s="58" t="s">
        <v>3734</v>
      </c>
      <c r="C130" s="216" t="s">
        <v>3735</v>
      </c>
      <c r="D130" s="215"/>
      <c r="E130" s="215"/>
      <c r="F130" s="90"/>
      <c r="G130" s="90"/>
      <c r="H130" s="216"/>
      <c r="I130" s="90"/>
      <c r="J130" s="215"/>
      <c r="K130" s="90"/>
      <c r="L130" s="90"/>
      <c r="M130" s="215"/>
      <c r="N130" s="215"/>
      <c r="O130" s="62" t="s">
        <v>564</v>
      </c>
      <c r="P130" s="220"/>
      <c r="Q130" s="100" t="s">
        <v>3070</v>
      </c>
      <c r="R130" s="101"/>
      <c r="S130" s="90"/>
      <c r="T130" s="62"/>
      <c r="U130" s="258"/>
      <c r="V130" s="218" t="s">
        <v>3247</v>
      </c>
      <c r="W130" s="218" t="s">
        <v>3041</v>
      </c>
      <c r="X130" s="91" t="s">
        <v>660</v>
      </c>
      <c r="Y130" s="99" t="s">
        <v>660</v>
      </c>
      <c r="Z130" s="90"/>
      <c r="AA130" s="219"/>
      <c r="AB130" s="90"/>
      <c r="AC130" s="90"/>
      <c r="AD130" s="220"/>
      <c r="AE130" s="216"/>
      <c r="AF130" s="216"/>
      <c r="AG130" s="220"/>
      <c r="AH130" s="221"/>
      <c r="AI130" s="216"/>
      <c r="AJ130" s="216"/>
      <c r="AK130" s="216"/>
      <c r="AL130" s="90"/>
      <c r="AM130" s="90" t="s">
        <v>3302</v>
      </c>
      <c r="AN130" s="90"/>
      <c r="AO130" s="90"/>
      <c r="AP130" s="92"/>
    </row>
    <row r="131" ht="15.75" customHeight="1">
      <c r="A131" s="101" t="s">
        <v>526</v>
      </c>
      <c r="B131" s="58" t="s">
        <v>3736</v>
      </c>
      <c r="C131" s="243" t="s">
        <v>3737</v>
      </c>
      <c r="D131" s="215"/>
      <c r="E131" s="215"/>
      <c r="F131" s="90"/>
      <c r="G131" s="90"/>
      <c r="H131" s="216"/>
      <c r="I131" s="90"/>
      <c r="J131" s="215"/>
      <c r="K131" s="90"/>
      <c r="L131" s="90"/>
      <c r="M131" s="215"/>
      <c r="N131" s="215"/>
      <c r="O131" s="62" t="s">
        <v>564</v>
      </c>
      <c r="P131" s="220"/>
      <c r="Q131" s="100" t="s">
        <v>3070</v>
      </c>
      <c r="R131" s="101"/>
      <c r="S131" s="90"/>
      <c r="T131" s="62"/>
      <c r="U131" s="230" t="s">
        <v>3738</v>
      </c>
      <c r="V131" s="218" t="s">
        <v>3247</v>
      </c>
      <c r="W131" s="218" t="s">
        <v>3041</v>
      </c>
      <c r="X131" s="91" t="s">
        <v>660</v>
      </c>
      <c r="Y131" s="99" t="s">
        <v>660</v>
      </c>
      <c r="Z131" s="90"/>
      <c r="AA131" s="219"/>
      <c r="AB131" s="90"/>
      <c r="AC131" s="90"/>
      <c r="AD131" s="220"/>
      <c r="AE131" s="216"/>
      <c r="AF131" s="216"/>
      <c r="AG131" s="220"/>
      <c r="AH131" s="221"/>
      <c r="AI131" s="216"/>
      <c r="AJ131" s="216"/>
      <c r="AK131" s="216"/>
      <c r="AL131" s="90"/>
      <c r="AM131" s="90"/>
      <c r="AN131" s="90"/>
      <c r="AO131" s="90"/>
      <c r="AP131" s="92"/>
    </row>
    <row r="132" ht="15.75" customHeight="1">
      <c r="A132" s="101" t="s">
        <v>511</v>
      </c>
      <c r="B132" s="58" t="s">
        <v>3739</v>
      </c>
      <c r="C132" s="216" t="s">
        <v>3740</v>
      </c>
      <c r="D132" s="215"/>
      <c r="E132" s="215"/>
      <c r="F132" s="90"/>
      <c r="G132" s="90"/>
      <c r="H132" s="216"/>
      <c r="I132" s="90"/>
      <c r="J132" s="215"/>
      <c r="K132" s="90"/>
      <c r="L132" s="90"/>
      <c r="M132" s="215"/>
      <c r="N132" s="215"/>
      <c r="O132" s="62" t="s">
        <v>564</v>
      </c>
      <c r="P132" s="220"/>
      <c r="Q132" s="100" t="s">
        <v>3070</v>
      </c>
      <c r="R132" s="101"/>
      <c r="S132" s="90"/>
      <c r="T132" s="62"/>
      <c r="U132" s="259" t="s">
        <v>3741</v>
      </c>
      <c r="V132" s="218" t="s">
        <v>3247</v>
      </c>
      <c r="W132" s="218" t="s">
        <v>3041</v>
      </c>
      <c r="X132" s="91" t="s">
        <v>660</v>
      </c>
      <c r="Y132" s="99" t="s">
        <v>660</v>
      </c>
      <c r="Z132" s="90"/>
      <c r="AA132" s="219"/>
      <c r="AB132" s="90"/>
      <c r="AC132" s="90"/>
      <c r="AD132" s="220"/>
      <c r="AE132" s="216"/>
      <c r="AF132" s="216"/>
      <c r="AG132" s="220"/>
      <c r="AH132" s="221"/>
      <c r="AI132" s="216"/>
      <c r="AJ132" s="216"/>
      <c r="AK132" s="216"/>
      <c r="AL132" s="90"/>
      <c r="AM132" s="90" t="s">
        <v>3742</v>
      </c>
      <c r="AN132" s="90"/>
      <c r="AO132" s="90"/>
      <c r="AP132" s="92"/>
    </row>
    <row r="133" ht="15.75" customHeight="1">
      <c r="A133" s="101" t="s">
        <v>467</v>
      </c>
      <c r="B133" s="58" t="s">
        <v>3743</v>
      </c>
      <c r="C133" s="216" t="s">
        <v>3744</v>
      </c>
      <c r="D133" s="215"/>
      <c r="E133" s="215"/>
      <c r="F133" s="90"/>
      <c r="G133" s="90"/>
      <c r="H133" s="216"/>
      <c r="I133" s="90"/>
      <c r="J133" s="215"/>
      <c r="K133" s="90"/>
      <c r="L133" s="90"/>
      <c r="M133" s="215"/>
      <c r="N133" s="215"/>
      <c r="O133" s="62" t="s">
        <v>564</v>
      </c>
      <c r="P133" s="62" t="s">
        <v>3133</v>
      </c>
      <c r="Q133" s="100" t="s">
        <v>3070</v>
      </c>
      <c r="R133" s="101"/>
      <c r="S133" s="90"/>
      <c r="T133" s="62"/>
      <c r="U133" s="241" t="s">
        <v>3745</v>
      </c>
      <c r="V133" s="218" t="s">
        <v>3247</v>
      </c>
      <c r="W133" s="218" t="s">
        <v>3041</v>
      </c>
      <c r="X133" s="96" t="s">
        <v>3746</v>
      </c>
      <c r="Y133" s="106" t="s">
        <v>3746</v>
      </c>
      <c r="Z133" s="90"/>
      <c r="AA133" s="219"/>
      <c r="AB133" s="90"/>
      <c r="AC133" s="90"/>
      <c r="AD133" s="220"/>
      <c r="AE133" s="216"/>
      <c r="AF133" s="216"/>
      <c r="AG133" s="220"/>
      <c r="AH133" s="221"/>
      <c r="AI133" s="216"/>
      <c r="AJ133" s="216"/>
      <c r="AK133" s="216"/>
      <c r="AL133" s="90"/>
      <c r="AM133" s="90"/>
      <c r="AN133" s="90"/>
      <c r="AO133" s="90"/>
      <c r="AP133" s="92"/>
    </row>
    <row r="134" ht="15.75" customHeight="1">
      <c r="A134" s="101" t="s">
        <v>469</v>
      </c>
      <c r="B134" s="58" t="s">
        <v>3747</v>
      </c>
      <c r="C134" s="216" t="s">
        <v>3748</v>
      </c>
      <c r="D134" s="215"/>
      <c r="E134" s="215"/>
      <c r="F134" s="90"/>
      <c r="G134" s="90"/>
      <c r="H134" s="216"/>
      <c r="I134" s="90"/>
      <c r="J134" s="215"/>
      <c r="K134" s="90"/>
      <c r="L134" s="90"/>
      <c r="M134" s="215"/>
      <c r="N134" s="215"/>
      <c r="O134" s="62" t="s">
        <v>564</v>
      </c>
      <c r="P134" s="220"/>
      <c r="Q134" s="62" t="s">
        <v>3622</v>
      </c>
      <c r="R134" s="62" t="s">
        <v>3749</v>
      </c>
      <c r="S134" s="90"/>
      <c r="T134" s="62"/>
      <c r="U134" s="62" t="s">
        <v>3750</v>
      </c>
      <c r="V134" s="218" t="s">
        <v>3247</v>
      </c>
      <c r="W134" s="218" t="s">
        <v>3041</v>
      </c>
      <c r="X134" s="96" t="s">
        <v>3751</v>
      </c>
      <c r="Y134" s="106" t="s">
        <v>3751</v>
      </c>
      <c r="Z134" s="90"/>
      <c r="AA134" s="219"/>
      <c r="AB134" s="90"/>
      <c r="AC134" s="90"/>
      <c r="AD134" s="220"/>
      <c r="AE134" s="216"/>
      <c r="AF134" s="216"/>
      <c r="AG134" s="220"/>
      <c r="AH134" s="221"/>
      <c r="AI134" s="216"/>
      <c r="AJ134" s="216"/>
      <c r="AK134" s="216"/>
      <c r="AL134" s="90"/>
      <c r="AM134" s="90"/>
      <c r="AN134" s="90"/>
      <c r="AO134" s="90"/>
      <c r="AP134" s="92"/>
    </row>
    <row r="135" ht="15.75" customHeight="1">
      <c r="A135" s="101" t="s">
        <v>471</v>
      </c>
      <c r="B135" s="58" t="s">
        <v>3752</v>
      </c>
      <c r="C135" s="243" t="s">
        <v>3753</v>
      </c>
      <c r="D135" s="215"/>
      <c r="E135" s="215"/>
      <c r="F135" s="90"/>
      <c r="G135" s="90"/>
      <c r="H135" s="216"/>
      <c r="I135" s="90"/>
      <c r="J135" s="215"/>
      <c r="K135" s="90"/>
      <c r="L135" s="90"/>
      <c r="M135" s="215"/>
      <c r="N135" s="215"/>
      <c r="O135" s="62" t="s">
        <v>564</v>
      </c>
      <c r="P135" s="220"/>
      <c r="Q135" s="100" t="s">
        <v>610</v>
      </c>
      <c r="R135" s="100" t="s">
        <v>3754</v>
      </c>
      <c r="S135" s="90"/>
      <c r="T135" s="62"/>
      <c r="U135" s="256" t="s">
        <v>3755</v>
      </c>
      <c r="V135" s="218" t="s">
        <v>3247</v>
      </c>
      <c r="W135" s="218" t="s">
        <v>3041</v>
      </c>
      <c r="X135" s="91" t="s">
        <v>3410</v>
      </c>
      <c r="Y135" s="99" t="s">
        <v>3410</v>
      </c>
      <c r="Z135" s="90"/>
      <c r="AA135" s="219"/>
      <c r="AB135" s="90"/>
      <c r="AC135" s="90"/>
      <c r="AD135" s="220"/>
      <c r="AE135" s="216"/>
      <c r="AF135" s="216"/>
      <c r="AG135" s="220"/>
      <c r="AH135" s="221"/>
      <c r="AI135" s="216"/>
      <c r="AJ135" s="216"/>
      <c r="AK135" s="216"/>
      <c r="AL135" s="90"/>
      <c r="AM135" s="90"/>
      <c r="AN135" s="90"/>
      <c r="AO135" s="90"/>
      <c r="AP135" s="92"/>
    </row>
    <row r="136" ht="15.75" customHeight="1">
      <c r="A136" s="101" t="s">
        <v>473</v>
      </c>
      <c r="B136" s="58" t="s">
        <v>3756</v>
      </c>
      <c r="C136" s="243" t="s">
        <v>3757</v>
      </c>
      <c r="D136" s="215"/>
      <c r="E136" s="215"/>
      <c r="F136" s="90"/>
      <c r="G136" s="90"/>
      <c r="H136" s="216"/>
      <c r="I136" s="90"/>
      <c r="J136" s="215"/>
      <c r="K136" s="90"/>
      <c r="L136" s="90"/>
      <c r="M136" s="215"/>
      <c r="N136" s="215"/>
      <c r="O136" s="62" t="s">
        <v>564</v>
      </c>
      <c r="P136" s="220"/>
      <c r="Q136" s="90"/>
      <c r="R136" s="226"/>
      <c r="S136" s="90"/>
      <c r="T136" s="62"/>
      <c r="U136" s="62" t="s">
        <v>3758</v>
      </c>
      <c r="V136" s="218" t="s">
        <v>3247</v>
      </c>
      <c r="W136" s="218" t="s">
        <v>3041</v>
      </c>
      <c r="X136" s="91" t="s">
        <v>660</v>
      </c>
      <c r="Y136" s="99" t="s">
        <v>660</v>
      </c>
      <c r="Z136" s="90"/>
      <c r="AA136" s="219"/>
      <c r="AB136" s="90"/>
      <c r="AC136" s="90"/>
      <c r="AD136" s="220"/>
      <c r="AE136" s="216"/>
      <c r="AF136" s="216"/>
      <c r="AG136" s="220"/>
      <c r="AH136" s="221"/>
      <c r="AI136" s="216"/>
      <c r="AJ136" s="216"/>
      <c r="AK136" s="216"/>
      <c r="AL136" s="90"/>
      <c r="AM136" s="90"/>
      <c r="AN136" s="90"/>
      <c r="AO136" s="90"/>
      <c r="AP136" s="92"/>
    </row>
    <row r="137" ht="15.75" customHeight="1">
      <c r="A137" s="101" t="s">
        <v>475</v>
      </c>
      <c r="B137" s="58" t="s">
        <v>3759</v>
      </c>
      <c r="C137" s="243" t="s">
        <v>3760</v>
      </c>
      <c r="D137" s="215"/>
      <c r="E137" s="215"/>
      <c r="F137" s="90"/>
      <c r="G137" s="90"/>
      <c r="H137" s="216"/>
      <c r="I137" s="90"/>
      <c r="J137" s="215"/>
      <c r="K137" s="90"/>
      <c r="L137" s="90"/>
      <c r="M137" s="215"/>
      <c r="N137" s="215"/>
      <c r="O137" s="62" t="s">
        <v>564</v>
      </c>
      <c r="P137" s="220"/>
      <c r="Q137" s="100" t="s">
        <v>3070</v>
      </c>
      <c r="R137" s="101"/>
      <c r="S137" s="90"/>
      <c r="T137" s="62"/>
      <c r="U137" s="241" t="s">
        <v>3761</v>
      </c>
      <c r="V137" s="218" t="s">
        <v>3247</v>
      </c>
      <c r="W137" s="218" t="s">
        <v>3041</v>
      </c>
      <c r="X137" s="96" t="s">
        <v>3751</v>
      </c>
      <c r="Y137" s="106" t="s">
        <v>3751</v>
      </c>
      <c r="Z137" s="90"/>
      <c r="AA137" s="219"/>
      <c r="AB137" s="90"/>
      <c r="AC137" s="90"/>
      <c r="AD137" s="220"/>
      <c r="AE137" s="216"/>
      <c r="AF137" s="216"/>
      <c r="AG137" s="220"/>
      <c r="AH137" s="221"/>
      <c r="AI137" s="216"/>
      <c r="AJ137" s="216"/>
      <c r="AK137" s="216"/>
      <c r="AL137" s="90"/>
      <c r="AM137" s="90"/>
      <c r="AN137" s="90"/>
      <c r="AO137" s="90"/>
      <c r="AP137" s="92"/>
    </row>
    <row r="138" ht="15.75" customHeight="1">
      <c r="A138" s="101" t="s">
        <v>477</v>
      </c>
      <c r="B138" s="58" t="s">
        <v>3762</v>
      </c>
      <c r="C138" s="216" t="s">
        <v>3763</v>
      </c>
      <c r="D138" s="215"/>
      <c r="E138" s="215"/>
      <c r="F138" s="90"/>
      <c r="G138" s="90"/>
      <c r="H138" s="216"/>
      <c r="I138" s="90"/>
      <c r="J138" s="215"/>
      <c r="K138" s="90"/>
      <c r="L138" s="90"/>
      <c r="M138" s="215"/>
      <c r="N138" s="215"/>
      <c r="O138" s="62" t="s">
        <v>564</v>
      </c>
      <c r="P138" s="62" t="s">
        <v>3133</v>
      </c>
      <c r="Q138" s="62" t="s">
        <v>596</v>
      </c>
      <c r="R138" s="62" t="s">
        <v>3764</v>
      </c>
      <c r="S138" s="90"/>
      <c r="T138" s="62"/>
      <c r="U138" s="62" t="s">
        <v>3765</v>
      </c>
      <c r="V138" s="218" t="s">
        <v>3247</v>
      </c>
      <c r="W138" s="218" t="s">
        <v>3041</v>
      </c>
      <c r="X138" s="91" t="s">
        <v>660</v>
      </c>
      <c r="Y138" s="99" t="s">
        <v>660</v>
      </c>
      <c r="Z138" s="90"/>
      <c r="AA138" s="219"/>
      <c r="AB138" s="90"/>
      <c r="AC138" s="90"/>
      <c r="AD138" s="220"/>
      <c r="AE138" s="216"/>
      <c r="AF138" s="216"/>
      <c r="AG138" s="220"/>
      <c r="AH138" s="221"/>
      <c r="AI138" s="216"/>
      <c r="AJ138" s="216"/>
      <c r="AK138" s="216"/>
      <c r="AL138" s="90"/>
      <c r="AM138" s="90"/>
      <c r="AN138" s="90"/>
      <c r="AO138" s="90"/>
      <c r="AP138" s="92"/>
    </row>
    <row r="139" ht="15.75" customHeight="1">
      <c r="A139" s="101" t="s">
        <v>1628</v>
      </c>
      <c r="B139" s="58" t="s">
        <v>3766</v>
      </c>
      <c r="C139" s="216"/>
      <c r="D139" s="215"/>
      <c r="E139" s="215"/>
      <c r="F139" s="90"/>
      <c r="G139" s="90"/>
      <c r="H139" s="216"/>
      <c r="I139" s="90"/>
      <c r="J139" s="215"/>
      <c r="K139" s="90"/>
      <c r="L139" s="90"/>
      <c r="M139" s="215"/>
      <c r="N139" s="215"/>
      <c r="O139" s="90"/>
      <c r="P139" s="220"/>
      <c r="Q139" s="90"/>
      <c r="R139" s="226"/>
      <c r="S139" s="90"/>
      <c r="T139" s="62"/>
      <c r="U139" s="107"/>
      <c r="V139" s="218" t="s">
        <v>3247</v>
      </c>
      <c r="W139" s="218" t="s">
        <v>3041</v>
      </c>
      <c r="X139" s="91" t="s">
        <v>660</v>
      </c>
      <c r="Y139" s="99" t="s">
        <v>660</v>
      </c>
      <c r="Z139" s="90"/>
      <c r="AA139" s="219"/>
      <c r="AB139" s="90"/>
      <c r="AC139" s="90"/>
      <c r="AD139" s="220"/>
      <c r="AE139" s="216"/>
      <c r="AF139" s="216"/>
      <c r="AG139" s="220"/>
      <c r="AH139" s="221"/>
      <c r="AI139" s="216"/>
      <c r="AJ139" s="216"/>
      <c r="AK139" s="216"/>
      <c r="AL139" s="90"/>
      <c r="AM139" s="90"/>
      <c r="AN139" s="90"/>
      <c r="AO139" s="91" t="s">
        <v>3767</v>
      </c>
      <c r="AP139" s="92"/>
    </row>
    <row r="140" ht="15.75" customHeight="1">
      <c r="A140" s="101" t="s">
        <v>3768</v>
      </c>
      <c r="B140" s="58" t="s">
        <v>3769</v>
      </c>
      <c r="C140" s="234" t="s">
        <v>3770</v>
      </c>
      <c r="D140" s="215"/>
      <c r="E140" s="215"/>
      <c r="F140" s="90"/>
      <c r="G140" s="90"/>
      <c r="H140" s="216"/>
      <c r="I140" s="90"/>
      <c r="J140" s="215"/>
      <c r="K140" s="90"/>
      <c r="L140" s="90"/>
      <c r="M140" s="215"/>
      <c r="N140" s="215"/>
      <c r="O140" s="62" t="s">
        <v>564</v>
      </c>
      <c r="P140" s="220"/>
      <c r="Q140" s="100" t="s">
        <v>3070</v>
      </c>
      <c r="R140" s="101"/>
      <c r="S140" s="90"/>
      <c r="T140" s="62"/>
      <c r="U140" s="107"/>
      <c r="V140" s="218" t="s">
        <v>3247</v>
      </c>
      <c r="W140" s="218" t="s">
        <v>3041</v>
      </c>
      <c r="X140" s="91" t="s">
        <v>660</v>
      </c>
      <c r="Y140" s="99" t="s">
        <v>660</v>
      </c>
      <c r="Z140" s="90"/>
      <c r="AA140" s="219"/>
      <c r="AB140" s="90"/>
      <c r="AC140" s="90"/>
      <c r="AD140" s="220"/>
      <c r="AE140" s="216"/>
      <c r="AF140" s="216"/>
      <c r="AG140" s="220"/>
      <c r="AH140" s="221"/>
      <c r="AI140" s="216"/>
      <c r="AJ140" s="216"/>
      <c r="AK140" s="216"/>
      <c r="AL140" s="90"/>
      <c r="AM140" s="90"/>
      <c r="AN140" s="90"/>
      <c r="AO140" s="90"/>
      <c r="AP140" s="92"/>
    </row>
    <row r="141" ht="15.75" customHeight="1">
      <c r="A141" s="101" t="s">
        <v>3771</v>
      </c>
      <c r="B141" s="58" t="s">
        <v>3772</v>
      </c>
      <c r="C141" s="234" t="s">
        <v>3773</v>
      </c>
      <c r="D141" s="215"/>
      <c r="E141" s="215"/>
      <c r="F141" s="90"/>
      <c r="G141" s="90"/>
      <c r="H141" s="216"/>
      <c r="I141" s="90"/>
      <c r="J141" s="215"/>
      <c r="K141" s="90"/>
      <c r="L141" s="90"/>
      <c r="M141" s="215"/>
      <c r="N141" s="215"/>
      <c r="O141" s="62" t="s">
        <v>564</v>
      </c>
      <c r="P141" s="220"/>
      <c r="Q141" s="100" t="s">
        <v>596</v>
      </c>
      <c r="R141" s="260" t="s">
        <v>3774</v>
      </c>
      <c r="S141" s="90"/>
      <c r="T141" s="62"/>
      <c r="U141" s="107"/>
      <c r="V141" s="218" t="s">
        <v>3247</v>
      </c>
      <c r="W141" s="218" t="s">
        <v>3041</v>
      </c>
      <c r="X141" s="91" t="s">
        <v>660</v>
      </c>
      <c r="Y141" s="99" t="s">
        <v>660</v>
      </c>
      <c r="Z141" s="90"/>
      <c r="AA141" s="219"/>
      <c r="AB141" s="90"/>
      <c r="AC141" s="90"/>
      <c r="AD141" s="220"/>
      <c r="AE141" s="216"/>
      <c r="AF141" s="216"/>
      <c r="AG141" s="220"/>
      <c r="AH141" s="221"/>
      <c r="AI141" s="216"/>
      <c r="AJ141" s="216"/>
      <c r="AK141" s="216"/>
      <c r="AL141" s="90"/>
      <c r="AM141" s="90"/>
      <c r="AN141" s="90"/>
      <c r="AO141" s="90"/>
      <c r="AP141" s="92"/>
    </row>
    <row r="142" ht="15.75" customHeight="1">
      <c r="A142" s="101" t="s">
        <v>3775</v>
      </c>
      <c r="B142" s="58" t="s">
        <v>3776</v>
      </c>
      <c r="C142" s="216" t="s">
        <v>3777</v>
      </c>
      <c r="D142" s="215"/>
      <c r="E142" s="215"/>
      <c r="F142" s="90"/>
      <c r="G142" s="90"/>
      <c r="H142" s="216"/>
      <c r="I142" s="90"/>
      <c r="J142" s="215"/>
      <c r="K142" s="90"/>
      <c r="L142" s="90"/>
      <c r="M142" s="215"/>
      <c r="N142" s="215"/>
      <c r="O142" s="90"/>
      <c r="P142" s="220"/>
      <c r="Q142" s="90"/>
      <c r="R142" s="226"/>
      <c r="S142" s="90"/>
      <c r="T142" s="62"/>
      <c r="U142" s="107"/>
      <c r="V142" s="218" t="s">
        <v>3247</v>
      </c>
      <c r="W142" s="218" t="s">
        <v>3041</v>
      </c>
      <c r="X142" s="91" t="s">
        <v>660</v>
      </c>
      <c r="Y142" s="99" t="s">
        <v>660</v>
      </c>
      <c r="Z142" s="90"/>
      <c r="AA142" s="219"/>
      <c r="AB142" s="90"/>
      <c r="AC142" s="90"/>
      <c r="AD142" s="220"/>
      <c r="AE142" s="216"/>
      <c r="AF142" s="216"/>
      <c r="AG142" s="220"/>
      <c r="AH142" s="221"/>
      <c r="AI142" s="216"/>
      <c r="AJ142" s="216"/>
      <c r="AK142" s="216"/>
      <c r="AL142" s="90"/>
      <c r="AM142" s="90"/>
      <c r="AN142" s="90"/>
      <c r="AO142" s="90"/>
      <c r="AP142" s="92"/>
    </row>
    <row r="143" ht="15.75" customHeight="1">
      <c r="A143" s="100" t="s">
        <v>952</v>
      </c>
      <c r="B143" s="149" t="s">
        <v>3778</v>
      </c>
      <c r="C143" s="261" t="s">
        <v>3779</v>
      </c>
      <c r="D143" s="135"/>
      <c r="E143" s="135"/>
      <c r="F143" s="91"/>
      <c r="G143" s="91"/>
      <c r="H143" s="216"/>
      <c r="I143" s="90"/>
      <c r="J143" s="135"/>
      <c r="K143" s="90"/>
      <c r="L143" s="90"/>
      <c r="M143" s="135"/>
      <c r="N143" s="135"/>
      <c r="O143" s="62" t="s">
        <v>564</v>
      </c>
      <c r="P143" s="219"/>
      <c r="Q143" s="100" t="s">
        <v>3070</v>
      </c>
      <c r="R143" s="101"/>
      <c r="S143" s="90"/>
      <c r="T143" s="62"/>
      <c r="U143" s="107"/>
      <c r="V143" s="218" t="s">
        <v>3247</v>
      </c>
      <c r="W143" s="218" t="s">
        <v>3041</v>
      </c>
      <c r="X143" s="91" t="s">
        <v>3780</v>
      </c>
      <c r="Y143" s="99" t="s">
        <v>3780</v>
      </c>
      <c r="Z143" s="90"/>
      <c r="AA143" s="219"/>
      <c r="AB143" s="90"/>
      <c r="AC143" s="90"/>
      <c r="AD143" s="220"/>
      <c r="AE143" s="216"/>
      <c r="AF143" s="216"/>
      <c r="AG143" s="220"/>
      <c r="AH143" s="221"/>
      <c r="AI143" s="216"/>
      <c r="AJ143" s="216"/>
      <c r="AK143" s="216"/>
      <c r="AL143" s="90"/>
      <c r="AM143" s="90"/>
      <c r="AN143" s="90"/>
      <c r="AO143" s="90"/>
      <c r="AP143" s="92"/>
    </row>
    <row r="144" ht="15.75" customHeight="1">
      <c r="A144" s="100" t="s">
        <v>2059</v>
      </c>
      <c r="B144" s="149" t="s">
        <v>3781</v>
      </c>
      <c r="C144" s="262" t="str">
        <f>HYPERLINK("https://childmind.org/symptomchecker/","https://childmind.org/symptomchecker/")</f>
        <v>https://childmind.org/symptomchecker/</v>
      </c>
      <c r="D144" s="263"/>
      <c r="E144" s="263"/>
      <c r="F144" s="264"/>
      <c r="G144" s="264"/>
      <c r="H144" s="216"/>
      <c r="I144" s="90"/>
      <c r="J144" s="263"/>
      <c r="K144" s="90"/>
      <c r="L144" s="90"/>
      <c r="M144" s="263"/>
      <c r="N144" s="263"/>
      <c r="O144" s="144" t="s">
        <v>564</v>
      </c>
      <c r="P144" s="265"/>
      <c r="Q144" s="90"/>
      <c r="R144" s="226"/>
      <c r="S144" s="90" t="s">
        <v>596</v>
      </c>
      <c r="T144" s="62"/>
      <c r="U144" s="58" t="s">
        <v>3782</v>
      </c>
      <c r="V144" s="218" t="s">
        <v>3247</v>
      </c>
      <c r="W144" s="218" t="s">
        <v>3041</v>
      </c>
      <c r="X144" s="91" t="s">
        <v>515</v>
      </c>
      <c r="Y144" s="99" t="s">
        <v>515</v>
      </c>
      <c r="Z144" s="90"/>
      <c r="AA144" s="219"/>
      <c r="AB144" s="90"/>
      <c r="AC144" s="90"/>
      <c r="AD144" s="220"/>
      <c r="AE144" s="216"/>
      <c r="AF144" s="216"/>
      <c r="AG144" s="220"/>
      <c r="AH144" s="221"/>
      <c r="AI144" s="216"/>
      <c r="AJ144" s="216"/>
      <c r="AK144" s="216"/>
      <c r="AL144" s="90"/>
      <c r="AM144" s="91" t="s">
        <v>610</v>
      </c>
      <c r="AN144" s="90"/>
      <c r="AO144" s="90"/>
      <c r="AP144" s="92"/>
    </row>
    <row r="145" ht="15.75" customHeight="1">
      <c r="A145" s="100" t="s">
        <v>576</v>
      </c>
      <c r="B145" s="62" t="s">
        <v>3783</v>
      </c>
      <c r="C145" s="261" t="s">
        <v>3784</v>
      </c>
      <c r="D145" s="215"/>
      <c r="E145" s="215"/>
      <c r="F145" s="90"/>
      <c r="G145" s="90"/>
      <c r="H145" s="216"/>
      <c r="I145" s="90"/>
      <c r="J145" s="215"/>
      <c r="K145" s="90"/>
      <c r="L145" s="90"/>
      <c r="M145" s="215"/>
      <c r="N145" s="215"/>
      <c r="O145" s="62" t="s">
        <v>564</v>
      </c>
      <c r="P145" s="220"/>
      <c r="Q145" s="62" t="s">
        <v>596</v>
      </c>
      <c r="R145" s="62" t="s">
        <v>3785</v>
      </c>
      <c r="S145" s="90"/>
      <c r="T145" s="62"/>
      <c r="U145" s="266" t="s">
        <v>3786</v>
      </c>
      <c r="V145" s="218" t="s">
        <v>3247</v>
      </c>
      <c r="W145" s="218" t="s">
        <v>3041</v>
      </c>
      <c r="X145" s="91"/>
      <c r="Y145" s="99"/>
      <c r="Z145" s="90"/>
      <c r="AA145" s="219"/>
      <c r="AB145" s="90"/>
      <c r="AC145" s="90"/>
      <c r="AD145" s="220"/>
      <c r="AE145" s="216"/>
      <c r="AF145" s="216"/>
      <c r="AG145" s="220"/>
      <c r="AH145" s="221"/>
      <c r="AI145" s="216"/>
      <c r="AJ145" s="216"/>
      <c r="AK145" s="216"/>
      <c r="AL145" s="90"/>
      <c r="AM145" s="91" t="s">
        <v>3787</v>
      </c>
      <c r="AN145" s="90"/>
      <c r="AO145" s="90"/>
      <c r="AP145" s="92"/>
    </row>
    <row r="146" ht="15.75" customHeight="1">
      <c r="A146" s="100" t="s">
        <v>3788</v>
      </c>
      <c r="B146" s="62" t="s">
        <v>3789</v>
      </c>
      <c r="C146" s="261" t="s">
        <v>3790</v>
      </c>
      <c r="D146" s="215"/>
      <c r="E146" s="215"/>
      <c r="F146" s="90"/>
      <c r="G146" s="90"/>
      <c r="H146" s="216"/>
      <c r="I146" s="90"/>
      <c r="J146" s="215"/>
      <c r="K146" s="90"/>
      <c r="L146" s="90"/>
      <c r="M146" s="215"/>
      <c r="N146" s="215"/>
      <c r="O146" s="62" t="s">
        <v>564</v>
      </c>
      <c r="P146" s="220"/>
      <c r="Q146" s="62" t="s">
        <v>610</v>
      </c>
      <c r="R146" s="62" t="s">
        <v>3791</v>
      </c>
      <c r="S146" s="90"/>
      <c r="T146" s="62"/>
      <c r="U146" s="227" t="s">
        <v>3792</v>
      </c>
      <c r="V146" s="218" t="s">
        <v>3247</v>
      </c>
      <c r="W146" s="218" t="s">
        <v>3041</v>
      </c>
      <c r="X146" s="90"/>
      <c r="Y146" s="267"/>
      <c r="Z146" s="90"/>
      <c r="AA146" s="220"/>
      <c r="AB146" s="90"/>
      <c r="AC146" s="90"/>
      <c r="AD146" s="220"/>
      <c r="AE146" s="216"/>
      <c r="AF146" s="216"/>
      <c r="AG146" s="220"/>
      <c r="AH146" s="221"/>
      <c r="AI146" s="216"/>
      <c r="AJ146" s="216"/>
      <c r="AK146" s="216"/>
      <c r="AL146" s="90"/>
      <c r="AM146" s="91" t="s">
        <v>778</v>
      </c>
      <c r="AN146" s="90"/>
      <c r="AO146" s="90"/>
      <c r="AP146" s="92"/>
    </row>
    <row r="147" ht="15.75" customHeight="1">
      <c r="A147" s="100" t="s">
        <v>641</v>
      </c>
      <c r="B147" s="62" t="s">
        <v>3793</v>
      </c>
      <c r="C147" s="261" t="s">
        <v>3794</v>
      </c>
      <c r="D147" s="215"/>
      <c r="E147" s="215"/>
      <c r="F147" s="90"/>
      <c r="G147" s="90"/>
      <c r="H147" s="216"/>
      <c r="I147" s="90"/>
      <c r="J147" s="215"/>
      <c r="K147" s="90"/>
      <c r="L147" s="90"/>
      <c r="M147" s="215"/>
      <c r="N147" s="215"/>
      <c r="O147" s="62" t="s">
        <v>564</v>
      </c>
      <c r="P147" s="220"/>
      <c r="Q147" s="150" t="s">
        <v>3795</v>
      </c>
      <c r="R147" s="101"/>
      <c r="S147" s="90"/>
      <c r="T147" s="62"/>
      <c r="U147" s="96" t="s">
        <v>3796</v>
      </c>
      <c r="V147" s="218" t="s">
        <v>3247</v>
      </c>
      <c r="W147" s="218" t="s">
        <v>3041</v>
      </c>
      <c r="X147" s="90"/>
      <c r="Y147" s="267"/>
      <c r="Z147" s="90"/>
      <c r="AA147" s="220"/>
      <c r="AB147" s="90"/>
      <c r="AC147" s="90"/>
      <c r="AD147" s="220"/>
      <c r="AE147" s="216"/>
      <c r="AF147" s="216"/>
      <c r="AG147" s="220"/>
      <c r="AH147" s="221"/>
      <c r="AI147" s="216"/>
      <c r="AJ147" s="216"/>
      <c r="AK147" s="216"/>
      <c r="AL147" s="90"/>
      <c r="AM147" s="91" t="s">
        <v>778</v>
      </c>
      <c r="AN147" s="90"/>
      <c r="AO147" s="90"/>
      <c r="AP147" s="92"/>
    </row>
    <row r="148" ht="15.75" customHeight="1">
      <c r="A148" s="100" t="s">
        <v>625</v>
      </c>
      <c r="B148" s="62" t="s">
        <v>3797</v>
      </c>
      <c r="C148" s="216"/>
      <c r="D148" s="215"/>
      <c r="E148" s="215"/>
      <c r="F148" s="90"/>
      <c r="G148" s="90"/>
      <c r="H148" s="216"/>
      <c r="I148" s="90"/>
      <c r="J148" s="215"/>
      <c r="K148" s="90"/>
      <c r="L148" s="90"/>
      <c r="M148" s="215"/>
      <c r="N148" s="215"/>
      <c r="O148" s="90"/>
      <c r="P148" s="220"/>
      <c r="Q148" s="90"/>
      <c r="R148" s="226"/>
      <c r="S148" s="90"/>
      <c r="T148" s="62"/>
      <c r="U148" s="107"/>
      <c r="V148" s="218"/>
      <c r="W148" s="218"/>
      <c r="X148" s="90"/>
      <c r="Y148" s="267"/>
      <c r="Z148" s="90"/>
      <c r="AA148" s="220"/>
      <c r="AB148" s="90"/>
      <c r="AC148" s="90"/>
      <c r="AD148" s="220"/>
      <c r="AE148" s="216"/>
      <c r="AF148" s="216"/>
      <c r="AG148" s="220"/>
      <c r="AH148" s="221"/>
      <c r="AI148" s="216"/>
      <c r="AJ148" s="216"/>
      <c r="AK148" s="216"/>
      <c r="AL148" s="90"/>
      <c r="AM148" s="90"/>
      <c r="AN148" s="90"/>
      <c r="AO148" s="90"/>
      <c r="AP148" s="92"/>
    </row>
    <row r="149" ht="15.75" customHeight="1">
      <c r="A149" s="268">
        <v>1600.0</v>
      </c>
      <c r="B149" s="62" t="s">
        <v>3798</v>
      </c>
      <c r="C149" s="216"/>
      <c r="D149" s="215"/>
      <c r="E149" s="215"/>
      <c r="F149" s="90"/>
      <c r="G149" s="90"/>
      <c r="H149" s="216"/>
      <c r="I149" s="90"/>
      <c r="J149" s="215"/>
      <c r="K149" s="90"/>
      <c r="L149" s="90"/>
      <c r="M149" s="215"/>
      <c r="N149" s="215"/>
      <c r="O149" s="90"/>
      <c r="P149" s="220"/>
      <c r="Q149" s="90"/>
      <c r="R149" s="226"/>
      <c r="S149" s="90"/>
      <c r="T149" s="62"/>
      <c r="U149" s="107"/>
      <c r="V149" s="218"/>
      <c r="W149" s="218"/>
      <c r="X149" s="90"/>
      <c r="Y149" s="267"/>
      <c r="Z149" s="90"/>
      <c r="AA149" s="220"/>
      <c r="AB149" s="90"/>
      <c r="AC149" s="90"/>
      <c r="AD149" s="220"/>
      <c r="AE149" s="216"/>
      <c r="AF149" s="216"/>
      <c r="AG149" s="220"/>
      <c r="AH149" s="221"/>
      <c r="AI149" s="216"/>
      <c r="AJ149" s="216"/>
      <c r="AK149" s="216"/>
      <c r="AL149" s="90"/>
      <c r="AM149" s="90"/>
      <c r="AN149" s="90"/>
      <c r="AO149" s="90"/>
      <c r="AP149" s="92"/>
    </row>
    <row r="150" ht="15.75" customHeight="1">
      <c r="A150" s="100" t="s">
        <v>3799</v>
      </c>
      <c r="B150" s="62" t="s">
        <v>3800</v>
      </c>
      <c r="C150" s="216"/>
      <c r="D150" s="215"/>
      <c r="E150" s="215"/>
      <c r="F150" s="90"/>
      <c r="G150" s="90"/>
      <c r="H150" s="216"/>
      <c r="I150" s="90"/>
      <c r="J150" s="215"/>
      <c r="K150" s="90"/>
      <c r="L150" s="90"/>
      <c r="M150" s="215"/>
      <c r="N150" s="215"/>
      <c r="O150" s="90"/>
      <c r="P150" s="220"/>
      <c r="Q150" s="90"/>
      <c r="R150" s="226"/>
      <c r="S150" s="90"/>
      <c r="T150" s="62"/>
      <c r="U150" s="107"/>
      <c r="V150" s="218"/>
      <c r="W150" s="218"/>
      <c r="X150" s="90"/>
      <c r="Y150" s="267"/>
      <c r="Z150" s="90"/>
      <c r="AA150" s="220"/>
      <c r="AB150" s="90"/>
      <c r="AC150" s="90"/>
      <c r="AD150" s="220"/>
      <c r="AE150" s="216"/>
      <c r="AF150" s="216"/>
      <c r="AG150" s="220"/>
      <c r="AH150" s="221"/>
      <c r="AI150" s="216"/>
      <c r="AJ150" s="216"/>
      <c r="AK150" s="216"/>
      <c r="AL150" s="90"/>
      <c r="AM150" s="90"/>
      <c r="AN150" s="90"/>
      <c r="AO150" s="90"/>
      <c r="AP150" s="92"/>
    </row>
    <row r="151" ht="15.75" customHeight="1">
      <c r="A151" s="100"/>
      <c r="B151" s="62"/>
      <c r="C151" s="216"/>
      <c r="D151" s="215"/>
      <c r="E151" s="215"/>
      <c r="F151" s="90"/>
      <c r="G151" s="90"/>
      <c r="H151" s="216"/>
      <c r="I151" s="90"/>
      <c r="J151" s="215"/>
      <c r="K151" s="90"/>
      <c r="L151" s="90"/>
      <c r="M151" s="215"/>
      <c r="N151" s="215"/>
      <c r="O151" s="90"/>
      <c r="P151" s="220"/>
      <c r="Q151" s="90"/>
      <c r="R151" s="226"/>
      <c r="S151" s="90"/>
      <c r="T151" s="62"/>
      <c r="U151" s="107"/>
      <c r="V151" s="218"/>
      <c r="W151" s="218"/>
      <c r="X151" s="90"/>
      <c r="Y151" s="267"/>
      <c r="Z151" s="90"/>
      <c r="AA151" s="220"/>
      <c r="AB151" s="90"/>
      <c r="AC151" s="90"/>
      <c r="AD151" s="220"/>
      <c r="AE151" s="216"/>
      <c r="AF151" s="216"/>
      <c r="AG151" s="220"/>
      <c r="AH151" s="221"/>
      <c r="AI151" s="216"/>
      <c r="AJ151" s="216"/>
      <c r="AK151" s="216"/>
      <c r="AL151" s="90"/>
      <c r="AM151" s="90"/>
      <c r="AN151" s="90"/>
      <c r="AO151" s="90"/>
      <c r="AP151" s="92"/>
    </row>
    <row r="152" ht="15.75" customHeight="1">
      <c r="A152" s="100" t="s">
        <v>616</v>
      </c>
      <c r="B152" s="62" t="s">
        <v>3801</v>
      </c>
      <c r="C152" s="216"/>
      <c r="D152" s="215"/>
      <c r="E152" s="215"/>
      <c r="F152" s="90"/>
      <c r="G152" s="90"/>
      <c r="H152" s="216"/>
      <c r="I152" s="90"/>
      <c r="J152" s="215"/>
      <c r="K152" s="90"/>
      <c r="L152" s="90"/>
      <c r="M152" s="215"/>
      <c r="N152" s="215"/>
      <c r="O152" s="90"/>
      <c r="P152" s="220"/>
      <c r="Q152" s="62" t="s">
        <v>596</v>
      </c>
      <c r="R152" s="62" t="s">
        <v>3802</v>
      </c>
      <c r="S152" s="90"/>
      <c r="T152" s="62"/>
      <c r="U152" s="107"/>
      <c r="V152" s="218" t="s">
        <v>3247</v>
      </c>
      <c r="W152" s="218" t="s">
        <v>3041</v>
      </c>
      <c r="X152" s="90"/>
      <c r="Y152" s="267"/>
      <c r="Z152" s="90"/>
      <c r="AA152" s="220"/>
      <c r="AB152" s="90"/>
      <c r="AC152" s="90"/>
      <c r="AD152" s="220"/>
      <c r="AE152" s="216"/>
      <c r="AF152" s="216"/>
      <c r="AG152" s="220"/>
      <c r="AH152" s="221"/>
      <c r="AI152" s="216"/>
      <c r="AJ152" s="216"/>
      <c r="AK152" s="216"/>
      <c r="AL152" s="90"/>
      <c r="AM152" s="90"/>
      <c r="AN152" s="90"/>
      <c r="AO152" s="90"/>
      <c r="AP152" s="92"/>
    </row>
    <row r="153" ht="15.75" customHeight="1">
      <c r="A153" s="8">
        <v>4.0</v>
      </c>
      <c r="B153" s="269" t="s">
        <v>3803</v>
      </c>
      <c r="C153" s="270" t="s">
        <v>3524</v>
      </c>
      <c r="D153" s="271">
        <v>1.0</v>
      </c>
      <c r="E153" s="271"/>
      <c r="F153" s="272" t="s">
        <v>3804</v>
      </c>
      <c r="G153" s="272"/>
      <c r="H153" s="270" t="str">
        <f>HYPERLINK("https://github.com/researchkit/researchkit","Github")</f>
        <v>Github</v>
      </c>
      <c r="I153" s="272"/>
      <c r="J153" s="271"/>
      <c r="K153" s="272"/>
      <c r="L153" s="272"/>
      <c r="M153" s="271"/>
      <c r="N153" s="271"/>
      <c r="O153" s="273">
        <v>0.0</v>
      </c>
      <c r="P153" s="274"/>
      <c r="Q153" s="272" t="s">
        <v>3805</v>
      </c>
      <c r="R153" s="275"/>
      <c r="S153" s="276">
        <v>43357.0</v>
      </c>
      <c r="T153" s="1"/>
      <c r="U153" s="2" t="s">
        <v>3806</v>
      </c>
      <c r="V153" s="277">
        <v>43601.0</v>
      </c>
      <c r="W153" s="218" t="s">
        <v>3041</v>
      </c>
      <c r="X153" s="278"/>
      <c r="Y153" s="279"/>
      <c r="Z153" s="280"/>
      <c r="AA153" s="274"/>
      <c r="AB153" s="280">
        <v>1.0</v>
      </c>
      <c r="AC153" s="281"/>
      <c r="AD153" s="282"/>
      <c r="AE153" s="283"/>
      <c r="AF153" s="283"/>
      <c r="AG153" s="284"/>
      <c r="AH153" s="285"/>
      <c r="AI153" s="270" t="str">
        <f>HYPERLINK("http://researchkit.org/docs/docs/Overview/GuideOverview.html","Yes")</f>
        <v>Yes</v>
      </c>
      <c r="AJ153" s="283"/>
      <c r="AK153" s="283"/>
      <c r="AL153" s="280"/>
      <c r="AM153" s="278">
        <v>170.0</v>
      </c>
      <c r="AN153" s="272"/>
      <c r="AO153" s="280"/>
      <c r="AP153" s="37"/>
    </row>
    <row r="154" ht="15.75" customHeight="1">
      <c r="A154" s="8">
        <v>36.0</v>
      </c>
      <c r="B154" s="269" t="s">
        <v>3807</v>
      </c>
      <c r="C154" s="270" t="s">
        <v>3808</v>
      </c>
      <c r="D154" s="286">
        <v>1.0</v>
      </c>
      <c r="E154" s="286"/>
      <c r="F154" s="272"/>
      <c r="G154" s="272"/>
      <c r="H154" s="283"/>
      <c r="I154" s="272"/>
      <c r="J154" s="286"/>
      <c r="K154" s="272"/>
      <c r="L154" s="272"/>
      <c r="M154" s="286"/>
      <c r="N154" s="286"/>
      <c r="O154" s="273">
        <v>0.0</v>
      </c>
      <c r="P154" s="274"/>
      <c r="Q154" s="272" t="s">
        <v>3805</v>
      </c>
      <c r="R154" s="275"/>
      <c r="S154" s="276">
        <v>43583.0</v>
      </c>
      <c r="T154" s="1"/>
      <c r="U154" s="1" t="s">
        <v>3809</v>
      </c>
      <c r="V154" s="277">
        <v>43586.0</v>
      </c>
      <c r="W154" s="218" t="s">
        <v>3041</v>
      </c>
      <c r="X154" s="278"/>
      <c r="Y154" s="279"/>
      <c r="Z154" s="287"/>
      <c r="AA154" s="274"/>
      <c r="AB154" s="287">
        <v>43832.0</v>
      </c>
      <c r="AC154" s="288" t="s">
        <v>3810</v>
      </c>
      <c r="AD154" s="289"/>
      <c r="AE154" s="270" t="str">
        <f>HYPERLINK("https://pielsurvey.org/faqs/","The PIEL Survey app has a number of layers of protection of confidentiality. While the data is on the mobile device, the user controls security using normal device security measures for that device. There is no server used for data storage. Email transmis"&amp;"sion using normal secure methods (SSL or TLS) also provides a high level of security that users usually regard as acceptable.")</f>
        <v>The PIEL Survey app has a number of layers of protection of confidentiality. While the data is on the mobile device, the user controls security using normal device security measures for that device. There is no server used for data storage. Email transmission using normal secure methods (SSL or TLS) also provides a high level of security that users usually regard as acceptable.</v>
      </c>
      <c r="AF154" s="270"/>
      <c r="AG154" s="290"/>
      <c r="AH154" s="285"/>
      <c r="AI154" s="283"/>
      <c r="AJ154" s="283"/>
      <c r="AK154" s="283"/>
      <c r="AL154" s="280"/>
      <c r="AM154" s="278">
        <v>171.0</v>
      </c>
      <c r="AN154" s="272" t="s">
        <v>3811</v>
      </c>
      <c r="AO154" s="280"/>
      <c r="AP154" s="37"/>
    </row>
    <row r="155" ht="15.75" customHeight="1">
      <c r="A155" s="8">
        <v>9.0</v>
      </c>
      <c r="B155" s="269" t="s">
        <v>3812</v>
      </c>
      <c r="C155" s="270" t="s">
        <v>3813</v>
      </c>
      <c r="D155" s="286">
        <v>1.0</v>
      </c>
      <c r="E155" s="286"/>
      <c r="F155" s="272" t="s">
        <v>3814</v>
      </c>
      <c r="G155" s="272"/>
      <c r="H155" s="283"/>
      <c r="I155" s="272"/>
      <c r="J155" s="286"/>
      <c r="K155" s="272"/>
      <c r="L155" s="272"/>
      <c r="M155" s="286"/>
      <c r="N155" s="286"/>
      <c r="O155" s="273">
        <v>0.0</v>
      </c>
      <c r="P155" s="274"/>
      <c r="Q155" s="272" t="s">
        <v>3815</v>
      </c>
      <c r="R155" s="275"/>
      <c r="S155" s="291"/>
      <c r="T155" s="1"/>
      <c r="U155" s="2" t="s">
        <v>3816</v>
      </c>
      <c r="V155" s="277">
        <v>43601.0</v>
      </c>
      <c r="W155" s="218" t="s">
        <v>3041</v>
      </c>
      <c r="X155" s="278"/>
      <c r="Y155" s="279"/>
      <c r="Z155" s="280"/>
      <c r="AA155" s="274"/>
      <c r="AB155" s="280">
        <v>2.0</v>
      </c>
      <c r="AC155" s="288" t="s">
        <v>3817</v>
      </c>
      <c r="AD155" s="289"/>
      <c r="AE155" s="270" t="str">
        <f>HYPERLINK("https://www.castoredc.com/security-statement/","We guarantee the highest levels of security for your stored data. In addition, we make sure your data storage is compliant with all relevant regulations, such as ICH-GCP, GDPR, HIPAA, FDA 21 CFR Part 11, ISO 27001, and ISO 9001")</f>
        <v>We guarantee the highest levels of security for your stored data. In addition, we make sure your data storage is compliant with all relevant regulations, such as ICH-GCP, GDPR, HIPAA, FDA 21 CFR Part 11, ISO 27001, and ISO 9001</v>
      </c>
      <c r="AF155" s="270"/>
      <c r="AG155" s="284"/>
      <c r="AH155" s="285"/>
      <c r="AI155" s="283"/>
      <c r="AJ155" s="283"/>
      <c r="AK155" s="283"/>
      <c r="AL155" s="280"/>
      <c r="AM155" s="278">
        <v>172.0</v>
      </c>
      <c r="AN155" s="272" t="s">
        <v>3818</v>
      </c>
      <c r="AO155" s="280"/>
      <c r="AP155" s="37"/>
    </row>
    <row r="156" ht="15.75" customHeight="1">
      <c r="A156" s="8">
        <v>39.0</v>
      </c>
      <c r="B156" s="269" t="s">
        <v>3237</v>
      </c>
      <c r="C156" s="270" t="s">
        <v>3238</v>
      </c>
      <c r="D156" s="286">
        <v>1.0</v>
      </c>
      <c r="E156" s="286"/>
      <c r="F156" s="272"/>
      <c r="G156" s="272"/>
      <c r="H156" s="283"/>
      <c r="I156" s="272"/>
      <c r="J156" s="286"/>
      <c r="K156" s="272"/>
      <c r="L156" s="272"/>
      <c r="M156" s="286"/>
      <c r="N156" s="286"/>
      <c r="O156" s="278"/>
      <c r="P156" s="274"/>
      <c r="Q156" s="272"/>
      <c r="R156" s="275"/>
      <c r="S156" s="291"/>
      <c r="T156" s="1"/>
      <c r="U156" s="2" t="s">
        <v>3819</v>
      </c>
      <c r="V156" s="277">
        <v>43601.0</v>
      </c>
      <c r="W156" s="218" t="s">
        <v>3041</v>
      </c>
      <c r="X156" s="278"/>
      <c r="Y156" s="279"/>
      <c r="Z156" s="287"/>
      <c r="AA156" s="274"/>
      <c r="AB156" s="287">
        <v>43832.0</v>
      </c>
      <c r="AC156" s="281"/>
      <c r="AD156" s="282"/>
      <c r="AE156" s="283"/>
      <c r="AF156" s="283"/>
      <c r="AG156" s="290"/>
      <c r="AH156" s="285"/>
      <c r="AI156" s="283"/>
      <c r="AJ156" s="283"/>
      <c r="AK156" s="283"/>
      <c r="AL156" s="280"/>
      <c r="AM156" s="278">
        <v>26.0</v>
      </c>
      <c r="AN156" s="272"/>
      <c r="AO156" s="280"/>
      <c r="AP156" s="37"/>
    </row>
    <row r="157" ht="15.75" customHeight="1">
      <c r="A157" s="8">
        <v>21.0</v>
      </c>
      <c r="B157" s="269" t="s">
        <v>3820</v>
      </c>
      <c r="C157" s="292" t="s">
        <v>3821</v>
      </c>
      <c r="D157" s="286">
        <v>1.0</v>
      </c>
      <c r="E157" s="286"/>
      <c r="F157" s="272" t="s">
        <v>3814</v>
      </c>
      <c r="G157" s="272"/>
      <c r="H157" s="283"/>
      <c r="I157" s="272"/>
      <c r="J157" s="286"/>
      <c r="K157" s="272"/>
      <c r="L157" s="272"/>
      <c r="M157" s="286"/>
      <c r="N157" s="286"/>
      <c r="O157" s="273">
        <v>0.0</v>
      </c>
      <c r="P157" s="274"/>
      <c r="Q157" s="272" t="s">
        <v>3822</v>
      </c>
      <c r="R157" s="275"/>
      <c r="S157" s="276">
        <v>43546.0</v>
      </c>
      <c r="T157" s="1"/>
      <c r="U157" s="1" t="s">
        <v>3823</v>
      </c>
      <c r="V157" s="277">
        <v>43586.0</v>
      </c>
      <c r="W157" s="218" t="s">
        <v>3041</v>
      </c>
      <c r="X157" s="278"/>
      <c r="Y157" s="279"/>
      <c r="Z157" s="287"/>
      <c r="AA157" s="274"/>
      <c r="AB157" s="287">
        <v>43832.0</v>
      </c>
      <c r="AC157" s="281"/>
      <c r="AD157" s="282"/>
      <c r="AE157" s="283"/>
      <c r="AF157" s="283"/>
      <c r="AG157" s="290"/>
      <c r="AH157" s="285"/>
      <c r="AI157" s="283"/>
      <c r="AJ157" s="283" t="s">
        <v>3804</v>
      </c>
      <c r="AK157" s="283"/>
      <c r="AL157" s="280"/>
      <c r="AM157" s="278">
        <v>173.0</v>
      </c>
      <c r="AN157" s="272"/>
      <c r="AO157" s="280"/>
      <c r="AP157" s="37"/>
    </row>
    <row r="158" ht="15.75" customHeight="1">
      <c r="A158" s="8">
        <v>14.0</v>
      </c>
      <c r="B158" s="269" t="s">
        <v>3824</v>
      </c>
      <c r="C158" s="270" t="s">
        <v>3825</v>
      </c>
      <c r="D158" s="286">
        <v>1.0</v>
      </c>
      <c r="E158" s="286"/>
      <c r="F158" s="272"/>
      <c r="G158" s="272"/>
      <c r="H158" s="283"/>
      <c r="I158" s="272"/>
      <c r="J158" s="286"/>
      <c r="K158" s="272"/>
      <c r="L158" s="272"/>
      <c r="M158" s="286"/>
      <c r="N158" s="286"/>
      <c r="O158" s="273">
        <v>0.0</v>
      </c>
      <c r="P158" s="274"/>
      <c r="Q158" s="272" t="s">
        <v>3805</v>
      </c>
      <c r="R158" s="275"/>
      <c r="S158" s="276">
        <v>43546.0</v>
      </c>
      <c r="T158" s="1"/>
      <c r="U158" s="293" t="s">
        <v>3826</v>
      </c>
      <c r="V158" s="277">
        <v>43586.0</v>
      </c>
      <c r="W158" s="218" t="s">
        <v>3041</v>
      </c>
      <c r="X158" s="278"/>
      <c r="Y158" s="279"/>
      <c r="Z158" s="287"/>
      <c r="AA158" s="274"/>
      <c r="AB158" s="287">
        <v>43832.0</v>
      </c>
      <c r="AC158" s="281"/>
      <c r="AD158" s="282"/>
      <c r="AE158" s="283"/>
      <c r="AF158" s="283"/>
      <c r="AG158" s="290"/>
      <c r="AH158" s="285"/>
      <c r="AI158" s="283"/>
      <c r="AJ158" s="283"/>
      <c r="AK158" s="283"/>
      <c r="AL158" s="280"/>
      <c r="AM158" s="278">
        <v>174.0</v>
      </c>
      <c r="AN158" s="272" t="s">
        <v>3827</v>
      </c>
      <c r="AO158" s="280"/>
      <c r="AP158" s="37"/>
    </row>
    <row r="159" ht="15.75" customHeight="1">
      <c r="A159" s="8">
        <v>8.0</v>
      </c>
      <c r="B159" s="269" t="s">
        <v>3828</v>
      </c>
      <c r="C159" s="270" t="s">
        <v>3829</v>
      </c>
      <c r="D159" s="286">
        <v>1.0</v>
      </c>
      <c r="E159" s="286"/>
      <c r="F159" s="272" t="s">
        <v>3814</v>
      </c>
      <c r="G159" s="272"/>
      <c r="H159" s="283"/>
      <c r="I159" s="272"/>
      <c r="J159" s="286"/>
      <c r="K159" s="272"/>
      <c r="L159" s="272"/>
      <c r="M159" s="286"/>
      <c r="N159" s="286"/>
      <c r="O159" s="273">
        <v>0.0</v>
      </c>
      <c r="P159" s="274"/>
      <c r="Q159" s="272" t="s">
        <v>3830</v>
      </c>
      <c r="R159" s="275"/>
      <c r="S159" s="291"/>
      <c r="T159" s="1"/>
      <c r="U159" s="1" t="s">
        <v>3831</v>
      </c>
      <c r="V159" s="277">
        <v>43601.0</v>
      </c>
      <c r="W159" s="218" t="s">
        <v>3041</v>
      </c>
      <c r="X159" s="278"/>
      <c r="Y159" s="279"/>
      <c r="Z159" s="280"/>
      <c r="AA159" s="274"/>
      <c r="AB159" s="280">
        <v>1.0</v>
      </c>
      <c r="AC159" s="288" t="s">
        <v>3832</v>
      </c>
      <c r="AD159" s="289"/>
      <c r="AE159" s="283" t="s">
        <v>3833</v>
      </c>
      <c r="AF159" s="283"/>
      <c r="AG159" s="284"/>
      <c r="AH159" s="285"/>
      <c r="AI159" s="283"/>
      <c r="AJ159" s="294" t="s">
        <v>3834</v>
      </c>
      <c r="AK159" s="283"/>
      <c r="AL159" s="280"/>
      <c r="AM159" s="278">
        <v>175.0</v>
      </c>
      <c r="AN159" s="272" t="s">
        <v>3835</v>
      </c>
      <c r="AO159" s="280"/>
      <c r="AP159" s="37"/>
    </row>
    <row r="160" ht="15.75" customHeight="1">
      <c r="A160" s="8">
        <v>6.0</v>
      </c>
      <c r="B160" s="269" t="s">
        <v>3836</v>
      </c>
      <c r="C160" s="270" t="s">
        <v>3837</v>
      </c>
      <c r="D160" s="286">
        <v>1.0</v>
      </c>
      <c r="E160" s="286"/>
      <c r="F160" s="272" t="s">
        <v>3804</v>
      </c>
      <c r="G160" s="272"/>
      <c r="H160" s="283"/>
      <c r="I160" s="272"/>
      <c r="J160" s="286"/>
      <c r="K160" s="272"/>
      <c r="L160" s="272"/>
      <c r="M160" s="286"/>
      <c r="N160" s="286"/>
      <c r="O160" s="273">
        <v>0.0</v>
      </c>
      <c r="P160" s="274"/>
      <c r="Q160" s="272"/>
      <c r="R160" s="275"/>
      <c r="S160" s="291"/>
      <c r="T160" s="1"/>
      <c r="U160" s="2" t="s">
        <v>3838</v>
      </c>
      <c r="V160" s="277">
        <v>43601.0</v>
      </c>
      <c r="W160" s="218" t="s">
        <v>3041</v>
      </c>
      <c r="X160" s="278"/>
      <c r="Y160" s="279"/>
      <c r="Z160" s="280"/>
      <c r="AA160" s="274"/>
      <c r="AB160" s="280">
        <v>2.0</v>
      </c>
      <c r="AC160" s="281"/>
      <c r="AD160" s="282"/>
      <c r="AE160" s="283"/>
      <c r="AF160" s="283"/>
      <c r="AG160" s="284"/>
      <c r="AH160" s="285"/>
      <c r="AI160" s="283"/>
      <c r="AJ160" s="283"/>
      <c r="AK160" s="283"/>
      <c r="AL160" s="280"/>
      <c r="AM160" s="278">
        <v>176.0</v>
      </c>
      <c r="AN160" s="272"/>
      <c r="AO160" s="280"/>
      <c r="AP160" s="37"/>
    </row>
    <row r="161" ht="15.75" customHeight="1">
      <c r="A161" s="8">
        <v>7.0</v>
      </c>
      <c r="B161" s="269" t="s">
        <v>3839</v>
      </c>
      <c r="C161" s="270" t="s">
        <v>3840</v>
      </c>
      <c r="D161" s="286">
        <v>1.0</v>
      </c>
      <c r="E161" s="286"/>
      <c r="F161" s="272" t="s">
        <v>3841</v>
      </c>
      <c r="G161" s="272"/>
      <c r="H161" s="283"/>
      <c r="I161" s="272"/>
      <c r="J161" s="286"/>
      <c r="K161" s="272"/>
      <c r="L161" s="272"/>
      <c r="M161" s="286"/>
      <c r="N161" s="286"/>
      <c r="O161" s="273">
        <v>0.0</v>
      </c>
      <c r="P161" s="274"/>
      <c r="Q161" s="272" t="s">
        <v>3842</v>
      </c>
      <c r="R161" s="275"/>
      <c r="S161" s="295">
        <v>43191.0</v>
      </c>
      <c r="T161" s="1"/>
      <c r="U161" s="1" t="s">
        <v>3843</v>
      </c>
      <c r="V161" s="277">
        <v>43586.0</v>
      </c>
      <c r="W161" s="218" t="s">
        <v>3041</v>
      </c>
      <c r="X161" s="278"/>
      <c r="Y161" s="279"/>
      <c r="Z161" s="287"/>
      <c r="AA161" s="274"/>
      <c r="AB161" s="287">
        <v>43832.0</v>
      </c>
      <c r="AC161" s="296" t="s">
        <v>660</v>
      </c>
      <c r="AD161" s="297"/>
      <c r="AE161" s="283"/>
      <c r="AF161" s="283"/>
      <c r="AG161" s="290"/>
      <c r="AH161" s="285"/>
      <c r="AI161" s="283" t="s">
        <v>3844</v>
      </c>
      <c r="AJ161" s="283"/>
      <c r="AK161" s="270" t="s">
        <v>3845</v>
      </c>
      <c r="AL161" s="280"/>
      <c r="AM161" s="278">
        <v>177.0</v>
      </c>
      <c r="AN161" s="272" t="s">
        <v>3846</v>
      </c>
      <c r="AO161" s="280"/>
      <c r="AP161" s="37"/>
    </row>
    <row r="162" ht="15.75" customHeight="1">
      <c r="A162" s="8">
        <v>24.0</v>
      </c>
      <c r="B162" s="269" t="s">
        <v>3847</v>
      </c>
      <c r="C162" s="270" t="s">
        <v>3848</v>
      </c>
      <c r="D162" s="286">
        <v>1.0</v>
      </c>
      <c r="E162" s="286"/>
      <c r="F162" s="272" t="s">
        <v>3814</v>
      </c>
      <c r="G162" s="272"/>
      <c r="H162" s="283"/>
      <c r="I162" s="272"/>
      <c r="J162" s="286"/>
      <c r="K162" s="272"/>
      <c r="L162" s="272"/>
      <c r="M162" s="286"/>
      <c r="N162" s="286"/>
      <c r="O162" s="273">
        <v>0.0</v>
      </c>
      <c r="P162" s="274"/>
      <c r="Q162" s="14" t="s">
        <v>3849</v>
      </c>
      <c r="R162" s="298"/>
      <c r="S162" s="276">
        <v>43560.0</v>
      </c>
      <c r="T162" s="1" t="s">
        <v>3850</v>
      </c>
      <c r="U162" s="1" t="s">
        <v>3851</v>
      </c>
      <c r="V162" s="277">
        <v>43586.0</v>
      </c>
      <c r="W162" s="218" t="s">
        <v>3041</v>
      </c>
      <c r="X162" s="278"/>
      <c r="Y162" s="279"/>
      <c r="Z162" s="287"/>
      <c r="AA162" s="274"/>
      <c r="AB162" s="287">
        <v>43832.0</v>
      </c>
      <c r="AC162" s="281"/>
      <c r="AD162" s="282"/>
      <c r="AE162" s="283"/>
      <c r="AF162" s="283"/>
      <c r="AG162" s="290"/>
      <c r="AH162" s="285"/>
      <c r="AI162" s="283"/>
      <c r="AJ162" s="283"/>
      <c r="AK162" s="283"/>
      <c r="AL162" s="280"/>
      <c r="AM162" s="278">
        <v>178.0</v>
      </c>
      <c r="AN162" s="272"/>
      <c r="AO162" s="280"/>
      <c r="AP162" s="37"/>
    </row>
    <row r="163" ht="15.75" customHeight="1">
      <c r="A163" s="8">
        <v>22.0</v>
      </c>
      <c r="B163" s="269" t="s">
        <v>3852</v>
      </c>
      <c r="C163" s="270" t="s">
        <v>3853</v>
      </c>
      <c r="D163" s="286">
        <v>1.0</v>
      </c>
      <c r="E163" s="286"/>
      <c r="F163" s="272" t="s">
        <v>3854</v>
      </c>
      <c r="G163" s="272"/>
      <c r="H163" s="283"/>
      <c r="I163" s="272"/>
      <c r="J163" s="286"/>
      <c r="K163" s="272"/>
      <c r="L163" s="272"/>
      <c r="M163" s="286"/>
      <c r="N163" s="286"/>
      <c r="O163" s="273">
        <v>0.0</v>
      </c>
      <c r="P163" s="274"/>
      <c r="Q163" s="272" t="s">
        <v>3805</v>
      </c>
      <c r="R163" s="275"/>
      <c r="S163" s="276">
        <v>76408.0</v>
      </c>
      <c r="T163" s="1"/>
      <c r="U163" s="1" t="s">
        <v>3855</v>
      </c>
      <c r="V163" s="277">
        <v>43586.0</v>
      </c>
      <c r="W163" s="218" t="s">
        <v>3041</v>
      </c>
      <c r="X163" s="278"/>
      <c r="Y163" s="279"/>
      <c r="Z163" s="287"/>
      <c r="AA163" s="274"/>
      <c r="AB163" s="287">
        <v>43832.0</v>
      </c>
      <c r="AC163" s="288" t="s">
        <v>660</v>
      </c>
      <c r="AD163" s="289"/>
      <c r="AE163" s="283" t="s">
        <v>3856</v>
      </c>
      <c r="AF163" s="283"/>
      <c r="AG163" s="290"/>
      <c r="AH163" s="285"/>
      <c r="AI163" s="283"/>
      <c r="AJ163" s="283"/>
      <c r="AK163" s="270" t="str">
        <f>HYPERLINK("https://epicollect5.gitbooks.io/epicollect5-user-guide/content/privacy-policy.html","not default, but can be done")</f>
        <v>not default, but can be done</v>
      </c>
      <c r="AL163" s="280"/>
      <c r="AM163" s="278">
        <v>43.0</v>
      </c>
      <c r="AN163" s="272"/>
      <c r="AO163" s="280"/>
      <c r="AP163" s="37"/>
    </row>
    <row r="164" ht="15.75" customHeight="1">
      <c r="A164" s="8">
        <v>47.0</v>
      </c>
      <c r="B164" s="269" t="s">
        <v>3857</v>
      </c>
      <c r="C164" s="270" t="s">
        <v>3858</v>
      </c>
      <c r="D164" s="286">
        <v>1.0</v>
      </c>
      <c r="E164" s="286"/>
      <c r="F164" s="272" t="s">
        <v>3859</v>
      </c>
      <c r="G164" s="272"/>
      <c r="H164" s="270" t="str">
        <f>HYPERLINK("https://github.com/SensingKit","Github")</f>
        <v>Github</v>
      </c>
      <c r="I164" s="272"/>
      <c r="J164" s="286"/>
      <c r="K164" s="272"/>
      <c r="L164" s="272"/>
      <c r="M164" s="286"/>
      <c r="N164" s="286"/>
      <c r="O164" s="273">
        <v>0.0</v>
      </c>
      <c r="P164" s="299"/>
      <c r="Q164" s="2">
        <v>0.0</v>
      </c>
      <c r="R164" s="275"/>
      <c r="S164" s="291"/>
      <c r="T164" s="1"/>
      <c r="U164" s="1" t="s">
        <v>3860</v>
      </c>
      <c r="V164" s="277">
        <v>43601.0</v>
      </c>
      <c r="W164" s="218" t="s">
        <v>3041</v>
      </c>
      <c r="X164" s="300"/>
      <c r="Y164" s="301"/>
      <c r="Z164" s="287"/>
      <c r="AA164" s="299"/>
      <c r="AB164" s="287">
        <v>43832.0</v>
      </c>
      <c r="AC164" s="281"/>
      <c r="AD164" s="282"/>
      <c r="AE164" s="283"/>
      <c r="AF164" s="283"/>
      <c r="AG164" s="290"/>
      <c r="AH164" s="285"/>
      <c r="AI164" s="302" t="s">
        <v>3861</v>
      </c>
      <c r="AJ164" s="283"/>
      <c r="AK164" s="283"/>
      <c r="AL164" s="280"/>
      <c r="AM164" s="303"/>
      <c r="AN164" s="272"/>
      <c r="AO164" s="280"/>
      <c r="AP164" s="37"/>
    </row>
    <row r="165" ht="15.75" customHeight="1">
      <c r="A165" s="8">
        <v>25.0</v>
      </c>
      <c r="B165" s="269" t="s">
        <v>3862</v>
      </c>
      <c r="C165" s="270" t="s">
        <v>3863</v>
      </c>
      <c r="D165" s="286">
        <v>1.0</v>
      </c>
      <c r="E165" s="286"/>
      <c r="F165" s="272" t="s">
        <v>3804</v>
      </c>
      <c r="G165" s="272"/>
      <c r="H165" s="283"/>
      <c r="I165" s="272"/>
      <c r="J165" s="286"/>
      <c r="K165" s="272"/>
      <c r="L165" s="272"/>
      <c r="M165" s="286"/>
      <c r="N165" s="286"/>
      <c r="O165" s="278"/>
      <c r="P165" s="274"/>
      <c r="Q165" s="2" t="s">
        <v>3864</v>
      </c>
      <c r="R165" s="275"/>
      <c r="S165" s="291"/>
      <c r="T165" s="1"/>
      <c r="U165" s="2" t="s">
        <v>3865</v>
      </c>
      <c r="V165" s="277">
        <v>43601.0</v>
      </c>
      <c r="W165" s="218" t="s">
        <v>3041</v>
      </c>
      <c r="X165" s="278"/>
      <c r="Y165" s="279"/>
      <c r="Z165" s="272"/>
      <c r="AA165" s="274"/>
      <c r="AB165" s="272"/>
      <c r="AC165" s="281"/>
      <c r="AD165" s="282"/>
      <c r="AE165" s="283"/>
      <c r="AF165" s="283"/>
      <c r="AG165" s="304"/>
      <c r="AH165" s="305" t="s">
        <v>3866</v>
      </c>
      <c r="AI165" s="270" t="s">
        <v>3867</v>
      </c>
      <c r="AJ165" s="283"/>
      <c r="AK165" s="283"/>
      <c r="AL165" s="280"/>
      <c r="AM165" s="278">
        <v>179.0</v>
      </c>
      <c r="AN165" s="272"/>
      <c r="AO165" s="280"/>
      <c r="AP165" s="37"/>
    </row>
    <row r="166" ht="15.75" customHeight="1">
      <c r="A166" s="8">
        <v>30.0</v>
      </c>
      <c r="B166" s="269" t="s">
        <v>3868</v>
      </c>
      <c r="C166" s="270" t="s">
        <v>3869</v>
      </c>
      <c r="D166" s="286">
        <v>1.0</v>
      </c>
      <c r="E166" s="286"/>
      <c r="F166" s="272"/>
      <c r="G166" s="272"/>
      <c r="H166" s="283"/>
      <c r="I166" s="272"/>
      <c r="J166" s="286"/>
      <c r="K166" s="272"/>
      <c r="L166" s="272"/>
      <c r="M166" s="286"/>
      <c r="N166" s="286"/>
      <c r="O166" s="273">
        <v>0.0</v>
      </c>
      <c r="P166" s="299"/>
      <c r="Q166" s="272" t="s">
        <v>3805</v>
      </c>
      <c r="R166" s="275"/>
      <c r="S166" s="291"/>
      <c r="T166" s="1"/>
      <c r="U166" s="1" t="s">
        <v>3870</v>
      </c>
      <c r="V166" s="277">
        <v>43586.0</v>
      </c>
      <c r="W166" s="218" t="s">
        <v>3041</v>
      </c>
      <c r="X166" s="300"/>
      <c r="Y166" s="301"/>
      <c r="Z166" s="287"/>
      <c r="AA166" s="299"/>
      <c r="AB166" s="287">
        <v>43832.0</v>
      </c>
      <c r="AC166" s="288" t="s">
        <v>3832</v>
      </c>
      <c r="AD166" s="289"/>
      <c r="AE166" s="283" t="s">
        <v>3871</v>
      </c>
      <c r="AF166" s="283"/>
      <c r="AG166" s="290"/>
      <c r="AH166" s="285"/>
      <c r="AI166" s="283"/>
      <c r="AJ166" s="283"/>
      <c r="AK166" s="283"/>
      <c r="AL166" s="280"/>
      <c r="AM166" s="300"/>
      <c r="AN166" s="272"/>
      <c r="AO166" s="280"/>
      <c r="AP166" s="37"/>
    </row>
    <row r="167" ht="15.75" customHeight="1">
      <c r="A167" s="8">
        <v>43.0</v>
      </c>
      <c r="B167" s="269" t="s">
        <v>3872</v>
      </c>
      <c r="C167" s="270" t="s">
        <v>3873</v>
      </c>
      <c r="D167" s="286">
        <v>1.0</v>
      </c>
      <c r="E167" s="286"/>
      <c r="F167" s="272"/>
      <c r="G167" s="272"/>
      <c r="H167" s="283"/>
      <c r="I167" s="272"/>
      <c r="J167" s="286"/>
      <c r="K167" s="272"/>
      <c r="L167" s="272"/>
      <c r="M167" s="286"/>
      <c r="N167" s="286"/>
      <c r="O167" s="273">
        <v>0.0</v>
      </c>
      <c r="P167" s="299"/>
      <c r="Q167" s="2" t="s">
        <v>3874</v>
      </c>
      <c r="R167" s="275"/>
      <c r="S167" s="291"/>
      <c r="T167" s="1" t="s">
        <v>3875</v>
      </c>
      <c r="U167" s="1" t="s">
        <v>3876</v>
      </c>
      <c r="V167" s="277">
        <v>43601.0</v>
      </c>
      <c r="W167" s="218" t="s">
        <v>3041</v>
      </c>
      <c r="X167" s="300"/>
      <c r="Y167" s="301"/>
      <c r="Z167" s="272"/>
      <c r="AA167" s="299"/>
      <c r="AB167" s="272"/>
      <c r="AC167" s="281"/>
      <c r="AD167" s="282"/>
      <c r="AE167" s="283"/>
      <c r="AF167" s="283"/>
      <c r="AG167" s="304"/>
      <c r="AH167" s="285" t="s">
        <v>3877</v>
      </c>
      <c r="AI167" s="283"/>
      <c r="AJ167" s="283"/>
      <c r="AK167" s="283"/>
      <c r="AL167" s="272"/>
      <c r="AM167" s="300"/>
      <c r="AN167" s="272" t="s">
        <v>3811</v>
      </c>
      <c r="AO167" s="272"/>
      <c r="AP167" s="37"/>
    </row>
    <row r="168" ht="15.75" customHeight="1">
      <c r="A168" s="8">
        <v>44.0</v>
      </c>
      <c r="B168" s="269" t="s">
        <v>3878</v>
      </c>
      <c r="C168" s="270" t="s">
        <v>3879</v>
      </c>
      <c r="D168" s="286">
        <v>1.0</v>
      </c>
      <c r="E168" s="286"/>
      <c r="F168" s="2">
        <v>200.0</v>
      </c>
      <c r="G168" s="2"/>
      <c r="H168" s="283" t="s">
        <v>3880</v>
      </c>
      <c r="I168" s="272"/>
      <c r="J168" s="286"/>
      <c r="K168" s="272"/>
      <c r="L168" s="272"/>
      <c r="M168" s="286"/>
      <c r="N168" s="286"/>
      <c r="O168" s="273">
        <v>0.0</v>
      </c>
      <c r="P168" s="273">
        <v>2019.0</v>
      </c>
      <c r="Q168" s="2" t="s">
        <v>3881</v>
      </c>
      <c r="R168" s="275"/>
      <c r="S168" s="291"/>
      <c r="T168" s="1" t="s">
        <v>3882</v>
      </c>
      <c r="U168" s="1" t="s">
        <v>3883</v>
      </c>
      <c r="V168" s="277">
        <v>43601.0</v>
      </c>
      <c r="W168" s="218" t="s">
        <v>3041</v>
      </c>
      <c r="X168" s="300"/>
      <c r="Y168" s="301"/>
      <c r="Z168" s="280"/>
      <c r="AA168" s="299"/>
      <c r="AB168" s="280">
        <v>2.0</v>
      </c>
      <c r="AC168" s="281"/>
      <c r="AD168" s="282"/>
      <c r="AE168" s="283"/>
      <c r="AF168" s="283"/>
      <c r="AG168" s="284"/>
      <c r="AH168" s="285"/>
      <c r="AI168" s="270" t="str">
        <f>HYPERLINK("https://radar-base.atlassian.net/wiki/spaces/RAD/overview","yes")</f>
        <v>yes</v>
      </c>
      <c r="AJ168" s="283" t="s">
        <v>3804</v>
      </c>
      <c r="AK168" s="283"/>
      <c r="AL168" s="280"/>
      <c r="AM168" s="300"/>
      <c r="AN168" s="272"/>
      <c r="AO168" s="280"/>
      <c r="AP168" s="37"/>
    </row>
    <row r="169" ht="15.75" customHeight="1">
      <c r="A169" s="8">
        <v>45.0</v>
      </c>
      <c r="B169" s="269" t="s">
        <v>3884</v>
      </c>
      <c r="C169" s="270" t="s">
        <v>3885</v>
      </c>
      <c r="D169" s="286">
        <v>1.0</v>
      </c>
      <c r="E169" s="286"/>
      <c r="F169" s="272"/>
      <c r="G169" s="272"/>
      <c r="H169" s="283"/>
      <c r="I169" s="272"/>
      <c r="J169" s="286"/>
      <c r="K169" s="272"/>
      <c r="L169" s="272"/>
      <c r="M169" s="286"/>
      <c r="N169" s="286"/>
      <c r="O169" s="300"/>
      <c r="P169" s="299"/>
      <c r="Q169" s="2" t="s">
        <v>3822</v>
      </c>
      <c r="R169" s="275"/>
      <c r="S169" s="291"/>
      <c r="T169" s="1" t="s">
        <v>3886</v>
      </c>
      <c r="U169" s="1" t="s">
        <v>3887</v>
      </c>
      <c r="V169" s="277">
        <v>43601.0</v>
      </c>
      <c r="W169" s="218" t="s">
        <v>3041</v>
      </c>
      <c r="X169" s="300"/>
      <c r="Y169" s="301"/>
      <c r="Z169" s="272"/>
      <c r="AA169" s="299"/>
      <c r="AB169" s="272"/>
      <c r="AC169" s="281"/>
      <c r="AD169" s="282"/>
      <c r="AE169" s="283"/>
      <c r="AF169" s="283"/>
      <c r="AG169" s="304"/>
      <c r="AH169" s="306"/>
      <c r="AI169" s="283"/>
      <c r="AJ169" s="283"/>
      <c r="AK169" s="283"/>
      <c r="AL169" s="272"/>
      <c r="AM169" s="300"/>
      <c r="AN169" s="272" t="s">
        <v>3811</v>
      </c>
      <c r="AO169" s="272"/>
      <c r="AP169" s="37"/>
    </row>
    <row r="170" ht="15.75" customHeight="1">
      <c r="A170" s="8">
        <v>26.0</v>
      </c>
      <c r="B170" s="269" t="s">
        <v>3888</v>
      </c>
      <c r="C170" s="270" t="s">
        <v>3889</v>
      </c>
      <c r="D170" s="286">
        <v>1.0</v>
      </c>
      <c r="E170" s="286"/>
      <c r="F170" s="272"/>
      <c r="G170" s="272"/>
      <c r="H170" s="283"/>
      <c r="I170" s="272"/>
      <c r="J170" s="286"/>
      <c r="K170" s="272"/>
      <c r="L170" s="272"/>
      <c r="M170" s="286"/>
      <c r="N170" s="286"/>
      <c r="O170" s="273">
        <v>0.0</v>
      </c>
      <c r="P170" s="299"/>
      <c r="Q170" s="272" t="s">
        <v>3890</v>
      </c>
      <c r="R170" s="275"/>
      <c r="S170" s="291"/>
      <c r="T170" s="1"/>
      <c r="U170" s="2" t="s">
        <v>3891</v>
      </c>
      <c r="V170" s="277">
        <v>43601.0</v>
      </c>
      <c r="W170" s="218" t="s">
        <v>3041</v>
      </c>
      <c r="X170" s="300"/>
      <c r="Y170" s="301"/>
      <c r="Z170" s="287"/>
      <c r="AA170" s="299"/>
      <c r="AB170" s="287">
        <v>43832.0</v>
      </c>
      <c r="AC170" s="307" t="str">
        <f>HYPERLINK("https://www.lifedatacorp.com/lifedata-privacy-policy/","650")</f>
        <v>650</v>
      </c>
      <c r="AD170" s="308"/>
      <c r="AE170" s="270" t="str">
        <f>HYPERLINK("https://www.lifedatacorp.com/lifedata-privacy-policy/","yes")</f>
        <v>yes</v>
      </c>
      <c r="AF170" s="270"/>
      <c r="AG170" s="290"/>
      <c r="AH170" s="305" t="s">
        <v>3892</v>
      </c>
      <c r="AI170" s="270" t="str">
        <f>HYPERLINK("https://lifedata.zendesk.com/hc/en-us","Help center")</f>
        <v>Help center</v>
      </c>
      <c r="AJ170" s="283"/>
      <c r="AK170" s="283"/>
      <c r="AL170" s="280"/>
      <c r="AM170" s="300"/>
      <c r="AN170" s="272" t="s">
        <v>3893</v>
      </c>
      <c r="AO170" s="280"/>
      <c r="AP170" s="37"/>
    </row>
    <row r="171" ht="15.75" customHeight="1">
      <c r="A171" s="8">
        <v>1.0</v>
      </c>
      <c r="B171" s="309" t="s">
        <v>3894</v>
      </c>
      <c r="C171" s="270" t="s">
        <v>3895</v>
      </c>
      <c r="D171" s="286">
        <v>1.0</v>
      </c>
      <c r="E171" s="286"/>
      <c r="F171" s="2">
        <v>200.0</v>
      </c>
      <c r="G171" s="2"/>
      <c r="H171" s="283" t="s">
        <v>3896</v>
      </c>
      <c r="I171" s="272"/>
      <c r="J171" s="286"/>
      <c r="K171" s="272"/>
      <c r="L171" s="272"/>
      <c r="M171" s="286"/>
      <c r="N171" s="286"/>
      <c r="O171" s="273">
        <v>0.0</v>
      </c>
      <c r="P171" s="274"/>
      <c r="Q171" s="272" t="s">
        <v>3805</v>
      </c>
      <c r="R171" s="275"/>
      <c r="S171" s="291"/>
      <c r="T171" s="1"/>
      <c r="U171" s="2" t="s">
        <v>3897</v>
      </c>
      <c r="V171" s="277">
        <v>43809.0</v>
      </c>
      <c r="W171" s="218" t="s">
        <v>3041</v>
      </c>
      <c r="X171" s="278"/>
      <c r="Y171" s="279"/>
      <c r="Z171" s="287"/>
      <c r="AA171" s="274"/>
      <c r="AB171" s="287">
        <v>43832.0</v>
      </c>
      <c r="AC171" s="288" t="s">
        <v>3832</v>
      </c>
      <c r="AD171" s="289"/>
      <c r="AE171" s="283" t="s">
        <v>3898</v>
      </c>
      <c r="AF171" s="283"/>
      <c r="AG171" s="290"/>
      <c r="AH171" s="285"/>
      <c r="AI171" s="283" t="s">
        <v>3899</v>
      </c>
      <c r="AJ171" s="283" t="s">
        <v>3814</v>
      </c>
      <c r="AK171" s="283"/>
      <c r="AL171" s="280"/>
      <c r="AM171" s="278">
        <v>5.0</v>
      </c>
      <c r="AN171" s="272" t="s">
        <v>3900</v>
      </c>
      <c r="AO171" s="280"/>
      <c r="AP171" s="37"/>
    </row>
    <row r="172" ht="15.75" customHeight="1">
      <c r="A172" s="8">
        <v>29.0</v>
      </c>
      <c r="B172" s="269" t="s">
        <v>3901</v>
      </c>
      <c r="C172" s="270" t="s">
        <v>3902</v>
      </c>
      <c r="D172" s="286">
        <v>1.0</v>
      </c>
      <c r="E172" s="286"/>
      <c r="F172" s="272" t="s">
        <v>3814</v>
      </c>
      <c r="G172" s="272"/>
      <c r="H172" s="283"/>
      <c r="I172" s="272"/>
      <c r="J172" s="286"/>
      <c r="K172" s="272"/>
      <c r="L172" s="272"/>
      <c r="M172" s="286"/>
      <c r="N172" s="286"/>
      <c r="O172" s="273">
        <v>0.0</v>
      </c>
      <c r="P172" s="299"/>
      <c r="Q172" s="272" t="s">
        <v>3822</v>
      </c>
      <c r="R172" s="275"/>
      <c r="S172" s="291"/>
      <c r="T172" s="1"/>
      <c r="U172" s="1" t="s">
        <v>3903</v>
      </c>
      <c r="V172" s="277">
        <v>43601.0</v>
      </c>
      <c r="W172" s="218" t="s">
        <v>3041</v>
      </c>
      <c r="X172" s="300"/>
      <c r="Y172" s="301"/>
      <c r="Z172" s="287"/>
      <c r="AA172" s="299"/>
      <c r="AB172" s="287">
        <v>43832.0</v>
      </c>
      <c r="AC172" s="288" t="s">
        <v>598</v>
      </c>
      <c r="AD172" s="289"/>
      <c r="AE172" s="283" t="s">
        <v>3804</v>
      </c>
      <c r="AF172" s="283"/>
      <c r="AG172" s="290"/>
      <c r="AH172" s="310" t="s">
        <v>3904</v>
      </c>
      <c r="AI172" s="283"/>
      <c r="AJ172" s="283"/>
      <c r="AK172" s="283"/>
      <c r="AL172" s="280"/>
      <c r="AM172" s="300"/>
      <c r="AN172" s="272"/>
      <c r="AO172" s="280"/>
      <c r="AP172" s="37"/>
    </row>
    <row r="173" ht="15.75" customHeight="1">
      <c r="A173" s="8">
        <v>13.0</v>
      </c>
      <c r="B173" s="269" t="s">
        <v>3905</v>
      </c>
      <c r="C173" s="270" t="s">
        <v>3906</v>
      </c>
      <c r="D173" s="286">
        <v>1.0</v>
      </c>
      <c r="E173" s="286"/>
      <c r="F173" s="272" t="s">
        <v>3804</v>
      </c>
      <c r="G173" s="272"/>
      <c r="H173" s="283"/>
      <c r="I173" s="272"/>
      <c r="J173" s="286"/>
      <c r="K173" s="272"/>
      <c r="L173" s="272"/>
      <c r="M173" s="286"/>
      <c r="N173" s="286"/>
      <c r="O173" s="273">
        <v>0.0</v>
      </c>
      <c r="P173" s="299"/>
      <c r="Q173" s="2">
        <v>1.0</v>
      </c>
      <c r="R173" s="275"/>
      <c r="S173" s="291"/>
      <c r="T173" s="1"/>
      <c r="U173" s="311" t="s">
        <v>3907</v>
      </c>
      <c r="V173" s="277">
        <v>43637.0</v>
      </c>
      <c r="W173" s="218" t="s">
        <v>3041</v>
      </c>
      <c r="X173" s="300"/>
      <c r="Y173" s="301"/>
      <c r="Z173" s="272"/>
      <c r="AA173" s="299"/>
      <c r="AB173" s="272"/>
      <c r="AC173" s="281"/>
      <c r="AD173" s="282"/>
      <c r="AE173" s="283"/>
      <c r="AF173" s="283"/>
      <c r="AG173" s="304"/>
      <c r="AH173" s="305" t="s">
        <v>3908</v>
      </c>
      <c r="AI173" s="283"/>
      <c r="AJ173" s="283"/>
      <c r="AK173" s="283"/>
      <c r="AL173" s="280"/>
      <c r="AM173" s="300"/>
      <c r="AN173" s="272"/>
      <c r="AO173" s="280"/>
      <c r="AP173" s="37"/>
    </row>
    <row r="174" ht="15.75" customHeight="1">
      <c r="A174" s="8">
        <v>12.0</v>
      </c>
      <c r="B174" s="269" t="s">
        <v>3909</v>
      </c>
      <c r="C174" s="270" t="s">
        <v>3910</v>
      </c>
      <c r="D174" s="286">
        <v>1.0</v>
      </c>
      <c r="E174" s="286"/>
      <c r="F174" s="272" t="s">
        <v>3814</v>
      </c>
      <c r="G174" s="272"/>
      <c r="H174" s="283"/>
      <c r="I174" s="272"/>
      <c r="J174" s="286"/>
      <c r="K174" s="272"/>
      <c r="L174" s="272"/>
      <c r="M174" s="286"/>
      <c r="N174" s="286"/>
      <c r="O174" s="273">
        <v>0.0</v>
      </c>
      <c r="P174" s="299"/>
      <c r="Q174" s="272" t="s">
        <v>3911</v>
      </c>
      <c r="R174" s="275"/>
      <c r="S174" s="291"/>
      <c r="T174" s="1"/>
      <c r="U174" s="2" t="s">
        <v>3912</v>
      </c>
      <c r="V174" s="277">
        <v>43586.0</v>
      </c>
      <c r="W174" s="218" t="s">
        <v>3041</v>
      </c>
      <c r="X174" s="300"/>
      <c r="Y174" s="301"/>
      <c r="Z174" s="280"/>
      <c r="AA174" s="299"/>
      <c r="AB174" s="280" t="s">
        <v>3913</v>
      </c>
      <c r="AC174" s="281"/>
      <c r="AD174" s="282"/>
      <c r="AE174" s="283"/>
      <c r="AF174" s="283"/>
      <c r="AG174" s="284"/>
      <c r="AH174" s="285"/>
      <c r="AI174" s="283"/>
      <c r="AJ174" s="283" t="s">
        <v>2226</v>
      </c>
      <c r="AK174" s="283"/>
      <c r="AL174" s="280"/>
      <c r="AM174" s="300"/>
      <c r="AN174" s="272"/>
      <c r="AO174" s="280"/>
      <c r="AP174" s="37"/>
    </row>
    <row r="175" ht="15.75" customHeight="1">
      <c r="A175" s="8">
        <v>37.0</v>
      </c>
      <c r="B175" s="269" t="s">
        <v>3914</v>
      </c>
      <c r="C175" s="270" t="s">
        <v>3915</v>
      </c>
      <c r="D175" s="286">
        <v>1.0</v>
      </c>
      <c r="E175" s="286"/>
      <c r="F175" s="272" t="s">
        <v>3814</v>
      </c>
      <c r="G175" s="272"/>
      <c r="H175" s="283"/>
      <c r="I175" s="272"/>
      <c r="J175" s="286"/>
      <c r="K175" s="272"/>
      <c r="L175" s="272"/>
      <c r="M175" s="286"/>
      <c r="N175" s="286"/>
      <c r="O175" s="273">
        <v>0.0</v>
      </c>
      <c r="P175" s="299"/>
      <c r="Q175" s="272" t="s">
        <v>3822</v>
      </c>
      <c r="R175" s="275"/>
      <c r="S175" s="291"/>
      <c r="T175" s="1"/>
      <c r="U175" s="2" t="s">
        <v>3916</v>
      </c>
      <c r="V175" s="277">
        <v>43586.0</v>
      </c>
      <c r="W175" s="218" t="s">
        <v>3041</v>
      </c>
      <c r="X175" s="300"/>
      <c r="Y175" s="301"/>
      <c r="Z175" s="287"/>
      <c r="AA175" s="299"/>
      <c r="AB175" s="287">
        <v>43832.0</v>
      </c>
      <c r="AC175" s="281"/>
      <c r="AD175" s="282"/>
      <c r="AE175" s="283"/>
      <c r="AF175" s="283"/>
      <c r="AG175" s="290"/>
      <c r="AH175" s="285"/>
      <c r="AI175" s="283"/>
      <c r="AJ175" s="283"/>
      <c r="AK175" s="283"/>
      <c r="AL175" s="280"/>
      <c r="AM175" s="300"/>
      <c r="AN175" s="272"/>
      <c r="AO175" s="280"/>
      <c r="AP175" s="37"/>
    </row>
    <row r="176" ht="15.75" customHeight="1">
      <c r="A176" s="8">
        <v>27.0</v>
      </c>
      <c r="B176" s="269" t="s">
        <v>3917</v>
      </c>
      <c r="C176" s="270" t="s">
        <v>3918</v>
      </c>
      <c r="D176" s="286">
        <v>1.0</v>
      </c>
      <c r="E176" s="286"/>
      <c r="F176" s="272"/>
      <c r="G176" s="272"/>
      <c r="H176" s="283"/>
      <c r="I176" s="272"/>
      <c r="J176" s="286"/>
      <c r="K176" s="272"/>
      <c r="L176" s="272"/>
      <c r="M176" s="286"/>
      <c r="N176" s="286"/>
      <c r="O176" s="273">
        <v>0.0</v>
      </c>
      <c r="P176" s="299"/>
      <c r="Q176" s="2" t="s">
        <v>3037</v>
      </c>
      <c r="R176" s="275"/>
      <c r="S176" s="291"/>
      <c r="T176" s="1"/>
      <c r="U176" s="1" t="s">
        <v>3919</v>
      </c>
      <c r="V176" s="277">
        <v>43601.0</v>
      </c>
      <c r="W176" s="218" t="s">
        <v>3041</v>
      </c>
      <c r="X176" s="300"/>
      <c r="Y176" s="301"/>
      <c r="Z176" s="272"/>
      <c r="AA176" s="299"/>
      <c r="AB176" s="272"/>
      <c r="AC176" s="281"/>
      <c r="AD176" s="282"/>
      <c r="AE176" s="283"/>
      <c r="AF176" s="283"/>
      <c r="AG176" s="304"/>
      <c r="AH176" s="306" t="s">
        <v>3920</v>
      </c>
      <c r="AI176" s="283"/>
      <c r="AJ176" s="283"/>
      <c r="AK176" s="283"/>
      <c r="AL176" s="272"/>
      <c r="AM176" s="300"/>
      <c r="AN176" s="272"/>
      <c r="AO176" s="272"/>
      <c r="AP176" s="37"/>
    </row>
    <row r="177" ht="15.75" customHeight="1">
      <c r="A177" s="8">
        <v>32.0</v>
      </c>
      <c r="B177" s="269" t="s">
        <v>3921</v>
      </c>
      <c r="C177" s="270" t="s">
        <v>3922</v>
      </c>
      <c r="D177" s="286">
        <v>1.0</v>
      </c>
      <c r="E177" s="286"/>
      <c r="F177" s="272"/>
      <c r="G177" s="272"/>
      <c r="H177" s="283"/>
      <c r="I177" s="272"/>
      <c r="J177" s="286"/>
      <c r="K177" s="272"/>
      <c r="L177" s="272"/>
      <c r="M177" s="286"/>
      <c r="N177" s="286"/>
      <c r="O177" s="273">
        <v>0.0</v>
      </c>
      <c r="P177" s="273">
        <v>2017.0</v>
      </c>
      <c r="Q177" s="272"/>
      <c r="R177" s="275"/>
      <c r="S177" s="291">
        <v>42249.0</v>
      </c>
      <c r="T177" s="1"/>
      <c r="U177" s="1" t="s">
        <v>3923</v>
      </c>
      <c r="V177" s="277">
        <v>43601.0</v>
      </c>
      <c r="W177" s="218" t="s">
        <v>3041</v>
      </c>
      <c r="X177" s="300"/>
      <c r="Y177" s="301"/>
      <c r="Z177" s="280"/>
      <c r="AA177" s="299"/>
      <c r="AB177" s="280">
        <v>1.0</v>
      </c>
      <c r="AC177" s="281"/>
      <c r="AD177" s="282"/>
      <c r="AE177" s="283"/>
      <c r="AF177" s="283"/>
      <c r="AG177" s="284"/>
      <c r="AH177" s="285"/>
      <c r="AI177" s="283"/>
      <c r="AJ177" s="283"/>
      <c r="AK177" s="283"/>
      <c r="AL177" s="280"/>
      <c r="AM177" s="300"/>
      <c r="AN177" s="272"/>
      <c r="AO177" s="280"/>
      <c r="AP177" s="37"/>
    </row>
    <row r="178" ht="15.75" customHeight="1">
      <c r="A178" s="8">
        <v>19.0</v>
      </c>
      <c r="B178" s="269" t="s">
        <v>3924</v>
      </c>
      <c r="C178" s="270" t="s">
        <v>3925</v>
      </c>
      <c r="D178" s="286">
        <v>1.0</v>
      </c>
      <c r="E178" s="286"/>
      <c r="F178" s="272"/>
      <c r="G178" s="272"/>
      <c r="H178" s="283"/>
      <c r="I178" s="272"/>
      <c r="J178" s="286"/>
      <c r="K178" s="272"/>
      <c r="L178" s="272"/>
      <c r="M178" s="286"/>
      <c r="N178" s="286"/>
      <c r="O178" s="273">
        <v>0.0</v>
      </c>
      <c r="P178" s="299"/>
      <c r="Q178" s="2" t="s">
        <v>3037</v>
      </c>
      <c r="R178" s="275"/>
      <c r="S178" s="291"/>
      <c r="T178" s="1"/>
      <c r="U178" s="6" t="str">
        <f>HYPERLINK("http://atlasofemotions.org","An atlas of emotions")</f>
        <v>An atlas of emotions</v>
      </c>
      <c r="V178" s="277">
        <v>43601.0</v>
      </c>
      <c r="W178" s="218" t="s">
        <v>3041</v>
      </c>
      <c r="X178" s="300"/>
      <c r="Y178" s="301"/>
      <c r="Z178" s="272"/>
      <c r="AA178" s="299"/>
      <c r="AB178" s="272"/>
      <c r="AC178" s="281"/>
      <c r="AD178" s="282"/>
      <c r="AE178" s="283"/>
      <c r="AF178" s="283"/>
      <c r="AG178" s="304"/>
      <c r="AH178" s="306" t="s">
        <v>3926</v>
      </c>
      <c r="AI178" s="283"/>
      <c r="AJ178" s="283"/>
      <c r="AK178" s="283"/>
      <c r="AL178" s="272"/>
      <c r="AM178" s="300"/>
      <c r="AN178" s="272"/>
      <c r="AO178" s="272"/>
      <c r="AP178" s="37"/>
    </row>
    <row r="179" ht="15.75" customHeight="1">
      <c r="A179" s="8">
        <v>52.0</v>
      </c>
      <c r="B179" s="269" t="s">
        <v>3927</v>
      </c>
      <c r="C179" s="270" t="s">
        <v>3928</v>
      </c>
      <c r="D179" s="286">
        <v>1.0</v>
      </c>
      <c r="E179" s="286"/>
      <c r="F179" s="272"/>
      <c r="G179" s="272"/>
      <c r="H179" s="283"/>
      <c r="I179" s="272"/>
      <c r="J179" s="286"/>
      <c r="K179" s="272"/>
      <c r="L179" s="272"/>
      <c r="M179" s="286"/>
      <c r="N179" s="286"/>
      <c r="O179" s="273">
        <v>0.0</v>
      </c>
      <c r="P179" s="299"/>
      <c r="Q179" s="272" t="s">
        <v>3929</v>
      </c>
      <c r="R179" s="275"/>
      <c r="S179" s="291"/>
      <c r="T179" s="1"/>
      <c r="U179" s="2" t="s">
        <v>3930</v>
      </c>
      <c r="V179" s="277">
        <v>43601.0</v>
      </c>
      <c r="W179" s="218" t="s">
        <v>3041</v>
      </c>
      <c r="X179" s="300"/>
      <c r="Y179" s="301"/>
      <c r="Z179" s="280"/>
      <c r="AA179" s="299"/>
      <c r="AB179" s="280">
        <v>1.0</v>
      </c>
      <c r="AC179" s="307" t="str">
        <f>HYPERLINK("http://youxtools.com/legal/Terms_of_Service.pdf","100")</f>
        <v>100</v>
      </c>
      <c r="AD179" s="308"/>
      <c r="AE179" s="283"/>
      <c r="AF179" s="283"/>
      <c r="AG179" s="284"/>
      <c r="AH179" s="285"/>
      <c r="AI179" s="283"/>
      <c r="AJ179" s="283"/>
      <c r="AK179" s="283"/>
      <c r="AL179" s="280"/>
      <c r="AM179" s="300"/>
      <c r="AN179" s="272"/>
      <c r="AO179" s="280"/>
      <c r="AP179" s="37"/>
    </row>
    <row r="180" ht="15.75" customHeight="1">
      <c r="A180" s="8">
        <v>41.0</v>
      </c>
      <c r="B180" s="269" t="s">
        <v>3931</v>
      </c>
      <c r="C180" s="270" t="s">
        <v>3932</v>
      </c>
      <c r="D180" s="286">
        <v>1.0</v>
      </c>
      <c r="E180" s="286"/>
      <c r="F180" s="272" t="s">
        <v>3933</v>
      </c>
      <c r="G180" s="272"/>
      <c r="H180" s="283"/>
      <c r="I180" s="272"/>
      <c r="J180" s="286"/>
      <c r="K180" s="272"/>
      <c r="L180" s="272"/>
      <c r="M180" s="286"/>
      <c r="N180" s="286"/>
      <c r="O180" s="273">
        <v>0.0</v>
      </c>
      <c r="P180" s="299"/>
      <c r="Q180" s="272" t="s">
        <v>3934</v>
      </c>
      <c r="R180" s="275"/>
      <c r="S180" s="291"/>
      <c r="T180" s="1"/>
      <c r="U180" s="1"/>
      <c r="V180" s="277"/>
      <c r="W180" s="218" t="s">
        <v>3041</v>
      </c>
      <c r="X180" s="300"/>
      <c r="Y180" s="301"/>
      <c r="Z180" s="287"/>
      <c r="AA180" s="299"/>
      <c r="AB180" s="287">
        <v>43832.0</v>
      </c>
      <c r="AC180" s="281"/>
      <c r="AD180" s="282"/>
      <c r="AE180" s="283"/>
      <c r="AF180" s="283"/>
      <c r="AG180" s="290"/>
      <c r="AH180" s="285"/>
      <c r="AI180" s="283"/>
      <c r="AJ180" s="283"/>
      <c r="AK180" s="283"/>
      <c r="AL180" s="280"/>
      <c r="AM180" s="300"/>
      <c r="AN180" s="272"/>
      <c r="AO180" s="280"/>
      <c r="AP180" s="37"/>
    </row>
    <row r="181" ht="15.75" customHeight="1">
      <c r="A181" s="8">
        <v>42.0</v>
      </c>
      <c r="B181" s="269" t="s">
        <v>3935</v>
      </c>
      <c r="C181" s="270" t="s">
        <v>3936</v>
      </c>
      <c r="D181" s="286">
        <v>1.0</v>
      </c>
      <c r="E181" s="286"/>
      <c r="F181" s="272" t="s">
        <v>3937</v>
      </c>
      <c r="G181" s="272"/>
      <c r="H181" s="283"/>
      <c r="I181" s="272"/>
      <c r="J181" s="286"/>
      <c r="K181" s="272"/>
      <c r="L181" s="272"/>
      <c r="M181" s="286"/>
      <c r="N181" s="286"/>
      <c r="O181" s="273">
        <v>0.0</v>
      </c>
      <c r="P181" s="299"/>
      <c r="Q181" s="272" t="s">
        <v>3805</v>
      </c>
      <c r="R181" s="275"/>
      <c r="S181" s="291"/>
      <c r="T181" s="1" t="s">
        <v>3938</v>
      </c>
      <c r="U181" s="1" t="s">
        <v>3939</v>
      </c>
      <c r="V181" s="277">
        <v>43601.0</v>
      </c>
      <c r="W181" s="218" t="s">
        <v>3041</v>
      </c>
      <c r="X181" s="300"/>
      <c r="Y181" s="301"/>
      <c r="Z181" s="287"/>
      <c r="AA181" s="299"/>
      <c r="AB181" s="287">
        <v>43832.0</v>
      </c>
      <c r="AC181" s="288" t="s">
        <v>3940</v>
      </c>
      <c r="AD181" s="289"/>
      <c r="AE181" s="283" t="s">
        <v>3871</v>
      </c>
      <c r="AF181" s="283"/>
      <c r="AG181" s="290"/>
      <c r="AH181" s="285"/>
      <c r="AI181" s="283"/>
      <c r="AJ181" s="283"/>
      <c r="AK181" s="283"/>
      <c r="AL181" s="280"/>
      <c r="AM181" s="300"/>
      <c r="AN181" s="272"/>
      <c r="AO181" s="280"/>
      <c r="AP181" s="37"/>
    </row>
    <row r="182" ht="15.75" customHeight="1">
      <c r="A182" s="8">
        <v>49.0</v>
      </c>
      <c r="B182" s="269" t="s">
        <v>3941</v>
      </c>
      <c r="C182" s="270" t="s">
        <v>3942</v>
      </c>
      <c r="D182" s="286">
        <v>1.0</v>
      </c>
      <c r="E182" s="286"/>
      <c r="F182" s="272" t="s">
        <v>3814</v>
      </c>
      <c r="G182" s="272"/>
      <c r="H182" s="283"/>
      <c r="I182" s="272"/>
      <c r="J182" s="286"/>
      <c r="K182" s="272"/>
      <c r="L182" s="272"/>
      <c r="M182" s="286"/>
      <c r="N182" s="286"/>
      <c r="O182" s="273">
        <v>0.0</v>
      </c>
      <c r="P182" s="273">
        <v>2017.0</v>
      </c>
      <c r="Q182" s="272" t="s">
        <v>3822</v>
      </c>
      <c r="R182" s="275"/>
      <c r="S182" s="291"/>
      <c r="T182" s="1"/>
      <c r="U182" s="1" t="s">
        <v>3943</v>
      </c>
      <c r="V182" s="277">
        <v>43601.0</v>
      </c>
      <c r="W182" s="218" t="s">
        <v>3041</v>
      </c>
      <c r="X182" s="300"/>
      <c r="Y182" s="301"/>
      <c r="Z182" s="287"/>
      <c r="AA182" s="299"/>
      <c r="AB182" s="287">
        <v>43832.0</v>
      </c>
      <c r="AC182" s="288" t="s">
        <v>3944</v>
      </c>
      <c r="AD182" s="289"/>
      <c r="AE182" s="270" t="str">
        <f>HYPERLINK("https://www.studytrax.com/security/","HIPAA compliant")</f>
        <v>HIPAA compliant</v>
      </c>
      <c r="AF182" s="270"/>
      <c r="AG182" s="290"/>
      <c r="AH182" s="285"/>
      <c r="AI182" s="283"/>
      <c r="AJ182" s="283"/>
      <c r="AK182" s="283"/>
      <c r="AL182" s="280"/>
      <c r="AM182" s="300"/>
      <c r="AN182" s="272" t="s">
        <v>3945</v>
      </c>
      <c r="AO182" s="280"/>
      <c r="AP182" s="37"/>
    </row>
    <row r="183" ht="15.75" customHeight="1">
      <c r="A183" s="8">
        <v>34.0</v>
      </c>
      <c r="B183" s="269" t="s">
        <v>3946</v>
      </c>
      <c r="C183" s="270" t="s">
        <v>3947</v>
      </c>
      <c r="D183" s="286">
        <v>1.0</v>
      </c>
      <c r="E183" s="286"/>
      <c r="F183" s="272" t="s">
        <v>3814</v>
      </c>
      <c r="G183" s="272"/>
      <c r="H183" s="283"/>
      <c r="I183" s="272"/>
      <c r="J183" s="286"/>
      <c r="K183" s="272"/>
      <c r="L183" s="272"/>
      <c r="M183" s="286"/>
      <c r="N183" s="286"/>
      <c r="O183" s="273">
        <v>0.0</v>
      </c>
      <c r="P183" s="299"/>
      <c r="Q183" s="272" t="s">
        <v>3822</v>
      </c>
      <c r="R183" s="275"/>
      <c r="S183" s="291"/>
      <c r="T183" s="1"/>
      <c r="U183" s="1" t="s">
        <v>3948</v>
      </c>
      <c r="V183" s="277">
        <v>43586.0</v>
      </c>
      <c r="W183" s="218" t="s">
        <v>3041</v>
      </c>
      <c r="X183" s="300"/>
      <c r="Y183" s="301"/>
      <c r="Z183" s="280"/>
      <c r="AA183" s="299"/>
      <c r="AB183" s="280">
        <v>1.0</v>
      </c>
      <c r="AC183" s="281"/>
      <c r="AD183" s="282"/>
      <c r="AE183" s="283"/>
      <c r="AF183" s="283"/>
      <c r="AG183" s="284"/>
      <c r="AH183" s="285"/>
      <c r="AI183" s="283"/>
      <c r="AJ183" s="283" t="s">
        <v>3814</v>
      </c>
      <c r="AK183" s="283"/>
      <c r="AL183" s="280"/>
      <c r="AM183" s="300"/>
      <c r="AN183" s="272"/>
      <c r="AO183" s="280"/>
      <c r="AP183" s="37"/>
    </row>
    <row r="184" ht="15.75" customHeight="1">
      <c r="A184" s="8">
        <v>16.0</v>
      </c>
      <c r="B184" s="269" t="s">
        <v>3949</v>
      </c>
      <c r="C184" s="270" t="s">
        <v>3950</v>
      </c>
      <c r="D184" s="286">
        <v>1.0</v>
      </c>
      <c r="E184" s="286"/>
      <c r="F184" s="272"/>
      <c r="G184" s="272"/>
      <c r="H184" s="283"/>
      <c r="I184" s="272"/>
      <c r="J184" s="286"/>
      <c r="K184" s="272"/>
      <c r="L184" s="272"/>
      <c r="M184" s="286"/>
      <c r="N184" s="286"/>
      <c r="O184" s="273">
        <v>0.0</v>
      </c>
      <c r="P184" s="299"/>
      <c r="Q184" s="2" t="s">
        <v>3037</v>
      </c>
      <c r="R184" s="275"/>
      <c r="S184" s="291">
        <v>42964.0</v>
      </c>
      <c r="T184" s="1"/>
      <c r="U184" s="1" t="s">
        <v>3951</v>
      </c>
      <c r="V184" s="277">
        <v>43601.0</v>
      </c>
      <c r="W184" s="218" t="s">
        <v>3041</v>
      </c>
      <c r="X184" s="300"/>
      <c r="Y184" s="301"/>
      <c r="Z184" s="280"/>
      <c r="AA184" s="299"/>
      <c r="AB184" s="280">
        <v>2.0</v>
      </c>
      <c r="AC184" s="281"/>
      <c r="AD184" s="282"/>
      <c r="AE184" s="283"/>
      <c r="AF184" s="283"/>
      <c r="AG184" s="284"/>
      <c r="AH184" s="285"/>
      <c r="AI184" s="283"/>
      <c r="AJ184" s="283"/>
      <c r="AK184" s="283"/>
      <c r="AL184" s="280"/>
      <c r="AM184" s="300"/>
      <c r="AN184" s="272"/>
      <c r="AO184" s="280"/>
      <c r="AP184" s="37"/>
    </row>
    <row r="185" ht="15.75" customHeight="1">
      <c r="A185" s="8">
        <v>23.0</v>
      </c>
      <c r="B185" s="269" t="s">
        <v>3952</v>
      </c>
      <c r="C185" s="270" t="s">
        <v>3953</v>
      </c>
      <c r="D185" s="286">
        <v>1.0</v>
      </c>
      <c r="E185" s="286"/>
      <c r="F185" s="272" t="s">
        <v>3814</v>
      </c>
      <c r="G185" s="272"/>
      <c r="H185" s="283"/>
      <c r="I185" s="272"/>
      <c r="J185" s="286"/>
      <c r="K185" s="272"/>
      <c r="L185" s="272"/>
      <c r="M185" s="286"/>
      <c r="N185" s="286"/>
      <c r="O185" s="273">
        <v>0.0</v>
      </c>
      <c r="P185" s="273">
        <v>2019.0</v>
      </c>
      <c r="Q185" s="272" t="s">
        <v>3954</v>
      </c>
      <c r="R185" s="275"/>
      <c r="S185" s="291"/>
      <c r="T185" s="1"/>
      <c r="U185" s="1" t="s">
        <v>3955</v>
      </c>
      <c r="V185" s="277">
        <v>43601.0</v>
      </c>
      <c r="W185" s="218" t="s">
        <v>3041</v>
      </c>
      <c r="X185" s="300"/>
      <c r="Y185" s="301"/>
      <c r="Z185" s="287"/>
      <c r="AA185" s="299"/>
      <c r="AB185" s="287">
        <v>43832.0</v>
      </c>
      <c r="AC185" s="307" t="str">
        <f>HYPERLINK("https://support.expimetrics.com/portal/kb/articles/data-security-and-privacy","100")</f>
        <v>100</v>
      </c>
      <c r="AD185" s="308"/>
      <c r="AE185" s="283"/>
      <c r="AF185" s="283"/>
      <c r="AG185" s="290"/>
      <c r="AH185" s="285"/>
      <c r="AI185" s="270" t="s">
        <v>3956</v>
      </c>
      <c r="AJ185" s="283"/>
      <c r="AK185" s="270" t="str">
        <f>HYPERLINK("https://support.expimetrics.com/portal/kb/articles/data-security-and-privacy","yes, TLS or HTTPS encryption")</f>
        <v>yes, TLS or HTTPS encryption</v>
      </c>
      <c r="AL185" s="280"/>
      <c r="AM185" s="300"/>
      <c r="AN185" s="272"/>
      <c r="AO185" s="280"/>
      <c r="AP185" s="37"/>
    </row>
    <row r="186" ht="15.75" customHeight="1">
      <c r="A186" s="8">
        <v>31.0</v>
      </c>
      <c r="B186" s="269" t="s">
        <v>3957</v>
      </c>
      <c r="C186" s="270" t="s">
        <v>3958</v>
      </c>
      <c r="D186" s="286">
        <v>1.0</v>
      </c>
      <c r="E186" s="286"/>
      <c r="F186" s="272" t="s">
        <v>3814</v>
      </c>
      <c r="G186" s="272"/>
      <c r="H186" s="283"/>
      <c r="I186" s="272"/>
      <c r="J186" s="286"/>
      <c r="K186" s="272"/>
      <c r="L186" s="272"/>
      <c r="M186" s="286"/>
      <c r="N186" s="286"/>
      <c r="O186" s="273">
        <v>0.0</v>
      </c>
      <c r="P186" s="299"/>
      <c r="Q186" s="2" t="s">
        <v>3037</v>
      </c>
      <c r="R186" s="275"/>
      <c r="S186" s="276">
        <v>43558.0</v>
      </c>
      <c r="T186" s="1"/>
      <c r="U186" s="1"/>
      <c r="V186" s="277"/>
      <c r="W186" s="218" t="s">
        <v>3041</v>
      </c>
      <c r="X186" s="300"/>
      <c r="Y186" s="301"/>
      <c r="Z186" s="272"/>
      <c r="AA186" s="299"/>
      <c r="AB186" s="272"/>
      <c r="AC186" s="281"/>
      <c r="AD186" s="282"/>
      <c r="AE186" s="283"/>
      <c r="AF186" s="283"/>
      <c r="AG186" s="304"/>
      <c r="AH186" s="306"/>
      <c r="AI186" s="283"/>
      <c r="AJ186" s="283"/>
      <c r="AK186" s="283"/>
      <c r="AL186" s="272"/>
      <c r="AM186" s="300"/>
      <c r="AN186" s="272"/>
      <c r="AO186" s="272"/>
      <c r="AP186" s="37"/>
    </row>
    <row r="187" ht="15.75" customHeight="1">
      <c r="A187" s="8">
        <v>46.0</v>
      </c>
      <c r="B187" s="269" t="s">
        <v>3959</v>
      </c>
      <c r="C187" s="270" t="s">
        <v>3960</v>
      </c>
      <c r="D187" s="286">
        <v>1.0</v>
      </c>
      <c r="E187" s="286"/>
      <c r="F187" s="2">
        <v>200.0</v>
      </c>
      <c r="G187" s="2"/>
      <c r="H187" s="283"/>
      <c r="I187" s="272"/>
      <c r="J187" s="286"/>
      <c r="K187" s="272"/>
      <c r="L187" s="272"/>
      <c r="M187" s="286"/>
      <c r="N187" s="286"/>
      <c r="O187" s="273">
        <v>0.0</v>
      </c>
      <c r="P187" s="273">
        <v>2019.0</v>
      </c>
      <c r="Q187" s="272" t="s">
        <v>3805</v>
      </c>
      <c r="R187" s="275"/>
      <c r="S187" s="291"/>
      <c r="T187" s="1" t="s">
        <v>3961</v>
      </c>
      <c r="U187" s="1"/>
      <c r="V187" s="277"/>
      <c r="W187" s="218" t="s">
        <v>3041</v>
      </c>
      <c r="X187" s="300"/>
      <c r="Y187" s="301"/>
      <c r="Z187" s="280"/>
      <c r="AA187" s="299"/>
      <c r="AB187" s="280">
        <v>2.0</v>
      </c>
      <c r="AC187" s="281"/>
      <c r="AD187" s="282"/>
      <c r="AE187" s="283"/>
      <c r="AF187" s="283"/>
      <c r="AG187" s="284"/>
      <c r="AH187" s="306"/>
      <c r="AI187" s="283"/>
      <c r="AJ187" s="283"/>
      <c r="AK187" s="283"/>
      <c r="AL187" s="272"/>
      <c r="AM187" s="300"/>
      <c r="AN187" s="272"/>
      <c r="AO187" s="272"/>
      <c r="AP187" s="37"/>
    </row>
    <row r="188" ht="15.75" customHeight="1">
      <c r="A188" s="8">
        <v>50.0</v>
      </c>
      <c r="B188" s="269" t="s">
        <v>3962</v>
      </c>
      <c r="C188" s="270" t="s">
        <v>3963</v>
      </c>
      <c r="D188" s="286">
        <v>1.0</v>
      </c>
      <c r="E188" s="286"/>
      <c r="F188" s="272" t="s">
        <v>2226</v>
      </c>
      <c r="G188" s="272"/>
      <c r="H188" s="283"/>
      <c r="I188" s="272"/>
      <c r="J188" s="286"/>
      <c r="K188" s="272"/>
      <c r="L188" s="272"/>
      <c r="M188" s="286"/>
      <c r="N188" s="286"/>
      <c r="O188" s="273">
        <v>0.0</v>
      </c>
      <c r="P188" s="299"/>
      <c r="Q188" s="272" t="s">
        <v>3822</v>
      </c>
      <c r="R188" s="275"/>
      <c r="S188" s="276">
        <v>43527.0</v>
      </c>
      <c r="T188" s="1"/>
      <c r="U188" s="1" t="s">
        <v>3964</v>
      </c>
      <c r="V188" s="277">
        <v>43601.0</v>
      </c>
      <c r="W188" s="218" t="s">
        <v>3041</v>
      </c>
      <c r="X188" s="300"/>
      <c r="Y188" s="301"/>
      <c r="Z188" s="287"/>
      <c r="AA188" s="299"/>
      <c r="AB188" s="287">
        <v>43832.0</v>
      </c>
      <c r="AC188" s="288" t="s">
        <v>3965</v>
      </c>
      <c r="AD188" s="289"/>
      <c r="AE188" s="270" t="s">
        <v>3966</v>
      </c>
      <c r="AF188" s="270"/>
      <c r="AG188" s="290"/>
      <c r="AH188" s="285"/>
      <c r="AI188" s="283"/>
      <c r="AJ188" s="283" t="s">
        <v>3814</v>
      </c>
      <c r="AK188" s="283"/>
      <c r="AL188" s="280"/>
      <c r="AM188" s="300"/>
      <c r="AN188" s="272"/>
      <c r="AO188" s="280"/>
      <c r="AP188" s="37"/>
    </row>
    <row r="189" ht="15.75" customHeight="1">
      <c r="A189" s="8">
        <v>51.0</v>
      </c>
      <c r="B189" s="312" t="s">
        <v>3967</v>
      </c>
      <c r="C189" s="270" t="s">
        <v>3967</v>
      </c>
      <c r="D189" s="286">
        <v>1.0</v>
      </c>
      <c r="E189" s="286"/>
      <c r="F189" s="272"/>
      <c r="G189" s="272"/>
      <c r="H189" s="283"/>
      <c r="I189" s="272"/>
      <c r="J189" s="286"/>
      <c r="K189" s="272"/>
      <c r="L189" s="272"/>
      <c r="M189" s="286"/>
      <c r="N189" s="286"/>
      <c r="O189" s="273">
        <v>0.0</v>
      </c>
      <c r="P189" s="299"/>
      <c r="Q189" s="2" t="s">
        <v>3037</v>
      </c>
      <c r="R189" s="275"/>
      <c r="S189" s="291">
        <v>42797.0</v>
      </c>
      <c r="T189" s="1"/>
      <c r="U189" s="1" t="s">
        <v>3968</v>
      </c>
      <c r="V189" s="277">
        <v>43601.0</v>
      </c>
      <c r="W189" s="218" t="s">
        <v>3041</v>
      </c>
      <c r="X189" s="300"/>
      <c r="Y189" s="301"/>
      <c r="Z189" s="280"/>
      <c r="AA189" s="299"/>
      <c r="AB189" s="280">
        <v>2.0</v>
      </c>
      <c r="AC189" s="288" t="s">
        <v>3969</v>
      </c>
      <c r="AD189" s="289"/>
      <c r="AE189" s="270" t="s">
        <v>3970</v>
      </c>
      <c r="AF189" s="270"/>
      <c r="AG189" s="284"/>
      <c r="AH189" s="306"/>
      <c r="AI189" s="283"/>
      <c r="AJ189" s="283"/>
      <c r="AK189" s="283"/>
      <c r="AL189" s="272"/>
      <c r="AM189" s="300"/>
      <c r="AN189" s="272"/>
      <c r="AO189" s="272"/>
      <c r="AP189" s="37"/>
    </row>
    <row r="190" ht="15.75" customHeight="1">
      <c r="A190" s="8">
        <v>15.0</v>
      </c>
      <c r="B190" s="269" t="s">
        <v>3971</v>
      </c>
      <c r="C190" s="270" t="s">
        <v>3972</v>
      </c>
      <c r="D190" s="286">
        <v>1.0</v>
      </c>
      <c r="E190" s="286"/>
      <c r="F190" s="272"/>
      <c r="G190" s="272"/>
      <c r="H190" s="270" t="str">
        <f>HYPERLINK("https://github.com/campsych/concerto-platform/wiki","Github")</f>
        <v>Github</v>
      </c>
      <c r="I190" s="272"/>
      <c r="J190" s="286"/>
      <c r="K190" s="272"/>
      <c r="L190" s="272"/>
      <c r="M190" s="286"/>
      <c r="N190" s="286"/>
      <c r="O190" s="273">
        <v>0.0</v>
      </c>
      <c r="P190" s="299"/>
      <c r="Q190" s="272" t="s">
        <v>3805</v>
      </c>
      <c r="R190" s="275"/>
      <c r="S190" s="291"/>
      <c r="T190" s="1"/>
      <c r="U190" s="2" t="s">
        <v>3973</v>
      </c>
      <c r="V190" s="277">
        <v>43601.0</v>
      </c>
      <c r="W190" s="218" t="s">
        <v>3041</v>
      </c>
      <c r="X190" s="300"/>
      <c r="Y190" s="301"/>
      <c r="Z190" s="272"/>
      <c r="AA190" s="299"/>
      <c r="AB190" s="272"/>
      <c r="AC190" s="281"/>
      <c r="AD190" s="282"/>
      <c r="AE190" s="283"/>
      <c r="AF190" s="283"/>
      <c r="AG190" s="304"/>
      <c r="AH190" s="285"/>
      <c r="AI190" s="283"/>
      <c r="AJ190" s="283" t="s">
        <v>3974</v>
      </c>
      <c r="AK190" s="283"/>
      <c r="AL190" s="280"/>
      <c r="AM190" s="300"/>
      <c r="AN190" s="272"/>
      <c r="AO190" s="280"/>
      <c r="AP190" s="37"/>
    </row>
    <row r="191" ht="15.75" customHeight="1">
      <c r="A191" s="8">
        <v>5.0</v>
      </c>
      <c r="B191" s="269" t="s">
        <v>3975</v>
      </c>
      <c r="C191" s="270" t="s">
        <v>3976</v>
      </c>
      <c r="D191" s="286">
        <v>1.0</v>
      </c>
      <c r="E191" s="286"/>
      <c r="F191" s="2">
        <v>200.0</v>
      </c>
      <c r="G191" s="2"/>
      <c r="H191" s="283"/>
      <c r="I191" s="272"/>
      <c r="J191" s="286"/>
      <c r="K191" s="272"/>
      <c r="L191" s="272"/>
      <c r="M191" s="286"/>
      <c r="N191" s="286"/>
      <c r="O191" s="273">
        <v>1.0</v>
      </c>
      <c r="P191" s="299"/>
      <c r="Q191" s="272" t="s">
        <v>3805</v>
      </c>
      <c r="R191" s="275"/>
      <c r="S191" s="291">
        <v>43458.0</v>
      </c>
      <c r="T191" s="1"/>
      <c r="U191" s="1" t="s">
        <v>3977</v>
      </c>
      <c r="V191" s="277">
        <v>43586.0</v>
      </c>
      <c r="W191" s="218" t="s">
        <v>3041</v>
      </c>
      <c r="X191" s="300"/>
      <c r="Y191" s="301"/>
      <c r="Z191" s="287"/>
      <c r="AA191" s="299"/>
      <c r="AB191" s="287">
        <v>43832.0</v>
      </c>
      <c r="AC191" s="313" t="s">
        <v>660</v>
      </c>
      <c r="AD191" s="314"/>
      <c r="AE191" s="283"/>
      <c r="AF191" s="283"/>
      <c r="AG191" s="290"/>
      <c r="AH191" s="285"/>
      <c r="AI191" s="283" t="s">
        <v>3978</v>
      </c>
      <c r="AJ191" s="283"/>
      <c r="AK191" s="270" t="s">
        <v>3979</v>
      </c>
      <c r="AL191" s="280"/>
      <c r="AM191" s="300"/>
      <c r="AN191" s="272" t="s">
        <v>3980</v>
      </c>
      <c r="AO191" s="280"/>
      <c r="AP191" s="37"/>
    </row>
    <row r="192" ht="15.75" customHeight="1">
      <c r="A192" s="8">
        <v>2.0</v>
      </c>
      <c r="B192" s="309" t="s">
        <v>3981</v>
      </c>
      <c r="C192" s="270" t="s">
        <v>3982</v>
      </c>
      <c r="D192" s="286">
        <v>1.0</v>
      </c>
      <c r="E192" s="286"/>
      <c r="F192" s="272" t="s">
        <v>3814</v>
      </c>
      <c r="G192" s="272"/>
      <c r="H192" s="283"/>
      <c r="I192" s="272"/>
      <c r="J192" s="286"/>
      <c r="K192" s="272"/>
      <c r="L192" s="272"/>
      <c r="M192" s="286"/>
      <c r="N192" s="286"/>
      <c r="O192" s="273">
        <v>1.0</v>
      </c>
      <c r="P192" s="299"/>
      <c r="Q192" s="272" t="s">
        <v>3822</v>
      </c>
      <c r="R192" s="275"/>
      <c r="S192" s="291"/>
      <c r="T192" s="1"/>
      <c r="U192" s="1" t="s">
        <v>3983</v>
      </c>
      <c r="V192" s="277">
        <v>43601.0</v>
      </c>
      <c r="W192" s="218" t="s">
        <v>3041</v>
      </c>
      <c r="X192" s="300"/>
      <c r="Y192" s="301"/>
      <c r="Z192" s="287"/>
      <c r="AA192" s="299"/>
      <c r="AB192" s="287">
        <v>43832.0</v>
      </c>
      <c r="AC192" s="288" t="s">
        <v>3984</v>
      </c>
      <c r="AD192" s="289"/>
      <c r="AE192" s="283" t="s">
        <v>3985</v>
      </c>
      <c r="AF192" s="283"/>
      <c r="AG192" s="290"/>
      <c r="AH192" s="285"/>
      <c r="AI192" s="283"/>
      <c r="AJ192" s="283" t="s">
        <v>3804</v>
      </c>
      <c r="AK192" s="283"/>
      <c r="AL192" s="280"/>
      <c r="AM192" s="300"/>
      <c r="AN192" s="272"/>
      <c r="AO192" s="280"/>
      <c r="AP192" s="37"/>
    </row>
    <row r="193" ht="15.75" customHeight="1">
      <c r="A193" s="8">
        <v>3.0</v>
      </c>
      <c r="B193" s="269" t="s">
        <v>3986</v>
      </c>
      <c r="C193" s="270" t="s">
        <v>3987</v>
      </c>
      <c r="D193" s="286">
        <v>1.0</v>
      </c>
      <c r="E193" s="286"/>
      <c r="F193" s="272"/>
      <c r="G193" s="272"/>
      <c r="H193" s="283"/>
      <c r="I193" s="272"/>
      <c r="J193" s="286"/>
      <c r="K193" s="272"/>
      <c r="L193" s="272"/>
      <c r="M193" s="286"/>
      <c r="N193" s="286"/>
      <c r="O193" s="273">
        <v>0.0</v>
      </c>
      <c r="P193" s="299"/>
      <c r="Q193" s="272" t="s">
        <v>3988</v>
      </c>
      <c r="R193" s="275"/>
      <c r="S193" s="291"/>
      <c r="T193" s="1"/>
      <c r="U193" s="315" t="s">
        <v>3989</v>
      </c>
      <c r="V193" s="277">
        <v>43839.0</v>
      </c>
      <c r="W193" s="218" t="s">
        <v>3041</v>
      </c>
      <c r="X193" s="300"/>
      <c r="Y193" s="301"/>
      <c r="Z193" s="287"/>
      <c r="AA193" s="299"/>
      <c r="AB193" s="287">
        <v>43832.0</v>
      </c>
      <c r="AC193" s="288" t="s">
        <v>3832</v>
      </c>
      <c r="AD193" s="289"/>
      <c r="AE193" s="283" t="s">
        <v>3871</v>
      </c>
      <c r="AF193" s="283"/>
      <c r="AG193" s="290"/>
      <c r="AH193" s="285"/>
      <c r="AI193" s="283"/>
      <c r="AJ193" s="283"/>
      <c r="AK193" s="283"/>
      <c r="AL193" s="280"/>
      <c r="AM193" s="300"/>
      <c r="AN193" s="272"/>
      <c r="AO193" s="280"/>
      <c r="AP193" s="37"/>
    </row>
    <row r="194" ht="15.75" customHeight="1">
      <c r="A194" s="8">
        <v>10.0</v>
      </c>
      <c r="B194" s="269" t="s">
        <v>3990</v>
      </c>
      <c r="C194" s="270" t="s">
        <v>3991</v>
      </c>
      <c r="D194" s="286">
        <v>1.0</v>
      </c>
      <c r="E194" s="286"/>
      <c r="F194" s="272" t="s">
        <v>3814</v>
      </c>
      <c r="G194" s="272"/>
      <c r="H194" s="283"/>
      <c r="I194" s="272"/>
      <c r="J194" s="286"/>
      <c r="K194" s="272"/>
      <c r="L194" s="272"/>
      <c r="M194" s="286"/>
      <c r="N194" s="286"/>
      <c r="O194" s="273">
        <v>0.0</v>
      </c>
      <c r="P194" s="299"/>
      <c r="Q194" s="272"/>
      <c r="R194" s="275"/>
      <c r="S194" s="291"/>
      <c r="T194" s="1"/>
      <c r="U194" s="6" t="str">
        <f>HYPERLINK("https://link.springer.com/chapter/10.1007/978-3-540-75696-5_1","a personal sensing system that enables members of social networks to share their sensing presencewith their buddies in a secure manner. Sensing presence captures a user’s status in terms of his activity (e.g., sitting, walking, meeting friends), dispositi"&amp;"on (e.g., happy, sad, doing OK), habits (e.g., at the gym, coffee shop today, at work) and surroundings (e.g., noisy, hot, bright, high ozone)")</f>
        <v>a personal sensing system that enables members of social networks to share their sensing presencewith their buddies in a secure manner. Sensing presence captures a user’s status in terms of his activity (e.g., sitting, walking, meeting friends), disposition (e.g., happy, sad, doing OK), habits (e.g., at the gym, coffee shop today, at work) and surroundings (e.g., noisy, hot, bright, high ozone)</v>
      </c>
      <c r="V194" s="277">
        <v>43601.0</v>
      </c>
      <c r="W194" s="218" t="s">
        <v>3041</v>
      </c>
      <c r="X194" s="300"/>
      <c r="Y194" s="301"/>
      <c r="Z194" s="280"/>
      <c r="AA194" s="299"/>
      <c r="AB194" s="280">
        <v>1.0</v>
      </c>
      <c r="AC194" s="288" t="s">
        <v>660</v>
      </c>
      <c r="AD194" s="289"/>
      <c r="AE194" s="283"/>
      <c r="AF194" s="283"/>
      <c r="AG194" s="284"/>
      <c r="AH194" s="285"/>
      <c r="AI194" s="283"/>
      <c r="AJ194" s="270" t="str">
        <f>HYPERLINK("https://courses.cs.washington.edu/courses/cse590u/08sp/papers/CenceMe.pdf","yes")</f>
        <v>yes</v>
      </c>
      <c r="AK194" s="283"/>
      <c r="AL194" s="280"/>
      <c r="AM194" s="300"/>
      <c r="AN194" s="272"/>
      <c r="AO194" s="280">
        <v>120000.0</v>
      </c>
      <c r="AP194" s="37"/>
    </row>
    <row r="195" ht="15.75" customHeight="1">
      <c r="A195" s="8">
        <v>11.0</v>
      </c>
      <c r="B195" s="269" t="s">
        <v>3992</v>
      </c>
      <c r="C195" s="270" t="s">
        <v>3993</v>
      </c>
      <c r="D195" s="286">
        <v>1.0</v>
      </c>
      <c r="E195" s="286"/>
      <c r="F195" s="272"/>
      <c r="G195" s="272"/>
      <c r="H195" s="283"/>
      <c r="I195" s="272"/>
      <c r="J195" s="286"/>
      <c r="K195" s="272"/>
      <c r="L195" s="272"/>
      <c r="M195" s="286"/>
      <c r="N195" s="286"/>
      <c r="O195" s="273">
        <v>0.0</v>
      </c>
      <c r="P195" s="299"/>
      <c r="Q195" s="272" t="s">
        <v>3805</v>
      </c>
      <c r="R195" s="275"/>
      <c r="S195" s="291"/>
      <c r="T195" s="1"/>
      <c r="U195" s="1" t="s">
        <v>3994</v>
      </c>
      <c r="V195" s="277">
        <v>43586.0</v>
      </c>
      <c r="W195" s="218" t="s">
        <v>3041</v>
      </c>
      <c r="X195" s="300"/>
      <c r="Y195" s="301"/>
      <c r="Z195" s="287"/>
      <c r="AA195" s="299"/>
      <c r="AB195" s="287">
        <v>43832.0</v>
      </c>
      <c r="AC195" s="281"/>
      <c r="AD195" s="282"/>
      <c r="AE195" s="283"/>
      <c r="AF195" s="283"/>
      <c r="AG195" s="290"/>
      <c r="AH195" s="285"/>
      <c r="AI195" s="283"/>
      <c r="AJ195" s="283"/>
      <c r="AK195" s="283"/>
      <c r="AL195" s="280"/>
      <c r="AM195" s="300"/>
      <c r="AN195" s="272"/>
      <c r="AO195" s="280"/>
      <c r="AP195" s="37"/>
    </row>
    <row r="196" ht="15.75" customHeight="1">
      <c r="A196" s="8">
        <v>17.0</v>
      </c>
      <c r="B196" s="269" t="s">
        <v>3995</v>
      </c>
      <c r="C196" s="283"/>
      <c r="D196" s="286">
        <v>1.0</v>
      </c>
      <c r="E196" s="286"/>
      <c r="F196" s="272" t="s">
        <v>3804</v>
      </c>
      <c r="G196" s="272"/>
      <c r="H196" s="283"/>
      <c r="I196" s="272"/>
      <c r="J196" s="286"/>
      <c r="K196" s="272"/>
      <c r="L196" s="272"/>
      <c r="M196" s="286"/>
      <c r="N196" s="286"/>
      <c r="O196" s="300"/>
      <c r="P196" s="299"/>
      <c r="Q196" s="272"/>
      <c r="R196" s="275"/>
      <c r="S196" s="291"/>
      <c r="T196" s="1"/>
      <c r="U196" s="1"/>
      <c r="V196" s="277"/>
      <c r="W196" s="218" t="s">
        <v>3041</v>
      </c>
      <c r="X196" s="300"/>
      <c r="Y196" s="301"/>
      <c r="Z196" s="272"/>
      <c r="AA196" s="299"/>
      <c r="AB196" s="272"/>
      <c r="AC196" s="281"/>
      <c r="AD196" s="282"/>
      <c r="AE196" s="283"/>
      <c r="AF196" s="283"/>
      <c r="AG196" s="304"/>
      <c r="AH196" s="306"/>
      <c r="AI196" s="283"/>
      <c r="AJ196" s="283"/>
      <c r="AK196" s="283"/>
      <c r="AL196" s="272"/>
      <c r="AM196" s="300"/>
      <c r="AN196" s="272"/>
      <c r="AO196" s="272"/>
      <c r="AP196" s="37"/>
    </row>
    <row r="197" ht="15.75" customHeight="1">
      <c r="A197" s="8">
        <v>18.0</v>
      </c>
      <c r="B197" s="269" t="s">
        <v>3996</v>
      </c>
      <c r="C197" s="270" t="s">
        <v>3997</v>
      </c>
      <c r="D197" s="286">
        <v>1.0</v>
      </c>
      <c r="E197" s="286"/>
      <c r="F197" s="272" t="s">
        <v>3998</v>
      </c>
      <c r="G197" s="272"/>
      <c r="H197" s="283"/>
      <c r="I197" s="272"/>
      <c r="J197" s="286"/>
      <c r="K197" s="272"/>
      <c r="L197" s="272"/>
      <c r="M197" s="286"/>
      <c r="N197" s="286"/>
      <c r="O197" s="273">
        <v>0.0</v>
      </c>
      <c r="P197" s="273">
        <v>2015.0</v>
      </c>
      <c r="Q197" s="272"/>
      <c r="R197" s="275"/>
      <c r="S197" s="291"/>
      <c r="T197" s="1"/>
      <c r="U197" s="1" t="s">
        <v>3999</v>
      </c>
      <c r="V197" s="277">
        <v>43601.0</v>
      </c>
      <c r="W197" s="218" t="s">
        <v>3041</v>
      </c>
      <c r="X197" s="300"/>
      <c r="Y197" s="301"/>
      <c r="Z197" s="280"/>
      <c r="AA197" s="299"/>
      <c r="AB197" s="280">
        <v>2.0</v>
      </c>
      <c r="AC197" s="281"/>
      <c r="AD197" s="282"/>
      <c r="AE197" s="283"/>
      <c r="AF197" s="283"/>
      <c r="AG197" s="284"/>
      <c r="AH197" s="285"/>
      <c r="AI197" s="270" t="s">
        <v>4000</v>
      </c>
      <c r="AJ197" s="283"/>
      <c r="AK197" s="283"/>
      <c r="AL197" s="280"/>
      <c r="AM197" s="300"/>
      <c r="AN197" s="272"/>
      <c r="AO197" s="280"/>
      <c r="AP197" s="37"/>
    </row>
    <row r="198" ht="15.75" customHeight="1">
      <c r="A198" s="8">
        <v>20.0</v>
      </c>
      <c r="B198" s="269" t="s">
        <v>4001</v>
      </c>
      <c r="C198" s="283"/>
      <c r="D198" s="286">
        <v>1.0</v>
      </c>
      <c r="E198" s="286"/>
      <c r="F198" s="272" t="s">
        <v>3814</v>
      </c>
      <c r="G198" s="272"/>
      <c r="H198" s="283"/>
      <c r="I198" s="272"/>
      <c r="J198" s="286"/>
      <c r="K198" s="272"/>
      <c r="L198" s="272"/>
      <c r="M198" s="286"/>
      <c r="N198" s="286"/>
      <c r="O198" s="300"/>
      <c r="P198" s="299"/>
      <c r="Q198" s="272"/>
      <c r="R198" s="275"/>
      <c r="S198" s="291"/>
      <c r="T198" s="1"/>
      <c r="U198" s="1"/>
      <c r="V198" s="277"/>
      <c r="W198" s="218" t="s">
        <v>3041</v>
      </c>
      <c r="X198" s="300"/>
      <c r="Y198" s="301"/>
      <c r="Z198" s="272"/>
      <c r="AA198" s="299"/>
      <c r="AB198" s="272"/>
      <c r="AC198" s="281"/>
      <c r="AD198" s="282"/>
      <c r="AE198" s="283"/>
      <c r="AF198" s="283"/>
      <c r="AG198" s="304"/>
      <c r="AH198" s="316" t="s">
        <v>4002</v>
      </c>
      <c r="AI198" s="283"/>
      <c r="AJ198" s="283"/>
      <c r="AK198" s="283"/>
      <c r="AL198" s="272"/>
      <c r="AM198" s="300"/>
      <c r="AN198" s="272"/>
      <c r="AO198" s="272"/>
      <c r="AP198" s="37"/>
    </row>
    <row r="199" ht="15.75" customHeight="1">
      <c r="A199" s="8">
        <v>28.0</v>
      </c>
      <c r="B199" s="269" t="s">
        <v>4003</v>
      </c>
      <c r="C199" s="270" t="s">
        <v>4004</v>
      </c>
      <c r="D199" s="286">
        <v>1.0</v>
      </c>
      <c r="E199" s="286"/>
      <c r="F199" s="272" t="s">
        <v>3804</v>
      </c>
      <c r="G199" s="272"/>
      <c r="H199" s="270" t="str">
        <f>HYPERLINK("https://github.com/MD2Korg/","Github")</f>
        <v>Github</v>
      </c>
      <c r="I199" s="272"/>
      <c r="J199" s="286"/>
      <c r="K199" s="272"/>
      <c r="L199" s="272"/>
      <c r="M199" s="286"/>
      <c r="N199" s="286"/>
      <c r="O199" s="273">
        <v>0.0</v>
      </c>
      <c r="P199" s="299"/>
      <c r="Q199" s="272" t="s">
        <v>4005</v>
      </c>
      <c r="R199" s="275"/>
      <c r="S199" s="291"/>
      <c r="T199" s="317" t="s">
        <v>4006</v>
      </c>
      <c r="U199" s="1" t="s">
        <v>4007</v>
      </c>
      <c r="V199" s="277">
        <v>43601.0</v>
      </c>
      <c r="W199" s="218" t="s">
        <v>3041</v>
      </c>
      <c r="X199" s="300"/>
      <c r="Y199" s="301"/>
      <c r="Z199" s="280"/>
      <c r="AA199" s="299"/>
      <c r="AB199" s="280">
        <v>2.0</v>
      </c>
      <c r="AC199" s="281"/>
      <c r="AD199" s="282"/>
      <c r="AE199" s="283"/>
      <c r="AF199" s="283"/>
      <c r="AG199" s="284"/>
      <c r="AH199" s="318" t="s">
        <v>4008</v>
      </c>
      <c r="AI199" s="270" t="str">
        <f>HYPERLINK("https://md2k.org/software-under-the-hood/software-docs.html","yes")</f>
        <v>yes</v>
      </c>
      <c r="AJ199" s="283" t="s">
        <v>3804</v>
      </c>
      <c r="AK199" s="283"/>
      <c r="AL199" s="280"/>
      <c r="AM199" s="300"/>
      <c r="AN199" s="319" t="str">
        <f>HYPERLINK("https://md2k.org/software-deployments.html","2,251 users; universities for research")</f>
        <v>2,251 users; universities for research</v>
      </c>
      <c r="AO199" s="280"/>
      <c r="AP199" s="37"/>
    </row>
    <row r="200" ht="15.75" customHeight="1">
      <c r="A200" s="8">
        <v>33.0</v>
      </c>
      <c r="B200" s="269" t="s">
        <v>4009</v>
      </c>
      <c r="C200" s="270" t="s">
        <v>4010</v>
      </c>
      <c r="D200" s="286">
        <v>1.0</v>
      </c>
      <c r="E200" s="286"/>
      <c r="F200" s="272" t="s">
        <v>3804</v>
      </c>
      <c r="G200" s="272"/>
      <c r="H200" s="283"/>
      <c r="I200" s="272"/>
      <c r="J200" s="286"/>
      <c r="K200" s="272"/>
      <c r="L200" s="272"/>
      <c r="M200" s="286"/>
      <c r="N200" s="286"/>
      <c r="O200" s="273">
        <v>0.0</v>
      </c>
      <c r="P200" s="299"/>
      <c r="Q200" s="272" t="s">
        <v>3954</v>
      </c>
      <c r="R200" s="275"/>
      <c r="S200" s="291"/>
      <c r="T200" s="1"/>
      <c r="U200" s="2" t="s">
        <v>4011</v>
      </c>
      <c r="V200" s="277">
        <v>43601.0</v>
      </c>
      <c r="W200" s="218" t="s">
        <v>3041</v>
      </c>
      <c r="X200" s="300"/>
      <c r="Y200" s="301"/>
      <c r="Z200" s="280"/>
      <c r="AA200" s="299"/>
      <c r="AB200" s="280">
        <v>2.0</v>
      </c>
      <c r="AC200" s="288" t="s">
        <v>660</v>
      </c>
      <c r="AD200" s="289"/>
      <c r="AE200" s="283"/>
      <c r="AF200" s="283"/>
      <c r="AG200" s="284"/>
      <c r="AH200" s="285"/>
      <c r="AI200" s="283"/>
      <c r="AJ200" s="283"/>
      <c r="AK200" s="283"/>
      <c r="AL200" s="280"/>
      <c r="AM200" s="300"/>
      <c r="AN200" s="319" t="str">
        <f>HYPERLINK("https://xs.movisens.com/customers","Numerous universities")</f>
        <v>Numerous universities</v>
      </c>
      <c r="AO200" s="280"/>
      <c r="AP200" s="37"/>
    </row>
    <row r="201" ht="15.75" customHeight="1">
      <c r="A201" s="8">
        <v>35.0</v>
      </c>
      <c r="B201" s="269" t="s">
        <v>4012</v>
      </c>
      <c r="C201" s="283" t="s">
        <v>4013</v>
      </c>
      <c r="D201" s="286">
        <v>1.0</v>
      </c>
      <c r="E201" s="286"/>
      <c r="F201" s="2">
        <v>200.0</v>
      </c>
      <c r="G201" s="2"/>
      <c r="H201" s="283"/>
      <c r="I201" s="272"/>
      <c r="J201" s="286"/>
      <c r="K201" s="272"/>
      <c r="L201" s="272"/>
      <c r="M201" s="286"/>
      <c r="N201" s="286"/>
      <c r="O201" s="273">
        <v>0.0</v>
      </c>
      <c r="P201" s="273">
        <v>2018.0</v>
      </c>
      <c r="Q201" s="272" t="s">
        <v>3805</v>
      </c>
      <c r="R201" s="275"/>
      <c r="S201" s="276">
        <v>42887.0</v>
      </c>
      <c r="T201" s="1"/>
      <c r="U201" s="1" t="s">
        <v>4014</v>
      </c>
      <c r="V201" s="277">
        <v>43586.0</v>
      </c>
      <c r="W201" s="218" t="s">
        <v>3041</v>
      </c>
      <c r="X201" s="300"/>
      <c r="Y201" s="301"/>
      <c r="Z201" s="287"/>
      <c r="AA201" s="299"/>
      <c r="AB201" s="287">
        <v>43832.0</v>
      </c>
      <c r="AC201" s="288" t="s">
        <v>660</v>
      </c>
      <c r="AD201" s="289"/>
      <c r="AE201" s="283"/>
      <c r="AF201" s="283"/>
      <c r="AG201" s="290"/>
      <c r="AH201" s="285"/>
      <c r="AI201" s="283" t="s">
        <v>4015</v>
      </c>
      <c r="AJ201" s="283"/>
      <c r="AK201" s="283"/>
      <c r="AL201" s="280"/>
      <c r="AM201" s="300"/>
      <c r="AN201" s="272" t="s">
        <v>2226</v>
      </c>
      <c r="AO201" s="280"/>
      <c r="AP201" s="37"/>
    </row>
    <row r="202" ht="15.75" customHeight="1">
      <c r="A202" s="8">
        <v>38.0</v>
      </c>
      <c r="B202" s="269" t="s">
        <v>4016</v>
      </c>
      <c r="C202" s="283"/>
      <c r="D202" s="286">
        <v>1.0</v>
      </c>
      <c r="E202" s="286"/>
      <c r="F202" s="272"/>
      <c r="G202" s="272"/>
      <c r="H202" s="283"/>
      <c r="I202" s="272"/>
      <c r="J202" s="286"/>
      <c r="K202" s="272"/>
      <c r="L202" s="272"/>
      <c r="M202" s="286"/>
      <c r="N202" s="286"/>
      <c r="O202" s="300"/>
      <c r="P202" s="299"/>
      <c r="Q202" s="272"/>
      <c r="R202" s="275"/>
      <c r="S202" s="291"/>
      <c r="T202" s="1"/>
      <c r="U202" s="1"/>
      <c r="V202" s="277"/>
      <c r="W202" s="218" t="s">
        <v>3041</v>
      </c>
      <c r="X202" s="300"/>
      <c r="Y202" s="301"/>
      <c r="Z202" s="272"/>
      <c r="AA202" s="299"/>
      <c r="AB202" s="272"/>
      <c r="AC202" s="281"/>
      <c r="AD202" s="282"/>
      <c r="AE202" s="283"/>
      <c r="AF202" s="283"/>
      <c r="AG202" s="304"/>
      <c r="AH202" s="306"/>
      <c r="AI202" s="283"/>
      <c r="AJ202" s="283"/>
      <c r="AK202" s="283"/>
      <c r="AL202" s="272"/>
      <c r="AM202" s="300"/>
      <c r="AN202" s="272"/>
      <c r="AO202" s="272"/>
      <c r="AP202" s="37"/>
    </row>
    <row r="203" ht="15.75" customHeight="1">
      <c r="A203" s="8">
        <v>40.0</v>
      </c>
      <c r="B203" s="269" t="s">
        <v>4017</v>
      </c>
      <c r="C203" s="270" t="s">
        <v>3950</v>
      </c>
      <c r="D203" s="286">
        <v>1.0</v>
      </c>
      <c r="E203" s="286"/>
      <c r="F203" s="272"/>
      <c r="G203" s="272"/>
      <c r="H203" s="283"/>
      <c r="I203" s="272"/>
      <c r="J203" s="286"/>
      <c r="K203" s="272"/>
      <c r="L203" s="272"/>
      <c r="M203" s="286"/>
      <c r="N203" s="286"/>
      <c r="O203" s="273">
        <v>0.0</v>
      </c>
      <c r="P203" s="299"/>
      <c r="Q203" s="8">
        <v>0.0</v>
      </c>
      <c r="R203" s="320" t="s">
        <v>3037</v>
      </c>
      <c r="S203" s="291">
        <v>42898.0</v>
      </c>
      <c r="T203" s="1"/>
      <c r="U203" s="1" t="s">
        <v>4018</v>
      </c>
      <c r="V203" s="277">
        <v>43601.0</v>
      </c>
      <c r="W203" s="218" t="s">
        <v>3041</v>
      </c>
      <c r="X203" s="300"/>
      <c r="Y203" s="301"/>
      <c r="Z203" s="280"/>
      <c r="AA203" s="299"/>
      <c r="AB203" s="280">
        <v>2.0</v>
      </c>
      <c r="AC203" s="90"/>
      <c r="AD203" s="220"/>
      <c r="AE203" s="283"/>
      <c r="AF203" s="283"/>
      <c r="AG203" s="284"/>
      <c r="AH203" s="285"/>
      <c r="AI203" s="283"/>
      <c r="AJ203" s="283" t="s">
        <v>4019</v>
      </c>
      <c r="AK203" s="283"/>
      <c r="AL203" s="280"/>
      <c r="AM203" s="300"/>
      <c r="AN203" s="272"/>
      <c r="AO203" s="280"/>
      <c r="AP203" s="37"/>
    </row>
    <row r="204" ht="15.75" customHeight="1">
      <c r="A204" s="8">
        <v>48.0</v>
      </c>
      <c r="B204" s="321" t="s">
        <v>4020</v>
      </c>
      <c r="C204" s="270" t="s">
        <v>4021</v>
      </c>
      <c r="D204" s="286">
        <v>1.0</v>
      </c>
      <c r="E204" s="286"/>
      <c r="F204" s="272"/>
      <c r="G204" s="272"/>
      <c r="H204" s="283"/>
      <c r="I204" s="272"/>
      <c r="J204" s="286"/>
      <c r="K204" s="272"/>
      <c r="L204" s="272"/>
      <c r="M204" s="286"/>
      <c r="N204" s="286"/>
      <c r="O204" s="273">
        <v>0.0</v>
      </c>
      <c r="P204" s="299"/>
      <c r="Q204" s="8" t="s">
        <v>3070</v>
      </c>
      <c r="R204" s="275"/>
      <c r="S204" s="291"/>
      <c r="T204" s="1"/>
      <c r="U204" s="1"/>
      <c r="V204" s="277"/>
      <c r="W204" s="218" t="s">
        <v>3041</v>
      </c>
      <c r="X204" s="300"/>
      <c r="Y204" s="301"/>
      <c r="Z204" s="272"/>
      <c r="AA204" s="299"/>
      <c r="AB204" s="272"/>
      <c r="AC204" s="90"/>
      <c r="AD204" s="220"/>
      <c r="AE204" s="283"/>
      <c r="AF204" s="283"/>
      <c r="AG204" s="304"/>
      <c r="AH204" s="306"/>
      <c r="AI204" s="283"/>
      <c r="AJ204" s="283"/>
      <c r="AK204" s="283"/>
      <c r="AL204" s="272"/>
      <c r="AM204" s="300"/>
      <c r="AN204" s="272"/>
      <c r="AO204" s="272"/>
      <c r="AP204" s="37"/>
    </row>
    <row r="205" ht="15.75" customHeight="1">
      <c r="A205" s="322"/>
      <c r="B205" s="1"/>
      <c r="C205" s="283"/>
      <c r="D205" s="286">
        <v>1.0</v>
      </c>
      <c r="E205" s="286"/>
      <c r="F205" s="272"/>
      <c r="G205" s="272"/>
      <c r="H205" s="283"/>
      <c r="I205" s="272"/>
      <c r="J205" s="286"/>
      <c r="K205" s="272"/>
      <c r="L205" s="272"/>
      <c r="M205" s="286"/>
      <c r="N205" s="286"/>
      <c r="O205" s="300"/>
      <c r="P205" s="299"/>
      <c r="Q205" s="272"/>
      <c r="R205" s="275"/>
      <c r="S205" s="291"/>
      <c r="T205" s="1"/>
      <c r="U205" s="323"/>
      <c r="V205" s="306"/>
      <c r="W205" s="306"/>
      <c r="X205" s="300"/>
      <c r="Y205" s="301"/>
      <c r="Z205" s="272"/>
      <c r="AA205" s="299"/>
      <c r="AB205" s="272"/>
      <c r="AC205" s="90"/>
      <c r="AD205" s="220"/>
      <c r="AE205" s="283"/>
      <c r="AF205" s="283"/>
      <c r="AG205" s="304"/>
      <c r="AH205" s="306"/>
      <c r="AI205" s="283"/>
      <c r="AJ205" s="283"/>
      <c r="AK205" s="283"/>
      <c r="AL205" s="272"/>
      <c r="AM205" s="300"/>
      <c r="AN205" s="272"/>
      <c r="AO205" s="272"/>
      <c r="AP205" s="37"/>
    </row>
    <row r="206" ht="15.75" customHeight="1">
      <c r="A206" s="322"/>
      <c r="B206" s="324" t="s">
        <v>4022</v>
      </c>
      <c r="C206" s="325" t="s">
        <v>4023</v>
      </c>
      <c r="D206" s="286">
        <v>1.0</v>
      </c>
      <c r="E206" s="286"/>
      <c r="F206" s="272"/>
      <c r="G206" s="272"/>
      <c r="H206" s="283"/>
      <c r="I206" s="272"/>
      <c r="J206" s="286"/>
      <c r="K206" s="272"/>
      <c r="L206" s="272"/>
      <c r="M206" s="286"/>
      <c r="N206" s="286"/>
      <c r="O206" s="273">
        <v>0.0</v>
      </c>
      <c r="P206" s="299"/>
      <c r="Q206" s="2" t="s">
        <v>3622</v>
      </c>
      <c r="R206" s="2" t="s">
        <v>4024</v>
      </c>
      <c r="S206" s="291"/>
      <c r="T206" s="1"/>
      <c r="U206" s="1"/>
      <c r="V206" s="306"/>
      <c r="W206" s="285" t="s">
        <v>4025</v>
      </c>
      <c r="X206" s="300"/>
      <c r="Y206" s="301"/>
      <c r="Z206" s="272"/>
      <c r="AA206" s="299"/>
      <c r="AB206" s="272"/>
      <c r="AC206" s="90"/>
      <c r="AD206" s="220"/>
      <c r="AE206" s="283"/>
      <c r="AF206" s="283"/>
      <c r="AG206" s="304"/>
      <c r="AH206" s="306"/>
      <c r="AI206" s="283"/>
      <c r="AJ206" s="283"/>
      <c r="AK206" s="283"/>
      <c r="AL206" s="272"/>
      <c r="AM206" s="300"/>
      <c r="AN206" s="272"/>
      <c r="AO206" s="272"/>
      <c r="AP206" s="37"/>
    </row>
    <row r="207" ht="15.75" customHeight="1">
      <c r="A207" s="322"/>
      <c r="B207" s="309" t="s">
        <v>4026</v>
      </c>
      <c r="C207" s="325" t="s">
        <v>4027</v>
      </c>
      <c r="D207" s="286">
        <v>1.0</v>
      </c>
      <c r="E207" s="286"/>
      <c r="F207" s="272"/>
      <c r="G207" s="272"/>
      <c r="H207" s="283"/>
      <c r="I207" s="272"/>
      <c r="J207" s="286"/>
      <c r="K207" s="272"/>
      <c r="L207" s="272"/>
      <c r="M207" s="286"/>
      <c r="N207" s="286"/>
      <c r="O207" s="273">
        <v>0.0</v>
      </c>
      <c r="P207" s="299"/>
      <c r="Q207" s="2" t="s">
        <v>3622</v>
      </c>
      <c r="R207" s="2" t="s">
        <v>4028</v>
      </c>
      <c r="S207" s="291"/>
      <c r="T207" s="1"/>
      <c r="U207" s="1"/>
      <c r="V207" s="306"/>
      <c r="W207" s="306"/>
      <c r="X207" s="300"/>
      <c r="Y207" s="301"/>
      <c r="Z207" s="272"/>
      <c r="AA207" s="299"/>
      <c r="AB207" s="272"/>
      <c r="AC207" s="90"/>
      <c r="AD207" s="220"/>
      <c r="AE207" s="283"/>
      <c r="AF207" s="283"/>
      <c r="AG207" s="304"/>
      <c r="AH207" s="306"/>
      <c r="AI207" s="283"/>
      <c r="AJ207" s="283"/>
      <c r="AK207" s="283"/>
      <c r="AL207" s="272"/>
      <c r="AM207" s="300"/>
      <c r="AN207" s="272"/>
      <c r="AO207" s="272"/>
      <c r="AP207" s="37"/>
    </row>
    <row r="208" ht="15.75" customHeight="1">
      <c r="A208" s="322"/>
      <c r="B208" s="309" t="s">
        <v>4029</v>
      </c>
      <c r="C208" s="292" t="s">
        <v>4030</v>
      </c>
      <c r="D208" s="286">
        <v>1.0</v>
      </c>
      <c r="E208" s="286"/>
      <c r="F208" s="272"/>
      <c r="G208" s="272"/>
      <c r="H208" s="283"/>
      <c r="I208" s="272"/>
      <c r="J208" s="286"/>
      <c r="K208" s="272"/>
      <c r="L208" s="272"/>
      <c r="M208" s="286"/>
      <c r="N208" s="286"/>
      <c r="O208" s="273">
        <v>0.0</v>
      </c>
      <c r="P208" s="299"/>
      <c r="Q208" s="2" t="s">
        <v>3622</v>
      </c>
      <c r="R208" s="2" t="s">
        <v>4031</v>
      </c>
      <c r="S208" s="291"/>
      <c r="T208" s="1"/>
      <c r="U208" s="1"/>
      <c r="V208" s="306"/>
      <c r="W208" s="306"/>
      <c r="X208" s="300"/>
      <c r="Y208" s="301"/>
      <c r="Z208" s="272"/>
      <c r="AA208" s="299"/>
      <c r="AB208" s="272"/>
      <c r="AC208" s="90"/>
      <c r="AD208" s="220"/>
      <c r="AE208" s="283"/>
      <c r="AF208" s="283"/>
      <c r="AG208" s="304"/>
      <c r="AH208" s="306"/>
      <c r="AI208" s="283"/>
      <c r="AJ208" s="283"/>
      <c r="AK208" s="283"/>
      <c r="AL208" s="272"/>
      <c r="AM208" s="300"/>
      <c r="AN208" s="272"/>
      <c r="AO208" s="272"/>
      <c r="AP208" s="37"/>
    </row>
    <row r="209" ht="15.75" customHeight="1">
      <c r="A209" s="322"/>
      <c r="B209" s="309" t="s">
        <v>4032</v>
      </c>
      <c r="C209" s="325" t="s">
        <v>4033</v>
      </c>
      <c r="D209" s="286">
        <v>1.0</v>
      </c>
      <c r="E209" s="286"/>
      <c r="F209" s="272"/>
      <c r="G209" s="272"/>
      <c r="H209" s="283"/>
      <c r="I209" s="272"/>
      <c r="J209" s="286"/>
      <c r="K209" s="272"/>
      <c r="L209" s="272"/>
      <c r="M209" s="286"/>
      <c r="N209" s="286"/>
      <c r="O209" s="273">
        <v>0.0</v>
      </c>
      <c r="P209" s="299"/>
      <c r="Q209" s="2">
        <v>1.0</v>
      </c>
      <c r="R209" s="2" t="s">
        <v>4034</v>
      </c>
      <c r="S209" s="291"/>
      <c r="T209" s="1"/>
      <c r="U209" s="1"/>
      <c r="V209" s="306"/>
      <c r="W209" s="306"/>
      <c r="X209" s="300"/>
      <c r="Y209" s="301"/>
      <c r="Z209" s="272"/>
      <c r="AA209" s="299"/>
      <c r="AB209" s="272"/>
      <c r="AC209" s="90"/>
      <c r="AD209" s="220"/>
      <c r="AE209" s="283"/>
      <c r="AF209" s="283"/>
      <c r="AG209" s="304"/>
      <c r="AH209" s="306"/>
      <c r="AI209" s="283"/>
      <c r="AJ209" s="283"/>
      <c r="AK209" s="283"/>
      <c r="AL209" s="272"/>
      <c r="AM209" s="300"/>
      <c r="AN209" s="272"/>
      <c r="AO209" s="272"/>
      <c r="AP209" s="37"/>
    </row>
    <row r="210" ht="15.75" customHeight="1">
      <c r="A210" s="322"/>
      <c r="B210" s="309" t="s">
        <v>4035</v>
      </c>
      <c r="C210" s="325" t="s">
        <v>4036</v>
      </c>
      <c r="D210" s="286">
        <v>1.0</v>
      </c>
      <c r="E210" s="286"/>
      <c r="F210" s="272"/>
      <c r="G210" s="272"/>
      <c r="H210" s="283"/>
      <c r="I210" s="272"/>
      <c r="J210" s="286"/>
      <c r="K210" s="272"/>
      <c r="L210" s="272"/>
      <c r="M210" s="286"/>
      <c r="N210" s="286"/>
      <c r="O210" s="273">
        <v>0.0</v>
      </c>
      <c r="P210" s="299"/>
      <c r="Q210" s="8" t="s">
        <v>3070</v>
      </c>
      <c r="R210" s="1"/>
      <c r="S210" s="291"/>
      <c r="T210" s="1"/>
      <c r="U210" s="1"/>
      <c r="V210" s="306"/>
      <c r="W210" s="306"/>
      <c r="X210" s="300"/>
      <c r="Y210" s="301"/>
      <c r="Z210" s="272"/>
      <c r="AA210" s="299"/>
      <c r="AB210" s="272"/>
      <c r="AC210" s="90"/>
      <c r="AD210" s="220"/>
      <c r="AE210" s="283"/>
      <c r="AF210" s="283"/>
      <c r="AG210" s="304"/>
      <c r="AH210" s="306"/>
      <c r="AI210" s="283"/>
      <c r="AJ210" s="283"/>
      <c r="AK210" s="283"/>
      <c r="AL210" s="272"/>
      <c r="AM210" s="300"/>
      <c r="AN210" s="272"/>
      <c r="AO210" s="272"/>
      <c r="AP210" s="37"/>
    </row>
    <row r="211" ht="15.75" customHeight="1">
      <c r="A211" s="322"/>
      <c r="B211" s="309" t="s">
        <v>4037</v>
      </c>
      <c r="C211" s="325" t="s">
        <v>4038</v>
      </c>
      <c r="D211" s="286">
        <v>1.0</v>
      </c>
      <c r="E211" s="286"/>
      <c r="F211" s="272"/>
      <c r="G211" s="272"/>
      <c r="H211" s="283"/>
      <c r="I211" s="272"/>
      <c r="J211" s="286"/>
      <c r="K211" s="272"/>
      <c r="L211" s="272"/>
      <c r="M211" s="286"/>
      <c r="N211" s="286"/>
      <c r="O211" s="273">
        <v>0.0</v>
      </c>
      <c r="P211" s="299"/>
      <c r="Q211" s="8">
        <v>1.0</v>
      </c>
      <c r="R211" s="2" t="s">
        <v>4039</v>
      </c>
      <c r="S211" s="291"/>
      <c r="T211" s="1"/>
      <c r="U211" s="1"/>
      <c r="V211" s="306"/>
      <c r="W211" s="306"/>
      <c r="X211" s="300"/>
      <c r="Y211" s="301"/>
      <c r="Z211" s="272"/>
      <c r="AA211" s="299"/>
      <c r="AB211" s="272"/>
      <c r="AC211" s="90"/>
      <c r="AD211" s="220"/>
      <c r="AE211" s="283"/>
      <c r="AF211" s="283"/>
      <c r="AG211" s="304"/>
      <c r="AH211" s="306"/>
      <c r="AI211" s="283"/>
      <c r="AJ211" s="283"/>
      <c r="AK211" s="283"/>
      <c r="AL211" s="272"/>
      <c r="AM211" s="300"/>
      <c r="AN211" s="272"/>
      <c r="AO211" s="272"/>
      <c r="AP211" s="37"/>
    </row>
    <row r="212" ht="15.75" customHeight="1">
      <c r="A212" s="322"/>
      <c r="B212" s="309" t="s">
        <v>4040</v>
      </c>
      <c r="C212" s="292" t="s">
        <v>4041</v>
      </c>
      <c r="D212" s="286">
        <v>1.0</v>
      </c>
      <c r="E212" s="286"/>
      <c r="F212" s="272"/>
      <c r="G212" s="272"/>
      <c r="H212" s="283"/>
      <c r="I212" s="272"/>
      <c r="J212" s="286"/>
      <c r="K212" s="272"/>
      <c r="L212" s="272"/>
      <c r="M212" s="286"/>
      <c r="N212" s="286"/>
      <c r="O212" s="273">
        <v>0.0</v>
      </c>
      <c r="P212" s="299"/>
      <c r="Q212" s="8" t="s">
        <v>3070</v>
      </c>
      <c r="R212" s="1"/>
      <c r="S212" s="291"/>
      <c r="T212" s="1"/>
      <c r="U212" s="1"/>
      <c r="V212" s="306"/>
      <c r="W212" s="306"/>
      <c r="X212" s="300"/>
      <c r="Y212" s="301"/>
      <c r="Z212" s="272"/>
      <c r="AA212" s="299"/>
      <c r="AB212" s="272"/>
      <c r="AC212" s="90"/>
      <c r="AD212" s="220"/>
      <c r="AE212" s="283"/>
      <c r="AF212" s="283"/>
      <c r="AG212" s="304"/>
      <c r="AH212" s="306"/>
      <c r="AI212" s="283"/>
      <c r="AJ212" s="283"/>
      <c r="AK212" s="283"/>
      <c r="AL212" s="272"/>
      <c r="AM212" s="300"/>
      <c r="AN212" s="272"/>
      <c r="AO212" s="272"/>
      <c r="AP212" s="37"/>
    </row>
    <row r="213" ht="15.75" customHeight="1">
      <c r="A213" s="322"/>
      <c r="B213" s="309" t="s">
        <v>4042</v>
      </c>
      <c r="C213" s="325" t="s">
        <v>4043</v>
      </c>
      <c r="D213" s="286">
        <v>1.0</v>
      </c>
      <c r="E213" s="286"/>
      <c r="F213" s="272"/>
      <c r="G213" s="272"/>
      <c r="H213" s="283"/>
      <c r="I213" s="272"/>
      <c r="J213" s="286"/>
      <c r="K213" s="272"/>
      <c r="L213" s="272"/>
      <c r="M213" s="286"/>
      <c r="N213" s="286"/>
      <c r="O213" s="273">
        <v>0.0</v>
      </c>
      <c r="P213" s="299"/>
      <c r="Q213" s="8" t="s">
        <v>3070</v>
      </c>
      <c r="R213" s="1"/>
      <c r="S213" s="291"/>
      <c r="T213" s="1"/>
      <c r="U213" s="1"/>
      <c r="V213" s="306"/>
      <c r="W213" s="306"/>
      <c r="X213" s="300"/>
      <c r="Y213" s="301"/>
      <c r="Z213" s="272"/>
      <c r="AA213" s="299"/>
      <c r="AB213" s="272"/>
      <c r="AC213" s="90"/>
      <c r="AD213" s="220"/>
      <c r="AE213" s="283"/>
      <c r="AF213" s="283"/>
      <c r="AG213" s="304"/>
      <c r="AH213" s="306"/>
      <c r="AI213" s="283"/>
      <c r="AJ213" s="283"/>
      <c r="AK213" s="283"/>
      <c r="AL213" s="272"/>
      <c r="AM213" s="300"/>
      <c r="AN213" s="272"/>
      <c r="AO213" s="272"/>
      <c r="AP213" s="37"/>
    </row>
    <row r="214" ht="15.75" customHeight="1">
      <c r="A214" s="322"/>
      <c r="B214" s="309" t="s">
        <v>4044</v>
      </c>
      <c r="C214" s="325" t="s">
        <v>4045</v>
      </c>
      <c r="D214" s="286">
        <v>1.0</v>
      </c>
      <c r="E214" s="286"/>
      <c r="F214" s="272"/>
      <c r="G214" s="272"/>
      <c r="H214" s="283"/>
      <c r="I214" s="272"/>
      <c r="J214" s="286"/>
      <c r="K214" s="272"/>
      <c r="L214" s="272"/>
      <c r="M214" s="286"/>
      <c r="N214" s="286"/>
      <c r="O214" s="273">
        <v>0.0</v>
      </c>
      <c r="P214" s="299"/>
      <c r="Q214" s="8" t="s">
        <v>3070</v>
      </c>
      <c r="R214" s="1"/>
      <c r="S214" s="291"/>
      <c r="T214" s="1"/>
      <c r="U214" s="1"/>
      <c r="V214" s="306"/>
      <c r="W214" s="306"/>
      <c r="X214" s="300"/>
      <c r="Y214" s="301"/>
      <c r="Z214" s="272"/>
      <c r="AA214" s="299"/>
      <c r="AB214" s="272"/>
      <c r="AC214" s="90"/>
      <c r="AD214" s="220"/>
      <c r="AE214" s="283"/>
      <c r="AF214" s="283"/>
      <c r="AG214" s="304"/>
      <c r="AH214" s="306"/>
      <c r="AI214" s="283"/>
      <c r="AJ214" s="283"/>
      <c r="AK214" s="283"/>
      <c r="AL214" s="272"/>
      <c r="AM214" s="300"/>
      <c r="AN214" s="272"/>
      <c r="AO214" s="272"/>
      <c r="AP214" s="37"/>
    </row>
    <row r="215" ht="15.75" customHeight="1">
      <c r="A215" s="322"/>
      <c r="B215" s="309" t="s">
        <v>4046</v>
      </c>
      <c r="C215" s="325" t="s">
        <v>4047</v>
      </c>
      <c r="D215" s="286">
        <v>1.0</v>
      </c>
      <c r="E215" s="286"/>
      <c r="F215" s="272"/>
      <c r="G215" s="272"/>
      <c r="H215" s="283"/>
      <c r="I215" s="272"/>
      <c r="J215" s="286"/>
      <c r="K215" s="272"/>
      <c r="L215" s="272"/>
      <c r="M215" s="286"/>
      <c r="N215" s="286"/>
      <c r="O215" s="273">
        <v>0.0</v>
      </c>
      <c r="P215" s="299"/>
      <c r="Q215" s="44" t="s">
        <v>3264</v>
      </c>
      <c r="R215" s="1"/>
      <c r="S215" s="291"/>
      <c r="T215" s="1"/>
      <c r="U215" s="1"/>
      <c r="V215" s="306"/>
      <c r="W215" s="306"/>
      <c r="X215" s="300"/>
      <c r="Y215" s="301"/>
      <c r="Z215" s="272"/>
      <c r="AA215" s="299"/>
      <c r="AB215" s="272"/>
      <c r="AC215" s="90"/>
      <c r="AD215" s="220"/>
      <c r="AE215" s="283"/>
      <c r="AF215" s="283"/>
      <c r="AG215" s="304"/>
      <c r="AH215" s="306"/>
      <c r="AI215" s="283"/>
      <c r="AJ215" s="283"/>
      <c r="AK215" s="283"/>
      <c r="AL215" s="272"/>
      <c r="AM215" s="300"/>
      <c r="AN215" s="272"/>
      <c r="AO215" s="272"/>
      <c r="AP215" s="37"/>
    </row>
    <row r="216" ht="15.75" customHeight="1">
      <c r="A216" s="322"/>
      <c r="B216" s="309" t="s">
        <v>4048</v>
      </c>
      <c r="C216" s="325" t="s">
        <v>4049</v>
      </c>
      <c r="D216" s="286">
        <v>1.0</v>
      </c>
      <c r="E216" s="286"/>
      <c r="F216" s="272"/>
      <c r="G216" s="272"/>
      <c r="H216" s="283"/>
      <c r="I216" s="272"/>
      <c r="J216" s="286"/>
      <c r="K216" s="272"/>
      <c r="L216" s="272"/>
      <c r="M216" s="286"/>
      <c r="N216" s="286"/>
      <c r="O216" s="273">
        <v>0.0</v>
      </c>
      <c r="P216" s="299"/>
      <c r="Q216" s="8" t="s">
        <v>3070</v>
      </c>
      <c r="R216" s="1"/>
      <c r="S216" s="291"/>
      <c r="T216" s="1"/>
      <c r="U216" s="1"/>
      <c r="V216" s="306"/>
      <c r="W216" s="306"/>
      <c r="X216" s="300"/>
      <c r="Y216" s="301"/>
      <c r="Z216" s="272"/>
      <c r="AA216" s="299"/>
      <c r="AB216" s="272"/>
      <c r="AC216" s="90"/>
      <c r="AD216" s="220"/>
      <c r="AE216" s="283"/>
      <c r="AF216" s="283"/>
      <c r="AG216" s="304"/>
      <c r="AH216" s="306"/>
      <c r="AI216" s="283"/>
      <c r="AJ216" s="283"/>
      <c r="AK216" s="283"/>
      <c r="AL216" s="272"/>
      <c r="AM216" s="300"/>
      <c r="AN216" s="272"/>
      <c r="AO216" s="272"/>
      <c r="AP216" s="37"/>
    </row>
    <row r="217" ht="15.75" customHeight="1">
      <c r="A217" s="322"/>
      <c r="B217" s="309" t="s">
        <v>4050</v>
      </c>
      <c r="C217" s="325" t="s">
        <v>4051</v>
      </c>
      <c r="D217" s="286">
        <v>1.0</v>
      </c>
      <c r="E217" s="286"/>
      <c r="F217" s="272"/>
      <c r="G217" s="272"/>
      <c r="H217" s="283"/>
      <c r="I217" s="272"/>
      <c r="J217" s="286"/>
      <c r="K217" s="272"/>
      <c r="L217" s="272"/>
      <c r="M217" s="286"/>
      <c r="N217" s="286"/>
      <c r="O217" s="273">
        <v>0.0</v>
      </c>
      <c r="P217" s="299"/>
      <c r="Q217" s="8" t="s">
        <v>3070</v>
      </c>
      <c r="R217" s="1"/>
      <c r="S217" s="291"/>
      <c r="T217" s="1"/>
      <c r="U217" s="1"/>
      <c r="V217" s="306"/>
      <c r="W217" s="306"/>
      <c r="X217" s="300"/>
      <c r="Y217" s="301"/>
      <c r="Z217" s="272"/>
      <c r="AA217" s="299"/>
      <c r="AB217" s="272"/>
      <c r="AC217" s="90"/>
      <c r="AD217" s="220"/>
      <c r="AE217" s="283"/>
      <c r="AF217" s="283"/>
      <c r="AG217" s="304"/>
      <c r="AH217" s="306"/>
      <c r="AI217" s="283"/>
      <c r="AJ217" s="283"/>
      <c r="AK217" s="283"/>
      <c r="AL217" s="272"/>
      <c r="AM217" s="300"/>
      <c r="AN217" s="272"/>
      <c r="AO217" s="272"/>
      <c r="AP217" s="37"/>
    </row>
    <row r="218" ht="15.75" customHeight="1">
      <c r="A218" s="322"/>
      <c r="B218" s="309" t="s">
        <v>4052</v>
      </c>
      <c r="C218" s="325" t="s">
        <v>4053</v>
      </c>
      <c r="D218" s="286">
        <v>1.0</v>
      </c>
      <c r="E218" s="286"/>
      <c r="F218" s="272"/>
      <c r="G218" s="272"/>
      <c r="H218" s="283"/>
      <c r="I218" s="272"/>
      <c r="J218" s="286"/>
      <c r="K218" s="272"/>
      <c r="L218" s="272"/>
      <c r="M218" s="286"/>
      <c r="N218" s="286"/>
      <c r="O218" s="273">
        <v>0.0</v>
      </c>
      <c r="P218" s="299"/>
      <c r="Q218" s="8">
        <v>0.0</v>
      </c>
      <c r="R218" s="8" t="s">
        <v>3037</v>
      </c>
      <c r="S218" s="291"/>
      <c r="T218" s="1"/>
      <c r="U218" s="1"/>
      <c r="V218" s="306"/>
      <c r="W218" s="306"/>
      <c r="X218" s="300"/>
      <c r="Y218" s="301"/>
      <c r="Z218" s="272"/>
      <c r="AA218" s="299"/>
      <c r="AB218" s="272"/>
      <c r="AC218" s="90"/>
      <c r="AD218" s="220"/>
      <c r="AE218" s="283"/>
      <c r="AF218" s="283"/>
      <c r="AG218" s="304"/>
      <c r="AH218" s="306"/>
      <c r="AI218" s="283"/>
      <c r="AJ218" s="283"/>
      <c r="AK218" s="283"/>
      <c r="AL218" s="272"/>
      <c r="AM218" s="300"/>
      <c r="AN218" s="272"/>
      <c r="AO218" s="272"/>
      <c r="AP218" s="37"/>
    </row>
    <row r="219" ht="15.75" customHeight="1">
      <c r="A219" s="322"/>
      <c r="B219" s="309" t="s">
        <v>4054</v>
      </c>
      <c r="C219" s="325" t="s">
        <v>4055</v>
      </c>
      <c r="D219" s="286">
        <v>1.0</v>
      </c>
      <c r="E219" s="286"/>
      <c r="F219" s="272"/>
      <c r="G219" s="272"/>
      <c r="H219" s="283"/>
      <c r="I219" s="272"/>
      <c r="J219" s="286"/>
      <c r="K219" s="272"/>
      <c r="L219" s="272"/>
      <c r="M219" s="286"/>
      <c r="N219" s="286"/>
      <c r="O219" s="273">
        <v>0.0</v>
      </c>
      <c r="P219" s="299"/>
      <c r="Q219" s="8" t="s">
        <v>3070</v>
      </c>
      <c r="R219" s="1"/>
      <c r="S219" s="291"/>
      <c r="T219" s="1"/>
      <c r="U219" s="1"/>
      <c r="V219" s="306"/>
      <c r="W219" s="306"/>
      <c r="X219" s="300"/>
      <c r="Y219" s="301"/>
      <c r="Z219" s="272"/>
      <c r="AA219" s="299"/>
      <c r="AB219" s="272"/>
      <c r="AC219" s="90"/>
      <c r="AD219" s="220"/>
      <c r="AE219" s="283"/>
      <c r="AF219" s="283"/>
      <c r="AG219" s="304"/>
      <c r="AH219" s="306"/>
      <c r="AI219" s="283"/>
      <c r="AJ219" s="283"/>
      <c r="AK219" s="283"/>
      <c r="AL219" s="272"/>
      <c r="AM219" s="300"/>
      <c r="AN219" s="272"/>
      <c r="AO219" s="272"/>
      <c r="AP219" s="37"/>
    </row>
    <row r="220" ht="15.75" customHeight="1">
      <c r="A220" s="322"/>
      <c r="B220" s="309" t="s">
        <v>4056</v>
      </c>
      <c r="C220" s="326" t="s">
        <v>4057</v>
      </c>
      <c r="D220" s="286">
        <v>1.0</v>
      </c>
      <c r="E220" s="286"/>
      <c r="F220" s="272"/>
      <c r="G220" s="272"/>
      <c r="H220" s="283"/>
      <c r="I220" s="272"/>
      <c r="J220" s="286"/>
      <c r="K220" s="272"/>
      <c r="L220" s="272"/>
      <c r="M220" s="286"/>
      <c r="N220" s="286"/>
      <c r="O220" s="273">
        <v>0.0</v>
      </c>
      <c r="P220" s="299"/>
      <c r="Q220" s="44" t="s">
        <v>3259</v>
      </c>
      <c r="R220" s="8"/>
      <c r="S220" s="291"/>
      <c r="T220" s="1"/>
      <c r="U220" s="1"/>
      <c r="V220" s="306"/>
      <c r="W220" s="306"/>
      <c r="X220" s="300"/>
      <c r="Y220" s="301"/>
      <c r="Z220" s="272"/>
      <c r="AA220" s="299"/>
      <c r="AB220" s="272"/>
      <c r="AC220" s="90"/>
      <c r="AD220" s="220"/>
      <c r="AE220" s="283"/>
      <c r="AF220" s="283"/>
      <c r="AG220" s="304"/>
      <c r="AH220" s="306"/>
      <c r="AI220" s="283"/>
      <c r="AJ220" s="283"/>
      <c r="AK220" s="283"/>
      <c r="AL220" s="272"/>
      <c r="AM220" s="300"/>
      <c r="AN220" s="272"/>
      <c r="AO220" s="272"/>
      <c r="AP220" s="37"/>
    </row>
    <row r="221" ht="15.75" customHeight="1">
      <c r="A221" s="322"/>
      <c r="B221" s="309" t="s">
        <v>4058</v>
      </c>
      <c r="C221" s="325" t="s">
        <v>4059</v>
      </c>
      <c r="D221" s="286">
        <v>1.0</v>
      </c>
      <c r="E221" s="286"/>
      <c r="F221" s="272"/>
      <c r="G221" s="272"/>
      <c r="H221" s="283"/>
      <c r="I221" s="272"/>
      <c r="J221" s="286"/>
      <c r="K221" s="272"/>
      <c r="L221" s="272"/>
      <c r="M221" s="286"/>
      <c r="N221" s="286"/>
      <c r="O221" s="273">
        <v>0.0</v>
      </c>
      <c r="P221" s="273">
        <v>2019.0</v>
      </c>
      <c r="Q221" s="2">
        <v>0.0</v>
      </c>
      <c r="R221" s="8" t="s">
        <v>3037</v>
      </c>
      <c r="S221" s="291"/>
      <c r="T221" s="1"/>
      <c r="U221" s="1"/>
      <c r="V221" s="306"/>
      <c r="W221" s="306"/>
      <c r="X221" s="300"/>
      <c r="Y221" s="301"/>
      <c r="Z221" s="272"/>
      <c r="AA221" s="299"/>
      <c r="AB221" s="272"/>
      <c r="AC221" s="90"/>
      <c r="AD221" s="220"/>
      <c r="AE221" s="283"/>
      <c r="AF221" s="283"/>
      <c r="AG221" s="304"/>
      <c r="AH221" s="306"/>
      <c r="AI221" s="283"/>
      <c r="AJ221" s="283"/>
      <c r="AK221" s="283"/>
      <c r="AL221" s="272"/>
      <c r="AM221" s="300"/>
      <c r="AN221" s="272"/>
      <c r="AO221" s="272"/>
      <c r="AP221" s="37"/>
    </row>
    <row r="222" ht="15.75" customHeight="1">
      <c r="A222" s="322"/>
      <c r="B222" s="309" t="s">
        <v>4060</v>
      </c>
      <c r="C222" s="325" t="s">
        <v>4061</v>
      </c>
      <c r="D222" s="286">
        <v>1.0</v>
      </c>
      <c r="E222" s="286"/>
      <c r="F222" s="272"/>
      <c r="G222" s="272"/>
      <c r="H222" s="283"/>
      <c r="I222" s="272"/>
      <c r="J222" s="286"/>
      <c r="K222" s="272"/>
      <c r="L222" s="272"/>
      <c r="M222" s="286"/>
      <c r="N222" s="286"/>
      <c r="O222" s="273">
        <v>0.0</v>
      </c>
      <c r="P222" s="299"/>
      <c r="Q222" s="8" t="s">
        <v>3070</v>
      </c>
      <c r="R222" s="1"/>
      <c r="S222" s="291"/>
      <c r="T222" s="1"/>
      <c r="U222" s="1"/>
      <c r="V222" s="306"/>
      <c r="W222" s="306"/>
      <c r="X222" s="300"/>
      <c r="Y222" s="301"/>
      <c r="Z222" s="272"/>
      <c r="AA222" s="299"/>
      <c r="AB222" s="272"/>
      <c r="AC222" s="90"/>
      <c r="AD222" s="220"/>
      <c r="AE222" s="283"/>
      <c r="AF222" s="283"/>
      <c r="AG222" s="304"/>
      <c r="AH222" s="306"/>
      <c r="AI222" s="283"/>
      <c r="AJ222" s="283"/>
      <c r="AK222" s="283"/>
      <c r="AL222" s="272"/>
      <c r="AM222" s="300"/>
      <c r="AN222" s="272"/>
      <c r="AO222" s="272"/>
      <c r="AP222" s="37"/>
    </row>
    <row r="223" ht="15.75" customHeight="1">
      <c r="A223" s="322"/>
      <c r="B223" s="309" t="s">
        <v>4062</v>
      </c>
      <c r="C223" s="325" t="s">
        <v>4063</v>
      </c>
      <c r="D223" s="286">
        <v>1.0</v>
      </c>
      <c r="E223" s="286"/>
      <c r="F223" s="272"/>
      <c r="G223" s="272"/>
      <c r="H223" s="283"/>
      <c r="I223" s="272"/>
      <c r="J223" s="286"/>
      <c r="K223" s="272"/>
      <c r="L223" s="272"/>
      <c r="M223" s="286"/>
      <c r="N223" s="286"/>
      <c r="O223" s="273">
        <v>0.0</v>
      </c>
      <c r="P223" s="299"/>
      <c r="Q223" s="8" t="s">
        <v>3070</v>
      </c>
      <c r="R223" s="1"/>
      <c r="S223" s="291"/>
      <c r="T223" s="1"/>
      <c r="U223" s="1"/>
      <c r="V223" s="306"/>
      <c r="W223" s="306"/>
      <c r="X223" s="300"/>
      <c r="Y223" s="301"/>
      <c r="Z223" s="272"/>
      <c r="AA223" s="299"/>
      <c r="AB223" s="272"/>
      <c r="AC223" s="90"/>
      <c r="AD223" s="220"/>
      <c r="AE223" s="283"/>
      <c r="AF223" s="283"/>
      <c r="AG223" s="304"/>
      <c r="AH223" s="306"/>
      <c r="AI223" s="283"/>
      <c r="AJ223" s="283"/>
      <c r="AK223" s="283"/>
      <c r="AL223" s="272"/>
      <c r="AM223" s="300"/>
      <c r="AN223" s="272"/>
      <c r="AO223" s="272"/>
      <c r="AP223" s="37"/>
    </row>
    <row r="224" ht="15.75" customHeight="1">
      <c r="A224" s="322"/>
      <c r="B224" s="309" t="s">
        <v>4064</v>
      </c>
      <c r="C224" s="326" t="s">
        <v>4065</v>
      </c>
      <c r="D224" s="286">
        <v>1.0</v>
      </c>
      <c r="E224" s="286"/>
      <c r="F224" s="272"/>
      <c r="G224" s="272"/>
      <c r="H224" s="283"/>
      <c r="I224" s="272"/>
      <c r="J224" s="286"/>
      <c r="K224" s="272"/>
      <c r="L224" s="272"/>
      <c r="M224" s="286"/>
      <c r="N224" s="286"/>
      <c r="O224" s="273">
        <v>0.0</v>
      </c>
      <c r="P224" s="299"/>
      <c r="Q224" s="8" t="s">
        <v>3070</v>
      </c>
      <c r="R224" s="1"/>
      <c r="S224" s="291"/>
      <c r="T224" s="1"/>
      <c r="U224" s="1"/>
      <c r="V224" s="306"/>
      <c r="W224" s="306"/>
      <c r="X224" s="300"/>
      <c r="Y224" s="301"/>
      <c r="Z224" s="272"/>
      <c r="AA224" s="299"/>
      <c r="AB224" s="272"/>
      <c r="AC224" s="90"/>
      <c r="AD224" s="220"/>
      <c r="AE224" s="283"/>
      <c r="AF224" s="283"/>
      <c r="AG224" s="304"/>
      <c r="AH224" s="306"/>
      <c r="AI224" s="283"/>
      <c r="AJ224" s="283"/>
      <c r="AK224" s="283"/>
      <c r="AL224" s="272"/>
      <c r="AM224" s="300"/>
      <c r="AN224" s="272"/>
      <c r="AO224" s="272"/>
      <c r="AP224" s="37"/>
    </row>
    <row r="225" ht="15.75" customHeight="1">
      <c r="A225" s="322"/>
      <c r="B225" s="309" t="s">
        <v>4066</v>
      </c>
      <c r="C225" s="325" t="s">
        <v>4067</v>
      </c>
      <c r="D225" s="286">
        <v>1.0</v>
      </c>
      <c r="E225" s="286"/>
      <c r="F225" s="272"/>
      <c r="G225" s="272"/>
      <c r="H225" s="283"/>
      <c r="I225" s="272"/>
      <c r="J225" s="286"/>
      <c r="K225" s="272"/>
      <c r="L225" s="272"/>
      <c r="M225" s="286"/>
      <c r="N225" s="286"/>
      <c r="O225" s="273">
        <v>0.0</v>
      </c>
      <c r="P225" s="299"/>
      <c r="Q225" s="8" t="s">
        <v>3070</v>
      </c>
      <c r="R225" s="1"/>
      <c r="S225" s="291"/>
      <c r="T225" s="1"/>
      <c r="U225" s="1"/>
      <c r="V225" s="306"/>
      <c r="W225" s="306"/>
      <c r="X225" s="300"/>
      <c r="Y225" s="301"/>
      <c r="Z225" s="272"/>
      <c r="AA225" s="299"/>
      <c r="AB225" s="272"/>
      <c r="AC225" s="90"/>
      <c r="AD225" s="220"/>
      <c r="AE225" s="283"/>
      <c r="AF225" s="283"/>
      <c r="AG225" s="304"/>
      <c r="AH225" s="306"/>
      <c r="AI225" s="283"/>
      <c r="AJ225" s="283"/>
      <c r="AK225" s="283"/>
      <c r="AL225" s="272"/>
      <c r="AM225" s="300"/>
      <c r="AN225" s="272"/>
      <c r="AO225" s="272"/>
      <c r="AP225" s="37"/>
    </row>
    <row r="226" ht="15.75" customHeight="1">
      <c r="A226" s="322"/>
      <c r="B226" s="309" t="s">
        <v>4068</v>
      </c>
      <c r="C226" s="326" t="s">
        <v>4069</v>
      </c>
      <c r="D226" s="286">
        <v>1.0</v>
      </c>
      <c r="E226" s="286"/>
      <c r="F226" s="272"/>
      <c r="G226" s="272"/>
      <c r="H226" s="283"/>
      <c r="I226" s="272"/>
      <c r="J226" s="286"/>
      <c r="K226" s="272"/>
      <c r="L226" s="272"/>
      <c r="M226" s="286"/>
      <c r="N226" s="286"/>
      <c r="O226" s="273">
        <v>0.0</v>
      </c>
      <c r="P226" s="299"/>
      <c r="Q226" s="8" t="s">
        <v>3070</v>
      </c>
      <c r="R226" s="8"/>
      <c r="S226" s="291"/>
      <c r="T226" s="1"/>
      <c r="U226" s="1"/>
      <c r="V226" s="306"/>
      <c r="W226" s="306"/>
      <c r="X226" s="300"/>
      <c r="Y226" s="301"/>
      <c r="Z226" s="272"/>
      <c r="AA226" s="299"/>
      <c r="AB226" s="272"/>
      <c r="AC226" s="90"/>
      <c r="AD226" s="220"/>
      <c r="AE226" s="283"/>
      <c r="AF226" s="283"/>
      <c r="AG226" s="304"/>
      <c r="AH226" s="306"/>
      <c r="AI226" s="283"/>
      <c r="AJ226" s="283"/>
      <c r="AK226" s="283"/>
      <c r="AL226" s="272"/>
      <c r="AM226" s="300"/>
      <c r="AN226" s="272"/>
      <c r="AO226" s="272"/>
      <c r="AP226" s="37"/>
    </row>
    <row r="227" ht="15.75" customHeight="1">
      <c r="A227" s="322"/>
      <c r="B227" s="1"/>
      <c r="C227" s="283"/>
      <c r="D227" s="327"/>
      <c r="E227" s="327"/>
      <c r="F227" s="1"/>
      <c r="G227" s="1"/>
      <c r="H227" s="1"/>
      <c r="I227" s="1"/>
      <c r="J227" s="327"/>
      <c r="K227" s="1"/>
      <c r="L227" s="1"/>
      <c r="M227" s="327"/>
      <c r="N227" s="327"/>
      <c r="O227" s="328"/>
      <c r="P227" s="299"/>
      <c r="Q227" s="1"/>
      <c r="R227" s="275"/>
      <c r="S227" s="329"/>
      <c r="T227" s="1"/>
      <c r="U227" s="1"/>
      <c r="V227" s="306"/>
      <c r="W227" s="306"/>
      <c r="X227" s="328"/>
      <c r="Y227" s="330"/>
      <c r="Z227" s="272"/>
      <c r="AA227" s="299"/>
      <c r="AB227" s="1"/>
      <c r="AC227" s="58"/>
      <c r="AD227" s="220"/>
      <c r="AE227" s="1"/>
      <c r="AF227" s="1"/>
      <c r="AG227" s="304"/>
      <c r="AH227" s="306"/>
      <c r="AI227" s="1"/>
      <c r="AJ227" s="1"/>
      <c r="AK227" s="1"/>
      <c r="AL227" s="1"/>
      <c r="AM227" s="328"/>
      <c r="AN227" s="1"/>
      <c r="AO227" s="1"/>
      <c r="AP227" s="1"/>
    </row>
    <row r="228" ht="15.75" customHeight="1">
      <c r="A228" s="331"/>
      <c r="C228" s="283"/>
      <c r="D228" s="327"/>
      <c r="E228" s="271" t="s">
        <v>4070</v>
      </c>
      <c r="F228" s="332"/>
      <c r="G228" s="332"/>
      <c r="H228" s="332"/>
      <c r="I228" s="332"/>
      <c r="J228" s="271"/>
      <c r="K228" s="332"/>
      <c r="L228" s="332"/>
      <c r="M228" s="271"/>
      <c r="N228" s="271"/>
      <c r="O228" s="333"/>
      <c r="P228" s="299"/>
      <c r="Q228" s="332"/>
      <c r="R228" s="275"/>
      <c r="S228" s="334"/>
      <c r="T228" s="332"/>
      <c r="U228" s="332"/>
      <c r="V228" s="306"/>
      <c r="W228" s="285" t="s">
        <v>4025</v>
      </c>
      <c r="X228" s="333"/>
      <c r="Y228" s="335"/>
      <c r="Z228" s="272"/>
      <c r="AA228" s="299"/>
      <c r="AB228" s="332"/>
      <c r="AC228" s="336"/>
      <c r="AD228" s="220"/>
      <c r="AE228" s="332"/>
      <c r="AF228" s="332"/>
      <c r="AG228" s="304"/>
      <c r="AH228" s="306"/>
      <c r="AI228" s="332"/>
      <c r="AJ228" s="332"/>
      <c r="AK228" s="332"/>
      <c r="AL228" s="332"/>
      <c r="AM228" s="333"/>
      <c r="AN228" s="332"/>
      <c r="AO228" s="332"/>
      <c r="AP228" s="332"/>
    </row>
    <row r="229" ht="45.0" customHeight="1">
      <c r="A229" s="331"/>
      <c r="B229" s="337" t="s">
        <v>4071</v>
      </c>
      <c r="C229" s="338" t="s">
        <v>4072</v>
      </c>
      <c r="D229" s="271">
        <v>1.0</v>
      </c>
      <c r="E229" s="271" t="s">
        <v>4070</v>
      </c>
      <c r="F229" s="2">
        <v>4300.0</v>
      </c>
      <c r="G229" s="2"/>
      <c r="H229" s="332"/>
      <c r="I229" s="332"/>
      <c r="J229" s="271"/>
      <c r="K229" s="332"/>
      <c r="L229" s="332"/>
      <c r="M229" s="271"/>
      <c r="N229" s="271"/>
      <c r="O229" s="339">
        <v>0.0</v>
      </c>
      <c r="P229" s="274"/>
      <c r="Q229" s="44" t="s">
        <v>3259</v>
      </c>
      <c r="R229" s="322"/>
      <c r="S229" s="340">
        <v>44005.0</v>
      </c>
      <c r="T229" s="332"/>
      <c r="U229" s="332"/>
      <c r="V229" s="306"/>
      <c r="W229" s="285" t="s">
        <v>4073</v>
      </c>
      <c r="X229" s="339" t="s">
        <v>4074</v>
      </c>
      <c r="Y229" s="341" t="s">
        <v>4074</v>
      </c>
      <c r="Z229" s="280" t="s">
        <v>4075</v>
      </c>
      <c r="AA229" s="274"/>
      <c r="AB229" s="337"/>
      <c r="AC229" s="342" t="s">
        <v>4076</v>
      </c>
      <c r="AD229" s="106" t="s">
        <v>4077</v>
      </c>
      <c r="AE229" s="343" t="s">
        <v>4078</v>
      </c>
      <c r="AF229" s="343" t="s">
        <v>4079</v>
      </c>
      <c r="AG229" s="284"/>
      <c r="AH229" s="306"/>
      <c r="AI229" s="332"/>
      <c r="AJ229" s="332"/>
      <c r="AK229" s="332"/>
      <c r="AL229" s="332"/>
      <c r="AM229" s="333"/>
      <c r="AN229" s="332"/>
      <c r="AO229" s="332"/>
      <c r="AP229" s="332"/>
    </row>
    <row r="230" ht="48.0" customHeight="1">
      <c r="A230" s="331"/>
      <c r="B230" s="337" t="s">
        <v>4080</v>
      </c>
      <c r="C230" s="338" t="s">
        <v>4081</v>
      </c>
      <c r="D230" s="271">
        <v>1.0</v>
      </c>
      <c r="E230" s="271" t="s">
        <v>4070</v>
      </c>
      <c r="F230" s="337"/>
      <c r="G230" s="337"/>
      <c r="H230" s="332"/>
      <c r="I230" s="332"/>
      <c r="J230" s="271"/>
      <c r="K230" s="332"/>
      <c r="L230" s="332"/>
      <c r="M230" s="271"/>
      <c r="N230" s="271"/>
      <c r="O230" s="339">
        <v>0.0</v>
      </c>
      <c r="P230" s="274"/>
      <c r="Q230" s="8">
        <v>3.0</v>
      </c>
      <c r="R230" s="2" t="s">
        <v>4082</v>
      </c>
      <c r="S230" s="344">
        <v>44021.0</v>
      </c>
      <c r="T230" s="332"/>
      <c r="U230" s="332"/>
      <c r="V230" s="306"/>
      <c r="W230" s="285" t="s">
        <v>4073</v>
      </c>
      <c r="X230" s="339" t="s">
        <v>4083</v>
      </c>
      <c r="Y230" s="341" t="s">
        <v>4083</v>
      </c>
      <c r="Z230" s="280">
        <v>1.0</v>
      </c>
      <c r="AA230" s="274" t="s">
        <v>4084</v>
      </c>
      <c r="AB230" s="337" t="s">
        <v>4085</v>
      </c>
      <c r="AC230" s="342" t="s">
        <v>4086</v>
      </c>
      <c r="AD230" s="106" t="s">
        <v>4087</v>
      </c>
      <c r="AE230" s="343" t="s">
        <v>4088</v>
      </c>
      <c r="AF230" s="343" t="s">
        <v>4089</v>
      </c>
      <c r="AG230" s="284"/>
      <c r="AH230" s="306"/>
      <c r="AI230" s="332"/>
      <c r="AJ230" s="332"/>
      <c r="AK230" s="332"/>
      <c r="AL230" s="332"/>
      <c r="AM230" s="333"/>
      <c r="AN230" s="332"/>
      <c r="AO230" s="332"/>
      <c r="AP230" s="332"/>
    </row>
    <row r="231" ht="15.75" customHeight="1">
      <c r="A231" s="331"/>
      <c r="B231" s="337" t="s">
        <v>4090</v>
      </c>
      <c r="C231" s="338" t="s">
        <v>4091</v>
      </c>
      <c r="D231" s="271">
        <v>1.0</v>
      </c>
      <c r="E231" s="271" t="s">
        <v>4070</v>
      </c>
      <c r="F231" s="337" t="s">
        <v>4092</v>
      </c>
      <c r="G231" s="337"/>
      <c r="H231" s="332"/>
      <c r="I231" s="332"/>
      <c r="J231" s="271"/>
      <c r="K231" s="332"/>
      <c r="L231" s="332"/>
      <c r="M231" s="271"/>
      <c r="N231" s="271"/>
      <c r="O231" s="339">
        <v>0.0</v>
      </c>
      <c r="P231" s="274"/>
      <c r="Q231" s="44" t="s">
        <v>3259</v>
      </c>
      <c r="R231" s="322"/>
      <c r="S231" s="345">
        <v>43978.0</v>
      </c>
      <c r="T231" s="332"/>
      <c r="U231" s="332"/>
      <c r="V231" s="306"/>
      <c r="W231" s="285" t="s">
        <v>4073</v>
      </c>
      <c r="X231" s="339" t="s">
        <v>4093</v>
      </c>
      <c r="Y231" s="341" t="s">
        <v>4093</v>
      </c>
      <c r="Z231" s="280" t="s">
        <v>4094</v>
      </c>
      <c r="AB231" s="337" t="s">
        <v>4095</v>
      </c>
      <c r="AC231" s="342" t="s">
        <v>4096</v>
      </c>
      <c r="AD231" s="106" t="s">
        <v>4097</v>
      </c>
      <c r="AE231" s="343" t="s">
        <v>4098</v>
      </c>
      <c r="AF231" s="343" t="s">
        <v>4099</v>
      </c>
      <c r="AG231" s="284"/>
      <c r="AH231" s="306"/>
      <c r="AI231" s="332"/>
      <c r="AJ231" s="332"/>
      <c r="AK231" s="332"/>
      <c r="AL231" s="332"/>
      <c r="AM231" s="333"/>
      <c r="AN231" s="332"/>
      <c r="AO231" s="332"/>
      <c r="AP231" s="332"/>
    </row>
    <row r="232" ht="15.75" customHeight="1">
      <c r="A232" s="331"/>
      <c r="B232" s="337" t="s">
        <v>4100</v>
      </c>
      <c r="C232" s="338" t="s">
        <v>4101</v>
      </c>
      <c r="D232" s="271">
        <v>1.0</v>
      </c>
      <c r="E232" s="271" t="s">
        <v>4070</v>
      </c>
      <c r="F232" s="337"/>
      <c r="G232" s="337"/>
      <c r="H232" s="332"/>
      <c r="I232" s="332"/>
      <c r="J232" s="271"/>
      <c r="K232" s="332"/>
      <c r="L232" s="332"/>
      <c r="M232" s="271"/>
      <c r="N232" s="271"/>
      <c r="O232" s="339">
        <v>0.0</v>
      </c>
      <c r="P232" s="274"/>
      <c r="Q232" s="8" t="s">
        <v>3721</v>
      </c>
      <c r="R232" s="8" t="s">
        <v>4102</v>
      </c>
      <c r="S232" s="345">
        <v>43601.0</v>
      </c>
      <c r="T232" s="332"/>
      <c r="U232" s="332"/>
      <c r="V232" s="306"/>
      <c r="W232" s="285" t="s">
        <v>4073</v>
      </c>
      <c r="X232" s="339" t="s">
        <v>3226</v>
      </c>
      <c r="Y232" s="341" t="s">
        <v>3226</v>
      </c>
      <c r="Z232" s="280" t="s">
        <v>4094</v>
      </c>
      <c r="AA232" s="274"/>
      <c r="AB232" s="337" t="s">
        <v>4103</v>
      </c>
      <c r="AC232" s="342" t="s">
        <v>4104</v>
      </c>
      <c r="AD232" s="106" t="s">
        <v>4105</v>
      </c>
      <c r="AE232" s="343" t="s">
        <v>4106</v>
      </c>
      <c r="AF232" s="343" t="s">
        <v>4107</v>
      </c>
      <c r="AG232" s="284"/>
      <c r="AH232" s="306"/>
      <c r="AI232" s="332"/>
      <c r="AJ232" s="332"/>
      <c r="AK232" s="332"/>
      <c r="AL232" s="332"/>
      <c r="AM232" s="333"/>
      <c r="AN232" s="332"/>
      <c r="AO232" s="332"/>
      <c r="AP232" s="332"/>
    </row>
    <row r="233" ht="15.75" customHeight="1">
      <c r="A233" s="331"/>
      <c r="B233" s="337" t="s">
        <v>4108</v>
      </c>
      <c r="C233" s="338" t="s">
        <v>4109</v>
      </c>
      <c r="D233" s="271">
        <v>1.0</v>
      </c>
      <c r="E233" s="271" t="s">
        <v>4070</v>
      </c>
      <c r="F233" s="337" t="s">
        <v>4092</v>
      </c>
      <c r="G233" s="337"/>
      <c r="H233" s="332"/>
      <c r="I233" s="332"/>
      <c r="J233" s="271"/>
      <c r="K233" s="332"/>
      <c r="L233" s="332"/>
      <c r="M233" s="271"/>
      <c r="N233" s="271"/>
      <c r="O233" s="339">
        <v>0.0</v>
      </c>
      <c r="P233" s="274"/>
      <c r="Q233" s="8">
        <v>3.0</v>
      </c>
      <c r="R233" s="8" t="s">
        <v>4110</v>
      </c>
      <c r="S233" s="344">
        <v>43922.0</v>
      </c>
      <c r="T233" s="332"/>
      <c r="U233" s="332"/>
      <c r="V233" s="306"/>
      <c r="W233" s="285" t="s">
        <v>4073</v>
      </c>
      <c r="X233" s="339" t="s">
        <v>4111</v>
      </c>
      <c r="Y233" s="341" t="s">
        <v>4111</v>
      </c>
      <c r="Z233" s="346" t="s">
        <v>4112</v>
      </c>
      <c r="AA233" s="274"/>
      <c r="AB233" s="347"/>
      <c r="AC233" s="342" t="s">
        <v>4113</v>
      </c>
      <c r="AD233" s="348" t="s">
        <v>4114</v>
      </c>
      <c r="AE233" s="349" t="s">
        <v>4115</v>
      </c>
      <c r="AF233" s="350" t="s">
        <v>4116</v>
      </c>
      <c r="AG233" s="351"/>
      <c r="AH233" s="306"/>
      <c r="AI233" s="332"/>
      <c r="AJ233" s="332"/>
      <c r="AK233" s="332"/>
      <c r="AL233" s="332"/>
      <c r="AM233" s="333"/>
      <c r="AN233" s="332"/>
      <c r="AO233" s="332"/>
      <c r="AP233" s="332"/>
    </row>
    <row r="234" ht="15.75" customHeight="1">
      <c r="A234" s="331"/>
      <c r="B234" s="337" t="s">
        <v>4117</v>
      </c>
      <c r="C234" s="338" t="s">
        <v>4118</v>
      </c>
      <c r="D234" s="271">
        <v>1.0</v>
      </c>
      <c r="E234" s="271" t="s">
        <v>4070</v>
      </c>
      <c r="F234" s="337"/>
      <c r="G234" s="337" t="s">
        <v>4119</v>
      </c>
      <c r="H234" s="332"/>
      <c r="I234" s="332"/>
      <c r="J234" s="271"/>
      <c r="K234" s="332"/>
      <c r="L234" s="332"/>
      <c r="M234" s="271"/>
      <c r="N234" s="271"/>
      <c r="O234" s="339">
        <v>0.0</v>
      </c>
      <c r="P234" s="274"/>
      <c r="Q234" s="8" t="s">
        <v>3070</v>
      </c>
      <c r="R234" s="322"/>
      <c r="S234" s="334"/>
      <c r="T234" s="337" t="s">
        <v>4120</v>
      </c>
      <c r="U234" s="332"/>
      <c r="V234" s="306"/>
      <c r="W234" s="285" t="s">
        <v>4073</v>
      </c>
      <c r="X234" s="339">
        <v>100.0</v>
      </c>
      <c r="Y234" s="341">
        <v>100.0</v>
      </c>
      <c r="Z234" s="346" t="s">
        <v>4094</v>
      </c>
      <c r="AB234" s="347"/>
      <c r="AC234" s="342" t="s">
        <v>4121</v>
      </c>
      <c r="AD234" s="348"/>
      <c r="AE234" s="349" t="s">
        <v>4122</v>
      </c>
      <c r="AF234" s="343" t="s">
        <v>4123</v>
      </c>
      <c r="AG234" s="351"/>
      <c r="AH234" s="306"/>
      <c r="AI234" s="332"/>
      <c r="AJ234" s="332"/>
      <c r="AK234" s="332"/>
      <c r="AL234" s="332"/>
      <c r="AM234" s="333"/>
      <c r="AN234" s="332"/>
      <c r="AO234" s="332"/>
      <c r="AP234" s="332"/>
    </row>
    <row r="235" ht="15.75" customHeight="1">
      <c r="A235" s="331"/>
      <c r="B235" s="337" t="s">
        <v>4124</v>
      </c>
      <c r="C235" s="338" t="s">
        <v>4125</v>
      </c>
      <c r="D235" s="271">
        <v>1.0</v>
      </c>
      <c r="E235" s="271" t="s">
        <v>4070</v>
      </c>
      <c r="F235" s="337"/>
      <c r="G235" s="337" t="s">
        <v>4126</v>
      </c>
      <c r="H235" s="332"/>
      <c r="I235" s="332"/>
      <c r="J235" s="271"/>
      <c r="K235" s="332"/>
      <c r="L235" s="332"/>
      <c r="M235" s="271"/>
      <c r="N235" s="271"/>
      <c r="O235" s="339">
        <v>0.0</v>
      </c>
      <c r="P235" s="274"/>
      <c r="Q235" s="44" t="s">
        <v>3259</v>
      </c>
      <c r="R235" s="322"/>
      <c r="S235" s="337"/>
      <c r="T235" s="332"/>
      <c r="U235" s="332"/>
      <c r="V235" s="306"/>
      <c r="W235" s="285" t="s">
        <v>4073</v>
      </c>
      <c r="X235" s="352" t="s">
        <v>4074</v>
      </c>
      <c r="Y235" s="353" t="s">
        <v>4074</v>
      </c>
      <c r="Z235" s="346" t="s">
        <v>4094</v>
      </c>
      <c r="AA235" s="354"/>
      <c r="AB235" s="347"/>
      <c r="AC235" s="342" t="s">
        <v>4127</v>
      </c>
      <c r="AD235" s="106" t="s">
        <v>4128</v>
      </c>
      <c r="AE235" s="343" t="s">
        <v>4129</v>
      </c>
      <c r="AF235" s="343" t="s">
        <v>4130</v>
      </c>
      <c r="AG235" s="351"/>
      <c r="AH235" s="306"/>
      <c r="AI235" s="332"/>
      <c r="AJ235" s="332"/>
      <c r="AK235" s="332"/>
      <c r="AL235" s="332"/>
      <c r="AM235" s="333"/>
      <c r="AN235" s="332"/>
      <c r="AO235" s="332"/>
      <c r="AP235" s="332"/>
    </row>
    <row r="236" ht="15.75" customHeight="1">
      <c r="A236" s="331"/>
      <c r="B236" s="337" t="s">
        <v>4131</v>
      </c>
      <c r="C236" s="355" t="s">
        <v>4132</v>
      </c>
      <c r="D236" s="271">
        <v>1.0</v>
      </c>
      <c r="E236" s="271" t="s">
        <v>4070</v>
      </c>
      <c r="F236" s="332"/>
      <c r="G236" s="337" t="s">
        <v>4133</v>
      </c>
      <c r="H236" s="332"/>
      <c r="I236" s="332"/>
      <c r="J236" s="271"/>
      <c r="K236" s="332"/>
      <c r="L236" s="332"/>
      <c r="M236" s="271"/>
      <c r="N236" s="271"/>
      <c r="O236" s="339">
        <v>0.0</v>
      </c>
      <c r="P236" s="274"/>
      <c r="Q236" s="8" t="s">
        <v>3070</v>
      </c>
      <c r="R236" s="322"/>
      <c r="S236" s="345">
        <v>44004.0</v>
      </c>
      <c r="T236" s="337" t="s">
        <v>4134</v>
      </c>
      <c r="U236" s="332"/>
      <c r="V236" s="306"/>
      <c r="W236" s="285" t="s">
        <v>4073</v>
      </c>
      <c r="X236" s="339" t="s">
        <v>3226</v>
      </c>
      <c r="Y236" s="341" t="s">
        <v>3226</v>
      </c>
      <c r="Z236" s="280" t="s">
        <v>4135</v>
      </c>
      <c r="AA236" s="274" t="s">
        <v>4136</v>
      </c>
      <c r="AB236" s="337">
        <v>1.0</v>
      </c>
      <c r="AC236" s="342" t="s">
        <v>4137</v>
      </c>
      <c r="AD236" s="106" t="s">
        <v>4138</v>
      </c>
      <c r="AE236" s="349" t="s">
        <v>4139</v>
      </c>
      <c r="AF236" s="349"/>
      <c r="AG236" s="284"/>
      <c r="AH236" s="306"/>
      <c r="AI236" s="332"/>
      <c r="AJ236" s="332"/>
      <c r="AK236" s="332"/>
      <c r="AL236" s="332"/>
      <c r="AM236" s="333"/>
      <c r="AN236" s="332"/>
      <c r="AO236" s="332"/>
      <c r="AP236" s="332"/>
    </row>
    <row r="237" ht="15.75" customHeight="1">
      <c r="A237" s="331"/>
      <c r="B237" s="337" t="s">
        <v>4140</v>
      </c>
      <c r="C237" s="338" t="s">
        <v>4141</v>
      </c>
      <c r="D237" s="271">
        <v>1.0</v>
      </c>
      <c r="E237" s="271" t="s">
        <v>4070</v>
      </c>
      <c r="F237" s="332"/>
      <c r="G237" s="337" t="s">
        <v>4142</v>
      </c>
      <c r="H237" s="332"/>
      <c r="I237" s="332"/>
      <c r="J237" s="271"/>
      <c r="K237" s="332"/>
      <c r="L237" s="332"/>
      <c r="M237" s="271"/>
      <c r="N237" s="271"/>
      <c r="O237" s="356" t="s">
        <v>2226</v>
      </c>
      <c r="P237" s="274"/>
      <c r="Q237" s="44" t="s">
        <v>3259</v>
      </c>
      <c r="R237" s="322"/>
      <c r="S237" s="345">
        <v>44004.0</v>
      </c>
      <c r="T237" s="332"/>
      <c r="U237" s="332"/>
      <c r="V237" s="306"/>
      <c r="W237" s="285" t="s">
        <v>4073</v>
      </c>
      <c r="X237" s="352" t="s">
        <v>4111</v>
      </c>
      <c r="Y237" s="353" t="s">
        <v>4111</v>
      </c>
      <c r="Z237" s="280" t="s">
        <v>4135</v>
      </c>
      <c r="AA237" s="357" t="s">
        <v>4143</v>
      </c>
      <c r="AB237" s="337" t="s">
        <v>4103</v>
      </c>
      <c r="AC237" s="342" t="s">
        <v>4144</v>
      </c>
      <c r="AD237" s="220"/>
      <c r="AE237" s="343" t="s">
        <v>4145</v>
      </c>
      <c r="AF237" s="343" t="s">
        <v>4146</v>
      </c>
      <c r="AG237" s="284"/>
      <c r="AH237" s="306"/>
      <c r="AI237" s="332"/>
      <c r="AJ237" s="332"/>
      <c r="AK237" s="332"/>
      <c r="AL237" s="332"/>
      <c r="AM237" s="333"/>
      <c r="AN237" s="332"/>
      <c r="AO237" s="332"/>
      <c r="AP237" s="332"/>
    </row>
    <row r="238" ht="15.75" customHeight="1">
      <c r="A238" s="331"/>
      <c r="B238" s="337" t="s">
        <v>4147</v>
      </c>
      <c r="C238" s="338" t="s">
        <v>4148</v>
      </c>
      <c r="D238" s="271">
        <v>1.0</v>
      </c>
      <c r="E238" s="271" t="s">
        <v>4070</v>
      </c>
      <c r="F238" s="332"/>
      <c r="G238" s="337" t="s">
        <v>4119</v>
      </c>
      <c r="H238" s="332"/>
      <c r="I238" s="332"/>
      <c r="J238" s="271"/>
      <c r="K238" s="332"/>
      <c r="L238" s="332"/>
      <c r="M238" s="271"/>
      <c r="N238" s="271"/>
      <c r="O238" s="339">
        <v>0.0</v>
      </c>
      <c r="P238" s="274"/>
      <c r="Q238" s="8">
        <v>1.0</v>
      </c>
      <c r="R238" s="8" t="s">
        <v>4149</v>
      </c>
      <c r="S238" s="334"/>
      <c r="T238" s="337" t="s">
        <v>4150</v>
      </c>
      <c r="U238" s="332"/>
      <c r="V238" s="306"/>
      <c r="W238" s="285" t="s">
        <v>4073</v>
      </c>
      <c r="X238" s="339">
        <v>200.0</v>
      </c>
      <c r="Y238" s="341">
        <v>200.0</v>
      </c>
      <c r="Z238" s="346" t="s">
        <v>4151</v>
      </c>
      <c r="AA238" s="274"/>
      <c r="AB238" s="347"/>
      <c r="AC238" s="342" t="s">
        <v>4152</v>
      </c>
      <c r="AD238" s="220"/>
      <c r="AE238" s="349" t="s">
        <v>4153</v>
      </c>
      <c r="AF238" s="331"/>
      <c r="AG238" s="351"/>
      <c r="AH238" s="306"/>
      <c r="AI238" s="332"/>
      <c r="AJ238" s="332"/>
      <c r="AK238" s="332"/>
      <c r="AL238" s="332"/>
      <c r="AM238" s="333"/>
      <c r="AN238" s="332"/>
      <c r="AO238" s="332"/>
      <c r="AP238" s="332"/>
    </row>
    <row r="239" ht="15.75" customHeight="1">
      <c r="A239" s="331"/>
      <c r="B239" s="337" t="s">
        <v>4154</v>
      </c>
      <c r="C239" s="338" t="s">
        <v>4155</v>
      </c>
      <c r="D239" s="271">
        <v>1.0</v>
      </c>
      <c r="E239" s="271" t="s">
        <v>4070</v>
      </c>
      <c r="F239" s="332"/>
      <c r="G239" s="337" t="s">
        <v>4156</v>
      </c>
      <c r="H239" s="332"/>
      <c r="I239" s="332"/>
      <c r="J239" s="271"/>
      <c r="K239" s="332"/>
      <c r="L239" s="332"/>
      <c r="M239" s="271"/>
      <c r="N239" s="271"/>
      <c r="O239" s="339">
        <v>0.0</v>
      </c>
      <c r="P239" s="274"/>
      <c r="Q239" s="8">
        <v>3.0</v>
      </c>
      <c r="R239" s="8" t="s">
        <v>4157</v>
      </c>
      <c r="S239" s="344">
        <v>43938.0</v>
      </c>
      <c r="T239" s="332"/>
      <c r="U239" s="332"/>
      <c r="V239" s="306"/>
      <c r="W239" s="285" t="s">
        <v>4073</v>
      </c>
      <c r="X239" s="357" t="s">
        <v>4158</v>
      </c>
      <c r="Y239" s="358" t="s">
        <v>4158</v>
      </c>
      <c r="Z239" s="359" t="s">
        <v>4159</v>
      </c>
      <c r="AA239" s="357" t="s">
        <v>4160</v>
      </c>
      <c r="AB239" s="337" t="s">
        <v>4085</v>
      </c>
      <c r="AC239" s="342" t="s">
        <v>4161</v>
      </c>
      <c r="AD239" s="106" t="s">
        <v>4162</v>
      </c>
      <c r="AE239" s="360" t="s">
        <v>4163</v>
      </c>
      <c r="AF239" s="361" t="s">
        <v>4164</v>
      </c>
      <c r="AG239" s="284"/>
      <c r="AH239" s="306"/>
      <c r="AI239" s="332"/>
      <c r="AJ239" s="332"/>
      <c r="AK239" s="332"/>
      <c r="AL239" s="332"/>
      <c r="AM239" s="333"/>
      <c r="AN239" s="332"/>
      <c r="AO239" s="332"/>
      <c r="AP239" s="332"/>
    </row>
    <row r="240" ht="15.75" customHeight="1">
      <c r="A240" s="331"/>
      <c r="B240" s="337" t="s">
        <v>4165</v>
      </c>
      <c r="C240" s="338" t="s">
        <v>4166</v>
      </c>
      <c r="D240" s="271">
        <v>1.0</v>
      </c>
      <c r="E240" s="271" t="s">
        <v>4070</v>
      </c>
      <c r="F240" s="337"/>
      <c r="G240" s="337" t="s">
        <v>4167</v>
      </c>
      <c r="H240" s="332"/>
      <c r="I240" s="332"/>
      <c r="J240" s="271"/>
      <c r="K240" s="332"/>
      <c r="L240" s="332"/>
      <c r="M240" s="271"/>
      <c r="N240" s="271"/>
      <c r="O240" s="339">
        <v>0.0</v>
      </c>
      <c r="P240" s="274"/>
      <c r="Q240" s="8" t="s">
        <v>3070</v>
      </c>
      <c r="R240" s="322"/>
      <c r="S240" s="337"/>
      <c r="T240" s="332"/>
      <c r="U240" s="332"/>
      <c r="V240" s="306"/>
      <c r="W240" s="285" t="s">
        <v>4073</v>
      </c>
      <c r="X240" s="339">
        <v>100.0</v>
      </c>
      <c r="Y240" s="341">
        <v>100.0</v>
      </c>
      <c r="Z240" s="346" t="s">
        <v>4168</v>
      </c>
      <c r="AA240" s="356" t="s">
        <v>4169</v>
      </c>
      <c r="AB240" s="347"/>
      <c r="AC240" s="362"/>
      <c r="AD240" s="220"/>
      <c r="AE240" s="332"/>
      <c r="AF240" s="331"/>
      <c r="AG240" s="351"/>
      <c r="AH240" s="306"/>
      <c r="AI240" s="332"/>
      <c r="AJ240" s="332"/>
      <c r="AK240" s="332"/>
      <c r="AL240" s="332"/>
      <c r="AM240" s="333"/>
      <c r="AN240" s="332"/>
      <c r="AO240" s="332"/>
      <c r="AP240" s="332"/>
    </row>
    <row r="241" ht="15.75" customHeight="1">
      <c r="A241" s="331"/>
      <c r="B241" s="349" t="s">
        <v>4170</v>
      </c>
      <c r="C241" s="338" t="s">
        <v>4171</v>
      </c>
      <c r="D241" s="271">
        <v>1.0</v>
      </c>
      <c r="E241" s="271" t="s">
        <v>4070</v>
      </c>
      <c r="F241" s="332"/>
      <c r="G241" s="337" t="s">
        <v>4172</v>
      </c>
      <c r="H241" s="332"/>
      <c r="I241" s="332"/>
      <c r="J241" s="271"/>
      <c r="K241" s="332"/>
      <c r="L241" s="332"/>
      <c r="M241" s="271"/>
      <c r="N241" s="271"/>
      <c r="O241" s="339">
        <v>0.0</v>
      </c>
      <c r="P241" s="274"/>
      <c r="Q241" s="363">
        <v>3.0</v>
      </c>
      <c r="R241" s="44" t="s">
        <v>4173</v>
      </c>
      <c r="S241" s="344">
        <v>43999.0</v>
      </c>
      <c r="T241" s="337" t="s">
        <v>4174</v>
      </c>
      <c r="U241" s="332"/>
      <c r="V241" s="306"/>
      <c r="W241" s="285" t="s">
        <v>4073</v>
      </c>
      <c r="X241" s="339" t="s">
        <v>3226</v>
      </c>
      <c r="Y241" s="341" t="s">
        <v>3226</v>
      </c>
      <c r="Z241" s="280" t="s">
        <v>4175</v>
      </c>
      <c r="AA241" s="274" t="s">
        <v>4176</v>
      </c>
      <c r="AB241" s="337" t="s">
        <v>4103</v>
      </c>
      <c r="AC241" s="342" t="s">
        <v>4177</v>
      </c>
      <c r="AD241" s="106" t="s">
        <v>4178</v>
      </c>
      <c r="AE241" s="349" t="s">
        <v>4179</v>
      </c>
      <c r="AF241" s="349" t="s">
        <v>4180</v>
      </c>
      <c r="AG241" s="284"/>
      <c r="AH241" s="306"/>
      <c r="AI241" s="332"/>
      <c r="AJ241" s="332"/>
      <c r="AK241" s="332"/>
      <c r="AL241" s="332"/>
      <c r="AM241" s="333"/>
      <c r="AN241" s="332"/>
      <c r="AO241" s="332"/>
      <c r="AP241" s="332"/>
    </row>
    <row r="242" ht="15.75" customHeight="1">
      <c r="A242" s="331"/>
      <c r="B242" s="337" t="s">
        <v>4181</v>
      </c>
      <c r="C242" s="355" t="s">
        <v>4182</v>
      </c>
      <c r="D242" s="271">
        <v>1.0</v>
      </c>
      <c r="E242" s="271" t="s">
        <v>4070</v>
      </c>
      <c r="F242" s="332"/>
      <c r="G242" s="337" t="s">
        <v>4183</v>
      </c>
      <c r="H242" s="332"/>
      <c r="I242" s="332"/>
      <c r="J242" s="271"/>
      <c r="K242" s="332"/>
      <c r="L242" s="332"/>
      <c r="M242" s="271"/>
      <c r="N242" s="271"/>
      <c r="O242" s="356" t="s">
        <v>2226</v>
      </c>
      <c r="P242" s="274"/>
      <c r="Q242" s="8">
        <v>3.0</v>
      </c>
      <c r="R242" s="8" t="s">
        <v>4184</v>
      </c>
      <c r="S242" s="344">
        <v>43753.0</v>
      </c>
      <c r="T242" s="332"/>
      <c r="U242" s="332"/>
      <c r="V242" s="306"/>
      <c r="W242" s="285" t="s">
        <v>4073</v>
      </c>
      <c r="X242" s="339" t="s">
        <v>3226</v>
      </c>
      <c r="Y242" s="341" t="s">
        <v>3226</v>
      </c>
      <c r="Z242" s="280" t="s">
        <v>4185</v>
      </c>
      <c r="AA242" s="364" t="s">
        <v>4186</v>
      </c>
      <c r="AB242" s="337" t="s">
        <v>4103</v>
      </c>
      <c r="AC242" s="342" t="s">
        <v>4187</v>
      </c>
      <c r="AD242" s="220"/>
      <c r="AE242" s="360" t="s">
        <v>4188</v>
      </c>
      <c r="AF242" s="361" t="s">
        <v>4189</v>
      </c>
      <c r="AG242" s="284"/>
      <c r="AH242" s="306"/>
      <c r="AI242" s="332"/>
      <c r="AJ242" s="332"/>
      <c r="AK242" s="332"/>
      <c r="AL242" s="332"/>
      <c r="AM242" s="333"/>
      <c r="AN242" s="332"/>
      <c r="AO242" s="332"/>
      <c r="AP242" s="332"/>
    </row>
    <row r="243" ht="15.75" customHeight="1">
      <c r="A243" s="331"/>
      <c r="B243" s="337" t="s">
        <v>4190</v>
      </c>
      <c r="C243" s="338" t="s">
        <v>4191</v>
      </c>
      <c r="D243" s="271">
        <v>1.0</v>
      </c>
      <c r="E243" s="271" t="s">
        <v>4070</v>
      </c>
      <c r="F243" s="332"/>
      <c r="G243" s="337" t="s">
        <v>4192</v>
      </c>
      <c r="H243" s="332"/>
      <c r="I243" s="332"/>
      <c r="J243" s="271"/>
      <c r="K243" s="332"/>
      <c r="L243" s="332"/>
      <c r="M243" s="271"/>
      <c r="N243" s="271"/>
      <c r="O243" s="339">
        <v>0.0</v>
      </c>
      <c r="P243" s="274"/>
      <c r="Q243" s="8" t="s">
        <v>3622</v>
      </c>
      <c r="R243" s="8" t="s">
        <v>4193</v>
      </c>
      <c r="S243" s="344">
        <v>43979.0</v>
      </c>
      <c r="T243" s="332"/>
      <c r="U243" s="332"/>
      <c r="V243" s="306"/>
      <c r="W243" s="285" t="s">
        <v>4073</v>
      </c>
      <c r="X243" s="339" t="s">
        <v>4083</v>
      </c>
      <c r="Y243" s="341" t="s">
        <v>4083</v>
      </c>
      <c r="Z243" s="280" t="s">
        <v>4185</v>
      </c>
      <c r="AA243" s="274" t="s">
        <v>4136</v>
      </c>
      <c r="AB243" s="337" t="s">
        <v>4103</v>
      </c>
      <c r="AC243" s="342" t="s">
        <v>4194</v>
      </c>
      <c r="AD243" s="220"/>
      <c r="AE243" s="343" t="s">
        <v>4195</v>
      </c>
      <c r="AF243" s="343" t="s">
        <v>4196</v>
      </c>
      <c r="AG243" s="284"/>
      <c r="AH243" s="306"/>
      <c r="AI243" s="332"/>
      <c r="AJ243" s="332"/>
      <c r="AK243" s="332"/>
      <c r="AL243" s="332"/>
      <c r="AM243" s="333"/>
      <c r="AN243" s="332"/>
      <c r="AO243" s="332"/>
      <c r="AP243" s="332"/>
    </row>
    <row r="244" ht="15.75" customHeight="1">
      <c r="A244" s="331"/>
      <c r="B244" s="337" t="s">
        <v>4197</v>
      </c>
      <c r="C244" s="365" t="s">
        <v>4198</v>
      </c>
      <c r="D244" s="271">
        <v>1.0</v>
      </c>
      <c r="E244" s="271" t="s">
        <v>4070</v>
      </c>
      <c r="F244" s="332"/>
      <c r="G244" s="337" t="s">
        <v>4199</v>
      </c>
      <c r="H244" s="332"/>
      <c r="I244" s="332"/>
      <c r="J244" s="271"/>
      <c r="K244" s="332"/>
      <c r="L244" s="332"/>
      <c r="M244" s="271"/>
      <c r="N244" s="271"/>
      <c r="O244" s="339">
        <v>0.0</v>
      </c>
      <c r="P244" s="274"/>
      <c r="Q244" s="8" t="s">
        <v>3259</v>
      </c>
      <c r="R244" s="322"/>
      <c r="S244" s="337"/>
      <c r="T244" s="332"/>
      <c r="U244" s="332"/>
      <c r="V244" s="306"/>
      <c r="W244" s="285" t="s">
        <v>4073</v>
      </c>
      <c r="X244" s="339"/>
      <c r="Y244" s="341"/>
      <c r="Z244" s="346" t="s">
        <v>4200</v>
      </c>
      <c r="AA244" s="274"/>
      <c r="AB244" s="347"/>
      <c r="AC244" s="342" t="s">
        <v>3644</v>
      </c>
      <c r="AD244" s="220"/>
      <c r="AE244" s="349" t="s">
        <v>4201</v>
      </c>
      <c r="AF244" s="349"/>
      <c r="AG244" s="351"/>
      <c r="AH244" s="306"/>
      <c r="AI244" s="332"/>
      <c r="AJ244" s="332"/>
      <c r="AK244" s="332"/>
      <c r="AL244" s="332"/>
      <c r="AM244" s="333"/>
      <c r="AN244" s="332"/>
      <c r="AO244" s="332"/>
      <c r="AP244" s="332"/>
    </row>
    <row r="245" ht="15.75" customHeight="1">
      <c r="A245" s="331"/>
      <c r="B245" s="337" t="s">
        <v>4202</v>
      </c>
      <c r="C245" s="338" t="s">
        <v>4203</v>
      </c>
      <c r="D245" s="271">
        <v>1.0</v>
      </c>
      <c r="E245" s="271" t="s">
        <v>4070</v>
      </c>
      <c r="F245" s="332"/>
      <c r="G245" s="337" t="s">
        <v>4119</v>
      </c>
      <c r="H245" s="332"/>
      <c r="I245" s="332"/>
      <c r="J245" s="271"/>
      <c r="K245" s="332"/>
      <c r="L245" s="332"/>
      <c r="M245" s="271"/>
      <c r="N245" s="271"/>
      <c r="O245" s="339">
        <v>0.0</v>
      </c>
      <c r="P245" s="274"/>
      <c r="Q245" s="8" t="s">
        <v>3070</v>
      </c>
      <c r="R245" s="322"/>
      <c r="S245" s="344">
        <v>43477.0</v>
      </c>
      <c r="T245" s="332"/>
      <c r="U245" s="332"/>
      <c r="V245" s="306"/>
      <c r="W245" s="285" t="s">
        <v>4073</v>
      </c>
      <c r="X245" s="352" t="s">
        <v>4204</v>
      </c>
      <c r="Y245" s="353" t="s">
        <v>4204</v>
      </c>
      <c r="Z245" s="346" t="s">
        <v>4168</v>
      </c>
      <c r="AA245" s="274" t="s">
        <v>4205</v>
      </c>
      <c r="AB245" s="347"/>
      <c r="AC245" s="342" t="s">
        <v>4206</v>
      </c>
      <c r="AD245" s="220"/>
      <c r="AE245" s="343" t="s">
        <v>4207</v>
      </c>
      <c r="AF245" s="343" t="s">
        <v>4208</v>
      </c>
      <c r="AG245" s="351"/>
      <c r="AH245" s="306"/>
      <c r="AI245" s="332"/>
      <c r="AJ245" s="332"/>
      <c r="AK245" s="332"/>
      <c r="AL245" s="332"/>
      <c r="AM245" s="333"/>
      <c r="AN245" s="332"/>
      <c r="AO245" s="332"/>
      <c r="AP245" s="332"/>
    </row>
    <row r="246" ht="15.75" customHeight="1">
      <c r="A246" s="331"/>
      <c r="B246" s="337" t="s">
        <v>4209</v>
      </c>
      <c r="C246" s="365" t="s">
        <v>4210</v>
      </c>
      <c r="D246" s="271">
        <v>1.0</v>
      </c>
      <c r="E246" s="271" t="s">
        <v>4070</v>
      </c>
      <c r="F246" s="332"/>
      <c r="G246" s="337" t="s">
        <v>4211</v>
      </c>
      <c r="H246" s="332"/>
      <c r="I246" s="332"/>
      <c r="J246" s="271"/>
      <c r="K246" s="332"/>
      <c r="L246" s="332"/>
      <c r="M246" s="271"/>
      <c r="N246" s="271"/>
      <c r="O246" s="339">
        <v>0.0</v>
      </c>
      <c r="P246" s="274"/>
      <c r="Q246" s="44" t="s">
        <v>3259</v>
      </c>
      <c r="R246" s="322"/>
      <c r="S246" s="337"/>
      <c r="T246" s="337" t="s">
        <v>4212</v>
      </c>
      <c r="U246" s="332"/>
      <c r="V246" s="306"/>
      <c r="W246" s="285" t="s">
        <v>4073</v>
      </c>
      <c r="X246" s="356">
        <v>100.0</v>
      </c>
      <c r="Y246" s="366">
        <v>100.0</v>
      </c>
      <c r="Z246" s="346" t="s">
        <v>4094</v>
      </c>
      <c r="AA246" s="356" t="s">
        <v>4213</v>
      </c>
      <c r="AB246" s="347"/>
      <c r="AC246" s="342" t="s">
        <v>3299</v>
      </c>
      <c r="AD246" s="220"/>
      <c r="AE246" s="349" t="s">
        <v>4214</v>
      </c>
      <c r="AF246" s="349"/>
      <c r="AG246" s="351"/>
      <c r="AH246" s="306"/>
      <c r="AI246" s="332"/>
      <c r="AJ246" s="332"/>
      <c r="AK246" s="332"/>
      <c r="AL246" s="332"/>
      <c r="AM246" s="333"/>
      <c r="AN246" s="332"/>
      <c r="AO246" s="332"/>
      <c r="AP246" s="332"/>
    </row>
    <row r="247" ht="15.75" customHeight="1">
      <c r="A247" s="331"/>
      <c r="B247" s="337" t="s">
        <v>4215</v>
      </c>
      <c r="C247" s="338" t="s">
        <v>4216</v>
      </c>
      <c r="D247" s="271">
        <v>1.0</v>
      </c>
      <c r="E247" s="271" t="s">
        <v>4070</v>
      </c>
      <c r="F247" s="332"/>
      <c r="G247" s="337" t="s">
        <v>4217</v>
      </c>
      <c r="H247" s="332"/>
      <c r="I247" s="332"/>
      <c r="J247" s="271"/>
      <c r="K247" s="332"/>
      <c r="L247" s="332"/>
      <c r="M247" s="271"/>
      <c r="N247" s="271"/>
      <c r="O247" s="339">
        <v>0.0</v>
      </c>
      <c r="P247" s="274"/>
      <c r="Q247" s="44" t="s">
        <v>3259</v>
      </c>
      <c r="R247" s="322"/>
      <c r="S247" s="344">
        <v>42779.0</v>
      </c>
      <c r="T247" s="337" t="s">
        <v>4218</v>
      </c>
      <c r="U247" s="332"/>
      <c r="V247" s="306"/>
      <c r="W247" s="285" t="s">
        <v>4073</v>
      </c>
      <c r="X247" s="356" t="s">
        <v>4219</v>
      </c>
      <c r="Y247" s="366" t="s">
        <v>4219</v>
      </c>
      <c r="Z247" s="367"/>
      <c r="AA247" s="274"/>
      <c r="AB247" s="347"/>
      <c r="AC247" s="342" t="s">
        <v>4220</v>
      </c>
      <c r="AD247" s="220"/>
      <c r="AE247" s="343" t="s">
        <v>4221</v>
      </c>
      <c r="AF247" s="343" t="s">
        <v>4222</v>
      </c>
      <c r="AG247" s="351"/>
      <c r="AH247" s="306"/>
      <c r="AI247" s="332"/>
      <c r="AJ247" s="332"/>
      <c r="AK247" s="332"/>
      <c r="AL247" s="332"/>
      <c r="AM247" s="333"/>
      <c r="AN247" s="332"/>
      <c r="AO247" s="332"/>
      <c r="AP247" s="332"/>
    </row>
    <row r="248" ht="15.75" customHeight="1">
      <c r="A248" s="331"/>
      <c r="B248" s="337" t="s">
        <v>4223</v>
      </c>
      <c r="C248" s="338" t="s">
        <v>4224</v>
      </c>
      <c r="D248" s="271">
        <v>1.0</v>
      </c>
      <c r="E248" s="271" t="s">
        <v>4070</v>
      </c>
      <c r="F248" s="332"/>
      <c r="G248" s="337" t="s">
        <v>4225</v>
      </c>
      <c r="H248" s="332"/>
      <c r="I248" s="332"/>
      <c r="J248" s="271"/>
      <c r="K248" s="332"/>
      <c r="L248" s="332"/>
      <c r="M248" s="271"/>
      <c r="N248" s="271"/>
      <c r="O248" s="339">
        <v>0.0</v>
      </c>
      <c r="P248" s="274"/>
      <c r="Q248" s="8" t="s">
        <v>3070</v>
      </c>
      <c r="R248" s="322"/>
      <c r="S248" s="344">
        <v>44013.0</v>
      </c>
      <c r="T248" s="332"/>
      <c r="U248" s="332"/>
      <c r="V248" s="306"/>
      <c r="W248" s="285" t="s">
        <v>4073</v>
      </c>
      <c r="X248" s="339" t="s">
        <v>4226</v>
      </c>
      <c r="Y248" s="341" t="s">
        <v>4226</v>
      </c>
      <c r="Z248" s="280" t="s">
        <v>4227</v>
      </c>
      <c r="AA248" s="274" t="s">
        <v>4227</v>
      </c>
      <c r="AB248" s="337" t="s">
        <v>4085</v>
      </c>
      <c r="AC248" s="342" t="s">
        <v>4228</v>
      </c>
      <c r="AD248" s="368" t="s">
        <v>4229</v>
      </c>
      <c r="AE248" s="349" t="s">
        <v>4230</v>
      </c>
      <c r="AF248" s="332"/>
      <c r="AG248" s="284"/>
      <c r="AH248" s="306"/>
      <c r="AI248" s="332"/>
      <c r="AJ248" s="332"/>
      <c r="AK248" s="332"/>
      <c r="AL248" s="332"/>
      <c r="AM248" s="333"/>
      <c r="AN248" s="332"/>
      <c r="AO248" s="332"/>
      <c r="AP248" s="332"/>
    </row>
    <row r="249" ht="15.75" customHeight="1">
      <c r="A249" s="331"/>
      <c r="B249" s="337" t="s">
        <v>4231</v>
      </c>
      <c r="C249" s="338" t="s">
        <v>4232</v>
      </c>
      <c r="D249" s="271">
        <v>1.0</v>
      </c>
      <c r="E249" s="271" t="s">
        <v>4070</v>
      </c>
      <c r="F249" s="332"/>
      <c r="G249" s="337" t="s">
        <v>4233</v>
      </c>
      <c r="H249" s="332"/>
      <c r="I249" s="332"/>
      <c r="J249" s="271"/>
      <c r="K249" s="332"/>
      <c r="L249" s="332"/>
      <c r="M249" s="271"/>
      <c r="N249" s="271"/>
      <c r="O249" s="339">
        <v>0.0</v>
      </c>
      <c r="P249" s="274"/>
      <c r="Q249" s="8" t="s">
        <v>3622</v>
      </c>
      <c r="R249" s="8" t="s">
        <v>4234</v>
      </c>
      <c r="S249" s="344">
        <v>43899.0</v>
      </c>
      <c r="T249" s="332"/>
      <c r="U249" s="332"/>
      <c r="V249" s="306"/>
      <c r="W249" s="285" t="s">
        <v>4073</v>
      </c>
      <c r="X249" s="356" t="s">
        <v>4235</v>
      </c>
      <c r="Y249" s="366" t="s">
        <v>4235</v>
      </c>
      <c r="Z249" s="280"/>
      <c r="AA249" s="274"/>
      <c r="AB249" s="337" t="s">
        <v>4103</v>
      </c>
      <c r="AC249" s="362"/>
      <c r="AD249" s="220"/>
      <c r="AE249" s="331"/>
      <c r="AF249" s="331"/>
      <c r="AG249" s="284"/>
      <c r="AH249" s="306"/>
      <c r="AI249" s="332"/>
      <c r="AJ249" s="332"/>
      <c r="AK249" s="332"/>
      <c r="AL249" s="332"/>
      <c r="AM249" s="333"/>
      <c r="AN249" s="332"/>
      <c r="AO249" s="332"/>
      <c r="AP249" s="332"/>
    </row>
    <row r="250" ht="15.75" customHeight="1">
      <c r="A250" s="331"/>
      <c r="B250" s="337" t="s">
        <v>4236</v>
      </c>
      <c r="C250" s="338" t="s">
        <v>4237</v>
      </c>
      <c r="D250" s="271">
        <v>1.0</v>
      </c>
      <c r="E250" s="271" t="s">
        <v>4070</v>
      </c>
      <c r="F250" s="332"/>
      <c r="G250" s="337" t="s">
        <v>4238</v>
      </c>
      <c r="H250" s="332"/>
      <c r="I250" s="332"/>
      <c r="J250" s="271"/>
      <c r="K250" s="332"/>
      <c r="L250" s="332"/>
      <c r="M250" s="271"/>
      <c r="N250" s="271"/>
      <c r="O250" s="339">
        <v>0.0</v>
      </c>
      <c r="P250" s="274"/>
      <c r="Q250" s="44" t="s">
        <v>3259</v>
      </c>
      <c r="R250" s="322"/>
      <c r="S250" s="344">
        <v>43993.0</v>
      </c>
      <c r="T250" s="337" t="s">
        <v>4239</v>
      </c>
      <c r="U250" s="332"/>
      <c r="V250" s="306"/>
      <c r="W250" s="285" t="s">
        <v>4073</v>
      </c>
      <c r="X250" s="339">
        <v>100.0</v>
      </c>
      <c r="Y250" s="341">
        <v>100.0</v>
      </c>
      <c r="Z250" s="346" t="s">
        <v>4240</v>
      </c>
      <c r="AA250" s="356" t="s">
        <v>4241</v>
      </c>
      <c r="AB250" s="347"/>
      <c r="AC250" s="362"/>
      <c r="AD250" s="220"/>
      <c r="AE250" s="331"/>
      <c r="AF250" s="331"/>
      <c r="AG250" s="351"/>
      <c r="AH250" s="306"/>
      <c r="AI250" s="332"/>
      <c r="AJ250" s="332"/>
      <c r="AK250" s="332"/>
      <c r="AL250" s="332"/>
      <c r="AM250" s="333"/>
      <c r="AN250" s="332"/>
      <c r="AO250" s="332"/>
      <c r="AP250" s="332"/>
    </row>
    <row r="251" ht="15.75" customHeight="1">
      <c r="A251" s="331"/>
      <c r="B251" s="337" t="s">
        <v>4242</v>
      </c>
      <c r="C251" s="338" t="s">
        <v>4243</v>
      </c>
      <c r="D251" s="271">
        <v>1.0</v>
      </c>
      <c r="E251" s="271" t="s">
        <v>4070</v>
      </c>
      <c r="F251" s="332"/>
      <c r="G251" s="337" t="s">
        <v>4244</v>
      </c>
      <c r="H251" s="332"/>
      <c r="I251" s="332"/>
      <c r="J251" s="271"/>
      <c r="K251" s="332"/>
      <c r="L251" s="332"/>
      <c r="M251" s="271"/>
      <c r="N251" s="271"/>
      <c r="O251" s="339">
        <v>0.0</v>
      </c>
      <c r="P251" s="274"/>
      <c r="Q251" s="8" t="s">
        <v>3070</v>
      </c>
      <c r="R251" s="322"/>
      <c r="S251" s="334"/>
      <c r="T251" s="332"/>
      <c r="U251" s="332"/>
      <c r="V251" s="306"/>
      <c r="W251" s="285" t="s">
        <v>4073</v>
      </c>
      <c r="X251" s="356" t="s">
        <v>2226</v>
      </c>
      <c r="Y251" s="366" t="s">
        <v>2226</v>
      </c>
      <c r="Z251" s="346"/>
      <c r="AA251" s="274"/>
      <c r="AB251" s="347"/>
      <c r="AC251" s="362"/>
      <c r="AD251" s="220"/>
      <c r="AE251" s="331"/>
      <c r="AF251" s="331"/>
      <c r="AG251" s="351"/>
      <c r="AH251" s="306"/>
      <c r="AI251" s="332"/>
      <c r="AJ251" s="332"/>
      <c r="AK251" s="332"/>
      <c r="AL251" s="332"/>
      <c r="AM251" s="333"/>
      <c r="AN251" s="332"/>
      <c r="AO251" s="332"/>
      <c r="AP251" s="332"/>
    </row>
    <row r="252" ht="15.75" customHeight="1">
      <c r="A252" s="331"/>
      <c r="B252" s="337" t="s">
        <v>4245</v>
      </c>
      <c r="C252" s="338" t="s">
        <v>4246</v>
      </c>
      <c r="D252" s="271">
        <v>1.0</v>
      </c>
      <c r="E252" s="271" t="s">
        <v>4070</v>
      </c>
      <c r="F252" s="332"/>
      <c r="G252" s="337" t="s">
        <v>4247</v>
      </c>
      <c r="H252" s="332"/>
      <c r="I252" s="332"/>
      <c r="J252" s="271"/>
      <c r="K252" s="332"/>
      <c r="L252" s="332"/>
      <c r="M252" s="271"/>
      <c r="N252" s="271"/>
      <c r="O252" s="339">
        <v>0.0</v>
      </c>
      <c r="P252" s="274"/>
      <c r="Q252" s="8" t="s">
        <v>3070</v>
      </c>
      <c r="R252" s="322"/>
      <c r="S252" s="344">
        <v>43725.0</v>
      </c>
      <c r="T252" s="332"/>
      <c r="U252" s="332"/>
      <c r="V252" s="306"/>
      <c r="W252" s="285" t="s">
        <v>4073</v>
      </c>
      <c r="X252" s="339">
        <v>200.0</v>
      </c>
      <c r="Y252" s="341">
        <v>200.0</v>
      </c>
      <c r="Z252" s="346" t="s">
        <v>4168</v>
      </c>
      <c r="AA252" s="274" t="s">
        <v>4248</v>
      </c>
      <c r="AB252" s="347"/>
      <c r="AC252" s="362"/>
      <c r="AD252" s="220"/>
      <c r="AE252" s="331"/>
      <c r="AF252" s="331"/>
      <c r="AG252" s="351"/>
      <c r="AH252" s="306"/>
      <c r="AI252" s="332"/>
      <c r="AJ252" s="332"/>
      <c r="AK252" s="332"/>
      <c r="AL252" s="332"/>
      <c r="AM252" s="333"/>
      <c r="AN252" s="332"/>
      <c r="AO252" s="332"/>
      <c r="AP252" s="332"/>
    </row>
    <row r="253" ht="15.75" customHeight="1">
      <c r="A253" s="331"/>
      <c r="B253" s="337" t="s">
        <v>4249</v>
      </c>
      <c r="C253" s="338" t="s">
        <v>4250</v>
      </c>
      <c r="D253" s="271">
        <v>1.0</v>
      </c>
      <c r="E253" s="271" t="s">
        <v>4070</v>
      </c>
      <c r="F253" s="332"/>
      <c r="G253" s="337" t="s">
        <v>4251</v>
      </c>
      <c r="H253" s="332"/>
      <c r="I253" s="332"/>
      <c r="J253" s="271"/>
      <c r="K253" s="332"/>
      <c r="L253" s="332"/>
      <c r="M253" s="271"/>
      <c r="N253" s="271"/>
      <c r="O253" s="339">
        <v>0.0</v>
      </c>
      <c r="P253" s="274"/>
      <c r="Q253" s="44" t="s">
        <v>3259</v>
      </c>
      <c r="R253" s="322"/>
      <c r="S253" s="334"/>
      <c r="T253" s="337" t="s">
        <v>4252</v>
      </c>
      <c r="U253" s="332"/>
      <c r="V253" s="306"/>
      <c r="W253" s="285" t="s">
        <v>4073</v>
      </c>
      <c r="X253" s="356" t="s">
        <v>4111</v>
      </c>
      <c r="Y253" s="366" t="s">
        <v>4111</v>
      </c>
      <c r="Z253" s="346" t="s">
        <v>4094</v>
      </c>
      <c r="AA253" s="274"/>
      <c r="AB253" s="369">
        <v>1.0</v>
      </c>
      <c r="AC253" s="362"/>
      <c r="AD253" s="220"/>
      <c r="AE253" s="331"/>
      <c r="AF253" s="331"/>
      <c r="AG253" s="370"/>
      <c r="AH253" s="306"/>
      <c r="AI253" s="332"/>
      <c r="AJ253" s="332"/>
      <c r="AK253" s="332"/>
      <c r="AL253" s="332"/>
      <c r="AM253" s="333"/>
      <c r="AN253" s="332"/>
      <c r="AO253" s="332"/>
      <c r="AP253" s="332"/>
    </row>
    <row r="254" ht="15.75" customHeight="1">
      <c r="A254" s="331"/>
      <c r="B254" s="371" t="s">
        <v>4253</v>
      </c>
      <c r="C254" s="338" t="s">
        <v>4254</v>
      </c>
      <c r="D254" s="271">
        <v>1.0</v>
      </c>
      <c r="E254" s="271" t="s">
        <v>4070</v>
      </c>
      <c r="F254" s="332"/>
      <c r="G254" s="337" t="s">
        <v>4119</v>
      </c>
      <c r="H254" s="332"/>
      <c r="I254" s="332"/>
      <c r="J254" s="271"/>
      <c r="K254" s="332"/>
      <c r="L254" s="332"/>
      <c r="M254" s="271"/>
      <c r="N254" s="271"/>
      <c r="O254" s="339">
        <v>0.0</v>
      </c>
      <c r="P254" s="274"/>
      <c r="Q254" s="44" t="s">
        <v>3259</v>
      </c>
      <c r="R254" s="322"/>
      <c r="S254" s="334"/>
      <c r="T254" s="337" t="s">
        <v>4255</v>
      </c>
      <c r="U254" s="332"/>
      <c r="V254" s="306"/>
      <c r="W254" s="285" t="s">
        <v>4073</v>
      </c>
      <c r="X254" s="339" t="s">
        <v>4074</v>
      </c>
      <c r="Y254" s="341" t="s">
        <v>4074</v>
      </c>
      <c r="Z254" s="346" t="s">
        <v>4112</v>
      </c>
      <c r="AA254" s="274"/>
      <c r="AB254" s="347"/>
      <c r="AC254" s="362"/>
      <c r="AD254" s="220"/>
      <c r="AE254" s="331"/>
      <c r="AF254" s="331"/>
      <c r="AG254" s="351"/>
      <c r="AH254" s="306"/>
      <c r="AI254" s="332"/>
      <c r="AJ254" s="332"/>
      <c r="AK254" s="332"/>
      <c r="AL254" s="332"/>
      <c r="AM254" s="333"/>
      <c r="AN254" s="332"/>
      <c r="AO254" s="332"/>
      <c r="AP254" s="332"/>
    </row>
    <row r="255" ht="15.75" customHeight="1">
      <c r="A255" s="331"/>
      <c r="B255" s="372" t="s">
        <v>4256</v>
      </c>
      <c r="C255" s="338" t="s">
        <v>4257</v>
      </c>
      <c r="D255" s="271">
        <v>1.0</v>
      </c>
      <c r="E255" s="271" t="s">
        <v>4070</v>
      </c>
      <c r="F255" s="332"/>
      <c r="G255" s="332"/>
      <c r="H255" s="332"/>
      <c r="I255" s="332"/>
      <c r="J255" s="271"/>
      <c r="K255" s="332"/>
      <c r="L255" s="332"/>
      <c r="M255" s="271"/>
      <c r="N255" s="271"/>
      <c r="O255" s="339">
        <v>0.0</v>
      </c>
      <c r="P255" s="274"/>
      <c r="Q255" s="8" t="s">
        <v>3070</v>
      </c>
      <c r="R255" s="322"/>
      <c r="S255" s="334"/>
      <c r="T255" s="337" t="s">
        <v>4258</v>
      </c>
      <c r="U255" s="332"/>
      <c r="V255" s="306"/>
      <c r="W255" s="285" t="s">
        <v>4073</v>
      </c>
      <c r="X255" s="339">
        <v>100.0</v>
      </c>
      <c r="Y255" s="341">
        <v>100.0</v>
      </c>
      <c r="Z255" s="346" t="s">
        <v>4168</v>
      </c>
      <c r="AA255" s="274"/>
      <c r="AB255" s="347"/>
      <c r="AC255" s="362"/>
      <c r="AD255" s="220"/>
      <c r="AE255" s="331"/>
      <c r="AF255" s="331"/>
      <c r="AG255" s="351"/>
      <c r="AH255" s="306"/>
      <c r="AI255" s="332"/>
      <c r="AJ255" s="332"/>
      <c r="AK255" s="332"/>
      <c r="AL255" s="332"/>
      <c r="AM255" s="333"/>
      <c r="AN255" s="332"/>
      <c r="AO255" s="332"/>
      <c r="AP255" s="332"/>
    </row>
    <row r="256" ht="15.75" customHeight="1">
      <c r="A256" s="373"/>
      <c r="B256" s="374" t="s">
        <v>4259</v>
      </c>
      <c r="C256" s="375" t="s">
        <v>4260</v>
      </c>
      <c r="D256" s="374">
        <v>1.0</v>
      </c>
      <c r="E256" s="374" t="s">
        <v>4070</v>
      </c>
      <c r="F256" s="376"/>
      <c r="G256" s="376"/>
      <c r="H256" s="376"/>
      <c r="I256" s="376"/>
      <c r="J256" s="374"/>
      <c r="K256" s="376"/>
      <c r="L256" s="376"/>
      <c r="M256" s="374"/>
      <c r="N256" s="374"/>
      <c r="O256" s="273">
        <v>0.0</v>
      </c>
      <c r="P256" s="299"/>
      <c r="Q256" s="44" t="s">
        <v>3259</v>
      </c>
      <c r="R256" s="322"/>
      <c r="S256" s="377"/>
      <c r="T256" s="376"/>
      <c r="U256" s="376"/>
      <c r="V256" s="306"/>
      <c r="W256" s="306"/>
      <c r="X256" s="378"/>
      <c r="Y256" s="379"/>
      <c r="Z256" s="272"/>
      <c r="AA256" s="299"/>
      <c r="AB256" s="376"/>
      <c r="AC256" s="380"/>
      <c r="AD256" s="220"/>
      <c r="AE256" s="376"/>
      <c r="AF256" s="376"/>
      <c r="AG256" s="304"/>
      <c r="AH256" s="306"/>
      <c r="AI256" s="376"/>
      <c r="AJ256" s="376"/>
      <c r="AK256" s="376"/>
      <c r="AL256" s="376"/>
      <c r="AM256" s="378"/>
      <c r="AN256" s="376"/>
      <c r="AO256" s="376"/>
      <c r="AP256" s="376"/>
    </row>
    <row r="257" ht="15.75" customHeight="1">
      <c r="A257" s="373"/>
      <c r="B257" s="374" t="s">
        <v>4261</v>
      </c>
      <c r="C257" s="375" t="s">
        <v>4262</v>
      </c>
      <c r="D257" s="374">
        <v>1.0</v>
      </c>
      <c r="E257" s="374" t="s">
        <v>4070</v>
      </c>
      <c r="F257" s="376"/>
      <c r="G257" s="376"/>
      <c r="H257" s="376"/>
      <c r="I257" s="376"/>
      <c r="J257" s="374"/>
      <c r="K257" s="376"/>
      <c r="L257" s="376"/>
      <c r="M257" s="374"/>
      <c r="N257" s="374"/>
      <c r="O257" s="273">
        <v>0.0</v>
      </c>
      <c r="P257" s="299"/>
      <c r="Q257" s="8">
        <v>3.0</v>
      </c>
      <c r="R257" s="8" t="s">
        <v>4263</v>
      </c>
      <c r="S257" s="377"/>
      <c r="T257" s="376"/>
      <c r="U257" s="376"/>
      <c r="V257" s="306"/>
      <c r="W257" s="306"/>
      <c r="X257" s="378"/>
      <c r="Y257" s="379"/>
      <c r="Z257" s="272"/>
      <c r="AA257" s="299"/>
      <c r="AB257" s="376"/>
      <c r="AC257" s="380"/>
      <c r="AD257" s="220"/>
      <c r="AE257" s="376"/>
      <c r="AF257" s="376"/>
      <c r="AG257" s="304"/>
      <c r="AH257" s="306"/>
      <c r="AI257" s="376"/>
      <c r="AJ257" s="376"/>
      <c r="AK257" s="376"/>
      <c r="AL257" s="376"/>
      <c r="AM257" s="378"/>
      <c r="AN257" s="376"/>
      <c r="AO257" s="376"/>
      <c r="AP257" s="376"/>
    </row>
    <row r="258" ht="15.75" customHeight="1">
      <c r="A258" s="373"/>
      <c r="B258" s="374" t="s">
        <v>4264</v>
      </c>
      <c r="C258" s="375" t="s">
        <v>4265</v>
      </c>
      <c r="D258" s="374">
        <v>1.0</v>
      </c>
      <c r="E258" s="374" t="s">
        <v>4070</v>
      </c>
      <c r="F258" s="376"/>
      <c r="G258" s="376"/>
      <c r="H258" s="376"/>
      <c r="I258" s="376"/>
      <c r="J258" s="374"/>
      <c r="K258" s="376"/>
      <c r="L258" s="376"/>
      <c r="M258" s="374"/>
      <c r="N258" s="374"/>
      <c r="O258" s="273">
        <v>0.0</v>
      </c>
      <c r="P258" s="299"/>
      <c r="Q258" s="8" t="s">
        <v>3070</v>
      </c>
      <c r="R258" s="322"/>
      <c r="S258" s="377"/>
      <c r="T258" s="374" t="s">
        <v>4266</v>
      </c>
      <c r="U258" s="376"/>
      <c r="V258" s="306"/>
      <c r="W258" s="306"/>
      <c r="X258" s="378"/>
      <c r="Y258" s="379"/>
      <c r="Z258" s="272"/>
      <c r="AA258" s="299"/>
      <c r="AB258" s="376"/>
      <c r="AC258" s="380"/>
      <c r="AD258" s="220"/>
      <c r="AE258" s="376"/>
      <c r="AF258" s="376"/>
      <c r="AG258" s="304"/>
      <c r="AH258" s="306"/>
      <c r="AI258" s="376"/>
      <c r="AJ258" s="376"/>
      <c r="AK258" s="376"/>
      <c r="AL258" s="376"/>
      <c r="AM258" s="378"/>
      <c r="AN258" s="376"/>
      <c r="AO258" s="376"/>
      <c r="AP258" s="376"/>
    </row>
    <row r="259" ht="15.75" customHeight="1">
      <c r="A259" s="373"/>
      <c r="B259" s="374" t="s">
        <v>4267</v>
      </c>
      <c r="C259" s="375" t="s">
        <v>4268</v>
      </c>
      <c r="D259" s="374">
        <v>1.0</v>
      </c>
      <c r="E259" s="374" t="s">
        <v>4070</v>
      </c>
      <c r="F259" s="376"/>
      <c r="G259" s="376"/>
      <c r="H259" s="376"/>
      <c r="I259" s="376"/>
      <c r="J259" s="374"/>
      <c r="K259" s="376"/>
      <c r="L259" s="376"/>
      <c r="M259" s="374"/>
      <c r="N259" s="374"/>
      <c r="O259" s="273">
        <v>0.0</v>
      </c>
      <c r="P259" s="299"/>
      <c r="Q259" s="8" t="s">
        <v>3070</v>
      </c>
      <c r="R259" s="322"/>
      <c r="S259" s="377"/>
      <c r="T259" s="374" t="s">
        <v>4269</v>
      </c>
      <c r="U259" s="376"/>
      <c r="V259" s="306"/>
      <c r="W259" s="306"/>
      <c r="X259" s="378"/>
      <c r="Y259" s="379"/>
      <c r="Z259" s="272"/>
      <c r="AA259" s="299"/>
      <c r="AB259" s="376"/>
      <c r="AC259" s="380"/>
      <c r="AD259" s="220"/>
      <c r="AE259" s="376"/>
      <c r="AF259" s="376"/>
      <c r="AG259" s="304"/>
      <c r="AH259" s="306"/>
      <c r="AI259" s="376"/>
      <c r="AJ259" s="376"/>
      <c r="AK259" s="376"/>
      <c r="AL259" s="376"/>
      <c r="AM259" s="378"/>
      <c r="AN259" s="376"/>
      <c r="AO259" s="376"/>
      <c r="AP259" s="376"/>
    </row>
    <row r="260" ht="15.75" customHeight="1">
      <c r="A260" s="373"/>
      <c r="B260" s="374" t="s">
        <v>4270</v>
      </c>
      <c r="C260" s="375" t="s">
        <v>4271</v>
      </c>
      <c r="D260" s="374">
        <v>1.0</v>
      </c>
      <c r="E260" s="374" t="s">
        <v>4070</v>
      </c>
      <c r="F260" s="376"/>
      <c r="G260" s="376"/>
      <c r="H260" s="376"/>
      <c r="I260" s="376"/>
      <c r="J260" s="374"/>
      <c r="K260" s="376"/>
      <c r="L260" s="376"/>
      <c r="M260" s="374"/>
      <c r="N260" s="374"/>
      <c r="O260" s="273">
        <v>0.0</v>
      </c>
      <c r="P260" s="299"/>
      <c r="Q260" s="8" t="s">
        <v>3070</v>
      </c>
      <c r="R260" s="322"/>
      <c r="S260" s="377"/>
      <c r="T260" s="374" t="s">
        <v>4272</v>
      </c>
      <c r="U260" s="376"/>
      <c r="V260" s="306"/>
      <c r="W260" s="306"/>
      <c r="X260" s="378"/>
      <c r="Y260" s="379"/>
      <c r="Z260" s="272"/>
      <c r="AA260" s="299"/>
      <c r="AB260" s="376"/>
      <c r="AC260" s="380"/>
      <c r="AD260" s="220"/>
      <c r="AE260" s="376"/>
      <c r="AF260" s="376"/>
      <c r="AG260" s="304"/>
      <c r="AH260" s="306"/>
      <c r="AI260" s="376"/>
      <c r="AJ260" s="376"/>
      <c r="AK260" s="376"/>
      <c r="AL260" s="376"/>
      <c r="AM260" s="378"/>
      <c r="AN260" s="376"/>
      <c r="AO260" s="376"/>
      <c r="AP260" s="376"/>
    </row>
    <row r="261" ht="15.75" customHeight="1">
      <c r="A261" s="373"/>
      <c r="B261" s="374" t="s">
        <v>4273</v>
      </c>
      <c r="C261" s="375" t="s">
        <v>4274</v>
      </c>
      <c r="D261" s="374">
        <v>1.0</v>
      </c>
      <c r="E261" s="374" t="s">
        <v>4070</v>
      </c>
      <c r="F261" s="376"/>
      <c r="G261" s="376"/>
      <c r="H261" s="376"/>
      <c r="I261" s="376"/>
      <c r="J261" s="374"/>
      <c r="K261" s="376"/>
      <c r="L261" s="376"/>
      <c r="M261" s="374"/>
      <c r="N261" s="374"/>
      <c r="O261" s="273">
        <v>0.0</v>
      </c>
      <c r="P261" s="299"/>
      <c r="Q261" s="373"/>
      <c r="R261" s="373"/>
      <c r="S261" s="377"/>
      <c r="T261" s="376"/>
      <c r="U261" s="376"/>
      <c r="V261" s="306"/>
      <c r="W261" s="306"/>
      <c r="X261" s="378"/>
      <c r="Y261" s="379"/>
      <c r="Z261" s="272"/>
      <c r="AA261" s="299"/>
      <c r="AB261" s="376"/>
      <c r="AC261" s="380"/>
      <c r="AD261" s="220"/>
      <c r="AE261" s="376"/>
      <c r="AF261" s="376"/>
      <c r="AG261" s="304"/>
      <c r="AH261" s="306"/>
      <c r="AI261" s="376"/>
      <c r="AJ261" s="376"/>
      <c r="AK261" s="376"/>
      <c r="AL261" s="376"/>
      <c r="AM261" s="378"/>
      <c r="AN261" s="376"/>
      <c r="AO261" s="376"/>
      <c r="AP261" s="376"/>
    </row>
    <row r="262" ht="15.75" customHeight="1">
      <c r="A262" s="373"/>
      <c r="B262" s="374" t="s">
        <v>4275</v>
      </c>
      <c r="C262" s="375" t="s">
        <v>4276</v>
      </c>
      <c r="D262" s="374">
        <v>1.0</v>
      </c>
      <c r="E262" s="374" t="s">
        <v>4070</v>
      </c>
      <c r="F262" s="376"/>
      <c r="G262" s="376"/>
      <c r="H262" s="376"/>
      <c r="I262" s="376"/>
      <c r="J262" s="374"/>
      <c r="K262" s="376"/>
      <c r="L262" s="376"/>
      <c r="M262" s="374"/>
      <c r="N262" s="374"/>
      <c r="O262" s="273">
        <v>0.0</v>
      </c>
      <c r="P262" s="299"/>
      <c r="Q262" s="8">
        <v>3.0</v>
      </c>
      <c r="R262" s="2" t="s">
        <v>4277</v>
      </c>
      <c r="S262" s="377"/>
      <c r="T262" s="376"/>
      <c r="U262" s="376"/>
      <c r="V262" s="306"/>
      <c r="W262" s="306"/>
      <c r="X262" s="378"/>
      <c r="Y262" s="379"/>
      <c r="Z262" s="272"/>
      <c r="AA262" s="299"/>
      <c r="AB262" s="376"/>
      <c r="AC262" s="380"/>
      <c r="AD262" s="220"/>
      <c r="AE262" s="376"/>
      <c r="AF262" s="376"/>
      <c r="AG262" s="304"/>
      <c r="AH262" s="306"/>
      <c r="AI262" s="376"/>
      <c r="AJ262" s="376"/>
      <c r="AK262" s="376"/>
      <c r="AL262" s="376"/>
      <c r="AM262" s="378"/>
      <c r="AN262" s="376"/>
      <c r="AO262" s="376"/>
      <c r="AP262" s="376"/>
    </row>
    <row r="263" ht="15.75" customHeight="1">
      <c r="A263" s="373"/>
      <c r="B263" s="374" t="s">
        <v>4278</v>
      </c>
      <c r="C263" s="375" t="s">
        <v>4279</v>
      </c>
      <c r="D263" s="374">
        <v>1.0</v>
      </c>
      <c r="E263" s="374" t="s">
        <v>4070</v>
      </c>
      <c r="F263" s="376"/>
      <c r="G263" s="376"/>
      <c r="H263" s="376"/>
      <c r="I263" s="376"/>
      <c r="J263" s="374"/>
      <c r="K263" s="376"/>
      <c r="L263" s="375" t="s">
        <v>4280</v>
      </c>
      <c r="M263" s="374"/>
      <c r="N263" s="374"/>
      <c r="O263" s="273">
        <v>0.0</v>
      </c>
      <c r="P263" s="299"/>
      <c r="Q263" s="8" t="s">
        <v>3070</v>
      </c>
      <c r="R263" s="322"/>
      <c r="S263" s="377"/>
      <c r="T263" s="374" t="s">
        <v>4266</v>
      </c>
      <c r="U263" s="376"/>
      <c r="V263" s="306"/>
      <c r="W263" s="306"/>
      <c r="X263" s="378"/>
      <c r="Y263" s="379"/>
      <c r="Z263" s="272"/>
      <c r="AA263" s="299"/>
      <c r="AB263" s="376"/>
      <c r="AC263" s="380"/>
      <c r="AD263" s="220"/>
      <c r="AE263" s="376"/>
      <c r="AF263" s="376"/>
      <c r="AG263" s="304"/>
      <c r="AH263" s="306"/>
      <c r="AI263" s="376"/>
      <c r="AJ263" s="376"/>
      <c r="AK263" s="376"/>
      <c r="AL263" s="376"/>
      <c r="AM263" s="378"/>
      <c r="AN263" s="376"/>
      <c r="AO263" s="376"/>
      <c r="AP263" s="376"/>
    </row>
    <row r="264" ht="15.75" customHeight="1">
      <c r="A264" s="373"/>
      <c r="B264" s="374" t="s">
        <v>4281</v>
      </c>
      <c r="C264" s="375" t="s">
        <v>4282</v>
      </c>
      <c r="D264" s="374">
        <v>1.0</v>
      </c>
      <c r="E264" s="374" t="s">
        <v>4070</v>
      </c>
      <c r="F264" s="376"/>
      <c r="G264" s="376"/>
      <c r="H264" s="376"/>
      <c r="I264" s="376"/>
      <c r="J264" s="374"/>
      <c r="K264" s="376"/>
      <c r="L264" s="375" t="s">
        <v>4283</v>
      </c>
      <c r="M264" s="374"/>
      <c r="N264" s="374"/>
      <c r="O264" s="273">
        <v>0.0</v>
      </c>
      <c r="P264" s="299"/>
      <c r="Q264" s="44" t="s">
        <v>3259</v>
      </c>
      <c r="R264" s="322"/>
      <c r="S264" s="377"/>
      <c r="T264" s="376"/>
      <c r="U264" s="376"/>
      <c r="V264" s="306"/>
      <c r="W264" s="306"/>
      <c r="X264" s="378"/>
      <c r="Y264" s="379"/>
      <c r="Z264" s="272"/>
      <c r="AA264" s="299"/>
      <c r="AB264" s="376"/>
      <c r="AC264" s="380"/>
      <c r="AD264" s="220"/>
      <c r="AE264" s="376"/>
      <c r="AF264" s="376"/>
      <c r="AG264" s="304"/>
      <c r="AH264" s="306"/>
      <c r="AI264" s="376"/>
      <c r="AJ264" s="376"/>
      <c r="AK264" s="376"/>
      <c r="AL264" s="376"/>
      <c r="AM264" s="378"/>
      <c r="AN264" s="376"/>
      <c r="AO264" s="376"/>
      <c r="AP264" s="376"/>
    </row>
    <row r="265" ht="15.75" customHeight="1">
      <c r="A265" s="331"/>
      <c r="B265" s="337" t="s">
        <v>4284</v>
      </c>
      <c r="C265" s="338" t="s">
        <v>4285</v>
      </c>
      <c r="D265" s="271">
        <v>1.0</v>
      </c>
      <c r="E265" s="271" t="s">
        <v>4070</v>
      </c>
      <c r="F265" s="332"/>
      <c r="G265" s="337" t="s">
        <v>4225</v>
      </c>
      <c r="H265" s="332"/>
      <c r="I265" s="332"/>
      <c r="J265" s="271"/>
      <c r="K265" s="332"/>
      <c r="L265" s="332"/>
      <c r="M265" s="271"/>
      <c r="N265" s="271"/>
      <c r="O265" s="339">
        <v>0.0</v>
      </c>
      <c r="P265" s="274"/>
      <c r="Q265" s="44" t="s">
        <v>3259</v>
      </c>
      <c r="R265" s="322"/>
      <c r="S265" s="334"/>
      <c r="T265" s="332"/>
      <c r="U265" s="332"/>
      <c r="V265" s="306"/>
      <c r="W265" s="285" t="s">
        <v>4073</v>
      </c>
      <c r="X265" s="339">
        <v>100.0</v>
      </c>
      <c r="Y265" s="341">
        <v>100.0</v>
      </c>
      <c r="Z265" s="346" t="s">
        <v>4286</v>
      </c>
      <c r="AA265" s="274"/>
      <c r="AB265" s="347"/>
      <c r="AC265" s="336"/>
      <c r="AD265" s="220"/>
      <c r="AE265" s="332"/>
      <c r="AF265" s="332"/>
      <c r="AG265" s="351"/>
      <c r="AH265" s="306"/>
      <c r="AI265" s="332"/>
      <c r="AJ265" s="332"/>
      <c r="AK265" s="332"/>
      <c r="AL265" s="332"/>
      <c r="AM265" s="333"/>
      <c r="AN265" s="332"/>
      <c r="AO265" s="332"/>
      <c r="AP265" s="332"/>
    </row>
    <row r="266" ht="15.75" customHeight="1">
      <c r="A266" s="331"/>
      <c r="B266" s="337" t="s">
        <v>4287</v>
      </c>
      <c r="C266" s="338" t="s">
        <v>4288</v>
      </c>
      <c r="D266" s="271">
        <v>1.0</v>
      </c>
      <c r="E266" s="271" t="s">
        <v>4070</v>
      </c>
      <c r="F266" s="332"/>
      <c r="G266" s="337" t="s">
        <v>4258</v>
      </c>
      <c r="H266" s="332"/>
      <c r="I266" s="332"/>
      <c r="J266" s="271"/>
      <c r="K266" s="332"/>
      <c r="L266" s="332"/>
      <c r="M266" s="271"/>
      <c r="N266" s="271"/>
      <c r="O266" s="356">
        <v>0.0</v>
      </c>
      <c r="P266" s="274"/>
      <c r="Q266" s="8" t="s">
        <v>3070</v>
      </c>
      <c r="R266" s="322"/>
      <c r="S266" s="334"/>
      <c r="T266" s="332"/>
      <c r="U266" s="332"/>
      <c r="V266" s="306"/>
      <c r="W266" s="285" t="s">
        <v>4073</v>
      </c>
      <c r="X266" s="339" t="s">
        <v>4204</v>
      </c>
      <c r="Y266" s="341" t="s">
        <v>4204</v>
      </c>
      <c r="Z266" s="346" t="s">
        <v>4094</v>
      </c>
      <c r="AA266" s="274"/>
      <c r="AB266" s="347"/>
      <c r="AC266" s="336"/>
      <c r="AD266" s="220"/>
      <c r="AE266" s="332"/>
      <c r="AF266" s="332"/>
      <c r="AG266" s="351"/>
      <c r="AH266" s="306"/>
      <c r="AI266" s="332"/>
      <c r="AJ266" s="332"/>
      <c r="AK266" s="332"/>
      <c r="AL266" s="332"/>
      <c r="AM266" s="333"/>
      <c r="AN266" s="332"/>
      <c r="AO266" s="332"/>
      <c r="AP266" s="332"/>
    </row>
    <row r="267" ht="15.75" customHeight="1">
      <c r="A267" s="331"/>
      <c r="B267" s="337" t="s">
        <v>4289</v>
      </c>
      <c r="C267" s="338" t="s">
        <v>4290</v>
      </c>
      <c r="D267" s="271">
        <v>1.0</v>
      </c>
      <c r="E267" s="271" t="s">
        <v>4070</v>
      </c>
      <c r="F267" s="332"/>
      <c r="G267" s="337" t="s">
        <v>4291</v>
      </c>
      <c r="H267" s="332"/>
      <c r="I267" s="332"/>
      <c r="J267" s="271"/>
      <c r="K267" s="332"/>
      <c r="L267" s="332"/>
      <c r="M267" s="271"/>
      <c r="N267" s="271"/>
      <c r="O267" s="356" t="s">
        <v>2226</v>
      </c>
      <c r="P267" s="274"/>
      <c r="Q267" s="8" t="s">
        <v>3070</v>
      </c>
      <c r="R267" s="322"/>
      <c r="S267" s="334"/>
      <c r="T267" s="332"/>
      <c r="U267" s="332"/>
      <c r="V267" s="306"/>
      <c r="W267" s="285" t="s">
        <v>4073</v>
      </c>
      <c r="X267" s="339">
        <v>100.0</v>
      </c>
      <c r="Y267" s="341">
        <v>100.0</v>
      </c>
      <c r="Z267" s="346" t="s">
        <v>4094</v>
      </c>
      <c r="AA267" s="274"/>
      <c r="AB267" s="347"/>
      <c r="AC267" s="336"/>
      <c r="AD267" s="220"/>
      <c r="AE267" s="332"/>
      <c r="AF267" s="332"/>
      <c r="AG267" s="351"/>
      <c r="AH267" s="306"/>
      <c r="AI267" s="332"/>
      <c r="AJ267" s="332"/>
      <c r="AK267" s="332"/>
      <c r="AL267" s="332"/>
      <c r="AM267" s="333"/>
      <c r="AN267" s="332"/>
      <c r="AO267" s="332"/>
      <c r="AP267" s="332"/>
    </row>
    <row r="268" ht="15.75" customHeight="1">
      <c r="A268" s="331"/>
      <c r="B268" s="337" t="s">
        <v>4292</v>
      </c>
      <c r="C268" s="338" t="s">
        <v>4293</v>
      </c>
      <c r="D268" s="271">
        <v>1.0</v>
      </c>
      <c r="E268" s="271" t="s">
        <v>4070</v>
      </c>
      <c r="F268" s="332"/>
      <c r="G268" s="337" t="s">
        <v>4294</v>
      </c>
      <c r="H268" s="332"/>
      <c r="I268" s="332"/>
      <c r="J268" s="271"/>
      <c r="K268" s="332"/>
      <c r="L268" s="332"/>
      <c r="M268" s="271"/>
      <c r="N268" s="271"/>
      <c r="O268" s="356">
        <v>0.0</v>
      </c>
      <c r="P268" s="274"/>
      <c r="Q268" s="44" t="s">
        <v>3259</v>
      </c>
      <c r="R268" s="322"/>
      <c r="S268" s="334"/>
      <c r="T268" s="332"/>
      <c r="U268" s="332"/>
      <c r="V268" s="306"/>
      <c r="W268" s="285" t="s">
        <v>4073</v>
      </c>
      <c r="X268" s="356" t="s">
        <v>4235</v>
      </c>
      <c r="Y268" s="366" t="s">
        <v>4235</v>
      </c>
      <c r="Z268" s="280" t="s">
        <v>4295</v>
      </c>
      <c r="AA268" s="274"/>
      <c r="AB268" s="337"/>
      <c r="AC268" s="336"/>
      <c r="AD268" s="220"/>
      <c r="AE268" s="332"/>
      <c r="AF268" s="332"/>
      <c r="AG268" s="284"/>
      <c r="AH268" s="306"/>
      <c r="AI268" s="332"/>
      <c r="AJ268" s="332"/>
      <c r="AK268" s="332"/>
      <c r="AL268" s="332"/>
      <c r="AM268" s="333"/>
      <c r="AN268" s="332"/>
      <c r="AO268" s="332"/>
      <c r="AP268" s="332"/>
    </row>
    <row r="269" ht="15.75" customHeight="1">
      <c r="A269" s="331"/>
      <c r="B269" s="337" t="s">
        <v>4296</v>
      </c>
      <c r="C269" s="338" t="s">
        <v>4297</v>
      </c>
      <c r="D269" s="271">
        <v>1.0</v>
      </c>
      <c r="E269" s="271" t="s">
        <v>4070</v>
      </c>
      <c r="F269" s="332"/>
      <c r="G269" s="337" t="s">
        <v>4298</v>
      </c>
      <c r="H269" s="332"/>
      <c r="I269" s="332"/>
      <c r="J269" s="271"/>
      <c r="K269" s="332"/>
      <c r="L269" s="332"/>
      <c r="M269" s="271"/>
      <c r="N269" s="271"/>
      <c r="O269" s="356">
        <v>0.0</v>
      </c>
      <c r="P269" s="274"/>
      <c r="Q269" s="44" t="s">
        <v>3259</v>
      </c>
      <c r="R269" s="44"/>
      <c r="S269" s="334"/>
      <c r="T269" s="332"/>
      <c r="U269" s="332"/>
      <c r="V269" s="306"/>
      <c r="W269" s="285" t="s">
        <v>4073</v>
      </c>
      <c r="X269" s="356">
        <v>100.0</v>
      </c>
      <c r="Y269" s="366">
        <v>100.0</v>
      </c>
      <c r="Z269" s="346" t="s">
        <v>4075</v>
      </c>
      <c r="AA269" s="356" t="s">
        <v>4299</v>
      </c>
      <c r="AB269" s="347"/>
      <c r="AC269" s="336"/>
      <c r="AD269" s="220"/>
      <c r="AE269" s="332"/>
      <c r="AF269" s="332"/>
      <c r="AG269" s="351"/>
      <c r="AH269" s="306"/>
      <c r="AI269" s="332"/>
      <c r="AJ269" s="332"/>
      <c r="AK269" s="332"/>
      <c r="AL269" s="332"/>
      <c r="AM269" s="333"/>
      <c r="AN269" s="332"/>
      <c r="AO269" s="332"/>
      <c r="AP269" s="332"/>
    </row>
    <row r="270" ht="15.75" customHeight="1">
      <c r="A270" s="331"/>
      <c r="B270" s="337" t="s">
        <v>4300</v>
      </c>
      <c r="C270" s="338" t="s">
        <v>4300</v>
      </c>
      <c r="D270" s="271">
        <v>1.0</v>
      </c>
      <c r="E270" s="271" t="s">
        <v>4070</v>
      </c>
      <c r="F270" s="332"/>
      <c r="G270" s="337" t="s">
        <v>4301</v>
      </c>
      <c r="H270" s="332"/>
      <c r="I270" s="332"/>
      <c r="J270" s="271"/>
      <c r="K270" s="332"/>
      <c r="L270" s="332"/>
      <c r="M270" s="271"/>
      <c r="N270" s="271"/>
      <c r="O270" s="381">
        <v>0.0</v>
      </c>
      <c r="P270" s="299"/>
      <c r="Q270" s="8" t="s">
        <v>3070</v>
      </c>
      <c r="R270" s="322"/>
      <c r="S270" s="334"/>
      <c r="T270" s="14" t="s">
        <v>4302</v>
      </c>
      <c r="U270" s="332"/>
      <c r="V270" s="306"/>
      <c r="W270" s="306"/>
      <c r="X270" s="339">
        <v>200.0</v>
      </c>
      <c r="Y270" s="341">
        <v>200.0</v>
      </c>
      <c r="Z270" s="346" t="s">
        <v>4303</v>
      </c>
      <c r="AA270" s="274"/>
      <c r="AB270" s="347"/>
      <c r="AC270" s="336"/>
      <c r="AD270" s="220"/>
      <c r="AE270" s="332"/>
      <c r="AF270" s="332"/>
      <c r="AG270" s="351"/>
      <c r="AH270" s="306"/>
      <c r="AI270" s="332"/>
      <c r="AJ270" s="332"/>
      <c r="AK270" s="332"/>
      <c r="AL270" s="332"/>
      <c r="AM270" s="333"/>
      <c r="AN270" s="332"/>
      <c r="AO270" s="332"/>
      <c r="AP270" s="332"/>
    </row>
    <row r="271" ht="15.75" customHeight="1">
      <c r="A271" s="331"/>
      <c r="B271" s="337" t="s">
        <v>4304</v>
      </c>
      <c r="C271" s="338" t="s">
        <v>4305</v>
      </c>
      <c r="D271" s="271">
        <v>1.0</v>
      </c>
      <c r="E271" s="271" t="s">
        <v>4070</v>
      </c>
      <c r="F271" s="332"/>
      <c r="G271" s="382" t="s">
        <v>4306</v>
      </c>
      <c r="H271" s="332"/>
      <c r="I271" s="332"/>
      <c r="J271" s="271"/>
      <c r="K271" s="332"/>
      <c r="L271" s="332"/>
      <c r="M271" s="271"/>
      <c r="N271" s="271"/>
      <c r="O271" s="356" t="s">
        <v>2226</v>
      </c>
      <c r="P271" s="274"/>
      <c r="Q271" s="8" t="s">
        <v>3037</v>
      </c>
      <c r="R271" s="322"/>
      <c r="S271" s="344">
        <v>44021.0</v>
      </c>
      <c r="T271" s="337" t="s">
        <v>4307</v>
      </c>
      <c r="U271" s="332"/>
      <c r="V271" s="306"/>
      <c r="W271" s="285" t="s">
        <v>4073</v>
      </c>
      <c r="X271" s="356" t="s">
        <v>4235</v>
      </c>
      <c r="Y271" s="366" t="s">
        <v>4235</v>
      </c>
      <c r="Z271" s="280"/>
      <c r="AA271" s="274"/>
      <c r="AB271" s="337" t="s">
        <v>4103</v>
      </c>
      <c r="AC271" s="336"/>
      <c r="AD271" s="220"/>
      <c r="AE271" s="332"/>
      <c r="AF271" s="332"/>
      <c r="AG271" s="284"/>
      <c r="AH271" s="306"/>
      <c r="AI271" s="332"/>
      <c r="AJ271" s="332"/>
      <c r="AK271" s="332"/>
      <c r="AL271" s="332"/>
      <c r="AM271" s="333"/>
      <c r="AN271" s="332"/>
      <c r="AO271" s="332"/>
      <c r="AP271" s="332"/>
    </row>
    <row r="272" ht="15.75" customHeight="1">
      <c r="A272" s="331"/>
      <c r="B272" s="337" t="s">
        <v>4308</v>
      </c>
      <c r="C272" s="338" t="s">
        <v>4309</v>
      </c>
      <c r="D272" s="271">
        <v>1.0</v>
      </c>
      <c r="E272" s="271" t="s">
        <v>4070</v>
      </c>
      <c r="F272" s="332"/>
      <c r="G272" s="337" t="s">
        <v>4310</v>
      </c>
      <c r="H272" s="332"/>
      <c r="I272" s="332"/>
      <c r="J272" s="271"/>
      <c r="K272" s="332"/>
      <c r="L272" s="332"/>
      <c r="M272" s="271"/>
      <c r="N272" s="271"/>
      <c r="O272" s="339">
        <v>0.0</v>
      </c>
      <c r="P272" s="274"/>
      <c r="Q272" s="8" t="s">
        <v>3070</v>
      </c>
      <c r="R272" s="322"/>
      <c r="S272" s="344">
        <v>43556.0</v>
      </c>
      <c r="T272" s="337" t="s">
        <v>4311</v>
      </c>
      <c r="U272" s="332"/>
      <c r="V272" s="306"/>
      <c r="W272" s="285" t="s">
        <v>4073</v>
      </c>
      <c r="X272" s="356" t="s">
        <v>2226</v>
      </c>
      <c r="Y272" s="366" t="s">
        <v>2226</v>
      </c>
      <c r="Z272" s="383"/>
      <c r="AA272" s="274"/>
      <c r="AB272" s="332"/>
      <c r="AC272" s="336"/>
      <c r="AD272" s="220"/>
      <c r="AE272" s="332"/>
      <c r="AF272" s="332"/>
      <c r="AG272" s="304"/>
      <c r="AH272" s="306"/>
      <c r="AI272" s="332"/>
      <c r="AJ272" s="332"/>
      <c r="AK272" s="332"/>
      <c r="AL272" s="332"/>
      <c r="AM272" s="333"/>
      <c r="AN272" s="332"/>
      <c r="AO272" s="332"/>
      <c r="AP272" s="332"/>
    </row>
    <row r="273" ht="15.75" customHeight="1">
      <c r="A273" s="331"/>
      <c r="B273" s="337" t="s">
        <v>4312</v>
      </c>
      <c r="C273" s="338" t="s">
        <v>4313</v>
      </c>
      <c r="D273" s="271">
        <v>1.0</v>
      </c>
      <c r="E273" s="271" t="s">
        <v>4070</v>
      </c>
      <c r="F273" s="332"/>
      <c r="G273" s="337" t="s">
        <v>4314</v>
      </c>
      <c r="H273" s="332"/>
      <c r="I273" s="332"/>
      <c r="J273" s="271"/>
      <c r="K273" s="332"/>
      <c r="L273" s="332"/>
      <c r="M273" s="271"/>
      <c r="N273" s="271"/>
      <c r="O273" s="356">
        <v>0.0</v>
      </c>
      <c r="P273" s="274"/>
      <c r="Q273" s="8" t="s">
        <v>3070</v>
      </c>
      <c r="R273" s="322"/>
      <c r="S273" s="334"/>
      <c r="T273" s="332"/>
      <c r="U273" s="332"/>
      <c r="V273" s="306"/>
      <c r="W273" s="285" t="s">
        <v>4073</v>
      </c>
      <c r="X273" s="339" t="s">
        <v>3226</v>
      </c>
      <c r="Y273" s="341" t="s">
        <v>3226</v>
      </c>
      <c r="Z273" s="280" t="s">
        <v>4094</v>
      </c>
      <c r="AA273" s="274" t="s">
        <v>4315</v>
      </c>
      <c r="AB273" s="337" t="s">
        <v>4103</v>
      </c>
      <c r="AC273" s="336"/>
      <c r="AD273" s="220"/>
      <c r="AE273" s="332"/>
      <c r="AF273" s="332"/>
      <c r="AG273" s="284"/>
      <c r="AH273" s="306"/>
      <c r="AI273" s="332"/>
      <c r="AJ273" s="332"/>
      <c r="AK273" s="332"/>
      <c r="AL273" s="332"/>
      <c r="AM273" s="333"/>
      <c r="AN273" s="332"/>
      <c r="AO273" s="332"/>
      <c r="AP273" s="332"/>
    </row>
    <row r="274" ht="15.75" customHeight="1">
      <c r="A274" s="331"/>
      <c r="B274" s="337" t="s">
        <v>4316</v>
      </c>
      <c r="C274" s="338" t="s">
        <v>4317</v>
      </c>
      <c r="D274" s="271">
        <v>1.0</v>
      </c>
      <c r="E274" s="271" t="s">
        <v>4070</v>
      </c>
      <c r="F274" s="332"/>
      <c r="G274" s="337" t="s">
        <v>4318</v>
      </c>
      <c r="H274" s="332"/>
      <c r="I274" s="332"/>
      <c r="J274" s="271"/>
      <c r="K274" s="332"/>
      <c r="L274" s="332"/>
      <c r="M274" s="271"/>
      <c r="N274" s="271"/>
      <c r="O274" s="339">
        <v>0.0</v>
      </c>
      <c r="P274" s="274"/>
      <c r="Q274" s="44" t="s">
        <v>4319</v>
      </c>
      <c r="R274" s="44"/>
      <c r="S274" s="334"/>
      <c r="T274" s="332"/>
      <c r="U274" s="332"/>
      <c r="V274" s="306"/>
      <c r="W274" s="285" t="s">
        <v>4073</v>
      </c>
      <c r="X274" s="356" t="s">
        <v>2226</v>
      </c>
      <c r="Y274" s="366" t="s">
        <v>2226</v>
      </c>
      <c r="Z274" s="367"/>
      <c r="AA274" s="274"/>
      <c r="AB274" s="347"/>
      <c r="AC274" s="336"/>
      <c r="AD274" s="220"/>
      <c r="AE274" s="332"/>
      <c r="AF274" s="332"/>
      <c r="AG274" s="351"/>
      <c r="AH274" s="306"/>
      <c r="AI274" s="332"/>
      <c r="AJ274" s="332"/>
      <c r="AK274" s="332"/>
      <c r="AL274" s="332"/>
      <c r="AM274" s="333"/>
      <c r="AN274" s="332"/>
      <c r="AO274" s="332"/>
      <c r="AP274" s="332"/>
    </row>
    <row r="275" ht="15.75" customHeight="1">
      <c r="A275" s="331"/>
      <c r="B275" s="337" t="s">
        <v>4320</v>
      </c>
      <c r="C275" s="338" t="s">
        <v>4321</v>
      </c>
      <c r="D275" s="271">
        <v>1.0</v>
      </c>
      <c r="E275" s="271" t="s">
        <v>4070</v>
      </c>
      <c r="F275" s="332"/>
      <c r="G275" s="337" t="s">
        <v>4322</v>
      </c>
      <c r="H275" s="332"/>
      <c r="I275" s="332"/>
      <c r="J275" s="271"/>
      <c r="K275" s="332"/>
      <c r="L275" s="332"/>
      <c r="M275" s="271"/>
      <c r="N275" s="271"/>
      <c r="O275" s="339">
        <v>0.0</v>
      </c>
      <c r="P275" s="274"/>
      <c r="Q275" s="44" t="s">
        <v>3259</v>
      </c>
      <c r="R275" s="322"/>
      <c r="S275" s="334"/>
      <c r="T275" s="332"/>
      <c r="U275" s="332"/>
      <c r="V275" s="306"/>
      <c r="W275" s="285" t="s">
        <v>4073</v>
      </c>
      <c r="X275" s="356">
        <v>100.0</v>
      </c>
      <c r="Y275" s="366">
        <v>100.0</v>
      </c>
      <c r="Z275" s="280" t="s">
        <v>4094</v>
      </c>
      <c r="AA275" s="356" t="s">
        <v>4323</v>
      </c>
      <c r="AB275" s="337" t="s">
        <v>2226</v>
      </c>
      <c r="AC275" s="336"/>
      <c r="AD275" s="220"/>
      <c r="AE275" s="332"/>
      <c r="AF275" s="332"/>
      <c r="AG275" s="284"/>
      <c r="AH275" s="306"/>
      <c r="AI275" s="332"/>
      <c r="AJ275" s="332"/>
      <c r="AK275" s="332"/>
      <c r="AL275" s="332"/>
      <c r="AM275" s="333"/>
      <c r="AN275" s="332"/>
      <c r="AO275" s="332"/>
      <c r="AP275" s="332"/>
    </row>
    <row r="276" ht="15.75" customHeight="1">
      <c r="A276" s="331"/>
      <c r="B276" s="337" t="s">
        <v>4324</v>
      </c>
      <c r="C276" s="338" t="s">
        <v>4325</v>
      </c>
      <c r="D276" s="271">
        <v>1.0</v>
      </c>
      <c r="E276" s="271" t="s">
        <v>4070</v>
      </c>
      <c r="F276" s="332"/>
      <c r="G276" s="337" t="s">
        <v>4326</v>
      </c>
      <c r="H276" s="332"/>
      <c r="I276" s="332"/>
      <c r="J276" s="271"/>
      <c r="K276" s="332"/>
      <c r="L276" s="332"/>
      <c r="M276" s="271"/>
      <c r="N276" s="271"/>
      <c r="O276" s="339">
        <v>0.0</v>
      </c>
      <c r="P276" s="274"/>
      <c r="Q276" s="8">
        <v>1.0</v>
      </c>
      <c r="R276" s="8" t="s">
        <v>4327</v>
      </c>
      <c r="S276" s="344">
        <v>44007.0</v>
      </c>
      <c r="T276" s="332"/>
      <c r="U276" s="332"/>
      <c r="V276" s="306"/>
      <c r="W276" s="285" t="s">
        <v>4073</v>
      </c>
      <c r="X276" s="357" t="s">
        <v>4235</v>
      </c>
      <c r="Y276" s="358" t="s">
        <v>4235</v>
      </c>
      <c r="Z276" s="280" t="s">
        <v>4328</v>
      </c>
      <c r="AA276" s="354"/>
      <c r="AB276" s="337" t="s">
        <v>4103</v>
      </c>
      <c r="AC276" s="336"/>
      <c r="AD276" s="220"/>
      <c r="AE276" s="332"/>
      <c r="AF276" s="332"/>
      <c r="AG276" s="284"/>
      <c r="AH276" s="306"/>
      <c r="AI276" s="332"/>
      <c r="AJ276" s="332"/>
      <c r="AK276" s="332"/>
      <c r="AL276" s="332"/>
      <c r="AM276" s="333"/>
      <c r="AN276" s="332"/>
      <c r="AO276" s="332"/>
      <c r="AP276" s="332"/>
    </row>
    <row r="277" ht="15.75" customHeight="1">
      <c r="A277" s="331"/>
      <c r="B277" s="337" t="s">
        <v>4329</v>
      </c>
      <c r="C277" s="338" t="s">
        <v>4330</v>
      </c>
      <c r="D277" s="271">
        <v>1.0</v>
      </c>
      <c r="E277" s="271" t="s">
        <v>4070</v>
      </c>
      <c r="F277" s="332"/>
      <c r="G277" s="337" t="s">
        <v>4331</v>
      </c>
      <c r="H277" s="332"/>
      <c r="I277" s="332"/>
      <c r="J277" s="271"/>
      <c r="K277" s="332"/>
      <c r="L277" s="332"/>
      <c r="M277" s="271"/>
      <c r="N277" s="271"/>
      <c r="O277" s="339">
        <v>0.0</v>
      </c>
      <c r="P277" s="274"/>
      <c r="Q277" s="44" t="s">
        <v>3259</v>
      </c>
      <c r="R277" s="322"/>
      <c r="S277" s="334"/>
      <c r="T277" s="332"/>
      <c r="U277" s="332"/>
      <c r="V277" s="306"/>
      <c r="W277" s="285" t="s">
        <v>4073</v>
      </c>
      <c r="X277" s="356" t="s">
        <v>2226</v>
      </c>
      <c r="Y277" s="366" t="s">
        <v>2226</v>
      </c>
      <c r="Z277" s="367"/>
      <c r="AA277" s="274"/>
      <c r="AB277" s="347"/>
      <c r="AC277" s="336"/>
      <c r="AD277" s="220"/>
      <c r="AE277" s="332"/>
      <c r="AF277" s="332"/>
      <c r="AG277" s="351"/>
      <c r="AH277" s="306"/>
      <c r="AI277" s="332"/>
      <c r="AJ277" s="332"/>
      <c r="AK277" s="332"/>
      <c r="AL277" s="332"/>
      <c r="AM277" s="333"/>
      <c r="AN277" s="332"/>
      <c r="AO277" s="332"/>
      <c r="AP277" s="332"/>
    </row>
    <row r="278" ht="15.75" customHeight="1">
      <c r="A278" s="331"/>
      <c r="B278" s="337" t="s">
        <v>4332</v>
      </c>
      <c r="C278" s="338" t="s">
        <v>4333</v>
      </c>
      <c r="D278" s="271">
        <v>1.0</v>
      </c>
      <c r="E278" s="271" t="s">
        <v>4070</v>
      </c>
      <c r="F278" s="332"/>
      <c r="G278" s="337" t="s">
        <v>4334</v>
      </c>
      <c r="H278" s="332"/>
      <c r="I278" s="332"/>
      <c r="J278" s="271"/>
      <c r="K278" s="332"/>
      <c r="L278" s="332"/>
      <c r="M278" s="271"/>
      <c r="N278" s="271"/>
      <c r="O278" s="339">
        <v>0.0</v>
      </c>
      <c r="P278" s="274"/>
      <c r="Q278" s="8" t="s">
        <v>3070</v>
      </c>
      <c r="R278" s="322"/>
      <c r="S278" s="334"/>
      <c r="T278" s="332"/>
      <c r="U278" s="332"/>
      <c r="V278" s="306"/>
      <c r="W278" s="285" t="s">
        <v>4073</v>
      </c>
      <c r="X278" s="339">
        <v>200.0</v>
      </c>
      <c r="Y278" s="341">
        <v>200.0</v>
      </c>
      <c r="Z278" s="346" t="s">
        <v>4094</v>
      </c>
      <c r="AA278" s="274" t="s">
        <v>4335</v>
      </c>
      <c r="AB278" s="347"/>
      <c r="AC278" s="336"/>
      <c r="AD278" s="220"/>
      <c r="AE278" s="332"/>
      <c r="AF278" s="332"/>
      <c r="AG278" s="351"/>
      <c r="AH278" s="306"/>
      <c r="AI278" s="332"/>
      <c r="AJ278" s="332"/>
      <c r="AK278" s="332"/>
      <c r="AL278" s="332"/>
      <c r="AM278" s="333"/>
      <c r="AN278" s="332"/>
      <c r="AO278" s="332"/>
      <c r="AP278" s="332"/>
    </row>
    <row r="279" ht="15.75" customHeight="1">
      <c r="A279" s="331"/>
      <c r="B279" s="384" t="s">
        <v>3935</v>
      </c>
      <c r="C279" s="292" t="s">
        <v>4336</v>
      </c>
      <c r="D279" s="271">
        <v>1.0</v>
      </c>
      <c r="E279" s="271" t="s">
        <v>4070</v>
      </c>
      <c r="F279" s="14" t="s">
        <v>4337</v>
      </c>
      <c r="G279" s="14" t="s">
        <v>4338</v>
      </c>
      <c r="H279" s="332"/>
      <c r="I279" s="332"/>
      <c r="J279" s="271"/>
      <c r="K279" s="332"/>
      <c r="L279" s="332"/>
      <c r="M279" s="271"/>
      <c r="N279" s="271"/>
      <c r="O279" s="339">
        <v>0.0</v>
      </c>
      <c r="P279" s="274"/>
      <c r="Q279" s="8" t="s">
        <v>3070</v>
      </c>
      <c r="R279" s="322"/>
      <c r="S279" s="344">
        <v>44026.0</v>
      </c>
      <c r="T279" s="337" t="s">
        <v>4339</v>
      </c>
      <c r="U279" s="332"/>
      <c r="V279" s="306"/>
      <c r="W279" s="285" t="s">
        <v>4073</v>
      </c>
      <c r="X279" s="339" t="s">
        <v>3226</v>
      </c>
      <c r="Y279" s="341" t="s">
        <v>3226</v>
      </c>
      <c r="Z279" s="280" t="s">
        <v>4340</v>
      </c>
      <c r="AA279" s="274"/>
      <c r="AB279" s="337" t="s">
        <v>4103</v>
      </c>
      <c r="AC279" s="336"/>
      <c r="AD279" s="220"/>
      <c r="AE279" s="332"/>
      <c r="AF279" s="332"/>
      <c r="AG279" s="284"/>
      <c r="AH279" s="306"/>
      <c r="AI279" s="332"/>
      <c r="AJ279" s="332"/>
      <c r="AK279" s="332"/>
      <c r="AL279" s="332"/>
      <c r="AM279" s="333"/>
      <c r="AN279" s="332"/>
      <c r="AO279" s="332"/>
      <c r="AP279" s="332"/>
    </row>
    <row r="280" ht="15.75" customHeight="1">
      <c r="A280" s="331"/>
      <c r="B280" s="385" t="s">
        <v>4341</v>
      </c>
      <c r="C280" s="386" t="s">
        <v>4342</v>
      </c>
      <c r="D280" s="337">
        <v>1.0</v>
      </c>
      <c r="E280" s="337" t="s">
        <v>4070</v>
      </c>
      <c r="F280" s="332"/>
      <c r="G280" s="337" t="s">
        <v>4343</v>
      </c>
      <c r="H280" s="332"/>
      <c r="I280" s="332"/>
      <c r="J280" s="337"/>
      <c r="K280" s="332"/>
      <c r="L280" s="332"/>
      <c r="M280" s="337"/>
      <c r="N280" s="337"/>
      <c r="O280" s="339">
        <v>0.0</v>
      </c>
      <c r="P280" s="274"/>
      <c r="Q280" s="44" t="s">
        <v>3259</v>
      </c>
      <c r="R280" s="44"/>
      <c r="S280" s="334"/>
      <c r="T280" s="337"/>
      <c r="U280" s="332"/>
      <c r="V280" s="306"/>
      <c r="W280" s="285" t="s">
        <v>4073</v>
      </c>
      <c r="X280" s="352" t="s">
        <v>4344</v>
      </c>
      <c r="Y280" s="353" t="s">
        <v>4344</v>
      </c>
      <c r="Z280" s="359" t="s">
        <v>4345</v>
      </c>
      <c r="AA280" s="354"/>
      <c r="AB280" s="337" t="s">
        <v>4346</v>
      </c>
      <c r="AC280" s="336"/>
      <c r="AD280" s="220"/>
      <c r="AE280" s="332"/>
      <c r="AF280" s="332"/>
      <c r="AG280" s="284"/>
      <c r="AH280" s="306"/>
      <c r="AI280" s="332"/>
      <c r="AJ280" s="332"/>
      <c r="AK280" s="332"/>
      <c r="AL280" s="332"/>
      <c r="AM280" s="333"/>
      <c r="AN280" s="332"/>
      <c r="AO280" s="332"/>
      <c r="AP280" s="332"/>
    </row>
    <row r="281" ht="15.75" customHeight="1">
      <c r="A281" s="331"/>
      <c r="B281" s="337" t="s">
        <v>4347</v>
      </c>
      <c r="C281" s="338" t="s">
        <v>4348</v>
      </c>
      <c r="D281" s="271">
        <v>1.0</v>
      </c>
      <c r="E281" s="271" t="s">
        <v>4070</v>
      </c>
      <c r="F281" s="332"/>
      <c r="G281" s="337" t="s">
        <v>4211</v>
      </c>
      <c r="H281" s="332"/>
      <c r="I281" s="332"/>
      <c r="J281" s="271"/>
      <c r="K281" s="332"/>
      <c r="L281" s="332"/>
      <c r="M281" s="271"/>
      <c r="N281" s="271"/>
      <c r="O281" s="339">
        <v>0.0</v>
      </c>
      <c r="P281" s="274"/>
      <c r="Q281" s="44" t="s">
        <v>3259</v>
      </c>
      <c r="R281" s="322"/>
      <c r="S281" s="334"/>
      <c r="T281" s="337" t="s">
        <v>4349</v>
      </c>
      <c r="U281" s="332"/>
      <c r="V281" s="306"/>
      <c r="W281" s="285" t="s">
        <v>4073</v>
      </c>
      <c r="X281" s="356">
        <v>200.0</v>
      </c>
      <c r="Y281" s="366">
        <v>200.0</v>
      </c>
      <c r="Z281" s="346" t="s">
        <v>4350</v>
      </c>
      <c r="AA281" s="387" t="s">
        <v>4351</v>
      </c>
      <c r="AB281" s="347"/>
      <c r="AC281" s="336"/>
      <c r="AD281" s="220"/>
      <c r="AE281" s="332"/>
      <c r="AF281" s="332"/>
      <c r="AG281" s="351"/>
      <c r="AH281" s="306"/>
      <c r="AI281" s="332"/>
      <c r="AJ281" s="332"/>
      <c r="AK281" s="332"/>
      <c r="AL281" s="332"/>
      <c r="AM281" s="333"/>
      <c r="AN281" s="332"/>
      <c r="AO281" s="332"/>
      <c r="AP281" s="332"/>
    </row>
    <row r="282" ht="15.75" customHeight="1">
      <c r="A282" s="331"/>
      <c r="B282" s="337" t="s">
        <v>4352</v>
      </c>
      <c r="C282" s="338" t="s">
        <v>4353</v>
      </c>
      <c r="D282" s="271">
        <v>1.0</v>
      </c>
      <c r="E282" s="271" t="s">
        <v>4070</v>
      </c>
      <c r="F282" s="332"/>
      <c r="G282" s="337" t="s">
        <v>4354</v>
      </c>
      <c r="H282" s="332"/>
      <c r="I282" s="332"/>
      <c r="J282" s="271"/>
      <c r="K282" s="332"/>
      <c r="L282" s="332"/>
      <c r="M282" s="271"/>
      <c r="N282" s="271"/>
      <c r="O282" s="339">
        <v>0.0</v>
      </c>
      <c r="P282" s="274"/>
      <c r="Q282" s="8">
        <v>3.0</v>
      </c>
      <c r="R282" s="8" t="s">
        <v>4355</v>
      </c>
      <c r="S282" s="334"/>
      <c r="T282" s="337" t="s">
        <v>4356</v>
      </c>
      <c r="U282" s="332"/>
      <c r="V282" s="306"/>
      <c r="W282" s="285" t="s">
        <v>4073</v>
      </c>
      <c r="X282" s="339">
        <v>100.0</v>
      </c>
      <c r="Y282" s="341">
        <v>100.0</v>
      </c>
      <c r="Z282" s="346" t="s">
        <v>4094</v>
      </c>
      <c r="AA282" s="274"/>
      <c r="AB282" s="347"/>
      <c r="AC282" s="336"/>
      <c r="AD282" s="220"/>
      <c r="AE282" s="332"/>
      <c r="AF282" s="332"/>
      <c r="AG282" s="351"/>
      <c r="AH282" s="306"/>
      <c r="AI282" s="332"/>
      <c r="AJ282" s="332"/>
      <c r="AK282" s="332"/>
      <c r="AL282" s="332"/>
      <c r="AM282" s="333"/>
      <c r="AN282" s="332"/>
      <c r="AO282" s="332"/>
      <c r="AP282" s="332"/>
    </row>
    <row r="283" ht="15.75" customHeight="1">
      <c r="A283" s="331"/>
      <c r="B283" s="337" t="s">
        <v>4357</v>
      </c>
      <c r="C283" s="365" t="s">
        <v>4358</v>
      </c>
      <c r="D283" s="271">
        <v>1.0</v>
      </c>
      <c r="E283" s="271" t="s">
        <v>4070</v>
      </c>
      <c r="F283" s="332"/>
      <c r="G283" s="337" t="s">
        <v>4359</v>
      </c>
      <c r="H283" s="332"/>
      <c r="I283" s="332"/>
      <c r="J283" s="271"/>
      <c r="K283" s="332"/>
      <c r="L283" s="332"/>
      <c r="M283" s="271"/>
      <c r="N283" s="271"/>
      <c r="O283" s="339">
        <v>0.0</v>
      </c>
      <c r="P283" s="274"/>
      <c r="Q283" s="44" t="s">
        <v>3259</v>
      </c>
      <c r="R283" s="322"/>
      <c r="S283" s="334"/>
      <c r="T283" s="388" t="s">
        <v>4360</v>
      </c>
      <c r="U283" s="332"/>
      <c r="V283" s="306"/>
      <c r="W283" s="285" t="s">
        <v>4073</v>
      </c>
      <c r="X283" s="356" t="s">
        <v>4361</v>
      </c>
      <c r="Y283" s="366" t="s">
        <v>4361</v>
      </c>
      <c r="Z283" s="346" t="s">
        <v>4094</v>
      </c>
      <c r="AA283" s="356" t="s">
        <v>4362</v>
      </c>
      <c r="AB283" s="337" t="s">
        <v>4103</v>
      </c>
      <c r="AC283" s="336"/>
      <c r="AD283" s="220"/>
      <c r="AE283" s="332"/>
      <c r="AF283" s="332"/>
      <c r="AG283" s="284"/>
      <c r="AH283" s="306"/>
      <c r="AI283" s="332"/>
      <c r="AJ283" s="332"/>
      <c r="AK283" s="332"/>
      <c r="AL283" s="332"/>
      <c r="AM283" s="333"/>
      <c r="AN283" s="332"/>
      <c r="AO283" s="332"/>
      <c r="AP283" s="332"/>
    </row>
    <row r="284" ht="15.75" customHeight="1">
      <c r="A284" s="331"/>
      <c r="B284" s="337" t="s">
        <v>4363</v>
      </c>
      <c r="C284" s="338" t="s">
        <v>4364</v>
      </c>
      <c r="D284" s="271">
        <v>1.0</v>
      </c>
      <c r="E284" s="271" t="s">
        <v>4070</v>
      </c>
      <c r="F284" s="332"/>
      <c r="G284" s="337" t="s">
        <v>4365</v>
      </c>
      <c r="H284" s="332"/>
      <c r="I284" s="332"/>
      <c r="J284" s="271"/>
      <c r="K284" s="332"/>
      <c r="L284" s="332"/>
      <c r="M284" s="271"/>
      <c r="N284" s="271"/>
      <c r="O284" s="356">
        <v>0.0</v>
      </c>
      <c r="P284" s="274"/>
      <c r="Q284" s="44" t="s">
        <v>3259</v>
      </c>
      <c r="R284" s="322"/>
      <c r="S284" s="344">
        <v>43523.0</v>
      </c>
      <c r="T284" s="337" t="s">
        <v>4366</v>
      </c>
      <c r="U284" s="332"/>
      <c r="V284" s="306"/>
      <c r="W284" s="285" t="s">
        <v>4073</v>
      </c>
      <c r="X284" s="339" t="s">
        <v>4111</v>
      </c>
      <c r="Y284" s="341" t="s">
        <v>4111</v>
      </c>
      <c r="Z284" s="346" t="s">
        <v>4094</v>
      </c>
      <c r="AA284" s="274"/>
      <c r="AB284" s="337" t="s">
        <v>4103</v>
      </c>
      <c r="AC284" s="336"/>
      <c r="AD284" s="220"/>
      <c r="AE284" s="332"/>
      <c r="AF284" s="332"/>
      <c r="AG284" s="284"/>
      <c r="AH284" s="306"/>
      <c r="AI284" s="332"/>
      <c r="AJ284" s="332"/>
      <c r="AK284" s="332"/>
      <c r="AL284" s="332"/>
      <c r="AM284" s="333"/>
      <c r="AN284" s="332"/>
      <c r="AO284" s="332"/>
      <c r="AP284" s="332"/>
    </row>
    <row r="285" ht="15.75" customHeight="1">
      <c r="A285" s="331"/>
      <c r="B285" s="337" t="s">
        <v>4367</v>
      </c>
      <c r="C285" s="338" t="s">
        <v>4368</v>
      </c>
      <c r="D285" s="271">
        <v>1.0</v>
      </c>
      <c r="E285" s="271" t="s">
        <v>4070</v>
      </c>
      <c r="F285" s="332"/>
      <c r="G285" s="337" t="s">
        <v>4369</v>
      </c>
      <c r="H285" s="332"/>
      <c r="I285" s="332"/>
      <c r="J285" s="271"/>
      <c r="K285" s="332"/>
      <c r="L285" s="332"/>
      <c r="M285" s="271"/>
      <c r="N285" s="271"/>
      <c r="O285" s="339">
        <v>0.0</v>
      </c>
      <c r="P285" s="274"/>
      <c r="Q285" s="44" t="s">
        <v>3259</v>
      </c>
      <c r="R285" s="322"/>
      <c r="S285" s="334"/>
      <c r="T285" s="332"/>
      <c r="U285" s="332"/>
      <c r="V285" s="306"/>
      <c r="W285" s="285" t="s">
        <v>4073</v>
      </c>
      <c r="X285" s="356">
        <v>200.0</v>
      </c>
      <c r="Y285" s="366">
        <v>200.0</v>
      </c>
      <c r="Z285" s="346" t="s">
        <v>4094</v>
      </c>
      <c r="AA285" s="356" t="s">
        <v>4370</v>
      </c>
      <c r="AB285" s="347"/>
      <c r="AC285" s="336"/>
      <c r="AD285" s="220"/>
      <c r="AE285" s="332"/>
      <c r="AF285" s="332"/>
      <c r="AG285" s="351"/>
      <c r="AH285" s="306"/>
      <c r="AI285" s="332"/>
      <c r="AJ285" s="332"/>
      <c r="AK285" s="332"/>
      <c r="AL285" s="332"/>
      <c r="AM285" s="333"/>
      <c r="AN285" s="332"/>
      <c r="AO285" s="332"/>
      <c r="AP285" s="332"/>
    </row>
    <row r="286" ht="15.75" customHeight="1">
      <c r="A286" s="331"/>
      <c r="B286" s="337" t="s">
        <v>4209</v>
      </c>
      <c r="C286" s="292" t="s">
        <v>4371</v>
      </c>
      <c r="D286" s="271">
        <v>1.0</v>
      </c>
      <c r="E286" s="271" t="s">
        <v>4070</v>
      </c>
      <c r="F286" s="332"/>
      <c r="G286" s="337" t="s">
        <v>4365</v>
      </c>
      <c r="H286" s="332"/>
      <c r="I286" s="332"/>
      <c r="J286" s="271"/>
      <c r="K286" s="332"/>
      <c r="L286" s="332"/>
      <c r="M286" s="271"/>
      <c r="N286" s="271"/>
      <c r="O286" s="339">
        <v>0.0</v>
      </c>
      <c r="P286" s="274"/>
      <c r="Q286" s="44" t="s">
        <v>3259</v>
      </c>
      <c r="R286" s="322"/>
      <c r="S286" s="334"/>
      <c r="T286" s="337" t="s">
        <v>4372</v>
      </c>
      <c r="U286" s="332"/>
      <c r="V286" s="306"/>
      <c r="W286" s="285" t="s">
        <v>4073</v>
      </c>
      <c r="X286" s="339">
        <v>200.0</v>
      </c>
      <c r="Y286" s="341">
        <v>200.0</v>
      </c>
      <c r="Z286" s="346" t="s">
        <v>4094</v>
      </c>
      <c r="AA286" s="274"/>
      <c r="AB286" s="347"/>
      <c r="AC286" s="336"/>
      <c r="AD286" s="220"/>
      <c r="AE286" s="332"/>
      <c r="AF286" s="332"/>
      <c r="AG286" s="351"/>
      <c r="AH286" s="306"/>
      <c r="AI286" s="332"/>
      <c r="AJ286" s="332"/>
      <c r="AK286" s="332"/>
      <c r="AL286" s="332"/>
      <c r="AM286" s="333"/>
      <c r="AN286" s="332"/>
      <c r="AO286" s="332"/>
      <c r="AP286" s="332"/>
    </row>
    <row r="287" ht="15.75" customHeight="1">
      <c r="A287" s="331"/>
      <c r="B287" s="384" t="s">
        <v>4373</v>
      </c>
      <c r="C287" s="302" t="s">
        <v>4374</v>
      </c>
      <c r="D287" s="271">
        <v>1.0</v>
      </c>
      <c r="E287" s="271" t="s">
        <v>4070</v>
      </c>
      <c r="F287" s="332"/>
      <c r="G287" s="337" t="s">
        <v>4375</v>
      </c>
      <c r="H287" s="332"/>
      <c r="I287" s="332"/>
      <c r="J287" s="271"/>
      <c r="K287" s="332"/>
      <c r="L287" s="332"/>
      <c r="M287" s="271"/>
      <c r="N287" s="271"/>
      <c r="O287" s="339">
        <v>0.0</v>
      </c>
      <c r="P287" s="274"/>
      <c r="Q287" s="8" t="s">
        <v>3070</v>
      </c>
      <c r="R287" s="322"/>
      <c r="S287" s="344">
        <v>44025.0</v>
      </c>
      <c r="T287" s="337" t="s">
        <v>4376</v>
      </c>
      <c r="U287" s="332"/>
      <c r="V287" s="306"/>
      <c r="W287" s="285" t="s">
        <v>4073</v>
      </c>
      <c r="X287" s="339" t="s">
        <v>4377</v>
      </c>
      <c r="Y287" s="341" t="s">
        <v>4377</v>
      </c>
      <c r="Z287" s="280" t="s">
        <v>4350</v>
      </c>
      <c r="AA287" s="364" t="s">
        <v>4378</v>
      </c>
      <c r="AB287" s="337" t="s">
        <v>4379</v>
      </c>
      <c r="AC287" s="336"/>
      <c r="AD287" s="220"/>
      <c r="AE287" s="332"/>
      <c r="AF287" s="332"/>
      <c r="AG287" s="284"/>
      <c r="AH287" s="306"/>
      <c r="AI287" s="332"/>
      <c r="AJ287" s="332"/>
      <c r="AK287" s="332"/>
      <c r="AL287" s="332"/>
      <c r="AM287" s="333"/>
      <c r="AN287" s="332"/>
      <c r="AO287" s="332"/>
      <c r="AP287" s="332"/>
    </row>
    <row r="288" ht="15.75" customHeight="1">
      <c r="A288" s="331"/>
      <c r="B288" s="389" t="s">
        <v>4380</v>
      </c>
      <c r="C288" s="292" t="s">
        <v>4279</v>
      </c>
      <c r="D288" s="271">
        <v>1.0</v>
      </c>
      <c r="E288" s="271" t="s">
        <v>4070</v>
      </c>
      <c r="F288" s="332"/>
      <c r="G288" s="337" t="s">
        <v>4381</v>
      </c>
      <c r="H288" s="332"/>
      <c r="I288" s="332"/>
      <c r="J288" s="271"/>
      <c r="K288" s="332"/>
      <c r="L288" s="332"/>
      <c r="M288" s="271"/>
      <c r="N288" s="271"/>
      <c r="O288" s="339">
        <v>0.0</v>
      </c>
      <c r="P288" s="274"/>
      <c r="Q288" s="8" t="s">
        <v>3070</v>
      </c>
      <c r="R288" s="322"/>
      <c r="S288" s="334"/>
      <c r="T288" s="337" t="s">
        <v>4382</v>
      </c>
      <c r="U288" s="332"/>
      <c r="V288" s="306"/>
      <c r="W288" s="285" t="s">
        <v>4073</v>
      </c>
      <c r="X288" s="356" t="s">
        <v>4377</v>
      </c>
      <c r="Y288" s="366" t="s">
        <v>4377</v>
      </c>
      <c r="Z288" s="280" t="s">
        <v>4094</v>
      </c>
      <c r="AA288" s="356" t="s">
        <v>4383</v>
      </c>
      <c r="AB288" s="337" t="s">
        <v>4384</v>
      </c>
      <c r="AC288" s="336"/>
      <c r="AD288" s="220"/>
      <c r="AE288" s="332"/>
      <c r="AF288" s="332"/>
      <c r="AG288" s="284"/>
      <c r="AH288" s="306"/>
      <c r="AI288" s="332"/>
      <c r="AJ288" s="332"/>
      <c r="AK288" s="332"/>
      <c r="AL288" s="332"/>
      <c r="AM288" s="333"/>
      <c r="AN288" s="332"/>
      <c r="AO288" s="332"/>
      <c r="AP288" s="332"/>
    </row>
    <row r="289" ht="15.75" customHeight="1">
      <c r="A289" s="331"/>
      <c r="B289" s="384" t="s">
        <v>4385</v>
      </c>
      <c r="C289" s="292" t="s">
        <v>4386</v>
      </c>
      <c r="D289" s="271">
        <v>1.0</v>
      </c>
      <c r="E289" s="271" t="s">
        <v>4070</v>
      </c>
      <c r="F289" s="332"/>
      <c r="G289" s="337" t="s">
        <v>4387</v>
      </c>
      <c r="H289" s="332"/>
      <c r="I289" s="332"/>
      <c r="J289" s="271"/>
      <c r="K289" s="332"/>
      <c r="L289" s="332"/>
      <c r="M289" s="271"/>
      <c r="N289" s="271"/>
      <c r="O289" s="339">
        <v>0.0</v>
      </c>
      <c r="P289" s="274"/>
      <c r="Q289" s="8" t="s">
        <v>3070</v>
      </c>
      <c r="R289" s="322"/>
      <c r="S289" s="344">
        <v>44015.0</v>
      </c>
      <c r="T289" s="332"/>
      <c r="U289" s="332"/>
      <c r="V289" s="306"/>
      <c r="W289" s="285" t="s">
        <v>4073</v>
      </c>
      <c r="X289" s="339" t="s">
        <v>4204</v>
      </c>
      <c r="Y289" s="341" t="s">
        <v>4204</v>
      </c>
      <c r="Z289" s="346" t="s">
        <v>4388</v>
      </c>
      <c r="AA289" s="274" t="s">
        <v>4389</v>
      </c>
      <c r="AB289" s="347"/>
      <c r="AC289" s="336"/>
      <c r="AD289" s="220"/>
      <c r="AE289" s="332"/>
      <c r="AF289" s="332"/>
      <c r="AG289" s="351"/>
      <c r="AH289" s="306"/>
      <c r="AI289" s="332"/>
      <c r="AJ289" s="332"/>
      <c r="AK289" s="332"/>
      <c r="AL289" s="332"/>
      <c r="AM289" s="333"/>
      <c r="AN289" s="332"/>
      <c r="AO289" s="332"/>
      <c r="AP289" s="332"/>
    </row>
    <row r="290" ht="15.75" customHeight="1">
      <c r="A290" s="331"/>
      <c r="B290" s="384"/>
      <c r="C290" s="294"/>
      <c r="D290" s="271"/>
      <c r="E290" s="271"/>
      <c r="F290" s="332"/>
      <c r="G290" s="332"/>
      <c r="H290" s="332"/>
      <c r="I290" s="332"/>
      <c r="J290" s="271"/>
      <c r="K290" s="332"/>
      <c r="L290" s="332"/>
      <c r="M290" s="271"/>
      <c r="N290" s="271"/>
      <c r="O290" s="333"/>
      <c r="P290" s="299"/>
      <c r="Q290" s="322"/>
      <c r="R290" s="322"/>
      <c r="S290" s="334"/>
      <c r="T290" s="332"/>
      <c r="U290" s="332"/>
      <c r="V290" s="306"/>
      <c r="W290" s="285"/>
      <c r="X290" s="333"/>
      <c r="Y290" s="335"/>
      <c r="Z290" s="367"/>
      <c r="AA290" s="299"/>
      <c r="AB290" s="347"/>
      <c r="AC290" s="336"/>
      <c r="AD290" s="220"/>
      <c r="AE290" s="332"/>
      <c r="AF290" s="332"/>
      <c r="AG290" s="351"/>
      <c r="AH290" s="306"/>
      <c r="AI290" s="332"/>
      <c r="AJ290" s="332"/>
      <c r="AK290" s="332"/>
      <c r="AL290" s="332"/>
      <c r="AM290" s="333"/>
      <c r="AN290" s="332"/>
      <c r="AO290" s="332"/>
      <c r="AP290" s="332"/>
    </row>
    <row r="291" ht="15.75" customHeight="1">
      <c r="A291" s="331"/>
      <c r="B291" s="337" t="s">
        <v>4390</v>
      </c>
      <c r="C291" s="292" t="s">
        <v>4391</v>
      </c>
      <c r="D291" s="271">
        <v>1.0</v>
      </c>
      <c r="E291" s="271" t="s">
        <v>4070</v>
      </c>
      <c r="F291" s="332"/>
      <c r="G291" s="337" t="s">
        <v>4392</v>
      </c>
      <c r="H291" s="332"/>
      <c r="I291" s="332"/>
      <c r="J291" s="271"/>
      <c r="K291" s="332"/>
      <c r="L291" s="332"/>
      <c r="M291" s="271"/>
      <c r="N291" s="271"/>
      <c r="O291" s="339">
        <v>0.0</v>
      </c>
      <c r="P291" s="274"/>
      <c r="Q291" s="8" t="s">
        <v>3070</v>
      </c>
      <c r="R291" s="322"/>
      <c r="S291" s="334"/>
      <c r="T291" s="337" t="s">
        <v>4393</v>
      </c>
      <c r="U291" s="332"/>
      <c r="V291" s="306"/>
      <c r="W291" s="285" t="s">
        <v>4073</v>
      </c>
      <c r="X291" s="339">
        <v>100.0</v>
      </c>
      <c r="Y291" s="341">
        <v>100.0</v>
      </c>
      <c r="Z291" s="346" t="s">
        <v>4168</v>
      </c>
      <c r="AA291" s="274"/>
      <c r="AB291" s="347"/>
      <c r="AC291" s="336"/>
      <c r="AD291" s="220"/>
      <c r="AE291" s="332"/>
      <c r="AF291" s="332"/>
      <c r="AG291" s="351"/>
      <c r="AH291" s="306"/>
      <c r="AI291" s="332"/>
      <c r="AJ291" s="332"/>
      <c r="AK291" s="332"/>
      <c r="AL291" s="332"/>
      <c r="AM291" s="333"/>
      <c r="AN291" s="332"/>
      <c r="AO291" s="332"/>
      <c r="AP291" s="332"/>
    </row>
    <row r="292">
      <c r="A292" s="390"/>
      <c r="B292" s="384" t="s">
        <v>4394</v>
      </c>
      <c r="C292" s="338" t="s">
        <v>4395</v>
      </c>
      <c r="D292" s="271">
        <v>1.0</v>
      </c>
      <c r="E292" s="271" t="s">
        <v>4070</v>
      </c>
      <c r="F292" s="347"/>
      <c r="G292" s="388" t="s">
        <v>4396</v>
      </c>
      <c r="H292" s="347"/>
      <c r="I292" s="347"/>
      <c r="J292" s="271"/>
      <c r="K292" s="347"/>
      <c r="L292" s="347"/>
      <c r="M292" s="271"/>
      <c r="N292" s="271"/>
      <c r="O292" s="388">
        <v>0.0</v>
      </c>
      <c r="P292" s="370"/>
      <c r="Q292" s="391" t="s">
        <v>3259</v>
      </c>
      <c r="R292" s="392"/>
      <c r="S292" s="347"/>
      <c r="T292" s="388" t="s">
        <v>4397</v>
      </c>
      <c r="U292" s="347"/>
      <c r="V292" s="393"/>
      <c r="W292" s="285" t="s">
        <v>4073</v>
      </c>
      <c r="X292" s="388">
        <v>100.0</v>
      </c>
      <c r="Y292" s="394">
        <v>100.0</v>
      </c>
      <c r="Z292" s="346" t="s">
        <v>4094</v>
      </c>
      <c r="AA292" s="370"/>
      <c r="AB292" s="347"/>
      <c r="AC292" s="347"/>
      <c r="AD292" s="351"/>
      <c r="AE292" s="347"/>
      <c r="AF292" s="347"/>
      <c r="AG292" s="351"/>
      <c r="AH292" s="393"/>
      <c r="AI292" s="347"/>
      <c r="AJ292" s="347"/>
      <c r="AK292" s="347"/>
      <c r="AL292" s="347"/>
      <c r="AM292" s="347"/>
      <c r="AN292" s="347"/>
      <c r="AO292" s="347"/>
      <c r="AP292" s="347"/>
    </row>
    <row r="293">
      <c r="A293" s="390"/>
      <c r="B293" s="384" t="s">
        <v>4398</v>
      </c>
      <c r="C293" s="338" t="s">
        <v>4399</v>
      </c>
      <c r="D293" s="271">
        <v>1.0</v>
      </c>
      <c r="E293" s="271" t="s">
        <v>4070</v>
      </c>
      <c r="F293" s="347"/>
      <c r="G293" s="388" t="s">
        <v>4400</v>
      </c>
      <c r="H293" s="347"/>
      <c r="I293" s="347"/>
      <c r="J293" s="271"/>
      <c r="K293" s="347"/>
      <c r="L293" s="347"/>
      <c r="M293" s="271"/>
      <c r="N293" s="271"/>
      <c r="O293" s="388">
        <v>0.0</v>
      </c>
      <c r="P293" s="370"/>
      <c r="Q293" s="395" t="s">
        <v>3070</v>
      </c>
      <c r="R293" s="392"/>
      <c r="S293" s="347"/>
      <c r="T293" s="388" t="s">
        <v>4397</v>
      </c>
      <c r="U293" s="347"/>
      <c r="V293" s="393"/>
      <c r="W293" s="285" t="s">
        <v>4073</v>
      </c>
      <c r="X293" s="369">
        <v>200.0</v>
      </c>
      <c r="Y293" s="396">
        <v>200.0</v>
      </c>
      <c r="Z293" s="346" t="s">
        <v>4401</v>
      </c>
      <c r="AA293" s="172" t="s">
        <v>4402</v>
      </c>
      <c r="AB293" s="347"/>
      <c r="AC293" s="347"/>
      <c r="AD293" s="351"/>
      <c r="AE293" s="347"/>
      <c r="AF293" s="347"/>
      <c r="AG293" s="351"/>
      <c r="AH293" s="393"/>
      <c r="AI293" s="347"/>
      <c r="AJ293" s="347"/>
      <c r="AK293" s="347"/>
      <c r="AL293" s="347"/>
      <c r="AM293" s="347"/>
      <c r="AN293" s="347"/>
      <c r="AO293" s="347"/>
      <c r="AP293" s="347"/>
    </row>
    <row r="294">
      <c r="A294" s="390"/>
      <c r="B294" s="397" t="s">
        <v>4403</v>
      </c>
      <c r="C294" s="338" t="s">
        <v>4404</v>
      </c>
      <c r="D294" s="271">
        <v>1.0</v>
      </c>
      <c r="E294" s="271" t="s">
        <v>4070</v>
      </c>
      <c r="F294" s="347"/>
      <c r="G294" s="388" t="s">
        <v>4400</v>
      </c>
      <c r="H294" s="347"/>
      <c r="I294" s="347"/>
      <c r="J294" s="271"/>
      <c r="K294" s="347"/>
      <c r="L294" s="347"/>
      <c r="M294" s="271"/>
      <c r="N294" s="271"/>
      <c r="O294" s="388">
        <v>0.0</v>
      </c>
      <c r="P294" s="370"/>
      <c r="Q294" s="395" t="s">
        <v>3070</v>
      </c>
      <c r="R294" s="392"/>
      <c r="S294" s="347"/>
      <c r="T294" s="388" t="s">
        <v>4397</v>
      </c>
      <c r="U294" s="347"/>
      <c r="V294" s="393"/>
      <c r="W294" s="285" t="s">
        <v>4073</v>
      </c>
      <c r="X294" s="369" t="s">
        <v>2226</v>
      </c>
      <c r="Y294" s="396" t="s">
        <v>2226</v>
      </c>
      <c r="Z294" s="367"/>
      <c r="AA294" s="351"/>
      <c r="AB294" s="347"/>
      <c r="AC294" s="347"/>
      <c r="AD294" s="351"/>
      <c r="AE294" s="347"/>
      <c r="AF294" s="347"/>
      <c r="AG294" s="351"/>
      <c r="AH294" s="393"/>
      <c r="AI294" s="347"/>
      <c r="AJ294" s="347"/>
      <c r="AK294" s="347"/>
      <c r="AL294" s="347"/>
      <c r="AM294" s="347"/>
      <c r="AN294" s="347"/>
      <c r="AO294" s="347"/>
      <c r="AP294" s="347"/>
    </row>
    <row r="295">
      <c r="A295" s="390"/>
      <c r="B295" s="384" t="s">
        <v>4405</v>
      </c>
      <c r="C295" s="338" t="s">
        <v>4406</v>
      </c>
      <c r="D295" s="271">
        <v>1.0</v>
      </c>
      <c r="E295" s="271" t="s">
        <v>4070</v>
      </c>
      <c r="F295" s="347"/>
      <c r="G295" s="388" t="s">
        <v>4407</v>
      </c>
      <c r="H295" s="347"/>
      <c r="I295" s="347"/>
      <c r="J295" s="271"/>
      <c r="K295" s="347"/>
      <c r="L295" s="347"/>
      <c r="M295" s="271"/>
      <c r="N295" s="271"/>
      <c r="O295" s="369" t="s">
        <v>2226</v>
      </c>
      <c r="P295" s="370"/>
      <c r="Q295" s="395" t="s">
        <v>3070</v>
      </c>
      <c r="R295" s="392"/>
      <c r="S295" s="347"/>
      <c r="T295" s="388" t="s">
        <v>4408</v>
      </c>
      <c r="U295" s="347"/>
      <c r="V295" s="393"/>
      <c r="W295" s="285" t="s">
        <v>4073</v>
      </c>
      <c r="X295" s="369" t="s">
        <v>4204</v>
      </c>
      <c r="Y295" s="396" t="s">
        <v>4204</v>
      </c>
      <c r="Z295" s="346" t="s">
        <v>4409</v>
      </c>
      <c r="AA295" s="369" t="s">
        <v>4410</v>
      </c>
      <c r="AB295" s="388" t="s">
        <v>2226</v>
      </c>
      <c r="AC295" s="347"/>
      <c r="AD295" s="351"/>
      <c r="AE295" s="347"/>
      <c r="AF295" s="347"/>
      <c r="AG295" s="370"/>
      <c r="AH295" s="393"/>
      <c r="AI295" s="347"/>
      <c r="AJ295" s="347"/>
      <c r="AK295" s="347"/>
      <c r="AL295" s="347"/>
      <c r="AM295" s="347"/>
      <c r="AN295" s="347"/>
      <c r="AO295" s="347"/>
      <c r="AP295" s="347"/>
    </row>
    <row r="296">
      <c r="A296" s="390"/>
      <c r="B296" s="398" t="s">
        <v>4411</v>
      </c>
      <c r="C296" s="338" t="s">
        <v>4412</v>
      </c>
      <c r="D296" s="271">
        <v>1.0</v>
      </c>
      <c r="E296" s="271" t="s">
        <v>4070</v>
      </c>
      <c r="F296" s="347"/>
      <c r="G296" s="347"/>
      <c r="H296" s="347"/>
      <c r="I296" s="347"/>
      <c r="J296" s="271"/>
      <c r="K296" s="347"/>
      <c r="L296" s="347"/>
      <c r="M296" s="271"/>
      <c r="N296" s="271"/>
      <c r="O296" s="388">
        <v>0.0</v>
      </c>
      <c r="P296" s="370"/>
      <c r="Q296" s="391" t="s">
        <v>3259</v>
      </c>
      <c r="R296" s="392"/>
      <c r="S296" s="347"/>
      <c r="T296" s="337" t="s">
        <v>4393</v>
      </c>
      <c r="U296" s="347"/>
      <c r="V296" s="393"/>
      <c r="W296" s="285" t="s">
        <v>4073</v>
      </c>
      <c r="X296" s="369" t="s">
        <v>2226</v>
      </c>
      <c r="Y296" s="396" t="s">
        <v>2226</v>
      </c>
      <c r="Z296" s="367"/>
      <c r="AA296" s="370"/>
      <c r="AB296" s="347"/>
      <c r="AC296" s="347"/>
      <c r="AD296" s="351"/>
      <c r="AE296" s="347"/>
      <c r="AF296" s="347"/>
      <c r="AG296" s="351"/>
      <c r="AH296" s="393"/>
      <c r="AI296" s="347"/>
      <c r="AJ296" s="347"/>
      <c r="AK296" s="347"/>
      <c r="AL296" s="347"/>
      <c r="AM296" s="347"/>
      <c r="AN296" s="347"/>
      <c r="AO296" s="347"/>
      <c r="AP296" s="347"/>
    </row>
    <row r="297">
      <c r="A297" s="390"/>
      <c r="B297" s="397" t="s">
        <v>4413</v>
      </c>
      <c r="C297" s="365" t="s">
        <v>4414</v>
      </c>
      <c r="D297" s="271">
        <v>1.0</v>
      </c>
      <c r="E297" s="271" t="s">
        <v>4070</v>
      </c>
      <c r="F297" s="347"/>
      <c r="G297" s="388" t="s">
        <v>4415</v>
      </c>
      <c r="H297" s="347"/>
      <c r="I297" s="347"/>
      <c r="J297" s="271"/>
      <c r="K297" s="347"/>
      <c r="L297" s="347"/>
      <c r="M297" s="271"/>
      <c r="N297" s="271"/>
      <c r="O297" s="369">
        <v>0.0</v>
      </c>
      <c r="P297" s="370"/>
      <c r="Q297" s="391" t="s">
        <v>3259</v>
      </c>
      <c r="R297" s="392"/>
      <c r="S297" s="347"/>
      <c r="T297" s="337" t="s">
        <v>4393</v>
      </c>
      <c r="U297" s="347"/>
      <c r="V297" s="393"/>
      <c r="W297" s="285" t="s">
        <v>4073</v>
      </c>
      <c r="X297" s="399" t="s">
        <v>4074</v>
      </c>
      <c r="Y297" s="400" t="s">
        <v>4074</v>
      </c>
      <c r="Z297" s="346" t="s">
        <v>4094</v>
      </c>
      <c r="AA297" s="401"/>
      <c r="AB297" s="347"/>
      <c r="AC297" s="347"/>
      <c r="AD297" s="351"/>
      <c r="AE297" s="347"/>
      <c r="AF297" s="347"/>
      <c r="AG297" s="351"/>
      <c r="AH297" s="393"/>
      <c r="AI297" s="347"/>
      <c r="AJ297" s="347"/>
      <c r="AK297" s="347"/>
      <c r="AL297" s="347"/>
      <c r="AM297" s="347"/>
      <c r="AN297" s="347"/>
      <c r="AO297" s="347"/>
      <c r="AP297" s="347"/>
    </row>
    <row r="298">
      <c r="A298" s="390"/>
      <c r="B298" s="397" t="s">
        <v>4416</v>
      </c>
      <c r="C298" s="338" t="s">
        <v>4417</v>
      </c>
      <c r="D298" s="271">
        <v>1.0</v>
      </c>
      <c r="E298" s="271" t="s">
        <v>4070</v>
      </c>
      <c r="F298" s="347"/>
      <c r="G298" s="388" t="s">
        <v>4418</v>
      </c>
      <c r="H298" s="347"/>
      <c r="I298" s="347"/>
      <c r="J298" s="271"/>
      <c r="K298" s="347"/>
      <c r="L298" s="347"/>
      <c r="M298" s="271"/>
      <c r="N298" s="271"/>
      <c r="O298" s="369">
        <v>0.0</v>
      </c>
      <c r="P298" s="370"/>
      <c r="Q298" s="395" t="s">
        <v>3070</v>
      </c>
      <c r="R298" s="392"/>
      <c r="S298" s="347"/>
      <c r="T298" s="337" t="s">
        <v>4419</v>
      </c>
      <c r="U298" s="347"/>
      <c r="V298" s="393"/>
      <c r="W298" s="285" t="s">
        <v>4073</v>
      </c>
      <c r="X298" s="388">
        <v>100.0</v>
      </c>
      <c r="Y298" s="394">
        <v>100.0</v>
      </c>
      <c r="Z298" s="346" t="s">
        <v>4094</v>
      </c>
      <c r="AA298" s="370"/>
      <c r="AB298" s="347"/>
      <c r="AC298" s="347"/>
      <c r="AD298" s="351"/>
      <c r="AE298" s="347"/>
      <c r="AF298" s="347"/>
      <c r="AG298" s="351"/>
      <c r="AH298" s="393"/>
      <c r="AI298" s="347"/>
      <c r="AJ298" s="347"/>
      <c r="AK298" s="347"/>
      <c r="AL298" s="347"/>
      <c r="AM298" s="347"/>
      <c r="AN298" s="347"/>
      <c r="AO298" s="347"/>
      <c r="AP298" s="347"/>
    </row>
    <row r="299">
      <c r="A299" s="390"/>
      <c r="B299" s="397" t="s">
        <v>4420</v>
      </c>
      <c r="C299" s="365" t="s">
        <v>4421</v>
      </c>
      <c r="D299" s="271">
        <v>1.0</v>
      </c>
      <c r="E299" s="271" t="s">
        <v>4070</v>
      </c>
      <c r="F299" s="396">
        <v>7.0</v>
      </c>
      <c r="G299" s="402"/>
      <c r="H299" s="394" t="s">
        <v>4092</v>
      </c>
      <c r="I299" s="394" t="s">
        <v>4422</v>
      </c>
      <c r="J299" s="271"/>
      <c r="K299" s="347"/>
      <c r="L299" s="347"/>
      <c r="M299" s="271"/>
      <c r="N299" s="271"/>
      <c r="O299" s="388">
        <v>0.0</v>
      </c>
      <c r="P299" s="370"/>
      <c r="Q299" s="391" t="s">
        <v>3259</v>
      </c>
      <c r="R299" s="392"/>
      <c r="S299" s="347"/>
      <c r="T299" s="337" t="s">
        <v>4393</v>
      </c>
      <c r="U299" s="347"/>
      <c r="V299" s="393"/>
      <c r="W299" s="285" t="s">
        <v>4073</v>
      </c>
      <c r="X299" s="388">
        <v>100.0</v>
      </c>
      <c r="Y299" s="394">
        <v>100.0</v>
      </c>
      <c r="Z299" s="346" t="s">
        <v>4423</v>
      </c>
      <c r="AA299" s="370"/>
      <c r="AB299" s="347"/>
      <c r="AC299" s="347"/>
      <c r="AD299" s="351"/>
      <c r="AE299" s="347"/>
      <c r="AF299" s="347"/>
      <c r="AG299" s="351"/>
      <c r="AH299" s="393"/>
      <c r="AI299" s="347"/>
      <c r="AJ299" s="347"/>
      <c r="AK299" s="347"/>
      <c r="AL299" s="347"/>
      <c r="AM299" s="347"/>
      <c r="AN299" s="347"/>
      <c r="AO299" s="347"/>
      <c r="AP299" s="347"/>
    </row>
    <row r="300">
      <c r="A300" s="390"/>
      <c r="B300" s="384" t="s">
        <v>4424</v>
      </c>
      <c r="C300" s="338" t="s">
        <v>4425</v>
      </c>
      <c r="D300" s="271">
        <v>1.0</v>
      </c>
      <c r="E300" s="271" t="s">
        <v>4070</v>
      </c>
      <c r="F300" s="396">
        <v>1.0</v>
      </c>
      <c r="G300" s="402"/>
      <c r="H300" s="394" t="s">
        <v>4092</v>
      </c>
      <c r="I300" s="394">
        <v>1.0</v>
      </c>
      <c r="J300" s="271"/>
      <c r="K300" s="347"/>
      <c r="L300" s="347"/>
      <c r="M300" s="271"/>
      <c r="N300" s="271"/>
      <c r="O300" s="388">
        <v>0.0</v>
      </c>
      <c r="P300" s="370"/>
      <c r="Q300" s="391" t="s">
        <v>3259</v>
      </c>
      <c r="R300" s="391"/>
      <c r="S300" s="403">
        <v>43977.0</v>
      </c>
      <c r="T300" s="404" t="s">
        <v>4426</v>
      </c>
      <c r="U300" s="347"/>
      <c r="V300" s="393"/>
      <c r="W300" s="285" t="s">
        <v>4073</v>
      </c>
      <c r="X300" s="369" t="s">
        <v>4235</v>
      </c>
      <c r="Y300" s="396" t="s">
        <v>4235</v>
      </c>
      <c r="Z300" s="346"/>
      <c r="AA300" s="370"/>
      <c r="AB300" s="388" t="s">
        <v>4103</v>
      </c>
      <c r="AC300" s="347"/>
      <c r="AD300" s="351"/>
      <c r="AE300" s="347"/>
      <c r="AF300" s="347"/>
      <c r="AG300" s="370"/>
      <c r="AH300" s="393"/>
      <c r="AI300" s="347"/>
      <c r="AJ300" s="347"/>
      <c r="AK300" s="347"/>
      <c r="AL300" s="347"/>
      <c r="AM300" s="347"/>
      <c r="AN300" s="347"/>
      <c r="AO300" s="347"/>
      <c r="AP300" s="347"/>
    </row>
    <row r="301">
      <c r="A301" s="390"/>
      <c r="B301" s="405" t="s">
        <v>4427</v>
      </c>
      <c r="C301" s="338" t="s">
        <v>4428</v>
      </c>
      <c r="D301" s="271">
        <v>1.0</v>
      </c>
      <c r="E301" s="271" t="s">
        <v>4070</v>
      </c>
      <c r="F301" s="396">
        <v>1.0</v>
      </c>
      <c r="G301" s="402"/>
      <c r="H301" s="394" t="s">
        <v>4092</v>
      </c>
      <c r="I301" s="394">
        <v>1.0</v>
      </c>
      <c r="J301" s="271"/>
      <c r="K301" s="347"/>
      <c r="L301" s="347"/>
      <c r="M301" s="271"/>
      <c r="N301" s="271"/>
      <c r="O301" s="369" t="s">
        <v>2226</v>
      </c>
      <c r="P301" s="370"/>
      <c r="Q301" s="406"/>
      <c r="R301" s="407" t="s">
        <v>4429</v>
      </c>
      <c r="S301" s="408">
        <v>42887.0</v>
      </c>
      <c r="T301" s="337" t="s">
        <v>4430</v>
      </c>
      <c r="U301" s="347"/>
      <c r="V301" s="393"/>
      <c r="W301" s="285" t="s">
        <v>4073</v>
      </c>
      <c r="X301" s="369">
        <v>200.0</v>
      </c>
      <c r="Y301" s="396">
        <v>200.0</v>
      </c>
      <c r="Z301" s="346" t="s">
        <v>4431</v>
      </c>
      <c r="AA301" s="369" t="s">
        <v>4432</v>
      </c>
      <c r="AB301" s="347"/>
      <c r="AC301" s="347"/>
      <c r="AD301" s="351"/>
      <c r="AE301" s="347"/>
      <c r="AF301" s="347"/>
      <c r="AG301" s="351"/>
      <c r="AH301" s="393"/>
      <c r="AI301" s="347"/>
      <c r="AJ301" s="347"/>
      <c r="AK301" s="347"/>
      <c r="AL301" s="347"/>
      <c r="AM301" s="347"/>
      <c r="AN301" s="347"/>
      <c r="AO301" s="347"/>
      <c r="AP301" s="347"/>
    </row>
    <row r="302">
      <c r="A302" s="390"/>
      <c r="B302" s="405" t="s">
        <v>4433</v>
      </c>
      <c r="C302" s="338" t="s">
        <v>4434</v>
      </c>
      <c r="D302" s="271">
        <v>1.0</v>
      </c>
      <c r="E302" s="271" t="s">
        <v>4070</v>
      </c>
      <c r="F302" s="396">
        <v>1.0</v>
      </c>
      <c r="G302" s="402"/>
      <c r="H302" s="394" t="s">
        <v>4092</v>
      </c>
      <c r="I302" s="394" t="s">
        <v>4435</v>
      </c>
      <c r="J302" s="409" t="s">
        <v>4436</v>
      </c>
      <c r="K302" s="347"/>
      <c r="L302" s="347"/>
      <c r="M302" s="271"/>
      <c r="N302" s="271"/>
      <c r="O302" s="388">
        <v>0.0</v>
      </c>
      <c r="P302" s="370"/>
      <c r="Q302" s="391" t="s">
        <v>3259</v>
      </c>
      <c r="R302" s="391"/>
      <c r="S302" s="347"/>
      <c r="T302" s="347"/>
      <c r="U302" s="347"/>
      <c r="V302" s="393"/>
      <c r="W302" s="285" t="s">
        <v>4073</v>
      </c>
      <c r="X302" s="388" t="s">
        <v>3226</v>
      </c>
      <c r="Y302" s="394" t="s">
        <v>3226</v>
      </c>
      <c r="Z302" s="346" t="s">
        <v>4094</v>
      </c>
      <c r="AA302" s="370"/>
      <c r="AB302" s="388" t="s">
        <v>4103</v>
      </c>
      <c r="AC302" s="347"/>
      <c r="AD302" s="351"/>
      <c r="AE302" s="347"/>
      <c r="AF302" s="347"/>
      <c r="AG302" s="370"/>
      <c r="AH302" s="393"/>
      <c r="AI302" s="347"/>
      <c r="AJ302" s="347"/>
      <c r="AK302" s="347"/>
      <c r="AL302" s="347"/>
      <c r="AM302" s="347"/>
      <c r="AN302" s="347"/>
      <c r="AO302" s="347"/>
      <c r="AP302" s="347"/>
    </row>
    <row r="303">
      <c r="A303" s="390"/>
      <c r="B303" s="384" t="s">
        <v>4437</v>
      </c>
      <c r="C303" s="338" t="s">
        <v>4438</v>
      </c>
      <c r="D303" s="271">
        <v>1.0</v>
      </c>
      <c r="E303" s="271" t="s">
        <v>4070</v>
      </c>
      <c r="F303" s="396">
        <v>1.0</v>
      </c>
      <c r="G303" s="402"/>
      <c r="H303" s="394" t="s">
        <v>4092</v>
      </c>
      <c r="I303" s="394">
        <v>4.0</v>
      </c>
      <c r="J303" s="271"/>
      <c r="K303" s="347"/>
      <c r="L303" s="347"/>
      <c r="M303" s="271"/>
      <c r="N303" s="271"/>
      <c r="O303" s="388">
        <v>0.0</v>
      </c>
      <c r="P303" s="370"/>
      <c r="Q303" s="391" t="s">
        <v>3259</v>
      </c>
      <c r="R303" s="392"/>
      <c r="S303" s="347"/>
      <c r="T303" s="388" t="s">
        <v>4439</v>
      </c>
      <c r="U303" s="347"/>
      <c r="V303" s="393"/>
      <c r="W303" s="285" t="s">
        <v>4073</v>
      </c>
      <c r="X303" s="388">
        <v>200.0</v>
      </c>
      <c r="Y303" s="394">
        <v>200.0</v>
      </c>
      <c r="Z303" s="346" t="s">
        <v>4094</v>
      </c>
      <c r="AA303" s="40" t="s">
        <v>4440</v>
      </c>
      <c r="AB303" s="347"/>
      <c r="AC303" s="347"/>
      <c r="AD303" s="351"/>
      <c r="AE303" s="347"/>
      <c r="AF303" s="347"/>
      <c r="AG303" s="351"/>
      <c r="AH303" s="393"/>
      <c r="AI303" s="347"/>
      <c r="AJ303" s="347"/>
      <c r="AK303" s="347"/>
      <c r="AL303" s="347"/>
      <c r="AM303" s="347"/>
      <c r="AN303" s="347"/>
      <c r="AO303" s="347"/>
      <c r="AP303" s="347"/>
    </row>
    <row r="304">
      <c r="A304" s="390"/>
      <c r="B304" s="384" t="s">
        <v>4441</v>
      </c>
      <c r="C304" s="365" t="s">
        <v>4442</v>
      </c>
      <c r="D304" s="271">
        <v>1.0</v>
      </c>
      <c r="E304" s="271" t="s">
        <v>4070</v>
      </c>
      <c r="F304" s="396">
        <v>1.0</v>
      </c>
      <c r="G304" s="396" t="s">
        <v>4443</v>
      </c>
      <c r="H304" s="347"/>
      <c r="I304" s="394">
        <v>28.0</v>
      </c>
      <c r="J304" s="409" t="s">
        <v>4444</v>
      </c>
      <c r="K304" s="347"/>
      <c r="L304" s="347"/>
      <c r="M304" s="271"/>
      <c r="N304" s="271"/>
      <c r="O304" s="388">
        <v>0.0</v>
      </c>
      <c r="P304" s="370"/>
      <c r="Q304" s="391" t="s">
        <v>3259</v>
      </c>
      <c r="R304" s="391"/>
      <c r="S304" s="410">
        <v>43986.0</v>
      </c>
      <c r="T304" s="347"/>
      <c r="U304" s="347"/>
      <c r="V304" s="393"/>
      <c r="W304" s="285" t="s">
        <v>4073</v>
      </c>
      <c r="X304" s="388" t="s">
        <v>4204</v>
      </c>
      <c r="Y304" s="394" t="s">
        <v>4204</v>
      </c>
      <c r="Z304" s="346" t="s">
        <v>4240</v>
      </c>
      <c r="AA304" s="370"/>
      <c r="AB304" s="347"/>
      <c r="AC304" s="347"/>
      <c r="AD304" s="351"/>
      <c r="AE304" s="347"/>
      <c r="AF304" s="347"/>
      <c r="AG304" s="351"/>
      <c r="AH304" s="393"/>
      <c r="AI304" s="347"/>
      <c r="AJ304" s="347"/>
      <c r="AK304" s="347"/>
      <c r="AL304" s="347"/>
      <c r="AM304" s="347"/>
      <c r="AN304" s="347"/>
      <c r="AO304" s="347"/>
      <c r="AP304" s="347"/>
    </row>
    <row r="305">
      <c r="A305" s="390"/>
      <c r="B305" s="384" t="s">
        <v>4445</v>
      </c>
      <c r="C305" s="338" t="s">
        <v>4446</v>
      </c>
      <c r="D305" s="271">
        <v>1.0</v>
      </c>
      <c r="E305" s="271" t="s">
        <v>4070</v>
      </c>
      <c r="F305" s="396">
        <v>7.0</v>
      </c>
      <c r="G305" s="402"/>
      <c r="H305" s="411" t="s">
        <v>4447</v>
      </c>
      <c r="I305" s="394" t="s">
        <v>4448</v>
      </c>
      <c r="J305" s="412" t="s">
        <v>4449</v>
      </c>
      <c r="K305" s="347"/>
      <c r="L305" s="347"/>
      <c r="M305" s="271"/>
      <c r="N305" s="271"/>
      <c r="O305" s="388">
        <v>0.0</v>
      </c>
      <c r="P305" s="370"/>
      <c r="Q305" s="407">
        <v>3.0</v>
      </c>
      <c r="R305" s="395" t="s">
        <v>4450</v>
      </c>
      <c r="S305" s="403">
        <v>44006.0</v>
      </c>
      <c r="T305" s="347"/>
      <c r="U305" s="347"/>
      <c r="V305" s="393"/>
      <c r="W305" s="285" t="s">
        <v>4073</v>
      </c>
      <c r="X305" s="369" t="s">
        <v>4451</v>
      </c>
      <c r="Y305" s="396" t="s">
        <v>4451</v>
      </c>
      <c r="Z305" s="346" t="s">
        <v>4452</v>
      </c>
      <c r="AA305" s="369" t="s">
        <v>4453</v>
      </c>
      <c r="AB305" s="388" t="s">
        <v>4454</v>
      </c>
      <c r="AC305" s="347"/>
      <c r="AD305" s="351"/>
      <c r="AE305" s="347"/>
      <c r="AF305" s="347"/>
      <c r="AG305" s="370"/>
      <c r="AH305" s="393"/>
      <c r="AI305" s="347"/>
      <c r="AJ305" s="347"/>
      <c r="AK305" s="347"/>
      <c r="AL305" s="347"/>
      <c r="AM305" s="347"/>
      <c r="AN305" s="347"/>
      <c r="AO305" s="347"/>
      <c r="AP305" s="347"/>
    </row>
    <row r="306">
      <c r="A306" s="390"/>
      <c r="B306" s="384" t="s">
        <v>4455</v>
      </c>
      <c r="C306" s="338" t="s">
        <v>4456</v>
      </c>
      <c r="D306" s="271">
        <v>1.0</v>
      </c>
      <c r="E306" s="271" t="s">
        <v>4070</v>
      </c>
      <c r="F306" s="396">
        <v>7.0</v>
      </c>
      <c r="G306" s="402"/>
      <c r="H306" s="411" t="s">
        <v>4457</v>
      </c>
      <c r="I306" s="394" t="s">
        <v>4458</v>
      </c>
      <c r="J306" s="413" t="s">
        <v>4459</v>
      </c>
      <c r="K306" s="347"/>
      <c r="L306" s="347"/>
      <c r="M306" s="271"/>
      <c r="N306" s="271"/>
      <c r="O306" s="388">
        <v>0.0</v>
      </c>
      <c r="P306" s="370"/>
      <c r="Q306" s="407" t="s">
        <v>3622</v>
      </c>
      <c r="R306" s="407" t="s">
        <v>4460</v>
      </c>
      <c r="S306" s="403">
        <v>43179.0</v>
      </c>
      <c r="T306" s="347"/>
      <c r="U306" s="347"/>
      <c r="V306" s="393"/>
      <c r="W306" s="285" t="s">
        <v>4073</v>
      </c>
      <c r="X306" s="369" t="s">
        <v>4158</v>
      </c>
      <c r="Y306" s="396" t="s">
        <v>4158</v>
      </c>
      <c r="Z306" s="346" t="s">
        <v>4461</v>
      </c>
      <c r="AA306" s="370"/>
      <c r="AB306" s="388" t="s">
        <v>4103</v>
      </c>
      <c r="AC306" s="347"/>
      <c r="AD306" s="351"/>
      <c r="AE306" s="347"/>
      <c r="AF306" s="347"/>
      <c r="AG306" s="370"/>
      <c r="AH306" s="393"/>
      <c r="AI306" s="347"/>
      <c r="AJ306" s="347"/>
      <c r="AK306" s="347"/>
      <c r="AL306" s="347"/>
      <c r="AM306" s="347"/>
      <c r="AN306" s="347"/>
      <c r="AO306" s="347"/>
      <c r="AP306" s="347"/>
    </row>
    <row r="307">
      <c r="A307" s="390"/>
      <c r="B307" s="384" t="s">
        <v>4462</v>
      </c>
      <c r="C307" s="338" t="s">
        <v>4463</v>
      </c>
      <c r="D307" s="271">
        <v>1.0</v>
      </c>
      <c r="E307" s="271" t="s">
        <v>4070</v>
      </c>
      <c r="F307" s="396">
        <v>7.0</v>
      </c>
      <c r="G307" s="402"/>
      <c r="H307" s="394" t="s">
        <v>4092</v>
      </c>
      <c r="I307" s="394">
        <v>1.0</v>
      </c>
      <c r="J307" s="271"/>
      <c r="K307" s="347"/>
      <c r="L307" s="347"/>
      <c r="M307" s="271"/>
      <c r="N307" s="271"/>
      <c r="O307" s="388">
        <v>0.0</v>
      </c>
      <c r="P307" s="370"/>
      <c r="Q307" s="391" t="s">
        <v>3259</v>
      </c>
      <c r="R307" s="392"/>
      <c r="S307" s="402"/>
      <c r="T307" s="347"/>
      <c r="U307" s="347"/>
      <c r="V307" s="393"/>
      <c r="W307" s="285" t="s">
        <v>4073</v>
      </c>
      <c r="X307" s="388">
        <v>150.0</v>
      </c>
      <c r="Y307" s="394">
        <v>150.0</v>
      </c>
      <c r="Z307" s="346" t="s">
        <v>4094</v>
      </c>
      <c r="AA307" s="370"/>
      <c r="AB307" s="347"/>
      <c r="AC307" s="347"/>
      <c r="AD307" s="351"/>
      <c r="AE307" s="347"/>
      <c r="AF307" s="347"/>
      <c r="AG307" s="351"/>
      <c r="AH307" s="393"/>
      <c r="AI307" s="347"/>
      <c r="AJ307" s="347"/>
      <c r="AK307" s="347"/>
      <c r="AL307" s="347"/>
      <c r="AM307" s="347"/>
      <c r="AN307" s="347"/>
      <c r="AO307" s="347"/>
      <c r="AP307" s="347"/>
    </row>
    <row r="308">
      <c r="A308" s="390"/>
      <c r="B308" s="384" t="s">
        <v>4464</v>
      </c>
      <c r="C308" s="338" t="s">
        <v>4465</v>
      </c>
      <c r="D308" s="271">
        <v>1.0</v>
      </c>
      <c r="E308" s="271" t="s">
        <v>4070</v>
      </c>
      <c r="F308" s="396">
        <v>7.0</v>
      </c>
      <c r="G308" s="402"/>
      <c r="H308" s="394" t="s">
        <v>4092</v>
      </c>
      <c r="I308" s="394">
        <v>34.0</v>
      </c>
      <c r="J308" s="271"/>
      <c r="K308" s="347"/>
      <c r="L308" s="347"/>
      <c r="M308" s="271"/>
      <c r="N308" s="271"/>
      <c r="O308" s="388">
        <v>0.0</v>
      </c>
      <c r="P308" s="370"/>
      <c r="Q308" s="391" t="s">
        <v>3259</v>
      </c>
      <c r="R308" s="392"/>
      <c r="S308" s="402"/>
      <c r="T308" s="388" t="s">
        <v>4466</v>
      </c>
      <c r="U308" s="347"/>
      <c r="V308" s="393"/>
      <c r="W308" s="285" t="s">
        <v>4073</v>
      </c>
      <c r="X308" s="369" t="s">
        <v>4235</v>
      </c>
      <c r="Y308" s="396" t="s">
        <v>4235</v>
      </c>
      <c r="Z308" s="346"/>
      <c r="AA308" s="370"/>
      <c r="AB308" s="388" t="s">
        <v>4103</v>
      </c>
      <c r="AC308" s="347"/>
      <c r="AD308" s="351"/>
      <c r="AE308" s="347"/>
      <c r="AF308" s="347"/>
      <c r="AG308" s="370"/>
      <c r="AH308" s="393"/>
      <c r="AI308" s="347"/>
      <c r="AJ308" s="347"/>
      <c r="AK308" s="347"/>
      <c r="AL308" s="347"/>
      <c r="AM308" s="347"/>
      <c r="AN308" s="347"/>
      <c r="AO308" s="347"/>
      <c r="AP308" s="347"/>
    </row>
    <row r="309">
      <c r="A309" s="390"/>
      <c r="B309" s="397" t="s">
        <v>4467</v>
      </c>
      <c r="C309" s="338" t="s">
        <v>4468</v>
      </c>
      <c r="D309" s="271">
        <v>1.0</v>
      </c>
      <c r="E309" s="271" t="s">
        <v>4070</v>
      </c>
      <c r="F309" s="396">
        <v>7.0</v>
      </c>
      <c r="G309" s="402"/>
      <c r="H309" s="386" t="s">
        <v>4469</v>
      </c>
      <c r="I309" s="394" t="s">
        <v>4470</v>
      </c>
      <c r="J309" s="412" t="s">
        <v>4471</v>
      </c>
      <c r="K309" s="347"/>
      <c r="L309" s="347"/>
      <c r="M309" s="271"/>
      <c r="N309" s="271"/>
      <c r="O309" s="388">
        <v>0.0</v>
      </c>
      <c r="P309" s="370"/>
      <c r="Q309" s="391" t="s">
        <v>3259</v>
      </c>
      <c r="R309" s="395"/>
      <c r="S309" s="402"/>
      <c r="T309" s="347"/>
      <c r="U309" s="347"/>
      <c r="V309" s="393"/>
      <c r="W309" s="285" t="s">
        <v>4073</v>
      </c>
      <c r="X309" s="369" t="s">
        <v>4158</v>
      </c>
      <c r="Y309" s="396" t="s">
        <v>4158</v>
      </c>
      <c r="Z309" s="346"/>
      <c r="AA309" s="370"/>
      <c r="AB309" s="388" t="s">
        <v>4085</v>
      </c>
      <c r="AC309" s="347"/>
      <c r="AD309" s="351"/>
      <c r="AE309" s="347"/>
      <c r="AF309" s="347"/>
      <c r="AG309" s="370"/>
      <c r="AH309" s="393"/>
      <c r="AI309" s="347"/>
      <c r="AJ309" s="347"/>
      <c r="AK309" s="347"/>
      <c r="AL309" s="347"/>
      <c r="AM309" s="347"/>
      <c r="AN309" s="347"/>
      <c r="AO309" s="347"/>
      <c r="AP309" s="347"/>
    </row>
    <row r="310">
      <c r="A310" s="390"/>
      <c r="B310" s="384" t="s">
        <v>4472</v>
      </c>
      <c r="C310" s="338" t="s">
        <v>4473</v>
      </c>
      <c r="D310" s="271">
        <v>1.0</v>
      </c>
      <c r="E310" s="271" t="s">
        <v>4070</v>
      </c>
      <c r="F310" s="402"/>
      <c r="G310" s="402"/>
      <c r="H310" s="347"/>
      <c r="I310" s="347"/>
      <c r="J310" s="271"/>
      <c r="K310" s="347"/>
      <c r="L310" s="347"/>
      <c r="M310" s="271"/>
      <c r="N310" s="271"/>
      <c r="O310" s="388">
        <v>0.0</v>
      </c>
      <c r="P310" s="370"/>
      <c r="Q310" s="407" t="s">
        <v>3622</v>
      </c>
      <c r="R310" s="407" t="s">
        <v>4474</v>
      </c>
      <c r="S310" s="402"/>
      <c r="T310" s="347"/>
      <c r="U310" s="347"/>
      <c r="V310" s="393"/>
      <c r="W310" s="285" t="s">
        <v>4073</v>
      </c>
      <c r="X310" s="369" t="s">
        <v>4158</v>
      </c>
      <c r="Y310" s="396" t="s">
        <v>4158</v>
      </c>
      <c r="Z310" s="346" t="s">
        <v>4475</v>
      </c>
      <c r="AA310" s="370"/>
      <c r="AB310" s="388" t="s">
        <v>4103</v>
      </c>
      <c r="AC310" s="347"/>
      <c r="AD310" s="351"/>
      <c r="AE310" s="347"/>
      <c r="AF310" s="347"/>
      <c r="AG310" s="370"/>
      <c r="AH310" s="393"/>
      <c r="AI310" s="347"/>
      <c r="AJ310" s="347"/>
      <c r="AK310" s="347"/>
      <c r="AL310" s="347"/>
      <c r="AM310" s="347"/>
      <c r="AN310" s="347"/>
      <c r="AO310" s="347"/>
      <c r="AP310" s="347"/>
    </row>
    <row r="311">
      <c r="A311" s="390"/>
      <c r="B311" s="384" t="s">
        <v>4476</v>
      </c>
      <c r="C311" s="338" t="s">
        <v>4477</v>
      </c>
      <c r="D311" s="271">
        <v>1.0</v>
      </c>
      <c r="E311" s="271" t="s">
        <v>4070</v>
      </c>
      <c r="F311" s="402"/>
      <c r="G311" s="402"/>
      <c r="H311" s="347"/>
      <c r="I311" s="347"/>
      <c r="J311" s="271"/>
      <c r="K311" s="347"/>
      <c r="L311" s="347"/>
      <c r="M311" s="271"/>
      <c r="N311" s="271"/>
      <c r="O311" s="388">
        <v>0.0</v>
      </c>
      <c r="P311" s="370"/>
      <c r="Q311" s="395" t="s">
        <v>4478</v>
      </c>
      <c r="R311" s="395" t="s">
        <v>4479</v>
      </c>
      <c r="S311" s="402"/>
      <c r="T311" s="347"/>
      <c r="U311" s="347"/>
      <c r="V311" s="393"/>
      <c r="W311" s="285" t="s">
        <v>4073</v>
      </c>
      <c r="X311" s="369" t="s">
        <v>4158</v>
      </c>
      <c r="Y311" s="396" t="s">
        <v>4158</v>
      </c>
      <c r="Z311" s="346"/>
      <c r="AA311" s="370"/>
      <c r="AB311" s="388" t="s">
        <v>4103</v>
      </c>
      <c r="AC311" s="347"/>
      <c r="AD311" s="351"/>
      <c r="AE311" s="347"/>
      <c r="AF311" s="347"/>
      <c r="AG311" s="370"/>
      <c r="AH311" s="393"/>
      <c r="AI311" s="347"/>
      <c r="AJ311" s="347"/>
      <c r="AK311" s="347"/>
      <c r="AL311" s="347"/>
      <c r="AM311" s="347"/>
      <c r="AN311" s="347"/>
      <c r="AO311" s="347"/>
      <c r="AP311" s="347"/>
    </row>
    <row r="312">
      <c r="A312" s="414"/>
      <c r="B312" s="415" t="s">
        <v>4480</v>
      </c>
      <c r="C312" s="416" t="s">
        <v>4481</v>
      </c>
      <c r="D312" s="14">
        <v>1.0</v>
      </c>
      <c r="E312" s="14" t="s">
        <v>4070</v>
      </c>
      <c r="F312" s="402"/>
      <c r="G312" s="402"/>
      <c r="H312" s="402"/>
      <c r="I312" s="402"/>
      <c r="J312" s="14"/>
      <c r="K312" s="402"/>
      <c r="L312" s="402"/>
      <c r="M312" s="14"/>
      <c r="N312" s="14"/>
      <c r="O312" s="369">
        <v>1.0</v>
      </c>
      <c r="P312" s="370"/>
      <c r="Q312" s="402"/>
      <c r="R312" s="417"/>
      <c r="S312" s="402"/>
      <c r="T312" s="369" t="s">
        <v>4482</v>
      </c>
      <c r="U312" s="402"/>
      <c r="V312" s="393"/>
      <c r="W312" s="285" t="s">
        <v>4073</v>
      </c>
      <c r="X312" s="402"/>
      <c r="Y312" s="414"/>
      <c r="Z312" s="367"/>
      <c r="AA312" s="351"/>
      <c r="AB312" s="402"/>
      <c r="AC312" s="402"/>
      <c r="AD312" s="351"/>
      <c r="AE312" s="402"/>
      <c r="AF312" s="402"/>
      <c r="AG312" s="351"/>
      <c r="AH312" s="393"/>
      <c r="AI312" s="402"/>
      <c r="AJ312" s="402"/>
      <c r="AK312" s="402"/>
      <c r="AL312" s="402"/>
      <c r="AM312" s="402"/>
      <c r="AN312" s="402"/>
      <c r="AO312" s="402"/>
      <c r="AP312" s="402"/>
    </row>
    <row r="313">
      <c r="A313" s="414"/>
      <c r="B313" s="415" t="s">
        <v>4483</v>
      </c>
      <c r="C313" s="416" t="s">
        <v>4484</v>
      </c>
      <c r="D313" s="14">
        <v>1.0</v>
      </c>
      <c r="E313" s="14" t="s">
        <v>4070</v>
      </c>
      <c r="F313" s="402"/>
      <c r="G313" s="402"/>
      <c r="H313" s="402"/>
      <c r="I313" s="402"/>
      <c r="J313" s="14"/>
      <c r="K313" s="402"/>
      <c r="L313" s="402"/>
      <c r="M313" s="14"/>
      <c r="N313" s="14"/>
      <c r="O313" s="369">
        <v>1.0</v>
      </c>
      <c r="P313" s="370"/>
      <c r="Q313" s="402"/>
      <c r="R313" s="417"/>
      <c r="S313" s="402"/>
      <c r="T313" s="369" t="s">
        <v>4485</v>
      </c>
      <c r="U313" s="402"/>
      <c r="V313" s="393"/>
      <c r="W313" s="285" t="s">
        <v>4073</v>
      </c>
      <c r="X313" s="402"/>
      <c r="Y313" s="414"/>
      <c r="Z313" s="367"/>
      <c r="AA313" s="351"/>
      <c r="AB313" s="402"/>
      <c r="AC313" s="402"/>
      <c r="AD313" s="351"/>
      <c r="AE313" s="402"/>
      <c r="AF313" s="402"/>
      <c r="AG313" s="351"/>
      <c r="AH313" s="393"/>
      <c r="AI313" s="402"/>
      <c r="AJ313" s="402"/>
      <c r="AK313" s="402"/>
      <c r="AL313" s="402"/>
      <c r="AM313" s="402"/>
      <c r="AN313" s="402"/>
      <c r="AO313" s="402"/>
      <c r="AP313" s="402"/>
    </row>
    <row r="314">
      <c r="A314" s="414"/>
      <c r="B314" s="415" t="s">
        <v>4486</v>
      </c>
      <c r="C314" s="416" t="s">
        <v>4487</v>
      </c>
      <c r="D314" s="14">
        <v>1.0</v>
      </c>
      <c r="E314" s="14" t="s">
        <v>4070</v>
      </c>
      <c r="F314" s="402"/>
      <c r="G314" s="402"/>
      <c r="H314" s="402"/>
      <c r="I314" s="402"/>
      <c r="J314" s="14"/>
      <c r="K314" s="402"/>
      <c r="L314" s="402"/>
      <c r="M314" s="14"/>
      <c r="N314" s="14"/>
      <c r="O314" s="369">
        <v>0.0</v>
      </c>
      <c r="P314" s="370"/>
      <c r="Q314" s="396" t="s">
        <v>3259</v>
      </c>
      <c r="R314" s="417"/>
      <c r="S314" s="402"/>
      <c r="T314" s="172" t="s">
        <v>4488</v>
      </c>
      <c r="U314" s="402"/>
      <c r="V314" s="393"/>
      <c r="W314" s="285" t="s">
        <v>4073</v>
      </c>
      <c r="X314" s="402"/>
      <c r="Y314" s="414"/>
      <c r="Z314" s="367"/>
      <c r="AA314" s="351"/>
      <c r="AB314" s="402"/>
      <c r="AC314" s="402"/>
      <c r="AD314" s="351"/>
      <c r="AE314" s="402"/>
      <c r="AF314" s="402"/>
      <c r="AG314" s="351"/>
      <c r="AH314" s="393"/>
      <c r="AI314" s="402"/>
      <c r="AJ314" s="402"/>
      <c r="AK314" s="402"/>
      <c r="AL314" s="402"/>
      <c r="AM314" s="402"/>
      <c r="AN314" s="402"/>
      <c r="AO314" s="402"/>
      <c r="AP314" s="402"/>
    </row>
    <row r="315">
      <c r="A315" s="390"/>
      <c r="B315" s="384" t="s">
        <v>4489</v>
      </c>
      <c r="C315" s="338" t="s">
        <v>4490</v>
      </c>
      <c r="D315" s="271">
        <v>1.0</v>
      </c>
      <c r="E315" s="271" t="s">
        <v>4070</v>
      </c>
      <c r="F315" s="402"/>
      <c r="G315" s="402"/>
      <c r="H315" s="347"/>
      <c r="I315" s="347"/>
      <c r="J315" s="271"/>
      <c r="K315" s="347"/>
      <c r="L315" s="347"/>
      <c r="M315" s="271"/>
      <c r="N315" s="271"/>
      <c r="O315" s="369">
        <v>0.0</v>
      </c>
      <c r="P315" s="370"/>
      <c r="Q315" s="407">
        <v>3.0</v>
      </c>
      <c r="R315" s="395" t="s">
        <v>4491</v>
      </c>
      <c r="S315" s="402"/>
      <c r="T315" s="388" t="s">
        <v>4492</v>
      </c>
      <c r="U315" s="347"/>
      <c r="V315" s="393"/>
      <c r="W315" s="285" t="s">
        <v>4073</v>
      </c>
      <c r="X315" s="369" t="s">
        <v>4235</v>
      </c>
      <c r="Y315" s="396" t="s">
        <v>4235</v>
      </c>
      <c r="Z315" s="346" t="s">
        <v>4493</v>
      </c>
      <c r="AA315" s="370"/>
      <c r="AB315" s="388" t="s">
        <v>4103</v>
      </c>
      <c r="AC315" s="347"/>
      <c r="AD315" s="351"/>
      <c r="AE315" s="347"/>
      <c r="AF315" s="347"/>
      <c r="AG315" s="370"/>
      <c r="AH315" s="393"/>
      <c r="AI315" s="347"/>
      <c r="AJ315" s="347"/>
      <c r="AK315" s="347"/>
      <c r="AL315" s="347"/>
      <c r="AM315" s="347"/>
      <c r="AN315" s="347"/>
      <c r="AO315" s="347"/>
      <c r="AP315" s="347"/>
    </row>
    <row r="316">
      <c r="A316" s="390"/>
      <c r="B316" s="384"/>
      <c r="C316" s="418"/>
      <c r="D316" s="271"/>
      <c r="E316" s="271"/>
      <c r="F316" s="402"/>
      <c r="G316" s="402"/>
      <c r="H316" s="347"/>
      <c r="I316" s="347"/>
      <c r="J316" s="271"/>
      <c r="K316" s="347"/>
      <c r="L316" s="347"/>
      <c r="M316" s="271"/>
      <c r="N316" s="271"/>
      <c r="O316" s="388"/>
      <c r="P316" s="370"/>
      <c r="Q316" s="347"/>
      <c r="R316" s="417"/>
      <c r="S316" s="402"/>
      <c r="T316" s="347"/>
      <c r="U316" s="347"/>
      <c r="V316" s="393"/>
      <c r="W316" s="285"/>
      <c r="X316" s="388"/>
      <c r="Y316" s="394"/>
      <c r="Z316" s="346"/>
      <c r="AA316" s="370"/>
      <c r="AB316" s="388"/>
      <c r="AC316" s="347"/>
      <c r="AD316" s="351"/>
      <c r="AE316" s="347"/>
      <c r="AF316" s="347"/>
      <c r="AG316" s="370"/>
      <c r="AH316" s="393"/>
      <c r="AI316" s="347"/>
      <c r="AJ316" s="347"/>
      <c r="AK316" s="347"/>
      <c r="AL316" s="347"/>
      <c r="AM316" s="347"/>
      <c r="AN316" s="347"/>
      <c r="AO316" s="347"/>
      <c r="AP316" s="347"/>
    </row>
    <row r="317">
      <c r="A317" s="390"/>
      <c r="B317" s="384" t="s">
        <v>4494</v>
      </c>
      <c r="C317" s="338" t="s">
        <v>4495</v>
      </c>
      <c r="D317" s="271">
        <v>1.0</v>
      </c>
      <c r="E317" s="271" t="s">
        <v>4070</v>
      </c>
      <c r="F317" s="402"/>
      <c r="G317" s="402"/>
      <c r="H317" s="347"/>
      <c r="I317" s="347"/>
      <c r="J317" s="271"/>
      <c r="K317" s="347"/>
      <c r="L317" s="347"/>
      <c r="M317" s="271"/>
      <c r="N317" s="271"/>
      <c r="O317" s="388">
        <v>0.0</v>
      </c>
      <c r="P317" s="370"/>
      <c r="Q317" s="407">
        <v>3.0</v>
      </c>
      <c r="R317" s="407" t="s">
        <v>4496</v>
      </c>
      <c r="S317" s="402"/>
      <c r="T317" s="347"/>
      <c r="U317" s="347"/>
      <c r="V317" s="393"/>
      <c r="W317" s="285" t="s">
        <v>4073</v>
      </c>
      <c r="X317" s="369" t="s">
        <v>4497</v>
      </c>
      <c r="Y317" s="396" t="s">
        <v>4497</v>
      </c>
      <c r="Z317" s="346" t="s">
        <v>4498</v>
      </c>
      <c r="AA317" s="370"/>
      <c r="AB317" s="388" t="s">
        <v>4103</v>
      </c>
      <c r="AC317" s="347"/>
      <c r="AD317" s="351"/>
      <c r="AE317" s="347"/>
      <c r="AF317" s="347"/>
      <c r="AG317" s="370"/>
      <c r="AH317" s="393"/>
      <c r="AI317" s="347"/>
      <c r="AJ317" s="347"/>
      <c r="AK317" s="347"/>
      <c r="AL317" s="347"/>
      <c r="AM317" s="347"/>
      <c r="AN317" s="347"/>
      <c r="AO317" s="347"/>
      <c r="AP317" s="347"/>
    </row>
    <row r="318">
      <c r="A318" s="390"/>
      <c r="B318" s="384" t="s">
        <v>4499</v>
      </c>
      <c r="C318" s="338" t="s">
        <v>4500</v>
      </c>
      <c r="D318" s="271">
        <v>1.0</v>
      </c>
      <c r="E318" s="271" t="s">
        <v>4070</v>
      </c>
      <c r="F318" s="402"/>
      <c r="G318" s="402"/>
      <c r="H318" s="347"/>
      <c r="I318" s="347"/>
      <c r="J318" s="271"/>
      <c r="K318" s="347"/>
      <c r="L318" s="347"/>
      <c r="M318" s="271"/>
      <c r="N318" s="271"/>
      <c r="O318" s="388">
        <v>0.0</v>
      </c>
      <c r="P318" s="370"/>
      <c r="Q318" s="395" t="s">
        <v>3264</v>
      </c>
      <c r="R318" s="392"/>
      <c r="S318" s="402"/>
      <c r="T318" s="347"/>
      <c r="U318" s="347"/>
      <c r="V318" s="393"/>
      <c r="W318" s="285" t="s">
        <v>4073</v>
      </c>
      <c r="X318" s="388" t="s">
        <v>3226</v>
      </c>
      <c r="Y318" s="394" t="s">
        <v>3226</v>
      </c>
      <c r="Z318" s="346" t="s">
        <v>4501</v>
      </c>
      <c r="AA318" s="370"/>
      <c r="AB318" s="388" t="s">
        <v>4103</v>
      </c>
      <c r="AC318" s="347"/>
      <c r="AD318" s="351"/>
      <c r="AE318" s="347"/>
      <c r="AF318" s="347"/>
      <c r="AG318" s="370"/>
      <c r="AH318" s="393"/>
      <c r="AI318" s="347"/>
      <c r="AJ318" s="347"/>
      <c r="AK318" s="347"/>
      <c r="AL318" s="347"/>
      <c r="AM318" s="347"/>
      <c r="AN318" s="347"/>
      <c r="AO318" s="347"/>
      <c r="AP318" s="347"/>
    </row>
    <row r="319">
      <c r="A319" s="390"/>
      <c r="B319" s="384" t="s">
        <v>4502</v>
      </c>
      <c r="C319" s="338" t="s">
        <v>4503</v>
      </c>
      <c r="D319" s="271">
        <v>1.0</v>
      </c>
      <c r="E319" s="271" t="s">
        <v>4070</v>
      </c>
      <c r="F319" s="402"/>
      <c r="G319" s="402"/>
      <c r="H319" s="347"/>
      <c r="I319" s="347"/>
      <c r="J319" s="271"/>
      <c r="K319" s="347"/>
      <c r="L319" s="347"/>
      <c r="M319" s="271"/>
      <c r="N319" s="271"/>
      <c r="O319" s="388">
        <v>0.0</v>
      </c>
      <c r="P319" s="370"/>
      <c r="Q319" s="395"/>
      <c r="R319" s="391" t="s">
        <v>3795</v>
      </c>
      <c r="S319" s="402"/>
      <c r="T319" s="347"/>
      <c r="U319" s="347"/>
      <c r="V319" s="393"/>
      <c r="W319" s="285" t="s">
        <v>4073</v>
      </c>
      <c r="X319" s="388">
        <v>400.0</v>
      </c>
      <c r="Y319" s="394">
        <v>400.0</v>
      </c>
      <c r="Z319" s="346"/>
      <c r="AA319" s="370"/>
      <c r="AB319" s="388" t="s">
        <v>4085</v>
      </c>
      <c r="AC319" s="347"/>
      <c r="AD319" s="351"/>
      <c r="AE319" s="347"/>
      <c r="AF319" s="347"/>
      <c r="AG319" s="370"/>
      <c r="AH319" s="393"/>
      <c r="AI319" s="347"/>
      <c r="AJ319" s="347"/>
      <c r="AK319" s="347"/>
      <c r="AL319" s="347"/>
      <c r="AM319" s="347"/>
      <c r="AN319" s="347"/>
      <c r="AO319" s="347"/>
      <c r="AP319" s="347"/>
    </row>
    <row r="320">
      <c r="A320" s="390"/>
      <c r="B320" s="384" t="s">
        <v>4504</v>
      </c>
      <c r="C320" s="338" t="s">
        <v>4505</v>
      </c>
      <c r="D320" s="271">
        <v>1.0</v>
      </c>
      <c r="E320" s="271" t="s">
        <v>4070</v>
      </c>
      <c r="F320" s="402"/>
      <c r="G320" s="402"/>
      <c r="H320" s="347"/>
      <c r="I320" s="347"/>
      <c r="J320" s="271"/>
      <c r="K320" s="347"/>
      <c r="L320" s="347"/>
      <c r="M320" s="271"/>
      <c r="N320" s="271"/>
      <c r="O320" s="388">
        <v>0.0</v>
      </c>
      <c r="P320" s="370"/>
      <c r="Q320" s="391" t="s">
        <v>3264</v>
      </c>
      <c r="R320" s="392"/>
      <c r="S320" s="402"/>
      <c r="T320" s="388" t="s">
        <v>4506</v>
      </c>
      <c r="U320" s="347"/>
      <c r="V320" s="393"/>
      <c r="W320" s="285" t="s">
        <v>4073</v>
      </c>
      <c r="X320" s="388">
        <v>100.0</v>
      </c>
      <c r="Y320" s="394">
        <v>100.0</v>
      </c>
      <c r="Z320" s="346" t="s">
        <v>4094</v>
      </c>
      <c r="AA320" s="370"/>
      <c r="AB320" s="347"/>
      <c r="AC320" s="347"/>
      <c r="AD320" s="351"/>
      <c r="AE320" s="347"/>
      <c r="AF320" s="347"/>
      <c r="AG320" s="351"/>
      <c r="AH320" s="393"/>
      <c r="AI320" s="347"/>
      <c r="AJ320" s="347"/>
      <c r="AK320" s="347"/>
      <c r="AL320" s="347"/>
      <c r="AM320" s="347"/>
      <c r="AN320" s="347"/>
      <c r="AO320" s="347"/>
      <c r="AP320" s="347"/>
    </row>
    <row r="321">
      <c r="A321" s="390"/>
      <c r="B321" s="384" t="s">
        <v>4507</v>
      </c>
      <c r="C321" s="338" t="s">
        <v>4508</v>
      </c>
      <c r="D321" s="271">
        <v>1.0</v>
      </c>
      <c r="E321" s="271" t="s">
        <v>4070</v>
      </c>
      <c r="F321" s="402"/>
      <c r="G321" s="402"/>
      <c r="H321" s="347"/>
      <c r="I321" s="347"/>
      <c r="J321" s="271"/>
      <c r="K321" s="347"/>
      <c r="L321" s="347"/>
      <c r="M321" s="271"/>
      <c r="N321" s="271"/>
      <c r="O321" s="388">
        <v>0.0</v>
      </c>
      <c r="P321" s="370"/>
      <c r="Q321" s="407" t="s">
        <v>4509</v>
      </c>
      <c r="R321" s="407" t="s">
        <v>4510</v>
      </c>
      <c r="S321" s="402"/>
      <c r="T321" s="347"/>
      <c r="U321" s="347"/>
      <c r="V321" s="393"/>
      <c r="W321" s="285" t="s">
        <v>4073</v>
      </c>
      <c r="X321" s="388" t="s">
        <v>4511</v>
      </c>
      <c r="Y321" s="394" t="s">
        <v>4511</v>
      </c>
      <c r="Z321" s="346" t="s">
        <v>4512</v>
      </c>
      <c r="AA321" s="370"/>
      <c r="AB321" s="347"/>
      <c r="AC321" s="347"/>
      <c r="AD321" s="351"/>
      <c r="AE321" s="347"/>
      <c r="AF321" s="347"/>
      <c r="AG321" s="351"/>
      <c r="AH321" s="393"/>
      <c r="AI321" s="347"/>
      <c r="AJ321" s="347"/>
      <c r="AK321" s="347"/>
      <c r="AL321" s="347"/>
      <c r="AM321" s="347"/>
      <c r="AN321" s="347"/>
      <c r="AO321" s="347"/>
      <c r="AP321" s="347"/>
    </row>
    <row r="322">
      <c r="A322" s="390"/>
      <c r="B322" s="419" t="s">
        <v>4513</v>
      </c>
      <c r="C322" s="338" t="s">
        <v>4514</v>
      </c>
      <c r="D322" s="271">
        <v>1.0</v>
      </c>
      <c r="E322" s="271" t="s">
        <v>4070</v>
      </c>
      <c r="F322" s="402"/>
      <c r="G322" s="402"/>
      <c r="H322" s="347"/>
      <c r="I322" s="347"/>
      <c r="J322" s="271"/>
      <c r="K322" s="347"/>
      <c r="L322" s="347"/>
      <c r="M322" s="271"/>
      <c r="N322" s="271"/>
      <c r="O322" s="369">
        <v>0.0</v>
      </c>
      <c r="P322" s="370"/>
      <c r="Q322" s="407" t="s">
        <v>3622</v>
      </c>
      <c r="R322" s="407" t="s">
        <v>4515</v>
      </c>
      <c r="S322" s="402"/>
      <c r="T322" s="347"/>
      <c r="U322" s="347"/>
      <c r="V322" s="393"/>
      <c r="W322" s="285" t="s">
        <v>4073</v>
      </c>
      <c r="X322" s="369"/>
      <c r="Y322" s="396"/>
      <c r="Z322" s="367"/>
      <c r="AA322" s="370"/>
      <c r="AB322" s="347"/>
      <c r="AC322" s="347"/>
      <c r="AD322" s="351"/>
      <c r="AE322" s="347"/>
      <c r="AF322" s="347"/>
      <c r="AG322" s="351"/>
      <c r="AH322" s="393"/>
      <c r="AI322" s="347"/>
      <c r="AJ322" s="347"/>
      <c r="AK322" s="347"/>
      <c r="AL322" s="347"/>
      <c r="AM322" s="347"/>
      <c r="AN322" s="347"/>
      <c r="AO322" s="347"/>
      <c r="AP322" s="347"/>
    </row>
    <row r="323">
      <c r="A323" s="390"/>
      <c r="B323" s="419" t="s">
        <v>4516</v>
      </c>
      <c r="C323" s="338" t="s">
        <v>4517</v>
      </c>
      <c r="D323" s="271">
        <v>1.0</v>
      </c>
      <c r="E323" s="271" t="s">
        <v>4070</v>
      </c>
      <c r="F323" s="402"/>
      <c r="G323" s="402"/>
      <c r="H323" s="347"/>
      <c r="I323" s="347"/>
      <c r="J323" s="271"/>
      <c r="K323" s="347"/>
      <c r="L323" s="347"/>
      <c r="M323" s="271"/>
      <c r="N323" s="271"/>
      <c r="O323" s="369">
        <v>0.0</v>
      </c>
      <c r="P323" s="370"/>
      <c r="Q323" s="395" t="s">
        <v>3795</v>
      </c>
      <c r="R323" s="395"/>
      <c r="S323" s="402"/>
      <c r="T323" s="388" t="s">
        <v>4518</v>
      </c>
      <c r="U323" s="347"/>
      <c r="V323" s="393"/>
      <c r="W323" s="285" t="s">
        <v>4073</v>
      </c>
      <c r="X323" s="388">
        <v>100.0</v>
      </c>
      <c r="Y323" s="394">
        <v>100.0</v>
      </c>
      <c r="Z323" s="346" t="s">
        <v>4094</v>
      </c>
      <c r="AA323" s="370"/>
      <c r="AB323" s="347"/>
      <c r="AC323" s="347"/>
      <c r="AD323" s="351"/>
      <c r="AE323" s="347"/>
      <c r="AF323" s="347"/>
      <c r="AG323" s="351"/>
      <c r="AH323" s="393"/>
      <c r="AI323" s="347"/>
      <c r="AJ323" s="347"/>
      <c r="AK323" s="347"/>
      <c r="AL323" s="347"/>
      <c r="AM323" s="347"/>
      <c r="AN323" s="347"/>
      <c r="AO323" s="347"/>
      <c r="AP323" s="347"/>
    </row>
    <row r="324">
      <c r="A324" s="390"/>
      <c r="B324" s="419" t="s">
        <v>4519</v>
      </c>
      <c r="C324" s="338" t="s">
        <v>4520</v>
      </c>
      <c r="D324" s="271">
        <v>1.0</v>
      </c>
      <c r="E324" s="271" t="s">
        <v>4070</v>
      </c>
      <c r="F324" s="402"/>
      <c r="G324" s="402"/>
      <c r="H324" s="347"/>
      <c r="I324" s="347"/>
      <c r="J324" s="271"/>
      <c r="K324" s="347"/>
      <c r="L324" s="347"/>
      <c r="M324" s="271"/>
      <c r="N324" s="271"/>
      <c r="O324" s="388">
        <v>0.0</v>
      </c>
      <c r="P324" s="370"/>
      <c r="Q324" s="407" t="s">
        <v>3622</v>
      </c>
      <c r="R324" s="407" t="s">
        <v>4521</v>
      </c>
      <c r="S324" s="402"/>
      <c r="T324" s="347"/>
      <c r="U324" s="347"/>
      <c r="V324" s="393"/>
      <c r="W324" s="285" t="s">
        <v>4073</v>
      </c>
      <c r="X324" s="388" t="s">
        <v>4083</v>
      </c>
      <c r="Y324" s="394" t="s">
        <v>4083</v>
      </c>
      <c r="Z324" s="346" t="s">
        <v>4522</v>
      </c>
      <c r="AA324" s="420" t="s">
        <v>4340</v>
      </c>
      <c r="AB324" s="388" t="s">
        <v>4085</v>
      </c>
      <c r="AC324" s="347"/>
      <c r="AD324" s="351"/>
      <c r="AE324" s="347"/>
      <c r="AF324" s="347"/>
      <c r="AG324" s="370"/>
      <c r="AH324" s="393"/>
      <c r="AI324" s="347"/>
      <c r="AJ324" s="347"/>
      <c r="AK324" s="347"/>
      <c r="AL324" s="347"/>
      <c r="AM324" s="347"/>
      <c r="AN324" s="347"/>
      <c r="AO324" s="347"/>
      <c r="AP324" s="347"/>
    </row>
    <row r="325">
      <c r="A325" s="390"/>
      <c r="B325" s="419" t="s">
        <v>4523</v>
      </c>
      <c r="C325" s="338" t="s">
        <v>4524</v>
      </c>
      <c r="D325" s="271">
        <v>1.0</v>
      </c>
      <c r="E325" s="271" t="s">
        <v>4070</v>
      </c>
      <c r="F325" s="402"/>
      <c r="G325" s="402"/>
      <c r="H325" s="347"/>
      <c r="I325" s="347"/>
      <c r="J325" s="271"/>
      <c r="K325" s="347"/>
      <c r="L325" s="347"/>
      <c r="M325" s="271"/>
      <c r="N325" s="271"/>
      <c r="O325" s="388">
        <v>0.0</v>
      </c>
      <c r="P325" s="370"/>
      <c r="Q325" s="395" t="s">
        <v>4525</v>
      </c>
      <c r="R325" s="392"/>
      <c r="S325" s="402"/>
      <c r="T325" s="347"/>
      <c r="U325" s="347"/>
      <c r="V325" s="393"/>
      <c r="W325" s="285" t="s">
        <v>4073</v>
      </c>
      <c r="X325" s="369" t="s">
        <v>2226</v>
      </c>
      <c r="Y325" s="396" t="s">
        <v>2226</v>
      </c>
      <c r="Z325" s="367"/>
      <c r="AA325" s="370"/>
      <c r="AB325" s="388"/>
      <c r="AC325" s="347"/>
      <c r="AD325" s="351"/>
      <c r="AE325" s="347"/>
      <c r="AF325" s="347"/>
      <c r="AG325" s="351"/>
      <c r="AH325" s="393"/>
      <c r="AI325" s="347"/>
      <c r="AJ325" s="347"/>
      <c r="AK325" s="347"/>
      <c r="AL325" s="347"/>
      <c r="AM325" s="347"/>
      <c r="AN325" s="347"/>
      <c r="AO325" s="347"/>
      <c r="AP325" s="347"/>
    </row>
    <row r="326">
      <c r="A326" s="390"/>
      <c r="B326" s="388" t="s">
        <v>4526</v>
      </c>
      <c r="C326" s="338" t="s">
        <v>4527</v>
      </c>
      <c r="D326" s="271">
        <v>1.0</v>
      </c>
      <c r="E326" s="271" t="s">
        <v>4070</v>
      </c>
      <c r="F326" s="402"/>
      <c r="G326" s="402"/>
      <c r="H326" s="347"/>
      <c r="I326" s="347"/>
      <c r="J326" s="271"/>
      <c r="K326" s="347"/>
      <c r="L326" s="347"/>
      <c r="M326" s="271"/>
      <c r="N326" s="271"/>
      <c r="O326" s="388">
        <v>0.0</v>
      </c>
      <c r="P326" s="370"/>
      <c r="Q326" s="391" t="s">
        <v>3795</v>
      </c>
      <c r="R326" s="392"/>
      <c r="S326" s="402"/>
      <c r="T326" s="388" t="s">
        <v>4528</v>
      </c>
      <c r="U326" s="347"/>
      <c r="V326" s="393"/>
      <c r="W326" s="285" t="s">
        <v>4073</v>
      </c>
      <c r="X326" s="388" t="s">
        <v>4111</v>
      </c>
      <c r="Y326" s="394" t="s">
        <v>4111</v>
      </c>
      <c r="Z326" s="346" t="s">
        <v>4094</v>
      </c>
      <c r="AA326" s="370"/>
      <c r="AB326" s="347"/>
      <c r="AC326" s="347"/>
      <c r="AD326" s="351"/>
      <c r="AE326" s="347"/>
      <c r="AF326" s="347"/>
      <c r="AG326" s="351"/>
      <c r="AH326" s="393"/>
      <c r="AI326" s="347"/>
      <c r="AJ326" s="347"/>
      <c r="AK326" s="347"/>
      <c r="AL326" s="347"/>
      <c r="AM326" s="347"/>
      <c r="AN326" s="347"/>
      <c r="AO326" s="347"/>
      <c r="AP326" s="347"/>
    </row>
    <row r="327">
      <c r="A327" s="390"/>
      <c r="B327" s="388" t="s">
        <v>4529</v>
      </c>
      <c r="C327" s="338" t="s">
        <v>4530</v>
      </c>
      <c r="D327" s="271">
        <v>1.0</v>
      </c>
      <c r="E327" s="271" t="s">
        <v>4070</v>
      </c>
      <c r="F327" s="402"/>
      <c r="G327" s="402"/>
      <c r="H327" s="347"/>
      <c r="I327" s="347"/>
      <c r="J327" s="271"/>
      <c r="K327" s="347"/>
      <c r="L327" s="347"/>
      <c r="M327" s="271"/>
      <c r="N327" s="271"/>
      <c r="O327" s="388">
        <v>0.0</v>
      </c>
      <c r="P327" s="370"/>
      <c r="Q327" s="395" t="s">
        <v>4531</v>
      </c>
      <c r="R327" s="391" t="s">
        <v>4532</v>
      </c>
      <c r="S327" s="402"/>
      <c r="T327" s="388" t="s">
        <v>4533</v>
      </c>
      <c r="U327" s="347"/>
      <c r="V327" s="393"/>
      <c r="W327" s="285" t="s">
        <v>4073</v>
      </c>
      <c r="X327" s="369" t="s">
        <v>4219</v>
      </c>
      <c r="Y327" s="396" t="s">
        <v>4219</v>
      </c>
      <c r="Z327" s="346"/>
      <c r="AA327" s="370"/>
      <c r="AB327" s="369">
        <v>3.0</v>
      </c>
      <c r="AC327" s="347"/>
      <c r="AD327" s="351"/>
      <c r="AE327" s="347"/>
      <c r="AF327" s="347"/>
      <c r="AG327" s="370"/>
      <c r="AH327" s="393"/>
      <c r="AI327" s="347"/>
      <c r="AJ327" s="347"/>
      <c r="AK327" s="347"/>
      <c r="AL327" s="347"/>
      <c r="AM327" s="347"/>
      <c r="AN327" s="347"/>
      <c r="AO327" s="347"/>
      <c r="AP327" s="347"/>
    </row>
    <row r="328">
      <c r="A328" s="390"/>
      <c r="B328" s="388" t="s">
        <v>4534</v>
      </c>
      <c r="C328" s="365" t="s">
        <v>4535</v>
      </c>
      <c r="D328" s="271">
        <v>1.0</v>
      </c>
      <c r="E328" s="271" t="s">
        <v>4070</v>
      </c>
      <c r="F328" s="402"/>
      <c r="G328" s="402"/>
      <c r="H328" s="347"/>
      <c r="I328" s="347"/>
      <c r="J328" s="271"/>
      <c r="K328" s="347"/>
      <c r="L328" s="347"/>
      <c r="M328" s="271"/>
      <c r="N328" s="271"/>
      <c r="O328" s="388">
        <v>0.0</v>
      </c>
      <c r="P328" s="370"/>
      <c r="Q328" s="395" t="s">
        <v>4531</v>
      </c>
      <c r="R328" s="391" t="s">
        <v>4536</v>
      </c>
      <c r="S328" s="402"/>
      <c r="T328" s="369" t="s">
        <v>4537</v>
      </c>
      <c r="U328" s="347"/>
      <c r="V328" s="393"/>
      <c r="W328" s="285" t="s">
        <v>4073</v>
      </c>
      <c r="X328" s="369" t="s">
        <v>2226</v>
      </c>
      <c r="Y328" s="396" t="s">
        <v>2226</v>
      </c>
      <c r="Z328" s="367"/>
      <c r="AA328" s="370"/>
      <c r="AB328" s="347"/>
      <c r="AC328" s="347"/>
      <c r="AD328" s="351"/>
      <c r="AE328" s="347"/>
      <c r="AF328" s="347"/>
      <c r="AG328" s="351"/>
      <c r="AH328" s="393"/>
      <c r="AI328" s="347"/>
      <c r="AJ328" s="347"/>
      <c r="AK328" s="347"/>
      <c r="AL328" s="347"/>
      <c r="AM328" s="347"/>
      <c r="AN328" s="347"/>
      <c r="AO328" s="347"/>
      <c r="AP328" s="347"/>
    </row>
    <row r="329">
      <c r="A329" s="390"/>
      <c r="B329" s="388" t="s">
        <v>4538</v>
      </c>
      <c r="C329" s="365" t="s">
        <v>4539</v>
      </c>
      <c r="D329" s="271">
        <v>1.0</v>
      </c>
      <c r="E329" s="271" t="s">
        <v>4070</v>
      </c>
      <c r="F329" s="402"/>
      <c r="G329" s="402"/>
      <c r="H329" s="347"/>
      <c r="I329" s="347"/>
      <c r="J329" s="271"/>
      <c r="K329" s="347"/>
      <c r="L329" s="347"/>
      <c r="M329" s="271"/>
      <c r="N329" s="271"/>
      <c r="O329" s="388">
        <v>0.0</v>
      </c>
      <c r="P329" s="370"/>
      <c r="Q329" s="407">
        <v>3.0</v>
      </c>
      <c r="R329" s="421" t="s">
        <v>4540</v>
      </c>
      <c r="S329" s="402"/>
      <c r="T329" s="347"/>
      <c r="U329" s="347"/>
      <c r="V329" s="393"/>
      <c r="W329" s="285" t="s">
        <v>4073</v>
      </c>
      <c r="X329" s="369" t="s">
        <v>4235</v>
      </c>
      <c r="Y329" s="396" t="s">
        <v>4235</v>
      </c>
      <c r="Z329" s="346" t="s">
        <v>4541</v>
      </c>
      <c r="AA329" s="370"/>
      <c r="AB329" s="388" t="s">
        <v>4103</v>
      </c>
      <c r="AC329" s="347"/>
      <c r="AD329" s="351"/>
      <c r="AE329" s="347"/>
      <c r="AF329" s="347"/>
      <c r="AG329" s="370"/>
      <c r="AH329" s="393"/>
      <c r="AI329" s="347"/>
      <c r="AJ329" s="347"/>
      <c r="AK329" s="347"/>
      <c r="AL329" s="347"/>
      <c r="AM329" s="347"/>
      <c r="AN329" s="347"/>
      <c r="AO329" s="347"/>
      <c r="AP329" s="347"/>
    </row>
    <row r="330">
      <c r="A330" s="390"/>
      <c r="B330" s="388" t="s">
        <v>4542</v>
      </c>
      <c r="C330" s="365" t="s">
        <v>4543</v>
      </c>
      <c r="D330" s="271">
        <v>1.0</v>
      </c>
      <c r="E330" s="271" t="s">
        <v>4070</v>
      </c>
      <c r="F330" s="402"/>
      <c r="G330" s="402"/>
      <c r="H330" s="347"/>
      <c r="I330" s="347"/>
      <c r="J330" s="271"/>
      <c r="K330" s="347"/>
      <c r="L330" s="347"/>
      <c r="M330" s="271"/>
      <c r="N330" s="271"/>
      <c r="O330" s="388">
        <v>0.0</v>
      </c>
      <c r="P330" s="370"/>
      <c r="Q330" s="395" t="s">
        <v>4544</v>
      </c>
      <c r="R330" s="391" t="s">
        <v>4532</v>
      </c>
      <c r="S330" s="402"/>
      <c r="T330" s="347"/>
      <c r="U330" s="347"/>
      <c r="V330" s="393"/>
      <c r="W330" s="285" t="s">
        <v>4073</v>
      </c>
      <c r="X330" s="369" t="s">
        <v>4219</v>
      </c>
      <c r="Y330" s="396" t="s">
        <v>4219</v>
      </c>
      <c r="Z330" s="367"/>
      <c r="AA330" s="370"/>
      <c r="AB330" s="402"/>
      <c r="AC330" s="347"/>
      <c r="AD330" s="351"/>
      <c r="AE330" s="347"/>
      <c r="AF330" s="347"/>
      <c r="AG330" s="351"/>
      <c r="AH330" s="393"/>
      <c r="AI330" s="347"/>
      <c r="AJ330" s="347"/>
      <c r="AK330" s="347"/>
      <c r="AL330" s="347"/>
      <c r="AM330" s="347"/>
      <c r="AN330" s="347"/>
      <c r="AO330" s="347"/>
      <c r="AP330" s="347"/>
    </row>
    <row r="331">
      <c r="A331" s="414"/>
      <c r="B331" s="369" t="s">
        <v>4545</v>
      </c>
      <c r="C331" s="416" t="s">
        <v>4546</v>
      </c>
      <c r="D331" s="14">
        <v>1.0</v>
      </c>
      <c r="E331" s="14" t="s">
        <v>4070</v>
      </c>
      <c r="F331" s="402"/>
      <c r="G331" s="402"/>
      <c r="H331" s="402"/>
      <c r="I331" s="402"/>
      <c r="J331" s="14"/>
      <c r="K331" s="402"/>
      <c r="L331" s="402"/>
      <c r="M331" s="14"/>
      <c r="N331" s="14"/>
      <c r="O331" s="369">
        <v>1.0</v>
      </c>
      <c r="P331" s="370"/>
      <c r="Q331" s="395" t="s">
        <v>4547</v>
      </c>
      <c r="R331" s="395"/>
      <c r="S331" s="402"/>
      <c r="T331" s="369" t="s">
        <v>4548</v>
      </c>
      <c r="U331" s="402"/>
      <c r="V331" s="393"/>
      <c r="W331" s="285" t="s">
        <v>4073</v>
      </c>
      <c r="X331" s="402"/>
      <c r="Y331" s="414"/>
      <c r="Z331" s="367"/>
      <c r="AA331" s="351"/>
      <c r="AB331" s="402"/>
      <c r="AC331" s="402"/>
      <c r="AD331" s="351"/>
      <c r="AE331" s="402"/>
      <c r="AF331" s="402"/>
      <c r="AG331" s="351"/>
      <c r="AH331" s="393"/>
      <c r="AI331" s="402"/>
      <c r="AJ331" s="402"/>
      <c r="AK331" s="402"/>
      <c r="AL331" s="402"/>
      <c r="AM331" s="402"/>
      <c r="AN331" s="402"/>
      <c r="AO331" s="402"/>
      <c r="AP331" s="402"/>
    </row>
    <row r="332">
      <c r="A332" s="390"/>
      <c r="B332" s="388" t="s">
        <v>4549</v>
      </c>
      <c r="C332" s="338" t="s">
        <v>4550</v>
      </c>
      <c r="D332" s="271">
        <v>1.0</v>
      </c>
      <c r="E332" s="271" t="s">
        <v>4070</v>
      </c>
      <c r="F332" s="402"/>
      <c r="G332" s="402"/>
      <c r="H332" s="347"/>
      <c r="I332" s="347"/>
      <c r="J332" s="271"/>
      <c r="K332" s="347"/>
      <c r="L332" s="347"/>
      <c r="M332" s="271"/>
      <c r="N332" s="271"/>
      <c r="O332" s="388">
        <v>0.0</v>
      </c>
      <c r="P332" s="370"/>
      <c r="Q332" s="407">
        <v>1.0</v>
      </c>
      <c r="R332" s="395" t="s">
        <v>4551</v>
      </c>
      <c r="S332" s="402"/>
      <c r="T332" s="347"/>
      <c r="U332" s="347"/>
      <c r="V332" s="393"/>
      <c r="W332" s="285" t="s">
        <v>4073</v>
      </c>
      <c r="X332" s="369">
        <v>150.0</v>
      </c>
      <c r="Y332" s="396">
        <v>150.0</v>
      </c>
      <c r="Z332" s="346" t="s">
        <v>4552</v>
      </c>
      <c r="AA332" s="370"/>
      <c r="AB332" s="388">
        <v>3.0</v>
      </c>
      <c r="AC332" s="347"/>
      <c r="AD332" s="351"/>
      <c r="AE332" s="347"/>
      <c r="AF332" s="347"/>
      <c r="AG332" s="370"/>
      <c r="AH332" s="393"/>
      <c r="AI332" s="347"/>
      <c r="AJ332" s="347"/>
      <c r="AK332" s="347"/>
      <c r="AL332" s="347"/>
      <c r="AM332" s="347"/>
      <c r="AN332" s="347"/>
      <c r="AO332" s="347"/>
      <c r="AP332" s="347"/>
    </row>
    <row r="333">
      <c r="A333" s="390"/>
      <c r="B333" s="388" t="s">
        <v>4553</v>
      </c>
      <c r="C333" s="338" t="s">
        <v>4554</v>
      </c>
      <c r="D333" s="271">
        <v>1.0</v>
      </c>
      <c r="E333" s="271" t="s">
        <v>4070</v>
      </c>
      <c r="F333" s="402"/>
      <c r="G333" s="402"/>
      <c r="H333" s="347"/>
      <c r="I333" s="347"/>
      <c r="J333" s="271"/>
      <c r="K333" s="347"/>
      <c r="L333" s="347"/>
      <c r="M333" s="271"/>
      <c r="N333" s="271"/>
      <c r="O333" s="388">
        <v>0.0</v>
      </c>
      <c r="P333" s="370"/>
      <c r="Q333" s="407" t="s">
        <v>3622</v>
      </c>
      <c r="R333" s="407" t="s">
        <v>4555</v>
      </c>
      <c r="S333" s="402"/>
      <c r="T333" s="347"/>
      <c r="U333" s="347"/>
      <c r="V333" s="393"/>
      <c r="W333" s="285" t="s">
        <v>4073</v>
      </c>
      <c r="X333" s="388" t="s">
        <v>3226</v>
      </c>
      <c r="Y333" s="394" t="s">
        <v>3226</v>
      </c>
      <c r="Z333" s="346" t="s">
        <v>4556</v>
      </c>
      <c r="AA333" s="370"/>
      <c r="AB333" s="388" t="s">
        <v>4103</v>
      </c>
      <c r="AC333" s="347"/>
      <c r="AD333" s="351"/>
      <c r="AE333" s="347"/>
      <c r="AF333" s="347"/>
      <c r="AG333" s="370"/>
      <c r="AH333" s="393"/>
      <c r="AI333" s="347"/>
      <c r="AJ333" s="347"/>
      <c r="AK333" s="347"/>
      <c r="AL333" s="347"/>
      <c r="AM333" s="347"/>
      <c r="AN333" s="347"/>
      <c r="AO333" s="347"/>
      <c r="AP333" s="347"/>
    </row>
    <row r="334">
      <c r="A334" s="390"/>
      <c r="B334" s="388" t="s">
        <v>4557</v>
      </c>
      <c r="C334" s="338" t="s">
        <v>4558</v>
      </c>
      <c r="D334" s="271">
        <v>1.0</v>
      </c>
      <c r="E334" s="271" t="s">
        <v>4070</v>
      </c>
      <c r="F334" s="402"/>
      <c r="G334" s="402"/>
      <c r="H334" s="347"/>
      <c r="I334" s="347"/>
      <c r="J334" s="271"/>
      <c r="K334" s="347"/>
      <c r="L334" s="347"/>
      <c r="M334" s="271"/>
      <c r="N334" s="271"/>
      <c r="O334" s="388">
        <v>0.0</v>
      </c>
      <c r="P334" s="370"/>
      <c r="Q334" s="395" t="s">
        <v>3721</v>
      </c>
      <c r="R334" s="395" t="s">
        <v>4559</v>
      </c>
      <c r="S334" s="402"/>
      <c r="T334" s="388" t="s">
        <v>4560</v>
      </c>
      <c r="U334" s="347"/>
      <c r="V334" s="393"/>
      <c r="W334" s="285" t="s">
        <v>4073</v>
      </c>
      <c r="X334" s="369">
        <v>150.0</v>
      </c>
      <c r="Y334" s="396">
        <v>150.0</v>
      </c>
      <c r="Z334" s="346" t="s">
        <v>4561</v>
      </c>
      <c r="AA334" s="370"/>
      <c r="AB334" s="388">
        <v>5.0</v>
      </c>
      <c r="AC334" s="347"/>
      <c r="AD334" s="351"/>
      <c r="AE334" s="347"/>
      <c r="AF334" s="347"/>
      <c r="AG334" s="370"/>
      <c r="AH334" s="393"/>
      <c r="AI334" s="347"/>
      <c r="AJ334" s="347"/>
      <c r="AK334" s="347"/>
      <c r="AL334" s="347"/>
      <c r="AM334" s="347"/>
      <c r="AN334" s="347"/>
      <c r="AO334" s="347"/>
      <c r="AP334" s="347"/>
    </row>
    <row r="335">
      <c r="A335" s="390"/>
      <c r="B335" s="384" t="s">
        <v>4562</v>
      </c>
      <c r="C335" s="338" t="s">
        <v>4563</v>
      </c>
      <c r="D335" s="271">
        <v>1.0</v>
      </c>
      <c r="E335" s="271" t="s">
        <v>4070</v>
      </c>
      <c r="F335" s="402"/>
      <c r="G335" s="402"/>
      <c r="H335" s="347"/>
      <c r="I335" s="347"/>
      <c r="J335" s="271"/>
      <c r="K335" s="347"/>
      <c r="L335" s="347"/>
      <c r="M335" s="271"/>
      <c r="N335" s="271"/>
      <c r="O335" s="388">
        <v>0.0</v>
      </c>
      <c r="P335" s="370"/>
      <c r="Q335" s="407" t="s">
        <v>4509</v>
      </c>
      <c r="R335" s="407" t="s">
        <v>4564</v>
      </c>
      <c r="S335" s="402"/>
      <c r="T335" s="388" t="s">
        <v>4565</v>
      </c>
      <c r="U335" s="347"/>
      <c r="V335" s="393"/>
      <c r="W335" s="285" t="s">
        <v>4073</v>
      </c>
      <c r="X335" s="388" t="s">
        <v>4566</v>
      </c>
      <c r="Y335" s="394" t="s">
        <v>4566</v>
      </c>
      <c r="Z335" s="346">
        <v>0.0</v>
      </c>
      <c r="AA335" s="370"/>
      <c r="AB335" s="347"/>
      <c r="AC335" s="347"/>
      <c r="AD335" s="351"/>
      <c r="AE335" s="347"/>
      <c r="AF335" s="347"/>
      <c r="AG335" s="351"/>
      <c r="AH335" s="393"/>
      <c r="AI335" s="347"/>
      <c r="AJ335" s="347"/>
      <c r="AK335" s="347"/>
      <c r="AL335" s="347"/>
      <c r="AM335" s="347"/>
      <c r="AN335" s="347"/>
      <c r="AO335" s="347"/>
      <c r="AP335" s="347"/>
    </row>
    <row r="336">
      <c r="A336" s="414"/>
      <c r="B336" s="415" t="s">
        <v>4567</v>
      </c>
      <c r="C336" s="416" t="s">
        <v>4568</v>
      </c>
      <c r="D336" s="14">
        <v>1.0</v>
      </c>
      <c r="E336" s="14" t="s">
        <v>4070</v>
      </c>
      <c r="F336" s="402"/>
      <c r="G336" s="402"/>
      <c r="H336" s="402"/>
      <c r="I336" s="402"/>
      <c r="J336" s="14"/>
      <c r="K336" s="402"/>
      <c r="L336" s="402"/>
      <c r="M336" s="14"/>
      <c r="N336" s="14"/>
      <c r="O336" s="369">
        <v>0.0</v>
      </c>
      <c r="P336" s="370"/>
      <c r="Q336" s="395" t="s">
        <v>3070</v>
      </c>
      <c r="R336" s="392"/>
      <c r="S336" s="402"/>
      <c r="T336" s="369" t="s">
        <v>4569</v>
      </c>
      <c r="U336" s="402"/>
      <c r="V336" s="393"/>
      <c r="W336" s="285" t="s">
        <v>4073</v>
      </c>
      <c r="X336" s="402"/>
      <c r="Y336" s="414"/>
      <c r="Z336" s="367"/>
      <c r="AA336" s="351"/>
      <c r="AB336" s="402"/>
      <c r="AC336" s="402"/>
      <c r="AD336" s="351"/>
      <c r="AE336" s="402"/>
      <c r="AF336" s="402"/>
      <c r="AG336" s="351"/>
      <c r="AH336" s="393"/>
      <c r="AI336" s="402"/>
      <c r="AJ336" s="402"/>
      <c r="AK336" s="402"/>
      <c r="AL336" s="402"/>
      <c r="AM336" s="402"/>
      <c r="AN336" s="402"/>
      <c r="AO336" s="402"/>
      <c r="AP336" s="402"/>
    </row>
    <row r="337">
      <c r="A337" s="390"/>
      <c r="B337" s="384" t="s">
        <v>4570</v>
      </c>
      <c r="C337" s="338" t="s">
        <v>4571</v>
      </c>
      <c r="D337" s="271">
        <v>1.0</v>
      </c>
      <c r="E337" s="271" t="s">
        <v>4070</v>
      </c>
      <c r="F337" s="402"/>
      <c r="G337" s="402"/>
      <c r="H337" s="347"/>
      <c r="I337" s="347"/>
      <c r="J337" s="271"/>
      <c r="K337" s="347"/>
      <c r="L337" s="347"/>
      <c r="M337" s="271"/>
      <c r="N337" s="271"/>
      <c r="O337" s="388">
        <v>0.0</v>
      </c>
      <c r="P337" s="370"/>
      <c r="Q337" s="395" t="s">
        <v>3259</v>
      </c>
      <c r="R337" s="395"/>
      <c r="S337" s="402"/>
      <c r="T337" s="347"/>
      <c r="U337" s="347"/>
      <c r="V337" s="393"/>
      <c r="W337" s="285" t="s">
        <v>4073</v>
      </c>
      <c r="X337" s="369">
        <v>150.0</v>
      </c>
      <c r="Y337" s="396">
        <v>150.0</v>
      </c>
      <c r="Z337" s="346"/>
      <c r="AA337" s="370"/>
      <c r="AB337" s="388" t="s">
        <v>4572</v>
      </c>
      <c r="AC337" s="347"/>
      <c r="AD337" s="351"/>
      <c r="AE337" s="347"/>
      <c r="AF337" s="347"/>
      <c r="AG337" s="370"/>
      <c r="AH337" s="393"/>
      <c r="AI337" s="347"/>
      <c r="AJ337" s="347"/>
      <c r="AK337" s="347"/>
      <c r="AL337" s="347"/>
      <c r="AM337" s="347"/>
      <c r="AN337" s="347"/>
      <c r="AO337" s="347"/>
      <c r="AP337" s="347"/>
    </row>
    <row r="338">
      <c r="A338" s="390"/>
      <c r="B338" s="384" t="s">
        <v>4573</v>
      </c>
      <c r="C338" s="365" t="s">
        <v>4574</v>
      </c>
      <c r="D338" s="271">
        <v>1.0</v>
      </c>
      <c r="E338" s="271" t="s">
        <v>4070</v>
      </c>
      <c r="F338" s="402"/>
      <c r="G338" s="402"/>
      <c r="H338" s="347"/>
      <c r="I338" s="347"/>
      <c r="J338" s="271"/>
      <c r="K338" s="347"/>
      <c r="L338" s="347"/>
      <c r="M338" s="271"/>
      <c r="N338" s="271"/>
      <c r="O338" s="388">
        <v>0.0</v>
      </c>
      <c r="P338" s="370"/>
      <c r="Q338" s="395" t="s">
        <v>3259</v>
      </c>
      <c r="R338" s="392"/>
      <c r="S338" s="402"/>
      <c r="T338" s="347"/>
      <c r="U338" s="347"/>
      <c r="V338" s="393"/>
      <c r="W338" s="285" t="s">
        <v>4073</v>
      </c>
      <c r="X338" s="388" t="s">
        <v>4074</v>
      </c>
      <c r="Y338" s="394" t="s">
        <v>4074</v>
      </c>
      <c r="Z338" s="346" t="s">
        <v>4575</v>
      </c>
      <c r="AA338" s="370"/>
      <c r="AB338" s="347"/>
      <c r="AC338" s="347"/>
      <c r="AD338" s="351"/>
      <c r="AE338" s="347"/>
      <c r="AF338" s="347"/>
      <c r="AG338" s="351"/>
      <c r="AH338" s="393"/>
      <c r="AI338" s="347"/>
      <c r="AJ338" s="347"/>
      <c r="AK338" s="347"/>
      <c r="AL338" s="347"/>
      <c r="AM338" s="347"/>
      <c r="AN338" s="347"/>
      <c r="AO338" s="347"/>
      <c r="AP338" s="347"/>
    </row>
    <row r="339">
      <c r="A339" s="390"/>
      <c r="B339" s="384" t="s">
        <v>4576</v>
      </c>
      <c r="C339" s="422" t="s">
        <v>4577</v>
      </c>
      <c r="D339" s="271">
        <v>1.0</v>
      </c>
      <c r="E339" s="271" t="s">
        <v>4070</v>
      </c>
      <c r="F339" s="402"/>
      <c r="G339" s="402"/>
      <c r="H339" s="347"/>
      <c r="I339" s="347"/>
      <c r="J339" s="271"/>
      <c r="K339" s="347"/>
      <c r="L339" s="347"/>
      <c r="M339" s="271"/>
      <c r="N339" s="271"/>
      <c r="O339" s="388">
        <v>0.0</v>
      </c>
      <c r="P339" s="370"/>
      <c r="Q339" s="407" t="s">
        <v>3622</v>
      </c>
      <c r="R339" s="406"/>
      <c r="S339" s="402"/>
      <c r="T339" s="347"/>
      <c r="U339" s="347"/>
      <c r="V339" s="393"/>
      <c r="W339" s="285" t="s">
        <v>4073</v>
      </c>
      <c r="X339" s="388" t="s">
        <v>4111</v>
      </c>
      <c r="Y339" s="394" t="s">
        <v>4111</v>
      </c>
      <c r="Z339" s="346" t="s">
        <v>4185</v>
      </c>
      <c r="AA339" s="370"/>
      <c r="AB339" s="388" t="s">
        <v>4103</v>
      </c>
      <c r="AC339" s="347"/>
      <c r="AD339" s="351"/>
      <c r="AE339" s="347"/>
      <c r="AF339" s="347"/>
      <c r="AG339" s="370"/>
      <c r="AH339" s="393"/>
      <c r="AI339" s="347"/>
      <c r="AJ339" s="347"/>
      <c r="AK339" s="347"/>
      <c r="AL339" s="347"/>
      <c r="AM339" s="347"/>
      <c r="AN339" s="347"/>
      <c r="AO339" s="347"/>
      <c r="AP339" s="347"/>
    </row>
    <row r="340">
      <c r="A340" s="390"/>
      <c r="B340" s="384" t="s">
        <v>4578</v>
      </c>
      <c r="C340" s="422" t="s">
        <v>4579</v>
      </c>
      <c r="D340" s="271">
        <v>1.0</v>
      </c>
      <c r="E340" s="271" t="s">
        <v>4070</v>
      </c>
      <c r="F340" s="402"/>
      <c r="G340" s="402"/>
      <c r="H340" s="347"/>
      <c r="I340" s="347"/>
      <c r="J340" s="271"/>
      <c r="K340" s="347"/>
      <c r="L340" s="347"/>
      <c r="M340" s="271"/>
      <c r="N340" s="271"/>
      <c r="O340" s="388">
        <v>0.0</v>
      </c>
      <c r="P340" s="370"/>
      <c r="Q340" s="395" t="s">
        <v>3070</v>
      </c>
      <c r="R340" s="392"/>
      <c r="S340" s="402"/>
      <c r="T340" s="347"/>
      <c r="U340" s="347"/>
      <c r="V340" s="393"/>
      <c r="W340" s="285" t="s">
        <v>4073</v>
      </c>
      <c r="X340" s="369" t="s">
        <v>4235</v>
      </c>
      <c r="Y340" s="396" t="s">
        <v>4235</v>
      </c>
      <c r="Z340" s="346" t="s">
        <v>4580</v>
      </c>
      <c r="AA340" s="370"/>
      <c r="AB340" s="388" t="s">
        <v>4103</v>
      </c>
      <c r="AC340" s="347"/>
      <c r="AD340" s="351"/>
      <c r="AE340" s="347"/>
      <c r="AF340" s="347"/>
      <c r="AG340" s="370"/>
      <c r="AH340" s="393"/>
      <c r="AI340" s="347"/>
      <c r="AJ340" s="347"/>
      <c r="AK340" s="347"/>
      <c r="AL340" s="347"/>
      <c r="AM340" s="347"/>
      <c r="AN340" s="347"/>
      <c r="AO340" s="347"/>
      <c r="AP340" s="347"/>
    </row>
    <row r="341">
      <c r="A341" s="414"/>
      <c r="B341" s="415" t="s">
        <v>4581</v>
      </c>
      <c r="C341" s="416" t="s">
        <v>4582</v>
      </c>
      <c r="D341" s="14">
        <v>1.0</v>
      </c>
      <c r="E341" s="14" t="s">
        <v>4070</v>
      </c>
      <c r="F341" s="402"/>
      <c r="G341" s="402"/>
      <c r="H341" s="402"/>
      <c r="I341" s="402"/>
      <c r="J341" s="14"/>
      <c r="K341" s="402"/>
      <c r="L341" s="402"/>
      <c r="M341" s="14"/>
      <c r="N341" s="14"/>
      <c r="O341" s="369">
        <v>0.0</v>
      </c>
      <c r="P341" s="370"/>
      <c r="Q341" s="407" t="s">
        <v>3622</v>
      </c>
      <c r="R341" s="406"/>
      <c r="S341" s="402"/>
      <c r="T341" s="369" t="s">
        <v>4583</v>
      </c>
      <c r="U341" s="402"/>
      <c r="V341" s="393"/>
      <c r="W341" s="285" t="s">
        <v>4073</v>
      </c>
      <c r="X341" s="402"/>
      <c r="Y341" s="414"/>
      <c r="Z341" s="346" t="s">
        <v>4584</v>
      </c>
      <c r="AA341" s="351"/>
      <c r="AB341" s="402"/>
      <c r="AC341" s="402"/>
      <c r="AD341" s="351"/>
      <c r="AE341" s="402"/>
      <c r="AF341" s="402"/>
      <c r="AG341" s="351"/>
      <c r="AH341" s="393"/>
      <c r="AI341" s="402"/>
      <c r="AJ341" s="402"/>
      <c r="AK341" s="402"/>
      <c r="AL341" s="402"/>
      <c r="AM341" s="402"/>
      <c r="AN341" s="402"/>
      <c r="AO341" s="402"/>
      <c r="AP341" s="402"/>
    </row>
    <row r="342">
      <c r="A342" s="390"/>
      <c r="B342" s="384" t="s">
        <v>4585</v>
      </c>
      <c r="C342" s="365" t="s">
        <v>4282</v>
      </c>
      <c r="D342" s="271">
        <v>1.0</v>
      </c>
      <c r="E342" s="271" t="s">
        <v>4070</v>
      </c>
      <c r="F342" s="402"/>
      <c r="G342" s="402"/>
      <c r="H342" s="347"/>
      <c r="I342" s="347"/>
      <c r="J342" s="271"/>
      <c r="K342" s="347"/>
      <c r="L342" s="347"/>
      <c r="M342" s="271"/>
      <c r="N342" s="271"/>
      <c r="O342" s="388">
        <v>0.0</v>
      </c>
      <c r="P342" s="370"/>
      <c r="Q342" s="407" t="s">
        <v>3622</v>
      </c>
      <c r="R342" s="406"/>
      <c r="S342" s="402"/>
      <c r="T342" s="347"/>
      <c r="U342" s="347"/>
      <c r="V342" s="393"/>
      <c r="W342" s="285" t="s">
        <v>4073</v>
      </c>
      <c r="X342" s="388" t="s">
        <v>4586</v>
      </c>
      <c r="Y342" s="394" t="s">
        <v>4586</v>
      </c>
      <c r="Z342" s="346" t="s">
        <v>4587</v>
      </c>
      <c r="AA342" s="370"/>
      <c r="AB342" s="388">
        <v>3.0</v>
      </c>
      <c r="AC342" s="347"/>
      <c r="AD342" s="351"/>
      <c r="AE342" s="347"/>
      <c r="AF342" s="347"/>
      <c r="AG342" s="370"/>
      <c r="AH342" s="393"/>
      <c r="AI342" s="347"/>
      <c r="AJ342" s="347"/>
      <c r="AK342" s="347"/>
      <c r="AL342" s="347"/>
      <c r="AM342" s="347"/>
      <c r="AN342" s="347"/>
      <c r="AO342" s="347"/>
      <c r="AP342" s="347"/>
    </row>
    <row r="343">
      <c r="A343" s="390"/>
      <c r="B343" s="388" t="s">
        <v>4588</v>
      </c>
      <c r="C343" s="338" t="s">
        <v>4589</v>
      </c>
      <c r="D343" s="271">
        <v>1.0</v>
      </c>
      <c r="E343" s="271" t="s">
        <v>4070</v>
      </c>
      <c r="F343" s="402"/>
      <c r="G343" s="402"/>
      <c r="H343" s="347"/>
      <c r="I343" s="347"/>
      <c r="J343" s="271"/>
      <c r="K343" s="347"/>
      <c r="L343" s="347"/>
      <c r="M343" s="271"/>
      <c r="N343" s="271"/>
      <c r="O343" s="369">
        <v>0.0</v>
      </c>
      <c r="P343" s="370"/>
      <c r="Q343" s="395" t="s">
        <v>3070</v>
      </c>
      <c r="R343" s="392"/>
      <c r="S343" s="402"/>
      <c r="T343" s="347"/>
      <c r="U343" s="347"/>
      <c r="V343" s="393"/>
      <c r="W343" s="285" t="s">
        <v>4073</v>
      </c>
      <c r="X343" s="369" t="s">
        <v>2226</v>
      </c>
      <c r="Y343" s="396" t="s">
        <v>2226</v>
      </c>
      <c r="Z343" s="346" t="s">
        <v>4590</v>
      </c>
      <c r="AA343" s="370"/>
      <c r="AB343" s="347"/>
      <c r="AC343" s="347"/>
      <c r="AD343" s="351"/>
      <c r="AE343" s="347"/>
      <c r="AF343" s="347"/>
      <c r="AG343" s="351"/>
      <c r="AH343" s="393"/>
      <c r="AI343" s="347"/>
      <c r="AJ343" s="347"/>
      <c r="AK343" s="347"/>
      <c r="AL343" s="347"/>
      <c r="AM343" s="347"/>
      <c r="AN343" s="347"/>
      <c r="AO343" s="347"/>
      <c r="AP343" s="347"/>
    </row>
    <row r="344">
      <c r="A344" s="390"/>
      <c r="B344" s="388" t="s">
        <v>4591</v>
      </c>
      <c r="C344" s="338" t="s">
        <v>4592</v>
      </c>
      <c r="D344" s="271">
        <v>1.0</v>
      </c>
      <c r="E344" s="271" t="s">
        <v>4070</v>
      </c>
      <c r="F344" s="402"/>
      <c r="G344" s="402"/>
      <c r="H344" s="347"/>
      <c r="I344" s="347"/>
      <c r="J344" s="271"/>
      <c r="K344" s="347"/>
      <c r="L344" s="347"/>
      <c r="M344" s="271"/>
      <c r="N344" s="271"/>
      <c r="O344" s="388">
        <v>0.0</v>
      </c>
      <c r="P344" s="370"/>
      <c r="Q344" s="407">
        <v>1.0</v>
      </c>
      <c r="R344" s="407"/>
      <c r="S344" s="402"/>
      <c r="T344" s="347"/>
      <c r="U344" s="347"/>
      <c r="V344" s="393"/>
      <c r="W344" s="285" t="s">
        <v>4073</v>
      </c>
      <c r="X344" s="369">
        <v>150.0</v>
      </c>
      <c r="Y344" s="396">
        <v>150.0</v>
      </c>
      <c r="Z344" s="346" t="s">
        <v>4593</v>
      </c>
      <c r="AA344" s="369" t="s">
        <v>4594</v>
      </c>
      <c r="AB344" s="388" t="s">
        <v>4572</v>
      </c>
      <c r="AC344" s="347"/>
      <c r="AD344" s="351"/>
      <c r="AE344" s="347"/>
      <c r="AF344" s="347"/>
      <c r="AG344" s="370"/>
      <c r="AH344" s="393"/>
      <c r="AI344" s="347"/>
      <c r="AJ344" s="347"/>
      <c r="AK344" s="347"/>
      <c r="AL344" s="347"/>
      <c r="AM344" s="347"/>
      <c r="AN344" s="347"/>
      <c r="AO344" s="347"/>
      <c r="AP344" s="347"/>
    </row>
    <row r="345">
      <c r="A345" s="390"/>
      <c r="B345" s="388" t="s">
        <v>4595</v>
      </c>
      <c r="C345" s="338" t="s">
        <v>4596</v>
      </c>
      <c r="D345" s="271">
        <v>1.0</v>
      </c>
      <c r="E345" s="271" t="s">
        <v>4070</v>
      </c>
      <c r="F345" s="402"/>
      <c r="G345" s="402"/>
      <c r="H345" s="347"/>
      <c r="I345" s="347"/>
      <c r="J345" s="271"/>
      <c r="K345" s="347"/>
      <c r="L345" s="347"/>
      <c r="M345" s="271"/>
      <c r="N345" s="271"/>
      <c r="O345" s="388">
        <v>0.0</v>
      </c>
      <c r="P345" s="370"/>
      <c r="Q345" s="395" t="s">
        <v>3070</v>
      </c>
      <c r="R345" s="392"/>
      <c r="S345" s="402"/>
      <c r="T345" s="388" t="s">
        <v>4597</v>
      </c>
      <c r="U345" s="347"/>
      <c r="V345" s="393"/>
      <c r="W345" s="285" t="s">
        <v>4073</v>
      </c>
      <c r="X345" s="388">
        <v>150.0</v>
      </c>
      <c r="Y345" s="394">
        <v>150.0</v>
      </c>
      <c r="Z345" s="346" t="s">
        <v>4598</v>
      </c>
      <c r="AA345" s="370"/>
      <c r="AB345" s="347"/>
      <c r="AC345" s="347"/>
      <c r="AD345" s="351"/>
      <c r="AE345" s="347"/>
      <c r="AF345" s="347"/>
      <c r="AG345" s="351"/>
      <c r="AH345" s="393"/>
      <c r="AI345" s="347"/>
      <c r="AJ345" s="347"/>
      <c r="AK345" s="347"/>
      <c r="AL345" s="347"/>
      <c r="AM345" s="347"/>
      <c r="AN345" s="347"/>
      <c r="AO345" s="347"/>
      <c r="AP345" s="347"/>
    </row>
    <row r="346">
      <c r="A346" s="390"/>
      <c r="B346" s="397" t="s">
        <v>4599</v>
      </c>
      <c r="C346" s="338" t="s">
        <v>4600</v>
      </c>
      <c r="D346" s="271">
        <v>1.0</v>
      </c>
      <c r="E346" s="271" t="s">
        <v>4070</v>
      </c>
      <c r="F346" s="402"/>
      <c r="G346" s="402"/>
      <c r="H346" s="347"/>
      <c r="I346" s="347"/>
      <c r="J346" s="271"/>
      <c r="K346" s="347"/>
      <c r="L346" s="347"/>
      <c r="M346" s="271"/>
      <c r="N346" s="271"/>
      <c r="O346" s="369">
        <v>0.0</v>
      </c>
      <c r="P346" s="370"/>
      <c r="Q346" s="407" t="s">
        <v>4601</v>
      </c>
      <c r="R346" s="406"/>
      <c r="S346" s="402"/>
      <c r="T346" s="388" t="s">
        <v>4602</v>
      </c>
      <c r="U346" s="347"/>
      <c r="V346" s="393"/>
      <c r="W346" s="285" t="s">
        <v>4073</v>
      </c>
      <c r="X346" s="388">
        <v>660.0</v>
      </c>
      <c r="Y346" s="394">
        <v>660.0</v>
      </c>
      <c r="Z346" s="346">
        <v>0.0</v>
      </c>
      <c r="AA346" s="370"/>
      <c r="AB346" s="347"/>
      <c r="AC346" s="347"/>
      <c r="AD346" s="351"/>
      <c r="AE346" s="347"/>
      <c r="AF346" s="347"/>
      <c r="AG346" s="351"/>
      <c r="AH346" s="393"/>
      <c r="AI346" s="347"/>
      <c r="AJ346" s="347"/>
      <c r="AK346" s="347"/>
      <c r="AL346" s="347"/>
      <c r="AM346" s="347"/>
      <c r="AN346" s="347"/>
      <c r="AO346" s="347"/>
      <c r="AP346" s="347"/>
    </row>
    <row r="347">
      <c r="A347" s="414"/>
      <c r="B347" s="415" t="s">
        <v>4603</v>
      </c>
      <c r="C347" s="416" t="s">
        <v>4604</v>
      </c>
      <c r="D347" s="14">
        <v>1.0</v>
      </c>
      <c r="E347" s="14" t="s">
        <v>4070</v>
      </c>
      <c r="F347" s="402"/>
      <c r="G347" s="402"/>
      <c r="H347" s="402"/>
      <c r="I347" s="402"/>
      <c r="J347" s="14"/>
      <c r="K347" s="402"/>
      <c r="L347" s="402"/>
      <c r="M347" s="14"/>
      <c r="N347" s="14"/>
      <c r="O347" s="369">
        <v>1.0</v>
      </c>
      <c r="P347" s="370"/>
      <c r="Q347" s="407" t="s">
        <v>4601</v>
      </c>
      <c r="R347" s="406"/>
      <c r="S347" s="402"/>
      <c r="T347" s="369" t="s">
        <v>4548</v>
      </c>
      <c r="U347" s="402"/>
      <c r="V347" s="393"/>
      <c r="W347" s="285" t="s">
        <v>4073</v>
      </c>
      <c r="X347" s="402"/>
      <c r="Y347" s="414"/>
      <c r="Z347" s="367"/>
      <c r="AA347" s="351"/>
      <c r="AB347" s="402"/>
      <c r="AC347" s="402"/>
      <c r="AD347" s="351"/>
      <c r="AE347" s="402"/>
      <c r="AF347" s="402"/>
      <c r="AG347" s="351"/>
      <c r="AH347" s="393"/>
      <c r="AI347" s="402"/>
      <c r="AJ347" s="402"/>
      <c r="AK347" s="402"/>
      <c r="AL347" s="402"/>
      <c r="AM347" s="402"/>
      <c r="AN347" s="402"/>
      <c r="AO347" s="402"/>
      <c r="AP347" s="402"/>
    </row>
    <row r="348">
      <c r="A348" s="390"/>
      <c r="B348" s="384" t="s">
        <v>4605</v>
      </c>
      <c r="C348" s="338" t="s">
        <v>4606</v>
      </c>
      <c r="D348" s="271">
        <v>1.0</v>
      </c>
      <c r="E348" s="271" t="s">
        <v>4070</v>
      </c>
      <c r="F348" s="402"/>
      <c r="G348" s="402"/>
      <c r="H348" s="347"/>
      <c r="I348" s="347"/>
      <c r="J348" s="271"/>
      <c r="K348" s="347"/>
      <c r="L348" s="347"/>
      <c r="M348" s="271"/>
      <c r="N348" s="271"/>
      <c r="O348" s="369">
        <v>1.0</v>
      </c>
      <c r="P348" s="370"/>
      <c r="Q348" s="395" t="s">
        <v>3070</v>
      </c>
      <c r="R348" s="392"/>
      <c r="S348" s="402"/>
      <c r="T348" s="347"/>
      <c r="U348" s="347"/>
      <c r="V348" s="393"/>
      <c r="W348" s="285" t="s">
        <v>4073</v>
      </c>
      <c r="X348" s="388">
        <v>100.0</v>
      </c>
      <c r="Y348" s="394">
        <v>100.0</v>
      </c>
      <c r="Z348" s="346" t="s">
        <v>4575</v>
      </c>
      <c r="AA348" s="370"/>
      <c r="AB348" s="347"/>
      <c r="AC348" s="347"/>
      <c r="AD348" s="351"/>
      <c r="AE348" s="347"/>
      <c r="AF348" s="347"/>
      <c r="AG348" s="351"/>
      <c r="AH348" s="393"/>
      <c r="AI348" s="347"/>
      <c r="AJ348" s="347"/>
      <c r="AK348" s="347"/>
      <c r="AL348" s="347"/>
      <c r="AM348" s="347"/>
      <c r="AN348" s="347"/>
      <c r="AO348" s="347"/>
      <c r="AP348" s="347"/>
    </row>
    <row r="349">
      <c r="A349" s="390"/>
      <c r="B349" s="384" t="s">
        <v>4607</v>
      </c>
      <c r="C349" s="338" t="s">
        <v>4608</v>
      </c>
      <c r="D349" s="271">
        <v>1.0</v>
      </c>
      <c r="E349" s="271" t="s">
        <v>4070</v>
      </c>
      <c r="F349" s="402"/>
      <c r="G349" s="402"/>
      <c r="H349" s="347"/>
      <c r="I349" s="347"/>
      <c r="J349" s="271"/>
      <c r="K349" s="347"/>
      <c r="L349" s="347"/>
      <c r="M349" s="271"/>
      <c r="N349" s="271"/>
      <c r="O349" s="388">
        <v>0.0</v>
      </c>
      <c r="P349" s="370"/>
      <c r="Q349" s="407" t="s">
        <v>4544</v>
      </c>
      <c r="R349" s="406"/>
      <c r="S349" s="402"/>
      <c r="T349" s="388" t="s">
        <v>4609</v>
      </c>
      <c r="U349" s="347"/>
      <c r="V349" s="393"/>
      <c r="W349" s="285" t="s">
        <v>4073</v>
      </c>
      <c r="X349" s="402"/>
      <c r="Y349" s="414"/>
      <c r="Z349" s="367"/>
      <c r="AA349" s="351"/>
      <c r="AB349" s="347"/>
      <c r="AC349" s="347"/>
      <c r="AD349" s="351"/>
      <c r="AE349" s="347"/>
      <c r="AF349" s="347"/>
      <c r="AG349" s="351"/>
      <c r="AH349" s="393"/>
      <c r="AI349" s="347"/>
      <c r="AJ349" s="347"/>
      <c r="AK349" s="347"/>
      <c r="AL349" s="347"/>
      <c r="AM349" s="347"/>
      <c r="AN349" s="347"/>
      <c r="AO349" s="347"/>
      <c r="AP349" s="347"/>
    </row>
    <row r="350">
      <c r="A350" s="390"/>
      <c r="B350" s="384" t="s">
        <v>4610</v>
      </c>
      <c r="C350" s="338" t="s">
        <v>4611</v>
      </c>
      <c r="D350" s="271">
        <v>1.0</v>
      </c>
      <c r="E350" s="271" t="s">
        <v>4070</v>
      </c>
      <c r="F350" s="402"/>
      <c r="G350" s="402"/>
      <c r="H350" s="347"/>
      <c r="I350" s="347"/>
      <c r="J350" s="271"/>
      <c r="K350" s="347"/>
      <c r="L350" s="347"/>
      <c r="M350" s="271"/>
      <c r="N350" s="271"/>
      <c r="O350" s="388">
        <v>0.0</v>
      </c>
      <c r="P350" s="370"/>
      <c r="Q350" s="395" t="s">
        <v>3070</v>
      </c>
      <c r="R350" s="392"/>
      <c r="S350" s="402"/>
      <c r="T350" s="388" t="s">
        <v>4612</v>
      </c>
      <c r="U350" s="347"/>
      <c r="V350" s="393"/>
      <c r="W350" s="285" t="s">
        <v>4073</v>
      </c>
      <c r="X350" s="388">
        <v>100.0</v>
      </c>
      <c r="Y350" s="394">
        <v>100.0</v>
      </c>
      <c r="Z350" s="346" t="s">
        <v>4112</v>
      </c>
      <c r="AA350" s="370"/>
      <c r="AB350" s="347"/>
      <c r="AC350" s="347"/>
      <c r="AD350" s="351"/>
      <c r="AE350" s="347"/>
      <c r="AF350" s="347"/>
      <c r="AG350" s="351"/>
      <c r="AH350" s="393"/>
      <c r="AI350" s="347"/>
      <c r="AJ350" s="347"/>
      <c r="AK350" s="347"/>
      <c r="AL350" s="347"/>
      <c r="AM350" s="347"/>
      <c r="AN350" s="347"/>
      <c r="AO350" s="347"/>
      <c r="AP350" s="347"/>
    </row>
    <row r="351">
      <c r="A351" s="390"/>
      <c r="B351" s="384" t="s">
        <v>4613</v>
      </c>
      <c r="C351" s="338" t="s">
        <v>4614</v>
      </c>
      <c r="D351" s="271">
        <v>1.0</v>
      </c>
      <c r="E351" s="271" t="s">
        <v>4070</v>
      </c>
      <c r="F351" s="402"/>
      <c r="G351" s="402"/>
      <c r="H351" s="347"/>
      <c r="I351" s="347"/>
      <c r="J351" s="271"/>
      <c r="K351" s="347"/>
      <c r="L351" s="347"/>
      <c r="M351" s="271"/>
      <c r="N351" s="271"/>
      <c r="O351" s="388">
        <v>0.0</v>
      </c>
      <c r="P351" s="370"/>
      <c r="Q351" s="407">
        <v>3.0</v>
      </c>
      <c r="R351" s="407" t="s">
        <v>4615</v>
      </c>
      <c r="S351" s="402"/>
      <c r="T351" s="347"/>
      <c r="U351" s="347"/>
      <c r="V351" s="393"/>
      <c r="W351" s="285" t="s">
        <v>4073</v>
      </c>
      <c r="X351" s="369" t="s">
        <v>3226</v>
      </c>
      <c r="Y351" s="396" t="s">
        <v>3226</v>
      </c>
      <c r="Z351" s="346" t="s">
        <v>4616</v>
      </c>
      <c r="AA351" s="370"/>
      <c r="AB351" s="388" t="s">
        <v>4103</v>
      </c>
      <c r="AC351" s="347"/>
      <c r="AD351" s="351"/>
      <c r="AE351" s="347"/>
      <c r="AF351" s="347"/>
      <c r="AG351" s="370"/>
      <c r="AH351" s="393"/>
      <c r="AI351" s="347"/>
      <c r="AJ351" s="347"/>
      <c r="AK351" s="347"/>
      <c r="AL351" s="347"/>
      <c r="AM351" s="347"/>
      <c r="AN351" s="347"/>
      <c r="AO351" s="347"/>
      <c r="AP351" s="347"/>
    </row>
    <row r="352">
      <c r="A352" s="390"/>
      <c r="B352" s="384" t="s">
        <v>4617</v>
      </c>
      <c r="C352" s="338" t="s">
        <v>4618</v>
      </c>
      <c r="D352" s="271">
        <v>1.0</v>
      </c>
      <c r="E352" s="271" t="s">
        <v>4070</v>
      </c>
      <c r="F352" s="402"/>
      <c r="G352" s="402"/>
      <c r="H352" s="347"/>
      <c r="I352" s="347"/>
      <c r="J352" s="271"/>
      <c r="K352" s="347"/>
      <c r="L352" s="347"/>
      <c r="M352" s="271"/>
      <c r="N352" s="271"/>
      <c r="O352" s="369">
        <v>0.0</v>
      </c>
      <c r="P352" s="370"/>
      <c r="Q352" s="395" t="s">
        <v>3259</v>
      </c>
      <c r="R352" s="392"/>
      <c r="S352" s="402"/>
      <c r="T352" s="347"/>
      <c r="U352" s="347"/>
      <c r="V352" s="393"/>
      <c r="W352" s="285" t="s">
        <v>4073</v>
      </c>
      <c r="X352" s="369" t="s">
        <v>3226</v>
      </c>
      <c r="Y352" s="396" t="s">
        <v>3226</v>
      </c>
      <c r="Z352" s="346" t="s">
        <v>4475</v>
      </c>
      <c r="AA352" s="370"/>
      <c r="AB352" s="388" t="s">
        <v>4103</v>
      </c>
      <c r="AC352" s="347"/>
      <c r="AD352" s="351"/>
      <c r="AE352" s="347"/>
      <c r="AF352" s="347"/>
      <c r="AG352" s="370"/>
      <c r="AH352" s="393"/>
      <c r="AI352" s="347"/>
      <c r="AJ352" s="347"/>
      <c r="AK352" s="347"/>
      <c r="AL352" s="347"/>
      <c r="AM352" s="347"/>
      <c r="AN352" s="347"/>
      <c r="AO352" s="347"/>
      <c r="AP352" s="347"/>
    </row>
    <row r="353">
      <c r="A353" s="390"/>
      <c r="B353" s="384" t="s">
        <v>4619</v>
      </c>
      <c r="C353" s="338" t="s">
        <v>4620</v>
      </c>
      <c r="D353" s="271">
        <v>1.0</v>
      </c>
      <c r="E353" s="271" t="s">
        <v>4070</v>
      </c>
      <c r="F353" s="402"/>
      <c r="G353" s="402"/>
      <c r="H353" s="347"/>
      <c r="I353" s="347"/>
      <c r="J353" s="271"/>
      <c r="K353" s="347"/>
      <c r="L353" s="347"/>
      <c r="M353" s="271"/>
      <c r="N353" s="271"/>
      <c r="O353" s="388">
        <v>0.0</v>
      </c>
      <c r="P353" s="370"/>
      <c r="Q353" s="407">
        <v>1.0</v>
      </c>
      <c r="R353" s="406"/>
      <c r="S353" s="402"/>
      <c r="T353" s="347"/>
      <c r="U353" s="347"/>
      <c r="V353" s="393"/>
      <c r="W353" s="285" t="s">
        <v>4073</v>
      </c>
      <c r="X353" s="369">
        <v>150.0</v>
      </c>
      <c r="Y353" s="396">
        <v>150.0</v>
      </c>
      <c r="Z353" s="346" t="s">
        <v>4621</v>
      </c>
      <c r="AA353" s="369" t="s">
        <v>4622</v>
      </c>
      <c r="AB353" s="388">
        <v>5.0</v>
      </c>
      <c r="AC353" s="347"/>
      <c r="AD353" s="351"/>
      <c r="AE353" s="347"/>
      <c r="AF353" s="347"/>
      <c r="AG353" s="370"/>
      <c r="AH353" s="393"/>
      <c r="AI353" s="347"/>
      <c r="AJ353" s="347"/>
      <c r="AK353" s="347"/>
      <c r="AL353" s="347"/>
      <c r="AM353" s="347"/>
      <c r="AN353" s="347"/>
      <c r="AO353" s="347"/>
      <c r="AP353" s="347"/>
    </row>
    <row r="354">
      <c r="A354" s="390"/>
      <c r="B354" s="384" t="s">
        <v>4623</v>
      </c>
      <c r="C354" s="338" t="s">
        <v>4624</v>
      </c>
      <c r="D354" s="271">
        <v>1.0</v>
      </c>
      <c r="E354" s="271" t="s">
        <v>4070</v>
      </c>
      <c r="F354" s="402"/>
      <c r="G354" s="402"/>
      <c r="H354" s="347"/>
      <c r="I354" s="347"/>
      <c r="J354" s="271"/>
      <c r="K354" s="347"/>
      <c r="L354" s="347"/>
      <c r="M354" s="271"/>
      <c r="N354" s="271"/>
      <c r="O354" s="388">
        <v>0.0</v>
      </c>
      <c r="P354" s="370"/>
      <c r="Q354" s="407" t="s">
        <v>3795</v>
      </c>
      <c r="R354" s="406"/>
      <c r="S354" s="402"/>
      <c r="T354" s="388" t="s">
        <v>4625</v>
      </c>
      <c r="U354" s="347"/>
      <c r="V354" s="393"/>
      <c r="W354" s="285" t="s">
        <v>4073</v>
      </c>
      <c r="X354" s="388">
        <v>100.0</v>
      </c>
      <c r="Y354" s="394">
        <v>100.0</v>
      </c>
      <c r="Z354" s="346" t="s">
        <v>4094</v>
      </c>
      <c r="AA354" s="370"/>
      <c r="AB354" s="347"/>
      <c r="AC354" s="347"/>
      <c r="AD354" s="351"/>
      <c r="AE354" s="347"/>
      <c r="AF354" s="347"/>
      <c r="AG354" s="351"/>
      <c r="AH354" s="393"/>
      <c r="AI354" s="347"/>
      <c r="AJ354" s="347"/>
      <c r="AK354" s="347"/>
      <c r="AL354" s="347"/>
      <c r="AM354" s="347"/>
      <c r="AN354" s="347"/>
      <c r="AO354" s="347"/>
      <c r="AP354" s="347"/>
    </row>
    <row r="355">
      <c r="A355" s="390"/>
      <c r="B355" s="384" t="s">
        <v>4626</v>
      </c>
      <c r="C355" s="365" t="s">
        <v>4627</v>
      </c>
      <c r="D355" s="271">
        <v>1.0</v>
      </c>
      <c r="E355" s="271" t="s">
        <v>4070</v>
      </c>
      <c r="F355" s="402"/>
      <c r="G355" s="402"/>
      <c r="H355" s="347"/>
      <c r="I355" s="347"/>
      <c r="J355" s="271"/>
      <c r="K355" s="347"/>
      <c r="L355" s="347"/>
      <c r="M355" s="271"/>
      <c r="N355" s="271"/>
      <c r="O355" s="388">
        <v>0.0</v>
      </c>
      <c r="P355" s="370"/>
      <c r="Q355" s="395" t="s">
        <v>3795</v>
      </c>
      <c r="R355" s="406"/>
      <c r="S355" s="402"/>
      <c r="T355" s="347"/>
      <c r="U355" s="347"/>
      <c r="V355" s="393"/>
      <c r="W355" s="285" t="s">
        <v>4073</v>
      </c>
      <c r="X355" s="369" t="s">
        <v>4235</v>
      </c>
      <c r="Y355" s="396" t="s">
        <v>4235</v>
      </c>
      <c r="Z355" s="346" t="s">
        <v>4628</v>
      </c>
      <c r="AA355" s="370"/>
      <c r="AB355" s="388" t="s">
        <v>4103</v>
      </c>
      <c r="AC355" s="347"/>
      <c r="AD355" s="351"/>
      <c r="AE355" s="347"/>
      <c r="AF355" s="347"/>
      <c r="AG355" s="370"/>
      <c r="AH355" s="393"/>
      <c r="AI355" s="347"/>
      <c r="AJ355" s="347"/>
      <c r="AK355" s="347"/>
      <c r="AL355" s="347"/>
      <c r="AM355" s="347"/>
      <c r="AN355" s="347"/>
      <c r="AO355" s="347"/>
      <c r="AP355" s="347"/>
    </row>
    <row r="356">
      <c r="A356" s="414"/>
      <c r="B356" s="415" t="s">
        <v>4629</v>
      </c>
      <c r="C356" s="369"/>
      <c r="D356" s="14">
        <v>1.0</v>
      </c>
      <c r="E356" s="14" t="s">
        <v>4070</v>
      </c>
      <c r="F356" s="402"/>
      <c r="G356" s="402"/>
      <c r="H356" s="402"/>
      <c r="I356" s="402"/>
      <c r="J356" s="14"/>
      <c r="K356" s="402"/>
      <c r="L356" s="402"/>
      <c r="M356" s="14"/>
      <c r="N356" s="14"/>
      <c r="O356" s="369" t="s">
        <v>2226</v>
      </c>
      <c r="P356" s="370"/>
      <c r="Q356" s="402"/>
      <c r="R356" s="417"/>
      <c r="S356" s="402"/>
      <c r="T356" s="369" t="s">
        <v>4630</v>
      </c>
      <c r="U356" s="402"/>
      <c r="V356" s="393"/>
      <c r="W356" s="285" t="s">
        <v>4073</v>
      </c>
      <c r="X356" s="402"/>
      <c r="Y356" s="414"/>
      <c r="Z356" s="367"/>
      <c r="AA356" s="351"/>
      <c r="AB356" s="402"/>
      <c r="AC356" s="402"/>
      <c r="AD356" s="351"/>
      <c r="AE356" s="402"/>
      <c r="AF356" s="402"/>
      <c r="AG356" s="351"/>
      <c r="AH356" s="393"/>
      <c r="AI356" s="402"/>
      <c r="AJ356" s="402"/>
      <c r="AK356" s="402"/>
      <c r="AL356" s="402"/>
      <c r="AM356" s="402"/>
      <c r="AN356" s="402"/>
      <c r="AO356" s="402"/>
      <c r="AP356" s="402"/>
    </row>
    <row r="357">
      <c r="A357" s="392"/>
      <c r="B357" s="423"/>
      <c r="C357" s="424"/>
      <c r="D357" s="425"/>
      <c r="E357" s="425"/>
      <c r="F357" s="406"/>
      <c r="G357" s="406"/>
      <c r="H357" s="406"/>
      <c r="I357" s="406"/>
      <c r="J357" s="425"/>
      <c r="K357" s="406"/>
      <c r="L357" s="406"/>
      <c r="M357" s="425"/>
      <c r="N357" s="425"/>
      <c r="O357" s="406"/>
      <c r="P357" s="351"/>
      <c r="Q357" s="406"/>
      <c r="R357" s="417"/>
      <c r="S357" s="406"/>
      <c r="T357" s="406"/>
      <c r="U357" s="406"/>
      <c r="V357" s="393"/>
      <c r="W357" s="393"/>
      <c r="X357" s="406"/>
      <c r="Y357" s="392"/>
      <c r="Z357" s="367"/>
      <c r="AA357" s="351"/>
      <c r="AB357" s="406"/>
      <c r="AC357" s="406"/>
      <c r="AD357" s="351"/>
      <c r="AE357" s="406"/>
      <c r="AF357" s="406"/>
      <c r="AG357" s="351"/>
      <c r="AH357" s="393"/>
      <c r="AI357" s="406"/>
      <c r="AJ357" s="406"/>
      <c r="AK357" s="406"/>
      <c r="AL357" s="406"/>
      <c r="AM357" s="406"/>
      <c r="AN357" s="406"/>
      <c r="AO357" s="406"/>
      <c r="AP357" s="406"/>
    </row>
    <row r="358">
      <c r="A358" s="392"/>
      <c r="B358" s="406"/>
      <c r="C358" s="424"/>
      <c r="D358" s="425"/>
      <c r="E358" s="425"/>
      <c r="F358" s="406"/>
      <c r="G358" s="406"/>
      <c r="H358" s="406"/>
      <c r="I358" s="406"/>
      <c r="J358" s="425"/>
      <c r="K358" s="406"/>
      <c r="L358" s="406"/>
      <c r="M358" s="425"/>
      <c r="N358" s="425"/>
      <c r="O358" s="406"/>
      <c r="P358" s="351"/>
      <c r="Q358" s="406"/>
      <c r="R358" s="417"/>
      <c r="S358" s="406"/>
      <c r="T358" s="406"/>
      <c r="U358" s="406"/>
      <c r="V358" s="393"/>
      <c r="W358" s="393"/>
      <c r="X358" s="406"/>
      <c r="Y358" s="392"/>
      <c r="Z358" s="367"/>
      <c r="AA358" s="351"/>
      <c r="AB358" s="406"/>
      <c r="AC358" s="406"/>
      <c r="AD358" s="351"/>
      <c r="AE358" s="406"/>
      <c r="AF358" s="406"/>
      <c r="AG358" s="351"/>
      <c r="AH358" s="393"/>
      <c r="AI358" s="406"/>
      <c r="AJ358" s="406"/>
      <c r="AK358" s="406"/>
      <c r="AL358" s="406"/>
      <c r="AM358" s="406"/>
      <c r="AN358" s="406"/>
      <c r="AO358" s="406"/>
      <c r="AP358" s="406"/>
    </row>
    <row r="359">
      <c r="A359" s="392"/>
      <c r="B359" s="406"/>
      <c r="C359" s="424"/>
      <c r="D359" s="425"/>
      <c r="E359" s="425"/>
      <c r="F359" s="406"/>
      <c r="G359" s="406"/>
      <c r="H359" s="406"/>
      <c r="I359" s="406"/>
      <c r="J359" s="425"/>
      <c r="K359" s="406"/>
      <c r="L359" s="406"/>
      <c r="M359" s="425"/>
      <c r="N359" s="425"/>
      <c r="O359" s="406"/>
      <c r="P359" s="351"/>
      <c r="Q359" s="406"/>
      <c r="R359" s="417"/>
      <c r="S359" s="406"/>
      <c r="T359" s="406"/>
      <c r="U359" s="406"/>
      <c r="V359" s="393"/>
      <c r="W359" s="393"/>
      <c r="X359" s="406"/>
      <c r="Y359" s="392"/>
      <c r="Z359" s="367"/>
      <c r="AA359" s="351"/>
      <c r="AB359" s="406"/>
      <c r="AC359" s="406"/>
      <c r="AD359" s="351"/>
      <c r="AE359" s="406"/>
      <c r="AF359" s="406"/>
      <c r="AG359" s="351"/>
      <c r="AH359" s="393"/>
      <c r="AI359" s="406"/>
      <c r="AJ359" s="406"/>
      <c r="AK359" s="406"/>
      <c r="AL359" s="406"/>
      <c r="AM359" s="406"/>
      <c r="AN359" s="406"/>
      <c r="AO359" s="406"/>
      <c r="AP359" s="406"/>
    </row>
    <row r="360" ht="15.75" customHeight="1">
      <c r="A360" s="322"/>
      <c r="B360" s="1"/>
      <c r="C360" s="283"/>
      <c r="D360" s="327"/>
      <c r="E360" s="327"/>
      <c r="F360" s="1"/>
      <c r="G360" s="1"/>
      <c r="H360" s="1"/>
      <c r="I360" s="1"/>
      <c r="J360" s="327"/>
      <c r="K360" s="1"/>
      <c r="L360" s="1"/>
      <c r="M360" s="327"/>
      <c r="N360" s="327"/>
      <c r="O360" s="328"/>
      <c r="P360" s="299"/>
      <c r="Q360" s="1"/>
      <c r="R360" s="275"/>
      <c r="S360" s="329"/>
      <c r="T360" s="1"/>
      <c r="U360" s="1"/>
      <c r="V360" s="306"/>
      <c r="W360" s="306"/>
      <c r="X360" s="328"/>
      <c r="Y360" s="330"/>
      <c r="Z360" s="272"/>
      <c r="AA360" s="299"/>
      <c r="AB360" s="1"/>
      <c r="AC360" s="58"/>
      <c r="AD360" s="220"/>
      <c r="AE360" s="1"/>
      <c r="AF360" s="1"/>
      <c r="AG360" s="304"/>
      <c r="AH360" s="306"/>
      <c r="AI360" s="1"/>
      <c r="AJ360" s="1"/>
      <c r="AK360" s="1"/>
      <c r="AL360" s="1"/>
      <c r="AM360" s="328"/>
      <c r="AN360" s="1"/>
      <c r="AO360" s="1"/>
      <c r="AP360" s="1"/>
    </row>
    <row r="361" ht="15.75" customHeight="1">
      <c r="A361" s="426"/>
      <c r="B361" s="427"/>
      <c r="C361" s="283"/>
      <c r="D361" s="327"/>
      <c r="E361" s="428"/>
      <c r="F361" s="429"/>
      <c r="G361" s="429"/>
      <c r="H361" s="429"/>
      <c r="I361" s="429"/>
      <c r="J361" s="428"/>
      <c r="K361" s="429"/>
      <c r="L361" s="429"/>
      <c r="M361" s="428"/>
      <c r="N361" s="428"/>
      <c r="O361" s="430"/>
      <c r="P361" s="299"/>
      <c r="Q361" s="429"/>
      <c r="R361" s="275"/>
      <c r="S361" s="431"/>
      <c r="T361" s="429"/>
      <c r="U361" s="429"/>
      <c r="V361" s="306"/>
      <c r="W361" s="393"/>
      <c r="X361" s="430"/>
      <c r="Y361" s="432"/>
      <c r="Z361" s="272"/>
      <c r="AA361" s="299"/>
      <c r="AB361" s="433"/>
      <c r="AC361" s="434"/>
      <c r="AD361" s="220"/>
      <c r="AE361" s="429"/>
      <c r="AF361" s="429"/>
      <c r="AG361" s="304"/>
      <c r="AH361" s="306"/>
      <c r="AI361" s="429"/>
      <c r="AJ361" s="429"/>
      <c r="AK361" s="429"/>
      <c r="AL361" s="429"/>
      <c r="AM361" s="430"/>
      <c r="AN361" s="429"/>
      <c r="AO361" s="429"/>
      <c r="AP361" s="429"/>
    </row>
    <row r="362" ht="15.75" customHeight="1">
      <c r="A362" s="426"/>
      <c r="B362" s="435" t="s">
        <v>4631</v>
      </c>
      <c r="C362" s="292" t="s">
        <v>4632</v>
      </c>
      <c r="D362" s="271">
        <v>1.0</v>
      </c>
      <c r="E362" s="428" t="s">
        <v>4633</v>
      </c>
      <c r="F362" s="435">
        <v>4900.0</v>
      </c>
      <c r="G362" s="429"/>
      <c r="H362" s="429"/>
      <c r="I362" s="429"/>
      <c r="J362" s="428"/>
      <c r="K362" s="429"/>
      <c r="L362" s="429"/>
      <c r="M362" s="428"/>
      <c r="N362" s="428"/>
      <c r="O362" s="356">
        <v>0.0</v>
      </c>
      <c r="P362" s="274"/>
      <c r="Q362" s="2" t="s">
        <v>3622</v>
      </c>
      <c r="R362" s="2" t="s">
        <v>4634</v>
      </c>
      <c r="S362" s="436">
        <v>44007.0</v>
      </c>
      <c r="T362" s="429"/>
      <c r="U362" s="429"/>
      <c r="V362" s="285"/>
      <c r="W362" s="285"/>
      <c r="X362" s="356" t="s">
        <v>4635</v>
      </c>
      <c r="Y362" s="366" t="s">
        <v>4635</v>
      </c>
      <c r="Z362" s="280" t="s">
        <v>4636</v>
      </c>
      <c r="AA362" s="274"/>
      <c r="AB362" s="14" t="s">
        <v>4103</v>
      </c>
      <c r="AC362" s="434"/>
      <c r="AD362" s="220"/>
      <c r="AE362" s="429"/>
      <c r="AF362" s="429"/>
      <c r="AG362" s="284"/>
      <c r="AH362" s="306"/>
      <c r="AI362" s="429"/>
      <c r="AJ362" s="429"/>
      <c r="AK362" s="429"/>
      <c r="AL362" s="429"/>
      <c r="AM362" s="430"/>
      <c r="AN362" s="429"/>
      <c r="AO362" s="429"/>
      <c r="AP362" s="429"/>
    </row>
    <row r="363" ht="15.75" customHeight="1">
      <c r="A363" s="426"/>
      <c r="B363" s="437" t="s">
        <v>4637</v>
      </c>
      <c r="C363" s="338" t="s">
        <v>4638</v>
      </c>
      <c r="D363" s="271">
        <v>1.0</v>
      </c>
      <c r="E363" s="428" t="s">
        <v>4633</v>
      </c>
      <c r="F363" s="435"/>
      <c r="G363" s="435" t="s">
        <v>4639</v>
      </c>
      <c r="H363" s="429"/>
      <c r="I363" s="429"/>
      <c r="J363" s="428"/>
      <c r="K363" s="429"/>
      <c r="L363" s="429"/>
      <c r="M363" s="428"/>
      <c r="N363" s="428"/>
      <c r="O363" s="438">
        <v>0.0</v>
      </c>
      <c r="P363" s="351"/>
      <c r="Q363" s="2" t="s">
        <v>3622</v>
      </c>
      <c r="R363" s="2" t="s">
        <v>4640</v>
      </c>
      <c r="S363" s="439">
        <v>43952.0</v>
      </c>
      <c r="T363" s="440"/>
      <c r="U363" s="440"/>
      <c r="V363" s="316"/>
      <c r="W363" s="285" t="s">
        <v>4073</v>
      </c>
      <c r="X363" s="357" t="s">
        <v>4235</v>
      </c>
      <c r="Y363" s="358" t="s">
        <v>4235</v>
      </c>
      <c r="Z363" s="280" t="s">
        <v>4641</v>
      </c>
      <c r="AA363" s="354"/>
      <c r="AB363" s="441" t="s">
        <v>4103</v>
      </c>
      <c r="AC363" s="434"/>
      <c r="AD363" s="220"/>
      <c r="AE363" s="429"/>
      <c r="AF363" s="429"/>
      <c r="AG363" s="284"/>
      <c r="AH363" s="306"/>
      <c r="AI363" s="429"/>
      <c r="AJ363" s="429"/>
      <c r="AK363" s="429"/>
      <c r="AL363" s="429"/>
      <c r="AM363" s="430"/>
      <c r="AN363" s="429"/>
      <c r="AO363" s="429"/>
      <c r="AP363" s="429"/>
    </row>
    <row r="364" ht="15.75" customHeight="1">
      <c r="A364" s="426"/>
      <c r="B364" s="437" t="s">
        <v>4642</v>
      </c>
      <c r="C364" s="338" t="s">
        <v>4643</v>
      </c>
      <c r="D364" s="271">
        <v>1.0</v>
      </c>
      <c r="E364" s="428" t="s">
        <v>4633</v>
      </c>
      <c r="F364" s="14" t="s">
        <v>4644</v>
      </c>
      <c r="G364" s="435" t="s">
        <v>4639</v>
      </c>
      <c r="H364" s="429"/>
      <c r="I364" s="429"/>
      <c r="J364" s="428"/>
      <c r="K364" s="429"/>
      <c r="L364" s="429"/>
      <c r="M364" s="428"/>
      <c r="N364" s="428"/>
      <c r="O364" s="402"/>
      <c r="P364" s="351"/>
      <c r="Q364" s="2" t="s">
        <v>3622</v>
      </c>
      <c r="R364" s="2" t="s">
        <v>4645</v>
      </c>
      <c r="S364" s="442">
        <v>44005.0</v>
      </c>
      <c r="T364" s="440"/>
      <c r="U364" s="440"/>
      <c r="V364" s="306"/>
      <c r="W364" s="285" t="s">
        <v>4073</v>
      </c>
      <c r="X364" s="357" t="s">
        <v>4646</v>
      </c>
      <c r="Y364" s="358" t="s">
        <v>4646</v>
      </c>
      <c r="Z364" s="280" t="s">
        <v>4647</v>
      </c>
      <c r="AA364" s="354"/>
      <c r="AB364" s="441" t="s">
        <v>4103</v>
      </c>
      <c r="AC364" s="434"/>
      <c r="AD364" s="220"/>
      <c r="AE364" s="429"/>
      <c r="AF364" s="429"/>
      <c r="AG364" s="284"/>
      <c r="AH364" s="306"/>
      <c r="AI364" s="429"/>
      <c r="AJ364" s="429"/>
      <c r="AK364" s="429"/>
      <c r="AL364" s="429"/>
      <c r="AM364" s="430"/>
      <c r="AN364" s="429"/>
      <c r="AO364" s="429"/>
      <c r="AP364" s="429"/>
    </row>
    <row r="365" ht="15.75" customHeight="1">
      <c r="A365" s="426"/>
      <c r="B365" s="437" t="s">
        <v>4648</v>
      </c>
      <c r="C365" s="338" t="s">
        <v>4649</v>
      </c>
      <c r="D365" s="271">
        <v>1.0</v>
      </c>
      <c r="E365" s="428" t="s">
        <v>4633</v>
      </c>
      <c r="F365" s="429"/>
      <c r="G365" s="435" t="s">
        <v>4119</v>
      </c>
      <c r="H365" s="429"/>
      <c r="I365" s="429"/>
      <c r="J365" s="428"/>
      <c r="K365" s="429"/>
      <c r="L365" s="429"/>
      <c r="M365" s="428"/>
      <c r="N365" s="428"/>
      <c r="O365" s="369">
        <v>0.0</v>
      </c>
      <c r="P365" s="370"/>
      <c r="Q365" s="2">
        <v>3.0</v>
      </c>
      <c r="R365" s="2" t="s">
        <v>4650</v>
      </c>
      <c r="S365" s="443"/>
      <c r="T365" s="440"/>
      <c r="U365" s="440"/>
      <c r="V365" s="444">
        <v>44027.0</v>
      </c>
      <c r="W365" s="285" t="s">
        <v>4651</v>
      </c>
      <c r="X365" s="14" t="s">
        <v>2226</v>
      </c>
      <c r="Y365" s="445" t="s">
        <v>2226</v>
      </c>
      <c r="Z365" s="280" t="s">
        <v>4652</v>
      </c>
      <c r="AA365" s="284"/>
      <c r="AB365" s="429"/>
      <c r="AC365" s="434"/>
      <c r="AD365" s="220"/>
      <c r="AE365" s="429"/>
      <c r="AF365" s="429"/>
      <c r="AG365" s="304"/>
      <c r="AH365" s="306"/>
      <c r="AI365" s="429"/>
      <c r="AJ365" s="429"/>
      <c r="AK365" s="429"/>
      <c r="AL365" s="429"/>
      <c r="AM365" s="430"/>
      <c r="AN365" s="429"/>
      <c r="AO365" s="429"/>
      <c r="AP365" s="429"/>
    </row>
    <row r="366" ht="15.75" customHeight="1">
      <c r="A366" s="426"/>
      <c r="B366" s="437" t="s">
        <v>4653</v>
      </c>
      <c r="C366" s="338" t="s">
        <v>4654</v>
      </c>
      <c r="D366" s="271">
        <v>1.0</v>
      </c>
      <c r="E366" s="428" t="s">
        <v>4633</v>
      </c>
      <c r="F366" s="429"/>
      <c r="G366" s="446" t="s">
        <v>4655</v>
      </c>
      <c r="H366" s="429"/>
      <c r="I366" s="429"/>
      <c r="J366" s="428"/>
      <c r="K366" s="429"/>
      <c r="L366" s="429"/>
      <c r="M366" s="428"/>
      <c r="N366" s="428"/>
      <c r="O366" s="447">
        <v>0.0</v>
      </c>
      <c r="P366" s="274"/>
      <c r="Q366" s="2">
        <v>3.0</v>
      </c>
      <c r="R366" s="2" t="s">
        <v>4656</v>
      </c>
      <c r="S366" s="443"/>
      <c r="T366" s="429"/>
      <c r="U366" s="429"/>
      <c r="V366" s="277"/>
      <c r="W366" s="285" t="s">
        <v>4651</v>
      </c>
      <c r="X366" s="357" t="s">
        <v>4657</v>
      </c>
      <c r="Y366" s="358" t="s">
        <v>4657</v>
      </c>
      <c r="Z366" s="280"/>
      <c r="AA366" s="354"/>
      <c r="AB366" s="441" t="s">
        <v>4103</v>
      </c>
      <c r="AC366" s="434"/>
      <c r="AD366" s="220"/>
      <c r="AE366" s="429"/>
      <c r="AF366" s="429"/>
      <c r="AG366" s="284"/>
      <c r="AH366" s="306"/>
      <c r="AI366" s="429"/>
      <c r="AJ366" s="429"/>
      <c r="AK366" s="429"/>
      <c r="AL366" s="429"/>
      <c r="AM366" s="430"/>
      <c r="AN366" s="429"/>
      <c r="AO366" s="429"/>
      <c r="AP366" s="429"/>
    </row>
    <row r="367" ht="15.75" customHeight="1">
      <c r="A367" s="426"/>
      <c r="B367" s="437" t="s">
        <v>4658</v>
      </c>
      <c r="C367" s="338" t="s">
        <v>4659</v>
      </c>
      <c r="D367" s="271">
        <v>1.0</v>
      </c>
      <c r="E367" s="428" t="s">
        <v>4633</v>
      </c>
      <c r="F367" s="435">
        <v>4900.0</v>
      </c>
      <c r="G367" s="429"/>
      <c r="H367" s="429"/>
      <c r="I367" s="429"/>
      <c r="J367" s="428"/>
      <c r="K367" s="429"/>
      <c r="L367" s="429"/>
      <c r="M367" s="428"/>
      <c r="N367" s="428"/>
      <c r="O367" s="447">
        <v>0.0</v>
      </c>
      <c r="P367" s="274"/>
      <c r="Q367" s="8" t="s">
        <v>3259</v>
      </c>
      <c r="R367" s="322"/>
      <c r="S367" s="443"/>
      <c r="T367" s="429"/>
      <c r="U367" s="429"/>
      <c r="V367" s="448">
        <v>44027.0</v>
      </c>
      <c r="W367" s="285" t="s">
        <v>4651</v>
      </c>
      <c r="X367" s="14" t="s">
        <v>2226</v>
      </c>
      <c r="Y367" s="445" t="s">
        <v>2226</v>
      </c>
      <c r="Z367" s="280" t="s">
        <v>4660</v>
      </c>
      <c r="AA367" s="304"/>
      <c r="AB367" s="441" t="s">
        <v>4103</v>
      </c>
      <c r="AC367" s="434"/>
      <c r="AD367" s="220"/>
      <c r="AE367" s="429"/>
      <c r="AF367" s="429"/>
      <c r="AG367" s="284"/>
      <c r="AH367" s="306"/>
      <c r="AI367" s="429"/>
      <c r="AJ367" s="429"/>
      <c r="AK367" s="429"/>
      <c r="AL367" s="429"/>
      <c r="AM367" s="430"/>
      <c r="AN367" s="429"/>
      <c r="AO367" s="429"/>
      <c r="AP367" s="429"/>
    </row>
    <row r="368" ht="15.75" customHeight="1">
      <c r="A368" s="426"/>
      <c r="B368" s="437" t="s">
        <v>4661</v>
      </c>
      <c r="C368" s="338" t="s">
        <v>4662</v>
      </c>
      <c r="D368" s="271" t="s">
        <v>2226</v>
      </c>
      <c r="E368" s="428" t="s">
        <v>4633</v>
      </c>
      <c r="F368" s="429"/>
      <c r="G368" s="435" t="s">
        <v>4663</v>
      </c>
      <c r="H368" s="429"/>
      <c r="I368" s="429"/>
      <c r="J368" s="428"/>
      <c r="K368" s="429"/>
      <c r="L368" s="429"/>
      <c r="M368" s="428"/>
      <c r="N368" s="428"/>
      <c r="O368" s="447">
        <v>0.0</v>
      </c>
      <c r="P368" s="274"/>
      <c r="Q368" s="8" t="s">
        <v>3259</v>
      </c>
      <c r="R368" s="322"/>
      <c r="S368" s="443"/>
      <c r="T368" s="429"/>
      <c r="U368" s="429"/>
      <c r="V368" s="448">
        <v>44027.0</v>
      </c>
      <c r="W368" s="285" t="s">
        <v>4651</v>
      </c>
      <c r="X368" s="449" t="s">
        <v>4093</v>
      </c>
      <c r="Y368" s="450" t="s">
        <v>4093</v>
      </c>
      <c r="Z368" s="280" t="s">
        <v>4185</v>
      </c>
      <c r="AA368" s="354"/>
      <c r="AB368" s="429"/>
      <c r="AC368" s="434"/>
      <c r="AD368" s="220"/>
      <c r="AE368" s="429"/>
      <c r="AF368" s="429"/>
      <c r="AG368" s="304"/>
      <c r="AH368" s="306"/>
      <c r="AI368" s="429"/>
      <c r="AJ368" s="429"/>
      <c r="AK368" s="429"/>
      <c r="AL368" s="429"/>
      <c r="AM368" s="430"/>
      <c r="AN368" s="429"/>
      <c r="AO368" s="429"/>
      <c r="AP368" s="429"/>
    </row>
    <row r="369" ht="15.75" customHeight="1">
      <c r="A369" s="451"/>
      <c r="B369" s="415" t="s">
        <v>4664</v>
      </c>
      <c r="C369" s="416" t="s">
        <v>4665</v>
      </c>
      <c r="D369" s="14" t="s">
        <v>4666</v>
      </c>
      <c r="E369" s="452" t="s">
        <v>4633</v>
      </c>
      <c r="F369" s="429"/>
      <c r="G369" s="435" t="s">
        <v>4119</v>
      </c>
      <c r="H369" s="17"/>
      <c r="I369" s="17"/>
      <c r="J369" s="452"/>
      <c r="K369" s="17"/>
      <c r="L369" s="17"/>
      <c r="M369" s="452"/>
      <c r="N369" s="452"/>
      <c r="O369" s="356">
        <v>0.0</v>
      </c>
      <c r="P369" s="274"/>
      <c r="Q369" s="8" t="s">
        <v>3070</v>
      </c>
      <c r="R369" s="322"/>
      <c r="S369" s="443"/>
      <c r="T369" s="17"/>
      <c r="U369" s="17"/>
      <c r="V369" s="448">
        <v>44027.0</v>
      </c>
      <c r="W369" s="285" t="s">
        <v>4651</v>
      </c>
      <c r="X369" s="453"/>
      <c r="Y369" s="454"/>
      <c r="Z369" s="272"/>
      <c r="AA369" s="299"/>
      <c r="AB369" s="17"/>
      <c r="AC369" s="107"/>
      <c r="AD369" s="220"/>
      <c r="AE369" s="17"/>
      <c r="AF369" s="17"/>
      <c r="AG369" s="304"/>
      <c r="AH369" s="306"/>
      <c r="AI369" s="17"/>
      <c r="AJ369" s="17"/>
      <c r="AK369" s="17"/>
      <c r="AL369" s="17"/>
      <c r="AM369" s="453"/>
      <c r="AN369" s="17"/>
      <c r="AO369" s="17"/>
      <c r="AP369" s="17"/>
    </row>
    <row r="370" ht="15.75" customHeight="1">
      <c r="A370" s="426"/>
      <c r="B370" s="455" t="s">
        <v>4667</v>
      </c>
      <c r="C370" s="365" t="s">
        <v>4668</v>
      </c>
      <c r="D370" s="327"/>
      <c r="E370" s="428" t="s">
        <v>4633</v>
      </c>
      <c r="F370" s="429"/>
      <c r="G370" s="429"/>
      <c r="H370" s="429"/>
      <c r="I370" s="429"/>
      <c r="J370" s="428"/>
      <c r="K370" s="429"/>
      <c r="L370" s="429"/>
      <c r="M370" s="428"/>
      <c r="N370" s="428"/>
      <c r="O370" s="356">
        <v>1.0</v>
      </c>
      <c r="P370" s="274">
        <v>2018.0</v>
      </c>
      <c r="Q370" s="2">
        <v>3.0</v>
      </c>
      <c r="R370" s="2" t="s">
        <v>4669</v>
      </c>
      <c r="S370" s="443"/>
      <c r="T370" s="429"/>
      <c r="U370" s="429"/>
      <c r="V370" s="448">
        <v>44027.0</v>
      </c>
      <c r="W370" s="285" t="s">
        <v>4651</v>
      </c>
      <c r="X370" s="456" t="s">
        <v>4235</v>
      </c>
      <c r="Y370" s="457" t="s">
        <v>4235</v>
      </c>
      <c r="Z370" s="280" t="s">
        <v>4670</v>
      </c>
      <c r="AA370" s="458"/>
      <c r="AB370" s="429"/>
      <c r="AC370" s="434"/>
      <c r="AD370" s="220"/>
      <c r="AE370" s="429"/>
      <c r="AF370" s="429"/>
      <c r="AG370" s="304"/>
      <c r="AH370" s="306"/>
      <c r="AI370" s="429"/>
      <c r="AJ370" s="429"/>
      <c r="AK370" s="429"/>
      <c r="AL370" s="429"/>
      <c r="AM370" s="430"/>
      <c r="AN370" s="429"/>
      <c r="AO370" s="429"/>
      <c r="AP370" s="429"/>
    </row>
    <row r="371" ht="15.75" customHeight="1">
      <c r="A371" s="426"/>
      <c r="B371" s="437" t="s">
        <v>4671</v>
      </c>
      <c r="C371" s="292" t="s">
        <v>4672</v>
      </c>
      <c r="D371" s="327"/>
      <c r="E371" s="428" t="s">
        <v>4633</v>
      </c>
      <c r="F371" s="435">
        <v>4900.0</v>
      </c>
      <c r="G371" s="435" t="s">
        <v>4119</v>
      </c>
      <c r="H371" s="429"/>
      <c r="I371" s="429"/>
      <c r="J371" s="428"/>
      <c r="K371" s="429"/>
      <c r="L371" s="429"/>
      <c r="M371" s="428"/>
      <c r="N371" s="428"/>
      <c r="O371" s="447">
        <v>0.0</v>
      </c>
      <c r="P371" s="274"/>
      <c r="Q371" s="2" t="s">
        <v>3622</v>
      </c>
      <c r="R371" s="1"/>
      <c r="S371" s="443"/>
      <c r="T371" s="429"/>
      <c r="U371" s="429"/>
      <c r="V371" s="448">
        <v>44027.0</v>
      </c>
      <c r="W371" s="285" t="s">
        <v>4651</v>
      </c>
      <c r="X371" s="357" t="s">
        <v>4673</v>
      </c>
      <c r="Y371" s="358" t="s">
        <v>4673</v>
      </c>
      <c r="Z371" s="280" t="s">
        <v>4674</v>
      </c>
      <c r="AA371" s="354"/>
      <c r="AB371" s="441" t="s">
        <v>4103</v>
      </c>
      <c r="AC371" s="434"/>
      <c r="AD371" s="220"/>
      <c r="AE371" s="429"/>
      <c r="AF371" s="429"/>
      <c r="AG371" s="284"/>
      <c r="AH371" s="306"/>
      <c r="AI371" s="429"/>
      <c r="AJ371" s="429"/>
      <c r="AK371" s="429"/>
      <c r="AL371" s="429"/>
      <c r="AM371" s="430"/>
      <c r="AN371" s="429"/>
      <c r="AO371" s="429"/>
      <c r="AP371" s="429"/>
    </row>
    <row r="372" ht="15.75" customHeight="1">
      <c r="A372" s="426"/>
      <c r="B372" s="437" t="s">
        <v>4675</v>
      </c>
      <c r="C372" s="292" t="s">
        <v>4676</v>
      </c>
      <c r="D372" s="327"/>
      <c r="E372" s="428" t="s">
        <v>4633</v>
      </c>
      <c r="F372" s="435">
        <v>4900.0</v>
      </c>
      <c r="G372" s="446" t="s">
        <v>4677</v>
      </c>
      <c r="H372" s="429"/>
      <c r="I372" s="429"/>
      <c r="J372" s="428"/>
      <c r="K372" s="429"/>
      <c r="L372" s="429"/>
      <c r="M372" s="428"/>
      <c r="N372" s="428"/>
      <c r="O372" s="447">
        <v>0.0</v>
      </c>
      <c r="P372" s="274"/>
      <c r="Q372" s="8" t="s">
        <v>3259</v>
      </c>
      <c r="R372" s="322"/>
      <c r="S372" s="443"/>
      <c r="T372" s="429"/>
      <c r="U372" s="429"/>
      <c r="V372" s="448">
        <v>44027.0</v>
      </c>
      <c r="W372" s="285" t="s">
        <v>4651</v>
      </c>
      <c r="X372" s="449" t="s">
        <v>4678</v>
      </c>
      <c r="Y372" s="450" t="s">
        <v>4678</v>
      </c>
      <c r="Z372" s="280" t="s">
        <v>4679</v>
      </c>
      <c r="AA372" s="354"/>
      <c r="AB372" s="441" t="s">
        <v>4103</v>
      </c>
      <c r="AC372" s="434"/>
      <c r="AD372" s="220"/>
      <c r="AE372" s="429"/>
      <c r="AF372" s="429"/>
      <c r="AG372" s="284"/>
      <c r="AH372" s="306"/>
      <c r="AI372" s="429"/>
      <c r="AJ372" s="429"/>
      <c r="AK372" s="429"/>
      <c r="AL372" s="429"/>
      <c r="AM372" s="430"/>
      <c r="AN372" s="429"/>
      <c r="AO372" s="429"/>
      <c r="AP372" s="429"/>
    </row>
    <row r="373" ht="15.75" customHeight="1">
      <c r="A373" s="426"/>
      <c r="B373" s="437" t="s">
        <v>4680</v>
      </c>
      <c r="C373" s="292" t="s">
        <v>4681</v>
      </c>
      <c r="D373" s="327"/>
      <c r="E373" s="428" t="s">
        <v>4633</v>
      </c>
      <c r="F373" s="429"/>
      <c r="G373" s="435" t="s">
        <v>4211</v>
      </c>
      <c r="H373" s="429"/>
      <c r="I373" s="429"/>
      <c r="J373" s="428"/>
      <c r="K373" s="429"/>
      <c r="L373" s="429"/>
      <c r="M373" s="428"/>
      <c r="N373" s="428"/>
      <c r="O373" s="447">
        <v>0.0</v>
      </c>
      <c r="P373" s="274"/>
      <c r="Q373" s="2" t="s">
        <v>3622</v>
      </c>
      <c r="R373" s="2" t="s">
        <v>4682</v>
      </c>
      <c r="S373" s="443"/>
      <c r="T373" s="429"/>
      <c r="U373" s="429"/>
      <c r="V373" s="448">
        <v>44027.0</v>
      </c>
      <c r="W373" s="285" t="s">
        <v>4651</v>
      </c>
      <c r="X373" s="357" t="s">
        <v>4657</v>
      </c>
      <c r="Y373" s="358" t="s">
        <v>4657</v>
      </c>
      <c r="Z373" s="280" t="s">
        <v>4683</v>
      </c>
      <c r="AA373" s="354"/>
      <c r="AB373" s="441" t="s">
        <v>4103</v>
      </c>
      <c r="AC373" s="434"/>
      <c r="AD373" s="220"/>
      <c r="AE373" s="429"/>
      <c r="AF373" s="429"/>
      <c r="AG373" s="284"/>
      <c r="AH373" s="306"/>
      <c r="AI373" s="429"/>
      <c r="AJ373" s="429"/>
      <c r="AK373" s="429"/>
      <c r="AL373" s="429"/>
      <c r="AM373" s="430"/>
      <c r="AN373" s="429"/>
      <c r="AO373" s="429"/>
      <c r="AP373" s="429"/>
    </row>
    <row r="374" ht="15.75" customHeight="1">
      <c r="A374" s="426"/>
      <c r="B374" s="437" t="s">
        <v>4684</v>
      </c>
      <c r="C374" s="292" t="s">
        <v>4685</v>
      </c>
      <c r="D374" s="327"/>
      <c r="E374" s="428" t="s">
        <v>4633</v>
      </c>
      <c r="F374" s="429"/>
      <c r="G374" s="435" t="s">
        <v>4211</v>
      </c>
      <c r="H374" s="429"/>
      <c r="I374" s="429"/>
      <c r="J374" s="428"/>
      <c r="K374" s="429"/>
      <c r="L374" s="429"/>
      <c r="M374" s="428"/>
      <c r="N374" s="428"/>
      <c r="O374" s="447">
        <v>0.0</v>
      </c>
      <c r="P374" s="274"/>
      <c r="Q374" s="8" t="s">
        <v>3070</v>
      </c>
      <c r="R374" s="322"/>
      <c r="S374" s="443"/>
      <c r="T374" s="429"/>
      <c r="U374" s="429"/>
      <c r="V374" s="448">
        <v>44027.0</v>
      </c>
      <c r="W374" s="285" t="s">
        <v>4651</v>
      </c>
      <c r="X374" s="356" t="s">
        <v>4219</v>
      </c>
      <c r="Y374" s="366" t="s">
        <v>4219</v>
      </c>
      <c r="Z374" s="280" t="s">
        <v>4185</v>
      </c>
      <c r="AA374" s="274"/>
      <c r="AB374" s="429"/>
      <c r="AC374" s="434"/>
      <c r="AD374" s="220"/>
      <c r="AE374" s="429"/>
      <c r="AF374" s="429"/>
      <c r="AG374" s="304"/>
      <c r="AH374" s="306"/>
      <c r="AI374" s="429"/>
      <c r="AJ374" s="429"/>
      <c r="AK374" s="429"/>
      <c r="AL374" s="429"/>
      <c r="AM374" s="430"/>
      <c r="AN374" s="429"/>
      <c r="AO374" s="429"/>
      <c r="AP374" s="429"/>
    </row>
    <row r="375" ht="15.75" customHeight="1">
      <c r="A375" s="426"/>
      <c r="B375" s="437" t="s">
        <v>4686</v>
      </c>
      <c r="C375" s="292" t="s">
        <v>4687</v>
      </c>
      <c r="D375" s="271" t="s">
        <v>2226</v>
      </c>
      <c r="E375" s="428" t="s">
        <v>4633</v>
      </c>
      <c r="F375" s="429"/>
      <c r="G375" s="435" t="s">
        <v>4688</v>
      </c>
      <c r="H375" s="429"/>
      <c r="I375" s="429"/>
      <c r="J375" s="428"/>
      <c r="K375" s="429"/>
      <c r="L375" s="429"/>
      <c r="M375" s="428"/>
      <c r="N375" s="428"/>
      <c r="O375" s="447">
        <v>0.0</v>
      </c>
      <c r="P375" s="274"/>
      <c r="Q375" s="8" t="s">
        <v>3259</v>
      </c>
      <c r="R375" s="322"/>
      <c r="S375" s="443"/>
      <c r="T375" s="429"/>
      <c r="U375" s="429"/>
      <c r="V375" s="448">
        <v>44027.0</v>
      </c>
      <c r="W375" s="285" t="s">
        <v>4651</v>
      </c>
      <c r="X375" s="435">
        <v>100.0</v>
      </c>
      <c r="Y375" s="459">
        <v>100.0</v>
      </c>
      <c r="Z375" s="280" t="s">
        <v>4689</v>
      </c>
      <c r="AA375" s="284"/>
      <c r="AB375" s="429"/>
      <c r="AC375" s="434"/>
      <c r="AD375" s="220"/>
      <c r="AE375" s="429"/>
      <c r="AF375" s="429"/>
      <c r="AG375" s="304"/>
      <c r="AH375" s="306"/>
      <c r="AI375" s="429"/>
      <c r="AJ375" s="429"/>
      <c r="AK375" s="429"/>
      <c r="AL375" s="429"/>
      <c r="AM375" s="430"/>
      <c r="AN375" s="429"/>
      <c r="AO375" s="429"/>
      <c r="AP375" s="429"/>
    </row>
    <row r="376" ht="15.75" customHeight="1">
      <c r="A376" s="426"/>
      <c r="B376" s="437" t="s">
        <v>4690</v>
      </c>
      <c r="C376" s="292" t="s">
        <v>4691</v>
      </c>
      <c r="D376" s="327"/>
      <c r="E376" s="428" t="s">
        <v>4633</v>
      </c>
      <c r="F376" s="429"/>
      <c r="G376" s="435" t="s">
        <v>4688</v>
      </c>
      <c r="H376" s="429"/>
      <c r="I376" s="429"/>
      <c r="J376" s="428"/>
      <c r="K376" s="429"/>
      <c r="L376" s="429"/>
      <c r="M376" s="428"/>
      <c r="N376" s="428"/>
      <c r="O376" s="447">
        <v>0.0</v>
      </c>
      <c r="P376" s="274"/>
      <c r="Q376" s="8" t="s">
        <v>3259</v>
      </c>
      <c r="R376" s="8"/>
      <c r="S376" s="443"/>
      <c r="T376" s="429"/>
      <c r="U376" s="429"/>
      <c r="V376" s="460">
        <v>44027.0</v>
      </c>
      <c r="W376" s="285" t="s">
        <v>4651</v>
      </c>
      <c r="X376" s="14" t="s">
        <v>4219</v>
      </c>
      <c r="Y376" s="445" t="s">
        <v>4219</v>
      </c>
      <c r="Z376" s="272"/>
      <c r="AA376" s="284"/>
      <c r="AB376" s="429"/>
      <c r="AC376" s="434"/>
      <c r="AD376" s="220"/>
      <c r="AE376" s="429"/>
      <c r="AF376" s="429"/>
      <c r="AG376" s="304"/>
      <c r="AH376" s="306"/>
      <c r="AI376" s="429"/>
      <c r="AJ376" s="429"/>
      <c r="AK376" s="429"/>
      <c r="AL376" s="429"/>
      <c r="AM376" s="430"/>
      <c r="AN376" s="429"/>
      <c r="AO376" s="429"/>
      <c r="AP376" s="429"/>
    </row>
    <row r="377" ht="15.75" customHeight="1">
      <c r="A377" s="426"/>
      <c r="B377" s="437" t="s">
        <v>4692</v>
      </c>
      <c r="C377" s="292" t="s">
        <v>4693</v>
      </c>
      <c r="D377" s="327"/>
      <c r="E377" s="428" t="s">
        <v>4633</v>
      </c>
      <c r="F377" s="429"/>
      <c r="G377" s="435" t="s">
        <v>4688</v>
      </c>
      <c r="H377" s="429"/>
      <c r="I377" s="429"/>
      <c r="J377" s="428"/>
      <c r="K377" s="429"/>
      <c r="L377" s="429"/>
      <c r="M377" s="428"/>
      <c r="N377" s="428"/>
      <c r="O377" s="447">
        <v>0.0</v>
      </c>
      <c r="P377" s="274"/>
      <c r="Q377" s="8" t="s">
        <v>3259</v>
      </c>
      <c r="R377" s="322"/>
      <c r="S377" s="443"/>
      <c r="T377" s="429"/>
      <c r="U377" s="429"/>
      <c r="V377" s="448">
        <v>44027.0</v>
      </c>
      <c r="W377" s="285" t="s">
        <v>4651</v>
      </c>
      <c r="X377" s="14" t="s">
        <v>4219</v>
      </c>
      <c r="Y377" s="445" t="s">
        <v>4219</v>
      </c>
      <c r="Z377" s="272"/>
      <c r="AA377" s="284"/>
      <c r="AB377" s="429"/>
      <c r="AC377" s="434"/>
      <c r="AD377" s="220"/>
      <c r="AE377" s="429"/>
      <c r="AF377" s="429"/>
      <c r="AG377" s="304"/>
      <c r="AH377" s="306"/>
      <c r="AI377" s="429"/>
      <c r="AJ377" s="429"/>
      <c r="AK377" s="429"/>
      <c r="AL377" s="429"/>
      <c r="AM377" s="430"/>
      <c r="AN377" s="429"/>
      <c r="AO377" s="429"/>
      <c r="AP377" s="429"/>
    </row>
    <row r="378" ht="15.75" customHeight="1">
      <c r="A378" s="426"/>
      <c r="B378" s="437" t="s">
        <v>4694</v>
      </c>
      <c r="C378" s="302" t="s">
        <v>4695</v>
      </c>
      <c r="D378" s="327"/>
      <c r="E378" s="428" t="s">
        <v>4633</v>
      </c>
      <c r="F378" s="435" t="s">
        <v>4696</v>
      </c>
      <c r="G378" s="461" t="s">
        <v>4697</v>
      </c>
      <c r="H378" s="429"/>
      <c r="I378" s="429"/>
      <c r="J378" s="428"/>
      <c r="K378" s="429"/>
      <c r="L378" s="429"/>
      <c r="M378" s="428"/>
      <c r="N378" s="428"/>
      <c r="O378" s="447">
        <v>0.0</v>
      </c>
      <c r="P378" s="274"/>
      <c r="Q378" s="8" t="s">
        <v>3259</v>
      </c>
      <c r="R378" s="322"/>
      <c r="S378" s="443"/>
      <c r="T378" s="429"/>
      <c r="U378" s="429"/>
      <c r="V378" s="460">
        <v>44027.0</v>
      </c>
      <c r="W378" s="285" t="s">
        <v>4651</v>
      </c>
      <c r="X378" s="14" t="s">
        <v>4219</v>
      </c>
      <c r="Y378" s="445" t="s">
        <v>4219</v>
      </c>
      <c r="Z378" s="280" t="s">
        <v>4698</v>
      </c>
      <c r="AA378" s="284"/>
      <c r="AB378" s="429"/>
      <c r="AC378" s="434"/>
      <c r="AD378" s="220"/>
      <c r="AE378" s="429"/>
      <c r="AF378" s="429"/>
      <c r="AG378" s="304"/>
      <c r="AH378" s="306"/>
      <c r="AI378" s="429"/>
      <c r="AJ378" s="429"/>
      <c r="AK378" s="429"/>
      <c r="AL378" s="429"/>
      <c r="AM378" s="430"/>
      <c r="AN378" s="429"/>
      <c r="AO378" s="429"/>
      <c r="AP378" s="429"/>
    </row>
    <row r="379" ht="15.75" customHeight="1">
      <c r="A379" s="426"/>
      <c r="B379" s="437" t="s">
        <v>4699</v>
      </c>
      <c r="C379" s="338" t="s">
        <v>4700</v>
      </c>
      <c r="D379" s="327"/>
      <c r="E379" s="428" t="s">
        <v>4633</v>
      </c>
      <c r="F379" s="429"/>
      <c r="G379" s="435" t="s">
        <v>4701</v>
      </c>
      <c r="H379" s="429"/>
      <c r="I379" s="429"/>
      <c r="J379" s="428"/>
      <c r="K379" s="429"/>
      <c r="L379" s="429"/>
      <c r="M379" s="428"/>
      <c r="N379" s="428"/>
      <c r="O379" s="447">
        <v>0.0</v>
      </c>
      <c r="P379" s="274"/>
      <c r="Q379" s="2">
        <v>3.0</v>
      </c>
      <c r="R379" s="1"/>
      <c r="S379" s="443"/>
      <c r="T379" s="429"/>
      <c r="U379" s="429"/>
      <c r="V379" s="448">
        <v>44027.0</v>
      </c>
      <c r="W379" s="285" t="s">
        <v>4651</v>
      </c>
      <c r="X379" s="14" t="s">
        <v>4219</v>
      </c>
      <c r="Y379" s="445" t="s">
        <v>4219</v>
      </c>
      <c r="Z379" s="272"/>
      <c r="AA379" s="284"/>
      <c r="AB379" s="429"/>
      <c r="AC379" s="434"/>
      <c r="AD379" s="220"/>
      <c r="AE379" s="429"/>
      <c r="AF379" s="429"/>
      <c r="AG379" s="304"/>
      <c r="AH379" s="306"/>
      <c r="AI379" s="429"/>
      <c r="AJ379" s="429"/>
      <c r="AK379" s="429"/>
      <c r="AL379" s="429"/>
      <c r="AM379" s="430"/>
      <c r="AN379" s="429"/>
      <c r="AO379" s="429"/>
      <c r="AP379" s="429"/>
    </row>
    <row r="380" ht="15.75" customHeight="1">
      <c r="A380" s="426"/>
      <c r="B380" s="437" t="s">
        <v>4702</v>
      </c>
      <c r="C380" s="292" t="s">
        <v>4703</v>
      </c>
      <c r="D380" s="327"/>
      <c r="E380" s="428" t="s">
        <v>4633</v>
      </c>
      <c r="F380" s="14" t="s">
        <v>2226</v>
      </c>
      <c r="G380" s="462" t="s">
        <v>4704</v>
      </c>
      <c r="H380" s="429"/>
      <c r="I380" s="429"/>
      <c r="J380" s="428"/>
      <c r="K380" s="429"/>
      <c r="L380" s="429"/>
      <c r="M380" s="428"/>
      <c r="N380" s="428"/>
      <c r="O380" s="447">
        <v>0.0</v>
      </c>
      <c r="P380" s="274"/>
      <c r="Q380" s="8">
        <v>0.0</v>
      </c>
      <c r="R380" s="8" t="s">
        <v>4705</v>
      </c>
      <c r="S380" s="443"/>
      <c r="T380" s="429"/>
      <c r="U380" s="429"/>
      <c r="V380" s="460">
        <v>44027.0</v>
      </c>
      <c r="W380" s="285" t="s">
        <v>4651</v>
      </c>
      <c r="X380" s="456" t="s">
        <v>4511</v>
      </c>
      <c r="Y380" s="457" t="s">
        <v>4511</v>
      </c>
      <c r="Z380" s="280" t="s">
        <v>4706</v>
      </c>
      <c r="AA380" s="458"/>
      <c r="AB380" s="441" t="s">
        <v>4103</v>
      </c>
      <c r="AC380" s="434"/>
      <c r="AD380" s="220"/>
      <c r="AE380" s="429"/>
      <c r="AF380" s="429"/>
      <c r="AG380" s="284"/>
      <c r="AH380" s="306"/>
      <c r="AI380" s="429"/>
      <c r="AJ380" s="429"/>
      <c r="AK380" s="429"/>
      <c r="AL380" s="429"/>
      <c r="AM380" s="430"/>
      <c r="AN380" s="429"/>
      <c r="AO380" s="429"/>
      <c r="AP380" s="429"/>
    </row>
    <row r="381" ht="15.75" customHeight="1">
      <c r="A381" s="426"/>
      <c r="B381" s="437" t="s">
        <v>4707</v>
      </c>
      <c r="C381" s="302" t="s">
        <v>4708</v>
      </c>
      <c r="D381" s="327"/>
      <c r="E381" s="428" t="s">
        <v>4633</v>
      </c>
      <c r="F381" s="429"/>
      <c r="G381" s="435" t="s">
        <v>4709</v>
      </c>
      <c r="H381" s="429"/>
      <c r="I381" s="429"/>
      <c r="J381" s="428"/>
      <c r="K381" s="429"/>
      <c r="L381" s="429"/>
      <c r="M381" s="428"/>
      <c r="N381" s="428"/>
      <c r="O381" s="447">
        <v>0.0</v>
      </c>
      <c r="P381" s="274"/>
      <c r="Q381" s="2">
        <v>3.0</v>
      </c>
      <c r="R381" s="2" t="s">
        <v>4710</v>
      </c>
      <c r="S381" s="443"/>
      <c r="T381" s="429"/>
      <c r="U381" s="429"/>
      <c r="V381" s="448">
        <v>44027.0</v>
      </c>
      <c r="W381" s="285" t="s">
        <v>4651</v>
      </c>
      <c r="X381" s="456" t="s">
        <v>4511</v>
      </c>
      <c r="Y381" s="457" t="s">
        <v>4511</v>
      </c>
      <c r="Z381" s="280"/>
      <c r="AA381" s="458"/>
      <c r="AB381" s="441" t="s">
        <v>4103</v>
      </c>
      <c r="AC381" s="434"/>
      <c r="AD381" s="220"/>
      <c r="AE381" s="429"/>
      <c r="AF381" s="429"/>
      <c r="AG381" s="284"/>
      <c r="AH381" s="306"/>
      <c r="AI381" s="429"/>
      <c r="AJ381" s="429"/>
      <c r="AK381" s="429"/>
      <c r="AL381" s="429"/>
      <c r="AM381" s="430"/>
      <c r="AN381" s="429"/>
      <c r="AO381" s="429"/>
      <c r="AP381" s="429"/>
    </row>
    <row r="382" ht="15.75" customHeight="1">
      <c r="A382" s="426"/>
      <c r="B382" s="463" t="s">
        <v>3935</v>
      </c>
      <c r="C382" s="292" t="s">
        <v>4336</v>
      </c>
      <c r="D382" s="327"/>
      <c r="E382" s="428" t="s">
        <v>4633</v>
      </c>
      <c r="F382" s="429"/>
      <c r="G382" s="429"/>
      <c r="H382" s="429"/>
      <c r="I382" s="429"/>
      <c r="J382" s="428"/>
      <c r="K382" s="429"/>
      <c r="L382" s="429"/>
      <c r="M382" s="428"/>
      <c r="N382" s="428"/>
      <c r="O382" s="464">
        <v>0.0</v>
      </c>
      <c r="P382" s="299"/>
      <c r="Q382" s="435">
        <v>3.0</v>
      </c>
      <c r="R382" s="275"/>
      <c r="S382" s="443"/>
      <c r="T382" s="429"/>
      <c r="U382" s="429"/>
      <c r="V382" s="277"/>
      <c r="W382" s="285" t="s">
        <v>4073</v>
      </c>
      <c r="X382" s="465" t="s">
        <v>3226</v>
      </c>
      <c r="Y382" s="466" t="s">
        <v>3226</v>
      </c>
      <c r="Z382" s="359" t="s">
        <v>4711</v>
      </c>
      <c r="AA382" s="458"/>
      <c r="AB382" s="441" t="s">
        <v>4103</v>
      </c>
      <c r="AC382" s="434"/>
      <c r="AD382" s="220"/>
      <c r="AE382" s="429"/>
      <c r="AF382" s="429"/>
      <c r="AG382" s="284"/>
      <c r="AH382" s="306"/>
      <c r="AI382" s="429"/>
      <c r="AJ382" s="429"/>
      <c r="AK382" s="429"/>
      <c r="AL382" s="429"/>
      <c r="AM382" s="430"/>
      <c r="AN382" s="429"/>
      <c r="AO382" s="429"/>
      <c r="AP382" s="429"/>
    </row>
    <row r="383" ht="15.75" customHeight="1">
      <c r="A383" s="426"/>
      <c r="B383" s="437" t="s">
        <v>4712</v>
      </c>
      <c r="C383" s="292" t="s">
        <v>4713</v>
      </c>
      <c r="D383" s="327"/>
      <c r="E383" s="428" t="s">
        <v>4633</v>
      </c>
      <c r="F383" s="429"/>
      <c r="G383" s="435" t="s">
        <v>4119</v>
      </c>
      <c r="H383" s="429"/>
      <c r="I383" s="429"/>
      <c r="J383" s="428"/>
      <c r="K383" s="429"/>
      <c r="L383" s="429"/>
      <c r="M383" s="428"/>
      <c r="N383" s="428"/>
      <c r="O383" s="447">
        <v>0.0</v>
      </c>
      <c r="P383" s="274"/>
      <c r="Q383" s="2" t="s">
        <v>3622</v>
      </c>
      <c r="R383" s="2" t="s">
        <v>4714</v>
      </c>
      <c r="S383" s="443"/>
      <c r="T383" s="429"/>
      <c r="U383" s="429"/>
      <c r="V383" s="448">
        <v>44027.0</v>
      </c>
      <c r="W383" s="285" t="s">
        <v>4651</v>
      </c>
      <c r="X383" s="456" t="s">
        <v>4235</v>
      </c>
      <c r="Y383" s="457" t="s">
        <v>4235</v>
      </c>
      <c r="Z383" s="280" t="s">
        <v>4715</v>
      </c>
      <c r="AA383" s="458"/>
      <c r="AB383" s="441" t="s">
        <v>4103</v>
      </c>
      <c r="AC383" s="434"/>
      <c r="AD383" s="220"/>
      <c r="AE383" s="429"/>
      <c r="AF383" s="429"/>
      <c r="AG383" s="284"/>
      <c r="AH383" s="306"/>
      <c r="AI383" s="429"/>
      <c r="AJ383" s="429"/>
      <c r="AK383" s="429"/>
      <c r="AL383" s="429"/>
      <c r="AM383" s="430"/>
      <c r="AN383" s="429"/>
      <c r="AO383" s="429"/>
      <c r="AP383" s="429"/>
    </row>
    <row r="384" ht="15.75" customHeight="1">
      <c r="A384" s="426"/>
      <c r="B384" s="437" t="s">
        <v>4716</v>
      </c>
      <c r="C384" s="292" t="s">
        <v>4717</v>
      </c>
      <c r="D384" s="327"/>
      <c r="E384" s="428" t="s">
        <v>4633</v>
      </c>
      <c r="F384" s="435"/>
      <c r="G384" s="435" t="s">
        <v>3805</v>
      </c>
      <c r="H384" s="429"/>
      <c r="I384" s="429"/>
      <c r="J384" s="428"/>
      <c r="K384" s="429"/>
      <c r="L384" s="429"/>
      <c r="M384" s="428"/>
      <c r="N384" s="428"/>
      <c r="O384" s="381">
        <v>0.0</v>
      </c>
      <c r="P384" s="299"/>
      <c r="Q384" s="2">
        <v>0.0</v>
      </c>
      <c r="R384" s="1"/>
      <c r="S384" s="443"/>
      <c r="T384" s="429"/>
      <c r="U384" s="429"/>
      <c r="V384" s="277"/>
      <c r="W384" s="285" t="s">
        <v>4073</v>
      </c>
      <c r="X384" s="14" t="s">
        <v>2226</v>
      </c>
      <c r="Y384" s="445" t="s">
        <v>2226</v>
      </c>
      <c r="Z384" s="272"/>
      <c r="AA384" s="284"/>
      <c r="AB384" s="429"/>
      <c r="AC384" s="434"/>
      <c r="AD384" s="220"/>
      <c r="AE384" s="429"/>
      <c r="AF384" s="429"/>
      <c r="AG384" s="304"/>
      <c r="AH384" s="306"/>
      <c r="AI384" s="429"/>
      <c r="AJ384" s="429"/>
      <c r="AK384" s="429"/>
      <c r="AL384" s="429"/>
      <c r="AM384" s="430"/>
      <c r="AN384" s="429"/>
      <c r="AO384" s="429"/>
      <c r="AP384" s="429"/>
    </row>
    <row r="385" ht="15.75" customHeight="1">
      <c r="A385" s="426"/>
      <c r="B385" s="437" t="s">
        <v>4718</v>
      </c>
      <c r="C385" s="292" t="s">
        <v>4719</v>
      </c>
      <c r="D385" s="327"/>
      <c r="E385" s="428" t="s">
        <v>4633</v>
      </c>
      <c r="F385" s="435">
        <v>4000.0</v>
      </c>
      <c r="G385" s="435" t="s">
        <v>4720</v>
      </c>
      <c r="H385" s="429"/>
      <c r="I385" s="429"/>
      <c r="J385" s="428"/>
      <c r="K385" s="429"/>
      <c r="L385" s="429"/>
      <c r="M385" s="428"/>
      <c r="N385" s="428"/>
      <c r="O385" s="447">
        <v>0.0</v>
      </c>
      <c r="P385" s="274"/>
      <c r="Q385" s="2" t="s">
        <v>3622</v>
      </c>
      <c r="R385" s="2" t="s">
        <v>4721</v>
      </c>
      <c r="S385" s="443"/>
      <c r="T385" s="429"/>
      <c r="U385" s="429"/>
      <c r="V385" s="448">
        <v>44027.0</v>
      </c>
      <c r="W385" s="285" t="s">
        <v>4651</v>
      </c>
      <c r="X385" s="356" t="s">
        <v>4722</v>
      </c>
      <c r="Y385" s="366" t="s">
        <v>4722</v>
      </c>
      <c r="Z385" s="280" t="s">
        <v>4723</v>
      </c>
      <c r="AA385" s="274"/>
      <c r="AB385" s="429"/>
      <c r="AC385" s="434"/>
      <c r="AD385" s="220"/>
      <c r="AE385" s="429"/>
      <c r="AF385" s="429"/>
      <c r="AG385" s="304"/>
      <c r="AH385" s="306"/>
      <c r="AI385" s="429"/>
      <c r="AJ385" s="429"/>
      <c r="AK385" s="429"/>
      <c r="AL385" s="429"/>
      <c r="AM385" s="430"/>
      <c r="AN385" s="429"/>
      <c r="AO385" s="429"/>
      <c r="AP385" s="429"/>
    </row>
    <row r="386" ht="15.75" customHeight="1">
      <c r="A386" s="426"/>
      <c r="B386" s="463" t="s">
        <v>4642</v>
      </c>
      <c r="C386" s="292" t="s">
        <v>4724</v>
      </c>
      <c r="D386" s="327"/>
      <c r="E386" s="428" t="s">
        <v>4633</v>
      </c>
      <c r="F386" s="429"/>
      <c r="G386" s="429"/>
      <c r="H386" s="429"/>
      <c r="I386" s="429"/>
      <c r="J386" s="428"/>
      <c r="K386" s="429"/>
      <c r="L386" s="429"/>
      <c r="M386" s="428"/>
      <c r="N386" s="428"/>
      <c r="O386" s="447">
        <v>0.0</v>
      </c>
      <c r="P386" s="274"/>
      <c r="Q386" s="2" t="s">
        <v>3622</v>
      </c>
      <c r="R386" s="467" t="s">
        <v>4725</v>
      </c>
      <c r="S386" s="443"/>
      <c r="T386" s="429"/>
      <c r="U386" s="429"/>
      <c r="V386" s="448">
        <v>44027.0</v>
      </c>
      <c r="W386" s="285" t="s">
        <v>4651</v>
      </c>
      <c r="X386" s="456" t="s">
        <v>4635</v>
      </c>
      <c r="Y386" s="457" t="s">
        <v>4635</v>
      </c>
      <c r="Z386" s="280" t="s">
        <v>4726</v>
      </c>
      <c r="AA386" s="458"/>
      <c r="AB386" s="441" t="s">
        <v>4103</v>
      </c>
      <c r="AC386" s="434"/>
      <c r="AD386" s="220"/>
      <c r="AE386" s="429"/>
      <c r="AF386" s="429"/>
      <c r="AG386" s="284"/>
      <c r="AH386" s="306"/>
      <c r="AI386" s="429"/>
      <c r="AJ386" s="429"/>
      <c r="AK386" s="429"/>
      <c r="AL386" s="429"/>
      <c r="AM386" s="430"/>
      <c r="AN386" s="429"/>
      <c r="AO386" s="429"/>
      <c r="AP386" s="429"/>
    </row>
    <row r="387" ht="15.75" customHeight="1">
      <c r="A387" s="426"/>
      <c r="B387" s="437" t="s">
        <v>4727</v>
      </c>
      <c r="C387" s="292" t="s">
        <v>4728</v>
      </c>
      <c r="D387" s="327"/>
      <c r="E387" s="428" t="s">
        <v>4633</v>
      </c>
      <c r="F387" s="429"/>
      <c r="G387" s="435" t="s">
        <v>4729</v>
      </c>
      <c r="H387" s="429"/>
      <c r="I387" s="429"/>
      <c r="J387" s="428"/>
      <c r="K387" s="429"/>
      <c r="L387" s="429"/>
      <c r="M387" s="428"/>
      <c r="N387" s="428"/>
      <c r="O387" s="447">
        <v>0.0</v>
      </c>
      <c r="P387" s="274"/>
      <c r="Q387" s="2">
        <v>3.0</v>
      </c>
      <c r="R387" s="1"/>
      <c r="S387" s="443"/>
      <c r="T387" s="429"/>
      <c r="U387" s="429"/>
      <c r="V387" s="448">
        <v>44027.0</v>
      </c>
      <c r="W387" s="285" t="s">
        <v>4651</v>
      </c>
      <c r="X387" s="435">
        <v>660.0</v>
      </c>
      <c r="Y387" s="459">
        <v>660.0</v>
      </c>
      <c r="Z387" s="280" t="s">
        <v>4730</v>
      </c>
      <c r="AA387" s="284"/>
      <c r="AB387" s="429"/>
      <c r="AC387" s="434"/>
      <c r="AD387" s="220"/>
      <c r="AE387" s="429"/>
      <c r="AF387" s="429"/>
      <c r="AG387" s="304"/>
      <c r="AH387" s="306"/>
      <c r="AI387" s="429"/>
      <c r="AJ387" s="429"/>
      <c r="AK387" s="429"/>
      <c r="AL387" s="429"/>
      <c r="AM387" s="430"/>
      <c r="AN387" s="429"/>
      <c r="AO387" s="429"/>
      <c r="AP387" s="429"/>
    </row>
    <row r="388" ht="15.75" customHeight="1">
      <c r="A388" s="426"/>
      <c r="B388" s="437" t="s">
        <v>4731</v>
      </c>
      <c r="C388" s="292" t="s">
        <v>4732</v>
      </c>
      <c r="D388" s="327"/>
      <c r="E388" s="428" t="s">
        <v>4633</v>
      </c>
      <c r="F388" s="429"/>
      <c r="G388" s="435" t="s">
        <v>4733</v>
      </c>
      <c r="H388" s="429"/>
      <c r="I388" s="429"/>
      <c r="J388" s="428"/>
      <c r="K388" s="429"/>
      <c r="L388" s="429"/>
      <c r="M388" s="428"/>
      <c r="N388" s="428"/>
      <c r="O388" s="381">
        <v>0.0</v>
      </c>
      <c r="P388" s="299"/>
      <c r="Q388" s="2" t="s">
        <v>3622</v>
      </c>
      <c r="R388" s="2" t="s">
        <v>4734</v>
      </c>
      <c r="S388" s="443"/>
      <c r="T388" s="429"/>
      <c r="U388" s="429"/>
      <c r="V388" s="277"/>
      <c r="W388" s="285" t="s">
        <v>4073</v>
      </c>
      <c r="X388" s="356" t="s">
        <v>4235</v>
      </c>
      <c r="Y388" s="366" t="s">
        <v>4235</v>
      </c>
      <c r="Z388" s="280" t="s">
        <v>4735</v>
      </c>
      <c r="AA388" s="274"/>
      <c r="AB388" s="429"/>
      <c r="AC388" s="434"/>
      <c r="AD388" s="220"/>
      <c r="AE388" s="429"/>
      <c r="AF388" s="429"/>
      <c r="AG388" s="304"/>
      <c r="AH388" s="306"/>
      <c r="AI388" s="429"/>
      <c r="AJ388" s="429"/>
      <c r="AK388" s="429"/>
      <c r="AL388" s="429"/>
      <c r="AM388" s="430"/>
      <c r="AN388" s="429"/>
      <c r="AO388" s="429"/>
      <c r="AP388" s="429"/>
    </row>
    <row r="389" ht="15.75" customHeight="1">
      <c r="A389" s="426"/>
      <c r="B389" s="468" t="s">
        <v>4736</v>
      </c>
      <c r="C389" s="292" t="s">
        <v>4737</v>
      </c>
      <c r="D389" s="327"/>
      <c r="E389" s="428" t="s">
        <v>4633</v>
      </c>
      <c r="F389" s="435"/>
      <c r="G389" s="429"/>
      <c r="H389" s="429"/>
      <c r="I389" s="429"/>
      <c r="J389" s="428"/>
      <c r="K389" s="429"/>
      <c r="L389" s="429"/>
      <c r="M389" s="428"/>
      <c r="N389" s="428"/>
      <c r="O389" s="356">
        <v>0.0</v>
      </c>
      <c r="P389" s="274"/>
      <c r="Q389" s="8" t="s">
        <v>3070</v>
      </c>
      <c r="R389" s="322"/>
      <c r="S389" s="443"/>
      <c r="T389" s="429"/>
      <c r="U389" s="429"/>
      <c r="V389" s="448">
        <v>44027.0</v>
      </c>
      <c r="W389" s="285" t="s">
        <v>4651</v>
      </c>
      <c r="X389" s="435">
        <v>100.0</v>
      </c>
      <c r="Y389" s="459">
        <v>100.0</v>
      </c>
      <c r="Z389" s="280" t="s">
        <v>4185</v>
      </c>
      <c r="AA389" s="284"/>
      <c r="AB389" s="429"/>
      <c r="AC389" s="434"/>
      <c r="AD389" s="220"/>
      <c r="AE389" s="429"/>
      <c r="AF389" s="429"/>
      <c r="AG389" s="304"/>
      <c r="AH389" s="306"/>
      <c r="AI389" s="429"/>
      <c r="AJ389" s="429"/>
      <c r="AK389" s="429"/>
      <c r="AL389" s="429"/>
      <c r="AM389" s="430"/>
      <c r="AN389" s="429"/>
      <c r="AO389" s="429"/>
      <c r="AP389" s="429"/>
    </row>
    <row r="390" ht="15.75" customHeight="1">
      <c r="A390" s="426"/>
      <c r="B390" s="437" t="s">
        <v>4738</v>
      </c>
      <c r="C390" s="292" t="s">
        <v>4739</v>
      </c>
      <c r="D390" s="327"/>
      <c r="E390" s="428" t="s">
        <v>4633</v>
      </c>
      <c r="F390" s="14" t="s">
        <v>4740</v>
      </c>
      <c r="G390" s="14" t="s">
        <v>4741</v>
      </c>
      <c r="H390" s="429"/>
      <c r="I390" s="429"/>
      <c r="J390" s="428"/>
      <c r="K390" s="429"/>
      <c r="L390" s="429"/>
      <c r="M390" s="428"/>
      <c r="N390" s="428"/>
      <c r="O390" s="447">
        <v>0.0</v>
      </c>
      <c r="P390" s="274"/>
      <c r="Q390" s="8">
        <v>0.0</v>
      </c>
      <c r="R390" s="8" t="s">
        <v>3037</v>
      </c>
      <c r="S390" s="443"/>
      <c r="T390" s="429"/>
      <c r="U390" s="429"/>
      <c r="V390" s="448">
        <v>44027.0</v>
      </c>
      <c r="W390" s="285" t="s">
        <v>4651</v>
      </c>
      <c r="X390" s="435" t="s">
        <v>4742</v>
      </c>
      <c r="Y390" s="459" t="s">
        <v>4742</v>
      </c>
      <c r="Z390" s="280" t="s">
        <v>4743</v>
      </c>
      <c r="AA390" s="284"/>
      <c r="AB390" s="429"/>
      <c r="AC390" s="434"/>
      <c r="AD390" s="220"/>
      <c r="AE390" s="429"/>
      <c r="AF390" s="429"/>
      <c r="AG390" s="304"/>
      <c r="AH390" s="306"/>
      <c r="AI390" s="429"/>
      <c r="AJ390" s="429"/>
      <c r="AK390" s="429"/>
      <c r="AL390" s="429"/>
      <c r="AM390" s="430"/>
      <c r="AN390" s="429"/>
      <c r="AO390" s="429"/>
      <c r="AP390" s="429"/>
    </row>
    <row r="391" ht="15.75" customHeight="1">
      <c r="A391" s="426"/>
      <c r="B391" s="468" t="s">
        <v>4744</v>
      </c>
      <c r="C391" s="292" t="s">
        <v>4745</v>
      </c>
      <c r="D391" s="327"/>
      <c r="E391" s="428" t="s">
        <v>4633</v>
      </c>
      <c r="F391" s="429"/>
      <c r="G391" s="435" t="s">
        <v>4092</v>
      </c>
      <c r="H391" s="429"/>
      <c r="I391" s="429"/>
      <c r="J391" s="428"/>
      <c r="K391" s="429"/>
      <c r="L391" s="429"/>
      <c r="M391" s="428"/>
      <c r="N391" s="428"/>
      <c r="O391" s="447">
        <v>0.0</v>
      </c>
      <c r="P391" s="274"/>
      <c r="Q391" s="8" t="s">
        <v>3070</v>
      </c>
      <c r="R391" s="322"/>
      <c r="S391" s="443"/>
      <c r="T391" s="429"/>
      <c r="U391" s="429"/>
      <c r="V391" s="448">
        <v>44027.0</v>
      </c>
      <c r="W391" s="285" t="s">
        <v>4651</v>
      </c>
      <c r="X391" s="435">
        <v>200.0</v>
      </c>
      <c r="Y391" s="459">
        <v>200.0</v>
      </c>
      <c r="Z391" s="280">
        <v>1.0</v>
      </c>
      <c r="AA391" s="284"/>
      <c r="AB391" s="429"/>
      <c r="AC391" s="434"/>
      <c r="AD391" s="220"/>
      <c r="AE391" s="429"/>
      <c r="AF391" s="429"/>
      <c r="AG391" s="304"/>
      <c r="AH391" s="306"/>
      <c r="AI391" s="429"/>
      <c r="AJ391" s="429"/>
      <c r="AK391" s="429"/>
      <c r="AL391" s="429"/>
      <c r="AM391" s="430"/>
      <c r="AN391" s="429"/>
      <c r="AO391" s="429"/>
      <c r="AP391" s="429"/>
    </row>
    <row r="392" ht="15.75" customHeight="1">
      <c r="A392" s="426"/>
      <c r="B392" s="437" t="s">
        <v>4746</v>
      </c>
      <c r="C392" s="292" t="s">
        <v>4747</v>
      </c>
      <c r="D392" s="327"/>
      <c r="E392" s="428" t="s">
        <v>4633</v>
      </c>
      <c r="F392" s="429"/>
      <c r="G392" s="435" t="s">
        <v>4748</v>
      </c>
      <c r="H392" s="429"/>
      <c r="I392" s="429"/>
      <c r="J392" s="428"/>
      <c r="K392" s="429"/>
      <c r="L392" s="429"/>
      <c r="M392" s="428"/>
      <c r="N392" s="428"/>
      <c r="O392" s="356">
        <v>0.0</v>
      </c>
      <c r="P392" s="274"/>
      <c r="Q392" s="2">
        <v>3.0</v>
      </c>
      <c r="R392" s="2" t="s">
        <v>4749</v>
      </c>
      <c r="S392" s="443"/>
      <c r="T392" s="429"/>
      <c r="U392" s="429"/>
      <c r="V392" s="448">
        <v>44027.0</v>
      </c>
      <c r="W392" s="285" t="s">
        <v>4651</v>
      </c>
      <c r="X392" s="14" t="s">
        <v>2226</v>
      </c>
      <c r="Y392" s="445" t="s">
        <v>2226</v>
      </c>
      <c r="Z392" s="280" t="s">
        <v>4750</v>
      </c>
      <c r="AA392" s="284"/>
      <c r="AB392" s="429"/>
      <c r="AC392" s="434"/>
      <c r="AD392" s="220"/>
      <c r="AE392" s="429"/>
      <c r="AF392" s="429"/>
      <c r="AG392" s="304"/>
      <c r="AH392" s="306"/>
      <c r="AI392" s="429"/>
      <c r="AJ392" s="429"/>
      <c r="AK392" s="429"/>
      <c r="AL392" s="429"/>
      <c r="AM392" s="430"/>
      <c r="AN392" s="429"/>
      <c r="AO392" s="429"/>
      <c r="AP392" s="429"/>
    </row>
    <row r="393" ht="15.75" customHeight="1">
      <c r="A393" s="426"/>
      <c r="B393" s="437" t="s">
        <v>4751</v>
      </c>
      <c r="C393" s="292" t="s">
        <v>4752</v>
      </c>
      <c r="D393" s="327"/>
      <c r="E393" s="428" t="s">
        <v>4633</v>
      </c>
      <c r="F393" s="435">
        <v>10800.0</v>
      </c>
      <c r="G393" s="429"/>
      <c r="H393" s="429"/>
      <c r="I393" s="429"/>
      <c r="J393" s="428"/>
      <c r="K393" s="429"/>
      <c r="L393" s="429"/>
      <c r="M393" s="428"/>
      <c r="N393" s="428"/>
      <c r="O393" s="381">
        <v>0.0</v>
      </c>
      <c r="P393" s="299"/>
      <c r="Q393" s="8" t="s">
        <v>3070</v>
      </c>
      <c r="R393" s="322"/>
      <c r="S393" s="443"/>
      <c r="T393" s="429"/>
      <c r="U393" s="429"/>
      <c r="V393" s="277"/>
      <c r="W393" s="285" t="s">
        <v>4073</v>
      </c>
      <c r="X393" s="435">
        <v>100.0</v>
      </c>
      <c r="Y393" s="459">
        <v>100.0</v>
      </c>
      <c r="Z393" s="280" t="s">
        <v>4753</v>
      </c>
      <c r="AA393" s="284"/>
      <c r="AB393" s="429"/>
      <c r="AC393" s="434"/>
      <c r="AD393" s="220"/>
      <c r="AE393" s="429"/>
      <c r="AF393" s="429"/>
      <c r="AG393" s="304"/>
      <c r="AH393" s="306"/>
      <c r="AI393" s="429"/>
      <c r="AJ393" s="429"/>
      <c r="AK393" s="429"/>
      <c r="AL393" s="429"/>
      <c r="AM393" s="430"/>
      <c r="AN393" s="429"/>
      <c r="AO393" s="429"/>
      <c r="AP393" s="429"/>
    </row>
    <row r="394" ht="15.75" customHeight="1">
      <c r="A394" s="426"/>
      <c r="B394" s="437" t="s">
        <v>4754</v>
      </c>
      <c r="C394" s="292" t="s">
        <v>4755</v>
      </c>
      <c r="D394" s="327"/>
      <c r="E394" s="428" t="s">
        <v>4633</v>
      </c>
      <c r="F394" s="429"/>
      <c r="G394" s="435" t="s">
        <v>4756</v>
      </c>
      <c r="H394" s="429"/>
      <c r="I394" s="429"/>
      <c r="J394" s="428"/>
      <c r="K394" s="429"/>
      <c r="L394" s="429"/>
      <c r="M394" s="428"/>
      <c r="N394" s="428"/>
      <c r="O394" s="447">
        <v>0.0</v>
      </c>
      <c r="P394" s="274"/>
      <c r="Q394" s="8" t="s">
        <v>3070</v>
      </c>
      <c r="R394" s="322"/>
      <c r="S394" s="443"/>
      <c r="T394" s="429"/>
      <c r="U394" s="429"/>
      <c r="V394" s="448">
        <v>44027.0</v>
      </c>
      <c r="W394" s="285" t="s">
        <v>4651</v>
      </c>
      <c r="X394" s="14" t="s">
        <v>2226</v>
      </c>
      <c r="Y394" s="445" t="s">
        <v>2226</v>
      </c>
      <c r="Z394" s="280"/>
      <c r="AA394" s="284"/>
      <c r="AB394" s="429"/>
      <c r="AC394" s="434"/>
      <c r="AD394" s="220"/>
      <c r="AE394" s="429"/>
      <c r="AF394" s="429"/>
      <c r="AG394" s="304"/>
      <c r="AH394" s="306"/>
      <c r="AI394" s="429"/>
      <c r="AJ394" s="429"/>
      <c r="AK394" s="429"/>
      <c r="AL394" s="429"/>
      <c r="AM394" s="430"/>
      <c r="AN394" s="429"/>
      <c r="AO394" s="429"/>
      <c r="AP394" s="429"/>
    </row>
    <row r="395" ht="15.75" customHeight="1">
      <c r="A395" s="426"/>
      <c r="B395" s="437" t="s">
        <v>4757</v>
      </c>
      <c r="C395" s="292" t="s">
        <v>4758</v>
      </c>
      <c r="D395" s="327"/>
      <c r="E395" s="428" t="s">
        <v>4633</v>
      </c>
      <c r="F395" s="429"/>
      <c r="G395" s="435" t="s">
        <v>4291</v>
      </c>
      <c r="H395" s="429"/>
      <c r="I395" s="429"/>
      <c r="J395" s="428"/>
      <c r="K395" s="429"/>
      <c r="L395" s="429"/>
      <c r="M395" s="428"/>
      <c r="N395" s="428"/>
      <c r="O395" s="447">
        <v>0.0</v>
      </c>
      <c r="P395" s="274"/>
      <c r="Q395" s="2" t="s">
        <v>3622</v>
      </c>
      <c r="R395" s="2" t="s">
        <v>4759</v>
      </c>
      <c r="S395" s="443"/>
      <c r="T395" s="429"/>
      <c r="U395" s="429"/>
      <c r="V395" s="448">
        <v>44027.0</v>
      </c>
      <c r="W395" s="285" t="s">
        <v>4651</v>
      </c>
      <c r="X395" s="14" t="s">
        <v>4219</v>
      </c>
      <c r="Y395" s="445" t="s">
        <v>4219</v>
      </c>
      <c r="Z395" s="280" t="s">
        <v>4760</v>
      </c>
      <c r="AA395" s="284"/>
      <c r="AB395" s="429"/>
      <c r="AC395" s="434"/>
      <c r="AD395" s="220"/>
      <c r="AE395" s="429"/>
      <c r="AF395" s="429"/>
      <c r="AG395" s="304"/>
      <c r="AH395" s="306"/>
      <c r="AI395" s="429"/>
      <c r="AJ395" s="429"/>
      <c r="AK395" s="429"/>
      <c r="AL395" s="429"/>
      <c r="AM395" s="430"/>
      <c r="AN395" s="429"/>
      <c r="AO395" s="429"/>
      <c r="AP395" s="429"/>
    </row>
    <row r="396" ht="15.75" customHeight="1">
      <c r="A396" s="426"/>
      <c r="B396" s="437" t="s">
        <v>4761</v>
      </c>
      <c r="C396" s="292" t="s">
        <v>4762</v>
      </c>
      <c r="D396" s="327"/>
      <c r="E396" s="428" t="s">
        <v>4633</v>
      </c>
      <c r="F396" s="435">
        <v>200.0</v>
      </c>
      <c r="G396" s="435" t="s">
        <v>4763</v>
      </c>
      <c r="H396" s="429"/>
      <c r="I396" s="429"/>
      <c r="J396" s="428"/>
      <c r="K396" s="429"/>
      <c r="L396" s="429"/>
      <c r="M396" s="428"/>
      <c r="N396" s="428"/>
      <c r="O396" s="447">
        <v>0.0</v>
      </c>
      <c r="P396" s="274"/>
      <c r="Q396" s="8">
        <v>0.0</v>
      </c>
      <c r="R396" s="8" t="s">
        <v>3037</v>
      </c>
      <c r="S396" s="443"/>
      <c r="T396" s="429"/>
      <c r="U396" s="429"/>
      <c r="V396" s="448">
        <v>44027.0</v>
      </c>
      <c r="W396" s="285" t="s">
        <v>4651</v>
      </c>
      <c r="X396" s="435" t="s">
        <v>4204</v>
      </c>
      <c r="Y396" s="459" t="s">
        <v>4204</v>
      </c>
      <c r="Z396" s="280" t="s">
        <v>4764</v>
      </c>
      <c r="AA396" s="284"/>
      <c r="AB396" s="429"/>
      <c r="AC396" s="434"/>
      <c r="AD396" s="220"/>
      <c r="AE396" s="429"/>
      <c r="AF396" s="429"/>
      <c r="AG396" s="304"/>
      <c r="AH396" s="306"/>
      <c r="AI396" s="429"/>
      <c r="AJ396" s="429"/>
      <c r="AK396" s="429"/>
      <c r="AL396" s="429"/>
      <c r="AM396" s="430"/>
      <c r="AN396" s="429"/>
      <c r="AO396" s="429"/>
      <c r="AP396" s="429"/>
    </row>
    <row r="397" ht="15.75" customHeight="1">
      <c r="A397" s="426"/>
      <c r="B397" s="437" t="s">
        <v>4765</v>
      </c>
      <c r="C397" s="292" t="s">
        <v>4766</v>
      </c>
      <c r="D397" s="327"/>
      <c r="E397" s="428" t="s">
        <v>4633</v>
      </c>
      <c r="F397" s="14" t="s">
        <v>4767</v>
      </c>
      <c r="G397" s="13" t="s">
        <v>4768</v>
      </c>
      <c r="H397" s="429"/>
      <c r="I397" s="429"/>
      <c r="J397" s="428"/>
      <c r="K397" s="429"/>
      <c r="L397" s="429"/>
      <c r="M397" s="428"/>
      <c r="N397" s="428"/>
      <c r="O397" s="447">
        <v>0.0</v>
      </c>
      <c r="P397" s="274"/>
      <c r="Q397" s="2">
        <v>3.0</v>
      </c>
      <c r="R397" s="2" t="s">
        <v>4769</v>
      </c>
      <c r="S397" s="443"/>
      <c r="T397" s="429"/>
      <c r="U397" s="429"/>
      <c r="V397" s="448">
        <v>44027.0</v>
      </c>
      <c r="W397" s="285" t="s">
        <v>4651</v>
      </c>
      <c r="X397" s="449" t="s">
        <v>4770</v>
      </c>
      <c r="Y397" s="450" t="s">
        <v>4770</v>
      </c>
      <c r="Z397" s="280" t="s">
        <v>4771</v>
      </c>
      <c r="AA397" s="354"/>
      <c r="AB397" s="435" t="s">
        <v>4454</v>
      </c>
      <c r="AC397" s="434"/>
      <c r="AD397" s="220"/>
      <c r="AE397" s="429"/>
      <c r="AF397" s="429"/>
      <c r="AG397" s="284"/>
      <c r="AH397" s="306"/>
      <c r="AI397" s="429"/>
      <c r="AJ397" s="429"/>
      <c r="AK397" s="429"/>
      <c r="AL397" s="429"/>
      <c r="AM397" s="430"/>
      <c r="AN397" s="429"/>
      <c r="AO397" s="429"/>
      <c r="AP397" s="429"/>
    </row>
    <row r="398" ht="15.75" customHeight="1">
      <c r="A398" s="426"/>
      <c r="B398" s="437" t="s">
        <v>4772</v>
      </c>
      <c r="C398" s="292" t="s">
        <v>4773</v>
      </c>
      <c r="D398" s="327"/>
      <c r="E398" s="428" t="s">
        <v>4633</v>
      </c>
      <c r="F398" s="435">
        <v>3800.0</v>
      </c>
      <c r="G398" s="429"/>
      <c r="H398" s="429"/>
      <c r="I398" s="429"/>
      <c r="J398" s="428"/>
      <c r="K398" s="429"/>
      <c r="L398" s="429"/>
      <c r="M398" s="428"/>
      <c r="N398" s="428"/>
      <c r="O398" s="447">
        <v>0.0</v>
      </c>
      <c r="P398" s="274"/>
      <c r="Q398" s="8">
        <v>0.0</v>
      </c>
      <c r="R398" s="8" t="s">
        <v>3037</v>
      </c>
      <c r="S398" s="443"/>
      <c r="T398" s="429"/>
      <c r="U398" s="429"/>
      <c r="V398" s="448">
        <v>44027.0</v>
      </c>
      <c r="W398" s="285" t="s">
        <v>4651</v>
      </c>
      <c r="X398" s="14" t="s">
        <v>4219</v>
      </c>
      <c r="Y398" s="445" t="s">
        <v>4219</v>
      </c>
      <c r="Z398" s="280" t="s">
        <v>4774</v>
      </c>
      <c r="AA398" s="284"/>
      <c r="AB398" s="429"/>
      <c r="AC398" s="434"/>
      <c r="AD398" s="220"/>
      <c r="AE398" s="429"/>
      <c r="AF398" s="429"/>
      <c r="AG398" s="304"/>
      <c r="AH398" s="306"/>
      <c r="AI398" s="429"/>
      <c r="AJ398" s="429"/>
      <c r="AK398" s="429"/>
      <c r="AL398" s="429"/>
      <c r="AM398" s="430"/>
      <c r="AN398" s="429"/>
      <c r="AO398" s="429"/>
      <c r="AP398" s="429"/>
    </row>
    <row r="399" ht="15.75" customHeight="1">
      <c r="A399" s="426"/>
      <c r="B399" s="437" t="s">
        <v>4775</v>
      </c>
      <c r="C399" s="292" t="s">
        <v>4776</v>
      </c>
      <c r="D399" s="327"/>
      <c r="E399" s="428" t="s">
        <v>4633</v>
      </c>
      <c r="F399" s="435"/>
      <c r="G399" s="446" t="s">
        <v>4777</v>
      </c>
      <c r="H399" s="429"/>
      <c r="I399" s="429"/>
      <c r="J399" s="428"/>
      <c r="K399" s="429"/>
      <c r="L399" s="429"/>
      <c r="M399" s="428"/>
      <c r="N399" s="428"/>
      <c r="O399" s="356">
        <v>0.0</v>
      </c>
      <c r="P399" s="274"/>
      <c r="Q399" s="2" t="s">
        <v>3622</v>
      </c>
      <c r="R399" s="2" t="s">
        <v>4778</v>
      </c>
      <c r="S399" s="443"/>
      <c r="T399" s="429"/>
      <c r="U399" s="429"/>
      <c r="V399" s="448">
        <v>44027.0</v>
      </c>
      <c r="W399" s="285" t="s">
        <v>4651</v>
      </c>
      <c r="X399" s="465" t="s">
        <v>4111</v>
      </c>
      <c r="Y399" s="466" t="s">
        <v>4111</v>
      </c>
      <c r="Z399" s="280" t="s">
        <v>4185</v>
      </c>
      <c r="AA399" s="458"/>
      <c r="AB399" s="441" t="s">
        <v>4103</v>
      </c>
      <c r="AC399" s="434"/>
      <c r="AD399" s="220"/>
      <c r="AE399" s="429"/>
      <c r="AF399" s="429"/>
      <c r="AG399" s="284"/>
      <c r="AH399" s="306"/>
      <c r="AI399" s="429"/>
      <c r="AJ399" s="429"/>
      <c r="AK399" s="429"/>
      <c r="AL399" s="429"/>
      <c r="AM399" s="430"/>
      <c r="AN399" s="429"/>
      <c r="AO399" s="429"/>
      <c r="AP399" s="429"/>
    </row>
    <row r="400" ht="15.75" customHeight="1">
      <c r="A400" s="426"/>
      <c r="B400" s="437" t="s">
        <v>4779</v>
      </c>
      <c r="C400" s="292" t="s">
        <v>4780</v>
      </c>
      <c r="D400" s="271" t="s">
        <v>2226</v>
      </c>
      <c r="E400" s="428" t="s">
        <v>4633</v>
      </c>
      <c r="F400" s="429"/>
      <c r="G400" s="435" t="s">
        <v>4781</v>
      </c>
      <c r="H400" s="429"/>
      <c r="I400" s="429"/>
      <c r="J400" s="428"/>
      <c r="K400" s="429"/>
      <c r="L400" s="429"/>
      <c r="M400" s="428"/>
      <c r="N400" s="428"/>
      <c r="O400" s="447">
        <v>0.0</v>
      </c>
      <c r="P400" s="274"/>
      <c r="Q400" s="8" t="s">
        <v>3259</v>
      </c>
      <c r="R400" s="322"/>
      <c r="S400" s="443"/>
      <c r="T400" s="429"/>
      <c r="U400" s="429"/>
      <c r="V400" s="448">
        <v>44027.0</v>
      </c>
      <c r="W400" s="285" t="s">
        <v>4651</v>
      </c>
      <c r="X400" s="429"/>
      <c r="Y400" s="426"/>
      <c r="Z400" s="272"/>
      <c r="AA400" s="304"/>
      <c r="AB400" s="429"/>
      <c r="AC400" s="434"/>
      <c r="AD400" s="220"/>
      <c r="AE400" s="429"/>
      <c r="AF400" s="429"/>
      <c r="AG400" s="304"/>
      <c r="AH400" s="306"/>
      <c r="AI400" s="429"/>
      <c r="AJ400" s="429"/>
      <c r="AK400" s="429"/>
      <c r="AL400" s="429"/>
      <c r="AM400" s="430"/>
      <c r="AN400" s="429"/>
      <c r="AO400" s="429"/>
      <c r="AP400" s="429"/>
    </row>
    <row r="401" ht="15.75" customHeight="1">
      <c r="A401" s="426"/>
      <c r="B401" s="437" t="s">
        <v>4782</v>
      </c>
      <c r="C401" s="292" t="s">
        <v>4783</v>
      </c>
      <c r="D401" s="271" t="s">
        <v>2226</v>
      </c>
      <c r="E401" s="428" t="s">
        <v>4633</v>
      </c>
      <c r="F401" s="429"/>
      <c r="G401" s="435" t="s">
        <v>4784</v>
      </c>
      <c r="H401" s="429"/>
      <c r="I401" s="429"/>
      <c r="J401" s="428"/>
      <c r="K401" s="429"/>
      <c r="L401" s="429"/>
      <c r="M401" s="428"/>
      <c r="N401" s="428"/>
      <c r="O401" s="356">
        <v>0.0</v>
      </c>
      <c r="P401" s="274"/>
      <c r="Q401" s="2">
        <v>3.0</v>
      </c>
      <c r="R401" s="2" t="s">
        <v>4785</v>
      </c>
      <c r="S401" s="443"/>
      <c r="T401" s="429"/>
      <c r="U401" s="429"/>
      <c r="V401" s="448">
        <v>44027.0</v>
      </c>
      <c r="W401" s="285" t="s">
        <v>4651</v>
      </c>
      <c r="X401" s="14" t="s">
        <v>2226</v>
      </c>
      <c r="Y401" s="445" t="s">
        <v>2226</v>
      </c>
      <c r="Z401" s="280" t="s">
        <v>4786</v>
      </c>
      <c r="AA401" s="284"/>
      <c r="AB401" s="429"/>
      <c r="AC401" s="434"/>
      <c r="AD401" s="220"/>
      <c r="AE401" s="429"/>
      <c r="AF401" s="429"/>
      <c r="AG401" s="304"/>
      <c r="AH401" s="306"/>
      <c r="AI401" s="429"/>
      <c r="AJ401" s="429"/>
      <c r="AK401" s="429"/>
      <c r="AL401" s="429"/>
      <c r="AM401" s="430"/>
      <c r="AN401" s="429"/>
      <c r="AO401" s="429"/>
      <c r="AP401" s="429"/>
    </row>
    <row r="402" ht="15.75" customHeight="1">
      <c r="A402" s="426"/>
      <c r="B402" s="437" t="s">
        <v>4787</v>
      </c>
      <c r="C402" s="302" t="s">
        <v>4788</v>
      </c>
      <c r="D402" s="327"/>
      <c r="E402" s="428" t="s">
        <v>4633</v>
      </c>
      <c r="F402" s="429"/>
      <c r="G402" s="435" t="s">
        <v>4789</v>
      </c>
      <c r="H402" s="429"/>
      <c r="I402" s="429"/>
      <c r="J402" s="428"/>
      <c r="K402" s="429"/>
      <c r="L402" s="429"/>
      <c r="M402" s="428"/>
      <c r="N402" s="428"/>
      <c r="O402" s="381">
        <v>0.0</v>
      </c>
      <c r="P402" s="299"/>
      <c r="Q402" s="2" t="s">
        <v>3622</v>
      </c>
      <c r="R402" s="2" t="s">
        <v>4790</v>
      </c>
      <c r="S402" s="443"/>
      <c r="T402" s="429"/>
      <c r="U402" s="429"/>
      <c r="V402" s="277"/>
      <c r="W402" s="285" t="s">
        <v>4073</v>
      </c>
      <c r="X402" s="356" t="s">
        <v>4791</v>
      </c>
      <c r="Y402" s="366" t="s">
        <v>4791</v>
      </c>
      <c r="Z402" s="280" t="s">
        <v>4792</v>
      </c>
      <c r="AA402" s="274"/>
      <c r="AB402" s="429"/>
      <c r="AC402" s="434"/>
      <c r="AD402" s="220"/>
      <c r="AE402" s="429"/>
      <c r="AF402" s="429"/>
      <c r="AG402" s="304"/>
      <c r="AH402" s="306"/>
      <c r="AI402" s="429"/>
      <c r="AJ402" s="429"/>
      <c r="AK402" s="429"/>
      <c r="AL402" s="429"/>
      <c r="AM402" s="430"/>
      <c r="AN402" s="429"/>
      <c r="AO402" s="429"/>
      <c r="AP402" s="429"/>
    </row>
    <row r="403" ht="15.75" customHeight="1">
      <c r="A403" s="426"/>
      <c r="B403" s="468" t="s">
        <v>4793</v>
      </c>
      <c r="C403" s="468" t="s">
        <v>4793</v>
      </c>
      <c r="D403" s="327"/>
      <c r="E403" s="428" t="s">
        <v>4633</v>
      </c>
      <c r="F403" s="429"/>
      <c r="G403" s="435" t="s">
        <v>4794</v>
      </c>
      <c r="H403" s="429"/>
      <c r="I403" s="429"/>
      <c r="J403" s="428"/>
      <c r="K403" s="429"/>
      <c r="L403" s="429"/>
      <c r="M403" s="428"/>
      <c r="N403" s="428"/>
      <c r="O403" s="447">
        <v>0.0</v>
      </c>
      <c r="P403" s="274"/>
      <c r="Q403" s="2" t="s">
        <v>3622</v>
      </c>
      <c r="R403" s="2" t="s">
        <v>4795</v>
      </c>
      <c r="S403" s="443"/>
      <c r="T403" s="429"/>
      <c r="U403" s="429"/>
      <c r="V403" s="448">
        <v>44027.0</v>
      </c>
      <c r="W403" s="285" t="s">
        <v>4651</v>
      </c>
      <c r="X403" s="435">
        <v>200.0</v>
      </c>
      <c r="Y403" s="459">
        <v>200.0</v>
      </c>
      <c r="Z403" s="280">
        <v>1.0</v>
      </c>
      <c r="AA403" s="284"/>
      <c r="AB403" s="429"/>
      <c r="AC403" s="434"/>
      <c r="AD403" s="220"/>
      <c r="AE403" s="429"/>
      <c r="AF403" s="429"/>
      <c r="AG403" s="304"/>
      <c r="AH403" s="306"/>
      <c r="AI403" s="429"/>
      <c r="AJ403" s="429"/>
      <c r="AK403" s="429"/>
      <c r="AL403" s="429"/>
      <c r="AM403" s="430"/>
      <c r="AN403" s="429"/>
      <c r="AO403" s="429"/>
      <c r="AP403" s="429"/>
    </row>
    <row r="404" ht="15.75" customHeight="1">
      <c r="A404" s="426"/>
      <c r="B404" s="437" t="s">
        <v>4796</v>
      </c>
      <c r="C404" s="292" t="s">
        <v>4797</v>
      </c>
      <c r="D404" s="327"/>
      <c r="E404" s="428" t="s">
        <v>4633</v>
      </c>
      <c r="F404" s="429"/>
      <c r="G404" s="435" t="s">
        <v>4092</v>
      </c>
      <c r="H404" s="429"/>
      <c r="I404" s="429"/>
      <c r="J404" s="428"/>
      <c r="K404" s="429"/>
      <c r="L404" s="429"/>
      <c r="M404" s="428"/>
      <c r="N404" s="428"/>
      <c r="O404" s="447">
        <v>0.0</v>
      </c>
      <c r="P404" s="274"/>
      <c r="Q404" s="8" t="s">
        <v>3070</v>
      </c>
      <c r="R404" s="322"/>
      <c r="S404" s="443"/>
      <c r="T404" s="429"/>
      <c r="U404" s="429"/>
      <c r="V404" s="448">
        <v>44027.0</v>
      </c>
      <c r="W404" s="285" t="s">
        <v>4651</v>
      </c>
      <c r="X404" s="447">
        <v>400.0</v>
      </c>
      <c r="Y404" s="464">
        <v>400.0</v>
      </c>
      <c r="Z404" s="280" t="s">
        <v>4185</v>
      </c>
      <c r="AA404" s="274"/>
      <c r="AB404" s="435">
        <v>2.0</v>
      </c>
      <c r="AC404" s="434"/>
      <c r="AD404" s="220"/>
      <c r="AE404" s="429"/>
      <c r="AF404" s="429"/>
      <c r="AG404" s="284"/>
      <c r="AH404" s="306"/>
      <c r="AI404" s="429"/>
      <c r="AJ404" s="429"/>
      <c r="AK404" s="429"/>
      <c r="AL404" s="429"/>
      <c r="AM404" s="430"/>
      <c r="AN404" s="429"/>
      <c r="AO404" s="429"/>
      <c r="AP404" s="429"/>
    </row>
    <row r="405" ht="15.75" customHeight="1">
      <c r="A405" s="426"/>
      <c r="B405" s="437" t="s">
        <v>4798</v>
      </c>
      <c r="C405" s="292" t="s">
        <v>4799</v>
      </c>
      <c r="D405" s="327"/>
      <c r="E405" s="428" t="s">
        <v>4633</v>
      </c>
      <c r="F405" s="429"/>
      <c r="G405" s="435" t="s">
        <v>4291</v>
      </c>
      <c r="H405" s="429"/>
      <c r="I405" s="429"/>
      <c r="J405" s="428"/>
      <c r="K405" s="429"/>
      <c r="L405" s="429"/>
      <c r="M405" s="428"/>
      <c r="N405" s="428"/>
      <c r="O405" s="381">
        <v>0.0</v>
      </c>
      <c r="P405" s="299"/>
      <c r="Q405" s="8" t="s">
        <v>3622</v>
      </c>
      <c r="R405" s="8" t="s">
        <v>4800</v>
      </c>
      <c r="S405" s="443"/>
      <c r="T405" s="429"/>
      <c r="U405" s="429"/>
      <c r="V405" s="277"/>
      <c r="W405" s="285" t="s">
        <v>4073</v>
      </c>
      <c r="X405" s="14">
        <v>660.0</v>
      </c>
      <c r="Y405" s="445">
        <v>660.0</v>
      </c>
      <c r="Z405" s="280" t="s">
        <v>4801</v>
      </c>
      <c r="AA405" s="284"/>
      <c r="AB405" s="429"/>
      <c r="AC405" s="434"/>
      <c r="AD405" s="220"/>
      <c r="AE405" s="429"/>
      <c r="AF405" s="429"/>
      <c r="AG405" s="304"/>
      <c r="AH405" s="306"/>
      <c r="AI405" s="429"/>
      <c r="AJ405" s="429"/>
      <c r="AK405" s="429"/>
      <c r="AL405" s="429"/>
      <c r="AM405" s="430"/>
      <c r="AN405" s="429"/>
      <c r="AO405" s="429"/>
      <c r="AP405" s="429"/>
    </row>
    <row r="406" ht="15.75" customHeight="1">
      <c r="A406" s="426"/>
      <c r="B406" s="437" t="s">
        <v>4802</v>
      </c>
      <c r="C406" s="292" t="s">
        <v>4803</v>
      </c>
      <c r="D406" s="327"/>
      <c r="E406" s="428" t="s">
        <v>4633</v>
      </c>
      <c r="F406" s="429"/>
      <c r="G406" s="435" t="s">
        <v>4804</v>
      </c>
      <c r="H406" s="429"/>
      <c r="I406" s="429"/>
      <c r="J406" s="428"/>
      <c r="K406" s="429"/>
      <c r="L406" s="429"/>
      <c r="M406" s="428"/>
      <c r="N406" s="428"/>
      <c r="O406" s="447">
        <v>0.0</v>
      </c>
      <c r="P406" s="274"/>
      <c r="Q406" s="8" t="s">
        <v>3259</v>
      </c>
      <c r="R406" s="322"/>
      <c r="S406" s="443"/>
      <c r="T406" s="429"/>
      <c r="U406" s="429"/>
      <c r="V406" s="448">
        <v>44027.0</v>
      </c>
      <c r="W406" s="285" t="s">
        <v>4651</v>
      </c>
      <c r="X406" s="14" t="s">
        <v>2226</v>
      </c>
      <c r="Y406" s="445" t="s">
        <v>2226</v>
      </c>
      <c r="Z406" s="280" t="s">
        <v>4805</v>
      </c>
      <c r="AA406" s="284"/>
      <c r="AB406" s="429"/>
      <c r="AC406" s="434"/>
      <c r="AD406" s="220"/>
      <c r="AE406" s="429"/>
      <c r="AF406" s="429"/>
      <c r="AG406" s="304"/>
      <c r="AH406" s="306"/>
      <c r="AI406" s="429"/>
      <c r="AJ406" s="429"/>
      <c r="AK406" s="429"/>
      <c r="AL406" s="429"/>
      <c r="AM406" s="430"/>
      <c r="AN406" s="429"/>
      <c r="AO406" s="429"/>
      <c r="AP406" s="429"/>
    </row>
    <row r="407" ht="15.75" customHeight="1">
      <c r="A407" s="426"/>
      <c r="B407" s="463" t="s">
        <v>4806</v>
      </c>
      <c r="C407" s="292" t="s">
        <v>4807</v>
      </c>
      <c r="D407" s="271" t="s">
        <v>2226</v>
      </c>
      <c r="E407" s="428" t="s">
        <v>4633</v>
      </c>
      <c r="F407" s="429"/>
      <c r="G407" s="435"/>
      <c r="H407" s="429"/>
      <c r="I407" s="429"/>
      <c r="J407" s="428"/>
      <c r="K407" s="429"/>
      <c r="L407" s="429"/>
      <c r="M407" s="428"/>
      <c r="N407" s="428"/>
      <c r="O407" s="447">
        <v>0.0</v>
      </c>
      <c r="P407" s="274"/>
      <c r="Q407" s="8">
        <v>0.0</v>
      </c>
      <c r="R407" s="8" t="s">
        <v>3037</v>
      </c>
      <c r="S407" s="443"/>
      <c r="T407" s="429"/>
      <c r="U407" s="429"/>
      <c r="V407" s="448">
        <v>44027.0</v>
      </c>
      <c r="W407" s="285" t="s">
        <v>4651</v>
      </c>
      <c r="X407" s="449" t="s">
        <v>4808</v>
      </c>
      <c r="Y407" s="450" t="s">
        <v>4808</v>
      </c>
      <c r="Z407" s="280" t="s">
        <v>4809</v>
      </c>
      <c r="AA407" s="354" t="s">
        <v>4810</v>
      </c>
      <c r="AB407" s="435" t="s">
        <v>4811</v>
      </c>
      <c r="AC407" s="434"/>
      <c r="AD407" s="220"/>
      <c r="AE407" s="429"/>
      <c r="AF407" s="429"/>
      <c r="AG407" s="284"/>
      <c r="AH407" s="306"/>
      <c r="AI407" s="429"/>
      <c r="AJ407" s="429"/>
      <c r="AK407" s="429"/>
      <c r="AL407" s="429"/>
      <c r="AM407" s="430"/>
      <c r="AN407" s="429"/>
      <c r="AO407" s="429"/>
      <c r="AP407" s="429"/>
    </row>
    <row r="408" ht="15.75" customHeight="1">
      <c r="A408" s="426"/>
      <c r="B408" s="437" t="s">
        <v>4812</v>
      </c>
      <c r="C408" s="292" t="s">
        <v>4813</v>
      </c>
      <c r="D408" s="327"/>
      <c r="E408" s="428" t="s">
        <v>4633</v>
      </c>
      <c r="F408" s="429"/>
      <c r="G408" s="435" t="s">
        <v>4804</v>
      </c>
      <c r="H408" s="429"/>
      <c r="I408" s="429"/>
      <c r="J408" s="428"/>
      <c r="K408" s="429"/>
      <c r="L408" s="429"/>
      <c r="M408" s="428"/>
      <c r="N408" s="428"/>
      <c r="O408" s="464">
        <v>0.0</v>
      </c>
      <c r="P408" s="299"/>
      <c r="Q408" s="2" t="s">
        <v>3622</v>
      </c>
      <c r="R408" s="2" t="s">
        <v>4814</v>
      </c>
      <c r="S408" s="443"/>
      <c r="T408" s="429"/>
      <c r="U408" s="429"/>
      <c r="V408" s="277"/>
      <c r="W408" s="285" t="s">
        <v>4073</v>
      </c>
      <c r="X408" s="356" t="s">
        <v>2226</v>
      </c>
      <c r="Y408" s="366" t="s">
        <v>2226</v>
      </c>
      <c r="Z408" s="280" t="s">
        <v>4815</v>
      </c>
      <c r="AA408" s="274"/>
      <c r="AB408" s="429"/>
      <c r="AC408" s="434"/>
      <c r="AD408" s="220"/>
      <c r="AE408" s="429"/>
      <c r="AF408" s="429"/>
      <c r="AG408" s="304"/>
      <c r="AH408" s="306"/>
      <c r="AI408" s="429"/>
      <c r="AJ408" s="429"/>
      <c r="AK408" s="429"/>
      <c r="AL408" s="429"/>
      <c r="AM408" s="430"/>
      <c r="AN408" s="429"/>
      <c r="AO408" s="429"/>
      <c r="AP408" s="429"/>
    </row>
    <row r="409" ht="15.75" customHeight="1">
      <c r="A409" s="426"/>
      <c r="B409" s="437" t="s">
        <v>4816</v>
      </c>
      <c r="C409" s="292" t="s">
        <v>4817</v>
      </c>
      <c r="D409" s="327"/>
      <c r="E409" s="428" t="s">
        <v>4633</v>
      </c>
      <c r="F409" s="14" t="s">
        <v>2226</v>
      </c>
      <c r="G409" s="16" t="s">
        <v>4818</v>
      </c>
      <c r="H409" s="429"/>
      <c r="I409" s="429"/>
      <c r="J409" s="428"/>
      <c r="K409" s="429"/>
      <c r="L409" s="429"/>
      <c r="M409" s="428"/>
      <c r="N409" s="428"/>
      <c r="O409" s="447">
        <v>0.0</v>
      </c>
      <c r="P409" s="274"/>
      <c r="Q409" s="2">
        <v>3.0</v>
      </c>
      <c r="R409" s="2" t="s">
        <v>4819</v>
      </c>
      <c r="S409" s="443"/>
      <c r="T409" s="429"/>
      <c r="U409" s="429"/>
      <c r="V409" s="448">
        <v>44027.0</v>
      </c>
      <c r="W409" s="285" t="s">
        <v>4651</v>
      </c>
      <c r="X409" s="357" t="s">
        <v>4511</v>
      </c>
      <c r="Y409" s="358" t="s">
        <v>4511</v>
      </c>
      <c r="Z409" s="280" t="s">
        <v>4820</v>
      </c>
      <c r="AA409" s="354"/>
      <c r="AB409" s="435">
        <v>1.0</v>
      </c>
      <c r="AC409" s="434"/>
      <c r="AD409" s="220"/>
      <c r="AE409" s="429"/>
      <c r="AF409" s="429"/>
      <c r="AG409" s="284"/>
      <c r="AH409" s="306"/>
      <c r="AI409" s="429"/>
      <c r="AJ409" s="429"/>
      <c r="AK409" s="429"/>
      <c r="AL409" s="429"/>
      <c r="AM409" s="430"/>
      <c r="AN409" s="429"/>
      <c r="AO409" s="429"/>
      <c r="AP409" s="429"/>
    </row>
    <row r="410" ht="15.75" customHeight="1">
      <c r="A410" s="426"/>
      <c r="B410" s="437" t="s">
        <v>4821</v>
      </c>
      <c r="C410" s="292" t="s">
        <v>4822</v>
      </c>
      <c r="D410" s="327"/>
      <c r="E410" s="428" t="s">
        <v>4633</v>
      </c>
      <c r="F410" s="435">
        <v>4100.0</v>
      </c>
      <c r="G410" s="435" t="s">
        <v>4823</v>
      </c>
      <c r="H410" s="429"/>
      <c r="I410" s="429"/>
      <c r="J410" s="428"/>
      <c r="K410" s="429"/>
      <c r="L410" s="429"/>
      <c r="M410" s="428"/>
      <c r="N410" s="428"/>
      <c r="O410" s="356">
        <v>0.0</v>
      </c>
      <c r="P410" s="274"/>
      <c r="Q410" s="2" t="s">
        <v>3622</v>
      </c>
      <c r="R410" s="2" t="s">
        <v>4824</v>
      </c>
      <c r="S410" s="443"/>
      <c r="T410" s="429"/>
      <c r="U410" s="429"/>
      <c r="V410" s="448">
        <v>44027.0</v>
      </c>
      <c r="W410" s="285" t="s">
        <v>4651</v>
      </c>
      <c r="X410" s="14" t="s">
        <v>2226</v>
      </c>
      <c r="Y410" s="445" t="s">
        <v>2226</v>
      </c>
      <c r="Z410" s="280" t="s">
        <v>4825</v>
      </c>
      <c r="AA410" s="284"/>
      <c r="AB410" s="429"/>
      <c r="AC410" s="434"/>
      <c r="AD410" s="220"/>
      <c r="AE410" s="429"/>
      <c r="AF410" s="429"/>
      <c r="AG410" s="304"/>
      <c r="AH410" s="306"/>
      <c r="AI410" s="429"/>
      <c r="AJ410" s="429"/>
      <c r="AK410" s="429"/>
      <c r="AL410" s="429"/>
      <c r="AM410" s="430"/>
      <c r="AN410" s="429"/>
      <c r="AO410" s="429"/>
      <c r="AP410" s="429"/>
    </row>
    <row r="411" ht="15.75" customHeight="1">
      <c r="A411" s="426"/>
      <c r="B411" s="437" t="s">
        <v>4826</v>
      </c>
      <c r="C411" s="292" t="s">
        <v>4827</v>
      </c>
      <c r="D411" s="327"/>
      <c r="E411" s="428" t="s">
        <v>4633</v>
      </c>
      <c r="F411" s="429"/>
      <c r="G411" s="435" t="s">
        <v>4119</v>
      </c>
      <c r="H411" s="429"/>
      <c r="I411" s="429"/>
      <c r="J411" s="428"/>
      <c r="K411" s="429"/>
      <c r="L411" s="429"/>
      <c r="M411" s="428"/>
      <c r="N411" s="428"/>
      <c r="O411" s="447">
        <v>0.0</v>
      </c>
      <c r="P411" s="274"/>
      <c r="Q411" s="2">
        <v>3.0</v>
      </c>
      <c r="R411" s="2" t="s">
        <v>4828</v>
      </c>
      <c r="S411" s="443"/>
      <c r="T411" s="429"/>
      <c r="U411" s="429"/>
      <c r="V411" s="448">
        <v>44027.0</v>
      </c>
      <c r="W411" s="285" t="s">
        <v>4651</v>
      </c>
      <c r="X411" s="447" t="s">
        <v>4074</v>
      </c>
      <c r="Y411" s="464" t="s">
        <v>4074</v>
      </c>
      <c r="Z411" s="359" t="s">
        <v>4185</v>
      </c>
      <c r="AA411" s="274"/>
      <c r="AB411" s="429"/>
      <c r="AC411" s="434"/>
      <c r="AD411" s="220"/>
      <c r="AE411" s="429"/>
      <c r="AF411" s="429"/>
      <c r="AG411" s="304"/>
      <c r="AH411" s="306"/>
      <c r="AI411" s="429"/>
      <c r="AJ411" s="429"/>
      <c r="AK411" s="429"/>
      <c r="AL411" s="429"/>
      <c r="AM411" s="430"/>
      <c r="AN411" s="429"/>
      <c r="AO411" s="429"/>
      <c r="AP411" s="429"/>
    </row>
    <row r="412" ht="15.75" customHeight="1">
      <c r="A412" s="426"/>
      <c r="B412" s="437" t="s">
        <v>4829</v>
      </c>
      <c r="C412" s="469" t="s">
        <v>4830</v>
      </c>
      <c r="D412" s="327"/>
      <c r="E412" s="428" t="s">
        <v>4633</v>
      </c>
      <c r="F412" s="429"/>
      <c r="G412" s="435" t="s">
        <v>4119</v>
      </c>
      <c r="H412" s="429"/>
      <c r="I412" s="429"/>
      <c r="J412" s="428"/>
      <c r="K412" s="429"/>
      <c r="L412" s="429"/>
      <c r="M412" s="428"/>
      <c r="N412" s="428"/>
      <c r="O412" s="447">
        <v>0.0</v>
      </c>
      <c r="P412" s="274"/>
      <c r="Q412" s="2">
        <v>3.0</v>
      </c>
      <c r="R412" s="2" t="s">
        <v>4831</v>
      </c>
      <c r="S412" s="443"/>
      <c r="T412" s="429"/>
      <c r="U412" s="429"/>
      <c r="V412" s="448">
        <v>44027.0</v>
      </c>
      <c r="W412" s="285" t="s">
        <v>4651</v>
      </c>
      <c r="X412" s="14" t="s">
        <v>2226</v>
      </c>
      <c r="Y412" s="445" t="s">
        <v>2226</v>
      </c>
      <c r="Z412" s="280" t="s">
        <v>4832</v>
      </c>
      <c r="AA412" s="284"/>
      <c r="AB412" s="429"/>
      <c r="AC412" s="434"/>
      <c r="AD412" s="220"/>
      <c r="AE412" s="429"/>
      <c r="AF412" s="429"/>
      <c r="AG412" s="304"/>
      <c r="AH412" s="306"/>
      <c r="AI412" s="429"/>
      <c r="AJ412" s="429"/>
      <c r="AK412" s="429"/>
      <c r="AL412" s="429"/>
      <c r="AM412" s="430"/>
      <c r="AN412" s="429"/>
      <c r="AO412" s="429"/>
      <c r="AP412" s="429"/>
    </row>
    <row r="413" ht="15.75" customHeight="1">
      <c r="A413" s="426"/>
      <c r="B413" s="437" t="s">
        <v>4833</v>
      </c>
      <c r="C413" s="292" t="s">
        <v>4834</v>
      </c>
      <c r="D413" s="327"/>
      <c r="E413" s="428" t="s">
        <v>4633</v>
      </c>
      <c r="F413" s="429"/>
      <c r="G413" s="435" t="s">
        <v>4835</v>
      </c>
      <c r="H413" s="429"/>
      <c r="I413" s="429"/>
      <c r="J413" s="428"/>
      <c r="K413" s="429"/>
      <c r="L413" s="429"/>
      <c r="M413" s="428"/>
      <c r="N413" s="428"/>
      <c r="O413" s="447">
        <v>0.0</v>
      </c>
      <c r="P413" s="274"/>
      <c r="Q413" s="2" t="s">
        <v>3622</v>
      </c>
      <c r="R413" s="2" t="s">
        <v>4836</v>
      </c>
      <c r="S413" s="443"/>
      <c r="T413" s="429"/>
      <c r="U413" s="429"/>
      <c r="V413" s="448">
        <v>44027.0</v>
      </c>
      <c r="W413" s="285" t="s">
        <v>4651</v>
      </c>
      <c r="X413" s="356" t="s">
        <v>4158</v>
      </c>
      <c r="Y413" s="366" t="s">
        <v>4158</v>
      </c>
      <c r="Z413" s="280" t="s">
        <v>4837</v>
      </c>
      <c r="AA413" s="274"/>
      <c r="AB413" s="441" t="s">
        <v>4103</v>
      </c>
      <c r="AC413" s="434"/>
      <c r="AD413" s="220"/>
      <c r="AE413" s="429"/>
      <c r="AF413" s="429"/>
      <c r="AG413" s="284"/>
      <c r="AH413" s="306"/>
      <c r="AI413" s="429"/>
      <c r="AJ413" s="429"/>
      <c r="AK413" s="429"/>
      <c r="AL413" s="429"/>
      <c r="AM413" s="430"/>
      <c r="AN413" s="429"/>
      <c r="AO413" s="429"/>
      <c r="AP413" s="429"/>
    </row>
    <row r="414" ht="15.75" customHeight="1">
      <c r="A414" s="426"/>
      <c r="B414" s="468" t="s">
        <v>4838</v>
      </c>
      <c r="C414" s="292" t="s">
        <v>4839</v>
      </c>
      <c r="D414" s="327"/>
      <c r="E414" s="428" t="s">
        <v>4633</v>
      </c>
      <c r="F414" s="429"/>
      <c r="G414" s="435" t="s">
        <v>4840</v>
      </c>
      <c r="H414" s="429"/>
      <c r="I414" s="429"/>
      <c r="J414" s="428"/>
      <c r="K414" s="429"/>
      <c r="L414" s="429"/>
      <c r="M414" s="428"/>
      <c r="N414" s="428"/>
      <c r="O414" s="447">
        <v>0.0</v>
      </c>
      <c r="P414" s="274"/>
      <c r="Q414" s="8">
        <v>0.0</v>
      </c>
      <c r="R414" s="8" t="s">
        <v>3037</v>
      </c>
      <c r="S414" s="443"/>
      <c r="T414" s="429"/>
      <c r="U414" s="429"/>
      <c r="V414" s="448">
        <v>44027.0</v>
      </c>
      <c r="W414" s="285" t="s">
        <v>4651</v>
      </c>
      <c r="X414" s="435">
        <v>200.0</v>
      </c>
      <c r="Y414" s="459">
        <v>200.0</v>
      </c>
      <c r="Z414" s="280">
        <v>1.0</v>
      </c>
      <c r="AA414" s="284"/>
      <c r="AB414" s="429"/>
      <c r="AC414" s="434"/>
      <c r="AD414" s="220"/>
      <c r="AE414" s="429"/>
      <c r="AF414" s="429"/>
      <c r="AG414" s="304"/>
      <c r="AH414" s="306"/>
      <c r="AI414" s="429"/>
      <c r="AJ414" s="429"/>
      <c r="AK414" s="429"/>
      <c r="AL414" s="429"/>
      <c r="AM414" s="430"/>
      <c r="AN414" s="429"/>
      <c r="AO414" s="429"/>
      <c r="AP414" s="429"/>
    </row>
    <row r="415" ht="15.75" customHeight="1">
      <c r="A415" s="426"/>
      <c r="B415" s="437" t="s">
        <v>4841</v>
      </c>
      <c r="C415" s="292" t="s">
        <v>4842</v>
      </c>
      <c r="D415" s="327"/>
      <c r="E415" s="428" t="s">
        <v>4633</v>
      </c>
      <c r="F415" s="429"/>
      <c r="G415" s="435" t="s">
        <v>4843</v>
      </c>
      <c r="H415" s="429"/>
      <c r="I415" s="429"/>
      <c r="J415" s="428"/>
      <c r="K415" s="429"/>
      <c r="L415" s="429"/>
      <c r="M415" s="428"/>
      <c r="N415" s="428"/>
      <c r="O415" s="356">
        <v>0.0</v>
      </c>
      <c r="P415" s="274" t="s">
        <v>4844</v>
      </c>
      <c r="Q415" s="429"/>
      <c r="R415" s="275"/>
      <c r="S415" s="443"/>
      <c r="T415" s="429"/>
      <c r="U415" s="429"/>
      <c r="V415" s="448">
        <v>44027.0</v>
      </c>
      <c r="W415" s="285" t="s">
        <v>4651</v>
      </c>
      <c r="X415" s="14" t="s">
        <v>2226</v>
      </c>
      <c r="Y415" s="445" t="s">
        <v>2226</v>
      </c>
      <c r="Z415" s="280" t="s">
        <v>4723</v>
      </c>
      <c r="AA415" s="284"/>
      <c r="AB415" s="429"/>
      <c r="AC415" s="434"/>
      <c r="AD415" s="220"/>
      <c r="AE415" s="429"/>
      <c r="AF415" s="429"/>
      <c r="AG415" s="304"/>
      <c r="AH415" s="306"/>
      <c r="AI415" s="429"/>
      <c r="AJ415" s="429"/>
      <c r="AK415" s="429"/>
      <c r="AL415" s="429"/>
      <c r="AM415" s="430"/>
      <c r="AN415" s="429"/>
      <c r="AO415" s="429"/>
      <c r="AP415" s="429"/>
    </row>
    <row r="416" ht="15.75" customHeight="1">
      <c r="A416" s="451"/>
      <c r="B416" s="455" t="s">
        <v>4845</v>
      </c>
      <c r="C416" s="462" t="s">
        <v>4846</v>
      </c>
      <c r="D416" s="17"/>
      <c r="E416" s="452" t="s">
        <v>4633</v>
      </c>
      <c r="F416" s="429"/>
      <c r="G416" s="435" t="s">
        <v>4847</v>
      </c>
      <c r="H416" s="17"/>
      <c r="I416" s="17"/>
      <c r="J416" s="452"/>
      <c r="K416" s="17"/>
      <c r="L416" s="17"/>
      <c r="M416" s="452"/>
      <c r="N416" s="452"/>
      <c r="O416" s="356">
        <v>0.0</v>
      </c>
      <c r="P416" s="274"/>
      <c r="Q416" s="2" t="s">
        <v>3622</v>
      </c>
      <c r="R416" s="298" t="s">
        <v>4848</v>
      </c>
      <c r="S416" s="443"/>
      <c r="T416" s="17"/>
      <c r="U416" s="17"/>
      <c r="V416" s="448">
        <v>44027.0</v>
      </c>
      <c r="W416" s="285" t="s">
        <v>4651</v>
      </c>
      <c r="X416" s="453"/>
      <c r="Y416" s="454"/>
      <c r="Z416" s="272"/>
      <c r="AA416" s="299"/>
      <c r="AB416" s="17"/>
      <c r="AC416" s="107"/>
      <c r="AD416" s="220"/>
      <c r="AE416" s="17"/>
      <c r="AF416" s="17"/>
      <c r="AG416" s="304"/>
      <c r="AH416" s="306"/>
      <c r="AI416" s="17"/>
      <c r="AJ416" s="17"/>
      <c r="AK416" s="17"/>
      <c r="AL416" s="17"/>
      <c r="AM416" s="453"/>
      <c r="AN416" s="17"/>
      <c r="AO416" s="17"/>
      <c r="AP416" s="17"/>
    </row>
    <row r="417" ht="15.75" customHeight="1">
      <c r="A417" s="451"/>
      <c r="B417" s="455" t="s">
        <v>4849</v>
      </c>
      <c r="C417" s="462" t="s">
        <v>4850</v>
      </c>
      <c r="D417" s="14" t="s">
        <v>4630</v>
      </c>
      <c r="E417" s="452" t="s">
        <v>4633</v>
      </c>
      <c r="F417" s="429"/>
      <c r="G417" s="429"/>
      <c r="H417" s="17"/>
      <c r="I417" s="17"/>
      <c r="J417" s="452"/>
      <c r="K417" s="17"/>
      <c r="L417" s="17"/>
      <c r="M417" s="452"/>
      <c r="N417" s="452"/>
      <c r="O417" s="356">
        <v>0.0</v>
      </c>
      <c r="P417" s="274"/>
      <c r="Q417" s="17"/>
      <c r="R417" s="275"/>
      <c r="S417" s="443"/>
      <c r="T417" s="17"/>
      <c r="U417" s="17"/>
      <c r="V417" s="448">
        <v>44027.0</v>
      </c>
      <c r="W417" s="285" t="s">
        <v>4651</v>
      </c>
      <c r="X417" s="453"/>
      <c r="Y417" s="454"/>
      <c r="Z417" s="272"/>
      <c r="AA417" s="299"/>
      <c r="AB417" s="17"/>
      <c r="AC417" s="107"/>
      <c r="AD417" s="220"/>
      <c r="AE417" s="17"/>
      <c r="AF417" s="17"/>
      <c r="AG417" s="304"/>
      <c r="AH417" s="306"/>
      <c r="AI417" s="17"/>
      <c r="AJ417" s="17"/>
      <c r="AK417" s="17"/>
      <c r="AL417" s="17"/>
      <c r="AM417" s="453"/>
      <c r="AN417" s="17"/>
      <c r="AO417" s="17"/>
      <c r="AP417" s="17"/>
    </row>
    <row r="418" ht="15.75" customHeight="1">
      <c r="A418" s="426"/>
      <c r="B418" s="437" t="s">
        <v>4851</v>
      </c>
      <c r="C418" s="292" t="s">
        <v>4852</v>
      </c>
      <c r="D418" s="271" t="s">
        <v>2226</v>
      </c>
      <c r="E418" s="428" t="s">
        <v>4633</v>
      </c>
      <c r="F418" s="429"/>
      <c r="G418" s="470" t="s">
        <v>4853</v>
      </c>
      <c r="H418" s="429"/>
      <c r="I418" s="429"/>
      <c r="J418" s="428"/>
      <c r="K418" s="429"/>
      <c r="L418" s="429"/>
      <c r="M418" s="428"/>
      <c r="N418" s="428"/>
      <c r="O418" s="381">
        <v>0.0</v>
      </c>
      <c r="P418" s="299"/>
      <c r="Q418" s="2">
        <v>0.0</v>
      </c>
      <c r="R418" s="298"/>
      <c r="S418" s="443"/>
      <c r="T418" s="429"/>
      <c r="U418" s="429"/>
      <c r="V418" s="277"/>
      <c r="W418" s="285" t="s">
        <v>4073</v>
      </c>
      <c r="X418" s="435">
        <v>200.0</v>
      </c>
      <c r="Y418" s="459">
        <v>200.0</v>
      </c>
      <c r="Z418" s="280" t="s">
        <v>4711</v>
      </c>
      <c r="AA418" s="304"/>
      <c r="AB418" s="429"/>
      <c r="AC418" s="434"/>
      <c r="AD418" s="220"/>
      <c r="AE418" s="429"/>
      <c r="AF418" s="429"/>
      <c r="AG418" s="304"/>
      <c r="AH418" s="306"/>
      <c r="AI418" s="429"/>
      <c r="AJ418" s="429"/>
      <c r="AK418" s="429"/>
      <c r="AL418" s="429"/>
      <c r="AM418" s="430"/>
      <c r="AN418" s="429"/>
      <c r="AO418" s="429"/>
      <c r="AP418" s="429"/>
    </row>
    <row r="419" ht="15.75" customHeight="1">
      <c r="A419" s="426"/>
      <c r="B419" s="437" t="s">
        <v>4854</v>
      </c>
      <c r="C419" s="292" t="s">
        <v>4855</v>
      </c>
      <c r="D419" s="327"/>
      <c r="E419" s="428" t="s">
        <v>4633</v>
      </c>
      <c r="F419" s="14" t="s">
        <v>4856</v>
      </c>
      <c r="G419" s="471" t="s">
        <v>4857</v>
      </c>
      <c r="H419" s="429"/>
      <c r="I419" s="429"/>
      <c r="J419" s="428"/>
      <c r="K419" s="429"/>
      <c r="L419" s="429"/>
      <c r="M419" s="428"/>
      <c r="N419" s="428"/>
      <c r="O419" s="447">
        <v>0.0</v>
      </c>
      <c r="P419" s="274"/>
      <c r="Q419" s="2" t="s">
        <v>3622</v>
      </c>
      <c r="R419" s="2" t="s">
        <v>4858</v>
      </c>
      <c r="S419" s="443"/>
      <c r="T419" s="429"/>
      <c r="U419" s="429"/>
      <c r="V419" s="448">
        <v>44027.0</v>
      </c>
      <c r="W419" s="285" t="s">
        <v>4651</v>
      </c>
      <c r="X419" s="14" t="s">
        <v>2226</v>
      </c>
      <c r="Y419" s="445" t="s">
        <v>2226</v>
      </c>
      <c r="Z419" s="272"/>
      <c r="AA419" s="284"/>
      <c r="AB419" s="429"/>
      <c r="AC419" s="434"/>
      <c r="AD419" s="220"/>
      <c r="AE419" s="429"/>
      <c r="AF419" s="429"/>
      <c r="AG419" s="304"/>
      <c r="AH419" s="306"/>
      <c r="AI419" s="429"/>
      <c r="AJ419" s="429"/>
      <c r="AK419" s="429"/>
      <c r="AL419" s="429"/>
      <c r="AM419" s="430"/>
      <c r="AN419" s="429"/>
      <c r="AO419" s="429"/>
      <c r="AP419" s="429"/>
    </row>
    <row r="420" ht="15.75" customHeight="1">
      <c r="A420" s="426"/>
      <c r="B420" s="437" t="s">
        <v>4859</v>
      </c>
      <c r="C420" s="292" t="s">
        <v>4860</v>
      </c>
      <c r="D420" s="327"/>
      <c r="E420" s="428" t="s">
        <v>4633</v>
      </c>
      <c r="F420" s="429"/>
      <c r="G420" s="435" t="s">
        <v>4119</v>
      </c>
      <c r="H420" s="429"/>
      <c r="I420" s="429"/>
      <c r="J420" s="428"/>
      <c r="K420" s="429"/>
      <c r="L420" s="429"/>
      <c r="M420" s="428"/>
      <c r="N420" s="428"/>
      <c r="O420" s="447">
        <v>0.0</v>
      </c>
      <c r="P420" s="274"/>
      <c r="Q420" s="2" t="s">
        <v>3721</v>
      </c>
      <c r="R420" s="2" t="s">
        <v>4861</v>
      </c>
      <c r="S420" s="443"/>
      <c r="T420" s="429"/>
      <c r="U420" s="429"/>
      <c r="V420" s="448">
        <v>44027.0</v>
      </c>
      <c r="W420" s="285" t="s">
        <v>4651</v>
      </c>
      <c r="X420" s="14" t="s">
        <v>4219</v>
      </c>
      <c r="Y420" s="445" t="s">
        <v>4219</v>
      </c>
      <c r="Z420" s="359" t="s">
        <v>4862</v>
      </c>
      <c r="AA420" s="284"/>
      <c r="AB420" s="429"/>
      <c r="AC420" s="434"/>
      <c r="AD420" s="220"/>
      <c r="AE420" s="429"/>
      <c r="AF420" s="429"/>
      <c r="AG420" s="304"/>
      <c r="AH420" s="306"/>
      <c r="AI420" s="429"/>
      <c r="AJ420" s="429"/>
      <c r="AK420" s="429"/>
      <c r="AL420" s="429"/>
      <c r="AM420" s="430"/>
      <c r="AN420" s="429"/>
      <c r="AO420" s="429"/>
      <c r="AP420" s="429"/>
    </row>
    <row r="421" ht="15.75" customHeight="1">
      <c r="A421" s="451"/>
      <c r="B421" s="455" t="s">
        <v>4863</v>
      </c>
      <c r="C421" s="16" t="s">
        <v>4864</v>
      </c>
      <c r="D421" s="14" t="s">
        <v>2226</v>
      </c>
      <c r="E421" s="452" t="s">
        <v>4633</v>
      </c>
      <c r="F421" s="429"/>
      <c r="G421" s="429"/>
      <c r="H421" s="17"/>
      <c r="I421" s="17"/>
      <c r="J421" s="452"/>
      <c r="K421" s="17"/>
      <c r="L421" s="17"/>
      <c r="M421" s="452"/>
      <c r="N421" s="452"/>
      <c r="O421" s="366">
        <v>0.0</v>
      </c>
      <c r="P421" s="299"/>
      <c r="Q421" s="2">
        <v>3.0</v>
      </c>
      <c r="R421" s="298"/>
      <c r="S421" s="443"/>
      <c r="T421" s="17"/>
      <c r="U421" s="17"/>
      <c r="V421" s="277"/>
      <c r="W421" s="285" t="s">
        <v>4073</v>
      </c>
      <c r="X421" s="453"/>
      <c r="Y421" s="454"/>
      <c r="Z421" s="272"/>
      <c r="AA421" s="299"/>
      <c r="AB421" s="17"/>
      <c r="AC421" s="107"/>
      <c r="AD421" s="220"/>
      <c r="AE421" s="17"/>
      <c r="AF421" s="17"/>
      <c r="AG421" s="304"/>
      <c r="AH421" s="306"/>
      <c r="AI421" s="17"/>
      <c r="AJ421" s="17"/>
      <c r="AK421" s="17"/>
      <c r="AL421" s="17"/>
      <c r="AM421" s="453"/>
      <c r="AN421" s="17"/>
      <c r="AO421" s="17"/>
      <c r="AP421" s="17"/>
    </row>
    <row r="422" ht="15.75" customHeight="1">
      <c r="A422" s="426"/>
      <c r="B422" s="437" t="s">
        <v>4865</v>
      </c>
      <c r="C422" s="292" t="s">
        <v>4866</v>
      </c>
      <c r="D422" s="327"/>
      <c r="E422" s="428" t="s">
        <v>4633</v>
      </c>
      <c r="F422" s="429"/>
      <c r="G422" s="435" t="s">
        <v>4119</v>
      </c>
      <c r="H422" s="429"/>
      <c r="I422" s="429"/>
      <c r="J422" s="428"/>
      <c r="K422" s="429"/>
      <c r="L422" s="429"/>
      <c r="M422" s="428"/>
      <c r="N422" s="428"/>
      <c r="O422" s="447">
        <v>0.0</v>
      </c>
      <c r="P422" s="274"/>
      <c r="Q422" s="2" t="s">
        <v>3622</v>
      </c>
      <c r="R422" s="1"/>
      <c r="S422" s="443"/>
      <c r="T422" s="429"/>
      <c r="U422" s="429"/>
      <c r="V422" s="448">
        <v>44027.0</v>
      </c>
      <c r="W422" s="285" t="s">
        <v>4651</v>
      </c>
      <c r="X422" s="14" t="s">
        <v>4219</v>
      </c>
      <c r="Y422" s="445" t="s">
        <v>4219</v>
      </c>
      <c r="Z422" s="280" t="s">
        <v>4867</v>
      </c>
      <c r="AA422" s="274"/>
      <c r="AB422" s="429"/>
      <c r="AC422" s="434"/>
      <c r="AD422" s="220"/>
      <c r="AE422" s="429"/>
      <c r="AF422" s="429"/>
      <c r="AG422" s="304"/>
      <c r="AH422" s="306"/>
      <c r="AI422" s="429"/>
      <c r="AJ422" s="429"/>
      <c r="AK422" s="429"/>
      <c r="AL422" s="429"/>
      <c r="AM422" s="430"/>
      <c r="AN422" s="429"/>
      <c r="AO422" s="429"/>
      <c r="AP422" s="429"/>
    </row>
    <row r="423" ht="15.75" customHeight="1">
      <c r="A423" s="426"/>
      <c r="B423" s="437" t="s">
        <v>4868</v>
      </c>
      <c r="C423" s="292" t="s">
        <v>4869</v>
      </c>
      <c r="D423" s="327"/>
      <c r="E423" s="428" t="s">
        <v>4633</v>
      </c>
      <c r="F423" s="435">
        <v>10700.0</v>
      </c>
      <c r="G423" s="435" t="s">
        <v>4870</v>
      </c>
      <c r="H423" s="429"/>
      <c r="I423" s="429"/>
      <c r="J423" s="428"/>
      <c r="K423" s="429"/>
      <c r="L423" s="429"/>
      <c r="M423" s="428"/>
      <c r="N423" s="428"/>
      <c r="O423" s="447">
        <v>0.0</v>
      </c>
      <c r="P423" s="274"/>
      <c r="Q423" s="2">
        <v>3.0</v>
      </c>
      <c r="R423" s="2" t="s">
        <v>4871</v>
      </c>
      <c r="S423" s="443"/>
      <c r="T423" s="429"/>
      <c r="U423" s="429"/>
      <c r="V423" s="448">
        <v>44027.0</v>
      </c>
      <c r="W423" s="285" t="s">
        <v>4651</v>
      </c>
      <c r="X423" s="356" t="s">
        <v>4511</v>
      </c>
      <c r="Y423" s="366" t="s">
        <v>4511</v>
      </c>
      <c r="Z423" s="280" t="s">
        <v>4872</v>
      </c>
      <c r="AA423" s="274"/>
      <c r="AB423" s="441" t="s">
        <v>4103</v>
      </c>
      <c r="AC423" s="434"/>
      <c r="AD423" s="220"/>
      <c r="AE423" s="429"/>
      <c r="AF423" s="429"/>
      <c r="AG423" s="284"/>
      <c r="AH423" s="306"/>
      <c r="AI423" s="429"/>
      <c r="AJ423" s="429"/>
      <c r="AK423" s="429"/>
      <c r="AL423" s="429"/>
      <c r="AM423" s="430"/>
      <c r="AN423" s="429"/>
      <c r="AO423" s="429"/>
      <c r="AP423" s="429"/>
    </row>
    <row r="424" ht="15.75" customHeight="1">
      <c r="A424" s="426"/>
      <c r="B424" s="437" t="s">
        <v>4873</v>
      </c>
      <c r="C424" s="292" t="s">
        <v>4874</v>
      </c>
      <c r="D424" s="327"/>
      <c r="E424" s="428" t="s">
        <v>4633</v>
      </c>
      <c r="F424" s="429"/>
      <c r="G424" s="435" t="s">
        <v>4875</v>
      </c>
      <c r="H424" s="429"/>
      <c r="I424" s="429"/>
      <c r="J424" s="428"/>
      <c r="K424" s="429"/>
      <c r="L424" s="429"/>
      <c r="M424" s="428"/>
      <c r="N424" s="428"/>
      <c r="O424" s="447">
        <v>0.0</v>
      </c>
      <c r="P424" s="274"/>
      <c r="Q424" s="2" t="s">
        <v>3622</v>
      </c>
      <c r="R424" s="2" t="s">
        <v>4876</v>
      </c>
      <c r="S424" s="443"/>
      <c r="T424" s="429"/>
      <c r="U424" s="429"/>
      <c r="V424" s="448">
        <v>44027.0</v>
      </c>
      <c r="W424" s="285" t="s">
        <v>4651</v>
      </c>
      <c r="X424" s="14" t="s">
        <v>4204</v>
      </c>
      <c r="Y424" s="445" t="s">
        <v>4204</v>
      </c>
      <c r="Z424" s="280" t="s">
        <v>4877</v>
      </c>
      <c r="AA424" s="284"/>
      <c r="AB424" s="429"/>
      <c r="AC424" s="434"/>
      <c r="AD424" s="220"/>
      <c r="AE424" s="429"/>
      <c r="AF424" s="429"/>
      <c r="AG424" s="304"/>
      <c r="AH424" s="306"/>
      <c r="AI424" s="429"/>
      <c r="AJ424" s="429"/>
      <c r="AK424" s="429"/>
      <c r="AL424" s="429"/>
      <c r="AM424" s="430"/>
      <c r="AN424" s="429"/>
      <c r="AO424" s="429"/>
      <c r="AP424" s="429"/>
    </row>
    <row r="425" ht="15.75" customHeight="1">
      <c r="A425" s="426"/>
      <c r="B425" s="468" t="s">
        <v>4878</v>
      </c>
      <c r="C425" s="292" t="s">
        <v>4879</v>
      </c>
      <c r="D425" s="327"/>
      <c r="E425" s="428" t="s">
        <v>4633</v>
      </c>
      <c r="F425" s="429"/>
      <c r="G425" s="435" t="s">
        <v>4880</v>
      </c>
      <c r="H425" s="429"/>
      <c r="I425" s="429"/>
      <c r="J425" s="428"/>
      <c r="K425" s="429"/>
      <c r="L425" s="429"/>
      <c r="M425" s="428"/>
      <c r="N425" s="428"/>
      <c r="O425" s="356">
        <v>0.0</v>
      </c>
      <c r="P425" s="274"/>
      <c r="Q425" s="8" t="s">
        <v>3070</v>
      </c>
      <c r="R425" s="322"/>
      <c r="S425" s="443"/>
      <c r="T425" s="429"/>
      <c r="U425" s="429"/>
      <c r="V425" s="448">
        <v>44027.0</v>
      </c>
      <c r="W425" s="285" t="s">
        <v>4651</v>
      </c>
      <c r="X425" s="14" t="s">
        <v>2226</v>
      </c>
      <c r="Y425" s="445" t="s">
        <v>2226</v>
      </c>
      <c r="Z425" s="272"/>
      <c r="AA425" s="284"/>
      <c r="AB425" s="429"/>
      <c r="AC425" s="434"/>
      <c r="AD425" s="220"/>
      <c r="AE425" s="429"/>
      <c r="AF425" s="429"/>
      <c r="AG425" s="304"/>
      <c r="AH425" s="306"/>
      <c r="AI425" s="429"/>
      <c r="AJ425" s="429"/>
      <c r="AK425" s="429"/>
      <c r="AL425" s="429"/>
      <c r="AM425" s="430"/>
      <c r="AN425" s="429"/>
      <c r="AO425" s="429"/>
      <c r="AP425" s="429"/>
    </row>
    <row r="426" ht="15.75" customHeight="1">
      <c r="A426" s="426"/>
      <c r="B426" s="437" t="s">
        <v>4881</v>
      </c>
      <c r="C426" s="292" t="s">
        <v>4882</v>
      </c>
      <c r="D426" s="327"/>
      <c r="E426" s="428" t="s">
        <v>4633</v>
      </c>
      <c r="F426" s="429"/>
      <c r="G426" s="435" t="s">
        <v>4883</v>
      </c>
      <c r="H426" s="429"/>
      <c r="I426" s="429"/>
      <c r="J426" s="428"/>
      <c r="K426" s="429"/>
      <c r="L426" s="429"/>
      <c r="M426" s="428"/>
      <c r="N426" s="428"/>
      <c r="O426" s="381">
        <v>0.0</v>
      </c>
      <c r="P426" s="299"/>
      <c r="Q426" s="2" t="s">
        <v>3622</v>
      </c>
      <c r="R426" s="2" t="s">
        <v>4884</v>
      </c>
      <c r="S426" s="443"/>
      <c r="T426" s="429"/>
      <c r="U426" s="429"/>
      <c r="V426" s="277"/>
      <c r="W426" s="285" t="s">
        <v>4073</v>
      </c>
      <c r="X426" s="356" t="s">
        <v>2226</v>
      </c>
      <c r="Y426" s="366" t="s">
        <v>2226</v>
      </c>
      <c r="Z426" s="280" t="s">
        <v>4885</v>
      </c>
      <c r="AA426" s="274"/>
      <c r="AB426" s="429"/>
      <c r="AC426" s="434"/>
      <c r="AD426" s="220"/>
      <c r="AE426" s="429"/>
      <c r="AF426" s="429"/>
      <c r="AG426" s="304"/>
      <c r="AH426" s="306"/>
      <c r="AI426" s="429"/>
      <c r="AJ426" s="429"/>
      <c r="AK426" s="429"/>
      <c r="AL426" s="429"/>
      <c r="AM426" s="430"/>
      <c r="AN426" s="429"/>
      <c r="AO426" s="429"/>
      <c r="AP426" s="429"/>
    </row>
    <row r="427" ht="15.75" customHeight="1">
      <c r="A427" s="426"/>
      <c r="B427" s="437" t="s">
        <v>4886</v>
      </c>
      <c r="C427" s="292" t="s">
        <v>4182</v>
      </c>
      <c r="D427" s="327"/>
      <c r="E427" s="428" t="s">
        <v>4633</v>
      </c>
      <c r="F427" s="429"/>
      <c r="G427" s="435" t="s">
        <v>4887</v>
      </c>
      <c r="H427" s="429"/>
      <c r="I427" s="429"/>
      <c r="J427" s="428"/>
      <c r="K427" s="429"/>
      <c r="L427" s="429"/>
      <c r="M427" s="428"/>
      <c r="N427" s="428"/>
      <c r="O427" s="447">
        <v>0.0</v>
      </c>
      <c r="P427" s="274"/>
      <c r="Q427" s="2">
        <v>3.0</v>
      </c>
      <c r="R427" s="2" t="s">
        <v>4184</v>
      </c>
      <c r="S427" s="443"/>
      <c r="T427" s="429"/>
      <c r="U427" s="429"/>
      <c r="V427" s="448">
        <v>44027.0</v>
      </c>
      <c r="W427" s="285" t="s">
        <v>4651</v>
      </c>
      <c r="X427" s="449" t="s">
        <v>3226</v>
      </c>
      <c r="Y427" s="450" t="s">
        <v>3226</v>
      </c>
      <c r="Z427" s="280" t="s">
        <v>4888</v>
      </c>
      <c r="AA427" s="354" t="s">
        <v>4136</v>
      </c>
      <c r="AB427" s="441" t="s">
        <v>4103</v>
      </c>
      <c r="AC427" s="434"/>
      <c r="AD427" s="220"/>
      <c r="AE427" s="429"/>
      <c r="AF427" s="429"/>
      <c r="AG427" s="284"/>
      <c r="AH427" s="306"/>
      <c r="AI427" s="429"/>
      <c r="AJ427" s="429"/>
      <c r="AK427" s="429"/>
      <c r="AL427" s="429"/>
      <c r="AM427" s="430"/>
      <c r="AN427" s="429"/>
      <c r="AO427" s="429"/>
      <c r="AP427" s="429"/>
    </row>
    <row r="428" ht="15.75" customHeight="1">
      <c r="A428" s="451"/>
      <c r="B428" s="472" t="s">
        <v>4889</v>
      </c>
      <c r="C428" s="14" t="s">
        <v>2226</v>
      </c>
      <c r="D428" s="17"/>
      <c r="E428" s="452" t="s">
        <v>4633</v>
      </c>
      <c r="F428" s="429"/>
      <c r="G428" s="429"/>
      <c r="H428" s="17"/>
      <c r="I428" s="17"/>
      <c r="J428" s="452"/>
      <c r="K428" s="17"/>
      <c r="L428" s="17"/>
      <c r="M428" s="452"/>
      <c r="N428" s="452"/>
      <c r="O428" s="381">
        <v>0.0</v>
      </c>
      <c r="P428" s="299"/>
      <c r="Q428" s="17"/>
      <c r="R428" s="275"/>
      <c r="S428" s="443"/>
      <c r="T428" s="17"/>
      <c r="U428" s="17"/>
      <c r="V428" s="277"/>
      <c r="W428" s="285" t="s">
        <v>4073</v>
      </c>
      <c r="X428" s="453"/>
      <c r="Y428" s="454"/>
      <c r="Z428" s="272"/>
      <c r="AA428" s="299"/>
      <c r="AB428" s="17"/>
      <c r="AC428" s="107"/>
      <c r="AD428" s="220"/>
      <c r="AE428" s="17"/>
      <c r="AF428" s="17"/>
      <c r="AG428" s="304"/>
      <c r="AH428" s="306"/>
      <c r="AI428" s="17"/>
      <c r="AJ428" s="17"/>
      <c r="AK428" s="17"/>
      <c r="AL428" s="17"/>
      <c r="AM428" s="453"/>
      <c r="AN428" s="17"/>
      <c r="AO428" s="17"/>
      <c r="AP428" s="17"/>
    </row>
    <row r="429" ht="15.75" customHeight="1">
      <c r="A429" s="426"/>
      <c r="B429" s="437" t="s">
        <v>4890</v>
      </c>
      <c r="C429" s="292" t="s">
        <v>4891</v>
      </c>
      <c r="D429" s="271" t="s">
        <v>2226</v>
      </c>
      <c r="E429" s="428" t="s">
        <v>4633</v>
      </c>
      <c r="F429" s="429"/>
      <c r="G429" s="435" t="s">
        <v>4892</v>
      </c>
      <c r="H429" s="429"/>
      <c r="I429" s="429"/>
      <c r="J429" s="428"/>
      <c r="K429" s="429"/>
      <c r="L429" s="429"/>
      <c r="M429" s="428"/>
      <c r="N429" s="428"/>
      <c r="O429" s="447">
        <v>0.0</v>
      </c>
      <c r="P429" s="274"/>
      <c r="Q429" s="8" t="s">
        <v>3795</v>
      </c>
      <c r="R429" s="322"/>
      <c r="S429" s="443"/>
      <c r="T429" s="429"/>
      <c r="U429" s="429"/>
      <c r="V429" s="448">
        <v>44027.0</v>
      </c>
      <c r="W429" s="285" t="s">
        <v>4651</v>
      </c>
      <c r="X429" s="429"/>
      <c r="Y429" s="426"/>
      <c r="Z429" s="272"/>
      <c r="AA429" s="304"/>
      <c r="AB429" s="429"/>
      <c r="AC429" s="434"/>
      <c r="AD429" s="220"/>
      <c r="AE429" s="429"/>
      <c r="AF429" s="429"/>
      <c r="AG429" s="304"/>
      <c r="AH429" s="306"/>
      <c r="AI429" s="429"/>
      <c r="AJ429" s="429"/>
      <c r="AK429" s="429"/>
      <c r="AL429" s="429"/>
      <c r="AM429" s="430"/>
      <c r="AN429" s="429"/>
      <c r="AO429" s="429"/>
      <c r="AP429" s="429"/>
    </row>
    <row r="430" ht="15.75" customHeight="1">
      <c r="A430" s="426"/>
      <c r="B430" s="437" t="s">
        <v>4893</v>
      </c>
      <c r="C430" s="292" t="s">
        <v>4894</v>
      </c>
      <c r="D430" s="327"/>
      <c r="E430" s="428" t="s">
        <v>4633</v>
      </c>
      <c r="F430" s="429"/>
      <c r="G430" s="435" t="s">
        <v>4880</v>
      </c>
      <c r="H430" s="429"/>
      <c r="I430" s="429"/>
      <c r="J430" s="428"/>
      <c r="K430" s="429"/>
      <c r="L430" s="429"/>
      <c r="M430" s="428"/>
      <c r="N430" s="428"/>
      <c r="O430" s="356">
        <v>0.0</v>
      </c>
      <c r="P430" s="274"/>
      <c r="Q430" s="8" t="s">
        <v>3622</v>
      </c>
      <c r="R430" s="8" t="s">
        <v>4895</v>
      </c>
      <c r="S430" s="443"/>
      <c r="T430" s="429"/>
      <c r="U430" s="429"/>
      <c r="V430" s="448">
        <v>44027.0</v>
      </c>
      <c r="W430" s="285" t="s">
        <v>4651</v>
      </c>
      <c r="X430" s="357" t="s">
        <v>4219</v>
      </c>
      <c r="Y430" s="358" t="s">
        <v>4219</v>
      </c>
      <c r="Z430" s="280" t="s">
        <v>4896</v>
      </c>
      <c r="AA430" s="274"/>
      <c r="AB430" s="429"/>
      <c r="AC430" s="434"/>
      <c r="AD430" s="220"/>
      <c r="AE430" s="429"/>
      <c r="AF430" s="429"/>
      <c r="AG430" s="304"/>
      <c r="AH430" s="306"/>
      <c r="AI430" s="429"/>
      <c r="AJ430" s="429"/>
      <c r="AK430" s="429"/>
      <c r="AL430" s="429"/>
      <c r="AM430" s="430"/>
      <c r="AN430" s="429"/>
      <c r="AO430" s="429"/>
      <c r="AP430" s="429"/>
    </row>
    <row r="431" ht="15.75" customHeight="1">
      <c r="A431" s="451"/>
      <c r="B431" s="455" t="s">
        <v>4897</v>
      </c>
      <c r="C431" s="462" t="s">
        <v>4898</v>
      </c>
      <c r="D431" s="14" t="s">
        <v>4723</v>
      </c>
      <c r="E431" s="452" t="s">
        <v>4633</v>
      </c>
      <c r="F431" s="429"/>
      <c r="G431" s="429"/>
      <c r="H431" s="17"/>
      <c r="I431" s="17"/>
      <c r="J431" s="452"/>
      <c r="K431" s="17"/>
      <c r="L431" s="17"/>
      <c r="M431" s="452"/>
      <c r="N431" s="452"/>
      <c r="O431" s="356">
        <v>1.0</v>
      </c>
      <c r="P431" s="274"/>
      <c r="Q431" s="2">
        <v>3.0</v>
      </c>
      <c r="R431" s="2" t="s">
        <v>4899</v>
      </c>
      <c r="S431" s="443"/>
      <c r="T431" s="17"/>
      <c r="U431" s="17"/>
      <c r="V431" s="448">
        <v>44027.0</v>
      </c>
      <c r="W431" s="285" t="s">
        <v>4651</v>
      </c>
      <c r="X431" s="453"/>
      <c r="Y431" s="454"/>
      <c r="Z431" s="272"/>
      <c r="AA431" s="299"/>
      <c r="AB431" s="17"/>
      <c r="AC431" s="107"/>
      <c r="AD431" s="220"/>
      <c r="AE431" s="17"/>
      <c r="AF431" s="17"/>
      <c r="AG431" s="304"/>
      <c r="AH431" s="306"/>
      <c r="AI431" s="17"/>
      <c r="AJ431" s="17"/>
      <c r="AK431" s="17"/>
      <c r="AL431" s="17"/>
      <c r="AM431" s="453"/>
      <c r="AN431" s="17"/>
      <c r="AO431" s="17"/>
      <c r="AP431" s="17"/>
    </row>
    <row r="432" ht="15.75" customHeight="1">
      <c r="A432" s="426"/>
      <c r="B432" s="472" t="s">
        <v>4900</v>
      </c>
      <c r="C432" s="292" t="s">
        <v>4901</v>
      </c>
      <c r="D432" s="271" t="s">
        <v>2226</v>
      </c>
      <c r="E432" s="428" t="s">
        <v>4633</v>
      </c>
      <c r="F432" s="429"/>
      <c r="G432" s="429"/>
      <c r="H432" s="429"/>
      <c r="I432" s="429"/>
      <c r="J432" s="428"/>
      <c r="K432" s="429"/>
      <c r="L432" s="429"/>
      <c r="M432" s="428"/>
      <c r="N432" s="428"/>
      <c r="O432" s="381">
        <v>0.0</v>
      </c>
      <c r="P432" s="299"/>
      <c r="Q432" s="8" t="s">
        <v>3549</v>
      </c>
      <c r="R432" s="322"/>
      <c r="S432" s="443"/>
      <c r="T432" s="429"/>
      <c r="U432" s="429"/>
      <c r="V432" s="277"/>
      <c r="W432" s="285" t="s">
        <v>4073</v>
      </c>
      <c r="X432" s="356" t="s">
        <v>4219</v>
      </c>
      <c r="Y432" s="366" t="s">
        <v>4219</v>
      </c>
      <c r="Z432" s="272"/>
      <c r="AA432" s="274"/>
      <c r="AB432" s="17"/>
      <c r="AC432" s="434"/>
      <c r="AD432" s="220"/>
      <c r="AE432" s="429"/>
      <c r="AF432" s="429"/>
      <c r="AG432" s="304"/>
      <c r="AH432" s="306"/>
      <c r="AI432" s="429"/>
      <c r="AJ432" s="429"/>
      <c r="AK432" s="429"/>
      <c r="AL432" s="429"/>
      <c r="AM432" s="430"/>
      <c r="AN432" s="429"/>
      <c r="AO432" s="429"/>
      <c r="AP432" s="429"/>
    </row>
    <row r="433" ht="15.75" customHeight="1">
      <c r="A433" s="426"/>
      <c r="B433" s="437" t="s">
        <v>4902</v>
      </c>
      <c r="C433" s="292" t="s">
        <v>4903</v>
      </c>
      <c r="D433" s="271" t="s">
        <v>2226</v>
      </c>
      <c r="E433" s="428" t="s">
        <v>4633</v>
      </c>
      <c r="F433" s="429"/>
      <c r="G433" s="435" t="s">
        <v>4904</v>
      </c>
      <c r="H433" s="429"/>
      <c r="I433" s="429"/>
      <c r="J433" s="428"/>
      <c r="K433" s="429"/>
      <c r="L433" s="429"/>
      <c r="M433" s="428"/>
      <c r="N433" s="428"/>
      <c r="O433" s="356">
        <v>0.0</v>
      </c>
      <c r="P433" s="274"/>
      <c r="Q433" s="8">
        <v>0.0</v>
      </c>
      <c r="R433" s="8" t="s">
        <v>3037</v>
      </c>
      <c r="S433" s="443"/>
      <c r="T433" s="429"/>
      <c r="U433" s="429"/>
      <c r="V433" s="448">
        <v>44027.0</v>
      </c>
      <c r="W433" s="285" t="s">
        <v>4651</v>
      </c>
      <c r="X433" s="356" t="s">
        <v>2226</v>
      </c>
      <c r="Y433" s="366" t="s">
        <v>2226</v>
      </c>
      <c r="Z433" s="280" t="s">
        <v>4905</v>
      </c>
      <c r="AA433" s="274"/>
      <c r="AB433" s="429"/>
      <c r="AC433" s="434"/>
      <c r="AD433" s="220"/>
      <c r="AE433" s="429"/>
      <c r="AF433" s="429"/>
      <c r="AG433" s="304"/>
      <c r="AH433" s="306"/>
      <c r="AI433" s="429"/>
      <c r="AJ433" s="429"/>
      <c r="AK433" s="429"/>
      <c r="AL433" s="429"/>
      <c r="AM433" s="430"/>
      <c r="AN433" s="429"/>
      <c r="AO433" s="429"/>
      <c r="AP433" s="429"/>
    </row>
    <row r="434" ht="15.75" customHeight="1">
      <c r="A434" s="426"/>
      <c r="B434" s="455" t="s">
        <v>4906</v>
      </c>
      <c r="C434" s="292" t="s">
        <v>4907</v>
      </c>
      <c r="D434" s="327"/>
      <c r="E434" s="428" t="s">
        <v>4633</v>
      </c>
      <c r="F434" s="429"/>
      <c r="G434" s="429"/>
      <c r="H434" s="429"/>
      <c r="I434" s="429"/>
      <c r="J434" s="428"/>
      <c r="K434" s="429"/>
      <c r="L434" s="429"/>
      <c r="M434" s="428"/>
      <c r="N434" s="428"/>
      <c r="O434" s="447">
        <v>1.0</v>
      </c>
      <c r="P434" s="274"/>
      <c r="Q434" s="2" t="s">
        <v>3622</v>
      </c>
      <c r="R434" s="2"/>
      <c r="S434" s="443"/>
      <c r="T434" s="429"/>
      <c r="U434" s="429"/>
      <c r="V434" s="277"/>
      <c r="W434" s="285" t="s">
        <v>4651</v>
      </c>
      <c r="X434" s="356" t="s">
        <v>4204</v>
      </c>
      <c r="Y434" s="366" t="s">
        <v>4204</v>
      </c>
      <c r="Z434" s="280" t="s">
        <v>4908</v>
      </c>
      <c r="AA434" s="274"/>
      <c r="AB434" s="429"/>
      <c r="AC434" s="434"/>
      <c r="AD434" s="220"/>
      <c r="AE434" s="429"/>
      <c r="AF434" s="429"/>
      <c r="AG434" s="304"/>
      <c r="AH434" s="306"/>
      <c r="AI434" s="429"/>
      <c r="AJ434" s="429"/>
      <c r="AK434" s="429"/>
      <c r="AL434" s="429"/>
      <c r="AM434" s="430"/>
      <c r="AN434" s="429"/>
      <c r="AO434" s="429"/>
      <c r="AP434" s="429"/>
    </row>
    <row r="435" ht="15.75" customHeight="1">
      <c r="A435" s="426"/>
      <c r="B435" s="437" t="s">
        <v>4909</v>
      </c>
      <c r="C435" s="292" t="s">
        <v>4910</v>
      </c>
      <c r="D435" s="327"/>
      <c r="E435" s="428" t="s">
        <v>4633</v>
      </c>
      <c r="F435" s="429"/>
      <c r="G435" s="435" t="s">
        <v>4119</v>
      </c>
      <c r="H435" s="429"/>
      <c r="I435" s="429"/>
      <c r="J435" s="428"/>
      <c r="K435" s="429"/>
      <c r="L435" s="429"/>
      <c r="M435" s="428"/>
      <c r="N435" s="428"/>
      <c r="O435" s="447">
        <v>0.0</v>
      </c>
      <c r="P435" s="274"/>
      <c r="Q435" s="2">
        <v>3.0</v>
      </c>
      <c r="R435" s="2"/>
      <c r="S435" s="443"/>
      <c r="T435" s="429"/>
      <c r="U435" s="429"/>
      <c r="V435" s="448">
        <v>44027.0</v>
      </c>
      <c r="W435" s="285" t="s">
        <v>4651</v>
      </c>
      <c r="X435" s="356" t="s">
        <v>2226</v>
      </c>
      <c r="Y435" s="366" t="s">
        <v>2226</v>
      </c>
      <c r="Z435" s="272"/>
      <c r="AA435" s="274"/>
      <c r="AB435" s="429"/>
      <c r="AC435" s="434"/>
      <c r="AD435" s="220"/>
      <c r="AE435" s="429"/>
      <c r="AF435" s="429"/>
      <c r="AG435" s="304"/>
      <c r="AH435" s="306"/>
      <c r="AI435" s="429"/>
      <c r="AJ435" s="429"/>
      <c r="AK435" s="429"/>
      <c r="AL435" s="429"/>
      <c r="AM435" s="430"/>
      <c r="AN435" s="429"/>
      <c r="AO435" s="429"/>
      <c r="AP435" s="429"/>
    </row>
    <row r="436" ht="15.75" customHeight="1">
      <c r="A436" s="426"/>
      <c r="B436" s="437" t="s">
        <v>4911</v>
      </c>
      <c r="C436" s="292" t="s">
        <v>4912</v>
      </c>
      <c r="D436" s="327"/>
      <c r="E436" s="428" t="s">
        <v>4633</v>
      </c>
      <c r="F436" s="429"/>
      <c r="G436" s="435" t="s">
        <v>4913</v>
      </c>
      <c r="H436" s="429"/>
      <c r="I436" s="429"/>
      <c r="J436" s="428"/>
      <c r="K436" s="429"/>
      <c r="L436" s="429"/>
      <c r="M436" s="428"/>
      <c r="N436" s="428"/>
      <c r="O436" s="447">
        <v>0.0</v>
      </c>
      <c r="P436" s="274"/>
      <c r="Q436" s="2" t="s">
        <v>3622</v>
      </c>
      <c r="R436" s="2" t="s">
        <v>4914</v>
      </c>
      <c r="S436" s="443"/>
      <c r="T436" s="429"/>
      <c r="U436" s="429"/>
      <c r="V436" s="448">
        <v>44027.0</v>
      </c>
      <c r="W436" s="285" t="s">
        <v>4651</v>
      </c>
      <c r="X436" s="356" t="s">
        <v>4219</v>
      </c>
      <c r="Y436" s="366" t="s">
        <v>4219</v>
      </c>
      <c r="Z436" s="280" t="s">
        <v>4915</v>
      </c>
      <c r="AA436" s="274"/>
      <c r="AB436" s="429"/>
      <c r="AC436" s="434"/>
      <c r="AD436" s="220"/>
      <c r="AE436" s="429"/>
      <c r="AF436" s="429"/>
      <c r="AG436" s="304"/>
      <c r="AH436" s="306"/>
      <c r="AI436" s="429"/>
      <c r="AJ436" s="429"/>
      <c r="AK436" s="429"/>
      <c r="AL436" s="429"/>
      <c r="AM436" s="430"/>
      <c r="AN436" s="429"/>
      <c r="AO436" s="429"/>
      <c r="AP436" s="429"/>
    </row>
    <row r="437" ht="15.75" customHeight="1">
      <c r="A437" s="426"/>
      <c r="B437" s="437" t="s">
        <v>4916</v>
      </c>
      <c r="C437" s="292" t="s">
        <v>4917</v>
      </c>
      <c r="D437" s="327"/>
      <c r="E437" s="428" t="s">
        <v>4633</v>
      </c>
      <c r="F437" s="429"/>
      <c r="G437" s="435" t="s">
        <v>4119</v>
      </c>
      <c r="H437" s="429"/>
      <c r="I437" s="429"/>
      <c r="J437" s="428"/>
      <c r="K437" s="429"/>
      <c r="L437" s="429"/>
      <c r="M437" s="428"/>
      <c r="N437" s="428"/>
      <c r="O437" s="381">
        <v>0.0</v>
      </c>
      <c r="P437" s="299"/>
      <c r="Q437" s="2">
        <v>3.0</v>
      </c>
      <c r="R437" s="2" t="s">
        <v>4918</v>
      </c>
      <c r="S437" s="443"/>
      <c r="T437" s="429"/>
      <c r="U437" s="429"/>
      <c r="V437" s="277"/>
      <c r="W437" s="285" t="s">
        <v>4073</v>
      </c>
      <c r="X437" s="356" t="s">
        <v>4219</v>
      </c>
      <c r="Y437" s="366" t="s">
        <v>4219</v>
      </c>
      <c r="Z437" s="280" t="s">
        <v>4760</v>
      </c>
      <c r="AA437" s="274"/>
      <c r="AB437" s="429"/>
      <c r="AC437" s="434"/>
      <c r="AD437" s="220"/>
      <c r="AE437" s="429"/>
      <c r="AF437" s="429"/>
      <c r="AG437" s="304"/>
      <c r="AH437" s="306"/>
      <c r="AI437" s="429"/>
      <c r="AJ437" s="429"/>
      <c r="AK437" s="429"/>
      <c r="AL437" s="429"/>
      <c r="AM437" s="430"/>
      <c r="AN437" s="429"/>
      <c r="AO437" s="429"/>
      <c r="AP437" s="429"/>
    </row>
    <row r="438" ht="15.75" customHeight="1">
      <c r="A438" s="426"/>
      <c r="B438" s="437" t="s">
        <v>4919</v>
      </c>
      <c r="C438" s="292" t="s">
        <v>4920</v>
      </c>
      <c r="D438" s="327"/>
      <c r="E438" s="428" t="s">
        <v>4633</v>
      </c>
      <c r="F438" s="429"/>
      <c r="G438" s="435" t="s">
        <v>4921</v>
      </c>
      <c r="H438" s="429"/>
      <c r="I438" s="429"/>
      <c r="J438" s="428"/>
      <c r="K438" s="429"/>
      <c r="L438" s="429"/>
      <c r="M438" s="428"/>
      <c r="N438" s="428"/>
      <c r="O438" s="381">
        <v>0.0</v>
      </c>
      <c r="P438" s="299"/>
      <c r="Q438" s="2" t="s">
        <v>3622</v>
      </c>
      <c r="R438" s="2" t="s">
        <v>4922</v>
      </c>
      <c r="S438" s="443"/>
      <c r="T438" s="429"/>
      <c r="U438" s="429"/>
      <c r="V438" s="277"/>
      <c r="W438" s="285" t="s">
        <v>4073</v>
      </c>
      <c r="X438" s="356" t="s">
        <v>2226</v>
      </c>
      <c r="Y438" s="366" t="s">
        <v>2226</v>
      </c>
      <c r="Z438" s="280" t="s">
        <v>4923</v>
      </c>
      <c r="AA438" s="274"/>
      <c r="AB438" s="429"/>
      <c r="AC438" s="434"/>
      <c r="AD438" s="220"/>
      <c r="AE438" s="429"/>
      <c r="AF438" s="429"/>
      <c r="AG438" s="304"/>
      <c r="AH438" s="306"/>
      <c r="AI438" s="429"/>
      <c r="AJ438" s="429"/>
      <c r="AK438" s="429"/>
      <c r="AL438" s="429"/>
      <c r="AM438" s="430"/>
      <c r="AN438" s="429"/>
      <c r="AO438" s="429"/>
      <c r="AP438" s="429"/>
    </row>
    <row r="439" ht="15.75" customHeight="1">
      <c r="A439" s="426"/>
      <c r="B439" s="437" t="s">
        <v>4924</v>
      </c>
      <c r="C439" s="292" t="s">
        <v>4925</v>
      </c>
      <c r="D439" s="327"/>
      <c r="E439" s="428" t="s">
        <v>4633</v>
      </c>
      <c r="F439" s="429"/>
      <c r="G439" s="435" t="s">
        <v>4926</v>
      </c>
      <c r="H439" s="429"/>
      <c r="I439" s="429"/>
      <c r="J439" s="428"/>
      <c r="K439" s="429"/>
      <c r="L439" s="429"/>
      <c r="M439" s="428"/>
      <c r="N439" s="428"/>
      <c r="O439" s="356">
        <v>0.0</v>
      </c>
      <c r="P439" s="274"/>
      <c r="Q439" s="2">
        <v>3.0</v>
      </c>
      <c r="R439" s="2" t="s">
        <v>4927</v>
      </c>
      <c r="S439" s="443"/>
      <c r="T439" s="429"/>
      <c r="U439" s="429"/>
      <c r="V439" s="448">
        <v>44027.0</v>
      </c>
      <c r="W439" s="285" t="s">
        <v>4651</v>
      </c>
      <c r="X439" s="356" t="s">
        <v>2226</v>
      </c>
      <c r="Y439" s="366" t="s">
        <v>2226</v>
      </c>
      <c r="Z439" s="280" t="s">
        <v>4928</v>
      </c>
      <c r="AA439" s="274"/>
      <c r="AB439" s="429"/>
      <c r="AC439" s="434"/>
      <c r="AD439" s="220"/>
      <c r="AE439" s="429"/>
      <c r="AF439" s="429"/>
      <c r="AG439" s="304"/>
      <c r="AH439" s="306"/>
      <c r="AI439" s="429"/>
      <c r="AJ439" s="429"/>
      <c r="AK439" s="429"/>
      <c r="AL439" s="429"/>
      <c r="AM439" s="430"/>
      <c r="AN439" s="429"/>
      <c r="AO439" s="429"/>
      <c r="AP439" s="429"/>
    </row>
    <row r="440" ht="15.75" customHeight="1">
      <c r="A440" s="426"/>
      <c r="B440" s="437" t="s">
        <v>4929</v>
      </c>
      <c r="C440" s="292" t="s">
        <v>4930</v>
      </c>
      <c r="D440" s="327"/>
      <c r="E440" s="428" t="s">
        <v>4633</v>
      </c>
      <c r="F440" s="429"/>
      <c r="G440" s="435" t="s">
        <v>4119</v>
      </c>
      <c r="H440" s="429"/>
      <c r="I440" s="429"/>
      <c r="J440" s="428"/>
      <c r="K440" s="429"/>
      <c r="L440" s="429"/>
      <c r="M440" s="428"/>
      <c r="N440" s="428"/>
      <c r="O440" s="356">
        <v>0.0</v>
      </c>
      <c r="P440" s="274"/>
      <c r="Q440" s="2">
        <v>3.0</v>
      </c>
      <c r="R440" s="1"/>
      <c r="S440" s="473"/>
      <c r="T440" s="429"/>
      <c r="U440" s="429"/>
      <c r="V440" s="306"/>
      <c r="W440" s="285" t="s">
        <v>4651</v>
      </c>
      <c r="X440" s="356" t="s">
        <v>2226</v>
      </c>
      <c r="Y440" s="366" t="s">
        <v>2226</v>
      </c>
      <c r="Z440" s="280" t="s">
        <v>4931</v>
      </c>
      <c r="AA440" s="299"/>
      <c r="AB440" s="429"/>
      <c r="AC440" s="434"/>
      <c r="AD440" s="220"/>
      <c r="AE440" s="429"/>
      <c r="AF440" s="429"/>
      <c r="AG440" s="304"/>
      <c r="AH440" s="306"/>
      <c r="AI440" s="429"/>
      <c r="AJ440" s="429"/>
      <c r="AK440" s="429"/>
      <c r="AL440" s="429"/>
      <c r="AM440" s="430"/>
      <c r="AN440" s="429"/>
      <c r="AO440" s="429"/>
      <c r="AP440" s="429"/>
    </row>
    <row r="441" ht="15.75" customHeight="1">
      <c r="A441" s="426"/>
      <c r="B441" s="437" t="s">
        <v>4932</v>
      </c>
      <c r="C441" s="292" t="s">
        <v>4933</v>
      </c>
      <c r="D441" s="327"/>
      <c r="E441" s="428" t="s">
        <v>4633</v>
      </c>
      <c r="F441" s="429"/>
      <c r="G441" s="435" t="s">
        <v>4934</v>
      </c>
      <c r="H441" s="429"/>
      <c r="I441" s="429"/>
      <c r="J441" s="428"/>
      <c r="K441" s="429"/>
      <c r="L441" s="429"/>
      <c r="M441" s="428"/>
      <c r="N441" s="428"/>
      <c r="O441" s="447">
        <v>0.0</v>
      </c>
      <c r="P441" s="274"/>
      <c r="Q441" s="2">
        <v>3.0</v>
      </c>
      <c r="R441" s="2" t="s">
        <v>4935</v>
      </c>
      <c r="S441" s="473"/>
      <c r="T441" s="429"/>
      <c r="U441" s="429"/>
      <c r="V441" s="306"/>
      <c r="W441" s="285" t="s">
        <v>4651</v>
      </c>
      <c r="X441" s="14" t="s">
        <v>2226</v>
      </c>
      <c r="Y441" s="445" t="s">
        <v>2226</v>
      </c>
      <c r="Z441" s="272"/>
      <c r="AA441" s="284"/>
      <c r="AB441" s="429"/>
      <c r="AC441" s="434"/>
      <c r="AD441" s="220"/>
      <c r="AE441" s="429"/>
      <c r="AF441" s="429"/>
      <c r="AG441" s="304"/>
      <c r="AH441" s="306"/>
      <c r="AI441" s="429"/>
      <c r="AJ441" s="429"/>
      <c r="AK441" s="429"/>
      <c r="AL441" s="429"/>
      <c r="AM441" s="430"/>
      <c r="AN441" s="429"/>
      <c r="AO441" s="429"/>
      <c r="AP441" s="429"/>
    </row>
    <row r="442" ht="15.75" customHeight="1">
      <c r="A442" s="426"/>
      <c r="B442" s="437" t="s">
        <v>4936</v>
      </c>
      <c r="C442" s="292" t="s">
        <v>4937</v>
      </c>
      <c r="D442" s="327"/>
      <c r="E442" s="428" t="s">
        <v>4633</v>
      </c>
      <c r="F442" s="429"/>
      <c r="G442" s="435" t="s">
        <v>4938</v>
      </c>
      <c r="H442" s="429"/>
      <c r="I442" s="429"/>
      <c r="J442" s="428"/>
      <c r="K442" s="429"/>
      <c r="L442" s="429"/>
      <c r="M442" s="428"/>
      <c r="N442" s="428"/>
      <c r="O442" s="447">
        <v>0.0</v>
      </c>
      <c r="P442" s="274"/>
      <c r="Q442" s="2" t="s">
        <v>3622</v>
      </c>
      <c r="R442" s="2" t="s">
        <v>4939</v>
      </c>
      <c r="S442" s="473"/>
      <c r="T442" s="429"/>
      <c r="U442" s="429"/>
      <c r="V442" s="306"/>
      <c r="W442" s="285" t="s">
        <v>4651</v>
      </c>
      <c r="X442" s="447">
        <v>200.0</v>
      </c>
      <c r="Y442" s="464">
        <v>200.0</v>
      </c>
      <c r="Z442" s="280">
        <v>1.0</v>
      </c>
      <c r="AA442" s="274"/>
      <c r="AB442" s="429"/>
      <c r="AC442" s="434"/>
      <c r="AD442" s="220"/>
      <c r="AE442" s="429"/>
      <c r="AF442" s="429"/>
      <c r="AG442" s="304"/>
      <c r="AH442" s="306"/>
      <c r="AI442" s="429"/>
      <c r="AJ442" s="429"/>
      <c r="AK442" s="429"/>
      <c r="AL442" s="429"/>
      <c r="AM442" s="430"/>
      <c r="AN442" s="429"/>
      <c r="AO442" s="429"/>
      <c r="AP442" s="429"/>
    </row>
    <row r="443" ht="15.75" customHeight="1">
      <c r="A443" s="426"/>
      <c r="B443" s="437" t="s">
        <v>4940</v>
      </c>
      <c r="C443" s="292" t="s">
        <v>4941</v>
      </c>
      <c r="D443" s="327"/>
      <c r="E443" s="428" t="s">
        <v>4633</v>
      </c>
      <c r="F443" s="429"/>
      <c r="G443" s="435" t="s">
        <v>4942</v>
      </c>
      <c r="H443" s="429"/>
      <c r="I443" s="429"/>
      <c r="J443" s="428"/>
      <c r="K443" s="429"/>
      <c r="L443" s="429"/>
      <c r="M443" s="428"/>
      <c r="N443" s="428"/>
      <c r="O443" s="447">
        <v>0.0</v>
      </c>
      <c r="P443" s="274"/>
      <c r="Q443" s="2">
        <v>3.0</v>
      </c>
      <c r="R443" s="2"/>
      <c r="S443" s="473"/>
      <c r="T443" s="429"/>
      <c r="U443" s="429"/>
      <c r="V443" s="306"/>
      <c r="W443" s="285" t="s">
        <v>4651</v>
      </c>
      <c r="X443" s="14" t="s">
        <v>4511</v>
      </c>
      <c r="Y443" s="445" t="s">
        <v>4511</v>
      </c>
      <c r="Z443" s="280" t="s">
        <v>4837</v>
      </c>
      <c r="AA443" s="284"/>
      <c r="AB443" s="429"/>
      <c r="AC443" s="434"/>
      <c r="AD443" s="220"/>
      <c r="AE443" s="429"/>
      <c r="AF443" s="429"/>
      <c r="AG443" s="304"/>
      <c r="AH443" s="306"/>
      <c r="AI443" s="429"/>
      <c r="AJ443" s="429"/>
      <c r="AK443" s="429"/>
      <c r="AL443" s="429"/>
      <c r="AM443" s="430"/>
      <c r="AN443" s="429"/>
      <c r="AO443" s="429"/>
      <c r="AP443" s="429"/>
    </row>
    <row r="444" ht="15.75" customHeight="1">
      <c r="A444" s="451"/>
      <c r="B444" s="455" t="s">
        <v>4943</v>
      </c>
      <c r="C444" s="462" t="s">
        <v>4944</v>
      </c>
      <c r="D444" s="14" t="s">
        <v>4723</v>
      </c>
      <c r="E444" s="452" t="s">
        <v>4633</v>
      </c>
      <c r="F444" s="429"/>
      <c r="G444" s="429"/>
      <c r="H444" s="17"/>
      <c r="I444" s="17"/>
      <c r="J444" s="452"/>
      <c r="K444" s="17"/>
      <c r="L444" s="17"/>
      <c r="M444" s="452"/>
      <c r="N444" s="452"/>
      <c r="O444" s="356">
        <v>1.0</v>
      </c>
      <c r="P444" s="274"/>
      <c r="Q444" s="2">
        <v>3.0</v>
      </c>
      <c r="R444" s="2"/>
      <c r="S444" s="473"/>
      <c r="T444" s="17"/>
      <c r="U444" s="17"/>
      <c r="V444" s="306"/>
      <c r="W444" s="285" t="s">
        <v>4651</v>
      </c>
      <c r="X444" s="453"/>
      <c r="Y444" s="454"/>
      <c r="Z444" s="272"/>
      <c r="AA444" s="299"/>
      <c r="AB444" s="17"/>
      <c r="AC444" s="107"/>
      <c r="AD444" s="220"/>
      <c r="AE444" s="17"/>
      <c r="AF444" s="17"/>
      <c r="AG444" s="304"/>
      <c r="AH444" s="306"/>
      <c r="AI444" s="17"/>
      <c r="AJ444" s="17"/>
      <c r="AK444" s="17"/>
      <c r="AL444" s="17"/>
      <c r="AM444" s="453"/>
      <c r="AN444" s="17"/>
      <c r="AO444" s="17"/>
      <c r="AP444" s="17"/>
    </row>
    <row r="445" ht="15.75" customHeight="1">
      <c r="A445" s="426"/>
      <c r="B445" s="437" t="s">
        <v>4945</v>
      </c>
      <c r="C445" s="292" t="s">
        <v>4946</v>
      </c>
      <c r="D445" s="271" t="s">
        <v>2226</v>
      </c>
      <c r="E445" s="428" t="s">
        <v>4633</v>
      </c>
      <c r="F445" s="429"/>
      <c r="G445" s="435" t="s">
        <v>4938</v>
      </c>
      <c r="H445" s="429"/>
      <c r="I445" s="429"/>
      <c r="J445" s="428"/>
      <c r="K445" s="429"/>
      <c r="L445" s="429"/>
      <c r="M445" s="428"/>
      <c r="N445" s="428"/>
      <c r="O445" s="447">
        <v>0.0</v>
      </c>
      <c r="P445" s="274"/>
      <c r="Q445" s="2" t="s">
        <v>3622</v>
      </c>
      <c r="R445" s="2" t="s">
        <v>4947</v>
      </c>
      <c r="S445" s="473"/>
      <c r="T445" s="429"/>
      <c r="U445" s="429"/>
      <c r="V445" s="306"/>
      <c r="W445" s="285" t="s">
        <v>4651</v>
      </c>
      <c r="X445" s="356" t="s">
        <v>4219</v>
      </c>
      <c r="Y445" s="366" t="s">
        <v>4219</v>
      </c>
      <c r="Z445" s="280" t="s">
        <v>4948</v>
      </c>
      <c r="AA445" s="274"/>
      <c r="AB445" s="429"/>
      <c r="AC445" s="434"/>
      <c r="AD445" s="220"/>
      <c r="AE445" s="429"/>
      <c r="AF445" s="429"/>
      <c r="AG445" s="304"/>
      <c r="AH445" s="306"/>
      <c r="AI445" s="429"/>
      <c r="AJ445" s="429"/>
      <c r="AK445" s="429"/>
      <c r="AL445" s="429"/>
      <c r="AM445" s="430"/>
      <c r="AN445" s="429"/>
      <c r="AO445" s="429"/>
      <c r="AP445" s="429"/>
    </row>
    <row r="446" ht="15.75" customHeight="1">
      <c r="A446" s="426"/>
      <c r="B446" s="437" t="s">
        <v>4949</v>
      </c>
      <c r="C446" s="292" t="s">
        <v>4950</v>
      </c>
      <c r="D446" s="327"/>
      <c r="E446" s="428" t="s">
        <v>4633</v>
      </c>
      <c r="F446" s="429"/>
      <c r="G446" s="435">
        <v>4500.0</v>
      </c>
      <c r="H446" s="429"/>
      <c r="I446" s="429"/>
      <c r="J446" s="428"/>
      <c r="K446" s="429"/>
      <c r="L446" s="429"/>
      <c r="M446" s="428"/>
      <c r="N446" s="428"/>
      <c r="O446" s="447">
        <v>0.0</v>
      </c>
      <c r="P446" s="274"/>
      <c r="Q446" s="8">
        <v>1.0</v>
      </c>
      <c r="R446" s="474">
        <v>27.45</v>
      </c>
      <c r="S446" s="473"/>
      <c r="T446" s="429"/>
      <c r="U446" s="429"/>
      <c r="V446" s="306"/>
      <c r="W446" s="285" t="s">
        <v>4651</v>
      </c>
      <c r="X446" s="356" t="s">
        <v>4219</v>
      </c>
      <c r="Y446" s="366" t="s">
        <v>4219</v>
      </c>
      <c r="Z446" s="272"/>
      <c r="AA446" s="274"/>
      <c r="AB446" s="429"/>
      <c r="AC446" s="434"/>
      <c r="AD446" s="220"/>
      <c r="AE446" s="429"/>
      <c r="AF446" s="429"/>
      <c r="AG446" s="304"/>
      <c r="AH446" s="306"/>
      <c r="AI446" s="429"/>
      <c r="AJ446" s="429"/>
      <c r="AK446" s="429"/>
      <c r="AL446" s="429"/>
      <c r="AM446" s="430"/>
      <c r="AN446" s="429"/>
      <c r="AO446" s="429"/>
      <c r="AP446" s="429"/>
    </row>
    <row r="447" ht="15.75" customHeight="1">
      <c r="A447" s="451"/>
      <c r="B447" s="455" t="s">
        <v>4951</v>
      </c>
      <c r="C447" s="462" t="s">
        <v>4952</v>
      </c>
      <c r="D447" s="14" t="s">
        <v>4723</v>
      </c>
      <c r="E447" s="452" t="s">
        <v>4633</v>
      </c>
      <c r="F447" s="429"/>
      <c r="G447" s="429"/>
      <c r="H447" s="17"/>
      <c r="I447" s="17"/>
      <c r="J447" s="452"/>
      <c r="K447" s="17"/>
      <c r="L447" s="17"/>
      <c r="M447" s="452"/>
      <c r="N447" s="452"/>
      <c r="O447" s="356">
        <v>1.0</v>
      </c>
      <c r="P447" s="274"/>
      <c r="Q447" s="17"/>
      <c r="R447" s="275"/>
      <c r="S447" s="473"/>
      <c r="T447" s="17"/>
      <c r="U447" s="17"/>
      <c r="V447" s="306"/>
      <c r="W447" s="285" t="s">
        <v>4651</v>
      </c>
      <c r="X447" s="453"/>
      <c r="Y447" s="454"/>
      <c r="Z447" s="272"/>
      <c r="AA447" s="299"/>
      <c r="AB447" s="17"/>
      <c r="AC447" s="107"/>
      <c r="AD447" s="220"/>
      <c r="AE447" s="17"/>
      <c r="AF447" s="17"/>
      <c r="AG447" s="304"/>
      <c r="AH447" s="306"/>
      <c r="AI447" s="17"/>
      <c r="AJ447" s="17"/>
      <c r="AK447" s="17"/>
      <c r="AL447" s="17"/>
      <c r="AM447" s="453"/>
      <c r="AN447" s="17"/>
      <c r="AO447" s="17"/>
      <c r="AP447" s="17"/>
    </row>
    <row r="448" ht="15.75" customHeight="1">
      <c r="A448" s="426"/>
      <c r="B448" s="468" t="s">
        <v>4953</v>
      </c>
      <c r="C448" s="292" t="s">
        <v>4954</v>
      </c>
      <c r="D448" s="271" t="s">
        <v>2226</v>
      </c>
      <c r="E448" s="428" t="s">
        <v>4633</v>
      </c>
      <c r="F448" s="429"/>
      <c r="G448" s="435" t="s">
        <v>4955</v>
      </c>
      <c r="H448" s="429"/>
      <c r="I448" s="429"/>
      <c r="J448" s="428"/>
      <c r="K448" s="429"/>
      <c r="L448" s="429"/>
      <c r="M448" s="428"/>
      <c r="N448" s="428"/>
      <c r="O448" s="447">
        <v>0.0</v>
      </c>
      <c r="P448" s="274"/>
      <c r="Q448" s="2">
        <v>2.0</v>
      </c>
      <c r="R448" s="2" t="s">
        <v>4956</v>
      </c>
      <c r="S448" s="473"/>
      <c r="T448" s="429"/>
      <c r="U448" s="429"/>
      <c r="V448" s="306"/>
      <c r="W448" s="285" t="s">
        <v>4651</v>
      </c>
      <c r="X448" s="14" t="s">
        <v>2226</v>
      </c>
      <c r="Y448" s="445" t="s">
        <v>2226</v>
      </c>
      <c r="Z448" s="280" t="s">
        <v>4905</v>
      </c>
      <c r="AA448" s="304"/>
      <c r="AB448" s="429"/>
      <c r="AC448" s="434"/>
      <c r="AD448" s="220"/>
      <c r="AE448" s="429"/>
      <c r="AF448" s="429"/>
      <c r="AG448" s="304"/>
      <c r="AH448" s="306"/>
      <c r="AI448" s="429"/>
      <c r="AJ448" s="429"/>
      <c r="AK448" s="429"/>
      <c r="AL448" s="429"/>
      <c r="AM448" s="430"/>
      <c r="AN448" s="429"/>
      <c r="AO448" s="429"/>
      <c r="AP448" s="429"/>
    </row>
    <row r="449" ht="15.75" customHeight="1">
      <c r="A449" s="426"/>
      <c r="B449" s="437" t="s">
        <v>4957</v>
      </c>
      <c r="C449" s="292" t="s">
        <v>4958</v>
      </c>
      <c r="D449" s="327"/>
      <c r="E449" s="428" t="s">
        <v>4633</v>
      </c>
      <c r="F449" s="429"/>
      <c r="G449" s="435" t="s">
        <v>4959</v>
      </c>
      <c r="H449" s="429"/>
      <c r="I449" s="429"/>
      <c r="J449" s="428"/>
      <c r="K449" s="429"/>
      <c r="L449" s="429"/>
      <c r="M449" s="428"/>
      <c r="N449" s="428"/>
      <c r="O449" s="381">
        <v>0.0</v>
      </c>
      <c r="P449" s="299"/>
      <c r="Q449" s="2" t="s">
        <v>3622</v>
      </c>
      <c r="R449" s="2" t="s">
        <v>4960</v>
      </c>
      <c r="S449" s="473"/>
      <c r="T449" s="429"/>
      <c r="U449" s="429"/>
      <c r="V449" s="306"/>
      <c r="W449" s="285" t="s">
        <v>4073</v>
      </c>
      <c r="X449" s="356">
        <v>200.0</v>
      </c>
      <c r="Y449" s="366">
        <v>200.0</v>
      </c>
      <c r="Z449" s="272"/>
      <c r="AA449" s="274"/>
      <c r="AB449" s="429"/>
      <c r="AC449" s="434"/>
      <c r="AD449" s="220"/>
      <c r="AE449" s="429"/>
      <c r="AF449" s="429"/>
      <c r="AG449" s="304"/>
      <c r="AH449" s="306"/>
      <c r="AI449" s="429"/>
      <c r="AJ449" s="429"/>
      <c r="AK449" s="429"/>
      <c r="AL449" s="429"/>
      <c r="AM449" s="430"/>
      <c r="AN449" s="429"/>
      <c r="AO449" s="429"/>
      <c r="AP449" s="429"/>
    </row>
    <row r="450" ht="15.75" customHeight="1">
      <c r="A450" s="426"/>
      <c r="B450" s="437" t="s">
        <v>4961</v>
      </c>
      <c r="C450" s="292" t="s">
        <v>4962</v>
      </c>
      <c r="D450" s="327"/>
      <c r="E450" s="428" t="s">
        <v>4633</v>
      </c>
      <c r="F450" s="429"/>
      <c r="G450" s="435" t="s">
        <v>4119</v>
      </c>
      <c r="H450" s="429"/>
      <c r="I450" s="429"/>
      <c r="J450" s="428"/>
      <c r="K450" s="429"/>
      <c r="L450" s="429"/>
      <c r="M450" s="428"/>
      <c r="N450" s="428"/>
      <c r="O450" s="381">
        <v>0.0</v>
      </c>
      <c r="P450" s="299"/>
      <c r="Q450" s="8" t="s">
        <v>3622</v>
      </c>
      <c r="R450" s="8" t="s">
        <v>4963</v>
      </c>
      <c r="S450" s="473"/>
      <c r="T450" s="429"/>
      <c r="U450" s="429"/>
      <c r="V450" s="306"/>
      <c r="W450" s="285" t="s">
        <v>4073</v>
      </c>
      <c r="X450" s="356" t="s">
        <v>4219</v>
      </c>
      <c r="Y450" s="366" t="s">
        <v>4219</v>
      </c>
      <c r="Z450" s="280" t="s">
        <v>4760</v>
      </c>
      <c r="AA450" s="274"/>
      <c r="AB450" s="429"/>
      <c r="AC450" s="434"/>
      <c r="AD450" s="220"/>
      <c r="AE450" s="429"/>
      <c r="AF450" s="429"/>
      <c r="AG450" s="304"/>
      <c r="AH450" s="306"/>
      <c r="AI450" s="429"/>
      <c r="AJ450" s="429"/>
      <c r="AK450" s="429"/>
      <c r="AL450" s="429"/>
      <c r="AM450" s="430"/>
      <c r="AN450" s="429"/>
      <c r="AO450" s="429"/>
      <c r="AP450" s="429"/>
    </row>
    <row r="451" ht="15.75" customHeight="1">
      <c r="A451" s="426"/>
      <c r="B451" s="437" t="s">
        <v>4964</v>
      </c>
      <c r="C451" s="292" t="s">
        <v>4965</v>
      </c>
      <c r="D451" s="327"/>
      <c r="E451" s="428" t="s">
        <v>4633</v>
      </c>
      <c r="F451" s="435">
        <v>4000.0</v>
      </c>
      <c r="G451" s="429"/>
      <c r="H451" s="429"/>
      <c r="I451" s="429"/>
      <c r="J451" s="428"/>
      <c r="K451" s="429"/>
      <c r="L451" s="429"/>
      <c r="M451" s="428"/>
      <c r="N451" s="428"/>
      <c r="O451" s="356">
        <v>0.0</v>
      </c>
      <c r="P451" s="274"/>
      <c r="Q451" s="429"/>
      <c r="R451" s="275"/>
      <c r="S451" s="473"/>
      <c r="T451" s="429"/>
      <c r="U451" s="429"/>
      <c r="V451" s="306"/>
      <c r="W451" s="285" t="s">
        <v>4651</v>
      </c>
      <c r="X451" s="447">
        <v>200.0</v>
      </c>
      <c r="Y451" s="464">
        <v>200.0</v>
      </c>
      <c r="Z451" s="280" t="s">
        <v>4966</v>
      </c>
      <c r="AA451" s="274"/>
      <c r="AB451" s="429"/>
      <c r="AC451" s="434"/>
      <c r="AD451" s="220"/>
      <c r="AE451" s="429"/>
      <c r="AF451" s="429"/>
      <c r="AG451" s="304"/>
      <c r="AH451" s="306"/>
      <c r="AI451" s="429"/>
      <c r="AJ451" s="429"/>
      <c r="AK451" s="429"/>
      <c r="AL451" s="429"/>
      <c r="AM451" s="430"/>
      <c r="AN451" s="429"/>
      <c r="AO451" s="429"/>
      <c r="AP451" s="429"/>
    </row>
    <row r="452" ht="15.75" customHeight="1">
      <c r="A452" s="426"/>
      <c r="B452" s="437" t="s">
        <v>4967</v>
      </c>
      <c r="C452" s="292" t="s">
        <v>4968</v>
      </c>
      <c r="D452" s="271" t="s">
        <v>2226</v>
      </c>
      <c r="E452" s="428" t="s">
        <v>4633</v>
      </c>
      <c r="F452" s="429"/>
      <c r="G452" s="435" t="s">
        <v>4211</v>
      </c>
      <c r="H452" s="429"/>
      <c r="I452" s="429"/>
      <c r="J452" s="428"/>
      <c r="K452" s="429"/>
      <c r="L452" s="429"/>
      <c r="M452" s="428"/>
      <c r="N452" s="428"/>
      <c r="O452" s="356">
        <v>0.0</v>
      </c>
      <c r="P452" s="274"/>
      <c r="Q452" s="8" t="s">
        <v>3259</v>
      </c>
      <c r="R452" s="322"/>
      <c r="S452" s="473"/>
      <c r="T452" s="429"/>
      <c r="U452" s="429"/>
      <c r="V452" s="306"/>
      <c r="W452" s="285" t="s">
        <v>4651</v>
      </c>
      <c r="X452" s="429"/>
      <c r="Y452" s="426"/>
      <c r="Z452" s="272"/>
      <c r="AA452" s="304"/>
      <c r="AB452" s="429"/>
      <c r="AC452" s="434"/>
      <c r="AD452" s="220"/>
      <c r="AE452" s="429"/>
      <c r="AF452" s="429"/>
      <c r="AG452" s="304"/>
      <c r="AH452" s="306"/>
      <c r="AI452" s="429"/>
      <c r="AJ452" s="429"/>
      <c r="AK452" s="429"/>
      <c r="AL452" s="429"/>
      <c r="AM452" s="430"/>
      <c r="AN452" s="429"/>
      <c r="AO452" s="429"/>
      <c r="AP452" s="429"/>
    </row>
    <row r="453" ht="15.75" customHeight="1">
      <c r="A453" s="426"/>
      <c r="B453" s="437" t="s">
        <v>4969</v>
      </c>
      <c r="C453" s="292" t="s">
        <v>4970</v>
      </c>
      <c r="D453" s="327"/>
      <c r="E453" s="428" t="s">
        <v>4633</v>
      </c>
      <c r="F453" s="429"/>
      <c r="G453" s="435" t="s">
        <v>4971</v>
      </c>
      <c r="H453" s="429"/>
      <c r="I453" s="429"/>
      <c r="J453" s="428"/>
      <c r="K453" s="429"/>
      <c r="L453" s="429"/>
      <c r="M453" s="428"/>
      <c r="N453" s="428"/>
      <c r="O453" s="447">
        <v>0.0</v>
      </c>
      <c r="P453" s="274"/>
      <c r="Q453" s="2" t="s">
        <v>3622</v>
      </c>
      <c r="R453" s="2" t="s">
        <v>4972</v>
      </c>
      <c r="S453" s="473"/>
      <c r="T453" s="429"/>
      <c r="U453" s="429"/>
      <c r="V453" s="306"/>
      <c r="W453" s="285" t="s">
        <v>4651</v>
      </c>
      <c r="X453" s="356" t="s">
        <v>4219</v>
      </c>
      <c r="Y453" s="366" t="s">
        <v>4219</v>
      </c>
      <c r="Z453" s="280" t="s">
        <v>4973</v>
      </c>
      <c r="AA453" s="274"/>
      <c r="AB453" s="17"/>
      <c r="AC453" s="434"/>
      <c r="AD453" s="220"/>
      <c r="AE453" s="429"/>
      <c r="AF453" s="429"/>
      <c r="AG453" s="304"/>
      <c r="AH453" s="306"/>
      <c r="AI453" s="429"/>
      <c r="AJ453" s="429"/>
      <c r="AK453" s="429"/>
      <c r="AL453" s="429"/>
      <c r="AM453" s="430"/>
      <c r="AN453" s="429"/>
      <c r="AO453" s="429"/>
      <c r="AP453" s="429"/>
    </row>
    <row r="454" ht="15.75" customHeight="1">
      <c r="A454" s="426"/>
      <c r="B454" s="437" t="s">
        <v>4974</v>
      </c>
      <c r="C454" s="292" t="s">
        <v>4975</v>
      </c>
      <c r="D454" s="327"/>
      <c r="E454" s="428" t="s">
        <v>4633</v>
      </c>
      <c r="F454" s="435" t="s">
        <v>4976</v>
      </c>
      <c r="G454" s="435" t="s">
        <v>4977</v>
      </c>
      <c r="H454" s="429"/>
      <c r="I454" s="429"/>
      <c r="J454" s="428"/>
      <c r="K454" s="429"/>
      <c r="L454" s="429"/>
      <c r="M454" s="428"/>
      <c r="N454" s="428"/>
      <c r="O454" s="447">
        <v>0.0</v>
      </c>
      <c r="P454" s="274"/>
      <c r="Q454" s="2">
        <v>3.0</v>
      </c>
      <c r="R454" s="1"/>
      <c r="S454" s="473"/>
      <c r="T454" s="429"/>
      <c r="U454" s="429"/>
      <c r="V454" s="306"/>
      <c r="W454" s="285" t="s">
        <v>4651</v>
      </c>
      <c r="X454" s="435" t="s">
        <v>4111</v>
      </c>
      <c r="Y454" s="459" t="s">
        <v>4111</v>
      </c>
      <c r="Z454" s="280" t="s">
        <v>4185</v>
      </c>
      <c r="AA454" s="284"/>
      <c r="AB454" s="14" t="s">
        <v>4103</v>
      </c>
      <c r="AC454" s="434"/>
      <c r="AD454" s="220"/>
      <c r="AE454" s="429"/>
      <c r="AF454" s="429"/>
      <c r="AG454" s="284"/>
      <c r="AH454" s="306"/>
      <c r="AI454" s="429"/>
      <c r="AJ454" s="429"/>
      <c r="AK454" s="429"/>
      <c r="AL454" s="429"/>
      <c r="AM454" s="430"/>
      <c r="AN454" s="429"/>
      <c r="AO454" s="429"/>
      <c r="AP454" s="429"/>
    </row>
    <row r="455" ht="15.75" customHeight="1">
      <c r="A455" s="426"/>
      <c r="B455" s="437" t="s">
        <v>4978</v>
      </c>
      <c r="C455" s="292" t="s">
        <v>4979</v>
      </c>
      <c r="D455" s="271" t="s">
        <v>2226</v>
      </c>
      <c r="E455" s="428" t="s">
        <v>4633</v>
      </c>
      <c r="F455" s="429"/>
      <c r="G455" s="435" t="s">
        <v>4980</v>
      </c>
      <c r="H455" s="429"/>
      <c r="I455" s="429"/>
      <c r="J455" s="428"/>
      <c r="K455" s="429"/>
      <c r="L455" s="429"/>
      <c r="M455" s="428"/>
      <c r="N455" s="428"/>
      <c r="O455" s="447">
        <v>0.0</v>
      </c>
      <c r="P455" s="274"/>
      <c r="Q455" s="8" t="s">
        <v>4981</v>
      </c>
      <c r="R455" s="322"/>
      <c r="S455" s="473"/>
      <c r="T455" s="429"/>
      <c r="U455" s="429"/>
      <c r="V455" s="306"/>
      <c r="W455" s="285" t="s">
        <v>4651</v>
      </c>
      <c r="X455" s="435" t="s">
        <v>3226</v>
      </c>
      <c r="Y455" s="459" t="s">
        <v>3226</v>
      </c>
      <c r="Z455" s="280" t="s">
        <v>4966</v>
      </c>
      <c r="AA455" s="284"/>
      <c r="AB455" s="435" t="s">
        <v>4103</v>
      </c>
      <c r="AC455" s="434"/>
      <c r="AD455" s="220"/>
      <c r="AE455" s="429"/>
      <c r="AF455" s="429"/>
      <c r="AG455" s="284"/>
      <c r="AH455" s="306"/>
      <c r="AI455" s="429"/>
      <c r="AJ455" s="429"/>
      <c r="AK455" s="429"/>
      <c r="AL455" s="429"/>
      <c r="AM455" s="430"/>
      <c r="AN455" s="429"/>
      <c r="AO455" s="429"/>
      <c r="AP455" s="429"/>
    </row>
    <row r="456" ht="15.75" customHeight="1">
      <c r="A456" s="426"/>
      <c r="B456" s="437" t="s">
        <v>4982</v>
      </c>
      <c r="C456" s="292" t="s">
        <v>4983</v>
      </c>
      <c r="D456" s="327"/>
      <c r="E456" s="428" t="s">
        <v>4633</v>
      </c>
      <c r="F456" s="429"/>
      <c r="G456" s="435" t="s">
        <v>4119</v>
      </c>
      <c r="H456" s="429"/>
      <c r="I456" s="429"/>
      <c r="J456" s="428"/>
      <c r="K456" s="429"/>
      <c r="L456" s="429"/>
      <c r="M456" s="428"/>
      <c r="N456" s="428"/>
      <c r="O456" s="381">
        <v>0.0</v>
      </c>
      <c r="P456" s="299"/>
      <c r="Q456" s="2">
        <v>3.0</v>
      </c>
      <c r="R456" s="2" t="s">
        <v>4984</v>
      </c>
      <c r="S456" s="473"/>
      <c r="T456" s="429"/>
      <c r="U456" s="429"/>
      <c r="V456" s="306"/>
      <c r="W456" s="285" t="s">
        <v>4651</v>
      </c>
      <c r="X456" s="356" t="s">
        <v>4219</v>
      </c>
      <c r="Y456" s="366" t="s">
        <v>4219</v>
      </c>
      <c r="Z456" s="272"/>
      <c r="AA456" s="274"/>
      <c r="AB456" s="429"/>
      <c r="AC456" s="434"/>
      <c r="AD456" s="220"/>
      <c r="AE456" s="429"/>
      <c r="AF456" s="429"/>
      <c r="AG456" s="304"/>
      <c r="AH456" s="306"/>
      <c r="AI456" s="429"/>
      <c r="AJ456" s="429"/>
      <c r="AK456" s="429"/>
      <c r="AL456" s="429"/>
      <c r="AM456" s="430"/>
      <c r="AN456" s="429"/>
      <c r="AO456" s="429"/>
      <c r="AP456" s="429"/>
    </row>
    <row r="457" ht="15.75" customHeight="1">
      <c r="A457" s="426"/>
      <c r="B457" s="468" t="s">
        <v>4985</v>
      </c>
      <c r="C457" s="292" t="s">
        <v>4986</v>
      </c>
      <c r="D457" s="327"/>
      <c r="E457" s="428" t="s">
        <v>4633</v>
      </c>
      <c r="F457" s="429"/>
      <c r="G457" s="435" t="s">
        <v>4987</v>
      </c>
      <c r="H457" s="429"/>
      <c r="I457" s="429"/>
      <c r="J457" s="428"/>
      <c r="K457" s="429"/>
      <c r="L457" s="429"/>
      <c r="M457" s="428"/>
      <c r="N457" s="428"/>
      <c r="O457" s="447">
        <v>0.0</v>
      </c>
      <c r="P457" s="274"/>
      <c r="Q457" s="2" t="s">
        <v>3622</v>
      </c>
      <c r="R457" s="2" t="s">
        <v>4988</v>
      </c>
      <c r="S457" s="473"/>
      <c r="T457" s="429"/>
      <c r="U457" s="429"/>
      <c r="V457" s="306"/>
      <c r="W457" s="285" t="s">
        <v>4651</v>
      </c>
      <c r="X457" s="447">
        <v>200.0</v>
      </c>
      <c r="Y457" s="464">
        <v>200.0</v>
      </c>
      <c r="Z457" s="280" t="s">
        <v>4989</v>
      </c>
      <c r="AA457" s="274"/>
      <c r="AB457" s="429"/>
      <c r="AC457" s="434"/>
      <c r="AD457" s="220"/>
      <c r="AE457" s="429"/>
      <c r="AF457" s="429"/>
      <c r="AG457" s="304"/>
      <c r="AH457" s="306"/>
      <c r="AI457" s="429"/>
      <c r="AJ457" s="429"/>
      <c r="AK457" s="429"/>
      <c r="AL457" s="429"/>
      <c r="AM457" s="430"/>
      <c r="AN457" s="429"/>
      <c r="AO457" s="429"/>
      <c r="AP457" s="429"/>
    </row>
    <row r="458" ht="15.75" customHeight="1">
      <c r="A458" s="426"/>
      <c r="B458" s="437" t="s">
        <v>4990</v>
      </c>
      <c r="C458" s="292" t="s">
        <v>4991</v>
      </c>
      <c r="D458" s="327"/>
      <c r="E458" s="428" t="s">
        <v>4633</v>
      </c>
      <c r="F458" s="429"/>
      <c r="G458" s="435" t="s">
        <v>4992</v>
      </c>
      <c r="H458" s="429"/>
      <c r="I458" s="429"/>
      <c r="J458" s="428"/>
      <c r="K458" s="429"/>
      <c r="L458" s="429"/>
      <c r="M458" s="428"/>
      <c r="N458" s="428"/>
      <c r="O458" s="447">
        <v>0.0</v>
      </c>
      <c r="P458" s="274"/>
      <c r="Q458" s="2">
        <v>3.0</v>
      </c>
      <c r="R458" s="2" t="s">
        <v>4993</v>
      </c>
      <c r="S458" s="473"/>
      <c r="T458" s="429"/>
      <c r="U458" s="429"/>
      <c r="V458" s="306"/>
      <c r="W458" s="285" t="s">
        <v>4651</v>
      </c>
      <c r="X458" s="356" t="s">
        <v>4219</v>
      </c>
      <c r="Y458" s="366" t="s">
        <v>4219</v>
      </c>
      <c r="Z458" s="272"/>
      <c r="AA458" s="274"/>
      <c r="AB458" s="429"/>
      <c r="AC458" s="434"/>
      <c r="AD458" s="220"/>
      <c r="AE458" s="429"/>
      <c r="AF458" s="429"/>
      <c r="AG458" s="304"/>
      <c r="AH458" s="306"/>
      <c r="AI458" s="429"/>
      <c r="AJ458" s="429"/>
      <c r="AK458" s="429"/>
      <c r="AL458" s="429"/>
      <c r="AM458" s="430"/>
      <c r="AN458" s="429"/>
      <c r="AO458" s="429"/>
      <c r="AP458" s="429"/>
    </row>
    <row r="459" ht="15.75" customHeight="1">
      <c r="A459" s="426"/>
      <c r="B459" s="468" t="s">
        <v>4994</v>
      </c>
      <c r="C459" s="292" t="s">
        <v>4995</v>
      </c>
      <c r="D459" s="327"/>
      <c r="E459" s="428" t="s">
        <v>4633</v>
      </c>
      <c r="F459" s="435" t="s">
        <v>4996</v>
      </c>
      <c r="G459" s="435" t="s">
        <v>4997</v>
      </c>
      <c r="H459" s="429"/>
      <c r="I459" s="429"/>
      <c r="J459" s="428"/>
      <c r="K459" s="429"/>
      <c r="L459" s="429"/>
      <c r="M459" s="428"/>
      <c r="N459" s="428"/>
      <c r="O459" s="381">
        <v>0.0</v>
      </c>
      <c r="P459" s="299"/>
      <c r="Q459" s="8">
        <v>0.0</v>
      </c>
      <c r="R459" s="8" t="s">
        <v>3037</v>
      </c>
      <c r="S459" s="473"/>
      <c r="T459" s="429"/>
      <c r="U459" s="429"/>
      <c r="V459" s="306"/>
      <c r="W459" s="285" t="s">
        <v>4073</v>
      </c>
      <c r="X459" s="356" t="s">
        <v>2226</v>
      </c>
      <c r="Y459" s="366" t="s">
        <v>2226</v>
      </c>
      <c r="Z459" s="272"/>
      <c r="AA459" s="274"/>
      <c r="AB459" s="429"/>
      <c r="AC459" s="434"/>
      <c r="AD459" s="220"/>
      <c r="AE459" s="429"/>
      <c r="AF459" s="429"/>
      <c r="AG459" s="304"/>
      <c r="AH459" s="306"/>
      <c r="AI459" s="429"/>
      <c r="AJ459" s="429"/>
      <c r="AK459" s="429"/>
      <c r="AL459" s="429"/>
      <c r="AM459" s="430"/>
      <c r="AN459" s="429"/>
      <c r="AO459" s="429"/>
      <c r="AP459" s="429"/>
    </row>
    <row r="460" ht="15.75" customHeight="1">
      <c r="A460" s="426"/>
      <c r="B460" s="468" t="s">
        <v>4998</v>
      </c>
      <c r="C460" s="292" t="s">
        <v>4999</v>
      </c>
      <c r="D460" s="327"/>
      <c r="E460" s="428" t="s">
        <v>4633</v>
      </c>
      <c r="F460" s="429"/>
      <c r="G460" s="435" t="s">
        <v>5000</v>
      </c>
      <c r="H460" s="429"/>
      <c r="I460" s="429"/>
      <c r="J460" s="428"/>
      <c r="K460" s="429"/>
      <c r="L460" s="429"/>
      <c r="M460" s="428"/>
      <c r="N460" s="428"/>
      <c r="O460" s="447">
        <v>0.0</v>
      </c>
      <c r="P460" s="274"/>
      <c r="Q460" s="2">
        <v>3.0</v>
      </c>
      <c r="R460" s="2" t="s">
        <v>5001</v>
      </c>
      <c r="S460" s="473"/>
      <c r="T460" s="429"/>
      <c r="U460" s="429"/>
      <c r="V460" s="306"/>
      <c r="W460" s="285" t="s">
        <v>4651</v>
      </c>
      <c r="X460" s="14" t="s">
        <v>4158</v>
      </c>
      <c r="Y460" s="445" t="s">
        <v>4158</v>
      </c>
      <c r="Z460" s="280" t="s">
        <v>5002</v>
      </c>
      <c r="AA460" s="284"/>
      <c r="AB460" s="435" t="s">
        <v>4103</v>
      </c>
      <c r="AC460" s="434"/>
      <c r="AD460" s="220"/>
      <c r="AE460" s="429"/>
      <c r="AF460" s="429"/>
      <c r="AG460" s="284"/>
      <c r="AH460" s="306"/>
      <c r="AI460" s="429"/>
      <c r="AJ460" s="429"/>
      <c r="AK460" s="429"/>
      <c r="AL460" s="429"/>
      <c r="AM460" s="430"/>
      <c r="AN460" s="429"/>
      <c r="AO460" s="429"/>
      <c r="AP460" s="429"/>
    </row>
    <row r="461" ht="15.75" customHeight="1">
      <c r="A461" s="426"/>
      <c r="B461" s="468" t="s">
        <v>5003</v>
      </c>
      <c r="C461" s="292" t="s">
        <v>5004</v>
      </c>
      <c r="D461" s="327"/>
      <c r="E461" s="428" t="s">
        <v>4633</v>
      </c>
      <c r="F461" s="429"/>
      <c r="G461" s="435" t="s">
        <v>5005</v>
      </c>
      <c r="H461" s="429"/>
      <c r="I461" s="429"/>
      <c r="J461" s="428"/>
      <c r="K461" s="429"/>
      <c r="L461" s="429"/>
      <c r="M461" s="428"/>
      <c r="N461" s="428"/>
      <c r="O461" s="447">
        <v>0.0</v>
      </c>
      <c r="P461" s="274"/>
      <c r="Q461" s="2">
        <v>3.0</v>
      </c>
      <c r="R461" s="2" t="s">
        <v>5006</v>
      </c>
      <c r="S461" s="473"/>
      <c r="T461" s="429"/>
      <c r="U461" s="429"/>
      <c r="V461" s="306"/>
      <c r="W461" s="285" t="s">
        <v>4651</v>
      </c>
      <c r="X461" s="447" t="s">
        <v>4204</v>
      </c>
      <c r="Y461" s="464" t="s">
        <v>4204</v>
      </c>
      <c r="Z461" s="280">
        <v>1.0</v>
      </c>
      <c r="AA461" s="274"/>
      <c r="AB461" s="429"/>
      <c r="AC461" s="434"/>
      <c r="AD461" s="220"/>
      <c r="AE461" s="429"/>
      <c r="AF461" s="429"/>
      <c r="AG461" s="304"/>
      <c r="AH461" s="306"/>
      <c r="AI461" s="429"/>
      <c r="AJ461" s="429"/>
      <c r="AK461" s="429"/>
      <c r="AL461" s="429"/>
      <c r="AM461" s="430"/>
      <c r="AN461" s="429"/>
      <c r="AO461" s="429"/>
      <c r="AP461" s="429"/>
    </row>
    <row r="462" ht="15.75" customHeight="1">
      <c r="A462" s="426"/>
      <c r="B462" s="468" t="s">
        <v>5007</v>
      </c>
      <c r="C462" s="292" t="s">
        <v>5008</v>
      </c>
      <c r="D462" s="327"/>
      <c r="E462" s="428" t="s">
        <v>4633</v>
      </c>
      <c r="F462" s="429"/>
      <c r="G462" s="435" t="s">
        <v>4119</v>
      </c>
      <c r="H462" s="429"/>
      <c r="I462" s="429"/>
      <c r="J462" s="428"/>
      <c r="K462" s="429"/>
      <c r="L462" s="429"/>
      <c r="M462" s="428"/>
      <c r="N462" s="428"/>
      <c r="O462" s="356">
        <v>0.0</v>
      </c>
      <c r="P462" s="274"/>
      <c r="Q462" s="2">
        <v>3.0</v>
      </c>
      <c r="R462" s="2" t="s">
        <v>5009</v>
      </c>
      <c r="S462" s="473"/>
      <c r="T462" s="429"/>
      <c r="U462" s="429"/>
      <c r="V462" s="306"/>
      <c r="W462" s="285" t="s">
        <v>4651</v>
      </c>
      <c r="X462" s="356" t="s">
        <v>4158</v>
      </c>
      <c r="Y462" s="366" t="s">
        <v>4158</v>
      </c>
      <c r="Z462" s="280" t="s">
        <v>5010</v>
      </c>
      <c r="AA462" s="274"/>
      <c r="AB462" s="435">
        <v>1.0</v>
      </c>
      <c r="AC462" s="434"/>
      <c r="AD462" s="220"/>
      <c r="AE462" s="429"/>
      <c r="AF462" s="429"/>
      <c r="AG462" s="284"/>
      <c r="AH462" s="306"/>
      <c r="AI462" s="429"/>
      <c r="AJ462" s="429"/>
      <c r="AK462" s="429"/>
      <c r="AL462" s="429"/>
      <c r="AM462" s="430"/>
      <c r="AN462" s="429"/>
      <c r="AO462" s="429"/>
      <c r="AP462" s="429"/>
    </row>
    <row r="463" ht="15.75" customHeight="1">
      <c r="A463" s="426"/>
      <c r="B463" s="468" t="s">
        <v>5011</v>
      </c>
      <c r="C463" s="292" t="s">
        <v>5012</v>
      </c>
      <c r="D463" s="327"/>
      <c r="E463" s="428" t="s">
        <v>4633</v>
      </c>
      <c r="F463" s="429"/>
      <c r="G463" s="435" t="s">
        <v>4119</v>
      </c>
      <c r="H463" s="429"/>
      <c r="I463" s="429"/>
      <c r="J463" s="428"/>
      <c r="K463" s="429"/>
      <c r="L463" s="429"/>
      <c r="M463" s="428"/>
      <c r="N463" s="428"/>
      <c r="O463" s="356">
        <v>0.0</v>
      </c>
      <c r="P463" s="274"/>
      <c r="Q463" s="2">
        <v>1.0</v>
      </c>
      <c r="R463" s="2"/>
      <c r="S463" s="473"/>
      <c r="T463" s="429"/>
      <c r="U463" s="429"/>
      <c r="V463" s="306"/>
      <c r="W463" s="285" t="s">
        <v>4651</v>
      </c>
      <c r="X463" s="356" t="s">
        <v>4219</v>
      </c>
      <c r="Y463" s="366" t="s">
        <v>4219</v>
      </c>
      <c r="Z463" s="272"/>
      <c r="AA463" s="274"/>
      <c r="AB463" s="429"/>
      <c r="AC463" s="434"/>
      <c r="AD463" s="220"/>
      <c r="AE463" s="429"/>
      <c r="AF463" s="429"/>
      <c r="AG463" s="304"/>
      <c r="AH463" s="306"/>
      <c r="AI463" s="429"/>
      <c r="AJ463" s="429"/>
      <c r="AK463" s="429"/>
      <c r="AL463" s="429"/>
      <c r="AM463" s="430"/>
      <c r="AN463" s="429"/>
      <c r="AO463" s="429"/>
      <c r="AP463" s="429"/>
    </row>
    <row r="464" ht="15.75" customHeight="1">
      <c r="A464" s="426"/>
      <c r="B464" s="437" t="s">
        <v>5013</v>
      </c>
      <c r="C464" s="292" t="s">
        <v>5014</v>
      </c>
      <c r="D464" s="327"/>
      <c r="E464" s="428" t="s">
        <v>4633</v>
      </c>
      <c r="F464" s="429"/>
      <c r="G464" s="435" t="s">
        <v>5000</v>
      </c>
      <c r="H464" s="429"/>
      <c r="I464" s="429"/>
      <c r="J464" s="428"/>
      <c r="K464" s="429"/>
      <c r="L464" s="429"/>
      <c r="M464" s="428"/>
      <c r="N464" s="428"/>
      <c r="O464" s="447">
        <v>0.0</v>
      </c>
      <c r="P464" s="274"/>
      <c r="Q464" s="2" t="s">
        <v>3622</v>
      </c>
      <c r="R464" s="2" t="s">
        <v>5015</v>
      </c>
      <c r="S464" s="473"/>
      <c r="T464" s="429"/>
      <c r="U464" s="429"/>
      <c r="V464" s="306"/>
      <c r="W464" s="285" t="s">
        <v>4651</v>
      </c>
      <c r="X464" s="356" t="s">
        <v>4158</v>
      </c>
      <c r="Y464" s="366" t="s">
        <v>4158</v>
      </c>
      <c r="Z464" s="280"/>
      <c r="AA464" s="274"/>
      <c r="AB464" s="435" t="s">
        <v>4103</v>
      </c>
      <c r="AC464" s="434"/>
      <c r="AD464" s="220"/>
      <c r="AE464" s="429"/>
      <c r="AF464" s="429"/>
      <c r="AG464" s="284"/>
      <c r="AH464" s="306"/>
      <c r="AI464" s="429"/>
      <c r="AJ464" s="429"/>
      <c r="AK464" s="429"/>
      <c r="AL464" s="429"/>
      <c r="AM464" s="430"/>
      <c r="AN464" s="429"/>
      <c r="AO464" s="429"/>
      <c r="AP464" s="429"/>
    </row>
    <row r="465" ht="15.75" customHeight="1">
      <c r="A465" s="426"/>
      <c r="B465" s="437" t="s">
        <v>5016</v>
      </c>
      <c r="C465" s="292" t="s">
        <v>5017</v>
      </c>
      <c r="D465" s="271" t="s">
        <v>2226</v>
      </c>
      <c r="E465" s="428" t="s">
        <v>4633</v>
      </c>
      <c r="F465" s="435" t="s">
        <v>5018</v>
      </c>
      <c r="G465" s="435" t="s">
        <v>5019</v>
      </c>
      <c r="H465" s="429"/>
      <c r="I465" s="429"/>
      <c r="J465" s="428"/>
      <c r="K465" s="429"/>
      <c r="L465" s="429"/>
      <c r="M465" s="428"/>
      <c r="N465" s="428"/>
      <c r="O465" s="381">
        <v>0.0</v>
      </c>
      <c r="P465" s="299"/>
      <c r="Q465" s="2" t="s">
        <v>3622</v>
      </c>
      <c r="R465" s="2" t="s">
        <v>5020</v>
      </c>
      <c r="S465" s="473"/>
      <c r="T465" s="429"/>
      <c r="U465" s="429"/>
      <c r="V465" s="306"/>
      <c r="W465" s="285" t="s">
        <v>4073</v>
      </c>
      <c r="X465" s="356" t="s">
        <v>5021</v>
      </c>
      <c r="Y465" s="366" t="s">
        <v>5021</v>
      </c>
      <c r="Z465" s="280"/>
      <c r="AA465" s="274"/>
      <c r="AB465" s="435" t="s">
        <v>4384</v>
      </c>
      <c r="AC465" s="434"/>
      <c r="AD465" s="220"/>
      <c r="AE465" s="429"/>
      <c r="AF465" s="429"/>
      <c r="AG465" s="284"/>
      <c r="AH465" s="306"/>
      <c r="AI465" s="429"/>
      <c r="AJ465" s="429"/>
      <c r="AK465" s="429"/>
      <c r="AL465" s="429"/>
      <c r="AM465" s="430"/>
      <c r="AN465" s="429"/>
      <c r="AO465" s="429"/>
      <c r="AP465" s="429"/>
    </row>
    <row r="466" ht="15.75" customHeight="1">
      <c r="A466" s="426"/>
      <c r="B466" s="437" t="s">
        <v>5022</v>
      </c>
      <c r="C466" s="292" t="s">
        <v>5023</v>
      </c>
      <c r="D466" s="327"/>
      <c r="E466" s="428" t="s">
        <v>4633</v>
      </c>
      <c r="F466" s="429"/>
      <c r="G466" s="435" t="s">
        <v>5024</v>
      </c>
      <c r="H466" s="429"/>
      <c r="I466" s="429"/>
      <c r="J466" s="428"/>
      <c r="K466" s="429"/>
      <c r="L466" s="429"/>
      <c r="M466" s="428"/>
      <c r="N466" s="428"/>
      <c r="O466" s="447">
        <v>0.0</v>
      </c>
      <c r="P466" s="274"/>
      <c r="Q466" s="2" t="s">
        <v>3622</v>
      </c>
      <c r="R466" s="2" t="s">
        <v>5025</v>
      </c>
      <c r="S466" s="473"/>
      <c r="T466" s="429"/>
      <c r="U466" s="429"/>
      <c r="V466" s="306"/>
      <c r="W466" s="285" t="s">
        <v>4651</v>
      </c>
      <c r="X466" s="357" t="s">
        <v>5026</v>
      </c>
      <c r="Y466" s="358" t="s">
        <v>5026</v>
      </c>
      <c r="Z466" s="280" t="s">
        <v>5027</v>
      </c>
      <c r="AA466" s="354"/>
      <c r="AB466" s="435" t="s">
        <v>5028</v>
      </c>
      <c r="AC466" s="434"/>
      <c r="AD466" s="220"/>
      <c r="AE466" s="429"/>
      <c r="AF466" s="429"/>
      <c r="AG466" s="284"/>
      <c r="AH466" s="306"/>
      <c r="AI466" s="429"/>
      <c r="AJ466" s="429"/>
      <c r="AK466" s="429"/>
      <c r="AL466" s="429"/>
      <c r="AM466" s="430"/>
      <c r="AN466" s="429"/>
      <c r="AO466" s="429"/>
      <c r="AP466" s="429"/>
    </row>
    <row r="467" ht="15.75" customHeight="1">
      <c r="A467" s="426"/>
      <c r="B467" s="435" t="s">
        <v>5029</v>
      </c>
      <c r="C467" s="292" t="s">
        <v>5030</v>
      </c>
      <c r="D467" s="271" t="s">
        <v>2226</v>
      </c>
      <c r="E467" s="428" t="s">
        <v>4633</v>
      </c>
      <c r="F467" s="429"/>
      <c r="G467" s="435" t="s">
        <v>4156</v>
      </c>
      <c r="H467" s="429"/>
      <c r="I467" s="429"/>
      <c r="J467" s="428"/>
      <c r="K467" s="429"/>
      <c r="L467" s="429"/>
      <c r="M467" s="428"/>
      <c r="N467" s="428"/>
      <c r="O467" s="447">
        <v>0.0</v>
      </c>
      <c r="P467" s="274"/>
      <c r="Q467" s="2">
        <v>3.0</v>
      </c>
      <c r="R467" s="2" t="s">
        <v>5031</v>
      </c>
      <c r="S467" s="473"/>
      <c r="T467" s="429"/>
      <c r="U467" s="429"/>
      <c r="V467" s="306"/>
      <c r="W467" s="285" t="s">
        <v>4651</v>
      </c>
      <c r="X467" s="356" t="s">
        <v>4511</v>
      </c>
      <c r="Y467" s="366" t="s">
        <v>4511</v>
      </c>
      <c r="Z467" s="280" t="s">
        <v>5032</v>
      </c>
      <c r="AA467" s="274"/>
      <c r="AB467" s="435" t="s">
        <v>4103</v>
      </c>
      <c r="AC467" s="434"/>
      <c r="AD467" s="220"/>
      <c r="AE467" s="429"/>
      <c r="AF467" s="429"/>
      <c r="AG467" s="284"/>
      <c r="AH467" s="306"/>
      <c r="AI467" s="429"/>
      <c r="AJ467" s="429"/>
      <c r="AK467" s="429"/>
      <c r="AL467" s="429"/>
      <c r="AM467" s="430"/>
      <c r="AN467" s="429"/>
      <c r="AO467" s="429"/>
      <c r="AP467" s="429"/>
    </row>
    <row r="468" ht="15.75" customHeight="1">
      <c r="A468" s="426"/>
      <c r="B468" s="437"/>
      <c r="C468" s="294"/>
      <c r="D468" s="327"/>
      <c r="E468" s="428"/>
      <c r="F468" s="429"/>
      <c r="G468" s="435"/>
      <c r="H468" s="429"/>
      <c r="I468" s="429"/>
      <c r="J468" s="428"/>
      <c r="K468" s="429"/>
      <c r="L468" s="429"/>
      <c r="M468" s="428"/>
      <c r="N468" s="428"/>
      <c r="O468" s="453"/>
      <c r="P468" s="299"/>
      <c r="Q468" s="429"/>
      <c r="R468" s="275"/>
      <c r="S468" s="473"/>
      <c r="T468" s="429"/>
      <c r="U468" s="429"/>
      <c r="V468" s="306"/>
      <c r="W468" s="285"/>
      <c r="X468" s="430"/>
      <c r="Y468" s="432"/>
      <c r="Z468" s="272"/>
      <c r="AA468" s="299"/>
      <c r="AB468" s="429"/>
      <c r="AC468" s="434"/>
      <c r="AD468" s="220"/>
      <c r="AE468" s="429"/>
      <c r="AF468" s="429"/>
      <c r="AG468" s="304"/>
      <c r="AH468" s="306"/>
      <c r="AI468" s="429"/>
      <c r="AJ468" s="429"/>
      <c r="AK468" s="429"/>
      <c r="AL468" s="429"/>
      <c r="AM468" s="430"/>
      <c r="AN468" s="429"/>
      <c r="AO468" s="429"/>
      <c r="AP468" s="429"/>
    </row>
    <row r="469" ht="15.75" customHeight="1">
      <c r="A469" s="426"/>
      <c r="B469" s="437"/>
      <c r="C469" s="294"/>
      <c r="D469" s="327"/>
      <c r="E469" s="428"/>
      <c r="F469" s="429"/>
      <c r="G469" s="435"/>
      <c r="H469" s="429"/>
      <c r="I469" s="429"/>
      <c r="J469" s="428"/>
      <c r="K469" s="429"/>
      <c r="L469" s="429"/>
      <c r="M469" s="428"/>
      <c r="N469" s="428"/>
      <c r="O469" s="447"/>
      <c r="P469" s="274"/>
      <c r="Q469" s="429"/>
      <c r="R469" s="275"/>
      <c r="S469" s="473"/>
      <c r="T469" s="429"/>
      <c r="U469" s="429"/>
      <c r="V469" s="306"/>
      <c r="W469" s="285"/>
      <c r="X469" s="430"/>
      <c r="Y469" s="432"/>
      <c r="Z469" s="272"/>
      <c r="AA469" s="299"/>
      <c r="AB469" s="429"/>
      <c r="AC469" s="434"/>
      <c r="AD469" s="220"/>
      <c r="AE469" s="429"/>
      <c r="AF469" s="429"/>
      <c r="AG469" s="304"/>
      <c r="AH469" s="306"/>
      <c r="AI469" s="429"/>
      <c r="AJ469" s="429"/>
      <c r="AK469" s="429"/>
      <c r="AL469" s="429"/>
      <c r="AM469" s="430"/>
      <c r="AN469" s="429"/>
      <c r="AO469" s="429"/>
      <c r="AP469" s="429"/>
    </row>
    <row r="470" ht="15.75" customHeight="1">
      <c r="A470" s="426"/>
      <c r="B470" s="437" t="s">
        <v>5033</v>
      </c>
      <c r="C470" s="292" t="s">
        <v>5034</v>
      </c>
      <c r="D470" s="271" t="s">
        <v>2226</v>
      </c>
      <c r="E470" s="428" t="s">
        <v>4633</v>
      </c>
      <c r="F470" s="429"/>
      <c r="G470" s="435" t="s">
        <v>4156</v>
      </c>
      <c r="H470" s="429"/>
      <c r="I470" s="429"/>
      <c r="J470" s="428"/>
      <c r="K470" s="429"/>
      <c r="L470" s="429"/>
      <c r="M470" s="428"/>
      <c r="N470" s="428"/>
      <c r="O470" s="447">
        <v>0.0</v>
      </c>
      <c r="P470" s="274"/>
      <c r="Q470" s="8">
        <v>3.0</v>
      </c>
      <c r="R470" s="8" t="s">
        <v>5035</v>
      </c>
      <c r="S470" s="473"/>
      <c r="T470" s="429"/>
      <c r="U470" s="429"/>
      <c r="V470" s="306"/>
      <c r="W470" s="285" t="s">
        <v>4651</v>
      </c>
      <c r="X470" s="356" t="s">
        <v>4511</v>
      </c>
      <c r="Y470" s="366" t="s">
        <v>4511</v>
      </c>
      <c r="Z470" s="280" t="s">
        <v>5036</v>
      </c>
      <c r="AA470" s="274"/>
      <c r="AB470" s="435" t="s">
        <v>4103</v>
      </c>
      <c r="AC470" s="434"/>
      <c r="AD470" s="220"/>
      <c r="AE470" s="429"/>
      <c r="AF470" s="429"/>
      <c r="AG470" s="284"/>
      <c r="AH470" s="306"/>
      <c r="AI470" s="429"/>
      <c r="AJ470" s="429"/>
      <c r="AK470" s="429"/>
      <c r="AL470" s="429"/>
      <c r="AM470" s="430"/>
      <c r="AN470" s="429"/>
      <c r="AO470" s="429"/>
      <c r="AP470" s="429"/>
    </row>
    <row r="471" ht="15.75" customHeight="1">
      <c r="A471" s="426"/>
      <c r="B471" s="437" t="s">
        <v>5037</v>
      </c>
      <c r="C471" s="292" t="s">
        <v>5038</v>
      </c>
      <c r="D471" s="271" t="s">
        <v>2226</v>
      </c>
      <c r="E471" s="428" t="s">
        <v>4633</v>
      </c>
      <c r="F471" s="429"/>
      <c r="G471" s="435" t="s">
        <v>4119</v>
      </c>
      <c r="H471" s="429"/>
      <c r="I471" s="429"/>
      <c r="J471" s="428"/>
      <c r="K471" s="429"/>
      <c r="L471" s="429"/>
      <c r="M471" s="428"/>
      <c r="N471" s="428"/>
      <c r="O471" s="381">
        <v>0.0</v>
      </c>
      <c r="P471" s="299"/>
      <c r="Q471" s="435">
        <v>1.0</v>
      </c>
      <c r="R471" s="298"/>
      <c r="S471" s="473"/>
      <c r="T471" s="429"/>
      <c r="U471" s="429"/>
      <c r="V471" s="306"/>
      <c r="W471" s="285" t="s">
        <v>4073</v>
      </c>
      <c r="X471" s="356">
        <v>200.0</v>
      </c>
      <c r="Y471" s="366">
        <v>200.0</v>
      </c>
      <c r="Z471" s="280" t="s">
        <v>5039</v>
      </c>
      <c r="AA471" s="274"/>
      <c r="AB471" s="429"/>
      <c r="AC471" s="434"/>
      <c r="AD471" s="220"/>
      <c r="AE471" s="429"/>
      <c r="AF471" s="429"/>
      <c r="AG471" s="304"/>
      <c r="AH471" s="306"/>
      <c r="AI471" s="429"/>
      <c r="AJ471" s="429"/>
      <c r="AK471" s="429"/>
      <c r="AL471" s="429"/>
      <c r="AM471" s="430"/>
      <c r="AN471" s="429"/>
      <c r="AO471" s="429"/>
      <c r="AP471" s="429"/>
    </row>
    <row r="472" ht="15.75" customHeight="1">
      <c r="A472" s="426"/>
      <c r="B472" s="437" t="s">
        <v>5040</v>
      </c>
      <c r="C472" s="292" t="s">
        <v>5041</v>
      </c>
      <c r="D472" s="327"/>
      <c r="E472" s="428" t="s">
        <v>4633</v>
      </c>
      <c r="F472" s="429"/>
      <c r="G472" s="435" t="s">
        <v>4156</v>
      </c>
      <c r="H472" s="429"/>
      <c r="I472" s="429"/>
      <c r="J472" s="428"/>
      <c r="K472" s="429"/>
      <c r="L472" s="429"/>
      <c r="M472" s="428"/>
      <c r="N472" s="428"/>
      <c r="O472" s="381">
        <v>0.0</v>
      </c>
      <c r="P472" s="299"/>
      <c r="Q472" s="2">
        <v>3.0</v>
      </c>
      <c r="R472" s="2" t="s">
        <v>5042</v>
      </c>
      <c r="S472" s="473"/>
      <c r="T472" s="429"/>
      <c r="U472" s="429"/>
      <c r="V472" s="306"/>
      <c r="W472" s="285" t="s">
        <v>4073</v>
      </c>
      <c r="X472" s="429"/>
      <c r="Y472" s="426"/>
      <c r="Z472" s="280" t="s">
        <v>5043</v>
      </c>
      <c r="AA472" s="304"/>
      <c r="AB472" s="429"/>
      <c r="AC472" s="434"/>
      <c r="AD472" s="220"/>
      <c r="AE472" s="429"/>
      <c r="AF472" s="429"/>
      <c r="AG472" s="304"/>
      <c r="AH472" s="306"/>
      <c r="AI472" s="429"/>
      <c r="AJ472" s="429"/>
      <c r="AK472" s="429"/>
      <c r="AL472" s="429"/>
      <c r="AM472" s="430"/>
      <c r="AN472" s="429"/>
      <c r="AO472" s="429"/>
      <c r="AP472" s="429"/>
    </row>
    <row r="473" ht="15.75" customHeight="1">
      <c r="A473" s="426"/>
      <c r="B473" s="435" t="s">
        <v>5044</v>
      </c>
      <c r="C473" s="292" t="s">
        <v>5045</v>
      </c>
      <c r="D473" s="327"/>
      <c r="E473" s="428" t="s">
        <v>4633</v>
      </c>
      <c r="F473" s="429"/>
      <c r="G473" s="435" t="s">
        <v>5046</v>
      </c>
      <c r="H473" s="429"/>
      <c r="I473" s="429"/>
      <c r="J473" s="428"/>
      <c r="K473" s="429"/>
      <c r="L473" s="429"/>
      <c r="M473" s="428"/>
      <c r="N473" s="428"/>
      <c r="O473" s="381">
        <v>0.0</v>
      </c>
      <c r="P473" s="299"/>
      <c r="Q473" s="2">
        <v>3.0</v>
      </c>
      <c r="R473" s="2" t="s">
        <v>5047</v>
      </c>
      <c r="S473" s="473"/>
      <c r="T473" s="429"/>
      <c r="U473" s="429"/>
      <c r="V473" s="306"/>
      <c r="W473" s="285" t="s">
        <v>4073</v>
      </c>
      <c r="X473" s="435">
        <v>400.0</v>
      </c>
      <c r="Y473" s="459">
        <v>400.0</v>
      </c>
      <c r="Z473" s="280" t="s">
        <v>5048</v>
      </c>
      <c r="AA473" s="304"/>
      <c r="AB473" s="17"/>
      <c r="AC473" s="434"/>
      <c r="AD473" s="220"/>
      <c r="AE473" s="429"/>
      <c r="AF473" s="429"/>
      <c r="AG473" s="304"/>
      <c r="AH473" s="306"/>
      <c r="AI473" s="429"/>
      <c r="AJ473" s="429"/>
      <c r="AK473" s="429"/>
      <c r="AL473" s="429"/>
      <c r="AM473" s="430"/>
      <c r="AN473" s="429"/>
      <c r="AO473" s="429"/>
      <c r="AP473" s="429"/>
    </row>
    <row r="474" ht="15.75" customHeight="1">
      <c r="A474" s="426"/>
      <c r="B474" s="475" t="s">
        <v>5049</v>
      </c>
      <c r="C474" s="292" t="s">
        <v>5050</v>
      </c>
      <c r="D474" s="327"/>
      <c r="E474" s="428" t="s">
        <v>4633</v>
      </c>
      <c r="F474" s="429"/>
      <c r="G474" s="435" t="s">
        <v>4365</v>
      </c>
      <c r="H474" s="429"/>
      <c r="I474" s="429"/>
      <c r="J474" s="428"/>
      <c r="K474" s="429"/>
      <c r="L474" s="429"/>
      <c r="M474" s="428"/>
      <c r="N474" s="428"/>
      <c r="O474" s="447">
        <v>0.0</v>
      </c>
      <c r="P474" s="274"/>
      <c r="Q474" s="2">
        <v>1.0</v>
      </c>
      <c r="R474" s="298"/>
      <c r="S474" s="473"/>
      <c r="T474" s="429"/>
      <c r="U474" s="429"/>
      <c r="V474" s="306"/>
      <c r="W474" s="285" t="s">
        <v>4651</v>
      </c>
      <c r="X474" s="356" t="s">
        <v>2226</v>
      </c>
      <c r="Y474" s="366" t="s">
        <v>2226</v>
      </c>
      <c r="Z474" s="280" t="s">
        <v>5051</v>
      </c>
      <c r="AA474" s="274"/>
      <c r="AB474" s="429"/>
      <c r="AC474" s="434"/>
      <c r="AD474" s="220"/>
      <c r="AE474" s="429"/>
      <c r="AF474" s="429"/>
      <c r="AG474" s="304"/>
      <c r="AH474" s="306"/>
      <c r="AI474" s="429"/>
      <c r="AJ474" s="429"/>
      <c r="AK474" s="429"/>
      <c r="AL474" s="429"/>
      <c r="AM474" s="430"/>
      <c r="AN474" s="429"/>
      <c r="AO474" s="429"/>
      <c r="AP474" s="429"/>
    </row>
    <row r="475" ht="15.75" customHeight="1">
      <c r="A475" s="426"/>
      <c r="B475" s="435" t="s">
        <v>5052</v>
      </c>
      <c r="C475" s="292" t="s">
        <v>5053</v>
      </c>
      <c r="D475" s="271" t="s">
        <v>2226</v>
      </c>
      <c r="E475" s="428" t="s">
        <v>4633</v>
      </c>
      <c r="F475" s="429"/>
      <c r="G475" s="435" t="s">
        <v>4992</v>
      </c>
      <c r="H475" s="429"/>
      <c r="I475" s="429"/>
      <c r="J475" s="428"/>
      <c r="K475" s="429"/>
      <c r="L475" s="429"/>
      <c r="M475" s="428"/>
      <c r="N475" s="428"/>
      <c r="O475" s="447">
        <v>0.0</v>
      </c>
      <c r="P475" s="274"/>
      <c r="Q475" s="2">
        <v>3.0</v>
      </c>
      <c r="R475" s="2" t="s">
        <v>5054</v>
      </c>
      <c r="S475" s="473"/>
      <c r="T475" s="429"/>
      <c r="U475" s="429"/>
      <c r="V475" s="306"/>
      <c r="W475" s="285" t="s">
        <v>4651</v>
      </c>
      <c r="X475" s="447"/>
      <c r="Y475" s="464"/>
      <c r="Z475" s="280" t="s">
        <v>5055</v>
      </c>
      <c r="AA475" s="274"/>
      <c r="AB475" s="429"/>
      <c r="AC475" s="434"/>
      <c r="AD475" s="220"/>
      <c r="AE475" s="429"/>
      <c r="AF475" s="429"/>
      <c r="AG475" s="304"/>
      <c r="AH475" s="306"/>
      <c r="AI475" s="429"/>
      <c r="AJ475" s="429"/>
      <c r="AK475" s="429"/>
      <c r="AL475" s="429"/>
      <c r="AM475" s="430"/>
      <c r="AN475" s="429"/>
      <c r="AO475" s="429"/>
      <c r="AP475" s="429"/>
    </row>
    <row r="476" ht="15.75" customHeight="1">
      <c r="A476" s="426"/>
      <c r="B476" s="435" t="s">
        <v>5056</v>
      </c>
      <c r="C476" s="292" t="s">
        <v>5057</v>
      </c>
      <c r="D476" s="327"/>
      <c r="E476" s="428" t="s">
        <v>4633</v>
      </c>
      <c r="F476" s="429"/>
      <c r="G476" s="435" t="s">
        <v>5058</v>
      </c>
      <c r="H476" s="429"/>
      <c r="I476" s="429"/>
      <c r="J476" s="428"/>
      <c r="K476" s="429"/>
      <c r="L476" s="429"/>
      <c r="M476" s="428"/>
      <c r="N476" s="428"/>
      <c r="O476" s="447">
        <v>0.0</v>
      </c>
      <c r="P476" s="274"/>
      <c r="Q476" s="2">
        <v>3.0</v>
      </c>
      <c r="R476" s="298"/>
      <c r="S476" s="473"/>
      <c r="T476" s="429"/>
      <c r="U476" s="429"/>
      <c r="V476" s="306"/>
      <c r="W476" s="285" t="s">
        <v>4651</v>
      </c>
      <c r="X476" s="14" t="s">
        <v>4204</v>
      </c>
      <c r="Y476" s="445" t="s">
        <v>4204</v>
      </c>
      <c r="Z476" s="280" t="s">
        <v>5059</v>
      </c>
      <c r="AA476" s="284"/>
      <c r="AB476" s="429"/>
      <c r="AC476" s="434"/>
      <c r="AD476" s="220"/>
      <c r="AE476" s="429"/>
      <c r="AF476" s="429"/>
      <c r="AG476" s="304"/>
      <c r="AH476" s="306"/>
      <c r="AI476" s="429"/>
      <c r="AJ476" s="429"/>
      <c r="AK476" s="429"/>
      <c r="AL476" s="429"/>
      <c r="AM476" s="430"/>
      <c r="AN476" s="429"/>
      <c r="AO476" s="429"/>
      <c r="AP476" s="429"/>
    </row>
    <row r="477" ht="15.75" customHeight="1">
      <c r="A477" s="426"/>
      <c r="B477" s="437"/>
      <c r="C477" s="294"/>
      <c r="D477" s="327"/>
      <c r="E477" s="428"/>
      <c r="F477" s="429"/>
      <c r="G477" s="435"/>
      <c r="H477" s="429"/>
      <c r="I477" s="429"/>
      <c r="J477" s="428"/>
      <c r="K477" s="429"/>
      <c r="L477" s="429"/>
      <c r="M477" s="428"/>
      <c r="N477" s="428"/>
      <c r="O477" s="447"/>
      <c r="P477" s="274"/>
      <c r="Q477" s="429"/>
      <c r="R477" s="275"/>
      <c r="S477" s="473"/>
      <c r="T477" s="429"/>
      <c r="U477" s="429"/>
      <c r="V477" s="306"/>
      <c r="W477" s="285"/>
      <c r="X477" s="435"/>
      <c r="Y477" s="459"/>
      <c r="Z477" s="272"/>
      <c r="AA477" s="284"/>
      <c r="AB477" s="429"/>
      <c r="AC477" s="434"/>
      <c r="AD477" s="220"/>
      <c r="AE477" s="429"/>
      <c r="AF477" s="429"/>
      <c r="AG477" s="304"/>
      <c r="AH477" s="306"/>
      <c r="AI477" s="429"/>
      <c r="AJ477" s="429"/>
      <c r="AK477" s="429"/>
      <c r="AL477" s="429"/>
      <c r="AM477" s="430"/>
      <c r="AN477" s="429"/>
      <c r="AO477" s="429"/>
      <c r="AP477" s="429"/>
    </row>
    <row r="478" ht="15.75" customHeight="1">
      <c r="A478" s="426"/>
      <c r="B478" s="437" t="s">
        <v>5060</v>
      </c>
      <c r="C478" s="292" t="s">
        <v>5061</v>
      </c>
      <c r="D478" s="327"/>
      <c r="E478" s="428" t="s">
        <v>4633</v>
      </c>
      <c r="F478" s="435" t="s">
        <v>5062</v>
      </c>
      <c r="G478" s="435" t="s">
        <v>5063</v>
      </c>
      <c r="H478" s="429"/>
      <c r="I478" s="429"/>
      <c r="J478" s="428"/>
      <c r="K478" s="429"/>
      <c r="L478" s="429"/>
      <c r="M478" s="428"/>
      <c r="N478" s="428"/>
      <c r="O478" s="447">
        <v>0.0</v>
      </c>
      <c r="P478" s="274"/>
      <c r="Q478" s="2">
        <v>1.0</v>
      </c>
      <c r="R478" s="298"/>
      <c r="S478" s="473"/>
      <c r="T478" s="429"/>
      <c r="U478" s="429"/>
      <c r="V478" s="306"/>
      <c r="W478" s="285" t="s">
        <v>4651</v>
      </c>
      <c r="X478" s="356" t="s">
        <v>2226</v>
      </c>
      <c r="Y478" s="366" t="s">
        <v>2226</v>
      </c>
      <c r="Z478" s="272"/>
      <c r="AA478" s="274"/>
      <c r="AB478" s="17"/>
      <c r="AC478" s="434"/>
      <c r="AD478" s="220"/>
      <c r="AE478" s="429"/>
      <c r="AF478" s="429"/>
      <c r="AG478" s="304"/>
      <c r="AH478" s="306"/>
      <c r="AI478" s="429"/>
      <c r="AJ478" s="429"/>
      <c r="AK478" s="429"/>
      <c r="AL478" s="429"/>
      <c r="AM478" s="430"/>
      <c r="AN478" s="429"/>
      <c r="AO478" s="429"/>
      <c r="AP478" s="429"/>
    </row>
    <row r="479" ht="15.75" customHeight="1">
      <c r="A479" s="426"/>
      <c r="B479" s="437" t="s">
        <v>5064</v>
      </c>
      <c r="C479" s="292" t="s">
        <v>5065</v>
      </c>
      <c r="D479" s="327"/>
      <c r="E479" s="428" t="s">
        <v>4633</v>
      </c>
      <c r="F479" s="429"/>
      <c r="G479" s="435" t="s">
        <v>5066</v>
      </c>
      <c r="H479" s="429"/>
      <c r="I479" s="429"/>
      <c r="J479" s="428"/>
      <c r="K479" s="429"/>
      <c r="L479" s="429"/>
      <c r="M479" s="428"/>
      <c r="N479" s="428"/>
      <c r="O479" s="447">
        <v>0.0</v>
      </c>
      <c r="P479" s="274"/>
      <c r="Q479" s="2">
        <v>3.0</v>
      </c>
      <c r="R479" s="2" t="s">
        <v>5067</v>
      </c>
      <c r="S479" s="473"/>
      <c r="T479" s="429"/>
      <c r="U479" s="429"/>
      <c r="V479" s="306"/>
      <c r="W479" s="285" t="s">
        <v>4651</v>
      </c>
      <c r="X479" s="356" t="s">
        <v>2226</v>
      </c>
      <c r="Y479" s="366" t="s">
        <v>2226</v>
      </c>
      <c r="Z479" s="272"/>
      <c r="AA479" s="274"/>
      <c r="AB479" s="429"/>
      <c r="AC479" s="434"/>
      <c r="AD479" s="220"/>
      <c r="AE479" s="429"/>
      <c r="AF479" s="429"/>
      <c r="AG479" s="304"/>
      <c r="AH479" s="306"/>
      <c r="AI479" s="429"/>
      <c r="AJ479" s="429"/>
      <c r="AK479" s="429"/>
      <c r="AL479" s="429"/>
      <c r="AM479" s="430"/>
      <c r="AN479" s="429"/>
      <c r="AO479" s="429"/>
      <c r="AP479" s="429"/>
    </row>
    <row r="480" ht="15.75" customHeight="1">
      <c r="A480" s="426"/>
      <c r="B480" s="437" t="s">
        <v>5068</v>
      </c>
      <c r="C480" s="292" t="s">
        <v>5069</v>
      </c>
      <c r="D480" s="327"/>
      <c r="E480" s="428" t="s">
        <v>4633</v>
      </c>
      <c r="F480" s="435" t="s">
        <v>5070</v>
      </c>
      <c r="G480" s="435" t="s">
        <v>4119</v>
      </c>
      <c r="H480" s="429"/>
      <c r="I480" s="429"/>
      <c r="J480" s="428"/>
      <c r="K480" s="429"/>
      <c r="L480" s="429"/>
      <c r="M480" s="428"/>
      <c r="N480" s="428"/>
      <c r="O480" s="381">
        <v>0.0</v>
      </c>
      <c r="P480" s="299"/>
      <c r="Q480" s="8" t="s">
        <v>4705</v>
      </c>
      <c r="R480" s="322"/>
      <c r="S480" s="473"/>
      <c r="T480" s="429"/>
      <c r="U480" s="429"/>
      <c r="V480" s="306"/>
      <c r="W480" s="285" t="s">
        <v>4073</v>
      </c>
      <c r="X480" s="356" t="s">
        <v>2226</v>
      </c>
      <c r="Y480" s="366" t="s">
        <v>2226</v>
      </c>
      <c r="Z480" s="280" t="s">
        <v>5071</v>
      </c>
      <c r="AA480" s="274"/>
      <c r="AB480" s="429"/>
      <c r="AC480" s="434"/>
      <c r="AD480" s="220"/>
      <c r="AE480" s="429"/>
      <c r="AF480" s="429"/>
      <c r="AG480" s="304"/>
      <c r="AH480" s="306"/>
      <c r="AI480" s="429"/>
      <c r="AJ480" s="429"/>
      <c r="AK480" s="429"/>
      <c r="AL480" s="429"/>
      <c r="AM480" s="430"/>
      <c r="AN480" s="429"/>
      <c r="AO480" s="429"/>
      <c r="AP480" s="429"/>
    </row>
    <row r="481" ht="15.75" customHeight="1">
      <c r="A481" s="426"/>
      <c r="B481" s="437" t="s">
        <v>5072</v>
      </c>
      <c r="C481" s="292" t="s">
        <v>5073</v>
      </c>
      <c r="D481" s="327"/>
      <c r="E481" s="428" t="s">
        <v>4633</v>
      </c>
      <c r="F481" s="429"/>
      <c r="G481" s="435" t="s">
        <v>5074</v>
      </c>
      <c r="H481" s="429"/>
      <c r="I481" s="429"/>
      <c r="J481" s="428"/>
      <c r="K481" s="429"/>
      <c r="L481" s="429"/>
      <c r="M481" s="428"/>
      <c r="N481" s="428"/>
      <c r="O481" s="447">
        <v>0.0</v>
      </c>
      <c r="P481" s="274"/>
      <c r="Q481" s="2" t="s">
        <v>3622</v>
      </c>
      <c r="R481" s="1"/>
      <c r="S481" s="473"/>
      <c r="T481" s="429"/>
      <c r="U481" s="429"/>
      <c r="V481" s="306"/>
      <c r="W481" s="285" t="s">
        <v>4651</v>
      </c>
      <c r="X481" s="356" t="s">
        <v>4219</v>
      </c>
      <c r="Y481" s="366" t="s">
        <v>4219</v>
      </c>
      <c r="Z481" s="280" t="s">
        <v>5075</v>
      </c>
      <c r="AA481" s="274"/>
      <c r="AB481" s="429"/>
      <c r="AC481" s="434"/>
      <c r="AD481" s="220"/>
      <c r="AE481" s="429"/>
      <c r="AF481" s="429"/>
      <c r="AG481" s="304"/>
      <c r="AH481" s="306"/>
      <c r="AI481" s="429"/>
      <c r="AJ481" s="429"/>
      <c r="AK481" s="429"/>
      <c r="AL481" s="429"/>
      <c r="AM481" s="430"/>
      <c r="AN481" s="429"/>
      <c r="AO481" s="429"/>
      <c r="AP481" s="429"/>
    </row>
    <row r="482" ht="15.75" customHeight="1">
      <c r="A482" s="426"/>
      <c r="B482" s="437" t="s">
        <v>5076</v>
      </c>
      <c r="C482" s="292" t="s">
        <v>5077</v>
      </c>
      <c r="D482" s="327"/>
      <c r="E482" s="428" t="s">
        <v>4633</v>
      </c>
      <c r="F482" s="429"/>
      <c r="G482" s="435" t="s">
        <v>5078</v>
      </c>
      <c r="H482" s="429"/>
      <c r="I482" s="429"/>
      <c r="J482" s="428"/>
      <c r="K482" s="429"/>
      <c r="L482" s="429"/>
      <c r="M482" s="428"/>
      <c r="N482" s="428"/>
      <c r="O482" s="447">
        <v>0.0</v>
      </c>
      <c r="P482" s="274"/>
      <c r="Q482" s="2" t="s">
        <v>3622</v>
      </c>
      <c r="R482" s="2" t="s">
        <v>5079</v>
      </c>
      <c r="S482" s="473"/>
      <c r="T482" s="429"/>
      <c r="U482" s="429"/>
      <c r="V482" s="306"/>
      <c r="W482" s="285" t="s">
        <v>4651</v>
      </c>
      <c r="X482" s="356" t="s">
        <v>2226</v>
      </c>
      <c r="Y482" s="366" t="s">
        <v>2226</v>
      </c>
      <c r="Z482" s="280" t="s">
        <v>5080</v>
      </c>
      <c r="AA482" s="274"/>
      <c r="AB482" s="429"/>
      <c r="AC482" s="434"/>
      <c r="AD482" s="220"/>
      <c r="AE482" s="429"/>
      <c r="AF482" s="429"/>
      <c r="AG482" s="304"/>
      <c r="AH482" s="306"/>
      <c r="AI482" s="429"/>
      <c r="AJ482" s="429"/>
      <c r="AK482" s="429"/>
      <c r="AL482" s="429"/>
      <c r="AM482" s="430"/>
      <c r="AN482" s="429"/>
      <c r="AO482" s="429"/>
      <c r="AP482" s="429"/>
    </row>
    <row r="483" ht="15.75" customHeight="1">
      <c r="A483" s="426"/>
      <c r="B483" s="435" t="s">
        <v>5081</v>
      </c>
      <c r="C483" s="292" t="s">
        <v>5082</v>
      </c>
      <c r="D483" s="327"/>
      <c r="E483" s="428" t="s">
        <v>4633</v>
      </c>
      <c r="F483" s="435"/>
      <c r="G483" s="435" t="s">
        <v>5083</v>
      </c>
      <c r="H483" s="429"/>
      <c r="I483" s="429"/>
      <c r="J483" s="428"/>
      <c r="K483" s="429"/>
      <c r="L483" s="429"/>
      <c r="M483" s="428"/>
      <c r="N483" s="428"/>
      <c r="O483" s="356">
        <v>0.0</v>
      </c>
      <c r="P483" s="274"/>
      <c r="Q483" s="8" t="s">
        <v>3264</v>
      </c>
      <c r="R483" s="322"/>
      <c r="S483" s="473"/>
      <c r="T483" s="429"/>
      <c r="U483" s="435" t="s">
        <v>5084</v>
      </c>
      <c r="V483" s="306"/>
      <c r="W483" s="285" t="s">
        <v>4651</v>
      </c>
      <c r="X483" s="356" t="s">
        <v>4093</v>
      </c>
      <c r="Y483" s="366" t="s">
        <v>4093</v>
      </c>
      <c r="Z483" s="280" t="s">
        <v>5085</v>
      </c>
      <c r="AA483" s="274"/>
      <c r="AB483" s="435">
        <v>2.0</v>
      </c>
      <c r="AC483" s="434"/>
      <c r="AD483" s="220"/>
      <c r="AE483" s="429"/>
      <c r="AF483" s="429"/>
      <c r="AG483" s="284"/>
      <c r="AH483" s="306"/>
      <c r="AI483" s="429"/>
      <c r="AJ483" s="429"/>
      <c r="AK483" s="429"/>
      <c r="AL483" s="429"/>
      <c r="AM483" s="430"/>
      <c r="AN483" s="429"/>
      <c r="AO483" s="429"/>
      <c r="AP483" s="429"/>
    </row>
    <row r="484" ht="15.75" customHeight="1">
      <c r="A484" s="426"/>
      <c r="B484" s="437" t="s">
        <v>5086</v>
      </c>
      <c r="C484" s="292" t="s">
        <v>5087</v>
      </c>
      <c r="D484" s="327"/>
      <c r="E484" s="428" t="s">
        <v>4633</v>
      </c>
      <c r="F484" s="429"/>
      <c r="G484" s="435" t="s">
        <v>5088</v>
      </c>
      <c r="H484" s="429"/>
      <c r="I484" s="429"/>
      <c r="J484" s="428"/>
      <c r="K484" s="429"/>
      <c r="L484" s="429"/>
      <c r="M484" s="428"/>
      <c r="N484" s="428"/>
      <c r="O484" s="447">
        <v>0.0</v>
      </c>
      <c r="P484" s="274"/>
      <c r="Q484" s="2">
        <v>1.0</v>
      </c>
      <c r="R484" s="298"/>
      <c r="S484" s="473"/>
      <c r="T484" s="429"/>
      <c r="U484" s="429"/>
      <c r="V484" s="306"/>
      <c r="W484" s="285" t="s">
        <v>4651</v>
      </c>
      <c r="X484" s="447" t="s">
        <v>4111</v>
      </c>
      <c r="Y484" s="464" t="s">
        <v>4111</v>
      </c>
      <c r="Z484" s="280" t="s">
        <v>4185</v>
      </c>
      <c r="AA484" s="274"/>
      <c r="AB484" s="435" t="s">
        <v>4103</v>
      </c>
      <c r="AC484" s="434"/>
      <c r="AD484" s="220"/>
      <c r="AE484" s="429"/>
      <c r="AF484" s="429"/>
      <c r="AG484" s="284"/>
      <c r="AH484" s="306"/>
      <c r="AI484" s="429"/>
      <c r="AJ484" s="429"/>
      <c r="AK484" s="429"/>
      <c r="AL484" s="429"/>
      <c r="AM484" s="430"/>
      <c r="AN484" s="429"/>
      <c r="AO484" s="429"/>
      <c r="AP484" s="429"/>
    </row>
    <row r="485" ht="15.75" customHeight="1">
      <c r="A485" s="426"/>
      <c r="B485" s="437" t="s">
        <v>5089</v>
      </c>
      <c r="C485" s="292" t="s">
        <v>5090</v>
      </c>
      <c r="D485" s="327"/>
      <c r="E485" s="428" t="s">
        <v>4633</v>
      </c>
      <c r="F485" s="435"/>
      <c r="G485" s="435" t="s">
        <v>5091</v>
      </c>
      <c r="H485" s="429"/>
      <c r="I485" s="429"/>
      <c r="J485" s="428"/>
      <c r="K485" s="429"/>
      <c r="L485" s="429"/>
      <c r="M485" s="428"/>
      <c r="N485" s="428"/>
      <c r="O485" s="447">
        <v>0.0</v>
      </c>
      <c r="P485" s="274"/>
      <c r="Q485" s="2">
        <v>3.0</v>
      </c>
      <c r="R485" s="2" t="s">
        <v>5092</v>
      </c>
      <c r="S485" s="473"/>
      <c r="T485" s="429"/>
      <c r="U485" s="429"/>
      <c r="V485" s="306"/>
      <c r="W485" s="285" t="s">
        <v>4651</v>
      </c>
      <c r="X485" s="14" t="s">
        <v>2226</v>
      </c>
      <c r="Y485" s="445" t="s">
        <v>2226</v>
      </c>
      <c r="Z485" s="280" t="s">
        <v>5093</v>
      </c>
      <c r="AA485" s="304"/>
      <c r="AB485" s="429"/>
      <c r="AC485" s="434"/>
      <c r="AD485" s="220"/>
      <c r="AE485" s="429"/>
      <c r="AF485" s="429"/>
      <c r="AG485" s="304"/>
      <c r="AH485" s="306"/>
      <c r="AI485" s="429"/>
      <c r="AJ485" s="429"/>
      <c r="AK485" s="429"/>
      <c r="AL485" s="429"/>
      <c r="AM485" s="430"/>
      <c r="AN485" s="429"/>
      <c r="AO485" s="429"/>
      <c r="AP485" s="429"/>
    </row>
    <row r="486" ht="15.75" customHeight="1">
      <c r="A486" s="426"/>
      <c r="B486" s="437" t="s">
        <v>5094</v>
      </c>
      <c r="C486" s="292" t="s">
        <v>5095</v>
      </c>
      <c r="D486" s="327"/>
      <c r="E486" s="428" t="s">
        <v>4633</v>
      </c>
      <c r="F486" s="429"/>
      <c r="G486" s="435" t="s">
        <v>5096</v>
      </c>
      <c r="H486" s="429"/>
      <c r="I486" s="429"/>
      <c r="J486" s="428"/>
      <c r="K486" s="429"/>
      <c r="L486" s="429"/>
      <c r="M486" s="428"/>
      <c r="N486" s="428"/>
      <c r="O486" s="447">
        <v>0.0</v>
      </c>
      <c r="P486" s="274"/>
      <c r="Q486" s="8">
        <v>3.0</v>
      </c>
      <c r="R486" s="8" t="s">
        <v>5097</v>
      </c>
      <c r="S486" s="473"/>
      <c r="T486" s="429"/>
      <c r="U486" s="429"/>
      <c r="V486" s="306"/>
      <c r="W486" s="285" t="s">
        <v>4651</v>
      </c>
      <c r="X486" s="447" t="s">
        <v>4226</v>
      </c>
      <c r="Y486" s="464" t="s">
        <v>4226</v>
      </c>
      <c r="Z486" s="280" t="s">
        <v>4185</v>
      </c>
      <c r="AA486" s="274"/>
      <c r="AB486" s="435" t="s">
        <v>4085</v>
      </c>
      <c r="AC486" s="434"/>
      <c r="AD486" s="220"/>
      <c r="AE486" s="429"/>
      <c r="AF486" s="429"/>
      <c r="AG486" s="284"/>
      <c r="AH486" s="306"/>
      <c r="AI486" s="429"/>
      <c r="AJ486" s="429"/>
      <c r="AK486" s="429"/>
      <c r="AL486" s="429"/>
      <c r="AM486" s="430"/>
      <c r="AN486" s="429"/>
      <c r="AO486" s="429"/>
      <c r="AP486" s="429"/>
    </row>
    <row r="487" ht="15.75" customHeight="1">
      <c r="A487" s="426"/>
      <c r="B487" s="437" t="s">
        <v>5098</v>
      </c>
      <c r="C487" s="292" t="s">
        <v>5099</v>
      </c>
      <c r="D487" s="327"/>
      <c r="E487" s="428" t="s">
        <v>4633</v>
      </c>
      <c r="F487" s="429"/>
      <c r="G487" s="435" t="s">
        <v>5100</v>
      </c>
      <c r="H487" s="429"/>
      <c r="I487" s="429"/>
      <c r="J487" s="428"/>
      <c r="K487" s="429"/>
      <c r="L487" s="429"/>
      <c r="M487" s="428"/>
      <c r="N487" s="428"/>
      <c r="O487" s="447">
        <v>0.0</v>
      </c>
      <c r="P487" s="274"/>
      <c r="Q487" s="2">
        <v>1.0</v>
      </c>
      <c r="R487" s="298"/>
      <c r="S487" s="473"/>
      <c r="T487" s="429"/>
      <c r="U487" s="429"/>
      <c r="V487" s="306"/>
      <c r="W487" s="285" t="s">
        <v>4651</v>
      </c>
      <c r="X487" s="356" t="s">
        <v>4158</v>
      </c>
      <c r="Y487" s="366" t="s">
        <v>4158</v>
      </c>
      <c r="Z487" s="280" t="s">
        <v>5051</v>
      </c>
      <c r="AA487" s="274"/>
      <c r="AB487" s="435" t="s">
        <v>4085</v>
      </c>
      <c r="AC487" s="434"/>
      <c r="AD487" s="220"/>
      <c r="AE487" s="429"/>
      <c r="AF487" s="429"/>
      <c r="AG487" s="284"/>
      <c r="AH487" s="306"/>
      <c r="AI487" s="429"/>
      <c r="AJ487" s="429"/>
      <c r="AK487" s="429"/>
      <c r="AL487" s="429"/>
      <c r="AM487" s="430"/>
      <c r="AN487" s="429"/>
      <c r="AO487" s="429"/>
      <c r="AP487" s="429"/>
    </row>
    <row r="488" ht="15.75" customHeight="1">
      <c r="A488" s="426"/>
      <c r="B488" s="437" t="s">
        <v>5101</v>
      </c>
      <c r="C488" s="292" t="s">
        <v>5102</v>
      </c>
      <c r="D488" s="327"/>
      <c r="E488" s="428" t="s">
        <v>4633</v>
      </c>
      <c r="F488" s="429"/>
      <c r="G488" s="435" t="s">
        <v>5103</v>
      </c>
      <c r="H488" s="429"/>
      <c r="I488" s="429"/>
      <c r="J488" s="428"/>
      <c r="K488" s="429"/>
      <c r="L488" s="429"/>
      <c r="M488" s="428"/>
      <c r="N488" s="428"/>
      <c r="O488" s="381">
        <v>0.0</v>
      </c>
      <c r="P488" s="299"/>
      <c r="Q488" s="8" t="s">
        <v>3795</v>
      </c>
      <c r="R488" s="322"/>
      <c r="S488" s="473"/>
      <c r="T488" s="429"/>
      <c r="U488" s="429"/>
      <c r="V488" s="306"/>
      <c r="W488" s="285" t="s">
        <v>4073</v>
      </c>
      <c r="X488" s="356" t="s">
        <v>4235</v>
      </c>
      <c r="Y488" s="366" t="s">
        <v>4235</v>
      </c>
      <c r="Z488" s="280" t="s">
        <v>5051</v>
      </c>
      <c r="AA488" s="274"/>
      <c r="AB488" s="435" t="s">
        <v>4085</v>
      </c>
      <c r="AC488" s="434"/>
      <c r="AD488" s="220"/>
      <c r="AE488" s="429"/>
      <c r="AF488" s="429"/>
      <c r="AG488" s="284"/>
      <c r="AH488" s="306"/>
      <c r="AI488" s="429"/>
      <c r="AJ488" s="429"/>
      <c r="AK488" s="429"/>
      <c r="AL488" s="429"/>
      <c r="AM488" s="430"/>
      <c r="AN488" s="429"/>
      <c r="AO488" s="429"/>
      <c r="AP488" s="429"/>
    </row>
    <row r="489" ht="15.75" customHeight="1">
      <c r="A489" s="426"/>
      <c r="B489" s="437" t="s">
        <v>5104</v>
      </c>
      <c r="C489" s="292" t="s">
        <v>5105</v>
      </c>
      <c r="D489" s="327"/>
      <c r="E489" s="428" t="s">
        <v>4633</v>
      </c>
      <c r="F489" s="429"/>
      <c r="G489" s="435" t="s">
        <v>5106</v>
      </c>
      <c r="H489" s="429"/>
      <c r="I489" s="429"/>
      <c r="J489" s="428"/>
      <c r="K489" s="429"/>
      <c r="L489" s="429"/>
      <c r="M489" s="428"/>
      <c r="N489" s="428"/>
      <c r="O489" s="447">
        <v>0.0</v>
      </c>
      <c r="P489" s="274"/>
      <c r="Q489" s="8" t="s">
        <v>3070</v>
      </c>
      <c r="R489" s="322"/>
      <c r="S489" s="473"/>
      <c r="T489" s="429"/>
      <c r="U489" s="429"/>
      <c r="V489" s="306"/>
      <c r="W489" s="285" t="s">
        <v>4651</v>
      </c>
      <c r="X489" s="356" t="s">
        <v>4158</v>
      </c>
      <c r="Y489" s="366" t="s">
        <v>4158</v>
      </c>
      <c r="Z489" s="280"/>
      <c r="AA489" s="274"/>
      <c r="AB489" s="435">
        <v>2.0</v>
      </c>
      <c r="AC489" s="434"/>
      <c r="AD489" s="220"/>
      <c r="AE489" s="429"/>
      <c r="AF489" s="429"/>
      <c r="AG489" s="284"/>
      <c r="AH489" s="306"/>
      <c r="AI489" s="429"/>
      <c r="AJ489" s="429"/>
      <c r="AK489" s="429"/>
      <c r="AL489" s="429"/>
      <c r="AM489" s="430"/>
      <c r="AN489" s="429"/>
      <c r="AO489" s="429"/>
      <c r="AP489" s="429"/>
    </row>
    <row r="490" ht="15.75" customHeight="1">
      <c r="A490" s="426"/>
      <c r="B490" s="437" t="s">
        <v>5107</v>
      </c>
      <c r="C490" s="292" t="s">
        <v>5108</v>
      </c>
      <c r="D490" s="327"/>
      <c r="E490" s="428" t="s">
        <v>4633</v>
      </c>
      <c r="F490" s="429"/>
      <c r="G490" s="435" t="s">
        <v>5109</v>
      </c>
      <c r="H490" s="429"/>
      <c r="I490" s="429"/>
      <c r="J490" s="428"/>
      <c r="K490" s="429"/>
      <c r="L490" s="429"/>
      <c r="M490" s="428"/>
      <c r="N490" s="428"/>
      <c r="O490" s="447">
        <v>0.0</v>
      </c>
      <c r="P490" s="274"/>
      <c r="Q490" s="8" t="s">
        <v>3795</v>
      </c>
      <c r="R490" s="322"/>
      <c r="S490" s="473"/>
      <c r="T490" s="429"/>
      <c r="U490" s="429"/>
      <c r="V490" s="306"/>
      <c r="W490" s="285" t="s">
        <v>4651</v>
      </c>
      <c r="X490" s="14" t="s">
        <v>2226</v>
      </c>
      <c r="Y490" s="445" t="s">
        <v>2226</v>
      </c>
      <c r="Z490" s="272"/>
      <c r="AA490" s="284"/>
      <c r="AB490" s="17"/>
      <c r="AC490" s="434"/>
      <c r="AD490" s="220"/>
      <c r="AE490" s="429"/>
      <c r="AF490" s="429"/>
      <c r="AG490" s="304"/>
      <c r="AH490" s="306"/>
      <c r="AI490" s="429"/>
      <c r="AJ490" s="429"/>
      <c r="AK490" s="429"/>
      <c r="AL490" s="429"/>
      <c r="AM490" s="430"/>
      <c r="AN490" s="429"/>
      <c r="AO490" s="429"/>
      <c r="AP490" s="429"/>
    </row>
    <row r="491" ht="15.75" customHeight="1">
      <c r="A491" s="426"/>
      <c r="B491" s="437" t="s">
        <v>5110</v>
      </c>
      <c r="C491" s="292" t="s">
        <v>5111</v>
      </c>
      <c r="D491" s="327"/>
      <c r="E491" s="428" t="s">
        <v>4633</v>
      </c>
      <c r="F491" s="429"/>
      <c r="G491" s="435" t="s">
        <v>4992</v>
      </c>
      <c r="H491" s="429"/>
      <c r="I491" s="429"/>
      <c r="J491" s="428"/>
      <c r="K491" s="429"/>
      <c r="L491" s="429"/>
      <c r="M491" s="428"/>
      <c r="N491" s="428"/>
      <c r="O491" s="447">
        <v>0.0</v>
      </c>
      <c r="P491" s="274"/>
      <c r="Q491" s="435" t="s">
        <v>3622</v>
      </c>
      <c r="R491" s="275"/>
      <c r="S491" s="473"/>
      <c r="T491" s="429"/>
      <c r="U491" s="429"/>
      <c r="V491" s="306"/>
      <c r="W491" s="285" t="s">
        <v>4651</v>
      </c>
      <c r="X491" s="356" t="s">
        <v>4511</v>
      </c>
      <c r="Y491" s="366" t="s">
        <v>4511</v>
      </c>
      <c r="Z491" s="280" t="s">
        <v>5112</v>
      </c>
      <c r="AA491" s="274"/>
      <c r="AB491" s="435" t="s">
        <v>4103</v>
      </c>
      <c r="AC491" s="434"/>
      <c r="AD491" s="220"/>
      <c r="AE491" s="429"/>
      <c r="AF491" s="429"/>
      <c r="AG491" s="284"/>
      <c r="AH491" s="306"/>
      <c r="AI491" s="429"/>
      <c r="AJ491" s="429"/>
      <c r="AK491" s="429"/>
      <c r="AL491" s="429"/>
      <c r="AM491" s="430"/>
      <c r="AN491" s="429"/>
      <c r="AO491" s="429"/>
      <c r="AP491" s="429"/>
    </row>
    <row r="492" ht="15.75" customHeight="1">
      <c r="A492" s="426"/>
      <c r="B492" s="437" t="s">
        <v>5113</v>
      </c>
      <c r="C492" s="292" t="s">
        <v>5114</v>
      </c>
      <c r="D492" s="327"/>
      <c r="E492" s="428" t="s">
        <v>4633</v>
      </c>
      <c r="F492" s="429"/>
      <c r="G492" s="435" t="s">
        <v>4992</v>
      </c>
      <c r="H492" s="429"/>
      <c r="I492" s="429"/>
      <c r="J492" s="428"/>
      <c r="K492" s="429"/>
      <c r="L492" s="429"/>
      <c r="M492" s="428"/>
      <c r="N492" s="428"/>
      <c r="O492" s="447">
        <v>0.0</v>
      </c>
      <c r="P492" s="274"/>
      <c r="Q492" s="8" t="s">
        <v>3795</v>
      </c>
      <c r="R492" s="322"/>
      <c r="S492" s="473"/>
      <c r="T492" s="429"/>
      <c r="U492" s="429"/>
      <c r="V492" s="306"/>
      <c r="W492" s="285" t="s">
        <v>4651</v>
      </c>
      <c r="X492" s="356" t="s">
        <v>2226</v>
      </c>
      <c r="Y492" s="366" t="s">
        <v>2226</v>
      </c>
      <c r="Z492" s="280" t="s">
        <v>5115</v>
      </c>
      <c r="AA492" s="274"/>
      <c r="AB492" s="429"/>
      <c r="AC492" s="434"/>
      <c r="AD492" s="220"/>
      <c r="AE492" s="429"/>
      <c r="AF492" s="429"/>
      <c r="AG492" s="304"/>
      <c r="AH492" s="306"/>
      <c r="AI492" s="429"/>
      <c r="AJ492" s="429"/>
      <c r="AK492" s="429"/>
      <c r="AL492" s="429"/>
      <c r="AM492" s="430"/>
      <c r="AN492" s="429"/>
      <c r="AO492" s="429"/>
      <c r="AP492" s="429"/>
    </row>
    <row r="493" ht="15.75" customHeight="1">
      <c r="A493" s="426"/>
      <c r="B493" s="437" t="s">
        <v>5116</v>
      </c>
      <c r="C493" s="292" t="s">
        <v>5117</v>
      </c>
      <c r="D493" s="327"/>
      <c r="E493" s="428" t="s">
        <v>4633</v>
      </c>
      <c r="F493" s="429"/>
      <c r="G493" s="435" t="s">
        <v>5118</v>
      </c>
      <c r="H493" s="429"/>
      <c r="I493" s="429"/>
      <c r="J493" s="428"/>
      <c r="K493" s="429"/>
      <c r="L493" s="429"/>
      <c r="M493" s="428"/>
      <c r="N493" s="428"/>
      <c r="O493" s="447">
        <v>0.0</v>
      </c>
      <c r="P493" s="274"/>
      <c r="Q493" s="8" t="s">
        <v>3622</v>
      </c>
      <c r="R493" s="8" t="s">
        <v>5119</v>
      </c>
      <c r="S493" s="473"/>
      <c r="T493" s="429"/>
      <c r="U493" s="429"/>
      <c r="V493" s="306"/>
      <c r="W493" s="285" t="s">
        <v>4651</v>
      </c>
      <c r="X493" s="356" t="s">
        <v>4158</v>
      </c>
      <c r="Y493" s="366" t="s">
        <v>4158</v>
      </c>
      <c r="Z493" s="280" t="s">
        <v>5120</v>
      </c>
      <c r="AA493" s="274"/>
      <c r="AB493" s="435" t="s">
        <v>5121</v>
      </c>
      <c r="AC493" s="434"/>
      <c r="AD493" s="220"/>
      <c r="AE493" s="429"/>
      <c r="AF493" s="429"/>
      <c r="AG493" s="284"/>
      <c r="AH493" s="306"/>
      <c r="AI493" s="429"/>
      <c r="AJ493" s="429"/>
      <c r="AK493" s="429"/>
      <c r="AL493" s="429"/>
      <c r="AM493" s="430"/>
      <c r="AN493" s="429"/>
      <c r="AO493" s="429"/>
      <c r="AP493" s="429"/>
    </row>
    <row r="494" ht="15.75" customHeight="1">
      <c r="A494" s="426"/>
      <c r="B494" s="435" t="s">
        <v>5122</v>
      </c>
      <c r="C494" s="292" t="s">
        <v>5123</v>
      </c>
      <c r="D494" s="327"/>
      <c r="E494" s="428" t="s">
        <v>4633</v>
      </c>
      <c r="F494" s="429"/>
      <c r="G494" s="435" t="s">
        <v>5124</v>
      </c>
      <c r="H494" s="429"/>
      <c r="I494" s="429"/>
      <c r="J494" s="428"/>
      <c r="K494" s="429"/>
      <c r="L494" s="429"/>
      <c r="M494" s="428"/>
      <c r="N494" s="428"/>
      <c r="O494" s="356">
        <v>0.0</v>
      </c>
      <c r="P494" s="274"/>
      <c r="Q494" s="8" t="s">
        <v>3070</v>
      </c>
      <c r="R494" s="322"/>
      <c r="S494" s="473"/>
      <c r="T494" s="429"/>
      <c r="U494" s="429"/>
      <c r="V494" s="306"/>
      <c r="W494" s="285" t="s">
        <v>4651</v>
      </c>
      <c r="X494" s="356" t="s">
        <v>4235</v>
      </c>
      <c r="Y494" s="366" t="s">
        <v>4235</v>
      </c>
      <c r="Z494" s="280" t="s">
        <v>5125</v>
      </c>
      <c r="AA494" s="274"/>
      <c r="AB494" s="435" t="s">
        <v>4103</v>
      </c>
      <c r="AC494" s="434"/>
      <c r="AD494" s="220"/>
      <c r="AE494" s="429"/>
      <c r="AF494" s="429"/>
      <c r="AG494" s="284"/>
      <c r="AH494" s="306"/>
      <c r="AI494" s="429"/>
      <c r="AJ494" s="429"/>
      <c r="AK494" s="429"/>
      <c r="AL494" s="429"/>
      <c r="AM494" s="430"/>
      <c r="AN494" s="429"/>
      <c r="AO494" s="429"/>
      <c r="AP494" s="429"/>
    </row>
    <row r="495" ht="15.75" customHeight="1">
      <c r="A495" s="426"/>
      <c r="B495" s="468" t="s">
        <v>5126</v>
      </c>
      <c r="C495" s="292" t="s">
        <v>5127</v>
      </c>
      <c r="D495" s="271" t="s">
        <v>2226</v>
      </c>
      <c r="E495" s="428" t="s">
        <v>4633</v>
      </c>
      <c r="F495" s="429"/>
      <c r="G495" s="435" t="s">
        <v>5128</v>
      </c>
      <c r="H495" s="429"/>
      <c r="I495" s="429"/>
      <c r="J495" s="428"/>
      <c r="K495" s="429"/>
      <c r="L495" s="429"/>
      <c r="M495" s="428"/>
      <c r="N495" s="428"/>
      <c r="O495" s="381">
        <v>0.0</v>
      </c>
      <c r="P495" s="299"/>
      <c r="Q495" s="8" t="s">
        <v>3622</v>
      </c>
      <c r="R495" s="8" t="s">
        <v>5129</v>
      </c>
      <c r="S495" s="473"/>
      <c r="T495" s="429"/>
      <c r="U495" s="429"/>
      <c r="V495" s="306"/>
      <c r="W495" s="285" t="s">
        <v>4073</v>
      </c>
      <c r="X495" s="357" t="s">
        <v>5130</v>
      </c>
      <c r="Y495" s="358" t="s">
        <v>5130</v>
      </c>
      <c r="Z495" s="280" t="s">
        <v>5131</v>
      </c>
      <c r="AA495" s="357" t="s">
        <v>5132</v>
      </c>
      <c r="AB495" s="435" t="s">
        <v>4379</v>
      </c>
      <c r="AC495" s="434"/>
      <c r="AD495" s="220"/>
      <c r="AE495" s="429"/>
      <c r="AF495" s="429"/>
      <c r="AG495" s="284"/>
      <c r="AH495" s="306"/>
      <c r="AI495" s="429"/>
      <c r="AJ495" s="429"/>
      <c r="AK495" s="429"/>
      <c r="AL495" s="429"/>
      <c r="AM495" s="430"/>
      <c r="AN495" s="429"/>
      <c r="AO495" s="429"/>
      <c r="AP495" s="429"/>
    </row>
    <row r="496" ht="15.75" customHeight="1">
      <c r="A496" s="426"/>
      <c r="B496" s="437" t="s">
        <v>5133</v>
      </c>
      <c r="C496" s="292" t="s">
        <v>5134</v>
      </c>
      <c r="D496" s="327"/>
      <c r="E496" s="428" t="s">
        <v>4633</v>
      </c>
      <c r="F496" s="429"/>
      <c r="G496" s="435" t="s">
        <v>4119</v>
      </c>
      <c r="H496" s="429"/>
      <c r="I496" s="429"/>
      <c r="J496" s="428"/>
      <c r="K496" s="429"/>
      <c r="L496" s="429"/>
      <c r="M496" s="428"/>
      <c r="N496" s="428"/>
      <c r="O496" s="447">
        <v>0.0</v>
      </c>
      <c r="P496" s="274"/>
      <c r="Q496" s="2">
        <v>3.0</v>
      </c>
      <c r="R496" s="1"/>
      <c r="S496" s="473"/>
      <c r="T496" s="429"/>
      <c r="U496" s="429"/>
      <c r="V496" s="306"/>
      <c r="W496" s="285" t="s">
        <v>4651</v>
      </c>
      <c r="X496" s="356" t="s">
        <v>4235</v>
      </c>
      <c r="Y496" s="366" t="s">
        <v>4235</v>
      </c>
      <c r="Z496" s="280"/>
      <c r="AA496" s="274"/>
      <c r="AB496" s="435" t="s">
        <v>4085</v>
      </c>
      <c r="AC496" s="434"/>
      <c r="AD496" s="220"/>
      <c r="AE496" s="429"/>
      <c r="AF496" s="429"/>
      <c r="AG496" s="284"/>
      <c r="AH496" s="306"/>
      <c r="AI496" s="429"/>
      <c r="AJ496" s="429"/>
      <c r="AK496" s="429"/>
      <c r="AL496" s="429"/>
      <c r="AM496" s="430"/>
      <c r="AN496" s="429"/>
      <c r="AO496" s="429"/>
      <c r="AP496" s="429"/>
    </row>
    <row r="497" ht="15.75" customHeight="1">
      <c r="A497" s="426"/>
      <c r="B497" s="437" t="s">
        <v>5135</v>
      </c>
      <c r="C497" s="292" t="s">
        <v>5136</v>
      </c>
      <c r="D497" s="327"/>
      <c r="E497" s="428" t="s">
        <v>4633</v>
      </c>
      <c r="F497" s="429"/>
      <c r="G497" s="435" t="s">
        <v>5137</v>
      </c>
      <c r="H497" s="429"/>
      <c r="I497" s="429"/>
      <c r="J497" s="428"/>
      <c r="K497" s="429"/>
      <c r="L497" s="429"/>
      <c r="M497" s="428"/>
      <c r="N497" s="428"/>
      <c r="O497" s="447">
        <v>0.0</v>
      </c>
      <c r="P497" s="274"/>
      <c r="Q497" s="2">
        <v>3.0</v>
      </c>
      <c r="R497" s="2" t="s">
        <v>5138</v>
      </c>
      <c r="S497" s="473"/>
      <c r="T497" s="429"/>
      <c r="U497" s="429"/>
      <c r="V497" s="306"/>
      <c r="W497" s="285" t="s">
        <v>4651</v>
      </c>
      <c r="X497" s="356" t="s">
        <v>5139</v>
      </c>
      <c r="Y497" s="366" t="s">
        <v>5139</v>
      </c>
      <c r="Z497" s="280" t="s">
        <v>4905</v>
      </c>
      <c r="AA497" s="274"/>
      <c r="AB497" s="429"/>
      <c r="AC497" s="434"/>
      <c r="AD497" s="220"/>
      <c r="AE497" s="429"/>
      <c r="AF497" s="429"/>
      <c r="AG497" s="304"/>
      <c r="AH497" s="306"/>
      <c r="AI497" s="429"/>
      <c r="AJ497" s="429"/>
      <c r="AK497" s="429"/>
      <c r="AL497" s="429"/>
      <c r="AM497" s="430"/>
      <c r="AN497" s="429"/>
      <c r="AO497" s="429"/>
      <c r="AP497" s="429"/>
    </row>
    <row r="498" ht="15.75" customHeight="1">
      <c r="A498" s="426"/>
      <c r="B498" s="435" t="s">
        <v>5140</v>
      </c>
      <c r="C498" s="292" t="s">
        <v>5141</v>
      </c>
      <c r="D498" s="327"/>
      <c r="E498" s="428" t="s">
        <v>4633</v>
      </c>
      <c r="F498" s="429"/>
      <c r="G498" s="435" t="s">
        <v>5142</v>
      </c>
      <c r="H498" s="429"/>
      <c r="I498" s="429"/>
      <c r="J498" s="428"/>
      <c r="K498" s="429"/>
      <c r="L498" s="429"/>
      <c r="M498" s="428"/>
      <c r="N498" s="428"/>
      <c r="O498" s="447">
        <v>0.0</v>
      </c>
      <c r="P498" s="274"/>
      <c r="Q498" s="8" t="s">
        <v>3259</v>
      </c>
      <c r="R498" s="322"/>
      <c r="S498" s="473"/>
      <c r="T498" s="429"/>
      <c r="U498" s="429"/>
      <c r="V498" s="306"/>
      <c r="W498" s="285" t="s">
        <v>4651</v>
      </c>
      <c r="X498" s="356" t="s">
        <v>4219</v>
      </c>
      <c r="Y498" s="366" t="s">
        <v>4219</v>
      </c>
      <c r="Z498" s="272"/>
      <c r="AA498" s="274"/>
      <c r="AB498" s="429"/>
      <c r="AC498" s="434"/>
      <c r="AD498" s="220"/>
      <c r="AE498" s="429"/>
      <c r="AF498" s="429"/>
      <c r="AG498" s="304"/>
      <c r="AH498" s="306"/>
      <c r="AI498" s="429"/>
      <c r="AJ498" s="429"/>
      <c r="AK498" s="429"/>
      <c r="AL498" s="429"/>
      <c r="AM498" s="430"/>
      <c r="AN498" s="429"/>
      <c r="AO498" s="429"/>
      <c r="AP498" s="429"/>
    </row>
    <row r="499" ht="15.75" customHeight="1">
      <c r="A499" s="426"/>
      <c r="B499" s="435" t="s">
        <v>5143</v>
      </c>
      <c r="C499" s="292" t="s">
        <v>5144</v>
      </c>
      <c r="D499" s="327"/>
      <c r="E499" s="428" t="s">
        <v>4633</v>
      </c>
      <c r="F499" s="429"/>
      <c r="G499" s="435" t="s">
        <v>4343</v>
      </c>
      <c r="H499" s="429"/>
      <c r="I499" s="429"/>
      <c r="J499" s="428"/>
      <c r="K499" s="429"/>
      <c r="L499" s="429"/>
      <c r="M499" s="428"/>
      <c r="N499" s="428"/>
      <c r="O499" s="447">
        <v>0.0</v>
      </c>
      <c r="P499" s="274"/>
      <c r="Q499" s="8" t="s">
        <v>3259</v>
      </c>
      <c r="R499" s="322"/>
      <c r="S499" s="473"/>
      <c r="T499" s="429"/>
      <c r="U499" s="429"/>
      <c r="V499" s="306"/>
      <c r="W499" s="285" t="s">
        <v>4651</v>
      </c>
      <c r="X499" s="447" t="s">
        <v>3226</v>
      </c>
      <c r="Y499" s="464" t="s">
        <v>3226</v>
      </c>
      <c r="Z499" s="280" t="s">
        <v>4185</v>
      </c>
      <c r="AA499" s="274" t="s">
        <v>5145</v>
      </c>
      <c r="AB499" s="435" t="s">
        <v>4103</v>
      </c>
      <c r="AC499" s="434"/>
      <c r="AD499" s="220"/>
      <c r="AE499" s="429"/>
      <c r="AF499" s="429"/>
      <c r="AG499" s="284"/>
      <c r="AH499" s="306"/>
      <c r="AI499" s="429"/>
      <c r="AJ499" s="429"/>
      <c r="AK499" s="429"/>
      <c r="AL499" s="429"/>
      <c r="AM499" s="430"/>
      <c r="AN499" s="429"/>
      <c r="AO499" s="429"/>
      <c r="AP499" s="429"/>
    </row>
    <row r="500" ht="15.75" customHeight="1">
      <c r="A500" s="426"/>
      <c r="B500" s="437" t="s">
        <v>5146</v>
      </c>
      <c r="C500" s="292" t="s">
        <v>5147</v>
      </c>
      <c r="D500" s="271" t="s">
        <v>2226</v>
      </c>
      <c r="E500" s="428" t="s">
        <v>4633</v>
      </c>
      <c r="F500" s="429"/>
      <c r="G500" s="435" t="s">
        <v>3933</v>
      </c>
      <c r="H500" s="429"/>
      <c r="I500" s="429"/>
      <c r="J500" s="428"/>
      <c r="K500" s="429"/>
      <c r="L500" s="429"/>
      <c r="M500" s="428"/>
      <c r="N500" s="428"/>
      <c r="O500" s="381">
        <v>0.0</v>
      </c>
      <c r="P500" s="299"/>
      <c r="Q500" s="2" t="s">
        <v>3622</v>
      </c>
      <c r="R500" s="2" t="s">
        <v>5148</v>
      </c>
      <c r="S500" s="473"/>
      <c r="T500" s="429"/>
      <c r="U500" s="429"/>
      <c r="V500" s="306"/>
      <c r="W500" s="285" t="s">
        <v>4073</v>
      </c>
      <c r="X500" s="356" t="s">
        <v>4235</v>
      </c>
      <c r="Y500" s="366" t="s">
        <v>4235</v>
      </c>
      <c r="Z500" s="280"/>
      <c r="AA500" s="274"/>
      <c r="AB500" s="435" t="s">
        <v>4103</v>
      </c>
      <c r="AC500" s="434"/>
      <c r="AD500" s="220"/>
      <c r="AE500" s="429"/>
      <c r="AF500" s="429"/>
      <c r="AG500" s="284"/>
      <c r="AH500" s="306"/>
      <c r="AI500" s="429"/>
      <c r="AJ500" s="429"/>
      <c r="AK500" s="429"/>
      <c r="AL500" s="429"/>
      <c r="AM500" s="430"/>
      <c r="AN500" s="429"/>
      <c r="AO500" s="429"/>
      <c r="AP500" s="429"/>
    </row>
    <row r="501" ht="15.75" customHeight="1">
      <c r="A501" s="426"/>
      <c r="B501" s="435" t="s">
        <v>5149</v>
      </c>
      <c r="C501" s="292" t="s">
        <v>5150</v>
      </c>
      <c r="D501" s="327"/>
      <c r="E501" s="428" t="s">
        <v>4633</v>
      </c>
      <c r="F501" s="429"/>
      <c r="G501" s="435" t="s">
        <v>5151</v>
      </c>
      <c r="H501" s="429"/>
      <c r="I501" s="429"/>
      <c r="J501" s="428"/>
      <c r="K501" s="429"/>
      <c r="L501" s="429"/>
      <c r="M501" s="428"/>
      <c r="N501" s="428"/>
      <c r="O501" s="476">
        <v>0.0</v>
      </c>
      <c r="P501" s="274"/>
      <c r="Q501" s="8" t="s">
        <v>3259</v>
      </c>
      <c r="R501" s="322"/>
      <c r="S501" s="473"/>
      <c r="T501" s="429"/>
      <c r="U501" s="429"/>
      <c r="V501" s="306"/>
      <c r="W501" s="285" t="s">
        <v>4651</v>
      </c>
      <c r="X501" s="356" t="s">
        <v>2226</v>
      </c>
      <c r="Y501" s="366" t="s">
        <v>2226</v>
      </c>
      <c r="Z501" s="272"/>
      <c r="AA501" s="274"/>
      <c r="AB501" s="429"/>
      <c r="AC501" s="434"/>
      <c r="AD501" s="220"/>
      <c r="AE501" s="429"/>
      <c r="AF501" s="429"/>
      <c r="AG501" s="304"/>
      <c r="AH501" s="306"/>
      <c r="AI501" s="429"/>
      <c r="AJ501" s="429"/>
      <c r="AK501" s="429"/>
      <c r="AL501" s="429"/>
      <c r="AM501" s="430"/>
      <c r="AN501" s="429"/>
      <c r="AO501" s="429"/>
      <c r="AP501" s="429"/>
    </row>
    <row r="502" ht="15.75" customHeight="1">
      <c r="A502" s="322"/>
      <c r="B502" s="1"/>
      <c r="C502" s="283"/>
      <c r="D502" s="327"/>
      <c r="E502" s="327"/>
      <c r="F502" s="1"/>
      <c r="G502" s="1"/>
      <c r="H502" s="1"/>
      <c r="I502" s="1"/>
      <c r="J502" s="327"/>
      <c r="K502" s="1"/>
      <c r="L502" s="1"/>
      <c r="M502" s="327"/>
      <c r="N502" s="327"/>
      <c r="O502" s="328"/>
      <c r="P502" s="299"/>
      <c r="Q502" s="1"/>
      <c r="R502" s="275"/>
      <c r="S502" s="329"/>
      <c r="T502" s="1"/>
      <c r="U502" s="1"/>
      <c r="V502" s="306"/>
      <c r="W502" s="306"/>
      <c r="X502" s="328"/>
      <c r="Y502" s="330"/>
      <c r="Z502" s="272"/>
      <c r="AA502" s="299"/>
      <c r="AB502" s="1"/>
      <c r="AC502" s="58"/>
      <c r="AD502" s="220"/>
      <c r="AE502" s="1"/>
      <c r="AF502" s="1"/>
      <c r="AG502" s="304"/>
      <c r="AH502" s="306"/>
      <c r="AI502" s="1"/>
      <c r="AJ502" s="1"/>
      <c r="AK502" s="1"/>
      <c r="AL502" s="1"/>
      <c r="AM502" s="328"/>
      <c r="AN502" s="1"/>
      <c r="AO502" s="1"/>
      <c r="AP502" s="1"/>
    </row>
    <row r="503" ht="15.75" customHeight="1">
      <c r="A503" s="322"/>
      <c r="B503" s="1"/>
      <c r="C503" s="283"/>
      <c r="D503" s="327"/>
      <c r="E503" s="327"/>
      <c r="F503" s="1"/>
      <c r="G503" s="1"/>
      <c r="H503" s="1"/>
      <c r="I503" s="1"/>
      <c r="J503" s="327"/>
      <c r="K503" s="1"/>
      <c r="L503" s="1"/>
      <c r="M503" s="327"/>
      <c r="N503" s="327"/>
      <c r="O503" s="328"/>
      <c r="P503" s="299"/>
      <c r="Q503" s="1"/>
      <c r="R503" s="275"/>
      <c r="S503" s="329"/>
      <c r="T503" s="1"/>
      <c r="U503" s="1"/>
      <c r="V503" s="306"/>
      <c r="W503" s="306"/>
      <c r="X503" s="328"/>
      <c r="Y503" s="330"/>
      <c r="Z503" s="272"/>
      <c r="AA503" s="299"/>
      <c r="AB503" s="1"/>
      <c r="AC503" s="58"/>
      <c r="AD503" s="220"/>
      <c r="AE503" s="1"/>
      <c r="AF503" s="1"/>
      <c r="AG503" s="304"/>
      <c r="AH503" s="306"/>
      <c r="AI503" s="1"/>
      <c r="AJ503" s="1"/>
      <c r="AK503" s="1"/>
      <c r="AL503" s="1"/>
      <c r="AM503" s="328"/>
      <c r="AN503" s="1"/>
      <c r="AO503" s="1"/>
      <c r="AP503" s="1"/>
    </row>
    <row r="504" ht="15.75" customHeight="1">
      <c r="A504" s="322"/>
      <c r="B504" s="21"/>
      <c r="C504" s="283"/>
      <c r="D504" s="327"/>
      <c r="E504" s="327"/>
      <c r="F504" s="1"/>
      <c r="G504" s="1"/>
      <c r="H504" s="1"/>
      <c r="I504" s="1"/>
      <c r="J504" s="327"/>
      <c r="K504" s="1"/>
      <c r="L504" s="1"/>
      <c r="M504" s="327"/>
      <c r="N504" s="327"/>
      <c r="O504" s="328"/>
      <c r="P504" s="299"/>
      <c r="Q504" s="1"/>
      <c r="R504" s="275"/>
      <c r="S504" s="329"/>
      <c r="T504" s="1"/>
      <c r="U504" s="1"/>
      <c r="V504" s="306"/>
      <c r="W504" s="306"/>
      <c r="X504" s="328"/>
      <c r="Y504" s="330"/>
      <c r="Z504" s="272"/>
      <c r="AA504" s="299"/>
      <c r="AB504" s="1"/>
      <c r="AC504" s="58"/>
      <c r="AD504" s="220"/>
      <c r="AE504" s="1"/>
      <c r="AF504" s="1"/>
      <c r="AG504" s="304"/>
      <c r="AH504" s="306"/>
      <c r="AI504" s="1"/>
      <c r="AJ504" s="1"/>
      <c r="AK504" s="1"/>
      <c r="AL504" s="1"/>
      <c r="AM504" s="328"/>
      <c r="AN504" s="1"/>
      <c r="AO504" s="1"/>
      <c r="AP504" s="1"/>
    </row>
    <row r="505" ht="15.75" customHeight="1">
      <c r="A505" s="322"/>
      <c r="B505" s="407" t="s">
        <v>5152</v>
      </c>
      <c r="C505" s="292" t="s">
        <v>5153</v>
      </c>
      <c r="D505" s="327"/>
      <c r="E505" s="271" t="s">
        <v>5154</v>
      </c>
      <c r="F505" s="2">
        <v>200.0</v>
      </c>
      <c r="G505" s="2"/>
      <c r="H505" s="1"/>
      <c r="I505" s="1"/>
      <c r="J505" s="271"/>
      <c r="K505" s="1"/>
      <c r="L505" s="1"/>
      <c r="M505" s="271"/>
      <c r="N505" s="271"/>
      <c r="O505" s="381">
        <v>0.0</v>
      </c>
      <c r="P505" s="299"/>
      <c r="Q505" s="8">
        <v>0.0</v>
      </c>
      <c r="R505" s="8" t="s">
        <v>3037</v>
      </c>
      <c r="S505" s="436">
        <v>43949.0</v>
      </c>
      <c r="T505" s="1"/>
      <c r="U505" s="1"/>
      <c r="V505" s="306"/>
      <c r="W505" s="285" t="s">
        <v>4073</v>
      </c>
      <c r="X505" s="356" t="s">
        <v>5155</v>
      </c>
      <c r="Y505" s="366" t="s">
        <v>5155</v>
      </c>
      <c r="Z505" s="280" t="s">
        <v>5156</v>
      </c>
      <c r="AA505" s="274"/>
      <c r="AB505" s="477" t="s">
        <v>4103</v>
      </c>
      <c r="AC505" s="58"/>
      <c r="AD505" s="220"/>
      <c r="AE505" s="1"/>
      <c r="AF505" s="1"/>
      <c r="AG505" s="284"/>
      <c r="AH505" s="306"/>
      <c r="AI505" s="1"/>
      <c r="AJ505" s="1"/>
      <c r="AK505" s="1"/>
      <c r="AL505" s="1"/>
      <c r="AM505" s="328"/>
      <c r="AN505" s="1"/>
      <c r="AO505" s="1"/>
      <c r="AP505" s="1"/>
    </row>
    <row r="506" ht="15.75" customHeight="1">
      <c r="A506" s="322"/>
      <c r="B506" s="407" t="s">
        <v>5157</v>
      </c>
      <c r="C506" s="292" t="s">
        <v>3840</v>
      </c>
      <c r="D506" s="327"/>
      <c r="E506" s="271" t="s">
        <v>5154</v>
      </c>
      <c r="F506" s="2">
        <v>5000.0</v>
      </c>
      <c r="G506" s="2"/>
      <c r="H506" s="1"/>
      <c r="I506" s="1"/>
      <c r="J506" s="271"/>
      <c r="K506" s="1"/>
      <c r="L506" s="1"/>
      <c r="M506" s="271"/>
      <c r="N506" s="271"/>
      <c r="O506" s="381">
        <v>0.0</v>
      </c>
      <c r="P506" s="381">
        <v>0.0</v>
      </c>
      <c r="Q506" s="8">
        <v>0.0</v>
      </c>
      <c r="R506" s="8" t="s">
        <v>3037</v>
      </c>
      <c r="S506" s="436">
        <v>43931.0</v>
      </c>
      <c r="T506" s="1"/>
      <c r="U506" s="1"/>
      <c r="V506" s="306"/>
      <c r="W506" s="285" t="s">
        <v>4073</v>
      </c>
      <c r="X506" s="273" t="s">
        <v>4111</v>
      </c>
      <c r="Y506" s="381" t="s">
        <v>4111</v>
      </c>
      <c r="Z506" s="280" t="s">
        <v>5158</v>
      </c>
      <c r="AA506" s="274"/>
      <c r="AB506" s="477" t="s">
        <v>4103</v>
      </c>
      <c r="AC506" s="58"/>
      <c r="AD506" s="220"/>
      <c r="AE506" s="1"/>
      <c r="AF506" s="1"/>
      <c r="AG506" s="284"/>
      <c r="AH506" s="306"/>
      <c r="AI506" s="1"/>
      <c r="AJ506" s="1"/>
      <c r="AK506" s="1"/>
      <c r="AL506" s="1"/>
      <c r="AM506" s="328"/>
      <c r="AN506" s="1"/>
      <c r="AO506" s="1"/>
      <c r="AP506" s="1"/>
    </row>
    <row r="507" ht="15.75" customHeight="1">
      <c r="A507" s="451"/>
      <c r="B507" s="369" t="s">
        <v>3990</v>
      </c>
      <c r="C507" s="478" t="s">
        <v>5159</v>
      </c>
      <c r="D507" s="14" t="s">
        <v>4723</v>
      </c>
      <c r="E507" s="14" t="s">
        <v>5154</v>
      </c>
      <c r="F507" s="443"/>
      <c r="G507" s="14" t="s">
        <v>5160</v>
      </c>
      <c r="H507" s="17"/>
      <c r="I507" s="17"/>
      <c r="J507" s="14"/>
      <c r="K507" s="17"/>
      <c r="L507" s="17"/>
      <c r="M507" s="14"/>
      <c r="N507" s="14"/>
      <c r="O507" s="381">
        <v>0.0</v>
      </c>
      <c r="P507" s="299"/>
      <c r="Q507" s="8">
        <v>0.0</v>
      </c>
      <c r="R507" s="8" t="s">
        <v>3037</v>
      </c>
      <c r="S507" s="473"/>
      <c r="T507" s="17"/>
      <c r="U507" s="17"/>
      <c r="V507" s="306"/>
      <c r="W507" s="285" t="s">
        <v>4073</v>
      </c>
      <c r="X507" s="453"/>
      <c r="Y507" s="454"/>
      <c r="Z507" s="272"/>
      <c r="AA507" s="299"/>
      <c r="AB507" s="323"/>
      <c r="AC507" s="107"/>
      <c r="AD507" s="220"/>
      <c r="AE507" s="17"/>
      <c r="AF507" s="17"/>
      <c r="AG507" s="304"/>
      <c r="AH507" s="306"/>
      <c r="AI507" s="17"/>
      <c r="AJ507" s="17"/>
      <c r="AK507" s="17"/>
      <c r="AL507" s="17"/>
      <c r="AM507" s="453"/>
      <c r="AN507" s="17"/>
      <c r="AO507" s="17"/>
      <c r="AP507" s="17"/>
    </row>
    <row r="508" ht="15.75" customHeight="1">
      <c r="A508" s="322"/>
      <c r="B508" s="479" t="s">
        <v>5161</v>
      </c>
      <c r="C508" s="302" t="s">
        <v>5162</v>
      </c>
      <c r="D508" s="271" t="s">
        <v>5163</v>
      </c>
      <c r="E508" s="271" t="s">
        <v>5154</v>
      </c>
      <c r="F508" s="1"/>
      <c r="G508" s="1"/>
      <c r="H508" s="1"/>
      <c r="I508" s="1"/>
      <c r="J508" s="271"/>
      <c r="K508" s="1"/>
      <c r="L508" s="1"/>
      <c r="M508" s="271"/>
      <c r="N508" s="271"/>
      <c r="O508" s="381">
        <v>0.0</v>
      </c>
      <c r="P508" s="299"/>
      <c r="Q508" s="1"/>
      <c r="R508" s="2" t="s">
        <v>5164</v>
      </c>
      <c r="S508" s="480"/>
      <c r="T508" s="1"/>
      <c r="U508" s="1"/>
      <c r="V508" s="306"/>
      <c r="W508" s="285" t="s">
        <v>4073</v>
      </c>
      <c r="X508" s="273">
        <v>650.0</v>
      </c>
      <c r="Y508" s="381">
        <v>650.0</v>
      </c>
      <c r="Z508" s="272"/>
      <c r="AA508" s="274"/>
      <c r="AB508" s="323"/>
      <c r="AC508" s="58"/>
      <c r="AD508" s="220"/>
      <c r="AE508" s="1"/>
      <c r="AF508" s="1"/>
      <c r="AG508" s="304"/>
      <c r="AH508" s="306"/>
      <c r="AI508" s="1"/>
      <c r="AJ508" s="1"/>
      <c r="AK508" s="1"/>
      <c r="AL508" s="1"/>
      <c r="AM508" s="328"/>
      <c r="AN508" s="1"/>
      <c r="AO508" s="1"/>
      <c r="AP508" s="1"/>
    </row>
    <row r="509" ht="15.75" customHeight="1">
      <c r="A509" s="322"/>
      <c r="B509" s="479" t="s">
        <v>3995</v>
      </c>
      <c r="C509" s="302" t="s">
        <v>5165</v>
      </c>
      <c r="D509" s="327"/>
      <c r="E509" s="271" t="s">
        <v>5154</v>
      </c>
      <c r="F509" s="2"/>
      <c r="G509" s="2"/>
      <c r="H509" s="1"/>
      <c r="I509" s="1"/>
      <c r="J509" s="271"/>
      <c r="K509" s="1"/>
      <c r="L509" s="1"/>
      <c r="M509" s="271"/>
      <c r="N509" s="271"/>
      <c r="O509" s="381">
        <v>0.0</v>
      </c>
      <c r="P509" s="299"/>
      <c r="Q509" s="1"/>
      <c r="R509" s="275"/>
      <c r="S509" s="436">
        <v>43356.0</v>
      </c>
      <c r="T509" s="1"/>
      <c r="U509" s="1"/>
      <c r="V509" s="306"/>
      <c r="W509" s="285" t="s">
        <v>4073</v>
      </c>
      <c r="X509" s="356">
        <v>400.0</v>
      </c>
      <c r="Y509" s="366">
        <v>400.0</v>
      </c>
      <c r="Z509" s="280"/>
      <c r="AA509" s="274"/>
      <c r="AB509" s="477">
        <v>2.0</v>
      </c>
      <c r="AC509" s="58"/>
      <c r="AD509" s="220"/>
      <c r="AE509" s="1"/>
      <c r="AF509" s="1"/>
      <c r="AG509" s="284"/>
      <c r="AH509" s="306"/>
      <c r="AI509" s="1"/>
      <c r="AJ509" s="1"/>
      <c r="AK509" s="1"/>
      <c r="AL509" s="1"/>
      <c r="AM509" s="328"/>
      <c r="AN509" s="1"/>
      <c r="AO509" s="1"/>
      <c r="AP509" s="1"/>
    </row>
    <row r="510" ht="15.75" customHeight="1">
      <c r="A510" s="322"/>
      <c r="B510" s="407" t="s">
        <v>4001</v>
      </c>
      <c r="C510" s="302" t="s">
        <v>5166</v>
      </c>
      <c r="D510" s="327"/>
      <c r="E510" s="271" t="s">
        <v>5154</v>
      </c>
      <c r="F510" s="323"/>
      <c r="G510" s="477" t="s">
        <v>5167</v>
      </c>
      <c r="H510" s="1"/>
      <c r="I510" s="1"/>
      <c r="J510" s="271"/>
      <c r="K510" s="1"/>
      <c r="L510" s="1"/>
      <c r="M510" s="271"/>
      <c r="N510" s="271"/>
      <c r="O510" s="381">
        <v>0.0</v>
      </c>
      <c r="P510" s="299"/>
      <c r="Q510" s="8" t="s">
        <v>3070</v>
      </c>
      <c r="R510" s="322"/>
      <c r="S510" s="473"/>
      <c r="T510" s="1"/>
      <c r="U510" s="1"/>
      <c r="V510" s="306"/>
      <c r="W510" s="285" t="s">
        <v>4073</v>
      </c>
      <c r="X510" s="273" t="s">
        <v>5168</v>
      </c>
      <c r="Y510" s="381" t="s">
        <v>5168</v>
      </c>
      <c r="Z510" s="280" t="s">
        <v>5169</v>
      </c>
      <c r="AA510" s="274"/>
      <c r="AB510" s="323"/>
      <c r="AC510" s="58"/>
      <c r="AD510" s="220"/>
      <c r="AE510" s="1"/>
      <c r="AF510" s="1"/>
      <c r="AG510" s="304"/>
      <c r="AH510" s="306"/>
      <c r="AI510" s="1"/>
      <c r="AJ510" s="1"/>
      <c r="AK510" s="1"/>
      <c r="AL510" s="1"/>
      <c r="AM510" s="328"/>
      <c r="AN510" s="1"/>
      <c r="AO510" s="1"/>
      <c r="AP510" s="1"/>
    </row>
    <row r="511" ht="15.75" customHeight="1">
      <c r="A511" s="322"/>
      <c r="B511" s="407" t="s">
        <v>5170</v>
      </c>
      <c r="C511" s="302" t="s">
        <v>5171</v>
      </c>
      <c r="D511" s="327"/>
      <c r="E511" s="271" t="s">
        <v>5154</v>
      </c>
      <c r="F511" s="323"/>
      <c r="G511" s="477" t="s">
        <v>5172</v>
      </c>
      <c r="H511" s="1"/>
      <c r="I511" s="1"/>
      <c r="J511" s="271"/>
      <c r="K511" s="1"/>
      <c r="L511" s="1"/>
      <c r="M511" s="271"/>
      <c r="N511" s="271"/>
      <c r="O511" s="381">
        <v>0.0</v>
      </c>
      <c r="P511" s="381">
        <v>2019.0</v>
      </c>
      <c r="Q511" s="2" t="s">
        <v>3622</v>
      </c>
      <c r="R511" s="2" t="s">
        <v>5173</v>
      </c>
      <c r="S511" s="473"/>
      <c r="T511" s="1"/>
      <c r="U511" s="1"/>
      <c r="V511" s="306"/>
      <c r="W511" s="285" t="s">
        <v>4073</v>
      </c>
      <c r="X511" s="14" t="s">
        <v>4235</v>
      </c>
      <c r="Y511" s="445" t="s">
        <v>4235</v>
      </c>
      <c r="Z511" s="280" t="s">
        <v>5174</v>
      </c>
      <c r="AA511" s="284"/>
      <c r="AB511" s="477" t="s">
        <v>4103</v>
      </c>
      <c r="AC511" s="58"/>
      <c r="AD511" s="220"/>
      <c r="AE511" s="1"/>
      <c r="AF511" s="1"/>
      <c r="AG511" s="284"/>
      <c r="AH511" s="306"/>
      <c r="AI511" s="1"/>
      <c r="AJ511" s="1"/>
      <c r="AK511" s="1"/>
      <c r="AL511" s="1"/>
      <c r="AM511" s="328"/>
      <c r="AN511" s="1"/>
      <c r="AO511" s="1"/>
      <c r="AP511" s="1"/>
    </row>
    <row r="512" ht="15.75" customHeight="1">
      <c r="A512" s="322"/>
      <c r="B512" s="407" t="s">
        <v>3996</v>
      </c>
      <c r="C512" s="292" t="s">
        <v>5175</v>
      </c>
      <c r="D512" s="481" t="s">
        <v>5170</v>
      </c>
      <c r="E512" s="271" t="s">
        <v>5154</v>
      </c>
      <c r="F512" s="477">
        <v>10500.0</v>
      </c>
      <c r="G512" s="323"/>
      <c r="H512" s="1"/>
      <c r="I512" s="1"/>
      <c r="J512" s="271"/>
      <c r="K512" s="1"/>
      <c r="L512" s="1"/>
      <c r="M512" s="271"/>
      <c r="N512" s="271"/>
      <c r="O512" s="381">
        <v>0.0</v>
      </c>
      <c r="P512" s="381">
        <v>2015.0</v>
      </c>
      <c r="Q512" s="8" t="s">
        <v>3070</v>
      </c>
      <c r="R512" s="322"/>
      <c r="S512" s="473"/>
      <c r="T512" s="1"/>
      <c r="U512" s="1"/>
      <c r="V512" s="306"/>
      <c r="W512" s="285" t="s">
        <v>4073</v>
      </c>
      <c r="X512" s="2">
        <v>400.0</v>
      </c>
      <c r="Y512" s="8">
        <v>400.0</v>
      </c>
      <c r="Z512" s="280" t="s">
        <v>5176</v>
      </c>
      <c r="AA512" s="284"/>
      <c r="AB512" s="477">
        <v>2.0</v>
      </c>
      <c r="AC512" s="58"/>
      <c r="AD512" s="220"/>
      <c r="AE512" s="1"/>
      <c r="AF512" s="1"/>
      <c r="AG512" s="284"/>
      <c r="AH512" s="306"/>
      <c r="AI512" s="1"/>
      <c r="AJ512" s="1"/>
      <c r="AK512" s="1"/>
      <c r="AL512" s="1"/>
      <c r="AM512" s="328"/>
      <c r="AN512" s="1"/>
      <c r="AO512" s="1"/>
      <c r="AP512" s="1"/>
    </row>
    <row r="513" ht="15.75" customHeight="1">
      <c r="A513" s="322"/>
      <c r="B513" s="407" t="s">
        <v>5177</v>
      </c>
      <c r="C513" s="302" t="s">
        <v>5178</v>
      </c>
      <c r="D513" s="327"/>
      <c r="E513" s="271" t="s">
        <v>5154</v>
      </c>
      <c r="F513" s="477">
        <v>4300.0</v>
      </c>
      <c r="G513" s="323"/>
      <c r="H513" s="1"/>
      <c r="I513" s="1"/>
      <c r="J513" s="271"/>
      <c r="K513" s="1"/>
      <c r="L513" s="1"/>
      <c r="M513" s="271"/>
      <c r="N513" s="271"/>
      <c r="O513" s="381">
        <v>0.0</v>
      </c>
      <c r="P513" s="299"/>
      <c r="Q513" s="1"/>
      <c r="R513" s="275"/>
      <c r="S513" s="473"/>
      <c r="T513" s="1"/>
      <c r="U513" s="420" t="s">
        <v>5179</v>
      </c>
      <c r="V513" s="306"/>
      <c r="W513" s="285" t="s">
        <v>4073</v>
      </c>
      <c r="X513" s="356">
        <v>400.0</v>
      </c>
      <c r="Y513" s="366">
        <v>400.0</v>
      </c>
      <c r="Z513" s="280" t="s">
        <v>5180</v>
      </c>
      <c r="AA513" s="274"/>
      <c r="AB513" s="477">
        <v>2.0</v>
      </c>
      <c r="AC513" s="58"/>
      <c r="AD513" s="220"/>
      <c r="AE513" s="1"/>
      <c r="AF513" s="1"/>
      <c r="AG513" s="284"/>
      <c r="AH513" s="306"/>
      <c r="AI513" s="1"/>
      <c r="AJ513" s="1"/>
      <c r="AK513" s="1"/>
      <c r="AL513" s="1"/>
      <c r="AM513" s="328"/>
      <c r="AN513" s="1"/>
      <c r="AO513" s="1"/>
      <c r="AP513" s="1"/>
    </row>
    <row r="514" ht="15.75" customHeight="1">
      <c r="A514" s="322"/>
      <c r="B514" s="369" t="s">
        <v>3850</v>
      </c>
      <c r="C514" s="302" t="s">
        <v>5181</v>
      </c>
      <c r="D514" s="327"/>
      <c r="E514" s="271" t="s">
        <v>5154</v>
      </c>
      <c r="F514" s="323"/>
      <c r="G514" s="477" t="s">
        <v>5182</v>
      </c>
      <c r="H514" s="1"/>
      <c r="I514" s="1"/>
      <c r="J514" s="271"/>
      <c r="K514" s="1"/>
      <c r="L514" s="1"/>
      <c r="M514" s="271"/>
      <c r="N514" s="271"/>
      <c r="O514" s="381">
        <v>0.0</v>
      </c>
      <c r="P514" s="299"/>
      <c r="Q514" s="1"/>
      <c r="R514" s="44" t="s">
        <v>5183</v>
      </c>
      <c r="S514" s="473"/>
      <c r="T514" s="1"/>
      <c r="U514" s="1"/>
      <c r="V514" s="306"/>
      <c r="W514" s="285" t="s">
        <v>4073</v>
      </c>
      <c r="X514" s="273" t="s">
        <v>3226</v>
      </c>
      <c r="Y514" s="381" t="s">
        <v>3226</v>
      </c>
      <c r="Z514" s="280" t="s">
        <v>5184</v>
      </c>
      <c r="AA514" s="274"/>
      <c r="AB514" s="477" t="s">
        <v>4103</v>
      </c>
      <c r="AC514" s="58"/>
      <c r="AD514" s="220"/>
      <c r="AE514" s="1"/>
      <c r="AF514" s="1"/>
      <c r="AG514" s="284"/>
      <c r="AH514" s="306"/>
      <c r="AI514" s="1"/>
      <c r="AJ514" s="1"/>
      <c r="AK514" s="1"/>
      <c r="AL514" s="1"/>
      <c r="AM514" s="328"/>
      <c r="AN514" s="1"/>
      <c r="AO514" s="1"/>
      <c r="AP514" s="1"/>
    </row>
    <row r="515" ht="15.75" customHeight="1">
      <c r="A515" s="322"/>
      <c r="B515" s="407" t="s">
        <v>4062</v>
      </c>
      <c r="C515" s="302" t="s">
        <v>4063</v>
      </c>
      <c r="D515" s="327"/>
      <c r="E515" s="271" t="s">
        <v>5154</v>
      </c>
      <c r="F515" s="323"/>
      <c r="G515" s="477" t="s">
        <v>5185</v>
      </c>
      <c r="H515" s="1"/>
      <c r="I515" s="1"/>
      <c r="J515" s="271"/>
      <c r="K515" s="1"/>
      <c r="L515" s="1"/>
      <c r="M515" s="271"/>
      <c r="N515" s="271"/>
      <c r="O515" s="381">
        <v>0.0</v>
      </c>
      <c r="P515" s="299"/>
      <c r="Q515" s="8">
        <v>0.0</v>
      </c>
      <c r="R515" s="8" t="s">
        <v>3037</v>
      </c>
      <c r="S515" s="473"/>
      <c r="T515" s="1"/>
      <c r="U515" s="1"/>
      <c r="V515" s="306"/>
      <c r="W515" s="285" t="s">
        <v>4073</v>
      </c>
      <c r="X515" s="356" t="s">
        <v>4235</v>
      </c>
      <c r="Y515" s="366" t="s">
        <v>4235</v>
      </c>
      <c r="Z515" s="280"/>
      <c r="AA515" s="274"/>
      <c r="AB515" s="477" t="s">
        <v>4103</v>
      </c>
      <c r="AC515" s="58"/>
      <c r="AD515" s="220"/>
      <c r="AE515" s="1"/>
      <c r="AF515" s="1"/>
      <c r="AG515" s="284"/>
      <c r="AH515" s="306"/>
      <c r="AI515" s="1"/>
      <c r="AJ515" s="1"/>
      <c r="AK515" s="1"/>
      <c r="AL515" s="1"/>
      <c r="AM515" s="328"/>
      <c r="AN515" s="1"/>
      <c r="AO515" s="1"/>
      <c r="AP515" s="1"/>
    </row>
    <row r="516" ht="15.75" customHeight="1">
      <c r="A516" s="322"/>
      <c r="B516" s="407" t="s">
        <v>5186</v>
      </c>
      <c r="C516" s="302" t="s">
        <v>5187</v>
      </c>
      <c r="D516" s="327"/>
      <c r="E516" s="271" t="s">
        <v>5154</v>
      </c>
      <c r="F516" s="323"/>
      <c r="G516" s="477"/>
      <c r="H516" s="1"/>
      <c r="I516" s="1"/>
      <c r="J516" s="271"/>
      <c r="K516" s="1"/>
      <c r="L516" s="1"/>
      <c r="M516" s="271"/>
      <c r="N516" s="271"/>
      <c r="O516" s="381">
        <v>0.0</v>
      </c>
      <c r="P516" s="381">
        <v>2019.0</v>
      </c>
      <c r="Q516" s="8">
        <v>0.0</v>
      </c>
      <c r="R516" s="44" t="s">
        <v>4705</v>
      </c>
      <c r="S516" s="473"/>
      <c r="T516" s="1"/>
      <c r="U516" s="1"/>
      <c r="V516" s="306"/>
      <c r="W516" s="285" t="s">
        <v>4073</v>
      </c>
      <c r="X516" s="2">
        <v>200.0</v>
      </c>
      <c r="Y516" s="8">
        <v>200.0</v>
      </c>
      <c r="Z516" s="280" t="s">
        <v>5188</v>
      </c>
      <c r="AA516" s="284" t="s">
        <v>4248</v>
      </c>
      <c r="AB516" s="323"/>
      <c r="AC516" s="58"/>
      <c r="AD516" s="220"/>
      <c r="AE516" s="1"/>
      <c r="AF516" s="1"/>
      <c r="AG516" s="304"/>
      <c r="AH516" s="306"/>
      <c r="AI516" s="1"/>
      <c r="AJ516" s="1"/>
      <c r="AK516" s="1"/>
      <c r="AL516" s="1"/>
      <c r="AM516" s="328"/>
      <c r="AN516" s="1"/>
      <c r="AO516" s="1"/>
      <c r="AP516" s="1"/>
    </row>
    <row r="517" ht="15.75" customHeight="1">
      <c r="A517" s="322"/>
      <c r="B517" s="407" t="s">
        <v>4009</v>
      </c>
      <c r="C517" s="482" t="s">
        <v>5189</v>
      </c>
      <c r="D517" s="327"/>
      <c r="E517" s="271" t="s">
        <v>5154</v>
      </c>
      <c r="F517" s="323"/>
      <c r="G517" s="477" t="s">
        <v>5190</v>
      </c>
      <c r="H517" s="1"/>
      <c r="I517" s="1"/>
      <c r="J517" s="271"/>
      <c r="K517" s="1"/>
      <c r="L517" s="1"/>
      <c r="M517" s="271"/>
      <c r="N517" s="271"/>
      <c r="O517" s="381">
        <v>0.0</v>
      </c>
      <c r="P517" s="299"/>
      <c r="Q517" s="1"/>
      <c r="R517" s="275"/>
      <c r="S517" s="473"/>
      <c r="T517" s="1"/>
      <c r="U517" s="1"/>
      <c r="V517" s="306"/>
      <c r="W517" s="285" t="s">
        <v>4073</v>
      </c>
      <c r="X517" s="273" t="s">
        <v>3226</v>
      </c>
      <c r="Y517" s="381" t="s">
        <v>3226</v>
      </c>
      <c r="Z517" s="280" t="s">
        <v>4185</v>
      </c>
      <c r="AA517" s="274" t="s">
        <v>5191</v>
      </c>
      <c r="AB517" s="477">
        <v>2.0</v>
      </c>
      <c r="AC517" s="58"/>
      <c r="AD517" s="220"/>
      <c r="AE517" s="1"/>
      <c r="AF517" s="1"/>
      <c r="AG517" s="284"/>
      <c r="AH517" s="306"/>
      <c r="AI517" s="1"/>
      <c r="AJ517" s="1"/>
      <c r="AK517" s="1"/>
      <c r="AL517" s="1"/>
      <c r="AM517" s="328"/>
      <c r="AN517" s="1"/>
      <c r="AO517" s="1"/>
      <c r="AP517" s="1"/>
    </row>
    <row r="518" ht="18.0" customHeight="1">
      <c r="A518" s="322"/>
      <c r="B518" s="407" t="s">
        <v>4012</v>
      </c>
      <c r="C518" s="292" t="s">
        <v>5192</v>
      </c>
      <c r="D518" s="425"/>
      <c r="E518" s="271" t="s">
        <v>5154</v>
      </c>
      <c r="F518" s="477">
        <v>200.0</v>
      </c>
      <c r="G518" s="323"/>
      <c r="H518" s="1"/>
      <c r="I518" s="1"/>
      <c r="J518" s="271"/>
      <c r="K518" s="1"/>
      <c r="L518" s="1"/>
      <c r="M518" s="271"/>
      <c r="N518" s="271"/>
      <c r="O518" s="381">
        <v>0.0</v>
      </c>
      <c r="P518" s="381">
        <v>2018.0</v>
      </c>
      <c r="Q518" s="8" t="s">
        <v>3070</v>
      </c>
      <c r="R518" s="322"/>
      <c r="S518" s="473"/>
      <c r="T518" s="1"/>
      <c r="U518" s="2" t="s">
        <v>5193</v>
      </c>
      <c r="V518" s="306"/>
      <c r="W518" s="285" t="s">
        <v>4073</v>
      </c>
      <c r="X518" s="356" t="s">
        <v>2226</v>
      </c>
      <c r="Y518" s="366" t="s">
        <v>2226</v>
      </c>
      <c r="Z518" s="280" t="s">
        <v>5194</v>
      </c>
      <c r="AA518" s="274"/>
      <c r="AB518" s="477" t="s">
        <v>4103</v>
      </c>
      <c r="AC518" s="58"/>
      <c r="AD518" s="220"/>
      <c r="AE518" s="1"/>
      <c r="AF518" s="1"/>
      <c r="AG518" s="284"/>
      <c r="AH518" s="306"/>
      <c r="AI518" s="1"/>
      <c r="AJ518" s="1"/>
      <c r="AK518" s="1"/>
      <c r="AL518" s="1"/>
      <c r="AM518" s="328"/>
      <c r="AN518" s="1"/>
      <c r="AO518" s="1"/>
      <c r="AP518" s="1"/>
    </row>
    <row r="519" ht="15.75" customHeight="1">
      <c r="A519" s="451"/>
      <c r="B519" s="369" t="s">
        <v>5195</v>
      </c>
      <c r="C519" s="462" t="s">
        <v>5196</v>
      </c>
      <c r="D519" s="14" t="s">
        <v>5197</v>
      </c>
      <c r="E519" s="14" t="s">
        <v>5154</v>
      </c>
      <c r="F519" s="14" t="s">
        <v>2226</v>
      </c>
      <c r="G519" s="14" t="s">
        <v>5198</v>
      </c>
      <c r="H519" s="17"/>
      <c r="I519" s="17"/>
      <c r="J519" s="14"/>
      <c r="K519" s="17"/>
      <c r="L519" s="17"/>
      <c r="M519" s="14"/>
      <c r="N519" s="14"/>
      <c r="O519" s="381">
        <v>0.0</v>
      </c>
      <c r="P519" s="299"/>
      <c r="Q519" s="8" t="s">
        <v>3070</v>
      </c>
      <c r="R519" s="322"/>
      <c r="S519" s="473"/>
      <c r="T519" s="17"/>
      <c r="U519" s="17"/>
      <c r="V519" s="306"/>
      <c r="W519" s="285" t="s">
        <v>4073</v>
      </c>
      <c r="X519" s="453"/>
      <c r="Y519" s="454"/>
      <c r="Z519" s="272"/>
      <c r="AA519" s="299"/>
      <c r="AB519" s="323"/>
      <c r="AC519" s="107"/>
      <c r="AD519" s="220"/>
      <c r="AE519" s="17"/>
      <c r="AF519" s="17"/>
      <c r="AG519" s="304"/>
      <c r="AH519" s="306"/>
      <c r="AI519" s="17"/>
      <c r="AJ519" s="17"/>
      <c r="AK519" s="17"/>
      <c r="AL519" s="17"/>
      <c r="AM519" s="453"/>
      <c r="AN519" s="17"/>
      <c r="AO519" s="17"/>
      <c r="AP519" s="17"/>
    </row>
    <row r="520" ht="15.75" customHeight="1">
      <c r="A520" s="322"/>
      <c r="B520" s="407" t="s">
        <v>5199</v>
      </c>
      <c r="C520" s="292" t="s">
        <v>5200</v>
      </c>
      <c r="D520" s="327"/>
      <c r="E520" s="271" t="s">
        <v>5154</v>
      </c>
      <c r="F520" s="323"/>
      <c r="G520" s="323"/>
      <c r="H520" s="1"/>
      <c r="I520" s="1"/>
      <c r="J520" s="271"/>
      <c r="K520" s="1"/>
      <c r="L520" s="1"/>
      <c r="M520" s="271"/>
      <c r="N520" s="271"/>
      <c r="O520" s="381">
        <v>0.0</v>
      </c>
      <c r="P520" s="381">
        <v>2018.0</v>
      </c>
      <c r="Q520" s="8" t="s">
        <v>3070</v>
      </c>
      <c r="R520" s="322"/>
      <c r="S520" s="473"/>
      <c r="T520" s="1"/>
      <c r="U520" s="1"/>
      <c r="V520" s="306"/>
      <c r="W520" s="285" t="s">
        <v>4073</v>
      </c>
      <c r="X520" s="356" t="s">
        <v>4235</v>
      </c>
      <c r="Y520" s="366" t="s">
        <v>4235</v>
      </c>
      <c r="Z520" s="280" t="s">
        <v>5201</v>
      </c>
      <c r="AA520" s="274"/>
      <c r="AB520" s="477">
        <v>1.0</v>
      </c>
      <c r="AC520" s="58"/>
      <c r="AD520" s="220"/>
      <c r="AE520" s="1"/>
      <c r="AF520" s="1"/>
      <c r="AG520" s="284"/>
      <c r="AH520" s="306"/>
      <c r="AI520" s="1"/>
      <c r="AJ520" s="1"/>
      <c r="AK520" s="1"/>
      <c r="AL520" s="1"/>
      <c r="AM520" s="328"/>
      <c r="AN520" s="1"/>
      <c r="AO520" s="1"/>
      <c r="AP520" s="1"/>
    </row>
    <row r="521" ht="15.75" customHeight="1">
      <c r="A521" s="322"/>
      <c r="B521" s="407" t="s">
        <v>3237</v>
      </c>
      <c r="C521" s="292" t="s">
        <v>5202</v>
      </c>
      <c r="D521" s="327"/>
      <c r="E521" s="271" t="s">
        <v>5154</v>
      </c>
      <c r="F521" s="477">
        <v>4200.0</v>
      </c>
      <c r="G521" s="323"/>
      <c r="H521" s="1"/>
      <c r="I521" s="1"/>
      <c r="J521" s="271"/>
      <c r="K521" s="1"/>
      <c r="L521" s="1"/>
      <c r="M521" s="271"/>
      <c r="N521" s="271"/>
      <c r="O521" s="381">
        <v>0.0</v>
      </c>
      <c r="P521" s="299"/>
      <c r="Q521" s="1"/>
      <c r="R521" s="275"/>
      <c r="S521" s="473"/>
      <c r="T521" s="1"/>
      <c r="U521" s="1"/>
      <c r="V521" s="306"/>
      <c r="W521" s="285" t="s">
        <v>4073</v>
      </c>
      <c r="X521" s="273">
        <v>400.0</v>
      </c>
      <c r="Y521" s="381">
        <v>400.0</v>
      </c>
      <c r="Z521" s="280" t="s">
        <v>4185</v>
      </c>
      <c r="AA521" s="274"/>
      <c r="AB521" s="477">
        <v>2.0</v>
      </c>
      <c r="AC521" s="58"/>
      <c r="AD521" s="220"/>
      <c r="AE521" s="1"/>
      <c r="AF521" s="1"/>
      <c r="AG521" s="284"/>
      <c r="AH521" s="306"/>
      <c r="AI521" s="1"/>
      <c r="AJ521" s="1"/>
      <c r="AK521" s="1"/>
      <c r="AL521" s="1"/>
      <c r="AM521" s="328"/>
      <c r="AN521" s="1"/>
      <c r="AO521" s="1"/>
      <c r="AP521" s="1"/>
    </row>
    <row r="522" ht="15.75" customHeight="1">
      <c r="A522" s="322"/>
      <c r="B522" s="407" t="s">
        <v>5203</v>
      </c>
      <c r="C522" s="292" t="s">
        <v>5204</v>
      </c>
      <c r="D522" s="327"/>
      <c r="E522" s="271" t="s">
        <v>5154</v>
      </c>
      <c r="F522" s="477">
        <v>200.0</v>
      </c>
      <c r="G522" s="323"/>
      <c r="H522" s="1"/>
      <c r="I522" s="1"/>
      <c r="J522" s="271"/>
      <c r="K522" s="1"/>
      <c r="L522" s="1"/>
      <c r="M522" s="271"/>
      <c r="N522" s="271"/>
      <c r="O522" s="381">
        <v>0.0</v>
      </c>
      <c r="P522" s="299"/>
      <c r="Q522" s="8" t="s">
        <v>3070</v>
      </c>
      <c r="R522" s="322"/>
      <c r="S522" s="473"/>
      <c r="T522" s="1"/>
      <c r="U522" s="1"/>
      <c r="V522" s="306"/>
      <c r="W522" s="285" t="s">
        <v>4073</v>
      </c>
      <c r="X522" s="356">
        <v>100.0</v>
      </c>
      <c r="Y522" s="366">
        <v>100.0</v>
      </c>
      <c r="Z522" s="280" t="s">
        <v>5205</v>
      </c>
      <c r="AA522" s="356" t="s">
        <v>5206</v>
      </c>
      <c r="AB522" s="323"/>
      <c r="AC522" s="58"/>
      <c r="AD522" s="220"/>
      <c r="AE522" s="1"/>
      <c r="AF522" s="1"/>
      <c r="AG522" s="304"/>
      <c r="AH522" s="306"/>
      <c r="AI522" s="1"/>
      <c r="AJ522" s="1"/>
      <c r="AK522" s="1"/>
      <c r="AL522" s="1"/>
      <c r="AM522" s="328"/>
      <c r="AN522" s="1"/>
      <c r="AO522" s="1"/>
      <c r="AP522" s="1"/>
    </row>
    <row r="523" ht="15.75" customHeight="1">
      <c r="A523" s="322"/>
      <c r="B523" s="407" t="s">
        <v>5207</v>
      </c>
      <c r="C523" s="292" t="s">
        <v>5208</v>
      </c>
      <c r="D523" s="327"/>
      <c r="E523" s="271" t="s">
        <v>5154</v>
      </c>
      <c r="F523" s="477"/>
      <c r="G523" s="323"/>
      <c r="H523" s="1"/>
      <c r="I523" s="1"/>
      <c r="J523" s="271"/>
      <c r="K523" s="1"/>
      <c r="L523" s="1"/>
      <c r="M523" s="271"/>
      <c r="N523" s="271"/>
      <c r="O523" s="381">
        <v>0.0</v>
      </c>
      <c r="P523" s="299"/>
      <c r="Q523" s="2">
        <v>0.0</v>
      </c>
      <c r="R523" s="8" t="s">
        <v>3037</v>
      </c>
      <c r="S523" s="473"/>
      <c r="T523" s="1"/>
      <c r="U523" s="1"/>
      <c r="V523" s="306"/>
      <c r="W523" s="285" t="s">
        <v>4073</v>
      </c>
      <c r="X523" s="273">
        <v>400.0</v>
      </c>
      <c r="Y523" s="381">
        <v>400.0</v>
      </c>
      <c r="Z523" s="280" t="s">
        <v>4185</v>
      </c>
      <c r="AA523" s="274"/>
      <c r="AB523" s="477">
        <v>2.0</v>
      </c>
      <c r="AC523" s="58"/>
      <c r="AD523" s="220"/>
      <c r="AE523" s="1"/>
      <c r="AF523" s="1"/>
      <c r="AG523" s="284"/>
      <c r="AH523" s="306"/>
      <c r="AI523" s="1"/>
      <c r="AJ523" s="1"/>
      <c r="AK523" s="1"/>
      <c r="AL523" s="1"/>
      <c r="AM523" s="328"/>
      <c r="AN523" s="1"/>
      <c r="AO523" s="1"/>
      <c r="AP523" s="1"/>
    </row>
    <row r="524" ht="15.75" customHeight="1">
      <c r="A524" s="322"/>
      <c r="B524" s="407" t="s">
        <v>5209</v>
      </c>
      <c r="C524" s="292" t="s">
        <v>5210</v>
      </c>
      <c r="D524" s="327"/>
      <c r="E524" s="271" t="s">
        <v>5154</v>
      </c>
      <c r="F524" s="477">
        <v>3700.0</v>
      </c>
      <c r="G524" s="477" t="s">
        <v>5211</v>
      </c>
      <c r="H524" s="1"/>
      <c r="I524" s="1"/>
      <c r="J524" s="271"/>
      <c r="K524" s="1"/>
      <c r="L524" s="1"/>
      <c r="M524" s="271"/>
      <c r="N524" s="271"/>
      <c r="O524" s="381">
        <v>0.0</v>
      </c>
      <c r="P524" s="299"/>
      <c r="Q524" s="8">
        <v>0.0</v>
      </c>
      <c r="R524" s="8" t="s">
        <v>3037</v>
      </c>
      <c r="S524" s="473"/>
      <c r="T524" s="1"/>
      <c r="U524" s="1"/>
      <c r="V524" s="306"/>
      <c r="W524" s="285" t="s">
        <v>4073</v>
      </c>
      <c r="X524" s="356"/>
      <c r="Y524" s="366"/>
      <c r="Z524" s="280" t="s">
        <v>5212</v>
      </c>
      <c r="AA524" s="274"/>
      <c r="AB524" s="477">
        <v>1.0</v>
      </c>
      <c r="AC524" s="58"/>
      <c r="AD524" s="220"/>
      <c r="AE524" s="1"/>
      <c r="AF524" s="1"/>
      <c r="AG524" s="284"/>
      <c r="AH524" s="306"/>
      <c r="AI524" s="1"/>
      <c r="AJ524" s="1"/>
      <c r="AK524" s="1"/>
      <c r="AL524" s="1"/>
      <c r="AM524" s="328"/>
      <c r="AN524" s="1"/>
      <c r="AO524" s="1"/>
      <c r="AP524" s="1"/>
    </row>
    <row r="525" ht="15.75" customHeight="1">
      <c r="A525" s="322"/>
      <c r="B525" s="407" t="s">
        <v>5213</v>
      </c>
      <c r="C525" s="292" t="s">
        <v>5214</v>
      </c>
      <c r="D525" s="327"/>
      <c r="E525" s="271" t="s">
        <v>5154</v>
      </c>
      <c r="F525" s="477">
        <v>200.0</v>
      </c>
      <c r="G525" s="323"/>
      <c r="H525" s="1"/>
      <c r="I525" s="1"/>
      <c r="J525" s="271"/>
      <c r="K525" s="1"/>
      <c r="L525" s="1"/>
      <c r="M525" s="271"/>
      <c r="N525" s="271"/>
      <c r="O525" s="381">
        <v>0.0</v>
      </c>
      <c r="P525" s="299"/>
      <c r="Q525" s="8" t="s">
        <v>3070</v>
      </c>
      <c r="R525" s="322"/>
      <c r="S525" s="473"/>
      <c r="T525" s="1"/>
      <c r="U525" s="1"/>
      <c r="V525" s="306"/>
      <c r="W525" s="285" t="s">
        <v>4073</v>
      </c>
      <c r="X525" s="356">
        <v>650.0</v>
      </c>
      <c r="Y525" s="366">
        <v>650.0</v>
      </c>
      <c r="Z525" s="280" t="s">
        <v>5215</v>
      </c>
      <c r="AA525" s="274"/>
      <c r="AB525" s="477">
        <v>2.0</v>
      </c>
      <c r="AC525" s="58"/>
      <c r="AD525" s="220"/>
      <c r="AE525" s="1"/>
      <c r="AF525" s="1"/>
      <c r="AG525" s="284"/>
      <c r="AH525" s="306"/>
      <c r="AI525" s="1"/>
      <c r="AJ525" s="1"/>
      <c r="AK525" s="1"/>
      <c r="AL525" s="1"/>
      <c r="AM525" s="328"/>
      <c r="AN525" s="1"/>
      <c r="AO525" s="1"/>
      <c r="AP525" s="1"/>
    </row>
    <row r="526" ht="15.75" customHeight="1">
      <c r="A526" s="322"/>
      <c r="B526" s="407" t="s">
        <v>3857</v>
      </c>
      <c r="C526" s="292" t="s">
        <v>5216</v>
      </c>
      <c r="D526" s="327"/>
      <c r="E526" s="271" t="s">
        <v>5154</v>
      </c>
      <c r="F526" s="477">
        <v>4500.0</v>
      </c>
      <c r="G526" s="323"/>
      <c r="H526" s="1"/>
      <c r="I526" s="1"/>
      <c r="J526" s="271"/>
      <c r="K526" s="1"/>
      <c r="L526" s="1"/>
      <c r="M526" s="271"/>
      <c r="N526" s="271"/>
      <c r="O526" s="381">
        <v>0.0</v>
      </c>
      <c r="P526" s="299"/>
      <c r="Q526" s="8">
        <v>0.0</v>
      </c>
      <c r="R526" s="8" t="s">
        <v>5217</v>
      </c>
      <c r="S526" s="483">
        <v>43424.0</v>
      </c>
      <c r="T526" s="1"/>
      <c r="U526" s="1"/>
      <c r="V526" s="306"/>
      <c r="W526" s="285" t="s">
        <v>4073</v>
      </c>
      <c r="X526" s="273">
        <v>670.0</v>
      </c>
      <c r="Y526" s="381">
        <v>670.0</v>
      </c>
      <c r="Z526" s="280" t="s">
        <v>5218</v>
      </c>
      <c r="AA526" s="274"/>
      <c r="AB526" s="477" t="s">
        <v>4103</v>
      </c>
      <c r="AC526" s="58"/>
      <c r="AD526" s="220"/>
      <c r="AE526" s="1"/>
      <c r="AF526" s="1"/>
      <c r="AG526" s="284"/>
      <c r="AH526" s="306"/>
      <c r="AI526" s="1"/>
      <c r="AJ526" s="1"/>
      <c r="AK526" s="1"/>
      <c r="AL526" s="1"/>
      <c r="AM526" s="328"/>
      <c r="AN526" s="1"/>
      <c r="AO526" s="1"/>
      <c r="AP526" s="1"/>
    </row>
    <row r="527" ht="15.75" customHeight="1">
      <c r="A527" s="451"/>
      <c r="B527" s="479" t="s">
        <v>5219</v>
      </c>
      <c r="C527" s="14" t="s">
        <v>2226</v>
      </c>
      <c r="D527" s="17"/>
      <c r="E527" s="14" t="s">
        <v>5154</v>
      </c>
      <c r="F527" s="17"/>
      <c r="G527" s="17"/>
      <c r="H527" s="17"/>
      <c r="I527" s="17"/>
      <c r="J527" s="14"/>
      <c r="K527" s="17"/>
      <c r="L527" s="17"/>
      <c r="M527" s="14"/>
      <c r="N527" s="14"/>
      <c r="O527" s="453"/>
      <c r="P527" s="299"/>
      <c r="Q527" s="17"/>
      <c r="R527" s="275"/>
      <c r="S527" s="473"/>
      <c r="T527" s="17"/>
      <c r="U527" s="17"/>
      <c r="V527" s="306"/>
      <c r="W527" s="285" t="s">
        <v>4073</v>
      </c>
      <c r="X527" s="453"/>
      <c r="Y527" s="454"/>
      <c r="Z527" s="272"/>
      <c r="AA527" s="299"/>
      <c r="AB527" s="323"/>
      <c r="AC527" s="107"/>
      <c r="AD527" s="220"/>
      <c r="AE527" s="17"/>
      <c r="AF527" s="17"/>
      <c r="AG527" s="304"/>
      <c r="AH527" s="306"/>
      <c r="AI527" s="17"/>
      <c r="AJ527" s="17"/>
      <c r="AK527" s="17"/>
      <c r="AL527" s="17"/>
      <c r="AM527" s="453"/>
      <c r="AN527" s="17"/>
      <c r="AO527" s="17"/>
      <c r="AP527" s="17"/>
    </row>
    <row r="528" ht="15.75" customHeight="1">
      <c r="A528" s="322"/>
      <c r="B528" s="484" t="s">
        <v>3967</v>
      </c>
      <c r="C528" s="292" t="s">
        <v>5220</v>
      </c>
      <c r="D528" s="327"/>
      <c r="E528" s="271" t="s">
        <v>5154</v>
      </c>
      <c r="F528" s="323"/>
      <c r="G528" s="477" t="s">
        <v>5151</v>
      </c>
      <c r="H528" s="1"/>
      <c r="I528" s="1"/>
      <c r="J528" s="271"/>
      <c r="K528" s="1"/>
      <c r="L528" s="1"/>
      <c r="M528" s="271"/>
      <c r="N528" s="271"/>
      <c r="O528" s="366">
        <v>0.0</v>
      </c>
      <c r="P528" s="299"/>
      <c r="Q528" s="2">
        <v>0.0</v>
      </c>
      <c r="R528" s="8" t="s">
        <v>5221</v>
      </c>
      <c r="S528" s="473"/>
      <c r="T528" s="1"/>
      <c r="U528" s="1"/>
      <c r="V528" s="306"/>
      <c r="W528" s="285" t="s">
        <v>4073</v>
      </c>
      <c r="X528" s="356" t="s">
        <v>3226</v>
      </c>
      <c r="Y528" s="366" t="s">
        <v>3226</v>
      </c>
      <c r="Z528" s="280" t="s">
        <v>5222</v>
      </c>
      <c r="AA528" s="274"/>
      <c r="AB528" s="477">
        <v>2.0</v>
      </c>
      <c r="AC528" s="58"/>
      <c r="AD528" s="220"/>
      <c r="AE528" s="1"/>
      <c r="AF528" s="1"/>
      <c r="AG528" s="284"/>
      <c r="AH528" s="306"/>
      <c r="AI528" s="1"/>
      <c r="AJ528" s="1"/>
      <c r="AK528" s="1"/>
      <c r="AL528" s="1"/>
      <c r="AM528" s="328"/>
      <c r="AN528" s="1"/>
      <c r="AO528" s="1"/>
      <c r="AP528" s="1"/>
    </row>
    <row r="529" ht="15.75" customHeight="1">
      <c r="A529" s="322"/>
      <c r="B529" s="28" t="s">
        <v>5223</v>
      </c>
      <c r="C529" s="302" t="s">
        <v>5224</v>
      </c>
      <c r="D529" s="271" t="s">
        <v>2226</v>
      </c>
      <c r="E529" s="271" t="s">
        <v>5154</v>
      </c>
      <c r="F529" s="323"/>
      <c r="G529" s="477" t="s">
        <v>5151</v>
      </c>
      <c r="H529" s="1"/>
      <c r="I529" s="1"/>
      <c r="J529" s="271"/>
      <c r="K529" s="1"/>
      <c r="L529" s="1"/>
      <c r="M529" s="271"/>
      <c r="N529" s="271"/>
      <c r="O529" s="366">
        <v>0.0</v>
      </c>
      <c r="P529" s="299"/>
      <c r="Q529" s="8" t="s">
        <v>3070</v>
      </c>
      <c r="R529" s="322"/>
      <c r="S529" s="473"/>
      <c r="T529" s="1"/>
      <c r="U529" s="1"/>
      <c r="V529" s="306"/>
      <c r="W529" s="285" t="s">
        <v>4073</v>
      </c>
      <c r="X529" s="356"/>
      <c r="Y529" s="366"/>
      <c r="Z529" s="280" t="s">
        <v>5225</v>
      </c>
      <c r="AA529" s="274"/>
      <c r="AB529" s="477">
        <v>2.0</v>
      </c>
      <c r="AC529" s="58"/>
      <c r="AD529" s="220"/>
      <c r="AE529" s="1"/>
      <c r="AF529" s="1"/>
      <c r="AG529" s="284"/>
      <c r="AH529" s="306"/>
      <c r="AI529" s="1"/>
      <c r="AJ529" s="1"/>
      <c r="AK529" s="1"/>
      <c r="AL529" s="1"/>
      <c r="AM529" s="328"/>
      <c r="AN529" s="1"/>
      <c r="AO529" s="1"/>
      <c r="AP529" s="1"/>
    </row>
    <row r="530" ht="15.75" customHeight="1">
      <c r="A530" s="451"/>
      <c r="B530" s="455" t="s">
        <v>5226</v>
      </c>
      <c r="C530" s="485" t="s">
        <v>5227</v>
      </c>
      <c r="D530" s="17"/>
      <c r="E530" s="14" t="s">
        <v>5154</v>
      </c>
      <c r="F530" s="17"/>
      <c r="G530" s="17"/>
      <c r="H530" s="17"/>
      <c r="I530" s="17"/>
      <c r="J530" s="14"/>
      <c r="K530" s="17"/>
      <c r="L530" s="17"/>
      <c r="M530" s="14"/>
      <c r="N530" s="14"/>
      <c r="O530" s="381">
        <v>0.0</v>
      </c>
      <c r="P530" s="299"/>
      <c r="Q530" s="2">
        <v>1.0</v>
      </c>
      <c r="R530" s="486" t="s">
        <v>5228</v>
      </c>
      <c r="S530" s="483">
        <v>42685.0</v>
      </c>
      <c r="T530" s="17"/>
      <c r="U530" s="17"/>
      <c r="V530" s="306"/>
      <c r="W530" s="285" t="s">
        <v>4073</v>
      </c>
      <c r="X530" s="453"/>
      <c r="Y530" s="454"/>
      <c r="Z530" s="272"/>
      <c r="AA530" s="299"/>
      <c r="AB530" s="323"/>
      <c r="AC530" s="107"/>
      <c r="AD530" s="220"/>
      <c r="AE530" s="17"/>
      <c r="AF530" s="17"/>
      <c r="AG530" s="304"/>
      <c r="AH530" s="306"/>
      <c r="AI530" s="17"/>
      <c r="AJ530" s="17"/>
      <c r="AK530" s="17"/>
      <c r="AL530" s="17"/>
      <c r="AM530" s="453"/>
      <c r="AN530" s="17"/>
      <c r="AO530" s="17"/>
      <c r="AP530" s="17"/>
    </row>
    <row r="531" ht="15.75" customHeight="1">
      <c r="A531" s="322"/>
      <c r="B531" s="487" t="s">
        <v>3324</v>
      </c>
      <c r="C531" s="302" t="s">
        <v>5229</v>
      </c>
      <c r="D531" s="327"/>
      <c r="E531" s="271" t="s">
        <v>5154</v>
      </c>
      <c r="F531" s="477">
        <v>200.0</v>
      </c>
      <c r="G531" s="323"/>
      <c r="H531" s="1"/>
      <c r="I531" s="1"/>
      <c r="J531" s="271"/>
      <c r="K531" s="1"/>
      <c r="L531" s="1"/>
      <c r="M531" s="271"/>
      <c r="N531" s="271"/>
      <c r="O531" s="381">
        <v>0.0</v>
      </c>
      <c r="P531" s="381">
        <v>2018.0</v>
      </c>
      <c r="Q531" s="2">
        <v>0.0</v>
      </c>
      <c r="R531" s="8" t="s">
        <v>3037</v>
      </c>
      <c r="S531" s="473"/>
      <c r="T531" s="1"/>
      <c r="U531" s="1"/>
      <c r="V531" s="306"/>
      <c r="W531" s="285" t="s">
        <v>4073</v>
      </c>
      <c r="X531" s="273" t="s">
        <v>4344</v>
      </c>
      <c r="Y531" s="381" t="s">
        <v>4344</v>
      </c>
      <c r="Z531" s="280" t="s">
        <v>5230</v>
      </c>
      <c r="AA531" s="274"/>
      <c r="AB531" s="477" t="s">
        <v>4103</v>
      </c>
      <c r="AC531" s="58"/>
      <c r="AD531" s="220"/>
      <c r="AE531" s="1"/>
      <c r="AF531" s="1"/>
      <c r="AG531" s="284"/>
      <c r="AH531" s="306"/>
      <c r="AI531" s="1"/>
      <c r="AJ531" s="1"/>
      <c r="AK531" s="1"/>
      <c r="AL531" s="1"/>
      <c r="AM531" s="328"/>
      <c r="AN531" s="1"/>
      <c r="AO531" s="1"/>
      <c r="AP531" s="1"/>
    </row>
    <row r="532" ht="15.75" customHeight="1">
      <c r="A532" s="322"/>
      <c r="B532" s="2" t="s">
        <v>5231</v>
      </c>
      <c r="C532" s="292" t="s">
        <v>5232</v>
      </c>
      <c r="D532" s="327"/>
      <c r="E532" s="271" t="s">
        <v>5154</v>
      </c>
      <c r="F532" s="323"/>
      <c r="G532" s="323"/>
      <c r="H532" s="1"/>
      <c r="I532" s="1"/>
      <c r="J532" s="271"/>
      <c r="K532" s="1"/>
      <c r="L532" s="1"/>
      <c r="M532" s="271"/>
      <c r="N532" s="271"/>
      <c r="O532" s="381">
        <v>0.0</v>
      </c>
      <c r="P532" s="381">
        <v>2017.0</v>
      </c>
      <c r="Q532" s="2">
        <v>0.0</v>
      </c>
      <c r="R532" s="8" t="s">
        <v>3037</v>
      </c>
      <c r="S532" s="473"/>
      <c r="T532" s="1"/>
      <c r="U532" s="1"/>
      <c r="V532" s="306"/>
      <c r="W532" s="285" t="s">
        <v>4073</v>
      </c>
      <c r="X532" s="273">
        <v>400.0</v>
      </c>
      <c r="Y532" s="381">
        <v>400.0</v>
      </c>
      <c r="Z532" s="280" t="s">
        <v>5233</v>
      </c>
      <c r="AA532" s="274"/>
      <c r="AB532" s="477" t="s">
        <v>4103</v>
      </c>
      <c r="AC532" s="58"/>
      <c r="AD532" s="220"/>
      <c r="AE532" s="1"/>
      <c r="AF532" s="1"/>
      <c r="AG532" s="284"/>
      <c r="AH532" s="306"/>
      <c r="AI532" s="1"/>
      <c r="AJ532" s="1"/>
      <c r="AK532" s="1"/>
      <c r="AL532" s="1"/>
      <c r="AM532" s="328"/>
      <c r="AN532" s="1"/>
      <c r="AO532" s="1"/>
      <c r="AP532" s="1"/>
    </row>
    <row r="533" ht="15.75" customHeight="1">
      <c r="A533" s="322"/>
      <c r="B533" s="28" t="s">
        <v>5234</v>
      </c>
      <c r="C533" s="292" t="s">
        <v>5235</v>
      </c>
      <c r="D533" s="327"/>
      <c r="E533" s="271" t="s">
        <v>5154</v>
      </c>
      <c r="F533" s="323"/>
      <c r="G533" s="477" t="s">
        <v>5236</v>
      </c>
      <c r="H533" s="1"/>
      <c r="I533" s="1"/>
      <c r="J533" s="271"/>
      <c r="K533" s="1"/>
      <c r="L533" s="1"/>
      <c r="M533" s="271"/>
      <c r="N533" s="271"/>
      <c r="O533" s="381">
        <v>0.0</v>
      </c>
      <c r="P533" s="299"/>
      <c r="Q533" s="8">
        <v>0.0</v>
      </c>
      <c r="R533" s="8" t="s">
        <v>3037</v>
      </c>
      <c r="S533" s="473"/>
      <c r="T533" s="1"/>
      <c r="U533" s="1"/>
      <c r="V533" s="306"/>
      <c r="W533" s="285" t="s">
        <v>4073</v>
      </c>
      <c r="X533" s="273">
        <v>400.0</v>
      </c>
      <c r="Y533" s="381">
        <v>400.0</v>
      </c>
      <c r="Z533" s="280" t="s">
        <v>4185</v>
      </c>
      <c r="AA533" s="274"/>
      <c r="AB533" s="477">
        <v>2.0</v>
      </c>
      <c r="AC533" s="58"/>
      <c r="AD533" s="220"/>
      <c r="AE533" s="1"/>
      <c r="AF533" s="1"/>
      <c r="AG533" s="284"/>
      <c r="AH533" s="306"/>
      <c r="AI533" s="1"/>
      <c r="AJ533" s="1"/>
      <c r="AK533" s="1"/>
      <c r="AL533" s="1"/>
      <c r="AM533" s="328"/>
      <c r="AN533" s="1"/>
      <c r="AO533" s="1"/>
      <c r="AP533" s="1"/>
    </row>
    <row r="534" ht="15.75" customHeight="1">
      <c r="A534" s="322"/>
      <c r="B534" s="487" t="s">
        <v>4003</v>
      </c>
      <c r="C534" s="302" t="s">
        <v>4004</v>
      </c>
      <c r="D534" s="327"/>
      <c r="E534" s="271" t="s">
        <v>5154</v>
      </c>
      <c r="F534" s="477" t="s">
        <v>5237</v>
      </c>
      <c r="G534" s="323"/>
      <c r="H534" s="1"/>
      <c r="I534" s="1"/>
      <c r="J534" s="271"/>
      <c r="K534" s="1"/>
      <c r="L534" s="1"/>
      <c r="M534" s="271"/>
      <c r="N534" s="271"/>
      <c r="O534" s="381">
        <v>0.0</v>
      </c>
      <c r="P534" s="299"/>
      <c r="Q534" s="8" t="s">
        <v>3070</v>
      </c>
      <c r="R534" s="322"/>
      <c r="S534" s="473"/>
      <c r="T534" s="1"/>
      <c r="U534" s="1"/>
      <c r="V534" s="306"/>
      <c r="W534" s="285" t="s">
        <v>4073</v>
      </c>
      <c r="X534" s="273" t="s">
        <v>4344</v>
      </c>
      <c r="Y534" s="381" t="s">
        <v>4344</v>
      </c>
      <c r="Z534" s="280" t="s">
        <v>5238</v>
      </c>
      <c r="AA534" s="274"/>
      <c r="AB534" s="477">
        <v>2.0</v>
      </c>
      <c r="AC534" s="58"/>
      <c r="AD534" s="220"/>
      <c r="AE534" s="1"/>
      <c r="AF534" s="1"/>
      <c r="AG534" s="284"/>
      <c r="AH534" s="306"/>
      <c r="AI534" s="1"/>
      <c r="AJ534" s="1"/>
      <c r="AK534" s="1"/>
      <c r="AL534" s="1"/>
      <c r="AM534" s="328"/>
      <c r="AN534" s="1"/>
      <c r="AO534" s="1"/>
      <c r="AP534" s="1"/>
    </row>
    <row r="535" ht="15.75" customHeight="1">
      <c r="A535" s="322"/>
      <c r="B535" s="2" t="s">
        <v>5239</v>
      </c>
      <c r="C535" s="302" t="s">
        <v>5240</v>
      </c>
      <c r="D535" s="327"/>
      <c r="E535" s="271" t="s">
        <v>5154</v>
      </c>
      <c r="F535" s="323"/>
      <c r="G535" s="477" t="s">
        <v>5241</v>
      </c>
      <c r="H535" s="1"/>
      <c r="I535" s="1"/>
      <c r="J535" s="271"/>
      <c r="K535" s="1"/>
      <c r="L535" s="1"/>
      <c r="M535" s="271"/>
      <c r="N535" s="271"/>
      <c r="O535" s="381">
        <v>0.0</v>
      </c>
      <c r="P535" s="299"/>
      <c r="Q535" s="8">
        <v>0.0</v>
      </c>
      <c r="R535" s="8" t="s">
        <v>3037</v>
      </c>
      <c r="S535" s="473"/>
      <c r="T535" s="1"/>
      <c r="U535" s="1"/>
      <c r="V535" s="306"/>
      <c r="W535" s="285" t="s">
        <v>4073</v>
      </c>
      <c r="X535" s="273" t="s">
        <v>4497</v>
      </c>
      <c r="Y535" s="381" t="s">
        <v>4497</v>
      </c>
      <c r="Z535" s="280" t="s">
        <v>5242</v>
      </c>
      <c r="AA535" s="274"/>
      <c r="AB535" s="477" t="s">
        <v>4103</v>
      </c>
      <c r="AC535" s="58"/>
      <c r="AD535" s="220"/>
      <c r="AE535" s="1"/>
      <c r="AF535" s="1"/>
      <c r="AG535" s="284"/>
      <c r="AH535" s="306"/>
      <c r="AI535" s="1"/>
      <c r="AJ535" s="1"/>
      <c r="AK535" s="1"/>
      <c r="AL535" s="1"/>
      <c r="AM535" s="328"/>
      <c r="AN535" s="1"/>
      <c r="AO535" s="1"/>
      <c r="AP535" s="1"/>
    </row>
    <row r="536" ht="15.75" customHeight="1">
      <c r="A536" s="322"/>
      <c r="B536" s="488" t="s">
        <v>5243</v>
      </c>
      <c r="C536" s="302" t="s">
        <v>5244</v>
      </c>
      <c r="D536" s="271" t="s">
        <v>2226</v>
      </c>
      <c r="E536" s="271" t="s">
        <v>5154</v>
      </c>
      <c r="F536" s="323"/>
      <c r="G536" s="477" t="s">
        <v>5245</v>
      </c>
      <c r="H536" s="1"/>
      <c r="I536" s="1"/>
      <c r="J536" s="271"/>
      <c r="K536" s="1"/>
      <c r="L536" s="1"/>
      <c r="M536" s="271"/>
      <c r="N536" s="271"/>
      <c r="O536" s="381">
        <v>0.0</v>
      </c>
      <c r="P536" s="299"/>
      <c r="Q536" s="8">
        <v>0.0</v>
      </c>
      <c r="R536" s="8" t="s">
        <v>3037</v>
      </c>
      <c r="S536" s="473"/>
      <c r="T536" s="1"/>
      <c r="U536" s="1"/>
      <c r="V536" s="306"/>
      <c r="W536" s="285" t="s">
        <v>4073</v>
      </c>
      <c r="X536" s="356">
        <v>660.0</v>
      </c>
      <c r="Y536" s="366">
        <v>660.0</v>
      </c>
      <c r="Z536" s="280"/>
      <c r="AA536" s="274" t="s">
        <v>5246</v>
      </c>
      <c r="AB536" s="477">
        <v>1.0</v>
      </c>
      <c r="AC536" s="58"/>
      <c r="AD536" s="220"/>
      <c r="AE536" s="1"/>
      <c r="AF536" s="1"/>
      <c r="AG536" s="284"/>
      <c r="AH536" s="306"/>
      <c r="AI536" s="1"/>
      <c r="AJ536" s="1"/>
      <c r="AK536" s="1"/>
      <c r="AL536" s="1"/>
      <c r="AM536" s="328"/>
      <c r="AN536" s="1"/>
      <c r="AO536" s="1"/>
      <c r="AP536" s="1"/>
    </row>
    <row r="537" ht="15.75" customHeight="1">
      <c r="A537" s="322"/>
      <c r="B537" s="2" t="s">
        <v>5247</v>
      </c>
      <c r="C537" s="292" t="s">
        <v>5248</v>
      </c>
      <c r="D537" s="327"/>
      <c r="E537" s="271" t="s">
        <v>5154</v>
      </c>
      <c r="F537" s="323"/>
      <c r="G537" s="477" t="s">
        <v>3933</v>
      </c>
      <c r="H537" s="1"/>
      <c r="I537" s="1"/>
      <c r="J537" s="271"/>
      <c r="K537" s="1"/>
      <c r="L537" s="1"/>
      <c r="M537" s="271"/>
      <c r="N537" s="271"/>
      <c r="O537" s="381">
        <v>0.0</v>
      </c>
      <c r="P537" s="299"/>
      <c r="Q537" s="8" t="s">
        <v>3448</v>
      </c>
      <c r="R537" s="8" t="s">
        <v>5249</v>
      </c>
      <c r="S537" s="473"/>
      <c r="T537" s="1"/>
      <c r="U537" s="1"/>
      <c r="V537" s="306"/>
      <c r="W537" s="285" t="s">
        <v>4073</v>
      </c>
      <c r="X537" s="273">
        <v>400.0</v>
      </c>
      <c r="Y537" s="381">
        <v>400.0</v>
      </c>
      <c r="Z537" s="280" t="s">
        <v>4185</v>
      </c>
      <c r="AA537" s="274"/>
      <c r="AB537" s="477" t="s">
        <v>4103</v>
      </c>
      <c r="AC537" s="58"/>
      <c r="AD537" s="220"/>
      <c r="AE537" s="1"/>
      <c r="AF537" s="1"/>
      <c r="AG537" s="284"/>
      <c r="AH537" s="306"/>
      <c r="AI537" s="1"/>
      <c r="AJ537" s="1"/>
      <c r="AK537" s="1"/>
      <c r="AL537" s="1"/>
      <c r="AM537" s="328"/>
      <c r="AN537" s="1"/>
      <c r="AO537" s="1"/>
      <c r="AP537" s="1"/>
    </row>
    <row r="538" ht="15.75" customHeight="1">
      <c r="A538" s="322"/>
      <c r="B538" s="28" t="s">
        <v>4806</v>
      </c>
      <c r="C538" s="292" t="s">
        <v>4807</v>
      </c>
      <c r="D538" s="271" t="s">
        <v>2226</v>
      </c>
      <c r="E538" s="271" t="s">
        <v>5154</v>
      </c>
      <c r="F538" s="477">
        <v>1400.0</v>
      </c>
      <c r="G538" s="323"/>
      <c r="H538" s="1"/>
      <c r="I538" s="1"/>
      <c r="J538" s="271"/>
      <c r="K538" s="1"/>
      <c r="L538" s="1"/>
      <c r="M538" s="271"/>
      <c r="N538" s="271"/>
      <c r="O538" s="381">
        <v>0.0</v>
      </c>
      <c r="P538" s="299"/>
      <c r="Q538" s="8">
        <v>0.0</v>
      </c>
      <c r="R538" s="322"/>
      <c r="S538" s="473"/>
      <c r="T538" s="1"/>
      <c r="U538" s="1"/>
      <c r="V538" s="306"/>
      <c r="W538" s="285" t="s">
        <v>4073</v>
      </c>
      <c r="X538" s="489" t="s">
        <v>4808</v>
      </c>
      <c r="Y538" s="490" t="s">
        <v>4808</v>
      </c>
      <c r="Z538" s="280" t="s">
        <v>5201</v>
      </c>
      <c r="AA538" s="354" t="s">
        <v>4810</v>
      </c>
      <c r="AB538" s="477" t="s">
        <v>4811</v>
      </c>
      <c r="AC538" s="58"/>
      <c r="AD538" s="220"/>
      <c r="AE538" s="1"/>
      <c r="AF538" s="1"/>
      <c r="AG538" s="284"/>
      <c r="AH538" s="306"/>
      <c r="AI538" s="1"/>
      <c r="AJ538" s="1"/>
      <c r="AK538" s="1"/>
      <c r="AL538" s="1"/>
      <c r="AM538" s="328"/>
      <c r="AN538" s="1"/>
      <c r="AO538" s="1"/>
      <c r="AP538" s="1"/>
    </row>
    <row r="539" ht="15.75" customHeight="1">
      <c r="A539" s="322"/>
      <c r="B539" s="488" t="s">
        <v>5250</v>
      </c>
      <c r="C539" s="292" t="s">
        <v>5251</v>
      </c>
      <c r="D539" s="271" t="s">
        <v>5252</v>
      </c>
      <c r="E539" s="271" t="s">
        <v>5154</v>
      </c>
      <c r="F539" s="323"/>
      <c r="G539" s="323"/>
      <c r="H539" s="1"/>
      <c r="I539" s="1"/>
      <c r="J539" s="271"/>
      <c r="K539" s="1"/>
      <c r="L539" s="1"/>
      <c r="M539" s="271"/>
      <c r="N539" s="271"/>
      <c r="O539" s="381">
        <v>0.0</v>
      </c>
      <c r="P539" s="299"/>
      <c r="Q539" s="1"/>
      <c r="R539" s="44" t="s">
        <v>3549</v>
      </c>
      <c r="S539" s="473"/>
      <c r="T539" s="1"/>
      <c r="U539" s="1"/>
      <c r="V539" s="306"/>
      <c r="W539" s="285" t="s">
        <v>4073</v>
      </c>
      <c r="X539" s="356" t="s">
        <v>5253</v>
      </c>
      <c r="Y539" s="366" t="s">
        <v>5253</v>
      </c>
      <c r="Z539" s="280"/>
      <c r="AA539" s="274"/>
      <c r="AB539" s="477" t="s">
        <v>3721</v>
      </c>
      <c r="AC539" s="58"/>
      <c r="AD539" s="220"/>
      <c r="AE539" s="1"/>
      <c r="AF539" s="1"/>
      <c r="AG539" s="284"/>
      <c r="AH539" s="306"/>
      <c r="AI539" s="1"/>
      <c r="AJ539" s="1"/>
      <c r="AK539" s="1"/>
      <c r="AL539" s="1"/>
      <c r="AM539" s="328"/>
      <c r="AN539" s="1"/>
      <c r="AO539" s="1"/>
      <c r="AP539" s="1"/>
    </row>
    <row r="540" ht="15.75" customHeight="1">
      <c r="A540" s="322"/>
      <c r="B540" s="28" t="s">
        <v>5254</v>
      </c>
      <c r="C540" s="292" t="s">
        <v>5255</v>
      </c>
      <c r="D540" s="327"/>
      <c r="E540" s="271" t="s">
        <v>5154</v>
      </c>
      <c r="F540" s="323"/>
      <c r="G540" s="477" t="s">
        <v>5256</v>
      </c>
      <c r="H540" s="1"/>
      <c r="I540" s="1"/>
      <c r="J540" s="271"/>
      <c r="K540" s="1"/>
      <c r="L540" s="1"/>
      <c r="M540" s="271"/>
      <c r="N540" s="271"/>
      <c r="O540" s="381">
        <v>0.0</v>
      </c>
      <c r="P540" s="299"/>
      <c r="Q540" s="8">
        <v>0.0</v>
      </c>
      <c r="R540" s="8" t="s">
        <v>3037</v>
      </c>
      <c r="S540" s="473"/>
      <c r="T540" s="1"/>
      <c r="U540" s="1"/>
      <c r="V540" s="306"/>
      <c r="W540" s="285" t="s">
        <v>4073</v>
      </c>
      <c r="X540" s="273">
        <v>400.0</v>
      </c>
      <c r="Y540" s="381">
        <v>400.0</v>
      </c>
      <c r="Z540" s="280" t="s">
        <v>4185</v>
      </c>
      <c r="AA540" s="274"/>
      <c r="AB540" s="477" t="s">
        <v>4103</v>
      </c>
      <c r="AC540" s="58"/>
      <c r="AD540" s="220"/>
      <c r="AE540" s="1"/>
      <c r="AF540" s="1"/>
      <c r="AG540" s="284"/>
      <c r="AH540" s="306"/>
      <c r="AI540" s="1"/>
      <c r="AJ540" s="1"/>
      <c r="AK540" s="1"/>
      <c r="AL540" s="1"/>
      <c r="AM540" s="328"/>
      <c r="AN540" s="1"/>
      <c r="AO540" s="1"/>
      <c r="AP540" s="1"/>
    </row>
    <row r="541" ht="15.75" customHeight="1">
      <c r="A541" s="322"/>
      <c r="B541" s="2" t="s">
        <v>5257</v>
      </c>
      <c r="C541" s="292" t="s">
        <v>5258</v>
      </c>
      <c r="D541" s="327"/>
      <c r="E541" s="271" t="s">
        <v>5154</v>
      </c>
      <c r="F541" s="323"/>
      <c r="G541" s="477" t="s">
        <v>5259</v>
      </c>
      <c r="H541" s="1"/>
      <c r="I541" s="1"/>
      <c r="J541" s="271"/>
      <c r="K541" s="1"/>
      <c r="L541" s="1"/>
      <c r="M541" s="271"/>
      <c r="N541" s="271"/>
      <c r="O541" s="381">
        <v>0.0</v>
      </c>
      <c r="P541" s="299"/>
      <c r="Q541" s="2">
        <v>3.0</v>
      </c>
      <c r="R541" s="8" t="s">
        <v>5260</v>
      </c>
      <c r="S541" s="473"/>
      <c r="T541" s="1"/>
      <c r="U541" s="1"/>
      <c r="V541" s="306"/>
      <c r="W541" s="285" t="s">
        <v>4073</v>
      </c>
      <c r="X541" s="356" t="s">
        <v>4158</v>
      </c>
      <c r="Y541" s="366" t="s">
        <v>4158</v>
      </c>
      <c r="Z541" s="280" t="s">
        <v>5261</v>
      </c>
      <c r="AA541" s="274"/>
      <c r="AB541" s="477">
        <v>2.0</v>
      </c>
      <c r="AC541" s="58"/>
      <c r="AD541" s="220"/>
      <c r="AE541" s="1"/>
      <c r="AF541" s="1"/>
      <c r="AG541" s="284"/>
      <c r="AH541" s="306"/>
      <c r="AI541" s="1"/>
      <c r="AJ541" s="1"/>
      <c r="AK541" s="1"/>
      <c r="AL541" s="1"/>
      <c r="AM541" s="328"/>
      <c r="AN541" s="1"/>
      <c r="AO541" s="1"/>
      <c r="AP541" s="1"/>
    </row>
    <row r="542" ht="15.75" customHeight="1">
      <c r="A542" s="322"/>
      <c r="B542" s="28" t="s">
        <v>5262</v>
      </c>
      <c r="C542" s="292" t="s">
        <v>5263</v>
      </c>
      <c r="D542" s="327"/>
      <c r="E542" s="271" t="s">
        <v>5154</v>
      </c>
      <c r="F542" s="477">
        <v>4500.0</v>
      </c>
      <c r="G542" s="323"/>
      <c r="H542" s="1"/>
      <c r="I542" s="1"/>
      <c r="J542" s="271"/>
      <c r="K542" s="1"/>
      <c r="L542" s="1"/>
      <c r="M542" s="271"/>
      <c r="N542" s="271"/>
      <c r="O542" s="381">
        <v>0.0</v>
      </c>
      <c r="P542" s="299"/>
      <c r="Q542" s="1"/>
      <c r="R542" s="275"/>
      <c r="S542" s="473"/>
      <c r="T542" s="1"/>
      <c r="U542" s="1"/>
      <c r="V542" s="306"/>
      <c r="W542" s="285" t="s">
        <v>4073</v>
      </c>
      <c r="X542" s="273">
        <v>400.0</v>
      </c>
      <c r="Y542" s="381">
        <v>400.0</v>
      </c>
      <c r="Z542" s="280" t="s">
        <v>4185</v>
      </c>
      <c r="AA542" s="274"/>
      <c r="AB542" s="477">
        <v>2.0</v>
      </c>
      <c r="AC542" s="58"/>
      <c r="AD542" s="220"/>
      <c r="AE542" s="1"/>
      <c r="AF542" s="1"/>
      <c r="AG542" s="284"/>
      <c r="AH542" s="306"/>
      <c r="AI542" s="1"/>
      <c r="AJ542" s="1"/>
      <c r="AK542" s="1"/>
      <c r="AL542" s="1"/>
      <c r="AM542" s="328"/>
      <c r="AN542" s="1"/>
      <c r="AO542" s="1"/>
      <c r="AP542" s="1"/>
    </row>
    <row r="543" ht="15.75" customHeight="1">
      <c r="A543" s="322"/>
      <c r="B543" s="28" t="s">
        <v>5264</v>
      </c>
      <c r="C543" s="292" t="s">
        <v>5265</v>
      </c>
      <c r="D543" s="327"/>
      <c r="E543" s="271" t="s">
        <v>5154</v>
      </c>
      <c r="F543" s="323"/>
      <c r="G543" s="477" t="s">
        <v>5266</v>
      </c>
      <c r="H543" s="1"/>
      <c r="I543" s="1"/>
      <c r="J543" s="271"/>
      <c r="K543" s="1"/>
      <c r="L543" s="1"/>
      <c r="M543" s="271"/>
      <c r="N543" s="271"/>
      <c r="O543" s="381">
        <v>0.0</v>
      </c>
      <c r="P543" s="299"/>
      <c r="Q543" s="8" t="s">
        <v>3448</v>
      </c>
      <c r="R543" s="8" t="s">
        <v>5267</v>
      </c>
      <c r="S543" s="473"/>
      <c r="T543" s="1"/>
      <c r="U543" s="1"/>
      <c r="V543" s="306"/>
      <c r="W543" s="285" t="s">
        <v>4073</v>
      </c>
      <c r="X543" s="273">
        <v>400.0</v>
      </c>
      <c r="Y543" s="381">
        <v>400.0</v>
      </c>
      <c r="Z543" s="280" t="s">
        <v>5268</v>
      </c>
      <c r="AA543" s="274"/>
      <c r="AB543" s="477">
        <v>1.0</v>
      </c>
      <c r="AC543" s="58"/>
      <c r="AD543" s="220"/>
      <c r="AE543" s="1"/>
      <c r="AF543" s="1"/>
      <c r="AG543" s="284"/>
      <c r="AH543" s="306"/>
      <c r="AI543" s="1"/>
      <c r="AJ543" s="1"/>
      <c r="AK543" s="1"/>
      <c r="AL543" s="1"/>
      <c r="AM543" s="328"/>
      <c r="AN543" s="1"/>
      <c r="AO543" s="1"/>
      <c r="AP543" s="1"/>
    </row>
    <row r="544" ht="15.75" customHeight="1">
      <c r="A544" s="322"/>
      <c r="B544" s="27" t="s">
        <v>5269</v>
      </c>
      <c r="C544" s="292" t="s">
        <v>5270</v>
      </c>
      <c r="D544" s="327"/>
      <c r="E544" s="271" t="s">
        <v>5154</v>
      </c>
      <c r="F544" s="477">
        <v>4900.0</v>
      </c>
      <c r="G544" s="323"/>
      <c r="H544" s="1"/>
      <c r="I544" s="1"/>
      <c r="J544" s="271"/>
      <c r="K544" s="1"/>
      <c r="L544" s="1"/>
      <c r="M544" s="271"/>
      <c r="N544" s="271"/>
      <c r="O544" s="381">
        <v>0.0</v>
      </c>
      <c r="P544" s="299"/>
      <c r="Q544" s="8" t="s">
        <v>3070</v>
      </c>
      <c r="R544" s="8"/>
      <c r="S544" s="473"/>
      <c r="T544" s="1"/>
      <c r="U544" s="1"/>
      <c r="V544" s="306"/>
      <c r="W544" s="285" t="s">
        <v>4073</v>
      </c>
      <c r="X544" s="273">
        <v>400.0</v>
      </c>
      <c r="Y544" s="381">
        <v>400.0</v>
      </c>
      <c r="Z544" s="280" t="s">
        <v>4185</v>
      </c>
      <c r="AA544" s="274"/>
      <c r="AB544" s="477">
        <v>2.0</v>
      </c>
      <c r="AC544" s="58"/>
      <c r="AD544" s="220"/>
      <c r="AE544" s="1"/>
      <c r="AF544" s="1"/>
      <c r="AG544" s="284"/>
      <c r="AH544" s="306"/>
      <c r="AI544" s="1"/>
      <c r="AJ544" s="1"/>
      <c r="AK544" s="1"/>
      <c r="AL544" s="1"/>
      <c r="AM544" s="328"/>
      <c r="AN544" s="1"/>
      <c r="AO544" s="1"/>
      <c r="AP544" s="1"/>
    </row>
    <row r="545" ht="15.75" customHeight="1">
      <c r="A545" s="322"/>
      <c r="B545" s="488" t="s">
        <v>5271</v>
      </c>
      <c r="C545" s="292" t="s">
        <v>5272</v>
      </c>
      <c r="D545" s="327"/>
      <c r="E545" s="271" t="s">
        <v>5154</v>
      </c>
      <c r="F545" s="323"/>
      <c r="G545" s="323"/>
      <c r="H545" s="1"/>
      <c r="I545" s="1"/>
      <c r="J545" s="271"/>
      <c r="K545" s="1"/>
      <c r="L545" s="1"/>
      <c r="M545" s="271"/>
      <c r="N545" s="271"/>
      <c r="O545" s="381">
        <v>0.0</v>
      </c>
      <c r="P545" s="299"/>
      <c r="Q545" s="8" t="s">
        <v>3070</v>
      </c>
      <c r="R545" s="322"/>
      <c r="S545" s="473"/>
      <c r="T545" s="1"/>
      <c r="U545" s="1"/>
      <c r="V545" s="306"/>
      <c r="W545" s="285" t="s">
        <v>4073</v>
      </c>
      <c r="X545" s="356">
        <v>400.0</v>
      </c>
      <c r="Y545" s="366">
        <v>400.0</v>
      </c>
      <c r="Z545" s="280"/>
      <c r="AA545" s="274"/>
      <c r="AB545" s="477" t="s">
        <v>4103</v>
      </c>
      <c r="AC545" s="58"/>
      <c r="AD545" s="220"/>
      <c r="AE545" s="1"/>
      <c r="AF545" s="1"/>
      <c r="AG545" s="284"/>
      <c r="AH545" s="306"/>
      <c r="AI545" s="1"/>
      <c r="AJ545" s="1"/>
      <c r="AK545" s="1"/>
      <c r="AL545" s="1"/>
      <c r="AM545" s="328"/>
      <c r="AN545" s="1"/>
      <c r="AO545" s="1"/>
      <c r="AP545" s="1"/>
    </row>
    <row r="546" ht="15.75" customHeight="1">
      <c r="A546" s="451"/>
      <c r="B546" s="488" t="s">
        <v>5273</v>
      </c>
      <c r="C546" s="462" t="s">
        <v>5274</v>
      </c>
      <c r="D546" s="17"/>
      <c r="E546" s="14" t="s">
        <v>5154</v>
      </c>
      <c r="F546" s="17"/>
      <c r="G546" s="17"/>
      <c r="H546" s="17"/>
      <c r="I546" s="17"/>
      <c r="J546" s="14"/>
      <c r="K546" s="17"/>
      <c r="L546" s="17"/>
      <c r="M546" s="14"/>
      <c r="N546" s="14"/>
      <c r="O546" s="381">
        <v>0.0</v>
      </c>
      <c r="P546" s="299"/>
      <c r="Q546" s="2">
        <v>0.0</v>
      </c>
      <c r="R546" s="298"/>
      <c r="S546" s="473"/>
      <c r="T546" s="17"/>
      <c r="U546" s="17"/>
      <c r="V546" s="306"/>
      <c r="W546" s="285" t="s">
        <v>4073</v>
      </c>
      <c r="X546" s="453"/>
      <c r="Y546" s="454"/>
      <c r="Z546" s="272"/>
      <c r="AA546" s="299"/>
      <c r="AB546" s="323"/>
      <c r="AC546" s="107"/>
      <c r="AD546" s="220"/>
      <c r="AE546" s="17"/>
      <c r="AF546" s="17"/>
      <c r="AG546" s="304"/>
      <c r="AH546" s="306"/>
      <c r="AI546" s="17"/>
      <c r="AJ546" s="17"/>
      <c r="AK546" s="17"/>
      <c r="AL546" s="17"/>
      <c r="AM546" s="453"/>
      <c r="AN546" s="17"/>
      <c r="AO546" s="17"/>
      <c r="AP546" s="17"/>
    </row>
    <row r="547" ht="15.75" customHeight="1">
      <c r="A547" s="451"/>
      <c r="B547" s="455" t="s">
        <v>5275</v>
      </c>
      <c r="C547" s="462" t="s">
        <v>5276</v>
      </c>
      <c r="D547" s="14"/>
      <c r="E547" s="14" t="s">
        <v>5154</v>
      </c>
      <c r="F547" s="17"/>
      <c r="G547" s="17"/>
      <c r="H547" s="17"/>
      <c r="I547" s="17"/>
      <c r="J547" s="14"/>
      <c r="K547" s="17"/>
      <c r="L547" s="17"/>
      <c r="M547" s="14"/>
      <c r="N547" s="14"/>
      <c r="O547" s="381">
        <v>0.0</v>
      </c>
      <c r="P547" s="299"/>
      <c r="Q547" s="17"/>
      <c r="R547" s="275"/>
      <c r="S547" s="473"/>
      <c r="T547" s="17"/>
      <c r="U547" s="17"/>
      <c r="V547" s="306"/>
      <c r="W547" s="285" t="s">
        <v>4073</v>
      </c>
      <c r="X547" s="453"/>
      <c r="Y547" s="454"/>
      <c r="Z547" s="272"/>
      <c r="AA547" s="299"/>
      <c r="AB547" s="323"/>
      <c r="AC547" s="107"/>
      <c r="AD547" s="220"/>
      <c r="AE547" s="17"/>
      <c r="AF547" s="17"/>
      <c r="AG547" s="304"/>
      <c r="AH547" s="306"/>
      <c r="AI547" s="17"/>
      <c r="AJ547" s="17"/>
      <c r="AK547" s="17"/>
      <c r="AL547" s="17"/>
      <c r="AM547" s="453"/>
      <c r="AN547" s="17"/>
      <c r="AO547" s="17"/>
      <c r="AP547" s="17"/>
    </row>
    <row r="548" ht="15.75" customHeight="1">
      <c r="A548" s="322"/>
      <c r="B548" s="28" t="s">
        <v>5277</v>
      </c>
      <c r="C548" s="292" t="s">
        <v>5278</v>
      </c>
      <c r="D548" s="271" t="s">
        <v>5279</v>
      </c>
      <c r="E548" s="271" t="s">
        <v>5154</v>
      </c>
      <c r="F548" s="323"/>
      <c r="G548" s="477" t="s">
        <v>5280</v>
      </c>
      <c r="H548" s="1"/>
      <c r="I548" s="1"/>
      <c r="J548" s="271"/>
      <c r="K548" s="1"/>
      <c r="L548" s="1"/>
      <c r="M548" s="271"/>
      <c r="N548" s="271"/>
      <c r="O548" s="381">
        <v>0.0</v>
      </c>
      <c r="P548" s="381">
        <v>2019.0</v>
      </c>
      <c r="Q548" s="1"/>
      <c r="R548" s="275"/>
      <c r="S548" s="473"/>
      <c r="T548" s="1"/>
      <c r="U548" s="1"/>
      <c r="V548" s="306"/>
      <c r="W548" s="285" t="s">
        <v>4073</v>
      </c>
      <c r="X548" s="356" t="s">
        <v>3080</v>
      </c>
      <c r="Y548" s="366" t="s">
        <v>3080</v>
      </c>
      <c r="Z548" s="359" t="s">
        <v>5281</v>
      </c>
      <c r="AA548" s="274"/>
      <c r="AB548" s="491"/>
      <c r="AC548" s="58"/>
      <c r="AD548" s="220"/>
      <c r="AE548" s="1"/>
      <c r="AF548" s="1"/>
      <c r="AG548" s="492"/>
      <c r="AH548" s="306"/>
      <c r="AI548" s="1"/>
      <c r="AJ548" s="1"/>
      <c r="AK548" s="1"/>
      <c r="AL548" s="1"/>
      <c r="AM548" s="328"/>
      <c r="AN548" s="1"/>
      <c r="AO548" s="1"/>
      <c r="AP548" s="1"/>
    </row>
    <row r="549" ht="15.75" customHeight="1">
      <c r="A549" s="322"/>
      <c r="B549" s="455" t="s">
        <v>5282</v>
      </c>
      <c r="C549" s="292" t="s">
        <v>5283</v>
      </c>
      <c r="D549" s="327"/>
      <c r="E549" s="271" t="s">
        <v>5154</v>
      </c>
      <c r="F549" s="323"/>
      <c r="G549" s="323"/>
      <c r="H549" s="1"/>
      <c r="I549" s="1"/>
      <c r="J549" s="271"/>
      <c r="K549" s="1"/>
      <c r="L549" s="1"/>
      <c r="M549" s="271"/>
      <c r="N549" s="271"/>
      <c r="O549" s="381">
        <v>0.0</v>
      </c>
      <c r="P549" s="299"/>
      <c r="Q549" s="2">
        <v>0.0</v>
      </c>
      <c r="R549" s="8" t="s">
        <v>3037</v>
      </c>
      <c r="S549" s="473"/>
      <c r="T549" s="1"/>
      <c r="U549" s="1"/>
      <c r="V549" s="306"/>
      <c r="W549" s="285" t="s">
        <v>4073</v>
      </c>
      <c r="X549" s="356">
        <v>400.0</v>
      </c>
      <c r="Y549" s="366">
        <v>400.0</v>
      </c>
      <c r="Z549" s="280"/>
      <c r="AA549" s="274"/>
      <c r="AB549" s="477" t="s">
        <v>4103</v>
      </c>
      <c r="AC549" s="58"/>
      <c r="AD549" s="220"/>
      <c r="AE549" s="1"/>
      <c r="AF549" s="1"/>
      <c r="AG549" s="284"/>
      <c r="AH549" s="306"/>
      <c r="AI549" s="1"/>
      <c r="AJ549" s="1"/>
      <c r="AK549" s="1"/>
      <c r="AL549" s="1"/>
      <c r="AM549" s="328"/>
      <c r="AN549" s="1"/>
      <c r="AO549" s="1"/>
      <c r="AP549" s="1"/>
    </row>
    <row r="550" ht="15.75" customHeight="1">
      <c r="A550" s="322"/>
      <c r="B550" s="28" t="s">
        <v>5284</v>
      </c>
      <c r="C550" s="292" t="s">
        <v>5285</v>
      </c>
      <c r="D550" s="327"/>
      <c r="E550" s="271" t="s">
        <v>5154</v>
      </c>
      <c r="F550" s="477">
        <v>4000.0</v>
      </c>
      <c r="G550" s="323"/>
      <c r="H550" s="1"/>
      <c r="I550" s="1"/>
      <c r="J550" s="271"/>
      <c r="K550" s="1"/>
      <c r="L550" s="1"/>
      <c r="M550" s="271"/>
      <c r="N550" s="271"/>
      <c r="O550" s="381">
        <v>0.0</v>
      </c>
      <c r="P550" s="299"/>
      <c r="Q550" s="8">
        <v>0.0</v>
      </c>
      <c r="R550" s="8" t="s">
        <v>3037</v>
      </c>
      <c r="S550" s="473"/>
      <c r="T550" s="1"/>
      <c r="U550" s="1"/>
      <c r="V550" s="306"/>
      <c r="W550" s="285" t="s">
        <v>4073</v>
      </c>
      <c r="X550" s="273" t="s">
        <v>5286</v>
      </c>
      <c r="Y550" s="381" t="s">
        <v>5286</v>
      </c>
      <c r="Z550" s="280" t="s">
        <v>5287</v>
      </c>
      <c r="AA550" s="274" t="s">
        <v>4136</v>
      </c>
      <c r="AB550" s="477" t="s">
        <v>4811</v>
      </c>
      <c r="AC550" s="58"/>
      <c r="AD550" s="220"/>
      <c r="AE550" s="1"/>
      <c r="AF550" s="1"/>
      <c r="AG550" s="284"/>
      <c r="AH550" s="306"/>
      <c r="AI550" s="1"/>
      <c r="AJ550" s="1"/>
      <c r="AK550" s="1"/>
      <c r="AL550" s="1"/>
      <c r="AM550" s="328"/>
      <c r="AN550" s="1"/>
      <c r="AO550" s="1"/>
      <c r="AP550" s="1"/>
    </row>
    <row r="551" ht="15.75" customHeight="1">
      <c r="A551" s="322"/>
      <c r="B551" s="2" t="s">
        <v>5288</v>
      </c>
      <c r="C551" s="292" t="s">
        <v>5289</v>
      </c>
      <c r="D551" s="327"/>
      <c r="E551" s="271" t="s">
        <v>5154</v>
      </c>
      <c r="F551" s="323"/>
      <c r="G551" s="477" t="s">
        <v>5290</v>
      </c>
      <c r="H551" s="1"/>
      <c r="I551" s="1"/>
      <c r="J551" s="271"/>
      <c r="K551" s="1"/>
      <c r="L551" s="1"/>
      <c r="M551" s="271"/>
      <c r="N551" s="271"/>
      <c r="O551" s="381">
        <v>0.0</v>
      </c>
      <c r="P551" s="299"/>
      <c r="Q551" s="8">
        <v>3.0</v>
      </c>
      <c r="R551" s="275"/>
      <c r="S551" s="473"/>
      <c r="T551" s="1"/>
      <c r="U551" s="1"/>
      <c r="V551" s="306"/>
      <c r="W551" s="285" t="s">
        <v>4073</v>
      </c>
      <c r="X551" s="273" t="s">
        <v>5291</v>
      </c>
      <c r="Y551" s="381" t="s">
        <v>5291</v>
      </c>
      <c r="Z551" s="280" t="s">
        <v>5292</v>
      </c>
      <c r="AA551" s="274"/>
      <c r="AB551" s="477" t="s">
        <v>4454</v>
      </c>
      <c r="AC551" s="58"/>
      <c r="AD551" s="220"/>
      <c r="AE551" s="1"/>
      <c r="AF551" s="1"/>
      <c r="AG551" s="284"/>
      <c r="AH551" s="306"/>
      <c r="AI551" s="1"/>
      <c r="AJ551" s="1"/>
      <c r="AK551" s="1"/>
      <c r="AL551" s="1"/>
      <c r="AM551" s="328"/>
      <c r="AN551" s="1"/>
      <c r="AO551" s="1"/>
      <c r="AP551" s="1"/>
    </row>
    <row r="552" ht="15.75" customHeight="1">
      <c r="A552" s="322"/>
      <c r="B552" s="1"/>
      <c r="C552" s="283"/>
      <c r="D552" s="327"/>
      <c r="E552" s="327"/>
      <c r="F552" s="1"/>
      <c r="G552" s="1"/>
      <c r="H552" s="1"/>
      <c r="I552" s="1"/>
      <c r="J552" s="327"/>
      <c r="K552" s="1"/>
      <c r="L552" s="1"/>
      <c r="M552" s="327"/>
      <c r="N552" s="327"/>
      <c r="O552" s="328"/>
      <c r="P552" s="299"/>
      <c r="Q552" s="1"/>
      <c r="R552" s="275"/>
      <c r="S552" s="329"/>
      <c r="T552" s="1"/>
      <c r="U552" s="1"/>
      <c r="V552" s="306"/>
      <c r="W552" s="306"/>
      <c r="X552" s="328"/>
      <c r="Y552" s="330"/>
      <c r="Z552" s="272"/>
      <c r="AA552" s="299"/>
      <c r="AB552" s="1"/>
      <c r="AC552" s="58"/>
      <c r="AD552" s="220"/>
      <c r="AE552" s="1"/>
      <c r="AF552" s="1"/>
      <c r="AG552" s="304"/>
      <c r="AH552" s="306"/>
      <c r="AI552" s="1"/>
      <c r="AJ552" s="1"/>
      <c r="AK552" s="1"/>
      <c r="AL552" s="1"/>
      <c r="AM552" s="328"/>
      <c r="AN552" s="1"/>
      <c r="AO552" s="1"/>
      <c r="AP552" s="1"/>
    </row>
    <row r="553" ht="15.75" customHeight="1">
      <c r="A553" s="322"/>
      <c r="B553" s="1"/>
      <c r="C553" s="283"/>
      <c r="D553" s="327"/>
      <c r="E553" s="327"/>
      <c r="F553" s="1"/>
      <c r="G553" s="1"/>
      <c r="H553" s="1"/>
      <c r="I553" s="1"/>
      <c r="J553" s="327"/>
      <c r="K553" s="1"/>
      <c r="L553" s="1"/>
      <c r="M553" s="327"/>
      <c r="N553" s="327"/>
      <c r="O553" s="328"/>
      <c r="P553" s="299"/>
      <c r="Q553" s="1"/>
      <c r="R553" s="275"/>
      <c r="S553" s="329"/>
      <c r="T553" s="1"/>
      <c r="U553" s="1"/>
      <c r="V553" s="306"/>
      <c r="W553" s="306"/>
      <c r="X553" s="328"/>
      <c r="Y553" s="330"/>
      <c r="Z553" s="272"/>
      <c r="AA553" s="299"/>
      <c r="AB553" s="1"/>
      <c r="AC553" s="58"/>
      <c r="AD553" s="220"/>
      <c r="AE553" s="1"/>
      <c r="AF553" s="1"/>
      <c r="AG553" s="304"/>
      <c r="AH553" s="306"/>
      <c r="AI553" s="1"/>
      <c r="AJ553" s="1"/>
      <c r="AK553" s="1"/>
      <c r="AL553" s="1"/>
      <c r="AM553" s="328"/>
      <c r="AN553" s="1"/>
      <c r="AO553" s="1"/>
      <c r="AP553" s="1"/>
    </row>
    <row r="554" ht="15.75" customHeight="1">
      <c r="A554" s="322"/>
      <c r="B554" s="1"/>
      <c r="C554" s="283"/>
      <c r="D554" s="327"/>
      <c r="E554" s="327"/>
      <c r="F554" s="1"/>
      <c r="G554" s="1"/>
      <c r="H554" s="1"/>
      <c r="I554" s="1"/>
      <c r="J554" s="327"/>
      <c r="K554" s="1"/>
      <c r="L554" s="1"/>
      <c r="M554" s="327"/>
      <c r="N554" s="327"/>
      <c r="O554" s="328"/>
      <c r="P554" s="299"/>
      <c r="Q554" s="1"/>
      <c r="R554" s="275"/>
      <c r="S554" s="329"/>
      <c r="T554" s="1"/>
      <c r="U554" s="1"/>
      <c r="V554" s="306"/>
      <c r="W554" s="306"/>
      <c r="X554" s="328"/>
      <c r="Y554" s="330"/>
      <c r="Z554" s="272"/>
      <c r="AA554" s="299"/>
      <c r="AB554" s="1"/>
      <c r="AC554" s="58"/>
      <c r="AD554" s="220"/>
      <c r="AE554" s="1"/>
      <c r="AF554" s="1"/>
      <c r="AG554" s="304"/>
      <c r="AH554" s="306"/>
      <c r="AI554" s="1"/>
      <c r="AJ554" s="1"/>
      <c r="AK554" s="1"/>
      <c r="AL554" s="1"/>
      <c r="AM554" s="328"/>
      <c r="AN554" s="1"/>
      <c r="AO554" s="1"/>
      <c r="AP554" s="1"/>
    </row>
    <row r="555" ht="15.75" customHeight="1">
      <c r="A555" s="322"/>
      <c r="B555" s="1"/>
      <c r="C555" s="283"/>
      <c r="D555" s="327"/>
      <c r="E555" s="327"/>
      <c r="F555" s="1"/>
      <c r="G555" s="1"/>
      <c r="H555" s="1"/>
      <c r="I555" s="1"/>
      <c r="J555" s="327"/>
      <c r="K555" s="1"/>
      <c r="L555" s="1"/>
      <c r="M555" s="327"/>
      <c r="N555" s="327"/>
      <c r="O555" s="328"/>
      <c r="P555" s="299"/>
      <c r="Q555" s="1"/>
      <c r="R555" s="275"/>
      <c r="S555" s="329"/>
      <c r="T555" s="1"/>
      <c r="U555" s="1"/>
      <c r="V555" s="306"/>
      <c r="W555" s="306"/>
      <c r="X555" s="328"/>
      <c r="Y555" s="330"/>
      <c r="Z555" s="272"/>
      <c r="AA555" s="299"/>
      <c r="AB555" s="1"/>
      <c r="AC555" s="58"/>
      <c r="AD555" s="220"/>
      <c r="AE555" s="1"/>
      <c r="AF555" s="1"/>
      <c r="AG555" s="304"/>
      <c r="AH555" s="306"/>
      <c r="AI555" s="1"/>
      <c r="AJ555" s="1"/>
      <c r="AK555" s="1"/>
      <c r="AL555" s="1"/>
      <c r="AM555" s="328"/>
      <c r="AN555" s="1"/>
      <c r="AO555" s="1"/>
      <c r="AP555" s="1"/>
    </row>
    <row r="556" ht="15.75" customHeight="1">
      <c r="A556" s="322"/>
      <c r="B556" s="1"/>
      <c r="C556" s="283"/>
      <c r="D556" s="327"/>
      <c r="E556" s="327"/>
      <c r="F556" s="1"/>
      <c r="G556" s="1"/>
      <c r="H556" s="1"/>
      <c r="I556" s="1"/>
      <c r="J556" s="327"/>
      <c r="K556" s="1"/>
      <c r="L556" s="1"/>
      <c r="M556" s="327"/>
      <c r="N556" s="327"/>
      <c r="O556" s="328"/>
      <c r="P556" s="299"/>
      <c r="Q556" s="1"/>
      <c r="R556" s="275"/>
      <c r="S556" s="329"/>
      <c r="T556" s="1"/>
      <c r="U556" s="1"/>
      <c r="V556" s="306"/>
      <c r="W556" s="306"/>
      <c r="X556" s="328"/>
      <c r="Y556" s="330"/>
      <c r="Z556" s="272"/>
      <c r="AA556" s="299"/>
      <c r="AB556" s="1"/>
      <c r="AC556" s="58"/>
      <c r="AD556" s="220"/>
      <c r="AE556" s="1"/>
      <c r="AF556" s="1"/>
      <c r="AG556" s="304"/>
      <c r="AH556" s="306"/>
      <c r="AI556" s="1"/>
      <c r="AJ556" s="1"/>
      <c r="AK556" s="1"/>
      <c r="AL556" s="1"/>
      <c r="AM556" s="328"/>
      <c r="AN556" s="1"/>
      <c r="AO556" s="1"/>
      <c r="AP556" s="1"/>
    </row>
    <row r="557" ht="15.75" customHeight="1">
      <c r="A557" s="322"/>
      <c r="B557" s="1"/>
      <c r="C557" s="283"/>
      <c r="D557" s="327"/>
      <c r="E557" s="327"/>
      <c r="F557" s="1"/>
      <c r="G557" s="1"/>
      <c r="H557" s="1"/>
      <c r="I557" s="1"/>
      <c r="J557" s="327"/>
      <c r="K557" s="1"/>
      <c r="L557" s="1"/>
      <c r="M557" s="327"/>
      <c r="N557" s="327"/>
      <c r="O557" s="328"/>
      <c r="P557" s="299"/>
      <c r="Q557" s="1"/>
      <c r="R557" s="275"/>
      <c r="S557" s="329"/>
      <c r="T557" s="1"/>
      <c r="U557" s="1"/>
      <c r="V557" s="306"/>
      <c r="W557" s="306"/>
      <c r="X557" s="328"/>
      <c r="Y557" s="330"/>
      <c r="Z557" s="272"/>
      <c r="AA557" s="299"/>
      <c r="AB557" s="1"/>
      <c r="AC557" s="58"/>
      <c r="AD557" s="220"/>
      <c r="AE557" s="1"/>
      <c r="AF557" s="1"/>
      <c r="AG557" s="304"/>
      <c r="AH557" s="306"/>
      <c r="AI557" s="1"/>
      <c r="AJ557" s="1"/>
      <c r="AK557" s="1"/>
      <c r="AL557" s="1"/>
      <c r="AM557" s="328"/>
      <c r="AN557" s="1"/>
      <c r="AO557" s="1"/>
      <c r="AP557" s="1"/>
    </row>
    <row r="558" ht="15.75" customHeight="1">
      <c r="A558" s="322"/>
      <c r="B558" s="1"/>
      <c r="C558" s="283"/>
      <c r="D558" s="327"/>
      <c r="E558" s="327"/>
      <c r="F558" s="1"/>
      <c r="G558" s="1"/>
      <c r="H558" s="1"/>
      <c r="I558" s="1"/>
      <c r="J558" s="327"/>
      <c r="K558" s="1"/>
      <c r="L558" s="1"/>
      <c r="M558" s="327"/>
      <c r="N558" s="327"/>
      <c r="O558" s="328"/>
      <c r="P558" s="299"/>
      <c r="Q558" s="1"/>
      <c r="R558" s="275"/>
      <c r="S558" s="329"/>
      <c r="T558" s="1"/>
      <c r="U558" s="1"/>
      <c r="V558" s="306"/>
      <c r="W558" s="306"/>
      <c r="X558" s="328"/>
      <c r="Y558" s="330"/>
      <c r="Z558" s="272"/>
      <c r="AA558" s="299"/>
      <c r="AB558" s="1"/>
      <c r="AC558" s="58"/>
      <c r="AD558" s="220"/>
      <c r="AE558" s="1"/>
      <c r="AF558" s="1"/>
      <c r="AG558" s="304"/>
      <c r="AH558" s="306"/>
      <c r="AI558" s="1"/>
      <c r="AJ558" s="1"/>
      <c r="AK558" s="1"/>
      <c r="AL558" s="1"/>
      <c r="AM558" s="328"/>
      <c r="AN558" s="1"/>
      <c r="AO558" s="1"/>
      <c r="AP558" s="1"/>
    </row>
    <row r="559" ht="15.75" customHeight="1">
      <c r="A559" s="322"/>
      <c r="B559" s="1"/>
      <c r="C559" s="283"/>
      <c r="D559" s="327"/>
      <c r="E559" s="327"/>
      <c r="F559" s="1"/>
      <c r="G559" s="1"/>
      <c r="H559" s="1"/>
      <c r="I559" s="1"/>
      <c r="J559" s="327"/>
      <c r="K559" s="1"/>
      <c r="L559" s="1"/>
      <c r="M559" s="327"/>
      <c r="N559" s="327"/>
      <c r="O559" s="328"/>
      <c r="P559" s="299"/>
      <c r="Q559" s="1"/>
      <c r="R559" s="275"/>
      <c r="S559" s="329"/>
      <c r="T559" s="1"/>
      <c r="U559" s="1"/>
      <c r="V559" s="306"/>
      <c r="W559" s="306"/>
      <c r="X559" s="328"/>
      <c r="Y559" s="330"/>
      <c r="Z559" s="272"/>
      <c r="AA559" s="299"/>
      <c r="AB559" s="1"/>
      <c r="AC559" s="58"/>
      <c r="AD559" s="220"/>
      <c r="AE559" s="1"/>
      <c r="AF559" s="1"/>
      <c r="AG559" s="304"/>
      <c r="AH559" s="306"/>
      <c r="AI559" s="1"/>
      <c r="AJ559" s="1"/>
      <c r="AK559" s="1"/>
      <c r="AL559" s="1"/>
      <c r="AM559" s="328"/>
      <c r="AN559" s="1"/>
      <c r="AO559" s="1"/>
      <c r="AP559" s="1"/>
    </row>
    <row r="560" ht="15.75" customHeight="1">
      <c r="A560" s="322"/>
      <c r="B560" s="1"/>
      <c r="C560" s="283"/>
      <c r="D560" s="327"/>
      <c r="E560" s="327"/>
      <c r="F560" s="1"/>
      <c r="G560" s="1"/>
      <c r="H560" s="1"/>
      <c r="I560" s="1"/>
      <c r="J560" s="327"/>
      <c r="K560" s="1"/>
      <c r="L560" s="1"/>
      <c r="M560" s="327"/>
      <c r="N560" s="327"/>
      <c r="O560" s="328"/>
      <c r="P560" s="299"/>
      <c r="Q560" s="1"/>
      <c r="R560" s="275"/>
      <c r="S560" s="329"/>
      <c r="T560" s="1"/>
      <c r="U560" s="1"/>
      <c r="V560" s="306"/>
      <c r="W560" s="306"/>
      <c r="X560" s="328"/>
      <c r="Y560" s="330"/>
      <c r="Z560" s="272"/>
      <c r="AA560" s="299"/>
      <c r="AB560" s="1"/>
      <c r="AC560" s="58"/>
      <c r="AD560" s="220"/>
      <c r="AE560" s="1"/>
      <c r="AF560" s="1"/>
      <c r="AG560" s="304"/>
      <c r="AH560" s="306"/>
      <c r="AI560" s="1"/>
      <c r="AJ560" s="1"/>
      <c r="AK560" s="1"/>
      <c r="AL560" s="1"/>
      <c r="AM560" s="328"/>
      <c r="AN560" s="1"/>
      <c r="AO560" s="1"/>
      <c r="AP560" s="1"/>
    </row>
    <row r="561" ht="15.75" customHeight="1">
      <c r="A561" s="322"/>
      <c r="B561" s="1"/>
      <c r="C561" s="283"/>
      <c r="D561" s="327"/>
      <c r="E561" s="327"/>
      <c r="F561" s="1"/>
      <c r="G561" s="1"/>
      <c r="H561" s="1"/>
      <c r="I561" s="1"/>
      <c r="J561" s="327"/>
      <c r="K561" s="1"/>
      <c r="L561" s="1"/>
      <c r="M561" s="327"/>
      <c r="N561" s="327"/>
      <c r="O561" s="328"/>
      <c r="P561" s="299"/>
      <c r="Q561" s="1"/>
      <c r="R561" s="275"/>
      <c r="S561" s="329"/>
      <c r="T561" s="1"/>
      <c r="U561" s="1"/>
      <c r="V561" s="306"/>
      <c r="W561" s="306"/>
      <c r="X561" s="328"/>
      <c r="Y561" s="330"/>
      <c r="Z561" s="272"/>
      <c r="AA561" s="299"/>
      <c r="AB561" s="1"/>
      <c r="AC561" s="58"/>
      <c r="AD561" s="220"/>
      <c r="AE561" s="1"/>
      <c r="AF561" s="1"/>
      <c r="AG561" s="304"/>
      <c r="AH561" s="306"/>
      <c r="AI561" s="1"/>
      <c r="AJ561" s="1"/>
      <c r="AK561" s="1"/>
      <c r="AL561" s="1"/>
      <c r="AM561" s="328"/>
      <c r="AN561" s="1"/>
      <c r="AO561" s="1"/>
      <c r="AP561" s="1"/>
    </row>
    <row r="562" ht="15.75" customHeight="1">
      <c r="A562" s="322"/>
      <c r="B562" s="1"/>
      <c r="C562" s="283"/>
      <c r="D562" s="327"/>
      <c r="E562" s="327"/>
      <c r="F562" s="1"/>
      <c r="G562" s="1"/>
      <c r="H562" s="1"/>
      <c r="I562" s="1"/>
      <c r="J562" s="327"/>
      <c r="K562" s="1"/>
      <c r="L562" s="1"/>
      <c r="M562" s="327"/>
      <c r="N562" s="327"/>
      <c r="O562" s="328"/>
      <c r="P562" s="299"/>
      <c r="Q562" s="1"/>
      <c r="R562" s="275"/>
      <c r="S562" s="329"/>
      <c r="T562" s="1"/>
      <c r="U562" s="1"/>
      <c r="V562" s="306"/>
      <c r="W562" s="306"/>
      <c r="X562" s="328"/>
      <c r="Y562" s="330"/>
      <c r="Z562" s="272"/>
      <c r="AA562" s="299"/>
      <c r="AB562" s="1"/>
      <c r="AC562" s="58"/>
      <c r="AD562" s="220"/>
      <c r="AE562" s="1"/>
      <c r="AF562" s="1"/>
      <c r="AG562" s="304"/>
      <c r="AH562" s="306"/>
      <c r="AI562" s="1"/>
      <c r="AJ562" s="1"/>
      <c r="AK562" s="1"/>
      <c r="AL562" s="1"/>
      <c r="AM562" s="328"/>
      <c r="AN562" s="1"/>
      <c r="AO562" s="1"/>
      <c r="AP562" s="1"/>
    </row>
    <row r="563" ht="15.75" customHeight="1">
      <c r="A563" s="322"/>
      <c r="B563" s="1"/>
      <c r="C563" s="283"/>
      <c r="D563" s="327"/>
      <c r="E563" s="327"/>
      <c r="F563" s="1"/>
      <c r="G563" s="1"/>
      <c r="H563" s="1"/>
      <c r="I563" s="1"/>
      <c r="J563" s="327"/>
      <c r="K563" s="1"/>
      <c r="L563" s="1"/>
      <c r="M563" s="327"/>
      <c r="N563" s="327"/>
      <c r="O563" s="328"/>
      <c r="P563" s="299"/>
      <c r="Q563" s="1"/>
      <c r="R563" s="275"/>
      <c r="S563" s="329"/>
      <c r="T563" s="1"/>
      <c r="U563" s="1"/>
      <c r="V563" s="306"/>
      <c r="W563" s="306"/>
      <c r="X563" s="328"/>
      <c r="Y563" s="330"/>
      <c r="Z563" s="272"/>
      <c r="AA563" s="299"/>
      <c r="AB563" s="1"/>
      <c r="AC563" s="58"/>
      <c r="AD563" s="220"/>
      <c r="AE563" s="1"/>
      <c r="AF563" s="1"/>
      <c r="AG563" s="304"/>
      <c r="AH563" s="306"/>
      <c r="AI563" s="1"/>
      <c r="AJ563" s="1"/>
      <c r="AK563" s="1"/>
      <c r="AL563" s="1"/>
      <c r="AM563" s="328"/>
      <c r="AN563" s="1"/>
      <c r="AO563" s="1"/>
      <c r="AP563" s="1"/>
    </row>
    <row r="564" ht="15.75" customHeight="1">
      <c r="A564" s="322"/>
      <c r="B564" s="1"/>
      <c r="C564" s="283"/>
      <c r="D564" s="327"/>
      <c r="E564" s="327"/>
      <c r="F564" s="1"/>
      <c r="G564" s="1"/>
      <c r="H564" s="1"/>
      <c r="I564" s="1"/>
      <c r="J564" s="327"/>
      <c r="K564" s="1"/>
      <c r="L564" s="1"/>
      <c r="M564" s="327"/>
      <c r="N564" s="327"/>
      <c r="O564" s="328"/>
      <c r="P564" s="299"/>
      <c r="Q564" s="1"/>
      <c r="R564" s="275"/>
      <c r="S564" s="329"/>
      <c r="T564" s="1"/>
      <c r="U564" s="1"/>
      <c r="V564" s="306"/>
      <c r="W564" s="306"/>
      <c r="X564" s="328"/>
      <c r="Y564" s="330"/>
      <c r="Z564" s="272"/>
      <c r="AA564" s="299"/>
      <c r="AB564" s="1"/>
      <c r="AC564" s="58"/>
      <c r="AD564" s="220"/>
      <c r="AE564" s="1"/>
      <c r="AF564" s="1"/>
      <c r="AG564" s="304"/>
      <c r="AH564" s="306"/>
      <c r="AI564" s="1"/>
      <c r="AJ564" s="1"/>
      <c r="AK564" s="1"/>
      <c r="AL564" s="1"/>
      <c r="AM564" s="328"/>
      <c r="AN564" s="1"/>
      <c r="AO564" s="1"/>
      <c r="AP564" s="1"/>
    </row>
    <row r="565" ht="15.75" customHeight="1">
      <c r="A565" s="322"/>
      <c r="B565" s="1"/>
      <c r="C565" s="283"/>
      <c r="D565" s="327"/>
      <c r="E565" s="327"/>
      <c r="F565" s="1"/>
      <c r="G565" s="1"/>
      <c r="H565" s="1"/>
      <c r="I565" s="1"/>
      <c r="J565" s="327"/>
      <c r="K565" s="1"/>
      <c r="L565" s="1"/>
      <c r="M565" s="327"/>
      <c r="N565" s="327"/>
      <c r="O565" s="328"/>
      <c r="P565" s="299"/>
      <c r="Q565" s="1"/>
      <c r="R565" s="275"/>
      <c r="S565" s="329"/>
      <c r="T565" s="1"/>
      <c r="U565" s="1"/>
      <c r="V565" s="306"/>
      <c r="W565" s="306"/>
      <c r="X565" s="328"/>
      <c r="Y565" s="330"/>
      <c r="Z565" s="272"/>
      <c r="AA565" s="299"/>
      <c r="AB565" s="1"/>
      <c r="AC565" s="58"/>
      <c r="AD565" s="220"/>
      <c r="AE565" s="1"/>
      <c r="AF565" s="1"/>
      <c r="AG565" s="304"/>
      <c r="AH565" s="306"/>
      <c r="AI565" s="1"/>
      <c r="AJ565" s="1"/>
      <c r="AK565" s="1"/>
      <c r="AL565" s="1"/>
      <c r="AM565" s="328"/>
      <c r="AN565" s="1"/>
      <c r="AO565" s="1"/>
      <c r="AP565" s="1"/>
    </row>
    <row r="566" ht="15.75" customHeight="1">
      <c r="A566" s="322"/>
      <c r="B566" s="1"/>
      <c r="C566" s="283"/>
      <c r="D566" s="327"/>
      <c r="E566" s="327"/>
      <c r="F566" s="1"/>
      <c r="G566" s="1"/>
      <c r="H566" s="1"/>
      <c r="I566" s="1"/>
      <c r="J566" s="327"/>
      <c r="K566" s="1"/>
      <c r="L566" s="1"/>
      <c r="M566" s="327"/>
      <c r="N566" s="327"/>
      <c r="O566" s="328"/>
      <c r="P566" s="299"/>
      <c r="Q566" s="1"/>
      <c r="R566" s="275"/>
      <c r="S566" s="329"/>
      <c r="T566" s="1"/>
      <c r="U566" s="1"/>
      <c r="V566" s="306"/>
      <c r="W566" s="306"/>
      <c r="X566" s="328"/>
      <c r="Y566" s="330"/>
      <c r="Z566" s="272"/>
      <c r="AA566" s="299"/>
      <c r="AB566" s="1"/>
      <c r="AC566" s="58"/>
      <c r="AD566" s="220"/>
      <c r="AE566" s="1"/>
      <c r="AF566" s="1"/>
      <c r="AG566" s="304"/>
      <c r="AH566" s="306"/>
      <c r="AI566" s="1"/>
      <c r="AJ566" s="1"/>
      <c r="AK566" s="1"/>
      <c r="AL566" s="1"/>
      <c r="AM566" s="328"/>
      <c r="AN566" s="1"/>
      <c r="AO566" s="1"/>
      <c r="AP566" s="1"/>
    </row>
    <row r="567" ht="15.75" customHeight="1">
      <c r="A567" s="322"/>
      <c r="B567" s="1"/>
      <c r="C567" s="283"/>
      <c r="D567" s="327"/>
      <c r="E567" s="327"/>
      <c r="F567" s="1"/>
      <c r="G567" s="1"/>
      <c r="H567" s="1"/>
      <c r="I567" s="1"/>
      <c r="J567" s="327"/>
      <c r="K567" s="1"/>
      <c r="L567" s="1"/>
      <c r="M567" s="327"/>
      <c r="N567" s="327"/>
      <c r="O567" s="328"/>
      <c r="P567" s="299"/>
      <c r="Q567" s="1"/>
      <c r="R567" s="275"/>
      <c r="S567" s="329"/>
      <c r="T567" s="1"/>
      <c r="U567" s="1"/>
      <c r="V567" s="306"/>
      <c r="W567" s="306"/>
      <c r="X567" s="328"/>
      <c r="Y567" s="330"/>
      <c r="Z567" s="272"/>
      <c r="AA567" s="299"/>
      <c r="AB567" s="1"/>
      <c r="AC567" s="58"/>
      <c r="AD567" s="220"/>
      <c r="AE567" s="1"/>
      <c r="AF567" s="1"/>
      <c r="AG567" s="304"/>
      <c r="AH567" s="306"/>
      <c r="AI567" s="1"/>
      <c r="AJ567" s="1"/>
      <c r="AK567" s="1"/>
      <c r="AL567" s="1"/>
      <c r="AM567" s="328"/>
      <c r="AN567" s="1"/>
      <c r="AO567" s="1"/>
      <c r="AP567" s="1"/>
    </row>
    <row r="568" ht="15.75" customHeight="1">
      <c r="A568" s="322"/>
      <c r="B568" s="1"/>
      <c r="C568" s="283"/>
      <c r="D568" s="327"/>
      <c r="E568" s="327"/>
      <c r="F568" s="1"/>
      <c r="G568" s="1"/>
      <c r="H568" s="1"/>
      <c r="I568" s="1"/>
      <c r="J568" s="327"/>
      <c r="K568" s="1"/>
      <c r="L568" s="1"/>
      <c r="M568" s="327"/>
      <c r="N568" s="327"/>
      <c r="O568" s="328"/>
      <c r="P568" s="299"/>
      <c r="Q568" s="1"/>
      <c r="R568" s="275"/>
      <c r="S568" s="329"/>
      <c r="T568" s="1"/>
      <c r="U568" s="1"/>
      <c r="V568" s="306"/>
      <c r="W568" s="306"/>
      <c r="X568" s="328"/>
      <c r="Y568" s="330"/>
      <c r="Z568" s="272"/>
      <c r="AA568" s="299"/>
      <c r="AB568" s="1"/>
      <c r="AC568" s="58"/>
      <c r="AD568" s="220"/>
      <c r="AE568" s="1"/>
      <c r="AF568" s="1"/>
      <c r="AG568" s="304"/>
      <c r="AH568" s="306"/>
      <c r="AI568" s="1"/>
      <c r="AJ568" s="1"/>
      <c r="AK568" s="1"/>
      <c r="AL568" s="1"/>
      <c r="AM568" s="328"/>
      <c r="AN568" s="1"/>
      <c r="AO568" s="1"/>
      <c r="AP568" s="1"/>
    </row>
    <row r="569" ht="15.75" customHeight="1">
      <c r="A569" s="322"/>
      <c r="B569" s="1"/>
      <c r="C569" s="283"/>
      <c r="D569" s="327"/>
      <c r="E569" s="327"/>
      <c r="F569" s="1"/>
      <c r="G569" s="1"/>
      <c r="H569" s="1"/>
      <c r="I569" s="1"/>
      <c r="J569" s="327"/>
      <c r="K569" s="1"/>
      <c r="L569" s="1"/>
      <c r="M569" s="327"/>
      <c r="N569" s="327"/>
      <c r="O569" s="328"/>
      <c r="P569" s="299"/>
      <c r="Q569" s="1"/>
      <c r="R569" s="275"/>
      <c r="S569" s="329"/>
      <c r="T569" s="1"/>
      <c r="U569" s="1"/>
      <c r="V569" s="306"/>
      <c r="W569" s="306"/>
      <c r="X569" s="328"/>
      <c r="Y569" s="330"/>
      <c r="Z569" s="272"/>
      <c r="AA569" s="299"/>
      <c r="AB569" s="1"/>
      <c r="AC569" s="58"/>
      <c r="AD569" s="220"/>
      <c r="AE569" s="1"/>
      <c r="AF569" s="1"/>
      <c r="AG569" s="304"/>
      <c r="AH569" s="306"/>
      <c r="AI569" s="1"/>
      <c r="AJ569" s="1"/>
      <c r="AK569" s="1"/>
      <c r="AL569" s="1"/>
      <c r="AM569" s="328"/>
      <c r="AN569" s="1"/>
      <c r="AO569" s="1"/>
      <c r="AP569" s="1"/>
    </row>
    <row r="570" ht="15.75" customHeight="1">
      <c r="A570" s="322"/>
      <c r="B570" s="1"/>
      <c r="C570" s="283"/>
      <c r="D570" s="327"/>
      <c r="E570" s="327"/>
      <c r="F570" s="1"/>
      <c r="G570" s="1"/>
      <c r="H570" s="1"/>
      <c r="I570" s="1"/>
      <c r="J570" s="327"/>
      <c r="K570" s="1"/>
      <c r="L570" s="1"/>
      <c r="M570" s="327"/>
      <c r="N570" s="327"/>
      <c r="O570" s="328"/>
      <c r="P570" s="299"/>
      <c r="Q570" s="1"/>
      <c r="R570" s="275"/>
      <c r="S570" s="329"/>
      <c r="T570" s="1"/>
      <c r="U570" s="1"/>
      <c r="V570" s="306"/>
      <c r="W570" s="306"/>
      <c r="X570" s="328"/>
      <c r="Y570" s="330"/>
      <c r="Z570" s="272"/>
      <c r="AA570" s="299"/>
      <c r="AB570" s="1"/>
      <c r="AC570" s="58"/>
      <c r="AD570" s="220"/>
      <c r="AE570" s="1"/>
      <c r="AF570" s="1"/>
      <c r="AG570" s="304"/>
      <c r="AH570" s="306"/>
      <c r="AI570" s="1"/>
      <c r="AJ570" s="1"/>
      <c r="AK570" s="1"/>
      <c r="AL570" s="1"/>
      <c r="AM570" s="328"/>
      <c r="AN570" s="1"/>
      <c r="AO570" s="1"/>
      <c r="AP570" s="1"/>
    </row>
    <row r="571" ht="15.75" customHeight="1">
      <c r="A571" s="322"/>
      <c r="B571" s="1"/>
      <c r="C571" s="283"/>
      <c r="D571" s="327"/>
      <c r="E571" s="327"/>
      <c r="F571" s="1"/>
      <c r="G571" s="1"/>
      <c r="H571" s="1"/>
      <c r="I571" s="1"/>
      <c r="J571" s="327"/>
      <c r="K571" s="1"/>
      <c r="L571" s="1"/>
      <c r="M571" s="327"/>
      <c r="N571" s="327"/>
      <c r="O571" s="328"/>
      <c r="P571" s="299"/>
      <c r="Q571" s="1"/>
      <c r="R571" s="275"/>
      <c r="S571" s="329"/>
      <c r="T571" s="1"/>
      <c r="U571" s="1"/>
      <c r="V571" s="306"/>
      <c r="W571" s="306"/>
      <c r="X571" s="328"/>
      <c r="Y571" s="330"/>
      <c r="Z571" s="272"/>
      <c r="AA571" s="299"/>
      <c r="AB571" s="1"/>
      <c r="AC571" s="58"/>
      <c r="AD571" s="220"/>
      <c r="AE571" s="1"/>
      <c r="AF571" s="1"/>
      <c r="AG571" s="304"/>
      <c r="AH571" s="306"/>
      <c r="AI571" s="1"/>
      <c r="AJ571" s="1"/>
      <c r="AK571" s="1"/>
      <c r="AL571" s="1"/>
      <c r="AM571" s="328"/>
      <c r="AN571" s="1"/>
      <c r="AO571" s="1"/>
      <c r="AP571" s="1"/>
    </row>
    <row r="572" ht="15.75" customHeight="1">
      <c r="A572" s="322"/>
      <c r="B572" s="1"/>
      <c r="C572" s="283"/>
      <c r="D572" s="327"/>
      <c r="E572" s="327"/>
      <c r="F572" s="1"/>
      <c r="G572" s="1"/>
      <c r="H572" s="1"/>
      <c r="I572" s="1"/>
      <c r="J572" s="327"/>
      <c r="K572" s="1"/>
      <c r="L572" s="1"/>
      <c r="M572" s="327"/>
      <c r="N572" s="327"/>
      <c r="O572" s="328"/>
      <c r="P572" s="299"/>
      <c r="Q572" s="1"/>
      <c r="R572" s="275"/>
      <c r="S572" s="329"/>
      <c r="T572" s="1"/>
      <c r="U572" s="1"/>
      <c r="V572" s="306"/>
      <c r="W572" s="306"/>
      <c r="X572" s="328"/>
      <c r="Y572" s="330"/>
      <c r="Z572" s="272"/>
      <c r="AA572" s="299"/>
      <c r="AB572" s="1"/>
      <c r="AC572" s="58"/>
      <c r="AD572" s="220"/>
      <c r="AE572" s="1"/>
      <c r="AF572" s="1"/>
      <c r="AG572" s="304"/>
      <c r="AH572" s="306"/>
      <c r="AI572" s="1"/>
      <c r="AJ572" s="1"/>
      <c r="AK572" s="1"/>
      <c r="AL572" s="1"/>
      <c r="AM572" s="328"/>
      <c r="AN572" s="1"/>
      <c r="AO572" s="1"/>
      <c r="AP572" s="1"/>
    </row>
    <row r="573" ht="15.75" customHeight="1">
      <c r="A573" s="322"/>
      <c r="B573" s="1"/>
      <c r="C573" s="283"/>
      <c r="D573" s="327"/>
      <c r="E573" s="327"/>
      <c r="F573" s="1"/>
      <c r="G573" s="1"/>
      <c r="H573" s="1"/>
      <c r="I573" s="1"/>
      <c r="J573" s="327"/>
      <c r="K573" s="1"/>
      <c r="L573" s="1"/>
      <c r="M573" s="327"/>
      <c r="N573" s="327"/>
      <c r="O573" s="328"/>
      <c r="P573" s="299"/>
      <c r="Q573" s="1"/>
      <c r="R573" s="275"/>
      <c r="S573" s="329"/>
      <c r="T573" s="1"/>
      <c r="U573" s="1"/>
      <c r="V573" s="306"/>
      <c r="W573" s="306"/>
      <c r="X573" s="328"/>
      <c r="Y573" s="330"/>
      <c r="Z573" s="272"/>
      <c r="AA573" s="299"/>
      <c r="AB573" s="1"/>
      <c r="AC573" s="58"/>
      <c r="AD573" s="220"/>
      <c r="AE573" s="1"/>
      <c r="AF573" s="1"/>
      <c r="AG573" s="304"/>
      <c r="AH573" s="306"/>
      <c r="AI573" s="1"/>
      <c r="AJ573" s="1"/>
      <c r="AK573" s="1"/>
      <c r="AL573" s="1"/>
      <c r="AM573" s="328"/>
      <c r="AN573" s="1"/>
      <c r="AO573" s="1"/>
      <c r="AP573" s="1"/>
    </row>
    <row r="574" ht="15.75" customHeight="1">
      <c r="A574" s="322"/>
      <c r="B574" s="1"/>
      <c r="C574" s="283"/>
      <c r="D574" s="327"/>
      <c r="E574" s="327"/>
      <c r="F574" s="1"/>
      <c r="G574" s="1"/>
      <c r="H574" s="1"/>
      <c r="I574" s="1"/>
      <c r="J574" s="327"/>
      <c r="K574" s="1"/>
      <c r="L574" s="1"/>
      <c r="M574" s="327"/>
      <c r="N574" s="327"/>
      <c r="O574" s="328"/>
      <c r="P574" s="299"/>
      <c r="Q574" s="1"/>
      <c r="R574" s="275"/>
      <c r="S574" s="329"/>
      <c r="T574" s="1"/>
      <c r="U574" s="1"/>
      <c r="V574" s="306"/>
      <c r="W574" s="306"/>
      <c r="X574" s="328"/>
      <c r="Y574" s="330"/>
      <c r="Z574" s="272"/>
      <c r="AA574" s="299"/>
      <c r="AB574" s="1"/>
      <c r="AC574" s="58"/>
      <c r="AD574" s="220"/>
      <c r="AE574" s="1"/>
      <c r="AF574" s="1"/>
      <c r="AG574" s="304"/>
      <c r="AH574" s="306"/>
      <c r="AI574" s="1"/>
      <c r="AJ574" s="1"/>
      <c r="AK574" s="1"/>
      <c r="AL574" s="1"/>
      <c r="AM574" s="328"/>
      <c r="AN574" s="1"/>
      <c r="AO574" s="1"/>
      <c r="AP574" s="1"/>
    </row>
    <row r="575" ht="15.75" customHeight="1">
      <c r="A575" s="322"/>
      <c r="B575" s="1"/>
      <c r="C575" s="283"/>
      <c r="D575" s="327"/>
      <c r="E575" s="327"/>
      <c r="F575" s="1"/>
      <c r="G575" s="1"/>
      <c r="H575" s="1"/>
      <c r="I575" s="1"/>
      <c r="J575" s="327"/>
      <c r="K575" s="1"/>
      <c r="L575" s="1"/>
      <c r="M575" s="327"/>
      <c r="N575" s="327"/>
      <c r="O575" s="328"/>
      <c r="P575" s="299"/>
      <c r="Q575" s="1"/>
      <c r="R575" s="275"/>
      <c r="S575" s="329"/>
      <c r="T575" s="1"/>
      <c r="U575" s="1"/>
      <c r="V575" s="306"/>
      <c r="W575" s="306"/>
      <c r="X575" s="328"/>
      <c r="Y575" s="330"/>
      <c r="Z575" s="272"/>
      <c r="AA575" s="299"/>
      <c r="AB575" s="1"/>
      <c r="AC575" s="58"/>
      <c r="AD575" s="220"/>
      <c r="AE575" s="1"/>
      <c r="AF575" s="1"/>
      <c r="AG575" s="304"/>
      <c r="AH575" s="306"/>
      <c r="AI575" s="1"/>
      <c r="AJ575" s="1"/>
      <c r="AK575" s="1"/>
      <c r="AL575" s="1"/>
      <c r="AM575" s="328"/>
      <c r="AN575" s="1"/>
      <c r="AO575" s="1"/>
      <c r="AP575" s="1"/>
    </row>
    <row r="576" ht="15.75" customHeight="1">
      <c r="A576" s="322"/>
      <c r="B576" s="1"/>
      <c r="C576" s="283"/>
      <c r="D576" s="327"/>
      <c r="E576" s="327"/>
      <c r="F576" s="1"/>
      <c r="G576" s="1"/>
      <c r="H576" s="1"/>
      <c r="I576" s="1"/>
      <c r="J576" s="327"/>
      <c r="K576" s="1"/>
      <c r="L576" s="1"/>
      <c r="M576" s="327"/>
      <c r="N576" s="327"/>
      <c r="O576" s="328"/>
      <c r="P576" s="299"/>
      <c r="Q576" s="1"/>
      <c r="R576" s="275"/>
      <c r="S576" s="329"/>
      <c r="T576" s="1"/>
      <c r="U576" s="1"/>
      <c r="V576" s="306"/>
      <c r="W576" s="306"/>
      <c r="X576" s="328"/>
      <c r="Y576" s="330"/>
      <c r="Z576" s="272"/>
      <c r="AA576" s="299"/>
      <c r="AB576" s="1"/>
      <c r="AC576" s="58"/>
      <c r="AD576" s="220"/>
      <c r="AE576" s="1"/>
      <c r="AF576" s="1"/>
      <c r="AG576" s="304"/>
      <c r="AH576" s="306"/>
      <c r="AI576" s="1"/>
      <c r="AJ576" s="1"/>
      <c r="AK576" s="1"/>
      <c r="AL576" s="1"/>
      <c r="AM576" s="328"/>
      <c r="AN576" s="1"/>
      <c r="AO576" s="1"/>
      <c r="AP576" s="1"/>
    </row>
    <row r="577" ht="15.75" customHeight="1">
      <c r="A577" s="322"/>
      <c r="B577" s="1"/>
      <c r="C577" s="283"/>
      <c r="D577" s="327"/>
      <c r="E577" s="327"/>
      <c r="F577" s="1"/>
      <c r="G577" s="1"/>
      <c r="H577" s="1"/>
      <c r="I577" s="1"/>
      <c r="J577" s="327"/>
      <c r="K577" s="1"/>
      <c r="L577" s="1"/>
      <c r="M577" s="327"/>
      <c r="N577" s="327"/>
      <c r="O577" s="328"/>
      <c r="P577" s="299"/>
      <c r="Q577" s="1"/>
      <c r="R577" s="275"/>
      <c r="S577" s="329"/>
      <c r="T577" s="1"/>
      <c r="U577" s="1"/>
      <c r="V577" s="306"/>
      <c r="W577" s="306"/>
      <c r="X577" s="328"/>
      <c r="Y577" s="330"/>
      <c r="Z577" s="272"/>
      <c r="AA577" s="299"/>
      <c r="AB577" s="1"/>
      <c r="AC577" s="58"/>
      <c r="AD577" s="220"/>
      <c r="AE577" s="1"/>
      <c r="AF577" s="1"/>
      <c r="AG577" s="304"/>
      <c r="AH577" s="306"/>
      <c r="AI577" s="1"/>
      <c r="AJ577" s="1"/>
      <c r="AK577" s="1"/>
      <c r="AL577" s="1"/>
      <c r="AM577" s="328"/>
      <c r="AN577" s="1"/>
      <c r="AO577" s="1"/>
      <c r="AP577" s="1"/>
    </row>
    <row r="578" ht="15.75" customHeight="1">
      <c r="A578" s="322"/>
      <c r="B578" s="1"/>
      <c r="C578" s="283"/>
      <c r="D578" s="327"/>
      <c r="E578" s="327"/>
      <c r="F578" s="1"/>
      <c r="G578" s="1"/>
      <c r="H578" s="1"/>
      <c r="I578" s="1"/>
      <c r="J578" s="327"/>
      <c r="K578" s="1"/>
      <c r="L578" s="1"/>
      <c r="M578" s="327"/>
      <c r="N578" s="327"/>
      <c r="O578" s="328"/>
      <c r="P578" s="299"/>
      <c r="Q578" s="1"/>
      <c r="R578" s="275"/>
      <c r="S578" s="329"/>
      <c r="T578" s="1"/>
      <c r="U578" s="1"/>
      <c r="V578" s="306"/>
      <c r="W578" s="306"/>
      <c r="X578" s="328"/>
      <c r="Y578" s="330"/>
      <c r="Z578" s="272"/>
      <c r="AA578" s="299"/>
      <c r="AB578" s="1"/>
      <c r="AC578" s="58"/>
      <c r="AD578" s="220"/>
      <c r="AE578" s="1"/>
      <c r="AF578" s="1"/>
      <c r="AG578" s="304"/>
      <c r="AH578" s="306"/>
      <c r="AI578" s="1"/>
      <c r="AJ578" s="1"/>
      <c r="AK578" s="1"/>
      <c r="AL578" s="1"/>
      <c r="AM578" s="328"/>
      <c r="AN578" s="1"/>
      <c r="AO578" s="1"/>
      <c r="AP578" s="1"/>
    </row>
    <row r="579" ht="15.75" customHeight="1">
      <c r="A579" s="322"/>
      <c r="B579" s="1"/>
      <c r="C579" s="283"/>
      <c r="D579" s="327"/>
      <c r="E579" s="327"/>
      <c r="F579" s="1"/>
      <c r="G579" s="1"/>
      <c r="H579" s="1"/>
      <c r="I579" s="1"/>
      <c r="J579" s="327"/>
      <c r="K579" s="1"/>
      <c r="L579" s="1"/>
      <c r="M579" s="327"/>
      <c r="N579" s="327"/>
      <c r="O579" s="328"/>
      <c r="P579" s="299"/>
      <c r="Q579" s="1"/>
      <c r="R579" s="275"/>
      <c r="S579" s="329"/>
      <c r="T579" s="1"/>
      <c r="U579" s="1"/>
      <c r="V579" s="306"/>
      <c r="W579" s="306"/>
      <c r="X579" s="328"/>
      <c r="Y579" s="330"/>
      <c r="Z579" s="272"/>
      <c r="AA579" s="299"/>
      <c r="AB579" s="1"/>
      <c r="AC579" s="58"/>
      <c r="AD579" s="220"/>
      <c r="AE579" s="1"/>
      <c r="AF579" s="1"/>
      <c r="AG579" s="304"/>
      <c r="AH579" s="306"/>
      <c r="AI579" s="1"/>
      <c r="AJ579" s="1"/>
      <c r="AK579" s="1"/>
      <c r="AL579" s="1"/>
      <c r="AM579" s="328"/>
      <c r="AN579" s="1"/>
      <c r="AO579" s="1"/>
      <c r="AP579" s="1"/>
    </row>
    <row r="580" ht="15.75" customHeight="1">
      <c r="A580" s="322"/>
      <c r="B580" s="1"/>
      <c r="C580" s="283"/>
      <c r="D580" s="327"/>
      <c r="E580" s="327"/>
      <c r="F580" s="1"/>
      <c r="G580" s="1"/>
      <c r="H580" s="1"/>
      <c r="I580" s="1"/>
      <c r="J580" s="327"/>
      <c r="K580" s="1"/>
      <c r="L580" s="1"/>
      <c r="M580" s="327"/>
      <c r="N580" s="327"/>
      <c r="O580" s="328"/>
      <c r="P580" s="299"/>
      <c r="Q580" s="1"/>
      <c r="R580" s="275"/>
      <c r="S580" s="329"/>
      <c r="T580" s="1"/>
      <c r="U580" s="1"/>
      <c r="V580" s="306"/>
      <c r="W580" s="306"/>
      <c r="X580" s="328"/>
      <c r="Y580" s="330"/>
      <c r="Z580" s="272"/>
      <c r="AA580" s="299"/>
      <c r="AB580" s="1"/>
      <c r="AC580" s="58"/>
      <c r="AD580" s="220"/>
      <c r="AE580" s="1"/>
      <c r="AF580" s="1"/>
      <c r="AG580" s="304"/>
      <c r="AH580" s="306"/>
      <c r="AI580" s="1"/>
      <c r="AJ580" s="1"/>
      <c r="AK580" s="1"/>
      <c r="AL580" s="1"/>
      <c r="AM580" s="328"/>
      <c r="AN580" s="1"/>
      <c r="AO580" s="1"/>
      <c r="AP580" s="1"/>
    </row>
    <row r="581" ht="15.75" customHeight="1">
      <c r="A581" s="322"/>
      <c r="B581" s="1"/>
      <c r="C581" s="283"/>
      <c r="D581" s="327"/>
      <c r="E581" s="327"/>
      <c r="F581" s="1"/>
      <c r="G581" s="1"/>
      <c r="H581" s="1"/>
      <c r="I581" s="1"/>
      <c r="J581" s="327"/>
      <c r="K581" s="1"/>
      <c r="L581" s="1"/>
      <c r="M581" s="327"/>
      <c r="N581" s="327"/>
      <c r="O581" s="328"/>
      <c r="P581" s="299"/>
      <c r="Q581" s="1"/>
      <c r="R581" s="275"/>
      <c r="S581" s="329"/>
      <c r="T581" s="1"/>
      <c r="U581" s="1"/>
      <c r="V581" s="306"/>
      <c r="W581" s="306"/>
      <c r="X581" s="328"/>
      <c r="Y581" s="330"/>
      <c r="Z581" s="272"/>
      <c r="AA581" s="299"/>
      <c r="AB581" s="1"/>
      <c r="AC581" s="58"/>
      <c r="AD581" s="220"/>
      <c r="AE581" s="1"/>
      <c r="AF581" s="1"/>
      <c r="AG581" s="304"/>
      <c r="AH581" s="306"/>
      <c r="AI581" s="1"/>
      <c r="AJ581" s="1"/>
      <c r="AK581" s="1"/>
      <c r="AL581" s="1"/>
      <c r="AM581" s="328"/>
      <c r="AN581" s="1"/>
      <c r="AO581" s="1"/>
      <c r="AP581" s="1"/>
    </row>
    <row r="582" ht="15.75" customHeight="1">
      <c r="A582" s="322"/>
      <c r="B582" s="1"/>
      <c r="C582" s="283"/>
      <c r="D582" s="327"/>
      <c r="E582" s="327"/>
      <c r="F582" s="1"/>
      <c r="G582" s="1"/>
      <c r="H582" s="1"/>
      <c r="I582" s="1"/>
      <c r="J582" s="327"/>
      <c r="K582" s="1"/>
      <c r="L582" s="1"/>
      <c r="M582" s="327"/>
      <c r="N582" s="327"/>
      <c r="O582" s="328"/>
      <c r="P582" s="299"/>
      <c r="Q582" s="1"/>
      <c r="R582" s="275"/>
      <c r="S582" s="329"/>
      <c r="T582" s="1"/>
      <c r="U582" s="1"/>
      <c r="V582" s="306"/>
      <c r="W582" s="306"/>
      <c r="X582" s="328"/>
      <c r="Y582" s="330"/>
      <c r="Z582" s="272"/>
      <c r="AA582" s="299"/>
      <c r="AB582" s="1"/>
      <c r="AC582" s="58"/>
      <c r="AD582" s="220"/>
      <c r="AE582" s="1"/>
      <c r="AF582" s="1"/>
      <c r="AG582" s="304"/>
      <c r="AH582" s="306"/>
      <c r="AI582" s="1"/>
      <c r="AJ582" s="1"/>
      <c r="AK582" s="1"/>
      <c r="AL582" s="1"/>
      <c r="AM582" s="328"/>
      <c r="AN582" s="1"/>
      <c r="AO582" s="1"/>
      <c r="AP582" s="1"/>
    </row>
    <row r="583" ht="15.75" customHeight="1">
      <c r="A583" s="322"/>
      <c r="B583" s="1"/>
      <c r="C583" s="283"/>
      <c r="D583" s="327"/>
      <c r="E583" s="327"/>
      <c r="F583" s="1"/>
      <c r="G583" s="1"/>
      <c r="H583" s="1"/>
      <c r="I583" s="1"/>
      <c r="J583" s="327"/>
      <c r="K583" s="1"/>
      <c r="L583" s="1"/>
      <c r="M583" s="327"/>
      <c r="N583" s="327"/>
      <c r="O583" s="328"/>
      <c r="P583" s="299"/>
      <c r="Q583" s="1"/>
      <c r="R583" s="275"/>
      <c r="S583" s="329"/>
      <c r="T583" s="1"/>
      <c r="U583" s="1"/>
      <c r="V583" s="306"/>
      <c r="W583" s="306"/>
      <c r="X583" s="328"/>
      <c r="Y583" s="330"/>
      <c r="Z583" s="272"/>
      <c r="AA583" s="299"/>
      <c r="AB583" s="1"/>
      <c r="AC583" s="58"/>
      <c r="AD583" s="220"/>
      <c r="AE583" s="1"/>
      <c r="AF583" s="1"/>
      <c r="AG583" s="304"/>
      <c r="AH583" s="306"/>
      <c r="AI583" s="1"/>
      <c r="AJ583" s="1"/>
      <c r="AK583" s="1"/>
      <c r="AL583" s="1"/>
      <c r="AM583" s="328"/>
      <c r="AN583" s="1"/>
      <c r="AO583" s="1"/>
      <c r="AP583" s="1"/>
    </row>
    <row r="584" ht="15.75" customHeight="1">
      <c r="A584" s="322"/>
      <c r="B584" s="1"/>
      <c r="C584" s="283"/>
      <c r="D584" s="327"/>
      <c r="E584" s="327"/>
      <c r="F584" s="1"/>
      <c r="G584" s="1"/>
      <c r="H584" s="1"/>
      <c r="I584" s="1"/>
      <c r="J584" s="327"/>
      <c r="K584" s="1"/>
      <c r="L584" s="1"/>
      <c r="M584" s="327"/>
      <c r="N584" s="327"/>
      <c r="O584" s="328"/>
      <c r="P584" s="299"/>
      <c r="Q584" s="1"/>
      <c r="R584" s="275"/>
      <c r="S584" s="329"/>
      <c r="T584" s="1"/>
      <c r="U584" s="1"/>
      <c r="V584" s="306"/>
      <c r="W584" s="306"/>
      <c r="X584" s="328"/>
      <c r="Y584" s="330"/>
      <c r="Z584" s="272"/>
      <c r="AA584" s="299"/>
      <c r="AB584" s="1"/>
      <c r="AC584" s="58"/>
      <c r="AD584" s="220"/>
      <c r="AE584" s="1"/>
      <c r="AF584" s="1"/>
      <c r="AG584" s="304"/>
      <c r="AH584" s="306"/>
      <c r="AI584" s="1"/>
      <c r="AJ584" s="1"/>
      <c r="AK584" s="1"/>
      <c r="AL584" s="1"/>
      <c r="AM584" s="328"/>
      <c r="AN584" s="1"/>
      <c r="AO584" s="1"/>
      <c r="AP584" s="1"/>
    </row>
    <row r="585" ht="15.75" customHeight="1">
      <c r="A585" s="322"/>
      <c r="B585" s="1"/>
      <c r="C585" s="283"/>
      <c r="D585" s="327"/>
      <c r="E585" s="327"/>
      <c r="F585" s="1"/>
      <c r="G585" s="1"/>
      <c r="H585" s="1"/>
      <c r="I585" s="1"/>
      <c r="J585" s="327"/>
      <c r="K585" s="1"/>
      <c r="L585" s="1"/>
      <c r="M585" s="327"/>
      <c r="N585" s="327"/>
      <c r="O585" s="328"/>
      <c r="P585" s="299"/>
      <c r="Q585" s="1"/>
      <c r="R585" s="275"/>
      <c r="S585" s="329"/>
      <c r="T585" s="1"/>
      <c r="U585" s="1"/>
      <c r="V585" s="306"/>
      <c r="W585" s="306"/>
      <c r="X585" s="328"/>
      <c r="Y585" s="330"/>
      <c r="Z585" s="272"/>
      <c r="AA585" s="299"/>
      <c r="AB585" s="1"/>
      <c r="AC585" s="58"/>
      <c r="AD585" s="220"/>
      <c r="AE585" s="1"/>
      <c r="AF585" s="1"/>
      <c r="AG585" s="304"/>
      <c r="AH585" s="306"/>
      <c r="AI585" s="1"/>
      <c r="AJ585" s="1"/>
      <c r="AK585" s="1"/>
      <c r="AL585" s="1"/>
      <c r="AM585" s="328"/>
      <c r="AN585" s="1"/>
      <c r="AO585" s="1"/>
      <c r="AP585" s="1"/>
    </row>
    <row r="586" ht="15.75" customHeight="1">
      <c r="A586" s="322"/>
      <c r="B586" s="1"/>
      <c r="C586" s="283"/>
      <c r="D586" s="327"/>
      <c r="E586" s="327"/>
      <c r="F586" s="1"/>
      <c r="G586" s="1"/>
      <c r="H586" s="1"/>
      <c r="I586" s="1"/>
      <c r="J586" s="327"/>
      <c r="K586" s="1"/>
      <c r="L586" s="1"/>
      <c r="M586" s="327"/>
      <c r="N586" s="327"/>
      <c r="O586" s="328"/>
      <c r="P586" s="299"/>
      <c r="Q586" s="1"/>
      <c r="R586" s="275"/>
      <c r="S586" s="329"/>
      <c r="T586" s="1"/>
      <c r="U586" s="1"/>
      <c r="V586" s="306"/>
      <c r="W586" s="306"/>
      <c r="X586" s="328"/>
      <c r="Y586" s="330"/>
      <c r="Z586" s="272"/>
      <c r="AA586" s="299"/>
      <c r="AB586" s="1"/>
      <c r="AC586" s="58"/>
      <c r="AD586" s="220"/>
      <c r="AE586" s="1"/>
      <c r="AF586" s="1"/>
      <c r="AG586" s="304"/>
      <c r="AH586" s="306"/>
      <c r="AI586" s="1"/>
      <c r="AJ586" s="1"/>
      <c r="AK586" s="1"/>
      <c r="AL586" s="1"/>
      <c r="AM586" s="328"/>
      <c r="AN586" s="1"/>
      <c r="AO586" s="1"/>
      <c r="AP586" s="1"/>
    </row>
    <row r="587" ht="15.75" customHeight="1">
      <c r="A587" s="322"/>
      <c r="B587" s="1"/>
      <c r="C587" s="283"/>
      <c r="D587" s="327"/>
      <c r="E587" s="327"/>
      <c r="F587" s="1"/>
      <c r="G587" s="1"/>
      <c r="H587" s="1"/>
      <c r="I587" s="1"/>
      <c r="J587" s="327"/>
      <c r="K587" s="1"/>
      <c r="L587" s="1"/>
      <c r="M587" s="327"/>
      <c r="N587" s="327"/>
      <c r="O587" s="328"/>
      <c r="P587" s="299"/>
      <c r="Q587" s="1"/>
      <c r="R587" s="275"/>
      <c r="S587" s="329"/>
      <c r="T587" s="1"/>
      <c r="U587" s="1"/>
      <c r="V587" s="306"/>
      <c r="W587" s="306"/>
      <c r="X587" s="328"/>
      <c r="Y587" s="330"/>
      <c r="Z587" s="272"/>
      <c r="AA587" s="299"/>
      <c r="AB587" s="1"/>
      <c r="AC587" s="58"/>
      <c r="AD587" s="220"/>
      <c r="AE587" s="1"/>
      <c r="AF587" s="1"/>
      <c r="AG587" s="304"/>
      <c r="AH587" s="306"/>
      <c r="AI587" s="1"/>
      <c r="AJ587" s="1"/>
      <c r="AK587" s="1"/>
      <c r="AL587" s="1"/>
      <c r="AM587" s="328"/>
      <c r="AN587" s="1"/>
      <c r="AO587" s="1"/>
      <c r="AP587" s="1"/>
    </row>
    <row r="588" ht="15.75" customHeight="1">
      <c r="A588" s="322"/>
      <c r="B588" s="1"/>
      <c r="C588" s="283"/>
      <c r="D588" s="327"/>
      <c r="E588" s="327"/>
      <c r="F588" s="1"/>
      <c r="G588" s="1"/>
      <c r="H588" s="1"/>
      <c r="I588" s="1"/>
      <c r="J588" s="327"/>
      <c r="K588" s="1"/>
      <c r="L588" s="1"/>
      <c r="M588" s="327"/>
      <c r="N588" s="327"/>
      <c r="O588" s="328"/>
      <c r="P588" s="299"/>
      <c r="Q588" s="1"/>
      <c r="R588" s="275"/>
      <c r="S588" s="329"/>
      <c r="T588" s="1"/>
      <c r="U588" s="1"/>
      <c r="V588" s="306"/>
      <c r="W588" s="306"/>
      <c r="X588" s="328"/>
      <c r="Y588" s="330"/>
      <c r="Z588" s="272"/>
      <c r="AA588" s="299"/>
      <c r="AB588" s="1"/>
      <c r="AC588" s="58"/>
      <c r="AD588" s="220"/>
      <c r="AE588" s="1"/>
      <c r="AF588" s="1"/>
      <c r="AG588" s="304"/>
      <c r="AH588" s="306"/>
      <c r="AI588" s="1"/>
      <c r="AJ588" s="1"/>
      <c r="AK588" s="1"/>
      <c r="AL588" s="1"/>
      <c r="AM588" s="328"/>
      <c r="AN588" s="1"/>
      <c r="AO588" s="1"/>
      <c r="AP588" s="1"/>
    </row>
    <row r="589" ht="15.75" customHeight="1">
      <c r="A589" s="322"/>
      <c r="B589" s="1"/>
      <c r="C589" s="283"/>
      <c r="D589" s="327"/>
      <c r="E589" s="327"/>
      <c r="F589" s="1"/>
      <c r="G589" s="1"/>
      <c r="H589" s="1"/>
      <c r="I589" s="1"/>
      <c r="J589" s="327"/>
      <c r="K589" s="1"/>
      <c r="L589" s="1"/>
      <c r="M589" s="327"/>
      <c r="N589" s="327"/>
      <c r="O589" s="328"/>
      <c r="P589" s="299"/>
      <c r="Q589" s="1"/>
      <c r="R589" s="275"/>
      <c r="S589" s="329"/>
      <c r="T589" s="1"/>
      <c r="U589" s="1"/>
      <c r="V589" s="306"/>
      <c r="W589" s="306"/>
      <c r="X589" s="328"/>
      <c r="Y589" s="330"/>
      <c r="Z589" s="272"/>
      <c r="AA589" s="299"/>
      <c r="AB589" s="1"/>
      <c r="AC589" s="58"/>
      <c r="AD589" s="220"/>
      <c r="AE589" s="1"/>
      <c r="AF589" s="1"/>
      <c r="AG589" s="304"/>
      <c r="AH589" s="306"/>
      <c r="AI589" s="1"/>
      <c r="AJ589" s="1"/>
      <c r="AK589" s="1"/>
      <c r="AL589" s="1"/>
      <c r="AM589" s="328"/>
      <c r="AN589" s="1"/>
      <c r="AO589" s="1"/>
      <c r="AP589" s="1"/>
    </row>
    <row r="590" ht="15.75" customHeight="1">
      <c r="A590" s="322"/>
      <c r="B590" s="1"/>
      <c r="C590" s="283"/>
      <c r="D590" s="327"/>
      <c r="E590" s="327"/>
      <c r="F590" s="1"/>
      <c r="G590" s="1"/>
      <c r="H590" s="1"/>
      <c r="I590" s="1"/>
      <c r="J590" s="327"/>
      <c r="K590" s="1"/>
      <c r="L590" s="1"/>
      <c r="M590" s="327"/>
      <c r="N590" s="327"/>
      <c r="O590" s="328"/>
      <c r="P590" s="299"/>
      <c r="Q590" s="1"/>
      <c r="R590" s="275"/>
      <c r="S590" s="329"/>
      <c r="T590" s="1"/>
      <c r="U590" s="1"/>
      <c r="V590" s="306"/>
      <c r="W590" s="306"/>
      <c r="X590" s="328"/>
      <c r="Y590" s="330"/>
      <c r="Z590" s="272"/>
      <c r="AA590" s="299"/>
      <c r="AB590" s="1"/>
      <c r="AC590" s="58"/>
      <c r="AD590" s="220"/>
      <c r="AE590" s="1"/>
      <c r="AF590" s="1"/>
      <c r="AG590" s="304"/>
      <c r="AH590" s="306"/>
      <c r="AI590" s="1"/>
      <c r="AJ590" s="1"/>
      <c r="AK590" s="1"/>
      <c r="AL590" s="1"/>
      <c r="AM590" s="328"/>
      <c r="AN590" s="1"/>
      <c r="AO590" s="1"/>
      <c r="AP590" s="1"/>
    </row>
    <row r="591" ht="15.75" customHeight="1">
      <c r="A591" s="322"/>
      <c r="B591" s="1"/>
      <c r="C591" s="283"/>
      <c r="D591" s="327"/>
      <c r="E591" s="327"/>
      <c r="F591" s="1"/>
      <c r="G591" s="1"/>
      <c r="H591" s="1"/>
      <c r="I591" s="1"/>
      <c r="J591" s="327"/>
      <c r="K591" s="1"/>
      <c r="L591" s="1"/>
      <c r="M591" s="327"/>
      <c r="N591" s="327"/>
      <c r="O591" s="328"/>
      <c r="P591" s="299"/>
      <c r="Q591" s="1"/>
      <c r="R591" s="275"/>
      <c r="S591" s="329"/>
      <c r="T591" s="1"/>
      <c r="U591" s="1"/>
      <c r="V591" s="306"/>
      <c r="W591" s="306"/>
      <c r="X591" s="328"/>
      <c r="Y591" s="330"/>
      <c r="Z591" s="272"/>
      <c r="AA591" s="299"/>
      <c r="AB591" s="1"/>
      <c r="AC591" s="58"/>
      <c r="AD591" s="220"/>
      <c r="AE591" s="1"/>
      <c r="AF591" s="1"/>
      <c r="AG591" s="304"/>
      <c r="AH591" s="306"/>
      <c r="AI591" s="1"/>
      <c r="AJ591" s="1"/>
      <c r="AK591" s="1"/>
      <c r="AL591" s="1"/>
      <c r="AM591" s="328"/>
      <c r="AN591" s="1"/>
      <c r="AO591" s="1"/>
      <c r="AP591" s="1"/>
    </row>
    <row r="592" ht="15.75" customHeight="1">
      <c r="A592" s="322"/>
      <c r="B592" s="1"/>
      <c r="C592" s="283"/>
      <c r="D592" s="327"/>
      <c r="E592" s="327"/>
      <c r="F592" s="1"/>
      <c r="G592" s="1"/>
      <c r="H592" s="1"/>
      <c r="I592" s="1"/>
      <c r="J592" s="327"/>
      <c r="K592" s="1"/>
      <c r="L592" s="1"/>
      <c r="M592" s="327"/>
      <c r="N592" s="327"/>
      <c r="O592" s="328"/>
      <c r="P592" s="299"/>
      <c r="Q592" s="1"/>
      <c r="R592" s="275"/>
      <c r="S592" s="329"/>
      <c r="T592" s="1"/>
      <c r="U592" s="1"/>
      <c r="V592" s="306"/>
      <c r="W592" s="306"/>
      <c r="X592" s="328"/>
      <c r="Y592" s="330"/>
      <c r="Z592" s="272"/>
      <c r="AA592" s="299"/>
      <c r="AB592" s="1"/>
      <c r="AC592" s="58"/>
      <c r="AD592" s="220"/>
      <c r="AE592" s="1"/>
      <c r="AF592" s="1"/>
      <c r="AG592" s="304"/>
      <c r="AH592" s="306"/>
      <c r="AI592" s="1"/>
      <c r="AJ592" s="1"/>
      <c r="AK592" s="1"/>
      <c r="AL592" s="1"/>
      <c r="AM592" s="328"/>
      <c r="AN592" s="1"/>
      <c r="AO592" s="1"/>
      <c r="AP592" s="1"/>
    </row>
    <row r="593" ht="15.75" customHeight="1">
      <c r="A593" s="322"/>
      <c r="B593" s="1"/>
      <c r="C593" s="283"/>
      <c r="D593" s="327"/>
      <c r="E593" s="327"/>
      <c r="F593" s="1"/>
      <c r="G593" s="1"/>
      <c r="H593" s="1"/>
      <c r="I593" s="1"/>
      <c r="J593" s="327"/>
      <c r="K593" s="1"/>
      <c r="L593" s="1"/>
      <c r="M593" s="327"/>
      <c r="N593" s="327"/>
      <c r="O593" s="328"/>
      <c r="P593" s="299"/>
      <c r="Q593" s="1"/>
      <c r="R593" s="275"/>
      <c r="S593" s="329"/>
      <c r="T593" s="1"/>
      <c r="U593" s="1"/>
      <c r="V593" s="306"/>
      <c r="W593" s="306"/>
      <c r="X593" s="328"/>
      <c r="Y593" s="330"/>
      <c r="Z593" s="272"/>
      <c r="AA593" s="299"/>
      <c r="AB593" s="1"/>
      <c r="AC593" s="58"/>
      <c r="AD593" s="220"/>
      <c r="AE593" s="1"/>
      <c r="AF593" s="1"/>
      <c r="AG593" s="304"/>
      <c r="AH593" s="306"/>
      <c r="AI593" s="1"/>
      <c r="AJ593" s="1"/>
      <c r="AK593" s="1"/>
      <c r="AL593" s="1"/>
      <c r="AM593" s="328"/>
      <c r="AN593" s="1"/>
      <c r="AO593" s="1"/>
      <c r="AP593" s="1"/>
    </row>
    <row r="594" ht="15.75" customHeight="1">
      <c r="A594" s="322"/>
      <c r="B594" s="1"/>
      <c r="C594" s="283"/>
      <c r="D594" s="327"/>
      <c r="E594" s="327"/>
      <c r="F594" s="1"/>
      <c r="G594" s="1"/>
      <c r="H594" s="1"/>
      <c r="I594" s="1"/>
      <c r="J594" s="327"/>
      <c r="K594" s="1"/>
      <c r="L594" s="1"/>
      <c r="M594" s="327"/>
      <c r="N594" s="327"/>
      <c r="O594" s="328"/>
      <c r="P594" s="299"/>
      <c r="Q594" s="1"/>
      <c r="R594" s="275"/>
      <c r="S594" s="329"/>
      <c r="T594" s="1"/>
      <c r="U594" s="1"/>
      <c r="V594" s="306"/>
      <c r="W594" s="306"/>
      <c r="X594" s="328"/>
      <c r="Y594" s="330"/>
      <c r="Z594" s="272"/>
      <c r="AA594" s="299"/>
      <c r="AB594" s="1"/>
      <c r="AC594" s="58"/>
      <c r="AD594" s="220"/>
      <c r="AE594" s="1"/>
      <c r="AF594" s="1"/>
      <c r="AG594" s="304"/>
      <c r="AH594" s="306"/>
      <c r="AI594" s="1"/>
      <c r="AJ594" s="1"/>
      <c r="AK594" s="1"/>
      <c r="AL594" s="1"/>
      <c r="AM594" s="328"/>
      <c r="AN594" s="1"/>
      <c r="AO594" s="1"/>
      <c r="AP594" s="1"/>
    </row>
    <row r="595" ht="15.75" customHeight="1">
      <c r="A595" s="322"/>
      <c r="B595" s="1"/>
      <c r="C595" s="283"/>
      <c r="D595" s="327"/>
      <c r="E595" s="327"/>
      <c r="F595" s="1"/>
      <c r="G595" s="1"/>
      <c r="H595" s="1"/>
      <c r="I595" s="1"/>
      <c r="J595" s="327"/>
      <c r="K595" s="1"/>
      <c r="L595" s="1"/>
      <c r="M595" s="327"/>
      <c r="N595" s="327"/>
      <c r="O595" s="328"/>
      <c r="P595" s="299"/>
      <c r="Q595" s="1"/>
      <c r="R595" s="275"/>
      <c r="S595" s="329"/>
      <c r="T595" s="1"/>
      <c r="U595" s="1"/>
      <c r="V595" s="306"/>
      <c r="W595" s="306"/>
      <c r="X595" s="328"/>
      <c r="Y595" s="330"/>
      <c r="Z595" s="272"/>
      <c r="AA595" s="299"/>
      <c r="AB595" s="1"/>
      <c r="AC595" s="58"/>
      <c r="AD595" s="220"/>
      <c r="AE595" s="1"/>
      <c r="AF595" s="1"/>
      <c r="AG595" s="304"/>
      <c r="AH595" s="306"/>
      <c r="AI595" s="1"/>
      <c r="AJ595" s="1"/>
      <c r="AK595" s="1"/>
      <c r="AL595" s="1"/>
      <c r="AM595" s="328"/>
      <c r="AN595" s="1"/>
      <c r="AO595" s="1"/>
      <c r="AP595" s="1"/>
    </row>
    <row r="596" ht="15.75" customHeight="1">
      <c r="A596" s="322"/>
      <c r="B596" s="1"/>
      <c r="C596" s="283"/>
      <c r="D596" s="327"/>
      <c r="E596" s="327"/>
      <c r="F596" s="1"/>
      <c r="G596" s="1"/>
      <c r="H596" s="1"/>
      <c r="I596" s="1"/>
      <c r="J596" s="327"/>
      <c r="K596" s="1"/>
      <c r="L596" s="1"/>
      <c r="M596" s="327"/>
      <c r="N596" s="327"/>
      <c r="O596" s="328"/>
      <c r="P596" s="299"/>
      <c r="Q596" s="1"/>
      <c r="R596" s="275"/>
      <c r="S596" s="329"/>
      <c r="T596" s="1"/>
      <c r="U596" s="1"/>
      <c r="V596" s="306"/>
      <c r="W596" s="306"/>
      <c r="X596" s="328"/>
      <c r="Y596" s="330"/>
      <c r="Z596" s="272"/>
      <c r="AA596" s="299"/>
      <c r="AB596" s="1"/>
      <c r="AC596" s="58"/>
      <c r="AD596" s="220"/>
      <c r="AE596" s="1"/>
      <c r="AF596" s="1"/>
      <c r="AG596" s="304"/>
      <c r="AH596" s="306"/>
      <c r="AI596" s="1"/>
      <c r="AJ596" s="1"/>
      <c r="AK596" s="1"/>
      <c r="AL596" s="1"/>
      <c r="AM596" s="328"/>
      <c r="AN596" s="1"/>
      <c r="AO596" s="1"/>
      <c r="AP596" s="1"/>
    </row>
    <row r="597" ht="15.75" customHeight="1">
      <c r="A597" s="322"/>
      <c r="B597" s="1"/>
      <c r="C597" s="283"/>
      <c r="D597" s="327"/>
      <c r="E597" s="327"/>
      <c r="F597" s="1"/>
      <c r="G597" s="1"/>
      <c r="H597" s="1"/>
      <c r="I597" s="1"/>
      <c r="J597" s="327"/>
      <c r="K597" s="1"/>
      <c r="L597" s="1"/>
      <c r="M597" s="327"/>
      <c r="N597" s="327"/>
      <c r="O597" s="328"/>
      <c r="P597" s="299"/>
      <c r="Q597" s="1"/>
      <c r="R597" s="275"/>
      <c r="S597" s="329"/>
      <c r="T597" s="1"/>
      <c r="U597" s="1"/>
      <c r="V597" s="306"/>
      <c r="W597" s="306"/>
      <c r="X597" s="328"/>
      <c r="Y597" s="330"/>
      <c r="Z597" s="272"/>
      <c r="AA597" s="299"/>
      <c r="AB597" s="1"/>
      <c r="AC597" s="58"/>
      <c r="AD597" s="220"/>
      <c r="AE597" s="1"/>
      <c r="AF597" s="1"/>
      <c r="AG597" s="304"/>
      <c r="AH597" s="306"/>
      <c r="AI597" s="1"/>
      <c r="AJ597" s="1"/>
      <c r="AK597" s="1"/>
      <c r="AL597" s="1"/>
      <c r="AM597" s="328"/>
      <c r="AN597" s="1"/>
      <c r="AO597" s="1"/>
      <c r="AP597" s="1"/>
    </row>
    <row r="598" ht="15.75" customHeight="1">
      <c r="A598" s="322"/>
      <c r="B598" s="1"/>
      <c r="C598" s="283"/>
      <c r="D598" s="327"/>
      <c r="E598" s="327"/>
      <c r="F598" s="1"/>
      <c r="G598" s="1"/>
      <c r="H598" s="1"/>
      <c r="I598" s="1"/>
      <c r="J598" s="327"/>
      <c r="K598" s="1"/>
      <c r="L598" s="1"/>
      <c r="M598" s="327"/>
      <c r="N598" s="327"/>
      <c r="O598" s="328"/>
      <c r="P598" s="299"/>
      <c r="Q598" s="1"/>
      <c r="R598" s="275"/>
      <c r="S598" s="329"/>
      <c r="T598" s="1"/>
      <c r="U598" s="1"/>
      <c r="V598" s="306"/>
      <c r="W598" s="306"/>
      <c r="X598" s="328"/>
      <c r="Y598" s="330"/>
      <c r="Z598" s="272"/>
      <c r="AA598" s="299"/>
      <c r="AB598" s="1"/>
      <c r="AC598" s="58"/>
      <c r="AD598" s="220"/>
      <c r="AE598" s="1"/>
      <c r="AF598" s="1"/>
      <c r="AG598" s="304"/>
      <c r="AH598" s="306"/>
      <c r="AI598" s="1"/>
      <c r="AJ598" s="1"/>
      <c r="AK598" s="1"/>
      <c r="AL598" s="1"/>
      <c r="AM598" s="328"/>
      <c r="AN598" s="1"/>
      <c r="AO598" s="1"/>
      <c r="AP598" s="1"/>
    </row>
    <row r="599" ht="15.75" customHeight="1">
      <c r="A599" s="322"/>
      <c r="B599" s="1"/>
      <c r="C599" s="283"/>
      <c r="D599" s="327"/>
      <c r="E599" s="327"/>
      <c r="F599" s="1"/>
      <c r="G599" s="1"/>
      <c r="H599" s="1"/>
      <c r="I599" s="1"/>
      <c r="J599" s="327"/>
      <c r="K599" s="1"/>
      <c r="L599" s="1"/>
      <c r="M599" s="327"/>
      <c r="N599" s="327"/>
      <c r="O599" s="328"/>
      <c r="P599" s="299"/>
      <c r="Q599" s="1"/>
      <c r="R599" s="275"/>
      <c r="S599" s="329"/>
      <c r="T599" s="1"/>
      <c r="U599" s="1"/>
      <c r="V599" s="306"/>
      <c r="W599" s="306"/>
      <c r="X599" s="328"/>
      <c r="Y599" s="330"/>
      <c r="Z599" s="272"/>
      <c r="AA599" s="299"/>
      <c r="AB599" s="1"/>
      <c r="AC599" s="58"/>
      <c r="AD599" s="220"/>
      <c r="AE599" s="1"/>
      <c r="AF599" s="1"/>
      <c r="AG599" s="304"/>
      <c r="AH599" s="306"/>
      <c r="AI599" s="1"/>
      <c r="AJ599" s="1"/>
      <c r="AK599" s="1"/>
      <c r="AL599" s="1"/>
      <c r="AM599" s="328"/>
      <c r="AN599" s="1"/>
      <c r="AO599" s="1"/>
      <c r="AP599" s="1"/>
    </row>
    <row r="600" ht="15.75" customHeight="1">
      <c r="A600" s="322"/>
      <c r="B600" s="1"/>
      <c r="C600" s="283"/>
      <c r="D600" s="327"/>
      <c r="E600" s="327"/>
      <c r="F600" s="1"/>
      <c r="G600" s="1"/>
      <c r="H600" s="1"/>
      <c r="I600" s="1"/>
      <c r="J600" s="327"/>
      <c r="K600" s="1"/>
      <c r="L600" s="1"/>
      <c r="M600" s="327"/>
      <c r="N600" s="327"/>
      <c r="O600" s="328"/>
      <c r="P600" s="299"/>
      <c r="Q600" s="1"/>
      <c r="R600" s="275"/>
      <c r="S600" s="329"/>
      <c r="T600" s="1"/>
      <c r="U600" s="1"/>
      <c r="V600" s="306"/>
      <c r="W600" s="306"/>
      <c r="X600" s="328"/>
      <c r="Y600" s="330"/>
      <c r="Z600" s="272"/>
      <c r="AA600" s="299"/>
      <c r="AB600" s="1"/>
      <c r="AC600" s="58"/>
      <c r="AD600" s="220"/>
      <c r="AE600" s="1"/>
      <c r="AF600" s="1"/>
      <c r="AG600" s="304"/>
      <c r="AH600" s="306"/>
      <c r="AI600" s="1"/>
      <c r="AJ600" s="1"/>
      <c r="AK600" s="1"/>
      <c r="AL600" s="1"/>
      <c r="AM600" s="328"/>
      <c r="AN600" s="1"/>
      <c r="AO600" s="1"/>
      <c r="AP600" s="1"/>
    </row>
    <row r="601" ht="15.75" customHeight="1">
      <c r="A601" s="322"/>
      <c r="B601" s="1"/>
      <c r="C601" s="283"/>
      <c r="D601" s="327"/>
      <c r="E601" s="327"/>
      <c r="F601" s="1"/>
      <c r="G601" s="1"/>
      <c r="H601" s="1"/>
      <c r="I601" s="1"/>
      <c r="J601" s="327"/>
      <c r="K601" s="1"/>
      <c r="L601" s="1"/>
      <c r="M601" s="327"/>
      <c r="N601" s="327"/>
      <c r="O601" s="328"/>
      <c r="P601" s="299"/>
      <c r="Q601" s="1"/>
      <c r="R601" s="275"/>
      <c r="S601" s="329"/>
      <c r="T601" s="1"/>
      <c r="U601" s="1"/>
      <c r="V601" s="306"/>
      <c r="W601" s="306"/>
      <c r="X601" s="328"/>
      <c r="Y601" s="330"/>
      <c r="Z601" s="272"/>
      <c r="AA601" s="299"/>
      <c r="AB601" s="1"/>
      <c r="AC601" s="58"/>
      <c r="AD601" s="220"/>
      <c r="AE601" s="1"/>
      <c r="AF601" s="1"/>
      <c r="AG601" s="304"/>
      <c r="AH601" s="306"/>
      <c r="AI601" s="1"/>
      <c r="AJ601" s="1"/>
      <c r="AK601" s="1"/>
      <c r="AL601" s="1"/>
      <c r="AM601" s="328"/>
      <c r="AN601" s="1"/>
      <c r="AO601" s="1"/>
      <c r="AP601" s="1"/>
    </row>
    <row r="602" ht="15.75" customHeight="1">
      <c r="A602" s="322"/>
      <c r="B602" s="1"/>
      <c r="C602" s="283"/>
      <c r="D602" s="327"/>
      <c r="E602" s="327"/>
      <c r="F602" s="1"/>
      <c r="G602" s="1"/>
      <c r="H602" s="1"/>
      <c r="I602" s="1"/>
      <c r="J602" s="327"/>
      <c r="K602" s="1"/>
      <c r="L602" s="1"/>
      <c r="M602" s="327"/>
      <c r="N602" s="327"/>
      <c r="O602" s="328"/>
      <c r="P602" s="299"/>
      <c r="Q602" s="1"/>
      <c r="R602" s="275"/>
      <c r="S602" s="329"/>
      <c r="T602" s="1"/>
      <c r="U602" s="1"/>
      <c r="V602" s="306"/>
      <c r="W602" s="306"/>
      <c r="X602" s="328"/>
      <c r="Y602" s="330"/>
      <c r="Z602" s="272"/>
      <c r="AA602" s="299"/>
      <c r="AB602" s="1"/>
      <c r="AC602" s="58"/>
      <c r="AD602" s="220"/>
      <c r="AE602" s="1"/>
      <c r="AF602" s="1"/>
      <c r="AG602" s="304"/>
      <c r="AH602" s="306"/>
      <c r="AI602" s="1"/>
      <c r="AJ602" s="1"/>
      <c r="AK602" s="1"/>
      <c r="AL602" s="1"/>
      <c r="AM602" s="328"/>
      <c r="AN602" s="1"/>
      <c r="AO602" s="1"/>
      <c r="AP602" s="1"/>
    </row>
    <row r="603" ht="15.75" customHeight="1">
      <c r="A603" s="322"/>
      <c r="B603" s="1"/>
      <c r="C603" s="283"/>
      <c r="D603" s="327"/>
      <c r="E603" s="327"/>
      <c r="F603" s="1"/>
      <c r="G603" s="1"/>
      <c r="H603" s="1"/>
      <c r="I603" s="1"/>
      <c r="J603" s="327"/>
      <c r="K603" s="1"/>
      <c r="L603" s="1"/>
      <c r="M603" s="327"/>
      <c r="N603" s="327"/>
      <c r="O603" s="328"/>
      <c r="P603" s="299"/>
      <c r="Q603" s="1"/>
      <c r="R603" s="275"/>
      <c r="S603" s="329"/>
      <c r="T603" s="1"/>
      <c r="U603" s="1"/>
      <c r="V603" s="306"/>
      <c r="W603" s="306"/>
      <c r="X603" s="328"/>
      <c r="Y603" s="330"/>
      <c r="Z603" s="272"/>
      <c r="AA603" s="299"/>
      <c r="AB603" s="1"/>
      <c r="AC603" s="58"/>
      <c r="AD603" s="220"/>
      <c r="AE603" s="1"/>
      <c r="AF603" s="1"/>
      <c r="AG603" s="304"/>
      <c r="AH603" s="306"/>
      <c r="AI603" s="1"/>
      <c r="AJ603" s="1"/>
      <c r="AK603" s="1"/>
      <c r="AL603" s="1"/>
      <c r="AM603" s="328"/>
      <c r="AN603" s="1"/>
      <c r="AO603" s="1"/>
      <c r="AP603" s="1"/>
    </row>
    <row r="604" ht="15.75" customHeight="1">
      <c r="A604" s="322"/>
      <c r="B604" s="1"/>
      <c r="C604" s="283"/>
      <c r="D604" s="327"/>
      <c r="E604" s="327"/>
      <c r="F604" s="1"/>
      <c r="G604" s="1"/>
      <c r="H604" s="1"/>
      <c r="I604" s="1"/>
      <c r="J604" s="327"/>
      <c r="K604" s="1"/>
      <c r="L604" s="1"/>
      <c r="M604" s="327"/>
      <c r="N604" s="327"/>
      <c r="O604" s="328"/>
      <c r="P604" s="299"/>
      <c r="Q604" s="1"/>
      <c r="R604" s="275"/>
      <c r="S604" s="329"/>
      <c r="T604" s="1"/>
      <c r="U604" s="1"/>
      <c r="V604" s="306"/>
      <c r="W604" s="306"/>
      <c r="X604" s="328"/>
      <c r="Y604" s="330"/>
      <c r="Z604" s="272"/>
      <c r="AA604" s="299"/>
      <c r="AB604" s="1"/>
      <c r="AC604" s="58"/>
      <c r="AD604" s="220"/>
      <c r="AE604" s="1"/>
      <c r="AF604" s="1"/>
      <c r="AG604" s="304"/>
      <c r="AH604" s="306"/>
      <c r="AI604" s="1"/>
      <c r="AJ604" s="1"/>
      <c r="AK604" s="1"/>
      <c r="AL604" s="1"/>
      <c r="AM604" s="328"/>
      <c r="AN604" s="1"/>
      <c r="AO604" s="1"/>
      <c r="AP604" s="1"/>
    </row>
    <row r="605" ht="15.75" customHeight="1">
      <c r="A605" s="322"/>
      <c r="B605" s="1"/>
      <c r="C605" s="283"/>
      <c r="D605" s="327"/>
      <c r="E605" s="327"/>
      <c r="F605" s="1"/>
      <c r="G605" s="1"/>
      <c r="H605" s="1"/>
      <c r="I605" s="1"/>
      <c r="J605" s="327"/>
      <c r="K605" s="1"/>
      <c r="L605" s="1"/>
      <c r="M605" s="327"/>
      <c r="N605" s="327"/>
      <c r="O605" s="328"/>
      <c r="P605" s="299"/>
      <c r="Q605" s="1"/>
      <c r="R605" s="275"/>
      <c r="S605" s="329"/>
      <c r="T605" s="1"/>
      <c r="U605" s="1"/>
      <c r="V605" s="306"/>
      <c r="W605" s="306"/>
      <c r="X605" s="328"/>
      <c r="Y605" s="330"/>
      <c r="Z605" s="272"/>
      <c r="AA605" s="299"/>
      <c r="AB605" s="1"/>
      <c r="AC605" s="58"/>
      <c r="AD605" s="220"/>
      <c r="AE605" s="1"/>
      <c r="AF605" s="1"/>
      <c r="AG605" s="304"/>
      <c r="AH605" s="306"/>
      <c r="AI605" s="1"/>
      <c r="AJ605" s="1"/>
      <c r="AK605" s="1"/>
      <c r="AL605" s="1"/>
      <c r="AM605" s="328"/>
      <c r="AN605" s="1"/>
      <c r="AO605" s="1"/>
      <c r="AP605" s="1"/>
    </row>
    <row r="606" ht="15.75" customHeight="1">
      <c r="A606" s="322"/>
      <c r="B606" s="1"/>
      <c r="C606" s="283"/>
      <c r="D606" s="327"/>
      <c r="E606" s="327"/>
      <c r="F606" s="1"/>
      <c r="G606" s="1"/>
      <c r="H606" s="1"/>
      <c r="I606" s="1"/>
      <c r="J606" s="327"/>
      <c r="K606" s="1"/>
      <c r="L606" s="1"/>
      <c r="M606" s="327"/>
      <c r="N606" s="327"/>
      <c r="O606" s="328"/>
      <c r="P606" s="299"/>
      <c r="Q606" s="1"/>
      <c r="R606" s="275"/>
      <c r="S606" s="329"/>
      <c r="T606" s="1"/>
      <c r="U606" s="1"/>
      <c r="V606" s="306"/>
      <c r="W606" s="306"/>
      <c r="X606" s="328"/>
      <c r="Y606" s="330"/>
      <c r="Z606" s="272"/>
      <c r="AA606" s="299"/>
      <c r="AB606" s="1"/>
      <c r="AC606" s="58"/>
      <c r="AD606" s="220"/>
      <c r="AE606" s="1"/>
      <c r="AF606" s="1"/>
      <c r="AG606" s="304"/>
      <c r="AH606" s="306"/>
      <c r="AI606" s="1"/>
      <c r="AJ606" s="1"/>
      <c r="AK606" s="1"/>
      <c r="AL606" s="1"/>
      <c r="AM606" s="328"/>
      <c r="AN606" s="1"/>
      <c r="AO606" s="1"/>
      <c r="AP606" s="1"/>
    </row>
    <row r="607" ht="15.75" customHeight="1">
      <c r="A607" s="322"/>
      <c r="B607" s="1"/>
      <c r="C607" s="283"/>
      <c r="D607" s="327"/>
      <c r="E607" s="327"/>
      <c r="F607" s="1"/>
      <c r="G607" s="1"/>
      <c r="H607" s="1"/>
      <c r="I607" s="1"/>
      <c r="J607" s="327"/>
      <c r="K607" s="1"/>
      <c r="L607" s="1"/>
      <c r="M607" s="327"/>
      <c r="N607" s="327"/>
      <c r="O607" s="328"/>
      <c r="P607" s="299"/>
      <c r="Q607" s="1"/>
      <c r="R607" s="275"/>
      <c r="S607" s="329"/>
      <c r="T607" s="1"/>
      <c r="U607" s="1"/>
      <c r="V607" s="306"/>
      <c r="W607" s="306"/>
      <c r="X607" s="328"/>
      <c r="Y607" s="330"/>
      <c r="Z607" s="272"/>
      <c r="AA607" s="299"/>
      <c r="AB607" s="1"/>
      <c r="AC607" s="58"/>
      <c r="AD607" s="220"/>
      <c r="AE607" s="1"/>
      <c r="AF607" s="1"/>
      <c r="AG607" s="304"/>
      <c r="AH607" s="306"/>
      <c r="AI607" s="1"/>
      <c r="AJ607" s="1"/>
      <c r="AK607" s="1"/>
      <c r="AL607" s="1"/>
      <c r="AM607" s="328"/>
      <c r="AN607" s="1"/>
      <c r="AO607" s="1"/>
      <c r="AP607" s="1"/>
    </row>
    <row r="608" ht="15.75" customHeight="1">
      <c r="A608" s="322"/>
      <c r="B608" s="1"/>
      <c r="C608" s="283"/>
      <c r="D608" s="327"/>
      <c r="E608" s="327"/>
      <c r="F608" s="1"/>
      <c r="G608" s="1"/>
      <c r="H608" s="1"/>
      <c r="I608" s="1"/>
      <c r="J608" s="327"/>
      <c r="K608" s="1"/>
      <c r="L608" s="1"/>
      <c r="M608" s="327"/>
      <c r="N608" s="327"/>
      <c r="O608" s="328"/>
      <c r="P608" s="299"/>
      <c r="Q608" s="1"/>
      <c r="R608" s="275"/>
      <c r="S608" s="329"/>
      <c r="T608" s="1"/>
      <c r="U608" s="1"/>
      <c r="V608" s="306"/>
      <c r="W608" s="306"/>
      <c r="X608" s="328"/>
      <c r="Y608" s="330"/>
      <c r="Z608" s="272"/>
      <c r="AA608" s="299"/>
      <c r="AB608" s="1"/>
      <c r="AC608" s="58"/>
      <c r="AD608" s="220"/>
      <c r="AE608" s="1"/>
      <c r="AF608" s="1"/>
      <c r="AG608" s="304"/>
      <c r="AH608" s="306"/>
      <c r="AI608" s="1"/>
      <c r="AJ608" s="1"/>
      <c r="AK608" s="1"/>
      <c r="AL608" s="1"/>
      <c r="AM608" s="328"/>
      <c r="AN608" s="1"/>
      <c r="AO608" s="1"/>
      <c r="AP608" s="1"/>
    </row>
    <row r="609" ht="15.75" customHeight="1">
      <c r="A609" s="322"/>
      <c r="B609" s="1"/>
      <c r="C609" s="283"/>
      <c r="D609" s="327"/>
      <c r="E609" s="327"/>
      <c r="F609" s="1"/>
      <c r="G609" s="1"/>
      <c r="H609" s="1"/>
      <c r="I609" s="1"/>
      <c r="J609" s="327"/>
      <c r="K609" s="1"/>
      <c r="L609" s="1"/>
      <c r="M609" s="327"/>
      <c r="N609" s="327"/>
      <c r="O609" s="328"/>
      <c r="P609" s="299"/>
      <c r="Q609" s="1"/>
      <c r="R609" s="275"/>
      <c r="S609" s="329"/>
      <c r="T609" s="1"/>
      <c r="U609" s="1"/>
      <c r="V609" s="306"/>
      <c r="W609" s="306"/>
      <c r="X609" s="328"/>
      <c r="Y609" s="330"/>
      <c r="Z609" s="272"/>
      <c r="AA609" s="299"/>
      <c r="AB609" s="1"/>
      <c r="AC609" s="58"/>
      <c r="AD609" s="220"/>
      <c r="AE609" s="1"/>
      <c r="AF609" s="1"/>
      <c r="AG609" s="304"/>
      <c r="AH609" s="306"/>
      <c r="AI609" s="1"/>
      <c r="AJ609" s="1"/>
      <c r="AK609" s="1"/>
      <c r="AL609" s="1"/>
      <c r="AM609" s="328"/>
      <c r="AN609" s="1"/>
      <c r="AO609" s="1"/>
      <c r="AP609" s="1"/>
    </row>
    <row r="610" ht="15.75" customHeight="1">
      <c r="A610" s="322"/>
      <c r="B610" s="1"/>
      <c r="C610" s="283"/>
      <c r="D610" s="327"/>
      <c r="E610" s="327"/>
      <c r="F610" s="1"/>
      <c r="G610" s="1"/>
      <c r="H610" s="1"/>
      <c r="I610" s="1"/>
      <c r="J610" s="327"/>
      <c r="K610" s="1"/>
      <c r="L610" s="1"/>
      <c r="M610" s="327"/>
      <c r="N610" s="327"/>
      <c r="O610" s="328"/>
      <c r="P610" s="299"/>
      <c r="Q610" s="1"/>
      <c r="R610" s="275"/>
      <c r="S610" s="329"/>
      <c r="T610" s="1"/>
      <c r="U610" s="1"/>
      <c r="V610" s="306"/>
      <c r="W610" s="306"/>
      <c r="X610" s="328"/>
      <c r="Y610" s="330"/>
      <c r="Z610" s="272"/>
      <c r="AA610" s="299"/>
      <c r="AB610" s="1"/>
      <c r="AC610" s="58"/>
      <c r="AD610" s="220"/>
      <c r="AE610" s="1"/>
      <c r="AF610" s="1"/>
      <c r="AG610" s="304"/>
      <c r="AH610" s="306"/>
      <c r="AI610" s="1"/>
      <c r="AJ610" s="1"/>
      <c r="AK610" s="1"/>
      <c r="AL610" s="1"/>
      <c r="AM610" s="328"/>
      <c r="AN610" s="1"/>
      <c r="AO610" s="1"/>
      <c r="AP610" s="1"/>
    </row>
    <row r="611" ht="15.75" customHeight="1">
      <c r="A611" s="322"/>
      <c r="B611" s="1"/>
      <c r="C611" s="283"/>
      <c r="D611" s="327"/>
      <c r="E611" s="327"/>
      <c r="F611" s="1"/>
      <c r="G611" s="1"/>
      <c r="H611" s="1"/>
      <c r="I611" s="1"/>
      <c r="J611" s="327"/>
      <c r="K611" s="1"/>
      <c r="L611" s="1"/>
      <c r="M611" s="327"/>
      <c r="N611" s="327"/>
      <c r="O611" s="328"/>
      <c r="P611" s="299"/>
      <c r="Q611" s="1"/>
      <c r="R611" s="275"/>
      <c r="S611" s="329"/>
      <c r="T611" s="1"/>
      <c r="U611" s="1"/>
      <c r="V611" s="306"/>
      <c r="W611" s="306"/>
      <c r="X611" s="328"/>
      <c r="Y611" s="330"/>
      <c r="Z611" s="272"/>
      <c r="AA611" s="299"/>
      <c r="AB611" s="1"/>
      <c r="AC611" s="58"/>
      <c r="AD611" s="220"/>
      <c r="AE611" s="1"/>
      <c r="AF611" s="1"/>
      <c r="AG611" s="304"/>
      <c r="AH611" s="306"/>
      <c r="AI611" s="1"/>
      <c r="AJ611" s="1"/>
      <c r="AK611" s="1"/>
      <c r="AL611" s="1"/>
      <c r="AM611" s="328"/>
      <c r="AN611" s="1"/>
      <c r="AO611" s="1"/>
      <c r="AP611" s="1"/>
    </row>
    <row r="612" ht="15.75" customHeight="1">
      <c r="A612" s="322"/>
      <c r="B612" s="1"/>
      <c r="C612" s="283"/>
      <c r="D612" s="327"/>
      <c r="E612" s="327"/>
      <c r="F612" s="1"/>
      <c r="G612" s="1"/>
      <c r="H612" s="1"/>
      <c r="I612" s="1"/>
      <c r="J612" s="327"/>
      <c r="K612" s="1"/>
      <c r="L612" s="1"/>
      <c r="M612" s="327"/>
      <c r="N612" s="327"/>
      <c r="O612" s="328"/>
      <c r="P612" s="299"/>
      <c r="Q612" s="1"/>
      <c r="R612" s="275"/>
      <c r="S612" s="329"/>
      <c r="T612" s="1"/>
      <c r="U612" s="1"/>
      <c r="V612" s="306"/>
      <c r="W612" s="306"/>
      <c r="X612" s="328"/>
      <c r="Y612" s="330"/>
      <c r="Z612" s="272"/>
      <c r="AA612" s="299"/>
      <c r="AB612" s="1"/>
      <c r="AC612" s="58"/>
      <c r="AD612" s="220"/>
      <c r="AE612" s="1"/>
      <c r="AF612" s="1"/>
      <c r="AG612" s="304"/>
      <c r="AH612" s="306"/>
      <c r="AI612" s="1"/>
      <c r="AJ612" s="1"/>
      <c r="AK612" s="1"/>
      <c r="AL612" s="1"/>
      <c r="AM612" s="328"/>
      <c r="AN612" s="1"/>
      <c r="AO612" s="1"/>
      <c r="AP612" s="1"/>
    </row>
    <row r="613" ht="15.75" customHeight="1">
      <c r="A613" s="322"/>
      <c r="B613" s="1"/>
      <c r="C613" s="283"/>
      <c r="D613" s="327"/>
      <c r="E613" s="327"/>
      <c r="F613" s="1"/>
      <c r="G613" s="1"/>
      <c r="H613" s="1"/>
      <c r="I613" s="1"/>
      <c r="J613" s="327"/>
      <c r="K613" s="1"/>
      <c r="L613" s="1"/>
      <c r="M613" s="327"/>
      <c r="N613" s="327"/>
      <c r="O613" s="328"/>
      <c r="P613" s="299"/>
      <c r="Q613" s="1"/>
      <c r="R613" s="275"/>
      <c r="S613" s="329"/>
      <c r="T613" s="1"/>
      <c r="U613" s="1"/>
      <c r="V613" s="306"/>
      <c r="W613" s="306"/>
      <c r="X613" s="328"/>
      <c r="Y613" s="330"/>
      <c r="Z613" s="272"/>
      <c r="AA613" s="299"/>
      <c r="AB613" s="1"/>
      <c r="AC613" s="58"/>
      <c r="AD613" s="220"/>
      <c r="AE613" s="1"/>
      <c r="AF613" s="1"/>
      <c r="AG613" s="304"/>
      <c r="AH613" s="306"/>
      <c r="AI613" s="1"/>
      <c r="AJ613" s="1"/>
      <c r="AK613" s="1"/>
      <c r="AL613" s="1"/>
      <c r="AM613" s="328"/>
      <c r="AN613" s="1"/>
      <c r="AO613" s="1"/>
      <c r="AP613" s="1"/>
    </row>
    <row r="614" ht="15.75" customHeight="1">
      <c r="A614" s="322"/>
      <c r="B614" s="1"/>
      <c r="C614" s="283"/>
      <c r="D614" s="327"/>
      <c r="E614" s="327"/>
      <c r="F614" s="1"/>
      <c r="G614" s="1"/>
      <c r="H614" s="1"/>
      <c r="I614" s="1"/>
      <c r="J614" s="327"/>
      <c r="K614" s="1"/>
      <c r="L614" s="1"/>
      <c r="M614" s="327"/>
      <c r="N614" s="327"/>
      <c r="O614" s="328"/>
      <c r="P614" s="299"/>
      <c r="Q614" s="1"/>
      <c r="R614" s="275"/>
      <c r="S614" s="329"/>
      <c r="T614" s="1"/>
      <c r="U614" s="1"/>
      <c r="V614" s="306"/>
      <c r="W614" s="306"/>
      <c r="X614" s="328"/>
      <c r="Y614" s="330"/>
      <c r="Z614" s="272"/>
      <c r="AA614" s="299"/>
      <c r="AB614" s="1"/>
      <c r="AC614" s="58"/>
      <c r="AD614" s="220"/>
      <c r="AE614" s="1"/>
      <c r="AF614" s="1"/>
      <c r="AG614" s="304"/>
      <c r="AH614" s="306"/>
      <c r="AI614" s="1"/>
      <c r="AJ614" s="1"/>
      <c r="AK614" s="1"/>
      <c r="AL614" s="1"/>
      <c r="AM614" s="328"/>
      <c r="AN614" s="1"/>
      <c r="AO614" s="1"/>
      <c r="AP614" s="1"/>
    </row>
    <row r="615" ht="15.75" customHeight="1">
      <c r="A615" s="322"/>
      <c r="B615" s="1"/>
      <c r="C615" s="283"/>
      <c r="D615" s="327"/>
      <c r="E615" s="327"/>
      <c r="F615" s="1"/>
      <c r="G615" s="1"/>
      <c r="H615" s="1"/>
      <c r="I615" s="1"/>
      <c r="J615" s="327"/>
      <c r="K615" s="1"/>
      <c r="L615" s="1"/>
      <c r="M615" s="327"/>
      <c r="N615" s="327"/>
      <c r="O615" s="328"/>
      <c r="P615" s="299"/>
      <c r="Q615" s="1"/>
      <c r="R615" s="275"/>
      <c r="S615" s="329"/>
      <c r="T615" s="1"/>
      <c r="U615" s="1"/>
      <c r="V615" s="306"/>
      <c r="W615" s="306"/>
      <c r="X615" s="328"/>
      <c r="Y615" s="330"/>
      <c r="Z615" s="272"/>
      <c r="AA615" s="299"/>
      <c r="AB615" s="1"/>
      <c r="AC615" s="58"/>
      <c r="AD615" s="220"/>
      <c r="AE615" s="1"/>
      <c r="AF615" s="1"/>
      <c r="AG615" s="304"/>
      <c r="AH615" s="306"/>
      <c r="AI615" s="1"/>
      <c r="AJ615" s="1"/>
      <c r="AK615" s="1"/>
      <c r="AL615" s="1"/>
      <c r="AM615" s="328"/>
      <c r="AN615" s="1"/>
      <c r="AO615" s="1"/>
      <c r="AP615" s="1"/>
    </row>
    <row r="616" ht="15.75" customHeight="1">
      <c r="A616" s="322"/>
      <c r="B616" s="1"/>
      <c r="C616" s="283"/>
      <c r="D616" s="327"/>
      <c r="E616" s="327"/>
      <c r="F616" s="1"/>
      <c r="G616" s="1"/>
      <c r="H616" s="1"/>
      <c r="I616" s="1"/>
      <c r="J616" s="327"/>
      <c r="K616" s="1"/>
      <c r="L616" s="1"/>
      <c r="M616" s="327"/>
      <c r="N616" s="327"/>
      <c r="O616" s="328"/>
      <c r="P616" s="299"/>
      <c r="Q616" s="1"/>
      <c r="R616" s="275"/>
      <c r="S616" s="329"/>
      <c r="T616" s="1"/>
      <c r="U616" s="1"/>
      <c r="V616" s="306"/>
      <c r="W616" s="306"/>
      <c r="X616" s="328"/>
      <c r="Y616" s="330"/>
      <c r="Z616" s="272"/>
      <c r="AA616" s="299"/>
      <c r="AB616" s="1"/>
      <c r="AC616" s="58"/>
      <c r="AD616" s="220"/>
      <c r="AE616" s="1"/>
      <c r="AF616" s="1"/>
      <c r="AG616" s="304"/>
      <c r="AH616" s="306"/>
      <c r="AI616" s="1"/>
      <c r="AJ616" s="1"/>
      <c r="AK616" s="1"/>
      <c r="AL616" s="1"/>
      <c r="AM616" s="328"/>
      <c r="AN616" s="1"/>
      <c r="AO616" s="1"/>
      <c r="AP616" s="1"/>
    </row>
    <row r="617" ht="15.75" customHeight="1">
      <c r="A617" s="322"/>
      <c r="B617" s="1"/>
      <c r="C617" s="283"/>
      <c r="D617" s="327"/>
      <c r="E617" s="327"/>
      <c r="F617" s="1"/>
      <c r="G617" s="1"/>
      <c r="H617" s="1"/>
      <c r="I617" s="1"/>
      <c r="J617" s="327"/>
      <c r="K617" s="1"/>
      <c r="L617" s="1"/>
      <c r="M617" s="327"/>
      <c r="N617" s="327"/>
      <c r="O617" s="328"/>
      <c r="P617" s="299"/>
      <c r="Q617" s="1"/>
      <c r="R617" s="275"/>
      <c r="S617" s="329"/>
      <c r="T617" s="1"/>
      <c r="U617" s="1"/>
      <c r="V617" s="306"/>
      <c r="W617" s="306"/>
      <c r="X617" s="328"/>
      <c r="Y617" s="330"/>
      <c r="Z617" s="272"/>
      <c r="AA617" s="299"/>
      <c r="AB617" s="1"/>
      <c r="AC617" s="58"/>
      <c r="AD617" s="220"/>
      <c r="AE617" s="1"/>
      <c r="AF617" s="1"/>
      <c r="AG617" s="304"/>
      <c r="AH617" s="306"/>
      <c r="AI617" s="1"/>
      <c r="AJ617" s="1"/>
      <c r="AK617" s="1"/>
      <c r="AL617" s="1"/>
      <c r="AM617" s="328"/>
      <c r="AN617" s="1"/>
      <c r="AO617" s="1"/>
      <c r="AP617" s="1"/>
    </row>
    <row r="618" ht="15.75" customHeight="1">
      <c r="A618" s="322"/>
      <c r="B618" s="1"/>
      <c r="C618" s="283"/>
      <c r="D618" s="327"/>
      <c r="E618" s="327"/>
      <c r="F618" s="1"/>
      <c r="G618" s="1"/>
      <c r="H618" s="1"/>
      <c r="I618" s="1"/>
      <c r="J618" s="327"/>
      <c r="K618" s="1"/>
      <c r="L618" s="1"/>
      <c r="M618" s="327"/>
      <c r="N618" s="327"/>
      <c r="O618" s="328"/>
      <c r="P618" s="299"/>
      <c r="Q618" s="1"/>
      <c r="R618" s="275"/>
      <c r="S618" s="329"/>
      <c r="T618" s="1"/>
      <c r="U618" s="1"/>
      <c r="V618" s="306"/>
      <c r="W618" s="306"/>
      <c r="X618" s="328"/>
      <c r="Y618" s="330"/>
      <c r="Z618" s="272"/>
      <c r="AA618" s="299"/>
      <c r="AB618" s="1"/>
      <c r="AC618" s="58"/>
      <c r="AD618" s="220"/>
      <c r="AE618" s="1"/>
      <c r="AF618" s="1"/>
      <c r="AG618" s="304"/>
      <c r="AH618" s="306"/>
      <c r="AI618" s="1"/>
      <c r="AJ618" s="1"/>
      <c r="AK618" s="1"/>
      <c r="AL618" s="1"/>
      <c r="AM618" s="328"/>
      <c r="AN618" s="1"/>
      <c r="AO618" s="1"/>
      <c r="AP618" s="1"/>
    </row>
    <row r="619" ht="15.75" customHeight="1">
      <c r="A619" s="322"/>
      <c r="B619" s="1"/>
      <c r="C619" s="283"/>
      <c r="D619" s="327"/>
      <c r="E619" s="327"/>
      <c r="F619" s="1"/>
      <c r="G619" s="1"/>
      <c r="H619" s="1"/>
      <c r="I619" s="1"/>
      <c r="J619" s="327"/>
      <c r="K619" s="1"/>
      <c r="L619" s="1"/>
      <c r="M619" s="327"/>
      <c r="N619" s="327"/>
      <c r="O619" s="328"/>
      <c r="P619" s="299"/>
      <c r="Q619" s="1"/>
      <c r="R619" s="275"/>
      <c r="S619" s="329"/>
      <c r="T619" s="1"/>
      <c r="U619" s="1"/>
      <c r="V619" s="306"/>
      <c r="W619" s="306"/>
      <c r="X619" s="328"/>
      <c r="Y619" s="330"/>
      <c r="Z619" s="272"/>
      <c r="AA619" s="299"/>
      <c r="AB619" s="1"/>
      <c r="AC619" s="58"/>
      <c r="AD619" s="220"/>
      <c r="AE619" s="1"/>
      <c r="AF619" s="1"/>
      <c r="AG619" s="304"/>
      <c r="AH619" s="306"/>
      <c r="AI619" s="1"/>
      <c r="AJ619" s="1"/>
      <c r="AK619" s="1"/>
      <c r="AL619" s="1"/>
      <c r="AM619" s="328"/>
      <c r="AN619" s="1"/>
      <c r="AO619" s="1"/>
      <c r="AP619" s="1"/>
    </row>
    <row r="620" ht="15.75" customHeight="1">
      <c r="A620" s="322"/>
      <c r="B620" s="1"/>
      <c r="C620" s="283"/>
      <c r="D620" s="327"/>
      <c r="E620" s="327"/>
      <c r="F620" s="1"/>
      <c r="G620" s="1"/>
      <c r="H620" s="1"/>
      <c r="I620" s="1"/>
      <c r="J620" s="327"/>
      <c r="K620" s="1"/>
      <c r="L620" s="1"/>
      <c r="M620" s="327"/>
      <c r="N620" s="327"/>
      <c r="O620" s="328"/>
      <c r="P620" s="299"/>
      <c r="Q620" s="1"/>
      <c r="R620" s="275"/>
      <c r="S620" s="329"/>
      <c r="T620" s="1"/>
      <c r="U620" s="1"/>
      <c r="V620" s="306"/>
      <c r="W620" s="306"/>
      <c r="X620" s="328"/>
      <c r="Y620" s="330"/>
      <c r="Z620" s="272"/>
      <c r="AA620" s="299"/>
      <c r="AB620" s="1"/>
      <c r="AC620" s="58"/>
      <c r="AD620" s="220"/>
      <c r="AE620" s="1"/>
      <c r="AF620" s="1"/>
      <c r="AG620" s="304"/>
      <c r="AH620" s="306"/>
      <c r="AI620" s="1"/>
      <c r="AJ620" s="1"/>
      <c r="AK620" s="1"/>
      <c r="AL620" s="1"/>
      <c r="AM620" s="328"/>
      <c r="AN620" s="1"/>
      <c r="AO620" s="1"/>
      <c r="AP620" s="1"/>
    </row>
    <row r="621" ht="15.75" customHeight="1">
      <c r="A621" s="322"/>
      <c r="B621" s="1"/>
      <c r="C621" s="283"/>
      <c r="D621" s="327"/>
      <c r="E621" s="327"/>
      <c r="F621" s="1"/>
      <c r="G621" s="1"/>
      <c r="H621" s="1"/>
      <c r="I621" s="1"/>
      <c r="J621" s="327"/>
      <c r="K621" s="1"/>
      <c r="L621" s="1"/>
      <c r="M621" s="327"/>
      <c r="N621" s="327"/>
      <c r="O621" s="328"/>
      <c r="P621" s="299"/>
      <c r="Q621" s="1"/>
      <c r="R621" s="275"/>
      <c r="S621" s="329"/>
      <c r="T621" s="1"/>
      <c r="U621" s="1"/>
      <c r="V621" s="306"/>
      <c r="W621" s="306"/>
      <c r="X621" s="328"/>
      <c r="Y621" s="330"/>
      <c r="Z621" s="272"/>
      <c r="AA621" s="299"/>
      <c r="AB621" s="1"/>
      <c r="AC621" s="58"/>
      <c r="AD621" s="220"/>
      <c r="AE621" s="1"/>
      <c r="AF621" s="1"/>
      <c r="AG621" s="304"/>
      <c r="AH621" s="306"/>
      <c r="AI621" s="1"/>
      <c r="AJ621" s="1"/>
      <c r="AK621" s="1"/>
      <c r="AL621" s="1"/>
      <c r="AM621" s="328"/>
      <c r="AN621" s="1"/>
      <c r="AO621" s="1"/>
      <c r="AP621" s="1"/>
    </row>
    <row r="622" ht="15.75" customHeight="1">
      <c r="A622" s="322"/>
      <c r="B622" s="1"/>
      <c r="C622" s="283"/>
      <c r="D622" s="327"/>
      <c r="E622" s="327"/>
      <c r="F622" s="1"/>
      <c r="G622" s="1"/>
      <c r="H622" s="1"/>
      <c r="I622" s="1"/>
      <c r="J622" s="327"/>
      <c r="K622" s="1"/>
      <c r="L622" s="1"/>
      <c r="M622" s="327"/>
      <c r="N622" s="327"/>
      <c r="O622" s="328"/>
      <c r="P622" s="299"/>
      <c r="Q622" s="1"/>
      <c r="R622" s="275"/>
      <c r="S622" s="329"/>
      <c r="T622" s="1"/>
      <c r="U622" s="1"/>
      <c r="V622" s="306"/>
      <c r="W622" s="306"/>
      <c r="X622" s="328"/>
      <c r="Y622" s="330"/>
      <c r="Z622" s="272"/>
      <c r="AA622" s="299"/>
      <c r="AB622" s="1"/>
      <c r="AC622" s="58"/>
      <c r="AD622" s="220"/>
      <c r="AE622" s="1"/>
      <c r="AF622" s="1"/>
      <c r="AG622" s="304"/>
      <c r="AH622" s="306"/>
      <c r="AI622" s="1"/>
      <c r="AJ622" s="1"/>
      <c r="AK622" s="1"/>
      <c r="AL622" s="1"/>
      <c r="AM622" s="328"/>
      <c r="AN622" s="1"/>
      <c r="AO622" s="1"/>
      <c r="AP622" s="1"/>
    </row>
    <row r="623" ht="15.75" customHeight="1">
      <c r="A623" s="322"/>
      <c r="B623" s="1"/>
      <c r="C623" s="283"/>
      <c r="D623" s="327"/>
      <c r="E623" s="327"/>
      <c r="F623" s="1"/>
      <c r="G623" s="1"/>
      <c r="H623" s="1"/>
      <c r="I623" s="1"/>
      <c r="J623" s="327"/>
      <c r="K623" s="1"/>
      <c r="L623" s="1"/>
      <c r="M623" s="327"/>
      <c r="N623" s="327"/>
      <c r="O623" s="328"/>
      <c r="P623" s="299"/>
      <c r="Q623" s="1"/>
      <c r="R623" s="275"/>
      <c r="S623" s="329"/>
      <c r="T623" s="1"/>
      <c r="U623" s="1"/>
      <c r="V623" s="306"/>
      <c r="W623" s="306"/>
      <c r="X623" s="328"/>
      <c r="Y623" s="330"/>
      <c r="Z623" s="272"/>
      <c r="AA623" s="299"/>
      <c r="AB623" s="1"/>
      <c r="AC623" s="58"/>
      <c r="AD623" s="220"/>
      <c r="AE623" s="1"/>
      <c r="AF623" s="1"/>
      <c r="AG623" s="304"/>
      <c r="AH623" s="306"/>
      <c r="AI623" s="1"/>
      <c r="AJ623" s="1"/>
      <c r="AK623" s="1"/>
      <c r="AL623" s="1"/>
      <c r="AM623" s="328"/>
      <c r="AN623" s="1"/>
      <c r="AO623" s="1"/>
      <c r="AP623" s="1"/>
    </row>
    <row r="624" ht="15.75" customHeight="1">
      <c r="A624" s="322"/>
      <c r="B624" s="1"/>
      <c r="C624" s="283"/>
      <c r="D624" s="327"/>
      <c r="E624" s="327"/>
      <c r="F624" s="1"/>
      <c r="G624" s="1"/>
      <c r="H624" s="1"/>
      <c r="I624" s="1"/>
      <c r="J624" s="327"/>
      <c r="K624" s="1"/>
      <c r="L624" s="1"/>
      <c r="M624" s="327"/>
      <c r="N624" s="327"/>
      <c r="O624" s="328"/>
      <c r="P624" s="299"/>
      <c r="Q624" s="1"/>
      <c r="R624" s="275"/>
      <c r="S624" s="329"/>
      <c r="T624" s="1"/>
      <c r="U624" s="1"/>
      <c r="V624" s="306"/>
      <c r="W624" s="306"/>
      <c r="X624" s="328"/>
      <c r="Y624" s="330"/>
      <c r="Z624" s="272"/>
      <c r="AA624" s="299"/>
      <c r="AB624" s="1"/>
      <c r="AC624" s="58"/>
      <c r="AD624" s="220"/>
      <c r="AE624" s="1"/>
      <c r="AF624" s="1"/>
      <c r="AG624" s="304"/>
      <c r="AH624" s="306"/>
      <c r="AI624" s="1"/>
      <c r="AJ624" s="1"/>
      <c r="AK624" s="1"/>
      <c r="AL624" s="1"/>
      <c r="AM624" s="328"/>
      <c r="AN624" s="1"/>
      <c r="AO624" s="1"/>
      <c r="AP624" s="1"/>
    </row>
    <row r="625" ht="15.75" customHeight="1">
      <c r="A625" s="322"/>
      <c r="B625" s="1"/>
      <c r="C625" s="283"/>
      <c r="D625" s="327"/>
      <c r="E625" s="327"/>
      <c r="F625" s="1"/>
      <c r="G625" s="1"/>
      <c r="H625" s="1"/>
      <c r="I625" s="1"/>
      <c r="J625" s="327"/>
      <c r="K625" s="1"/>
      <c r="L625" s="1"/>
      <c r="M625" s="327"/>
      <c r="N625" s="327"/>
      <c r="O625" s="328"/>
      <c r="P625" s="299"/>
      <c r="Q625" s="1"/>
      <c r="R625" s="275"/>
      <c r="S625" s="329"/>
      <c r="T625" s="1"/>
      <c r="U625" s="1"/>
      <c r="V625" s="306"/>
      <c r="W625" s="306"/>
      <c r="X625" s="328"/>
      <c r="Y625" s="330"/>
      <c r="Z625" s="272"/>
      <c r="AA625" s="299"/>
      <c r="AB625" s="1"/>
      <c r="AC625" s="58"/>
      <c r="AD625" s="220"/>
      <c r="AE625" s="1"/>
      <c r="AF625" s="1"/>
      <c r="AG625" s="304"/>
      <c r="AH625" s="306"/>
      <c r="AI625" s="1"/>
      <c r="AJ625" s="1"/>
      <c r="AK625" s="1"/>
      <c r="AL625" s="1"/>
      <c r="AM625" s="328"/>
      <c r="AN625" s="1"/>
      <c r="AO625" s="1"/>
      <c r="AP625" s="1"/>
    </row>
    <row r="626" ht="15.75" customHeight="1">
      <c r="A626" s="322"/>
      <c r="B626" s="1"/>
      <c r="C626" s="283"/>
      <c r="D626" s="327"/>
      <c r="E626" s="327"/>
      <c r="F626" s="1"/>
      <c r="G626" s="1"/>
      <c r="H626" s="1"/>
      <c r="I626" s="1"/>
      <c r="J626" s="327"/>
      <c r="K626" s="1"/>
      <c r="L626" s="1"/>
      <c r="M626" s="327"/>
      <c r="N626" s="327"/>
      <c r="O626" s="328"/>
      <c r="P626" s="299"/>
      <c r="Q626" s="1"/>
      <c r="R626" s="275"/>
      <c r="S626" s="329"/>
      <c r="T626" s="1"/>
      <c r="U626" s="1"/>
      <c r="V626" s="306"/>
      <c r="W626" s="306"/>
      <c r="X626" s="328"/>
      <c r="Y626" s="330"/>
      <c r="Z626" s="272"/>
      <c r="AA626" s="299"/>
      <c r="AB626" s="1"/>
      <c r="AC626" s="58"/>
      <c r="AD626" s="220"/>
      <c r="AE626" s="1"/>
      <c r="AF626" s="1"/>
      <c r="AG626" s="304"/>
      <c r="AH626" s="306"/>
      <c r="AI626" s="1"/>
      <c r="AJ626" s="1"/>
      <c r="AK626" s="1"/>
      <c r="AL626" s="1"/>
      <c r="AM626" s="328"/>
      <c r="AN626" s="1"/>
      <c r="AO626" s="1"/>
      <c r="AP626" s="1"/>
    </row>
    <row r="627" ht="15.75" customHeight="1">
      <c r="A627" s="322"/>
      <c r="B627" s="1"/>
      <c r="C627" s="283"/>
      <c r="D627" s="327"/>
      <c r="E627" s="327"/>
      <c r="F627" s="1"/>
      <c r="G627" s="1"/>
      <c r="H627" s="1"/>
      <c r="I627" s="1"/>
      <c r="J627" s="327"/>
      <c r="K627" s="1"/>
      <c r="L627" s="1"/>
      <c r="M627" s="327"/>
      <c r="N627" s="327"/>
      <c r="O627" s="328"/>
      <c r="P627" s="299"/>
      <c r="Q627" s="1"/>
      <c r="R627" s="275"/>
      <c r="S627" s="329"/>
      <c r="T627" s="1"/>
      <c r="U627" s="1"/>
      <c r="V627" s="306"/>
      <c r="W627" s="306"/>
      <c r="X627" s="328"/>
      <c r="Y627" s="330"/>
      <c r="Z627" s="272"/>
      <c r="AA627" s="299"/>
      <c r="AB627" s="1"/>
      <c r="AC627" s="58"/>
      <c r="AD627" s="220"/>
      <c r="AE627" s="1"/>
      <c r="AF627" s="1"/>
      <c r="AG627" s="304"/>
      <c r="AH627" s="306"/>
      <c r="AI627" s="1"/>
      <c r="AJ627" s="1"/>
      <c r="AK627" s="1"/>
      <c r="AL627" s="1"/>
      <c r="AM627" s="328"/>
      <c r="AN627" s="1"/>
      <c r="AO627" s="1"/>
      <c r="AP627" s="1"/>
    </row>
    <row r="628" ht="15.75" customHeight="1">
      <c r="A628" s="322"/>
      <c r="B628" s="1"/>
      <c r="C628" s="283"/>
      <c r="D628" s="327"/>
      <c r="E628" s="327"/>
      <c r="F628" s="1"/>
      <c r="G628" s="1"/>
      <c r="H628" s="1"/>
      <c r="I628" s="1"/>
      <c r="J628" s="327"/>
      <c r="K628" s="1"/>
      <c r="L628" s="1"/>
      <c r="M628" s="327"/>
      <c r="N628" s="327"/>
      <c r="O628" s="328"/>
      <c r="P628" s="299"/>
      <c r="Q628" s="1"/>
      <c r="R628" s="275"/>
      <c r="S628" s="329"/>
      <c r="T628" s="1"/>
      <c r="U628" s="1"/>
      <c r="V628" s="306"/>
      <c r="W628" s="306"/>
      <c r="X628" s="328"/>
      <c r="Y628" s="330"/>
      <c r="Z628" s="272"/>
      <c r="AA628" s="299"/>
      <c r="AB628" s="1"/>
      <c r="AC628" s="58"/>
      <c r="AD628" s="220"/>
      <c r="AE628" s="1"/>
      <c r="AF628" s="1"/>
      <c r="AG628" s="304"/>
      <c r="AH628" s="306"/>
      <c r="AI628" s="1"/>
      <c r="AJ628" s="1"/>
      <c r="AK628" s="1"/>
      <c r="AL628" s="1"/>
      <c r="AM628" s="328"/>
      <c r="AN628" s="1"/>
      <c r="AO628" s="1"/>
      <c r="AP628" s="1"/>
    </row>
    <row r="629" ht="15.75" customHeight="1">
      <c r="A629" s="322"/>
      <c r="B629" s="1"/>
      <c r="C629" s="283"/>
      <c r="D629" s="327"/>
      <c r="E629" s="327"/>
      <c r="F629" s="1"/>
      <c r="G629" s="1"/>
      <c r="H629" s="1"/>
      <c r="I629" s="1"/>
      <c r="J629" s="327"/>
      <c r="K629" s="1"/>
      <c r="L629" s="1"/>
      <c r="M629" s="327"/>
      <c r="N629" s="327"/>
      <c r="O629" s="328"/>
      <c r="P629" s="299"/>
      <c r="Q629" s="1"/>
      <c r="R629" s="275"/>
      <c r="S629" s="329"/>
      <c r="T629" s="1"/>
      <c r="U629" s="1"/>
      <c r="V629" s="306"/>
      <c r="W629" s="306"/>
      <c r="X629" s="328"/>
      <c r="Y629" s="330"/>
      <c r="Z629" s="272"/>
      <c r="AA629" s="299"/>
      <c r="AB629" s="1"/>
      <c r="AC629" s="58"/>
      <c r="AD629" s="220"/>
      <c r="AE629" s="1"/>
      <c r="AF629" s="1"/>
      <c r="AG629" s="304"/>
      <c r="AH629" s="306"/>
      <c r="AI629" s="1"/>
      <c r="AJ629" s="1"/>
      <c r="AK629" s="1"/>
      <c r="AL629" s="1"/>
      <c r="AM629" s="328"/>
      <c r="AN629" s="1"/>
      <c r="AO629" s="1"/>
      <c r="AP629" s="1"/>
    </row>
    <row r="630" ht="15.75" customHeight="1">
      <c r="A630" s="322"/>
      <c r="B630" s="1"/>
      <c r="C630" s="283"/>
      <c r="D630" s="327"/>
      <c r="E630" s="327"/>
      <c r="F630" s="1"/>
      <c r="G630" s="1"/>
      <c r="H630" s="1"/>
      <c r="I630" s="1"/>
      <c r="J630" s="327"/>
      <c r="K630" s="1"/>
      <c r="L630" s="1"/>
      <c r="M630" s="327"/>
      <c r="N630" s="327"/>
      <c r="O630" s="328"/>
      <c r="P630" s="299"/>
      <c r="Q630" s="1"/>
      <c r="R630" s="275"/>
      <c r="S630" s="329"/>
      <c r="T630" s="1"/>
      <c r="U630" s="1"/>
      <c r="V630" s="306"/>
      <c r="W630" s="306"/>
      <c r="X630" s="328"/>
      <c r="Y630" s="330"/>
      <c r="Z630" s="272"/>
      <c r="AA630" s="299"/>
      <c r="AB630" s="1"/>
      <c r="AC630" s="58"/>
      <c r="AD630" s="220"/>
      <c r="AE630" s="1"/>
      <c r="AF630" s="1"/>
      <c r="AG630" s="304"/>
      <c r="AH630" s="306"/>
      <c r="AI630" s="1"/>
      <c r="AJ630" s="1"/>
      <c r="AK630" s="1"/>
      <c r="AL630" s="1"/>
      <c r="AM630" s="328"/>
      <c r="AN630" s="1"/>
      <c r="AO630" s="1"/>
      <c r="AP630" s="1"/>
    </row>
    <row r="631" ht="15.75" customHeight="1">
      <c r="A631" s="322"/>
      <c r="B631" s="1"/>
      <c r="C631" s="283"/>
      <c r="D631" s="327"/>
      <c r="E631" s="327"/>
      <c r="F631" s="1"/>
      <c r="G631" s="1"/>
      <c r="H631" s="1"/>
      <c r="I631" s="1"/>
      <c r="J631" s="327"/>
      <c r="K631" s="1"/>
      <c r="L631" s="1"/>
      <c r="M631" s="327"/>
      <c r="N631" s="327"/>
      <c r="O631" s="328"/>
      <c r="P631" s="299"/>
      <c r="Q631" s="1"/>
      <c r="R631" s="275"/>
      <c r="S631" s="329"/>
      <c r="T631" s="1"/>
      <c r="U631" s="1"/>
      <c r="V631" s="306"/>
      <c r="W631" s="306"/>
      <c r="X631" s="328"/>
      <c r="Y631" s="330"/>
      <c r="Z631" s="272"/>
      <c r="AA631" s="299"/>
      <c r="AB631" s="1"/>
      <c r="AC631" s="58"/>
      <c r="AD631" s="220"/>
      <c r="AE631" s="1"/>
      <c r="AF631" s="1"/>
      <c r="AG631" s="304"/>
      <c r="AH631" s="306"/>
      <c r="AI631" s="1"/>
      <c r="AJ631" s="1"/>
      <c r="AK631" s="1"/>
      <c r="AL631" s="1"/>
      <c r="AM631" s="328"/>
      <c r="AN631" s="1"/>
      <c r="AO631" s="1"/>
      <c r="AP631" s="1"/>
    </row>
    <row r="632" ht="15.75" customHeight="1">
      <c r="A632" s="322"/>
      <c r="B632" s="1"/>
      <c r="C632" s="283"/>
      <c r="D632" s="327"/>
      <c r="E632" s="327"/>
      <c r="F632" s="1"/>
      <c r="G632" s="1"/>
      <c r="H632" s="1"/>
      <c r="I632" s="1"/>
      <c r="J632" s="327"/>
      <c r="K632" s="1"/>
      <c r="L632" s="1"/>
      <c r="M632" s="327"/>
      <c r="N632" s="327"/>
      <c r="O632" s="328"/>
      <c r="P632" s="299"/>
      <c r="Q632" s="1"/>
      <c r="R632" s="275"/>
      <c r="S632" s="329"/>
      <c r="T632" s="1"/>
      <c r="U632" s="1"/>
      <c r="V632" s="306"/>
      <c r="W632" s="306"/>
      <c r="X632" s="328"/>
      <c r="Y632" s="330"/>
      <c r="Z632" s="272"/>
      <c r="AA632" s="299"/>
      <c r="AB632" s="1"/>
      <c r="AC632" s="58"/>
      <c r="AD632" s="220"/>
      <c r="AE632" s="1"/>
      <c r="AF632" s="1"/>
      <c r="AG632" s="304"/>
      <c r="AH632" s="306"/>
      <c r="AI632" s="1"/>
      <c r="AJ632" s="1"/>
      <c r="AK632" s="1"/>
      <c r="AL632" s="1"/>
      <c r="AM632" s="328"/>
      <c r="AN632" s="1"/>
      <c r="AO632" s="1"/>
      <c r="AP632" s="1"/>
    </row>
    <row r="633" ht="15.75" customHeight="1">
      <c r="A633" s="322"/>
      <c r="B633" s="1"/>
      <c r="C633" s="283"/>
      <c r="D633" s="327"/>
      <c r="E633" s="327"/>
      <c r="F633" s="1"/>
      <c r="G633" s="1"/>
      <c r="H633" s="1"/>
      <c r="I633" s="1"/>
      <c r="J633" s="327"/>
      <c r="K633" s="1"/>
      <c r="L633" s="1"/>
      <c r="M633" s="327"/>
      <c r="N633" s="327"/>
      <c r="O633" s="328"/>
      <c r="P633" s="299"/>
      <c r="Q633" s="1"/>
      <c r="R633" s="275"/>
      <c r="S633" s="329"/>
      <c r="T633" s="1"/>
      <c r="U633" s="1"/>
      <c r="V633" s="306"/>
      <c r="W633" s="306"/>
      <c r="X633" s="328"/>
      <c r="Y633" s="330"/>
      <c r="Z633" s="272"/>
      <c r="AA633" s="299"/>
      <c r="AB633" s="1"/>
      <c r="AC633" s="58"/>
      <c r="AD633" s="220"/>
      <c r="AE633" s="1"/>
      <c r="AF633" s="1"/>
      <c r="AG633" s="304"/>
      <c r="AH633" s="306"/>
      <c r="AI633" s="1"/>
      <c r="AJ633" s="1"/>
      <c r="AK633" s="1"/>
      <c r="AL633" s="1"/>
      <c r="AM633" s="328"/>
      <c r="AN633" s="1"/>
      <c r="AO633" s="1"/>
      <c r="AP633" s="1"/>
    </row>
    <row r="634" ht="15.75" customHeight="1">
      <c r="A634" s="322"/>
      <c r="B634" s="1"/>
      <c r="C634" s="283"/>
      <c r="D634" s="327"/>
      <c r="E634" s="327"/>
      <c r="F634" s="1"/>
      <c r="G634" s="1"/>
      <c r="H634" s="1"/>
      <c r="I634" s="1"/>
      <c r="J634" s="327"/>
      <c r="K634" s="1"/>
      <c r="L634" s="1"/>
      <c r="M634" s="327"/>
      <c r="N634" s="327"/>
      <c r="O634" s="328"/>
      <c r="P634" s="299"/>
      <c r="Q634" s="1"/>
      <c r="R634" s="275"/>
      <c r="S634" s="329"/>
      <c r="T634" s="1"/>
      <c r="U634" s="1"/>
      <c r="V634" s="306"/>
      <c r="W634" s="306"/>
      <c r="X634" s="328"/>
      <c r="Y634" s="330"/>
      <c r="Z634" s="272"/>
      <c r="AA634" s="299"/>
      <c r="AB634" s="1"/>
      <c r="AC634" s="58"/>
      <c r="AD634" s="220"/>
      <c r="AE634" s="1"/>
      <c r="AF634" s="1"/>
      <c r="AG634" s="304"/>
      <c r="AH634" s="306"/>
      <c r="AI634" s="1"/>
      <c r="AJ634" s="1"/>
      <c r="AK634" s="1"/>
      <c r="AL634" s="1"/>
      <c r="AM634" s="328"/>
      <c r="AN634" s="1"/>
      <c r="AO634" s="1"/>
      <c r="AP634" s="1"/>
    </row>
    <row r="635" ht="15.75" customHeight="1">
      <c r="A635" s="322"/>
      <c r="B635" s="1"/>
      <c r="C635" s="283"/>
      <c r="D635" s="327"/>
      <c r="E635" s="327"/>
      <c r="F635" s="1"/>
      <c r="G635" s="1"/>
      <c r="H635" s="1"/>
      <c r="I635" s="1"/>
      <c r="J635" s="327"/>
      <c r="K635" s="1"/>
      <c r="L635" s="1"/>
      <c r="M635" s="327"/>
      <c r="N635" s="327"/>
      <c r="O635" s="328"/>
      <c r="P635" s="299"/>
      <c r="Q635" s="1"/>
      <c r="R635" s="275"/>
      <c r="S635" s="329"/>
      <c r="T635" s="1"/>
      <c r="U635" s="1"/>
      <c r="V635" s="306"/>
      <c r="W635" s="306"/>
      <c r="X635" s="328"/>
      <c r="Y635" s="330"/>
      <c r="Z635" s="272"/>
      <c r="AA635" s="299"/>
      <c r="AB635" s="1"/>
      <c r="AC635" s="58"/>
      <c r="AD635" s="220"/>
      <c r="AE635" s="1"/>
      <c r="AF635" s="1"/>
      <c r="AG635" s="304"/>
      <c r="AH635" s="306"/>
      <c r="AI635" s="1"/>
      <c r="AJ635" s="1"/>
      <c r="AK635" s="1"/>
      <c r="AL635" s="1"/>
      <c r="AM635" s="328"/>
      <c r="AN635" s="1"/>
      <c r="AO635" s="1"/>
      <c r="AP635" s="1"/>
    </row>
    <row r="636" ht="15.75" customHeight="1">
      <c r="A636" s="322"/>
      <c r="B636" s="1"/>
      <c r="C636" s="283"/>
      <c r="D636" s="327"/>
      <c r="E636" s="327"/>
      <c r="F636" s="1"/>
      <c r="G636" s="1"/>
      <c r="H636" s="1"/>
      <c r="I636" s="1"/>
      <c r="J636" s="327"/>
      <c r="K636" s="1"/>
      <c r="L636" s="1"/>
      <c r="M636" s="327"/>
      <c r="N636" s="327"/>
      <c r="O636" s="328"/>
      <c r="P636" s="299"/>
      <c r="Q636" s="1"/>
      <c r="R636" s="275"/>
      <c r="S636" s="329"/>
      <c r="T636" s="1"/>
      <c r="U636" s="1"/>
      <c r="V636" s="306"/>
      <c r="W636" s="306"/>
      <c r="X636" s="328"/>
      <c r="Y636" s="330"/>
      <c r="Z636" s="272"/>
      <c r="AA636" s="299"/>
      <c r="AB636" s="1"/>
      <c r="AC636" s="58"/>
      <c r="AD636" s="220"/>
      <c r="AE636" s="1"/>
      <c r="AF636" s="1"/>
      <c r="AG636" s="304"/>
      <c r="AH636" s="306"/>
      <c r="AI636" s="1"/>
      <c r="AJ636" s="1"/>
      <c r="AK636" s="1"/>
      <c r="AL636" s="1"/>
      <c r="AM636" s="328"/>
      <c r="AN636" s="1"/>
      <c r="AO636" s="1"/>
      <c r="AP636" s="1"/>
    </row>
    <row r="637" ht="15.75" customHeight="1">
      <c r="A637" s="322"/>
      <c r="B637" s="1"/>
      <c r="C637" s="283"/>
      <c r="D637" s="327"/>
      <c r="E637" s="327"/>
      <c r="F637" s="1"/>
      <c r="G637" s="1"/>
      <c r="H637" s="1"/>
      <c r="I637" s="1"/>
      <c r="J637" s="327"/>
      <c r="K637" s="1"/>
      <c r="L637" s="1"/>
      <c r="M637" s="327"/>
      <c r="N637" s="327"/>
      <c r="O637" s="328"/>
      <c r="P637" s="299"/>
      <c r="Q637" s="1"/>
      <c r="R637" s="275"/>
      <c r="S637" s="329"/>
      <c r="T637" s="1"/>
      <c r="U637" s="1"/>
      <c r="V637" s="306"/>
      <c r="W637" s="306"/>
      <c r="X637" s="328"/>
      <c r="Y637" s="330"/>
      <c r="Z637" s="272"/>
      <c r="AA637" s="299"/>
      <c r="AB637" s="1"/>
      <c r="AC637" s="58"/>
      <c r="AD637" s="220"/>
      <c r="AE637" s="1"/>
      <c r="AF637" s="1"/>
      <c r="AG637" s="304"/>
      <c r="AH637" s="306"/>
      <c r="AI637" s="1"/>
      <c r="AJ637" s="1"/>
      <c r="AK637" s="1"/>
      <c r="AL637" s="1"/>
      <c r="AM637" s="328"/>
      <c r="AN637" s="1"/>
      <c r="AO637" s="1"/>
      <c r="AP637" s="1"/>
    </row>
    <row r="638" ht="15.75" customHeight="1">
      <c r="A638" s="322"/>
      <c r="B638" s="1"/>
      <c r="C638" s="283"/>
      <c r="D638" s="327"/>
      <c r="E638" s="327"/>
      <c r="F638" s="1"/>
      <c r="G638" s="1"/>
      <c r="H638" s="1"/>
      <c r="I638" s="1"/>
      <c r="J638" s="327"/>
      <c r="K638" s="1"/>
      <c r="L638" s="1"/>
      <c r="M638" s="327"/>
      <c r="N638" s="327"/>
      <c r="O638" s="328"/>
      <c r="P638" s="299"/>
      <c r="Q638" s="1"/>
      <c r="R638" s="275"/>
      <c r="S638" s="329"/>
      <c r="T638" s="1"/>
      <c r="U638" s="1"/>
      <c r="V638" s="306"/>
      <c r="W638" s="306"/>
      <c r="X638" s="328"/>
      <c r="Y638" s="330"/>
      <c r="Z638" s="272"/>
      <c r="AA638" s="299"/>
      <c r="AB638" s="1"/>
      <c r="AC638" s="58"/>
      <c r="AD638" s="220"/>
      <c r="AE638" s="1"/>
      <c r="AF638" s="1"/>
      <c r="AG638" s="304"/>
      <c r="AH638" s="306"/>
      <c r="AI638" s="1"/>
      <c r="AJ638" s="1"/>
      <c r="AK638" s="1"/>
      <c r="AL638" s="1"/>
      <c r="AM638" s="328"/>
      <c r="AN638" s="1"/>
      <c r="AO638" s="1"/>
      <c r="AP638" s="1"/>
    </row>
    <row r="639" ht="15.75" customHeight="1">
      <c r="A639" s="322"/>
      <c r="B639" s="1"/>
      <c r="C639" s="283"/>
      <c r="D639" s="327"/>
      <c r="E639" s="327"/>
      <c r="F639" s="1"/>
      <c r="G639" s="1"/>
      <c r="H639" s="1"/>
      <c r="I639" s="1"/>
      <c r="J639" s="327"/>
      <c r="K639" s="1"/>
      <c r="L639" s="1"/>
      <c r="M639" s="327"/>
      <c r="N639" s="327"/>
      <c r="O639" s="328"/>
      <c r="P639" s="299"/>
      <c r="Q639" s="1"/>
      <c r="R639" s="275"/>
      <c r="S639" s="329"/>
      <c r="T639" s="1"/>
      <c r="U639" s="1"/>
      <c r="V639" s="306"/>
      <c r="W639" s="306"/>
      <c r="X639" s="328"/>
      <c r="Y639" s="330"/>
      <c r="Z639" s="272"/>
      <c r="AA639" s="299"/>
      <c r="AB639" s="1"/>
      <c r="AC639" s="58"/>
      <c r="AD639" s="220"/>
      <c r="AE639" s="1"/>
      <c r="AF639" s="1"/>
      <c r="AG639" s="304"/>
      <c r="AH639" s="306"/>
      <c r="AI639" s="1"/>
      <c r="AJ639" s="1"/>
      <c r="AK639" s="1"/>
      <c r="AL639" s="1"/>
      <c r="AM639" s="328"/>
      <c r="AN639" s="1"/>
      <c r="AO639" s="1"/>
      <c r="AP639" s="1"/>
    </row>
    <row r="640" ht="15.75" customHeight="1">
      <c r="A640" s="322"/>
      <c r="B640" s="1"/>
      <c r="C640" s="283"/>
      <c r="D640" s="327"/>
      <c r="E640" s="327"/>
      <c r="F640" s="1"/>
      <c r="G640" s="1"/>
      <c r="H640" s="1"/>
      <c r="I640" s="1"/>
      <c r="J640" s="327"/>
      <c r="K640" s="1"/>
      <c r="L640" s="1"/>
      <c r="M640" s="327"/>
      <c r="N640" s="327"/>
      <c r="O640" s="328"/>
      <c r="P640" s="299"/>
      <c r="Q640" s="1"/>
      <c r="R640" s="275"/>
      <c r="S640" s="329"/>
      <c r="T640" s="1"/>
      <c r="U640" s="1"/>
      <c r="V640" s="306"/>
      <c r="W640" s="306"/>
      <c r="X640" s="328"/>
      <c r="Y640" s="330"/>
      <c r="Z640" s="272"/>
      <c r="AA640" s="299"/>
      <c r="AB640" s="1"/>
      <c r="AC640" s="58"/>
      <c r="AD640" s="220"/>
      <c r="AE640" s="1"/>
      <c r="AF640" s="1"/>
      <c r="AG640" s="304"/>
      <c r="AH640" s="306"/>
      <c r="AI640" s="1"/>
      <c r="AJ640" s="1"/>
      <c r="AK640" s="1"/>
      <c r="AL640" s="1"/>
      <c r="AM640" s="328"/>
      <c r="AN640" s="1"/>
      <c r="AO640" s="1"/>
      <c r="AP640" s="1"/>
    </row>
    <row r="641" ht="15.75" customHeight="1">
      <c r="A641" s="322"/>
      <c r="B641" s="1"/>
      <c r="C641" s="283"/>
      <c r="D641" s="327"/>
      <c r="E641" s="327"/>
      <c r="F641" s="1"/>
      <c r="G641" s="1"/>
      <c r="H641" s="1"/>
      <c r="I641" s="1"/>
      <c r="J641" s="327"/>
      <c r="K641" s="1"/>
      <c r="L641" s="1"/>
      <c r="M641" s="327"/>
      <c r="N641" s="327"/>
      <c r="O641" s="328"/>
      <c r="P641" s="299"/>
      <c r="Q641" s="1"/>
      <c r="R641" s="275"/>
      <c r="S641" s="329"/>
      <c r="T641" s="1"/>
      <c r="U641" s="1"/>
      <c r="V641" s="306"/>
      <c r="W641" s="306"/>
      <c r="X641" s="328"/>
      <c r="Y641" s="330"/>
      <c r="Z641" s="272"/>
      <c r="AA641" s="299"/>
      <c r="AB641" s="1"/>
      <c r="AC641" s="58"/>
      <c r="AD641" s="220"/>
      <c r="AE641" s="1"/>
      <c r="AF641" s="1"/>
      <c r="AG641" s="304"/>
      <c r="AH641" s="306"/>
      <c r="AI641" s="1"/>
      <c r="AJ641" s="1"/>
      <c r="AK641" s="1"/>
      <c r="AL641" s="1"/>
      <c r="AM641" s="328"/>
      <c r="AN641" s="1"/>
      <c r="AO641" s="1"/>
      <c r="AP641" s="1"/>
    </row>
    <row r="642" ht="15.75" customHeight="1">
      <c r="A642" s="322"/>
      <c r="B642" s="1"/>
      <c r="C642" s="283"/>
      <c r="D642" s="327"/>
      <c r="E642" s="327"/>
      <c r="F642" s="1"/>
      <c r="G642" s="1"/>
      <c r="H642" s="1"/>
      <c r="I642" s="1"/>
      <c r="J642" s="327"/>
      <c r="K642" s="1"/>
      <c r="L642" s="1"/>
      <c r="M642" s="327"/>
      <c r="N642" s="327"/>
      <c r="O642" s="328"/>
      <c r="P642" s="299"/>
      <c r="Q642" s="1"/>
      <c r="R642" s="275"/>
      <c r="S642" s="329"/>
      <c r="T642" s="1"/>
      <c r="U642" s="1"/>
      <c r="V642" s="306"/>
      <c r="W642" s="306"/>
      <c r="X642" s="328"/>
      <c r="Y642" s="330"/>
      <c r="Z642" s="272"/>
      <c r="AA642" s="299"/>
      <c r="AB642" s="1"/>
      <c r="AC642" s="58"/>
      <c r="AD642" s="220"/>
      <c r="AE642" s="1"/>
      <c r="AF642" s="1"/>
      <c r="AG642" s="304"/>
      <c r="AH642" s="306"/>
      <c r="AI642" s="1"/>
      <c r="AJ642" s="1"/>
      <c r="AK642" s="1"/>
      <c r="AL642" s="1"/>
      <c r="AM642" s="328"/>
      <c r="AN642" s="1"/>
      <c r="AO642" s="1"/>
      <c r="AP642" s="1"/>
    </row>
    <row r="643" ht="15.75" customHeight="1">
      <c r="A643" s="322"/>
      <c r="B643" s="1"/>
      <c r="C643" s="283"/>
      <c r="D643" s="327"/>
      <c r="E643" s="327"/>
      <c r="F643" s="1"/>
      <c r="G643" s="1"/>
      <c r="H643" s="1"/>
      <c r="I643" s="1"/>
      <c r="J643" s="327"/>
      <c r="K643" s="1"/>
      <c r="L643" s="1"/>
      <c r="M643" s="327"/>
      <c r="N643" s="327"/>
      <c r="O643" s="328"/>
      <c r="P643" s="299"/>
      <c r="Q643" s="1"/>
      <c r="R643" s="275"/>
      <c r="S643" s="329"/>
      <c r="T643" s="1"/>
      <c r="U643" s="1"/>
      <c r="V643" s="306"/>
      <c r="W643" s="306"/>
      <c r="X643" s="328"/>
      <c r="Y643" s="330"/>
      <c r="Z643" s="272"/>
      <c r="AA643" s="299"/>
      <c r="AB643" s="1"/>
      <c r="AC643" s="58"/>
      <c r="AD643" s="220"/>
      <c r="AE643" s="1"/>
      <c r="AF643" s="1"/>
      <c r="AG643" s="304"/>
      <c r="AH643" s="306"/>
      <c r="AI643" s="1"/>
      <c r="AJ643" s="1"/>
      <c r="AK643" s="1"/>
      <c r="AL643" s="1"/>
      <c r="AM643" s="328"/>
      <c r="AN643" s="1"/>
      <c r="AO643" s="1"/>
      <c r="AP643" s="1"/>
    </row>
    <row r="644" ht="15.75" customHeight="1">
      <c r="A644" s="322"/>
      <c r="B644" s="1"/>
      <c r="C644" s="283"/>
      <c r="D644" s="327"/>
      <c r="E644" s="327"/>
      <c r="F644" s="1"/>
      <c r="G644" s="1"/>
      <c r="H644" s="1"/>
      <c r="I644" s="1"/>
      <c r="J644" s="327"/>
      <c r="K644" s="1"/>
      <c r="L644" s="1"/>
      <c r="M644" s="327"/>
      <c r="N644" s="327"/>
      <c r="O644" s="328"/>
      <c r="P644" s="299"/>
      <c r="Q644" s="1"/>
      <c r="R644" s="275"/>
      <c r="S644" s="329"/>
      <c r="T644" s="1"/>
      <c r="U644" s="1"/>
      <c r="V644" s="306"/>
      <c r="W644" s="306"/>
      <c r="X644" s="328"/>
      <c r="Y644" s="330"/>
      <c r="Z644" s="272"/>
      <c r="AA644" s="299"/>
      <c r="AB644" s="1"/>
      <c r="AC644" s="58"/>
      <c r="AD644" s="220"/>
      <c r="AE644" s="1"/>
      <c r="AF644" s="1"/>
      <c r="AG644" s="304"/>
      <c r="AH644" s="306"/>
      <c r="AI644" s="1"/>
      <c r="AJ644" s="1"/>
      <c r="AK644" s="1"/>
      <c r="AL644" s="1"/>
      <c r="AM644" s="328"/>
      <c r="AN644" s="1"/>
      <c r="AO644" s="1"/>
      <c r="AP644" s="1"/>
    </row>
    <row r="645" ht="15.75" customHeight="1">
      <c r="A645" s="322"/>
      <c r="B645" s="1"/>
      <c r="C645" s="283"/>
      <c r="D645" s="327"/>
      <c r="E645" s="327"/>
      <c r="F645" s="1"/>
      <c r="G645" s="1"/>
      <c r="H645" s="1"/>
      <c r="I645" s="1"/>
      <c r="J645" s="327"/>
      <c r="K645" s="1"/>
      <c r="L645" s="1"/>
      <c r="M645" s="327"/>
      <c r="N645" s="327"/>
      <c r="O645" s="328"/>
      <c r="P645" s="299"/>
      <c r="Q645" s="1"/>
      <c r="R645" s="275"/>
      <c r="S645" s="329"/>
      <c r="T645" s="1"/>
      <c r="U645" s="1"/>
      <c r="V645" s="306"/>
      <c r="W645" s="306"/>
      <c r="X645" s="328"/>
      <c r="Y645" s="330"/>
      <c r="Z645" s="272"/>
      <c r="AA645" s="299"/>
      <c r="AB645" s="1"/>
      <c r="AC645" s="58"/>
      <c r="AD645" s="220"/>
      <c r="AE645" s="1"/>
      <c r="AF645" s="1"/>
      <c r="AG645" s="304"/>
      <c r="AH645" s="306"/>
      <c r="AI645" s="1"/>
      <c r="AJ645" s="1"/>
      <c r="AK645" s="1"/>
      <c r="AL645" s="1"/>
      <c r="AM645" s="328"/>
      <c r="AN645" s="1"/>
      <c r="AO645" s="1"/>
      <c r="AP645" s="1"/>
    </row>
    <row r="646" ht="15.75" customHeight="1">
      <c r="A646" s="322"/>
      <c r="B646" s="1"/>
      <c r="C646" s="283"/>
      <c r="D646" s="327"/>
      <c r="E646" s="327"/>
      <c r="F646" s="1"/>
      <c r="G646" s="1"/>
      <c r="H646" s="1"/>
      <c r="I646" s="1"/>
      <c r="J646" s="327"/>
      <c r="K646" s="1"/>
      <c r="L646" s="1"/>
      <c r="M646" s="327"/>
      <c r="N646" s="327"/>
      <c r="O646" s="328"/>
      <c r="P646" s="299"/>
      <c r="Q646" s="1"/>
      <c r="R646" s="275"/>
      <c r="S646" s="329"/>
      <c r="T646" s="1"/>
      <c r="U646" s="1"/>
      <c r="V646" s="306"/>
      <c r="W646" s="306"/>
      <c r="X646" s="328"/>
      <c r="Y646" s="330"/>
      <c r="Z646" s="272"/>
      <c r="AA646" s="299"/>
      <c r="AB646" s="1"/>
      <c r="AC646" s="58"/>
      <c r="AD646" s="220"/>
      <c r="AE646" s="1"/>
      <c r="AF646" s="1"/>
      <c r="AG646" s="304"/>
      <c r="AH646" s="306"/>
      <c r="AI646" s="1"/>
      <c r="AJ646" s="1"/>
      <c r="AK646" s="1"/>
      <c r="AL646" s="1"/>
      <c r="AM646" s="328"/>
      <c r="AN646" s="1"/>
      <c r="AO646" s="1"/>
      <c r="AP646" s="1"/>
    </row>
    <row r="647" ht="15.75" customHeight="1">
      <c r="A647" s="322"/>
      <c r="B647" s="1"/>
      <c r="C647" s="283"/>
      <c r="D647" s="327"/>
      <c r="E647" s="327"/>
      <c r="F647" s="1"/>
      <c r="G647" s="1"/>
      <c r="H647" s="1"/>
      <c r="I647" s="1"/>
      <c r="J647" s="327"/>
      <c r="K647" s="1"/>
      <c r="L647" s="1"/>
      <c r="M647" s="327"/>
      <c r="N647" s="327"/>
      <c r="O647" s="328"/>
      <c r="P647" s="299"/>
      <c r="Q647" s="1"/>
      <c r="R647" s="275"/>
      <c r="S647" s="329"/>
      <c r="T647" s="1"/>
      <c r="U647" s="1"/>
      <c r="V647" s="306"/>
      <c r="W647" s="306"/>
      <c r="X647" s="328"/>
      <c r="Y647" s="330"/>
      <c r="Z647" s="272"/>
      <c r="AA647" s="299"/>
      <c r="AB647" s="1"/>
      <c r="AC647" s="58"/>
      <c r="AD647" s="220"/>
      <c r="AE647" s="1"/>
      <c r="AF647" s="1"/>
      <c r="AG647" s="304"/>
      <c r="AH647" s="306"/>
      <c r="AI647" s="1"/>
      <c r="AJ647" s="1"/>
      <c r="AK647" s="1"/>
      <c r="AL647" s="1"/>
      <c r="AM647" s="328"/>
      <c r="AN647" s="1"/>
      <c r="AO647" s="1"/>
      <c r="AP647" s="1"/>
    </row>
    <row r="648" ht="15.75" customHeight="1">
      <c r="A648" s="322"/>
      <c r="B648" s="1"/>
      <c r="C648" s="283"/>
      <c r="D648" s="327"/>
      <c r="E648" s="327"/>
      <c r="F648" s="1"/>
      <c r="G648" s="1"/>
      <c r="H648" s="1"/>
      <c r="I648" s="1"/>
      <c r="J648" s="327"/>
      <c r="K648" s="1"/>
      <c r="L648" s="1"/>
      <c r="M648" s="327"/>
      <c r="N648" s="327"/>
      <c r="O648" s="328"/>
      <c r="P648" s="299"/>
      <c r="Q648" s="1"/>
      <c r="R648" s="275"/>
      <c r="S648" s="329"/>
      <c r="T648" s="1"/>
      <c r="U648" s="1"/>
      <c r="V648" s="306"/>
      <c r="W648" s="306"/>
      <c r="X648" s="328"/>
      <c r="Y648" s="330"/>
      <c r="Z648" s="272"/>
      <c r="AA648" s="299"/>
      <c r="AB648" s="1"/>
      <c r="AC648" s="58"/>
      <c r="AD648" s="220"/>
      <c r="AE648" s="1"/>
      <c r="AF648" s="1"/>
      <c r="AG648" s="304"/>
      <c r="AH648" s="306"/>
      <c r="AI648" s="1"/>
      <c r="AJ648" s="1"/>
      <c r="AK648" s="1"/>
      <c r="AL648" s="1"/>
      <c r="AM648" s="328"/>
      <c r="AN648" s="1"/>
      <c r="AO648" s="1"/>
      <c r="AP648" s="1"/>
    </row>
    <row r="649" ht="15.75" customHeight="1">
      <c r="A649" s="322"/>
      <c r="B649" s="1"/>
      <c r="C649" s="283"/>
      <c r="D649" s="327"/>
      <c r="E649" s="327"/>
      <c r="F649" s="1"/>
      <c r="G649" s="1"/>
      <c r="H649" s="1"/>
      <c r="I649" s="1"/>
      <c r="J649" s="327"/>
      <c r="K649" s="1"/>
      <c r="L649" s="1"/>
      <c r="M649" s="327"/>
      <c r="N649" s="327"/>
      <c r="O649" s="328"/>
      <c r="P649" s="299"/>
      <c r="Q649" s="1"/>
      <c r="R649" s="275"/>
      <c r="S649" s="329"/>
      <c r="T649" s="1"/>
      <c r="U649" s="1"/>
      <c r="V649" s="306"/>
      <c r="W649" s="306"/>
      <c r="X649" s="328"/>
      <c r="Y649" s="330"/>
      <c r="Z649" s="272"/>
      <c r="AA649" s="299"/>
      <c r="AB649" s="1"/>
      <c r="AC649" s="58"/>
      <c r="AD649" s="220"/>
      <c r="AE649" s="1"/>
      <c r="AF649" s="1"/>
      <c r="AG649" s="304"/>
      <c r="AH649" s="306"/>
      <c r="AI649" s="1"/>
      <c r="AJ649" s="1"/>
      <c r="AK649" s="1"/>
      <c r="AL649" s="1"/>
      <c r="AM649" s="328"/>
      <c r="AN649" s="1"/>
      <c r="AO649" s="1"/>
      <c r="AP649" s="1"/>
    </row>
    <row r="650" ht="15.75" customHeight="1">
      <c r="A650" s="322"/>
      <c r="B650" s="1"/>
      <c r="C650" s="283"/>
      <c r="D650" s="327"/>
      <c r="E650" s="327"/>
      <c r="F650" s="1"/>
      <c r="G650" s="1"/>
      <c r="H650" s="1"/>
      <c r="I650" s="1"/>
      <c r="J650" s="327"/>
      <c r="K650" s="1"/>
      <c r="L650" s="1"/>
      <c r="M650" s="327"/>
      <c r="N650" s="327"/>
      <c r="O650" s="328"/>
      <c r="P650" s="299"/>
      <c r="Q650" s="1"/>
      <c r="R650" s="275"/>
      <c r="S650" s="329"/>
      <c r="T650" s="1"/>
      <c r="U650" s="1"/>
      <c r="V650" s="306"/>
      <c r="W650" s="306"/>
      <c r="X650" s="328"/>
      <c r="Y650" s="330"/>
      <c r="Z650" s="272"/>
      <c r="AA650" s="299"/>
      <c r="AB650" s="1"/>
      <c r="AC650" s="58"/>
      <c r="AD650" s="220"/>
      <c r="AE650" s="1"/>
      <c r="AF650" s="1"/>
      <c r="AG650" s="304"/>
      <c r="AH650" s="306"/>
      <c r="AI650" s="1"/>
      <c r="AJ650" s="1"/>
      <c r="AK650" s="1"/>
      <c r="AL650" s="1"/>
      <c r="AM650" s="328"/>
      <c r="AN650" s="1"/>
      <c r="AO650" s="1"/>
      <c r="AP650" s="1"/>
    </row>
    <row r="651" ht="15.75" customHeight="1">
      <c r="A651" s="322"/>
      <c r="B651" s="1"/>
      <c r="C651" s="283"/>
      <c r="D651" s="327"/>
      <c r="E651" s="327"/>
      <c r="F651" s="1"/>
      <c r="G651" s="1"/>
      <c r="H651" s="1"/>
      <c r="I651" s="1"/>
      <c r="J651" s="327"/>
      <c r="K651" s="1"/>
      <c r="L651" s="1"/>
      <c r="M651" s="327"/>
      <c r="N651" s="327"/>
      <c r="O651" s="328"/>
      <c r="P651" s="299"/>
      <c r="Q651" s="1"/>
      <c r="R651" s="275"/>
      <c r="S651" s="329"/>
      <c r="T651" s="1"/>
      <c r="U651" s="1"/>
      <c r="V651" s="306"/>
      <c r="W651" s="306"/>
      <c r="X651" s="328"/>
      <c r="Y651" s="330"/>
      <c r="Z651" s="272"/>
      <c r="AA651" s="299"/>
      <c r="AB651" s="1"/>
      <c r="AC651" s="58"/>
      <c r="AD651" s="220"/>
      <c r="AE651" s="1"/>
      <c r="AF651" s="1"/>
      <c r="AG651" s="304"/>
      <c r="AH651" s="306"/>
      <c r="AI651" s="1"/>
      <c r="AJ651" s="1"/>
      <c r="AK651" s="1"/>
      <c r="AL651" s="1"/>
      <c r="AM651" s="328"/>
      <c r="AN651" s="1"/>
      <c r="AO651" s="1"/>
      <c r="AP651" s="1"/>
    </row>
    <row r="652" ht="15.75" customHeight="1">
      <c r="A652" s="322"/>
      <c r="B652" s="1"/>
      <c r="C652" s="283"/>
      <c r="D652" s="327"/>
      <c r="E652" s="327"/>
      <c r="F652" s="1"/>
      <c r="G652" s="1"/>
      <c r="H652" s="1"/>
      <c r="I652" s="1"/>
      <c r="J652" s="327"/>
      <c r="K652" s="1"/>
      <c r="L652" s="1"/>
      <c r="M652" s="327"/>
      <c r="N652" s="327"/>
      <c r="O652" s="328"/>
      <c r="P652" s="299"/>
      <c r="Q652" s="1"/>
      <c r="R652" s="275"/>
      <c r="S652" s="329"/>
      <c r="T652" s="1"/>
      <c r="U652" s="1"/>
      <c r="V652" s="306"/>
      <c r="W652" s="306"/>
      <c r="X652" s="328"/>
      <c r="Y652" s="330"/>
      <c r="Z652" s="272"/>
      <c r="AA652" s="299"/>
      <c r="AB652" s="1"/>
      <c r="AC652" s="58"/>
      <c r="AD652" s="220"/>
      <c r="AE652" s="1"/>
      <c r="AF652" s="1"/>
      <c r="AG652" s="304"/>
      <c r="AH652" s="306"/>
      <c r="AI652" s="1"/>
      <c r="AJ652" s="1"/>
      <c r="AK652" s="1"/>
      <c r="AL652" s="1"/>
      <c r="AM652" s="328"/>
      <c r="AN652" s="1"/>
      <c r="AO652" s="1"/>
      <c r="AP652" s="1"/>
    </row>
    <row r="653" ht="15.75" customHeight="1">
      <c r="A653" s="322"/>
      <c r="B653" s="1"/>
      <c r="C653" s="283"/>
      <c r="D653" s="327"/>
      <c r="E653" s="327"/>
      <c r="F653" s="1"/>
      <c r="G653" s="1"/>
      <c r="H653" s="1"/>
      <c r="I653" s="1"/>
      <c r="J653" s="327"/>
      <c r="K653" s="1"/>
      <c r="L653" s="1"/>
      <c r="M653" s="327"/>
      <c r="N653" s="327"/>
      <c r="O653" s="328"/>
      <c r="P653" s="299"/>
      <c r="Q653" s="1"/>
      <c r="R653" s="275"/>
      <c r="S653" s="329"/>
      <c r="T653" s="1"/>
      <c r="U653" s="1"/>
      <c r="V653" s="306"/>
      <c r="W653" s="306"/>
      <c r="X653" s="328"/>
      <c r="Y653" s="330"/>
      <c r="Z653" s="272"/>
      <c r="AA653" s="299"/>
      <c r="AB653" s="1"/>
      <c r="AC653" s="58"/>
      <c r="AD653" s="220"/>
      <c r="AE653" s="1"/>
      <c r="AF653" s="1"/>
      <c r="AG653" s="304"/>
      <c r="AH653" s="306"/>
      <c r="AI653" s="1"/>
      <c r="AJ653" s="1"/>
      <c r="AK653" s="1"/>
      <c r="AL653" s="1"/>
      <c r="AM653" s="328"/>
      <c r="AN653" s="1"/>
      <c r="AO653" s="1"/>
      <c r="AP653" s="1"/>
    </row>
    <row r="654" ht="15.75" customHeight="1">
      <c r="A654" s="322"/>
      <c r="B654" s="1"/>
      <c r="C654" s="283"/>
      <c r="D654" s="327"/>
      <c r="E654" s="327"/>
      <c r="F654" s="1"/>
      <c r="G654" s="1"/>
      <c r="H654" s="1"/>
      <c r="I654" s="1"/>
      <c r="J654" s="327"/>
      <c r="K654" s="1"/>
      <c r="L654" s="1"/>
      <c r="M654" s="327"/>
      <c r="N654" s="327"/>
      <c r="O654" s="328"/>
      <c r="P654" s="299"/>
      <c r="Q654" s="1"/>
      <c r="R654" s="275"/>
      <c r="S654" s="329"/>
      <c r="T654" s="1"/>
      <c r="U654" s="1"/>
      <c r="V654" s="306"/>
      <c r="W654" s="306"/>
      <c r="X654" s="328"/>
      <c r="Y654" s="330"/>
      <c r="Z654" s="272"/>
      <c r="AA654" s="299"/>
      <c r="AB654" s="1"/>
      <c r="AC654" s="58"/>
      <c r="AD654" s="220"/>
      <c r="AE654" s="1"/>
      <c r="AF654" s="1"/>
      <c r="AG654" s="304"/>
      <c r="AH654" s="306"/>
      <c r="AI654" s="1"/>
      <c r="AJ654" s="1"/>
      <c r="AK654" s="1"/>
      <c r="AL654" s="1"/>
      <c r="AM654" s="328"/>
      <c r="AN654" s="1"/>
      <c r="AO654" s="1"/>
      <c r="AP654" s="1"/>
    </row>
    <row r="655" ht="15.75" customHeight="1">
      <c r="A655" s="322"/>
      <c r="B655" s="1"/>
      <c r="C655" s="283"/>
      <c r="D655" s="327"/>
      <c r="E655" s="327"/>
      <c r="F655" s="1"/>
      <c r="G655" s="1"/>
      <c r="H655" s="1"/>
      <c r="I655" s="1"/>
      <c r="J655" s="327"/>
      <c r="K655" s="1"/>
      <c r="L655" s="1"/>
      <c r="M655" s="327"/>
      <c r="N655" s="327"/>
      <c r="O655" s="328"/>
      <c r="P655" s="299"/>
      <c r="Q655" s="1"/>
      <c r="R655" s="275"/>
      <c r="S655" s="329"/>
      <c r="T655" s="1"/>
      <c r="U655" s="1"/>
      <c r="V655" s="306"/>
      <c r="W655" s="306"/>
      <c r="X655" s="328"/>
      <c r="Y655" s="330"/>
      <c r="Z655" s="272"/>
      <c r="AA655" s="299"/>
      <c r="AB655" s="1"/>
      <c r="AC655" s="58"/>
      <c r="AD655" s="220"/>
      <c r="AE655" s="1"/>
      <c r="AF655" s="1"/>
      <c r="AG655" s="304"/>
      <c r="AH655" s="306"/>
      <c r="AI655" s="1"/>
      <c r="AJ655" s="1"/>
      <c r="AK655" s="1"/>
      <c r="AL655" s="1"/>
      <c r="AM655" s="328"/>
      <c r="AN655" s="1"/>
      <c r="AO655" s="1"/>
      <c r="AP655" s="1"/>
    </row>
    <row r="656" ht="15.75" customHeight="1">
      <c r="A656" s="322"/>
      <c r="B656" s="1"/>
      <c r="C656" s="283"/>
      <c r="D656" s="327"/>
      <c r="E656" s="327"/>
      <c r="F656" s="1"/>
      <c r="G656" s="1"/>
      <c r="H656" s="1"/>
      <c r="I656" s="1"/>
      <c r="J656" s="327"/>
      <c r="K656" s="1"/>
      <c r="L656" s="1"/>
      <c r="M656" s="327"/>
      <c r="N656" s="327"/>
      <c r="O656" s="328"/>
      <c r="P656" s="299"/>
      <c r="Q656" s="1"/>
      <c r="R656" s="275"/>
      <c r="S656" s="329"/>
      <c r="T656" s="1"/>
      <c r="U656" s="1"/>
      <c r="V656" s="306"/>
      <c r="W656" s="306"/>
      <c r="X656" s="328"/>
      <c r="Y656" s="330"/>
      <c r="Z656" s="272"/>
      <c r="AA656" s="299"/>
      <c r="AB656" s="1"/>
      <c r="AC656" s="58"/>
      <c r="AD656" s="220"/>
      <c r="AE656" s="1"/>
      <c r="AF656" s="1"/>
      <c r="AG656" s="304"/>
      <c r="AH656" s="306"/>
      <c r="AI656" s="1"/>
      <c r="AJ656" s="1"/>
      <c r="AK656" s="1"/>
      <c r="AL656" s="1"/>
      <c r="AM656" s="328"/>
      <c r="AN656" s="1"/>
      <c r="AO656" s="1"/>
      <c r="AP656" s="1"/>
    </row>
    <row r="657" ht="15.75" customHeight="1">
      <c r="A657" s="322"/>
      <c r="B657" s="1"/>
      <c r="C657" s="283"/>
      <c r="D657" s="327"/>
      <c r="E657" s="327"/>
      <c r="F657" s="1"/>
      <c r="G657" s="1"/>
      <c r="H657" s="1"/>
      <c r="I657" s="1"/>
      <c r="J657" s="327"/>
      <c r="K657" s="1"/>
      <c r="L657" s="1"/>
      <c r="M657" s="327"/>
      <c r="N657" s="327"/>
      <c r="O657" s="328"/>
      <c r="P657" s="299"/>
      <c r="Q657" s="1"/>
      <c r="R657" s="275"/>
      <c r="S657" s="329"/>
      <c r="T657" s="1"/>
      <c r="U657" s="1"/>
      <c r="V657" s="306"/>
      <c r="W657" s="306"/>
      <c r="X657" s="328"/>
      <c r="Y657" s="330"/>
      <c r="Z657" s="272"/>
      <c r="AA657" s="299"/>
      <c r="AB657" s="1"/>
      <c r="AC657" s="58"/>
      <c r="AD657" s="220"/>
      <c r="AE657" s="1"/>
      <c r="AF657" s="1"/>
      <c r="AG657" s="304"/>
      <c r="AH657" s="306"/>
      <c r="AI657" s="1"/>
      <c r="AJ657" s="1"/>
      <c r="AK657" s="1"/>
      <c r="AL657" s="1"/>
      <c r="AM657" s="328"/>
      <c r="AN657" s="1"/>
      <c r="AO657" s="1"/>
      <c r="AP657" s="1"/>
    </row>
    <row r="658" ht="15.75" customHeight="1">
      <c r="A658" s="322"/>
      <c r="B658" s="1"/>
      <c r="C658" s="283"/>
      <c r="D658" s="327"/>
      <c r="E658" s="327"/>
      <c r="F658" s="1"/>
      <c r="G658" s="1"/>
      <c r="H658" s="1"/>
      <c r="I658" s="1"/>
      <c r="J658" s="327"/>
      <c r="K658" s="1"/>
      <c r="L658" s="1"/>
      <c r="M658" s="327"/>
      <c r="N658" s="327"/>
      <c r="O658" s="328"/>
      <c r="P658" s="299"/>
      <c r="Q658" s="1"/>
      <c r="R658" s="275"/>
      <c r="S658" s="329"/>
      <c r="T658" s="1"/>
      <c r="U658" s="1"/>
      <c r="V658" s="306"/>
      <c r="W658" s="306"/>
      <c r="X658" s="328"/>
      <c r="Y658" s="330"/>
      <c r="Z658" s="272"/>
      <c r="AA658" s="299"/>
      <c r="AB658" s="1"/>
      <c r="AC658" s="58"/>
      <c r="AD658" s="220"/>
      <c r="AE658" s="1"/>
      <c r="AF658" s="1"/>
      <c r="AG658" s="304"/>
      <c r="AH658" s="306"/>
      <c r="AI658" s="1"/>
      <c r="AJ658" s="1"/>
      <c r="AK658" s="1"/>
      <c r="AL658" s="1"/>
      <c r="AM658" s="328"/>
      <c r="AN658" s="1"/>
      <c r="AO658" s="1"/>
      <c r="AP658" s="1"/>
    </row>
    <row r="659" ht="15.75" customHeight="1">
      <c r="A659" s="322"/>
      <c r="B659" s="1"/>
      <c r="C659" s="283"/>
      <c r="D659" s="327"/>
      <c r="E659" s="327"/>
      <c r="F659" s="1"/>
      <c r="G659" s="1"/>
      <c r="H659" s="1"/>
      <c r="I659" s="1"/>
      <c r="J659" s="327"/>
      <c r="K659" s="1"/>
      <c r="L659" s="1"/>
      <c r="M659" s="327"/>
      <c r="N659" s="327"/>
      <c r="O659" s="328"/>
      <c r="P659" s="299"/>
      <c r="Q659" s="1"/>
      <c r="R659" s="275"/>
      <c r="S659" s="329"/>
      <c r="T659" s="1"/>
      <c r="U659" s="1"/>
      <c r="V659" s="306"/>
      <c r="W659" s="306"/>
      <c r="X659" s="328"/>
      <c r="Y659" s="330"/>
      <c r="Z659" s="272"/>
      <c r="AA659" s="299"/>
      <c r="AB659" s="1"/>
      <c r="AC659" s="58"/>
      <c r="AD659" s="220"/>
      <c r="AE659" s="1"/>
      <c r="AF659" s="1"/>
      <c r="AG659" s="304"/>
      <c r="AH659" s="306"/>
      <c r="AI659" s="1"/>
      <c r="AJ659" s="1"/>
      <c r="AK659" s="1"/>
      <c r="AL659" s="1"/>
      <c r="AM659" s="328"/>
      <c r="AN659" s="1"/>
      <c r="AO659" s="1"/>
      <c r="AP659" s="1"/>
    </row>
    <row r="660" ht="15.75" customHeight="1">
      <c r="A660" s="322"/>
      <c r="B660" s="1"/>
      <c r="C660" s="283"/>
      <c r="D660" s="327"/>
      <c r="E660" s="327"/>
      <c r="F660" s="1"/>
      <c r="G660" s="1"/>
      <c r="H660" s="1"/>
      <c r="I660" s="1"/>
      <c r="J660" s="327"/>
      <c r="K660" s="1"/>
      <c r="L660" s="1"/>
      <c r="M660" s="327"/>
      <c r="N660" s="327"/>
      <c r="O660" s="328"/>
      <c r="P660" s="299"/>
      <c r="Q660" s="1"/>
      <c r="R660" s="275"/>
      <c r="S660" s="329"/>
      <c r="T660" s="1"/>
      <c r="U660" s="1"/>
      <c r="V660" s="306"/>
      <c r="W660" s="306"/>
      <c r="X660" s="328"/>
      <c r="Y660" s="330"/>
      <c r="Z660" s="272"/>
      <c r="AA660" s="299"/>
      <c r="AB660" s="1"/>
      <c r="AC660" s="58"/>
      <c r="AD660" s="220"/>
      <c r="AE660" s="1"/>
      <c r="AF660" s="1"/>
      <c r="AG660" s="304"/>
      <c r="AH660" s="306"/>
      <c r="AI660" s="1"/>
      <c r="AJ660" s="1"/>
      <c r="AK660" s="1"/>
      <c r="AL660" s="1"/>
      <c r="AM660" s="328"/>
      <c r="AN660" s="1"/>
      <c r="AO660" s="1"/>
      <c r="AP660" s="1"/>
    </row>
    <row r="661" ht="15.75" customHeight="1">
      <c r="A661" s="322"/>
      <c r="B661" s="1"/>
      <c r="C661" s="283"/>
      <c r="D661" s="327"/>
      <c r="E661" s="327"/>
      <c r="F661" s="1"/>
      <c r="G661" s="1"/>
      <c r="H661" s="1"/>
      <c r="I661" s="1"/>
      <c r="J661" s="327"/>
      <c r="K661" s="1"/>
      <c r="L661" s="1"/>
      <c r="M661" s="327"/>
      <c r="N661" s="327"/>
      <c r="O661" s="328"/>
      <c r="P661" s="299"/>
      <c r="Q661" s="1"/>
      <c r="R661" s="275"/>
      <c r="S661" s="329"/>
      <c r="T661" s="1"/>
      <c r="U661" s="1"/>
      <c r="V661" s="306"/>
      <c r="W661" s="306"/>
      <c r="X661" s="328"/>
      <c r="Y661" s="330"/>
      <c r="Z661" s="272"/>
      <c r="AA661" s="299"/>
      <c r="AB661" s="1"/>
      <c r="AC661" s="58"/>
      <c r="AD661" s="220"/>
      <c r="AE661" s="1"/>
      <c r="AF661" s="1"/>
      <c r="AG661" s="304"/>
      <c r="AH661" s="306"/>
      <c r="AI661" s="1"/>
      <c r="AJ661" s="1"/>
      <c r="AK661" s="1"/>
      <c r="AL661" s="1"/>
      <c r="AM661" s="328"/>
      <c r="AN661" s="1"/>
      <c r="AO661" s="1"/>
      <c r="AP661" s="1"/>
    </row>
    <row r="662" ht="15.75" customHeight="1">
      <c r="A662" s="322"/>
      <c r="B662" s="1"/>
      <c r="C662" s="283"/>
      <c r="D662" s="327"/>
      <c r="E662" s="327"/>
      <c r="F662" s="1"/>
      <c r="G662" s="1"/>
      <c r="H662" s="1"/>
      <c r="I662" s="1"/>
      <c r="J662" s="327"/>
      <c r="K662" s="1"/>
      <c r="L662" s="1"/>
      <c r="M662" s="327"/>
      <c r="N662" s="327"/>
      <c r="O662" s="328"/>
      <c r="P662" s="299"/>
      <c r="Q662" s="1"/>
      <c r="R662" s="275"/>
      <c r="S662" s="329"/>
      <c r="T662" s="1"/>
      <c r="U662" s="1"/>
      <c r="V662" s="306"/>
      <c r="W662" s="306"/>
      <c r="X662" s="328"/>
      <c r="Y662" s="330"/>
      <c r="Z662" s="272"/>
      <c r="AA662" s="299"/>
      <c r="AB662" s="1"/>
      <c r="AC662" s="58"/>
      <c r="AD662" s="220"/>
      <c r="AE662" s="1"/>
      <c r="AF662" s="1"/>
      <c r="AG662" s="304"/>
      <c r="AH662" s="306"/>
      <c r="AI662" s="1"/>
      <c r="AJ662" s="1"/>
      <c r="AK662" s="1"/>
      <c r="AL662" s="1"/>
      <c r="AM662" s="328"/>
      <c r="AN662" s="1"/>
      <c r="AO662" s="1"/>
      <c r="AP662" s="1"/>
    </row>
    <row r="663" ht="15.75" customHeight="1">
      <c r="A663" s="322"/>
      <c r="B663" s="1"/>
      <c r="C663" s="283"/>
      <c r="D663" s="327"/>
      <c r="E663" s="327"/>
      <c r="F663" s="1"/>
      <c r="G663" s="1"/>
      <c r="H663" s="1"/>
      <c r="I663" s="1"/>
      <c r="J663" s="327"/>
      <c r="K663" s="1"/>
      <c r="L663" s="1"/>
      <c r="M663" s="327"/>
      <c r="N663" s="327"/>
      <c r="O663" s="328"/>
      <c r="P663" s="299"/>
      <c r="Q663" s="1"/>
      <c r="R663" s="275"/>
      <c r="S663" s="329"/>
      <c r="T663" s="1"/>
      <c r="U663" s="1"/>
      <c r="V663" s="306"/>
      <c r="W663" s="306"/>
      <c r="X663" s="328"/>
      <c r="Y663" s="330"/>
      <c r="Z663" s="272"/>
      <c r="AA663" s="299"/>
      <c r="AB663" s="1"/>
      <c r="AC663" s="58"/>
      <c r="AD663" s="220"/>
      <c r="AE663" s="1"/>
      <c r="AF663" s="1"/>
      <c r="AG663" s="304"/>
      <c r="AH663" s="306"/>
      <c r="AI663" s="1"/>
      <c r="AJ663" s="1"/>
      <c r="AK663" s="1"/>
      <c r="AL663" s="1"/>
      <c r="AM663" s="328"/>
      <c r="AN663" s="1"/>
      <c r="AO663" s="1"/>
      <c r="AP663" s="1"/>
    </row>
    <row r="664" ht="15.75" customHeight="1">
      <c r="A664" s="322"/>
      <c r="B664" s="1"/>
      <c r="C664" s="283"/>
      <c r="D664" s="327"/>
      <c r="E664" s="327"/>
      <c r="F664" s="1"/>
      <c r="G664" s="1"/>
      <c r="H664" s="1"/>
      <c r="I664" s="1"/>
      <c r="J664" s="327"/>
      <c r="K664" s="1"/>
      <c r="L664" s="1"/>
      <c r="M664" s="327"/>
      <c r="N664" s="327"/>
      <c r="O664" s="328"/>
      <c r="P664" s="299"/>
      <c r="Q664" s="1"/>
      <c r="R664" s="275"/>
      <c r="S664" s="329"/>
      <c r="T664" s="1"/>
      <c r="U664" s="1"/>
      <c r="V664" s="306"/>
      <c r="W664" s="306"/>
      <c r="X664" s="328"/>
      <c r="Y664" s="330"/>
      <c r="Z664" s="272"/>
      <c r="AA664" s="299"/>
      <c r="AB664" s="1"/>
      <c r="AC664" s="58"/>
      <c r="AD664" s="220"/>
      <c r="AE664" s="1"/>
      <c r="AF664" s="1"/>
      <c r="AG664" s="304"/>
      <c r="AH664" s="306"/>
      <c r="AI664" s="1"/>
      <c r="AJ664" s="1"/>
      <c r="AK664" s="1"/>
      <c r="AL664" s="1"/>
      <c r="AM664" s="328"/>
      <c r="AN664" s="1"/>
      <c r="AO664" s="1"/>
      <c r="AP664" s="1"/>
    </row>
    <row r="665" ht="15.75" customHeight="1">
      <c r="A665" s="322"/>
      <c r="B665" s="1"/>
      <c r="C665" s="283"/>
      <c r="D665" s="327"/>
      <c r="E665" s="327"/>
      <c r="F665" s="1"/>
      <c r="G665" s="1"/>
      <c r="H665" s="1"/>
      <c r="I665" s="1"/>
      <c r="J665" s="327"/>
      <c r="K665" s="1"/>
      <c r="L665" s="1"/>
      <c r="M665" s="327"/>
      <c r="N665" s="327"/>
      <c r="O665" s="328"/>
      <c r="P665" s="299"/>
      <c r="Q665" s="1"/>
      <c r="R665" s="275"/>
      <c r="S665" s="329"/>
      <c r="T665" s="1"/>
      <c r="U665" s="1"/>
      <c r="V665" s="306"/>
      <c r="W665" s="306"/>
      <c r="X665" s="328"/>
      <c r="Y665" s="330"/>
      <c r="Z665" s="272"/>
      <c r="AA665" s="299"/>
      <c r="AB665" s="1"/>
      <c r="AC665" s="58"/>
      <c r="AD665" s="220"/>
      <c r="AE665" s="1"/>
      <c r="AF665" s="1"/>
      <c r="AG665" s="304"/>
      <c r="AH665" s="306"/>
      <c r="AI665" s="1"/>
      <c r="AJ665" s="1"/>
      <c r="AK665" s="1"/>
      <c r="AL665" s="1"/>
      <c r="AM665" s="328"/>
      <c r="AN665" s="1"/>
      <c r="AO665" s="1"/>
      <c r="AP665" s="1"/>
    </row>
    <row r="666" ht="15.75" customHeight="1">
      <c r="A666" s="322"/>
      <c r="B666" s="1"/>
      <c r="C666" s="283"/>
      <c r="D666" s="327"/>
      <c r="E666" s="327"/>
      <c r="F666" s="1"/>
      <c r="G666" s="1"/>
      <c r="H666" s="1"/>
      <c r="I666" s="1"/>
      <c r="J666" s="327"/>
      <c r="K666" s="1"/>
      <c r="L666" s="1"/>
      <c r="M666" s="327"/>
      <c r="N666" s="327"/>
      <c r="O666" s="328"/>
      <c r="P666" s="299"/>
      <c r="Q666" s="1"/>
      <c r="R666" s="275"/>
      <c r="S666" s="329"/>
      <c r="T666" s="1"/>
      <c r="U666" s="1"/>
      <c r="V666" s="306"/>
      <c r="W666" s="306"/>
      <c r="X666" s="328"/>
      <c r="Y666" s="330"/>
      <c r="Z666" s="272"/>
      <c r="AA666" s="299"/>
      <c r="AB666" s="1"/>
      <c r="AC666" s="58"/>
      <c r="AD666" s="220"/>
      <c r="AE666" s="1"/>
      <c r="AF666" s="1"/>
      <c r="AG666" s="304"/>
      <c r="AH666" s="306"/>
      <c r="AI666" s="1"/>
      <c r="AJ666" s="1"/>
      <c r="AK666" s="1"/>
      <c r="AL666" s="1"/>
      <c r="AM666" s="328"/>
      <c r="AN666" s="1"/>
      <c r="AO666" s="1"/>
      <c r="AP666" s="1"/>
    </row>
    <row r="667" ht="15.75" customHeight="1">
      <c r="A667" s="322"/>
      <c r="B667" s="1"/>
      <c r="C667" s="283"/>
      <c r="D667" s="327"/>
      <c r="E667" s="327"/>
      <c r="F667" s="1"/>
      <c r="G667" s="1"/>
      <c r="H667" s="1"/>
      <c r="I667" s="1"/>
      <c r="J667" s="327"/>
      <c r="K667" s="1"/>
      <c r="L667" s="1"/>
      <c r="M667" s="327"/>
      <c r="N667" s="327"/>
      <c r="O667" s="328"/>
      <c r="P667" s="299"/>
      <c r="Q667" s="1"/>
      <c r="R667" s="275"/>
      <c r="S667" s="329"/>
      <c r="T667" s="1"/>
      <c r="U667" s="1"/>
      <c r="V667" s="306"/>
      <c r="W667" s="306"/>
      <c r="X667" s="328"/>
      <c r="Y667" s="330"/>
      <c r="Z667" s="272"/>
      <c r="AA667" s="299"/>
      <c r="AB667" s="1"/>
      <c r="AC667" s="58"/>
      <c r="AD667" s="220"/>
      <c r="AE667" s="1"/>
      <c r="AF667" s="1"/>
      <c r="AG667" s="304"/>
      <c r="AH667" s="306"/>
      <c r="AI667" s="1"/>
      <c r="AJ667" s="1"/>
      <c r="AK667" s="1"/>
      <c r="AL667" s="1"/>
      <c r="AM667" s="328"/>
      <c r="AN667" s="1"/>
      <c r="AO667" s="1"/>
      <c r="AP667" s="1"/>
    </row>
    <row r="668" ht="15.75" customHeight="1">
      <c r="A668" s="322"/>
      <c r="B668" s="1"/>
      <c r="C668" s="283"/>
      <c r="D668" s="327"/>
      <c r="E668" s="327"/>
      <c r="F668" s="1"/>
      <c r="G668" s="1"/>
      <c r="H668" s="1"/>
      <c r="I668" s="1"/>
      <c r="J668" s="327"/>
      <c r="K668" s="1"/>
      <c r="L668" s="1"/>
      <c r="M668" s="327"/>
      <c r="N668" s="327"/>
      <c r="O668" s="328"/>
      <c r="P668" s="299"/>
      <c r="Q668" s="1"/>
      <c r="R668" s="275"/>
      <c r="S668" s="329"/>
      <c r="T668" s="1"/>
      <c r="U668" s="1"/>
      <c r="V668" s="306"/>
      <c r="W668" s="306"/>
      <c r="X668" s="328"/>
      <c r="Y668" s="330"/>
      <c r="Z668" s="272"/>
      <c r="AA668" s="299"/>
      <c r="AB668" s="1"/>
      <c r="AC668" s="58"/>
      <c r="AD668" s="220"/>
      <c r="AE668" s="1"/>
      <c r="AF668" s="1"/>
      <c r="AG668" s="304"/>
      <c r="AH668" s="306"/>
      <c r="AI668" s="1"/>
      <c r="AJ668" s="1"/>
      <c r="AK668" s="1"/>
      <c r="AL668" s="1"/>
      <c r="AM668" s="328"/>
      <c r="AN668" s="1"/>
      <c r="AO668" s="1"/>
      <c r="AP668" s="1"/>
    </row>
    <row r="669" ht="15.75" customHeight="1">
      <c r="A669" s="322"/>
      <c r="B669" s="1"/>
      <c r="C669" s="283"/>
      <c r="D669" s="327"/>
      <c r="E669" s="327"/>
      <c r="F669" s="1"/>
      <c r="G669" s="1"/>
      <c r="H669" s="1"/>
      <c r="I669" s="1"/>
      <c r="J669" s="327"/>
      <c r="K669" s="1"/>
      <c r="L669" s="1"/>
      <c r="M669" s="327"/>
      <c r="N669" s="327"/>
      <c r="O669" s="328"/>
      <c r="P669" s="299"/>
      <c r="Q669" s="1"/>
      <c r="R669" s="275"/>
      <c r="S669" s="329"/>
      <c r="T669" s="1"/>
      <c r="U669" s="1"/>
      <c r="V669" s="306"/>
      <c r="W669" s="306"/>
      <c r="X669" s="328"/>
      <c r="Y669" s="330"/>
      <c r="Z669" s="272"/>
      <c r="AA669" s="299"/>
      <c r="AB669" s="1"/>
      <c r="AC669" s="58"/>
      <c r="AD669" s="220"/>
      <c r="AE669" s="1"/>
      <c r="AF669" s="1"/>
      <c r="AG669" s="304"/>
      <c r="AH669" s="306"/>
      <c r="AI669" s="1"/>
      <c r="AJ669" s="1"/>
      <c r="AK669" s="1"/>
      <c r="AL669" s="1"/>
      <c r="AM669" s="328"/>
      <c r="AN669" s="1"/>
      <c r="AO669" s="1"/>
      <c r="AP669" s="1"/>
    </row>
    <row r="670" ht="15.75" customHeight="1">
      <c r="A670" s="322"/>
      <c r="B670" s="1"/>
      <c r="C670" s="283"/>
      <c r="D670" s="327"/>
      <c r="E670" s="327"/>
      <c r="F670" s="1"/>
      <c r="G670" s="1"/>
      <c r="H670" s="1"/>
      <c r="I670" s="1"/>
      <c r="J670" s="327"/>
      <c r="K670" s="1"/>
      <c r="L670" s="1"/>
      <c r="M670" s="327"/>
      <c r="N670" s="327"/>
      <c r="O670" s="328"/>
      <c r="P670" s="299"/>
      <c r="Q670" s="1"/>
      <c r="R670" s="275"/>
      <c r="S670" s="329"/>
      <c r="T670" s="1"/>
      <c r="U670" s="1"/>
      <c r="V670" s="306"/>
      <c r="W670" s="306"/>
      <c r="X670" s="328"/>
      <c r="Y670" s="330"/>
      <c r="Z670" s="272"/>
      <c r="AA670" s="299"/>
      <c r="AB670" s="1"/>
      <c r="AC670" s="58"/>
      <c r="AD670" s="220"/>
      <c r="AE670" s="1"/>
      <c r="AF670" s="1"/>
      <c r="AG670" s="304"/>
      <c r="AH670" s="306"/>
      <c r="AI670" s="1"/>
      <c r="AJ670" s="1"/>
      <c r="AK670" s="1"/>
      <c r="AL670" s="1"/>
      <c r="AM670" s="328"/>
      <c r="AN670" s="1"/>
      <c r="AO670" s="1"/>
      <c r="AP670" s="1"/>
    </row>
    <row r="671" ht="15.75" customHeight="1">
      <c r="A671" s="322"/>
      <c r="B671" s="1"/>
      <c r="C671" s="283"/>
      <c r="D671" s="327"/>
      <c r="E671" s="327"/>
      <c r="F671" s="1"/>
      <c r="G671" s="1"/>
      <c r="H671" s="1"/>
      <c r="I671" s="1"/>
      <c r="J671" s="327"/>
      <c r="K671" s="1"/>
      <c r="L671" s="1"/>
      <c r="M671" s="327"/>
      <c r="N671" s="327"/>
      <c r="O671" s="328"/>
      <c r="P671" s="299"/>
      <c r="Q671" s="1"/>
      <c r="R671" s="275"/>
      <c r="S671" s="329"/>
      <c r="T671" s="1"/>
      <c r="U671" s="1"/>
      <c r="V671" s="306"/>
      <c r="W671" s="306"/>
      <c r="X671" s="328"/>
      <c r="Y671" s="330"/>
      <c r="Z671" s="272"/>
      <c r="AA671" s="299"/>
      <c r="AB671" s="1"/>
      <c r="AC671" s="58"/>
      <c r="AD671" s="220"/>
      <c r="AE671" s="1"/>
      <c r="AF671" s="1"/>
      <c r="AG671" s="304"/>
      <c r="AH671" s="306"/>
      <c r="AI671" s="1"/>
      <c r="AJ671" s="1"/>
      <c r="AK671" s="1"/>
      <c r="AL671" s="1"/>
      <c r="AM671" s="328"/>
      <c r="AN671" s="1"/>
      <c r="AO671" s="1"/>
      <c r="AP671" s="1"/>
    </row>
    <row r="672" ht="15.75" customHeight="1">
      <c r="A672" s="322"/>
      <c r="B672" s="1"/>
      <c r="C672" s="283"/>
      <c r="D672" s="327"/>
      <c r="E672" s="327"/>
      <c r="F672" s="1"/>
      <c r="G672" s="1"/>
      <c r="H672" s="1"/>
      <c r="I672" s="1"/>
      <c r="J672" s="327"/>
      <c r="K672" s="1"/>
      <c r="L672" s="1"/>
      <c r="M672" s="327"/>
      <c r="N672" s="327"/>
      <c r="O672" s="328"/>
      <c r="P672" s="299"/>
      <c r="Q672" s="1"/>
      <c r="R672" s="275"/>
      <c r="S672" s="329"/>
      <c r="T672" s="1"/>
      <c r="U672" s="1"/>
      <c r="V672" s="306"/>
      <c r="W672" s="306"/>
      <c r="X672" s="328"/>
      <c r="Y672" s="330"/>
      <c r="Z672" s="272"/>
      <c r="AA672" s="299"/>
      <c r="AB672" s="1"/>
      <c r="AC672" s="58"/>
      <c r="AD672" s="220"/>
      <c r="AE672" s="1"/>
      <c r="AF672" s="1"/>
      <c r="AG672" s="304"/>
      <c r="AH672" s="306"/>
      <c r="AI672" s="1"/>
      <c r="AJ672" s="1"/>
      <c r="AK672" s="1"/>
      <c r="AL672" s="1"/>
      <c r="AM672" s="328"/>
      <c r="AN672" s="1"/>
      <c r="AO672" s="1"/>
      <c r="AP672" s="1"/>
    </row>
    <row r="673" ht="15.75" customHeight="1">
      <c r="A673" s="322"/>
      <c r="B673" s="1"/>
      <c r="C673" s="283"/>
      <c r="D673" s="327"/>
      <c r="E673" s="327"/>
      <c r="F673" s="1"/>
      <c r="G673" s="1"/>
      <c r="H673" s="1"/>
      <c r="I673" s="1"/>
      <c r="J673" s="327"/>
      <c r="K673" s="1"/>
      <c r="L673" s="1"/>
      <c r="M673" s="327"/>
      <c r="N673" s="327"/>
      <c r="O673" s="328"/>
      <c r="P673" s="299"/>
      <c r="Q673" s="1"/>
      <c r="R673" s="275"/>
      <c r="S673" s="329"/>
      <c r="T673" s="1"/>
      <c r="U673" s="1"/>
      <c r="V673" s="306"/>
      <c r="W673" s="306"/>
      <c r="X673" s="328"/>
      <c r="Y673" s="330"/>
      <c r="Z673" s="272"/>
      <c r="AA673" s="299"/>
      <c r="AB673" s="1"/>
      <c r="AC673" s="58"/>
      <c r="AD673" s="220"/>
      <c r="AE673" s="1"/>
      <c r="AF673" s="1"/>
      <c r="AG673" s="304"/>
      <c r="AH673" s="306"/>
      <c r="AI673" s="1"/>
      <c r="AJ673" s="1"/>
      <c r="AK673" s="1"/>
      <c r="AL673" s="1"/>
      <c r="AM673" s="328"/>
      <c r="AN673" s="1"/>
      <c r="AO673" s="1"/>
      <c r="AP673" s="1"/>
    </row>
    <row r="674" ht="15.75" customHeight="1">
      <c r="A674" s="322"/>
      <c r="B674" s="1"/>
      <c r="C674" s="283"/>
      <c r="D674" s="327"/>
      <c r="E674" s="327"/>
      <c r="F674" s="1"/>
      <c r="G674" s="1"/>
      <c r="H674" s="1"/>
      <c r="I674" s="1"/>
      <c r="J674" s="327"/>
      <c r="K674" s="1"/>
      <c r="L674" s="1"/>
      <c r="M674" s="327"/>
      <c r="N674" s="327"/>
      <c r="O674" s="328"/>
      <c r="P674" s="299"/>
      <c r="Q674" s="1"/>
      <c r="R674" s="275"/>
      <c r="S674" s="329"/>
      <c r="T674" s="1"/>
      <c r="U674" s="1"/>
      <c r="V674" s="306"/>
      <c r="W674" s="306"/>
      <c r="X674" s="328"/>
      <c r="Y674" s="330"/>
      <c r="Z674" s="272"/>
      <c r="AA674" s="299"/>
      <c r="AB674" s="1"/>
      <c r="AC674" s="58"/>
      <c r="AD674" s="220"/>
      <c r="AE674" s="1"/>
      <c r="AF674" s="1"/>
      <c r="AG674" s="304"/>
      <c r="AH674" s="306"/>
      <c r="AI674" s="1"/>
      <c r="AJ674" s="1"/>
      <c r="AK674" s="1"/>
      <c r="AL674" s="1"/>
      <c r="AM674" s="328"/>
      <c r="AN674" s="1"/>
      <c r="AO674" s="1"/>
      <c r="AP674" s="1"/>
    </row>
    <row r="675" ht="15.75" customHeight="1">
      <c r="A675" s="322"/>
      <c r="B675" s="1"/>
      <c r="C675" s="283"/>
      <c r="D675" s="327"/>
      <c r="E675" s="327"/>
      <c r="F675" s="1"/>
      <c r="G675" s="1"/>
      <c r="H675" s="1"/>
      <c r="I675" s="1"/>
      <c r="J675" s="327"/>
      <c r="K675" s="1"/>
      <c r="L675" s="1"/>
      <c r="M675" s="327"/>
      <c r="N675" s="327"/>
      <c r="O675" s="328"/>
      <c r="P675" s="299"/>
      <c r="Q675" s="1"/>
      <c r="R675" s="275"/>
      <c r="S675" s="329"/>
      <c r="T675" s="1"/>
      <c r="U675" s="1"/>
      <c r="V675" s="306"/>
      <c r="W675" s="306"/>
      <c r="X675" s="328"/>
      <c r="Y675" s="330"/>
      <c r="Z675" s="272"/>
      <c r="AA675" s="299"/>
      <c r="AB675" s="1"/>
      <c r="AC675" s="58"/>
      <c r="AD675" s="220"/>
      <c r="AE675" s="1"/>
      <c r="AF675" s="1"/>
      <c r="AG675" s="304"/>
      <c r="AH675" s="306"/>
      <c r="AI675" s="1"/>
      <c r="AJ675" s="1"/>
      <c r="AK675" s="1"/>
      <c r="AL675" s="1"/>
      <c r="AM675" s="328"/>
      <c r="AN675" s="1"/>
      <c r="AO675" s="1"/>
      <c r="AP675" s="1"/>
    </row>
    <row r="676" ht="15.75" customHeight="1">
      <c r="A676" s="322"/>
      <c r="B676" s="1"/>
      <c r="C676" s="283"/>
      <c r="D676" s="327"/>
      <c r="E676" s="327"/>
      <c r="F676" s="1"/>
      <c r="G676" s="1"/>
      <c r="H676" s="1"/>
      <c r="I676" s="1"/>
      <c r="J676" s="327"/>
      <c r="K676" s="1"/>
      <c r="L676" s="1"/>
      <c r="M676" s="327"/>
      <c r="N676" s="327"/>
      <c r="O676" s="328"/>
      <c r="P676" s="299"/>
      <c r="Q676" s="1"/>
      <c r="R676" s="275"/>
      <c r="S676" s="329"/>
      <c r="T676" s="1"/>
      <c r="U676" s="1"/>
      <c r="V676" s="306"/>
      <c r="W676" s="306"/>
      <c r="X676" s="328"/>
      <c r="Y676" s="330"/>
      <c r="Z676" s="272"/>
      <c r="AA676" s="299"/>
      <c r="AB676" s="1"/>
      <c r="AC676" s="58"/>
      <c r="AD676" s="220"/>
      <c r="AE676" s="1"/>
      <c r="AF676" s="1"/>
      <c r="AG676" s="304"/>
      <c r="AH676" s="306"/>
      <c r="AI676" s="1"/>
      <c r="AJ676" s="1"/>
      <c r="AK676" s="1"/>
      <c r="AL676" s="1"/>
      <c r="AM676" s="328"/>
      <c r="AN676" s="1"/>
      <c r="AO676" s="1"/>
      <c r="AP676" s="1"/>
    </row>
    <row r="677" ht="15.75" customHeight="1">
      <c r="A677" s="322"/>
      <c r="B677" s="1"/>
      <c r="C677" s="283"/>
      <c r="D677" s="327"/>
      <c r="E677" s="327"/>
      <c r="F677" s="1"/>
      <c r="G677" s="1"/>
      <c r="H677" s="1"/>
      <c r="I677" s="1"/>
      <c r="J677" s="327"/>
      <c r="K677" s="1"/>
      <c r="L677" s="1"/>
      <c r="M677" s="327"/>
      <c r="N677" s="327"/>
      <c r="O677" s="328"/>
      <c r="P677" s="299"/>
      <c r="Q677" s="1"/>
      <c r="R677" s="275"/>
      <c r="S677" s="329"/>
      <c r="T677" s="1"/>
      <c r="U677" s="1"/>
      <c r="V677" s="306"/>
      <c r="W677" s="306"/>
      <c r="X677" s="328"/>
      <c r="Y677" s="330"/>
      <c r="Z677" s="272"/>
      <c r="AA677" s="299"/>
      <c r="AB677" s="1"/>
      <c r="AC677" s="58"/>
      <c r="AD677" s="220"/>
      <c r="AE677" s="1"/>
      <c r="AF677" s="1"/>
      <c r="AG677" s="304"/>
      <c r="AH677" s="306"/>
      <c r="AI677" s="1"/>
      <c r="AJ677" s="1"/>
      <c r="AK677" s="1"/>
      <c r="AL677" s="1"/>
      <c r="AM677" s="328"/>
      <c r="AN677" s="1"/>
      <c r="AO677" s="1"/>
      <c r="AP677" s="1"/>
    </row>
    <row r="678" ht="15.75" customHeight="1">
      <c r="A678" s="322"/>
      <c r="B678" s="1"/>
      <c r="C678" s="283"/>
      <c r="D678" s="327"/>
      <c r="E678" s="327"/>
      <c r="F678" s="1"/>
      <c r="G678" s="1"/>
      <c r="H678" s="1"/>
      <c r="I678" s="1"/>
      <c r="J678" s="327"/>
      <c r="K678" s="1"/>
      <c r="L678" s="1"/>
      <c r="M678" s="327"/>
      <c r="N678" s="327"/>
      <c r="O678" s="328"/>
      <c r="P678" s="299"/>
      <c r="Q678" s="1"/>
      <c r="R678" s="275"/>
      <c r="S678" s="329"/>
      <c r="T678" s="1"/>
      <c r="U678" s="1"/>
      <c r="V678" s="306"/>
      <c r="W678" s="306"/>
      <c r="X678" s="328"/>
      <c r="Y678" s="330"/>
      <c r="Z678" s="272"/>
      <c r="AA678" s="299"/>
      <c r="AB678" s="1"/>
      <c r="AC678" s="58"/>
      <c r="AD678" s="220"/>
      <c r="AE678" s="1"/>
      <c r="AF678" s="1"/>
      <c r="AG678" s="304"/>
      <c r="AH678" s="306"/>
      <c r="AI678" s="1"/>
      <c r="AJ678" s="1"/>
      <c r="AK678" s="1"/>
      <c r="AL678" s="1"/>
      <c r="AM678" s="328"/>
      <c r="AN678" s="1"/>
      <c r="AO678" s="1"/>
      <c r="AP678" s="1"/>
    </row>
    <row r="679" ht="15.75" customHeight="1">
      <c r="A679" s="322"/>
      <c r="B679" s="1"/>
      <c r="C679" s="283"/>
      <c r="D679" s="327"/>
      <c r="E679" s="327"/>
      <c r="F679" s="1"/>
      <c r="G679" s="1"/>
      <c r="H679" s="1"/>
      <c r="I679" s="1"/>
      <c r="J679" s="327"/>
      <c r="K679" s="1"/>
      <c r="L679" s="1"/>
      <c r="M679" s="327"/>
      <c r="N679" s="327"/>
      <c r="O679" s="328"/>
      <c r="P679" s="299"/>
      <c r="Q679" s="1"/>
      <c r="R679" s="275"/>
      <c r="S679" s="329"/>
      <c r="T679" s="1"/>
      <c r="U679" s="1"/>
      <c r="V679" s="306"/>
      <c r="W679" s="306"/>
      <c r="X679" s="328"/>
      <c r="Y679" s="330"/>
      <c r="Z679" s="272"/>
      <c r="AA679" s="299"/>
      <c r="AB679" s="1"/>
      <c r="AC679" s="58"/>
      <c r="AD679" s="220"/>
      <c r="AE679" s="1"/>
      <c r="AF679" s="1"/>
      <c r="AG679" s="304"/>
      <c r="AH679" s="306"/>
      <c r="AI679" s="1"/>
      <c r="AJ679" s="1"/>
      <c r="AK679" s="1"/>
      <c r="AL679" s="1"/>
      <c r="AM679" s="328"/>
      <c r="AN679" s="1"/>
      <c r="AO679" s="1"/>
      <c r="AP679" s="1"/>
    </row>
    <row r="680" ht="15.75" customHeight="1">
      <c r="A680" s="322"/>
      <c r="B680" s="1"/>
      <c r="C680" s="283"/>
      <c r="D680" s="327"/>
      <c r="E680" s="327"/>
      <c r="F680" s="1"/>
      <c r="G680" s="1"/>
      <c r="H680" s="1"/>
      <c r="I680" s="1"/>
      <c r="J680" s="327"/>
      <c r="K680" s="1"/>
      <c r="L680" s="1"/>
      <c r="M680" s="327"/>
      <c r="N680" s="327"/>
      <c r="O680" s="328"/>
      <c r="P680" s="299"/>
      <c r="Q680" s="1"/>
      <c r="R680" s="275"/>
      <c r="S680" s="329"/>
      <c r="T680" s="1"/>
      <c r="U680" s="1"/>
      <c r="V680" s="306"/>
      <c r="W680" s="306"/>
      <c r="X680" s="328"/>
      <c r="Y680" s="330"/>
      <c r="Z680" s="272"/>
      <c r="AA680" s="299"/>
      <c r="AB680" s="1"/>
      <c r="AC680" s="58"/>
      <c r="AD680" s="220"/>
      <c r="AE680" s="1"/>
      <c r="AF680" s="1"/>
      <c r="AG680" s="304"/>
      <c r="AH680" s="306"/>
      <c r="AI680" s="1"/>
      <c r="AJ680" s="1"/>
      <c r="AK680" s="1"/>
      <c r="AL680" s="1"/>
      <c r="AM680" s="328"/>
      <c r="AN680" s="1"/>
      <c r="AO680" s="1"/>
      <c r="AP680" s="1"/>
    </row>
    <row r="681" ht="15.75" customHeight="1">
      <c r="A681" s="322"/>
      <c r="B681" s="1"/>
      <c r="C681" s="283"/>
      <c r="D681" s="327"/>
      <c r="E681" s="327"/>
      <c r="F681" s="1"/>
      <c r="G681" s="1"/>
      <c r="H681" s="1"/>
      <c r="I681" s="1"/>
      <c r="J681" s="327"/>
      <c r="K681" s="1"/>
      <c r="L681" s="1"/>
      <c r="M681" s="327"/>
      <c r="N681" s="327"/>
      <c r="O681" s="328"/>
      <c r="P681" s="299"/>
      <c r="Q681" s="1"/>
      <c r="R681" s="275"/>
      <c r="S681" s="329"/>
      <c r="T681" s="1"/>
      <c r="U681" s="1"/>
      <c r="V681" s="306"/>
      <c r="W681" s="306"/>
      <c r="X681" s="328"/>
      <c r="Y681" s="330"/>
      <c r="Z681" s="272"/>
      <c r="AA681" s="299"/>
      <c r="AB681" s="1"/>
      <c r="AC681" s="58"/>
      <c r="AD681" s="220"/>
      <c r="AE681" s="1"/>
      <c r="AF681" s="1"/>
      <c r="AG681" s="304"/>
      <c r="AH681" s="306"/>
      <c r="AI681" s="1"/>
      <c r="AJ681" s="1"/>
      <c r="AK681" s="1"/>
      <c r="AL681" s="1"/>
      <c r="AM681" s="328"/>
      <c r="AN681" s="1"/>
      <c r="AO681" s="1"/>
      <c r="AP681" s="1"/>
    </row>
    <row r="682" ht="15.75" customHeight="1">
      <c r="A682" s="322"/>
      <c r="B682" s="1"/>
      <c r="C682" s="283"/>
      <c r="D682" s="327"/>
      <c r="E682" s="327"/>
      <c r="F682" s="1"/>
      <c r="G682" s="1"/>
      <c r="H682" s="1"/>
      <c r="I682" s="1"/>
      <c r="J682" s="327"/>
      <c r="K682" s="1"/>
      <c r="L682" s="1"/>
      <c r="M682" s="327"/>
      <c r="N682" s="327"/>
      <c r="O682" s="328"/>
      <c r="P682" s="299"/>
      <c r="Q682" s="1"/>
      <c r="R682" s="275"/>
      <c r="S682" s="329"/>
      <c r="T682" s="1"/>
      <c r="U682" s="1"/>
      <c r="V682" s="306"/>
      <c r="W682" s="306"/>
      <c r="X682" s="328"/>
      <c r="Y682" s="330"/>
      <c r="Z682" s="272"/>
      <c r="AA682" s="299"/>
      <c r="AB682" s="1"/>
      <c r="AC682" s="58"/>
      <c r="AD682" s="220"/>
      <c r="AE682" s="1"/>
      <c r="AF682" s="1"/>
      <c r="AG682" s="304"/>
      <c r="AH682" s="306"/>
      <c r="AI682" s="1"/>
      <c r="AJ682" s="1"/>
      <c r="AK682" s="1"/>
      <c r="AL682" s="1"/>
      <c r="AM682" s="328"/>
      <c r="AN682" s="1"/>
      <c r="AO682" s="1"/>
      <c r="AP682" s="1"/>
    </row>
    <row r="683" ht="15.75" customHeight="1">
      <c r="A683" s="322"/>
      <c r="B683" s="1"/>
      <c r="C683" s="283"/>
      <c r="D683" s="327"/>
      <c r="E683" s="327"/>
      <c r="F683" s="1"/>
      <c r="G683" s="1"/>
      <c r="H683" s="1"/>
      <c r="I683" s="1"/>
      <c r="J683" s="327"/>
      <c r="K683" s="1"/>
      <c r="L683" s="1"/>
      <c r="M683" s="327"/>
      <c r="N683" s="327"/>
      <c r="O683" s="328"/>
      <c r="P683" s="299"/>
      <c r="Q683" s="1"/>
      <c r="R683" s="275"/>
      <c r="S683" s="329"/>
      <c r="T683" s="1"/>
      <c r="U683" s="1"/>
      <c r="V683" s="306"/>
      <c r="W683" s="306"/>
      <c r="X683" s="328"/>
      <c r="Y683" s="330"/>
      <c r="Z683" s="272"/>
      <c r="AA683" s="299"/>
      <c r="AB683" s="1"/>
      <c r="AC683" s="58"/>
      <c r="AD683" s="220"/>
      <c r="AE683" s="1"/>
      <c r="AF683" s="1"/>
      <c r="AG683" s="304"/>
      <c r="AH683" s="306"/>
      <c r="AI683" s="1"/>
      <c r="AJ683" s="1"/>
      <c r="AK683" s="1"/>
      <c r="AL683" s="1"/>
      <c r="AM683" s="328"/>
      <c r="AN683" s="1"/>
      <c r="AO683" s="1"/>
      <c r="AP683" s="1"/>
    </row>
    <row r="684" ht="15.75" customHeight="1">
      <c r="A684" s="322"/>
      <c r="B684" s="1"/>
      <c r="C684" s="283"/>
      <c r="D684" s="327"/>
      <c r="E684" s="327"/>
      <c r="F684" s="1"/>
      <c r="G684" s="1"/>
      <c r="H684" s="1"/>
      <c r="I684" s="1"/>
      <c r="J684" s="327"/>
      <c r="K684" s="1"/>
      <c r="L684" s="1"/>
      <c r="M684" s="327"/>
      <c r="N684" s="327"/>
      <c r="O684" s="328"/>
      <c r="P684" s="299"/>
      <c r="Q684" s="1"/>
      <c r="R684" s="275"/>
      <c r="S684" s="329"/>
      <c r="T684" s="1"/>
      <c r="U684" s="1"/>
      <c r="V684" s="306"/>
      <c r="W684" s="306"/>
      <c r="X684" s="328"/>
      <c r="Y684" s="330"/>
      <c r="Z684" s="272"/>
      <c r="AA684" s="299"/>
      <c r="AB684" s="1"/>
      <c r="AC684" s="58"/>
      <c r="AD684" s="220"/>
      <c r="AE684" s="1"/>
      <c r="AF684" s="1"/>
      <c r="AG684" s="304"/>
      <c r="AH684" s="306"/>
      <c r="AI684" s="1"/>
      <c r="AJ684" s="1"/>
      <c r="AK684" s="1"/>
      <c r="AL684" s="1"/>
      <c r="AM684" s="328"/>
      <c r="AN684" s="1"/>
      <c r="AO684" s="1"/>
      <c r="AP684" s="1"/>
    </row>
    <row r="685" ht="15.75" customHeight="1">
      <c r="A685" s="322"/>
      <c r="B685" s="1"/>
      <c r="C685" s="283"/>
      <c r="D685" s="327"/>
      <c r="E685" s="327"/>
      <c r="F685" s="1"/>
      <c r="G685" s="1"/>
      <c r="H685" s="1"/>
      <c r="I685" s="1"/>
      <c r="J685" s="327"/>
      <c r="K685" s="1"/>
      <c r="L685" s="1"/>
      <c r="M685" s="327"/>
      <c r="N685" s="327"/>
      <c r="O685" s="328"/>
      <c r="P685" s="299"/>
      <c r="Q685" s="1"/>
      <c r="R685" s="275"/>
      <c r="S685" s="329"/>
      <c r="T685" s="1"/>
      <c r="U685" s="1"/>
      <c r="V685" s="306"/>
      <c r="W685" s="306"/>
      <c r="X685" s="328"/>
      <c r="Y685" s="330"/>
      <c r="Z685" s="272"/>
      <c r="AA685" s="299"/>
      <c r="AB685" s="1"/>
      <c r="AC685" s="58"/>
      <c r="AD685" s="220"/>
      <c r="AE685" s="1"/>
      <c r="AF685" s="1"/>
      <c r="AG685" s="304"/>
      <c r="AH685" s="306"/>
      <c r="AI685" s="1"/>
      <c r="AJ685" s="1"/>
      <c r="AK685" s="1"/>
      <c r="AL685" s="1"/>
      <c r="AM685" s="328"/>
      <c r="AN685" s="1"/>
      <c r="AO685" s="1"/>
      <c r="AP685" s="1"/>
    </row>
    <row r="686" ht="15.75" customHeight="1">
      <c r="A686" s="322"/>
      <c r="B686" s="1"/>
      <c r="C686" s="283"/>
      <c r="D686" s="327"/>
      <c r="E686" s="327"/>
      <c r="F686" s="1"/>
      <c r="G686" s="1"/>
      <c r="H686" s="1"/>
      <c r="I686" s="1"/>
      <c r="J686" s="327"/>
      <c r="K686" s="1"/>
      <c r="L686" s="1"/>
      <c r="M686" s="327"/>
      <c r="N686" s="327"/>
      <c r="O686" s="328"/>
      <c r="P686" s="299"/>
      <c r="Q686" s="1"/>
      <c r="R686" s="275"/>
      <c r="S686" s="329"/>
      <c r="T686" s="1"/>
      <c r="U686" s="1"/>
      <c r="V686" s="306"/>
      <c r="W686" s="306"/>
      <c r="X686" s="328"/>
      <c r="Y686" s="330"/>
      <c r="Z686" s="272"/>
      <c r="AA686" s="299"/>
      <c r="AB686" s="1"/>
      <c r="AC686" s="58"/>
      <c r="AD686" s="220"/>
      <c r="AE686" s="1"/>
      <c r="AF686" s="1"/>
      <c r="AG686" s="304"/>
      <c r="AH686" s="306"/>
      <c r="AI686" s="1"/>
      <c r="AJ686" s="1"/>
      <c r="AK686" s="1"/>
      <c r="AL686" s="1"/>
      <c r="AM686" s="328"/>
      <c r="AN686" s="1"/>
      <c r="AO686" s="1"/>
      <c r="AP686" s="1"/>
    </row>
    <row r="687" ht="15.75" customHeight="1">
      <c r="A687" s="322"/>
      <c r="B687" s="1"/>
      <c r="C687" s="283"/>
      <c r="D687" s="327"/>
      <c r="E687" s="327"/>
      <c r="F687" s="1"/>
      <c r="G687" s="1"/>
      <c r="H687" s="1"/>
      <c r="I687" s="1"/>
      <c r="J687" s="327"/>
      <c r="K687" s="1"/>
      <c r="L687" s="1"/>
      <c r="M687" s="327"/>
      <c r="N687" s="327"/>
      <c r="O687" s="328"/>
      <c r="P687" s="299"/>
      <c r="Q687" s="1"/>
      <c r="R687" s="275"/>
      <c r="S687" s="329"/>
      <c r="T687" s="1"/>
      <c r="U687" s="1"/>
      <c r="V687" s="306"/>
      <c r="W687" s="306"/>
      <c r="X687" s="328"/>
      <c r="Y687" s="330"/>
      <c r="Z687" s="272"/>
      <c r="AA687" s="299"/>
      <c r="AB687" s="1"/>
      <c r="AC687" s="58"/>
      <c r="AD687" s="220"/>
      <c r="AE687" s="1"/>
      <c r="AF687" s="1"/>
      <c r="AG687" s="304"/>
      <c r="AH687" s="306"/>
      <c r="AI687" s="1"/>
      <c r="AJ687" s="1"/>
      <c r="AK687" s="1"/>
      <c r="AL687" s="1"/>
      <c r="AM687" s="328"/>
      <c r="AN687" s="1"/>
      <c r="AO687" s="1"/>
      <c r="AP687" s="1"/>
    </row>
    <row r="688" ht="15.75" customHeight="1">
      <c r="A688" s="322"/>
      <c r="B688" s="1"/>
      <c r="C688" s="283"/>
      <c r="D688" s="327"/>
      <c r="E688" s="327"/>
      <c r="F688" s="1"/>
      <c r="G688" s="1"/>
      <c r="H688" s="1"/>
      <c r="I688" s="1"/>
      <c r="J688" s="327"/>
      <c r="K688" s="1"/>
      <c r="L688" s="1"/>
      <c r="M688" s="327"/>
      <c r="N688" s="327"/>
      <c r="O688" s="328"/>
      <c r="P688" s="299"/>
      <c r="Q688" s="1"/>
      <c r="R688" s="275"/>
      <c r="S688" s="329"/>
      <c r="T688" s="1"/>
      <c r="U688" s="1"/>
      <c r="V688" s="306"/>
      <c r="W688" s="306"/>
      <c r="X688" s="328"/>
      <c r="Y688" s="330"/>
      <c r="Z688" s="272"/>
      <c r="AA688" s="299"/>
      <c r="AB688" s="1"/>
      <c r="AC688" s="58"/>
      <c r="AD688" s="220"/>
      <c r="AE688" s="1"/>
      <c r="AF688" s="1"/>
      <c r="AG688" s="304"/>
      <c r="AH688" s="306"/>
      <c r="AI688" s="1"/>
      <c r="AJ688" s="1"/>
      <c r="AK688" s="1"/>
      <c r="AL688" s="1"/>
      <c r="AM688" s="328"/>
      <c r="AN688" s="1"/>
      <c r="AO688" s="1"/>
      <c r="AP688" s="1"/>
    </row>
    <row r="689" ht="15.75" customHeight="1">
      <c r="A689" s="322"/>
      <c r="B689" s="1"/>
      <c r="C689" s="283"/>
      <c r="D689" s="327"/>
      <c r="E689" s="327"/>
      <c r="F689" s="1"/>
      <c r="G689" s="1"/>
      <c r="H689" s="1"/>
      <c r="I689" s="1"/>
      <c r="J689" s="327"/>
      <c r="K689" s="1"/>
      <c r="L689" s="1"/>
      <c r="M689" s="327"/>
      <c r="N689" s="327"/>
      <c r="O689" s="328"/>
      <c r="P689" s="299"/>
      <c r="Q689" s="1"/>
      <c r="R689" s="275"/>
      <c r="S689" s="329"/>
      <c r="T689" s="1"/>
      <c r="U689" s="1"/>
      <c r="V689" s="306"/>
      <c r="W689" s="306"/>
      <c r="X689" s="328"/>
      <c r="Y689" s="330"/>
      <c r="Z689" s="272"/>
      <c r="AA689" s="299"/>
      <c r="AB689" s="1"/>
      <c r="AC689" s="58"/>
      <c r="AD689" s="220"/>
      <c r="AE689" s="1"/>
      <c r="AF689" s="1"/>
      <c r="AG689" s="304"/>
      <c r="AH689" s="306"/>
      <c r="AI689" s="1"/>
      <c r="AJ689" s="1"/>
      <c r="AK689" s="1"/>
      <c r="AL689" s="1"/>
      <c r="AM689" s="328"/>
      <c r="AN689" s="1"/>
      <c r="AO689" s="1"/>
      <c r="AP689" s="1"/>
    </row>
    <row r="690" ht="15.75" customHeight="1">
      <c r="A690" s="322"/>
      <c r="B690" s="1"/>
      <c r="C690" s="283"/>
      <c r="D690" s="327"/>
      <c r="E690" s="327"/>
      <c r="F690" s="1"/>
      <c r="G690" s="1"/>
      <c r="H690" s="1"/>
      <c r="I690" s="1"/>
      <c r="J690" s="327"/>
      <c r="K690" s="1"/>
      <c r="L690" s="1"/>
      <c r="M690" s="327"/>
      <c r="N690" s="327"/>
      <c r="O690" s="328"/>
      <c r="P690" s="299"/>
      <c r="Q690" s="1"/>
      <c r="R690" s="275"/>
      <c r="S690" s="329"/>
      <c r="T690" s="1"/>
      <c r="U690" s="1"/>
      <c r="V690" s="306"/>
      <c r="W690" s="306"/>
      <c r="X690" s="328"/>
      <c r="Y690" s="330"/>
      <c r="Z690" s="272"/>
      <c r="AA690" s="299"/>
      <c r="AB690" s="1"/>
      <c r="AC690" s="58"/>
      <c r="AD690" s="220"/>
      <c r="AE690" s="1"/>
      <c r="AF690" s="1"/>
      <c r="AG690" s="304"/>
      <c r="AH690" s="306"/>
      <c r="AI690" s="1"/>
      <c r="AJ690" s="1"/>
      <c r="AK690" s="1"/>
      <c r="AL690" s="1"/>
      <c r="AM690" s="328"/>
      <c r="AN690" s="1"/>
      <c r="AO690" s="1"/>
      <c r="AP690" s="1"/>
    </row>
    <row r="691" ht="15.75" customHeight="1">
      <c r="A691" s="322"/>
      <c r="B691" s="1"/>
      <c r="C691" s="283"/>
      <c r="D691" s="327"/>
      <c r="E691" s="327"/>
      <c r="F691" s="1"/>
      <c r="G691" s="1"/>
      <c r="H691" s="1"/>
      <c r="I691" s="1"/>
      <c r="J691" s="327"/>
      <c r="K691" s="1"/>
      <c r="L691" s="1"/>
      <c r="M691" s="327"/>
      <c r="N691" s="327"/>
      <c r="O691" s="328"/>
      <c r="P691" s="299"/>
      <c r="Q691" s="1"/>
      <c r="R691" s="275"/>
      <c r="S691" s="329"/>
      <c r="T691" s="1"/>
      <c r="U691" s="1"/>
      <c r="V691" s="306"/>
      <c r="W691" s="306"/>
      <c r="X691" s="328"/>
      <c r="Y691" s="330"/>
      <c r="Z691" s="272"/>
      <c r="AA691" s="299"/>
      <c r="AB691" s="1"/>
      <c r="AC691" s="58"/>
      <c r="AD691" s="220"/>
      <c r="AE691" s="1"/>
      <c r="AF691" s="1"/>
      <c r="AG691" s="304"/>
      <c r="AH691" s="306"/>
      <c r="AI691" s="1"/>
      <c r="AJ691" s="1"/>
      <c r="AK691" s="1"/>
      <c r="AL691" s="1"/>
      <c r="AM691" s="328"/>
      <c r="AN691" s="1"/>
      <c r="AO691" s="1"/>
      <c r="AP691" s="1"/>
    </row>
    <row r="692" ht="15.75" customHeight="1">
      <c r="A692" s="322"/>
      <c r="B692" s="1"/>
      <c r="C692" s="283"/>
      <c r="D692" s="327"/>
      <c r="E692" s="327"/>
      <c r="F692" s="1"/>
      <c r="G692" s="1"/>
      <c r="H692" s="1"/>
      <c r="I692" s="1"/>
      <c r="J692" s="327"/>
      <c r="K692" s="1"/>
      <c r="L692" s="1"/>
      <c r="M692" s="327"/>
      <c r="N692" s="327"/>
      <c r="O692" s="328"/>
      <c r="P692" s="299"/>
      <c r="Q692" s="1"/>
      <c r="R692" s="275"/>
      <c r="S692" s="329"/>
      <c r="T692" s="1"/>
      <c r="U692" s="1"/>
      <c r="V692" s="306"/>
      <c r="W692" s="306"/>
      <c r="X692" s="328"/>
      <c r="Y692" s="330"/>
      <c r="Z692" s="272"/>
      <c r="AA692" s="299"/>
      <c r="AB692" s="1"/>
      <c r="AC692" s="58"/>
      <c r="AD692" s="220"/>
      <c r="AE692" s="1"/>
      <c r="AF692" s="1"/>
      <c r="AG692" s="304"/>
      <c r="AH692" s="306"/>
      <c r="AI692" s="1"/>
      <c r="AJ692" s="1"/>
      <c r="AK692" s="1"/>
      <c r="AL692" s="1"/>
      <c r="AM692" s="328"/>
      <c r="AN692" s="1"/>
      <c r="AO692" s="1"/>
      <c r="AP692" s="1"/>
    </row>
    <row r="693" ht="15.75" customHeight="1">
      <c r="A693" s="322"/>
      <c r="B693" s="1"/>
      <c r="C693" s="283"/>
      <c r="D693" s="327"/>
      <c r="E693" s="327"/>
      <c r="F693" s="1"/>
      <c r="G693" s="1"/>
      <c r="H693" s="1"/>
      <c r="I693" s="1"/>
      <c r="J693" s="327"/>
      <c r="K693" s="1"/>
      <c r="L693" s="1"/>
      <c r="M693" s="327"/>
      <c r="N693" s="327"/>
      <c r="O693" s="328"/>
      <c r="P693" s="299"/>
      <c r="Q693" s="1"/>
      <c r="R693" s="275"/>
      <c r="S693" s="329"/>
      <c r="T693" s="1"/>
      <c r="U693" s="1"/>
      <c r="V693" s="306"/>
      <c r="W693" s="306"/>
      <c r="X693" s="328"/>
      <c r="Y693" s="330"/>
      <c r="Z693" s="272"/>
      <c r="AA693" s="299"/>
      <c r="AB693" s="1"/>
      <c r="AC693" s="58"/>
      <c r="AD693" s="220"/>
      <c r="AE693" s="1"/>
      <c r="AF693" s="1"/>
      <c r="AG693" s="304"/>
      <c r="AH693" s="306"/>
      <c r="AI693" s="1"/>
      <c r="AJ693" s="1"/>
      <c r="AK693" s="1"/>
      <c r="AL693" s="1"/>
      <c r="AM693" s="328"/>
      <c r="AN693" s="1"/>
      <c r="AO693" s="1"/>
      <c r="AP693" s="1"/>
    </row>
    <row r="694" ht="15.75" customHeight="1">
      <c r="A694" s="322"/>
      <c r="B694" s="1"/>
      <c r="C694" s="283"/>
      <c r="D694" s="327"/>
      <c r="E694" s="327"/>
      <c r="F694" s="1"/>
      <c r="G694" s="1"/>
      <c r="H694" s="1"/>
      <c r="I694" s="1"/>
      <c r="J694" s="327"/>
      <c r="K694" s="1"/>
      <c r="L694" s="1"/>
      <c r="M694" s="327"/>
      <c r="N694" s="327"/>
      <c r="O694" s="328"/>
      <c r="P694" s="299"/>
      <c r="Q694" s="1"/>
      <c r="R694" s="275"/>
      <c r="S694" s="329"/>
      <c r="T694" s="1"/>
      <c r="U694" s="1"/>
      <c r="V694" s="306"/>
      <c r="W694" s="306"/>
      <c r="X694" s="328"/>
      <c r="Y694" s="330"/>
      <c r="Z694" s="272"/>
      <c r="AA694" s="299"/>
      <c r="AB694" s="1"/>
      <c r="AC694" s="58"/>
      <c r="AD694" s="220"/>
      <c r="AE694" s="1"/>
      <c r="AF694" s="1"/>
      <c r="AG694" s="304"/>
      <c r="AH694" s="306"/>
      <c r="AI694" s="1"/>
      <c r="AJ694" s="1"/>
      <c r="AK694" s="1"/>
      <c r="AL694" s="1"/>
      <c r="AM694" s="328"/>
      <c r="AN694" s="1"/>
      <c r="AO694" s="1"/>
      <c r="AP694" s="1"/>
    </row>
    <row r="695" ht="15.75" customHeight="1">
      <c r="A695" s="322"/>
      <c r="B695" s="1"/>
      <c r="C695" s="283"/>
      <c r="D695" s="327"/>
      <c r="E695" s="327"/>
      <c r="F695" s="1"/>
      <c r="G695" s="1"/>
      <c r="H695" s="1"/>
      <c r="I695" s="1"/>
      <c r="J695" s="327"/>
      <c r="K695" s="1"/>
      <c r="L695" s="1"/>
      <c r="M695" s="327"/>
      <c r="N695" s="327"/>
      <c r="O695" s="328"/>
      <c r="P695" s="299"/>
      <c r="Q695" s="1"/>
      <c r="R695" s="275"/>
      <c r="S695" s="329"/>
      <c r="T695" s="1"/>
      <c r="U695" s="1"/>
      <c r="V695" s="306"/>
      <c r="W695" s="306"/>
      <c r="X695" s="328"/>
      <c r="Y695" s="330"/>
      <c r="Z695" s="272"/>
      <c r="AA695" s="299"/>
      <c r="AB695" s="1"/>
      <c r="AC695" s="58"/>
      <c r="AD695" s="220"/>
      <c r="AE695" s="1"/>
      <c r="AF695" s="1"/>
      <c r="AG695" s="304"/>
      <c r="AH695" s="306"/>
      <c r="AI695" s="1"/>
      <c r="AJ695" s="1"/>
      <c r="AK695" s="1"/>
      <c r="AL695" s="1"/>
      <c r="AM695" s="328"/>
      <c r="AN695" s="1"/>
      <c r="AO695" s="1"/>
      <c r="AP695" s="1"/>
    </row>
    <row r="696" ht="15.75" customHeight="1">
      <c r="A696" s="322"/>
      <c r="B696" s="1"/>
      <c r="C696" s="283"/>
      <c r="D696" s="327"/>
      <c r="E696" s="327"/>
      <c r="F696" s="1"/>
      <c r="G696" s="1"/>
      <c r="H696" s="1"/>
      <c r="I696" s="1"/>
      <c r="J696" s="327"/>
      <c r="K696" s="1"/>
      <c r="L696" s="1"/>
      <c r="M696" s="327"/>
      <c r="N696" s="327"/>
      <c r="O696" s="328"/>
      <c r="P696" s="299"/>
      <c r="Q696" s="1"/>
      <c r="R696" s="275"/>
      <c r="S696" s="329"/>
      <c r="T696" s="1"/>
      <c r="U696" s="1"/>
      <c r="V696" s="306"/>
      <c r="W696" s="306"/>
      <c r="X696" s="328"/>
      <c r="Y696" s="330"/>
      <c r="Z696" s="272"/>
      <c r="AA696" s="299"/>
      <c r="AB696" s="1"/>
      <c r="AC696" s="58"/>
      <c r="AD696" s="220"/>
      <c r="AE696" s="1"/>
      <c r="AF696" s="1"/>
      <c r="AG696" s="304"/>
      <c r="AH696" s="306"/>
      <c r="AI696" s="1"/>
      <c r="AJ696" s="1"/>
      <c r="AK696" s="1"/>
      <c r="AL696" s="1"/>
      <c r="AM696" s="328"/>
      <c r="AN696" s="1"/>
      <c r="AO696" s="1"/>
      <c r="AP696" s="1"/>
    </row>
    <row r="697" ht="15.75" customHeight="1">
      <c r="A697" s="322"/>
      <c r="B697" s="1"/>
      <c r="C697" s="283"/>
      <c r="D697" s="327"/>
      <c r="E697" s="327"/>
      <c r="F697" s="1"/>
      <c r="G697" s="1"/>
      <c r="H697" s="1"/>
      <c r="I697" s="1"/>
      <c r="J697" s="327"/>
      <c r="K697" s="1"/>
      <c r="L697" s="1"/>
      <c r="M697" s="327"/>
      <c r="N697" s="327"/>
      <c r="O697" s="328"/>
      <c r="P697" s="299"/>
      <c r="Q697" s="1"/>
      <c r="R697" s="275"/>
      <c r="S697" s="329"/>
      <c r="T697" s="1"/>
      <c r="U697" s="1"/>
      <c r="V697" s="306"/>
      <c r="W697" s="306"/>
      <c r="X697" s="328"/>
      <c r="Y697" s="330"/>
      <c r="Z697" s="272"/>
      <c r="AA697" s="299"/>
      <c r="AB697" s="1"/>
      <c r="AC697" s="58"/>
      <c r="AD697" s="220"/>
      <c r="AE697" s="1"/>
      <c r="AF697" s="1"/>
      <c r="AG697" s="304"/>
      <c r="AH697" s="306"/>
      <c r="AI697" s="1"/>
      <c r="AJ697" s="1"/>
      <c r="AK697" s="1"/>
      <c r="AL697" s="1"/>
      <c r="AM697" s="328"/>
      <c r="AN697" s="1"/>
      <c r="AO697" s="1"/>
      <c r="AP697" s="1"/>
    </row>
    <row r="698" ht="15.75" customHeight="1">
      <c r="A698" s="322"/>
      <c r="B698" s="1"/>
      <c r="C698" s="283"/>
      <c r="D698" s="327"/>
      <c r="E698" s="327"/>
      <c r="F698" s="1"/>
      <c r="G698" s="1"/>
      <c r="H698" s="1"/>
      <c r="I698" s="1"/>
      <c r="J698" s="327"/>
      <c r="K698" s="1"/>
      <c r="L698" s="1"/>
      <c r="M698" s="327"/>
      <c r="N698" s="327"/>
      <c r="O698" s="328"/>
      <c r="P698" s="299"/>
      <c r="Q698" s="1"/>
      <c r="R698" s="275"/>
      <c r="S698" s="329"/>
      <c r="T698" s="1"/>
      <c r="U698" s="1"/>
      <c r="V698" s="306"/>
      <c r="W698" s="306"/>
      <c r="X698" s="328"/>
      <c r="Y698" s="330"/>
      <c r="Z698" s="272"/>
      <c r="AA698" s="299"/>
      <c r="AB698" s="1"/>
      <c r="AC698" s="58"/>
      <c r="AD698" s="220"/>
      <c r="AE698" s="1"/>
      <c r="AF698" s="1"/>
      <c r="AG698" s="304"/>
      <c r="AH698" s="306"/>
      <c r="AI698" s="1"/>
      <c r="AJ698" s="1"/>
      <c r="AK698" s="1"/>
      <c r="AL698" s="1"/>
      <c r="AM698" s="328"/>
      <c r="AN698" s="1"/>
      <c r="AO698" s="1"/>
      <c r="AP698" s="1"/>
    </row>
    <row r="699" ht="15.75" customHeight="1">
      <c r="A699" s="322"/>
      <c r="B699" s="1"/>
      <c r="C699" s="283"/>
      <c r="D699" s="327"/>
      <c r="E699" s="327"/>
      <c r="F699" s="1"/>
      <c r="G699" s="1"/>
      <c r="H699" s="1"/>
      <c r="I699" s="1"/>
      <c r="J699" s="327"/>
      <c r="K699" s="1"/>
      <c r="L699" s="1"/>
      <c r="M699" s="327"/>
      <c r="N699" s="327"/>
      <c r="O699" s="328"/>
      <c r="P699" s="299"/>
      <c r="Q699" s="1"/>
      <c r="R699" s="275"/>
      <c r="S699" s="329"/>
      <c r="T699" s="1"/>
      <c r="U699" s="1"/>
      <c r="V699" s="306"/>
      <c r="W699" s="306"/>
      <c r="X699" s="328"/>
      <c r="Y699" s="330"/>
      <c r="Z699" s="272"/>
      <c r="AA699" s="299"/>
      <c r="AB699" s="1"/>
      <c r="AC699" s="58"/>
      <c r="AD699" s="220"/>
      <c r="AE699" s="1"/>
      <c r="AF699" s="1"/>
      <c r="AG699" s="304"/>
      <c r="AH699" s="306"/>
      <c r="AI699" s="1"/>
      <c r="AJ699" s="1"/>
      <c r="AK699" s="1"/>
      <c r="AL699" s="1"/>
      <c r="AM699" s="328"/>
      <c r="AN699" s="1"/>
      <c r="AO699" s="1"/>
      <c r="AP699" s="1"/>
    </row>
    <row r="700" ht="15.75" customHeight="1">
      <c r="A700" s="322"/>
      <c r="B700" s="1"/>
      <c r="C700" s="283"/>
      <c r="D700" s="327"/>
      <c r="E700" s="327"/>
      <c r="F700" s="1"/>
      <c r="G700" s="1"/>
      <c r="H700" s="1"/>
      <c r="I700" s="1"/>
      <c r="J700" s="327"/>
      <c r="K700" s="1"/>
      <c r="L700" s="1"/>
      <c r="M700" s="327"/>
      <c r="N700" s="327"/>
      <c r="O700" s="328"/>
      <c r="P700" s="299"/>
      <c r="Q700" s="1"/>
      <c r="R700" s="275"/>
      <c r="S700" s="329"/>
      <c r="T700" s="1"/>
      <c r="U700" s="1"/>
      <c r="V700" s="306"/>
      <c r="W700" s="306"/>
      <c r="X700" s="328"/>
      <c r="Y700" s="330"/>
      <c r="Z700" s="272"/>
      <c r="AA700" s="299"/>
      <c r="AB700" s="1"/>
      <c r="AC700" s="58"/>
      <c r="AD700" s="220"/>
      <c r="AE700" s="1"/>
      <c r="AF700" s="1"/>
      <c r="AG700" s="304"/>
      <c r="AH700" s="306"/>
      <c r="AI700" s="1"/>
      <c r="AJ700" s="1"/>
      <c r="AK700" s="1"/>
      <c r="AL700" s="1"/>
      <c r="AM700" s="328"/>
      <c r="AN700" s="1"/>
      <c r="AO700" s="1"/>
      <c r="AP700" s="1"/>
    </row>
    <row r="701" ht="15.75" customHeight="1">
      <c r="A701" s="322"/>
      <c r="B701" s="1"/>
      <c r="C701" s="283"/>
      <c r="D701" s="327"/>
      <c r="E701" s="327"/>
      <c r="F701" s="1"/>
      <c r="G701" s="1"/>
      <c r="H701" s="1"/>
      <c r="I701" s="1"/>
      <c r="J701" s="327"/>
      <c r="K701" s="1"/>
      <c r="L701" s="1"/>
      <c r="M701" s="327"/>
      <c r="N701" s="327"/>
      <c r="O701" s="328"/>
      <c r="P701" s="299"/>
      <c r="Q701" s="1"/>
      <c r="R701" s="275"/>
      <c r="S701" s="329"/>
      <c r="T701" s="1"/>
      <c r="U701" s="1"/>
      <c r="V701" s="306"/>
      <c r="W701" s="306"/>
      <c r="X701" s="328"/>
      <c r="Y701" s="330"/>
      <c r="Z701" s="272"/>
      <c r="AA701" s="299"/>
      <c r="AB701" s="1"/>
      <c r="AC701" s="58"/>
      <c r="AD701" s="220"/>
      <c r="AE701" s="1"/>
      <c r="AF701" s="1"/>
      <c r="AG701" s="304"/>
      <c r="AH701" s="306"/>
      <c r="AI701" s="1"/>
      <c r="AJ701" s="1"/>
      <c r="AK701" s="1"/>
      <c r="AL701" s="1"/>
      <c r="AM701" s="328"/>
      <c r="AN701" s="1"/>
      <c r="AO701" s="1"/>
      <c r="AP701" s="1"/>
    </row>
    <row r="702" ht="15.75" customHeight="1">
      <c r="A702" s="322"/>
      <c r="B702" s="1"/>
      <c r="C702" s="283"/>
      <c r="D702" s="327"/>
      <c r="E702" s="327"/>
      <c r="F702" s="1"/>
      <c r="G702" s="1"/>
      <c r="H702" s="1"/>
      <c r="I702" s="1"/>
      <c r="J702" s="327"/>
      <c r="K702" s="1"/>
      <c r="L702" s="1"/>
      <c r="M702" s="327"/>
      <c r="N702" s="327"/>
      <c r="O702" s="328"/>
      <c r="P702" s="299"/>
      <c r="Q702" s="1"/>
      <c r="R702" s="275"/>
      <c r="S702" s="329"/>
      <c r="T702" s="1"/>
      <c r="U702" s="1"/>
      <c r="V702" s="306"/>
      <c r="W702" s="306"/>
      <c r="X702" s="328"/>
      <c r="Y702" s="330"/>
      <c r="Z702" s="272"/>
      <c r="AA702" s="299"/>
      <c r="AB702" s="1"/>
      <c r="AC702" s="58"/>
      <c r="AD702" s="220"/>
      <c r="AE702" s="1"/>
      <c r="AF702" s="1"/>
      <c r="AG702" s="304"/>
      <c r="AH702" s="306"/>
      <c r="AI702" s="1"/>
      <c r="AJ702" s="1"/>
      <c r="AK702" s="1"/>
      <c r="AL702" s="1"/>
      <c r="AM702" s="328"/>
      <c r="AN702" s="1"/>
      <c r="AO702" s="1"/>
      <c r="AP702" s="1"/>
    </row>
    <row r="703" ht="15.75" customHeight="1">
      <c r="A703" s="322"/>
      <c r="B703" s="1"/>
      <c r="C703" s="283"/>
      <c r="D703" s="327"/>
      <c r="E703" s="327"/>
      <c r="F703" s="1"/>
      <c r="G703" s="1"/>
      <c r="H703" s="1"/>
      <c r="I703" s="1"/>
      <c r="J703" s="327"/>
      <c r="K703" s="1"/>
      <c r="L703" s="1"/>
      <c r="M703" s="327"/>
      <c r="N703" s="327"/>
      <c r="O703" s="328"/>
      <c r="P703" s="299"/>
      <c r="Q703" s="1"/>
      <c r="R703" s="275"/>
      <c r="S703" s="329"/>
      <c r="T703" s="1"/>
      <c r="U703" s="1"/>
      <c r="V703" s="306"/>
      <c r="W703" s="306"/>
      <c r="X703" s="328"/>
      <c r="Y703" s="330"/>
      <c r="Z703" s="272"/>
      <c r="AA703" s="299"/>
      <c r="AB703" s="1"/>
      <c r="AC703" s="58"/>
      <c r="AD703" s="220"/>
      <c r="AE703" s="1"/>
      <c r="AF703" s="1"/>
      <c r="AG703" s="304"/>
      <c r="AH703" s="306"/>
      <c r="AI703" s="1"/>
      <c r="AJ703" s="1"/>
      <c r="AK703" s="1"/>
      <c r="AL703" s="1"/>
      <c r="AM703" s="328"/>
      <c r="AN703" s="1"/>
      <c r="AO703" s="1"/>
      <c r="AP703" s="1"/>
    </row>
    <row r="704" ht="15.75" customHeight="1">
      <c r="A704" s="322"/>
      <c r="B704" s="1"/>
      <c r="C704" s="283"/>
      <c r="D704" s="327"/>
      <c r="E704" s="327"/>
      <c r="F704" s="1"/>
      <c r="G704" s="1"/>
      <c r="H704" s="1"/>
      <c r="I704" s="1"/>
      <c r="J704" s="327"/>
      <c r="K704" s="1"/>
      <c r="L704" s="1"/>
      <c r="M704" s="327"/>
      <c r="N704" s="327"/>
      <c r="O704" s="328"/>
      <c r="P704" s="299"/>
      <c r="Q704" s="1"/>
      <c r="R704" s="275"/>
      <c r="S704" s="329"/>
      <c r="T704" s="1"/>
      <c r="U704" s="1"/>
      <c r="V704" s="306"/>
      <c r="W704" s="306"/>
      <c r="X704" s="328"/>
      <c r="Y704" s="330"/>
      <c r="Z704" s="272"/>
      <c r="AA704" s="299"/>
      <c r="AB704" s="1"/>
      <c r="AC704" s="58"/>
      <c r="AD704" s="220"/>
      <c r="AE704" s="1"/>
      <c r="AF704" s="1"/>
      <c r="AG704" s="304"/>
      <c r="AH704" s="306"/>
      <c r="AI704" s="1"/>
      <c r="AJ704" s="1"/>
      <c r="AK704" s="1"/>
      <c r="AL704" s="1"/>
      <c r="AM704" s="328"/>
      <c r="AN704" s="1"/>
      <c r="AO704" s="1"/>
      <c r="AP704" s="1"/>
    </row>
    <row r="705" ht="15.75" customHeight="1">
      <c r="A705" s="322"/>
      <c r="B705" s="1"/>
      <c r="C705" s="283"/>
      <c r="D705" s="327"/>
      <c r="E705" s="327"/>
      <c r="F705" s="1"/>
      <c r="G705" s="1"/>
      <c r="H705" s="1"/>
      <c r="I705" s="1"/>
      <c r="J705" s="327"/>
      <c r="K705" s="1"/>
      <c r="L705" s="1"/>
      <c r="M705" s="327"/>
      <c r="N705" s="327"/>
      <c r="O705" s="328"/>
      <c r="P705" s="299"/>
      <c r="Q705" s="1"/>
      <c r="R705" s="275"/>
      <c r="S705" s="329"/>
      <c r="T705" s="1"/>
      <c r="U705" s="1"/>
      <c r="V705" s="306"/>
      <c r="W705" s="306"/>
      <c r="X705" s="328"/>
      <c r="Y705" s="330"/>
      <c r="Z705" s="272"/>
      <c r="AA705" s="299"/>
      <c r="AB705" s="1"/>
      <c r="AC705" s="58"/>
      <c r="AD705" s="220"/>
      <c r="AE705" s="1"/>
      <c r="AF705" s="1"/>
      <c r="AG705" s="304"/>
      <c r="AH705" s="306"/>
      <c r="AI705" s="1"/>
      <c r="AJ705" s="1"/>
      <c r="AK705" s="1"/>
      <c r="AL705" s="1"/>
      <c r="AM705" s="328"/>
      <c r="AN705" s="1"/>
      <c r="AO705" s="1"/>
      <c r="AP705" s="1"/>
    </row>
    <row r="706" ht="15.75" customHeight="1">
      <c r="A706" s="322"/>
      <c r="B706" s="1"/>
      <c r="C706" s="283"/>
      <c r="D706" s="327"/>
      <c r="E706" s="327"/>
      <c r="F706" s="1"/>
      <c r="G706" s="1"/>
      <c r="H706" s="1"/>
      <c r="I706" s="1"/>
      <c r="J706" s="327"/>
      <c r="K706" s="1"/>
      <c r="L706" s="1"/>
      <c r="M706" s="327"/>
      <c r="N706" s="327"/>
      <c r="O706" s="328"/>
      <c r="P706" s="299"/>
      <c r="Q706" s="1"/>
      <c r="R706" s="275"/>
      <c r="S706" s="329"/>
      <c r="T706" s="1"/>
      <c r="U706" s="1"/>
      <c r="V706" s="306"/>
      <c r="W706" s="306"/>
      <c r="X706" s="328"/>
      <c r="Y706" s="330"/>
      <c r="Z706" s="272"/>
      <c r="AA706" s="299"/>
      <c r="AB706" s="1"/>
      <c r="AC706" s="58"/>
      <c r="AD706" s="220"/>
      <c r="AE706" s="1"/>
      <c r="AF706" s="1"/>
      <c r="AG706" s="304"/>
      <c r="AH706" s="306"/>
      <c r="AI706" s="1"/>
      <c r="AJ706" s="1"/>
      <c r="AK706" s="1"/>
      <c r="AL706" s="1"/>
      <c r="AM706" s="328"/>
      <c r="AN706" s="1"/>
      <c r="AO706" s="1"/>
      <c r="AP706" s="1"/>
    </row>
    <row r="707" ht="15.75" customHeight="1">
      <c r="A707" s="322"/>
      <c r="B707" s="1"/>
      <c r="C707" s="283"/>
      <c r="D707" s="327"/>
      <c r="E707" s="327"/>
      <c r="F707" s="1"/>
      <c r="G707" s="1"/>
      <c r="H707" s="1"/>
      <c r="I707" s="1"/>
      <c r="J707" s="327"/>
      <c r="K707" s="1"/>
      <c r="L707" s="1"/>
      <c r="M707" s="327"/>
      <c r="N707" s="327"/>
      <c r="O707" s="328"/>
      <c r="P707" s="299"/>
      <c r="Q707" s="1"/>
      <c r="R707" s="275"/>
      <c r="S707" s="329"/>
      <c r="T707" s="1"/>
      <c r="U707" s="1"/>
      <c r="V707" s="306"/>
      <c r="W707" s="306"/>
      <c r="X707" s="328"/>
      <c r="Y707" s="330"/>
      <c r="Z707" s="272"/>
      <c r="AA707" s="299"/>
      <c r="AB707" s="1"/>
      <c r="AC707" s="58"/>
      <c r="AD707" s="220"/>
      <c r="AE707" s="1"/>
      <c r="AF707" s="1"/>
      <c r="AG707" s="304"/>
      <c r="AH707" s="306"/>
      <c r="AI707" s="1"/>
      <c r="AJ707" s="1"/>
      <c r="AK707" s="1"/>
      <c r="AL707" s="1"/>
      <c r="AM707" s="328"/>
      <c r="AN707" s="1"/>
      <c r="AO707" s="1"/>
      <c r="AP707" s="1"/>
    </row>
    <row r="708" ht="15.75" customHeight="1">
      <c r="A708" s="322"/>
      <c r="B708" s="1"/>
      <c r="C708" s="283"/>
      <c r="D708" s="327"/>
      <c r="E708" s="327"/>
      <c r="F708" s="1"/>
      <c r="G708" s="1"/>
      <c r="H708" s="1"/>
      <c r="I708" s="1"/>
      <c r="J708" s="327"/>
      <c r="K708" s="1"/>
      <c r="L708" s="1"/>
      <c r="M708" s="327"/>
      <c r="N708" s="327"/>
      <c r="O708" s="328"/>
      <c r="P708" s="299"/>
      <c r="Q708" s="1"/>
      <c r="R708" s="275"/>
      <c r="S708" s="329"/>
      <c r="T708" s="1"/>
      <c r="U708" s="1"/>
      <c r="V708" s="306"/>
      <c r="W708" s="306"/>
      <c r="X708" s="328"/>
      <c r="Y708" s="330"/>
      <c r="Z708" s="272"/>
      <c r="AA708" s="299"/>
      <c r="AB708" s="1"/>
      <c r="AC708" s="58"/>
      <c r="AD708" s="220"/>
      <c r="AE708" s="1"/>
      <c r="AF708" s="1"/>
      <c r="AG708" s="304"/>
      <c r="AH708" s="306"/>
      <c r="AI708" s="1"/>
      <c r="AJ708" s="1"/>
      <c r="AK708" s="1"/>
      <c r="AL708" s="1"/>
      <c r="AM708" s="328"/>
      <c r="AN708" s="1"/>
      <c r="AO708" s="1"/>
      <c r="AP708" s="1"/>
    </row>
    <row r="709" ht="15.75" customHeight="1">
      <c r="A709" s="322"/>
      <c r="B709" s="1"/>
      <c r="C709" s="283"/>
      <c r="D709" s="327"/>
      <c r="E709" s="327"/>
      <c r="F709" s="1"/>
      <c r="G709" s="1"/>
      <c r="H709" s="1"/>
      <c r="I709" s="1"/>
      <c r="J709" s="327"/>
      <c r="K709" s="1"/>
      <c r="L709" s="1"/>
      <c r="M709" s="327"/>
      <c r="N709" s="327"/>
      <c r="O709" s="328"/>
      <c r="P709" s="299"/>
      <c r="Q709" s="1"/>
      <c r="R709" s="275"/>
      <c r="S709" s="329"/>
      <c r="T709" s="1"/>
      <c r="U709" s="1"/>
      <c r="V709" s="306"/>
      <c r="W709" s="306"/>
      <c r="X709" s="328"/>
      <c r="Y709" s="330"/>
      <c r="Z709" s="272"/>
      <c r="AA709" s="299"/>
      <c r="AB709" s="1"/>
      <c r="AC709" s="58"/>
      <c r="AD709" s="220"/>
      <c r="AE709" s="1"/>
      <c r="AF709" s="1"/>
      <c r="AG709" s="304"/>
      <c r="AH709" s="306"/>
      <c r="AI709" s="1"/>
      <c r="AJ709" s="1"/>
      <c r="AK709" s="1"/>
      <c r="AL709" s="1"/>
      <c r="AM709" s="328"/>
      <c r="AN709" s="1"/>
      <c r="AO709" s="1"/>
      <c r="AP709" s="1"/>
    </row>
    <row r="710" ht="15.75" customHeight="1">
      <c r="A710" s="322"/>
      <c r="B710" s="1"/>
      <c r="C710" s="283"/>
      <c r="D710" s="327"/>
      <c r="E710" s="327"/>
      <c r="F710" s="1"/>
      <c r="G710" s="1"/>
      <c r="H710" s="1"/>
      <c r="I710" s="1"/>
      <c r="J710" s="327"/>
      <c r="K710" s="1"/>
      <c r="L710" s="1"/>
      <c r="M710" s="327"/>
      <c r="N710" s="327"/>
      <c r="O710" s="328"/>
      <c r="P710" s="299"/>
      <c r="Q710" s="1"/>
      <c r="R710" s="275"/>
      <c r="S710" s="329"/>
      <c r="T710" s="1"/>
      <c r="U710" s="1"/>
      <c r="V710" s="306"/>
      <c r="W710" s="306"/>
      <c r="X710" s="328"/>
      <c r="Y710" s="330"/>
      <c r="Z710" s="272"/>
      <c r="AA710" s="299"/>
      <c r="AB710" s="1"/>
      <c r="AC710" s="58"/>
      <c r="AD710" s="220"/>
      <c r="AE710" s="1"/>
      <c r="AF710" s="1"/>
      <c r="AG710" s="304"/>
      <c r="AH710" s="306"/>
      <c r="AI710" s="1"/>
      <c r="AJ710" s="1"/>
      <c r="AK710" s="1"/>
      <c r="AL710" s="1"/>
      <c r="AM710" s="328"/>
      <c r="AN710" s="1"/>
      <c r="AO710" s="1"/>
      <c r="AP710" s="1"/>
    </row>
    <row r="711" ht="15.75" customHeight="1">
      <c r="A711" s="322"/>
      <c r="B711" s="1"/>
      <c r="C711" s="283"/>
      <c r="D711" s="327"/>
      <c r="E711" s="327"/>
      <c r="F711" s="1"/>
      <c r="G711" s="1"/>
      <c r="H711" s="1"/>
      <c r="I711" s="1"/>
      <c r="J711" s="327"/>
      <c r="K711" s="1"/>
      <c r="L711" s="1"/>
      <c r="M711" s="327"/>
      <c r="N711" s="327"/>
      <c r="O711" s="328"/>
      <c r="P711" s="299"/>
      <c r="Q711" s="1"/>
      <c r="R711" s="275"/>
      <c r="S711" s="329"/>
      <c r="T711" s="1"/>
      <c r="U711" s="1"/>
      <c r="V711" s="306"/>
      <c r="W711" s="306"/>
      <c r="X711" s="328"/>
      <c r="Y711" s="330"/>
      <c r="Z711" s="272"/>
      <c r="AA711" s="299"/>
      <c r="AB711" s="1"/>
      <c r="AC711" s="58"/>
      <c r="AD711" s="220"/>
      <c r="AE711" s="1"/>
      <c r="AF711" s="1"/>
      <c r="AG711" s="304"/>
      <c r="AH711" s="306"/>
      <c r="AI711" s="1"/>
      <c r="AJ711" s="1"/>
      <c r="AK711" s="1"/>
      <c r="AL711" s="1"/>
      <c r="AM711" s="328"/>
      <c r="AN711" s="1"/>
      <c r="AO711" s="1"/>
      <c r="AP711" s="1"/>
    </row>
    <row r="712" ht="15.75" customHeight="1">
      <c r="A712" s="322"/>
      <c r="B712" s="1"/>
      <c r="C712" s="283"/>
      <c r="D712" s="327"/>
      <c r="E712" s="327"/>
      <c r="F712" s="1"/>
      <c r="G712" s="1"/>
      <c r="H712" s="1"/>
      <c r="I712" s="1"/>
      <c r="J712" s="327"/>
      <c r="K712" s="1"/>
      <c r="L712" s="1"/>
      <c r="M712" s="327"/>
      <c r="N712" s="327"/>
      <c r="O712" s="328"/>
      <c r="P712" s="299"/>
      <c r="Q712" s="1"/>
      <c r="R712" s="275"/>
      <c r="S712" s="329"/>
      <c r="T712" s="1"/>
      <c r="U712" s="1"/>
      <c r="V712" s="306"/>
      <c r="W712" s="306"/>
      <c r="X712" s="328"/>
      <c r="Y712" s="330"/>
      <c r="Z712" s="272"/>
      <c r="AA712" s="299"/>
      <c r="AB712" s="1"/>
      <c r="AC712" s="58"/>
      <c r="AD712" s="220"/>
      <c r="AE712" s="1"/>
      <c r="AF712" s="1"/>
      <c r="AG712" s="304"/>
      <c r="AH712" s="306"/>
      <c r="AI712" s="1"/>
      <c r="AJ712" s="1"/>
      <c r="AK712" s="1"/>
      <c r="AL712" s="1"/>
      <c r="AM712" s="328"/>
      <c r="AN712" s="1"/>
      <c r="AO712" s="1"/>
      <c r="AP712" s="1"/>
    </row>
    <row r="713" ht="15.75" customHeight="1">
      <c r="A713" s="322"/>
      <c r="B713" s="1"/>
      <c r="C713" s="283"/>
      <c r="D713" s="327"/>
      <c r="E713" s="327"/>
      <c r="F713" s="1"/>
      <c r="G713" s="1"/>
      <c r="H713" s="1"/>
      <c r="I713" s="1"/>
      <c r="J713" s="327"/>
      <c r="K713" s="1"/>
      <c r="L713" s="1"/>
      <c r="M713" s="327"/>
      <c r="N713" s="327"/>
      <c r="O713" s="328"/>
      <c r="P713" s="299"/>
      <c r="Q713" s="1"/>
      <c r="R713" s="275"/>
      <c r="S713" s="329"/>
      <c r="T713" s="1"/>
      <c r="U713" s="1"/>
      <c r="V713" s="306"/>
      <c r="W713" s="306"/>
      <c r="X713" s="328"/>
      <c r="Y713" s="330"/>
      <c r="Z713" s="272"/>
      <c r="AA713" s="299"/>
      <c r="AB713" s="1"/>
      <c r="AC713" s="58"/>
      <c r="AD713" s="220"/>
      <c r="AE713" s="1"/>
      <c r="AF713" s="1"/>
      <c r="AG713" s="304"/>
      <c r="AH713" s="306"/>
      <c r="AI713" s="1"/>
      <c r="AJ713" s="1"/>
      <c r="AK713" s="1"/>
      <c r="AL713" s="1"/>
      <c r="AM713" s="328"/>
      <c r="AN713" s="1"/>
      <c r="AO713" s="1"/>
      <c r="AP713" s="1"/>
    </row>
    <row r="714" ht="15.75" customHeight="1">
      <c r="A714" s="322"/>
      <c r="B714" s="1"/>
      <c r="C714" s="283"/>
      <c r="D714" s="327"/>
      <c r="E714" s="327"/>
      <c r="F714" s="1"/>
      <c r="G714" s="1"/>
      <c r="H714" s="1"/>
      <c r="I714" s="1"/>
      <c r="J714" s="327"/>
      <c r="K714" s="1"/>
      <c r="L714" s="1"/>
      <c r="M714" s="327"/>
      <c r="N714" s="327"/>
      <c r="O714" s="328"/>
      <c r="P714" s="299"/>
      <c r="Q714" s="1"/>
      <c r="R714" s="275"/>
      <c r="S714" s="329"/>
      <c r="T714" s="1"/>
      <c r="U714" s="1"/>
      <c r="V714" s="306"/>
      <c r="W714" s="306"/>
      <c r="X714" s="328"/>
      <c r="Y714" s="330"/>
      <c r="Z714" s="272"/>
      <c r="AA714" s="299"/>
      <c r="AB714" s="1"/>
      <c r="AC714" s="58"/>
      <c r="AD714" s="220"/>
      <c r="AE714" s="1"/>
      <c r="AF714" s="1"/>
      <c r="AG714" s="304"/>
      <c r="AH714" s="306"/>
      <c r="AI714" s="1"/>
      <c r="AJ714" s="1"/>
      <c r="AK714" s="1"/>
      <c r="AL714" s="1"/>
      <c r="AM714" s="328"/>
      <c r="AN714" s="1"/>
      <c r="AO714" s="1"/>
      <c r="AP714" s="1"/>
    </row>
    <row r="715" ht="15.75" customHeight="1">
      <c r="A715" s="322"/>
      <c r="B715" s="1"/>
      <c r="C715" s="283"/>
      <c r="D715" s="327"/>
      <c r="E715" s="327"/>
      <c r="F715" s="1"/>
      <c r="G715" s="1"/>
      <c r="H715" s="1"/>
      <c r="I715" s="1"/>
      <c r="J715" s="327"/>
      <c r="K715" s="1"/>
      <c r="L715" s="1"/>
      <c r="M715" s="327"/>
      <c r="N715" s="327"/>
      <c r="O715" s="328"/>
      <c r="P715" s="299"/>
      <c r="Q715" s="1"/>
      <c r="R715" s="275"/>
      <c r="S715" s="329"/>
      <c r="T715" s="1"/>
      <c r="U715" s="1"/>
      <c r="V715" s="306"/>
      <c r="W715" s="306"/>
      <c r="X715" s="328"/>
      <c r="Y715" s="330"/>
      <c r="Z715" s="272"/>
      <c r="AA715" s="299"/>
      <c r="AB715" s="1"/>
      <c r="AC715" s="58"/>
      <c r="AD715" s="220"/>
      <c r="AE715" s="1"/>
      <c r="AF715" s="1"/>
      <c r="AG715" s="304"/>
      <c r="AH715" s="306"/>
      <c r="AI715" s="1"/>
      <c r="AJ715" s="1"/>
      <c r="AK715" s="1"/>
      <c r="AL715" s="1"/>
      <c r="AM715" s="328"/>
      <c r="AN715" s="1"/>
      <c r="AO715" s="1"/>
      <c r="AP715" s="1"/>
    </row>
    <row r="716" ht="15.75" customHeight="1">
      <c r="A716" s="322"/>
      <c r="B716" s="1"/>
      <c r="C716" s="283"/>
      <c r="D716" s="327"/>
      <c r="E716" s="327"/>
      <c r="F716" s="1"/>
      <c r="G716" s="1"/>
      <c r="H716" s="1"/>
      <c r="I716" s="1"/>
      <c r="J716" s="327"/>
      <c r="K716" s="1"/>
      <c r="L716" s="1"/>
      <c r="M716" s="327"/>
      <c r="N716" s="327"/>
      <c r="O716" s="328"/>
      <c r="P716" s="299"/>
      <c r="Q716" s="1"/>
      <c r="R716" s="275"/>
      <c r="S716" s="329"/>
      <c r="T716" s="1"/>
      <c r="U716" s="1"/>
      <c r="V716" s="306"/>
      <c r="W716" s="306"/>
      <c r="X716" s="328"/>
      <c r="Y716" s="330"/>
      <c r="Z716" s="272"/>
      <c r="AA716" s="299"/>
      <c r="AB716" s="1"/>
      <c r="AC716" s="58"/>
      <c r="AD716" s="220"/>
      <c r="AE716" s="1"/>
      <c r="AF716" s="1"/>
      <c r="AG716" s="304"/>
      <c r="AH716" s="306"/>
      <c r="AI716" s="1"/>
      <c r="AJ716" s="1"/>
      <c r="AK716" s="1"/>
      <c r="AL716" s="1"/>
      <c r="AM716" s="328"/>
      <c r="AN716" s="1"/>
      <c r="AO716" s="1"/>
      <c r="AP716" s="1"/>
    </row>
    <row r="717" ht="15.75" customHeight="1">
      <c r="A717" s="322"/>
      <c r="B717" s="1"/>
      <c r="C717" s="283"/>
      <c r="D717" s="327"/>
      <c r="E717" s="327"/>
      <c r="F717" s="1"/>
      <c r="G717" s="1"/>
      <c r="H717" s="1"/>
      <c r="I717" s="1"/>
      <c r="J717" s="327"/>
      <c r="K717" s="1"/>
      <c r="L717" s="1"/>
      <c r="M717" s="327"/>
      <c r="N717" s="327"/>
      <c r="O717" s="328"/>
      <c r="P717" s="299"/>
      <c r="Q717" s="1"/>
      <c r="R717" s="275"/>
      <c r="S717" s="329"/>
      <c r="T717" s="1"/>
      <c r="U717" s="1"/>
      <c r="V717" s="306"/>
      <c r="W717" s="306"/>
      <c r="X717" s="328"/>
      <c r="Y717" s="330"/>
      <c r="Z717" s="272"/>
      <c r="AA717" s="299"/>
      <c r="AB717" s="1"/>
      <c r="AC717" s="58"/>
      <c r="AD717" s="220"/>
      <c r="AE717" s="1"/>
      <c r="AF717" s="1"/>
      <c r="AG717" s="304"/>
      <c r="AH717" s="306"/>
      <c r="AI717" s="1"/>
      <c r="AJ717" s="1"/>
      <c r="AK717" s="1"/>
      <c r="AL717" s="1"/>
      <c r="AM717" s="328"/>
      <c r="AN717" s="1"/>
      <c r="AO717" s="1"/>
      <c r="AP717" s="1"/>
    </row>
    <row r="718" ht="15.75" customHeight="1">
      <c r="A718" s="322"/>
      <c r="B718" s="1"/>
      <c r="C718" s="283"/>
      <c r="D718" s="327"/>
      <c r="E718" s="327"/>
      <c r="F718" s="1"/>
      <c r="G718" s="1"/>
      <c r="H718" s="1"/>
      <c r="I718" s="1"/>
      <c r="J718" s="327"/>
      <c r="K718" s="1"/>
      <c r="L718" s="1"/>
      <c r="M718" s="327"/>
      <c r="N718" s="327"/>
      <c r="O718" s="328"/>
      <c r="P718" s="299"/>
      <c r="Q718" s="1"/>
      <c r="R718" s="275"/>
      <c r="S718" s="329"/>
      <c r="T718" s="1"/>
      <c r="U718" s="1"/>
      <c r="V718" s="306"/>
      <c r="W718" s="306"/>
      <c r="X718" s="328"/>
      <c r="Y718" s="330"/>
      <c r="Z718" s="272"/>
      <c r="AA718" s="299"/>
      <c r="AB718" s="1"/>
      <c r="AC718" s="58"/>
      <c r="AD718" s="220"/>
      <c r="AE718" s="1"/>
      <c r="AF718" s="1"/>
      <c r="AG718" s="304"/>
      <c r="AH718" s="306"/>
      <c r="AI718" s="1"/>
      <c r="AJ718" s="1"/>
      <c r="AK718" s="1"/>
      <c r="AL718" s="1"/>
      <c r="AM718" s="328"/>
      <c r="AN718" s="1"/>
      <c r="AO718" s="1"/>
      <c r="AP718" s="1"/>
    </row>
    <row r="719" ht="15.75" customHeight="1">
      <c r="A719" s="322"/>
      <c r="B719" s="1"/>
      <c r="C719" s="283"/>
      <c r="D719" s="327"/>
      <c r="E719" s="327"/>
      <c r="F719" s="1"/>
      <c r="G719" s="1"/>
      <c r="H719" s="1"/>
      <c r="I719" s="1"/>
      <c r="J719" s="327"/>
      <c r="K719" s="1"/>
      <c r="L719" s="1"/>
      <c r="M719" s="327"/>
      <c r="N719" s="327"/>
      <c r="O719" s="328"/>
      <c r="P719" s="299"/>
      <c r="Q719" s="1"/>
      <c r="R719" s="275"/>
      <c r="S719" s="329"/>
      <c r="T719" s="1"/>
      <c r="U719" s="1"/>
      <c r="V719" s="306"/>
      <c r="W719" s="306"/>
      <c r="X719" s="328"/>
      <c r="Y719" s="330"/>
      <c r="Z719" s="272"/>
      <c r="AA719" s="299"/>
      <c r="AB719" s="1"/>
      <c r="AC719" s="58"/>
      <c r="AD719" s="220"/>
      <c r="AE719" s="1"/>
      <c r="AF719" s="1"/>
      <c r="AG719" s="304"/>
      <c r="AH719" s="306"/>
      <c r="AI719" s="1"/>
      <c r="AJ719" s="1"/>
      <c r="AK719" s="1"/>
      <c r="AL719" s="1"/>
      <c r="AM719" s="328"/>
      <c r="AN719" s="1"/>
      <c r="AO719" s="1"/>
      <c r="AP719" s="1"/>
    </row>
    <row r="720" ht="15.75" customHeight="1">
      <c r="A720" s="322"/>
      <c r="B720" s="1"/>
      <c r="C720" s="283"/>
      <c r="D720" s="327"/>
      <c r="E720" s="327"/>
      <c r="F720" s="1"/>
      <c r="G720" s="1"/>
      <c r="H720" s="1"/>
      <c r="I720" s="1"/>
      <c r="J720" s="327"/>
      <c r="K720" s="1"/>
      <c r="L720" s="1"/>
      <c r="M720" s="327"/>
      <c r="N720" s="327"/>
      <c r="O720" s="328"/>
      <c r="P720" s="299"/>
      <c r="Q720" s="1"/>
      <c r="R720" s="275"/>
      <c r="S720" s="329"/>
      <c r="T720" s="1"/>
      <c r="U720" s="1"/>
      <c r="V720" s="306"/>
      <c r="W720" s="306"/>
      <c r="X720" s="328"/>
      <c r="Y720" s="330"/>
      <c r="Z720" s="272"/>
      <c r="AA720" s="299"/>
      <c r="AB720" s="1"/>
      <c r="AC720" s="58"/>
      <c r="AD720" s="220"/>
      <c r="AE720" s="1"/>
      <c r="AF720" s="1"/>
      <c r="AG720" s="304"/>
      <c r="AH720" s="306"/>
      <c r="AI720" s="1"/>
      <c r="AJ720" s="1"/>
      <c r="AK720" s="1"/>
      <c r="AL720" s="1"/>
      <c r="AM720" s="328"/>
      <c r="AN720" s="1"/>
      <c r="AO720" s="1"/>
      <c r="AP720" s="1"/>
    </row>
    <row r="721" ht="15.75" customHeight="1">
      <c r="A721" s="322"/>
      <c r="B721" s="1"/>
      <c r="C721" s="283"/>
      <c r="D721" s="327"/>
      <c r="E721" s="327"/>
      <c r="F721" s="1"/>
      <c r="G721" s="1"/>
      <c r="H721" s="1"/>
      <c r="I721" s="1"/>
      <c r="J721" s="327"/>
      <c r="K721" s="1"/>
      <c r="L721" s="1"/>
      <c r="M721" s="327"/>
      <c r="N721" s="327"/>
      <c r="O721" s="328"/>
      <c r="P721" s="299"/>
      <c r="Q721" s="1"/>
      <c r="R721" s="275"/>
      <c r="S721" s="329"/>
      <c r="T721" s="1"/>
      <c r="U721" s="1"/>
      <c r="V721" s="306"/>
      <c r="W721" s="306"/>
      <c r="X721" s="328"/>
      <c r="Y721" s="330"/>
      <c r="Z721" s="272"/>
      <c r="AA721" s="299"/>
      <c r="AB721" s="1"/>
      <c r="AC721" s="58"/>
      <c r="AD721" s="220"/>
      <c r="AE721" s="1"/>
      <c r="AF721" s="1"/>
      <c r="AG721" s="304"/>
      <c r="AH721" s="306"/>
      <c r="AI721" s="1"/>
      <c r="AJ721" s="1"/>
      <c r="AK721" s="1"/>
      <c r="AL721" s="1"/>
      <c r="AM721" s="328"/>
      <c r="AN721" s="1"/>
      <c r="AO721" s="1"/>
      <c r="AP721" s="1"/>
    </row>
    <row r="722" ht="15.75" customHeight="1">
      <c r="A722" s="322"/>
      <c r="B722" s="1"/>
      <c r="C722" s="283"/>
      <c r="D722" s="327"/>
      <c r="E722" s="327"/>
      <c r="F722" s="1"/>
      <c r="G722" s="1"/>
      <c r="H722" s="1"/>
      <c r="I722" s="1"/>
      <c r="J722" s="327"/>
      <c r="K722" s="1"/>
      <c r="L722" s="1"/>
      <c r="M722" s="327"/>
      <c r="N722" s="327"/>
      <c r="O722" s="328"/>
      <c r="P722" s="299"/>
      <c r="Q722" s="1"/>
      <c r="R722" s="275"/>
      <c r="S722" s="329"/>
      <c r="T722" s="1"/>
      <c r="U722" s="1"/>
      <c r="V722" s="306"/>
      <c r="W722" s="306"/>
      <c r="X722" s="328"/>
      <c r="Y722" s="330"/>
      <c r="Z722" s="272"/>
      <c r="AA722" s="299"/>
      <c r="AB722" s="1"/>
      <c r="AC722" s="58"/>
      <c r="AD722" s="220"/>
      <c r="AE722" s="1"/>
      <c r="AF722" s="1"/>
      <c r="AG722" s="304"/>
      <c r="AH722" s="306"/>
      <c r="AI722" s="1"/>
      <c r="AJ722" s="1"/>
      <c r="AK722" s="1"/>
      <c r="AL722" s="1"/>
      <c r="AM722" s="328"/>
      <c r="AN722" s="1"/>
      <c r="AO722" s="1"/>
      <c r="AP722" s="1"/>
    </row>
    <row r="723" ht="15.75" customHeight="1">
      <c r="A723" s="322"/>
      <c r="B723" s="1"/>
      <c r="C723" s="283"/>
      <c r="D723" s="327"/>
      <c r="E723" s="327"/>
      <c r="F723" s="1"/>
      <c r="G723" s="1"/>
      <c r="H723" s="1"/>
      <c r="I723" s="1"/>
      <c r="J723" s="327"/>
      <c r="K723" s="1"/>
      <c r="L723" s="1"/>
      <c r="M723" s="327"/>
      <c r="N723" s="327"/>
      <c r="O723" s="328"/>
      <c r="P723" s="299"/>
      <c r="Q723" s="1"/>
      <c r="R723" s="275"/>
      <c r="S723" s="329"/>
      <c r="T723" s="1"/>
      <c r="U723" s="1"/>
      <c r="V723" s="306"/>
      <c r="W723" s="306"/>
      <c r="X723" s="328"/>
      <c r="Y723" s="330"/>
      <c r="Z723" s="272"/>
      <c r="AA723" s="299"/>
      <c r="AB723" s="1"/>
      <c r="AC723" s="58"/>
      <c r="AD723" s="220"/>
      <c r="AE723" s="1"/>
      <c r="AF723" s="1"/>
      <c r="AG723" s="304"/>
      <c r="AH723" s="306"/>
      <c r="AI723" s="1"/>
      <c r="AJ723" s="1"/>
      <c r="AK723" s="1"/>
      <c r="AL723" s="1"/>
      <c r="AM723" s="328"/>
      <c r="AN723" s="1"/>
      <c r="AO723" s="1"/>
      <c r="AP723" s="1"/>
    </row>
    <row r="724" ht="15.75" customHeight="1">
      <c r="A724" s="322"/>
      <c r="B724" s="1"/>
      <c r="C724" s="283"/>
      <c r="D724" s="327"/>
      <c r="E724" s="327"/>
      <c r="F724" s="1"/>
      <c r="G724" s="1"/>
      <c r="H724" s="1"/>
      <c r="I724" s="1"/>
      <c r="J724" s="327"/>
      <c r="K724" s="1"/>
      <c r="L724" s="1"/>
      <c r="M724" s="327"/>
      <c r="N724" s="327"/>
      <c r="O724" s="328"/>
      <c r="P724" s="299"/>
      <c r="Q724" s="1"/>
      <c r="R724" s="275"/>
      <c r="S724" s="329"/>
      <c r="T724" s="1"/>
      <c r="U724" s="1"/>
      <c r="V724" s="306"/>
      <c r="W724" s="306"/>
      <c r="X724" s="328"/>
      <c r="Y724" s="330"/>
      <c r="Z724" s="272"/>
      <c r="AA724" s="299"/>
      <c r="AB724" s="1"/>
      <c r="AC724" s="58"/>
      <c r="AD724" s="220"/>
      <c r="AE724" s="1"/>
      <c r="AF724" s="1"/>
      <c r="AG724" s="304"/>
      <c r="AH724" s="306"/>
      <c r="AI724" s="1"/>
      <c r="AJ724" s="1"/>
      <c r="AK724" s="1"/>
      <c r="AL724" s="1"/>
      <c r="AM724" s="328"/>
      <c r="AN724" s="1"/>
      <c r="AO724" s="1"/>
      <c r="AP724" s="1"/>
    </row>
    <row r="725" ht="15.75" customHeight="1">
      <c r="A725" s="322"/>
      <c r="B725" s="1"/>
      <c r="C725" s="283"/>
      <c r="D725" s="327"/>
      <c r="E725" s="327"/>
      <c r="F725" s="1"/>
      <c r="G725" s="1"/>
      <c r="H725" s="1"/>
      <c r="I725" s="1"/>
      <c r="J725" s="327"/>
      <c r="K725" s="1"/>
      <c r="L725" s="1"/>
      <c r="M725" s="327"/>
      <c r="N725" s="327"/>
      <c r="O725" s="328"/>
      <c r="P725" s="299"/>
      <c r="Q725" s="1"/>
      <c r="R725" s="275"/>
      <c r="S725" s="329"/>
      <c r="T725" s="1"/>
      <c r="U725" s="1"/>
      <c r="V725" s="306"/>
      <c r="W725" s="306"/>
      <c r="X725" s="328"/>
      <c r="Y725" s="330"/>
      <c r="Z725" s="272"/>
      <c r="AA725" s="299"/>
      <c r="AB725" s="1"/>
      <c r="AC725" s="58"/>
      <c r="AD725" s="220"/>
      <c r="AE725" s="1"/>
      <c r="AF725" s="1"/>
      <c r="AG725" s="304"/>
      <c r="AH725" s="306"/>
      <c r="AI725" s="1"/>
      <c r="AJ725" s="1"/>
      <c r="AK725" s="1"/>
      <c r="AL725" s="1"/>
      <c r="AM725" s="328"/>
      <c r="AN725" s="1"/>
      <c r="AO725" s="1"/>
      <c r="AP725" s="1"/>
    </row>
    <row r="726" ht="15.75" customHeight="1">
      <c r="A726" s="322"/>
      <c r="B726" s="1"/>
      <c r="C726" s="283"/>
      <c r="D726" s="327"/>
      <c r="E726" s="327"/>
      <c r="F726" s="1"/>
      <c r="G726" s="1"/>
      <c r="H726" s="1"/>
      <c r="I726" s="1"/>
      <c r="J726" s="327"/>
      <c r="K726" s="1"/>
      <c r="L726" s="1"/>
      <c r="M726" s="327"/>
      <c r="N726" s="327"/>
      <c r="O726" s="328"/>
      <c r="P726" s="299"/>
      <c r="Q726" s="1"/>
      <c r="R726" s="275"/>
      <c r="S726" s="329"/>
      <c r="T726" s="1"/>
      <c r="U726" s="1"/>
      <c r="V726" s="306"/>
      <c r="W726" s="306"/>
      <c r="X726" s="328"/>
      <c r="Y726" s="330"/>
      <c r="Z726" s="272"/>
      <c r="AA726" s="299"/>
      <c r="AB726" s="1"/>
      <c r="AC726" s="58"/>
      <c r="AD726" s="220"/>
      <c r="AE726" s="1"/>
      <c r="AF726" s="1"/>
      <c r="AG726" s="304"/>
      <c r="AH726" s="306"/>
      <c r="AI726" s="1"/>
      <c r="AJ726" s="1"/>
      <c r="AK726" s="1"/>
      <c r="AL726" s="1"/>
      <c r="AM726" s="328"/>
      <c r="AN726" s="1"/>
      <c r="AO726" s="1"/>
      <c r="AP726" s="1"/>
    </row>
    <row r="727" ht="15.75" customHeight="1">
      <c r="A727" s="322"/>
      <c r="B727" s="1"/>
      <c r="C727" s="283"/>
      <c r="D727" s="327"/>
      <c r="E727" s="327"/>
      <c r="F727" s="1"/>
      <c r="G727" s="1"/>
      <c r="H727" s="1"/>
      <c r="I727" s="1"/>
      <c r="J727" s="327"/>
      <c r="K727" s="1"/>
      <c r="L727" s="1"/>
      <c r="M727" s="327"/>
      <c r="N727" s="327"/>
      <c r="O727" s="328"/>
      <c r="P727" s="299"/>
      <c r="Q727" s="1"/>
      <c r="R727" s="275"/>
      <c r="S727" s="329"/>
      <c r="T727" s="1"/>
      <c r="U727" s="1"/>
      <c r="V727" s="306"/>
      <c r="W727" s="306"/>
      <c r="X727" s="328"/>
      <c r="Y727" s="330"/>
      <c r="Z727" s="272"/>
      <c r="AA727" s="299"/>
      <c r="AB727" s="1"/>
      <c r="AC727" s="58"/>
      <c r="AD727" s="220"/>
      <c r="AE727" s="1"/>
      <c r="AF727" s="1"/>
      <c r="AG727" s="304"/>
      <c r="AH727" s="306"/>
      <c r="AI727" s="1"/>
      <c r="AJ727" s="1"/>
      <c r="AK727" s="1"/>
      <c r="AL727" s="1"/>
      <c r="AM727" s="328"/>
      <c r="AN727" s="1"/>
      <c r="AO727" s="1"/>
      <c r="AP727" s="1"/>
    </row>
    <row r="728" ht="15.75" customHeight="1">
      <c r="A728" s="322"/>
      <c r="B728" s="1"/>
      <c r="C728" s="283"/>
      <c r="D728" s="327"/>
      <c r="E728" s="327"/>
      <c r="F728" s="1"/>
      <c r="G728" s="1"/>
      <c r="H728" s="1"/>
      <c r="I728" s="1"/>
      <c r="J728" s="327"/>
      <c r="K728" s="1"/>
      <c r="L728" s="1"/>
      <c r="M728" s="327"/>
      <c r="N728" s="327"/>
      <c r="O728" s="328"/>
      <c r="P728" s="299"/>
      <c r="Q728" s="1"/>
      <c r="R728" s="275"/>
      <c r="S728" s="329"/>
      <c r="T728" s="1"/>
      <c r="U728" s="1"/>
      <c r="V728" s="306"/>
      <c r="W728" s="306"/>
      <c r="X728" s="328"/>
      <c r="Y728" s="330"/>
      <c r="Z728" s="272"/>
      <c r="AA728" s="299"/>
      <c r="AB728" s="1"/>
      <c r="AC728" s="58"/>
      <c r="AD728" s="220"/>
      <c r="AE728" s="1"/>
      <c r="AF728" s="1"/>
      <c r="AG728" s="304"/>
      <c r="AH728" s="306"/>
      <c r="AI728" s="1"/>
      <c r="AJ728" s="1"/>
      <c r="AK728" s="1"/>
      <c r="AL728" s="1"/>
      <c r="AM728" s="328"/>
      <c r="AN728" s="1"/>
      <c r="AO728" s="1"/>
      <c r="AP728" s="1"/>
    </row>
    <row r="729" ht="15.75" customHeight="1">
      <c r="A729" s="322"/>
      <c r="B729" s="1"/>
      <c r="C729" s="283"/>
      <c r="D729" s="327"/>
      <c r="E729" s="327"/>
      <c r="F729" s="1"/>
      <c r="G729" s="1"/>
      <c r="H729" s="1"/>
      <c r="I729" s="1"/>
      <c r="J729" s="327"/>
      <c r="K729" s="1"/>
      <c r="L729" s="1"/>
      <c r="M729" s="327"/>
      <c r="N729" s="327"/>
      <c r="O729" s="328"/>
      <c r="P729" s="299"/>
      <c r="Q729" s="1"/>
      <c r="R729" s="275"/>
      <c r="S729" s="329"/>
      <c r="T729" s="1"/>
      <c r="U729" s="1"/>
      <c r="V729" s="306"/>
      <c r="W729" s="306"/>
      <c r="X729" s="328"/>
      <c r="Y729" s="330"/>
      <c r="Z729" s="272"/>
      <c r="AA729" s="299"/>
      <c r="AB729" s="1"/>
      <c r="AC729" s="58"/>
      <c r="AD729" s="220"/>
      <c r="AE729" s="1"/>
      <c r="AF729" s="1"/>
      <c r="AG729" s="304"/>
      <c r="AH729" s="306"/>
      <c r="AI729" s="1"/>
      <c r="AJ729" s="1"/>
      <c r="AK729" s="1"/>
      <c r="AL729" s="1"/>
      <c r="AM729" s="328"/>
      <c r="AN729" s="1"/>
      <c r="AO729" s="1"/>
      <c r="AP729" s="1"/>
    </row>
    <row r="730" ht="15.75" customHeight="1">
      <c r="A730" s="322"/>
      <c r="B730" s="1"/>
      <c r="C730" s="283"/>
      <c r="D730" s="327"/>
      <c r="E730" s="327"/>
      <c r="F730" s="1"/>
      <c r="G730" s="1"/>
      <c r="H730" s="1"/>
      <c r="I730" s="1"/>
      <c r="J730" s="327"/>
      <c r="K730" s="1"/>
      <c r="L730" s="1"/>
      <c r="M730" s="327"/>
      <c r="N730" s="327"/>
      <c r="O730" s="328"/>
      <c r="P730" s="299"/>
      <c r="Q730" s="1"/>
      <c r="R730" s="275"/>
      <c r="S730" s="329"/>
      <c r="T730" s="1"/>
      <c r="U730" s="1"/>
      <c r="V730" s="306"/>
      <c r="W730" s="306"/>
      <c r="X730" s="328"/>
      <c r="Y730" s="330"/>
      <c r="Z730" s="272"/>
      <c r="AA730" s="299"/>
      <c r="AB730" s="1"/>
      <c r="AC730" s="58"/>
      <c r="AD730" s="220"/>
      <c r="AE730" s="1"/>
      <c r="AF730" s="1"/>
      <c r="AG730" s="304"/>
      <c r="AH730" s="306"/>
      <c r="AI730" s="1"/>
      <c r="AJ730" s="1"/>
      <c r="AK730" s="1"/>
      <c r="AL730" s="1"/>
      <c r="AM730" s="328"/>
      <c r="AN730" s="1"/>
      <c r="AO730" s="1"/>
      <c r="AP730" s="1"/>
    </row>
    <row r="731" ht="15.75" customHeight="1">
      <c r="A731" s="322"/>
      <c r="B731" s="1"/>
      <c r="C731" s="283"/>
      <c r="D731" s="327"/>
      <c r="E731" s="327"/>
      <c r="F731" s="1"/>
      <c r="G731" s="1"/>
      <c r="H731" s="1"/>
      <c r="I731" s="1"/>
      <c r="J731" s="327"/>
      <c r="K731" s="1"/>
      <c r="L731" s="1"/>
      <c r="M731" s="327"/>
      <c r="N731" s="327"/>
      <c r="O731" s="328"/>
      <c r="P731" s="299"/>
      <c r="Q731" s="1"/>
      <c r="R731" s="275"/>
      <c r="S731" s="329"/>
      <c r="T731" s="1"/>
      <c r="U731" s="1"/>
      <c r="V731" s="306"/>
      <c r="W731" s="306"/>
      <c r="X731" s="328"/>
      <c r="Y731" s="330"/>
      <c r="Z731" s="272"/>
      <c r="AA731" s="299"/>
      <c r="AB731" s="1"/>
      <c r="AC731" s="58"/>
      <c r="AD731" s="220"/>
      <c r="AE731" s="1"/>
      <c r="AF731" s="1"/>
      <c r="AG731" s="304"/>
      <c r="AH731" s="306"/>
      <c r="AI731" s="1"/>
      <c r="AJ731" s="1"/>
      <c r="AK731" s="1"/>
      <c r="AL731" s="1"/>
      <c r="AM731" s="328"/>
      <c r="AN731" s="1"/>
      <c r="AO731" s="1"/>
      <c r="AP731" s="1"/>
    </row>
    <row r="732" ht="15.75" customHeight="1">
      <c r="A732" s="322"/>
      <c r="B732" s="1"/>
      <c r="C732" s="283"/>
      <c r="D732" s="327"/>
      <c r="E732" s="327"/>
      <c r="F732" s="1"/>
      <c r="G732" s="1"/>
      <c r="H732" s="1"/>
      <c r="I732" s="1"/>
      <c r="J732" s="327"/>
      <c r="K732" s="1"/>
      <c r="L732" s="1"/>
      <c r="M732" s="327"/>
      <c r="N732" s="327"/>
      <c r="O732" s="328"/>
      <c r="P732" s="299"/>
      <c r="Q732" s="1"/>
      <c r="R732" s="275"/>
      <c r="S732" s="329"/>
      <c r="T732" s="1"/>
      <c r="U732" s="1"/>
      <c r="V732" s="306"/>
      <c r="W732" s="306"/>
      <c r="X732" s="328"/>
      <c r="Y732" s="330"/>
      <c r="Z732" s="272"/>
      <c r="AA732" s="299"/>
      <c r="AB732" s="1"/>
      <c r="AC732" s="58"/>
      <c r="AD732" s="220"/>
      <c r="AE732" s="1"/>
      <c r="AF732" s="1"/>
      <c r="AG732" s="304"/>
      <c r="AH732" s="306"/>
      <c r="AI732" s="1"/>
      <c r="AJ732" s="1"/>
      <c r="AK732" s="1"/>
      <c r="AL732" s="1"/>
      <c r="AM732" s="328"/>
      <c r="AN732" s="1"/>
      <c r="AO732" s="1"/>
      <c r="AP732" s="1"/>
    </row>
    <row r="733" ht="15.75" customHeight="1">
      <c r="A733" s="322"/>
      <c r="B733" s="1"/>
      <c r="C733" s="283"/>
      <c r="D733" s="327"/>
      <c r="E733" s="327"/>
      <c r="F733" s="1"/>
      <c r="G733" s="1"/>
      <c r="H733" s="1"/>
      <c r="I733" s="1"/>
      <c r="J733" s="327"/>
      <c r="K733" s="1"/>
      <c r="L733" s="1"/>
      <c r="M733" s="327"/>
      <c r="N733" s="327"/>
      <c r="O733" s="328"/>
      <c r="P733" s="299"/>
      <c r="Q733" s="1"/>
      <c r="R733" s="275"/>
      <c r="S733" s="329"/>
      <c r="T733" s="1"/>
      <c r="U733" s="1"/>
      <c r="V733" s="306"/>
      <c r="W733" s="306"/>
      <c r="X733" s="328"/>
      <c r="Y733" s="330"/>
      <c r="Z733" s="272"/>
      <c r="AA733" s="299"/>
      <c r="AB733" s="1"/>
      <c r="AC733" s="58"/>
      <c r="AD733" s="220"/>
      <c r="AE733" s="1"/>
      <c r="AF733" s="1"/>
      <c r="AG733" s="304"/>
      <c r="AH733" s="306"/>
      <c r="AI733" s="1"/>
      <c r="AJ733" s="1"/>
      <c r="AK733" s="1"/>
      <c r="AL733" s="1"/>
      <c r="AM733" s="328"/>
      <c r="AN733" s="1"/>
      <c r="AO733" s="1"/>
      <c r="AP733" s="1"/>
    </row>
    <row r="734" ht="15.75" customHeight="1">
      <c r="A734" s="322"/>
      <c r="B734" s="1"/>
      <c r="C734" s="283"/>
      <c r="D734" s="327"/>
      <c r="E734" s="327"/>
      <c r="F734" s="1"/>
      <c r="G734" s="1"/>
      <c r="H734" s="1"/>
      <c r="I734" s="1"/>
      <c r="J734" s="327"/>
      <c r="K734" s="1"/>
      <c r="L734" s="1"/>
      <c r="M734" s="327"/>
      <c r="N734" s="327"/>
      <c r="O734" s="328"/>
      <c r="P734" s="299"/>
      <c r="Q734" s="1"/>
      <c r="R734" s="275"/>
      <c r="S734" s="329"/>
      <c r="T734" s="1"/>
      <c r="U734" s="1"/>
      <c r="V734" s="306"/>
      <c r="W734" s="306"/>
      <c r="X734" s="328"/>
      <c r="Y734" s="330"/>
      <c r="Z734" s="272"/>
      <c r="AA734" s="299"/>
      <c r="AB734" s="1"/>
      <c r="AC734" s="58"/>
      <c r="AD734" s="220"/>
      <c r="AE734" s="1"/>
      <c r="AF734" s="1"/>
      <c r="AG734" s="304"/>
      <c r="AH734" s="306"/>
      <c r="AI734" s="1"/>
      <c r="AJ734" s="1"/>
      <c r="AK734" s="1"/>
      <c r="AL734" s="1"/>
      <c r="AM734" s="328"/>
      <c r="AN734" s="1"/>
      <c r="AO734" s="1"/>
      <c r="AP734" s="1"/>
    </row>
    <row r="735" ht="15.75" customHeight="1">
      <c r="A735" s="322"/>
      <c r="B735" s="1"/>
      <c r="C735" s="283"/>
      <c r="D735" s="327"/>
      <c r="E735" s="327"/>
      <c r="F735" s="1"/>
      <c r="G735" s="1"/>
      <c r="H735" s="1"/>
      <c r="I735" s="1"/>
      <c r="J735" s="327"/>
      <c r="K735" s="1"/>
      <c r="L735" s="1"/>
      <c r="M735" s="327"/>
      <c r="N735" s="327"/>
      <c r="O735" s="328"/>
      <c r="P735" s="299"/>
      <c r="Q735" s="1"/>
      <c r="R735" s="275"/>
      <c r="S735" s="329"/>
      <c r="T735" s="1"/>
      <c r="U735" s="1"/>
      <c r="V735" s="306"/>
      <c r="W735" s="306"/>
      <c r="X735" s="328"/>
      <c r="Y735" s="330"/>
      <c r="Z735" s="272"/>
      <c r="AA735" s="299"/>
      <c r="AB735" s="1"/>
      <c r="AC735" s="58"/>
      <c r="AD735" s="220"/>
      <c r="AE735" s="1"/>
      <c r="AF735" s="1"/>
      <c r="AG735" s="304"/>
      <c r="AH735" s="306"/>
      <c r="AI735" s="1"/>
      <c r="AJ735" s="1"/>
      <c r="AK735" s="1"/>
      <c r="AL735" s="1"/>
      <c r="AM735" s="328"/>
      <c r="AN735" s="1"/>
      <c r="AO735" s="1"/>
      <c r="AP735" s="1"/>
    </row>
    <row r="736" ht="15.75" customHeight="1">
      <c r="A736" s="322"/>
      <c r="B736" s="1"/>
      <c r="C736" s="283"/>
      <c r="D736" s="327"/>
      <c r="E736" s="327"/>
      <c r="F736" s="1"/>
      <c r="G736" s="1"/>
      <c r="H736" s="1"/>
      <c r="I736" s="1"/>
      <c r="J736" s="327"/>
      <c r="K736" s="1"/>
      <c r="L736" s="1"/>
      <c r="M736" s="327"/>
      <c r="N736" s="327"/>
      <c r="O736" s="328"/>
      <c r="P736" s="299"/>
      <c r="Q736" s="1"/>
      <c r="R736" s="275"/>
      <c r="S736" s="329"/>
      <c r="T736" s="1"/>
      <c r="U736" s="1"/>
      <c r="V736" s="306"/>
      <c r="W736" s="306"/>
      <c r="X736" s="328"/>
      <c r="Y736" s="330"/>
      <c r="Z736" s="272"/>
      <c r="AA736" s="299"/>
      <c r="AB736" s="1"/>
      <c r="AC736" s="58"/>
      <c r="AD736" s="220"/>
      <c r="AE736" s="1"/>
      <c r="AF736" s="1"/>
      <c r="AG736" s="304"/>
      <c r="AH736" s="306"/>
      <c r="AI736" s="1"/>
      <c r="AJ736" s="1"/>
      <c r="AK736" s="1"/>
      <c r="AL736" s="1"/>
      <c r="AM736" s="328"/>
      <c r="AN736" s="1"/>
      <c r="AO736" s="1"/>
      <c r="AP736" s="1"/>
    </row>
    <row r="737" ht="15.75" customHeight="1">
      <c r="A737" s="322"/>
      <c r="B737" s="1"/>
      <c r="C737" s="283"/>
      <c r="D737" s="327"/>
      <c r="E737" s="327"/>
      <c r="F737" s="1"/>
      <c r="G737" s="1"/>
      <c r="H737" s="1"/>
      <c r="I737" s="1"/>
      <c r="J737" s="327"/>
      <c r="K737" s="1"/>
      <c r="L737" s="1"/>
      <c r="M737" s="327"/>
      <c r="N737" s="327"/>
      <c r="O737" s="328"/>
      <c r="P737" s="299"/>
      <c r="Q737" s="1"/>
      <c r="R737" s="275"/>
      <c r="S737" s="329"/>
      <c r="T737" s="1"/>
      <c r="U737" s="1"/>
      <c r="V737" s="306"/>
      <c r="W737" s="306"/>
      <c r="X737" s="328"/>
      <c r="Y737" s="330"/>
      <c r="Z737" s="272"/>
      <c r="AA737" s="299"/>
      <c r="AB737" s="1"/>
      <c r="AC737" s="58"/>
      <c r="AD737" s="220"/>
      <c r="AE737" s="1"/>
      <c r="AF737" s="1"/>
      <c r="AG737" s="304"/>
      <c r="AH737" s="306"/>
      <c r="AI737" s="1"/>
      <c r="AJ737" s="1"/>
      <c r="AK737" s="1"/>
      <c r="AL737" s="1"/>
      <c r="AM737" s="328"/>
      <c r="AN737" s="1"/>
      <c r="AO737" s="1"/>
      <c r="AP737" s="1"/>
    </row>
    <row r="738" ht="15.75" customHeight="1">
      <c r="A738" s="322"/>
      <c r="B738" s="1"/>
      <c r="C738" s="283"/>
      <c r="D738" s="327"/>
      <c r="E738" s="327"/>
      <c r="F738" s="1"/>
      <c r="G738" s="1"/>
      <c r="H738" s="1"/>
      <c r="I738" s="1"/>
      <c r="J738" s="327"/>
      <c r="K738" s="1"/>
      <c r="L738" s="1"/>
      <c r="M738" s="327"/>
      <c r="N738" s="327"/>
      <c r="O738" s="328"/>
      <c r="P738" s="299"/>
      <c r="Q738" s="1"/>
      <c r="R738" s="275"/>
      <c r="S738" s="329"/>
      <c r="T738" s="1"/>
      <c r="U738" s="1"/>
      <c r="V738" s="306"/>
      <c r="W738" s="306"/>
      <c r="X738" s="328"/>
      <c r="Y738" s="330"/>
      <c r="Z738" s="272"/>
      <c r="AA738" s="299"/>
      <c r="AB738" s="1"/>
      <c r="AC738" s="58"/>
      <c r="AD738" s="220"/>
      <c r="AE738" s="1"/>
      <c r="AF738" s="1"/>
      <c r="AG738" s="304"/>
      <c r="AH738" s="306"/>
      <c r="AI738" s="1"/>
      <c r="AJ738" s="1"/>
      <c r="AK738" s="1"/>
      <c r="AL738" s="1"/>
      <c r="AM738" s="328"/>
      <c r="AN738" s="1"/>
      <c r="AO738" s="1"/>
      <c r="AP738" s="1"/>
    </row>
    <row r="739" ht="15.75" customHeight="1">
      <c r="A739" s="322"/>
      <c r="B739" s="1"/>
      <c r="C739" s="283"/>
      <c r="D739" s="327"/>
      <c r="E739" s="327"/>
      <c r="F739" s="1"/>
      <c r="G739" s="1"/>
      <c r="H739" s="1"/>
      <c r="I739" s="1"/>
      <c r="J739" s="327"/>
      <c r="K739" s="1"/>
      <c r="L739" s="1"/>
      <c r="M739" s="327"/>
      <c r="N739" s="327"/>
      <c r="O739" s="328"/>
      <c r="P739" s="299"/>
      <c r="Q739" s="1"/>
      <c r="R739" s="275"/>
      <c r="S739" s="329"/>
      <c r="T739" s="1"/>
      <c r="U739" s="1"/>
      <c r="V739" s="306"/>
      <c r="W739" s="306"/>
      <c r="X739" s="328"/>
      <c r="Y739" s="330"/>
      <c r="Z739" s="272"/>
      <c r="AA739" s="299"/>
      <c r="AB739" s="1"/>
      <c r="AC739" s="58"/>
      <c r="AD739" s="220"/>
      <c r="AE739" s="1"/>
      <c r="AF739" s="1"/>
      <c r="AG739" s="304"/>
      <c r="AH739" s="306"/>
      <c r="AI739" s="1"/>
      <c r="AJ739" s="1"/>
      <c r="AK739" s="1"/>
      <c r="AL739" s="1"/>
      <c r="AM739" s="328"/>
      <c r="AN739" s="1"/>
      <c r="AO739" s="1"/>
      <c r="AP739" s="1"/>
    </row>
    <row r="740" ht="15.75" customHeight="1">
      <c r="A740" s="322"/>
      <c r="B740" s="1"/>
      <c r="C740" s="283"/>
      <c r="D740" s="327"/>
      <c r="E740" s="327"/>
      <c r="F740" s="1"/>
      <c r="G740" s="1"/>
      <c r="H740" s="1"/>
      <c r="I740" s="1"/>
      <c r="J740" s="327"/>
      <c r="K740" s="1"/>
      <c r="L740" s="1"/>
      <c r="M740" s="327"/>
      <c r="N740" s="327"/>
      <c r="O740" s="328"/>
      <c r="P740" s="299"/>
      <c r="Q740" s="1"/>
      <c r="R740" s="275"/>
      <c r="S740" s="329"/>
      <c r="T740" s="1"/>
      <c r="U740" s="1"/>
      <c r="V740" s="306"/>
      <c r="W740" s="306"/>
      <c r="X740" s="328"/>
      <c r="Y740" s="330"/>
      <c r="Z740" s="272"/>
      <c r="AA740" s="299"/>
      <c r="AB740" s="1"/>
      <c r="AC740" s="58"/>
      <c r="AD740" s="220"/>
      <c r="AE740" s="1"/>
      <c r="AF740" s="1"/>
      <c r="AG740" s="304"/>
      <c r="AH740" s="306"/>
      <c r="AI740" s="1"/>
      <c r="AJ740" s="1"/>
      <c r="AK740" s="1"/>
      <c r="AL740" s="1"/>
      <c r="AM740" s="328"/>
      <c r="AN740" s="1"/>
      <c r="AO740" s="1"/>
      <c r="AP740" s="1"/>
    </row>
    <row r="741" ht="15.75" customHeight="1">
      <c r="A741" s="322"/>
      <c r="B741" s="1"/>
      <c r="C741" s="283"/>
      <c r="D741" s="327"/>
      <c r="E741" s="327"/>
      <c r="F741" s="1"/>
      <c r="G741" s="1"/>
      <c r="H741" s="1"/>
      <c r="I741" s="1"/>
      <c r="J741" s="327"/>
      <c r="K741" s="1"/>
      <c r="L741" s="1"/>
      <c r="M741" s="327"/>
      <c r="N741" s="327"/>
      <c r="O741" s="328"/>
      <c r="P741" s="299"/>
      <c r="Q741" s="1"/>
      <c r="R741" s="275"/>
      <c r="S741" s="329"/>
      <c r="T741" s="1"/>
      <c r="U741" s="1"/>
      <c r="V741" s="306"/>
      <c r="W741" s="306"/>
      <c r="X741" s="328"/>
      <c r="Y741" s="330"/>
      <c r="Z741" s="272"/>
      <c r="AA741" s="299"/>
      <c r="AB741" s="1"/>
      <c r="AC741" s="58"/>
      <c r="AD741" s="220"/>
      <c r="AE741" s="1"/>
      <c r="AF741" s="1"/>
      <c r="AG741" s="304"/>
      <c r="AH741" s="306"/>
      <c r="AI741" s="1"/>
      <c r="AJ741" s="1"/>
      <c r="AK741" s="1"/>
      <c r="AL741" s="1"/>
      <c r="AM741" s="328"/>
      <c r="AN741" s="1"/>
      <c r="AO741" s="1"/>
      <c r="AP741" s="1"/>
    </row>
    <row r="742" ht="15.75" customHeight="1">
      <c r="A742" s="322"/>
      <c r="B742" s="1"/>
      <c r="C742" s="283"/>
      <c r="D742" s="327"/>
      <c r="E742" s="327"/>
      <c r="F742" s="1"/>
      <c r="G742" s="1"/>
      <c r="H742" s="1"/>
      <c r="I742" s="1"/>
      <c r="J742" s="327"/>
      <c r="K742" s="1"/>
      <c r="L742" s="1"/>
      <c r="M742" s="327"/>
      <c r="N742" s="327"/>
      <c r="O742" s="328"/>
      <c r="P742" s="299"/>
      <c r="Q742" s="1"/>
      <c r="R742" s="275"/>
      <c r="S742" s="329"/>
      <c r="T742" s="1"/>
      <c r="U742" s="1"/>
      <c r="V742" s="306"/>
      <c r="W742" s="306"/>
      <c r="X742" s="328"/>
      <c r="Y742" s="330"/>
      <c r="Z742" s="272"/>
      <c r="AA742" s="299"/>
      <c r="AB742" s="1"/>
      <c r="AC742" s="58"/>
      <c r="AD742" s="220"/>
      <c r="AE742" s="1"/>
      <c r="AF742" s="1"/>
      <c r="AG742" s="304"/>
      <c r="AH742" s="306"/>
      <c r="AI742" s="1"/>
      <c r="AJ742" s="1"/>
      <c r="AK742" s="1"/>
      <c r="AL742" s="1"/>
      <c r="AM742" s="328"/>
      <c r="AN742" s="1"/>
      <c r="AO742" s="1"/>
      <c r="AP742" s="1"/>
    </row>
    <row r="743" ht="15.75" customHeight="1">
      <c r="A743" s="322"/>
      <c r="B743" s="1"/>
      <c r="C743" s="283"/>
      <c r="D743" s="327"/>
      <c r="E743" s="327"/>
      <c r="F743" s="1"/>
      <c r="G743" s="1"/>
      <c r="H743" s="1"/>
      <c r="I743" s="1"/>
      <c r="J743" s="327"/>
      <c r="K743" s="1"/>
      <c r="L743" s="1"/>
      <c r="M743" s="327"/>
      <c r="N743" s="327"/>
      <c r="O743" s="328"/>
      <c r="P743" s="299"/>
      <c r="Q743" s="1"/>
      <c r="R743" s="275"/>
      <c r="S743" s="329"/>
      <c r="T743" s="1"/>
      <c r="U743" s="1"/>
      <c r="V743" s="306"/>
      <c r="W743" s="306"/>
      <c r="X743" s="328"/>
      <c r="Y743" s="330"/>
      <c r="Z743" s="272"/>
      <c r="AA743" s="299"/>
      <c r="AB743" s="1"/>
      <c r="AC743" s="58"/>
      <c r="AD743" s="220"/>
      <c r="AE743" s="1"/>
      <c r="AF743" s="1"/>
      <c r="AG743" s="304"/>
      <c r="AH743" s="306"/>
      <c r="AI743" s="1"/>
      <c r="AJ743" s="1"/>
      <c r="AK743" s="1"/>
      <c r="AL743" s="1"/>
      <c r="AM743" s="328"/>
      <c r="AN743" s="1"/>
      <c r="AO743" s="1"/>
      <c r="AP743" s="1"/>
    </row>
    <row r="744" ht="15.75" customHeight="1">
      <c r="A744" s="322"/>
      <c r="B744" s="1"/>
      <c r="C744" s="283"/>
      <c r="D744" s="327"/>
      <c r="E744" s="327"/>
      <c r="F744" s="1"/>
      <c r="G744" s="1"/>
      <c r="H744" s="1"/>
      <c r="I744" s="1"/>
      <c r="J744" s="327"/>
      <c r="K744" s="1"/>
      <c r="L744" s="1"/>
      <c r="M744" s="327"/>
      <c r="N744" s="327"/>
      <c r="O744" s="328"/>
      <c r="P744" s="299"/>
      <c r="Q744" s="1"/>
      <c r="R744" s="275"/>
      <c r="S744" s="329"/>
      <c r="T744" s="1"/>
      <c r="U744" s="1"/>
      <c r="V744" s="306"/>
      <c r="W744" s="306"/>
      <c r="X744" s="328"/>
      <c r="Y744" s="330"/>
      <c r="Z744" s="272"/>
      <c r="AA744" s="299"/>
      <c r="AB744" s="1"/>
      <c r="AC744" s="58"/>
      <c r="AD744" s="220"/>
      <c r="AE744" s="1"/>
      <c r="AF744" s="1"/>
      <c r="AG744" s="304"/>
      <c r="AH744" s="306"/>
      <c r="AI744" s="1"/>
      <c r="AJ744" s="1"/>
      <c r="AK744" s="1"/>
      <c r="AL744" s="1"/>
      <c r="AM744" s="328"/>
      <c r="AN744" s="1"/>
      <c r="AO744" s="1"/>
      <c r="AP744" s="1"/>
    </row>
    <row r="745" ht="15.75" customHeight="1">
      <c r="A745" s="322"/>
      <c r="B745" s="1"/>
      <c r="C745" s="283"/>
      <c r="D745" s="327"/>
      <c r="E745" s="327"/>
      <c r="F745" s="1"/>
      <c r="G745" s="1"/>
      <c r="H745" s="1"/>
      <c r="I745" s="1"/>
      <c r="J745" s="327"/>
      <c r="K745" s="1"/>
      <c r="L745" s="1"/>
      <c r="M745" s="327"/>
      <c r="N745" s="327"/>
      <c r="O745" s="328"/>
      <c r="P745" s="299"/>
      <c r="Q745" s="1"/>
      <c r="R745" s="275"/>
      <c r="S745" s="329"/>
      <c r="T745" s="1"/>
      <c r="U745" s="1"/>
      <c r="V745" s="306"/>
      <c r="W745" s="306"/>
      <c r="X745" s="328"/>
      <c r="Y745" s="330"/>
      <c r="Z745" s="272"/>
      <c r="AA745" s="299"/>
      <c r="AB745" s="1"/>
      <c r="AC745" s="58"/>
      <c r="AD745" s="220"/>
      <c r="AE745" s="1"/>
      <c r="AF745" s="1"/>
      <c r="AG745" s="304"/>
      <c r="AH745" s="306"/>
      <c r="AI745" s="1"/>
      <c r="AJ745" s="1"/>
      <c r="AK745" s="1"/>
      <c r="AL745" s="1"/>
      <c r="AM745" s="328"/>
      <c r="AN745" s="1"/>
      <c r="AO745" s="1"/>
      <c r="AP745" s="1"/>
    </row>
    <row r="746" ht="15.75" customHeight="1">
      <c r="A746" s="322"/>
      <c r="B746" s="1"/>
      <c r="C746" s="283"/>
      <c r="D746" s="327"/>
      <c r="E746" s="327"/>
      <c r="F746" s="1"/>
      <c r="G746" s="1"/>
      <c r="H746" s="1"/>
      <c r="I746" s="1"/>
      <c r="J746" s="327"/>
      <c r="K746" s="1"/>
      <c r="L746" s="1"/>
      <c r="M746" s="327"/>
      <c r="N746" s="327"/>
      <c r="O746" s="328"/>
      <c r="P746" s="299"/>
      <c r="Q746" s="1"/>
      <c r="R746" s="275"/>
      <c r="S746" s="329"/>
      <c r="T746" s="1"/>
      <c r="U746" s="1"/>
      <c r="V746" s="306"/>
      <c r="W746" s="306"/>
      <c r="X746" s="328"/>
      <c r="Y746" s="330"/>
      <c r="Z746" s="272"/>
      <c r="AA746" s="299"/>
      <c r="AB746" s="1"/>
      <c r="AC746" s="58"/>
      <c r="AD746" s="220"/>
      <c r="AE746" s="1"/>
      <c r="AF746" s="1"/>
      <c r="AG746" s="304"/>
      <c r="AH746" s="306"/>
      <c r="AI746" s="1"/>
      <c r="AJ746" s="1"/>
      <c r="AK746" s="1"/>
      <c r="AL746" s="1"/>
      <c r="AM746" s="328"/>
      <c r="AN746" s="1"/>
      <c r="AO746" s="1"/>
      <c r="AP746" s="1"/>
    </row>
    <row r="747" ht="15.75" customHeight="1">
      <c r="A747" s="322"/>
      <c r="B747" s="1"/>
      <c r="C747" s="283"/>
      <c r="D747" s="327"/>
      <c r="E747" s="327"/>
      <c r="F747" s="1"/>
      <c r="G747" s="1"/>
      <c r="H747" s="1"/>
      <c r="I747" s="1"/>
      <c r="J747" s="327"/>
      <c r="K747" s="1"/>
      <c r="L747" s="1"/>
      <c r="M747" s="327"/>
      <c r="N747" s="327"/>
      <c r="O747" s="328"/>
      <c r="P747" s="299"/>
      <c r="Q747" s="1"/>
      <c r="R747" s="275"/>
      <c r="S747" s="329"/>
      <c r="T747" s="1"/>
      <c r="U747" s="1"/>
      <c r="V747" s="306"/>
      <c r="W747" s="306"/>
      <c r="X747" s="328"/>
      <c r="Y747" s="330"/>
      <c r="Z747" s="272"/>
      <c r="AA747" s="299"/>
      <c r="AB747" s="1"/>
      <c r="AC747" s="58"/>
      <c r="AD747" s="220"/>
      <c r="AE747" s="1"/>
      <c r="AF747" s="1"/>
      <c r="AG747" s="304"/>
      <c r="AH747" s="306"/>
      <c r="AI747" s="1"/>
      <c r="AJ747" s="1"/>
      <c r="AK747" s="1"/>
      <c r="AL747" s="1"/>
      <c r="AM747" s="328"/>
      <c r="AN747" s="1"/>
      <c r="AO747" s="1"/>
      <c r="AP747" s="1"/>
    </row>
    <row r="748" ht="15.75" customHeight="1">
      <c r="A748" s="322"/>
      <c r="B748" s="1"/>
      <c r="C748" s="283"/>
      <c r="D748" s="327"/>
      <c r="E748" s="327"/>
      <c r="F748" s="1"/>
      <c r="G748" s="1"/>
      <c r="H748" s="1"/>
      <c r="I748" s="1"/>
      <c r="J748" s="327"/>
      <c r="K748" s="1"/>
      <c r="L748" s="1"/>
      <c r="M748" s="327"/>
      <c r="N748" s="327"/>
      <c r="O748" s="328"/>
      <c r="P748" s="299"/>
      <c r="Q748" s="1"/>
      <c r="R748" s="275"/>
      <c r="S748" s="329"/>
      <c r="T748" s="1"/>
      <c r="U748" s="1"/>
      <c r="V748" s="306"/>
      <c r="W748" s="306"/>
      <c r="X748" s="328"/>
      <c r="Y748" s="330"/>
      <c r="Z748" s="272"/>
      <c r="AA748" s="299"/>
      <c r="AB748" s="1"/>
      <c r="AC748" s="58"/>
      <c r="AD748" s="220"/>
      <c r="AE748" s="1"/>
      <c r="AF748" s="1"/>
      <c r="AG748" s="304"/>
      <c r="AH748" s="306"/>
      <c r="AI748" s="1"/>
      <c r="AJ748" s="1"/>
      <c r="AK748" s="1"/>
      <c r="AL748" s="1"/>
      <c r="AM748" s="328"/>
      <c r="AN748" s="1"/>
      <c r="AO748" s="1"/>
      <c r="AP748" s="1"/>
    </row>
    <row r="749" ht="15.75" customHeight="1">
      <c r="A749" s="322"/>
      <c r="B749" s="1"/>
      <c r="C749" s="283"/>
      <c r="D749" s="327"/>
      <c r="E749" s="327"/>
      <c r="F749" s="1"/>
      <c r="G749" s="1"/>
      <c r="H749" s="1"/>
      <c r="I749" s="1"/>
      <c r="J749" s="327"/>
      <c r="K749" s="1"/>
      <c r="L749" s="1"/>
      <c r="M749" s="327"/>
      <c r="N749" s="327"/>
      <c r="O749" s="328"/>
      <c r="P749" s="299"/>
      <c r="Q749" s="1"/>
      <c r="R749" s="275"/>
      <c r="S749" s="329"/>
      <c r="T749" s="1"/>
      <c r="U749" s="1"/>
      <c r="V749" s="306"/>
      <c r="W749" s="306"/>
      <c r="X749" s="328"/>
      <c r="Y749" s="330"/>
      <c r="Z749" s="272"/>
      <c r="AA749" s="299"/>
      <c r="AB749" s="1"/>
      <c r="AC749" s="58"/>
      <c r="AD749" s="220"/>
      <c r="AE749" s="1"/>
      <c r="AF749" s="1"/>
      <c r="AG749" s="304"/>
      <c r="AH749" s="306"/>
      <c r="AI749" s="1"/>
      <c r="AJ749" s="1"/>
      <c r="AK749" s="1"/>
      <c r="AL749" s="1"/>
      <c r="AM749" s="328"/>
      <c r="AN749" s="1"/>
      <c r="AO749" s="1"/>
      <c r="AP749" s="1"/>
    </row>
    <row r="750" ht="15.75" customHeight="1">
      <c r="A750" s="322"/>
      <c r="B750" s="1"/>
      <c r="C750" s="283"/>
      <c r="D750" s="327"/>
      <c r="E750" s="327"/>
      <c r="F750" s="1"/>
      <c r="G750" s="1"/>
      <c r="H750" s="1"/>
      <c r="I750" s="1"/>
      <c r="J750" s="327"/>
      <c r="K750" s="1"/>
      <c r="L750" s="1"/>
      <c r="M750" s="327"/>
      <c r="N750" s="327"/>
      <c r="O750" s="328"/>
      <c r="P750" s="299"/>
      <c r="Q750" s="1"/>
      <c r="R750" s="275"/>
      <c r="S750" s="329"/>
      <c r="T750" s="1"/>
      <c r="U750" s="1"/>
      <c r="V750" s="306"/>
      <c r="W750" s="306"/>
      <c r="X750" s="328"/>
      <c r="Y750" s="330"/>
      <c r="Z750" s="272"/>
      <c r="AA750" s="299"/>
      <c r="AB750" s="1"/>
      <c r="AC750" s="58"/>
      <c r="AD750" s="220"/>
      <c r="AE750" s="1"/>
      <c r="AF750" s="1"/>
      <c r="AG750" s="304"/>
      <c r="AH750" s="306"/>
      <c r="AI750" s="1"/>
      <c r="AJ750" s="1"/>
      <c r="AK750" s="1"/>
      <c r="AL750" s="1"/>
      <c r="AM750" s="328"/>
      <c r="AN750" s="1"/>
      <c r="AO750" s="1"/>
      <c r="AP750" s="1"/>
    </row>
    <row r="751" ht="15.75" customHeight="1">
      <c r="A751" s="322"/>
      <c r="B751" s="1"/>
      <c r="C751" s="283"/>
      <c r="D751" s="327"/>
      <c r="E751" s="327"/>
      <c r="F751" s="1"/>
      <c r="G751" s="1"/>
      <c r="H751" s="1"/>
      <c r="I751" s="1"/>
      <c r="J751" s="327"/>
      <c r="K751" s="1"/>
      <c r="L751" s="1"/>
      <c r="M751" s="327"/>
      <c r="N751" s="327"/>
      <c r="O751" s="328"/>
      <c r="P751" s="299"/>
      <c r="Q751" s="1"/>
      <c r="R751" s="275"/>
      <c r="S751" s="329"/>
      <c r="T751" s="1"/>
      <c r="U751" s="1"/>
      <c r="V751" s="306"/>
      <c r="W751" s="306"/>
      <c r="X751" s="328"/>
      <c r="Y751" s="330"/>
      <c r="Z751" s="272"/>
      <c r="AA751" s="299"/>
      <c r="AB751" s="1"/>
      <c r="AC751" s="58"/>
      <c r="AD751" s="220"/>
      <c r="AE751" s="1"/>
      <c r="AF751" s="1"/>
      <c r="AG751" s="304"/>
      <c r="AH751" s="306"/>
      <c r="AI751" s="1"/>
      <c r="AJ751" s="1"/>
      <c r="AK751" s="1"/>
      <c r="AL751" s="1"/>
      <c r="AM751" s="328"/>
      <c r="AN751" s="1"/>
      <c r="AO751" s="1"/>
      <c r="AP751" s="1"/>
    </row>
    <row r="752" ht="15.75" customHeight="1">
      <c r="A752" s="322"/>
      <c r="B752" s="1"/>
      <c r="C752" s="283"/>
      <c r="D752" s="327"/>
      <c r="E752" s="327"/>
      <c r="F752" s="1"/>
      <c r="G752" s="1"/>
      <c r="H752" s="1"/>
      <c r="I752" s="1"/>
      <c r="J752" s="327"/>
      <c r="K752" s="1"/>
      <c r="L752" s="1"/>
      <c r="M752" s="327"/>
      <c r="N752" s="327"/>
      <c r="O752" s="328"/>
      <c r="P752" s="299"/>
      <c r="Q752" s="1"/>
      <c r="R752" s="275"/>
      <c r="S752" s="329"/>
      <c r="T752" s="1"/>
      <c r="U752" s="1"/>
      <c r="V752" s="306"/>
      <c r="W752" s="306"/>
      <c r="X752" s="328"/>
      <c r="Y752" s="330"/>
      <c r="Z752" s="272"/>
      <c r="AA752" s="299"/>
      <c r="AB752" s="1"/>
      <c r="AC752" s="58"/>
      <c r="AD752" s="220"/>
      <c r="AE752" s="1"/>
      <c r="AF752" s="1"/>
      <c r="AG752" s="304"/>
      <c r="AH752" s="306"/>
      <c r="AI752" s="1"/>
      <c r="AJ752" s="1"/>
      <c r="AK752" s="1"/>
      <c r="AL752" s="1"/>
      <c r="AM752" s="328"/>
      <c r="AN752" s="1"/>
      <c r="AO752" s="1"/>
      <c r="AP752" s="1"/>
    </row>
    <row r="753" ht="15.75" customHeight="1">
      <c r="A753" s="322"/>
      <c r="B753" s="1"/>
      <c r="C753" s="283"/>
      <c r="D753" s="327"/>
      <c r="E753" s="327"/>
      <c r="F753" s="1"/>
      <c r="G753" s="1"/>
      <c r="H753" s="1"/>
      <c r="I753" s="1"/>
      <c r="J753" s="327"/>
      <c r="K753" s="1"/>
      <c r="L753" s="1"/>
      <c r="M753" s="327"/>
      <c r="N753" s="327"/>
      <c r="O753" s="328"/>
      <c r="P753" s="299"/>
      <c r="Q753" s="1"/>
      <c r="R753" s="275"/>
      <c r="S753" s="329"/>
      <c r="T753" s="1"/>
      <c r="U753" s="1"/>
      <c r="V753" s="306"/>
      <c r="W753" s="306"/>
      <c r="X753" s="328"/>
      <c r="Y753" s="330"/>
      <c r="Z753" s="272"/>
      <c r="AA753" s="299"/>
      <c r="AB753" s="1"/>
      <c r="AC753" s="58"/>
      <c r="AD753" s="220"/>
      <c r="AE753" s="1"/>
      <c r="AF753" s="1"/>
      <c r="AG753" s="304"/>
      <c r="AH753" s="306"/>
      <c r="AI753" s="1"/>
      <c r="AJ753" s="1"/>
      <c r="AK753" s="1"/>
      <c r="AL753" s="1"/>
      <c r="AM753" s="328"/>
      <c r="AN753" s="1"/>
      <c r="AO753" s="1"/>
      <c r="AP753" s="1"/>
    </row>
    <row r="754" ht="15.75" customHeight="1">
      <c r="A754" s="322"/>
      <c r="B754" s="1"/>
      <c r="C754" s="283"/>
      <c r="D754" s="327"/>
      <c r="E754" s="327"/>
      <c r="F754" s="1"/>
      <c r="G754" s="1"/>
      <c r="H754" s="1"/>
      <c r="I754" s="1"/>
      <c r="J754" s="327"/>
      <c r="K754" s="1"/>
      <c r="L754" s="1"/>
      <c r="M754" s="327"/>
      <c r="N754" s="327"/>
      <c r="O754" s="328"/>
      <c r="P754" s="299"/>
      <c r="Q754" s="1"/>
      <c r="R754" s="275"/>
      <c r="S754" s="329"/>
      <c r="T754" s="1"/>
      <c r="U754" s="1"/>
      <c r="V754" s="306"/>
      <c r="W754" s="306"/>
      <c r="X754" s="328"/>
      <c r="Y754" s="330"/>
      <c r="Z754" s="272"/>
      <c r="AA754" s="299"/>
      <c r="AB754" s="1"/>
      <c r="AC754" s="58"/>
      <c r="AD754" s="220"/>
      <c r="AE754" s="1"/>
      <c r="AF754" s="1"/>
      <c r="AG754" s="304"/>
      <c r="AH754" s="306"/>
      <c r="AI754" s="1"/>
      <c r="AJ754" s="1"/>
      <c r="AK754" s="1"/>
      <c r="AL754" s="1"/>
      <c r="AM754" s="328"/>
      <c r="AN754" s="1"/>
      <c r="AO754" s="1"/>
      <c r="AP754" s="1"/>
    </row>
    <row r="755" ht="15.75" customHeight="1">
      <c r="A755" s="322"/>
      <c r="B755" s="1"/>
      <c r="C755" s="283"/>
      <c r="D755" s="327"/>
      <c r="E755" s="327"/>
      <c r="F755" s="1"/>
      <c r="G755" s="1"/>
      <c r="H755" s="1"/>
      <c r="I755" s="1"/>
      <c r="J755" s="327"/>
      <c r="K755" s="1"/>
      <c r="L755" s="1"/>
      <c r="M755" s="327"/>
      <c r="N755" s="327"/>
      <c r="O755" s="328"/>
      <c r="P755" s="299"/>
      <c r="Q755" s="1"/>
      <c r="R755" s="275"/>
      <c r="S755" s="329"/>
      <c r="T755" s="1"/>
      <c r="U755" s="1"/>
      <c r="V755" s="306"/>
      <c r="W755" s="306"/>
      <c r="X755" s="328"/>
      <c r="Y755" s="330"/>
      <c r="Z755" s="272"/>
      <c r="AA755" s="299"/>
      <c r="AB755" s="1"/>
      <c r="AC755" s="58"/>
      <c r="AD755" s="220"/>
      <c r="AE755" s="1"/>
      <c r="AF755" s="1"/>
      <c r="AG755" s="304"/>
      <c r="AH755" s="306"/>
      <c r="AI755" s="1"/>
      <c r="AJ755" s="1"/>
      <c r="AK755" s="1"/>
      <c r="AL755" s="1"/>
      <c r="AM755" s="328"/>
      <c r="AN755" s="1"/>
      <c r="AO755" s="1"/>
      <c r="AP755" s="1"/>
    </row>
    <row r="756" ht="15.75" customHeight="1">
      <c r="A756" s="322"/>
      <c r="B756" s="1"/>
      <c r="C756" s="283"/>
      <c r="D756" s="327"/>
      <c r="E756" s="327"/>
      <c r="F756" s="1"/>
      <c r="G756" s="1"/>
      <c r="H756" s="1"/>
      <c r="I756" s="1"/>
      <c r="J756" s="327"/>
      <c r="K756" s="1"/>
      <c r="L756" s="1"/>
      <c r="M756" s="327"/>
      <c r="N756" s="327"/>
      <c r="O756" s="328"/>
      <c r="P756" s="299"/>
      <c r="Q756" s="1"/>
      <c r="R756" s="275"/>
      <c r="S756" s="329"/>
      <c r="T756" s="1"/>
      <c r="U756" s="1"/>
      <c r="V756" s="306"/>
      <c r="W756" s="306"/>
      <c r="X756" s="328"/>
      <c r="Y756" s="330"/>
      <c r="Z756" s="272"/>
      <c r="AA756" s="299"/>
      <c r="AB756" s="1"/>
      <c r="AC756" s="58"/>
      <c r="AD756" s="220"/>
      <c r="AE756" s="1"/>
      <c r="AF756" s="1"/>
      <c r="AG756" s="304"/>
      <c r="AH756" s="306"/>
      <c r="AI756" s="1"/>
      <c r="AJ756" s="1"/>
      <c r="AK756" s="1"/>
      <c r="AL756" s="1"/>
      <c r="AM756" s="328"/>
      <c r="AN756" s="1"/>
      <c r="AO756" s="1"/>
      <c r="AP756" s="1"/>
    </row>
    <row r="757" ht="15.75" customHeight="1">
      <c r="A757" s="322"/>
      <c r="B757" s="1"/>
      <c r="C757" s="283"/>
      <c r="D757" s="327"/>
      <c r="E757" s="327"/>
      <c r="F757" s="1"/>
      <c r="G757" s="1"/>
      <c r="H757" s="1"/>
      <c r="I757" s="1"/>
      <c r="J757" s="327"/>
      <c r="K757" s="1"/>
      <c r="L757" s="1"/>
      <c r="M757" s="327"/>
      <c r="N757" s="327"/>
      <c r="O757" s="328"/>
      <c r="P757" s="299"/>
      <c r="Q757" s="1"/>
      <c r="R757" s="275"/>
      <c r="S757" s="329"/>
      <c r="T757" s="1"/>
      <c r="U757" s="1"/>
      <c r="V757" s="306"/>
      <c r="W757" s="306"/>
      <c r="X757" s="328"/>
      <c r="Y757" s="330"/>
      <c r="Z757" s="272"/>
      <c r="AA757" s="299"/>
      <c r="AB757" s="1"/>
      <c r="AC757" s="58"/>
      <c r="AD757" s="220"/>
      <c r="AE757" s="1"/>
      <c r="AF757" s="1"/>
      <c r="AG757" s="304"/>
      <c r="AH757" s="306"/>
      <c r="AI757" s="1"/>
      <c r="AJ757" s="1"/>
      <c r="AK757" s="1"/>
      <c r="AL757" s="1"/>
      <c r="AM757" s="328"/>
      <c r="AN757" s="1"/>
      <c r="AO757" s="1"/>
      <c r="AP757" s="1"/>
    </row>
    <row r="758" ht="15.75" customHeight="1">
      <c r="A758" s="322"/>
      <c r="B758" s="1"/>
      <c r="C758" s="283"/>
      <c r="D758" s="327"/>
      <c r="E758" s="327"/>
      <c r="F758" s="1"/>
      <c r="G758" s="1"/>
      <c r="H758" s="1"/>
      <c r="I758" s="1"/>
      <c r="J758" s="327"/>
      <c r="K758" s="1"/>
      <c r="L758" s="1"/>
      <c r="M758" s="327"/>
      <c r="N758" s="327"/>
      <c r="O758" s="328"/>
      <c r="P758" s="299"/>
      <c r="Q758" s="1"/>
      <c r="R758" s="275"/>
      <c r="S758" s="329"/>
      <c r="T758" s="1"/>
      <c r="U758" s="1"/>
      <c r="V758" s="306"/>
      <c r="W758" s="306"/>
      <c r="X758" s="328"/>
      <c r="Y758" s="330"/>
      <c r="Z758" s="272"/>
      <c r="AA758" s="299"/>
      <c r="AB758" s="1"/>
      <c r="AC758" s="58"/>
      <c r="AD758" s="220"/>
      <c r="AE758" s="1"/>
      <c r="AF758" s="1"/>
      <c r="AG758" s="304"/>
      <c r="AH758" s="306"/>
      <c r="AI758" s="1"/>
      <c r="AJ758" s="1"/>
      <c r="AK758" s="1"/>
      <c r="AL758" s="1"/>
      <c r="AM758" s="328"/>
      <c r="AN758" s="1"/>
      <c r="AO758" s="1"/>
      <c r="AP758" s="1"/>
    </row>
    <row r="759" ht="15.75" customHeight="1">
      <c r="A759" s="322"/>
      <c r="B759" s="1"/>
      <c r="C759" s="283"/>
      <c r="D759" s="327"/>
      <c r="E759" s="327"/>
      <c r="F759" s="1"/>
      <c r="G759" s="1"/>
      <c r="H759" s="1"/>
      <c r="I759" s="1"/>
      <c r="J759" s="327"/>
      <c r="K759" s="1"/>
      <c r="L759" s="1"/>
      <c r="M759" s="327"/>
      <c r="N759" s="327"/>
      <c r="O759" s="328"/>
      <c r="P759" s="299"/>
      <c r="Q759" s="1"/>
      <c r="R759" s="275"/>
      <c r="S759" s="329"/>
      <c r="T759" s="1"/>
      <c r="U759" s="1"/>
      <c r="V759" s="306"/>
      <c r="W759" s="306"/>
      <c r="X759" s="328"/>
      <c r="Y759" s="330"/>
      <c r="Z759" s="272"/>
      <c r="AA759" s="299"/>
      <c r="AB759" s="1"/>
      <c r="AC759" s="58"/>
      <c r="AD759" s="220"/>
      <c r="AE759" s="1"/>
      <c r="AF759" s="1"/>
      <c r="AG759" s="304"/>
      <c r="AH759" s="306"/>
      <c r="AI759" s="1"/>
      <c r="AJ759" s="1"/>
      <c r="AK759" s="1"/>
      <c r="AL759" s="1"/>
      <c r="AM759" s="328"/>
      <c r="AN759" s="1"/>
      <c r="AO759" s="1"/>
      <c r="AP759" s="1"/>
    </row>
    <row r="760" ht="15.75" customHeight="1">
      <c r="A760" s="322"/>
      <c r="B760" s="1"/>
      <c r="C760" s="283"/>
      <c r="D760" s="327"/>
      <c r="E760" s="327"/>
      <c r="F760" s="1"/>
      <c r="G760" s="1"/>
      <c r="H760" s="1"/>
      <c r="I760" s="1"/>
      <c r="J760" s="327"/>
      <c r="K760" s="1"/>
      <c r="L760" s="1"/>
      <c r="M760" s="327"/>
      <c r="N760" s="327"/>
      <c r="O760" s="328"/>
      <c r="P760" s="299"/>
      <c r="Q760" s="1"/>
      <c r="R760" s="275"/>
      <c r="S760" s="329"/>
      <c r="T760" s="1"/>
      <c r="U760" s="1"/>
      <c r="V760" s="306"/>
      <c r="W760" s="306"/>
      <c r="X760" s="328"/>
      <c r="Y760" s="330"/>
      <c r="Z760" s="272"/>
      <c r="AA760" s="299"/>
      <c r="AB760" s="1"/>
      <c r="AC760" s="58"/>
      <c r="AD760" s="220"/>
      <c r="AE760" s="1"/>
      <c r="AF760" s="1"/>
      <c r="AG760" s="304"/>
      <c r="AH760" s="306"/>
      <c r="AI760" s="1"/>
      <c r="AJ760" s="1"/>
      <c r="AK760" s="1"/>
      <c r="AL760" s="1"/>
      <c r="AM760" s="328"/>
      <c r="AN760" s="1"/>
      <c r="AO760" s="1"/>
      <c r="AP760" s="1"/>
    </row>
    <row r="761" ht="15.75" customHeight="1">
      <c r="A761" s="322"/>
      <c r="B761" s="1"/>
      <c r="C761" s="283"/>
      <c r="D761" s="327"/>
      <c r="E761" s="327"/>
      <c r="F761" s="1"/>
      <c r="G761" s="1"/>
      <c r="H761" s="1"/>
      <c r="I761" s="1"/>
      <c r="J761" s="327"/>
      <c r="K761" s="1"/>
      <c r="L761" s="1"/>
      <c r="M761" s="327"/>
      <c r="N761" s="327"/>
      <c r="O761" s="328"/>
      <c r="P761" s="299"/>
      <c r="Q761" s="1"/>
      <c r="R761" s="275"/>
      <c r="S761" s="329"/>
      <c r="T761" s="1"/>
      <c r="U761" s="1"/>
      <c r="V761" s="306"/>
      <c r="W761" s="306"/>
      <c r="X761" s="328"/>
      <c r="Y761" s="330"/>
      <c r="Z761" s="272"/>
      <c r="AA761" s="299"/>
      <c r="AB761" s="1"/>
      <c r="AC761" s="58"/>
      <c r="AD761" s="220"/>
      <c r="AE761" s="1"/>
      <c r="AF761" s="1"/>
      <c r="AG761" s="304"/>
      <c r="AH761" s="306"/>
      <c r="AI761" s="1"/>
      <c r="AJ761" s="1"/>
      <c r="AK761" s="1"/>
      <c r="AL761" s="1"/>
      <c r="AM761" s="328"/>
      <c r="AN761" s="1"/>
      <c r="AO761" s="1"/>
      <c r="AP761" s="1"/>
    </row>
    <row r="762" ht="15.75" customHeight="1">
      <c r="A762" s="322"/>
      <c r="B762" s="1"/>
      <c r="C762" s="283"/>
      <c r="D762" s="327"/>
      <c r="E762" s="327"/>
      <c r="F762" s="1"/>
      <c r="G762" s="1"/>
      <c r="H762" s="1"/>
      <c r="I762" s="1"/>
      <c r="J762" s="327"/>
      <c r="K762" s="1"/>
      <c r="L762" s="1"/>
      <c r="M762" s="327"/>
      <c r="N762" s="327"/>
      <c r="O762" s="328"/>
      <c r="P762" s="299"/>
      <c r="Q762" s="1"/>
      <c r="R762" s="275"/>
      <c r="S762" s="329"/>
      <c r="T762" s="1"/>
      <c r="U762" s="1"/>
      <c r="V762" s="306"/>
      <c r="W762" s="306"/>
      <c r="X762" s="328"/>
      <c r="Y762" s="330"/>
      <c r="Z762" s="272"/>
      <c r="AA762" s="299"/>
      <c r="AB762" s="1"/>
      <c r="AC762" s="58"/>
      <c r="AD762" s="220"/>
      <c r="AE762" s="1"/>
      <c r="AF762" s="1"/>
      <c r="AG762" s="304"/>
      <c r="AH762" s="306"/>
      <c r="AI762" s="1"/>
      <c r="AJ762" s="1"/>
      <c r="AK762" s="1"/>
      <c r="AL762" s="1"/>
      <c r="AM762" s="328"/>
      <c r="AN762" s="1"/>
      <c r="AO762" s="1"/>
      <c r="AP762" s="1"/>
    </row>
    <row r="763" ht="15.75" customHeight="1">
      <c r="A763" s="322"/>
      <c r="B763" s="1"/>
      <c r="C763" s="283"/>
      <c r="D763" s="327"/>
      <c r="E763" s="327"/>
      <c r="F763" s="1"/>
      <c r="G763" s="1"/>
      <c r="H763" s="1"/>
      <c r="I763" s="1"/>
      <c r="J763" s="327"/>
      <c r="K763" s="1"/>
      <c r="L763" s="1"/>
      <c r="M763" s="327"/>
      <c r="N763" s="327"/>
      <c r="O763" s="328"/>
      <c r="P763" s="299"/>
      <c r="Q763" s="1"/>
      <c r="R763" s="275"/>
      <c r="S763" s="329"/>
      <c r="T763" s="1"/>
      <c r="U763" s="1"/>
      <c r="V763" s="306"/>
      <c r="W763" s="306"/>
      <c r="X763" s="328"/>
      <c r="Y763" s="330"/>
      <c r="Z763" s="272"/>
      <c r="AA763" s="299"/>
      <c r="AB763" s="1"/>
      <c r="AC763" s="58"/>
      <c r="AD763" s="220"/>
      <c r="AE763" s="1"/>
      <c r="AF763" s="1"/>
      <c r="AG763" s="304"/>
      <c r="AH763" s="306"/>
      <c r="AI763" s="1"/>
      <c r="AJ763" s="1"/>
      <c r="AK763" s="1"/>
      <c r="AL763" s="1"/>
      <c r="AM763" s="328"/>
      <c r="AN763" s="1"/>
      <c r="AO763" s="1"/>
      <c r="AP763" s="1"/>
    </row>
    <row r="764" ht="15.75" customHeight="1">
      <c r="A764" s="322"/>
      <c r="B764" s="1"/>
      <c r="C764" s="283"/>
      <c r="D764" s="327"/>
      <c r="E764" s="327"/>
      <c r="F764" s="1"/>
      <c r="G764" s="1"/>
      <c r="H764" s="1"/>
      <c r="I764" s="1"/>
      <c r="J764" s="327"/>
      <c r="K764" s="1"/>
      <c r="L764" s="1"/>
      <c r="M764" s="327"/>
      <c r="N764" s="327"/>
      <c r="O764" s="328"/>
      <c r="P764" s="299"/>
      <c r="Q764" s="1"/>
      <c r="R764" s="275"/>
      <c r="S764" s="329"/>
      <c r="T764" s="1"/>
      <c r="U764" s="1"/>
      <c r="V764" s="306"/>
      <c r="W764" s="306"/>
      <c r="X764" s="328"/>
      <c r="Y764" s="330"/>
      <c r="Z764" s="272"/>
      <c r="AA764" s="299"/>
      <c r="AB764" s="1"/>
      <c r="AC764" s="58"/>
      <c r="AD764" s="220"/>
      <c r="AE764" s="1"/>
      <c r="AF764" s="1"/>
      <c r="AG764" s="304"/>
      <c r="AH764" s="306"/>
      <c r="AI764" s="1"/>
      <c r="AJ764" s="1"/>
      <c r="AK764" s="1"/>
      <c r="AL764" s="1"/>
      <c r="AM764" s="328"/>
      <c r="AN764" s="1"/>
      <c r="AO764" s="1"/>
      <c r="AP764" s="1"/>
    </row>
    <row r="765" ht="15.75" customHeight="1">
      <c r="A765" s="322"/>
      <c r="B765" s="1"/>
      <c r="C765" s="283"/>
      <c r="D765" s="327"/>
      <c r="E765" s="327"/>
      <c r="F765" s="1"/>
      <c r="G765" s="1"/>
      <c r="H765" s="1"/>
      <c r="I765" s="1"/>
      <c r="J765" s="327"/>
      <c r="K765" s="1"/>
      <c r="L765" s="1"/>
      <c r="M765" s="327"/>
      <c r="N765" s="327"/>
      <c r="O765" s="328"/>
      <c r="P765" s="299"/>
      <c r="Q765" s="1"/>
      <c r="R765" s="275"/>
      <c r="S765" s="329"/>
      <c r="T765" s="1"/>
      <c r="U765" s="1"/>
      <c r="V765" s="306"/>
      <c r="W765" s="306"/>
      <c r="X765" s="328"/>
      <c r="Y765" s="330"/>
      <c r="Z765" s="272"/>
      <c r="AA765" s="299"/>
      <c r="AB765" s="1"/>
      <c r="AC765" s="58"/>
      <c r="AD765" s="220"/>
      <c r="AE765" s="1"/>
      <c r="AF765" s="1"/>
      <c r="AG765" s="304"/>
      <c r="AH765" s="306"/>
      <c r="AI765" s="1"/>
      <c r="AJ765" s="1"/>
      <c r="AK765" s="1"/>
      <c r="AL765" s="1"/>
      <c r="AM765" s="328"/>
      <c r="AN765" s="1"/>
      <c r="AO765" s="1"/>
      <c r="AP765" s="1"/>
    </row>
    <row r="766" ht="15.75" customHeight="1">
      <c r="A766" s="322"/>
      <c r="B766" s="1"/>
      <c r="C766" s="283"/>
      <c r="D766" s="327"/>
      <c r="E766" s="327"/>
      <c r="F766" s="1"/>
      <c r="G766" s="1"/>
      <c r="H766" s="1"/>
      <c r="I766" s="1"/>
      <c r="J766" s="327"/>
      <c r="K766" s="1"/>
      <c r="L766" s="1"/>
      <c r="M766" s="327"/>
      <c r="N766" s="327"/>
      <c r="O766" s="328"/>
      <c r="P766" s="299"/>
      <c r="Q766" s="1"/>
      <c r="R766" s="275"/>
      <c r="S766" s="329"/>
      <c r="T766" s="1"/>
      <c r="U766" s="1"/>
      <c r="V766" s="306"/>
      <c r="W766" s="306"/>
      <c r="X766" s="328"/>
      <c r="Y766" s="330"/>
      <c r="Z766" s="272"/>
      <c r="AA766" s="299"/>
      <c r="AB766" s="1"/>
      <c r="AC766" s="58"/>
      <c r="AD766" s="220"/>
      <c r="AE766" s="1"/>
      <c r="AF766" s="1"/>
      <c r="AG766" s="304"/>
      <c r="AH766" s="306"/>
      <c r="AI766" s="1"/>
      <c r="AJ766" s="1"/>
      <c r="AK766" s="1"/>
      <c r="AL766" s="1"/>
      <c r="AM766" s="328"/>
      <c r="AN766" s="1"/>
      <c r="AO766" s="1"/>
      <c r="AP766" s="1"/>
    </row>
    <row r="767" ht="15.75" customHeight="1">
      <c r="A767" s="322"/>
      <c r="B767" s="1"/>
      <c r="C767" s="283"/>
      <c r="D767" s="327"/>
      <c r="E767" s="327"/>
      <c r="F767" s="1"/>
      <c r="G767" s="1"/>
      <c r="H767" s="1"/>
      <c r="I767" s="1"/>
      <c r="J767" s="327"/>
      <c r="K767" s="1"/>
      <c r="L767" s="1"/>
      <c r="M767" s="327"/>
      <c r="N767" s="327"/>
      <c r="O767" s="328"/>
      <c r="P767" s="299"/>
      <c r="Q767" s="1"/>
      <c r="R767" s="275"/>
      <c r="S767" s="329"/>
      <c r="T767" s="1"/>
      <c r="U767" s="1"/>
      <c r="V767" s="306"/>
      <c r="W767" s="306"/>
      <c r="X767" s="328"/>
      <c r="Y767" s="330"/>
      <c r="Z767" s="272"/>
      <c r="AA767" s="299"/>
      <c r="AB767" s="1"/>
      <c r="AC767" s="58"/>
      <c r="AD767" s="220"/>
      <c r="AE767" s="1"/>
      <c r="AF767" s="1"/>
      <c r="AG767" s="304"/>
      <c r="AH767" s="306"/>
      <c r="AI767" s="1"/>
      <c r="AJ767" s="1"/>
      <c r="AK767" s="1"/>
      <c r="AL767" s="1"/>
      <c r="AM767" s="328"/>
      <c r="AN767" s="1"/>
      <c r="AO767" s="1"/>
      <c r="AP767" s="1"/>
    </row>
    <row r="768" ht="15.75" customHeight="1">
      <c r="A768" s="322"/>
      <c r="B768" s="1"/>
      <c r="C768" s="283"/>
      <c r="D768" s="327"/>
      <c r="E768" s="327"/>
      <c r="F768" s="1"/>
      <c r="G768" s="1"/>
      <c r="H768" s="1"/>
      <c r="I768" s="1"/>
      <c r="J768" s="327"/>
      <c r="K768" s="1"/>
      <c r="L768" s="1"/>
      <c r="M768" s="327"/>
      <c r="N768" s="327"/>
      <c r="O768" s="328"/>
      <c r="P768" s="299"/>
      <c r="Q768" s="1"/>
      <c r="R768" s="275"/>
      <c r="S768" s="329"/>
      <c r="T768" s="1"/>
      <c r="U768" s="1"/>
      <c r="V768" s="306"/>
      <c r="W768" s="306"/>
      <c r="X768" s="328"/>
      <c r="Y768" s="330"/>
      <c r="Z768" s="272"/>
      <c r="AA768" s="299"/>
      <c r="AB768" s="1"/>
      <c r="AC768" s="58"/>
      <c r="AD768" s="220"/>
      <c r="AE768" s="1"/>
      <c r="AF768" s="1"/>
      <c r="AG768" s="304"/>
      <c r="AH768" s="306"/>
      <c r="AI768" s="1"/>
      <c r="AJ768" s="1"/>
      <c r="AK768" s="1"/>
      <c r="AL768" s="1"/>
      <c r="AM768" s="328"/>
      <c r="AN768" s="1"/>
      <c r="AO768" s="1"/>
      <c r="AP768" s="1"/>
    </row>
    <row r="769" ht="15.75" customHeight="1">
      <c r="A769" s="322"/>
      <c r="B769" s="1"/>
      <c r="C769" s="283"/>
      <c r="D769" s="327"/>
      <c r="E769" s="327"/>
      <c r="F769" s="1"/>
      <c r="G769" s="1"/>
      <c r="H769" s="1"/>
      <c r="I769" s="1"/>
      <c r="J769" s="327"/>
      <c r="K769" s="1"/>
      <c r="L769" s="1"/>
      <c r="M769" s="327"/>
      <c r="N769" s="327"/>
      <c r="O769" s="328"/>
      <c r="P769" s="299"/>
      <c r="Q769" s="1"/>
      <c r="R769" s="275"/>
      <c r="S769" s="329"/>
      <c r="T769" s="1"/>
      <c r="U769" s="1"/>
      <c r="V769" s="306"/>
      <c r="W769" s="306"/>
      <c r="X769" s="328"/>
      <c r="Y769" s="330"/>
      <c r="Z769" s="272"/>
      <c r="AA769" s="299"/>
      <c r="AB769" s="1"/>
      <c r="AC769" s="58"/>
      <c r="AD769" s="220"/>
      <c r="AE769" s="1"/>
      <c r="AF769" s="1"/>
      <c r="AG769" s="304"/>
      <c r="AH769" s="306"/>
      <c r="AI769" s="1"/>
      <c r="AJ769" s="1"/>
      <c r="AK769" s="1"/>
      <c r="AL769" s="1"/>
      <c r="AM769" s="328"/>
      <c r="AN769" s="1"/>
      <c r="AO769" s="1"/>
      <c r="AP769" s="1"/>
    </row>
    <row r="770" ht="15.75" customHeight="1">
      <c r="A770" s="322"/>
      <c r="B770" s="1"/>
      <c r="C770" s="283"/>
      <c r="D770" s="327"/>
      <c r="E770" s="327"/>
      <c r="F770" s="1"/>
      <c r="G770" s="1"/>
      <c r="H770" s="1"/>
      <c r="I770" s="1"/>
      <c r="J770" s="327"/>
      <c r="K770" s="1"/>
      <c r="L770" s="1"/>
      <c r="M770" s="327"/>
      <c r="N770" s="327"/>
      <c r="O770" s="328"/>
      <c r="P770" s="299"/>
      <c r="Q770" s="1"/>
      <c r="R770" s="275"/>
      <c r="S770" s="329"/>
      <c r="T770" s="1"/>
      <c r="U770" s="1"/>
      <c r="V770" s="306"/>
      <c r="W770" s="306"/>
      <c r="X770" s="328"/>
      <c r="Y770" s="330"/>
      <c r="Z770" s="272"/>
      <c r="AA770" s="299"/>
      <c r="AB770" s="1"/>
      <c r="AC770" s="58"/>
      <c r="AD770" s="220"/>
      <c r="AE770" s="1"/>
      <c r="AF770" s="1"/>
      <c r="AG770" s="304"/>
      <c r="AH770" s="306"/>
      <c r="AI770" s="1"/>
      <c r="AJ770" s="1"/>
      <c r="AK770" s="1"/>
      <c r="AL770" s="1"/>
      <c r="AM770" s="328"/>
      <c r="AN770" s="1"/>
      <c r="AO770" s="1"/>
      <c r="AP770" s="1"/>
    </row>
    <row r="771" ht="15.75" customHeight="1">
      <c r="A771" s="322"/>
      <c r="B771" s="1"/>
      <c r="C771" s="283"/>
      <c r="D771" s="327"/>
      <c r="E771" s="327"/>
      <c r="F771" s="1"/>
      <c r="G771" s="1"/>
      <c r="H771" s="1"/>
      <c r="I771" s="1"/>
      <c r="J771" s="327"/>
      <c r="K771" s="1"/>
      <c r="L771" s="1"/>
      <c r="M771" s="327"/>
      <c r="N771" s="327"/>
      <c r="O771" s="328"/>
      <c r="P771" s="299"/>
      <c r="Q771" s="1"/>
      <c r="R771" s="275"/>
      <c r="S771" s="329"/>
      <c r="T771" s="1"/>
      <c r="U771" s="1"/>
      <c r="V771" s="306"/>
      <c r="W771" s="306"/>
      <c r="X771" s="328"/>
      <c r="Y771" s="330"/>
      <c r="Z771" s="272"/>
      <c r="AA771" s="299"/>
      <c r="AB771" s="1"/>
      <c r="AC771" s="58"/>
      <c r="AD771" s="220"/>
      <c r="AE771" s="1"/>
      <c r="AF771" s="1"/>
      <c r="AG771" s="304"/>
      <c r="AH771" s="306"/>
      <c r="AI771" s="1"/>
      <c r="AJ771" s="1"/>
      <c r="AK771" s="1"/>
      <c r="AL771" s="1"/>
      <c r="AM771" s="328"/>
      <c r="AN771" s="1"/>
      <c r="AO771" s="1"/>
      <c r="AP771" s="1"/>
    </row>
    <row r="772" ht="15.75" customHeight="1">
      <c r="A772" s="322"/>
      <c r="B772" s="1"/>
      <c r="C772" s="283"/>
      <c r="D772" s="327"/>
      <c r="E772" s="327"/>
      <c r="F772" s="1"/>
      <c r="G772" s="1"/>
      <c r="H772" s="1"/>
      <c r="I772" s="1"/>
      <c r="J772" s="327"/>
      <c r="K772" s="1"/>
      <c r="L772" s="1"/>
      <c r="M772" s="327"/>
      <c r="N772" s="327"/>
      <c r="O772" s="328"/>
      <c r="P772" s="299"/>
      <c r="Q772" s="1"/>
      <c r="R772" s="275"/>
      <c r="S772" s="329"/>
      <c r="T772" s="1"/>
      <c r="U772" s="1"/>
      <c r="V772" s="306"/>
      <c r="W772" s="306"/>
      <c r="X772" s="328"/>
      <c r="Y772" s="330"/>
      <c r="Z772" s="272"/>
      <c r="AA772" s="299"/>
      <c r="AB772" s="1"/>
      <c r="AC772" s="58"/>
      <c r="AD772" s="220"/>
      <c r="AE772" s="1"/>
      <c r="AF772" s="1"/>
      <c r="AG772" s="304"/>
      <c r="AH772" s="306"/>
      <c r="AI772" s="1"/>
      <c r="AJ772" s="1"/>
      <c r="AK772" s="1"/>
      <c r="AL772" s="1"/>
      <c r="AM772" s="328"/>
      <c r="AN772" s="1"/>
      <c r="AO772" s="1"/>
      <c r="AP772" s="1"/>
    </row>
    <row r="773" ht="15.75" customHeight="1">
      <c r="A773" s="322"/>
      <c r="B773" s="1"/>
      <c r="C773" s="283"/>
      <c r="D773" s="327"/>
      <c r="E773" s="327"/>
      <c r="F773" s="1"/>
      <c r="G773" s="1"/>
      <c r="H773" s="1"/>
      <c r="I773" s="1"/>
      <c r="J773" s="327"/>
      <c r="K773" s="1"/>
      <c r="L773" s="1"/>
      <c r="M773" s="327"/>
      <c r="N773" s="327"/>
      <c r="O773" s="328"/>
      <c r="P773" s="299"/>
      <c r="Q773" s="1"/>
      <c r="R773" s="275"/>
      <c r="S773" s="329"/>
      <c r="T773" s="1"/>
      <c r="U773" s="1"/>
      <c r="V773" s="306"/>
      <c r="W773" s="306"/>
      <c r="X773" s="328"/>
      <c r="Y773" s="330"/>
      <c r="Z773" s="272"/>
      <c r="AA773" s="299"/>
      <c r="AB773" s="1"/>
      <c r="AC773" s="58"/>
      <c r="AD773" s="220"/>
      <c r="AE773" s="1"/>
      <c r="AF773" s="1"/>
      <c r="AG773" s="304"/>
      <c r="AH773" s="306"/>
      <c r="AI773" s="1"/>
      <c r="AJ773" s="1"/>
      <c r="AK773" s="1"/>
      <c r="AL773" s="1"/>
      <c r="AM773" s="328"/>
      <c r="AN773" s="1"/>
      <c r="AO773" s="1"/>
      <c r="AP773" s="1"/>
    </row>
    <row r="774" ht="15.75" customHeight="1">
      <c r="A774" s="322"/>
      <c r="B774" s="1"/>
      <c r="C774" s="283"/>
      <c r="D774" s="327"/>
      <c r="E774" s="327"/>
      <c r="F774" s="1"/>
      <c r="G774" s="1"/>
      <c r="H774" s="1"/>
      <c r="I774" s="1"/>
      <c r="J774" s="327"/>
      <c r="K774" s="1"/>
      <c r="L774" s="1"/>
      <c r="M774" s="327"/>
      <c r="N774" s="327"/>
      <c r="O774" s="328"/>
      <c r="P774" s="299"/>
      <c r="Q774" s="1"/>
      <c r="R774" s="275"/>
      <c r="S774" s="329"/>
      <c r="T774" s="1"/>
      <c r="U774" s="1"/>
      <c r="V774" s="306"/>
      <c r="W774" s="306"/>
      <c r="X774" s="328"/>
      <c r="Y774" s="330"/>
      <c r="Z774" s="272"/>
      <c r="AA774" s="299"/>
      <c r="AB774" s="1"/>
      <c r="AC774" s="58"/>
      <c r="AD774" s="220"/>
      <c r="AE774" s="1"/>
      <c r="AF774" s="1"/>
      <c r="AG774" s="304"/>
      <c r="AH774" s="306"/>
      <c r="AI774" s="1"/>
      <c r="AJ774" s="1"/>
      <c r="AK774" s="1"/>
      <c r="AL774" s="1"/>
      <c r="AM774" s="328"/>
      <c r="AN774" s="1"/>
      <c r="AO774" s="1"/>
      <c r="AP774" s="1"/>
    </row>
    <row r="775" ht="15.75" customHeight="1">
      <c r="A775" s="322"/>
      <c r="B775" s="1"/>
      <c r="C775" s="283"/>
      <c r="D775" s="327"/>
      <c r="E775" s="327"/>
      <c r="F775" s="1"/>
      <c r="G775" s="1"/>
      <c r="H775" s="1"/>
      <c r="I775" s="1"/>
      <c r="J775" s="327"/>
      <c r="K775" s="1"/>
      <c r="L775" s="1"/>
      <c r="M775" s="327"/>
      <c r="N775" s="327"/>
      <c r="O775" s="328"/>
      <c r="P775" s="299"/>
      <c r="Q775" s="1"/>
      <c r="R775" s="275"/>
      <c r="S775" s="329"/>
      <c r="T775" s="1"/>
      <c r="U775" s="1"/>
      <c r="V775" s="306"/>
      <c r="W775" s="306"/>
      <c r="X775" s="328"/>
      <c r="Y775" s="330"/>
      <c r="Z775" s="272"/>
      <c r="AA775" s="299"/>
      <c r="AB775" s="1"/>
      <c r="AC775" s="58"/>
      <c r="AD775" s="220"/>
      <c r="AE775" s="1"/>
      <c r="AF775" s="1"/>
      <c r="AG775" s="304"/>
      <c r="AH775" s="306"/>
      <c r="AI775" s="1"/>
      <c r="AJ775" s="1"/>
      <c r="AK775" s="1"/>
      <c r="AL775" s="1"/>
      <c r="AM775" s="328"/>
      <c r="AN775" s="1"/>
      <c r="AO775" s="1"/>
      <c r="AP775" s="1"/>
    </row>
    <row r="776" ht="15.75" customHeight="1">
      <c r="A776" s="322"/>
      <c r="B776" s="1"/>
      <c r="C776" s="283"/>
      <c r="D776" s="327"/>
      <c r="E776" s="327"/>
      <c r="F776" s="1"/>
      <c r="G776" s="1"/>
      <c r="H776" s="1"/>
      <c r="I776" s="1"/>
      <c r="J776" s="327"/>
      <c r="K776" s="1"/>
      <c r="L776" s="1"/>
      <c r="M776" s="327"/>
      <c r="N776" s="327"/>
      <c r="O776" s="328"/>
      <c r="P776" s="299"/>
      <c r="Q776" s="1"/>
      <c r="R776" s="275"/>
      <c r="S776" s="329"/>
      <c r="T776" s="1"/>
      <c r="U776" s="1"/>
      <c r="V776" s="306"/>
      <c r="W776" s="306"/>
      <c r="X776" s="328"/>
      <c r="Y776" s="330"/>
      <c r="Z776" s="272"/>
      <c r="AA776" s="299"/>
      <c r="AB776" s="1"/>
      <c r="AC776" s="58"/>
      <c r="AD776" s="220"/>
      <c r="AE776" s="1"/>
      <c r="AF776" s="1"/>
      <c r="AG776" s="304"/>
      <c r="AH776" s="306"/>
      <c r="AI776" s="1"/>
      <c r="AJ776" s="1"/>
      <c r="AK776" s="1"/>
      <c r="AL776" s="1"/>
      <c r="AM776" s="328"/>
      <c r="AN776" s="1"/>
      <c r="AO776" s="1"/>
      <c r="AP776" s="1"/>
    </row>
    <row r="777" ht="15.75" customHeight="1">
      <c r="A777" s="322"/>
      <c r="B777" s="1"/>
      <c r="C777" s="283"/>
      <c r="D777" s="327"/>
      <c r="E777" s="327"/>
      <c r="F777" s="1"/>
      <c r="G777" s="1"/>
      <c r="H777" s="1"/>
      <c r="I777" s="1"/>
      <c r="J777" s="327"/>
      <c r="K777" s="1"/>
      <c r="L777" s="1"/>
      <c r="M777" s="327"/>
      <c r="N777" s="327"/>
      <c r="O777" s="328"/>
      <c r="P777" s="299"/>
      <c r="Q777" s="1"/>
      <c r="R777" s="275"/>
      <c r="S777" s="329"/>
      <c r="T777" s="1"/>
      <c r="U777" s="1"/>
      <c r="V777" s="306"/>
      <c r="W777" s="306"/>
      <c r="X777" s="328"/>
      <c r="Y777" s="330"/>
      <c r="Z777" s="272"/>
      <c r="AA777" s="299"/>
      <c r="AB777" s="1"/>
      <c r="AC777" s="58"/>
      <c r="AD777" s="220"/>
      <c r="AE777" s="1"/>
      <c r="AF777" s="1"/>
      <c r="AG777" s="304"/>
      <c r="AH777" s="306"/>
      <c r="AI777" s="1"/>
      <c r="AJ777" s="1"/>
      <c r="AK777" s="1"/>
      <c r="AL777" s="1"/>
      <c r="AM777" s="328"/>
      <c r="AN777" s="1"/>
      <c r="AO777" s="1"/>
      <c r="AP777" s="1"/>
    </row>
    <row r="778" ht="15.75" customHeight="1">
      <c r="A778" s="322"/>
      <c r="B778" s="1"/>
      <c r="C778" s="283"/>
      <c r="D778" s="327"/>
      <c r="E778" s="327"/>
      <c r="F778" s="1"/>
      <c r="G778" s="1"/>
      <c r="H778" s="1"/>
      <c r="I778" s="1"/>
      <c r="J778" s="327"/>
      <c r="K778" s="1"/>
      <c r="L778" s="1"/>
      <c r="M778" s="327"/>
      <c r="N778" s="327"/>
      <c r="O778" s="328"/>
      <c r="P778" s="299"/>
      <c r="Q778" s="1"/>
      <c r="R778" s="275"/>
      <c r="S778" s="329"/>
      <c r="T778" s="1"/>
      <c r="U778" s="1"/>
      <c r="V778" s="306"/>
      <c r="W778" s="306"/>
      <c r="X778" s="328"/>
      <c r="Y778" s="330"/>
      <c r="Z778" s="272"/>
      <c r="AA778" s="299"/>
      <c r="AB778" s="1"/>
      <c r="AC778" s="58"/>
      <c r="AD778" s="220"/>
      <c r="AE778" s="1"/>
      <c r="AF778" s="1"/>
      <c r="AG778" s="304"/>
      <c r="AH778" s="306"/>
      <c r="AI778" s="1"/>
      <c r="AJ778" s="1"/>
      <c r="AK778" s="1"/>
      <c r="AL778" s="1"/>
      <c r="AM778" s="328"/>
      <c r="AN778" s="1"/>
      <c r="AO778" s="1"/>
      <c r="AP778" s="1"/>
    </row>
    <row r="779" ht="15.75" customHeight="1">
      <c r="A779" s="322"/>
      <c r="B779" s="1"/>
      <c r="C779" s="283"/>
      <c r="D779" s="327"/>
      <c r="E779" s="327"/>
      <c r="F779" s="1"/>
      <c r="G779" s="1"/>
      <c r="H779" s="1"/>
      <c r="I779" s="1"/>
      <c r="J779" s="327"/>
      <c r="K779" s="1"/>
      <c r="L779" s="1"/>
      <c r="M779" s="327"/>
      <c r="N779" s="327"/>
      <c r="O779" s="328"/>
      <c r="P779" s="299"/>
      <c r="Q779" s="1"/>
      <c r="R779" s="275"/>
      <c r="S779" s="329"/>
      <c r="T779" s="1"/>
      <c r="U779" s="1"/>
      <c r="V779" s="306"/>
      <c r="W779" s="306"/>
      <c r="X779" s="328"/>
      <c r="Y779" s="330"/>
      <c r="Z779" s="272"/>
      <c r="AA779" s="299"/>
      <c r="AB779" s="1"/>
      <c r="AC779" s="58"/>
      <c r="AD779" s="220"/>
      <c r="AE779" s="1"/>
      <c r="AF779" s="1"/>
      <c r="AG779" s="304"/>
      <c r="AH779" s="306"/>
      <c r="AI779" s="1"/>
      <c r="AJ779" s="1"/>
      <c r="AK779" s="1"/>
      <c r="AL779" s="1"/>
      <c r="AM779" s="328"/>
      <c r="AN779" s="1"/>
      <c r="AO779" s="1"/>
      <c r="AP779" s="1"/>
    </row>
    <row r="780" ht="15.75" customHeight="1">
      <c r="A780" s="322"/>
      <c r="B780" s="1"/>
      <c r="C780" s="283"/>
      <c r="D780" s="327"/>
      <c r="E780" s="327"/>
      <c r="F780" s="1"/>
      <c r="G780" s="1"/>
      <c r="H780" s="1"/>
      <c r="I780" s="1"/>
      <c r="J780" s="327"/>
      <c r="K780" s="1"/>
      <c r="L780" s="1"/>
      <c r="M780" s="327"/>
      <c r="N780" s="327"/>
      <c r="O780" s="328"/>
      <c r="P780" s="299"/>
      <c r="Q780" s="1"/>
      <c r="R780" s="275"/>
      <c r="S780" s="329"/>
      <c r="T780" s="1"/>
      <c r="U780" s="1"/>
      <c r="V780" s="306"/>
      <c r="W780" s="306"/>
      <c r="X780" s="328"/>
      <c r="Y780" s="330"/>
      <c r="Z780" s="272"/>
      <c r="AA780" s="299"/>
      <c r="AB780" s="1"/>
      <c r="AC780" s="58"/>
      <c r="AD780" s="220"/>
      <c r="AE780" s="1"/>
      <c r="AF780" s="1"/>
      <c r="AG780" s="304"/>
      <c r="AH780" s="306"/>
      <c r="AI780" s="1"/>
      <c r="AJ780" s="1"/>
      <c r="AK780" s="1"/>
      <c r="AL780" s="1"/>
      <c r="AM780" s="328"/>
      <c r="AN780" s="1"/>
      <c r="AO780" s="1"/>
      <c r="AP780" s="1"/>
    </row>
    <row r="781" ht="15.75" customHeight="1">
      <c r="A781" s="322"/>
      <c r="B781" s="1"/>
      <c r="C781" s="283"/>
      <c r="D781" s="327"/>
      <c r="E781" s="327"/>
      <c r="F781" s="1"/>
      <c r="G781" s="1"/>
      <c r="H781" s="1"/>
      <c r="I781" s="1"/>
      <c r="J781" s="327"/>
      <c r="K781" s="1"/>
      <c r="L781" s="1"/>
      <c r="M781" s="327"/>
      <c r="N781" s="327"/>
      <c r="O781" s="328"/>
      <c r="P781" s="299"/>
      <c r="Q781" s="1"/>
      <c r="R781" s="275"/>
      <c r="S781" s="329"/>
      <c r="T781" s="1"/>
      <c r="U781" s="1"/>
      <c r="V781" s="306"/>
      <c r="W781" s="306"/>
      <c r="X781" s="328"/>
      <c r="Y781" s="330"/>
      <c r="Z781" s="272"/>
      <c r="AA781" s="299"/>
      <c r="AB781" s="1"/>
      <c r="AC781" s="58"/>
      <c r="AD781" s="220"/>
      <c r="AE781" s="1"/>
      <c r="AF781" s="1"/>
      <c r="AG781" s="304"/>
      <c r="AH781" s="306"/>
      <c r="AI781" s="1"/>
      <c r="AJ781" s="1"/>
      <c r="AK781" s="1"/>
      <c r="AL781" s="1"/>
      <c r="AM781" s="328"/>
      <c r="AN781" s="1"/>
      <c r="AO781" s="1"/>
      <c r="AP781" s="1"/>
    </row>
    <row r="782" ht="15.75" customHeight="1">
      <c r="A782" s="322"/>
      <c r="B782" s="1"/>
      <c r="C782" s="283"/>
      <c r="D782" s="327"/>
      <c r="E782" s="327"/>
      <c r="F782" s="1"/>
      <c r="G782" s="1"/>
      <c r="H782" s="1"/>
      <c r="I782" s="1"/>
      <c r="J782" s="327"/>
      <c r="K782" s="1"/>
      <c r="L782" s="1"/>
      <c r="M782" s="327"/>
      <c r="N782" s="327"/>
      <c r="O782" s="328"/>
      <c r="P782" s="299"/>
      <c r="Q782" s="1"/>
      <c r="R782" s="275"/>
      <c r="S782" s="329"/>
      <c r="T782" s="1"/>
      <c r="U782" s="1"/>
      <c r="V782" s="306"/>
      <c r="W782" s="306"/>
      <c r="X782" s="328"/>
      <c r="Y782" s="330"/>
      <c r="Z782" s="272"/>
      <c r="AA782" s="299"/>
      <c r="AB782" s="1"/>
      <c r="AC782" s="58"/>
      <c r="AD782" s="220"/>
      <c r="AE782" s="1"/>
      <c r="AF782" s="1"/>
      <c r="AG782" s="304"/>
      <c r="AH782" s="306"/>
      <c r="AI782" s="1"/>
      <c r="AJ782" s="1"/>
      <c r="AK782" s="1"/>
      <c r="AL782" s="1"/>
      <c r="AM782" s="328"/>
      <c r="AN782" s="1"/>
      <c r="AO782" s="1"/>
      <c r="AP782" s="1"/>
    </row>
    <row r="783" ht="15.75" customHeight="1">
      <c r="A783" s="322"/>
      <c r="B783" s="1"/>
      <c r="C783" s="283"/>
      <c r="D783" s="327"/>
      <c r="E783" s="327"/>
      <c r="F783" s="1"/>
      <c r="G783" s="1"/>
      <c r="H783" s="1"/>
      <c r="I783" s="1"/>
      <c r="J783" s="327"/>
      <c r="K783" s="1"/>
      <c r="L783" s="1"/>
      <c r="M783" s="327"/>
      <c r="N783" s="327"/>
      <c r="O783" s="328"/>
      <c r="P783" s="299"/>
      <c r="Q783" s="1"/>
      <c r="R783" s="275"/>
      <c r="S783" s="329"/>
      <c r="T783" s="1"/>
      <c r="U783" s="1"/>
      <c r="V783" s="306"/>
      <c r="W783" s="306"/>
      <c r="X783" s="328"/>
      <c r="Y783" s="330"/>
      <c r="Z783" s="272"/>
      <c r="AA783" s="299"/>
      <c r="AB783" s="1"/>
      <c r="AC783" s="58"/>
      <c r="AD783" s="220"/>
      <c r="AE783" s="1"/>
      <c r="AF783" s="1"/>
      <c r="AG783" s="304"/>
      <c r="AH783" s="306"/>
      <c r="AI783" s="1"/>
      <c r="AJ783" s="1"/>
      <c r="AK783" s="1"/>
      <c r="AL783" s="1"/>
      <c r="AM783" s="328"/>
      <c r="AN783" s="1"/>
      <c r="AO783" s="1"/>
      <c r="AP783" s="1"/>
    </row>
    <row r="784" ht="15.75" customHeight="1">
      <c r="A784" s="322"/>
      <c r="B784" s="1"/>
      <c r="C784" s="283"/>
      <c r="D784" s="327"/>
      <c r="E784" s="327"/>
      <c r="F784" s="1"/>
      <c r="G784" s="1"/>
      <c r="H784" s="1"/>
      <c r="I784" s="1"/>
      <c r="J784" s="327"/>
      <c r="K784" s="1"/>
      <c r="L784" s="1"/>
      <c r="M784" s="327"/>
      <c r="N784" s="327"/>
      <c r="O784" s="328"/>
      <c r="P784" s="299"/>
      <c r="Q784" s="1"/>
      <c r="R784" s="275"/>
      <c r="S784" s="329"/>
      <c r="T784" s="1"/>
      <c r="U784" s="1"/>
      <c r="V784" s="306"/>
      <c r="W784" s="306"/>
      <c r="X784" s="328"/>
      <c r="Y784" s="330"/>
      <c r="Z784" s="272"/>
      <c r="AA784" s="299"/>
      <c r="AB784" s="1"/>
      <c r="AC784" s="58"/>
      <c r="AD784" s="220"/>
      <c r="AE784" s="1"/>
      <c r="AF784" s="1"/>
      <c r="AG784" s="304"/>
      <c r="AH784" s="306"/>
      <c r="AI784" s="1"/>
      <c r="AJ784" s="1"/>
      <c r="AK784" s="1"/>
      <c r="AL784" s="1"/>
      <c r="AM784" s="328"/>
      <c r="AN784" s="1"/>
      <c r="AO784" s="1"/>
      <c r="AP784" s="1"/>
    </row>
    <row r="785" ht="15.75" customHeight="1">
      <c r="A785" s="322"/>
      <c r="B785" s="1"/>
      <c r="C785" s="283"/>
      <c r="D785" s="327"/>
      <c r="E785" s="327"/>
      <c r="F785" s="1"/>
      <c r="G785" s="1"/>
      <c r="H785" s="1"/>
      <c r="I785" s="1"/>
      <c r="J785" s="327"/>
      <c r="K785" s="1"/>
      <c r="L785" s="1"/>
      <c r="M785" s="327"/>
      <c r="N785" s="327"/>
      <c r="O785" s="328"/>
      <c r="P785" s="299"/>
      <c r="Q785" s="1"/>
      <c r="R785" s="275"/>
      <c r="S785" s="329"/>
      <c r="T785" s="1"/>
      <c r="U785" s="1"/>
      <c r="V785" s="306"/>
      <c r="W785" s="306"/>
      <c r="X785" s="328"/>
      <c r="Y785" s="330"/>
      <c r="Z785" s="272"/>
      <c r="AA785" s="299"/>
      <c r="AB785" s="1"/>
      <c r="AC785" s="58"/>
      <c r="AD785" s="220"/>
      <c r="AE785" s="1"/>
      <c r="AF785" s="1"/>
      <c r="AG785" s="304"/>
      <c r="AH785" s="306"/>
      <c r="AI785" s="1"/>
      <c r="AJ785" s="1"/>
      <c r="AK785" s="1"/>
      <c r="AL785" s="1"/>
      <c r="AM785" s="328"/>
      <c r="AN785" s="1"/>
      <c r="AO785" s="1"/>
      <c r="AP785" s="1"/>
    </row>
    <row r="786" ht="15.75" customHeight="1">
      <c r="A786" s="322"/>
      <c r="B786" s="1"/>
      <c r="C786" s="283"/>
      <c r="D786" s="327"/>
      <c r="E786" s="327"/>
      <c r="F786" s="1"/>
      <c r="G786" s="1"/>
      <c r="H786" s="1"/>
      <c r="I786" s="1"/>
      <c r="J786" s="327"/>
      <c r="K786" s="1"/>
      <c r="L786" s="1"/>
      <c r="M786" s="327"/>
      <c r="N786" s="327"/>
      <c r="O786" s="328"/>
      <c r="P786" s="299"/>
      <c r="Q786" s="1"/>
      <c r="R786" s="275"/>
      <c r="S786" s="329"/>
      <c r="T786" s="1"/>
      <c r="U786" s="1"/>
      <c r="V786" s="306"/>
      <c r="W786" s="306"/>
      <c r="X786" s="328"/>
      <c r="Y786" s="330"/>
      <c r="Z786" s="272"/>
      <c r="AA786" s="299"/>
      <c r="AB786" s="1"/>
      <c r="AC786" s="58"/>
      <c r="AD786" s="220"/>
      <c r="AE786" s="1"/>
      <c r="AF786" s="1"/>
      <c r="AG786" s="304"/>
      <c r="AH786" s="306"/>
      <c r="AI786" s="1"/>
      <c r="AJ786" s="1"/>
      <c r="AK786" s="1"/>
      <c r="AL786" s="1"/>
      <c r="AM786" s="328"/>
      <c r="AN786" s="1"/>
      <c r="AO786" s="1"/>
      <c r="AP786" s="1"/>
    </row>
    <row r="787" ht="15.75" customHeight="1">
      <c r="A787" s="322"/>
      <c r="B787" s="1"/>
      <c r="C787" s="283"/>
      <c r="D787" s="327"/>
      <c r="E787" s="327"/>
      <c r="F787" s="1"/>
      <c r="G787" s="1"/>
      <c r="H787" s="1"/>
      <c r="I787" s="1"/>
      <c r="J787" s="327"/>
      <c r="K787" s="1"/>
      <c r="L787" s="1"/>
      <c r="M787" s="327"/>
      <c r="N787" s="327"/>
      <c r="O787" s="328"/>
      <c r="P787" s="299"/>
      <c r="Q787" s="1"/>
      <c r="R787" s="275"/>
      <c r="S787" s="329"/>
      <c r="T787" s="1"/>
      <c r="U787" s="1"/>
      <c r="V787" s="306"/>
      <c r="W787" s="306"/>
      <c r="X787" s="328"/>
      <c r="Y787" s="330"/>
      <c r="Z787" s="272"/>
      <c r="AA787" s="299"/>
      <c r="AB787" s="1"/>
      <c r="AC787" s="58"/>
      <c r="AD787" s="220"/>
      <c r="AE787" s="1"/>
      <c r="AF787" s="1"/>
      <c r="AG787" s="304"/>
      <c r="AH787" s="306"/>
      <c r="AI787" s="1"/>
      <c r="AJ787" s="1"/>
      <c r="AK787" s="1"/>
      <c r="AL787" s="1"/>
      <c r="AM787" s="328"/>
      <c r="AN787" s="1"/>
      <c r="AO787" s="1"/>
      <c r="AP787" s="1"/>
    </row>
    <row r="788" ht="15.75" customHeight="1">
      <c r="A788" s="322"/>
      <c r="B788" s="1"/>
      <c r="C788" s="283"/>
      <c r="D788" s="327"/>
      <c r="E788" s="327"/>
      <c r="F788" s="1"/>
      <c r="G788" s="1"/>
      <c r="H788" s="1"/>
      <c r="I788" s="1"/>
      <c r="J788" s="327"/>
      <c r="K788" s="1"/>
      <c r="L788" s="1"/>
      <c r="M788" s="327"/>
      <c r="N788" s="327"/>
      <c r="O788" s="328"/>
      <c r="P788" s="299"/>
      <c r="Q788" s="1"/>
      <c r="R788" s="275"/>
      <c r="S788" s="329"/>
      <c r="T788" s="1"/>
      <c r="U788" s="1"/>
      <c r="V788" s="306"/>
      <c r="W788" s="306"/>
      <c r="X788" s="328"/>
      <c r="Y788" s="330"/>
      <c r="Z788" s="272"/>
      <c r="AA788" s="299"/>
      <c r="AB788" s="1"/>
      <c r="AC788" s="58"/>
      <c r="AD788" s="220"/>
      <c r="AE788" s="1"/>
      <c r="AF788" s="1"/>
      <c r="AG788" s="304"/>
      <c r="AH788" s="306"/>
      <c r="AI788" s="1"/>
      <c r="AJ788" s="1"/>
      <c r="AK788" s="1"/>
      <c r="AL788" s="1"/>
      <c r="AM788" s="328"/>
      <c r="AN788" s="1"/>
      <c r="AO788" s="1"/>
      <c r="AP788" s="1"/>
    </row>
    <row r="789" ht="15.75" customHeight="1">
      <c r="A789" s="322"/>
      <c r="B789" s="1"/>
      <c r="C789" s="283"/>
      <c r="D789" s="327"/>
      <c r="E789" s="327"/>
      <c r="F789" s="1"/>
      <c r="G789" s="1"/>
      <c r="H789" s="1"/>
      <c r="I789" s="1"/>
      <c r="J789" s="327"/>
      <c r="K789" s="1"/>
      <c r="L789" s="1"/>
      <c r="M789" s="327"/>
      <c r="N789" s="327"/>
      <c r="O789" s="328"/>
      <c r="P789" s="299"/>
      <c r="Q789" s="1"/>
      <c r="R789" s="275"/>
      <c r="S789" s="329"/>
      <c r="T789" s="1"/>
      <c r="U789" s="1"/>
      <c r="V789" s="306"/>
      <c r="W789" s="306"/>
      <c r="X789" s="328"/>
      <c r="Y789" s="330"/>
      <c r="Z789" s="272"/>
      <c r="AA789" s="299"/>
      <c r="AB789" s="1"/>
      <c r="AC789" s="58"/>
      <c r="AD789" s="220"/>
      <c r="AE789" s="1"/>
      <c r="AF789" s="1"/>
      <c r="AG789" s="304"/>
      <c r="AH789" s="306"/>
      <c r="AI789" s="1"/>
      <c r="AJ789" s="1"/>
      <c r="AK789" s="1"/>
      <c r="AL789" s="1"/>
      <c r="AM789" s="328"/>
      <c r="AN789" s="1"/>
      <c r="AO789" s="1"/>
      <c r="AP789" s="1"/>
    </row>
    <row r="790" ht="15.75" customHeight="1">
      <c r="A790" s="322"/>
      <c r="B790" s="1"/>
      <c r="C790" s="283"/>
      <c r="D790" s="327"/>
      <c r="E790" s="327"/>
      <c r="F790" s="1"/>
      <c r="G790" s="1"/>
      <c r="H790" s="1"/>
      <c r="I790" s="1"/>
      <c r="J790" s="327"/>
      <c r="K790" s="1"/>
      <c r="L790" s="1"/>
      <c r="M790" s="327"/>
      <c r="N790" s="327"/>
      <c r="O790" s="328"/>
      <c r="P790" s="299"/>
      <c r="Q790" s="1"/>
      <c r="R790" s="275"/>
      <c r="S790" s="329"/>
      <c r="T790" s="1"/>
      <c r="U790" s="1"/>
      <c r="V790" s="306"/>
      <c r="W790" s="306"/>
      <c r="X790" s="328"/>
      <c r="Y790" s="330"/>
      <c r="Z790" s="272"/>
      <c r="AA790" s="299"/>
      <c r="AB790" s="1"/>
      <c r="AC790" s="58"/>
      <c r="AD790" s="220"/>
      <c r="AE790" s="1"/>
      <c r="AF790" s="1"/>
      <c r="AG790" s="304"/>
      <c r="AH790" s="306"/>
      <c r="AI790" s="1"/>
      <c r="AJ790" s="1"/>
      <c r="AK790" s="1"/>
      <c r="AL790" s="1"/>
      <c r="AM790" s="328"/>
      <c r="AN790" s="1"/>
      <c r="AO790" s="1"/>
      <c r="AP790" s="1"/>
    </row>
    <row r="791" ht="15.75" customHeight="1">
      <c r="A791" s="322"/>
      <c r="B791" s="1"/>
      <c r="C791" s="283"/>
      <c r="D791" s="327"/>
      <c r="E791" s="327"/>
      <c r="F791" s="1"/>
      <c r="G791" s="1"/>
      <c r="H791" s="1"/>
      <c r="I791" s="1"/>
      <c r="J791" s="327"/>
      <c r="K791" s="1"/>
      <c r="L791" s="1"/>
      <c r="M791" s="327"/>
      <c r="N791" s="327"/>
      <c r="O791" s="328"/>
      <c r="P791" s="299"/>
      <c r="Q791" s="1"/>
      <c r="R791" s="275"/>
      <c r="S791" s="329"/>
      <c r="T791" s="1"/>
      <c r="U791" s="1"/>
      <c r="V791" s="306"/>
      <c r="W791" s="306"/>
      <c r="X791" s="328"/>
      <c r="Y791" s="330"/>
      <c r="Z791" s="272"/>
      <c r="AA791" s="299"/>
      <c r="AB791" s="1"/>
      <c r="AC791" s="58"/>
      <c r="AD791" s="220"/>
      <c r="AE791" s="1"/>
      <c r="AF791" s="1"/>
      <c r="AG791" s="304"/>
      <c r="AH791" s="306"/>
      <c r="AI791" s="1"/>
      <c r="AJ791" s="1"/>
      <c r="AK791" s="1"/>
      <c r="AL791" s="1"/>
      <c r="AM791" s="328"/>
      <c r="AN791" s="1"/>
      <c r="AO791" s="1"/>
      <c r="AP791" s="1"/>
    </row>
    <row r="792" ht="15.75" customHeight="1">
      <c r="A792" s="322"/>
      <c r="B792" s="1"/>
      <c r="C792" s="283"/>
      <c r="D792" s="327"/>
      <c r="E792" s="327"/>
      <c r="F792" s="1"/>
      <c r="G792" s="1"/>
      <c r="H792" s="1"/>
      <c r="I792" s="1"/>
      <c r="J792" s="327"/>
      <c r="K792" s="1"/>
      <c r="L792" s="1"/>
      <c r="M792" s="327"/>
      <c r="N792" s="327"/>
      <c r="O792" s="328"/>
      <c r="P792" s="299"/>
      <c r="Q792" s="1"/>
      <c r="R792" s="275"/>
      <c r="S792" s="329"/>
      <c r="T792" s="1"/>
      <c r="U792" s="1"/>
      <c r="V792" s="306"/>
      <c r="W792" s="306"/>
      <c r="X792" s="328"/>
      <c r="Y792" s="330"/>
      <c r="Z792" s="272"/>
      <c r="AA792" s="299"/>
      <c r="AB792" s="1"/>
      <c r="AC792" s="58"/>
      <c r="AD792" s="220"/>
      <c r="AE792" s="1"/>
      <c r="AF792" s="1"/>
      <c r="AG792" s="304"/>
      <c r="AH792" s="306"/>
      <c r="AI792" s="1"/>
      <c r="AJ792" s="1"/>
      <c r="AK792" s="1"/>
      <c r="AL792" s="1"/>
      <c r="AM792" s="328"/>
      <c r="AN792" s="1"/>
      <c r="AO792" s="1"/>
      <c r="AP792" s="1"/>
    </row>
    <row r="793" ht="15.75" customHeight="1">
      <c r="A793" s="322"/>
      <c r="B793" s="1"/>
      <c r="C793" s="283"/>
      <c r="D793" s="327"/>
      <c r="E793" s="327"/>
      <c r="F793" s="1"/>
      <c r="G793" s="1"/>
      <c r="H793" s="1"/>
      <c r="I793" s="1"/>
      <c r="J793" s="327"/>
      <c r="K793" s="1"/>
      <c r="L793" s="1"/>
      <c r="M793" s="327"/>
      <c r="N793" s="327"/>
      <c r="O793" s="328"/>
      <c r="P793" s="299"/>
      <c r="Q793" s="1"/>
      <c r="R793" s="275"/>
      <c r="S793" s="329"/>
      <c r="T793" s="1"/>
      <c r="U793" s="1"/>
      <c r="V793" s="306"/>
      <c r="W793" s="306"/>
      <c r="X793" s="328"/>
      <c r="Y793" s="330"/>
      <c r="Z793" s="272"/>
      <c r="AA793" s="299"/>
      <c r="AB793" s="1"/>
      <c r="AC793" s="58"/>
      <c r="AD793" s="220"/>
      <c r="AE793" s="1"/>
      <c r="AF793" s="1"/>
      <c r="AG793" s="304"/>
      <c r="AH793" s="306"/>
      <c r="AI793" s="1"/>
      <c r="AJ793" s="1"/>
      <c r="AK793" s="1"/>
      <c r="AL793" s="1"/>
      <c r="AM793" s="328"/>
      <c r="AN793" s="1"/>
      <c r="AO793" s="1"/>
      <c r="AP793" s="1"/>
    </row>
    <row r="794" ht="15.75" customHeight="1">
      <c r="A794" s="322"/>
      <c r="B794" s="1"/>
      <c r="C794" s="283"/>
      <c r="D794" s="327"/>
      <c r="E794" s="327"/>
      <c r="F794" s="1"/>
      <c r="G794" s="1"/>
      <c r="H794" s="1"/>
      <c r="I794" s="1"/>
      <c r="J794" s="327"/>
      <c r="K794" s="1"/>
      <c r="L794" s="1"/>
      <c r="M794" s="327"/>
      <c r="N794" s="327"/>
      <c r="O794" s="328"/>
      <c r="P794" s="299"/>
      <c r="Q794" s="1"/>
      <c r="R794" s="275"/>
      <c r="S794" s="329"/>
      <c r="T794" s="1"/>
      <c r="U794" s="1"/>
      <c r="V794" s="306"/>
      <c r="W794" s="306"/>
      <c r="X794" s="328"/>
      <c r="Y794" s="330"/>
      <c r="Z794" s="272"/>
      <c r="AA794" s="299"/>
      <c r="AB794" s="1"/>
      <c r="AC794" s="58"/>
      <c r="AD794" s="220"/>
      <c r="AE794" s="1"/>
      <c r="AF794" s="1"/>
      <c r="AG794" s="304"/>
      <c r="AH794" s="306"/>
      <c r="AI794" s="1"/>
      <c r="AJ794" s="1"/>
      <c r="AK794" s="1"/>
      <c r="AL794" s="1"/>
      <c r="AM794" s="328"/>
      <c r="AN794" s="1"/>
      <c r="AO794" s="1"/>
      <c r="AP794" s="1"/>
    </row>
    <row r="795" ht="15.75" customHeight="1">
      <c r="A795" s="322"/>
      <c r="B795" s="1"/>
      <c r="C795" s="283"/>
      <c r="D795" s="327"/>
      <c r="E795" s="327"/>
      <c r="F795" s="1"/>
      <c r="G795" s="1"/>
      <c r="H795" s="1"/>
      <c r="I795" s="1"/>
      <c r="J795" s="327"/>
      <c r="K795" s="1"/>
      <c r="L795" s="1"/>
      <c r="M795" s="327"/>
      <c r="N795" s="327"/>
      <c r="O795" s="328"/>
      <c r="P795" s="299"/>
      <c r="Q795" s="1"/>
      <c r="R795" s="275"/>
      <c r="S795" s="329"/>
      <c r="T795" s="1"/>
      <c r="U795" s="1"/>
      <c r="V795" s="306"/>
      <c r="W795" s="306"/>
      <c r="X795" s="328"/>
      <c r="Y795" s="330"/>
      <c r="Z795" s="272"/>
      <c r="AA795" s="299"/>
      <c r="AB795" s="1"/>
      <c r="AC795" s="58"/>
      <c r="AD795" s="220"/>
      <c r="AE795" s="1"/>
      <c r="AF795" s="1"/>
      <c r="AG795" s="304"/>
      <c r="AH795" s="306"/>
      <c r="AI795" s="1"/>
      <c r="AJ795" s="1"/>
      <c r="AK795" s="1"/>
      <c r="AL795" s="1"/>
      <c r="AM795" s="328"/>
      <c r="AN795" s="1"/>
      <c r="AO795" s="1"/>
      <c r="AP795" s="1"/>
    </row>
    <row r="796" ht="15.75" customHeight="1">
      <c r="A796" s="322"/>
      <c r="B796" s="1"/>
      <c r="C796" s="283"/>
      <c r="D796" s="327"/>
      <c r="E796" s="327"/>
      <c r="F796" s="1"/>
      <c r="G796" s="1"/>
      <c r="H796" s="1"/>
      <c r="I796" s="1"/>
      <c r="J796" s="327"/>
      <c r="K796" s="1"/>
      <c r="L796" s="1"/>
      <c r="M796" s="327"/>
      <c r="N796" s="327"/>
      <c r="O796" s="328"/>
      <c r="P796" s="299"/>
      <c r="Q796" s="1"/>
      <c r="R796" s="275"/>
      <c r="S796" s="329"/>
      <c r="T796" s="1"/>
      <c r="U796" s="1"/>
      <c r="V796" s="306"/>
      <c r="W796" s="306"/>
      <c r="X796" s="328"/>
      <c r="Y796" s="330"/>
      <c r="Z796" s="272"/>
      <c r="AA796" s="299"/>
      <c r="AB796" s="1"/>
      <c r="AC796" s="58"/>
      <c r="AD796" s="220"/>
      <c r="AE796" s="1"/>
      <c r="AF796" s="1"/>
      <c r="AG796" s="304"/>
      <c r="AH796" s="306"/>
      <c r="AI796" s="1"/>
      <c r="AJ796" s="1"/>
      <c r="AK796" s="1"/>
      <c r="AL796" s="1"/>
      <c r="AM796" s="328"/>
      <c r="AN796" s="1"/>
      <c r="AO796" s="1"/>
      <c r="AP796" s="1"/>
    </row>
    <row r="797" ht="15.75" customHeight="1">
      <c r="A797" s="322"/>
      <c r="B797" s="1"/>
      <c r="C797" s="283"/>
      <c r="D797" s="327"/>
      <c r="E797" s="327"/>
      <c r="F797" s="1"/>
      <c r="G797" s="1"/>
      <c r="H797" s="1"/>
      <c r="I797" s="1"/>
      <c r="J797" s="327"/>
      <c r="K797" s="1"/>
      <c r="L797" s="1"/>
      <c r="M797" s="327"/>
      <c r="N797" s="327"/>
      <c r="O797" s="328"/>
      <c r="P797" s="299"/>
      <c r="Q797" s="1"/>
      <c r="R797" s="275"/>
      <c r="S797" s="329"/>
      <c r="T797" s="1"/>
      <c r="U797" s="1"/>
      <c r="V797" s="306"/>
      <c r="W797" s="306"/>
      <c r="X797" s="328"/>
      <c r="Y797" s="330"/>
      <c r="Z797" s="272"/>
      <c r="AA797" s="299"/>
      <c r="AB797" s="1"/>
      <c r="AC797" s="58"/>
      <c r="AD797" s="220"/>
      <c r="AE797" s="1"/>
      <c r="AF797" s="1"/>
      <c r="AG797" s="304"/>
      <c r="AH797" s="306"/>
      <c r="AI797" s="1"/>
      <c r="AJ797" s="1"/>
      <c r="AK797" s="1"/>
      <c r="AL797" s="1"/>
      <c r="AM797" s="328"/>
      <c r="AN797" s="1"/>
      <c r="AO797" s="1"/>
      <c r="AP797" s="1"/>
    </row>
    <row r="798" ht="15.75" customHeight="1">
      <c r="A798" s="322"/>
      <c r="B798" s="1"/>
      <c r="C798" s="283"/>
      <c r="D798" s="327"/>
      <c r="E798" s="327"/>
      <c r="F798" s="1"/>
      <c r="G798" s="1"/>
      <c r="H798" s="1"/>
      <c r="I798" s="1"/>
      <c r="J798" s="327"/>
      <c r="K798" s="1"/>
      <c r="L798" s="1"/>
      <c r="M798" s="327"/>
      <c r="N798" s="327"/>
      <c r="O798" s="328"/>
      <c r="P798" s="299"/>
      <c r="Q798" s="1"/>
      <c r="R798" s="275"/>
      <c r="S798" s="329"/>
      <c r="T798" s="1"/>
      <c r="U798" s="1"/>
      <c r="V798" s="306"/>
      <c r="W798" s="306"/>
      <c r="X798" s="328"/>
      <c r="Y798" s="330"/>
      <c r="Z798" s="272"/>
      <c r="AA798" s="299"/>
      <c r="AB798" s="1"/>
      <c r="AC798" s="58"/>
      <c r="AD798" s="220"/>
      <c r="AE798" s="1"/>
      <c r="AF798" s="1"/>
      <c r="AG798" s="304"/>
      <c r="AH798" s="306"/>
      <c r="AI798" s="1"/>
      <c r="AJ798" s="1"/>
      <c r="AK798" s="1"/>
      <c r="AL798" s="1"/>
      <c r="AM798" s="328"/>
      <c r="AN798" s="1"/>
      <c r="AO798" s="1"/>
      <c r="AP798" s="1"/>
    </row>
    <row r="799" ht="15.75" customHeight="1">
      <c r="A799" s="322"/>
      <c r="B799" s="1"/>
      <c r="C799" s="283"/>
      <c r="D799" s="327"/>
      <c r="E799" s="327"/>
      <c r="F799" s="1"/>
      <c r="G799" s="1"/>
      <c r="H799" s="1"/>
      <c r="I799" s="1"/>
      <c r="J799" s="327"/>
      <c r="K799" s="1"/>
      <c r="L799" s="1"/>
      <c r="M799" s="327"/>
      <c r="N799" s="327"/>
      <c r="O799" s="328"/>
      <c r="P799" s="299"/>
      <c r="Q799" s="1"/>
      <c r="R799" s="275"/>
      <c r="S799" s="329"/>
      <c r="T799" s="1"/>
      <c r="U799" s="1"/>
      <c r="V799" s="306"/>
      <c r="W799" s="306"/>
      <c r="X799" s="328"/>
      <c r="Y799" s="330"/>
      <c r="Z799" s="272"/>
      <c r="AA799" s="299"/>
      <c r="AB799" s="1"/>
      <c r="AC799" s="58"/>
      <c r="AD799" s="220"/>
      <c r="AE799" s="1"/>
      <c r="AF799" s="1"/>
      <c r="AG799" s="304"/>
      <c r="AH799" s="306"/>
      <c r="AI799" s="1"/>
      <c r="AJ799" s="1"/>
      <c r="AK799" s="1"/>
      <c r="AL799" s="1"/>
      <c r="AM799" s="328"/>
      <c r="AN799" s="1"/>
      <c r="AO799" s="1"/>
      <c r="AP799" s="1"/>
    </row>
    <row r="800" ht="15.75" customHeight="1">
      <c r="A800" s="322"/>
      <c r="B800" s="1"/>
      <c r="C800" s="283"/>
      <c r="D800" s="327"/>
      <c r="E800" s="327"/>
      <c r="F800" s="1"/>
      <c r="G800" s="1"/>
      <c r="H800" s="1"/>
      <c r="I800" s="1"/>
      <c r="J800" s="327"/>
      <c r="K800" s="1"/>
      <c r="L800" s="1"/>
      <c r="M800" s="327"/>
      <c r="N800" s="327"/>
      <c r="O800" s="328"/>
      <c r="P800" s="299"/>
      <c r="Q800" s="1"/>
      <c r="R800" s="275"/>
      <c r="S800" s="329"/>
      <c r="T800" s="1"/>
      <c r="U800" s="1"/>
      <c r="V800" s="306"/>
      <c r="W800" s="306"/>
      <c r="X800" s="328"/>
      <c r="Y800" s="330"/>
      <c r="Z800" s="272"/>
      <c r="AA800" s="299"/>
      <c r="AB800" s="1"/>
      <c r="AC800" s="58"/>
      <c r="AD800" s="220"/>
      <c r="AE800" s="1"/>
      <c r="AF800" s="1"/>
      <c r="AG800" s="304"/>
      <c r="AH800" s="306"/>
      <c r="AI800" s="1"/>
      <c r="AJ800" s="1"/>
      <c r="AK800" s="1"/>
      <c r="AL800" s="1"/>
      <c r="AM800" s="328"/>
      <c r="AN800" s="1"/>
      <c r="AO800" s="1"/>
      <c r="AP800" s="1"/>
    </row>
    <row r="801" ht="15.75" customHeight="1">
      <c r="A801" s="322"/>
      <c r="B801" s="1"/>
      <c r="C801" s="283"/>
      <c r="D801" s="327"/>
      <c r="E801" s="327"/>
      <c r="F801" s="1"/>
      <c r="G801" s="1"/>
      <c r="H801" s="1"/>
      <c r="I801" s="1"/>
      <c r="J801" s="327"/>
      <c r="K801" s="1"/>
      <c r="L801" s="1"/>
      <c r="M801" s="327"/>
      <c r="N801" s="327"/>
      <c r="O801" s="328"/>
      <c r="P801" s="299"/>
      <c r="Q801" s="1"/>
      <c r="R801" s="275"/>
      <c r="S801" s="329"/>
      <c r="T801" s="1"/>
      <c r="U801" s="1"/>
      <c r="V801" s="306"/>
      <c r="W801" s="306"/>
      <c r="X801" s="328"/>
      <c r="Y801" s="330"/>
      <c r="Z801" s="272"/>
      <c r="AA801" s="299"/>
      <c r="AB801" s="1"/>
      <c r="AC801" s="58"/>
      <c r="AD801" s="220"/>
      <c r="AE801" s="1"/>
      <c r="AF801" s="1"/>
      <c r="AG801" s="304"/>
      <c r="AH801" s="306"/>
      <c r="AI801" s="1"/>
      <c r="AJ801" s="1"/>
      <c r="AK801" s="1"/>
      <c r="AL801" s="1"/>
      <c r="AM801" s="328"/>
      <c r="AN801" s="1"/>
      <c r="AO801" s="1"/>
      <c r="AP801" s="1"/>
    </row>
    <row r="802" ht="15.75" customHeight="1">
      <c r="A802" s="322"/>
      <c r="B802" s="1"/>
      <c r="C802" s="283"/>
      <c r="D802" s="327"/>
      <c r="E802" s="327"/>
      <c r="F802" s="1"/>
      <c r="G802" s="1"/>
      <c r="H802" s="1"/>
      <c r="I802" s="1"/>
      <c r="J802" s="327"/>
      <c r="K802" s="1"/>
      <c r="L802" s="1"/>
      <c r="M802" s="327"/>
      <c r="N802" s="327"/>
      <c r="O802" s="328"/>
      <c r="P802" s="299"/>
      <c r="Q802" s="1"/>
      <c r="R802" s="275"/>
      <c r="S802" s="329"/>
      <c r="T802" s="1"/>
      <c r="U802" s="1"/>
      <c r="V802" s="306"/>
      <c r="W802" s="306"/>
      <c r="X802" s="328"/>
      <c r="Y802" s="330"/>
      <c r="Z802" s="272"/>
      <c r="AA802" s="299"/>
      <c r="AB802" s="1"/>
      <c r="AC802" s="58"/>
      <c r="AD802" s="220"/>
      <c r="AE802" s="1"/>
      <c r="AF802" s="1"/>
      <c r="AG802" s="304"/>
      <c r="AH802" s="306"/>
      <c r="AI802" s="1"/>
      <c r="AJ802" s="1"/>
      <c r="AK802" s="1"/>
      <c r="AL802" s="1"/>
      <c r="AM802" s="328"/>
      <c r="AN802" s="1"/>
      <c r="AO802" s="1"/>
      <c r="AP802" s="1"/>
    </row>
    <row r="803" ht="15.75" customHeight="1">
      <c r="A803" s="322"/>
      <c r="B803" s="1"/>
      <c r="C803" s="283"/>
      <c r="D803" s="327"/>
      <c r="E803" s="327"/>
      <c r="F803" s="1"/>
      <c r="G803" s="1"/>
      <c r="H803" s="1"/>
      <c r="I803" s="1"/>
      <c r="J803" s="327"/>
      <c r="K803" s="1"/>
      <c r="L803" s="1"/>
      <c r="M803" s="327"/>
      <c r="N803" s="327"/>
      <c r="O803" s="328"/>
      <c r="P803" s="299"/>
      <c r="Q803" s="1"/>
      <c r="R803" s="275"/>
      <c r="S803" s="329"/>
      <c r="T803" s="1"/>
      <c r="U803" s="1"/>
      <c r="V803" s="306"/>
      <c r="W803" s="306"/>
      <c r="X803" s="328"/>
      <c r="Y803" s="330"/>
      <c r="Z803" s="272"/>
      <c r="AA803" s="299"/>
      <c r="AB803" s="1"/>
      <c r="AC803" s="58"/>
      <c r="AD803" s="220"/>
      <c r="AE803" s="1"/>
      <c r="AF803" s="1"/>
      <c r="AG803" s="304"/>
      <c r="AH803" s="306"/>
      <c r="AI803" s="1"/>
      <c r="AJ803" s="1"/>
      <c r="AK803" s="1"/>
      <c r="AL803" s="1"/>
      <c r="AM803" s="328"/>
      <c r="AN803" s="1"/>
      <c r="AO803" s="1"/>
      <c r="AP803" s="1"/>
    </row>
    <row r="804" ht="15.75" customHeight="1">
      <c r="A804" s="322"/>
      <c r="B804" s="1"/>
      <c r="C804" s="283"/>
      <c r="D804" s="327"/>
      <c r="E804" s="327"/>
      <c r="F804" s="1"/>
      <c r="G804" s="1"/>
      <c r="H804" s="1"/>
      <c r="I804" s="1"/>
      <c r="J804" s="327"/>
      <c r="K804" s="1"/>
      <c r="L804" s="1"/>
      <c r="M804" s="327"/>
      <c r="N804" s="327"/>
      <c r="O804" s="328"/>
      <c r="P804" s="299"/>
      <c r="Q804" s="1"/>
      <c r="R804" s="275"/>
      <c r="S804" s="329"/>
      <c r="T804" s="1"/>
      <c r="U804" s="1"/>
      <c r="V804" s="306"/>
      <c r="W804" s="306"/>
      <c r="X804" s="328"/>
      <c r="Y804" s="330"/>
      <c r="Z804" s="272"/>
      <c r="AA804" s="299"/>
      <c r="AB804" s="1"/>
      <c r="AC804" s="58"/>
      <c r="AD804" s="220"/>
      <c r="AE804" s="1"/>
      <c r="AF804" s="1"/>
      <c r="AG804" s="304"/>
      <c r="AH804" s="306"/>
      <c r="AI804" s="1"/>
      <c r="AJ804" s="1"/>
      <c r="AK804" s="1"/>
      <c r="AL804" s="1"/>
      <c r="AM804" s="328"/>
      <c r="AN804" s="1"/>
      <c r="AO804" s="1"/>
      <c r="AP804" s="1"/>
    </row>
    <row r="805" ht="15.75" customHeight="1">
      <c r="A805" s="322"/>
      <c r="B805" s="1"/>
      <c r="C805" s="283"/>
      <c r="D805" s="327"/>
      <c r="E805" s="327"/>
      <c r="F805" s="1"/>
      <c r="G805" s="1"/>
      <c r="H805" s="1"/>
      <c r="I805" s="1"/>
      <c r="J805" s="327"/>
      <c r="K805" s="1"/>
      <c r="L805" s="1"/>
      <c r="M805" s="327"/>
      <c r="N805" s="327"/>
      <c r="O805" s="328"/>
      <c r="P805" s="299"/>
      <c r="Q805" s="1"/>
      <c r="R805" s="275"/>
      <c r="S805" s="329"/>
      <c r="T805" s="1"/>
      <c r="U805" s="1"/>
      <c r="V805" s="306"/>
      <c r="W805" s="306"/>
      <c r="X805" s="328"/>
      <c r="Y805" s="330"/>
      <c r="Z805" s="272"/>
      <c r="AA805" s="299"/>
      <c r="AB805" s="1"/>
      <c r="AC805" s="58"/>
      <c r="AD805" s="220"/>
      <c r="AE805" s="1"/>
      <c r="AF805" s="1"/>
      <c r="AG805" s="304"/>
      <c r="AH805" s="306"/>
      <c r="AI805" s="1"/>
      <c r="AJ805" s="1"/>
      <c r="AK805" s="1"/>
      <c r="AL805" s="1"/>
      <c r="AM805" s="328"/>
      <c r="AN805" s="1"/>
      <c r="AO805" s="1"/>
      <c r="AP805" s="1"/>
    </row>
    <row r="806" ht="15.75" customHeight="1">
      <c r="A806" s="322"/>
      <c r="B806" s="1"/>
      <c r="C806" s="283"/>
      <c r="D806" s="327"/>
      <c r="E806" s="327"/>
      <c r="F806" s="1"/>
      <c r="G806" s="1"/>
      <c r="H806" s="1"/>
      <c r="I806" s="1"/>
      <c r="J806" s="327"/>
      <c r="K806" s="1"/>
      <c r="L806" s="1"/>
      <c r="M806" s="327"/>
      <c r="N806" s="327"/>
      <c r="O806" s="328"/>
      <c r="P806" s="299"/>
      <c r="Q806" s="1"/>
      <c r="R806" s="275"/>
      <c r="S806" s="329"/>
      <c r="T806" s="1"/>
      <c r="U806" s="1"/>
      <c r="V806" s="306"/>
      <c r="W806" s="306"/>
      <c r="X806" s="328"/>
      <c r="Y806" s="330"/>
      <c r="Z806" s="272"/>
      <c r="AA806" s="299"/>
      <c r="AB806" s="1"/>
      <c r="AC806" s="58"/>
      <c r="AD806" s="220"/>
      <c r="AE806" s="1"/>
      <c r="AF806" s="1"/>
      <c r="AG806" s="304"/>
      <c r="AH806" s="306"/>
      <c r="AI806" s="1"/>
      <c r="AJ806" s="1"/>
      <c r="AK806" s="1"/>
      <c r="AL806" s="1"/>
      <c r="AM806" s="328"/>
      <c r="AN806" s="1"/>
      <c r="AO806" s="1"/>
      <c r="AP806" s="1"/>
    </row>
    <row r="807" ht="15.75" customHeight="1">
      <c r="A807" s="322"/>
      <c r="B807" s="1"/>
      <c r="C807" s="283"/>
      <c r="D807" s="327"/>
      <c r="E807" s="327"/>
      <c r="F807" s="1"/>
      <c r="G807" s="1"/>
      <c r="H807" s="1"/>
      <c r="I807" s="1"/>
      <c r="J807" s="327"/>
      <c r="K807" s="1"/>
      <c r="L807" s="1"/>
      <c r="M807" s="327"/>
      <c r="N807" s="327"/>
      <c r="O807" s="328"/>
      <c r="P807" s="299"/>
      <c r="Q807" s="1"/>
      <c r="R807" s="275"/>
      <c r="S807" s="329"/>
      <c r="T807" s="1"/>
      <c r="U807" s="1"/>
      <c r="V807" s="306"/>
      <c r="W807" s="306"/>
      <c r="X807" s="328"/>
      <c r="Y807" s="330"/>
      <c r="Z807" s="272"/>
      <c r="AA807" s="299"/>
      <c r="AB807" s="1"/>
      <c r="AC807" s="58"/>
      <c r="AD807" s="220"/>
      <c r="AE807" s="1"/>
      <c r="AF807" s="1"/>
      <c r="AG807" s="304"/>
      <c r="AH807" s="306"/>
      <c r="AI807" s="1"/>
      <c r="AJ807" s="1"/>
      <c r="AK807" s="1"/>
      <c r="AL807" s="1"/>
      <c r="AM807" s="328"/>
      <c r="AN807" s="1"/>
      <c r="AO807" s="1"/>
      <c r="AP807" s="1"/>
    </row>
    <row r="808" ht="15.75" customHeight="1">
      <c r="A808" s="322"/>
      <c r="B808" s="1"/>
      <c r="C808" s="283"/>
      <c r="D808" s="327"/>
      <c r="E808" s="327"/>
      <c r="F808" s="1"/>
      <c r="G808" s="1"/>
      <c r="H808" s="1"/>
      <c r="I808" s="1"/>
      <c r="J808" s="327"/>
      <c r="K808" s="1"/>
      <c r="L808" s="1"/>
      <c r="M808" s="327"/>
      <c r="N808" s="327"/>
      <c r="O808" s="328"/>
      <c r="P808" s="299"/>
      <c r="Q808" s="1"/>
      <c r="R808" s="275"/>
      <c r="S808" s="329"/>
      <c r="T808" s="1"/>
      <c r="U808" s="1"/>
      <c r="V808" s="306"/>
      <c r="W808" s="306"/>
      <c r="X808" s="328"/>
      <c r="Y808" s="330"/>
      <c r="Z808" s="272"/>
      <c r="AA808" s="299"/>
      <c r="AB808" s="1"/>
      <c r="AC808" s="58"/>
      <c r="AD808" s="220"/>
      <c r="AE808" s="1"/>
      <c r="AF808" s="1"/>
      <c r="AG808" s="304"/>
      <c r="AH808" s="306"/>
      <c r="AI808" s="1"/>
      <c r="AJ808" s="1"/>
      <c r="AK808" s="1"/>
      <c r="AL808" s="1"/>
      <c r="AM808" s="328"/>
      <c r="AN808" s="1"/>
      <c r="AO808" s="1"/>
      <c r="AP808" s="1"/>
    </row>
    <row r="809" ht="15.75" customHeight="1">
      <c r="A809" s="322"/>
      <c r="B809" s="1"/>
      <c r="C809" s="283"/>
      <c r="D809" s="327"/>
      <c r="E809" s="327"/>
      <c r="F809" s="1"/>
      <c r="G809" s="1"/>
      <c r="H809" s="1"/>
      <c r="I809" s="1"/>
      <c r="J809" s="327"/>
      <c r="K809" s="1"/>
      <c r="L809" s="1"/>
      <c r="M809" s="327"/>
      <c r="N809" s="327"/>
      <c r="O809" s="328"/>
      <c r="P809" s="299"/>
      <c r="Q809" s="1"/>
      <c r="R809" s="275"/>
      <c r="S809" s="329"/>
      <c r="T809" s="1"/>
      <c r="U809" s="1"/>
      <c r="V809" s="306"/>
      <c r="W809" s="306"/>
      <c r="X809" s="328"/>
      <c r="Y809" s="330"/>
      <c r="Z809" s="272"/>
      <c r="AA809" s="299"/>
      <c r="AB809" s="1"/>
      <c r="AC809" s="58"/>
      <c r="AD809" s="220"/>
      <c r="AE809" s="1"/>
      <c r="AF809" s="1"/>
      <c r="AG809" s="304"/>
      <c r="AH809" s="306"/>
      <c r="AI809" s="1"/>
      <c r="AJ809" s="1"/>
      <c r="AK809" s="1"/>
      <c r="AL809" s="1"/>
      <c r="AM809" s="328"/>
      <c r="AN809" s="1"/>
      <c r="AO809" s="1"/>
      <c r="AP809" s="1"/>
    </row>
    <row r="810" ht="15.75" customHeight="1">
      <c r="A810" s="322"/>
      <c r="B810" s="1"/>
      <c r="C810" s="283"/>
      <c r="D810" s="327"/>
      <c r="E810" s="327"/>
      <c r="F810" s="1"/>
      <c r="G810" s="1"/>
      <c r="H810" s="1"/>
      <c r="I810" s="1"/>
      <c r="J810" s="327"/>
      <c r="K810" s="1"/>
      <c r="L810" s="1"/>
      <c r="M810" s="327"/>
      <c r="N810" s="327"/>
      <c r="O810" s="328"/>
      <c r="P810" s="299"/>
      <c r="Q810" s="1"/>
      <c r="R810" s="275"/>
      <c r="S810" s="329"/>
      <c r="T810" s="1"/>
      <c r="U810" s="1"/>
      <c r="V810" s="306"/>
      <c r="W810" s="306"/>
      <c r="X810" s="328"/>
      <c r="Y810" s="330"/>
      <c r="Z810" s="272"/>
      <c r="AA810" s="299"/>
      <c r="AB810" s="1"/>
      <c r="AC810" s="58"/>
      <c r="AD810" s="220"/>
      <c r="AE810" s="1"/>
      <c r="AF810" s="1"/>
      <c r="AG810" s="304"/>
      <c r="AH810" s="306"/>
      <c r="AI810" s="1"/>
      <c r="AJ810" s="1"/>
      <c r="AK810" s="1"/>
      <c r="AL810" s="1"/>
      <c r="AM810" s="328"/>
      <c r="AN810" s="1"/>
      <c r="AO810" s="1"/>
      <c r="AP810" s="1"/>
    </row>
    <row r="811" ht="15.75" customHeight="1">
      <c r="A811" s="322"/>
      <c r="B811" s="1"/>
      <c r="C811" s="283"/>
      <c r="D811" s="327"/>
      <c r="E811" s="327"/>
      <c r="F811" s="1"/>
      <c r="G811" s="1"/>
      <c r="H811" s="1"/>
      <c r="I811" s="1"/>
      <c r="J811" s="327"/>
      <c r="K811" s="1"/>
      <c r="L811" s="1"/>
      <c r="M811" s="327"/>
      <c r="N811" s="327"/>
      <c r="O811" s="328"/>
      <c r="P811" s="299"/>
      <c r="Q811" s="1"/>
      <c r="R811" s="275"/>
      <c r="S811" s="329"/>
      <c r="T811" s="1"/>
      <c r="U811" s="1"/>
      <c r="V811" s="306"/>
      <c r="W811" s="306"/>
      <c r="X811" s="328"/>
      <c r="Y811" s="330"/>
      <c r="Z811" s="272"/>
      <c r="AA811" s="299"/>
      <c r="AB811" s="1"/>
      <c r="AC811" s="58"/>
      <c r="AD811" s="220"/>
      <c r="AE811" s="1"/>
      <c r="AF811" s="1"/>
      <c r="AG811" s="304"/>
      <c r="AH811" s="306"/>
      <c r="AI811" s="1"/>
      <c r="AJ811" s="1"/>
      <c r="AK811" s="1"/>
      <c r="AL811" s="1"/>
      <c r="AM811" s="328"/>
      <c r="AN811" s="1"/>
      <c r="AO811" s="1"/>
      <c r="AP811" s="1"/>
    </row>
    <row r="812" ht="15.75" customHeight="1">
      <c r="A812" s="322"/>
      <c r="B812" s="1"/>
      <c r="C812" s="283"/>
      <c r="D812" s="327"/>
      <c r="E812" s="327"/>
      <c r="F812" s="1"/>
      <c r="G812" s="1"/>
      <c r="H812" s="1"/>
      <c r="I812" s="1"/>
      <c r="J812" s="327"/>
      <c r="K812" s="1"/>
      <c r="L812" s="1"/>
      <c r="M812" s="327"/>
      <c r="N812" s="327"/>
      <c r="O812" s="328"/>
      <c r="P812" s="299"/>
      <c r="Q812" s="1"/>
      <c r="R812" s="275"/>
      <c r="S812" s="329"/>
      <c r="T812" s="1"/>
      <c r="U812" s="1"/>
      <c r="V812" s="306"/>
      <c r="W812" s="306"/>
      <c r="X812" s="328"/>
      <c r="Y812" s="330"/>
      <c r="Z812" s="272"/>
      <c r="AA812" s="299"/>
      <c r="AB812" s="1"/>
      <c r="AC812" s="58"/>
      <c r="AD812" s="220"/>
      <c r="AE812" s="1"/>
      <c r="AF812" s="1"/>
      <c r="AG812" s="304"/>
      <c r="AH812" s="306"/>
      <c r="AI812" s="1"/>
      <c r="AJ812" s="1"/>
      <c r="AK812" s="1"/>
      <c r="AL812" s="1"/>
      <c r="AM812" s="328"/>
      <c r="AN812" s="1"/>
      <c r="AO812" s="1"/>
      <c r="AP812" s="1"/>
    </row>
    <row r="813" ht="15.75" customHeight="1">
      <c r="A813" s="322"/>
      <c r="B813" s="1"/>
      <c r="C813" s="283"/>
      <c r="D813" s="327"/>
      <c r="E813" s="327"/>
      <c r="F813" s="1"/>
      <c r="G813" s="1"/>
      <c r="H813" s="1"/>
      <c r="I813" s="1"/>
      <c r="J813" s="327"/>
      <c r="K813" s="1"/>
      <c r="L813" s="1"/>
      <c r="M813" s="327"/>
      <c r="N813" s="327"/>
      <c r="O813" s="328"/>
      <c r="P813" s="299"/>
      <c r="Q813" s="1"/>
      <c r="R813" s="275"/>
      <c r="S813" s="329"/>
      <c r="T813" s="1"/>
      <c r="U813" s="1"/>
      <c r="V813" s="306"/>
      <c r="W813" s="306"/>
      <c r="X813" s="328"/>
      <c r="Y813" s="330"/>
      <c r="Z813" s="272"/>
      <c r="AA813" s="299"/>
      <c r="AB813" s="1"/>
      <c r="AC813" s="58"/>
      <c r="AD813" s="220"/>
      <c r="AE813" s="1"/>
      <c r="AF813" s="1"/>
      <c r="AG813" s="304"/>
      <c r="AH813" s="306"/>
      <c r="AI813" s="1"/>
      <c r="AJ813" s="1"/>
      <c r="AK813" s="1"/>
      <c r="AL813" s="1"/>
      <c r="AM813" s="328"/>
      <c r="AN813" s="1"/>
      <c r="AO813" s="1"/>
      <c r="AP813" s="1"/>
    </row>
    <row r="814" ht="15.75" customHeight="1">
      <c r="A814" s="322"/>
      <c r="B814" s="1"/>
      <c r="C814" s="283"/>
      <c r="D814" s="327"/>
      <c r="E814" s="327"/>
      <c r="F814" s="1"/>
      <c r="G814" s="1"/>
      <c r="H814" s="1"/>
      <c r="I814" s="1"/>
      <c r="J814" s="327"/>
      <c r="K814" s="1"/>
      <c r="L814" s="1"/>
      <c r="M814" s="327"/>
      <c r="N814" s="327"/>
      <c r="O814" s="328"/>
      <c r="P814" s="299"/>
      <c r="Q814" s="1"/>
      <c r="R814" s="275"/>
      <c r="S814" s="329"/>
      <c r="T814" s="1"/>
      <c r="U814" s="1"/>
      <c r="V814" s="306"/>
      <c r="W814" s="306"/>
      <c r="X814" s="328"/>
      <c r="Y814" s="330"/>
      <c r="Z814" s="272"/>
      <c r="AA814" s="299"/>
      <c r="AB814" s="1"/>
      <c r="AC814" s="58"/>
      <c r="AD814" s="220"/>
      <c r="AE814" s="1"/>
      <c r="AF814" s="1"/>
      <c r="AG814" s="304"/>
      <c r="AH814" s="306"/>
      <c r="AI814" s="1"/>
      <c r="AJ814" s="1"/>
      <c r="AK814" s="1"/>
      <c r="AL814" s="1"/>
      <c r="AM814" s="328"/>
      <c r="AN814" s="1"/>
      <c r="AO814" s="1"/>
      <c r="AP814" s="1"/>
    </row>
    <row r="815" ht="15.75" customHeight="1">
      <c r="A815" s="322"/>
      <c r="B815" s="1"/>
      <c r="C815" s="283"/>
      <c r="D815" s="327"/>
      <c r="E815" s="327"/>
      <c r="F815" s="1"/>
      <c r="G815" s="1"/>
      <c r="H815" s="1"/>
      <c r="I815" s="1"/>
      <c r="J815" s="327"/>
      <c r="K815" s="1"/>
      <c r="L815" s="1"/>
      <c r="M815" s="327"/>
      <c r="N815" s="327"/>
      <c r="O815" s="328"/>
      <c r="P815" s="299"/>
      <c r="Q815" s="1"/>
      <c r="R815" s="275"/>
      <c r="S815" s="329"/>
      <c r="T815" s="1"/>
      <c r="U815" s="1"/>
      <c r="V815" s="306"/>
      <c r="W815" s="306"/>
      <c r="X815" s="328"/>
      <c r="Y815" s="330"/>
      <c r="Z815" s="272"/>
      <c r="AA815" s="299"/>
      <c r="AB815" s="1"/>
      <c r="AC815" s="58"/>
      <c r="AD815" s="220"/>
      <c r="AE815" s="1"/>
      <c r="AF815" s="1"/>
      <c r="AG815" s="304"/>
      <c r="AH815" s="306"/>
      <c r="AI815" s="1"/>
      <c r="AJ815" s="1"/>
      <c r="AK815" s="1"/>
      <c r="AL815" s="1"/>
      <c r="AM815" s="328"/>
      <c r="AN815" s="1"/>
      <c r="AO815" s="1"/>
      <c r="AP815" s="1"/>
    </row>
    <row r="816" ht="15.75" customHeight="1">
      <c r="A816" s="322"/>
      <c r="B816" s="1"/>
      <c r="C816" s="283"/>
      <c r="D816" s="327"/>
      <c r="E816" s="327"/>
      <c r="F816" s="1"/>
      <c r="G816" s="1"/>
      <c r="H816" s="1"/>
      <c r="I816" s="1"/>
      <c r="J816" s="327"/>
      <c r="K816" s="1"/>
      <c r="L816" s="1"/>
      <c r="M816" s="327"/>
      <c r="N816" s="327"/>
      <c r="O816" s="328"/>
      <c r="P816" s="299"/>
      <c r="Q816" s="1"/>
      <c r="R816" s="275"/>
      <c r="S816" s="329"/>
      <c r="T816" s="1"/>
      <c r="U816" s="1"/>
      <c r="V816" s="306"/>
      <c r="W816" s="306"/>
      <c r="X816" s="328"/>
      <c r="Y816" s="330"/>
      <c r="Z816" s="272"/>
      <c r="AA816" s="299"/>
      <c r="AB816" s="1"/>
      <c r="AC816" s="58"/>
      <c r="AD816" s="220"/>
      <c r="AE816" s="1"/>
      <c r="AF816" s="1"/>
      <c r="AG816" s="304"/>
      <c r="AH816" s="306"/>
      <c r="AI816" s="1"/>
      <c r="AJ816" s="1"/>
      <c r="AK816" s="1"/>
      <c r="AL816" s="1"/>
      <c r="AM816" s="328"/>
      <c r="AN816" s="1"/>
      <c r="AO816" s="1"/>
      <c r="AP816" s="1"/>
    </row>
    <row r="817" ht="15.75" customHeight="1">
      <c r="A817" s="322"/>
      <c r="B817" s="1"/>
      <c r="C817" s="283"/>
      <c r="D817" s="327"/>
      <c r="E817" s="327"/>
      <c r="F817" s="1"/>
      <c r="G817" s="1"/>
      <c r="H817" s="1"/>
      <c r="I817" s="1"/>
      <c r="J817" s="327"/>
      <c r="K817" s="1"/>
      <c r="L817" s="1"/>
      <c r="M817" s="327"/>
      <c r="N817" s="327"/>
      <c r="O817" s="328"/>
      <c r="P817" s="299"/>
      <c r="Q817" s="1"/>
      <c r="R817" s="275"/>
      <c r="S817" s="329"/>
      <c r="T817" s="1"/>
      <c r="U817" s="1"/>
      <c r="V817" s="306"/>
      <c r="W817" s="306"/>
      <c r="X817" s="328"/>
      <c r="Y817" s="330"/>
      <c r="Z817" s="272"/>
      <c r="AA817" s="299"/>
      <c r="AB817" s="1"/>
      <c r="AC817" s="58"/>
      <c r="AD817" s="220"/>
      <c r="AE817" s="1"/>
      <c r="AF817" s="1"/>
      <c r="AG817" s="304"/>
      <c r="AH817" s="306"/>
      <c r="AI817" s="1"/>
      <c r="AJ817" s="1"/>
      <c r="AK817" s="1"/>
      <c r="AL817" s="1"/>
      <c r="AM817" s="328"/>
      <c r="AN817" s="1"/>
      <c r="AO817" s="1"/>
      <c r="AP817" s="1"/>
    </row>
    <row r="818" ht="15.75" customHeight="1">
      <c r="A818" s="322"/>
      <c r="B818" s="1"/>
      <c r="C818" s="283"/>
      <c r="D818" s="327"/>
      <c r="E818" s="327"/>
      <c r="F818" s="1"/>
      <c r="G818" s="1"/>
      <c r="H818" s="1"/>
      <c r="I818" s="1"/>
      <c r="J818" s="327"/>
      <c r="K818" s="1"/>
      <c r="L818" s="1"/>
      <c r="M818" s="327"/>
      <c r="N818" s="327"/>
      <c r="O818" s="328"/>
      <c r="P818" s="299"/>
      <c r="Q818" s="1"/>
      <c r="R818" s="275"/>
      <c r="S818" s="329"/>
      <c r="T818" s="1"/>
      <c r="U818" s="1"/>
      <c r="V818" s="306"/>
      <c r="W818" s="306"/>
      <c r="X818" s="328"/>
      <c r="Y818" s="330"/>
      <c r="Z818" s="272"/>
      <c r="AA818" s="299"/>
      <c r="AB818" s="1"/>
      <c r="AC818" s="58"/>
      <c r="AD818" s="220"/>
      <c r="AE818" s="1"/>
      <c r="AF818" s="1"/>
      <c r="AG818" s="304"/>
      <c r="AH818" s="306"/>
      <c r="AI818" s="1"/>
      <c r="AJ818" s="1"/>
      <c r="AK818" s="1"/>
      <c r="AL818" s="1"/>
      <c r="AM818" s="328"/>
      <c r="AN818" s="1"/>
      <c r="AO818" s="1"/>
      <c r="AP818" s="1"/>
    </row>
    <row r="819" ht="15.75" customHeight="1">
      <c r="A819" s="322"/>
      <c r="B819" s="1"/>
      <c r="C819" s="283"/>
      <c r="D819" s="327"/>
      <c r="E819" s="327"/>
      <c r="F819" s="1"/>
      <c r="G819" s="1"/>
      <c r="H819" s="1"/>
      <c r="I819" s="1"/>
      <c r="J819" s="327"/>
      <c r="K819" s="1"/>
      <c r="L819" s="1"/>
      <c r="M819" s="327"/>
      <c r="N819" s="327"/>
      <c r="O819" s="328"/>
      <c r="P819" s="299"/>
      <c r="Q819" s="1"/>
      <c r="R819" s="275"/>
      <c r="S819" s="329"/>
      <c r="T819" s="1"/>
      <c r="U819" s="1"/>
      <c r="V819" s="306"/>
      <c r="W819" s="306"/>
      <c r="X819" s="328"/>
      <c r="Y819" s="330"/>
      <c r="Z819" s="272"/>
      <c r="AA819" s="299"/>
      <c r="AB819" s="1"/>
      <c r="AC819" s="58"/>
      <c r="AD819" s="220"/>
      <c r="AE819" s="1"/>
      <c r="AF819" s="1"/>
      <c r="AG819" s="304"/>
      <c r="AH819" s="306"/>
      <c r="AI819" s="1"/>
      <c r="AJ819" s="1"/>
      <c r="AK819" s="1"/>
      <c r="AL819" s="1"/>
      <c r="AM819" s="328"/>
      <c r="AN819" s="1"/>
      <c r="AO819" s="1"/>
      <c r="AP819" s="1"/>
    </row>
    <row r="820" ht="15.75" customHeight="1">
      <c r="A820" s="322"/>
      <c r="B820" s="1"/>
      <c r="C820" s="283"/>
      <c r="D820" s="327"/>
      <c r="E820" s="327"/>
      <c r="F820" s="1"/>
      <c r="G820" s="1"/>
      <c r="H820" s="1"/>
      <c r="I820" s="1"/>
      <c r="J820" s="327"/>
      <c r="K820" s="1"/>
      <c r="L820" s="1"/>
      <c r="M820" s="327"/>
      <c r="N820" s="327"/>
      <c r="O820" s="328"/>
      <c r="P820" s="299"/>
      <c r="Q820" s="1"/>
      <c r="R820" s="275"/>
      <c r="S820" s="329"/>
      <c r="T820" s="1"/>
      <c r="U820" s="1"/>
      <c r="V820" s="306"/>
      <c r="W820" s="306"/>
      <c r="X820" s="328"/>
      <c r="Y820" s="330"/>
      <c r="Z820" s="272"/>
      <c r="AA820" s="299"/>
      <c r="AB820" s="1"/>
      <c r="AC820" s="58"/>
      <c r="AD820" s="220"/>
      <c r="AE820" s="1"/>
      <c r="AF820" s="1"/>
      <c r="AG820" s="304"/>
      <c r="AH820" s="306"/>
      <c r="AI820" s="1"/>
      <c r="AJ820" s="1"/>
      <c r="AK820" s="1"/>
      <c r="AL820" s="1"/>
      <c r="AM820" s="328"/>
      <c r="AN820" s="1"/>
      <c r="AO820" s="1"/>
      <c r="AP820" s="1"/>
    </row>
    <row r="821" ht="15.75" customHeight="1">
      <c r="A821" s="322"/>
      <c r="B821" s="1"/>
      <c r="C821" s="283"/>
      <c r="D821" s="327"/>
      <c r="E821" s="327"/>
      <c r="F821" s="1"/>
      <c r="G821" s="1"/>
      <c r="H821" s="1"/>
      <c r="I821" s="1"/>
      <c r="J821" s="327"/>
      <c r="K821" s="1"/>
      <c r="L821" s="1"/>
      <c r="M821" s="327"/>
      <c r="N821" s="327"/>
      <c r="O821" s="328"/>
      <c r="P821" s="299"/>
      <c r="Q821" s="1"/>
      <c r="R821" s="275"/>
      <c r="S821" s="329"/>
      <c r="T821" s="1"/>
      <c r="U821" s="1"/>
      <c r="V821" s="306"/>
      <c r="W821" s="306"/>
      <c r="X821" s="328"/>
      <c r="Y821" s="330"/>
      <c r="Z821" s="272"/>
      <c r="AA821" s="299"/>
      <c r="AB821" s="1"/>
      <c r="AC821" s="58"/>
      <c r="AD821" s="220"/>
      <c r="AE821" s="1"/>
      <c r="AF821" s="1"/>
      <c r="AG821" s="304"/>
      <c r="AH821" s="306"/>
      <c r="AI821" s="1"/>
      <c r="AJ821" s="1"/>
      <c r="AK821" s="1"/>
      <c r="AL821" s="1"/>
      <c r="AM821" s="328"/>
      <c r="AN821" s="1"/>
      <c r="AO821" s="1"/>
      <c r="AP821" s="1"/>
    </row>
    <row r="822" ht="15.75" customHeight="1">
      <c r="A822" s="322"/>
      <c r="B822" s="1"/>
      <c r="C822" s="283"/>
      <c r="D822" s="327"/>
      <c r="E822" s="327"/>
      <c r="F822" s="1"/>
      <c r="G822" s="1"/>
      <c r="H822" s="1"/>
      <c r="I822" s="1"/>
      <c r="J822" s="327"/>
      <c r="K822" s="1"/>
      <c r="L822" s="1"/>
      <c r="M822" s="327"/>
      <c r="N822" s="327"/>
      <c r="O822" s="328"/>
      <c r="P822" s="299"/>
      <c r="Q822" s="1"/>
      <c r="R822" s="275"/>
      <c r="S822" s="329"/>
      <c r="T822" s="1"/>
      <c r="U822" s="1"/>
      <c r="V822" s="306"/>
      <c r="W822" s="306"/>
      <c r="X822" s="328"/>
      <c r="Y822" s="330"/>
      <c r="Z822" s="272"/>
      <c r="AA822" s="299"/>
      <c r="AB822" s="1"/>
      <c r="AC822" s="58"/>
      <c r="AD822" s="220"/>
      <c r="AE822" s="1"/>
      <c r="AF822" s="1"/>
      <c r="AG822" s="304"/>
      <c r="AH822" s="306"/>
      <c r="AI822" s="1"/>
      <c r="AJ822" s="1"/>
      <c r="AK822" s="1"/>
      <c r="AL822" s="1"/>
      <c r="AM822" s="328"/>
      <c r="AN822" s="1"/>
      <c r="AO822" s="1"/>
      <c r="AP822" s="1"/>
    </row>
    <row r="823" ht="15.75" customHeight="1">
      <c r="A823" s="322"/>
      <c r="B823" s="1"/>
      <c r="C823" s="283"/>
      <c r="D823" s="327"/>
      <c r="E823" s="327"/>
      <c r="F823" s="1"/>
      <c r="G823" s="1"/>
      <c r="H823" s="1"/>
      <c r="I823" s="1"/>
      <c r="J823" s="327"/>
      <c r="K823" s="1"/>
      <c r="L823" s="1"/>
      <c r="M823" s="327"/>
      <c r="N823" s="327"/>
      <c r="O823" s="328"/>
      <c r="P823" s="299"/>
      <c r="Q823" s="1"/>
      <c r="R823" s="275"/>
      <c r="S823" s="329"/>
      <c r="T823" s="1"/>
      <c r="U823" s="1"/>
      <c r="V823" s="306"/>
      <c r="W823" s="306"/>
      <c r="X823" s="328"/>
      <c r="Y823" s="330"/>
      <c r="Z823" s="272"/>
      <c r="AA823" s="299"/>
      <c r="AB823" s="1"/>
      <c r="AC823" s="58"/>
      <c r="AD823" s="220"/>
      <c r="AE823" s="1"/>
      <c r="AF823" s="1"/>
      <c r="AG823" s="304"/>
      <c r="AH823" s="306"/>
      <c r="AI823" s="1"/>
      <c r="AJ823" s="1"/>
      <c r="AK823" s="1"/>
      <c r="AL823" s="1"/>
      <c r="AM823" s="328"/>
      <c r="AN823" s="1"/>
      <c r="AO823" s="1"/>
      <c r="AP823" s="1"/>
    </row>
    <row r="824" ht="15.75" customHeight="1">
      <c r="A824" s="322"/>
      <c r="B824" s="1"/>
      <c r="C824" s="283"/>
      <c r="D824" s="327"/>
      <c r="E824" s="327"/>
      <c r="F824" s="1"/>
      <c r="G824" s="1"/>
      <c r="H824" s="1"/>
      <c r="I824" s="1"/>
      <c r="J824" s="327"/>
      <c r="K824" s="1"/>
      <c r="L824" s="1"/>
      <c r="M824" s="327"/>
      <c r="N824" s="327"/>
      <c r="O824" s="328"/>
      <c r="P824" s="299"/>
      <c r="Q824" s="1"/>
      <c r="R824" s="275"/>
      <c r="S824" s="329"/>
      <c r="T824" s="1"/>
      <c r="U824" s="1"/>
      <c r="V824" s="306"/>
      <c r="W824" s="306"/>
      <c r="X824" s="328"/>
      <c r="Y824" s="330"/>
      <c r="Z824" s="272"/>
      <c r="AA824" s="299"/>
      <c r="AB824" s="1"/>
      <c r="AC824" s="58"/>
      <c r="AD824" s="220"/>
      <c r="AE824" s="1"/>
      <c r="AF824" s="1"/>
      <c r="AG824" s="304"/>
      <c r="AH824" s="306"/>
      <c r="AI824" s="1"/>
      <c r="AJ824" s="1"/>
      <c r="AK824" s="1"/>
      <c r="AL824" s="1"/>
      <c r="AM824" s="328"/>
      <c r="AN824" s="1"/>
      <c r="AO824" s="1"/>
      <c r="AP824" s="1"/>
    </row>
    <row r="825" ht="15.75" customHeight="1">
      <c r="A825" s="322"/>
      <c r="B825" s="1"/>
      <c r="C825" s="283"/>
      <c r="D825" s="327"/>
      <c r="E825" s="327"/>
      <c r="F825" s="1"/>
      <c r="G825" s="1"/>
      <c r="H825" s="1"/>
      <c r="I825" s="1"/>
      <c r="J825" s="327"/>
      <c r="K825" s="1"/>
      <c r="L825" s="1"/>
      <c r="M825" s="327"/>
      <c r="N825" s="327"/>
      <c r="O825" s="328"/>
      <c r="P825" s="299"/>
      <c r="Q825" s="1"/>
      <c r="R825" s="275"/>
      <c r="S825" s="329"/>
      <c r="T825" s="1"/>
      <c r="U825" s="1"/>
      <c r="V825" s="306"/>
      <c r="W825" s="306"/>
      <c r="X825" s="328"/>
      <c r="Y825" s="330"/>
      <c r="Z825" s="272"/>
      <c r="AA825" s="299"/>
      <c r="AB825" s="1"/>
      <c r="AC825" s="58"/>
      <c r="AD825" s="220"/>
      <c r="AE825" s="1"/>
      <c r="AF825" s="1"/>
      <c r="AG825" s="304"/>
      <c r="AH825" s="306"/>
      <c r="AI825" s="1"/>
      <c r="AJ825" s="1"/>
      <c r="AK825" s="1"/>
      <c r="AL825" s="1"/>
      <c r="AM825" s="328"/>
      <c r="AN825" s="1"/>
      <c r="AO825" s="1"/>
      <c r="AP825" s="1"/>
    </row>
    <row r="826" ht="15.75" customHeight="1">
      <c r="A826" s="322"/>
      <c r="B826" s="1"/>
      <c r="C826" s="283"/>
      <c r="D826" s="327"/>
      <c r="E826" s="327"/>
      <c r="F826" s="1"/>
      <c r="G826" s="1"/>
      <c r="H826" s="1"/>
      <c r="I826" s="1"/>
      <c r="J826" s="327"/>
      <c r="K826" s="1"/>
      <c r="L826" s="1"/>
      <c r="M826" s="327"/>
      <c r="N826" s="327"/>
      <c r="O826" s="328"/>
      <c r="P826" s="299"/>
      <c r="Q826" s="1"/>
      <c r="R826" s="275"/>
      <c r="S826" s="329"/>
      <c r="T826" s="1"/>
      <c r="U826" s="1"/>
      <c r="V826" s="306"/>
      <c r="W826" s="306"/>
      <c r="X826" s="328"/>
      <c r="Y826" s="330"/>
      <c r="Z826" s="272"/>
      <c r="AA826" s="299"/>
      <c r="AB826" s="1"/>
      <c r="AC826" s="58"/>
      <c r="AD826" s="220"/>
      <c r="AE826" s="1"/>
      <c r="AF826" s="1"/>
      <c r="AG826" s="304"/>
      <c r="AH826" s="306"/>
      <c r="AI826" s="1"/>
      <c r="AJ826" s="1"/>
      <c r="AK826" s="1"/>
      <c r="AL826" s="1"/>
      <c r="AM826" s="328"/>
      <c r="AN826" s="1"/>
      <c r="AO826" s="1"/>
      <c r="AP826" s="1"/>
    </row>
    <row r="827" ht="15.75" customHeight="1">
      <c r="A827" s="322"/>
      <c r="B827" s="1"/>
      <c r="C827" s="283"/>
      <c r="D827" s="327"/>
      <c r="E827" s="327"/>
      <c r="F827" s="1"/>
      <c r="G827" s="1"/>
      <c r="H827" s="1"/>
      <c r="I827" s="1"/>
      <c r="J827" s="327"/>
      <c r="K827" s="1"/>
      <c r="L827" s="1"/>
      <c r="M827" s="327"/>
      <c r="N827" s="327"/>
      <c r="O827" s="328"/>
      <c r="P827" s="299"/>
      <c r="Q827" s="1"/>
      <c r="R827" s="275"/>
      <c r="S827" s="329"/>
      <c r="T827" s="1"/>
      <c r="U827" s="1"/>
      <c r="V827" s="306"/>
      <c r="W827" s="306"/>
      <c r="X827" s="328"/>
      <c r="Y827" s="330"/>
      <c r="Z827" s="272"/>
      <c r="AA827" s="299"/>
      <c r="AB827" s="1"/>
      <c r="AC827" s="58"/>
      <c r="AD827" s="220"/>
      <c r="AE827" s="1"/>
      <c r="AF827" s="1"/>
      <c r="AG827" s="304"/>
      <c r="AH827" s="306"/>
      <c r="AI827" s="1"/>
      <c r="AJ827" s="1"/>
      <c r="AK827" s="1"/>
      <c r="AL827" s="1"/>
      <c r="AM827" s="328"/>
      <c r="AN827" s="1"/>
      <c r="AO827" s="1"/>
      <c r="AP827" s="1"/>
    </row>
    <row r="828" ht="15.75" customHeight="1">
      <c r="A828" s="322"/>
      <c r="B828" s="1"/>
      <c r="C828" s="283"/>
      <c r="D828" s="327"/>
      <c r="E828" s="327"/>
      <c r="F828" s="1"/>
      <c r="G828" s="1"/>
      <c r="H828" s="1"/>
      <c r="I828" s="1"/>
      <c r="J828" s="327"/>
      <c r="K828" s="1"/>
      <c r="L828" s="1"/>
      <c r="M828" s="327"/>
      <c r="N828" s="327"/>
      <c r="O828" s="328"/>
      <c r="P828" s="299"/>
      <c r="Q828" s="1"/>
      <c r="R828" s="275"/>
      <c r="S828" s="329"/>
      <c r="T828" s="1"/>
      <c r="U828" s="1"/>
      <c r="V828" s="306"/>
      <c r="W828" s="306"/>
      <c r="X828" s="328"/>
      <c r="Y828" s="330"/>
      <c r="Z828" s="272"/>
      <c r="AA828" s="299"/>
      <c r="AB828" s="1"/>
      <c r="AC828" s="58"/>
      <c r="AD828" s="220"/>
      <c r="AE828" s="1"/>
      <c r="AF828" s="1"/>
      <c r="AG828" s="304"/>
      <c r="AH828" s="306"/>
      <c r="AI828" s="1"/>
      <c r="AJ828" s="1"/>
      <c r="AK828" s="1"/>
      <c r="AL828" s="1"/>
      <c r="AM828" s="328"/>
      <c r="AN828" s="1"/>
      <c r="AO828" s="1"/>
      <c r="AP828" s="1"/>
    </row>
    <row r="829" ht="15.75" customHeight="1">
      <c r="A829" s="322"/>
      <c r="B829" s="1"/>
      <c r="C829" s="283"/>
      <c r="D829" s="327"/>
      <c r="E829" s="327"/>
      <c r="F829" s="1"/>
      <c r="G829" s="1"/>
      <c r="H829" s="1"/>
      <c r="I829" s="1"/>
      <c r="J829" s="327"/>
      <c r="K829" s="1"/>
      <c r="L829" s="1"/>
      <c r="M829" s="327"/>
      <c r="N829" s="327"/>
      <c r="O829" s="328"/>
      <c r="P829" s="299"/>
      <c r="Q829" s="1"/>
      <c r="R829" s="275"/>
      <c r="S829" s="329"/>
      <c r="T829" s="1"/>
      <c r="U829" s="1"/>
      <c r="V829" s="306"/>
      <c r="W829" s="306"/>
      <c r="X829" s="328"/>
      <c r="Y829" s="330"/>
      <c r="Z829" s="272"/>
      <c r="AA829" s="299"/>
      <c r="AB829" s="1"/>
      <c r="AC829" s="58"/>
      <c r="AD829" s="220"/>
      <c r="AE829" s="1"/>
      <c r="AF829" s="1"/>
      <c r="AG829" s="304"/>
      <c r="AH829" s="306"/>
      <c r="AI829" s="1"/>
      <c r="AJ829" s="1"/>
      <c r="AK829" s="1"/>
      <c r="AL829" s="1"/>
      <c r="AM829" s="328"/>
      <c r="AN829" s="1"/>
      <c r="AO829" s="1"/>
      <c r="AP829" s="1"/>
    </row>
    <row r="830" ht="15.75" customHeight="1">
      <c r="A830" s="322"/>
      <c r="B830" s="1"/>
      <c r="C830" s="283"/>
      <c r="D830" s="327"/>
      <c r="E830" s="327"/>
      <c r="F830" s="1"/>
      <c r="G830" s="1"/>
      <c r="H830" s="1"/>
      <c r="I830" s="1"/>
      <c r="J830" s="327"/>
      <c r="K830" s="1"/>
      <c r="L830" s="1"/>
      <c r="M830" s="327"/>
      <c r="N830" s="327"/>
      <c r="O830" s="328"/>
      <c r="P830" s="299"/>
      <c r="Q830" s="1"/>
      <c r="R830" s="275"/>
      <c r="S830" s="329"/>
      <c r="T830" s="1"/>
      <c r="U830" s="1"/>
      <c r="V830" s="306"/>
      <c r="W830" s="306"/>
      <c r="X830" s="328"/>
      <c r="Y830" s="330"/>
      <c r="Z830" s="272"/>
      <c r="AA830" s="299"/>
      <c r="AB830" s="1"/>
      <c r="AC830" s="58"/>
      <c r="AD830" s="220"/>
      <c r="AE830" s="1"/>
      <c r="AF830" s="1"/>
      <c r="AG830" s="304"/>
      <c r="AH830" s="306"/>
      <c r="AI830" s="1"/>
      <c r="AJ830" s="1"/>
      <c r="AK830" s="1"/>
      <c r="AL830" s="1"/>
      <c r="AM830" s="328"/>
      <c r="AN830" s="1"/>
      <c r="AO830" s="1"/>
      <c r="AP830" s="1"/>
    </row>
    <row r="831" ht="15.75" customHeight="1">
      <c r="A831" s="322"/>
      <c r="B831" s="1"/>
      <c r="C831" s="283"/>
      <c r="D831" s="327"/>
      <c r="E831" s="327"/>
      <c r="F831" s="1"/>
      <c r="G831" s="1"/>
      <c r="H831" s="1"/>
      <c r="I831" s="1"/>
      <c r="J831" s="327"/>
      <c r="K831" s="1"/>
      <c r="L831" s="1"/>
      <c r="M831" s="327"/>
      <c r="N831" s="327"/>
      <c r="O831" s="328"/>
      <c r="P831" s="299"/>
      <c r="Q831" s="1"/>
      <c r="R831" s="275"/>
      <c r="S831" s="329"/>
      <c r="T831" s="1"/>
      <c r="U831" s="1"/>
      <c r="V831" s="306"/>
      <c r="W831" s="306"/>
      <c r="X831" s="328"/>
      <c r="Y831" s="330"/>
      <c r="Z831" s="272"/>
      <c r="AA831" s="299"/>
      <c r="AB831" s="1"/>
      <c r="AC831" s="58"/>
      <c r="AD831" s="220"/>
      <c r="AE831" s="1"/>
      <c r="AF831" s="1"/>
      <c r="AG831" s="304"/>
      <c r="AH831" s="306"/>
      <c r="AI831" s="1"/>
      <c r="AJ831" s="1"/>
      <c r="AK831" s="1"/>
      <c r="AL831" s="1"/>
      <c r="AM831" s="328"/>
      <c r="AN831" s="1"/>
      <c r="AO831" s="1"/>
      <c r="AP831" s="1"/>
    </row>
    <row r="832" ht="15.75" customHeight="1">
      <c r="A832" s="322"/>
      <c r="B832" s="1"/>
      <c r="C832" s="283"/>
      <c r="D832" s="327"/>
      <c r="E832" s="327"/>
      <c r="F832" s="1"/>
      <c r="G832" s="1"/>
      <c r="H832" s="1"/>
      <c r="I832" s="1"/>
      <c r="J832" s="327"/>
      <c r="K832" s="1"/>
      <c r="L832" s="1"/>
      <c r="M832" s="327"/>
      <c r="N832" s="327"/>
      <c r="O832" s="328"/>
      <c r="P832" s="299"/>
      <c r="Q832" s="1"/>
      <c r="R832" s="275"/>
      <c r="S832" s="329"/>
      <c r="T832" s="1"/>
      <c r="U832" s="1"/>
      <c r="V832" s="306"/>
      <c r="W832" s="306"/>
      <c r="X832" s="328"/>
      <c r="Y832" s="330"/>
      <c r="Z832" s="272"/>
      <c r="AA832" s="299"/>
      <c r="AB832" s="1"/>
      <c r="AC832" s="58"/>
      <c r="AD832" s="220"/>
      <c r="AE832" s="1"/>
      <c r="AF832" s="1"/>
      <c r="AG832" s="304"/>
      <c r="AH832" s="306"/>
      <c r="AI832" s="1"/>
      <c r="AJ832" s="1"/>
      <c r="AK832" s="1"/>
      <c r="AL832" s="1"/>
      <c r="AM832" s="328"/>
      <c r="AN832" s="1"/>
      <c r="AO832" s="1"/>
      <c r="AP832" s="1"/>
    </row>
    <row r="833" ht="15.75" customHeight="1">
      <c r="A833" s="322"/>
      <c r="B833" s="1"/>
      <c r="C833" s="283"/>
      <c r="D833" s="327"/>
      <c r="E833" s="327"/>
      <c r="F833" s="1"/>
      <c r="G833" s="1"/>
      <c r="H833" s="1"/>
      <c r="I833" s="1"/>
      <c r="J833" s="327"/>
      <c r="K833" s="1"/>
      <c r="L833" s="1"/>
      <c r="M833" s="327"/>
      <c r="N833" s="327"/>
      <c r="O833" s="328"/>
      <c r="P833" s="299"/>
      <c r="Q833" s="1"/>
      <c r="R833" s="275"/>
      <c r="S833" s="329"/>
      <c r="T833" s="1"/>
      <c r="U833" s="1"/>
      <c r="V833" s="306"/>
      <c r="W833" s="306"/>
      <c r="X833" s="328"/>
      <c r="Y833" s="330"/>
      <c r="Z833" s="272"/>
      <c r="AA833" s="299"/>
      <c r="AB833" s="1"/>
      <c r="AC833" s="58"/>
      <c r="AD833" s="220"/>
      <c r="AE833" s="1"/>
      <c r="AF833" s="1"/>
      <c r="AG833" s="304"/>
      <c r="AH833" s="306"/>
      <c r="AI833" s="1"/>
      <c r="AJ833" s="1"/>
      <c r="AK833" s="1"/>
      <c r="AL833" s="1"/>
      <c r="AM833" s="328"/>
      <c r="AN833" s="1"/>
      <c r="AO833" s="1"/>
      <c r="AP833" s="1"/>
    </row>
    <row r="834" ht="15.75" customHeight="1">
      <c r="A834" s="322"/>
      <c r="B834" s="1"/>
      <c r="C834" s="283"/>
      <c r="D834" s="327"/>
      <c r="E834" s="327"/>
      <c r="F834" s="1"/>
      <c r="G834" s="1"/>
      <c r="H834" s="1"/>
      <c r="I834" s="1"/>
      <c r="J834" s="327"/>
      <c r="K834" s="1"/>
      <c r="L834" s="1"/>
      <c r="M834" s="327"/>
      <c r="N834" s="327"/>
      <c r="O834" s="328"/>
      <c r="P834" s="299"/>
      <c r="Q834" s="1"/>
      <c r="R834" s="275"/>
      <c r="S834" s="329"/>
      <c r="T834" s="1"/>
      <c r="U834" s="1"/>
      <c r="V834" s="306"/>
      <c r="W834" s="306"/>
      <c r="X834" s="328"/>
      <c r="Y834" s="330"/>
      <c r="Z834" s="272"/>
      <c r="AA834" s="299"/>
      <c r="AB834" s="1"/>
      <c r="AC834" s="58"/>
      <c r="AD834" s="220"/>
      <c r="AE834" s="1"/>
      <c r="AF834" s="1"/>
      <c r="AG834" s="304"/>
      <c r="AH834" s="306"/>
      <c r="AI834" s="1"/>
      <c r="AJ834" s="1"/>
      <c r="AK834" s="1"/>
      <c r="AL834" s="1"/>
      <c r="AM834" s="328"/>
      <c r="AN834" s="1"/>
      <c r="AO834" s="1"/>
      <c r="AP834" s="1"/>
    </row>
    <row r="835" ht="15.75" customHeight="1">
      <c r="A835" s="322"/>
      <c r="B835" s="1"/>
      <c r="C835" s="283"/>
      <c r="D835" s="327"/>
      <c r="E835" s="327"/>
      <c r="F835" s="1"/>
      <c r="G835" s="1"/>
      <c r="H835" s="1"/>
      <c r="I835" s="1"/>
      <c r="J835" s="327"/>
      <c r="K835" s="1"/>
      <c r="L835" s="1"/>
      <c r="M835" s="327"/>
      <c r="N835" s="327"/>
      <c r="O835" s="328"/>
      <c r="P835" s="299"/>
      <c r="Q835" s="1"/>
      <c r="R835" s="275"/>
      <c r="S835" s="329"/>
      <c r="T835" s="1"/>
      <c r="U835" s="1"/>
      <c r="V835" s="306"/>
      <c r="W835" s="306"/>
      <c r="X835" s="328"/>
      <c r="Y835" s="330"/>
      <c r="Z835" s="272"/>
      <c r="AA835" s="299"/>
      <c r="AB835" s="1"/>
      <c r="AC835" s="58"/>
      <c r="AD835" s="220"/>
      <c r="AE835" s="1"/>
      <c r="AF835" s="1"/>
      <c r="AG835" s="304"/>
      <c r="AH835" s="306"/>
      <c r="AI835" s="1"/>
      <c r="AJ835" s="1"/>
      <c r="AK835" s="1"/>
      <c r="AL835" s="1"/>
      <c r="AM835" s="328"/>
      <c r="AN835" s="1"/>
      <c r="AO835" s="1"/>
      <c r="AP835" s="1"/>
    </row>
    <row r="836" ht="15.75" customHeight="1">
      <c r="A836" s="322"/>
      <c r="B836" s="1"/>
      <c r="C836" s="283"/>
      <c r="D836" s="327"/>
      <c r="E836" s="327"/>
      <c r="F836" s="1"/>
      <c r="G836" s="1"/>
      <c r="H836" s="1"/>
      <c r="I836" s="1"/>
      <c r="J836" s="327"/>
      <c r="K836" s="1"/>
      <c r="L836" s="1"/>
      <c r="M836" s="327"/>
      <c r="N836" s="327"/>
      <c r="O836" s="328"/>
      <c r="P836" s="299"/>
      <c r="Q836" s="1"/>
      <c r="R836" s="275"/>
      <c r="S836" s="329"/>
      <c r="T836" s="1"/>
      <c r="U836" s="1"/>
      <c r="V836" s="306"/>
      <c r="W836" s="306"/>
      <c r="X836" s="328"/>
      <c r="Y836" s="330"/>
      <c r="Z836" s="272"/>
      <c r="AA836" s="299"/>
      <c r="AB836" s="1"/>
      <c r="AC836" s="58"/>
      <c r="AD836" s="220"/>
      <c r="AE836" s="1"/>
      <c r="AF836" s="1"/>
      <c r="AG836" s="304"/>
      <c r="AH836" s="306"/>
      <c r="AI836" s="1"/>
      <c r="AJ836" s="1"/>
      <c r="AK836" s="1"/>
      <c r="AL836" s="1"/>
      <c r="AM836" s="328"/>
      <c r="AN836" s="1"/>
      <c r="AO836" s="1"/>
      <c r="AP836" s="1"/>
    </row>
    <row r="837" ht="15.75" customHeight="1">
      <c r="A837" s="322"/>
      <c r="B837" s="1"/>
      <c r="C837" s="283"/>
      <c r="D837" s="327"/>
      <c r="E837" s="327"/>
      <c r="F837" s="1"/>
      <c r="G837" s="1"/>
      <c r="H837" s="1"/>
      <c r="I837" s="1"/>
      <c r="J837" s="327"/>
      <c r="K837" s="1"/>
      <c r="L837" s="1"/>
      <c r="M837" s="327"/>
      <c r="N837" s="327"/>
      <c r="O837" s="328"/>
      <c r="P837" s="299"/>
      <c r="Q837" s="1"/>
      <c r="R837" s="275"/>
      <c r="S837" s="329"/>
      <c r="T837" s="1"/>
      <c r="U837" s="1"/>
      <c r="V837" s="306"/>
      <c r="W837" s="306"/>
      <c r="X837" s="328"/>
      <c r="Y837" s="330"/>
      <c r="Z837" s="272"/>
      <c r="AA837" s="299"/>
      <c r="AB837" s="1"/>
      <c r="AC837" s="58"/>
      <c r="AD837" s="220"/>
      <c r="AE837" s="1"/>
      <c r="AF837" s="1"/>
      <c r="AG837" s="304"/>
      <c r="AH837" s="306"/>
      <c r="AI837" s="1"/>
      <c r="AJ837" s="1"/>
      <c r="AK837" s="1"/>
      <c r="AL837" s="1"/>
      <c r="AM837" s="328"/>
      <c r="AN837" s="1"/>
      <c r="AO837" s="1"/>
      <c r="AP837" s="1"/>
    </row>
    <row r="838" ht="15.75" customHeight="1">
      <c r="A838" s="322"/>
      <c r="B838" s="1"/>
      <c r="C838" s="283"/>
      <c r="D838" s="327"/>
      <c r="E838" s="327"/>
      <c r="F838" s="1"/>
      <c r="G838" s="1"/>
      <c r="H838" s="1"/>
      <c r="I838" s="1"/>
      <c r="J838" s="327"/>
      <c r="K838" s="1"/>
      <c r="L838" s="1"/>
      <c r="M838" s="327"/>
      <c r="N838" s="327"/>
      <c r="O838" s="328"/>
      <c r="P838" s="299"/>
      <c r="Q838" s="1"/>
      <c r="R838" s="275"/>
      <c r="S838" s="329"/>
      <c r="T838" s="1"/>
      <c r="U838" s="1"/>
      <c r="V838" s="306"/>
      <c r="W838" s="306"/>
      <c r="X838" s="328"/>
      <c r="Y838" s="330"/>
      <c r="Z838" s="272"/>
      <c r="AA838" s="299"/>
      <c r="AB838" s="1"/>
      <c r="AC838" s="58"/>
      <c r="AD838" s="220"/>
      <c r="AE838" s="1"/>
      <c r="AF838" s="1"/>
      <c r="AG838" s="304"/>
      <c r="AH838" s="306"/>
      <c r="AI838" s="1"/>
      <c r="AJ838" s="1"/>
      <c r="AK838" s="1"/>
      <c r="AL838" s="1"/>
      <c r="AM838" s="328"/>
      <c r="AN838" s="1"/>
      <c r="AO838" s="1"/>
      <c r="AP838" s="1"/>
    </row>
    <row r="839" ht="15.75" customHeight="1">
      <c r="A839" s="322"/>
      <c r="B839" s="1"/>
      <c r="C839" s="283"/>
      <c r="D839" s="327"/>
      <c r="E839" s="327"/>
      <c r="F839" s="1"/>
      <c r="G839" s="1"/>
      <c r="H839" s="1"/>
      <c r="I839" s="1"/>
      <c r="J839" s="327"/>
      <c r="K839" s="1"/>
      <c r="L839" s="1"/>
      <c r="M839" s="327"/>
      <c r="N839" s="327"/>
      <c r="O839" s="328"/>
      <c r="P839" s="299"/>
      <c r="Q839" s="1"/>
      <c r="R839" s="275"/>
      <c r="S839" s="329"/>
      <c r="T839" s="1"/>
      <c r="U839" s="1"/>
      <c r="V839" s="306"/>
      <c r="W839" s="306"/>
      <c r="X839" s="328"/>
      <c r="Y839" s="330"/>
      <c r="Z839" s="272"/>
      <c r="AA839" s="299"/>
      <c r="AB839" s="1"/>
      <c r="AC839" s="58"/>
      <c r="AD839" s="220"/>
      <c r="AE839" s="1"/>
      <c r="AF839" s="1"/>
      <c r="AG839" s="304"/>
      <c r="AH839" s="306"/>
      <c r="AI839" s="1"/>
      <c r="AJ839" s="1"/>
      <c r="AK839" s="1"/>
      <c r="AL839" s="1"/>
      <c r="AM839" s="328"/>
      <c r="AN839" s="1"/>
      <c r="AO839" s="1"/>
      <c r="AP839" s="1"/>
    </row>
    <row r="840" ht="15.75" customHeight="1">
      <c r="A840" s="322"/>
      <c r="B840" s="1"/>
      <c r="C840" s="283"/>
      <c r="D840" s="327"/>
      <c r="E840" s="327"/>
      <c r="F840" s="1"/>
      <c r="G840" s="1"/>
      <c r="H840" s="1"/>
      <c r="I840" s="1"/>
      <c r="J840" s="327"/>
      <c r="K840" s="1"/>
      <c r="L840" s="1"/>
      <c r="M840" s="327"/>
      <c r="N840" s="327"/>
      <c r="O840" s="328"/>
      <c r="P840" s="299"/>
      <c r="Q840" s="1"/>
      <c r="R840" s="275"/>
      <c r="S840" s="329"/>
      <c r="T840" s="1"/>
      <c r="U840" s="1"/>
      <c r="V840" s="306"/>
      <c r="W840" s="306"/>
      <c r="X840" s="328"/>
      <c r="Y840" s="330"/>
      <c r="Z840" s="272"/>
      <c r="AA840" s="299"/>
      <c r="AB840" s="1"/>
      <c r="AC840" s="58"/>
      <c r="AD840" s="220"/>
      <c r="AE840" s="1"/>
      <c r="AF840" s="1"/>
      <c r="AG840" s="304"/>
      <c r="AH840" s="306"/>
      <c r="AI840" s="1"/>
      <c r="AJ840" s="1"/>
      <c r="AK840" s="1"/>
      <c r="AL840" s="1"/>
      <c r="AM840" s="328"/>
      <c r="AN840" s="1"/>
      <c r="AO840" s="1"/>
      <c r="AP840" s="1"/>
    </row>
    <row r="841" ht="15.75" customHeight="1">
      <c r="A841" s="322"/>
      <c r="B841" s="1"/>
      <c r="C841" s="283"/>
      <c r="D841" s="327"/>
      <c r="E841" s="327"/>
      <c r="F841" s="1"/>
      <c r="G841" s="1"/>
      <c r="H841" s="1"/>
      <c r="I841" s="1"/>
      <c r="J841" s="327"/>
      <c r="K841" s="1"/>
      <c r="L841" s="1"/>
      <c r="M841" s="327"/>
      <c r="N841" s="327"/>
      <c r="O841" s="328"/>
      <c r="P841" s="299"/>
      <c r="Q841" s="1"/>
      <c r="R841" s="275"/>
      <c r="S841" s="329"/>
      <c r="T841" s="1"/>
      <c r="U841" s="1"/>
      <c r="V841" s="306"/>
      <c r="W841" s="306"/>
      <c r="X841" s="328"/>
      <c r="Y841" s="330"/>
      <c r="Z841" s="272"/>
      <c r="AA841" s="299"/>
      <c r="AB841" s="1"/>
      <c r="AC841" s="58"/>
      <c r="AD841" s="220"/>
      <c r="AE841" s="1"/>
      <c r="AF841" s="1"/>
      <c r="AG841" s="304"/>
      <c r="AH841" s="306"/>
      <c r="AI841" s="1"/>
      <c r="AJ841" s="1"/>
      <c r="AK841" s="1"/>
      <c r="AL841" s="1"/>
      <c r="AM841" s="328"/>
      <c r="AN841" s="1"/>
      <c r="AO841" s="1"/>
      <c r="AP841" s="1"/>
    </row>
    <row r="842" ht="15.75" customHeight="1">
      <c r="A842" s="322"/>
      <c r="B842" s="1"/>
      <c r="C842" s="283"/>
      <c r="D842" s="327"/>
      <c r="E842" s="327"/>
      <c r="F842" s="1"/>
      <c r="G842" s="1"/>
      <c r="H842" s="1"/>
      <c r="I842" s="1"/>
      <c r="J842" s="327"/>
      <c r="K842" s="1"/>
      <c r="L842" s="1"/>
      <c r="M842" s="327"/>
      <c r="N842" s="327"/>
      <c r="O842" s="328"/>
      <c r="P842" s="299"/>
      <c r="Q842" s="1"/>
      <c r="R842" s="275"/>
      <c r="S842" s="329"/>
      <c r="T842" s="1"/>
      <c r="U842" s="1"/>
      <c r="V842" s="306"/>
      <c r="W842" s="306"/>
      <c r="X842" s="328"/>
      <c r="Y842" s="330"/>
      <c r="Z842" s="272"/>
      <c r="AA842" s="299"/>
      <c r="AB842" s="1"/>
      <c r="AC842" s="58"/>
      <c r="AD842" s="220"/>
      <c r="AE842" s="1"/>
      <c r="AF842" s="1"/>
      <c r="AG842" s="304"/>
      <c r="AH842" s="306"/>
      <c r="AI842" s="1"/>
      <c r="AJ842" s="1"/>
      <c r="AK842" s="1"/>
      <c r="AL842" s="1"/>
      <c r="AM842" s="328"/>
      <c r="AN842" s="1"/>
      <c r="AO842" s="1"/>
      <c r="AP842" s="1"/>
    </row>
    <row r="843" ht="15.75" customHeight="1">
      <c r="A843" s="322"/>
      <c r="B843" s="1"/>
      <c r="C843" s="283"/>
      <c r="D843" s="327"/>
      <c r="E843" s="327"/>
      <c r="F843" s="1"/>
      <c r="G843" s="1"/>
      <c r="H843" s="1"/>
      <c r="I843" s="1"/>
      <c r="J843" s="327"/>
      <c r="K843" s="1"/>
      <c r="L843" s="1"/>
      <c r="M843" s="327"/>
      <c r="N843" s="327"/>
      <c r="O843" s="328"/>
      <c r="P843" s="299"/>
      <c r="Q843" s="1"/>
      <c r="R843" s="275"/>
      <c r="S843" s="329"/>
      <c r="T843" s="1"/>
      <c r="U843" s="1"/>
      <c r="V843" s="306"/>
      <c r="W843" s="306"/>
      <c r="X843" s="328"/>
      <c r="Y843" s="330"/>
      <c r="Z843" s="272"/>
      <c r="AA843" s="299"/>
      <c r="AB843" s="1"/>
      <c r="AC843" s="58"/>
      <c r="AD843" s="220"/>
      <c r="AE843" s="1"/>
      <c r="AF843" s="1"/>
      <c r="AG843" s="304"/>
      <c r="AH843" s="306"/>
      <c r="AI843" s="1"/>
      <c r="AJ843" s="1"/>
      <c r="AK843" s="1"/>
      <c r="AL843" s="1"/>
      <c r="AM843" s="328"/>
      <c r="AN843" s="1"/>
      <c r="AO843" s="1"/>
      <c r="AP843" s="1"/>
    </row>
    <row r="844" ht="15.75" customHeight="1">
      <c r="A844" s="322"/>
      <c r="B844" s="1"/>
      <c r="C844" s="283"/>
      <c r="D844" s="327"/>
      <c r="E844" s="327"/>
      <c r="F844" s="1"/>
      <c r="G844" s="1"/>
      <c r="H844" s="1"/>
      <c r="I844" s="1"/>
      <c r="J844" s="327"/>
      <c r="K844" s="1"/>
      <c r="L844" s="1"/>
      <c r="M844" s="327"/>
      <c r="N844" s="327"/>
      <c r="O844" s="328"/>
      <c r="P844" s="299"/>
      <c r="Q844" s="1"/>
      <c r="R844" s="275"/>
      <c r="S844" s="329"/>
      <c r="T844" s="1"/>
      <c r="U844" s="1"/>
      <c r="V844" s="306"/>
      <c r="W844" s="306"/>
      <c r="X844" s="328"/>
      <c r="Y844" s="330"/>
      <c r="Z844" s="272"/>
      <c r="AA844" s="299"/>
      <c r="AB844" s="1"/>
      <c r="AC844" s="58"/>
      <c r="AD844" s="220"/>
      <c r="AE844" s="1"/>
      <c r="AF844" s="1"/>
      <c r="AG844" s="304"/>
      <c r="AH844" s="306"/>
      <c r="AI844" s="1"/>
      <c r="AJ844" s="1"/>
      <c r="AK844" s="1"/>
      <c r="AL844" s="1"/>
      <c r="AM844" s="328"/>
      <c r="AN844" s="1"/>
      <c r="AO844" s="1"/>
      <c r="AP844" s="1"/>
    </row>
    <row r="845" ht="15.75" customHeight="1">
      <c r="A845" s="322"/>
      <c r="B845" s="1"/>
      <c r="C845" s="283"/>
      <c r="D845" s="327"/>
      <c r="E845" s="327"/>
      <c r="F845" s="1"/>
      <c r="G845" s="1"/>
      <c r="H845" s="1"/>
      <c r="I845" s="1"/>
      <c r="J845" s="327"/>
      <c r="K845" s="1"/>
      <c r="L845" s="1"/>
      <c r="M845" s="327"/>
      <c r="N845" s="327"/>
      <c r="O845" s="328"/>
      <c r="P845" s="299"/>
      <c r="Q845" s="1"/>
      <c r="R845" s="275"/>
      <c r="S845" s="329"/>
      <c r="T845" s="1"/>
      <c r="U845" s="1"/>
      <c r="V845" s="306"/>
      <c r="W845" s="306"/>
      <c r="X845" s="328"/>
      <c r="Y845" s="330"/>
      <c r="Z845" s="272"/>
      <c r="AA845" s="299"/>
      <c r="AB845" s="1"/>
      <c r="AC845" s="58"/>
      <c r="AD845" s="220"/>
      <c r="AE845" s="1"/>
      <c r="AF845" s="1"/>
      <c r="AG845" s="304"/>
      <c r="AH845" s="306"/>
      <c r="AI845" s="1"/>
      <c r="AJ845" s="1"/>
      <c r="AK845" s="1"/>
      <c r="AL845" s="1"/>
      <c r="AM845" s="328"/>
      <c r="AN845" s="1"/>
      <c r="AO845" s="1"/>
      <c r="AP845" s="1"/>
    </row>
    <row r="846" ht="15.75" customHeight="1">
      <c r="A846" s="322"/>
      <c r="B846" s="1"/>
      <c r="C846" s="283"/>
      <c r="D846" s="327"/>
      <c r="E846" s="327"/>
      <c r="F846" s="1"/>
      <c r="G846" s="1"/>
      <c r="H846" s="1"/>
      <c r="I846" s="1"/>
      <c r="J846" s="327"/>
      <c r="K846" s="1"/>
      <c r="L846" s="1"/>
      <c r="M846" s="327"/>
      <c r="N846" s="327"/>
      <c r="O846" s="328"/>
      <c r="P846" s="299"/>
      <c r="Q846" s="1"/>
      <c r="R846" s="275"/>
      <c r="S846" s="329"/>
      <c r="T846" s="1"/>
      <c r="U846" s="1"/>
      <c r="V846" s="306"/>
      <c r="W846" s="306"/>
      <c r="X846" s="328"/>
      <c r="Y846" s="330"/>
      <c r="Z846" s="272"/>
      <c r="AA846" s="299"/>
      <c r="AB846" s="1"/>
      <c r="AC846" s="58"/>
      <c r="AD846" s="220"/>
      <c r="AE846" s="1"/>
      <c r="AF846" s="1"/>
      <c r="AG846" s="304"/>
      <c r="AH846" s="306"/>
      <c r="AI846" s="1"/>
      <c r="AJ846" s="1"/>
      <c r="AK846" s="1"/>
      <c r="AL846" s="1"/>
      <c r="AM846" s="328"/>
      <c r="AN846" s="1"/>
      <c r="AO846" s="1"/>
      <c r="AP846" s="1"/>
    </row>
    <row r="847" ht="15.75" customHeight="1">
      <c r="A847" s="322"/>
      <c r="B847" s="1"/>
      <c r="C847" s="283"/>
      <c r="D847" s="327"/>
      <c r="E847" s="327"/>
      <c r="F847" s="1"/>
      <c r="G847" s="1"/>
      <c r="H847" s="1"/>
      <c r="I847" s="1"/>
      <c r="J847" s="327"/>
      <c r="K847" s="1"/>
      <c r="L847" s="1"/>
      <c r="M847" s="327"/>
      <c r="N847" s="327"/>
      <c r="O847" s="328"/>
      <c r="P847" s="299"/>
      <c r="Q847" s="1"/>
      <c r="R847" s="275"/>
      <c r="S847" s="329"/>
      <c r="T847" s="1"/>
      <c r="U847" s="1"/>
      <c r="V847" s="306"/>
      <c r="W847" s="306"/>
      <c r="X847" s="328"/>
      <c r="Y847" s="330"/>
      <c r="Z847" s="272"/>
      <c r="AA847" s="299"/>
      <c r="AB847" s="1"/>
      <c r="AC847" s="58"/>
      <c r="AD847" s="220"/>
      <c r="AE847" s="1"/>
      <c r="AF847" s="1"/>
      <c r="AG847" s="304"/>
      <c r="AH847" s="306"/>
      <c r="AI847" s="1"/>
      <c r="AJ847" s="1"/>
      <c r="AK847" s="1"/>
      <c r="AL847" s="1"/>
      <c r="AM847" s="328"/>
      <c r="AN847" s="1"/>
      <c r="AO847" s="1"/>
      <c r="AP847" s="1"/>
    </row>
    <row r="848" ht="15.75" customHeight="1">
      <c r="A848" s="322"/>
      <c r="B848" s="1"/>
      <c r="C848" s="283"/>
      <c r="D848" s="327"/>
      <c r="E848" s="327"/>
      <c r="F848" s="1"/>
      <c r="G848" s="1"/>
      <c r="H848" s="1"/>
      <c r="I848" s="1"/>
      <c r="J848" s="327"/>
      <c r="K848" s="1"/>
      <c r="L848" s="1"/>
      <c r="M848" s="327"/>
      <c r="N848" s="327"/>
      <c r="O848" s="328"/>
      <c r="P848" s="299"/>
      <c r="Q848" s="1"/>
      <c r="R848" s="275"/>
      <c r="S848" s="329"/>
      <c r="T848" s="1"/>
      <c r="U848" s="1"/>
      <c r="V848" s="306"/>
      <c r="W848" s="306"/>
      <c r="X848" s="328"/>
      <c r="Y848" s="330"/>
      <c r="Z848" s="272"/>
      <c r="AA848" s="299"/>
      <c r="AB848" s="1"/>
      <c r="AC848" s="58"/>
      <c r="AD848" s="220"/>
      <c r="AE848" s="1"/>
      <c r="AF848" s="1"/>
      <c r="AG848" s="304"/>
      <c r="AH848" s="306"/>
      <c r="AI848" s="1"/>
      <c r="AJ848" s="1"/>
      <c r="AK848" s="1"/>
      <c r="AL848" s="1"/>
      <c r="AM848" s="328"/>
      <c r="AN848" s="1"/>
      <c r="AO848" s="1"/>
      <c r="AP848" s="1"/>
    </row>
    <row r="849" ht="15.75" customHeight="1">
      <c r="A849" s="322"/>
      <c r="B849" s="1"/>
      <c r="C849" s="283"/>
      <c r="D849" s="327"/>
      <c r="E849" s="327"/>
      <c r="F849" s="1"/>
      <c r="G849" s="1"/>
      <c r="H849" s="1"/>
      <c r="I849" s="1"/>
      <c r="J849" s="327"/>
      <c r="K849" s="1"/>
      <c r="L849" s="1"/>
      <c r="M849" s="327"/>
      <c r="N849" s="327"/>
      <c r="O849" s="328"/>
      <c r="P849" s="299"/>
      <c r="Q849" s="1"/>
      <c r="R849" s="275"/>
      <c r="S849" s="329"/>
      <c r="T849" s="1"/>
      <c r="U849" s="1"/>
      <c r="V849" s="306"/>
      <c r="W849" s="306"/>
      <c r="X849" s="328"/>
      <c r="Y849" s="330"/>
      <c r="Z849" s="272"/>
      <c r="AA849" s="299"/>
      <c r="AB849" s="1"/>
      <c r="AC849" s="58"/>
      <c r="AD849" s="220"/>
      <c r="AE849" s="1"/>
      <c r="AF849" s="1"/>
      <c r="AG849" s="304"/>
      <c r="AH849" s="306"/>
      <c r="AI849" s="1"/>
      <c r="AJ849" s="1"/>
      <c r="AK849" s="1"/>
      <c r="AL849" s="1"/>
      <c r="AM849" s="328"/>
      <c r="AN849" s="1"/>
      <c r="AO849" s="1"/>
      <c r="AP849" s="1"/>
    </row>
    <row r="850" ht="15.75" customHeight="1">
      <c r="A850" s="322"/>
      <c r="B850" s="1"/>
      <c r="C850" s="283"/>
      <c r="D850" s="327"/>
      <c r="E850" s="327"/>
      <c r="F850" s="1"/>
      <c r="G850" s="1"/>
      <c r="H850" s="1"/>
      <c r="I850" s="1"/>
      <c r="J850" s="327"/>
      <c r="K850" s="1"/>
      <c r="L850" s="1"/>
      <c r="M850" s="327"/>
      <c r="N850" s="327"/>
      <c r="O850" s="328"/>
      <c r="P850" s="299"/>
      <c r="Q850" s="1"/>
      <c r="R850" s="275"/>
      <c r="S850" s="329"/>
      <c r="T850" s="1"/>
      <c r="U850" s="1"/>
      <c r="V850" s="306"/>
      <c r="W850" s="306"/>
      <c r="X850" s="328"/>
      <c r="Y850" s="330"/>
      <c r="Z850" s="272"/>
      <c r="AA850" s="299"/>
      <c r="AB850" s="1"/>
      <c r="AC850" s="58"/>
      <c r="AD850" s="220"/>
      <c r="AE850" s="1"/>
      <c r="AF850" s="1"/>
      <c r="AG850" s="304"/>
      <c r="AH850" s="306"/>
      <c r="AI850" s="1"/>
      <c r="AJ850" s="1"/>
      <c r="AK850" s="1"/>
      <c r="AL850" s="1"/>
      <c r="AM850" s="328"/>
      <c r="AN850" s="1"/>
      <c r="AO850" s="1"/>
      <c r="AP850" s="1"/>
    </row>
    <row r="851" ht="15.75" customHeight="1">
      <c r="A851" s="322"/>
      <c r="B851" s="1"/>
      <c r="C851" s="283"/>
      <c r="D851" s="327"/>
      <c r="E851" s="327"/>
      <c r="F851" s="1"/>
      <c r="G851" s="1"/>
      <c r="H851" s="1"/>
      <c r="I851" s="1"/>
      <c r="J851" s="327"/>
      <c r="K851" s="1"/>
      <c r="L851" s="1"/>
      <c r="M851" s="327"/>
      <c r="N851" s="327"/>
      <c r="O851" s="328"/>
      <c r="P851" s="299"/>
      <c r="Q851" s="1"/>
      <c r="R851" s="275"/>
      <c r="S851" s="329"/>
      <c r="T851" s="1"/>
      <c r="U851" s="1"/>
      <c r="V851" s="306"/>
      <c r="W851" s="306"/>
      <c r="X851" s="328"/>
      <c r="Y851" s="330"/>
      <c r="Z851" s="272"/>
      <c r="AA851" s="299"/>
      <c r="AB851" s="1"/>
      <c r="AC851" s="58"/>
      <c r="AD851" s="220"/>
      <c r="AE851" s="1"/>
      <c r="AF851" s="1"/>
      <c r="AG851" s="304"/>
      <c r="AH851" s="306"/>
      <c r="AI851" s="1"/>
      <c r="AJ851" s="1"/>
      <c r="AK851" s="1"/>
      <c r="AL851" s="1"/>
      <c r="AM851" s="328"/>
      <c r="AN851" s="1"/>
      <c r="AO851" s="1"/>
      <c r="AP851" s="1"/>
    </row>
    <row r="852" ht="15.75" customHeight="1">
      <c r="A852" s="322"/>
      <c r="B852" s="1"/>
      <c r="C852" s="283"/>
      <c r="D852" s="327"/>
      <c r="E852" s="327"/>
      <c r="F852" s="1"/>
      <c r="G852" s="1"/>
      <c r="H852" s="1"/>
      <c r="I852" s="1"/>
      <c r="J852" s="327"/>
      <c r="K852" s="1"/>
      <c r="L852" s="1"/>
      <c r="M852" s="327"/>
      <c r="N852" s="327"/>
      <c r="O852" s="328"/>
      <c r="P852" s="299"/>
      <c r="Q852" s="1"/>
      <c r="R852" s="275"/>
      <c r="S852" s="329"/>
      <c r="T852" s="1"/>
      <c r="U852" s="1"/>
      <c r="V852" s="306"/>
      <c r="W852" s="306"/>
      <c r="X852" s="328"/>
      <c r="Y852" s="330"/>
      <c r="Z852" s="272"/>
      <c r="AA852" s="299"/>
      <c r="AB852" s="1"/>
      <c r="AC852" s="58"/>
      <c r="AD852" s="220"/>
      <c r="AE852" s="1"/>
      <c r="AF852" s="1"/>
      <c r="AG852" s="304"/>
      <c r="AH852" s="306"/>
      <c r="AI852" s="1"/>
      <c r="AJ852" s="1"/>
      <c r="AK852" s="1"/>
      <c r="AL852" s="1"/>
      <c r="AM852" s="328"/>
      <c r="AN852" s="1"/>
      <c r="AO852" s="1"/>
      <c r="AP852" s="1"/>
    </row>
    <row r="853" ht="15.75" customHeight="1">
      <c r="A853" s="322"/>
      <c r="B853" s="1"/>
      <c r="C853" s="283"/>
      <c r="D853" s="327"/>
      <c r="E853" s="327"/>
      <c r="F853" s="1"/>
      <c r="G853" s="1"/>
      <c r="H853" s="1"/>
      <c r="I853" s="1"/>
      <c r="J853" s="327"/>
      <c r="K853" s="1"/>
      <c r="L853" s="1"/>
      <c r="M853" s="327"/>
      <c r="N853" s="327"/>
      <c r="O853" s="328"/>
      <c r="P853" s="299"/>
      <c r="Q853" s="1"/>
      <c r="R853" s="275"/>
      <c r="S853" s="329"/>
      <c r="T853" s="1"/>
      <c r="U853" s="1"/>
      <c r="V853" s="306"/>
      <c r="W853" s="306"/>
      <c r="X853" s="328"/>
      <c r="Y853" s="330"/>
      <c r="Z853" s="272"/>
      <c r="AA853" s="299"/>
      <c r="AB853" s="1"/>
      <c r="AC853" s="58"/>
      <c r="AD853" s="220"/>
      <c r="AE853" s="1"/>
      <c r="AF853" s="1"/>
      <c r="AG853" s="304"/>
      <c r="AH853" s="306"/>
      <c r="AI853" s="1"/>
      <c r="AJ853" s="1"/>
      <c r="AK853" s="1"/>
      <c r="AL853" s="1"/>
      <c r="AM853" s="328"/>
      <c r="AN853" s="1"/>
      <c r="AO853" s="1"/>
      <c r="AP853" s="1"/>
    </row>
    <row r="854" ht="15.75" customHeight="1">
      <c r="A854" s="322"/>
      <c r="B854" s="1"/>
      <c r="C854" s="283"/>
      <c r="D854" s="327"/>
      <c r="E854" s="327"/>
      <c r="F854" s="1"/>
      <c r="G854" s="1"/>
      <c r="H854" s="1"/>
      <c r="I854" s="1"/>
      <c r="J854" s="327"/>
      <c r="K854" s="1"/>
      <c r="L854" s="1"/>
      <c r="M854" s="327"/>
      <c r="N854" s="327"/>
      <c r="O854" s="328"/>
      <c r="P854" s="299"/>
      <c r="Q854" s="1"/>
      <c r="R854" s="275"/>
      <c r="S854" s="329"/>
      <c r="T854" s="1"/>
      <c r="U854" s="1"/>
      <c r="V854" s="306"/>
      <c r="W854" s="306"/>
      <c r="X854" s="328"/>
      <c r="Y854" s="330"/>
      <c r="Z854" s="272"/>
      <c r="AA854" s="299"/>
      <c r="AB854" s="1"/>
      <c r="AC854" s="58"/>
      <c r="AD854" s="220"/>
      <c r="AE854" s="1"/>
      <c r="AF854" s="1"/>
      <c r="AG854" s="304"/>
      <c r="AH854" s="306"/>
      <c r="AI854" s="1"/>
      <c r="AJ854" s="1"/>
      <c r="AK854" s="1"/>
      <c r="AL854" s="1"/>
      <c r="AM854" s="328"/>
      <c r="AN854" s="1"/>
      <c r="AO854" s="1"/>
      <c r="AP854" s="1"/>
    </row>
    <row r="855" ht="15.75" customHeight="1">
      <c r="A855" s="322"/>
      <c r="B855" s="1"/>
      <c r="C855" s="283"/>
      <c r="D855" s="327"/>
      <c r="E855" s="327"/>
      <c r="F855" s="1"/>
      <c r="G855" s="1"/>
      <c r="H855" s="1"/>
      <c r="I855" s="1"/>
      <c r="J855" s="327"/>
      <c r="K855" s="1"/>
      <c r="L855" s="1"/>
      <c r="M855" s="327"/>
      <c r="N855" s="327"/>
      <c r="O855" s="328"/>
      <c r="P855" s="299"/>
      <c r="Q855" s="1"/>
      <c r="R855" s="275"/>
      <c r="S855" s="329"/>
      <c r="T855" s="1"/>
      <c r="U855" s="1"/>
      <c r="V855" s="306"/>
      <c r="W855" s="306"/>
      <c r="X855" s="328"/>
      <c r="Y855" s="330"/>
      <c r="Z855" s="272"/>
      <c r="AA855" s="299"/>
      <c r="AB855" s="1"/>
      <c r="AC855" s="58"/>
      <c r="AD855" s="220"/>
      <c r="AE855" s="1"/>
      <c r="AF855" s="1"/>
      <c r="AG855" s="304"/>
      <c r="AH855" s="306"/>
      <c r="AI855" s="1"/>
      <c r="AJ855" s="1"/>
      <c r="AK855" s="1"/>
      <c r="AL855" s="1"/>
      <c r="AM855" s="328"/>
      <c r="AN855" s="1"/>
      <c r="AO855" s="1"/>
      <c r="AP855" s="1"/>
    </row>
    <row r="856" ht="15.75" customHeight="1">
      <c r="A856" s="322"/>
      <c r="B856" s="1"/>
      <c r="C856" s="283"/>
      <c r="D856" s="327"/>
      <c r="E856" s="327"/>
      <c r="F856" s="1"/>
      <c r="G856" s="1"/>
      <c r="H856" s="1"/>
      <c r="I856" s="1"/>
      <c r="J856" s="327"/>
      <c r="K856" s="1"/>
      <c r="L856" s="1"/>
      <c r="M856" s="327"/>
      <c r="N856" s="327"/>
      <c r="O856" s="328"/>
      <c r="P856" s="299"/>
      <c r="Q856" s="1"/>
      <c r="R856" s="275"/>
      <c r="S856" s="329"/>
      <c r="T856" s="1"/>
      <c r="U856" s="1"/>
      <c r="V856" s="306"/>
      <c r="W856" s="306"/>
      <c r="X856" s="328"/>
      <c r="Y856" s="330"/>
      <c r="Z856" s="272"/>
      <c r="AA856" s="299"/>
      <c r="AB856" s="1"/>
      <c r="AC856" s="58"/>
      <c r="AD856" s="220"/>
      <c r="AE856" s="1"/>
      <c r="AF856" s="1"/>
      <c r="AG856" s="304"/>
      <c r="AH856" s="306"/>
      <c r="AI856" s="1"/>
      <c r="AJ856" s="1"/>
      <c r="AK856" s="1"/>
      <c r="AL856" s="1"/>
      <c r="AM856" s="328"/>
      <c r="AN856" s="1"/>
      <c r="AO856" s="1"/>
      <c r="AP856" s="1"/>
    </row>
    <row r="857" ht="15.75" customHeight="1">
      <c r="A857" s="322"/>
      <c r="B857" s="1"/>
      <c r="C857" s="283"/>
      <c r="D857" s="327"/>
      <c r="E857" s="327"/>
      <c r="F857" s="1"/>
      <c r="G857" s="1"/>
      <c r="H857" s="1"/>
      <c r="I857" s="1"/>
      <c r="J857" s="327"/>
      <c r="K857" s="1"/>
      <c r="L857" s="1"/>
      <c r="M857" s="327"/>
      <c r="N857" s="327"/>
      <c r="O857" s="328"/>
      <c r="P857" s="299"/>
      <c r="Q857" s="1"/>
      <c r="R857" s="275"/>
      <c r="S857" s="329"/>
      <c r="T857" s="1"/>
      <c r="U857" s="1"/>
      <c r="V857" s="306"/>
      <c r="W857" s="306"/>
      <c r="X857" s="328"/>
      <c r="Y857" s="330"/>
      <c r="Z857" s="272"/>
      <c r="AA857" s="299"/>
      <c r="AB857" s="1"/>
      <c r="AC857" s="58"/>
      <c r="AD857" s="220"/>
      <c r="AE857" s="1"/>
      <c r="AF857" s="1"/>
      <c r="AG857" s="304"/>
      <c r="AH857" s="306"/>
      <c r="AI857" s="1"/>
      <c r="AJ857" s="1"/>
      <c r="AK857" s="1"/>
      <c r="AL857" s="1"/>
      <c r="AM857" s="328"/>
      <c r="AN857" s="1"/>
      <c r="AO857" s="1"/>
      <c r="AP857" s="1"/>
    </row>
    <row r="858" ht="15.75" customHeight="1">
      <c r="A858" s="322"/>
      <c r="B858" s="1"/>
      <c r="C858" s="283"/>
      <c r="D858" s="327"/>
      <c r="E858" s="327"/>
      <c r="F858" s="1"/>
      <c r="G858" s="1"/>
      <c r="H858" s="1"/>
      <c r="I858" s="1"/>
      <c r="J858" s="327"/>
      <c r="K858" s="1"/>
      <c r="L858" s="1"/>
      <c r="M858" s="327"/>
      <c r="N858" s="327"/>
      <c r="O858" s="328"/>
      <c r="P858" s="299"/>
      <c r="Q858" s="1"/>
      <c r="R858" s="275"/>
      <c r="S858" s="329"/>
      <c r="T858" s="1"/>
      <c r="U858" s="1"/>
      <c r="V858" s="306"/>
      <c r="W858" s="306"/>
      <c r="X858" s="328"/>
      <c r="Y858" s="330"/>
      <c r="Z858" s="272"/>
      <c r="AA858" s="299"/>
      <c r="AB858" s="1"/>
      <c r="AC858" s="58"/>
      <c r="AD858" s="220"/>
      <c r="AE858" s="1"/>
      <c r="AF858" s="1"/>
      <c r="AG858" s="304"/>
      <c r="AH858" s="306"/>
      <c r="AI858" s="1"/>
      <c r="AJ858" s="1"/>
      <c r="AK858" s="1"/>
      <c r="AL858" s="1"/>
      <c r="AM858" s="328"/>
      <c r="AN858" s="1"/>
      <c r="AO858" s="1"/>
      <c r="AP858" s="1"/>
    </row>
    <row r="859" ht="15.75" customHeight="1">
      <c r="A859" s="322"/>
      <c r="B859" s="1"/>
      <c r="C859" s="283"/>
      <c r="D859" s="327"/>
      <c r="E859" s="327"/>
      <c r="F859" s="1"/>
      <c r="G859" s="1"/>
      <c r="H859" s="1"/>
      <c r="I859" s="1"/>
      <c r="J859" s="327"/>
      <c r="K859" s="1"/>
      <c r="L859" s="1"/>
      <c r="M859" s="327"/>
      <c r="N859" s="327"/>
      <c r="O859" s="328"/>
      <c r="P859" s="299"/>
      <c r="Q859" s="1"/>
      <c r="R859" s="275"/>
      <c r="S859" s="329"/>
      <c r="T859" s="1"/>
      <c r="U859" s="1"/>
      <c r="V859" s="306"/>
      <c r="W859" s="306"/>
      <c r="X859" s="328"/>
      <c r="Y859" s="330"/>
      <c r="Z859" s="272"/>
      <c r="AA859" s="299"/>
      <c r="AB859" s="1"/>
      <c r="AC859" s="58"/>
      <c r="AD859" s="220"/>
      <c r="AE859" s="1"/>
      <c r="AF859" s="1"/>
      <c r="AG859" s="304"/>
      <c r="AH859" s="306"/>
      <c r="AI859" s="1"/>
      <c r="AJ859" s="1"/>
      <c r="AK859" s="1"/>
      <c r="AL859" s="1"/>
      <c r="AM859" s="328"/>
      <c r="AN859" s="1"/>
      <c r="AO859" s="1"/>
      <c r="AP859" s="1"/>
    </row>
    <row r="860" ht="15.75" customHeight="1">
      <c r="A860" s="322"/>
      <c r="B860" s="1"/>
      <c r="C860" s="283"/>
      <c r="D860" s="327"/>
      <c r="E860" s="327"/>
      <c r="F860" s="1"/>
      <c r="G860" s="1"/>
      <c r="H860" s="1"/>
      <c r="I860" s="1"/>
      <c r="J860" s="327"/>
      <c r="K860" s="1"/>
      <c r="L860" s="1"/>
      <c r="M860" s="327"/>
      <c r="N860" s="327"/>
      <c r="O860" s="328"/>
      <c r="P860" s="299"/>
      <c r="Q860" s="1"/>
      <c r="R860" s="275"/>
      <c r="S860" s="329"/>
      <c r="T860" s="1"/>
      <c r="U860" s="1"/>
      <c r="V860" s="306"/>
      <c r="W860" s="306"/>
      <c r="X860" s="328"/>
      <c r="Y860" s="330"/>
      <c r="Z860" s="272"/>
      <c r="AA860" s="299"/>
      <c r="AB860" s="1"/>
      <c r="AC860" s="58"/>
      <c r="AD860" s="220"/>
      <c r="AE860" s="1"/>
      <c r="AF860" s="1"/>
      <c r="AG860" s="304"/>
      <c r="AH860" s="306"/>
      <c r="AI860" s="1"/>
      <c r="AJ860" s="1"/>
      <c r="AK860" s="1"/>
      <c r="AL860" s="1"/>
      <c r="AM860" s="328"/>
      <c r="AN860" s="1"/>
      <c r="AO860" s="1"/>
      <c r="AP860" s="1"/>
    </row>
    <row r="861" ht="15.75" customHeight="1">
      <c r="A861" s="322"/>
      <c r="B861" s="1"/>
      <c r="C861" s="283"/>
      <c r="D861" s="327"/>
      <c r="E861" s="327"/>
      <c r="F861" s="1"/>
      <c r="G861" s="1"/>
      <c r="H861" s="1"/>
      <c r="I861" s="1"/>
      <c r="J861" s="327"/>
      <c r="K861" s="1"/>
      <c r="L861" s="1"/>
      <c r="M861" s="327"/>
      <c r="N861" s="327"/>
      <c r="O861" s="328"/>
      <c r="P861" s="299"/>
      <c r="Q861" s="1"/>
      <c r="R861" s="275"/>
      <c r="S861" s="329"/>
      <c r="T861" s="1"/>
      <c r="U861" s="1"/>
      <c r="V861" s="306"/>
      <c r="W861" s="306"/>
      <c r="X861" s="328"/>
      <c r="Y861" s="330"/>
      <c r="Z861" s="272"/>
      <c r="AA861" s="299"/>
      <c r="AB861" s="1"/>
      <c r="AC861" s="58"/>
      <c r="AD861" s="220"/>
      <c r="AE861" s="1"/>
      <c r="AF861" s="1"/>
      <c r="AG861" s="304"/>
      <c r="AH861" s="306"/>
      <c r="AI861" s="1"/>
      <c r="AJ861" s="1"/>
      <c r="AK861" s="1"/>
      <c r="AL861" s="1"/>
      <c r="AM861" s="328"/>
      <c r="AN861" s="1"/>
      <c r="AO861" s="1"/>
      <c r="AP861" s="1"/>
    </row>
    <row r="862" ht="15.75" customHeight="1">
      <c r="A862" s="322"/>
      <c r="B862" s="1"/>
      <c r="C862" s="283"/>
      <c r="D862" s="327"/>
      <c r="E862" s="327"/>
      <c r="F862" s="1"/>
      <c r="G862" s="1"/>
      <c r="H862" s="1"/>
      <c r="I862" s="1"/>
      <c r="J862" s="327"/>
      <c r="K862" s="1"/>
      <c r="L862" s="1"/>
      <c r="M862" s="327"/>
      <c r="N862" s="327"/>
      <c r="O862" s="328"/>
      <c r="P862" s="299"/>
      <c r="Q862" s="1"/>
      <c r="R862" s="275"/>
      <c r="S862" s="329"/>
      <c r="T862" s="1"/>
      <c r="U862" s="1"/>
      <c r="V862" s="306"/>
      <c r="W862" s="306"/>
      <c r="X862" s="328"/>
      <c r="Y862" s="330"/>
      <c r="Z862" s="272"/>
      <c r="AA862" s="299"/>
      <c r="AB862" s="1"/>
      <c r="AC862" s="58"/>
      <c r="AD862" s="220"/>
      <c r="AE862" s="1"/>
      <c r="AF862" s="1"/>
      <c r="AG862" s="304"/>
      <c r="AH862" s="306"/>
      <c r="AI862" s="1"/>
      <c r="AJ862" s="1"/>
      <c r="AK862" s="1"/>
      <c r="AL862" s="1"/>
      <c r="AM862" s="328"/>
      <c r="AN862" s="1"/>
      <c r="AO862" s="1"/>
      <c r="AP862" s="1"/>
    </row>
    <row r="863" ht="15.75" customHeight="1">
      <c r="A863" s="322"/>
      <c r="B863" s="1"/>
      <c r="C863" s="283"/>
      <c r="D863" s="327"/>
      <c r="E863" s="327"/>
      <c r="F863" s="1"/>
      <c r="G863" s="1"/>
      <c r="H863" s="1"/>
      <c r="I863" s="1"/>
      <c r="J863" s="327"/>
      <c r="K863" s="1"/>
      <c r="L863" s="1"/>
      <c r="M863" s="327"/>
      <c r="N863" s="327"/>
      <c r="O863" s="328"/>
      <c r="P863" s="299"/>
      <c r="Q863" s="1"/>
      <c r="R863" s="275"/>
      <c r="S863" s="329"/>
      <c r="T863" s="1"/>
      <c r="U863" s="1"/>
      <c r="V863" s="306"/>
      <c r="W863" s="306"/>
      <c r="X863" s="328"/>
      <c r="Y863" s="330"/>
      <c r="Z863" s="272"/>
      <c r="AA863" s="299"/>
      <c r="AB863" s="1"/>
      <c r="AC863" s="58"/>
      <c r="AD863" s="220"/>
      <c r="AE863" s="1"/>
      <c r="AF863" s="1"/>
      <c r="AG863" s="304"/>
      <c r="AH863" s="306"/>
      <c r="AI863" s="1"/>
      <c r="AJ863" s="1"/>
      <c r="AK863" s="1"/>
      <c r="AL863" s="1"/>
      <c r="AM863" s="328"/>
      <c r="AN863" s="1"/>
      <c r="AO863" s="1"/>
      <c r="AP863" s="1"/>
    </row>
    <row r="864" ht="15.75" customHeight="1">
      <c r="A864" s="322"/>
      <c r="B864" s="1"/>
      <c r="C864" s="283"/>
      <c r="D864" s="327"/>
      <c r="E864" s="327"/>
      <c r="F864" s="1"/>
      <c r="G864" s="1"/>
      <c r="H864" s="1"/>
      <c r="I864" s="1"/>
      <c r="J864" s="327"/>
      <c r="K864" s="1"/>
      <c r="L864" s="1"/>
      <c r="M864" s="327"/>
      <c r="N864" s="327"/>
      <c r="O864" s="328"/>
      <c r="P864" s="299"/>
      <c r="Q864" s="1"/>
      <c r="R864" s="275"/>
      <c r="S864" s="329"/>
      <c r="T864" s="1"/>
      <c r="U864" s="1"/>
      <c r="V864" s="306"/>
      <c r="W864" s="306"/>
      <c r="X864" s="328"/>
      <c r="Y864" s="330"/>
      <c r="Z864" s="272"/>
      <c r="AA864" s="299"/>
      <c r="AB864" s="1"/>
      <c r="AC864" s="58"/>
      <c r="AD864" s="220"/>
      <c r="AE864" s="1"/>
      <c r="AF864" s="1"/>
      <c r="AG864" s="304"/>
      <c r="AH864" s="306"/>
      <c r="AI864" s="1"/>
      <c r="AJ864" s="1"/>
      <c r="AK864" s="1"/>
      <c r="AL864" s="1"/>
      <c r="AM864" s="328"/>
      <c r="AN864" s="1"/>
      <c r="AO864" s="1"/>
      <c r="AP864" s="1"/>
    </row>
    <row r="865" ht="15.75" customHeight="1">
      <c r="A865" s="322"/>
      <c r="B865" s="1"/>
      <c r="C865" s="283"/>
      <c r="D865" s="327"/>
      <c r="E865" s="327"/>
      <c r="F865" s="1"/>
      <c r="G865" s="1"/>
      <c r="H865" s="1"/>
      <c r="I865" s="1"/>
      <c r="J865" s="327"/>
      <c r="K865" s="1"/>
      <c r="L865" s="1"/>
      <c r="M865" s="327"/>
      <c r="N865" s="327"/>
      <c r="O865" s="328"/>
      <c r="P865" s="299"/>
      <c r="Q865" s="1"/>
      <c r="R865" s="275"/>
      <c r="S865" s="329"/>
      <c r="T865" s="1"/>
      <c r="U865" s="1"/>
      <c r="V865" s="306"/>
      <c r="W865" s="306"/>
      <c r="X865" s="328"/>
      <c r="Y865" s="330"/>
      <c r="Z865" s="272"/>
      <c r="AA865" s="299"/>
      <c r="AB865" s="1"/>
      <c r="AC865" s="58"/>
      <c r="AD865" s="220"/>
      <c r="AE865" s="1"/>
      <c r="AF865" s="1"/>
      <c r="AG865" s="304"/>
      <c r="AH865" s="306"/>
      <c r="AI865" s="1"/>
      <c r="AJ865" s="1"/>
      <c r="AK865" s="1"/>
      <c r="AL865" s="1"/>
      <c r="AM865" s="328"/>
      <c r="AN865" s="1"/>
      <c r="AO865" s="1"/>
      <c r="AP865" s="1"/>
    </row>
    <row r="866" ht="15.75" customHeight="1">
      <c r="A866" s="322"/>
      <c r="B866" s="1"/>
      <c r="C866" s="283"/>
      <c r="D866" s="327"/>
      <c r="E866" s="327"/>
      <c r="F866" s="1"/>
      <c r="G866" s="1"/>
      <c r="H866" s="1"/>
      <c r="I866" s="1"/>
      <c r="J866" s="327"/>
      <c r="K866" s="1"/>
      <c r="L866" s="1"/>
      <c r="M866" s="327"/>
      <c r="N866" s="327"/>
      <c r="O866" s="328"/>
      <c r="P866" s="299"/>
      <c r="Q866" s="1"/>
      <c r="R866" s="275"/>
      <c r="S866" s="329"/>
      <c r="T866" s="1"/>
      <c r="U866" s="1"/>
      <c r="V866" s="306"/>
      <c r="W866" s="306"/>
      <c r="X866" s="328"/>
      <c r="Y866" s="330"/>
      <c r="Z866" s="272"/>
      <c r="AA866" s="299"/>
      <c r="AB866" s="1"/>
      <c r="AC866" s="58"/>
      <c r="AD866" s="220"/>
      <c r="AE866" s="1"/>
      <c r="AF866" s="1"/>
      <c r="AG866" s="304"/>
      <c r="AH866" s="306"/>
      <c r="AI866" s="1"/>
      <c r="AJ866" s="1"/>
      <c r="AK866" s="1"/>
      <c r="AL866" s="1"/>
      <c r="AM866" s="328"/>
      <c r="AN866" s="1"/>
      <c r="AO866" s="1"/>
      <c r="AP866" s="1"/>
    </row>
    <row r="867" ht="15.75" customHeight="1">
      <c r="A867" s="322"/>
      <c r="B867" s="1"/>
      <c r="C867" s="283"/>
      <c r="D867" s="327"/>
      <c r="E867" s="327"/>
      <c r="F867" s="1"/>
      <c r="G867" s="1"/>
      <c r="H867" s="1"/>
      <c r="I867" s="1"/>
      <c r="J867" s="327"/>
      <c r="K867" s="1"/>
      <c r="L867" s="1"/>
      <c r="M867" s="327"/>
      <c r="N867" s="327"/>
      <c r="O867" s="328"/>
      <c r="P867" s="299"/>
      <c r="Q867" s="1"/>
      <c r="R867" s="275"/>
      <c r="S867" s="329"/>
      <c r="T867" s="1"/>
      <c r="U867" s="1"/>
      <c r="V867" s="306"/>
      <c r="W867" s="306"/>
      <c r="X867" s="328"/>
      <c r="Y867" s="330"/>
      <c r="Z867" s="272"/>
      <c r="AA867" s="299"/>
      <c r="AB867" s="1"/>
      <c r="AC867" s="58"/>
      <c r="AD867" s="220"/>
      <c r="AE867" s="1"/>
      <c r="AF867" s="1"/>
      <c r="AG867" s="304"/>
      <c r="AH867" s="306"/>
      <c r="AI867" s="1"/>
      <c r="AJ867" s="1"/>
      <c r="AK867" s="1"/>
      <c r="AL867" s="1"/>
      <c r="AM867" s="328"/>
      <c r="AN867" s="1"/>
      <c r="AO867" s="1"/>
      <c r="AP867" s="1"/>
    </row>
    <row r="868" ht="15.75" customHeight="1">
      <c r="A868" s="322"/>
      <c r="B868" s="1"/>
      <c r="C868" s="283"/>
      <c r="D868" s="327"/>
      <c r="E868" s="327"/>
      <c r="F868" s="1"/>
      <c r="G868" s="1"/>
      <c r="H868" s="1"/>
      <c r="I868" s="1"/>
      <c r="J868" s="327"/>
      <c r="K868" s="1"/>
      <c r="L868" s="1"/>
      <c r="M868" s="327"/>
      <c r="N868" s="327"/>
      <c r="O868" s="328"/>
      <c r="P868" s="299"/>
      <c r="Q868" s="1"/>
      <c r="R868" s="275"/>
      <c r="S868" s="329"/>
      <c r="T868" s="1"/>
      <c r="U868" s="1"/>
      <c r="V868" s="306"/>
      <c r="W868" s="306"/>
      <c r="X868" s="328"/>
      <c r="Y868" s="330"/>
      <c r="Z868" s="272"/>
      <c r="AA868" s="299"/>
      <c r="AB868" s="1"/>
      <c r="AC868" s="58"/>
      <c r="AD868" s="220"/>
      <c r="AE868" s="1"/>
      <c r="AF868" s="1"/>
      <c r="AG868" s="304"/>
      <c r="AH868" s="306"/>
      <c r="AI868" s="1"/>
      <c r="AJ868" s="1"/>
      <c r="AK868" s="1"/>
      <c r="AL868" s="1"/>
      <c r="AM868" s="328"/>
      <c r="AN868" s="1"/>
      <c r="AO868" s="1"/>
      <c r="AP868" s="1"/>
    </row>
    <row r="869" ht="15.75" customHeight="1">
      <c r="A869" s="322"/>
      <c r="B869" s="1"/>
      <c r="C869" s="283"/>
      <c r="D869" s="327"/>
      <c r="E869" s="327"/>
      <c r="F869" s="1"/>
      <c r="G869" s="1"/>
      <c r="H869" s="1"/>
      <c r="I869" s="1"/>
      <c r="J869" s="327"/>
      <c r="K869" s="1"/>
      <c r="L869" s="1"/>
      <c r="M869" s="327"/>
      <c r="N869" s="327"/>
      <c r="O869" s="328"/>
      <c r="P869" s="299"/>
      <c r="Q869" s="1"/>
      <c r="R869" s="275"/>
      <c r="S869" s="329"/>
      <c r="T869" s="1"/>
      <c r="U869" s="1"/>
      <c r="V869" s="306"/>
      <c r="W869" s="306"/>
      <c r="X869" s="328"/>
      <c r="Y869" s="330"/>
      <c r="Z869" s="272"/>
      <c r="AA869" s="299"/>
      <c r="AB869" s="1"/>
      <c r="AC869" s="58"/>
      <c r="AD869" s="220"/>
      <c r="AE869" s="1"/>
      <c r="AF869" s="1"/>
      <c r="AG869" s="304"/>
      <c r="AH869" s="306"/>
      <c r="AI869" s="1"/>
      <c r="AJ869" s="1"/>
      <c r="AK869" s="1"/>
      <c r="AL869" s="1"/>
      <c r="AM869" s="328"/>
      <c r="AN869" s="1"/>
      <c r="AO869" s="1"/>
      <c r="AP869" s="1"/>
    </row>
    <row r="870" ht="15.75" customHeight="1">
      <c r="A870" s="322"/>
      <c r="B870" s="1"/>
      <c r="C870" s="283"/>
      <c r="D870" s="327"/>
      <c r="E870" s="327"/>
      <c r="F870" s="1"/>
      <c r="G870" s="1"/>
      <c r="H870" s="1"/>
      <c r="I870" s="1"/>
      <c r="J870" s="327"/>
      <c r="K870" s="1"/>
      <c r="L870" s="1"/>
      <c r="M870" s="327"/>
      <c r="N870" s="327"/>
      <c r="O870" s="328"/>
      <c r="P870" s="299"/>
      <c r="Q870" s="1"/>
      <c r="R870" s="275"/>
      <c r="S870" s="329"/>
      <c r="T870" s="1"/>
      <c r="U870" s="1"/>
      <c r="V870" s="306"/>
      <c r="W870" s="306"/>
      <c r="X870" s="328"/>
      <c r="Y870" s="330"/>
      <c r="Z870" s="272"/>
      <c r="AA870" s="299"/>
      <c r="AB870" s="1"/>
      <c r="AC870" s="58"/>
      <c r="AD870" s="220"/>
      <c r="AE870" s="1"/>
      <c r="AF870" s="1"/>
      <c r="AG870" s="304"/>
      <c r="AH870" s="306"/>
      <c r="AI870" s="1"/>
      <c r="AJ870" s="1"/>
      <c r="AK870" s="1"/>
      <c r="AL870" s="1"/>
      <c r="AM870" s="328"/>
      <c r="AN870" s="1"/>
      <c r="AO870" s="1"/>
      <c r="AP870" s="1"/>
    </row>
    <row r="871" ht="15.75" customHeight="1">
      <c r="A871" s="322"/>
      <c r="B871" s="1"/>
      <c r="C871" s="283"/>
      <c r="D871" s="327"/>
      <c r="E871" s="327"/>
      <c r="F871" s="1"/>
      <c r="G871" s="1"/>
      <c r="H871" s="1"/>
      <c r="I871" s="1"/>
      <c r="J871" s="327"/>
      <c r="K871" s="1"/>
      <c r="L871" s="1"/>
      <c r="M871" s="327"/>
      <c r="N871" s="327"/>
      <c r="O871" s="328"/>
      <c r="P871" s="299"/>
      <c r="Q871" s="1"/>
      <c r="R871" s="275"/>
      <c r="S871" s="329"/>
      <c r="T871" s="1"/>
      <c r="U871" s="1"/>
      <c r="V871" s="306"/>
      <c r="W871" s="306"/>
      <c r="X871" s="328"/>
      <c r="Y871" s="330"/>
      <c r="Z871" s="272"/>
      <c r="AA871" s="299"/>
      <c r="AB871" s="1"/>
      <c r="AC871" s="58"/>
      <c r="AD871" s="220"/>
      <c r="AE871" s="1"/>
      <c r="AF871" s="1"/>
      <c r="AG871" s="304"/>
      <c r="AH871" s="306"/>
      <c r="AI871" s="1"/>
      <c r="AJ871" s="1"/>
      <c r="AK871" s="1"/>
      <c r="AL871" s="1"/>
      <c r="AM871" s="328"/>
      <c r="AN871" s="1"/>
      <c r="AO871" s="1"/>
      <c r="AP871" s="1"/>
    </row>
    <row r="872" ht="15.75" customHeight="1">
      <c r="A872" s="322"/>
      <c r="B872" s="1"/>
      <c r="C872" s="283"/>
      <c r="D872" s="327"/>
      <c r="E872" s="327"/>
      <c r="F872" s="1"/>
      <c r="G872" s="1"/>
      <c r="H872" s="1"/>
      <c r="I872" s="1"/>
      <c r="J872" s="327"/>
      <c r="K872" s="1"/>
      <c r="L872" s="1"/>
      <c r="M872" s="327"/>
      <c r="N872" s="327"/>
      <c r="O872" s="328"/>
      <c r="P872" s="299"/>
      <c r="Q872" s="1"/>
      <c r="R872" s="275"/>
      <c r="S872" s="329"/>
      <c r="T872" s="1"/>
      <c r="U872" s="1"/>
      <c r="V872" s="306"/>
      <c r="W872" s="306"/>
      <c r="X872" s="328"/>
      <c r="Y872" s="330"/>
      <c r="Z872" s="272"/>
      <c r="AA872" s="299"/>
      <c r="AB872" s="1"/>
      <c r="AC872" s="58"/>
      <c r="AD872" s="220"/>
      <c r="AE872" s="1"/>
      <c r="AF872" s="1"/>
      <c r="AG872" s="304"/>
      <c r="AH872" s="306"/>
      <c r="AI872" s="1"/>
      <c r="AJ872" s="1"/>
      <c r="AK872" s="1"/>
      <c r="AL872" s="1"/>
      <c r="AM872" s="328"/>
      <c r="AN872" s="1"/>
      <c r="AO872" s="1"/>
      <c r="AP872" s="1"/>
    </row>
    <row r="873" ht="15.75" customHeight="1">
      <c r="A873" s="322"/>
      <c r="B873" s="1"/>
      <c r="C873" s="283"/>
      <c r="D873" s="327"/>
      <c r="E873" s="327"/>
      <c r="F873" s="1"/>
      <c r="G873" s="1"/>
      <c r="H873" s="1"/>
      <c r="I873" s="1"/>
      <c r="J873" s="327"/>
      <c r="K873" s="1"/>
      <c r="L873" s="1"/>
      <c r="M873" s="327"/>
      <c r="N873" s="327"/>
      <c r="O873" s="328"/>
      <c r="P873" s="299"/>
      <c r="Q873" s="1"/>
      <c r="R873" s="275"/>
      <c r="S873" s="329"/>
      <c r="T873" s="1"/>
      <c r="U873" s="1"/>
      <c r="V873" s="306"/>
      <c r="W873" s="306"/>
      <c r="X873" s="328"/>
      <c r="Y873" s="330"/>
      <c r="Z873" s="272"/>
      <c r="AA873" s="299"/>
      <c r="AB873" s="1"/>
      <c r="AC873" s="58"/>
      <c r="AD873" s="220"/>
      <c r="AE873" s="1"/>
      <c r="AF873" s="1"/>
      <c r="AG873" s="304"/>
      <c r="AH873" s="306"/>
      <c r="AI873" s="1"/>
      <c r="AJ873" s="1"/>
      <c r="AK873" s="1"/>
      <c r="AL873" s="1"/>
      <c r="AM873" s="328"/>
      <c r="AN873" s="1"/>
      <c r="AO873" s="1"/>
      <c r="AP873" s="1"/>
    </row>
    <row r="874" ht="15.75" customHeight="1">
      <c r="A874" s="322"/>
      <c r="B874" s="1"/>
      <c r="C874" s="283"/>
      <c r="D874" s="327"/>
      <c r="E874" s="327"/>
      <c r="F874" s="1"/>
      <c r="G874" s="1"/>
      <c r="H874" s="1"/>
      <c r="I874" s="1"/>
      <c r="J874" s="327"/>
      <c r="K874" s="1"/>
      <c r="L874" s="1"/>
      <c r="M874" s="327"/>
      <c r="N874" s="327"/>
      <c r="O874" s="328"/>
      <c r="P874" s="299"/>
      <c r="Q874" s="1"/>
      <c r="R874" s="275"/>
      <c r="S874" s="329"/>
      <c r="T874" s="1"/>
      <c r="U874" s="1"/>
      <c r="V874" s="306"/>
      <c r="W874" s="306"/>
      <c r="X874" s="328"/>
      <c r="Y874" s="330"/>
      <c r="Z874" s="272"/>
      <c r="AA874" s="299"/>
      <c r="AB874" s="1"/>
      <c r="AC874" s="58"/>
      <c r="AD874" s="220"/>
      <c r="AE874" s="1"/>
      <c r="AF874" s="1"/>
      <c r="AG874" s="304"/>
      <c r="AH874" s="306"/>
      <c r="AI874" s="1"/>
      <c r="AJ874" s="1"/>
      <c r="AK874" s="1"/>
      <c r="AL874" s="1"/>
      <c r="AM874" s="328"/>
      <c r="AN874" s="1"/>
      <c r="AO874" s="1"/>
      <c r="AP874" s="1"/>
    </row>
    <row r="875" ht="15.75" customHeight="1">
      <c r="A875" s="322"/>
      <c r="B875" s="1"/>
      <c r="C875" s="283"/>
      <c r="D875" s="327"/>
      <c r="E875" s="327"/>
      <c r="F875" s="1"/>
      <c r="G875" s="1"/>
      <c r="H875" s="1"/>
      <c r="I875" s="1"/>
      <c r="J875" s="327"/>
      <c r="K875" s="1"/>
      <c r="L875" s="1"/>
      <c r="M875" s="327"/>
      <c r="N875" s="327"/>
      <c r="O875" s="328"/>
      <c r="P875" s="299"/>
      <c r="Q875" s="1"/>
      <c r="R875" s="275"/>
      <c r="S875" s="329"/>
      <c r="T875" s="1"/>
      <c r="U875" s="1"/>
      <c r="V875" s="306"/>
      <c r="W875" s="306"/>
      <c r="X875" s="328"/>
      <c r="Y875" s="330"/>
      <c r="Z875" s="272"/>
      <c r="AA875" s="299"/>
      <c r="AB875" s="1"/>
      <c r="AC875" s="58"/>
      <c r="AD875" s="220"/>
      <c r="AE875" s="1"/>
      <c r="AF875" s="1"/>
      <c r="AG875" s="304"/>
      <c r="AH875" s="306"/>
      <c r="AI875" s="1"/>
      <c r="AJ875" s="1"/>
      <c r="AK875" s="1"/>
      <c r="AL875" s="1"/>
      <c r="AM875" s="328"/>
      <c r="AN875" s="1"/>
      <c r="AO875" s="1"/>
      <c r="AP875" s="1"/>
    </row>
    <row r="876" ht="15.75" customHeight="1">
      <c r="A876" s="322"/>
      <c r="B876" s="1"/>
      <c r="C876" s="283"/>
      <c r="D876" s="327"/>
      <c r="E876" s="327"/>
      <c r="F876" s="1"/>
      <c r="G876" s="1"/>
      <c r="H876" s="1"/>
      <c r="I876" s="1"/>
      <c r="J876" s="327"/>
      <c r="K876" s="1"/>
      <c r="L876" s="1"/>
      <c r="M876" s="327"/>
      <c r="N876" s="327"/>
      <c r="O876" s="328"/>
      <c r="P876" s="299"/>
      <c r="Q876" s="1"/>
      <c r="R876" s="275"/>
      <c r="S876" s="329"/>
      <c r="T876" s="1"/>
      <c r="U876" s="1"/>
      <c r="V876" s="306"/>
      <c r="W876" s="306"/>
      <c r="X876" s="328"/>
      <c r="Y876" s="330"/>
      <c r="Z876" s="272"/>
      <c r="AA876" s="299"/>
      <c r="AB876" s="1"/>
      <c r="AC876" s="58"/>
      <c r="AD876" s="220"/>
      <c r="AE876" s="1"/>
      <c r="AF876" s="1"/>
      <c r="AG876" s="304"/>
      <c r="AH876" s="306"/>
      <c r="AI876" s="1"/>
      <c r="AJ876" s="1"/>
      <c r="AK876" s="1"/>
      <c r="AL876" s="1"/>
      <c r="AM876" s="328"/>
      <c r="AN876" s="1"/>
      <c r="AO876" s="1"/>
      <c r="AP876" s="1"/>
    </row>
    <row r="877" ht="15.75" customHeight="1">
      <c r="A877" s="322"/>
      <c r="B877" s="1"/>
      <c r="C877" s="283"/>
      <c r="D877" s="327"/>
      <c r="E877" s="327"/>
      <c r="F877" s="1"/>
      <c r="G877" s="1"/>
      <c r="H877" s="1"/>
      <c r="I877" s="1"/>
      <c r="J877" s="327"/>
      <c r="K877" s="1"/>
      <c r="L877" s="1"/>
      <c r="M877" s="327"/>
      <c r="N877" s="327"/>
      <c r="O877" s="328"/>
      <c r="P877" s="299"/>
      <c r="Q877" s="1"/>
      <c r="R877" s="275"/>
      <c r="S877" s="329"/>
      <c r="T877" s="1"/>
      <c r="U877" s="1"/>
      <c r="V877" s="306"/>
      <c r="W877" s="306"/>
      <c r="X877" s="328"/>
      <c r="Y877" s="330"/>
      <c r="Z877" s="272"/>
      <c r="AA877" s="299"/>
      <c r="AB877" s="1"/>
      <c r="AC877" s="58"/>
      <c r="AD877" s="220"/>
      <c r="AE877" s="1"/>
      <c r="AF877" s="1"/>
      <c r="AG877" s="304"/>
      <c r="AH877" s="306"/>
      <c r="AI877" s="1"/>
      <c r="AJ877" s="1"/>
      <c r="AK877" s="1"/>
      <c r="AL877" s="1"/>
      <c r="AM877" s="328"/>
      <c r="AN877" s="1"/>
      <c r="AO877" s="1"/>
      <c r="AP877" s="1"/>
    </row>
    <row r="878" ht="15.75" customHeight="1">
      <c r="A878" s="322"/>
      <c r="B878" s="1"/>
      <c r="C878" s="283"/>
      <c r="D878" s="327"/>
      <c r="E878" s="327"/>
      <c r="F878" s="1"/>
      <c r="G878" s="1"/>
      <c r="H878" s="1"/>
      <c r="I878" s="1"/>
      <c r="J878" s="327"/>
      <c r="K878" s="1"/>
      <c r="L878" s="1"/>
      <c r="M878" s="327"/>
      <c r="N878" s="327"/>
      <c r="O878" s="328"/>
      <c r="P878" s="299"/>
      <c r="Q878" s="1"/>
      <c r="R878" s="275"/>
      <c r="S878" s="329"/>
      <c r="T878" s="1"/>
      <c r="U878" s="1"/>
      <c r="V878" s="306"/>
      <c r="W878" s="306"/>
      <c r="X878" s="328"/>
      <c r="Y878" s="330"/>
      <c r="Z878" s="272"/>
      <c r="AA878" s="299"/>
      <c r="AB878" s="1"/>
      <c r="AC878" s="58"/>
      <c r="AD878" s="220"/>
      <c r="AE878" s="1"/>
      <c r="AF878" s="1"/>
      <c r="AG878" s="304"/>
      <c r="AH878" s="306"/>
      <c r="AI878" s="1"/>
      <c r="AJ878" s="1"/>
      <c r="AK878" s="1"/>
      <c r="AL878" s="1"/>
      <c r="AM878" s="328"/>
      <c r="AN878" s="1"/>
      <c r="AO878" s="1"/>
      <c r="AP878" s="1"/>
    </row>
    <row r="879" ht="15.75" customHeight="1">
      <c r="A879" s="322"/>
      <c r="B879" s="1"/>
      <c r="C879" s="283"/>
      <c r="D879" s="327"/>
      <c r="E879" s="327"/>
      <c r="F879" s="1"/>
      <c r="G879" s="1"/>
      <c r="H879" s="1"/>
      <c r="I879" s="1"/>
      <c r="J879" s="327"/>
      <c r="K879" s="1"/>
      <c r="L879" s="1"/>
      <c r="M879" s="327"/>
      <c r="N879" s="327"/>
      <c r="O879" s="328"/>
      <c r="P879" s="299"/>
      <c r="Q879" s="1"/>
      <c r="R879" s="275"/>
      <c r="S879" s="329"/>
      <c r="T879" s="1"/>
      <c r="U879" s="1"/>
      <c r="V879" s="306"/>
      <c r="W879" s="306"/>
      <c r="X879" s="328"/>
      <c r="Y879" s="330"/>
      <c r="Z879" s="272"/>
      <c r="AA879" s="299"/>
      <c r="AB879" s="1"/>
      <c r="AC879" s="58"/>
      <c r="AD879" s="220"/>
      <c r="AE879" s="1"/>
      <c r="AF879" s="1"/>
      <c r="AG879" s="304"/>
      <c r="AH879" s="306"/>
      <c r="AI879" s="1"/>
      <c r="AJ879" s="1"/>
      <c r="AK879" s="1"/>
      <c r="AL879" s="1"/>
      <c r="AM879" s="328"/>
      <c r="AN879" s="1"/>
      <c r="AO879" s="1"/>
      <c r="AP879" s="1"/>
    </row>
    <row r="880" ht="15.75" customHeight="1">
      <c r="A880" s="322"/>
      <c r="B880" s="1"/>
      <c r="C880" s="283"/>
      <c r="D880" s="327"/>
      <c r="E880" s="327"/>
      <c r="F880" s="1"/>
      <c r="G880" s="1"/>
      <c r="H880" s="1"/>
      <c r="I880" s="1"/>
      <c r="J880" s="327"/>
      <c r="K880" s="1"/>
      <c r="L880" s="1"/>
      <c r="M880" s="327"/>
      <c r="N880" s="327"/>
      <c r="O880" s="328"/>
      <c r="P880" s="299"/>
      <c r="Q880" s="1"/>
      <c r="R880" s="275"/>
      <c r="S880" s="329"/>
      <c r="T880" s="1"/>
      <c r="U880" s="1"/>
      <c r="V880" s="306"/>
      <c r="W880" s="306"/>
      <c r="X880" s="328"/>
      <c r="Y880" s="330"/>
      <c r="Z880" s="272"/>
      <c r="AA880" s="299"/>
      <c r="AB880" s="1"/>
      <c r="AC880" s="58"/>
      <c r="AD880" s="220"/>
      <c r="AE880" s="1"/>
      <c r="AF880" s="1"/>
      <c r="AG880" s="304"/>
      <c r="AH880" s="306"/>
      <c r="AI880" s="1"/>
      <c r="AJ880" s="1"/>
      <c r="AK880" s="1"/>
      <c r="AL880" s="1"/>
      <c r="AM880" s="328"/>
      <c r="AN880" s="1"/>
      <c r="AO880" s="1"/>
      <c r="AP880" s="1"/>
    </row>
    <row r="881" ht="15.75" customHeight="1">
      <c r="A881" s="322"/>
      <c r="B881" s="1"/>
      <c r="C881" s="283"/>
      <c r="D881" s="327"/>
      <c r="E881" s="327"/>
      <c r="F881" s="1"/>
      <c r="G881" s="1"/>
      <c r="H881" s="1"/>
      <c r="I881" s="1"/>
      <c r="J881" s="327"/>
      <c r="K881" s="1"/>
      <c r="L881" s="1"/>
      <c r="M881" s="327"/>
      <c r="N881" s="327"/>
      <c r="O881" s="328"/>
      <c r="P881" s="299"/>
      <c r="Q881" s="1"/>
      <c r="R881" s="275"/>
      <c r="S881" s="329"/>
      <c r="T881" s="1"/>
      <c r="U881" s="1"/>
      <c r="V881" s="306"/>
      <c r="W881" s="306"/>
      <c r="X881" s="328"/>
      <c r="Y881" s="330"/>
      <c r="Z881" s="272"/>
      <c r="AA881" s="299"/>
      <c r="AB881" s="1"/>
      <c r="AC881" s="58"/>
      <c r="AD881" s="220"/>
      <c r="AE881" s="1"/>
      <c r="AF881" s="1"/>
      <c r="AG881" s="304"/>
      <c r="AH881" s="306"/>
      <c r="AI881" s="1"/>
      <c r="AJ881" s="1"/>
      <c r="AK881" s="1"/>
      <c r="AL881" s="1"/>
      <c r="AM881" s="328"/>
      <c r="AN881" s="1"/>
      <c r="AO881" s="1"/>
      <c r="AP881" s="1"/>
    </row>
    <row r="882" ht="15.75" customHeight="1">
      <c r="A882" s="322"/>
      <c r="B882" s="1"/>
      <c r="C882" s="283"/>
      <c r="D882" s="327"/>
      <c r="E882" s="327"/>
      <c r="F882" s="1"/>
      <c r="G882" s="1"/>
      <c r="H882" s="1"/>
      <c r="I882" s="1"/>
      <c r="J882" s="327"/>
      <c r="K882" s="1"/>
      <c r="L882" s="1"/>
      <c r="M882" s="327"/>
      <c r="N882" s="327"/>
      <c r="O882" s="328"/>
      <c r="P882" s="299"/>
      <c r="Q882" s="1"/>
      <c r="R882" s="275"/>
      <c r="S882" s="329"/>
      <c r="T882" s="1"/>
      <c r="U882" s="1"/>
      <c r="V882" s="306"/>
      <c r="W882" s="306"/>
      <c r="X882" s="328"/>
      <c r="Y882" s="330"/>
      <c r="Z882" s="272"/>
      <c r="AA882" s="299"/>
      <c r="AB882" s="1"/>
      <c r="AC882" s="58"/>
      <c r="AD882" s="220"/>
      <c r="AE882" s="1"/>
      <c r="AF882" s="1"/>
      <c r="AG882" s="304"/>
      <c r="AH882" s="306"/>
      <c r="AI882" s="1"/>
      <c r="AJ882" s="1"/>
      <c r="AK882" s="1"/>
      <c r="AL882" s="1"/>
      <c r="AM882" s="328"/>
      <c r="AN882" s="1"/>
      <c r="AO882" s="1"/>
      <c r="AP882" s="1"/>
    </row>
    <row r="883" ht="15.75" customHeight="1">
      <c r="A883" s="322"/>
      <c r="B883" s="1"/>
      <c r="C883" s="283"/>
      <c r="D883" s="327"/>
      <c r="E883" s="327"/>
      <c r="F883" s="1"/>
      <c r="G883" s="1"/>
      <c r="H883" s="1"/>
      <c r="I883" s="1"/>
      <c r="J883" s="327"/>
      <c r="K883" s="1"/>
      <c r="L883" s="1"/>
      <c r="M883" s="327"/>
      <c r="N883" s="327"/>
      <c r="O883" s="328"/>
      <c r="P883" s="299"/>
      <c r="Q883" s="1"/>
      <c r="R883" s="275"/>
      <c r="S883" s="329"/>
      <c r="T883" s="1"/>
      <c r="U883" s="1"/>
      <c r="V883" s="306"/>
      <c r="W883" s="306"/>
      <c r="X883" s="328"/>
      <c r="Y883" s="330"/>
      <c r="Z883" s="272"/>
      <c r="AA883" s="299"/>
      <c r="AB883" s="1"/>
      <c r="AC883" s="58"/>
      <c r="AD883" s="220"/>
      <c r="AE883" s="1"/>
      <c r="AF883" s="1"/>
      <c r="AG883" s="304"/>
      <c r="AH883" s="306"/>
      <c r="AI883" s="1"/>
      <c r="AJ883" s="1"/>
      <c r="AK883" s="1"/>
      <c r="AL883" s="1"/>
      <c r="AM883" s="328"/>
      <c r="AN883" s="1"/>
      <c r="AO883" s="1"/>
      <c r="AP883" s="1"/>
    </row>
    <row r="884" ht="15.75" customHeight="1">
      <c r="A884" s="322"/>
      <c r="B884" s="1"/>
      <c r="C884" s="283"/>
      <c r="D884" s="327"/>
      <c r="E884" s="327"/>
      <c r="F884" s="1"/>
      <c r="G884" s="1"/>
      <c r="H884" s="1"/>
      <c r="I884" s="1"/>
      <c r="J884" s="327"/>
      <c r="K884" s="1"/>
      <c r="L884" s="1"/>
      <c r="M884" s="327"/>
      <c r="N884" s="327"/>
      <c r="O884" s="328"/>
      <c r="P884" s="299"/>
      <c r="Q884" s="1"/>
      <c r="R884" s="275"/>
      <c r="S884" s="329"/>
      <c r="T884" s="1"/>
      <c r="U884" s="1"/>
      <c r="V884" s="306"/>
      <c r="W884" s="306"/>
      <c r="X884" s="328"/>
      <c r="Y884" s="330"/>
      <c r="Z884" s="272"/>
      <c r="AA884" s="299"/>
      <c r="AB884" s="1"/>
      <c r="AC884" s="58"/>
      <c r="AD884" s="220"/>
      <c r="AE884" s="1"/>
      <c r="AF884" s="1"/>
      <c r="AG884" s="304"/>
      <c r="AH884" s="306"/>
      <c r="AI884" s="1"/>
      <c r="AJ884" s="1"/>
      <c r="AK884" s="1"/>
      <c r="AL884" s="1"/>
      <c r="AM884" s="328"/>
      <c r="AN884" s="1"/>
      <c r="AO884" s="1"/>
      <c r="AP884" s="1"/>
    </row>
    <row r="885" ht="15.75" customHeight="1">
      <c r="A885" s="322"/>
      <c r="B885" s="1"/>
      <c r="C885" s="283"/>
      <c r="D885" s="327"/>
      <c r="E885" s="327"/>
      <c r="F885" s="1"/>
      <c r="G885" s="1"/>
      <c r="H885" s="1"/>
      <c r="I885" s="1"/>
      <c r="J885" s="327"/>
      <c r="K885" s="1"/>
      <c r="L885" s="1"/>
      <c r="M885" s="327"/>
      <c r="N885" s="327"/>
      <c r="O885" s="328"/>
      <c r="P885" s="299"/>
      <c r="Q885" s="1"/>
      <c r="R885" s="275"/>
      <c r="S885" s="329"/>
      <c r="T885" s="1"/>
      <c r="U885" s="1"/>
      <c r="V885" s="306"/>
      <c r="W885" s="306"/>
      <c r="X885" s="328"/>
      <c r="Y885" s="330"/>
      <c r="Z885" s="272"/>
      <c r="AA885" s="299"/>
      <c r="AB885" s="1"/>
      <c r="AC885" s="58"/>
      <c r="AD885" s="220"/>
      <c r="AE885" s="1"/>
      <c r="AF885" s="1"/>
      <c r="AG885" s="304"/>
      <c r="AH885" s="306"/>
      <c r="AI885" s="1"/>
      <c r="AJ885" s="1"/>
      <c r="AK885" s="1"/>
      <c r="AL885" s="1"/>
      <c r="AM885" s="328"/>
      <c r="AN885" s="1"/>
      <c r="AO885" s="1"/>
      <c r="AP885" s="1"/>
    </row>
    <row r="886" ht="15.75" customHeight="1">
      <c r="A886" s="322"/>
      <c r="B886" s="1"/>
      <c r="C886" s="283"/>
      <c r="D886" s="327"/>
      <c r="E886" s="327"/>
      <c r="F886" s="1"/>
      <c r="G886" s="1"/>
      <c r="H886" s="1"/>
      <c r="I886" s="1"/>
      <c r="J886" s="327"/>
      <c r="K886" s="1"/>
      <c r="L886" s="1"/>
      <c r="M886" s="327"/>
      <c r="N886" s="327"/>
      <c r="O886" s="328"/>
      <c r="P886" s="299"/>
      <c r="Q886" s="1"/>
      <c r="R886" s="275"/>
      <c r="S886" s="329"/>
      <c r="T886" s="1"/>
      <c r="U886" s="1"/>
      <c r="V886" s="306"/>
      <c r="W886" s="306"/>
      <c r="X886" s="328"/>
      <c r="Y886" s="330"/>
      <c r="Z886" s="272"/>
      <c r="AA886" s="299"/>
      <c r="AB886" s="1"/>
      <c r="AC886" s="58"/>
      <c r="AD886" s="220"/>
      <c r="AE886" s="1"/>
      <c r="AF886" s="1"/>
      <c r="AG886" s="304"/>
      <c r="AH886" s="306"/>
      <c r="AI886" s="1"/>
      <c r="AJ886" s="1"/>
      <c r="AK886" s="1"/>
      <c r="AL886" s="1"/>
      <c r="AM886" s="328"/>
      <c r="AN886" s="1"/>
      <c r="AO886" s="1"/>
      <c r="AP886" s="1"/>
    </row>
    <row r="887" ht="15.75" customHeight="1">
      <c r="A887" s="322"/>
      <c r="B887" s="1"/>
      <c r="C887" s="283"/>
      <c r="D887" s="327"/>
      <c r="E887" s="327"/>
      <c r="F887" s="1"/>
      <c r="G887" s="1"/>
      <c r="H887" s="1"/>
      <c r="I887" s="1"/>
      <c r="J887" s="327"/>
      <c r="K887" s="1"/>
      <c r="L887" s="1"/>
      <c r="M887" s="327"/>
      <c r="N887" s="327"/>
      <c r="O887" s="328"/>
      <c r="P887" s="299"/>
      <c r="Q887" s="1"/>
      <c r="R887" s="275"/>
      <c r="S887" s="329"/>
      <c r="T887" s="1"/>
      <c r="U887" s="1"/>
      <c r="V887" s="306"/>
      <c r="W887" s="306"/>
      <c r="X887" s="328"/>
      <c r="Y887" s="330"/>
      <c r="Z887" s="272"/>
      <c r="AA887" s="299"/>
      <c r="AB887" s="1"/>
      <c r="AC887" s="58"/>
      <c r="AD887" s="220"/>
      <c r="AE887" s="1"/>
      <c r="AF887" s="1"/>
      <c r="AG887" s="304"/>
      <c r="AH887" s="306"/>
      <c r="AI887" s="1"/>
      <c r="AJ887" s="1"/>
      <c r="AK887" s="1"/>
      <c r="AL887" s="1"/>
      <c r="AM887" s="328"/>
      <c r="AN887" s="1"/>
      <c r="AO887" s="1"/>
      <c r="AP887" s="1"/>
    </row>
    <row r="888" ht="15.75" customHeight="1">
      <c r="A888" s="322"/>
      <c r="B888" s="1"/>
      <c r="C888" s="283"/>
      <c r="D888" s="327"/>
      <c r="E888" s="327"/>
      <c r="F888" s="1"/>
      <c r="G888" s="1"/>
      <c r="H888" s="1"/>
      <c r="I888" s="1"/>
      <c r="J888" s="327"/>
      <c r="K888" s="1"/>
      <c r="L888" s="1"/>
      <c r="M888" s="327"/>
      <c r="N888" s="327"/>
      <c r="O888" s="328"/>
      <c r="P888" s="299"/>
      <c r="Q888" s="1"/>
      <c r="R888" s="275"/>
      <c r="S888" s="329"/>
      <c r="T888" s="1"/>
      <c r="U888" s="1"/>
      <c r="V888" s="306"/>
      <c r="W888" s="306"/>
      <c r="X888" s="328"/>
      <c r="Y888" s="330"/>
      <c r="Z888" s="272"/>
      <c r="AA888" s="299"/>
      <c r="AB888" s="1"/>
      <c r="AC888" s="58"/>
      <c r="AD888" s="220"/>
      <c r="AE888" s="1"/>
      <c r="AF888" s="1"/>
      <c r="AG888" s="304"/>
      <c r="AH888" s="306"/>
      <c r="AI888" s="1"/>
      <c r="AJ888" s="1"/>
      <c r="AK888" s="1"/>
      <c r="AL888" s="1"/>
      <c r="AM888" s="328"/>
      <c r="AN888" s="1"/>
      <c r="AO888" s="1"/>
      <c r="AP888" s="1"/>
    </row>
    <row r="889" ht="15.75" customHeight="1">
      <c r="A889" s="322"/>
      <c r="B889" s="1"/>
      <c r="C889" s="283"/>
      <c r="D889" s="327"/>
      <c r="E889" s="327"/>
      <c r="F889" s="1"/>
      <c r="G889" s="1"/>
      <c r="H889" s="1"/>
      <c r="I889" s="1"/>
      <c r="J889" s="327"/>
      <c r="K889" s="1"/>
      <c r="L889" s="1"/>
      <c r="M889" s="327"/>
      <c r="N889" s="327"/>
      <c r="O889" s="328"/>
      <c r="P889" s="299"/>
      <c r="Q889" s="1"/>
      <c r="R889" s="275"/>
      <c r="S889" s="329"/>
      <c r="T889" s="1"/>
      <c r="U889" s="1"/>
      <c r="V889" s="306"/>
      <c r="W889" s="306"/>
      <c r="X889" s="328"/>
      <c r="Y889" s="330"/>
      <c r="Z889" s="272"/>
      <c r="AA889" s="299"/>
      <c r="AB889" s="1"/>
      <c r="AC889" s="58"/>
      <c r="AD889" s="220"/>
      <c r="AE889" s="1"/>
      <c r="AF889" s="1"/>
      <c r="AG889" s="304"/>
      <c r="AH889" s="306"/>
      <c r="AI889" s="1"/>
      <c r="AJ889" s="1"/>
      <c r="AK889" s="1"/>
      <c r="AL889" s="1"/>
      <c r="AM889" s="328"/>
      <c r="AN889" s="1"/>
      <c r="AO889" s="1"/>
      <c r="AP889" s="1"/>
    </row>
    <row r="890" ht="15.75" customHeight="1">
      <c r="A890" s="322"/>
      <c r="B890" s="1"/>
      <c r="C890" s="283"/>
      <c r="D890" s="327"/>
      <c r="E890" s="327"/>
      <c r="F890" s="1"/>
      <c r="G890" s="1"/>
      <c r="H890" s="1"/>
      <c r="I890" s="1"/>
      <c r="J890" s="327"/>
      <c r="K890" s="1"/>
      <c r="L890" s="1"/>
      <c r="M890" s="327"/>
      <c r="N890" s="327"/>
      <c r="O890" s="328"/>
      <c r="P890" s="299"/>
      <c r="Q890" s="1"/>
      <c r="R890" s="275"/>
      <c r="S890" s="329"/>
      <c r="T890" s="1"/>
      <c r="U890" s="1"/>
      <c r="V890" s="306"/>
      <c r="W890" s="306"/>
      <c r="X890" s="328"/>
      <c r="Y890" s="330"/>
      <c r="Z890" s="272"/>
      <c r="AA890" s="299"/>
      <c r="AB890" s="1"/>
      <c r="AC890" s="58"/>
      <c r="AD890" s="220"/>
      <c r="AE890" s="1"/>
      <c r="AF890" s="1"/>
      <c r="AG890" s="304"/>
      <c r="AH890" s="306"/>
      <c r="AI890" s="1"/>
      <c r="AJ890" s="1"/>
      <c r="AK890" s="1"/>
      <c r="AL890" s="1"/>
      <c r="AM890" s="328"/>
      <c r="AN890" s="1"/>
      <c r="AO890" s="1"/>
      <c r="AP890" s="1"/>
    </row>
    <row r="891" ht="15.75" customHeight="1">
      <c r="A891" s="322"/>
      <c r="B891" s="1"/>
      <c r="C891" s="283"/>
      <c r="D891" s="327"/>
      <c r="E891" s="327"/>
      <c r="F891" s="1"/>
      <c r="G891" s="1"/>
      <c r="H891" s="1"/>
      <c r="I891" s="1"/>
      <c r="J891" s="327"/>
      <c r="K891" s="1"/>
      <c r="L891" s="1"/>
      <c r="M891" s="327"/>
      <c r="N891" s="327"/>
      <c r="O891" s="328"/>
      <c r="P891" s="299"/>
      <c r="Q891" s="1"/>
      <c r="R891" s="275"/>
      <c r="S891" s="329"/>
      <c r="T891" s="1"/>
      <c r="U891" s="1"/>
      <c r="V891" s="306"/>
      <c r="W891" s="306"/>
      <c r="X891" s="328"/>
      <c r="Y891" s="330"/>
      <c r="Z891" s="272"/>
      <c r="AA891" s="299"/>
      <c r="AB891" s="1"/>
      <c r="AC891" s="58"/>
      <c r="AD891" s="220"/>
      <c r="AE891" s="1"/>
      <c r="AF891" s="1"/>
      <c r="AG891" s="304"/>
      <c r="AH891" s="306"/>
      <c r="AI891" s="1"/>
      <c r="AJ891" s="1"/>
      <c r="AK891" s="1"/>
      <c r="AL891" s="1"/>
      <c r="AM891" s="328"/>
      <c r="AN891" s="1"/>
      <c r="AO891" s="1"/>
      <c r="AP891" s="1"/>
    </row>
    <row r="892" ht="15.75" customHeight="1">
      <c r="A892" s="322"/>
      <c r="B892" s="1"/>
      <c r="C892" s="283"/>
      <c r="D892" s="327"/>
      <c r="E892" s="327"/>
      <c r="F892" s="1"/>
      <c r="G892" s="1"/>
      <c r="H892" s="1"/>
      <c r="I892" s="1"/>
      <c r="J892" s="327"/>
      <c r="K892" s="1"/>
      <c r="L892" s="1"/>
      <c r="M892" s="327"/>
      <c r="N892" s="327"/>
      <c r="O892" s="328"/>
      <c r="P892" s="299"/>
      <c r="Q892" s="1"/>
      <c r="R892" s="275"/>
      <c r="S892" s="329"/>
      <c r="T892" s="1"/>
      <c r="U892" s="1"/>
      <c r="V892" s="306"/>
      <c r="W892" s="306"/>
      <c r="X892" s="328"/>
      <c r="Y892" s="330"/>
      <c r="Z892" s="272"/>
      <c r="AA892" s="299"/>
      <c r="AB892" s="1"/>
      <c r="AC892" s="58"/>
      <c r="AD892" s="220"/>
      <c r="AE892" s="1"/>
      <c r="AF892" s="1"/>
      <c r="AG892" s="304"/>
      <c r="AH892" s="306"/>
      <c r="AI892" s="1"/>
      <c r="AJ892" s="1"/>
      <c r="AK892" s="1"/>
      <c r="AL892" s="1"/>
      <c r="AM892" s="328"/>
      <c r="AN892" s="1"/>
      <c r="AO892" s="1"/>
      <c r="AP892" s="1"/>
    </row>
    <row r="893" ht="15.75" customHeight="1">
      <c r="A893" s="322"/>
      <c r="B893" s="1"/>
      <c r="C893" s="283"/>
      <c r="D893" s="327"/>
      <c r="E893" s="327"/>
      <c r="F893" s="1"/>
      <c r="G893" s="1"/>
      <c r="H893" s="1"/>
      <c r="I893" s="1"/>
      <c r="J893" s="327"/>
      <c r="K893" s="1"/>
      <c r="L893" s="1"/>
      <c r="M893" s="327"/>
      <c r="N893" s="327"/>
      <c r="O893" s="328"/>
      <c r="P893" s="299"/>
      <c r="Q893" s="1"/>
      <c r="R893" s="275"/>
      <c r="S893" s="329"/>
      <c r="T893" s="1"/>
      <c r="U893" s="1"/>
      <c r="V893" s="306"/>
      <c r="W893" s="306"/>
      <c r="X893" s="328"/>
      <c r="Y893" s="330"/>
      <c r="Z893" s="272"/>
      <c r="AA893" s="299"/>
      <c r="AB893" s="1"/>
      <c r="AC893" s="58"/>
      <c r="AD893" s="220"/>
      <c r="AE893" s="1"/>
      <c r="AF893" s="1"/>
      <c r="AG893" s="304"/>
      <c r="AH893" s="306"/>
      <c r="AI893" s="1"/>
      <c r="AJ893" s="1"/>
      <c r="AK893" s="1"/>
      <c r="AL893" s="1"/>
      <c r="AM893" s="328"/>
      <c r="AN893" s="1"/>
      <c r="AO893" s="1"/>
      <c r="AP893" s="1"/>
    </row>
    <row r="894" ht="15.75" customHeight="1">
      <c r="A894" s="322"/>
      <c r="B894" s="1"/>
      <c r="C894" s="283"/>
      <c r="D894" s="327"/>
      <c r="E894" s="327"/>
      <c r="F894" s="1"/>
      <c r="G894" s="1"/>
      <c r="H894" s="1"/>
      <c r="I894" s="1"/>
      <c r="J894" s="327"/>
      <c r="K894" s="1"/>
      <c r="L894" s="1"/>
      <c r="M894" s="327"/>
      <c r="N894" s="327"/>
      <c r="O894" s="328"/>
      <c r="P894" s="299"/>
      <c r="Q894" s="1"/>
      <c r="R894" s="275"/>
      <c r="S894" s="329"/>
      <c r="T894" s="1"/>
      <c r="U894" s="1"/>
      <c r="V894" s="306"/>
      <c r="W894" s="306"/>
      <c r="X894" s="328"/>
      <c r="Y894" s="330"/>
      <c r="Z894" s="272"/>
      <c r="AA894" s="299"/>
      <c r="AB894" s="1"/>
      <c r="AC894" s="58"/>
      <c r="AD894" s="220"/>
      <c r="AE894" s="1"/>
      <c r="AF894" s="1"/>
      <c r="AG894" s="304"/>
      <c r="AH894" s="306"/>
      <c r="AI894" s="1"/>
      <c r="AJ894" s="1"/>
      <c r="AK894" s="1"/>
      <c r="AL894" s="1"/>
      <c r="AM894" s="328"/>
      <c r="AN894" s="1"/>
      <c r="AO894" s="1"/>
      <c r="AP894" s="1"/>
    </row>
    <row r="895" ht="15.75" customHeight="1">
      <c r="A895" s="322"/>
      <c r="B895" s="1"/>
      <c r="C895" s="283"/>
      <c r="D895" s="327"/>
      <c r="E895" s="327"/>
      <c r="F895" s="1"/>
      <c r="G895" s="1"/>
      <c r="H895" s="1"/>
      <c r="I895" s="1"/>
      <c r="J895" s="327"/>
      <c r="K895" s="1"/>
      <c r="L895" s="1"/>
      <c r="M895" s="327"/>
      <c r="N895" s="327"/>
      <c r="O895" s="328"/>
      <c r="P895" s="299"/>
      <c r="Q895" s="1"/>
      <c r="R895" s="275"/>
      <c r="S895" s="329"/>
      <c r="T895" s="1"/>
      <c r="U895" s="1"/>
      <c r="V895" s="306"/>
      <c r="W895" s="306"/>
      <c r="X895" s="328"/>
      <c r="Y895" s="330"/>
      <c r="Z895" s="272"/>
      <c r="AA895" s="299"/>
      <c r="AB895" s="1"/>
      <c r="AC895" s="58"/>
      <c r="AD895" s="220"/>
      <c r="AE895" s="1"/>
      <c r="AF895" s="1"/>
      <c r="AG895" s="304"/>
      <c r="AH895" s="306"/>
      <c r="AI895" s="1"/>
      <c r="AJ895" s="1"/>
      <c r="AK895" s="1"/>
      <c r="AL895" s="1"/>
      <c r="AM895" s="328"/>
      <c r="AN895" s="1"/>
      <c r="AO895" s="1"/>
      <c r="AP895" s="1"/>
    </row>
    <row r="896" ht="15.75" customHeight="1">
      <c r="A896" s="322"/>
      <c r="B896" s="1"/>
      <c r="C896" s="283"/>
      <c r="D896" s="327"/>
      <c r="E896" s="327"/>
      <c r="F896" s="1"/>
      <c r="G896" s="1"/>
      <c r="H896" s="1"/>
      <c r="I896" s="1"/>
      <c r="J896" s="327"/>
      <c r="K896" s="1"/>
      <c r="L896" s="1"/>
      <c r="M896" s="327"/>
      <c r="N896" s="327"/>
      <c r="O896" s="328"/>
      <c r="P896" s="299"/>
      <c r="Q896" s="1"/>
      <c r="R896" s="275"/>
      <c r="S896" s="329"/>
      <c r="T896" s="1"/>
      <c r="U896" s="1"/>
      <c r="V896" s="306"/>
      <c r="W896" s="306"/>
      <c r="X896" s="328"/>
      <c r="Y896" s="330"/>
      <c r="Z896" s="272"/>
      <c r="AA896" s="299"/>
      <c r="AB896" s="1"/>
      <c r="AC896" s="58"/>
      <c r="AD896" s="220"/>
      <c r="AE896" s="1"/>
      <c r="AF896" s="1"/>
      <c r="AG896" s="304"/>
      <c r="AH896" s="306"/>
      <c r="AI896" s="1"/>
      <c r="AJ896" s="1"/>
      <c r="AK896" s="1"/>
      <c r="AL896" s="1"/>
      <c r="AM896" s="328"/>
      <c r="AN896" s="1"/>
      <c r="AO896" s="1"/>
      <c r="AP896" s="1"/>
    </row>
    <row r="897" ht="15.75" customHeight="1">
      <c r="A897" s="322"/>
      <c r="B897" s="1"/>
      <c r="C897" s="283"/>
      <c r="D897" s="327"/>
      <c r="E897" s="327"/>
      <c r="F897" s="1"/>
      <c r="G897" s="1"/>
      <c r="H897" s="1"/>
      <c r="I897" s="1"/>
      <c r="J897" s="327"/>
      <c r="K897" s="1"/>
      <c r="L897" s="1"/>
      <c r="M897" s="327"/>
      <c r="N897" s="327"/>
      <c r="O897" s="328"/>
      <c r="P897" s="299"/>
      <c r="Q897" s="1"/>
      <c r="R897" s="275"/>
      <c r="S897" s="329"/>
      <c r="T897" s="1"/>
      <c r="U897" s="1"/>
      <c r="V897" s="306"/>
      <c r="W897" s="306"/>
      <c r="X897" s="328"/>
      <c r="Y897" s="330"/>
      <c r="Z897" s="272"/>
      <c r="AA897" s="299"/>
      <c r="AB897" s="1"/>
      <c r="AC897" s="58"/>
      <c r="AD897" s="220"/>
      <c r="AE897" s="1"/>
      <c r="AF897" s="1"/>
      <c r="AG897" s="304"/>
      <c r="AH897" s="306"/>
      <c r="AI897" s="1"/>
      <c r="AJ897" s="1"/>
      <c r="AK897" s="1"/>
      <c r="AL897" s="1"/>
      <c r="AM897" s="328"/>
      <c r="AN897" s="1"/>
      <c r="AO897" s="1"/>
      <c r="AP897" s="1"/>
    </row>
    <row r="898" ht="15.75" customHeight="1">
      <c r="A898" s="322"/>
      <c r="B898" s="1"/>
      <c r="C898" s="283"/>
      <c r="D898" s="327"/>
      <c r="E898" s="327"/>
      <c r="F898" s="1"/>
      <c r="G898" s="1"/>
      <c r="H898" s="1"/>
      <c r="I898" s="1"/>
      <c r="J898" s="327"/>
      <c r="K898" s="1"/>
      <c r="L898" s="1"/>
      <c r="M898" s="327"/>
      <c r="N898" s="327"/>
      <c r="O898" s="328"/>
      <c r="P898" s="299"/>
      <c r="Q898" s="1"/>
      <c r="R898" s="275"/>
      <c r="S898" s="329"/>
      <c r="T898" s="1"/>
      <c r="U898" s="1"/>
      <c r="V898" s="306"/>
      <c r="W898" s="306"/>
      <c r="X898" s="328"/>
      <c r="Y898" s="330"/>
      <c r="Z898" s="272"/>
      <c r="AA898" s="299"/>
      <c r="AB898" s="1"/>
      <c r="AC898" s="58"/>
      <c r="AD898" s="220"/>
      <c r="AE898" s="1"/>
      <c r="AF898" s="1"/>
      <c r="AG898" s="304"/>
      <c r="AH898" s="306"/>
      <c r="AI898" s="1"/>
      <c r="AJ898" s="1"/>
      <c r="AK898" s="1"/>
      <c r="AL898" s="1"/>
      <c r="AM898" s="328"/>
      <c r="AN898" s="1"/>
      <c r="AO898" s="1"/>
      <c r="AP898" s="1"/>
    </row>
    <row r="899" ht="15.75" customHeight="1">
      <c r="A899" s="322"/>
      <c r="B899" s="1"/>
      <c r="C899" s="283"/>
      <c r="D899" s="327"/>
      <c r="E899" s="327"/>
      <c r="F899" s="1"/>
      <c r="G899" s="1"/>
      <c r="H899" s="1"/>
      <c r="I899" s="1"/>
      <c r="J899" s="327"/>
      <c r="K899" s="1"/>
      <c r="L899" s="1"/>
      <c r="M899" s="327"/>
      <c r="N899" s="327"/>
      <c r="O899" s="328"/>
      <c r="P899" s="299"/>
      <c r="Q899" s="1"/>
      <c r="R899" s="275"/>
      <c r="S899" s="329"/>
      <c r="T899" s="1"/>
      <c r="U899" s="1"/>
      <c r="V899" s="306"/>
      <c r="W899" s="306"/>
      <c r="X899" s="328"/>
      <c r="Y899" s="330"/>
      <c r="Z899" s="272"/>
      <c r="AA899" s="299"/>
      <c r="AB899" s="1"/>
      <c r="AC899" s="58"/>
      <c r="AD899" s="220"/>
      <c r="AE899" s="1"/>
      <c r="AF899" s="1"/>
      <c r="AG899" s="304"/>
      <c r="AH899" s="306"/>
      <c r="AI899" s="1"/>
      <c r="AJ899" s="1"/>
      <c r="AK899" s="1"/>
      <c r="AL899" s="1"/>
      <c r="AM899" s="328"/>
      <c r="AN899" s="1"/>
      <c r="AO899" s="1"/>
      <c r="AP899" s="1"/>
    </row>
    <row r="900" ht="15.75" customHeight="1">
      <c r="A900" s="322"/>
      <c r="B900" s="1"/>
      <c r="C900" s="283"/>
      <c r="D900" s="327"/>
      <c r="E900" s="327"/>
      <c r="F900" s="1"/>
      <c r="G900" s="1"/>
      <c r="H900" s="1"/>
      <c r="I900" s="1"/>
      <c r="J900" s="327"/>
      <c r="K900" s="1"/>
      <c r="L900" s="1"/>
      <c r="M900" s="327"/>
      <c r="N900" s="327"/>
      <c r="O900" s="328"/>
      <c r="P900" s="299"/>
      <c r="Q900" s="1"/>
      <c r="R900" s="275"/>
      <c r="S900" s="329"/>
      <c r="T900" s="1"/>
      <c r="U900" s="1"/>
      <c r="V900" s="306"/>
      <c r="W900" s="306"/>
      <c r="X900" s="328"/>
      <c r="Y900" s="330"/>
      <c r="Z900" s="272"/>
      <c r="AA900" s="299"/>
      <c r="AB900" s="1"/>
      <c r="AC900" s="58"/>
      <c r="AD900" s="220"/>
      <c r="AE900" s="1"/>
      <c r="AF900" s="1"/>
      <c r="AG900" s="304"/>
      <c r="AH900" s="306"/>
      <c r="AI900" s="1"/>
      <c r="AJ900" s="1"/>
      <c r="AK900" s="1"/>
      <c r="AL900" s="1"/>
      <c r="AM900" s="328"/>
      <c r="AN900" s="1"/>
      <c r="AO900" s="1"/>
      <c r="AP900" s="1"/>
    </row>
    <row r="901" ht="15.75" customHeight="1">
      <c r="A901" s="322"/>
      <c r="B901" s="1"/>
      <c r="C901" s="283"/>
      <c r="D901" s="327"/>
      <c r="E901" s="327"/>
      <c r="F901" s="1"/>
      <c r="G901" s="1"/>
      <c r="H901" s="1"/>
      <c r="I901" s="1"/>
      <c r="J901" s="327"/>
      <c r="K901" s="1"/>
      <c r="L901" s="1"/>
      <c r="M901" s="327"/>
      <c r="N901" s="327"/>
      <c r="O901" s="328"/>
      <c r="P901" s="299"/>
      <c r="Q901" s="1"/>
      <c r="R901" s="275"/>
      <c r="S901" s="329"/>
      <c r="T901" s="1"/>
      <c r="U901" s="1"/>
      <c r="V901" s="306"/>
      <c r="W901" s="306"/>
      <c r="X901" s="328"/>
      <c r="Y901" s="330"/>
      <c r="Z901" s="272"/>
      <c r="AA901" s="299"/>
      <c r="AB901" s="1"/>
      <c r="AC901" s="58"/>
      <c r="AD901" s="220"/>
      <c r="AE901" s="1"/>
      <c r="AF901" s="1"/>
      <c r="AG901" s="304"/>
      <c r="AH901" s="306"/>
      <c r="AI901" s="1"/>
      <c r="AJ901" s="1"/>
      <c r="AK901" s="1"/>
      <c r="AL901" s="1"/>
      <c r="AM901" s="328"/>
      <c r="AN901" s="1"/>
      <c r="AO901" s="1"/>
      <c r="AP901" s="1"/>
    </row>
    <row r="902" ht="15.75" customHeight="1">
      <c r="A902" s="322"/>
      <c r="B902" s="1"/>
      <c r="C902" s="283"/>
      <c r="D902" s="327"/>
      <c r="E902" s="327"/>
      <c r="F902" s="1"/>
      <c r="G902" s="1"/>
      <c r="H902" s="1"/>
      <c r="I902" s="1"/>
      <c r="J902" s="327"/>
      <c r="K902" s="1"/>
      <c r="L902" s="1"/>
      <c r="M902" s="327"/>
      <c r="N902" s="327"/>
      <c r="O902" s="328"/>
      <c r="P902" s="299"/>
      <c r="Q902" s="1"/>
      <c r="R902" s="275"/>
      <c r="S902" s="329"/>
      <c r="T902" s="1"/>
      <c r="U902" s="1"/>
      <c r="V902" s="306"/>
      <c r="W902" s="306"/>
      <c r="X902" s="328"/>
      <c r="Y902" s="330"/>
      <c r="Z902" s="272"/>
      <c r="AA902" s="299"/>
      <c r="AB902" s="1"/>
      <c r="AC902" s="58"/>
      <c r="AD902" s="220"/>
      <c r="AE902" s="1"/>
      <c r="AF902" s="1"/>
      <c r="AG902" s="304"/>
      <c r="AH902" s="306"/>
      <c r="AI902" s="1"/>
      <c r="AJ902" s="1"/>
      <c r="AK902" s="1"/>
      <c r="AL902" s="1"/>
      <c r="AM902" s="328"/>
      <c r="AN902" s="1"/>
      <c r="AO902" s="1"/>
      <c r="AP902" s="1"/>
    </row>
    <row r="903" ht="15.75" customHeight="1">
      <c r="A903" s="322"/>
      <c r="B903" s="1"/>
      <c r="C903" s="283"/>
      <c r="D903" s="327"/>
      <c r="E903" s="327"/>
      <c r="F903" s="1"/>
      <c r="G903" s="1"/>
      <c r="H903" s="1"/>
      <c r="I903" s="1"/>
      <c r="J903" s="327"/>
      <c r="K903" s="1"/>
      <c r="L903" s="1"/>
      <c r="M903" s="327"/>
      <c r="N903" s="327"/>
      <c r="O903" s="328"/>
      <c r="P903" s="299"/>
      <c r="Q903" s="1"/>
      <c r="R903" s="275"/>
      <c r="S903" s="329"/>
      <c r="T903" s="1"/>
      <c r="U903" s="1"/>
      <c r="V903" s="306"/>
      <c r="W903" s="306"/>
      <c r="X903" s="328"/>
      <c r="Y903" s="330"/>
      <c r="Z903" s="272"/>
      <c r="AA903" s="299"/>
      <c r="AB903" s="1"/>
      <c r="AC903" s="58"/>
      <c r="AD903" s="220"/>
      <c r="AE903" s="1"/>
      <c r="AF903" s="1"/>
      <c r="AG903" s="304"/>
      <c r="AH903" s="306"/>
      <c r="AI903" s="1"/>
      <c r="AJ903" s="1"/>
      <c r="AK903" s="1"/>
      <c r="AL903" s="1"/>
      <c r="AM903" s="328"/>
      <c r="AN903" s="1"/>
      <c r="AO903" s="1"/>
      <c r="AP903" s="1"/>
    </row>
    <row r="904" ht="15.75" customHeight="1">
      <c r="A904" s="322"/>
      <c r="B904" s="1"/>
      <c r="C904" s="283"/>
      <c r="D904" s="327"/>
      <c r="E904" s="327"/>
      <c r="F904" s="1"/>
      <c r="G904" s="1"/>
      <c r="H904" s="1"/>
      <c r="I904" s="1"/>
      <c r="J904" s="327"/>
      <c r="K904" s="1"/>
      <c r="L904" s="1"/>
      <c r="M904" s="327"/>
      <c r="N904" s="327"/>
      <c r="O904" s="328"/>
      <c r="P904" s="299"/>
      <c r="Q904" s="1"/>
      <c r="R904" s="275"/>
      <c r="S904" s="329"/>
      <c r="T904" s="1"/>
      <c r="U904" s="1"/>
      <c r="V904" s="306"/>
      <c r="W904" s="306"/>
      <c r="X904" s="328"/>
      <c r="Y904" s="330"/>
      <c r="Z904" s="272"/>
      <c r="AA904" s="299"/>
      <c r="AB904" s="1"/>
      <c r="AC904" s="58"/>
      <c r="AD904" s="220"/>
      <c r="AE904" s="1"/>
      <c r="AF904" s="1"/>
      <c r="AG904" s="304"/>
      <c r="AH904" s="306"/>
      <c r="AI904" s="1"/>
      <c r="AJ904" s="1"/>
      <c r="AK904" s="1"/>
      <c r="AL904" s="1"/>
      <c r="AM904" s="328"/>
      <c r="AN904" s="1"/>
      <c r="AO904" s="1"/>
      <c r="AP904" s="1"/>
    </row>
    <row r="905" ht="15.75" customHeight="1">
      <c r="A905" s="322"/>
      <c r="B905" s="1"/>
      <c r="C905" s="283"/>
      <c r="D905" s="327"/>
      <c r="E905" s="327"/>
      <c r="F905" s="1"/>
      <c r="G905" s="1"/>
      <c r="H905" s="1"/>
      <c r="I905" s="1"/>
      <c r="J905" s="327"/>
      <c r="K905" s="1"/>
      <c r="L905" s="1"/>
      <c r="M905" s="327"/>
      <c r="N905" s="327"/>
      <c r="O905" s="328"/>
      <c r="P905" s="299"/>
      <c r="Q905" s="1"/>
      <c r="R905" s="275"/>
      <c r="S905" s="329"/>
      <c r="T905" s="1"/>
      <c r="U905" s="1"/>
      <c r="V905" s="306"/>
      <c r="W905" s="306"/>
      <c r="X905" s="328"/>
      <c r="Y905" s="330"/>
      <c r="Z905" s="272"/>
      <c r="AA905" s="299"/>
      <c r="AB905" s="1"/>
      <c r="AC905" s="58"/>
      <c r="AD905" s="220"/>
      <c r="AE905" s="1"/>
      <c r="AF905" s="1"/>
      <c r="AG905" s="304"/>
      <c r="AH905" s="306"/>
      <c r="AI905" s="1"/>
      <c r="AJ905" s="1"/>
      <c r="AK905" s="1"/>
      <c r="AL905" s="1"/>
      <c r="AM905" s="328"/>
      <c r="AN905" s="1"/>
      <c r="AO905" s="1"/>
      <c r="AP905" s="1"/>
    </row>
    <row r="906" ht="15.75" customHeight="1">
      <c r="A906" s="322"/>
      <c r="B906" s="1"/>
      <c r="C906" s="283"/>
      <c r="D906" s="327"/>
      <c r="E906" s="327"/>
      <c r="F906" s="1"/>
      <c r="G906" s="1"/>
      <c r="H906" s="1"/>
      <c r="I906" s="1"/>
      <c r="J906" s="327"/>
      <c r="K906" s="1"/>
      <c r="L906" s="1"/>
      <c r="M906" s="327"/>
      <c r="N906" s="327"/>
      <c r="O906" s="328"/>
      <c r="P906" s="299"/>
      <c r="Q906" s="1"/>
      <c r="R906" s="275"/>
      <c r="S906" s="329"/>
      <c r="T906" s="1"/>
      <c r="U906" s="1"/>
      <c r="V906" s="306"/>
      <c r="W906" s="306"/>
      <c r="X906" s="328"/>
      <c r="Y906" s="330"/>
      <c r="Z906" s="272"/>
      <c r="AA906" s="299"/>
      <c r="AB906" s="1"/>
      <c r="AC906" s="58"/>
      <c r="AD906" s="220"/>
      <c r="AE906" s="1"/>
      <c r="AF906" s="1"/>
      <c r="AG906" s="304"/>
      <c r="AH906" s="306"/>
      <c r="AI906" s="1"/>
      <c r="AJ906" s="1"/>
      <c r="AK906" s="1"/>
      <c r="AL906" s="1"/>
      <c r="AM906" s="328"/>
      <c r="AN906" s="1"/>
      <c r="AO906" s="1"/>
      <c r="AP906" s="1"/>
    </row>
    <row r="907" ht="15.75" customHeight="1">
      <c r="A907" s="322"/>
      <c r="B907" s="1"/>
      <c r="C907" s="283"/>
      <c r="D907" s="327"/>
      <c r="E907" s="327"/>
      <c r="F907" s="1"/>
      <c r="G907" s="1"/>
      <c r="H907" s="1"/>
      <c r="I907" s="1"/>
      <c r="J907" s="327"/>
      <c r="K907" s="1"/>
      <c r="L907" s="1"/>
      <c r="M907" s="327"/>
      <c r="N907" s="327"/>
      <c r="O907" s="328"/>
      <c r="P907" s="299"/>
      <c r="Q907" s="1"/>
      <c r="R907" s="275"/>
      <c r="S907" s="329"/>
      <c r="T907" s="1"/>
      <c r="U907" s="1"/>
      <c r="V907" s="306"/>
      <c r="W907" s="306"/>
      <c r="X907" s="328"/>
      <c r="Y907" s="330"/>
      <c r="Z907" s="272"/>
      <c r="AA907" s="299"/>
      <c r="AB907" s="1"/>
      <c r="AC907" s="58"/>
      <c r="AD907" s="220"/>
      <c r="AE907" s="1"/>
      <c r="AF907" s="1"/>
      <c r="AG907" s="304"/>
      <c r="AH907" s="306"/>
      <c r="AI907" s="1"/>
      <c r="AJ907" s="1"/>
      <c r="AK907" s="1"/>
      <c r="AL907" s="1"/>
      <c r="AM907" s="328"/>
      <c r="AN907" s="1"/>
      <c r="AO907" s="1"/>
      <c r="AP907" s="1"/>
    </row>
    <row r="908" ht="15.75" customHeight="1">
      <c r="A908" s="322"/>
      <c r="B908" s="1"/>
      <c r="C908" s="283"/>
      <c r="D908" s="327"/>
      <c r="E908" s="327"/>
      <c r="F908" s="1"/>
      <c r="G908" s="1"/>
      <c r="H908" s="1"/>
      <c r="I908" s="1"/>
      <c r="J908" s="327"/>
      <c r="K908" s="1"/>
      <c r="L908" s="1"/>
      <c r="M908" s="327"/>
      <c r="N908" s="327"/>
      <c r="O908" s="328"/>
      <c r="P908" s="299"/>
      <c r="Q908" s="1"/>
      <c r="R908" s="275"/>
      <c r="S908" s="329"/>
      <c r="T908" s="1"/>
      <c r="U908" s="1"/>
      <c r="V908" s="306"/>
      <c r="W908" s="306"/>
      <c r="X908" s="328"/>
      <c r="Y908" s="330"/>
      <c r="Z908" s="272"/>
      <c r="AA908" s="299"/>
      <c r="AB908" s="1"/>
      <c r="AC908" s="58"/>
      <c r="AD908" s="220"/>
      <c r="AE908" s="1"/>
      <c r="AF908" s="1"/>
      <c r="AG908" s="304"/>
      <c r="AH908" s="306"/>
      <c r="AI908" s="1"/>
      <c r="AJ908" s="1"/>
      <c r="AK908" s="1"/>
      <c r="AL908" s="1"/>
      <c r="AM908" s="328"/>
      <c r="AN908" s="1"/>
      <c r="AO908" s="1"/>
      <c r="AP908" s="1"/>
    </row>
    <row r="909" ht="15.75" customHeight="1">
      <c r="A909" s="322"/>
      <c r="B909" s="1"/>
      <c r="C909" s="283"/>
      <c r="D909" s="327"/>
      <c r="E909" s="327"/>
      <c r="F909" s="1"/>
      <c r="G909" s="1"/>
      <c r="H909" s="1"/>
      <c r="I909" s="1"/>
      <c r="J909" s="327"/>
      <c r="K909" s="1"/>
      <c r="L909" s="1"/>
      <c r="M909" s="327"/>
      <c r="N909" s="327"/>
      <c r="O909" s="328"/>
      <c r="P909" s="299"/>
      <c r="Q909" s="1"/>
      <c r="R909" s="275"/>
      <c r="S909" s="329"/>
      <c r="T909" s="1"/>
      <c r="U909" s="1"/>
      <c r="V909" s="306"/>
      <c r="W909" s="306"/>
      <c r="X909" s="328"/>
      <c r="Y909" s="330"/>
      <c r="Z909" s="272"/>
      <c r="AA909" s="299"/>
      <c r="AB909" s="1"/>
      <c r="AC909" s="58"/>
      <c r="AD909" s="220"/>
      <c r="AE909" s="1"/>
      <c r="AF909" s="1"/>
      <c r="AG909" s="304"/>
      <c r="AH909" s="306"/>
      <c r="AI909" s="1"/>
      <c r="AJ909" s="1"/>
      <c r="AK909" s="1"/>
      <c r="AL909" s="1"/>
      <c r="AM909" s="328"/>
      <c r="AN909" s="1"/>
      <c r="AO909" s="1"/>
      <c r="AP909" s="1"/>
    </row>
    <row r="910" ht="15.75" customHeight="1">
      <c r="A910" s="322"/>
      <c r="B910" s="1"/>
      <c r="C910" s="283"/>
      <c r="D910" s="327"/>
      <c r="E910" s="327"/>
      <c r="F910" s="1"/>
      <c r="G910" s="1"/>
      <c r="H910" s="1"/>
      <c r="I910" s="1"/>
      <c r="J910" s="327"/>
      <c r="K910" s="1"/>
      <c r="L910" s="1"/>
      <c r="M910" s="327"/>
      <c r="N910" s="327"/>
      <c r="O910" s="328"/>
      <c r="P910" s="299"/>
      <c r="Q910" s="1"/>
      <c r="R910" s="275"/>
      <c r="S910" s="329"/>
      <c r="T910" s="1"/>
      <c r="U910" s="1"/>
      <c r="V910" s="306"/>
      <c r="W910" s="306"/>
      <c r="X910" s="328"/>
      <c r="Y910" s="330"/>
      <c r="Z910" s="272"/>
      <c r="AA910" s="299"/>
      <c r="AB910" s="1"/>
      <c r="AC910" s="58"/>
      <c r="AD910" s="220"/>
      <c r="AE910" s="1"/>
      <c r="AF910" s="1"/>
      <c r="AG910" s="304"/>
      <c r="AH910" s="306"/>
      <c r="AI910" s="1"/>
      <c r="AJ910" s="1"/>
      <c r="AK910" s="1"/>
      <c r="AL910" s="1"/>
      <c r="AM910" s="328"/>
      <c r="AN910" s="1"/>
      <c r="AO910" s="1"/>
      <c r="AP910" s="1"/>
    </row>
    <row r="911" ht="15.75" customHeight="1">
      <c r="A911" s="322"/>
      <c r="B911" s="1"/>
      <c r="C911" s="283"/>
      <c r="D911" s="327"/>
      <c r="E911" s="327"/>
      <c r="F911" s="1"/>
      <c r="G911" s="1"/>
      <c r="H911" s="1"/>
      <c r="I911" s="1"/>
      <c r="J911" s="327"/>
      <c r="K911" s="1"/>
      <c r="L911" s="1"/>
      <c r="M911" s="327"/>
      <c r="N911" s="327"/>
      <c r="O911" s="328"/>
      <c r="P911" s="299"/>
      <c r="Q911" s="1"/>
      <c r="R911" s="275"/>
      <c r="S911" s="329"/>
      <c r="T911" s="1"/>
      <c r="U911" s="1"/>
      <c r="V911" s="306"/>
      <c r="W911" s="306"/>
      <c r="X911" s="328"/>
      <c r="Y911" s="330"/>
      <c r="Z911" s="272"/>
      <c r="AA911" s="299"/>
      <c r="AB911" s="1"/>
      <c r="AC911" s="58"/>
      <c r="AD911" s="220"/>
      <c r="AE911" s="1"/>
      <c r="AF911" s="1"/>
      <c r="AG911" s="304"/>
      <c r="AH911" s="306"/>
      <c r="AI911" s="1"/>
      <c r="AJ911" s="1"/>
      <c r="AK911" s="1"/>
      <c r="AL911" s="1"/>
      <c r="AM911" s="328"/>
      <c r="AN911" s="1"/>
      <c r="AO911" s="1"/>
      <c r="AP911" s="1"/>
    </row>
    <row r="912" ht="15.75" customHeight="1">
      <c r="A912" s="322"/>
      <c r="B912" s="1"/>
      <c r="C912" s="283"/>
      <c r="D912" s="327"/>
      <c r="E912" s="327"/>
      <c r="F912" s="1"/>
      <c r="G912" s="1"/>
      <c r="H912" s="1"/>
      <c r="I912" s="1"/>
      <c r="J912" s="327"/>
      <c r="K912" s="1"/>
      <c r="L912" s="1"/>
      <c r="M912" s="327"/>
      <c r="N912" s="327"/>
      <c r="O912" s="328"/>
      <c r="P912" s="299"/>
      <c r="Q912" s="1"/>
      <c r="R912" s="275"/>
      <c r="S912" s="329"/>
      <c r="T912" s="1"/>
      <c r="U912" s="1"/>
      <c r="V912" s="306"/>
      <c r="W912" s="306"/>
      <c r="X912" s="328"/>
      <c r="Y912" s="330"/>
      <c r="Z912" s="272"/>
      <c r="AA912" s="299"/>
      <c r="AB912" s="1"/>
      <c r="AC912" s="58"/>
      <c r="AD912" s="220"/>
      <c r="AE912" s="1"/>
      <c r="AF912" s="1"/>
      <c r="AG912" s="304"/>
      <c r="AH912" s="306"/>
      <c r="AI912" s="1"/>
      <c r="AJ912" s="1"/>
      <c r="AK912" s="1"/>
      <c r="AL912" s="1"/>
      <c r="AM912" s="328"/>
      <c r="AN912" s="1"/>
      <c r="AO912" s="1"/>
      <c r="AP912" s="1"/>
    </row>
    <row r="913" ht="15.75" customHeight="1">
      <c r="A913" s="322"/>
      <c r="B913" s="1"/>
      <c r="C913" s="283"/>
      <c r="D913" s="327"/>
      <c r="E913" s="327"/>
      <c r="F913" s="1"/>
      <c r="G913" s="1"/>
      <c r="H913" s="1"/>
      <c r="I913" s="1"/>
      <c r="J913" s="327"/>
      <c r="K913" s="1"/>
      <c r="L913" s="1"/>
      <c r="M913" s="327"/>
      <c r="N913" s="327"/>
      <c r="O913" s="328"/>
      <c r="P913" s="299"/>
      <c r="Q913" s="1"/>
      <c r="R913" s="275"/>
      <c r="S913" s="329"/>
      <c r="T913" s="1"/>
      <c r="U913" s="1"/>
      <c r="V913" s="306"/>
      <c r="W913" s="306"/>
      <c r="X913" s="328"/>
      <c r="Y913" s="330"/>
      <c r="Z913" s="272"/>
      <c r="AA913" s="299"/>
      <c r="AB913" s="1"/>
      <c r="AC913" s="58"/>
      <c r="AD913" s="220"/>
      <c r="AE913" s="1"/>
      <c r="AF913" s="1"/>
      <c r="AG913" s="304"/>
      <c r="AH913" s="306"/>
      <c r="AI913" s="1"/>
      <c r="AJ913" s="1"/>
      <c r="AK913" s="1"/>
      <c r="AL913" s="1"/>
      <c r="AM913" s="328"/>
      <c r="AN913" s="1"/>
      <c r="AO913" s="1"/>
      <c r="AP913" s="1"/>
    </row>
    <row r="914" ht="15.75" customHeight="1">
      <c r="A914" s="322"/>
      <c r="B914" s="1"/>
      <c r="C914" s="283"/>
      <c r="D914" s="327"/>
      <c r="E914" s="327"/>
      <c r="F914" s="1"/>
      <c r="G914" s="1"/>
      <c r="H914" s="1"/>
      <c r="I914" s="1"/>
      <c r="J914" s="327"/>
      <c r="K914" s="1"/>
      <c r="L914" s="1"/>
      <c r="M914" s="327"/>
      <c r="N914" s="327"/>
      <c r="O914" s="328"/>
      <c r="P914" s="299"/>
      <c r="Q914" s="1"/>
      <c r="R914" s="275"/>
      <c r="S914" s="329"/>
      <c r="T914" s="1"/>
      <c r="U914" s="1"/>
      <c r="V914" s="306"/>
      <c r="W914" s="306"/>
      <c r="X914" s="328"/>
      <c r="Y914" s="330"/>
      <c r="Z914" s="272"/>
      <c r="AA914" s="299"/>
      <c r="AB914" s="1"/>
      <c r="AC914" s="58"/>
      <c r="AD914" s="220"/>
      <c r="AE914" s="1"/>
      <c r="AF914" s="1"/>
      <c r="AG914" s="304"/>
      <c r="AH914" s="306"/>
      <c r="AI914" s="1"/>
      <c r="AJ914" s="1"/>
      <c r="AK914" s="1"/>
      <c r="AL914" s="1"/>
      <c r="AM914" s="328"/>
      <c r="AN914" s="1"/>
      <c r="AO914" s="1"/>
      <c r="AP914" s="1"/>
    </row>
    <row r="915" ht="15.75" customHeight="1">
      <c r="A915" s="322"/>
      <c r="B915" s="1"/>
      <c r="C915" s="283"/>
      <c r="D915" s="327"/>
      <c r="E915" s="327"/>
      <c r="F915" s="1"/>
      <c r="G915" s="1"/>
      <c r="H915" s="1"/>
      <c r="I915" s="1"/>
      <c r="J915" s="327"/>
      <c r="K915" s="1"/>
      <c r="L915" s="1"/>
      <c r="M915" s="327"/>
      <c r="N915" s="327"/>
      <c r="O915" s="328"/>
      <c r="P915" s="299"/>
      <c r="Q915" s="1"/>
      <c r="R915" s="275"/>
      <c r="S915" s="329"/>
      <c r="T915" s="1"/>
      <c r="U915" s="1"/>
      <c r="V915" s="306"/>
      <c r="W915" s="306"/>
      <c r="X915" s="328"/>
      <c r="Y915" s="330"/>
      <c r="Z915" s="272"/>
      <c r="AA915" s="299"/>
      <c r="AB915" s="1"/>
      <c r="AC915" s="58"/>
      <c r="AD915" s="220"/>
      <c r="AE915" s="1"/>
      <c r="AF915" s="1"/>
      <c r="AG915" s="304"/>
      <c r="AH915" s="306"/>
      <c r="AI915" s="1"/>
      <c r="AJ915" s="1"/>
      <c r="AK915" s="1"/>
      <c r="AL915" s="1"/>
      <c r="AM915" s="328"/>
      <c r="AN915" s="1"/>
      <c r="AO915" s="1"/>
      <c r="AP915" s="1"/>
    </row>
    <row r="916" ht="15.75" customHeight="1">
      <c r="A916" s="322"/>
      <c r="B916" s="1"/>
      <c r="C916" s="283"/>
      <c r="D916" s="327"/>
      <c r="E916" s="327"/>
      <c r="F916" s="1"/>
      <c r="G916" s="1"/>
      <c r="H916" s="1"/>
      <c r="I916" s="1"/>
      <c r="J916" s="327"/>
      <c r="K916" s="1"/>
      <c r="L916" s="1"/>
      <c r="M916" s="327"/>
      <c r="N916" s="327"/>
      <c r="O916" s="328"/>
      <c r="P916" s="299"/>
      <c r="Q916" s="1"/>
      <c r="R916" s="275"/>
      <c r="S916" s="329"/>
      <c r="T916" s="1"/>
      <c r="U916" s="1"/>
      <c r="V916" s="306"/>
      <c r="W916" s="306"/>
      <c r="X916" s="328"/>
      <c r="Y916" s="330"/>
      <c r="Z916" s="272"/>
      <c r="AA916" s="299"/>
      <c r="AB916" s="1"/>
      <c r="AC916" s="58"/>
      <c r="AD916" s="220"/>
      <c r="AE916" s="1"/>
      <c r="AF916" s="1"/>
      <c r="AG916" s="304"/>
      <c r="AH916" s="306"/>
      <c r="AI916" s="1"/>
      <c r="AJ916" s="1"/>
      <c r="AK916" s="1"/>
      <c r="AL916" s="1"/>
      <c r="AM916" s="328"/>
      <c r="AN916" s="1"/>
      <c r="AO916" s="1"/>
      <c r="AP916" s="1"/>
    </row>
    <row r="917" ht="15.75" customHeight="1">
      <c r="A917" s="322"/>
      <c r="B917" s="1"/>
      <c r="C917" s="283"/>
      <c r="D917" s="327"/>
      <c r="E917" s="327"/>
      <c r="F917" s="1"/>
      <c r="G917" s="1"/>
      <c r="H917" s="1"/>
      <c r="I917" s="1"/>
      <c r="J917" s="327"/>
      <c r="K917" s="1"/>
      <c r="L917" s="1"/>
      <c r="M917" s="327"/>
      <c r="N917" s="327"/>
      <c r="O917" s="328"/>
      <c r="P917" s="299"/>
      <c r="Q917" s="1"/>
      <c r="R917" s="275"/>
      <c r="S917" s="329"/>
      <c r="T917" s="1"/>
      <c r="U917" s="1"/>
      <c r="V917" s="306"/>
      <c r="W917" s="306"/>
      <c r="X917" s="328"/>
      <c r="Y917" s="330"/>
      <c r="Z917" s="272"/>
      <c r="AA917" s="299"/>
      <c r="AB917" s="1"/>
      <c r="AC917" s="58"/>
      <c r="AD917" s="220"/>
      <c r="AE917" s="1"/>
      <c r="AF917" s="1"/>
      <c r="AG917" s="304"/>
      <c r="AH917" s="306"/>
      <c r="AI917" s="1"/>
      <c r="AJ917" s="1"/>
      <c r="AK917" s="1"/>
      <c r="AL917" s="1"/>
      <c r="AM917" s="328"/>
      <c r="AN917" s="1"/>
      <c r="AO917" s="1"/>
      <c r="AP917" s="1"/>
    </row>
    <row r="918" ht="15.75" customHeight="1">
      <c r="A918" s="322"/>
      <c r="B918" s="1"/>
      <c r="C918" s="283"/>
      <c r="D918" s="327"/>
      <c r="E918" s="327"/>
      <c r="F918" s="1"/>
      <c r="G918" s="1"/>
      <c r="H918" s="1"/>
      <c r="I918" s="1"/>
      <c r="J918" s="327"/>
      <c r="K918" s="1"/>
      <c r="L918" s="1"/>
      <c r="M918" s="327"/>
      <c r="N918" s="327"/>
      <c r="O918" s="328"/>
      <c r="P918" s="299"/>
      <c r="Q918" s="1"/>
      <c r="R918" s="275"/>
      <c r="S918" s="329"/>
      <c r="T918" s="1"/>
      <c r="U918" s="1"/>
      <c r="V918" s="306"/>
      <c r="W918" s="306"/>
      <c r="X918" s="328"/>
      <c r="Y918" s="330"/>
      <c r="Z918" s="272"/>
      <c r="AA918" s="299"/>
      <c r="AB918" s="1"/>
      <c r="AC918" s="58"/>
      <c r="AD918" s="220"/>
      <c r="AE918" s="1"/>
      <c r="AF918" s="1"/>
      <c r="AG918" s="304"/>
      <c r="AH918" s="306"/>
      <c r="AI918" s="1"/>
      <c r="AJ918" s="1"/>
      <c r="AK918" s="1"/>
      <c r="AL918" s="1"/>
      <c r="AM918" s="328"/>
      <c r="AN918" s="1"/>
      <c r="AO918" s="1"/>
      <c r="AP918" s="1"/>
    </row>
    <row r="919" ht="15.75" customHeight="1">
      <c r="A919" s="322"/>
      <c r="B919" s="1"/>
      <c r="C919" s="283"/>
      <c r="D919" s="327"/>
      <c r="E919" s="327"/>
      <c r="F919" s="1"/>
      <c r="G919" s="1"/>
      <c r="H919" s="1"/>
      <c r="I919" s="1"/>
      <c r="J919" s="327"/>
      <c r="K919" s="1"/>
      <c r="L919" s="1"/>
      <c r="M919" s="327"/>
      <c r="N919" s="327"/>
      <c r="O919" s="328"/>
      <c r="P919" s="299"/>
      <c r="Q919" s="1"/>
      <c r="R919" s="275"/>
      <c r="S919" s="329"/>
      <c r="T919" s="1"/>
      <c r="U919" s="1"/>
      <c r="V919" s="306"/>
      <c r="W919" s="306"/>
      <c r="X919" s="328"/>
      <c r="Y919" s="330"/>
      <c r="Z919" s="272"/>
      <c r="AA919" s="299"/>
      <c r="AB919" s="1"/>
      <c r="AC919" s="58"/>
      <c r="AD919" s="220"/>
      <c r="AE919" s="1"/>
      <c r="AF919" s="1"/>
      <c r="AG919" s="304"/>
      <c r="AH919" s="306"/>
      <c r="AI919" s="1"/>
      <c r="AJ919" s="1"/>
      <c r="AK919" s="1"/>
      <c r="AL919" s="1"/>
      <c r="AM919" s="328"/>
      <c r="AN919" s="1"/>
      <c r="AO919" s="1"/>
      <c r="AP919" s="1"/>
    </row>
    <row r="920" ht="15.75" customHeight="1">
      <c r="A920" s="322"/>
      <c r="B920" s="1"/>
      <c r="C920" s="283"/>
      <c r="D920" s="327"/>
      <c r="E920" s="327"/>
      <c r="F920" s="1"/>
      <c r="G920" s="1"/>
      <c r="H920" s="1"/>
      <c r="I920" s="1"/>
      <c r="J920" s="327"/>
      <c r="K920" s="1"/>
      <c r="L920" s="1"/>
      <c r="M920" s="327"/>
      <c r="N920" s="327"/>
      <c r="O920" s="328"/>
      <c r="P920" s="299"/>
      <c r="Q920" s="1"/>
      <c r="R920" s="275"/>
      <c r="S920" s="329"/>
      <c r="T920" s="1"/>
      <c r="U920" s="1"/>
      <c r="V920" s="306"/>
      <c r="W920" s="306"/>
      <c r="X920" s="328"/>
      <c r="Y920" s="330"/>
      <c r="Z920" s="272"/>
      <c r="AA920" s="299"/>
      <c r="AB920" s="1"/>
      <c r="AC920" s="58"/>
      <c r="AD920" s="220"/>
      <c r="AE920" s="1"/>
      <c r="AF920" s="1"/>
      <c r="AG920" s="304"/>
      <c r="AH920" s="306"/>
      <c r="AI920" s="1"/>
      <c r="AJ920" s="1"/>
      <c r="AK920" s="1"/>
      <c r="AL920" s="1"/>
      <c r="AM920" s="328"/>
      <c r="AN920" s="1"/>
      <c r="AO920" s="1"/>
      <c r="AP920" s="1"/>
    </row>
    <row r="921" ht="15.75" customHeight="1">
      <c r="A921" s="322"/>
      <c r="B921" s="1"/>
      <c r="C921" s="283"/>
      <c r="D921" s="327"/>
      <c r="E921" s="327"/>
      <c r="F921" s="1"/>
      <c r="G921" s="1"/>
      <c r="H921" s="1"/>
      <c r="I921" s="1"/>
      <c r="J921" s="327"/>
      <c r="K921" s="1"/>
      <c r="L921" s="1"/>
      <c r="M921" s="327"/>
      <c r="N921" s="327"/>
      <c r="O921" s="328"/>
      <c r="P921" s="299"/>
      <c r="Q921" s="1"/>
      <c r="R921" s="275"/>
      <c r="S921" s="329"/>
      <c r="T921" s="1"/>
      <c r="U921" s="1"/>
      <c r="V921" s="306"/>
      <c r="W921" s="306"/>
      <c r="X921" s="328"/>
      <c r="Y921" s="330"/>
      <c r="Z921" s="272"/>
      <c r="AA921" s="299"/>
      <c r="AB921" s="1"/>
      <c r="AC921" s="58"/>
      <c r="AD921" s="220"/>
      <c r="AE921" s="1"/>
      <c r="AF921" s="1"/>
      <c r="AG921" s="304"/>
      <c r="AH921" s="306"/>
      <c r="AI921" s="1"/>
      <c r="AJ921" s="1"/>
      <c r="AK921" s="1"/>
      <c r="AL921" s="1"/>
      <c r="AM921" s="328"/>
      <c r="AN921" s="1"/>
      <c r="AO921" s="1"/>
      <c r="AP921" s="1"/>
    </row>
    <row r="922" ht="15.75" customHeight="1">
      <c r="A922" s="322"/>
      <c r="B922" s="1"/>
      <c r="C922" s="283"/>
      <c r="D922" s="327"/>
      <c r="E922" s="327"/>
      <c r="F922" s="1"/>
      <c r="G922" s="1"/>
      <c r="H922" s="1"/>
      <c r="I922" s="1"/>
      <c r="J922" s="327"/>
      <c r="K922" s="1"/>
      <c r="L922" s="1"/>
      <c r="M922" s="327"/>
      <c r="N922" s="327"/>
      <c r="O922" s="328"/>
      <c r="P922" s="299"/>
      <c r="Q922" s="1"/>
      <c r="R922" s="275"/>
      <c r="S922" s="329"/>
      <c r="T922" s="1"/>
      <c r="U922" s="1"/>
      <c r="V922" s="306"/>
      <c r="W922" s="306"/>
      <c r="X922" s="328"/>
      <c r="Y922" s="330"/>
      <c r="Z922" s="272"/>
      <c r="AA922" s="299"/>
      <c r="AB922" s="1"/>
      <c r="AC922" s="58"/>
      <c r="AD922" s="220"/>
      <c r="AE922" s="1"/>
      <c r="AF922" s="1"/>
      <c r="AG922" s="304"/>
      <c r="AH922" s="306"/>
      <c r="AI922" s="1"/>
      <c r="AJ922" s="1"/>
      <c r="AK922" s="1"/>
      <c r="AL922" s="1"/>
      <c r="AM922" s="328"/>
      <c r="AN922" s="1"/>
      <c r="AO922" s="1"/>
      <c r="AP922" s="1"/>
    </row>
    <row r="923" ht="15.75" customHeight="1">
      <c r="A923" s="322"/>
      <c r="B923" s="1"/>
      <c r="C923" s="283"/>
      <c r="D923" s="327"/>
      <c r="E923" s="327"/>
      <c r="F923" s="1"/>
      <c r="G923" s="1"/>
      <c r="H923" s="1"/>
      <c r="I923" s="1"/>
      <c r="J923" s="327"/>
      <c r="K923" s="1"/>
      <c r="L923" s="1"/>
      <c r="M923" s="327"/>
      <c r="N923" s="327"/>
      <c r="O923" s="328"/>
      <c r="P923" s="299"/>
      <c r="Q923" s="1"/>
      <c r="R923" s="275"/>
      <c r="S923" s="329"/>
      <c r="T923" s="1"/>
      <c r="U923" s="1"/>
      <c r="V923" s="306"/>
      <c r="W923" s="306"/>
      <c r="X923" s="328"/>
      <c r="Y923" s="330"/>
      <c r="Z923" s="272"/>
      <c r="AA923" s="299"/>
      <c r="AB923" s="1"/>
      <c r="AC923" s="58"/>
      <c r="AD923" s="220"/>
      <c r="AE923" s="1"/>
      <c r="AF923" s="1"/>
      <c r="AG923" s="304"/>
      <c r="AH923" s="306"/>
      <c r="AI923" s="1"/>
      <c r="AJ923" s="1"/>
      <c r="AK923" s="1"/>
      <c r="AL923" s="1"/>
      <c r="AM923" s="328"/>
      <c r="AN923" s="1"/>
      <c r="AO923" s="1"/>
      <c r="AP923" s="1"/>
    </row>
    <row r="924" ht="15.75" customHeight="1">
      <c r="A924" s="322"/>
      <c r="B924" s="1"/>
      <c r="C924" s="283"/>
      <c r="D924" s="327"/>
      <c r="E924" s="327"/>
      <c r="F924" s="1"/>
      <c r="G924" s="1"/>
      <c r="H924" s="1"/>
      <c r="I924" s="1"/>
      <c r="J924" s="327"/>
      <c r="K924" s="1"/>
      <c r="L924" s="1"/>
      <c r="M924" s="327"/>
      <c r="N924" s="327"/>
      <c r="O924" s="328"/>
      <c r="P924" s="299"/>
      <c r="Q924" s="1"/>
      <c r="R924" s="275"/>
      <c r="S924" s="329"/>
      <c r="T924" s="1"/>
      <c r="U924" s="1"/>
      <c r="V924" s="306"/>
      <c r="W924" s="306"/>
      <c r="X924" s="328"/>
      <c r="Y924" s="330"/>
      <c r="Z924" s="272"/>
      <c r="AA924" s="299"/>
      <c r="AB924" s="1"/>
      <c r="AC924" s="58"/>
      <c r="AD924" s="220"/>
      <c r="AE924" s="1"/>
      <c r="AF924" s="1"/>
      <c r="AG924" s="304"/>
      <c r="AH924" s="306"/>
      <c r="AI924" s="1"/>
      <c r="AJ924" s="1"/>
      <c r="AK924" s="1"/>
      <c r="AL924" s="1"/>
      <c r="AM924" s="328"/>
      <c r="AN924" s="1"/>
      <c r="AO924" s="1"/>
      <c r="AP924" s="1"/>
    </row>
    <row r="925" ht="15.75" customHeight="1">
      <c r="A925" s="322"/>
      <c r="B925" s="1"/>
      <c r="C925" s="283"/>
      <c r="D925" s="327"/>
      <c r="E925" s="327"/>
      <c r="F925" s="1"/>
      <c r="G925" s="1"/>
      <c r="H925" s="1"/>
      <c r="I925" s="1"/>
      <c r="J925" s="327"/>
      <c r="K925" s="1"/>
      <c r="L925" s="1"/>
      <c r="M925" s="327"/>
      <c r="N925" s="327"/>
      <c r="O925" s="328"/>
      <c r="P925" s="299"/>
      <c r="Q925" s="1"/>
      <c r="R925" s="275"/>
      <c r="S925" s="329"/>
      <c r="T925" s="1"/>
      <c r="U925" s="1"/>
      <c r="V925" s="306"/>
      <c r="W925" s="306"/>
      <c r="X925" s="328"/>
      <c r="Y925" s="330"/>
      <c r="Z925" s="272"/>
      <c r="AA925" s="299"/>
      <c r="AB925" s="1"/>
      <c r="AC925" s="58"/>
      <c r="AD925" s="220"/>
      <c r="AE925" s="1"/>
      <c r="AF925" s="1"/>
      <c r="AG925" s="304"/>
      <c r="AH925" s="306"/>
      <c r="AI925" s="1"/>
      <c r="AJ925" s="1"/>
      <c r="AK925" s="1"/>
      <c r="AL925" s="1"/>
      <c r="AM925" s="328"/>
      <c r="AN925" s="1"/>
      <c r="AO925" s="1"/>
      <c r="AP925" s="1"/>
    </row>
    <row r="926" ht="15.75" customHeight="1">
      <c r="A926" s="322"/>
      <c r="B926" s="1"/>
      <c r="C926" s="283"/>
      <c r="D926" s="327"/>
      <c r="E926" s="327"/>
      <c r="F926" s="1"/>
      <c r="G926" s="1"/>
      <c r="H926" s="1"/>
      <c r="I926" s="1"/>
      <c r="J926" s="327"/>
      <c r="K926" s="1"/>
      <c r="L926" s="1"/>
      <c r="M926" s="327"/>
      <c r="N926" s="327"/>
      <c r="O926" s="328"/>
      <c r="P926" s="299"/>
      <c r="Q926" s="1"/>
      <c r="R926" s="275"/>
      <c r="S926" s="329"/>
      <c r="T926" s="1"/>
      <c r="U926" s="1"/>
      <c r="V926" s="306"/>
      <c r="W926" s="306"/>
      <c r="X926" s="328"/>
      <c r="Y926" s="330"/>
      <c r="Z926" s="272"/>
      <c r="AA926" s="299"/>
      <c r="AB926" s="1"/>
      <c r="AC926" s="58"/>
      <c r="AD926" s="220"/>
      <c r="AE926" s="1"/>
      <c r="AF926" s="1"/>
      <c r="AG926" s="304"/>
      <c r="AH926" s="306"/>
      <c r="AI926" s="1"/>
      <c r="AJ926" s="1"/>
      <c r="AK926" s="1"/>
      <c r="AL926" s="1"/>
      <c r="AM926" s="328"/>
      <c r="AN926" s="1"/>
      <c r="AO926" s="1"/>
      <c r="AP926" s="1"/>
    </row>
    <row r="927" ht="15.75" customHeight="1">
      <c r="A927" s="322"/>
      <c r="B927" s="1"/>
      <c r="C927" s="283"/>
      <c r="D927" s="327"/>
      <c r="E927" s="327"/>
      <c r="F927" s="1"/>
      <c r="G927" s="1"/>
      <c r="H927" s="1"/>
      <c r="I927" s="1"/>
      <c r="J927" s="327"/>
      <c r="K927" s="1"/>
      <c r="L927" s="1"/>
      <c r="M927" s="327"/>
      <c r="N927" s="327"/>
      <c r="O927" s="328"/>
      <c r="P927" s="299"/>
      <c r="Q927" s="1"/>
      <c r="R927" s="275"/>
      <c r="S927" s="329"/>
      <c r="T927" s="1"/>
      <c r="U927" s="1"/>
      <c r="V927" s="306"/>
      <c r="W927" s="306"/>
      <c r="X927" s="328"/>
      <c r="Y927" s="330"/>
      <c r="Z927" s="272"/>
      <c r="AA927" s="299"/>
      <c r="AB927" s="1"/>
      <c r="AC927" s="58"/>
      <c r="AD927" s="220"/>
      <c r="AE927" s="1"/>
      <c r="AF927" s="1"/>
      <c r="AG927" s="304"/>
      <c r="AH927" s="306"/>
      <c r="AI927" s="1"/>
      <c r="AJ927" s="1"/>
      <c r="AK927" s="1"/>
      <c r="AL927" s="1"/>
      <c r="AM927" s="328"/>
      <c r="AN927" s="1"/>
      <c r="AO927" s="1"/>
      <c r="AP927" s="1"/>
    </row>
    <row r="928" ht="15.75" customHeight="1">
      <c r="A928" s="322"/>
      <c r="B928" s="1"/>
      <c r="C928" s="283"/>
      <c r="D928" s="327"/>
      <c r="E928" s="327"/>
      <c r="F928" s="1"/>
      <c r="G928" s="1"/>
      <c r="H928" s="1"/>
      <c r="I928" s="1"/>
      <c r="J928" s="327"/>
      <c r="K928" s="1"/>
      <c r="L928" s="1"/>
      <c r="M928" s="327"/>
      <c r="N928" s="327"/>
      <c r="O928" s="328"/>
      <c r="P928" s="299"/>
      <c r="Q928" s="1"/>
      <c r="R928" s="275"/>
      <c r="S928" s="329"/>
      <c r="T928" s="1"/>
      <c r="U928" s="1"/>
      <c r="V928" s="306"/>
      <c r="W928" s="306"/>
      <c r="X928" s="328"/>
      <c r="Y928" s="330"/>
      <c r="Z928" s="272"/>
      <c r="AA928" s="299"/>
      <c r="AB928" s="1"/>
      <c r="AC928" s="58"/>
      <c r="AD928" s="220"/>
      <c r="AE928" s="1"/>
      <c r="AF928" s="1"/>
      <c r="AG928" s="304"/>
      <c r="AH928" s="306"/>
      <c r="AI928" s="1"/>
      <c r="AJ928" s="1"/>
      <c r="AK928" s="1"/>
      <c r="AL928" s="1"/>
      <c r="AM928" s="328"/>
      <c r="AN928" s="1"/>
      <c r="AO928" s="1"/>
      <c r="AP928" s="1"/>
    </row>
    <row r="929" ht="15.75" customHeight="1">
      <c r="A929" s="322"/>
      <c r="B929" s="1"/>
      <c r="C929" s="283"/>
      <c r="D929" s="327"/>
      <c r="E929" s="327"/>
      <c r="F929" s="1"/>
      <c r="G929" s="1"/>
      <c r="H929" s="1"/>
      <c r="I929" s="1"/>
      <c r="J929" s="327"/>
      <c r="K929" s="1"/>
      <c r="L929" s="1"/>
      <c r="M929" s="327"/>
      <c r="N929" s="327"/>
      <c r="O929" s="328"/>
      <c r="P929" s="299"/>
      <c r="Q929" s="1"/>
      <c r="R929" s="275"/>
      <c r="S929" s="329"/>
      <c r="T929" s="1"/>
      <c r="U929" s="1"/>
      <c r="V929" s="306"/>
      <c r="W929" s="306"/>
      <c r="X929" s="328"/>
      <c r="Y929" s="330"/>
      <c r="Z929" s="272"/>
      <c r="AA929" s="299"/>
      <c r="AB929" s="1"/>
      <c r="AC929" s="58"/>
      <c r="AD929" s="220"/>
      <c r="AE929" s="1"/>
      <c r="AF929" s="1"/>
      <c r="AG929" s="304"/>
      <c r="AH929" s="306"/>
      <c r="AI929" s="1"/>
      <c r="AJ929" s="1"/>
      <c r="AK929" s="1"/>
      <c r="AL929" s="1"/>
      <c r="AM929" s="328"/>
      <c r="AN929" s="1"/>
      <c r="AO929" s="1"/>
      <c r="AP929" s="1"/>
    </row>
    <row r="930" ht="15.75" customHeight="1">
      <c r="A930" s="322"/>
      <c r="B930" s="1"/>
      <c r="C930" s="283"/>
      <c r="D930" s="327"/>
      <c r="E930" s="327"/>
      <c r="F930" s="1"/>
      <c r="G930" s="1"/>
      <c r="H930" s="1"/>
      <c r="I930" s="1"/>
      <c r="J930" s="327"/>
      <c r="K930" s="1"/>
      <c r="L930" s="1"/>
      <c r="M930" s="327"/>
      <c r="N930" s="327"/>
      <c r="O930" s="328"/>
      <c r="P930" s="299"/>
      <c r="Q930" s="1"/>
      <c r="R930" s="275"/>
      <c r="S930" s="329"/>
      <c r="T930" s="1"/>
      <c r="U930" s="1"/>
      <c r="V930" s="306"/>
      <c r="W930" s="306"/>
      <c r="X930" s="328"/>
      <c r="Y930" s="330"/>
      <c r="Z930" s="272"/>
      <c r="AA930" s="299"/>
      <c r="AB930" s="1"/>
      <c r="AC930" s="58"/>
      <c r="AD930" s="220"/>
      <c r="AE930" s="1"/>
      <c r="AF930" s="1"/>
      <c r="AG930" s="304"/>
      <c r="AH930" s="306"/>
      <c r="AI930" s="1"/>
      <c r="AJ930" s="1"/>
      <c r="AK930" s="1"/>
      <c r="AL930" s="1"/>
      <c r="AM930" s="328"/>
      <c r="AN930" s="1"/>
      <c r="AO930" s="1"/>
      <c r="AP930" s="1"/>
    </row>
    <row r="931" ht="15.75" customHeight="1">
      <c r="A931" s="322"/>
      <c r="B931" s="1"/>
      <c r="C931" s="283"/>
      <c r="D931" s="327"/>
      <c r="E931" s="327"/>
      <c r="F931" s="1"/>
      <c r="G931" s="1"/>
      <c r="H931" s="1"/>
      <c r="I931" s="1"/>
      <c r="J931" s="327"/>
      <c r="K931" s="1"/>
      <c r="L931" s="1"/>
      <c r="M931" s="327"/>
      <c r="N931" s="327"/>
      <c r="O931" s="328"/>
      <c r="P931" s="299"/>
      <c r="Q931" s="1"/>
      <c r="R931" s="275"/>
      <c r="S931" s="329"/>
      <c r="T931" s="1"/>
      <c r="U931" s="1"/>
      <c r="V931" s="306"/>
      <c r="W931" s="306"/>
      <c r="X931" s="328"/>
      <c r="Y931" s="330"/>
      <c r="Z931" s="272"/>
      <c r="AA931" s="299"/>
      <c r="AB931" s="1"/>
      <c r="AC931" s="58"/>
      <c r="AD931" s="220"/>
      <c r="AE931" s="1"/>
      <c r="AF931" s="1"/>
      <c r="AG931" s="304"/>
      <c r="AH931" s="306"/>
      <c r="AI931" s="1"/>
      <c r="AJ931" s="1"/>
      <c r="AK931" s="1"/>
      <c r="AL931" s="1"/>
      <c r="AM931" s="328"/>
      <c r="AN931" s="1"/>
      <c r="AO931" s="1"/>
      <c r="AP931" s="1"/>
    </row>
    <row r="932" ht="15.75" customHeight="1">
      <c r="A932" s="322"/>
      <c r="B932" s="1"/>
      <c r="C932" s="283"/>
      <c r="D932" s="327"/>
      <c r="E932" s="327"/>
      <c r="F932" s="1"/>
      <c r="G932" s="1"/>
      <c r="H932" s="1"/>
      <c r="I932" s="1"/>
      <c r="J932" s="327"/>
      <c r="K932" s="1"/>
      <c r="L932" s="1"/>
      <c r="M932" s="327"/>
      <c r="N932" s="327"/>
      <c r="O932" s="328"/>
      <c r="P932" s="299"/>
      <c r="Q932" s="1"/>
      <c r="R932" s="275"/>
      <c r="S932" s="329"/>
      <c r="T932" s="1"/>
      <c r="U932" s="1"/>
      <c r="V932" s="306"/>
      <c r="W932" s="306"/>
      <c r="X932" s="328"/>
      <c r="Y932" s="330"/>
      <c r="Z932" s="272"/>
      <c r="AA932" s="299"/>
      <c r="AB932" s="1"/>
      <c r="AC932" s="58"/>
      <c r="AD932" s="220"/>
      <c r="AE932" s="1"/>
      <c r="AF932" s="1"/>
      <c r="AG932" s="304"/>
      <c r="AH932" s="306"/>
      <c r="AI932" s="1"/>
      <c r="AJ932" s="1"/>
      <c r="AK932" s="1"/>
      <c r="AL932" s="1"/>
      <c r="AM932" s="328"/>
      <c r="AN932" s="1"/>
      <c r="AO932" s="1"/>
      <c r="AP932" s="1"/>
    </row>
    <row r="933" ht="15.75" customHeight="1">
      <c r="A933" s="322"/>
      <c r="B933" s="1"/>
      <c r="C933" s="283"/>
      <c r="D933" s="327"/>
      <c r="E933" s="327"/>
      <c r="F933" s="1"/>
      <c r="G933" s="1"/>
      <c r="H933" s="1"/>
      <c r="I933" s="1"/>
      <c r="J933" s="327"/>
      <c r="K933" s="1"/>
      <c r="L933" s="1"/>
      <c r="M933" s="327"/>
      <c r="N933" s="327"/>
      <c r="O933" s="328"/>
      <c r="P933" s="299"/>
      <c r="Q933" s="1"/>
      <c r="R933" s="275"/>
      <c r="S933" s="329"/>
      <c r="T933" s="1"/>
      <c r="U933" s="1"/>
      <c r="V933" s="306"/>
      <c r="W933" s="306"/>
      <c r="X933" s="328"/>
      <c r="Y933" s="330"/>
      <c r="Z933" s="272"/>
      <c r="AA933" s="299"/>
      <c r="AB933" s="1"/>
      <c r="AC933" s="58"/>
      <c r="AD933" s="220"/>
      <c r="AE933" s="1"/>
      <c r="AF933" s="1"/>
      <c r="AG933" s="304"/>
      <c r="AH933" s="306"/>
      <c r="AI933" s="1"/>
      <c r="AJ933" s="1"/>
      <c r="AK933" s="1"/>
      <c r="AL933" s="1"/>
      <c r="AM933" s="328"/>
      <c r="AN933" s="1"/>
      <c r="AO933" s="1"/>
      <c r="AP933" s="1"/>
    </row>
    <row r="934" ht="15.75" customHeight="1">
      <c r="A934" s="322"/>
      <c r="B934" s="1"/>
      <c r="C934" s="283"/>
      <c r="D934" s="327"/>
      <c r="E934" s="327"/>
      <c r="F934" s="1"/>
      <c r="G934" s="1"/>
      <c r="H934" s="1"/>
      <c r="I934" s="1"/>
      <c r="J934" s="327"/>
      <c r="K934" s="1"/>
      <c r="L934" s="1"/>
      <c r="M934" s="327"/>
      <c r="N934" s="327"/>
      <c r="O934" s="328"/>
      <c r="P934" s="299"/>
      <c r="Q934" s="1"/>
      <c r="R934" s="275"/>
      <c r="S934" s="329"/>
      <c r="T934" s="1"/>
      <c r="U934" s="1"/>
      <c r="V934" s="306"/>
      <c r="W934" s="306"/>
      <c r="X934" s="328"/>
      <c r="Y934" s="330"/>
      <c r="Z934" s="272"/>
      <c r="AA934" s="299"/>
      <c r="AB934" s="1"/>
      <c r="AC934" s="58"/>
      <c r="AD934" s="220"/>
      <c r="AE934" s="1"/>
      <c r="AF934" s="1"/>
      <c r="AG934" s="304"/>
      <c r="AH934" s="306"/>
      <c r="AI934" s="1"/>
      <c r="AJ934" s="1"/>
      <c r="AK934" s="1"/>
      <c r="AL934" s="1"/>
      <c r="AM934" s="328"/>
      <c r="AN934" s="1"/>
      <c r="AO934" s="1"/>
      <c r="AP934" s="1"/>
    </row>
    <row r="935" ht="15.75" customHeight="1">
      <c r="A935" s="322"/>
      <c r="B935" s="1"/>
      <c r="C935" s="283"/>
      <c r="D935" s="327"/>
      <c r="E935" s="327"/>
      <c r="F935" s="1"/>
      <c r="G935" s="1"/>
      <c r="H935" s="1"/>
      <c r="I935" s="1"/>
      <c r="J935" s="327"/>
      <c r="K935" s="1"/>
      <c r="L935" s="1"/>
      <c r="M935" s="327"/>
      <c r="N935" s="327"/>
      <c r="O935" s="328"/>
      <c r="P935" s="299"/>
      <c r="Q935" s="1"/>
      <c r="R935" s="275"/>
      <c r="S935" s="329"/>
      <c r="T935" s="1"/>
      <c r="U935" s="1"/>
      <c r="V935" s="306"/>
      <c r="W935" s="306"/>
      <c r="X935" s="328"/>
      <c r="Y935" s="330"/>
      <c r="Z935" s="272"/>
      <c r="AA935" s="299"/>
      <c r="AB935" s="1"/>
      <c r="AC935" s="58"/>
      <c r="AD935" s="220"/>
      <c r="AE935" s="1"/>
      <c r="AF935" s="1"/>
      <c r="AG935" s="304"/>
      <c r="AH935" s="306"/>
      <c r="AI935" s="1"/>
      <c r="AJ935" s="1"/>
      <c r="AK935" s="1"/>
      <c r="AL935" s="1"/>
      <c r="AM935" s="328"/>
      <c r="AN935" s="1"/>
      <c r="AO935" s="1"/>
      <c r="AP935" s="1"/>
    </row>
    <row r="936" ht="15.75" customHeight="1">
      <c r="A936" s="322"/>
      <c r="B936" s="1"/>
      <c r="C936" s="283"/>
      <c r="D936" s="327"/>
      <c r="E936" s="327"/>
      <c r="F936" s="1"/>
      <c r="G936" s="1"/>
      <c r="H936" s="1"/>
      <c r="I936" s="1"/>
      <c r="J936" s="327"/>
      <c r="K936" s="1"/>
      <c r="L936" s="1"/>
      <c r="M936" s="327"/>
      <c r="N936" s="327"/>
      <c r="O936" s="328"/>
      <c r="P936" s="299"/>
      <c r="Q936" s="1"/>
      <c r="R936" s="275"/>
      <c r="S936" s="329"/>
      <c r="T936" s="1"/>
      <c r="U936" s="1"/>
      <c r="V936" s="306"/>
      <c r="W936" s="306"/>
      <c r="X936" s="328"/>
      <c r="Y936" s="330"/>
      <c r="Z936" s="272"/>
      <c r="AA936" s="299"/>
      <c r="AB936" s="1"/>
      <c r="AC936" s="58"/>
      <c r="AD936" s="220"/>
      <c r="AE936" s="1"/>
      <c r="AF936" s="1"/>
      <c r="AG936" s="304"/>
      <c r="AH936" s="306"/>
      <c r="AI936" s="1"/>
      <c r="AJ936" s="1"/>
      <c r="AK936" s="1"/>
      <c r="AL936" s="1"/>
      <c r="AM936" s="328"/>
      <c r="AN936" s="1"/>
      <c r="AO936" s="1"/>
      <c r="AP936" s="1"/>
    </row>
    <row r="937" ht="15.75" customHeight="1">
      <c r="A937" s="322"/>
      <c r="B937" s="1"/>
      <c r="C937" s="283"/>
      <c r="D937" s="327"/>
      <c r="E937" s="327"/>
      <c r="F937" s="1"/>
      <c r="G937" s="1"/>
      <c r="H937" s="1"/>
      <c r="I937" s="1"/>
      <c r="J937" s="327"/>
      <c r="K937" s="1"/>
      <c r="L937" s="1"/>
      <c r="M937" s="327"/>
      <c r="N937" s="327"/>
      <c r="O937" s="328"/>
      <c r="P937" s="299"/>
      <c r="Q937" s="1"/>
      <c r="R937" s="275"/>
      <c r="S937" s="329"/>
      <c r="T937" s="1"/>
      <c r="U937" s="1"/>
      <c r="V937" s="306"/>
      <c r="W937" s="306"/>
      <c r="X937" s="328"/>
      <c r="Y937" s="330"/>
      <c r="Z937" s="272"/>
      <c r="AA937" s="299"/>
      <c r="AB937" s="1"/>
      <c r="AC937" s="58"/>
      <c r="AD937" s="220"/>
      <c r="AE937" s="1"/>
      <c r="AF937" s="1"/>
      <c r="AG937" s="304"/>
      <c r="AH937" s="306"/>
      <c r="AI937" s="1"/>
      <c r="AJ937" s="1"/>
      <c r="AK937" s="1"/>
      <c r="AL937" s="1"/>
      <c r="AM937" s="328"/>
      <c r="AN937" s="1"/>
      <c r="AO937" s="1"/>
      <c r="AP937" s="1"/>
    </row>
    <row r="938" ht="15.75" customHeight="1">
      <c r="A938" s="322"/>
      <c r="B938" s="1"/>
      <c r="C938" s="283"/>
      <c r="D938" s="327"/>
      <c r="E938" s="327"/>
      <c r="F938" s="1"/>
      <c r="G938" s="1"/>
      <c r="H938" s="1"/>
      <c r="I938" s="1"/>
      <c r="J938" s="327"/>
      <c r="K938" s="1"/>
      <c r="L938" s="1"/>
      <c r="M938" s="327"/>
      <c r="N938" s="327"/>
      <c r="O938" s="328"/>
      <c r="P938" s="299"/>
      <c r="Q938" s="1"/>
      <c r="R938" s="275"/>
      <c r="S938" s="329"/>
      <c r="T938" s="1"/>
      <c r="U938" s="1"/>
      <c r="V938" s="306"/>
      <c r="W938" s="306"/>
      <c r="X938" s="328"/>
      <c r="Y938" s="330"/>
      <c r="Z938" s="272"/>
      <c r="AA938" s="299"/>
      <c r="AB938" s="1"/>
      <c r="AC938" s="58"/>
      <c r="AD938" s="220"/>
      <c r="AE938" s="1"/>
      <c r="AF938" s="1"/>
      <c r="AG938" s="304"/>
      <c r="AH938" s="306"/>
      <c r="AI938" s="1"/>
      <c r="AJ938" s="1"/>
      <c r="AK938" s="1"/>
      <c r="AL938" s="1"/>
      <c r="AM938" s="328"/>
      <c r="AN938" s="1"/>
      <c r="AO938" s="1"/>
      <c r="AP938" s="1"/>
    </row>
    <row r="939" ht="15.75" customHeight="1">
      <c r="A939" s="322"/>
      <c r="B939" s="1"/>
      <c r="C939" s="283"/>
      <c r="D939" s="327"/>
      <c r="E939" s="327"/>
      <c r="F939" s="1"/>
      <c r="G939" s="1"/>
      <c r="H939" s="1"/>
      <c r="I939" s="1"/>
      <c r="J939" s="327"/>
      <c r="K939" s="1"/>
      <c r="L939" s="1"/>
      <c r="M939" s="327"/>
      <c r="N939" s="327"/>
      <c r="O939" s="328"/>
      <c r="P939" s="299"/>
      <c r="Q939" s="1"/>
      <c r="R939" s="275"/>
      <c r="S939" s="329"/>
      <c r="T939" s="1"/>
      <c r="U939" s="1"/>
      <c r="V939" s="306"/>
      <c r="W939" s="306"/>
      <c r="X939" s="328"/>
      <c r="Y939" s="330"/>
      <c r="Z939" s="272"/>
      <c r="AA939" s="299"/>
      <c r="AB939" s="1"/>
      <c r="AC939" s="58"/>
      <c r="AD939" s="220"/>
      <c r="AE939" s="1"/>
      <c r="AF939" s="1"/>
      <c r="AG939" s="304"/>
      <c r="AH939" s="306"/>
      <c r="AI939" s="1"/>
      <c r="AJ939" s="1"/>
      <c r="AK939" s="1"/>
      <c r="AL939" s="1"/>
      <c r="AM939" s="328"/>
      <c r="AN939" s="1"/>
      <c r="AO939" s="1"/>
      <c r="AP939" s="1"/>
    </row>
    <row r="940" ht="15.75" customHeight="1">
      <c r="A940" s="322"/>
      <c r="B940" s="1"/>
      <c r="C940" s="283"/>
      <c r="D940" s="327"/>
      <c r="E940" s="327"/>
      <c r="F940" s="1"/>
      <c r="G940" s="1"/>
      <c r="H940" s="1"/>
      <c r="I940" s="1"/>
      <c r="J940" s="327"/>
      <c r="K940" s="1"/>
      <c r="L940" s="1"/>
      <c r="M940" s="327"/>
      <c r="N940" s="327"/>
      <c r="O940" s="328"/>
      <c r="P940" s="299"/>
      <c r="Q940" s="1"/>
      <c r="R940" s="275"/>
      <c r="S940" s="329"/>
      <c r="T940" s="1"/>
      <c r="U940" s="1"/>
      <c r="V940" s="306"/>
      <c r="W940" s="306"/>
      <c r="X940" s="328"/>
      <c r="Y940" s="330"/>
      <c r="Z940" s="272"/>
      <c r="AA940" s="299"/>
      <c r="AB940" s="1"/>
      <c r="AC940" s="58"/>
      <c r="AD940" s="220"/>
      <c r="AE940" s="1"/>
      <c r="AF940" s="1"/>
      <c r="AG940" s="304"/>
      <c r="AH940" s="306"/>
      <c r="AI940" s="1"/>
      <c r="AJ940" s="1"/>
      <c r="AK940" s="1"/>
      <c r="AL940" s="1"/>
      <c r="AM940" s="328"/>
      <c r="AN940" s="1"/>
      <c r="AO940" s="1"/>
      <c r="AP940" s="1"/>
    </row>
    <row r="941" ht="15.75" customHeight="1">
      <c r="A941" s="322"/>
      <c r="B941" s="1"/>
      <c r="C941" s="283"/>
      <c r="D941" s="327"/>
      <c r="E941" s="327"/>
      <c r="F941" s="1"/>
      <c r="G941" s="1"/>
      <c r="H941" s="1"/>
      <c r="I941" s="1"/>
      <c r="J941" s="327"/>
      <c r="K941" s="1"/>
      <c r="L941" s="1"/>
      <c r="M941" s="327"/>
      <c r="N941" s="327"/>
      <c r="O941" s="328"/>
      <c r="P941" s="299"/>
      <c r="Q941" s="1"/>
      <c r="R941" s="275"/>
      <c r="S941" s="329"/>
      <c r="T941" s="1"/>
      <c r="U941" s="1"/>
      <c r="V941" s="306"/>
      <c r="W941" s="306"/>
      <c r="X941" s="328"/>
      <c r="Y941" s="330"/>
      <c r="Z941" s="272"/>
      <c r="AA941" s="299"/>
      <c r="AB941" s="1"/>
      <c r="AC941" s="58"/>
      <c r="AD941" s="220"/>
      <c r="AE941" s="1"/>
      <c r="AF941" s="1"/>
      <c r="AG941" s="304"/>
      <c r="AH941" s="306"/>
      <c r="AI941" s="1"/>
      <c r="AJ941" s="1"/>
      <c r="AK941" s="1"/>
      <c r="AL941" s="1"/>
      <c r="AM941" s="328"/>
      <c r="AN941" s="1"/>
      <c r="AO941" s="1"/>
      <c r="AP941" s="1"/>
    </row>
    <row r="942" ht="15.75" customHeight="1">
      <c r="A942" s="322"/>
      <c r="B942" s="1"/>
      <c r="C942" s="283"/>
      <c r="D942" s="327"/>
      <c r="E942" s="327"/>
      <c r="F942" s="1"/>
      <c r="G942" s="1"/>
      <c r="H942" s="1"/>
      <c r="I942" s="1"/>
      <c r="J942" s="327"/>
      <c r="K942" s="1"/>
      <c r="L942" s="1"/>
      <c r="M942" s="327"/>
      <c r="N942" s="327"/>
      <c r="O942" s="328"/>
      <c r="P942" s="299"/>
      <c r="Q942" s="1"/>
      <c r="R942" s="275"/>
      <c r="S942" s="329"/>
      <c r="T942" s="1"/>
      <c r="U942" s="1"/>
      <c r="V942" s="306"/>
      <c r="W942" s="306"/>
      <c r="X942" s="328"/>
      <c r="Y942" s="330"/>
      <c r="Z942" s="272"/>
      <c r="AA942" s="299"/>
      <c r="AB942" s="1"/>
      <c r="AC942" s="58"/>
      <c r="AD942" s="220"/>
      <c r="AE942" s="1"/>
      <c r="AF942" s="1"/>
      <c r="AG942" s="304"/>
      <c r="AH942" s="306"/>
      <c r="AI942" s="1"/>
      <c r="AJ942" s="1"/>
      <c r="AK942" s="1"/>
      <c r="AL942" s="1"/>
      <c r="AM942" s="328"/>
      <c r="AN942" s="1"/>
      <c r="AO942" s="1"/>
      <c r="AP942" s="1"/>
    </row>
    <row r="943" ht="15.75" customHeight="1">
      <c r="A943" s="322"/>
      <c r="B943" s="1"/>
      <c r="C943" s="283"/>
      <c r="D943" s="327"/>
      <c r="E943" s="327"/>
      <c r="F943" s="1"/>
      <c r="G943" s="1"/>
      <c r="H943" s="1"/>
      <c r="I943" s="1"/>
      <c r="J943" s="327"/>
      <c r="K943" s="1"/>
      <c r="L943" s="1"/>
      <c r="M943" s="327"/>
      <c r="N943" s="327"/>
      <c r="O943" s="328"/>
      <c r="P943" s="299"/>
      <c r="Q943" s="1"/>
      <c r="R943" s="275"/>
      <c r="S943" s="329"/>
      <c r="T943" s="1"/>
      <c r="U943" s="1"/>
      <c r="V943" s="306"/>
      <c r="W943" s="306"/>
      <c r="X943" s="328"/>
      <c r="Y943" s="330"/>
      <c r="Z943" s="272"/>
      <c r="AA943" s="299"/>
      <c r="AB943" s="1"/>
      <c r="AC943" s="58"/>
      <c r="AD943" s="220"/>
      <c r="AE943" s="1"/>
      <c r="AF943" s="1"/>
      <c r="AG943" s="304"/>
      <c r="AH943" s="306"/>
      <c r="AI943" s="1"/>
      <c r="AJ943" s="1"/>
      <c r="AK943" s="1"/>
      <c r="AL943" s="1"/>
      <c r="AM943" s="328"/>
      <c r="AN943" s="1"/>
      <c r="AO943" s="1"/>
      <c r="AP943" s="1"/>
    </row>
    <row r="944" ht="15.75" customHeight="1">
      <c r="A944" s="322"/>
      <c r="B944" s="1"/>
      <c r="C944" s="283"/>
      <c r="D944" s="327"/>
      <c r="E944" s="327"/>
      <c r="F944" s="1"/>
      <c r="G944" s="1"/>
      <c r="H944" s="1"/>
      <c r="I944" s="1"/>
      <c r="J944" s="327"/>
      <c r="K944" s="1"/>
      <c r="L944" s="1"/>
      <c r="M944" s="327"/>
      <c r="N944" s="327"/>
      <c r="O944" s="328"/>
      <c r="P944" s="299"/>
      <c r="Q944" s="1"/>
      <c r="R944" s="275"/>
      <c r="S944" s="329"/>
      <c r="T944" s="1"/>
      <c r="U944" s="1"/>
      <c r="V944" s="306"/>
      <c r="W944" s="306"/>
      <c r="X944" s="328"/>
      <c r="Y944" s="330"/>
      <c r="Z944" s="272"/>
      <c r="AA944" s="299"/>
      <c r="AB944" s="1"/>
      <c r="AC944" s="58"/>
      <c r="AD944" s="220"/>
      <c r="AE944" s="1"/>
      <c r="AF944" s="1"/>
      <c r="AG944" s="304"/>
      <c r="AH944" s="306"/>
      <c r="AI944" s="1"/>
      <c r="AJ944" s="1"/>
      <c r="AK944" s="1"/>
      <c r="AL944" s="1"/>
      <c r="AM944" s="328"/>
      <c r="AN944" s="1"/>
      <c r="AO944" s="1"/>
      <c r="AP944" s="1"/>
    </row>
    <row r="945" ht="15.75" customHeight="1">
      <c r="A945" s="322"/>
      <c r="B945" s="1"/>
      <c r="C945" s="283"/>
      <c r="D945" s="327"/>
      <c r="E945" s="327"/>
      <c r="F945" s="1"/>
      <c r="G945" s="1"/>
      <c r="H945" s="1"/>
      <c r="I945" s="1"/>
      <c r="J945" s="327"/>
      <c r="K945" s="1"/>
      <c r="L945" s="1"/>
      <c r="M945" s="327"/>
      <c r="N945" s="327"/>
      <c r="O945" s="328"/>
      <c r="P945" s="299"/>
      <c r="Q945" s="1"/>
      <c r="R945" s="275"/>
      <c r="S945" s="329"/>
      <c r="T945" s="1"/>
      <c r="U945" s="1"/>
      <c r="V945" s="306"/>
      <c r="W945" s="306"/>
      <c r="X945" s="328"/>
      <c r="Y945" s="330"/>
      <c r="Z945" s="272"/>
      <c r="AA945" s="299"/>
      <c r="AB945" s="1"/>
      <c r="AC945" s="58"/>
      <c r="AD945" s="220"/>
      <c r="AE945" s="1"/>
      <c r="AF945" s="1"/>
      <c r="AG945" s="304"/>
      <c r="AH945" s="306"/>
      <c r="AI945" s="1"/>
      <c r="AJ945" s="1"/>
      <c r="AK945" s="1"/>
      <c r="AL945" s="1"/>
      <c r="AM945" s="328"/>
      <c r="AN945" s="1"/>
      <c r="AO945" s="1"/>
      <c r="AP945" s="1"/>
    </row>
    <row r="946" ht="15.75" customHeight="1">
      <c r="A946" s="322"/>
      <c r="B946" s="1"/>
      <c r="C946" s="283"/>
      <c r="D946" s="327"/>
      <c r="E946" s="327"/>
      <c r="F946" s="1"/>
      <c r="G946" s="1"/>
      <c r="H946" s="1"/>
      <c r="I946" s="1"/>
      <c r="J946" s="327"/>
      <c r="K946" s="1"/>
      <c r="L946" s="1"/>
      <c r="M946" s="327"/>
      <c r="N946" s="327"/>
      <c r="O946" s="328"/>
      <c r="P946" s="299"/>
      <c r="Q946" s="1"/>
      <c r="R946" s="275"/>
      <c r="S946" s="329"/>
      <c r="T946" s="1"/>
      <c r="U946" s="1"/>
      <c r="V946" s="306"/>
      <c r="W946" s="306"/>
      <c r="X946" s="328"/>
      <c r="Y946" s="330"/>
      <c r="Z946" s="272"/>
      <c r="AA946" s="299"/>
      <c r="AB946" s="1"/>
      <c r="AC946" s="58"/>
      <c r="AD946" s="220"/>
      <c r="AE946" s="1"/>
      <c r="AF946" s="1"/>
      <c r="AG946" s="304"/>
      <c r="AH946" s="306"/>
      <c r="AI946" s="1"/>
      <c r="AJ946" s="1"/>
      <c r="AK946" s="1"/>
      <c r="AL946" s="1"/>
      <c r="AM946" s="328"/>
      <c r="AN946" s="1"/>
      <c r="AO946" s="1"/>
      <c r="AP946" s="1"/>
    </row>
    <row r="947" ht="15.75" customHeight="1">
      <c r="A947" s="322"/>
      <c r="B947" s="1"/>
      <c r="C947" s="283"/>
      <c r="D947" s="327"/>
      <c r="E947" s="327"/>
      <c r="F947" s="1"/>
      <c r="G947" s="1"/>
      <c r="H947" s="1"/>
      <c r="I947" s="1"/>
      <c r="J947" s="327"/>
      <c r="K947" s="1"/>
      <c r="L947" s="1"/>
      <c r="M947" s="327"/>
      <c r="N947" s="327"/>
      <c r="O947" s="328"/>
      <c r="P947" s="299"/>
      <c r="Q947" s="1"/>
      <c r="R947" s="275"/>
      <c r="S947" s="329"/>
      <c r="T947" s="1"/>
      <c r="U947" s="1"/>
      <c r="V947" s="306"/>
      <c r="W947" s="306"/>
      <c r="X947" s="328"/>
      <c r="Y947" s="330"/>
      <c r="Z947" s="272"/>
      <c r="AA947" s="299"/>
      <c r="AB947" s="1"/>
      <c r="AC947" s="58"/>
      <c r="AD947" s="220"/>
      <c r="AE947" s="1"/>
      <c r="AF947" s="1"/>
      <c r="AG947" s="304"/>
      <c r="AH947" s="306"/>
      <c r="AI947" s="1"/>
      <c r="AJ947" s="1"/>
      <c r="AK947" s="1"/>
      <c r="AL947" s="1"/>
      <c r="AM947" s="328"/>
      <c r="AN947" s="1"/>
      <c r="AO947" s="1"/>
      <c r="AP947" s="1"/>
    </row>
    <row r="948" ht="15.75" customHeight="1">
      <c r="A948" s="322"/>
      <c r="B948" s="1"/>
      <c r="C948" s="283"/>
      <c r="D948" s="327"/>
      <c r="E948" s="327"/>
      <c r="F948" s="1"/>
      <c r="G948" s="1"/>
      <c r="H948" s="1"/>
      <c r="I948" s="1"/>
      <c r="J948" s="327"/>
      <c r="K948" s="1"/>
      <c r="L948" s="1"/>
      <c r="M948" s="327"/>
      <c r="N948" s="327"/>
      <c r="O948" s="328"/>
      <c r="P948" s="299"/>
      <c r="Q948" s="1"/>
      <c r="R948" s="275"/>
      <c r="S948" s="329"/>
      <c r="T948" s="1"/>
      <c r="U948" s="1"/>
      <c r="V948" s="306"/>
      <c r="W948" s="306"/>
      <c r="X948" s="328"/>
      <c r="Y948" s="330"/>
      <c r="Z948" s="272"/>
      <c r="AA948" s="299"/>
      <c r="AB948" s="1"/>
      <c r="AC948" s="58"/>
      <c r="AD948" s="220"/>
      <c r="AE948" s="1"/>
      <c r="AF948" s="1"/>
      <c r="AG948" s="304"/>
      <c r="AH948" s="306"/>
      <c r="AI948" s="1"/>
      <c r="AJ948" s="1"/>
      <c r="AK948" s="1"/>
      <c r="AL948" s="1"/>
      <c r="AM948" s="328"/>
      <c r="AN948" s="1"/>
      <c r="AO948" s="1"/>
      <c r="AP948" s="1"/>
    </row>
    <row r="949" ht="15.75" customHeight="1">
      <c r="A949" s="322"/>
      <c r="B949" s="1"/>
      <c r="C949" s="283"/>
      <c r="D949" s="327"/>
      <c r="E949" s="327"/>
      <c r="F949" s="1"/>
      <c r="G949" s="1"/>
      <c r="H949" s="1"/>
      <c r="I949" s="1"/>
      <c r="J949" s="327"/>
      <c r="K949" s="1"/>
      <c r="L949" s="1"/>
      <c r="M949" s="327"/>
      <c r="N949" s="327"/>
      <c r="O949" s="328"/>
      <c r="P949" s="299"/>
      <c r="Q949" s="1"/>
      <c r="R949" s="275"/>
      <c r="S949" s="329"/>
      <c r="T949" s="1"/>
      <c r="U949" s="1"/>
      <c r="V949" s="306"/>
      <c r="W949" s="306"/>
      <c r="X949" s="328"/>
      <c r="Y949" s="330"/>
      <c r="Z949" s="272"/>
      <c r="AA949" s="299"/>
      <c r="AB949" s="1"/>
      <c r="AC949" s="58"/>
      <c r="AD949" s="220"/>
      <c r="AE949" s="1"/>
      <c r="AF949" s="1"/>
      <c r="AG949" s="304"/>
      <c r="AH949" s="306"/>
      <c r="AI949" s="1"/>
      <c r="AJ949" s="1"/>
      <c r="AK949" s="1"/>
      <c r="AL949" s="1"/>
      <c r="AM949" s="328"/>
      <c r="AN949" s="1"/>
      <c r="AO949" s="1"/>
      <c r="AP949" s="1"/>
    </row>
    <row r="950" ht="15.75" customHeight="1">
      <c r="A950" s="322"/>
      <c r="B950" s="1"/>
      <c r="C950" s="283"/>
      <c r="D950" s="327"/>
      <c r="E950" s="327"/>
      <c r="F950" s="1"/>
      <c r="G950" s="1"/>
      <c r="H950" s="1"/>
      <c r="I950" s="1"/>
      <c r="J950" s="327"/>
      <c r="K950" s="1"/>
      <c r="L950" s="1"/>
      <c r="M950" s="327"/>
      <c r="N950" s="327"/>
      <c r="O950" s="328"/>
      <c r="P950" s="299"/>
      <c r="Q950" s="1"/>
      <c r="R950" s="275"/>
      <c r="S950" s="329"/>
      <c r="T950" s="1"/>
      <c r="U950" s="1"/>
      <c r="V950" s="306"/>
      <c r="W950" s="306"/>
      <c r="X950" s="328"/>
      <c r="Y950" s="330"/>
      <c r="Z950" s="272"/>
      <c r="AA950" s="299"/>
      <c r="AB950" s="1"/>
      <c r="AC950" s="58"/>
      <c r="AD950" s="220"/>
      <c r="AE950" s="1"/>
      <c r="AF950" s="1"/>
      <c r="AG950" s="304"/>
      <c r="AH950" s="306"/>
      <c r="AI950" s="1"/>
      <c r="AJ950" s="1"/>
      <c r="AK950" s="1"/>
      <c r="AL950" s="1"/>
      <c r="AM950" s="328"/>
      <c r="AN950" s="1"/>
      <c r="AO950" s="1"/>
      <c r="AP950" s="1"/>
    </row>
    <row r="951" ht="15.75" customHeight="1">
      <c r="A951" s="322"/>
      <c r="B951" s="1"/>
      <c r="C951" s="283"/>
      <c r="D951" s="327"/>
      <c r="E951" s="327"/>
      <c r="F951" s="1"/>
      <c r="G951" s="1"/>
      <c r="H951" s="1"/>
      <c r="I951" s="1"/>
      <c r="J951" s="327"/>
      <c r="K951" s="1"/>
      <c r="L951" s="1"/>
      <c r="M951" s="327"/>
      <c r="N951" s="327"/>
      <c r="O951" s="328"/>
      <c r="P951" s="299"/>
      <c r="Q951" s="1"/>
      <c r="R951" s="275"/>
      <c r="S951" s="329"/>
      <c r="T951" s="1"/>
      <c r="U951" s="1"/>
      <c r="V951" s="306"/>
      <c r="W951" s="306"/>
      <c r="X951" s="328"/>
      <c r="Y951" s="330"/>
      <c r="Z951" s="272"/>
      <c r="AA951" s="299"/>
      <c r="AB951" s="1"/>
      <c r="AC951" s="58"/>
      <c r="AD951" s="220"/>
      <c r="AE951" s="1"/>
      <c r="AF951" s="1"/>
      <c r="AG951" s="304"/>
      <c r="AH951" s="306"/>
      <c r="AI951" s="1"/>
      <c r="AJ951" s="1"/>
      <c r="AK951" s="1"/>
      <c r="AL951" s="1"/>
      <c r="AM951" s="328"/>
      <c r="AN951" s="1"/>
      <c r="AO951" s="1"/>
      <c r="AP951" s="1"/>
    </row>
    <row r="952" ht="15.75" customHeight="1">
      <c r="A952" s="322"/>
      <c r="B952" s="1"/>
      <c r="C952" s="283"/>
      <c r="D952" s="327"/>
      <c r="E952" s="327"/>
      <c r="F952" s="1"/>
      <c r="G952" s="1"/>
      <c r="H952" s="1"/>
      <c r="I952" s="1"/>
      <c r="J952" s="327"/>
      <c r="K952" s="1"/>
      <c r="L952" s="1"/>
      <c r="M952" s="327"/>
      <c r="N952" s="327"/>
      <c r="O952" s="328"/>
      <c r="P952" s="299"/>
      <c r="Q952" s="1"/>
      <c r="R952" s="275"/>
      <c r="S952" s="329"/>
      <c r="T952" s="1"/>
      <c r="U952" s="1"/>
      <c r="V952" s="306"/>
      <c r="W952" s="306"/>
      <c r="X952" s="328"/>
      <c r="Y952" s="330"/>
      <c r="Z952" s="272"/>
      <c r="AA952" s="299"/>
      <c r="AB952" s="1"/>
      <c r="AC952" s="58"/>
      <c r="AD952" s="220"/>
      <c r="AE952" s="1"/>
      <c r="AF952" s="1"/>
      <c r="AG952" s="304"/>
      <c r="AH952" s="306"/>
      <c r="AI952" s="1"/>
      <c r="AJ952" s="1"/>
      <c r="AK952" s="1"/>
      <c r="AL952" s="1"/>
      <c r="AM952" s="328"/>
      <c r="AN952" s="1"/>
      <c r="AO952" s="1"/>
      <c r="AP952" s="1"/>
    </row>
    <row r="953" ht="15.75" customHeight="1">
      <c r="A953" s="322"/>
      <c r="B953" s="1"/>
      <c r="C953" s="283"/>
      <c r="D953" s="327"/>
      <c r="E953" s="327"/>
      <c r="F953" s="1"/>
      <c r="G953" s="1"/>
      <c r="H953" s="1"/>
      <c r="I953" s="1"/>
      <c r="J953" s="327"/>
      <c r="K953" s="1"/>
      <c r="L953" s="1"/>
      <c r="M953" s="327"/>
      <c r="N953" s="327"/>
      <c r="O953" s="328"/>
      <c r="P953" s="299"/>
      <c r="Q953" s="1"/>
      <c r="R953" s="275"/>
      <c r="S953" s="329"/>
      <c r="T953" s="1"/>
      <c r="U953" s="1"/>
      <c r="V953" s="306"/>
      <c r="W953" s="306"/>
      <c r="X953" s="328"/>
      <c r="Y953" s="330"/>
      <c r="Z953" s="272"/>
      <c r="AA953" s="299"/>
      <c r="AB953" s="1"/>
      <c r="AC953" s="58"/>
      <c r="AD953" s="220"/>
      <c r="AE953" s="1"/>
      <c r="AF953" s="1"/>
      <c r="AG953" s="304"/>
      <c r="AH953" s="306"/>
      <c r="AI953" s="1"/>
      <c r="AJ953" s="1"/>
      <c r="AK953" s="1"/>
      <c r="AL953" s="1"/>
      <c r="AM953" s="328"/>
      <c r="AN953" s="1"/>
      <c r="AO953" s="1"/>
      <c r="AP953" s="1"/>
    </row>
    <row r="954" ht="15.75" customHeight="1">
      <c r="A954" s="322"/>
      <c r="B954" s="1"/>
      <c r="C954" s="283"/>
      <c r="D954" s="327"/>
      <c r="E954" s="327"/>
      <c r="F954" s="1"/>
      <c r="G954" s="1"/>
      <c r="H954" s="1"/>
      <c r="I954" s="1"/>
      <c r="J954" s="327"/>
      <c r="K954" s="1"/>
      <c r="L954" s="1"/>
      <c r="M954" s="327"/>
      <c r="N954" s="327"/>
      <c r="O954" s="328"/>
      <c r="P954" s="299"/>
      <c r="Q954" s="1"/>
      <c r="R954" s="275"/>
      <c r="S954" s="329"/>
      <c r="T954" s="1"/>
      <c r="U954" s="1"/>
      <c r="V954" s="306"/>
      <c r="W954" s="306"/>
      <c r="X954" s="328"/>
      <c r="Y954" s="330"/>
      <c r="Z954" s="272"/>
      <c r="AA954" s="299"/>
      <c r="AB954" s="1"/>
      <c r="AC954" s="58"/>
      <c r="AD954" s="220"/>
      <c r="AE954" s="1"/>
      <c r="AF954" s="1"/>
      <c r="AG954" s="304"/>
      <c r="AH954" s="306"/>
      <c r="AI954" s="1"/>
      <c r="AJ954" s="1"/>
      <c r="AK954" s="1"/>
      <c r="AL954" s="1"/>
      <c r="AM954" s="328"/>
      <c r="AN954" s="1"/>
      <c r="AO954" s="1"/>
      <c r="AP954" s="1"/>
    </row>
    <row r="955" ht="15.75" customHeight="1">
      <c r="A955" s="322"/>
      <c r="B955" s="1"/>
      <c r="C955" s="283"/>
      <c r="D955" s="327"/>
      <c r="E955" s="327"/>
      <c r="F955" s="1"/>
      <c r="G955" s="1"/>
      <c r="H955" s="1"/>
      <c r="I955" s="1"/>
      <c r="J955" s="327"/>
      <c r="K955" s="1"/>
      <c r="L955" s="1"/>
      <c r="M955" s="327"/>
      <c r="N955" s="327"/>
      <c r="O955" s="328"/>
      <c r="P955" s="299"/>
      <c r="Q955" s="1"/>
      <c r="R955" s="275"/>
      <c r="S955" s="329"/>
      <c r="T955" s="1"/>
      <c r="U955" s="1"/>
      <c r="V955" s="306"/>
      <c r="W955" s="306"/>
      <c r="X955" s="328"/>
      <c r="Y955" s="330"/>
      <c r="Z955" s="272"/>
      <c r="AA955" s="299"/>
      <c r="AB955" s="1"/>
      <c r="AC955" s="58"/>
      <c r="AD955" s="220"/>
      <c r="AE955" s="1"/>
      <c r="AF955" s="1"/>
      <c r="AG955" s="304"/>
      <c r="AH955" s="306"/>
      <c r="AI955" s="1"/>
      <c r="AJ955" s="1"/>
      <c r="AK955" s="1"/>
      <c r="AL955" s="1"/>
      <c r="AM955" s="328"/>
      <c r="AN955" s="1"/>
      <c r="AO955" s="1"/>
      <c r="AP955" s="1"/>
    </row>
    <row r="956" ht="15.75" customHeight="1">
      <c r="A956" s="322"/>
      <c r="B956" s="1"/>
      <c r="C956" s="283"/>
      <c r="D956" s="327"/>
      <c r="E956" s="327"/>
      <c r="F956" s="1"/>
      <c r="G956" s="1"/>
      <c r="H956" s="1"/>
      <c r="I956" s="1"/>
      <c r="J956" s="327"/>
      <c r="K956" s="1"/>
      <c r="L956" s="1"/>
      <c r="M956" s="327"/>
      <c r="N956" s="327"/>
      <c r="O956" s="328"/>
      <c r="P956" s="299"/>
      <c r="Q956" s="1"/>
      <c r="R956" s="275"/>
      <c r="S956" s="329"/>
      <c r="T956" s="1"/>
      <c r="U956" s="1"/>
      <c r="V956" s="306"/>
      <c r="W956" s="306"/>
      <c r="X956" s="328"/>
      <c r="Y956" s="330"/>
      <c r="Z956" s="272"/>
      <c r="AA956" s="299"/>
      <c r="AB956" s="1"/>
      <c r="AC956" s="58"/>
      <c r="AD956" s="220"/>
      <c r="AE956" s="1"/>
      <c r="AF956" s="1"/>
      <c r="AG956" s="304"/>
      <c r="AH956" s="306"/>
      <c r="AI956" s="1"/>
      <c r="AJ956" s="1"/>
      <c r="AK956" s="1"/>
      <c r="AL956" s="1"/>
      <c r="AM956" s="328"/>
      <c r="AN956" s="1"/>
      <c r="AO956" s="1"/>
      <c r="AP956" s="1"/>
    </row>
    <row r="957" ht="15.75" customHeight="1">
      <c r="A957" s="322"/>
      <c r="B957" s="1"/>
      <c r="C957" s="283"/>
      <c r="D957" s="327"/>
      <c r="E957" s="327"/>
      <c r="F957" s="1"/>
      <c r="G957" s="1"/>
      <c r="H957" s="1"/>
      <c r="I957" s="1"/>
      <c r="J957" s="327"/>
      <c r="K957" s="1"/>
      <c r="L957" s="1"/>
      <c r="M957" s="327"/>
      <c r="N957" s="327"/>
      <c r="O957" s="328"/>
      <c r="P957" s="299"/>
      <c r="Q957" s="1"/>
      <c r="R957" s="275"/>
      <c r="S957" s="329"/>
      <c r="T957" s="1"/>
      <c r="U957" s="1"/>
      <c r="V957" s="306"/>
      <c r="W957" s="306"/>
      <c r="X957" s="328"/>
      <c r="Y957" s="330"/>
      <c r="Z957" s="272"/>
      <c r="AA957" s="299"/>
      <c r="AB957" s="1"/>
      <c r="AC957" s="58"/>
      <c r="AD957" s="220"/>
      <c r="AE957" s="1"/>
      <c r="AF957" s="1"/>
      <c r="AG957" s="304"/>
      <c r="AH957" s="306"/>
      <c r="AI957" s="1"/>
      <c r="AJ957" s="1"/>
      <c r="AK957" s="1"/>
      <c r="AL957" s="1"/>
      <c r="AM957" s="328"/>
      <c r="AN957" s="1"/>
      <c r="AO957" s="1"/>
      <c r="AP957" s="1"/>
    </row>
    <row r="958" ht="15.75" customHeight="1">
      <c r="A958" s="322"/>
      <c r="B958" s="1"/>
      <c r="C958" s="283"/>
      <c r="D958" s="327"/>
      <c r="E958" s="327"/>
      <c r="F958" s="1"/>
      <c r="G958" s="1"/>
      <c r="H958" s="1"/>
      <c r="I958" s="1"/>
      <c r="J958" s="327"/>
      <c r="K958" s="1"/>
      <c r="L958" s="1"/>
      <c r="M958" s="327"/>
      <c r="N958" s="327"/>
      <c r="O958" s="328"/>
      <c r="P958" s="299"/>
      <c r="Q958" s="1"/>
      <c r="R958" s="275"/>
      <c r="S958" s="329"/>
      <c r="T958" s="1"/>
      <c r="U958" s="1"/>
      <c r="V958" s="306"/>
      <c r="W958" s="306"/>
      <c r="X958" s="328"/>
      <c r="Y958" s="330"/>
      <c r="Z958" s="272"/>
      <c r="AA958" s="299"/>
      <c r="AB958" s="1"/>
      <c r="AC958" s="58"/>
      <c r="AD958" s="220"/>
      <c r="AE958" s="1"/>
      <c r="AF958" s="1"/>
      <c r="AG958" s="304"/>
      <c r="AH958" s="306"/>
      <c r="AI958" s="1"/>
      <c r="AJ958" s="1"/>
      <c r="AK958" s="1"/>
      <c r="AL958" s="1"/>
      <c r="AM958" s="328"/>
      <c r="AN958" s="1"/>
      <c r="AO958" s="1"/>
      <c r="AP958" s="1"/>
    </row>
    <row r="959" ht="15.75" customHeight="1">
      <c r="A959" s="322"/>
      <c r="B959" s="1"/>
      <c r="C959" s="283"/>
      <c r="D959" s="327"/>
      <c r="E959" s="327"/>
      <c r="F959" s="1"/>
      <c r="G959" s="1"/>
      <c r="H959" s="1"/>
      <c r="I959" s="1"/>
      <c r="J959" s="327"/>
      <c r="K959" s="1"/>
      <c r="L959" s="1"/>
      <c r="M959" s="327"/>
      <c r="N959" s="327"/>
      <c r="O959" s="328"/>
      <c r="P959" s="299"/>
      <c r="Q959" s="1"/>
      <c r="R959" s="275"/>
      <c r="S959" s="329"/>
      <c r="T959" s="1"/>
      <c r="U959" s="1"/>
      <c r="V959" s="306"/>
      <c r="W959" s="306"/>
      <c r="X959" s="328"/>
      <c r="Y959" s="330"/>
      <c r="Z959" s="272"/>
      <c r="AA959" s="299"/>
      <c r="AB959" s="1"/>
      <c r="AC959" s="58"/>
      <c r="AD959" s="220"/>
      <c r="AE959" s="1"/>
      <c r="AF959" s="1"/>
      <c r="AG959" s="304"/>
      <c r="AH959" s="306"/>
      <c r="AI959" s="1"/>
      <c r="AJ959" s="1"/>
      <c r="AK959" s="1"/>
      <c r="AL959" s="1"/>
      <c r="AM959" s="328"/>
      <c r="AN959" s="1"/>
      <c r="AO959" s="1"/>
      <c r="AP959" s="1"/>
    </row>
    <row r="960" ht="15.75" customHeight="1">
      <c r="A960" s="322"/>
      <c r="B960" s="1"/>
      <c r="C960" s="283"/>
      <c r="D960" s="327"/>
      <c r="E960" s="327"/>
      <c r="F960" s="1"/>
      <c r="G960" s="1"/>
      <c r="H960" s="1"/>
      <c r="I960" s="1"/>
      <c r="J960" s="327"/>
      <c r="K960" s="1"/>
      <c r="L960" s="1"/>
      <c r="M960" s="327"/>
      <c r="N960" s="327"/>
      <c r="O960" s="328"/>
      <c r="P960" s="299"/>
      <c r="Q960" s="1"/>
      <c r="R960" s="275"/>
      <c r="S960" s="329"/>
      <c r="T960" s="1"/>
      <c r="U960" s="1"/>
      <c r="V960" s="306"/>
      <c r="W960" s="306"/>
      <c r="X960" s="328"/>
      <c r="Y960" s="330"/>
      <c r="Z960" s="272"/>
      <c r="AA960" s="299"/>
      <c r="AB960" s="1"/>
      <c r="AC960" s="58"/>
      <c r="AD960" s="220"/>
      <c r="AE960" s="1"/>
      <c r="AF960" s="1"/>
      <c r="AG960" s="304"/>
      <c r="AH960" s="306"/>
      <c r="AI960" s="1"/>
      <c r="AJ960" s="1"/>
      <c r="AK960" s="1"/>
      <c r="AL960" s="1"/>
      <c r="AM960" s="328"/>
      <c r="AN960" s="1"/>
      <c r="AO960" s="1"/>
      <c r="AP960" s="1"/>
    </row>
    <row r="961" ht="15.75" customHeight="1">
      <c r="A961" s="322"/>
      <c r="B961" s="1"/>
      <c r="C961" s="283"/>
      <c r="D961" s="327"/>
      <c r="E961" s="327"/>
      <c r="F961" s="1"/>
      <c r="G961" s="1"/>
      <c r="H961" s="1"/>
      <c r="I961" s="1"/>
      <c r="J961" s="327"/>
      <c r="K961" s="1"/>
      <c r="L961" s="1"/>
      <c r="M961" s="327"/>
      <c r="N961" s="327"/>
      <c r="O961" s="328"/>
      <c r="P961" s="299"/>
      <c r="Q961" s="1"/>
      <c r="R961" s="275"/>
      <c r="S961" s="329"/>
      <c r="T961" s="1"/>
      <c r="U961" s="1"/>
      <c r="V961" s="306"/>
      <c r="W961" s="306"/>
      <c r="X961" s="328"/>
      <c r="Y961" s="330"/>
      <c r="Z961" s="272"/>
      <c r="AA961" s="299"/>
      <c r="AB961" s="1"/>
      <c r="AC961" s="58"/>
      <c r="AD961" s="220"/>
      <c r="AE961" s="1"/>
      <c r="AF961" s="1"/>
      <c r="AG961" s="304"/>
      <c r="AH961" s="306"/>
      <c r="AI961" s="1"/>
      <c r="AJ961" s="1"/>
      <c r="AK961" s="1"/>
      <c r="AL961" s="1"/>
      <c r="AM961" s="328"/>
      <c r="AN961" s="1"/>
      <c r="AO961" s="1"/>
      <c r="AP961" s="1"/>
    </row>
    <row r="962" ht="15.75" customHeight="1">
      <c r="A962" s="322"/>
      <c r="B962" s="1"/>
      <c r="C962" s="283"/>
      <c r="D962" s="327"/>
      <c r="E962" s="327"/>
      <c r="F962" s="1"/>
      <c r="G962" s="1"/>
      <c r="H962" s="1"/>
      <c r="I962" s="1"/>
      <c r="J962" s="327"/>
      <c r="K962" s="1"/>
      <c r="L962" s="1"/>
      <c r="M962" s="327"/>
      <c r="N962" s="327"/>
      <c r="O962" s="328"/>
      <c r="P962" s="299"/>
      <c r="Q962" s="1"/>
      <c r="R962" s="275"/>
      <c r="S962" s="329"/>
      <c r="T962" s="1"/>
      <c r="U962" s="1"/>
      <c r="V962" s="306"/>
      <c r="W962" s="306"/>
      <c r="X962" s="328"/>
      <c r="Y962" s="330"/>
      <c r="Z962" s="272"/>
      <c r="AA962" s="299"/>
      <c r="AB962" s="1"/>
      <c r="AC962" s="58"/>
      <c r="AD962" s="220"/>
      <c r="AE962" s="1"/>
      <c r="AF962" s="1"/>
      <c r="AG962" s="304"/>
      <c r="AH962" s="306"/>
      <c r="AI962" s="1"/>
      <c r="AJ962" s="1"/>
      <c r="AK962" s="1"/>
      <c r="AL962" s="1"/>
      <c r="AM962" s="328"/>
      <c r="AN962" s="1"/>
      <c r="AO962" s="1"/>
      <c r="AP962" s="1"/>
    </row>
    <row r="963" ht="15.75" customHeight="1">
      <c r="A963" s="322"/>
      <c r="B963" s="1"/>
      <c r="C963" s="283"/>
      <c r="D963" s="327"/>
      <c r="E963" s="327"/>
      <c r="F963" s="1"/>
      <c r="G963" s="1"/>
      <c r="H963" s="1"/>
      <c r="I963" s="1"/>
      <c r="J963" s="327"/>
      <c r="K963" s="1"/>
      <c r="L963" s="1"/>
      <c r="M963" s="327"/>
      <c r="N963" s="327"/>
      <c r="O963" s="328"/>
      <c r="P963" s="299"/>
      <c r="Q963" s="1"/>
      <c r="R963" s="275"/>
      <c r="S963" s="329"/>
      <c r="T963" s="1"/>
      <c r="U963" s="1"/>
      <c r="V963" s="306"/>
      <c r="W963" s="306"/>
      <c r="X963" s="328"/>
      <c r="Y963" s="330"/>
      <c r="Z963" s="272"/>
      <c r="AA963" s="299"/>
      <c r="AB963" s="1"/>
      <c r="AC963" s="58"/>
      <c r="AD963" s="220"/>
      <c r="AE963" s="1"/>
      <c r="AF963" s="1"/>
      <c r="AG963" s="304"/>
      <c r="AH963" s="306"/>
      <c r="AI963" s="1"/>
      <c r="AJ963" s="1"/>
      <c r="AK963" s="1"/>
      <c r="AL963" s="1"/>
      <c r="AM963" s="328"/>
      <c r="AN963" s="1"/>
      <c r="AO963" s="1"/>
      <c r="AP963" s="1"/>
    </row>
    <row r="964" ht="15.75" customHeight="1">
      <c r="A964" s="322"/>
      <c r="B964" s="1"/>
      <c r="C964" s="283"/>
      <c r="D964" s="327"/>
      <c r="E964" s="327"/>
      <c r="F964" s="1"/>
      <c r="G964" s="1"/>
      <c r="H964" s="1"/>
      <c r="I964" s="1"/>
      <c r="J964" s="327"/>
      <c r="K964" s="1"/>
      <c r="L964" s="1"/>
      <c r="M964" s="327"/>
      <c r="N964" s="327"/>
      <c r="O964" s="328"/>
      <c r="P964" s="299"/>
      <c r="Q964" s="1"/>
      <c r="R964" s="275"/>
      <c r="S964" s="329"/>
      <c r="T964" s="1"/>
      <c r="U964" s="1"/>
      <c r="V964" s="306"/>
      <c r="W964" s="306"/>
      <c r="X964" s="328"/>
      <c r="Y964" s="330"/>
      <c r="Z964" s="272"/>
      <c r="AA964" s="299"/>
      <c r="AB964" s="1"/>
      <c r="AC964" s="58"/>
      <c r="AD964" s="220"/>
      <c r="AE964" s="1"/>
      <c r="AF964" s="1"/>
      <c r="AG964" s="304"/>
      <c r="AH964" s="306"/>
      <c r="AI964" s="1"/>
      <c r="AJ964" s="1"/>
      <c r="AK964" s="1"/>
      <c r="AL964" s="1"/>
      <c r="AM964" s="328"/>
      <c r="AN964" s="1"/>
      <c r="AO964" s="1"/>
      <c r="AP964" s="1"/>
    </row>
    <row r="965" ht="15.75" customHeight="1">
      <c r="A965" s="322"/>
      <c r="B965" s="1"/>
      <c r="C965" s="283"/>
      <c r="D965" s="327"/>
      <c r="E965" s="327"/>
      <c r="F965" s="1"/>
      <c r="G965" s="1"/>
      <c r="H965" s="1"/>
      <c r="I965" s="1"/>
      <c r="J965" s="327"/>
      <c r="K965" s="1"/>
      <c r="L965" s="1"/>
      <c r="M965" s="327"/>
      <c r="N965" s="327"/>
      <c r="O965" s="328"/>
      <c r="P965" s="299"/>
      <c r="Q965" s="1"/>
      <c r="R965" s="275"/>
      <c r="S965" s="329"/>
      <c r="T965" s="1"/>
      <c r="U965" s="1"/>
      <c r="V965" s="306"/>
      <c r="W965" s="306"/>
      <c r="X965" s="328"/>
      <c r="Y965" s="330"/>
      <c r="Z965" s="272"/>
      <c r="AA965" s="299"/>
      <c r="AB965" s="1"/>
      <c r="AC965" s="58"/>
      <c r="AD965" s="220"/>
      <c r="AE965" s="1"/>
      <c r="AF965" s="1"/>
      <c r="AG965" s="304"/>
      <c r="AH965" s="306"/>
      <c r="AI965" s="1"/>
      <c r="AJ965" s="1"/>
      <c r="AK965" s="1"/>
      <c r="AL965" s="1"/>
      <c r="AM965" s="328"/>
      <c r="AN965" s="1"/>
      <c r="AO965" s="1"/>
      <c r="AP965" s="1"/>
    </row>
    <row r="966" ht="15.75" customHeight="1">
      <c r="A966" s="322"/>
      <c r="B966" s="1"/>
      <c r="C966" s="283"/>
      <c r="D966" s="327"/>
      <c r="E966" s="327"/>
      <c r="F966" s="1"/>
      <c r="G966" s="1"/>
      <c r="H966" s="1"/>
      <c r="I966" s="1"/>
      <c r="J966" s="327"/>
      <c r="K966" s="1"/>
      <c r="L966" s="1"/>
      <c r="M966" s="327"/>
      <c r="N966" s="327"/>
      <c r="O966" s="328"/>
      <c r="P966" s="299"/>
      <c r="Q966" s="1"/>
      <c r="R966" s="275"/>
      <c r="S966" s="329"/>
      <c r="T966" s="1"/>
      <c r="U966" s="1"/>
      <c r="V966" s="306"/>
      <c r="W966" s="306"/>
      <c r="X966" s="328"/>
      <c r="Y966" s="330"/>
      <c r="Z966" s="272"/>
      <c r="AA966" s="299"/>
      <c r="AB966" s="1"/>
      <c r="AC966" s="58"/>
      <c r="AD966" s="220"/>
      <c r="AE966" s="1"/>
      <c r="AF966" s="1"/>
      <c r="AG966" s="304"/>
      <c r="AH966" s="306"/>
      <c r="AI966" s="1"/>
      <c r="AJ966" s="1"/>
      <c r="AK966" s="1"/>
      <c r="AL966" s="1"/>
      <c r="AM966" s="328"/>
      <c r="AN966" s="1"/>
      <c r="AO966" s="1"/>
      <c r="AP966" s="1"/>
    </row>
    <row r="967" ht="15.75" customHeight="1">
      <c r="A967" s="322"/>
      <c r="B967" s="1"/>
      <c r="C967" s="283"/>
      <c r="D967" s="327"/>
      <c r="E967" s="327"/>
      <c r="F967" s="1"/>
      <c r="G967" s="1"/>
      <c r="H967" s="1"/>
      <c r="I967" s="1"/>
      <c r="J967" s="327"/>
      <c r="K967" s="1"/>
      <c r="L967" s="1"/>
      <c r="M967" s="327"/>
      <c r="N967" s="327"/>
      <c r="O967" s="328"/>
      <c r="P967" s="299"/>
      <c r="Q967" s="1"/>
      <c r="R967" s="275"/>
      <c r="S967" s="329"/>
      <c r="T967" s="1"/>
      <c r="U967" s="1"/>
      <c r="V967" s="306"/>
      <c r="W967" s="306"/>
      <c r="X967" s="328"/>
      <c r="Y967" s="330"/>
      <c r="Z967" s="272"/>
      <c r="AA967" s="299"/>
      <c r="AB967" s="1"/>
      <c r="AC967" s="58"/>
      <c r="AD967" s="220"/>
      <c r="AE967" s="1"/>
      <c r="AF967" s="1"/>
      <c r="AG967" s="304"/>
      <c r="AH967" s="306"/>
      <c r="AI967" s="1"/>
      <c r="AJ967" s="1"/>
      <c r="AK967" s="1"/>
      <c r="AL967" s="1"/>
      <c r="AM967" s="328"/>
      <c r="AN967" s="1"/>
      <c r="AO967" s="1"/>
      <c r="AP967" s="1"/>
    </row>
    <row r="968" ht="15.75" customHeight="1">
      <c r="A968" s="322"/>
      <c r="B968" s="1"/>
      <c r="C968" s="283"/>
      <c r="D968" s="327"/>
      <c r="E968" s="327"/>
      <c r="F968" s="1"/>
      <c r="G968" s="1"/>
      <c r="H968" s="1"/>
      <c r="I968" s="1"/>
      <c r="J968" s="327"/>
      <c r="K968" s="1"/>
      <c r="L968" s="1"/>
      <c r="M968" s="327"/>
      <c r="N968" s="327"/>
      <c r="O968" s="328"/>
      <c r="P968" s="299"/>
      <c r="Q968" s="1"/>
      <c r="R968" s="275"/>
      <c r="S968" s="329"/>
      <c r="T968" s="1"/>
      <c r="U968" s="1"/>
      <c r="V968" s="306"/>
      <c r="W968" s="306"/>
      <c r="X968" s="328"/>
      <c r="Y968" s="330"/>
      <c r="Z968" s="272"/>
      <c r="AA968" s="299"/>
      <c r="AB968" s="1"/>
      <c r="AC968" s="58"/>
      <c r="AD968" s="220"/>
      <c r="AE968" s="1"/>
      <c r="AF968" s="1"/>
      <c r="AG968" s="304"/>
      <c r="AH968" s="306"/>
      <c r="AI968" s="1"/>
      <c r="AJ968" s="1"/>
      <c r="AK968" s="1"/>
      <c r="AL968" s="1"/>
      <c r="AM968" s="328"/>
      <c r="AN968" s="1"/>
      <c r="AO968" s="1"/>
      <c r="AP968" s="1"/>
    </row>
    <row r="969" ht="15.75" customHeight="1">
      <c r="A969" s="322"/>
      <c r="B969" s="1"/>
      <c r="C969" s="283"/>
      <c r="D969" s="327"/>
      <c r="E969" s="327"/>
      <c r="F969" s="1"/>
      <c r="G969" s="1"/>
      <c r="H969" s="1"/>
      <c r="I969" s="1"/>
      <c r="J969" s="327"/>
      <c r="K969" s="1"/>
      <c r="L969" s="1"/>
      <c r="M969" s="327"/>
      <c r="N969" s="327"/>
      <c r="O969" s="328"/>
      <c r="P969" s="299"/>
      <c r="Q969" s="1"/>
      <c r="R969" s="275"/>
      <c r="S969" s="329"/>
      <c r="T969" s="1"/>
      <c r="U969" s="1"/>
      <c r="V969" s="306"/>
      <c r="W969" s="306"/>
      <c r="X969" s="328"/>
      <c r="Y969" s="330"/>
      <c r="Z969" s="272"/>
      <c r="AA969" s="299"/>
      <c r="AB969" s="1"/>
      <c r="AC969" s="58"/>
      <c r="AD969" s="220"/>
      <c r="AE969" s="1"/>
      <c r="AF969" s="1"/>
      <c r="AG969" s="304"/>
      <c r="AH969" s="306"/>
      <c r="AI969" s="1"/>
      <c r="AJ969" s="1"/>
      <c r="AK969" s="1"/>
      <c r="AL969" s="1"/>
      <c r="AM969" s="328"/>
      <c r="AN969" s="1"/>
      <c r="AO969" s="1"/>
      <c r="AP969" s="1"/>
    </row>
    <row r="970" ht="15.75" customHeight="1">
      <c r="A970" s="322"/>
      <c r="B970" s="1"/>
      <c r="C970" s="283"/>
      <c r="D970" s="327"/>
      <c r="E970" s="327"/>
      <c r="F970" s="1"/>
      <c r="G970" s="1"/>
      <c r="H970" s="1"/>
      <c r="I970" s="1"/>
      <c r="J970" s="327"/>
      <c r="K970" s="1"/>
      <c r="L970" s="1"/>
      <c r="M970" s="327"/>
      <c r="N970" s="327"/>
      <c r="O970" s="328"/>
      <c r="P970" s="299"/>
      <c r="Q970" s="1"/>
      <c r="R970" s="275"/>
      <c r="S970" s="329"/>
      <c r="T970" s="1"/>
      <c r="U970" s="1"/>
      <c r="V970" s="306"/>
      <c r="W970" s="306"/>
      <c r="X970" s="328"/>
      <c r="Y970" s="330"/>
      <c r="Z970" s="272"/>
      <c r="AA970" s="299"/>
      <c r="AB970" s="1"/>
      <c r="AC970" s="58"/>
      <c r="AD970" s="220"/>
      <c r="AE970" s="1"/>
      <c r="AF970" s="1"/>
      <c r="AG970" s="304"/>
      <c r="AH970" s="306"/>
      <c r="AI970" s="1"/>
      <c r="AJ970" s="1"/>
      <c r="AK970" s="1"/>
      <c r="AL970" s="1"/>
      <c r="AM970" s="328"/>
      <c r="AN970" s="1"/>
      <c r="AO970" s="1"/>
      <c r="AP970" s="1"/>
    </row>
    <row r="971" ht="15.75" customHeight="1">
      <c r="A971" s="322"/>
      <c r="B971" s="1"/>
      <c r="C971" s="283"/>
      <c r="D971" s="327"/>
      <c r="E971" s="327"/>
      <c r="F971" s="1"/>
      <c r="G971" s="1"/>
      <c r="H971" s="1"/>
      <c r="I971" s="1"/>
      <c r="J971" s="327"/>
      <c r="K971" s="1"/>
      <c r="L971" s="1"/>
      <c r="M971" s="327"/>
      <c r="N971" s="327"/>
      <c r="O971" s="328"/>
      <c r="P971" s="299"/>
      <c r="Q971" s="1"/>
      <c r="R971" s="275"/>
      <c r="S971" s="329"/>
      <c r="T971" s="1"/>
      <c r="U971" s="1"/>
      <c r="V971" s="306"/>
      <c r="W971" s="306"/>
      <c r="X971" s="328"/>
      <c r="Y971" s="330"/>
      <c r="Z971" s="272"/>
      <c r="AA971" s="299"/>
      <c r="AB971" s="1"/>
      <c r="AC971" s="58"/>
      <c r="AD971" s="220"/>
      <c r="AE971" s="1"/>
      <c r="AF971" s="1"/>
      <c r="AG971" s="304"/>
      <c r="AH971" s="306"/>
      <c r="AI971" s="1"/>
      <c r="AJ971" s="1"/>
      <c r="AK971" s="1"/>
      <c r="AL971" s="1"/>
      <c r="AM971" s="328"/>
      <c r="AN971" s="1"/>
      <c r="AO971" s="1"/>
      <c r="AP971" s="1"/>
    </row>
    <row r="972" ht="15.75" customHeight="1">
      <c r="A972" s="322"/>
      <c r="B972" s="1"/>
      <c r="C972" s="283"/>
      <c r="D972" s="327"/>
      <c r="E972" s="327"/>
      <c r="F972" s="1"/>
      <c r="G972" s="1"/>
      <c r="H972" s="1"/>
      <c r="I972" s="1"/>
      <c r="J972" s="327"/>
      <c r="K972" s="1"/>
      <c r="L972" s="1"/>
      <c r="M972" s="327"/>
      <c r="N972" s="327"/>
      <c r="O972" s="328"/>
      <c r="P972" s="299"/>
      <c r="Q972" s="1"/>
      <c r="R972" s="275"/>
      <c r="S972" s="329"/>
      <c r="T972" s="1"/>
      <c r="U972" s="1"/>
      <c r="V972" s="306"/>
      <c r="W972" s="306"/>
      <c r="X972" s="328"/>
      <c r="Y972" s="330"/>
      <c r="Z972" s="272"/>
      <c r="AA972" s="299"/>
      <c r="AB972" s="1"/>
      <c r="AC972" s="58"/>
      <c r="AD972" s="220"/>
      <c r="AE972" s="1"/>
      <c r="AF972" s="1"/>
      <c r="AG972" s="304"/>
      <c r="AH972" s="306"/>
      <c r="AI972" s="1"/>
      <c r="AJ972" s="1"/>
      <c r="AK972" s="1"/>
      <c r="AL972" s="1"/>
      <c r="AM972" s="328"/>
      <c r="AN972" s="1"/>
      <c r="AO972" s="1"/>
      <c r="AP972" s="1"/>
    </row>
    <row r="973" ht="15.75" customHeight="1">
      <c r="A973" s="322"/>
      <c r="B973" s="1"/>
      <c r="C973" s="283"/>
      <c r="D973" s="327"/>
      <c r="E973" s="327"/>
      <c r="F973" s="1"/>
      <c r="G973" s="1"/>
      <c r="H973" s="1"/>
      <c r="I973" s="1"/>
      <c r="J973" s="327"/>
      <c r="K973" s="1"/>
      <c r="L973" s="1"/>
      <c r="M973" s="327"/>
      <c r="N973" s="327"/>
      <c r="O973" s="328"/>
      <c r="P973" s="299"/>
      <c r="Q973" s="1"/>
      <c r="R973" s="275"/>
      <c r="S973" s="329"/>
      <c r="T973" s="1"/>
      <c r="U973" s="1"/>
      <c r="V973" s="306"/>
      <c r="W973" s="306"/>
      <c r="X973" s="328"/>
      <c r="Y973" s="330"/>
      <c r="Z973" s="272"/>
      <c r="AA973" s="299"/>
      <c r="AB973" s="1"/>
      <c r="AC973" s="58"/>
      <c r="AD973" s="220"/>
      <c r="AE973" s="1"/>
      <c r="AF973" s="1"/>
      <c r="AG973" s="304"/>
      <c r="AH973" s="306"/>
      <c r="AI973" s="1"/>
      <c r="AJ973" s="1"/>
      <c r="AK973" s="1"/>
      <c r="AL973" s="1"/>
      <c r="AM973" s="328"/>
      <c r="AN973" s="1"/>
      <c r="AO973" s="1"/>
      <c r="AP973" s="1"/>
    </row>
    <row r="974" ht="15.75" customHeight="1">
      <c r="A974" s="322"/>
      <c r="B974" s="1"/>
      <c r="C974" s="283"/>
      <c r="D974" s="327"/>
      <c r="E974" s="327"/>
      <c r="F974" s="1"/>
      <c r="G974" s="1"/>
      <c r="H974" s="1"/>
      <c r="I974" s="1"/>
      <c r="J974" s="327"/>
      <c r="K974" s="1"/>
      <c r="L974" s="1"/>
      <c r="M974" s="327"/>
      <c r="N974" s="327"/>
      <c r="O974" s="328"/>
      <c r="P974" s="299"/>
      <c r="Q974" s="1"/>
      <c r="R974" s="275"/>
      <c r="S974" s="329"/>
      <c r="T974" s="1"/>
      <c r="U974" s="1"/>
      <c r="V974" s="306"/>
      <c r="W974" s="306"/>
      <c r="X974" s="328"/>
      <c r="Y974" s="330"/>
      <c r="Z974" s="272"/>
      <c r="AA974" s="299"/>
      <c r="AB974" s="1"/>
      <c r="AC974" s="58"/>
      <c r="AD974" s="220"/>
      <c r="AE974" s="1"/>
      <c r="AF974" s="1"/>
      <c r="AG974" s="304"/>
      <c r="AH974" s="306"/>
      <c r="AI974" s="1"/>
      <c r="AJ974" s="1"/>
      <c r="AK974" s="1"/>
      <c r="AL974" s="1"/>
      <c r="AM974" s="328"/>
      <c r="AN974" s="1"/>
      <c r="AO974" s="1"/>
      <c r="AP974" s="1"/>
    </row>
    <row r="975" ht="15.75" customHeight="1">
      <c r="A975" s="322"/>
      <c r="B975" s="1"/>
      <c r="C975" s="283"/>
      <c r="D975" s="327"/>
      <c r="E975" s="327"/>
      <c r="F975" s="1"/>
      <c r="G975" s="1"/>
      <c r="H975" s="1"/>
      <c r="I975" s="1"/>
      <c r="J975" s="327"/>
      <c r="K975" s="1"/>
      <c r="L975" s="1"/>
      <c r="M975" s="327"/>
      <c r="N975" s="327"/>
      <c r="O975" s="328"/>
      <c r="P975" s="299"/>
      <c r="Q975" s="1"/>
      <c r="R975" s="275"/>
      <c r="S975" s="329"/>
      <c r="T975" s="1"/>
      <c r="U975" s="1"/>
      <c r="V975" s="306"/>
      <c r="W975" s="306"/>
      <c r="X975" s="328"/>
      <c r="Y975" s="330"/>
      <c r="Z975" s="272"/>
      <c r="AA975" s="299"/>
      <c r="AB975" s="1"/>
      <c r="AC975" s="58"/>
      <c r="AD975" s="220"/>
      <c r="AE975" s="1"/>
      <c r="AF975" s="1"/>
      <c r="AG975" s="304"/>
      <c r="AH975" s="306"/>
      <c r="AI975" s="1"/>
      <c r="AJ975" s="1"/>
      <c r="AK975" s="1"/>
      <c r="AL975" s="1"/>
      <c r="AM975" s="328"/>
      <c r="AN975" s="1"/>
      <c r="AO975" s="1"/>
      <c r="AP975" s="1"/>
    </row>
    <row r="976" ht="15.75" customHeight="1">
      <c r="A976" s="322"/>
      <c r="B976" s="1"/>
      <c r="C976" s="283"/>
      <c r="D976" s="327"/>
      <c r="E976" s="327"/>
      <c r="F976" s="1"/>
      <c r="G976" s="1"/>
      <c r="H976" s="1"/>
      <c r="I976" s="1"/>
      <c r="J976" s="327"/>
      <c r="K976" s="1"/>
      <c r="L976" s="1"/>
      <c r="M976" s="327"/>
      <c r="N976" s="327"/>
      <c r="O976" s="328"/>
      <c r="P976" s="299"/>
      <c r="Q976" s="1"/>
      <c r="R976" s="275"/>
      <c r="S976" s="329"/>
      <c r="T976" s="1"/>
      <c r="U976" s="1"/>
      <c r="V976" s="306"/>
      <c r="W976" s="306"/>
      <c r="X976" s="328"/>
      <c r="Y976" s="330"/>
      <c r="Z976" s="272"/>
      <c r="AA976" s="299"/>
      <c r="AB976" s="1"/>
      <c r="AC976" s="58"/>
      <c r="AD976" s="220"/>
      <c r="AE976" s="1"/>
      <c r="AF976" s="1"/>
      <c r="AG976" s="304"/>
      <c r="AH976" s="306"/>
      <c r="AI976" s="1"/>
      <c r="AJ976" s="1"/>
      <c r="AK976" s="1"/>
      <c r="AL976" s="1"/>
      <c r="AM976" s="328"/>
      <c r="AN976" s="1"/>
      <c r="AO976" s="1"/>
      <c r="AP976" s="1"/>
    </row>
    <row r="977" ht="15.75" customHeight="1">
      <c r="A977" s="322"/>
      <c r="B977" s="1"/>
      <c r="C977" s="283"/>
      <c r="D977" s="327"/>
      <c r="E977" s="327"/>
      <c r="F977" s="1"/>
      <c r="G977" s="1"/>
      <c r="H977" s="1"/>
      <c r="I977" s="1"/>
      <c r="J977" s="327"/>
      <c r="K977" s="1"/>
      <c r="L977" s="1"/>
      <c r="M977" s="327"/>
      <c r="N977" s="327"/>
      <c r="O977" s="328"/>
      <c r="P977" s="299"/>
      <c r="Q977" s="1"/>
      <c r="R977" s="275"/>
      <c r="S977" s="329"/>
      <c r="T977" s="1"/>
      <c r="U977" s="1"/>
      <c r="V977" s="306"/>
      <c r="W977" s="306"/>
      <c r="X977" s="328"/>
      <c r="Y977" s="330"/>
      <c r="Z977" s="272"/>
      <c r="AA977" s="299"/>
      <c r="AB977" s="1"/>
      <c r="AC977" s="58"/>
      <c r="AD977" s="220"/>
      <c r="AE977" s="1"/>
      <c r="AF977" s="1"/>
      <c r="AG977" s="304"/>
      <c r="AH977" s="306"/>
      <c r="AI977" s="1"/>
      <c r="AJ977" s="1"/>
      <c r="AK977" s="1"/>
      <c r="AL977" s="1"/>
      <c r="AM977" s="328"/>
      <c r="AN977" s="1"/>
      <c r="AO977" s="1"/>
      <c r="AP977" s="1"/>
    </row>
    <row r="978" ht="15.75" customHeight="1">
      <c r="A978" s="322"/>
      <c r="B978" s="1"/>
      <c r="C978" s="283"/>
      <c r="D978" s="327"/>
      <c r="E978" s="327"/>
      <c r="F978" s="1"/>
      <c r="G978" s="1"/>
      <c r="H978" s="1"/>
      <c r="I978" s="1"/>
      <c r="J978" s="327"/>
      <c r="K978" s="1"/>
      <c r="L978" s="1"/>
      <c r="M978" s="327"/>
      <c r="N978" s="327"/>
      <c r="O978" s="328"/>
      <c r="P978" s="299"/>
      <c r="Q978" s="1"/>
      <c r="R978" s="275"/>
      <c r="S978" s="329"/>
      <c r="T978" s="1"/>
      <c r="U978" s="1"/>
      <c r="V978" s="306"/>
      <c r="W978" s="306"/>
      <c r="X978" s="328"/>
      <c r="Y978" s="330"/>
      <c r="Z978" s="272"/>
      <c r="AA978" s="299"/>
      <c r="AB978" s="1"/>
      <c r="AC978" s="58"/>
      <c r="AD978" s="220"/>
      <c r="AE978" s="1"/>
      <c r="AF978" s="1"/>
      <c r="AG978" s="304"/>
      <c r="AH978" s="306"/>
      <c r="AI978" s="1"/>
      <c r="AJ978" s="1"/>
      <c r="AK978" s="1"/>
      <c r="AL978" s="1"/>
      <c r="AM978" s="328"/>
      <c r="AN978" s="1"/>
      <c r="AO978" s="1"/>
      <c r="AP978" s="1"/>
    </row>
    <row r="979" ht="15.75" customHeight="1">
      <c r="A979" s="322"/>
      <c r="B979" s="1"/>
      <c r="C979" s="283"/>
      <c r="D979" s="327"/>
      <c r="E979" s="327"/>
      <c r="F979" s="1"/>
      <c r="G979" s="1"/>
      <c r="H979" s="1"/>
      <c r="I979" s="1"/>
      <c r="J979" s="327"/>
      <c r="K979" s="1"/>
      <c r="L979" s="1"/>
      <c r="M979" s="327"/>
      <c r="N979" s="327"/>
      <c r="O979" s="328"/>
      <c r="P979" s="299"/>
      <c r="Q979" s="1"/>
      <c r="R979" s="275"/>
      <c r="S979" s="329"/>
      <c r="T979" s="1"/>
      <c r="U979" s="1"/>
      <c r="V979" s="306"/>
      <c r="W979" s="306"/>
      <c r="X979" s="328"/>
      <c r="Y979" s="330"/>
      <c r="Z979" s="272"/>
      <c r="AA979" s="299"/>
      <c r="AB979" s="1"/>
      <c r="AC979" s="58"/>
      <c r="AD979" s="220"/>
      <c r="AE979" s="1"/>
      <c r="AF979" s="1"/>
      <c r="AG979" s="304"/>
      <c r="AH979" s="306"/>
      <c r="AI979" s="1"/>
      <c r="AJ979" s="1"/>
      <c r="AK979" s="1"/>
      <c r="AL979" s="1"/>
      <c r="AM979" s="328"/>
      <c r="AN979" s="1"/>
      <c r="AO979" s="1"/>
      <c r="AP979" s="1"/>
    </row>
    <row r="980" ht="15.75" customHeight="1">
      <c r="A980" s="322"/>
      <c r="B980" s="1"/>
      <c r="C980" s="283"/>
      <c r="D980" s="327"/>
      <c r="E980" s="327"/>
      <c r="F980" s="1"/>
      <c r="G980" s="1"/>
      <c r="H980" s="1"/>
      <c r="I980" s="1"/>
      <c r="J980" s="327"/>
      <c r="K980" s="1"/>
      <c r="L980" s="1"/>
      <c r="M980" s="327"/>
      <c r="N980" s="327"/>
      <c r="O980" s="328"/>
      <c r="P980" s="299"/>
      <c r="Q980" s="1"/>
      <c r="R980" s="275"/>
      <c r="S980" s="329"/>
      <c r="T980" s="1"/>
      <c r="U980" s="1"/>
      <c r="V980" s="306"/>
      <c r="W980" s="306"/>
      <c r="X980" s="328"/>
      <c r="Y980" s="330"/>
      <c r="Z980" s="272"/>
      <c r="AA980" s="299"/>
      <c r="AB980" s="1"/>
      <c r="AC980" s="58"/>
      <c r="AD980" s="220"/>
      <c r="AE980" s="1"/>
      <c r="AF980" s="1"/>
      <c r="AG980" s="304"/>
      <c r="AH980" s="306"/>
      <c r="AI980" s="1"/>
      <c r="AJ980" s="1"/>
      <c r="AK980" s="1"/>
      <c r="AL980" s="1"/>
      <c r="AM980" s="328"/>
      <c r="AN980" s="1"/>
      <c r="AO980" s="1"/>
      <c r="AP980" s="1"/>
    </row>
    <row r="981" ht="15.75" customHeight="1">
      <c r="A981" s="322"/>
      <c r="B981" s="1"/>
      <c r="C981" s="283"/>
      <c r="D981" s="327"/>
      <c r="E981" s="327"/>
      <c r="F981" s="1"/>
      <c r="G981" s="1"/>
      <c r="H981" s="1"/>
      <c r="I981" s="1"/>
      <c r="J981" s="327"/>
      <c r="K981" s="1"/>
      <c r="L981" s="1"/>
      <c r="M981" s="327"/>
      <c r="N981" s="327"/>
      <c r="O981" s="328"/>
      <c r="P981" s="299"/>
      <c r="Q981" s="1"/>
      <c r="R981" s="275"/>
      <c r="S981" s="329"/>
      <c r="T981" s="1"/>
      <c r="U981" s="1"/>
      <c r="V981" s="306"/>
      <c r="W981" s="306"/>
      <c r="X981" s="328"/>
      <c r="Y981" s="330"/>
      <c r="Z981" s="272"/>
      <c r="AA981" s="299"/>
      <c r="AB981" s="1"/>
      <c r="AC981" s="58"/>
      <c r="AD981" s="220"/>
      <c r="AE981" s="1"/>
      <c r="AF981" s="1"/>
      <c r="AG981" s="304"/>
      <c r="AH981" s="306"/>
      <c r="AI981" s="1"/>
      <c r="AJ981" s="1"/>
      <c r="AK981" s="1"/>
      <c r="AL981" s="1"/>
      <c r="AM981" s="328"/>
      <c r="AN981" s="1"/>
      <c r="AO981" s="1"/>
      <c r="AP981" s="1"/>
    </row>
    <row r="982" ht="15.75" customHeight="1">
      <c r="A982" s="322"/>
      <c r="B982" s="1"/>
      <c r="C982" s="283"/>
      <c r="D982" s="327"/>
      <c r="E982" s="327"/>
      <c r="F982" s="1"/>
      <c r="G982" s="1"/>
      <c r="H982" s="1"/>
      <c r="I982" s="1"/>
      <c r="J982" s="327"/>
      <c r="K982" s="1"/>
      <c r="L982" s="1"/>
      <c r="M982" s="327"/>
      <c r="N982" s="327"/>
      <c r="O982" s="328"/>
      <c r="P982" s="299"/>
      <c r="Q982" s="1"/>
      <c r="R982" s="275"/>
      <c r="S982" s="329"/>
      <c r="T982" s="1"/>
      <c r="U982" s="1"/>
      <c r="V982" s="306"/>
      <c r="W982" s="306"/>
      <c r="X982" s="328"/>
      <c r="Y982" s="330"/>
      <c r="Z982" s="272"/>
      <c r="AA982" s="299"/>
      <c r="AB982" s="1"/>
      <c r="AC982" s="58"/>
      <c r="AD982" s="220"/>
      <c r="AE982" s="1"/>
      <c r="AF982" s="1"/>
      <c r="AG982" s="304"/>
      <c r="AH982" s="306"/>
      <c r="AI982" s="1"/>
      <c r="AJ982" s="1"/>
      <c r="AK982" s="1"/>
      <c r="AL982" s="1"/>
      <c r="AM982" s="328"/>
      <c r="AN982" s="1"/>
      <c r="AO982" s="1"/>
      <c r="AP982" s="1"/>
    </row>
    <row r="983" ht="15.75" customHeight="1">
      <c r="A983" s="322"/>
      <c r="B983" s="1"/>
      <c r="C983" s="283"/>
      <c r="D983" s="327"/>
      <c r="E983" s="327"/>
      <c r="F983" s="1"/>
      <c r="G983" s="1"/>
      <c r="H983" s="1"/>
      <c r="I983" s="1"/>
      <c r="J983" s="327"/>
      <c r="K983" s="1"/>
      <c r="L983" s="1"/>
      <c r="M983" s="327"/>
      <c r="N983" s="327"/>
      <c r="O983" s="328"/>
      <c r="P983" s="299"/>
      <c r="Q983" s="1"/>
      <c r="R983" s="275"/>
      <c r="S983" s="329"/>
      <c r="T983" s="1"/>
      <c r="U983" s="1"/>
      <c r="V983" s="306"/>
      <c r="W983" s="306"/>
      <c r="X983" s="328"/>
      <c r="Y983" s="330"/>
      <c r="Z983" s="272"/>
      <c r="AA983" s="299"/>
      <c r="AB983" s="1"/>
      <c r="AC983" s="58"/>
      <c r="AD983" s="220"/>
      <c r="AE983" s="1"/>
      <c r="AF983" s="1"/>
      <c r="AG983" s="304"/>
      <c r="AH983" s="306"/>
      <c r="AI983" s="1"/>
      <c r="AJ983" s="1"/>
      <c r="AK983" s="1"/>
      <c r="AL983" s="1"/>
      <c r="AM983" s="328"/>
      <c r="AN983" s="1"/>
      <c r="AO983" s="1"/>
      <c r="AP983" s="1"/>
    </row>
    <row r="984" ht="15.75" customHeight="1">
      <c r="A984" s="322"/>
      <c r="B984" s="1"/>
      <c r="C984" s="283"/>
      <c r="D984" s="327"/>
      <c r="E984" s="327"/>
      <c r="F984" s="1"/>
      <c r="G984" s="1"/>
      <c r="H984" s="1"/>
      <c r="I984" s="1"/>
      <c r="J984" s="327"/>
      <c r="K984" s="1"/>
      <c r="L984" s="1"/>
      <c r="M984" s="327"/>
      <c r="N984" s="327"/>
      <c r="O984" s="328"/>
      <c r="P984" s="299"/>
      <c r="Q984" s="1"/>
      <c r="R984" s="275"/>
      <c r="S984" s="329"/>
      <c r="T984" s="1"/>
      <c r="U984" s="1"/>
      <c r="V984" s="306"/>
      <c r="W984" s="306"/>
      <c r="X984" s="328"/>
      <c r="Y984" s="330"/>
      <c r="Z984" s="272"/>
      <c r="AA984" s="299"/>
      <c r="AB984" s="1"/>
      <c r="AC984" s="58"/>
      <c r="AD984" s="220"/>
      <c r="AE984" s="1"/>
      <c r="AF984" s="1"/>
      <c r="AG984" s="304"/>
      <c r="AH984" s="306"/>
      <c r="AI984" s="1"/>
      <c r="AJ984" s="1"/>
      <c r="AK984" s="1"/>
      <c r="AL984" s="1"/>
      <c r="AM984" s="328"/>
      <c r="AN984" s="1"/>
      <c r="AO984" s="1"/>
      <c r="AP984" s="1"/>
    </row>
    <row r="985" ht="15.75" customHeight="1">
      <c r="A985" s="322"/>
      <c r="B985" s="1"/>
      <c r="C985" s="283"/>
      <c r="D985" s="327"/>
      <c r="E985" s="327"/>
      <c r="F985" s="1"/>
      <c r="G985" s="1"/>
      <c r="H985" s="1"/>
      <c r="I985" s="1"/>
      <c r="J985" s="327"/>
      <c r="K985" s="1"/>
      <c r="L985" s="1"/>
      <c r="M985" s="327"/>
      <c r="N985" s="327"/>
      <c r="O985" s="328"/>
      <c r="P985" s="299"/>
      <c r="Q985" s="1"/>
      <c r="R985" s="275"/>
      <c r="S985" s="329"/>
      <c r="T985" s="1"/>
      <c r="U985" s="1"/>
      <c r="V985" s="306"/>
      <c r="W985" s="306"/>
      <c r="X985" s="328"/>
      <c r="Y985" s="330"/>
      <c r="Z985" s="272"/>
      <c r="AA985" s="299"/>
      <c r="AB985" s="1"/>
      <c r="AC985" s="58"/>
      <c r="AD985" s="220"/>
      <c r="AE985" s="1"/>
      <c r="AF985" s="1"/>
      <c r="AG985" s="304"/>
      <c r="AH985" s="306"/>
      <c r="AI985" s="1"/>
      <c r="AJ985" s="1"/>
      <c r="AK985" s="1"/>
      <c r="AL985" s="1"/>
      <c r="AM985" s="328"/>
      <c r="AN985" s="1"/>
      <c r="AO985" s="1"/>
      <c r="AP985" s="1"/>
    </row>
    <row r="986" ht="15.75" customHeight="1">
      <c r="A986" s="322"/>
      <c r="B986" s="1"/>
      <c r="C986" s="283"/>
      <c r="D986" s="327"/>
      <c r="E986" s="327"/>
      <c r="F986" s="1"/>
      <c r="G986" s="1"/>
      <c r="H986" s="1"/>
      <c r="I986" s="1"/>
      <c r="J986" s="327"/>
      <c r="K986" s="1"/>
      <c r="L986" s="1"/>
      <c r="M986" s="327"/>
      <c r="N986" s="327"/>
      <c r="O986" s="328"/>
      <c r="P986" s="299"/>
      <c r="Q986" s="1"/>
      <c r="R986" s="275"/>
      <c r="S986" s="329"/>
      <c r="T986" s="1"/>
      <c r="U986" s="1"/>
      <c r="V986" s="306"/>
      <c r="W986" s="306"/>
      <c r="X986" s="328"/>
      <c r="Y986" s="330"/>
      <c r="Z986" s="272"/>
      <c r="AA986" s="299"/>
      <c r="AB986" s="1"/>
      <c r="AC986" s="58"/>
      <c r="AD986" s="220"/>
      <c r="AE986" s="1"/>
      <c r="AF986" s="1"/>
      <c r="AG986" s="304"/>
      <c r="AH986" s="306"/>
      <c r="AI986" s="1"/>
      <c r="AJ986" s="1"/>
      <c r="AK986" s="1"/>
      <c r="AL986" s="1"/>
      <c r="AM986" s="328"/>
      <c r="AN986" s="1"/>
      <c r="AO986" s="1"/>
      <c r="AP986" s="1"/>
    </row>
    <row r="987" ht="15.75" customHeight="1">
      <c r="A987" s="322"/>
      <c r="B987" s="1"/>
      <c r="C987" s="283"/>
      <c r="D987" s="327"/>
      <c r="E987" s="327"/>
      <c r="F987" s="1"/>
      <c r="G987" s="1"/>
      <c r="H987" s="1"/>
      <c r="I987" s="1"/>
      <c r="J987" s="327"/>
      <c r="K987" s="1"/>
      <c r="L987" s="1"/>
      <c r="M987" s="327"/>
      <c r="N987" s="327"/>
      <c r="O987" s="328"/>
      <c r="P987" s="299"/>
      <c r="Q987" s="1"/>
      <c r="R987" s="275"/>
      <c r="S987" s="329"/>
      <c r="T987" s="1"/>
      <c r="U987" s="1"/>
      <c r="V987" s="306"/>
      <c r="W987" s="306"/>
      <c r="X987" s="328"/>
      <c r="Y987" s="330"/>
      <c r="Z987" s="272"/>
      <c r="AA987" s="299"/>
      <c r="AB987" s="1"/>
      <c r="AC987" s="58"/>
      <c r="AD987" s="220"/>
      <c r="AE987" s="1"/>
      <c r="AF987" s="1"/>
      <c r="AG987" s="304"/>
      <c r="AH987" s="306"/>
      <c r="AI987" s="1"/>
      <c r="AJ987" s="1"/>
      <c r="AK987" s="1"/>
      <c r="AL987" s="1"/>
      <c r="AM987" s="328"/>
      <c r="AN987" s="1"/>
      <c r="AO987" s="1"/>
      <c r="AP987" s="1"/>
    </row>
    <row r="988" ht="15.75" customHeight="1">
      <c r="A988" s="322"/>
      <c r="B988" s="1"/>
      <c r="C988" s="283"/>
      <c r="D988" s="327"/>
      <c r="E988" s="327"/>
      <c r="F988" s="1"/>
      <c r="G988" s="1"/>
      <c r="H988" s="1"/>
      <c r="I988" s="1"/>
      <c r="J988" s="327"/>
      <c r="K988" s="1"/>
      <c r="L988" s="1"/>
      <c r="M988" s="327"/>
      <c r="N988" s="327"/>
      <c r="O988" s="328"/>
      <c r="P988" s="299"/>
      <c r="Q988" s="1"/>
      <c r="R988" s="275"/>
      <c r="S988" s="329"/>
      <c r="T988" s="1"/>
      <c r="U988" s="1"/>
      <c r="V988" s="306"/>
      <c r="W988" s="306"/>
      <c r="X988" s="328"/>
      <c r="Y988" s="330"/>
      <c r="Z988" s="272"/>
      <c r="AA988" s="299"/>
      <c r="AB988" s="1"/>
      <c r="AC988" s="58"/>
      <c r="AD988" s="220"/>
      <c r="AE988" s="1"/>
      <c r="AF988" s="1"/>
      <c r="AG988" s="304"/>
      <c r="AH988" s="306"/>
      <c r="AI988" s="1"/>
      <c r="AJ988" s="1"/>
      <c r="AK988" s="1"/>
      <c r="AL988" s="1"/>
      <c r="AM988" s="328"/>
      <c r="AN988" s="1"/>
      <c r="AO988" s="1"/>
      <c r="AP988" s="1"/>
    </row>
    <row r="989" ht="15.75" customHeight="1">
      <c r="A989" s="322"/>
      <c r="B989" s="1"/>
      <c r="C989" s="283"/>
      <c r="D989" s="327"/>
      <c r="E989" s="327"/>
      <c r="F989" s="1"/>
      <c r="G989" s="1"/>
      <c r="H989" s="1"/>
      <c r="I989" s="1"/>
      <c r="J989" s="327"/>
      <c r="K989" s="1"/>
      <c r="L989" s="1"/>
      <c r="M989" s="327"/>
      <c r="N989" s="327"/>
      <c r="O989" s="328"/>
      <c r="P989" s="299"/>
      <c r="Q989" s="1"/>
      <c r="R989" s="275"/>
      <c r="S989" s="329"/>
      <c r="T989" s="1"/>
      <c r="U989" s="1"/>
      <c r="V989" s="306"/>
      <c r="W989" s="306"/>
      <c r="X989" s="328"/>
      <c r="Y989" s="330"/>
      <c r="Z989" s="272"/>
      <c r="AA989" s="299"/>
      <c r="AB989" s="1"/>
      <c r="AC989" s="58"/>
      <c r="AD989" s="220"/>
      <c r="AE989" s="1"/>
      <c r="AF989" s="1"/>
      <c r="AG989" s="304"/>
      <c r="AH989" s="306"/>
      <c r="AI989" s="1"/>
      <c r="AJ989" s="1"/>
      <c r="AK989" s="1"/>
      <c r="AL989" s="1"/>
      <c r="AM989" s="328"/>
      <c r="AN989" s="1"/>
      <c r="AO989" s="1"/>
      <c r="AP989" s="1"/>
    </row>
    <row r="990" ht="15.75" customHeight="1">
      <c r="A990" s="322"/>
      <c r="B990" s="1"/>
      <c r="C990" s="283"/>
      <c r="D990" s="327"/>
      <c r="E990" s="327"/>
      <c r="F990" s="1"/>
      <c r="G990" s="1"/>
      <c r="H990" s="1"/>
      <c r="I990" s="1"/>
      <c r="J990" s="327"/>
      <c r="K990" s="1"/>
      <c r="L990" s="1"/>
      <c r="M990" s="327"/>
      <c r="N990" s="327"/>
      <c r="O990" s="328"/>
      <c r="P990" s="299"/>
      <c r="Q990" s="1"/>
      <c r="R990" s="275"/>
      <c r="S990" s="329"/>
      <c r="T990" s="1"/>
      <c r="U990" s="1"/>
      <c r="V990" s="306"/>
      <c r="W990" s="306"/>
      <c r="X990" s="328"/>
      <c r="Y990" s="330"/>
      <c r="Z990" s="272"/>
      <c r="AA990" s="299"/>
      <c r="AB990" s="1"/>
      <c r="AC990" s="58"/>
      <c r="AD990" s="220"/>
      <c r="AE990" s="1"/>
      <c r="AF990" s="1"/>
      <c r="AG990" s="304"/>
      <c r="AH990" s="306"/>
      <c r="AI990" s="1"/>
      <c r="AJ990" s="1"/>
      <c r="AK990" s="1"/>
      <c r="AL990" s="1"/>
      <c r="AM990" s="328"/>
      <c r="AN990" s="1"/>
      <c r="AO990" s="1"/>
      <c r="AP990" s="1"/>
    </row>
    <row r="991" ht="15.75" customHeight="1">
      <c r="A991" s="322"/>
      <c r="B991" s="1"/>
      <c r="C991" s="283"/>
      <c r="D991" s="327"/>
      <c r="E991" s="327"/>
      <c r="F991" s="1"/>
      <c r="G991" s="1"/>
      <c r="H991" s="1"/>
      <c r="I991" s="1"/>
      <c r="J991" s="327"/>
      <c r="K991" s="1"/>
      <c r="L991" s="1"/>
      <c r="M991" s="327"/>
      <c r="N991" s="327"/>
      <c r="O991" s="328"/>
      <c r="P991" s="299"/>
      <c r="Q991" s="1"/>
      <c r="R991" s="275"/>
      <c r="S991" s="329"/>
      <c r="T991" s="1"/>
      <c r="U991" s="1"/>
      <c r="V991" s="306"/>
      <c r="W991" s="306"/>
      <c r="X991" s="328"/>
      <c r="Y991" s="330"/>
      <c r="Z991" s="272"/>
      <c r="AA991" s="299"/>
      <c r="AB991" s="1"/>
      <c r="AC991" s="58"/>
      <c r="AD991" s="220"/>
      <c r="AE991" s="1"/>
      <c r="AF991" s="1"/>
      <c r="AG991" s="304"/>
      <c r="AH991" s="306"/>
      <c r="AI991" s="1"/>
      <c r="AJ991" s="1"/>
      <c r="AK991" s="1"/>
      <c r="AL991" s="1"/>
      <c r="AM991" s="328"/>
      <c r="AN991" s="1"/>
      <c r="AO991" s="1"/>
      <c r="AP991" s="1"/>
    </row>
    <row r="992" ht="15.75" customHeight="1">
      <c r="A992" s="322"/>
      <c r="B992" s="1"/>
      <c r="C992" s="283"/>
      <c r="D992" s="327"/>
      <c r="E992" s="327"/>
      <c r="F992" s="1"/>
      <c r="G992" s="1"/>
      <c r="H992" s="1"/>
      <c r="I992" s="1"/>
      <c r="J992" s="327"/>
      <c r="K992" s="1"/>
      <c r="L992" s="1"/>
      <c r="M992" s="327"/>
      <c r="N992" s="327"/>
      <c r="O992" s="328"/>
      <c r="P992" s="299"/>
      <c r="Q992" s="1"/>
      <c r="R992" s="275"/>
      <c r="S992" s="329"/>
      <c r="T992" s="1"/>
      <c r="U992" s="1"/>
      <c r="V992" s="306"/>
      <c r="W992" s="306"/>
      <c r="X992" s="328"/>
      <c r="Y992" s="330"/>
      <c r="Z992" s="272"/>
      <c r="AA992" s="299"/>
      <c r="AB992" s="1"/>
      <c r="AC992" s="58"/>
      <c r="AD992" s="220"/>
      <c r="AE992" s="1"/>
      <c r="AF992" s="1"/>
      <c r="AG992" s="304"/>
      <c r="AH992" s="306"/>
      <c r="AI992" s="1"/>
      <c r="AJ992" s="1"/>
      <c r="AK992" s="1"/>
      <c r="AL992" s="1"/>
      <c r="AM992" s="328"/>
      <c r="AN992" s="1"/>
      <c r="AO992" s="1"/>
      <c r="AP992" s="1"/>
    </row>
    <row r="993" ht="15.75" customHeight="1">
      <c r="A993" s="322"/>
      <c r="B993" s="1"/>
      <c r="C993" s="283"/>
      <c r="D993" s="327"/>
      <c r="E993" s="327"/>
      <c r="F993" s="1"/>
      <c r="G993" s="1"/>
      <c r="H993" s="1"/>
      <c r="I993" s="1"/>
      <c r="J993" s="327"/>
      <c r="K993" s="1"/>
      <c r="L993" s="1"/>
      <c r="M993" s="327"/>
      <c r="N993" s="327"/>
      <c r="O993" s="328"/>
      <c r="P993" s="299"/>
      <c r="Q993" s="1"/>
      <c r="R993" s="275"/>
      <c r="S993" s="329"/>
      <c r="T993" s="1"/>
      <c r="U993" s="1"/>
      <c r="V993" s="306"/>
      <c r="W993" s="306"/>
      <c r="X993" s="328"/>
      <c r="Y993" s="330"/>
      <c r="Z993" s="272"/>
      <c r="AA993" s="299"/>
      <c r="AB993" s="1"/>
      <c r="AC993" s="58"/>
      <c r="AD993" s="220"/>
      <c r="AE993" s="1"/>
      <c r="AF993" s="1"/>
      <c r="AG993" s="304"/>
      <c r="AH993" s="306"/>
      <c r="AI993" s="1"/>
      <c r="AJ993" s="1"/>
      <c r="AK993" s="1"/>
      <c r="AL993" s="1"/>
      <c r="AM993" s="328"/>
      <c r="AN993" s="1"/>
      <c r="AO993" s="1"/>
      <c r="AP993" s="1"/>
    </row>
    <row r="994" ht="15.75" customHeight="1">
      <c r="A994" s="322"/>
      <c r="B994" s="1"/>
      <c r="C994" s="283"/>
      <c r="D994" s="327"/>
      <c r="E994" s="327"/>
      <c r="F994" s="1"/>
      <c r="G994" s="1"/>
      <c r="H994" s="1"/>
      <c r="I994" s="1"/>
      <c r="J994" s="327"/>
      <c r="K994" s="1"/>
      <c r="L994" s="1"/>
      <c r="M994" s="327"/>
      <c r="N994" s="327"/>
      <c r="O994" s="328"/>
      <c r="P994" s="299"/>
      <c r="Q994" s="1"/>
      <c r="R994" s="275"/>
      <c r="S994" s="329"/>
      <c r="T994" s="1"/>
      <c r="U994" s="1"/>
      <c r="V994" s="306"/>
      <c r="W994" s="306"/>
      <c r="X994" s="328"/>
      <c r="Y994" s="330"/>
      <c r="Z994" s="272"/>
      <c r="AA994" s="299"/>
      <c r="AB994" s="1"/>
      <c r="AC994" s="58"/>
      <c r="AD994" s="220"/>
      <c r="AE994" s="1"/>
      <c r="AF994" s="1"/>
      <c r="AG994" s="304"/>
      <c r="AH994" s="306"/>
      <c r="AI994" s="1"/>
      <c r="AJ994" s="1"/>
      <c r="AK994" s="1"/>
      <c r="AL994" s="1"/>
      <c r="AM994" s="328"/>
      <c r="AN994" s="1"/>
      <c r="AO994" s="1"/>
      <c r="AP994" s="1"/>
    </row>
    <row r="995" ht="15.75" customHeight="1">
      <c r="A995" s="322"/>
      <c r="B995" s="1"/>
      <c r="C995" s="283"/>
      <c r="D995" s="327"/>
      <c r="E995" s="327"/>
      <c r="F995" s="1"/>
      <c r="G995" s="1"/>
      <c r="H995" s="1"/>
      <c r="I995" s="1"/>
      <c r="J995" s="327"/>
      <c r="K995" s="1"/>
      <c r="L995" s="1"/>
      <c r="M995" s="327"/>
      <c r="N995" s="327"/>
      <c r="O995" s="328"/>
      <c r="P995" s="299"/>
      <c r="Q995" s="1"/>
      <c r="R995" s="275"/>
      <c r="S995" s="329"/>
      <c r="T995" s="1"/>
      <c r="U995" s="1"/>
      <c r="V995" s="306"/>
      <c r="W995" s="306"/>
      <c r="X995" s="328"/>
      <c r="Y995" s="330"/>
      <c r="Z995" s="272"/>
      <c r="AA995" s="299"/>
      <c r="AB995" s="1"/>
      <c r="AC995" s="58"/>
      <c r="AD995" s="220"/>
      <c r="AE995" s="1"/>
      <c r="AF995" s="1"/>
      <c r="AG995" s="304"/>
      <c r="AH995" s="306"/>
      <c r="AI995" s="1"/>
      <c r="AJ995" s="1"/>
      <c r="AK995" s="1"/>
      <c r="AL995" s="1"/>
      <c r="AM995" s="328"/>
      <c r="AN995" s="1"/>
      <c r="AO995" s="1"/>
      <c r="AP995" s="1"/>
    </row>
    <row r="996" ht="15.75" customHeight="1">
      <c r="A996" s="322"/>
      <c r="B996" s="1"/>
      <c r="C996" s="283"/>
      <c r="D996" s="327"/>
      <c r="E996" s="327"/>
      <c r="F996" s="1"/>
      <c r="G996" s="1"/>
      <c r="H996" s="1"/>
      <c r="I996" s="1"/>
      <c r="J996" s="327"/>
      <c r="K996" s="1"/>
      <c r="L996" s="1"/>
      <c r="M996" s="327"/>
      <c r="N996" s="327"/>
      <c r="O996" s="328"/>
      <c r="P996" s="299"/>
      <c r="Q996" s="1"/>
      <c r="R996" s="275"/>
      <c r="S996" s="329"/>
      <c r="T996" s="1"/>
      <c r="U996" s="1"/>
      <c r="V996" s="306"/>
      <c r="W996" s="306"/>
      <c r="X996" s="328"/>
      <c r="Y996" s="330"/>
      <c r="Z996" s="272"/>
      <c r="AA996" s="299"/>
      <c r="AB996" s="1"/>
      <c r="AC996" s="58"/>
      <c r="AD996" s="220"/>
      <c r="AE996" s="1"/>
      <c r="AF996" s="1"/>
      <c r="AG996" s="304"/>
      <c r="AH996" s="306"/>
      <c r="AI996" s="1"/>
      <c r="AJ996" s="1"/>
      <c r="AK996" s="1"/>
      <c r="AL996" s="1"/>
      <c r="AM996" s="328"/>
      <c r="AN996" s="1"/>
      <c r="AO996" s="1"/>
      <c r="AP996" s="1"/>
    </row>
    <row r="997" ht="15.75" customHeight="1">
      <c r="A997" s="322"/>
      <c r="B997" s="1"/>
      <c r="C997" s="283"/>
      <c r="D997" s="327"/>
      <c r="E997" s="327"/>
      <c r="F997" s="1"/>
      <c r="G997" s="1"/>
      <c r="H997" s="1"/>
      <c r="I997" s="1"/>
      <c r="J997" s="327"/>
      <c r="K997" s="1"/>
      <c r="L997" s="1"/>
      <c r="M997" s="327"/>
      <c r="N997" s="327"/>
      <c r="O997" s="328"/>
      <c r="P997" s="299"/>
      <c r="Q997" s="1"/>
      <c r="R997" s="275"/>
      <c r="S997" s="329"/>
      <c r="T997" s="1"/>
      <c r="U997" s="1"/>
      <c r="V997" s="306"/>
      <c r="W997" s="306"/>
      <c r="X997" s="328"/>
      <c r="Y997" s="330"/>
      <c r="Z997" s="272"/>
      <c r="AA997" s="299"/>
      <c r="AB997" s="1"/>
      <c r="AC997" s="58"/>
      <c r="AD997" s="220"/>
      <c r="AE997" s="1"/>
      <c r="AF997" s="1"/>
      <c r="AG997" s="304"/>
      <c r="AH997" s="306"/>
      <c r="AI997" s="1"/>
      <c r="AJ997" s="1"/>
      <c r="AK997" s="1"/>
      <c r="AL997" s="1"/>
      <c r="AM997" s="328"/>
      <c r="AN997" s="1"/>
      <c r="AO997" s="1"/>
      <c r="AP997" s="1"/>
    </row>
    <row r="998" ht="15.75" customHeight="1">
      <c r="A998" s="322"/>
      <c r="B998" s="1"/>
      <c r="C998" s="283"/>
      <c r="D998" s="327"/>
      <c r="E998" s="327"/>
      <c r="F998" s="1"/>
      <c r="G998" s="1"/>
      <c r="H998" s="1"/>
      <c r="I998" s="1"/>
      <c r="J998" s="327"/>
      <c r="K998" s="1"/>
      <c r="L998" s="1"/>
      <c r="M998" s="327"/>
      <c r="N998" s="327"/>
      <c r="O998" s="328"/>
      <c r="P998" s="299"/>
      <c r="Q998" s="1"/>
      <c r="R998" s="275"/>
      <c r="S998" s="329"/>
      <c r="T998" s="1"/>
      <c r="U998" s="1"/>
      <c r="V998" s="306"/>
      <c r="W998" s="306"/>
      <c r="X998" s="328"/>
      <c r="Y998" s="330"/>
      <c r="Z998" s="272"/>
      <c r="AA998" s="299"/>
      <c r="AB998" s="1"/>
      <c r="AC998" s="58"/>
      <c r="AD998" s="220"/>
      <c r="AE998" s="1"/>
      <c r="AF998" s="1"/>
      <c r="AG998" s="304"/>
      <c r="AH998" s="306"/>
      <c r="AI998" s="1"/>
      <c r="AJ998" s="1"/>
      <c r="AK998" s="1"/>
      <c r="AL998" s="1"/>
      <c r="AM998" s="328"/>
      <c r="AN998" s="1"/>
      <c r="AO998" s="1"/>
      <c r="AP998" s="1"/>
    </row>
    <row r="999" ht="15.75" customHeight="1">
      <c r="A999" s="322"/>
      <c r="B999" s="1"/>
      <c r="C999" s="283"/>
      <c r="D999" s="327"/>
      <c r="E999" s="327"/>
      <c r="F999" s="1"/>
      <c r="G999" s="1"/>
      <c r="H999" s="1"/>
      <c r="I999" s="1"/>
      <c r="J999" s="327"/>
      <c r="K999" s="1"/>
      <c r="L999" s="1"/>
      <c r="M999" s="327"/>
      <c r="N999" s="327"/>
      <c r="O999" s="328"/>
      <c r="P999" s="299"/>
      <c r="Q999" s="1"/>
      <c r="R999" s="275"/>
      <c r="S999" s="329"/>
      <c r="T999" s="1"/>
      <c r="U999" s="1"/>
      <c r="V999" s="306"/>
      <c r="W999" s="306"/>
      <c r="X999" s="328"/>
      <c r="Y999" s="330"/>
      <c r="Z999" s="272"/>
      <c r="AA999" s="299"/>
      <c r="AB999" s="1"/>
      <c r="AC999" s="58"/>
      <c r="AD999" s="220"/>
      <c r="AE999" s="1"/>
      <c r="AF999" s="1"/>
      <c r="AG999" s="304"/>
      <c r="AH999" s="306"/>
      <c r="AI999" s="1"/>
      <c r="AJ999" s="1"/>
      <c r="AK999" s="1"/>
      <c r="AL999" s="1"/>
      <c r="AM999" s="328"/>
      <c r="AN999" s="1"/>
      <c r="AO999" s="1"/>
      <c r="AP999" s="1"/>
    </row>
    <row r="1000" ht="15.75" customHeight="1">
      <c r="A1000" s="322"/>
      <c r="B1000" s="1"/>
      <c r="C1000" s="283"/>
      <c r="D1000" s="327"/>
      <c r="E1000" s="327"/>
      <c r="F1000" s="1"/>
      <c r="G1000" s="1"/>
      <c r="H1000" s="1"/>
      <c r="I1000" s="1"/>
      <c r="J1000" s="327"/>
      <c r="K1000" s="1"/>
      <c r="L1000" s="1"/>
      <c r="M1000" s="327"/>
      <c r="N1000" s="327"/>
      <c r="O1000" s="328"/>
      <c r="P1000" s="299"/>
      <c r="Q1000" s="1"/>
      <c r="R1000" s="275"/>
      <c r="S1000" s="329"/>
      <c r="T1000" s="1"/>
      <c r="U1000" s="1"/>
      <c r="V1000" s="306"/>
      <c r="W1000" s="306"/>
      <c r="X1000" s="328"/>
      <c r="Y1000" s="330"/>
      <c r="Z1000" s="272"/>
      <c r="AA1000" s="299"/>
      <c r="AB1000" s="1"/>
      <c r="AC1000" s="58"/>
      <c r="AD1000" s="220"/>
      <c r="AE1000" s="1"/>
      <c r="AF1000" s="1"/>
      <c r="AG1000" s="304"/>
      <c r="AH1000" s="306"/>
      <c r="AI1000" s="1"/>
      <c r="AJ1000" s="1"/>
      <c r="AK1000" s="1"/>
      <c r="AL1000" s="1"/>
      <c r="AM1000" s="328"/>
      <c r="AN1000" s="1"/>
      <c r="AO1000" s="1"/>
      <c r="AP1000" s="1"/>
    </row>
    <row r="1001" ht="15.75" customHeight="1">
      <c r="A1001" s="322"/>
      <c r="B1001" s="1"/>
      <c r="C1001" s="283"/>
      <c r="D1001" s="327"/>
      <c r="E1001" s="327"/>
      <c r="F1001" s="1"/>
      <c r="G1001" s="1"/>
      <c r="H1001" s="1"/>
      <c r="I1001" s="1"/>
      <c r="J1001" s="327"/>
      <c r="K1001" s="1"/>
      <c r="L1001" s="1"/>
      <c r="M1001" s="327"/>
      <c r="N1001" s="327"/>
      <c r="O1001" s="328"/>
      <c r="P1001" s="299"/>
      <c r="Q1001" s="1"/>
      <c r="R1001" s="275"/>
      <c r="S1001" s="329"/>
      <c r="T1001" s="1"/>
      <c r="U1001" s="1"/>
      <c r="V1001" s="306"/>
      <c r="W1001" s="306"/>
      <c r="X1001" s="328"/>
      <c r="Y1001" s="330"/>
      <c r="Z1001" s="272"/>
      <c r="AA1001" s="299"/>
      <c r="AB1001" s="1"/>
      <c r="AC1001" s="58"/>
      <c r="AD1001" s="220"/>
      <c r="AE1001" s="1"/>
      <c r="AF1001" s="1"/>
      <c r="AG1001" s="304"/>
      <c r="AH1001" s="306"/>
      <c r="AI1001" s="1"/>
      <c r="AJ1001" s="1"/>
      <c r="AK1001" s="1"/>
      <c r="AL1001" s="1"/>
      <c r="AM1001" s="328"/>
      <c r="AN1001" s="1"/>
      <c r="AO1001" s="1"/>
      <c r="AP1001" s="1"/>
    </row>
    <row r="1002" ht="15.75" customHeight="1">
      <c r="A1002" s="322"/>
      <c r="B1002" s="1"/>
      <c r="C1002" s="283"/>
      <c r="D1002" s="327"/>
      <c r="E1002" s="327"/>
      <c r="F1002" s="1"/>
      <c r="G1002" s="1"/>
      <c r="H1002" s="1"/>
      <c r="I1002" s="1"/>
      <c r="J1002" s="327"/>
      <c r="K1002" s="1"/>
      <c r="L1002" s="1"/>
      <c r="M1002" s="327"/>
      <c r="N1002" s="327"/>
      <c r="O1002" s="328"/>
      <c r="P1002" s="299"/>
      <c r="Q1002" s="1"/>
      <c r="R1002" s="275"/>
      <c r="S1002" s="329"/>
      <c r="T1002" s="1"/>
      <c r="U1002" s="1"/>
      <c r="V1002" s="306"/>
      <c r="W1002" s="306"/>
      <c r="X1002" s="328"/>
      <c r="Y1002" s="330"/>
      <c r="Z1002" s="272"/>
      <c r="AA1002" s="299"/>
      <c r="AB1002" s="1"/>
      <c r="AC1002" s="58"/>
      <c r="AD1002" s="220"/>
      <c r="AE1002" s="1"/>
      <c r="AF1002" s="1"/>
      <c r="AG1002" s="304"/>
      <c r="AH1002" s="306"/>
      <c r="AI1002" s="1"/>
      <c r="AJ1002" s="1"/>
      <c r="AK1002" s="1"/>
      <c r="AL1002" s="1"/>
      <c r="AM1002" s="328"/>
      <c r="AN1002" s="1"/>
      <c r="AO1002" s="1"/>
      <c r="AP1002" s="1"/>
    </row>
    <row r="1003" ht="15.75" customHeight="1">
      <c r="A1003" s="322"/>
      <c r="B1003" s="1"/>
      <c r="C1003" s="283"/>
      <c r="D1003" s="327"/>
      <c r="E1003" s="327"/>
      <c r="F1003" s="1"/>
      <c r="G1003" s="1"/>
      <c r="H1003" s="1"/>
      <c r="I1003" s="1"/>
      <c r="J1003" s="327"/>
      <c r="K1003" s="1"/>
      <c r="L1003" s="1"/>
      <c r="M1003" s="327"/>
      <c r="N1003" s="327"/>
      <c r="O1003" s="328"/>
      <c r="P1003" s="299"/>
      <c r="Q1003" s="1"/>
      <c r="R1003" s="275"/>
      <c r="S1003" s="329"/>
      <c r="T1003" s="1"/>
      <c r="U1003" s="1"/>
      <c r="V1003" s="306"/>
      <c r="W1003" s="306"/>
      <c r="X1003" s="328"/>
      <c r="Y1003" s="330"/>
      <c r="Z1003" s="272"/>
      <c r="AA1003" s="299"/>
      <c r="AB1003" s="1"/>
      <c r="AC1003" s="58"/>
      <c r="AD1003" s="220"/>
      <c r="AE1003" s="1"/>
      <c r="AF1003" s="1"/>
      <c r="AG1003" s="304"/>
      <c r="AH1003" s="306"/>
      <c r="AI1003" s="1"/>
      <c r="AJ1003" s="1"/>
      <c r="AK1003" s="1"/>
      <c r="AL1003" s="1"/>
      <c r="AM1003" s="328"/>
      <c r="AN1003" s="1"/>
      <c r="AO1003" s="1"/>
      <c r="AP1003" s="1"/>
    </row>
    <row r="1004" ht="15.75" customHeight="1">
      <c r="A1004" s="322"/>
      <c r="B1004" s="1"/>
      <c r="C1004" s="283"/>
      <c r="D1004" s="327"/>
      <c r="E1004" s="327"/>
      <c r="F1004" s="1"/>
      <c r="G1004" s="1"/>
      <c r="H1004" s="1"/>
      <c r="I1004" s="1"/>
      <c r="J1004" s="327"/>
      <c r="K1004" s="1"/>
      <c r="L1004" s="1"/>
      <c r="M1004" s="327"/>
      <c r="N1004" s="327"/>
      <c r="O1004" s="328"/>
      <c r="P1004" s="299"/>
      <c r="Q1004" s="1"/>
      <c r="R1004" s="275"/>
      <c r="S1004" s="329"/>
      <c r="T1004" s="1"/>
      <c r="U1004" s="1"/>
      <c r="V1004" s="306"/>
      <c r="W1004" s="306"/>
      <c r="X1004" s="328"/>
      <c r="Y1004" s="330"/>
      <c r="Z1004" s="272"/>
      <c r="AA1004" s="299"/>
      <c r="AB1004" s="1"/>
      <c r="AC1004" s="58"/>
      <c r="AD1004" s="220"/>
      <c r="AE1004" s="1"/>
      <c r="AF1004" s="1"/>
      <c r="AG1004" s="304"/>
      <c r="AH1004" s="306"/>
      <c r="AI1004" s="1"/>
      <c r="AJ1004" s="1"/>
      <c r="AK1004" s="1"/>
      <c r="AL1004" s="1"/>
      <c r="AM1004" s="328"/>
      <c r="AN1004" s="1"/>
      <c r="AO1004" s="1"/>
      <c r="AP1004" s="1"/>
    </row>
    <row r="1005" ht="15.75" customHeight="1">
      <c r="A1005" s="322"/>
      <c r="B1005" s="1"/>
      <c r="C1005" s="283"/>
      <c r="D1005" s="327"/>
      <c r="E1005" s="327"/>
      <c r="F1005" s="1"/>
      <c r="G1005" s="1"/>
      <c r="H1005" s="1"/>
      <c r="I1005" s="1"/>
      <c r="J1005" s="327"/>
      <c r="K1005" s="1"/>
      <c r="L1005" s="1"/>
      <c r="M1005" s="327"/>
      <c r="N1005" s="327"/>
      <c r="O1005" s="328"/>
      <c r="P1005" s="299"/>
      <c r="Q1005" s="1"/>
      <c r="R1005" s="275"/>
      <c r="S1005" s="329"/>
      <c r="T1005" s="1"/>
      <c r="U1005" s="1"/>
      <c r="V1005" s="306"/>
      <c r="W1005" s="306"/>
      <c r="X1005" s="328"/>
      <c r="Y1005" s="330"/>
      <c r="Z1005" s="272"/>
      <c r="AA1005" s="299"/>
      <c r="AB1005" s="1"/>
      <c r="AC1005" s="58"/>
      <c r="AD1005" s="220"/>
      <c r="AE1005" s="1"/>
      <c r="AF1005" s="1"/>
      <c r="AG1005" s="304"/>
      <c r="AH1005" s="306"/>
      <c r="AI1005" s="1"/>
      <c r="AJ1005" s="1"/>
      <c r="AK1005" s="1"/>
      <c r="AL1005" s="1"/>
      <c r="AM1005" s="328"/>
      <c r="AN1005" s="1"/>
      <c r="AO1005" s="1"/>
      <c r="AP1005" s="1"/>
    </row>
    <row r="1006" ht="15.75" customHeight="1">
      <c r="A1006" s="322"/>
      <c r="B1006" s="1"/>
      <c r="C1006" s="283"/>
      <c r="D1006" s="327"/>
      <c r="E1006" s="327"/>
      <c r="F1006" s="1"/>
      <c r="G1006" s="1"/>
      <c r="H1006" s="1"/>
      <c r="I1006" s="1"/>
      <c r="J1006" s="327"/>
      <c r="K1006" s="1"/>
      <c r="L1006" s="1"/>
      <c r="M1006" s="327"/>
      <c r="N1006" s="327"/>
      <c r="O1006" s="328"/>
      <c r="P1006" s="299"/>
      <c r="Q1006" s="1"/>
      <c r="R1006" s="275"/>
      <c r="S1006" s="329"/>
      <c r="T1006" s="1"/>
      <c r="U1006" s="1"/>
      <c r="V1006" s="306"/>
      <c r="W1006" s="306"/>
      <c r="X1006" s="328"/>
      <c r="Y1006" s="330"/>
      <c r="Z1006" s="272"/>
      <c r="AA1006" s="299"/>
      <c r="AB1006" s="1"/>
      <c r="AC1006" s="58"/>
      <c r="AD1006" s="220"/>
      <c r="AE1006" s="1"/>
      <c r="AF1006" s="1"/>
      <c r="AG1006" s="304"/>
      <c r="AH1006" s="306"/>
      <c r="AI1006" s="1"/>
      <c r="AJ1006" s="1"/>
      <c r="AK1006" s="1"/>
      <c r="AL1006" s="1"/>
      <c r="AM1006" s="328"/>
      <c r="AN1006" s="1"/>
      <c r="AO1006" s="1"/>
      <c r="AP1006" s="1"/>
    </row>
    <row r="1007" ht="15.75" customHeight="1">
      <c r="A1007" s="322"/>
      <c r="B1007" s="1"/>
      <c r="C1007" s="283"/>
      <c r="D1007" s="327"/>
      <c r="E1007" s="327"/>
      <c r="F1007" s="1"/>
      <c r="G1007" s="1"/>
      <c r="H1007" s="1"/>
      <c r="I1007" s="1"/>
      <c r="J1007" s="327"/>
      <c r="K1007" s="1"/>
      <c r="L1007" s="1"/>
      <c r="M1007" s="327"/>
      <c r="N1007" s="327"/>
      <c r="O1007" s="328"/>
      <c r="P1007" s="299"/>
      <c r="Q1007" s="1"/>
      <c r="R1007" s="275"/>
      <c r="S1007" s="329"/>
      <c r="T1007" s="1"/>
      <c r="U1007" s="1"/>
      <c r="V1007" s="306"/>
      <c r="W1007" s="306"/>
      <c r="X1007" s="328"/>
      <c r="Y1007" s="330"/>
      <c r="Z1007" s="272"/>
      <c r="AA1007" s="299"/>
      <c r="AB1007" s="1"/>
      <c r="AC1007" s="58"/>
      <c r="AD1007" s="220"/>
      <c r="AE1007" s="1"/>
      <c r="AF1007" s="1"/>
      <c r="AG1007" s="304"/>
      <c r="AH1007" s="306"/>
      <c r="AI1007" s="1"/>
      <c r="AJ1007" s="1"/>
      <c r="AK1007" s="1"/>
      <c r="AL1007" s="1"/>
      <c r="AM1007" s="328"/>
      <c r="AN1007" s="1"/>
      <c r="AO1007" s="1"/>
      <c r="AP1007" s="1"/>
    </row>
    <row r="1008" ht="15.75" customHeight="1">
      <c r="A1008" s="322"/>
      <c r="B1008" s="1"/>
      <c r="C1008" s="283"/>
      <c r="D1008" s="327"/>
      <c r="E1008" s="327"/>
      <c r="F1008" s="1"/>
      <c r="G1008" s="1"/>
      <c r="H1008" s="1"/>
      <c r="I1008" s="1"/>
      <c r="J1008" s="327"/>
      <c r="K1008" s="1"/>
      <c r="L1008" s="1"/>
      <c r="M1008" s="327"/>
      <c r="N1008" s="327"/>
      <c r="O1008" s="328"/>
      <c r="P1008" s="299"/>
      <c r="Q1008" s="1"/>
      <c r="R1008" s="275"/>
      <c r="S1008" s="329"/>
      <c r="T1008" s="1"/>
      <c r="U1008" s="1"/>
      <c r="V1008" s="306"/>
      <c r="W1008" s="306"/>
      <c r="X1008" s="328"/>
      <c r="Y1008" s="330"/>
      <c r="Z1008" s="272"/>
      <c r="AA1008" s="299"/>
      <c r="AB1008" s="1"/>
      <c r="AC1008" s="58"/>
      <c r="AD1008" s="220"/>
      <c r="AE1008" s="1"/>
      <c r="AF1008" s="1"/>
      <c r="AG1008" s="304"/>
      <c r="AH1008" s="306"/>
      <c r="AI1008" s="1"/>
      <c r="AJ1008" s="1"/>
      <c r="AK1008" s="1"/>
      <c r="AL1008" s="1"/>
      <c r="AM1008" s="328"/>
      <c r="AN1008" s="1"/>
      <c r="AO1008" s="1"/>
      <c r="AP1008" s="1"/>
    </row>
    <row r="1009" ht="15.75" customHeight="1">
      <c r="A1009" s="322"/>
      <c r="B1009" s="1"/>
      <c r="C1009" s="283"/>
      <c r="D1009" s="327"/>
      <c r="E1009" s="327"/>
      <c r="F1009" s="1"/>
      <c r="G1009" s="1"/>
      <c r="H1009" s="1"/>
      <c r="I1009" s="1"/>
      <c r="J1009" s="327"/>
      <c r="K1009" s="1"/>
      <c r="L1009" s="1"/>
      <c r="M1009" s="327"/>
      <c r="N1009" s="327"/>
      <c r="O1009" s="328"/>
      <c r="P1009" s="299"/>
      <c r="Q1009" s="1"/>
      <c r="R1009" s="275"/>
      <c r="S1009" s="329"/>
      <c r="T1009" s="1"/>
      <c r="U1009" s="1"/>
      <c r="V1009" s="306"/>
      <c r="W1009" s="306"/>
      <c r="X1009" s="328"/>
      <c r="Y1009" s="330"/>
      <c r="Z1009" s="272"/>
      <c r="AA1009" s="299"/>
      <c r="AB1009" s="1"/>
      <c r="AC1009" s="58"/>
      <c r="AD1009" s="220"/>
      <c r="AE1009" s="1"/>
      <c r="AF1009" s="1"/>
      <c r="AG1009" s="304"/>
      <c r="AH1009" s="306"/>
      <c r="AI1009" s="1"/>
      <c r="AJ1009" s="1"/>
      <c r="AK1009" s="1"/>
      <c r="AL1009" s="1"/>
      <c r="AM1009" s="328"/>
      <c r="AN1009" s="1"/>
      <c r="AO1009" s="1"/>
      <c r="AP1009" s="1"/>
    </row>
    <row r="1010" ht="15.75" customHeight="1">
      <c r="A1010" s="322"/>
      <c r="B1010" s="1"/>
      <c r="C1010" s="283"/>
      <c r="D1010" s="327"/>
      <c r="E1010" s="327"/>
      <c r="F1010" s="1"/>
      <c r="G1010" s="1"/>
      <c r="H1010" s="1"/>
      <c r="I1010" s="1"/>
      <c r="J1010" s="327"/>
      <c r="K1010" s="1"/>
      <c r="L1010" s="1"/>
      <c r="M1010" s="327"/>
      <c r="N1010" s="327"/>
      <c r="O1010" s="328"/>
      <c r="P1010" s="299"/>
      <c r="Q1010" s="1"/>
      <c r="R1010" s="275"/>
      <c r="S1010" s="329"/>
      <c r="T1010" s="1"/>
      <c r="U1010" s="1"/>
      <c r="V1010" s="306"/>
      <c r="W1010" s="306"/>
      <c r="X1010" s="328"/>
      <c r="Y1010" s="330"/>
      <c r="Z1010" s="272"/>
      <c r="AA1010" s="299"/>
      <c r="AB1010" s="1"/>
      <c r="AC1010" s="58"/>
      <c r="AD1010" s="220"/>
      <c r="AE1010" s="1"/>
      <c r="AF1010" s="1"/>
      <c r="AG1010" s="304"/>
      <c r="AH1010" s="306"/>
      <c r="AI1010" s="1"/>
      <c r="AJ1010" s="1"/>
      <c r="AK1010" s="1"/>
      <c r="AL1010" s="1"/>
      <c r="AM1010" s="328"/>
      <c r="AN1010" s="1"/>
      <c r="AO1010" s="1"/>
      <c r="AP1010" s="1"/>
    </row>
    <row r="1011" ht="15.75" customHeight="1">
      <c r="A1011" s="322"/>
      <c r="B1011" s="1"/>
      <c r="C1011" s="283"/>
      <c r="D1011" s="327"/>
      <c r="E1011" s="327"/>
      <c r="F1011" s="1"/>
      <c r="G1011" s="1"/>
      <c r="H1011" s="1"/>
      <c r="I1011" s="1"/>
      <c r="J1011" s="327"/>
      <c r="K1011" s="1"/>
      <c r="L1011" s="1"/>
      <c r="M1011" s="327"/>
      <c r="N1011" s="327"/>
      <c r="O1011" s="328"/>
      <c r="P1011" s="299"/>
      <c r="Q1011" s="1"/>
      <c r="R1011" s="275"/>
      <c r="S1011" s="329"/>
      <c r="T1011" s="1"/>
      <c r="U1011" s="1"/>
      <c r="V1011" s="306"/>
      <c r="W1011" s="306"/>
      <c r="X1011" s="328"/>
      <c r="Y1011" s="330"/>
      <c r="Z1011" s="272"/>
      <c r="AA1011" s="299"/>
      <c r="AB1011" s="1"/>
      <c r="AC1011" s="58"/>
      <c r="AD1011" s="220"/>
      <c r="AE1011" s="1"/>
      <c r="AF1011" s="1"/>
      <c r="AG1011" s="304"/>
      <c r="AH1011" s="306"/>
      <c r="AI1011" s="1"/>
      <c r="AJ1011" s="1"/>
      <c r="AK1011" s="1"/>
      <c r="AL1011" s="1"/>
      <c r="AM1011" s="328"/>
      <c r="AN1011" s="1"/>
      <c r="AO1011" s="1"/>
      <c r="AP1011" s="1"/>
    </row>
    <row r="1012" ht="15.75" customHeight="1">
      <c r="A1012" s="322"/>
      <c r="B1012" s="1"/>
      <c r="C1012" s="283"/>
      <c r="D1012" s="327"/>
      <c r="E1012" s="327"/>
      <c r="F1012" s="1"/>
      <c r="G1012" s="1"/>
      <c r="H1012" s="1"/>
      <c r="I1012" s="1"/>
      <c r="J1012" s="327"/>
      <c r="K1012" s="1"/>
      <c r="L1012" s="1"/>
      <c r="M1012" s="327"/>
      <c r="N1012" s="327"/>
      <c r="O1012" s="328"/>
      <c r="P1012" s="299"/>
      <c r="Q1012" s="1"/>
      <c r="R1012" s="275"/>
      <c r="S1012" s="329"/>
      <c r="T1012" s="1"/>
      <c r="U1012" s="1"/>
      <c r="V1012" s="306"/>
      <c r="W1012" s="306"/>
      <c r="X1012" s="328"/>
      <c r="Y1012" s="330"/>
      <c r="Z1012" s="272"/>
      <c r="AA1012" s="299"/>
      <c r="AB1012" s="1"/>
      <c r="AC1012" s="58"/>
      <c r="AD1012" s="220"/>
      <c r="AE1012" s="1"/>
      <c r="AF1012" s="1"/>
      <c r="AG1012" s="304"/>
      <c r="AH1012" s="306"/>
      <c r="AI1012" s="1"/>
      <c r="AJ1012" s="1"/>
      <c r="AK1012" s="1"/>
      <c r="AL1012" s="1"/>
      <c r="AM1012" s="328"/>
      <c r="AN1012" s="1"/>
      <c r="AO1012" s="1"/>
      <c r="AP1012" s="1"/>
    </row>
    <row r="1013" ht="15.75" customHeight="1">
      <c r="A1013" s="322"/>
      <c r="B1013" s="1"/>
      <c r="C1013" s="283"/>
      <c r="D1013" s="327"/>
      <c r="E1013" s="327"/>
      <c r="F1013" s="1"/>
      <c r="G1013" s="1"/>
      <c r="H1013" s="1"/>
      <c r="I1013" s="1"/>
      <c r="J1013" s="327"/>
      <c r="K1013" s="1"/>
      <c r="L1013" s="1"/>
      <c r="M1013" s="327"/>
      <c r="N1013" s="327"/>
      <c r="O1013" s="328"/>
      <c r="P1013" s="299"/>
      <c r="Q1013" s="1"/>
      <c r="R1013" s="275"/>
      <c r="S1013" s="329"/>
      <c r="T1013" s="1"/>
      <c r="U1013" s="1"/>
      <c r="V1013" s="306"/>
      <c r="W1013" s="306"/>
      <c r="X1013" s="328"/>
      <c r="Y1013" s="330"/>
      <c r="Z1013" s="272"/>
      <c r="AA1013" s="299"/>
      <c r="AB1013" s="1"/>
      <c r="AC1013" s="58"/>
      <c r="AD1013" s="220"/>
      <c r="AE1013" s="1"/>
      <c r="AF1013" s="1"/>
      <c r="AG1013" s="304"/>
      <c r="AH1013" s="306"/>
      <c r="AI1013" s="1"/>
      <c r="AJ1013" s="1"/>
      <c r="AK1013" s="1"/>
      <c r="AL1013" s="1"/>
      <c r="AM1013" s="328"/>
      <c r="AN1013" s="1"/>
      <c r="AO1013" s="1"/>
      <c r="AP1013" s="1"/>
    </row>
    <row r="1014" ht="15.75" customHeight="1">
      <c r="A1014" s="322"/>
      <c r="B1014" s="1"/>
      <c r="C1014" s="283"/>
      <c r="D1014" s="327"/>
      <c r="E1014" s="327"/>
      <c r="F1014" s="1"/>
      <c r="G1014" s="1"/>
      <c r="H1014" s="1"/>
      <c r="I1014" s="1"/>
      <c r="J1014" s="327"/>
      <c r="K1014" s="1"/>
      <c r="L1014" s="1"/>
      <c r="M1014" s="327"/>
      <c r="N1014" s="327"/>
      <c r="O1014" s="328"/>
      <c r="P1014" s="299"/>
      <c r="Q1014" s="1"/>
      <c r="R1014" s="275"/>
      <c r="S1014" s="329"/>
      <c r="T1014" s="1"/>
      <c r="U1014" s="1"/>
      <c r="V1014" s="306"/>
      <c r="W1014" s="306"/>
      <c r="X1014" s="328"/>
      <c r="Y1014" s="330"/>
      <c r="Z1014" s="272"/>
      <c r="AA1014" s="299"/>
      <c r="AB1014" s="1"/>
      <c r="AC1014" s="58"/>
      <c r="AD1014" s="220"/>
      <c r="AE1014" s="1"/>
      <c r="AF1014" s="1"/>
      <c r="AG1014" s="304"/>
      <c r="AH1014" s="306"/>
      <c r="AI1014" s="1"/>
      <c r="AJ1014" s="1"/>
      <c r="AK1014" s="1"/>
      <c r="AL1014" s="1"/>
      <c r="AM1014" s="328"/>
      <c r="AN1014" s="1"/>
      <c r="AO1014" s="1"/>
      <c r="AP1014" s="1"/>
    </row>
    <row r="1015" ht="15.75" customHeight="1">
      <c r="A1015" s="322"/>
      <c r="B1015" s="1"/>
      <c r="C1015" s="283"/>
      <c r="D1015" s="327"/>
      <c r="E1015" s="327"/>
      <c r="F1015" s="1"/>
      <c r="G1015" s="1"/>
      <c r="H1015" s="1"/>
      <c r="I1015" s="1"/>
      <c r="J1015" s="327"/>
      <c r="K1015" s="1"/>
      <c r="L1015" s="1"/>
      <c r="M1015" s="327"/>
      <c r="N1015" s="327"/>
      <c r="O1015" s="328"/>
      <c r="P1015" s="299"/>
      <c r="Q1015" s="1"/>
      <c r="R1015" s="275"/>
      <c r="S1015" s="329"/>
      <c r="T1015" s="1"/>
      <c r="U1015" s="1"/>
      <c r="V1015" s="306"/>
      <c r="W1015" s="306"/>
      <c r="X1015" s="328"/>
      <c r="Y1015" s="330"/>
      <c r="Z1015" s="272"/>
      <c r="AA1015" s="299"/>
      <c r="AB1015" s="1"/>
      <c r="AC1015" s="58"/>
      <c r="AD1015" s="220"/>
      <c r="AE1015" s="1"/>
      <c r="AF1015" s="1"/>
      <c r="AG1015" s="304"/>
      <c r="AH1015" s="306"/>
      <c r="AI1015" s="1"/>
      <c r="AJ1015" s="1"/>
      <c r="AK1015" s="1"/>
      <c r="AL1015" s="1"/>
      <c r="AM1015" s="328"/>
      <c r="AN1015" s="1"/>
      <c r="AO1015" s="1"/>
      <c r="AP1015" s="1"/>
    </row>
    <row r="1016" ht="15.75" customHeight="1">
      <c r="A1016" s="322"/>
      <c r="B1016" s="1"/>
      <c r="C1016" s="283"/>
      <c r="D1016" s="327"/>
      <c r="E1016" s="327"/>
      <c r="F1016" s="1"/>
      <c r="G1016" s="1"/>
      <c r="H1016" s="1"/>
      <c r="I1016" s="1"/>
      <c r="J1016" s="327"/>
      <c r="K1016" s="1"/>
      <c r="L1016" s="1"/>
      <c r="M1016" s="327"/>
      <c r="N1016" s="327"/>
      <c r="O1016" s="328"/>
      <c r="P1016" s="299"/>
      <c r="Q1016" s="1"/>
      <c r="R1016" s="275"/>
      <c r="S1016" s="329"/>
      <c r="T1016" s="1"/>
      <c r="U1016" s="1"/>
      <c r="V1016" s="306"/>
      <c r="W1016" s="306"/>
      <c r="X1016" s="328"/>
      <c r="Y1016" s="330"/>
      <c r="Z1016" s="272"/>
      <c r="AA1016" s="299"/>
      <c r="AB1016" s="1"/>
      <c r="AC1016" s="58"/>
      <c r="AD1016" s="220"/>
      <c r="AE1016" s="1"/>
      <c r="AF1016" s="1"/>
      <c r="AG1016" s="304"/>
      <c r="AH1016" s="306"/>
      <c r="AI1016" s="1"/>
      <c r="AJ1016" s="1"/>
      <c r="AK1016" s="1"/>
      <c r="AL1016" s="1"/>
      <c r="AM1016" s="328"/>
      <c r="AN1016" s="1"/>
      <c r="AO1016" s="1"/>
      <c r="AP1016" s="1"/>
    </row>
    <row r="1017" ht="15.75" customHeight="1">
      <c r="A1017" s="322"/>
      <c r="B1017" s="1"/>
      <c r="C1017" s="283"/>
      <c r="D1017" s="327"/>
      <c r="E1017" s="327"/>
      <c r="F1017" s="1"/>
      <c r="G1017" s="1"/>
      <c r="H1017" s="1"/>
      <c r="I1017" s="1"/>
      <c r="J1017" s="327"/>
      <c r="K1017" s="1"/>
      <c r="L1017" s="1"/>
      <c r="M1017" s="327"/>
      <c r="N1017" s="327"/>
      <c r="O1017" s="328"/>
      <c r="P1017" s="299"/>
      <c r="Q1017" s="1"/>
      <c r="R1017" s="275"/>
      <c r="S1017" s="329"/>
      <c r="T1017" s="1"/>
      <c r="U1017" s="1"/>
      <c r="V1017" s="306"/>
      <c r="W1017" s="306"/>
      <c r="X1017" s="328"/>
      <c r="Y1017" s="330"/>
      <c r="Z1017" s="272"/>
      <c r="AA1017" s="299"/>
      <c r="AB1017" s="1"/>
      <c r="AC1017" s="58"/>
      <c r="AD1017" s="220"/>
      <c r="AE1017" s="1"/>
      <c r="AF1017" s="1"/>
      <c r="AG1017" s="304"/>
      <c r="AH1017" s="306"/>
      <c r="AI1017" s="1"/>
      <c r="AJ1017" s="1"/>
      <c r="AK1017" s="1"/>
      <c r="AL1017" s="1"/>
      <c r="AM1017" s="328"/>
      <c r="AN1017" s="1"/>
      <c r="AO1017" s="1"/>
      <c r="AP1017" s="1"/>
    </row>
    <row r="1018" ht="15.75" customHeight="1">
      <c r="A1018" s="322"/>
      <c r="B1018" s="1"/>
      <c r="C1018" s="283"/>
      <c r="D1018" s="327"/>
      <c r="E1018" s="327"/>
      <c r="F1018" s="1"/>
      <c r="G1018" s="1"/>
      <c r="H1018" s="1"/>
      <c r="I1018" s="1"/>
      <c r="J1018" s="327"/>
      <c r="K1018" s="1"/>
      <c r="L1018" s="1"/>
      <c r="M1018" s="327"/>
      <c r="N1018" s="327"/>
      <c r="O1018" s="328"/>
      <c r="P1018" s="299"/>
      <c r="Q1018" s="1"/>
      <c r="R1018" s="275"/>
      <c r="S1018" s="329"/>
      <c r="T1018" s="1"/>
      <c r="U1018" s="1"/>
      <c r="V1018" s="306"/>
      <c r="W1018" s="306"/>
      <c r="X1018" s="328"/>
      <c r="Y1018" s="330"/>
      <c r="Z1018" s="272"/>
      <c r="AA1018" s="299"/>
      <c r="AB1018" s="1"/>
      <c r="AC1018" s="58"/>
      <c r="AD1018" s="220"/>
      <c r="AE1018" s="1"/>
      <c r="AF1018" s="1"/>
      <c r="AG1018" s="304"/>
      <c r="AH1018" s="306"/>
      <c r="AI1018" s="1"/>
      <c r="AJ1018" s="1"/>
      <c r="AK1018" s="1"/>
      <c r="AL1018" s="1"/>
      <c r="AM1018" s="328"/>
      <c r="AN1018" s="1"/>
      <c r="AO1018" s="1"/>
      <c r="AP1018" s="1"/>
    </row>
    <row r="1019" ht="15.75" customHeight="1">
      <c r="A1019" s="322"/>
      <c r="B1019" s="1"/>
      <c r="C1019" s="283"/>
      <c r="D1019" s="327"/>
      <c r="E1019" s="327"/>
      <c r="F1019" s="1"/>
      <c r="G1019" s="1"/>
      <c r="H1019" s="1"/>
      <c r="I1019" s="1"/>
      <c r="J1019" s="327"/>
      <c r="K1019" s="1"/>
      <c r="L1019" s="1"/>
      <c r="M1019" s="327"/>
      <c r="N1019" s="327"/>
      <c r="O1019" s="328"/>
      <c r="P1019" s="299"/>
      <c r="Q1019" s="1"/>
      <c r="R1019" s="275"/>
      <c r="S1019" s="329"/>
      <c r="T1019" s="1"/>
      <c r="U1019" s="1"/>
      <c r="V1019" s="306"/>
      <c r="W1019" s="306"/>
      <c r="X1019" s="328"/>
      <c r="Y1019" s="330"/>
      <c r="Z1019" s="272"/>
      <c r="AA1019" s="299"/>
      <c r="AB1019" s="1"/>
      <c r="AC1019" s="58"/>
      <c r="AD1019" s="220"/>
      <c r="AE1019" s="1"/>
      <c r="AF1019" s="1"/>
      <c r="AG1019" s="304"/>
      <c r="AH1019" s="306"/>
      <c r="AI1019" s="1"/>
      <c r="AJ1019" s="1"/>
      <c r="AK1019" s="1"/>
      <c r="AL1019" s="1"/>
      <c r="AM1019" s="328"/>
      <c r="AN1019" s="1"/>
      <c r="AO1019" s="1"/>
      <c r="AP1019" s="1"/>
    </row>
    <row r="1020" ht="15.75" customHeight="1">
      <c r="A1020" s="322"/>
      <c r="B1020" s="1"/>
      <c r="C1020" s="283"/>
      <c r="D1020" s="327"/>
      <c r="E1020" s="327"/>
      <c r="F1020" s="1"/>
      <c r="G1020" s="1"/>
      <c r="H1020" s="1"/>
      <c r="I1020" s="1"/>
      <c r="J1020" s="327"/>
      <c r="K1020" s="1"/>
      <c r="L1020" s="1"/>
      <c r="M1020" s="327"/>
      <c r="N1020" s="327"/>
      <c r="O1020" s="328"/>
      <c r="P1020" s="299"/>
      <c r="Q1020" s="1"/>
      <c r="R1020" s="275"/>
      <c r="S1020" s="329"/>
      <c r="T1020" s="1"/>
      <c r="U1020" s="1"/>
      <c r="V1020" s="306"/>
      <c r="W1020" s="306"/>
      <c r="X1020" s="328"/>
      <c r="Y1020" s="330"/>
      <c r="Z1020" s="272"/>
      <c r="AA1020" s="299"/>
      <c r="AB1020" s="1"/>
      <c r="AC1020" s="58"/>
      <c r="AD1020" s="220"/>
      <c r="AE1020" s="1"/>
      <c r="AF1020" s="1"/>
      <c r="AG1020" s="304"/>
      <c r="AH1020" s="306"/>
      <c r="AI1020" s="1"/>
      <c r="AJ1020" s="1"/>
      <c r="AK1020" s="1"/>
      <c r="AL1020" s="1"/>
      <c r="AM1020" s="328"/>
      <c r="AN1020" s="1"/>
      <c r="AO1020" s="1"/>
      <c r="AP1020" s="1"/>
    </row>
    <row r="1021" ht="15.75" customHeight="1">
      <c r="A1021" s="322"/>
      <c r="B1021" s="1"/>
      <c r="C1021" s="283"/>
      <c r="D1021" s="327"/>
      <c r="E1021" s="327"/>
      <c r="F1021" s="1"/>
      <c r="G1021" s="1"/>
      <c r="H1021" s="1"/>
      <c r="I1021" s="1"/>
      <c r="J1021" s="327"/>
      <c r="K1021" s="1"/>
      <c r="L1021" s="1"/>
      <c r="M1021" s="327"/>
      <c r="N1021" s="327"/>
      <c r="O1021" s="328"/>
      <c r="P1021" s="299"/>
      <c r="Q1021" s="1"/>
      <c r="R1021" s="275"/>
      <c r="S1021" s="329"/>
      <c r="T1021" s="1"/>
      <c r="U1021" s="1"/>
      <c r="V1021" s="306"/>
      <c r="W1021" s="306"/>
      <c r="X1021" s="328"/>
      <c r="Y1021" s="330"/>
      <c r="Z1021" s="272"/>
      <c r="AA1021" s="299"/>
      <c r="AB1021" s="1"/>
      <c r="AC1021" s="58"/>
      <c r="AD1021" s="220"/>
      <c r="AE1021" s="1"/>
      <c r="AF1021" s="1"/>
      <c r="AG1021" s="304"/>
      <c r="AH1021" s="306"/>
      <c r="AI1021" s="1"/>
      <c r="AJ1021" s="1"/>
      <c r="AK1021" s="1"/>
      <c r="AL1021" s="1"/>
      <c r="AM1021" s="328"/>
      <c r="AN1021" s="1"/>
      <c r="AO1021" s="1"/>
      <c r="AP1021" s="1"/>
    </row>
    <row r="1022" ht="15.75" customHeight="1">
      <c r="A1022" s="322"/>
      <c r="B1022" s="1"/>
      <c r="C1022" s="283"/>
      <c r="D1022" s="327"/>
      <c r="E1022" s="327"/>
      <c r="F1022" s="1"/>
      <c r="G1022" s="1"/>
      <c r="H1022" s="1"/>
      <c r="I1022" s="1"/>
      <c r="J1022" s="327"/>
      <c r="K1022" s="1"/>
      <c r="L1022" s="1"/>
      <c r="M1022" s="327"/>
      <c r="N1022" s="327"/>
      <c r="O1022" s="328"/>
      <c r="P1022" s="299"/>
      <c r="Q1022" s="1"/>
      <c r="R1022" s="275"/>
      <c r="S1022" s="329"/>
      <c r="T1022" s="1"/>
      <c r="U1022" s="1"/>
      <c r="V1022" s="306"/>
      <c r="W1022" s="306"/>
      <c r="X1022" s="328"/>
      <c r="Y1022" s="330"/>
      <c r="Z1022" s="272"/>
      <c r="AA1022" s="299"/>
      <c r="AB1022" s="1"/>
      <c r="AC1022" s="58"/>
      <c r="AD1022" s="220"/>
      <c r="AE1022" s="1"/>
      <c r="AF1022" s="1"/>
      <c r="AG1022" s="304"/>
      <c r="AH1022" s="306"/>
      <c r="AI1022" s="1"/>
      <c r="AJ1022" s="1"/>
      <c r="AK1022" s="1"/>
      <c r="AL1022" s="1"/>
      <c r="AM1022" s="328"/>
      <c r="AN1022" s="1"/>
      <c r="AO1022" s="1"/>
      <c r="AP1022" s="1"/>
    </row>
    <row r="1023" ht="15.75" customHeight="1">
      <c r="A1023" s="322"/>
      <c r="B1023" s="1"/>
      <c r="C1023" s="283"/>
      <c r="D1023" s="327"/>
      <c r="E1023" s="327"/>
      <c r="F1023" s="1"/>
      <c r="G1023" s="1"/>
      <c r="H1023" s="1"/>
      <c r="I1023" s="1"/>
      <c r="J1023" s="327"/>
      <c r="K1023" s="1"/>
      <c r="L1023" s="1"/>
      <c r="M1023" s="327"/>
      <c r="N1023" s="327"/>
      <c r="O1023" s="328"/>
      <c r="P1023" s="299"/>
      <c r="Q1023" s="1"/>
      <c r="R1023" s="275"/>
      <c r="S1023" s="329"/>
      <c r="T1023" s="1"/>
      <c r="U1023" s="1"/>
      <c r="V1023" s="306"/>
      <c r="W1023" s="306"/>
      <c r="X1023" s="328"/>
      <c r="Y1023" s="330"/>
      <c r="Z1023" s="272"/>
      <c r="AA1023" s="299"/>
      <c r="AB1023" s="1"/>
      <c r="AC1023" s="58"/>
      <c r="AD1023" s="220"/>
      <c r="AE1023" s="1"/>
      <c r="AF1023" s="1"/>
      <c r="AG1023" s="304"/>
      <c r="AH1023" s="306"/>
      <c r="AI1023" s="1"/>
      <c r="AJ1023" s="1"/>
      <c r="AK1023" s="1"/>
      <c r="AL1023" s="1"/>
      <c r="AM1023" s="328"/>
      <c r="AN1023" s="1"/>
      <c r="AO1023" s="1"/>
      <c r="AP1023" s="1"/>
    </row>
    <row r="1024" ht="15.75" customHeight="1">
      <c r="A1024" s="322"/>
      <c r="B1024" s="1"/>
      <c r="C1024" s="283"/>
      <c r="D1024" s="327"/>
      <c r="E1024" s="327"/>
      <c r="F1024" s="1"/>
      <c r="G1024" s="1"/>
      <c r="H1024" s="1"/>
      <c r="I1024" s="1"/>
      <c r="J1024" s="327"/>
      <c r="K1024" s="1"/>
      <c r="L1024" s="1"/>
      <c r="M1024" s="327"/>
      <c r="N1024" s="327"/>
      <c r="O1024" s="328"/>
      <c r="P1024" s="299"/>
      <c r="Q1024" s="1"/>
      <c r="R1024" s="275"/>
      <c r="S1024" s="329"/>
      <c r="T1024" s="1"/>
      <c r="U1024" s="1"/>
      <c r="V1024" s="306"/>
      <c r="W1024" s="306"/>
      <c r="X1024" s="328"/>
      <c r="Y1024" s="330"/>
      <c r="Z1024" s="272"/>
      <c r="AA1024" s="299"/>
      <c r="AB1024" s="1"/>
      <c r="AC1024" s="58"/>
      <c r="AD1024" s="220"/>
      <c r="AE1024" s="1"/>
      <c r="AF1024" s="1"/>
      <c r="AG1024" s="304"/>
      <c r="AH1024" s="306"/>
      <c r="AI1024" s="1"/>
      <c r="AJ1024" s="1"/>
      <c r="AK1024" s="1"/>
      <c r="AL1024" s="1"/>
      <c r="AM1024" s="328"/>
      <c r="AN1024" s="1"/>
      <c r="AO1024" s="1"/>
      <c r="AP1024" s="1"/>
    </row>
    <row r="1025" ht="15.75" customHeight="1">
      <c r="A1025" s="322"/>
      <c r="B1025" s="1"/>
      <c r="C1025" s="283"/>
      <c r="D1025" s="327"/>
      <c r="E1025" s="327"/>
      <c r="F1025" s="1"/>
      <c r="G1025" s="1"/>
      <c r="H1025" s="1"/>
      <c r="I1025" s="1"/>
      <c r="J1025" s="327"/>
      <c r="K1025" s="1"/>
      <c r="L1025" s="1"/>
      <c r="M1025" s="327"/>
      <c r="N1025" s="327"/>
      <c r="O1025" s="328"/>
      <c r="P1025" s="299"/>
      <c r="Q1025" s="1"/>
      <c r="R1025" s="275"/>
      <c r="S1025" s="329"/>
      <c r="T1025" s="1"/>
      <c r="U1025" s="1"/>
      <c r="V1025" s="306"/>
      <c r="W1025" s="306"/>
      <c r="X1025" s="328"/>
      <c r="Y1025" s="330"/>
      <c r="Z1025" s="272"/>
      <c r="AA1025" s="299"/>
      <c r="AB1025" s="1"/>
      <c r="AC1025" s="58"/>
      <c r="AD1025" s="220"/>
      <c r="AE1025" s="1"/>
      <c r="AF1025" s="1"/>
      <c r="AG1025" s="304"/>
      <c r="AH1025" s="306"/>
      <c r="AI1025" s="1"/>
      <c r="AJ1025" s="1"/>
      <c r="AK1025" s="1"/>
      <c r="AL1025" s="1"/>
      <c r="AM1025" s="328"/>
      <c r="AN1025" s="1"/>
      <c r="AO1025" s="1"/>
      <c r="AP1025" s="1"/>
    </row>
    <row r="1026" ht="15.75" customHeight="1">
      <c r="A1026" s="322"/>
      <c r="B1026" s="1"/>
      <c r="C1026" s="283"/>
      <c r="D1026" s="327"/>
      <c r="E1026" s="327"/>
      <c r="F1026" s="1"/>
      <c r="G1026" s="1"/>
      <c r="H1026" s="1"/>
      <c r="I1026" s="1"/>
      <c r="J1026" s="327"/>
      <c r="K1026" s="1"/>
      <c r="L1026" s="1"/>
      <c r="M1026" s="327"/>
      <c r="N1026" s="327"/>
      <c r="O1026" s="328"/>
      <c r="P1026" s="299"/>
      <c r="Q1026" s="1"/>
      <c r="R1026" s="275"/>
      <c r="S1026" s="329"/>
      <c r="T1026" s="1"/>
      <c r="U1026" s="1"/>
      <c r="V1026" s="306"/>
      <c r="W1026" s="306"/>
      <c r="X1026" s="328"/>
      <c r="Y1026" s="330"/>
      <c r="Z1026" s="272"/>
      <c r="AA1026" s="299"/>
      <c r="AB1026" s="1"/>
      <c r="AC1026" s="58"/>
      <c r="AD1026" s="220"/>
      <c r="AE1026" s="1"/>
      <c r="AF1026" s="1"/>
      <c r="AG1026" s="304"/>
      <c r="AH1026" s="306"/>
      <c r="AI1026" s="1"/>
      <c r="AJ1026" s="1"/>
      <c r="AK1026" s="1"/>
      <c r="AL1026" s="1"/>
      <c r="AM1026" s="328"/>
      <c r="AN1026" s="1"/>
      <c r="AO1026" s="1"/>
      <c r="AP1026" s="1"/>
    </row>
    <row r="1027" ht="15.75" customHeight="1">
      <c r="A1027" s="322"/>
      <c r="B1027" s="1"/>
      <c r="C1027" s="283"/>
      <c r="D1027" s="327"/>
      <c r="E1027" s="327"/>
      <c r="F1027" s="1"/>
      <c r="G1027" s="1"/>
      <c r="H1027" s="1"/>
      <c r="I1027" s="1"/>
      <c r="J1027" s="327"/>
      <c r="K1027" s="1"/>
      <c r="L1027" s="1"/>
      <c r="M1027" s="327"/>
      <c r="N1027" s="327"/>
      <c r="O1027" s="328"/>
      <c r="P1027" s="299"/>
      <c r="Q1027" s="1"/>
      <c r="R1027" s="275"/>
      <c r="S1027" s="329"/>
      <c r="T1027" s="1"/>
      <c r="U1027" s="1"/>
      <c r="V1027" s="306"/>
      <c r="W1027" s="306"/>
      <c r="X1027" s="328"/>
      <c r="Y1027" s="330"/>
      <c r="Z1027" s="272"/>
      <c r="AA1027" s="299"/>
      <c r="AB1027" s="1"/>
      <c r="AC1027" s="58"/>
      <c r="AD1027" s="220"/>
      <c r="AE1027" s="1"/>
      <c r="AF1027" s="1"/>
      <c r="AG1027" s="304"/>
      <c r="AH1027" s="306"/>
      <c r="AI1027" s="1"/>
      <c r="AJ1027" s="1"/>
      <c r="AK1027" s="1"/>
      <c r="AL1027" s="1"/>
      <c r="AM1027" s="328"/>
      <c r="AN1027" s="1"/>
      <c r="AO1027" s="1"/>
      <c r="AP1027" s="1"/>
    </row>
    <row r="1028" ht="15.75" customHeight="1">
      <c r="A1028" s="322"/>
      <c r="B1028" s="1"/>
      <c r="C1028" s="283"/>
      <c r="D1028" s="327"/>
      <c r="E1028" s="327"/>
      <c r="F1028" s="1"/>
      <c r="G1028" s="1"/>
      <c r="H1028" s="1"/>
      <c r="I1028" s="1"/>
      <c r="J1028" s="327"/>
      <c r="K1028" s="1"/>
      <c r="L1028" s="1"/>
      <c r="M1028" s="327"/>
      <c r="N1028" s="327"/>
      <c r="O1028" s="328"/>
      <c r="P1028" s="299"/>
      <c r="Q1028" s="1"/>
      <c r="R1028" s="275"/>
      <c r="S1028" s="329"/>
      <c r="T1028" s="1"/>
      <c r="U1028" s="1"/>
      <c r="V1028" s="306"/>
      <c r="W1028" s="306"/>
      <c r="X1028" s="328"/>
      <c r="Y1028" s="330"/>
      <c r="Z1028" s="272"/>
      <c r="AA1028" s="299"/>
      <c r="AB1028" s="1"/>
      <c r="AC1028" s="58"/>
      <c r="AD1028" s="220"/>
      <c r="AE1028" s="1"/>
      <c r="AF1028" s="1"/>
      <c r="AG1028" s="304"/>
      <c r="AH1028" s="306"/>
      <c r="AI1028" s="1"/>
      <c r="AJ1028" s="1"/>
      <c r="AK1028" s="1"/>
      <c r="AL1028" s="1"/>
      <c r="AM1028" s="328"/>
      <c r="AN1028" s="1"/>
      <c r="AO1028" s="1"/>
      <c r="AP1028" s="1"/>
    </row>
    <row r="1029" ht="15.75" customHeight="1">
      <c r="A1029" s="322"/>
      <c r="B1029" s="1"/>
      <c r="C1029" s="283"/>
      <c r="D1029" s="327"/>
      <c r="E1029" s="327"/>
      <c r="F1029" s="1"/>
      <c r="G1029" s="1"/>
      <c r="H1029" s="1"/>
      <c r="I1029" s="1"/>
      <c r="J1029" s="327"/>
      <c r="K1029" s="1"/>
      <c r="L1029" s="1"/>
      <c r="M1029" s="327"/>
      <c r="N1029" s="327"/>
      <c r="O1029" s="328"/>
      <c r="P1029" s="299"/>
      <c r="Q1029" s="1"/>
      <c r="R1029" s="275"/>
      <c r="S1029" s="329"/>
      <c r="T1029" s="1"/>
      <c r="U1029" s="1"/>
      <c r="V1029" s="306"/>
      <c r="W1029" s="306"/>
      <c r="X1029" s="328"/>
      <c r="Y1029" s="330"/>
      <c r="Z1029" s="272"/>
      <c r="AA1029" s="299"/>
      <c r="AB1029" s="1"/>
      <c r="AC1029" s="58"/>
      <c r="AD1029" s="220"/>
      <c r="AE1029" s="1"/>
      <c r="AF1029" s="1"/>
      <c r="AG1029" s="304"/>
      <c r="AH1029" s="306"/>
      <c r="AI1029" s="1"/>
      <c r="AJ1029" s="1"/>
      <c r="AK1029" s="1"/>
      <c r="AL1029" s="1"/>
      <c r="AM1029" s="328"/>
      <c r="AN1029" s="1"/>
      <c r="AO1029" s="1"/>
      <c r="AP1029" s="1"/>
    </row>
    <row r="1030" ht="15.75" customHeight="1">
      <c r="A1030" s="322"/>
      <c r="B1030" s="1"/>
      <c r="C1030" s="283"/>
      <c r="D1030" s="327"/>
      <c r="E1030" s="327"/>
      <c r="F1030" s="1"/>
      <c r="G1030" s="1"/>
      <c r="H1030" s="1"/>
      <c r="I1030" s="1"/>
      <c r="J1030" s="327"/>
      <c r="K1030" s="1"/>
      <c r="L1030" s="1"/>
      <c r="M1030" s="327"/>
      <c r="N1030" s="327"/>
      <c r="O1030" s="328"/>
      <c r="P1030" s="299"/>
      <c r="Q1030" s="1"/>
      <c r="R1030" s="275"/>
      <c r="S1030" s="329"/>
      <c r="T1030" s="1"/>
      <c r="U1030" s="1"/>
      <c r="V1030" s="306"/>
      <c r="W1030" s="306"/>
      <c r="X1030" s="328"/>
      <c r="Y1030" s="330"/>
      <c r="Z1030" s="272"/>
      <c r="AA1030" s="299"/>
      <c r="AB1030" s="1"/>
      <c r="AC1030" s="58"/>
      <c r="AD1030" s="220"/>
      <c r="AE1030" s="1"/>
      <c r="AF1030" s="1"/>
      <c r="AG1030" s="304"/>
      <c r="AH1030" s="306"/>
      <c r="AI1030" s="1"/>
      <c r="AJ1030" s="1"/>
      <c r="AK1030" s="1"/>
      <c r="AL1030" s="1"/>
      <c r="AM1030" s="328"/>
      <c r="AN1030" s="1"/>
      <c r="AO1030" s="1"/>
      <c r="AP1030" s="1"/>
    </row>
    <row r="1031" ht="15.75" customHeight="1">
      <c r="A1031" s="322"/>
      <c r="B1031" s="1"/>
      <c r="C1031" s="283"/>
      <c r="D1031" s="327"/>
      <c r="E1031" s="327"/>
      <c r="F1031" s="1"/>
      <c r="G1031" s="1"/>
      <c r="H1031" s="1"/>
      <c r="I1031" s="1"/>
      <c r="J1031" s="327"/>
      <c r="K1031" s="1"/>
      <c r="L1031" s="1"/>
      <c r="M1031" s="327"/>
      <c r="N1031" s="327"/>
      <c r="O1031" s="328"/>
      <c r="P1031" s="299"/>
      <c r="Q1031" s="1"/>
      <c r="R1031" s="275"/>
      <c r="S1031" s="329"/>
      <c r="T1031" s="1"/>
      <c r="U1031" s="1"/>
      <c r="V1031" s="306"/>
      <c r="W1031" s="306"/>
      <c r="X1031" s="328"/>
      <c r="Y1031" s="330"/>
      <c r="Z1031" s="272"/>
      <c r="AA1031" s="299"/>
      <c r="AB1031" s="1"/>
      <c r="AC1031" s="58"/>
      <c r="AD1031" s="220"/>
      <c r="AE1031" s="1"/>
      <c r="AF1031" s="1"/>
      <c r="AG1031" s="304"/>
      <c r="AH1031" s="306"/>
      <c r="AI1031" s="1"/>
      <c r="AJ1031" s="1"/>
      <c r="AK1031" s="1"/>
      <c r="AL1031" s="1"/>
      <c r="AM1031" s="328"/>
      <c r="AN1031" s="1"/>
      <c r="AO1031" s="1"/>
      <c r="AP1031" s="1"/>
    </row>
    <row r="1032" ht="15.75" customHeight="1">
      <c r="A1032" s="322"/>
      <c r="B1032" s="1"/>
      <c r="C1032" s="283"/>
      <c r="D1032" s="327"/>
      <c r="E1032" s="327"/>
      <c r="F1032" s="1"/>
      <c r="G1032" s="1"/>
      <c r="H1032" s="1"/>
      <c r="I1032" s="1"/>
      <c r="J1032" s="327"/>
      <c r="K1032" s="1"/>
      <c r="L1032" s="1"/>
      <c r="M1032" s="327"/>
      <c r="N1032" s="327"/>
      <c r="O1032" s="328"/>
      <c r="P1032" s="299"/>
      <c r="Q1032" s="1"/>
      <c r="R1032" s="275"/>
      <c r="S1032" s="329"/>
      <c r="T1032" s="1"/>
      <c r="U1032" s="1"/>
      <c r="V1032" s="306"/>
      <c r="W1032" s="306"/>
      <c r="X1032" s="328"/>
      <c r="Y1032" s="330"/>
      <c r="Z1032" s="272"/>
      <c r="AA1032" s="299"/>
      <c r="AB1032" s="1"/>
      <c r="AC1032" s="58"/>
      <c r="AD1032" s="220"/>
      <c r="AE1032" s="1"/>
      <c r="AF1032" s="1"/>
      <c r="AG1032" s="304"/>
      <c r="AH1032" s="306"/>
      <c r="AI1032" s="1"/>
      <c r="AJ1032" s="1"/>
      <c r="AK1032" s="1"/>
      <c r="AL1032" s="1"/>
      <c r="AM1032" s="328"/>
      <c r="AN1032" s="1"/>
      <c r="AO1032" s="1"/>
      <c r="AP1032" s="1"/>
    </row>
    <row r="1033" ht="15.75" customHeight="1">
      <c r="A1033" s="322"/>
      <c r="B1033" s="1"/>
      <c r="C1033" s="283"/>
      <c r="D1033" s="327"/>
      <c r="E1033" s="327"/>
      <c r="F1033" s="1"/>
      <c r="G1033" s="1"/>
      <c r="H1033" s="1"/>
      <c r="I1033" s="1"/>
      <c r="J1033" s="327"/>
      <c r="K1033" s="1"/>
      <c r="L1033" s="1"/>
      <c r="M1033" s="327"/>
      <c r="N1033" s="327"/>
      <c r="O1033" s="328"/>
      <c r="P1033" s="299"/>
      <c r="Q1033" s="1"/>
      <c r="R1033" s="275"/>
      <c r="S1033" s="329"/>
      <c r="T1033" s="1"/>
      <c r="U1033" s="1"/>
      <c r="V1033" s="306"/>
      <c r="W1033" s="306"/>
      <c r="X1033" s="328"/>
      <c r="Y1033" s="330"/>
      <c r="Z1033" s="272"/>
      <c r="AA1033" s="299"/>
      <c r="AB1033" s="1"/>
      <c r="AC1033" s="58"/>
      <c r="AD1033" s="220"/>
      <c r="AE1033" s="1"/>
      <c r="AF1033" s="1"/>
      <c r="AG1033" s="304"/>
      <c r="AH1033" s="306"/>
      <c r="AI1033" s="1"/>
      <c r="AJ1033" s="1"/>
      <c r="AK1033" s="1"/>
      <c r="AL1033" s="1"/>
      <c r="AM1033" s="328"/>
      <c r="AN1033" s="1"/>
      <c r="AO1033" s="1"/>
      <c r="AP1033" s="1"/>
    </row>
    <row r="1034" ht="15.75" customHeight="1">
      <c r="A1034" s="322"/>
      <c r="B1034" s="1"/>
      <c r="C1034" s="283"/>
      <c r="D1034" s="327"/>
      <c r="E1034" s="327"/>
      <c r="F1034" s="1"/>
      <c r="G1034" s="1"/>
      <c r="H1034" s="1"/>
      <c r="I1034" s="1"/>
      <c r="J1034" s="327"/>
      <c r="K1034" s="1"/>
      <c r="L1034" s="1"/>
      <c r="M1034" s="327"/>
      <c r="N1034" s="327"/>
      <c r="O1034" s="328"/>
      <c r="P1034" s="299"/>
      <c r="Q1034" s="1"/>
      <c r="R1034" s="275"/>
      <c r="S1034" s="329"/>
      <c r="T1034" s="1"/>
      <c r="U1034" s="1"/>
      <c r="V1034" s="306"/>
      <c r="W1034" s="306"/>
      <c r="X1034" s="328"/>
      <c r="Y1034" s="330"/>
      <c r="Z1034" s="272"/>
      <c r="AA1034" s="299"/>
      <c r="AB1034" s="1"/>
      <c r="AC1034" s="58"/>
      <c r="AD1034" s="220"/>
      <c r="AE1034" s="1"/>
      <c r="AF1034" s="1"/>
      <c r="AG1034" s="304"/>
      <c r="AH1034" s="306"/>
      <c r="AI1034" s="1"/>
      <c r="AJ1034" s="1"/>
      <c r="AK1034" s="1"/>
      <c r="AL1034" s="1"/>
      <c r="AM1034" s="328"/>
      <c r="AN1034" s="1"/>
      <c r="AO1034" s="1"/>
      <c r="AP1034" s="1"/>
    </row>
    <row r="1035" ht="15.75" customHeight="1">
      <c r="A1035" s="322"/>
      <c r="B1035" s="1"/>
      <c r="C1035" s="283"/>
      <c r="D1035" s="327"/>
      <c r="E1035" s="327"/>
      <c r="F1035" s="1"/>
      <c r="G1035" s="1"/>
      <c r="H1035" s="1"/>
      <c r="I1035" s="1"/>
      <c r="J1035" s="327"/>
      <c r="K1035" s="1"/>
      <c r="L1035" s="1"/>
      <c r="M1035" s="327"/>
      <c r="N1035" s="327"/>
      <c r="O1035" s="328"/>
      <c r="P1035" s="299"/>
      <c r="Q1035" s="1"/>
      <c r="R1035" s="275"/>
      <c r="S1035" s="329"/>
      <c r="T1035" s="1"/>
      <c r="U1035" s="1"/>
      <c r="V1035" s="306"/>
      <c r="W1035" s="306"/>
      <c r="X1035" s="328"/>
      <c r="Y1035" s="330"/>
      <c r="Z1035" s="272"/>
      <c r="AA1035" s="299"/>
      <c r="AB1035" s="1"/>
      <c r="AC1035" s="58"/>
      <c r="AD1035" s="220"/>
      <c r="AE1035" s="1"/>
      <c r="AF1035" s="1"/>
      <c r="AG1035" s="304"/>
      <c r="AH1035" s="306"/>
      <c r="AI1035" s="1"/>
      <c r="AJ1035" s="1"/>
      <c r="AK1035" s="1"/>
      <c r="AL1035" s="1"/>
      <c r="AM1035" s="328"/>
      <c r="AN1035" s="1"/>
      <c r="AO1035" s="1"/>
      <c r="AP1035" s="1"/>
    </row>
    <row r="1036" ht="15.75" customHeight="1">
      <c r="A1036" s="322"/>
      <c r="B1036" s="1"/>
      <c r="C1036" s="283"/>
      <c r="D1036" s="327"/>
      <c r="E1036" s="327"/>
      <c r="F1036" s="1"/>
      <c r="G1036" s="1"/>
      <c r="H1036" s="1"/>
      <c r="I1036" s="1"/>
      <c r="J1036" s="327"/>
      <c r="K1036" s="1"/>
      <c r="L1036" s="1"/>
      <c r="M1036" s="327"/>
      <c r="N1036" s="327"/>
      <c r="O1036" s="328"/>
      <c r="P1036" s="299"/>
      <c r="Q1036" s="1"/>
      <c r="R1036" s="275"/>
      <c r="S1036" s="329"/>
      <c r="T1036" s="1"/>
      <c r="U1036" s="1"/>
      <c r="V1036" s="306"/>
      <c r="W1036" s="306"/>
      <c r="X1036" s="328"/>
      <c r="Y1036" s="330"/>
      <c r="Z1036" s="272"/>
      <c r="AA1036" s="299"/>
      <c r="AB1036" s="1"/>
      <c r="AC1036" s="58"/>
      <c r="AD1036" s="220"/>
      <c r="AE1036" s="1"/>
      <c r="AF1036" s="1"/>
      <c r="AG1036" s="304"/>
      <c r="AH1036" s="306"/>
      <c r="AI1036" s="1"/>
      <c r="AJ1036" s="1"/>
      <c r="AK1036" s="1"/>
      <c r="AL1036" s="1"/>
      <c r="AM1036" s="328"/>
      <c r="AN1036" s="1"/>
      <c r="AO1036" s="1"/>
      <c r="AP1036" s="1"/>
    </row>
    <row r="1037" ht="15.75" customHeight="1">
      <c r="A1037" s="322"/>
      <c r="B1037" s="1"/>
      <c r="C1037" s="283"/>
      <c r="D1037" s="327"/>
      <c r="E1037" s="327"/>
      <c r="F1037" s="1"/>
      <c r="G1037" s="1"/>
      <c r="H1037" s="1"/>
      <c r="I1037" s="1"/>
      <c r="J1037" s="327"/>
      <c r="K1037" s="1"/>
      <c r="L1037" s="1"/>
      <c r="M1037" s="327"/>
      <c r="N1037" s="327"/>
      <c r="O1037" s="328"/>
      <c r="P1037" s="299"/>
      <c r="Q1037" s="1"/>
      <c r="R1037" s="275"/>
      <c r="S1037" s="329"/>
      <c r="T1037" s="1"/>
      <c r="U1037" s="1"/>
      <c r="V1037" s="306"/>
      <c r="W1037" s="306"/>
      <c r="X1037" s="328"/>
      <c r="Y1037" s="330"/>
      <c r="Z1037" s="272"/>
      <c r="AA1037" s="299"/>
      <c r="AB1037" s="1"/>
      <c r="AC1037" s="58"/>
      <c r="AD1037" s="220"/>
      <c r="AE1037" s="1"/>
      <c r="AF1037" s="1"/>
      <c r="AG1037" s="304"/>
      <c r="AH1037" s="306"/>
      <c r="AI1037" s="1"/>
      <c r="AJ1037" s="1"/>
      <c r="AK1037" s="1"/>
      <c r="AL1037" s="1"/>
      <c r="AM1037" s="328"/>
      <c r="AN1037" s="1"/>
      <c r="AO1037" s="1"/>
      <c r="AP1037" s="1"/>
    </row>
    <row r="1038" ht="15.75" customHeight="1">
      <c r="A1038" s="322"/>
      <c r="B1038" s="1"/>
      <c r="C1038" s="283"/>
      <c r="D1038" s="327"/>
      <c r="E1038" s="327"/>
      <c r="F1038" s="1"/>
      <c r="G1038" s="1"/>
      <c r="H1038" s="1"/>
      <c r="I1038" s="1"/>
      <c r="J1038" s="327"/>
      <c r="K1038" s="1"/>
      <c r="L1038" s="1"/>
      <c r="M1038" s="327"/>
      <c r="N1038" s="327"/>
      <c r="O1038" s="328"/>
      <c r="P1038" s="299"/>
      <c r="Q1038" s="1"/>
      <c r="R1038" s="275"/>
      <c r="S1038" s="329"/>
      <c r="T1038" s="1"/>
      <c r="U1038" s="1"/>
      <c r="V1038" s="306"/>
      <c r="W1038" s="306"/>
      <c r="X1038" s="328"/>
      <c r="Y1038" s="330"/>
      <c r="Z1038" s="272"/>
      <c r="AA1038" s="299"/>
      <c r="AB1038" s="1"/>
      <c r="AC1038" s="58"/>
      <c r="AD1038" s="220"/>
      <c r="AE1038" s="1"/>
      <c r="AF1038" s="1"/>
      <c r="AG1038" s="304"/>
      <c r="AH1038" s="306"/>
      <c r="AI1038" s="1"/>
      <c r="AJ1038" s="1"/>
      <c r="AK1038" s="1"/>
      <c r="AL1038" s="1"/>
      <c r="AM1038" s="328"/>
      <c r="AN1038" s="1"/>
      <c r="AO1038" s="1"/>
      <c r="AP1038" s="1"/>
    </row>
    <row r="1039" ht="15.75" customHeight="1">
      <c r="A1039" s="322"/>
      <c r="B1039" s="1"/>
      <c r="C1039" s="283"/>
      <c r="D1039" s="327"/>
      <c r="E1039" s="327"/>
      <c r="F1039" s="1"/>
      <c r="G1039" s="1"/>
      <c r="H1039" s="1"/>
      <c r="I1039" s="1"/>
      <c r="J1039" s="327"/>
      <c r="K1039" s="1"/>
      <c r="L1039" s="1"/>
      <c r="M1039" s="327"/>
      <c r="N1039" s="327"/>
      <c r="O1039" s="328"/>
      <c r="P1039" s="299"/>
      <c r="Q1039" s="1"/>
      <c r="R1039" s="275"/>
      <c r="S1039" s="329"/>
      <c r="T1039" s="1"/>
      <c r="U1039" s="1"/>
      <c r="V1039" s="306"/>
      <c r="W1039" s="306"/>
      <c r="X1039" s="328"/>
      <c r="Y1039" s="330"/>
      <c r="Z1039" s="272"/>
      <c r="AA1039" s="299"/>
      <c r="AB1039" s="1"/>
      <c r="AC1039" s="58"/>
      <c r="AD1039" s="220"/>
      <c r="AE1039" s="1"/>
      <c r="AF1039" s="1"/>
      <c r="AG1039" s="304"/>
      <c r="AH1039" s="306"/>
      <c r="AI1039" s="1"/>
      <c r="AJ1039" s="1"/>
      <c r="AK1039" s="1"/>
      <c r="AL1039" s="1"/>
      <c r="AM1039" s="328"/>
      <c r="AN1039" s="1"/>
      <c r="AO1039" s="1"/>
      <c r="AP1039" s="1"/>
    </row>
    <row r="1040" ht="15.75" customHeight="1">
      <c r="A1040" s="322"/>
      <c r="B1040" s="1"/>
      <c r="C1040" s="283"/>
      <c r="D1040" s="327"/>
      <c r="E1040" s="327"/>
      <c r="F1040" s="1"/>
      <c r="G1040" s="1"/>
      <c r="H1040" s="1"/>
      <c r="I1040" s="1"/>
      <c r="J1040" s="327"/>
      <c r="K1040" s="1"/>
      <c r="L1040" s="1"/>
      <c r="M1040" s="327"/>
      <c r="N1040" s="327"/>
      <c r="O1040" s="328"/>
      <c r="P1040" s="299"/>
      <c r="Q1040" s="1"/>
      <c r="R1040" s="275"/>
      <c r="S1040" s="329"/>
      <c r="T1040" s="1"/>
      <c r="U1040" s="1"/>
      <c r="V1040" s="306"/>
      <c r="W1040" s="306"/>
      <c r="X1040" s="328"/>
      <c r="Y1040" s="330"/>
      <c r="Z1040" s="272"/>
      <c r="AA1040" s="299"/>
      <c r="AB1040" s="1"/>
      <c r="AC1040" s="58"/>
      <c r="AD1040" s="220"/>
      <c r="AE1040" s="1"/>
      <c r="AF1040" s="1"/>
      <c r="AG1040" s="304"/>
      <c r="AH1040" s="306"/>
      <c r="AI1040" s="1"/>
      <c r="AJ1040" s="1"/>
      <c r="AK1040" s="1"/>
      <c r="AL1040" s="1"/>
      <c r="AM1040" s="328"/>
      <c r="AN1040" s="1"/>
      <c r="AO1040" s="1"/>
      <c r="AP1040" s="1"/>
    </row>
    <row r="1041" ht="15.75" customHeight="1">
      <c r="A1041" s="322"/>
      <c r="B1041" s="1"/>
      <c r="C1041" s="283"/>
      <c r="D1041" s="327"/>
      <c r="E1041" s="327"/>
      <c r="F1041" s="1"/>
      <c r="G1041" s="1"/>
      <c r="H1041" s="1"/>
      <c r="I1041" s="1"/>
      <c r="J1041" s="327"/>
      <c r="K1041" s="1"/>
      <c r="L1041" s="1"/>
      <c r="M1041" s="327"/>
      <c r="N1041" s="327"/>
      <c r="O1041" s="328"/>
      <c r="P1041" s="299"/>
      <c r="Q1041" s="1"/>
      <c r="R1041" s="275"/>
      <c r="S1041" s="329"/>
      <c r="T1041" s="1"/>
      <c r="U1041" s="1"/>
      <c r="V1041" s="306"/>
      <c r="W1041" s="306"/>
      <c r="X1041" s="328"/>
      <c r="Y1041" s="330"/>
      <c r="Z1041" s="272"/>
      <c r="AA1041" s="299"/>
      <c r="AB1041" s="1"/>
      <c r="AC1041" s="58"/>
      <c r="AD1041" s="220"/>
      <c r="AE1041" s="1"/>
      <c r="AF1041" s="1"/>
      <c r="AG1041" s="304"/>
      <c r="AH1041" s="306"/>
      <c r="AI1041" s="1"/>
      <c r="AJ1041" s="1"/>
      <c r="AK1041" s="1"/>
      <c r="AL1041" s="1"/>
      <c r="AM1041" s="328"/>
      <c r="AN1041" s="1"/>
      <c r="AO1041" s="1"/>
      <c r="AP1041" s="1"/>
    </row>
    <row r="1042" ht="15.75" customHeight="1">
      <c r="A1042" s="322"/>
      <c r="B1042" s="1"/>
      <c r="C1042" s="283"/>
      <c r="D1042" s="327"/>
      <c r="E1042" s="327"/>
      <c r="F1042" s="1"/>
      <c r="G1042" s="1"/>
      <c r="H1042" s="1"/>
      <c r="I1042" s="1"/>
      <c r="J1042" s="327"/>
      <c r="K1042" s="1"/>
      <c r="L1042" s="1"/>
      <c r="M1042" s="327"/>
      <c r="N1042" s="327"/>
      <c r="O1042" s="328"/>
      <c r="P1042" s="299"/>
      <c r="Q1042" s="1"/>
      <c r="R1042" s="275"/>
      <c r="S1042" s="329"/>
      <c r="T1042" s="1"/>
      <c r="U1042" s="1"/>
      <c r="V1042" s="306"/>
      <c r="W1042" s="306"/>
      <c r="X1042" s="328"/>
      <c r="Y1042" s="330"/>
      <c r="Z1042" s="272"/>
      <c r="AA1042" s="299"/>
      <c r="AB1042" s="1"/>
      <c r="AC1042" s="58"/>
      <c r="AD1042" s="220"/>
      <c r="AE1042" s="1"/>
      <c r="AF1042" s="1"/>
      <c r="AG1042" s="304"/>
      <c r="AH1042" s="306"/>
      <c r="AI1042" s="1"/>
      <c r="AJ1042" s="1"/>
      <c r="AK1042" s="1"/>
      <c r="AL1042" s="1"/>
      <c r="AM1042" s="328"/>
      <c r="AN1042" s="1"/>
      <c r="AO1042" s="1"/>
      <c r="AP1042" s="1"/>
    </row>
    <row r="1043" ht="15.75" customHeight="1">
      <c r="A1043" s="322"/>
      <c r="B1043" s="1"/>
      <c r="C1043" s="283"/>
      <c r="D1043" s="327"/>
      <c r="E1043" s="327"/>
      <c r="F1043" s="1"/>
      <c r="G1043" s="1"/>
      <c r="H1043" s="1"/>
      <c r="I1043" s="1"/>
      <c r="J1043" s="327"/>
      <c r="K1043" s="1"/>
      <c r="L1043" s="1"/>
      <c r="M1043" s="327"/>
      <c r="N1043" s="327"/>
      <c r="O1043" s="328"/>
      <c r="P1043" s="299"/>
      <c r="Q1043" s="1"/>
      <c r="R1043" s="275"/>
      <c r="S1043" s="329"/>
      <c r="T1043" s="1"/>
      <c r="U1043" s="1"/>
      <c r="V1043" s="306"/>
      <c r="W1043" s="306"/>
      <c r="X1043" s="328"/>
      <c r="Y1043" s="330"/>
      <c r="Z1043" s="272"/>
      <c r="AA1043" s="299"/>
      <c r="AB1043" s="1"/>
      <c r="AC1043" s="58"/>
      <c r="AD1043" s="220"/>
      <c r="AE1043" s="1"/>
      <c r="AF1043" s="1"/>
      <c r="AG1043" s="304"/>
      <c r="AH1043" s="306"/>
      <c r="AI1043" s="1"/>
      <c r="AJ1043" s="1"/>
      <c r="AK1043" s="1"/>
      <c r="AL1043" s="1"/>
      <c r="AM1043" s="328"/>
      <c r="AN1043" s="1"/>
      <c r="AO1043" s="1"/>
      <c r="AP1043" s="1"/>
    </row>
    <row r="1044" ht="15.75" customHeight="1">
      <c r="A1044" s="322"/>
      <c r="B1044" s="1"/>
      <c r="C1044" s="283"/>
      <c r="D1044" s="327"/>
      <c r="E1044" s="327"/>
      <c r="F1044" s="1"/>
      <c r="G1044" s="1"/>
      <c r="H1044" s="1"/>
      <c r="I1044" s="1"/>
      <c r="J1044" s="327"/>
      <c r="K1044" s="1"/>
      <c r="L1044" s="1"/>
      <c r="M1044" s="327"/>
      <c r="N1044" s="327"/>
      <c r="O1044" s="328"/>
      <c r="P1044" s="299"/>
      <c r="Q1044" s="1"/>
      <c r="R1044" s="275"/>
      <c r="S1044" s="329"/>
      <c r="T1044" s="1"/>
      <c r="U1044" s="1"/>
      <c r="V1044" s="306"/>
      <c r="W1044" s="306"/>
      <c r="X1044" s="328"/>
      <c r="Y1044" s="330"/>
      <c r="Z1044" s="272"/>
      <c r="AA1044" s="299"/>
      <c r="AB1044" s="1"/>
      <c r="AC1044" s="58"/>
      <c r="AD1044" s="220"/>
      <c r="AE1044" s="1"/>
      <c r="AF1044" s="1"/>
      <c r="AG1044" s="304"/>
      <c r="AH1044" s="306"/>
      <c r="AI1044" s="1"/>
      <c r="AJ1044" s="1"/>
      <c r="AK1044" s="1"/>
      <c r="AL1044" s="1"/>
      <c r="AM1044" s="328"/>
      <c r="AN1044" s="1"/>
      <c r="AO1044" s="1"/>
      <c r="AP1044" s="1"/>
    </row>
    <row r="1045" ht="15.75" customHeight="1">
      <c r="A1045" s="322"/>
      <c r="B1045" s="1"/>
      <c r="C1045" s="283"/>
      <c r="D1045" s="327"/>
      <c r="E1045" s="327"/>
      <c r="F1045" s="1"/>
      <c r="G1045" s="1"/>
      <c r="H1045" s="1"/>
      <c r="I1045" s="1"/>
      <c r="J1045" s="327"/>
      <c r="K1045" s="1"/>
      <c r="L1045" s="1"/>
      <c r="M1045" s="327"/>
      <c r="N1045" s="327"/>
      <c r="O1045" s="328"/>
      <c r="P1045" s="299"/>
      <c r="Q1045" s="1"/>
      <c r="R1045" s="275"/>
      <c r="S1045" s="329"/>
      <c r="T1045" s="1"/>
      <c r="U1045" s="1"/>
      <c r="V1045" s="306"/>
      <c r="W1045" s="306"/>
      <c r="X1045" s="328"/>
      <c r="Y1045" s="330"/>
      <c r="Z1045" s="272"/>
      <c r="AA1045" s="299"/>
      <c r="AB1045" s="1"/>
      <c r="AC1045" s="58"/>
      <c r="AD1045" s="220"/>
      <c r="AE1045" s="1"/>
      <c r="AF1045" s="1"/>
      <c r="AG1045" s="304"/>
      <c r="AH1045" s="306"/>
      <c r="AI1045" s="1"/>
      <c r="AJ1045" s="1"/>
      <c r="AK1045" s="1"/>
      <c r="AL1045" s="1"/>
      <c r="AM1045" s="328"/>
      <c r="AN1045" s="1"/>
      <c r="AO1045" s="1"/>
      <c r="AP1045" s="1"/>
    </row>
    <row r="1046" ht="15.75" customHeight="1">
      <c r="A1046" s="322"/>
      <c r="B1046" s="1"/>
      <c r="C1046" s="283"/>
      <c r="D1046" s="327"/>
      <c r="E1046" s="327"/>
      <c r="F1046" s="1"/>
      <c r="G1046" s="1"/>
      <c r="H1046" s="1"/>
      <c r="I1046" s="1"/>
      <c r="J1046" s="327"/>
      <c r="K1046" s="1"/>
      <c r="L1046" s="1"/>
      <c r="M1046" s="327"/>
      <c r="N1046" s="327"/>
      <c r="O1046" s="328"/>
      <c r="P1046" s="299"/>
      <c r="Q1046" s="1"/>
      <c r="R1046" s="275"/>
      <c r="S1046" s="329"/>
      <c r="T1046" s="1"/>
      <c r="U1046" s="1"/>
      <c r="V1046" s="306"/>
      <c r="W1046" s="306"/>
      <c r="X1046" s="328"/>
      <c r="Y1046" s="330"/>
      <c r="Z1046" s="272"/>
      <c r="AA1046" s="299"/>
      <c r="AB1046" s="1"/>
      <c r="AC1046" s="58"/>
      <c r="AD1046" s="220"/>
      <c r="AE1046" s="1"/>
      <c r="AF1046" s="1"/>
      <c r="AG1046" s="304"/>
      <c r="AH1046" s="306"/>
      <c r="AI1046" s="1"/>
      <c r="AJ1046" s="1"/>
      <c r="AK1046" s="1"/>
      <c r="AL1046" s="1"/>
      <c r="AM1046" s="328"/>
      <c r="AN1046" s="1"/>
      <c r="AO1046" s="1"/>
      <c r="AP1046" s="1"/>
    </row>
    <row r="1047" ht="15.75" customHeight="1">
      <c r="A1047" s="322"/>
      <c r="B1047" s="1"/>
      <c r="C1047" s="283"/>
      <c r="D1047" s="327"/>
      <c r="E1047" s="327"/>
      <c r="F1047" s="1"/>
      <c r="G1047" s="1"/>
      <c r="H1047" s="1"/>
      <c r="I1047" s="1"/>
      <c r="J1047" s="327"/>
      <c r="K1047" s="1"/>
      <c r="L1047" s="1"/>
      <c r="M1047" s="327"/>
      <c r="N1047" s="327"/>
      <c r="O1047" s="328"/>
      <c r="P1047" s="299"/>
      <c r="Q1047" s="1"/>
      <c r="R1047" s="275"/>
      <c r="S1047" s="329"/>
      <c r="T1047" s="1"/>
      <c r="U1047" s="1"/>
      <c r="V1047" s="306"/>
      <c r="W1047" s="306"/>
      <c r="X1047" s="328"/>
      <c r="Y1047" s="330"/>
      <c r="Z1047" s="272"/>
      <c r="AA1047" s="299"/>
      <c r="AB1047" s="1"/>
      <c r="AC1047" s="58"/>
      <c r="AD1047" s="220"/>
      <c r="AE1047" s="1"/>
      <c r="AF1047" s="1"/>
      <c r="AG1047" s="304"/>
      <c r="AH1047" s="306"/>
      <c r="AI1047" s="1"/>
      <c r="AJ1047" s="1"/>
      <c r="AK1047" s="1"/>
      <c r="AL1047" s="1"/>
      <c r="AM1047" s="328"/>
      <c r="AN1047" s="1"/>
      <c r="AO1047" s="1"/>
      <c r="AP1047" s="1"/>
    </row>
    <row r="1048" ht="15.75" customHeight="1">
      <c r="A1048" s="322"/>
      <c r="B1048" s="1"/>
      <c r="C1048" s="283"/>
      <c r="D1048" s="327"/>
      <c r="E1048" s="327"/>
      <c r="F1048" s="1"/>
      <c r="G1048" s="1"/>
      <c r="H1048" s="1"/>
      <c r="I1048" s="1"/>
      <c r="J1048" s="327"/>
      <c r="K1048" s="1"/>
      <c r="L1048" s="1"/>
      <c r="M1048" s="327"/>
      <c r="N1048" s="327"/>
      <c r="O1048" s="328"/>
      <c r="P1048" s="299"/>
      <c r="Q1048" s="1"/>
      <c r="R1048" s="275"/>
      <c r="S1048" s="329"/>
      <c r="T1048" s="1"/>
      <c r="U1048" s="1"/>
      <c r="V1048" s="306"/>
      <c r="W1048" s="306"/>
      <c r="X1048" s="328"/>
      <c r="Y1048" s="330"/>
      <c r="Z1048" s="272"/>
      <c r="AA1048" s="299"/>
      <c r="AB1048" s="1"/>
      <c r="AC1048" s="58"/>
      <c r="AD1048" s="220"/>
      <c r="AE1048" s="1"/>
      <c r="AF1048" s="1"/>
      <c r="AG1048" s="304"/>
      <c r="AH1048" s="306"/>
      <c r="AI1048" s="1"/>
      <c r="AJ1048" s="1"/>
      <c r="AK1048" s="1"/>
      <c r="AL1048" s="1"/>
      <c r="AM1048" s="328"/>
      <c r="AN1048" s="1"/>
      <c r="AO1048" s="1"/>
      <c r="AP1048" s="1"/>
    </row>
    <row r="1049" ht="15.75" customHeight="1">
      <c r="A1049" s="322"/>
      <c r="B1049" s="1"/>
      <c r="C1049" s="283"/>
      <c r="D1049" s="327"/>
      <c r="E1049" s="327"/>
      <c r="F1049" s="1"/>
      <c r="G1049" s="1"/>
      <c r="H1049" s="1"/>
      <c r="I1049" s="1"/>
      <c r="J1049" s="327"/>
      <c r="K1049" s="1"/>
      <c r="L1049" s="1"/>
      <c r="M1049" s="327"/>
      <c r="N1049" s="327"/>
      <c r="O1049" s="328"/>
      <c r="P1049" s="299"/>
      <c r="Q1049" s="1"/>
      <c r="R1049" s="275"/>
      <c r="S1049" s="329"/>
      <c r="T1049" s="1"/>
      <c r="U1049" s="1"/>
      <c r="V1049" s="306"/>
      <c r="W1049" s="306"/>
      <c r="X1049" s="328"/>
      <c r="Y1049" s="330"/>
      <c r="Z1049" s="272"/>
      <c r="AA1049" s="299"/>
      <c r="AB1049" s="1"/>
      <c r="AC1049" s="58"/>
      <c r="AD1049" s="220"/>
      <c r="AE1049" s="1"/>
      <c r="AF1049" s="1"/>
      <c r="AG1049" s="304"/>
      <c r="AH1049" s="306"/>
      <c r="AI1049" s="1"/>
      <c r="AJ1049" s="1"/>
      <c r="AK1049" s="1"/>
      <c r="AL1049" s="1"/>
      <c r="AM1049" s="328"/>
      <c r="AN1049" s="1"/>
      <c r="AO1049" s="1"/>
      <c r="AP1049" s="1"/>
    </row>
    <row r="1050" ht="15.75" customHeight="1">
      <c r="A1050" s="322"/>
      <c r="B1050" s="1"/>
      <c r="C1050" s="283"/>
      <c r="D1050" s="327"/>
      <c r="E1050" s="327"/>
      <c r="F1050" s="1"/>
      <c r="G1050" s="1"/>
      <c r="H1050" s="1"/>
      <c r="I1050" s="1"/>
      <c r="J1050" s="327"/>
      <c r="K1050" s="1"/>
      <c r="L1050" s="1"/>
      <c r="M1050" s="327"/>
      <c r="N1050" s="327"/>
      <c r="O1050" s="328"/>
      <c r="P1050" s="299"/>
      <c r="Q1050" s="1"/>
      <c r="R1050" s="275"/>
      <c r="S1050" s="329"/>
      <c r="T1050" s="1"/>
      <c r="U1050" s="1"/>
      <c r="V1050" s="306"/>
      <c r="W1050" s="306"/>
      <c r="X1050" s="328"/>
      <c r="Y1050" s="330"/>
      <c r="Z1050" s="272"/>
      <c r="AA1050" s="299"/>
      <c r="AB1050" s="1"/>
      <c r="AC1050" s="58"/>
      <c r="AD1050" s="220"/>
      <c r="AE1050" s="1"/>
      <c r="AF1050" s="1"/>
      <c r="AG1050" s="304"/>
      <c r="AH1050" s="306"/>
      <c r="AI1050" s="1"/>
      <c r="AJ1050" s="1"/>
      <c r="AK1050" s="1"/>
      <c r="AL1050" s="1"/>
      <c r="AM1050" s="328"/>
      <c r="AN1050" s="1"/>
      <c r="AO1050" s="1"/>
      <c r="AP1050" s="1"/>
    </row>
    <row r="1051" ht="15.75" customHeight="1">
      <c r="A1051" s="322"/>
      <c r="B1051" s="1"/>
      <c r="C1051" s="283"/>
      <c r="D1051" s="327"/>
      <c r="E1051" s="327"/>
      <c r="F1051" s="1"/>
      <c r="G1051" s="1"/>
      <c r="H1051" s="1"/>
      <c r="I1051" s="1"/>
      <c r="J1051" s="327"/>
      <c r="K1051" s="1"/>
      <c r="L1051" s="1"/>
      <c r="M1051" s="327"/>
      <c r="N1051" s="327"/>
      <c r="O1051" s="328"/>
      <c r="P1051" s="299"/>
      <c r="Q1051" s="1"/>
      <c r="R1051" s="275"/>
      <c r="S1051" s="329"/>
      <c r="T1051" s="1"/>
      <c r="U1051" s="1"/>
      <c r="V1051" s="306"/>
      <c r="W1051" s="306"/>
      <c r="X1051" s="328"/>
      <c r="Y1051" s="330"/>
      <c r="Z1051" s="272"/>
      <c r="AA1051" s="299"/>
      <c r="AB1051" s="1"/>
      <c r="AC1051" s="58"/>
      <c r="AD1051" s="220"/>
      <c r="AE1051" s="1"/>
      <c r="AF1051" s="1"/>
      <c r="AG1051" s="304"/>
      <c r="AH1051" s="306"/>
      <c r="AI1051" s="1"/>
      <c r="AJ1051" s="1"/>
      <c r="AK1051" s="1"/>
      <c r="AL1051" s="1"/>
      <c r="AM1051" s="328"/>
      <c r="AN1051" s="1"/>
      <c r="AO1051" s="1"/>
      <c r="AP1051" s="1"/>
    </row>
    <row r="1052" ht="15.75" customHeight="1">
      <c r="A1052" s="322"/>
      <c r="B1052" s="1"/>
      <c r="C1052" s="283"/>
      <c r="D1052" s="327"/>
      <c r="E1052" s="327"/>
      <c r="F1052" s="1"/>
      <c r="G1052" s="1"/>
      <c r="H1052" s="1"/>
      <c r="I1052" s="1"/>
      <c r="J1052" s="327"/>
      <c r="K1052" s="1"/>
      <c r="L1052" s="1"/>
      <c r="M1052" s="327"/>
      <c r="N1052" s="327"/>
      <c r="O1052" s="328"/>
      <c r="P1052" s="299"/>
      <c r="Q1052" s="1"/>
      <c r="R1052" s="275"/>
      <c r="S1052" s="329"/>
      <c r="T1052" s="1"/>
      <c r="U1052" s="1"/>
      <c r="V1052" s="306"/>
      <c r="W1052" s="306"/>
      <c r="X1052" s="328"/>
      <c r="Y1052" s="330"/>
      <c r="Z1052" s="272"/>
      <c r="AA1052" s="299"/>
      <c r="AB1052" s="1"/>
      <c r="AC1052" s="58"/>
      <c r="AD1052" s="220"/>
      <c r="AE1052" s="1"/>
      <c r="AF1052" s="1"/>
      <c r="AG1052" s="304"/>
      <c r="AH1052" s="306"/>
      <c r="AI1052" s="1"/>
      <c r="AJ1052" s="1"/>
      <c r="AK1052" s="1"/>
      <c r="AL1052" s="1"/>
      <c r="AM1052" s="328"/>
      <c r="AN1052" s="1"/>
      <c r="AO1052" s="1"/>
      <c r="AP1052" s="1"/>
    </row>
    <row r="1053" ht="15.75" customHeight="1">
      <c r="A1053" s="322"/>
      <c r="B1053" s="1"/>
      <c r="C1053" s="283"/>
      <c r="D1053" s="327"/>
      <c r="E1053" s="327"/>
      <c r="F1053" s="1"/>
      <c r="G1053" s="1"/>
      <c r="H1053" s="1"/>
      <c r="I1053" s="1"/>
      <c r="J1053" s="327"/>
      <c r="K1053" s="1"/>
      <c r="L1053" s="1"/>
      <c r="M1053" s="327"/>
      <c r="N1053" s="327"/>
      <c r="O1053" s="328"/>
      <c r="P1053" s="299"/>
      <c r="Q1053" s="1"/>
      <c r="R1053" s="275"/>
      <c r="S1053" s="329"/>
      <c r="T1053" s="1"/>
      <c r="U1053" s="1"/>
      <c r="V1053" s="306"/>
      <c r="W1053" s="306"/>
      <c r="X1053" s="328"/>
      <c r="Y1053" s="330"/>
      <c r="Z1053" s="272"/>
      <c r="AA1053" s="299"/>
      <c r="AB1053" s="1"/>
      <c r="AC1053" s="58"/>
      <c r="AD1053" s="220"/>
      <c r="AE1053" s="1"/>
      <c r="AF1053" s="1"/>
      <c r="AG1053" s="304"/>
      <c r="AH1053" s="306"/>
      <c r="AI1053" s="1"/>
      <c r="AJ1053" s="1"/>
      <c r="AK1053" s="1"/>
      <c r="AL1053" s="1"/>
      <c r="AM1053" s="328"/>
      <c r="AN1053" s="1"/>
      <c r="AO1053" s="1"/>
      <c r="AP1053" s="1"/>
    </row>
    <row r="1054" ht="15.75" customHeight="1">
      <c r="A1054" s="322"/>
      <c r="B1054" s="1"/>
      <c r="C1054" s="283"/>
      <c r="D1054" s="327"/>
      <c r="E1054" s="327"/>
      <c r="F1054" s="1"/>
      <c r="G1054" s="1"/>
      <c r="H1054" s="1"/>
      <c r="I1054" s="1"/>
      <c r="J1054" s="327"/>
      <c r="K1054" s="1"/>
      <c r="L1054" s="1"/>
      <c r="M1054" s="327"/>
      <c r="N1054" s="327"/>
      <c r="O1054" s="328"/>
      <c r="P1054" s="299"/>
      <c r="Q1054" s="1"/>
      <c r="R1054" s="275"/>
      <c r="S1054" s="329"/>
      <c r="T1054" s="1"/>
      <c r="U1054" s="1"/>
      <c r="V1054" s="306"/>
      <c r="W1054" s="306"/>
      <c r="X1054" s="328"/>
      <c r="Y1054" s="330"/>
      <c r="Z1054" s="272"/>
      <c r="AA1054" s="299"/>
      <c r="AB1054" s="1"/>
      <c r="AC1054" s="58"/>
      <c r="AD1054" s="220"/>
      <c r="AE1054" s="1"/>
      <c r="AF1054" s="1"/>
      <c r="AG1054" s="304"/>
      <c r="AH1054" s="306"/>
      <c r="AI1054" s="1"/>
      <c r="AJ1054" s="1"/>
      <c r="AK1054" s="1"/>
      <c r="AL1054" s="1"/>
      <c r="AM1054" s="328"/>
      <c r="AN1054" s="1"/>
      <c r="AO1054" s="1"/>
      <c r="AP1054" s="1"/>
    </row>
    <row r="1055" ht="15.75" customHeight="1">
      <c r="A1055" s="322"/>
      <c r="B1055" s="1"/>
      <c r="C1055" s="283"/>
      <c r="D1055" s="327"/>
      <c r="E1055" s="327"/>
      <c r="F1055" s="1"/>
      <c r="G1055" s="1"/>
      <c r="H1055" s="1"/>
      <c r="I1055" s="1"/>
      <c r="J1055" s="327"/>
      <c r="K1055" s="1"/>
      <c r="L1055" s="1"/>
      <c r="M1055" s="327"/>
      <c r="N1055" s="327"/>
      <c r="O1055" s="328"/>
      <c r="P1055" s="299"/>
      <c r="Q1055" s="1"/>
      <c r="R1055" s="275"/>
      <c r="S1055" s="329"/>
      <c r="T1055" s="1"/>
      <c r="U1055" s="1"/>
      <c r="V1055" s="306"/>
      <c r="W1055" s="306"/>
      <c r="X1055" s="328"/>
      <c r="Y1055" s="330"/>
      <c r="Z1055" s="272"/>
      <c r="AA1055" s="299"/>
      <c r="AB1055" s="1"/>
      <c r="AC1055" s="58"/>
      <c r="AD1055" s="220"/>
      <c r="AE1055" s="1"/>
      <c r="AF1055" s="1"/>
      <c r="AG1055" s="304"/>
      <c r="AH1055" s="306"/>
      <c r="AI1055" s="1"/>
      <c r="AJ1055" s="1"/>
      <c r="AK1055" s="1"/>
      <c r="AL1055" s="1"/>
      <c r="AM1055" s="328"/>
      <c r="AN1055" s="1"/>
      <c r="AO1055" s="1"/>
      <c r="AP1055" s="1"/>
    </row>
    <row r="1056" ht="15.75" customHeight="1">
      <c r="A1056" s="322"/>
      <c r="B1056" s="1"/>
      <c r="C1056" s="283"/>
      <c r="D1056" s="327"/>
      <c r="E1056" s="327"/>
      <c r="F1056" s="1"/>
      <c r="G1056" s="1"/>
      <c r="H1056" s="1"/>
      <c r="I1056" s="1"/>
      <c r="J1056" s="327"/>
      <c r="K1056" s="1"/>
      <c r="L1056" s="1"/>
      <c r="M1056" s="327"/>
      <c r="N1056" s="327"/>
      <c r="O1056" s="328"/>
      <c r="P1056" s="299"/>
      <c r="Q1056" s="1"/>
      <c r="R1056" s="275"/>
      <c r="S1056" s="329"/>
      <c r="T1056" s="1"/>
      <c r="U1056" s="1"/>
      <c r="V1056" s="306"/>
      <c r="W1056" s="306"/>
      <c r="X1056" s="328"/>
      <c r="Y1056" s="330"/>
      <c r="Z1056" s="272"/>
      <c r="AA1056" s="299"/>
      <c r="AB1056" s="1"/>
      <c r="AC1056" s="58"/>
      <c r="AD1056" s="220"/>
      <c r="AE1056" s="1"/>
      <c r="AF1056" s="1"/>
      <c r="AG1056" s="304"/>
      <c r="AH1056" s="306"/>
      <c r="AI1056" s="1"/>
      <c r="AJ1056" s="1"/>
      <c r="AK1056" s="1"/>
      <c r="AL1056" s="1"/>
      <c r="AM1056" s="328"/>
      <c r="AN1056" s="1"/>
      <c r="AO1056" s="1"/>
      <c r="AP1056" s="1"/>
    </row>
    <row r="1057" ht="15.75" customHeight="1">
      <c r="A1057" s="322"/>
      <c r="B1057" s="1"/>
      <c r="C1057" s="283"/>
      <c r="D1057" s="327"/>
      <c r="E1057" s="327"/>
      <c r="F1057" s="1"/>
      <c r="G1057" s="1"/>
      <c r="H1057" s="1"/>
      <c r="I1057" s="1"/>
      <c r="J1057" s="327"/>
      <c r="K1057" s="1"/>
      <c r="L1057" s="1"/>
      <c r="M1057" s="327"/>
      <c r="N1057" s="327"/>
      <c r="O1057" s="328"/>
      <c r="P1057" s="299"/>
      <c r="Q1057" s="1"/>
      <c r="R1057" s="275"/>
      <c r="S1057" s="329"/>
      <c r="T1057" s="1"/>
      <c r="U1057" s="1"/>
      <c r="V1057" s="306"/>
      <c r="W1057" s="306"/>
      <c r="X1057" s="328"/>
      <c r="Y1057" s="330"/>
      <c r="Z1057" s="272"/>
      <c r="AA1057" s="299"/>
      <c r="AB1057" s="1"/>
      <c r="AC1057" s="58"/>
      <c r="AD1057" s="220"/>
      <c r="AE1057" s="1"/>
      <c r="AF1057" s="1"/>
      <c r="AG1057" s="304"/>
      <c r="AH1057" s="306"/>
      <c r="AI1057" s="1"/>
      <c r="AJ1057" s="1"/>
      <c r="AK1057" s="1"/>
      <c r="AL1057" s="1"/>
      <c r="AM1057" s="328"/>
      <c r="AN1057" s="1"/>
      <c r="AO1057" s="1"/>
      <c r="AP1057" s="1"/>
    </row>
    <row r="1058" ht="15.75" customHeight="1">
      <c r="A1058" s="322"/>
      <c r="B1058" s="1"/>
      <c r="C1058" s="283"/>
      <c r="D1058" s="327"/>
      <c r="E1058" s="327"/>
      <c r="F1058" s="1"/>
      <c r="G1058" s="1"/>
      <c r="H1058" s="1"/>
      <c r="I1058" s="1"/>
      <c r="J1058" s="327"/>
      <c r="K1058" s="1"/>
      <c r="L1058" s="1"/>
      <c r="M1058" s="327"/>
      <c r="N1058" s="327"/>
      <c r="O1058" s="328"/>
      <c r="P1058" s="299"/>
      <c r="Q1058" s="1"/>
      <c r="R1058" s="275"/>
      <c r="S1058" s="329"/>
      <c r="T1058" s="1"/>
      <c r="U1058" s="1"/>
      <c r="V1058" s="306"/>
      <c r="W1058" s="306"/>
      <c r="X1058" s="328"/>
      <c r="Y1058" s="330"/>
      <c r="Z1058" s="272"/>
      <c r="AA1058" s="299"/>
      <c r="AB1058" s="1"/>
      <c r="AC1058" s="58"/>
      <c r="AD1058" s="220"/>
      <c r="AE1058" s="1"/>
      <c r="AF1058" s="1"/>
      <c r="AG1058" s="304"/>
      <c r="AH1058" s="306"/>
      <c r="AI1058" s="1"/>
      <c r="AJ1058" s="1"/>
      <c r="AK1058" s="1"/>
      <c r="AL1058" s="1"/>
      <c r="AM1058" s="328"/>
      <c r="AN1058" s="1"/>
      <c r="AO1058" s="1"/>
      <c r="AP1058" s="1"/>
    </row>
    <row r="1059" ht="15.75" customHeight="1">
      <c r="A1059" s="322"/>
      <c r="B1059" s="1"/>
      <c r="C1059" s="283"/>
      <c r="D1059" s="327"/>
      <c r="E1059" s="327"/>
      <c r="F1059" s="1"/>
      <c r="G1059" s="1"/>
      <c r="H1059" s="1"/>
      <c r="I1059" s="1"/>
      <c r="J1059" s="327"/>
      <c r="K1059" s="1"/>
      <c r="L1059" s="1"/>
      <c r="M1059" s="327"/>
      <c r="N1059" s="327"/>
      <c r="O1059" s="328"/>
      <c r="P1059" s="299"/>
      <c r="Q1059" s="1"/>
      <c r="R1059" s="275"/>
      <c r="S1059" s="329"/>
      <c r="T1059" s="1"/>
      <c r="U1059" s="1"/>
      <c r="V1059" s="306"/>
      <c r="W1059" s="306"/>
      <c r="X1059" s="328"/>
      <c r="Y1059" s="330"/>
      <c r="Z1059" s="272"/>
      <c r="AA1059" s="299"/>
      <c r="AB1059" s="1"/>
      <c r="AC1059" s="58"/>
      <c r="AD1059" s="220"/>
      <c r="AE1059" s="1"/>
      <c r="AF1059" s="1"/>
      <c r="AG1059" s="304"/>
      <c r="AH1059" s="306"/>
      <c r="AI1059" s="1"/>
      <c r="AJ1059" s="1"/>
      <c r="AK1059" s="1"/>
      <c r="AL1059" s="1"/>
      <c r="AM1059" s="328"/>
      <c r="AN1059" s="1"/>
      <c r="AO1059" s="1"/>
      <c r="AP1059" s="1"/>
    </row>
    <row r="1060" ht="15.75" customHeight="1">
      <c r="A1060" s="322"/>
      <c r="B1060" s="1"/>
      <c r="C1060" s="283"/>
      <c r="D1060" s="327"/>
      <c r="E1060" s="327"/>
      <c r="F1060" s="1"/>
      <c r="G1060" s="1"/>
      <c r="H1060" s="1"/>
      <c r="I1060" s="1"/>
      <c r="J1060" s="327"/>
      <c r="K1060" s="1"/>
      <c r="L1060" s="1"/>
      <c r="M1060" s="327"/>
      <c r="N1060" s="327"/>
      <c r="O1060" s="328"/>
      <c r="P1060" s="299"/>
      <c r="Q1060" s="1"/>
      <c r="R1060" s="275"/>
      <c r="S1060" s="329"/>
      <c r="T1060" s="1"/>
      <c r="U1060" s="1"/>
      <c r="V1060" s="306"/>
      <c r="W1060" s="306"/>
      <c r="X1060" s="328"/>
      <c r="Y1060" s="330"/>
      <c r="Z1060" s="272"/>
      <c r="AA1060" s="299"/>
      <c r="AB1060" s="1"/>
      <c r="AC1060" s="58"/>
      <c r="AD1060" s="220"/>
      <c r="AE1060" s="1"/>
      <c r="AF1060" s="1"/>
      <c r="AG1060" s="304"/>
      <c r="AH1060" s="306"/>
      <c r="AI1060" s="1"/>
      <c r="AJ1060" s="1"/>
      <c r="AK1060" s="1"/>
      <c r="AL1060" s="1"/>
      <c r="AM1060" s="328"/>
      <c r="AN1060" s="1"/>
      <c r="AO1060" s="1"/>
      <c r="AP1060" s="1"/>
    </row>
    <row r="1061" ht="15.75" customHeight="1">
      <c r="A1061" s="322"/>
      <c r="B1061" s="1"/>
      <c r="C1061" s="283"/>
      <c r="D1061" s="327"/>
      <c r="E1061" s="327"/>
      <c r="F1061" s="1"/>
      <c r="G1061" s="1"/>
      <c r="H1061" s="1"/>
      <c r="I1061" s="1"/>
      <c r="J1061" s="327"/>
      <c r="K1061" s="1"/>
      <c r="L1061" s="1"/>
      <c r="M1061" s="327"/>
      <c r="N1061" s="327"/>
      <c r="O1061" s="328"/>
      <c r="P1061" s="299"/>
      <c r="Q1061" s="1"/>
      <c r="R1061" s="275"/>
      <c r="S1061" s="329"/>
      <c r="T1061" s="1"/>
      <c r="U1061" s="1"/>
      <c r="V1061" s="306"/>
      <c r="W1061" s="306"/>
      <c r="X1061" s="328"/>
      <c r="Y1061" s="330"/>
      <c r="Z1061" s="272"/>
      <c r="AA1061" s="299"/>
      <c r="AB1061" s="1"/>
      <c r="AC1061" s="58"/>
      <c r="AD1061" s="220"/>
      <c r="AE1061" s="1"/>
      <c r="AF1061" s="1"/>
      <c r="AG1061" s="304"/>
      <c r="AH1061" s="306"/>
      <c r="AI1061" s="1"/>
      <c r="AJ1061" s="1"/>
      <c r="AK1061" s="1"/>
      <c r="AL1061" s="1"/>
      <c r="AM1061" s="328"/>
      <c r="AN1061" s="1"/>
      <c r="AO1061" s="1"/>
      <c r="AP1061" s="1"/>
    </row>
    <row r="1062" ht="15.75" customHeight="1">
      <c r="A1062" s="322"/>
      <c r="B1062" s="1"/>
      <c r="C1062" s="283"/>
      <c r="D1062" s="327"/>
      <c r="E1062" s="327"/>
      <c r="F1062" s="1"/>
      <c r="G1062" s="1"/>
      <c r="H1062" s="1"/>
      <c r="I1062" s="1"/>
      <c r="J1062" s="327"/>
      <c r="K1062" s="1"/>
      <c r="L1062" s="1"/>
      <c r="M1062" s="327"/>
      <c r="N1062" s="327"/>
      <c r="O1062" s="328"/>
      <c r="P1062" s="299"/>
      <c r="Q1062" s="1"/>
      <c r="R1062" s="275"/>
      <c r="S1062" s="329"/>
      <c r="T1062" s="1"/>
      <c r="U1062" s="1"/>
      <c r="V1062" s="306"/>
      <c r="W1062" s="306"/>
      <c r="X1062" s="328"/>
      <c r="Y1062" s="330"/>
      <c r="Z1062" s="272"/>
      <c r="AA1062" s="299"/>
      <c r="AB1062" s="1"/>
      <c r="AC1062" s="58"/>
      <c r="AD1062" s="220"/>
      <c r="AE1062" s="1"/>
      <c r="AF1062" s="1"/>
      <c r="AG1062" s="304"/>
      <c r="AH1062" s="306"/>
      <c r="AI1062" s="1"/>
      <c r="AJ1062" s="1"/>
      <c r="AK1062" s="1"/>
      <c r="AL1062" s="1"/>
      <c r="AM1062" s="328"/>
      <c r="AN1062" s="1"/>
      <c r="AO1062" s="1"/>
      <c r="AP1062" s="1"/>
    </row>
    <row r="1063" ht="15.75" customHeight="1">
      <c r="A1063" s="322"/>
      <c r="B1063" s="1"/>
      <c r="C1063" s="283"/>
      <c r="D1063" s="327"/>
      <c r="E1063" s="327"/>
      <c r="F1063" s="1"/>
      <c r="G1063" s="1"/>
      <c r="H1063" s="1"/>
      <c r="I1063" s="1"/>
      <c r="J1063" s="327"/>
      <c r="K1063" s="1"/>
      <c r="L1063" s="1"/>
      <c r="M1063" s="327"/>
      <c r="N1063" s="327"/>
      <c r="O1063" s="328"/>
      <c r="P1063" s="299"/>
      <c r="Q1063" s="1"/>
      <c r="R1063" s="275"/>
      <c r="S1063" s="329"/>
      <c r="T1063" s="1"/>
      <c r="U1063" s="1"/>
      <c r="V1063" s="306"/>
      <c r="W1063" s="306"/>
      <c r="X1063" s="328"/>
      <c r="Y1063" s="330"/>
      <c r="Z1063" s="272"/>
      <c r="AA1063" s="299"/>
      <c r="AB1063" s="1"/>
      <c r="AC1063" s="58"/>
      <c r="AD1063" s="220"/>
      <c r="AE1063" s="1"/>
      <c r="AF1063" s="1"/>
      <c r="AG1063" s="304"/>
      <c r="AH1063" s="306"/>
      <c r="AI1063" s="1"/>
      <c r="AJ1063" s="1"/>
      <c r="AK1063" s="1"/>
      <c r="AL1063" s="1"/>
      <c r="AM1063" s="328"/>
      <c r="AN1063" s="1"/>
      <c r="AO1063" s="1"/>
      <c r="AP1063" s="1"/>
    </row>
    <row r="1064" ht="15.75" customHeight="1">
      <c r="A1064" s="322"/>
      <c r="B1064" s="1"/>
      <c r="C1064" s="283"/>
      <c r="D1064" s="327"/>
      <c r="E1064" s="327"/>
      <c r="F1064" s="1"/>
      <c r="G1064" s="1"/>
      <c r="H1064" s="1"/>
      <c r="I1064" s="1"/>
      <c r="J1064" s="327"/>
      <c r="K1064" s="1"/>
      <c r="L1064" s="1"/>
      <c r="M1064" s="327"/>
      <c r="N1064" s="327"/>
      <c r="O1064" s="328"/>
      <c r="P1064" s="299"/>
      <c r="Q1064" s="1"/>
      <c r="R1064" s="275"/>
      <c r="S1064" s="329"/>
      <c r="T1064" s="1"/>
      <c r="U1064" s="1"/>
      <c r="V1064" s="306"/>
      <c r="W1064" s="306"/>
      <c r="X1064" s="328"/>
      <c r="Y1064" s="330"/>
      <c r="Z1064" s="272"/>
      <c r="AA1064" s="299"/>
      <c r="AB1064" s="1"/>
      <c r="AC1064" s="58"/>
      <c r="AD1064" s="220"/>
      <c r="AE1064" s="1"/>
      <c r="AF1064" s="1"/>
      <c r="AG1064" s="304"/>
      <c r="AH1064" s="306"/>
      <c r="AI1064" s="1"/>
      <c r="AJ1064" s="1"/>
      <c r="AK1064" s="1"/>
      <c r="AL1064" s="1"/>
      <c r="AM1064" s="328"/>
      <c r="AN1064" s="1"/>
      <c r="AO1064" s="1"/>
      <c r="AP1064" s="1"/>
    </row>
    <row r="1065" ht="15.75" customHeight="1">
      <c r="A1065" s="322"/>
      <c r="B1065" s="1"/>
      <c r="C1065" s="283"/>
      <c r="D1065" s="327"/>
      <c r="E1065" s="327"/>
      <c r="F1065" s="1"/>
      <c r="G1065" s="1"/>
      <c r="H1065" s="1"/>
      <c r="I1065" s="1"/>
      <c r="J1065" s="327"/>
      <c r="K1065" s="1"/>
      <c r="L1065" s="1"/>
      <c r="M1065" s="327"/>
      <c r="N1065" s="327"/>
      <c r="O1065" s="328"/>
      <c r="P1065" s="299"/>
      <c r="Q1065" s="1"/>
      <c r="R1065" s="275"/>
      <c r="S1065" s="329"/>
      <c r="T1065" s="1"/>
      <c r="U1065" s="1"/>
      <c r="V1065" s="306"/>
      <c r="W1065" s="306"/>
      <c r="X1065" s="328"/>
      <c r="Y1065" s="330"/>
      <c r="Z1065" s="272"/>
      <c r="AA1065" s="299"/>
      <c r="AB1065" s="1"/>
      <c r="AC1065" s="58"/>
      <c r="AD1065" s="220"/>
      <c r="AE1065" s="1"/>
      <c r="AF1065" s="1"/>
      <c r="AG1065" s="304"/>
      <c r="AH1065" s="306"/>
      <c r="AI1065" s="1"/>
      <c r="AJ1065" s="1"/>
      <c r="AK1065" s="1"/>
      <c r="AL1065" s="1"/>
      <c r="AM1065" s="328"/>
      <c r="AN1065" s="1"/>
      <c r="AO1065" s="1"/>
      <c r="AP1065" s="1"/>
    </row>
    <row r="1066" ht="15.75" customHeight="1">
      <c r="A1066" s="322"/>
      <c r="B1066" s="1"/>
      <c r="C1066" s="283"/>
      <c r="D1066" s="327"/>
      <c r="E1066" s="327"/>
      <c r="F1066" s="1"/>
      <c r="G1066" s="1"/>
      <c r="H1066" s="1"/>
      <c r="I1066" s="1"/>
      <c r="J1066" s="327"/>
      <c r="K1066" s="1"/>
      <c r="L1066" s="1"/>
      <c r="M1066" s="327"/>
      <c r="N1066" s="327"/>
      <c r="O1066" s="328"/>
      <c r="P1066" s="299"/>
      <c r="Q1066" s="1"/>
      <c r="R1066" s="275"/>
      <c r="S1066" s="329"/>
      <c r="T1066" s="1"/>
      <c r="U1066" s="1"/>
      <c r="V1066" s="306"/>
      <c r="W1066" s="306"/>
      <c r="X1066" s="328"/>
      <c r="Y1066" s="330"/>
      <c r="Z1066" s="272"/>
      <c r="AA1066" s="299"/>
      <c r="AB1066" s="1"/>
      <c r="AC1066" s="58"/>
      <c r="AD1066" s="220"/>
      <c r="AE1066" s="1"/>
      <c r="AF1066" s="1"/>
      <c r="AG1066" s="304"/>
      <c r="AH1066" s="306"/>
      <c r="AI1066" s="1"/>
      <c r="AJ1066" s="1"/>
      <c r="AK1066" s="1"/>
      <c r="AL1066" s="1"/>
      <c r="AM1066" s="328"/>
      <c r="AN1066" s="1"/>
      <c r="AO1066" s="1"/>
      <c r="AP1066" s="1"/>
    </row>
    <row r="1067" ht="15.75" customHeight="1">
      <c r="A1067" s="322"/>
      <c r="B1067" s="1"/>
      <c r="C1067" s="283"/>
      <c r="D1067" s="327"/>
      <c r="E1067" s="327"/>
      <c r="F1067" s="1"/>
      <c r="G1067" s="1"/>
      <c r="H1067" s="1"/>
      <c r="I1067" s="1"/>
      <c r="J1067" s="327"/>
      <c r="K1067" s="1"/>
      <c r="L1067" s="1"/>
      <c r="M1067" s="327"/>
      <c r="N1067" s="327"/>
      <c r="O1067" s="328"/>
      <c r="P1067" s="299"/>
      <c r="Q1067" s="1"/>
      <c r="R1067" s="275"/>
      <c r="S1067" s="329"/>
      <c r="T1067" s="1"/>
      <c r="U1067" s="1"/>
      <c r="V1067" s="306"/>
      <c r="W1067" s="306"/>
      <c r="X1067" s="328"/>
      <c r="Y1067" s="330"/>
      <c r="Z1067" s="272"/>
      <c r="AA1067" s="299"/>
      <c r="AB1067" s="1"/>
      <c r="AC1067" s="58"/>
      <c r="AD1067" s="220"/>
      <c r="AE1067" s="1"/>
      <c r="AF1067" s="1"/>
      <c r="AG1067" s="304"/>
      <c r="AH1067" s="306"/>
      <c r="AI1067" s="1"/>
      <c r="AJ1067" s="1"/>
      <c r="AK1067" s="1"/>
      <c r="AL1067" s="1"/>
      <c r="AM1067" s="328"/>
      <c r="AN1067" s="1"/>
      <c r="AO1067" s="1"/>
      <c r="AP1067" s="1"/>
    </row>
    <row r="1068" ht="15.75" customHeight="1">
      <c r="A1068" s="322"/>
      <c r="B1068" s="1"/>
      <c r="C1068" s="283"/>
      <c r="D1068" s="327"/>
      <c r="E1068" s="327"/>
      <c r="F1068" s="1"/>
      <c r="G1068" s="1"/>
      <c r="H1068" s="1"/>
      <c r="I1068" s="1"/>
      <c r="J1068" s="327"/>
      <c r="K1068" s="1"/>
      <c r="L1068" s="1"/>
      <c r="M1068" s="327"/>
      <c r="N1068" s="327"/>
      <c r="O1068" s="328"/>
      <c r="P1068" s="299"/>
      <c r="Q1068" s="1"/>
      <c r="R1068" s="275"/>
      <c r="S1068" s="329"/>
      <c r="T1068" s="1"/>
      <c r="U1068" s="1"/>
      <c r="V1068" s="306"/>
      <c r="W1068" s="306"/>
      <c r="X1068" s="328"/>
      <c r="Y1068" s="330"/>
      <c r="Z1068" s="272"/>
      <c r="AA1068" s="299"/>
      <c r="AB1068" s="1"/>
      <c r="AC1068" s="58"/>
      <c r="AD1068" s="220"/>
      <c r="AE1068" s="1"/>
      <c r="AF1068" s="1"/>
      <c r="AG1068" s="304"/>
      <c r="AH1068" s="306"/>
      <c r="AI1068" s="1"/>
      <c r="AJ1068" s="1"/>
      <c r="AK1068" s="1"/>
      <c r="AL1068" s="1"/>
      <c r="AM1068" s="328"/>
      <c r="AN1068" s="1"/>
      <c r="AO1068" s="1"/>
      <c r="AP1068" s="1"/>
    </row>
    <row r="1069" ht="15.75" customHeight="1">
      <c r="A1069" s="322"/>
      <c r="B1069" s="1"/>
      <c r="C1069" s="283"/>
      <c r="D1069" s="327"/>
      <c r="E1069" s="327"/>
      <c r="F1069" s="1"/>
      <c r="G1069" s="1"/>
      <c r="H1069" s="1"/>
      <c r="I1069" s="1"/>
      <c r="J1069" s="327"/>
      <c r="K1069" s="1"/>
      <c r="L1069" s="1"/>
      <c r="M1069" s="327"/>
      <c r="N1069" s="327"/>
      <c r="O1069" s="328"/>
      <c r="P1069" s="299"/>
      <c r="Q1069" s="1"/>
      <c r="R1069" s="275"/>
      <c r="S1069" s="329"/>
      <c r="T1069" s="1"/>
      <c r="U1069" s="1"/>
      <c r="V1069" s="306"/>
      <c r="W1069" s="306"/>
      <c r="X1069" s="328"/>
      <c r="Y1069" s="330"/>
      <c r="Z1069" s="272"/>
      <c r="AA1069" s="299"/>
      <c r="AB1069" s="1"/>
      <c r="AC1069" s="58"/>
      <c r="AD1069" s="220"/>
      <c r="AE1069" s="1"/>
      <c r="AF1069" s="1"/>
      <c r="AG1069" s="304"/>
      <c r="AH1069" s="306"/>
      <c r="AI1069" s="1"/>
      <c r="AJ1069" s="1"/>
      <c r="AK1069" s="1"/>
      <c r="AL1069" s="1"/>
      <c r="AM1069" s="328"/>
      <c r="AN1069" s="1"/>
      <c r="AO1069" s="1"/>
      <c r="AP1069" s="1"/>
    </row>
    <row r="1070" ht="15.75" customHeight="1">
      <c r="A1070" s="322"/>
      <c r="B1070" s="1"/>
      <c r="C1070" s="283"/>
      <c r="D1070" s="327"/>
      <c r="E1070" s="327"/>
      <c r="F1070" s="1"/>
      <c r="G1070" s="1"/>
      <c r="H1070" s="1"/>
      <c r="I1070" s="1"/>
      <c r="J1070" s="327"/>
      <c r="K1070" s="1"/>
      <c r="L1070" s="1"/>
      <c r="M1070" s="327"/>
      <c r="N1070" s="327"/>
      <c r="O1070" s="328"/>
      <c r="P1070" s="299"/>
      <c r="Q1070" s="1"/>
      <c r="R1070" s="275"/>
      <c r="S1070" s="329"/>
      <c r="T1070" s="1"/>
      <c r="U1070" s="1"/>
      <c r="V1070" s="306"/>
      <c r="W1070" s="306"/>
      <c r="X1070" s="328"/>
      <c r="Y1070" s="330"/>
      <c r="Z1070" s="272"/>
      <c r="AA1070" s="299"/>
      <c r="AB1070" s="1"/>
      <c r="AC1070" s="58"/>
      <c r="AD1070" s="220"/>
      <c r="AE1070" s="1"/>
      <c r="AF1070" s="1"/>
      <c r="AG1070" s="304"/>
      <c r="AH1070" s="306"/>
      <c r="AI1070" s="1"/>
      <c r="AJ1070" s="1"/>
      <c r="AK1070" s="1"/>
      <c r="AL1070" s="1"/>
      <c r="AM1070" s="328"/>
      <c r="AN1070" s="1"/>
      <c r="AO1070" s="1"/>
      <c r="AP1070" s="1"/>
    </row>
    <row r="1071" ht="15.75" customHeight="1">
      <c r="A1071" s="322"/>
      <c r="B1071" s="1"/>
      <c r="C1071" s="283"/>
      <c r="D1071" s="327"/>
      <c r="E1071" s="327"/>
      <c r="F1071" s="1"/>
      <c r="G1071" s="1"/>
      <c r="H1071" s="1"/>
      <c r="I1071" s="1"/>
      <c r="J1071" s="327"/>
      <c r="K1071" s="1"/>
      <c r="L1071" s="1"/>
      <c r="M1071" s="327"/>
      <c r="N1071" s="327"/>
      <c r="O1071" s="328"/>
      <c r="P1071" s="299"/>
      <c r="Q1071" s="1"/>
      <c r="R1071" s="275"/>
      <c r="S1071" s="329"/>
      <c r="T1071" s="1"/>
      <c r="U1071" s="1"/>
      <c r="V1071" s="306"/>
      <c r="W1071" s="306"/>
      <c r="X1071" s="328"/>
      <c r="Y1071" s="330"/>
      <c r="Z1071" s="272"/>
      <c r="AA1071" s="299"/>
      <c r="AB1071" s="1"/>
      <c r="AC1071" s="58"/>
      <c r="AD1071" s="220"/>
      <c r="AE1071" s="1"/>
      <c r="AF1071" s="1"/>
      <c r="AG1071" s="304"/>
      <c r="AH1071" s="306"/>
      <c r="AI1071" s="1"/>
      <c r="AJ1071" s="1"/>
      <c r="AK1071" s="1"/>
      <c r="AL1071" s="1"/>
      <c r="AM1071" s="328"/>
      <c r="AN1071" s="1"/>
      <c r="AO1071" s="1"/>
      <c r="AP1071" s="1"/>
    </row>
    <row r="1072" ht="15.75" customHeight="1">
      <c r="A1072" s="322"/>
      <c r="B1072" s="1"/>
      <c r="C1072" s="283"/>
      <c r="D1072" s="327"/>
      <c r="E1072" s="327"/>
      <c r="F1072" s="1"/>
      <c r="G1072" s="1"/>
      <c r="H1072" s="1"/>
      <c r="I1072" s="1"/>
      <c r="J1072" s="327"/>
      <c r="K1072" s="1"/>
      <c r="L1072" s="1"/>
      <c r="M1072" s="327"/>
      <c r="N1072" s="327"/>
      <c r="O1072" s="328"/>
      <c r="P1072" s="299"/>
      <c r="Q1072" s="1"/>
      <c r="R1072" s="275"/>
      <c r="S1072" s="329"/>
      <c r="T1072" s="1"/>
      <c r="U1072" s="1"/>
      <c r="V1072" s="306"/>
      <c r="W1072" s="306"/>
      <c r="X1072" s="328"/>
      <c r="Y1072" s="330"/>
      <c r="Z1072" s="272"/>
      <c r="AA1072" s="299"/>
      <c r="AB1072" s="1"/>
      <c r="AC1072" s="58"/>
      <c r="AD1072" s="220"/>
      <c r="AE1072" s="1"/>
      <c r="AF1072" s="1"/>
      <c r="AG1072" s="304"/>
      <c r="AH1072" s="306"/>
      <c r="AI1072" s="1"/>
      <c r="AJ1072" s="1"/>
      <c r="AK1072" s="1"/>
      <c r="AL1072" s="1"/>
      <c r="AM1072" s="328"/>
      <c r="AN1072" s="1"/>
      <c r="AO1072" s="1"/>
      <c r="AP1072" s="1"/>
    </row>
    <row r="1073" ht="15.75" customHeight="1">
      <c r="A1073" s="322"/>
      <c r="B1073" s="1"/>
      <c r="C1073" s="283"/>
      <c r="D1073" s="327"/>
      <c r="E1073" s="327"/>
      <c r="F1073" s="1"/>
      <c r="G1073" s="1"/>
      <c r="H1073" s="1"/>
      <c r="I1073" s="1"/>
      <c r="J1073" s="327"/>
      <c r="K1073" s="1"/>
      <c r="L1073" s="1"/>
      <c r="M1073" s="327"/>
      <c r="N1073" s="327"/>
      <c r="O1073" s="328"/>
      <c r="P1073" s="299"/>
      <c r="Q1073" s="1"/>
      <c r="R1073" s="275"/>
      <c r="S1073" s="329"/>
      <c r="T1073" s="1"/>
      <c r="U1073" s="1"/>
      <c r="V1073" s="306"/>
      <c r="W1073" s="306"/>
      <c r="X1073" s="328"/>
      <c r="Y1073" s="330"/>
      <c r="Z1073" s="272"/>
      <c r="AA1073" s="299"/>
      <c r="AB1073" s="1"/>
      <c r="AC1073" s="58"/>
      <c r="AD1073" s="220"/>
      <c r="AE1073" s="1"/>
      <c r="AF1073" s="1"/>
      <c r="AG1073" s="304"/>
      <c r="AH1073" s="306"/>
      <c r="AI1073" s="1"/>
      <c r="AJ1073" s="1"/>
      <c r="AK1073" s="1"/>
      <c r="AL1073" s="1"/>
      <c r="AM1073" s="328"/>
      <c r="AN1073" s="1"/>
      <c r="AO1073" s="1"/>
      <c r="AP1073" s="1"/>
    </row>
    <row r="1074" ht="15.75" customHeight="1">
      <c r="A1074" s="322"/>
      <c r="B1074" s="1"/>
      <c r="C1074" s="283"/>
      <c r="D1074" s="327"/>
      <c r="E1074" s="327"/>
      <c r="F1074" s="1"/>
      <c r="G1074" s="1"/>
      <c r="H1074" s="1"/>
      <c r="I1074" s="1"/>
      <c r="J1074" s="327"/>
      <c r="K1074" s="1"/>
      <c r="L1074" s="1"/>
      <c r="M1074" s="327"/>
      <c r="N1074" s="327"/>
      <c r="O1074" s="328"/>
      <c r="P1074" s="299"/>
      <c r="Q1074" s="1"/>
      <c r="R1074" s="275"/>
      <c r="S1074" s="329"/>
      <c r="T1074" s="1"/>
      <c r="U1074" s="1"/>
      <c r="V1074" s="306"/>
      <c r="W1074" s="306"/>
      <c r="X1074" s="328"/>
      <c r="Y1074" s="330"/>
      <c r="Z1074" s="272"/>
      <c r="AA1074" s="299"/>
      <c r="AB1074" s="1"/>
      <c r="AC1074" s="58"/>
      <c r="AD1074" s="220"/>
      <c r="AE1074" s="1"/>
      <c r="AF1074" s="1"/>
      <c r="AG1074" s="304"/>
      <c r="AH1074" s="306"/>
      <c r="AI1074" s="1"/>
      <c r="AJ1074" s="1"/>
      <c r="AK1074" s="1"/>
      <c r="AL1074" s="1"/>
      <c r="AM1074" s="328"/>
      <c r="AN1074" s="1"/>
      <c r="AO1074" s="1"/>
      <c r="AP1074" s="1"/>
    </row>
    <row r="1075" ht="15.75" customHeight="1">
      <c r="A1075" s="322"/>
      <c r="B1075" s="1"/>
      <c r="C1075" s="283"/>
      <c r="D1075" s="327"/>
      <c r="E1075" s="327"/>
      <c r="F1075" s="1"/>
      <c r="G1075" s="1"/>
      <c r="H1075" s="1"/>
      <c r="I1075" s="1"/>
      <c r="J1075" s="327"/>
      <c r="K1075" s="1"/>
      <c r="L1075" s="1"/>
      <c r="M1075" s="327"/>
      <c r="N1075" s="327"/>
      <c r="O1075" s="328"/>
      <c r="P1075" s="299"/>
      <c r="Q1075" s="1"/>
      <c r="R1075" s="275"/>
      <c r="S1075" s="329"/>
      <c r="T1075" s="1"/>
      <c r="U1075" s="1"/>
      <c r="V1075" s="306"/>
      <c r="W1075" s="306"/>
      <c r="X1075" s="328"/>
      <c r="Y1075" s="330"/>
      <c r="Z1075" s="272"/>
      <c r="AA1075" s="299"/>
      <c r="AB1075" s="1"/>
      <c r="AC1075" s="58"/>
      <c r="AD1075" s="220"/>
      <c r="AE1075" s="1"/>
      <c r="AF1075" s="1"/>
      <c r="AG1075" s="304"/>
      <c r="AH1075" s="306"/>
      <c r="AI1075" s="1"/>
      <c r="AJ1075" s="1"/>
      <c r="AK1075" s="1"/>
      <c r="AL1075" s="1"/>
      <c r="AM1075" s="328"/>
      <c r="AN1075" s="1"/>
      <c r="AO1075" s="1"/>
      <c r="AP1075" s="1"/>
    </row>
    <row r="1076" ht="15.75" customHeight="1">
      <c r="A1076" s="322"/>
      <c r="B1076" s="1"/>
      <c r="C1076" s="283"/>
      <c r="D1076" s="327"/>
      <c r="E1076" s="327"/>
      <c r="F1076" s="1"/>
      <c r="G1076" s="1"/>
      <c r="H1076" s="1"/>
      <c r="I1076" s="1"/>
      <c r="J1076" s="327"/>
      <c r="K1076" s="1"/>
      <c r="L1076" s="1"/>
      <c r="M1076" s="327"/>
      <c r="N1076" s="327"/>
      <c r="O1076" s="328"/>
      <c r="P1076" s="299"/>
      <c r="Q1076" s="1"/>
      <c r="R1076" s="275"/>
      <c r="S1076" s="329"/>
      <c r="T1076" s="1"/>
      <c r="U1076" s="1"/>
      <c r="V1076" s="306"/>
      <c r="W1076" s="306"/>
      <c r="X1076" s="328"/>
      <c r="Y1076" s="330"/>
      <c r="Z1076" s="272"/>
      <c r="AA1076" s="299"/>
      <c r="AB1076" s="1"/>
      <c r="AC1076" s="58"/>
      <c r="AD1076" s="220"/>
      <c r="AE1076" s="1"/>
      <c r="AF1076" s="1"/>
      <c r="AG1076" s="304"/>
      <c r="AH1076" s="306"/>
      <c r="AI1076" s="1"/>
      <c r="AJ1076" s="1"/>
      <c r="AK1076" s="1"/>
      <c r="AL1076" s="1"/>
      <c r="AM1076" s="328"/>
      <c r="AN1076" s="1"/>
      <c r="AO1076" s="1"/>
      <c r="AP1076" s="1"/>
    </row>
    <row r="1077" ht="15.75" customHeight="1">
      <c r="A1077" s="322"/>
      <c r="B1077" s="1"/>
      <c r="C1077" s="283"/>
      <c r="D1077" s="327"/>
      <c r="E1077" s="327"/>
      <c r="F1077" s="1"/>
      <c r="G1077" s="1"/>
      <c r="H1077" s="1"/>
      <c r="I1077" s="1"/>
      <c r="J1077" s="327"/>
      <c r="K1077" s="1"/>
      <c r="L1077" s="1"/>
      <c r="M1077" s="327"/>
      <c r="N1077" s="327"/>
      <c r="O1077" s="328"/>
      <c r="P1077" s="299"/>
      <c r="Q1077" s="1"/>
      <c r="R1077" s="275"/>
      <c r="S1077" s="329"/>
      <c r="T1077" s="1"/>
      <c r="U1077" s="1"/>
      <c r="V1077" s="306"/>
      <c r="W1077" s="306"/>
      <c r="X1077" s="328"/>
      <c r="Y1077" s="330"/>
      <c r="Z1077" s="272"/>
      <c r="AA1077" s="299"/>
      <c r="AB1077" s="1"/>
      <c r="AC1077" s="58"/>
      <c r="AD1077" s="220"/>
      <c r="AE1077" s="1"/>
      <c r="AF1077" s="1"/>
      <c r="AG1077" s="304"/>
      <c r="AH1077" s="306"/>
      <c r="AI1077" s="1"/>
      <c r="AJ1077" s="1"/>
      <c r="AK1077" s="1"/>
      <c r="AL1077" s="1"/>
      <c r="AM1077" s="328"/>
      <c r="AN1077" s="1"/>
      <c r="AO1077" s="1"/>
      <c r="AP1077" s="1"/>
    </row>
    <row r="1078" ht="15.75" customHeight="1">
      <c r="A1078" s="322"/>
      <c r="B1078" s="1"/>
      <c r="C1078" s="283"/>
      <c r="D1078" s="327"/>
      <c r="E1078" s="327"/>
      <c r="F1078" s="1"/>
      <c r="G1078" s="1"/>
      <c r="H1078" s="1"/>
      <c r="I1078" s="1"/>
      <c r="J1078" s="327"/>
      <c r="K1078" s="1"/>
      <c r="L1078" s="1"/>
      <c r="M1078" s="327"/>
      <c r="N1078" s="327"/>
      <c r="O1078" s="328"/>
      <c r="P1078" s="299"/>
      <c r="Q1078" s="1"/>
      <c r="R1078" s="275"/>
      <c r="S1078" s="329"/>
      <c r="T1078" s="1"/>
      <c r="U1078" s="1"/>
      <c r="V1078" s="306"/>
      <c r="W1078" s="306"/>
      <c r="X1078" s="328"/>
      <c r="Y1078" s="330"/>
      <c r="Z1078" s="272"/>
      <c r="AA1078" s="299"/>
      <c r="AB1078" s="1"/>
      <c r="AC1078" s="58"/>
      <c r="AD1078" s="220"/>
      <c r="AE1078" s="1"/>
      <c r="AF1078" s="1"/>
      <c r="AG1078" s="304"/>
      <c r="AH1078" s="306"/>
      <c r="AI1078" s="1"/>
      <c r="AJ1078" s="1"/>
      <c r="AK1078" s="1"/>
      <c r="AL1078" s="1"/>
      <c r="AM1078" s="328"/>
      <c r="AN1078" s="1"/>
      <c r="AO1078" s="1"/>
      <c r="AP1078" s="1"/>
    </row>
    <row r="1079" ht="15.75" customHeight="1">
      <c r="A1079" s="322"/>
      <c r="B1079" s="1"/>
      <c r="C1079" s="283"/>
      <c r="D1079" s="327"/>
      <c r="E1079" s="327"/>
      <c r="F1079" s="1"/>
      <c r="G1079" s="1"/>
      <c r="H1079" s="1"/>
      <c r="I1079" s="1"/>
      <c r="J1079" s="327"/>
      <c r="K1079" s="1"/>
      <c r="L1079" s="1"/>
      <c r="M1079" s="327"/>
      <c r="N1079" s="327"/>
      <c r="O1079" s="328"/>
      <c r="P1079" s="299"/>
      <c r="Q1079" s="1"/>
      <c r="R1079" s="275"/>
      <c r="S1079" s="329"/>
      <c r="T1079" s="1"/>
      <c r="U1079" s="1"/>
      <c r="V1079" s="306"/>
      <c r="W1079" s="306"/>
      <c r="X1079" s="328"/>
      <c r="Y1079" s="330"/>
      <c r="Z1079" s="272"/>
      <c r="AA1079" s="299"/>
      <c r="AB1079" s="1"/>
      <c r="AC1079" s="58"/>
      <c r="AD1079" s="220"/>
      <c r="AE1079" s="1"/>
      <c r="AF1079" s="1"/>
      <c r="AG1079" s="304"/>
      <c r="AH1079" s="306"/>
      <c r="AI1079" s="1"/>
      <c r="AJ1079" s="1"/>
      <c r="AK1079" s="1"/>
      <c r="AL1079" s="1"/>
      <c r="AM1079" s="328"/>
      <c r="AN1079" s="1"/>
      <c r="AO1079" s="1"/>
      <c r="AP1079" s="1"/>
    </row>
    <row r="1080" ht="15.75" customHeight="1">
      <c r="A1080" s="322"/>
      <c r="B1080" s="1"/>
      <c r="C1080" s="283"/>
      <c r="D1080" s="327"/>
      <c r="E1080" s="327"/>
      <c r="F1080" s="1"/>
      <c r="G1080" s="1"/>
      <c r="H1080" s="1"/>
      <c r="I1080" s="1"/>
      <c r="J1080" s="327"/>
      <c r="K1080" s="1"/>
      <c r="L1080" s="1"/>
      <c r="M1080" s="327"/>
      <c r="N1080" s="327"/>
      <c r="O1080" s="328"/>
      <c r="P1080" s="299"/>
      <c r="Q1080" s="1"/>
      <c r="R1080" s="275"/>
      <c r="S1080" s="329"/>
      <c r="T1080" s="1"/>
      <c r="U1080" s="1"/>
      <c r="V1080" s="306"/>
      <c r="W1080" s="306"/>
      <c r="X1080" s="328"/>
      <c r="Y1080" s="330"/>
      <c r="Z1080" s="272"/>
      <c r="AA1080" s="299"/>
      <c r="AB1080" s="1"/>
      <c r="AC1080" s="58"/>
      <c r="AD1080" s="220"/>
      <c r="AE1080" s="1"/>
      <c r="AF1080" s="1"/>
      <c r="AG1080" s="304"/>
      <c r="AH1080" s="306"/>
      <c r="AI1080" s="1"/>
      <c r="AJ1080" s="1"/>
      <c r="AK1080" s="1"/>
      <c r="AL1080" s="1"/>
      <c r="AM1080" s="328"/>
      <c r="AN1080" s="1"/>
      <c r="AO1080" s="1"/>
      <c r="AP1080" s="1"/>
    </row>
    <row r="1081" ht="15.75" customHeight="1">
      <c r="A1081" s="322"/>
      <c r="B1081" s="1"/>
      <c r="C1081" s="283"/>
      <c r="D1081" s="327"/>
      <c r="E1081" s="327"/>
      <c r="F1081" s="1"/>
      <c r="G1081" s="1"/>
      <c r="H1081" s="1"/>
      <c r="I1081" s="1"/>
      <c r="J1081" s="327"/>
      <c r="K1081" s="1"/>
      <c r="L1081" s="1"/>
      <c r="M1081" s="327"/>
      <c r="N1081" s="327"/>
      <c r="O1081" s="328"/>
      <c r="P1081" s="299"/>
      <c r="Q1081" s="1"/>
      <c r="R1081" s="275"/>
      <c r="S1081" s="329"/>
      <c r="T1081" s="1"/>
      <c r="U1081" s="1"/>
      <c r="V1081" s="306"/>
      <c r="W1081" s="306"/>
      <c r="X1081" s="328"/>
      <c r="Y1081" s="330"/>
      <c r="Z1081" s="272"/>
      <c r="AA1081" s="299"/>
      <c r="AB1081" s="1"/>
      <c r="AC1081" s="58"/>
      <c r="AD1081" s="220"/>
      <c r="AE1081" s="1"/>
      <c r="AF1081" s="1"/>
      <c r="AG1081" s="304"/>
      <c r="AH1081" s="306"/>
      <c r="AI1081" s="1"/>
      <c r="AJ1081" s="1"/>
      <c r="AK1081" s="1"/>
      <c r="AL1081" s="1"/>
      <c r="AM1081" s="328"/>
      <c r="AN1081" s="1"/>
      <c r="AO1081" s="1"/>
      <c r="AP1081" s="1"/>
    </row>
    <row r="1082" ht="15.75" customHeight="1">
      <c r="A1082" s="322"/>
      <c r="B1082" s="1"/>
      <c r="C1082" s="283"/>
      <c r="D1082" s="327"/>
      <c r="E1082" s="327"/>
      <c r="F1082" s="1"/>
      <c r="G1082" s="1"/>
      <c r="H1082" s="1"/>
      <c r="I1082" s="1"/>
      <c r="J1082" s="327"/>
      <c r="K1082" s="1"/>
      <c r="L1082" s="1"/>
      <c r="M1082" s="327"/>
      <c r="N1082" s="327"/>
      <c r="O1082" s="328"/>
      <c r="P1082" s="299"/>
      <c r="Q1082" s="1"/>
      <c r="R1082" s="275"/>
      <c r="S1082" s="329"/>
      <c r="T1082" s="1"/>
      <c r="U1082" s="1"/>
      <c r="V1082" s="306"/>
      <c r="W1082" s="306"/>
      <c r="X1082" s="328"/>
      <c r="Y1082" s="330"/>
      <c r="Z1082" s="272"/>
      <c r="AA1082" s="299"/>
      <c r="AB1082" s="1"/>
      <c r="AC1082" s="58"/>
      <c r="AD1082" s="220"/>
      <c r="AE1082" s="1"/>
      <c r="AF1082" s="1"/>
      <c r="AG1082" s="304"/>
      <c r="AH1082" s="306"/>
      <c r="AI1082" s="1"/>
      <c r="AJ1082" s="1"/>
      <c r="AK1082" s="1"/>
      <c r="AL1082" s="1"/>
      <c r="AM1082" s="328"/>
      <c r="AN1082" s="1"/>
      <c r="AO1082" s="1"/>
      <c r="AP1082" s="1"/>
    </row>
    <row r="1083" ht="15.75" customHeight="1">
      <c r="A1083" s="322"/>
      <c r="B1083" s="1"/>
      <c r="C1083" s="283"/>
      <c r="D1083" s="327"/>
      <c r="E1083" s="327"/>
      <c r="F1083" s="1"/>
      <c r="G1083" s="1"/>
      <c r="H1083" s="1"/>
      <c r="I1083" s="1"/>
      <c r="J1083" s="327"/>
      <c r="K1083" s="1"/>
      <c r="L1083" s="1"/>
      <c r="M1083" s="327"/>
      <c r="N1083" s="327"/>
      <c r="O1083" s="328"/>
      <c r="P1083" s="299"/>
      <c r="Q1083" s="1"/>
      <c r="R1083" s="275"/>
      <c r="S1083" s="329"/>
      <c r="T1083" s="1"/>
      <c r="U1083" s="1"/>
      <c r="V1083" s="306"/>
      <c r="W1083" s="306"/>
      <c r="X1083" s="328"/>
      <c r="Y1083" s="330"/>
      <c r="Z1083" s="272"/>
      <c r="AA1083" s="299"/>
      <c r="AB1083" s="1"/>
      <c r="AC1083" s="58"/>
      <c r="AD1083" s="220"/>
      <c r="AE1083" s="1"/>
      <c r="AF1083" s="1"/>
      <c r="AG1083" s="304"/>
      <c r="AH1083" s="306"/>
      <c r="AI1083" s="1"/>
      <c r="AJ1083" s="1"/>
      <c r="AK1083" s="1"/>
      <c r="AL1083" s="1"/>
      <c r="AM1083" s="328"/>
      <c r="AN1083" s="1"/>
      <c r="AO1083" s="1"/>
      <c r="AP1083" s="1"/>
    </row>
    <row r="1084" ht="15.75" customHeight="1">
      <c r="A1084" s="322"/>
      <c r="B1084" s="1"/>
      <c r="C1084" s="283"/>
      <c r="D1084" s="327"/>
      <c r="E1084" s="327"/>
      <c r="F1084" s="1"/>
      <c r="G1084" s="1"/>
      <c r="H1084" s="1"/>
      <c r="I1084" s="1"/>
      <c r="J1084" s="327"/>
      <c r="K1084" s="1"/>
      <c r="L1084" s="1"/>
      <c r="M1084" s="327"/>
      <c r="N1084" s="327"/>
      <c r="O1084" s="328"/>
      <c r="P1084" s="299"/>
      <c r="Q1084" s="1"/>
      <c r="R1084" s="275"/>
      <c r="S1084" s="329"/>
      <c r="T1084" s="1"/>
      <c r="U1084" s="1"/>
      <c r="V1084" s="306"/>
      <c r="W1084" s="306"/>
      <c r="X1084" s="328"/>
      <c r="Y1084" s="330"/>
      <c r="Z1084" s="272"/>
      <c r="AA1084" s="299"/>
      <c r="AB1084" s="1"/>
      <c r="AC1084" s="58"/>
      <c r="AD1084" s="220"/>
      <c r="AE1084" s="1"/>
      <c r="AF1084" s="1"/>
      <c r="AG1084" s="304"/>
      <c r="AH1084" s="306"/>
      <c r="AI1084" s="1"/>
      <c r="AJ1084" s="1"/>
      <c r="AK1084" s="1"/>
      <c r="AL1084" s="1"/>
      <c r="AM1084" s="328"/>
      <c r="AN1084" s="1"/>
      <c r="AO1084" s="1"/>
      <c r="AP1084" s="1"/>
    </row>
    <row r="1085" ht="15.75" customHeight="1">
      <c r="A1085" s="322"/>
      <c r="B1085" s="1"/>
      <c r="C1085" s="283"/>
      <c r="D1085" s="327"/>
      <c r="E1085" s="327"/>
      <c r="F1085" s="1"/>
      <c r="G1085" s="1"/>
      <c r="H1085" s="1"/>
      <c r="I1085" s="1"/>
      <c r="J1085" s="327"/>
      <c r="K1085" s="1"/>
      <c r="L1085" s="1"/>
      <c r="M1085" s="327"/>
      <c r="N1085" s="327"/>
      <c r="O1085" s="328"/>
      <c r="P1085" s="299"/>
      <c r="Q1085" s="1"/>
      <c r="R1085" s="275"/>
      <c r="S1085" s="329"/>
      <c r="T1085" s="1"/>
      <c r="U1085" s="1"/>
      <c r="V1085" s="306"/>
      <c r="W1085" s="306"/>
      <c r="X1085" s="328"/>
      <c r="Y1085" s="330"/>
      <c r="Z1085" s="272"/>
      <c r="AA1085" s="299"/>
      <c r="AB1085" s="1"/>
      <c r="AC1085" s="58"/>
      <c r="AD1085" s="220"/>
      <c r="AE1085" s="1"/>
      <c r="AF1085" s="1"/>
      <c r="AG1085" s="304"/>
      <c r="AH1085" s="306"/>
      <c r="AI1085" s="1"/>
      <c r="AJ1085" s="1"/>
      <c r="AK1085" s="1"/>
      <c r="AL1085" s="1"/>
      <c r="AM1085" s="328"/>
      <c r="AN1085" s="1"/>
      <c r="AO1085" s="1"/>
      <c r="AP1085" s="1"/>
    </row>
    <row r="1086" ht="15.75" customHeight="1">
      <c r="A1086" s="322"/>
      <c r="B1086" s="1"/>
      <c r="C1086" s="283"/>
      <c r="D1086" s="327"/>
      <c r="E1086" s="327"/>
      <c r="F1086" s="1"/>
      <c r="G1086" s="1"/>
      <c r="H1086" s="1"/>
      <c r="I1086" s="1"/>
      <c r="J1086" s="327"/>
      <c r="K1086" s="1"/>
      <c r="L1086" s="1"/>
      <c r="M1086" s="327"/>
      <c r="N1086" s="327"/>
      <c r="O1086" s="328"/>
      <c r="P1086" s="299"/>
      <c r="Q1086" s="1"/>
      <c r="R1086" s="275"/>
      <c r="S1086" s="329"/>
      <c r="T1086" s="1"/>
      <c r="U1086" s="1"/>
      <c r="V1086" s="306"/>
      <c r="W1086" s="306"/>
      <c r="X1086" s="328"/>
      <c r="Y1086" s="330"/>
      <c r="Z1086" s="272"/>
      <c r="AA1086" s="299"/>
      <c r="AB1086" s="1"/>
      <c r="AC1086" s="58"/>
      <c r="AD1086" s="220"/>
      <c r="AE1086" s="1"/>
      <c r="AF1086" s="1"/>
      <c r="AG1086" s="304"/>
      <c r="AH1086" s="306"/>
      <c r="AI1086" s="1"/>
      <c r="AJ1086" s="1"/>
      <c r="AK1086" s="1"/>
      <c r="AL1086" s="1"/>
      <c r="AM1086" s="328"/>
      <c r="AN1086" s="1"/>
      <c r="AO1086" s="1"/>
      <c r="AP1086" s="1"/>
    </row>
    <row r="1087" ht="15.75" customHeight="1">
      <c r="A1087" s="322"/>
      <c r="B1087" s="1"/>
      <c r="C1087" s="283"/>
      <c r="D1087" s="327"/>
      <c r="E1087" s="327"/>
      <c r="F1087" s="1"/>
      <c r="G1087" s="1"/>
      <c r="H1087" s="1"/>
      <c r="I1087" s="1"/>
      <c r="J1087" s="327"/>
      <c r="K1087" s="1"/>
      <c r="L1087" s="1"/>
      <c r="M1087" s="327"/>
      <c r="N1087" s="327"/>
      <c r="O1087" s="328"/>
      <c r="P1087" s="299"/>
      <c r="Q1087" s="1"/>
      <c r="R1087" s="275"/>
      <c r="S1087" s="329"/>
      <c r="T1087" s="1"/>
      <c r="U1087" s="1"/>
      <c r="V1087" s="306"/>
      <c r="W1087" s="306"/>
      <c r="X1087" s="328"/>
      <c r="Y1087" s="330"/>
      <c r="Z1087" s="272"/>
      <c r="AA1087" s="299"/>
      <c r="AB1087" s="1"/>
      <c r="AC1087" s="58"/>
      <c r="AD1087" s="220"/>
      <c r="AE1087" s="1"/>
      <c r="AF1087" s="1"/>
      <c r="AG1087" s="304"/>
      <c r="AH1087" s="306"/>
      <c r="AI1087" s="1"/>
      <c r="AJ1087" s="1"/>
      <c r="AK1087" s="1"/>
      <c r="AL1087" s="1"/>
      <c r="AM1087" s="328"/>
      <c r="AN1087" s="1"/>
      <c r="AO1087" s="1"/>
      <c r="AP1087" s="1"/>
    </row>
    <row r="1088" ht="15.75" customHeight="1">
      <c r="A1088" s="322"/>
      <c r="B1088" s="1"/>
      <c r="C1088" s="283"/>
      <c r="D1088" s="327"/>
      <c r="E1088" s="327"/>
      <c r="F1088" s="1"/>
      <c r="G1088" s="1"/>
      <c r="H1088" s="1"/>
      <c r="I1088" s="1"/>
      <c r="J1088" s="327"/>
      <c r="K1088" s="1"/>
      <c r="L1088" s="1"/>
      <c r="M1088" s="327"/>
      <c r="N1088" s="327"/>
      <c r="O1088" s="328"/>
      <c r="P1088" s="299"/>
      <c r="Q1088" s="1"/>
      <c r="R1088" s="275"/>
      <c r="S1088" s="329"/>
      <c r="T1088" s="1"/>
      <c r="U1088" s="1"/>
      <c r="V1088" s="306"/>
      <c r="W1088" s="306"/>
      <c r="X1088" s="328"/>
      <c r="Y1088" s="330"/>
      <c r="Z1088" s="272"/>
      <c r="AA1088" s="299"/>
      <c r="AB1088" s="1"/>
      <c r="AC1088" s="58"/>
      <c r="AD1088" s="220"/>
      <c r="AE1088" s="1"/>
      <c r="AF1088" s="1"/>
      <c r="AG1088" s="304"/>
      <c r="AH1088" s="306"/>
      <c r="AI1088" s="1"/>
      <c r="AJ1088" s="1"/>
      <c r="AK1088" s="1"/>
      <c r="AL1088" s="1"/>
      <c r="AM1088" s="328"/>
      <c r="AN1088" s="1"/>
      <c r="AO1088" s="1"/>
      <c r="AP1088" s="1"/>
    </row>
    <row r="1089" ht="15.75" customHeight="1">
      <c r="A1089" s="322"/>
      <c r="B1089" s="1"/>
      <c r="C1089" s="283"/>
      <c r="D1089" s="327"/>
      <c r="E1089" s="327"/>
      <c r="F1089" s="1"/>
      <c r="G1089" s="1"/>
      <c r="H1089" s="1"/>
      <c r="I1089" s="1"/>
      <c r="J1089" s="327"/>
      <c r="K1089" s="1"/>
      <c r="L1089" s="1"/>
      <c r="M1089" s="327"/>
      <c r="N1089" s="327"/>
      <c r="O1089" s="328"/>
      <c r="P1089" s="299"/>
      <c r="Q1089" s="1"/>
      <c r="R1089" s="275"/>
      <c r="S1089" s="329"/>
      <c r="T1089" s="1"/>
      <c r="U1089" s="1"/>
      <c r="V1089" s="306"/>
      <c r="W1089" s="306"/>
      <c r="X1089" s="328"/>
      <c r="Y1089" s="330"/>
      <c r="Z1089" s="272"/>
      <c r="AA1089" s="299"/>
      <c r="AB1089" s="1"/>
      <c r="AC1089" s="58"/>
      <c r="AD1089" s="220"/>
      <c r="AE1089" s="1"/>
      <c r="AF1089" s="1"/>
      <c r="AG1089" s="304"/>
      <c r="AH1089" s="306"/>
      <c r="AI1089" s="1"/>
      <c r="AJ1089" s="1"/>
      <c r="AK1089" s="1"/>
      <c r="AL1089" s="1"/>
      <c r="AM1089" s="328"/>
      <c r="AN1089" s="1"/>
      <c r="AO1089" s="1"/>
      <c r="AP1089" s="1"/>
    </row>
    <row r="1090" ht="15.75" customHeight="1">
      <c r="A1090" s="322"/>
      <c r="B1090" s="1"/>
      <c r="C1090" s="283"/>
      <c r="D1090" s="327"/>
      <c r="E1090" s="327"/>
      <c r="F1090" s="1"/>
      <c r="G1090" s="1"/>
      <c r="H1090" s="1"/>
      <c r="I1090" s="1"/>
      <c r="J1090" s="327"/>
      <c r="K1090" s="1"/>
      <c r="L1090" s="1"/>
      <c r="M1090" s="327"/>
      <c r="N1090" s="327"/>
      <c r="O1090" s="328"/>
      <c r="P1090" s="299"/>
      <c r="Q1090" s="1"/>
      <c r="R1090" s="275"/>
      <c r="S1090" s="329"/>
      <c r="T1090" s="1"/>
      <c r="U1090" s="1"/>
      <c r="V1090" s="306"/>
      <c r="W1090" s="306"/>
      <c r="X1090" s="328"/>
      <c r="Y1090" s="330"/>
      <c r="Z1090" s="272"/>
      <c r="AA1090" s="299"/>
      <c r="AB1090" s="1"/>
      <c r="AC1090" s="58"/>
      <c r="AD1090" s="220"/>
      <c r="AE1090" s="1"/>
      <c r="AF1090" s="1"/>
      <c r="AG1090" s="304"/>
      <c r="AH1090" s="306"/>
      <c r="AI1090" s="1"/>
      <c r="AJ1090" s="1"/>
      <c r="AK1090" s="1"/>
      <c r="AL1090" s="1"/>
      <c r="AM1090" s="328"/>
      <c r="AN1090" s="1"/>
      <c r="AO1090" s="1"/>
      <c r="AP1090" s="1"/>
    </row>
    <row r="1091" ht="15.75" customHeight="1">
      <c r="A1091" s="322"/>
      <c r="B1091" s="1"/>
      <c r="C1091" s="283"/>
      <c r="D1091" s="327"/>
      <c r="E1091" s="327"/>
      <c r="F1091" s="1"/>
      <c r="G1091" s="1"/>
      <c r="H1091" s="1"/>
      <c r="I1091" s="1"/>
      <c r="J1091" s="327"/>
      <c r="K1091" s="1"/>
      <c r="L1091" s="1"/>
      <c r="M1091" s="327"/>
      <c r="N1091" s="327"/>
      <c r="O1091" s="328"/>
      <c r="P1091" s="299"/>
      <c r="Q1091" s="1"/>
      <c r="R1091" s="275"/>
      <c r="S1091" s="329"/>
      <c r="T1091" s="1"/>
      <c r="U1091" s="1"/>
      <c r="V1091" s="306"/>
      <c r="W1091" s="306"/>
      <c r="X1091" s="328"/>
      <c r="Y1091" s="330"/>
      <c r="Z1091" s="272"/>
      <c r="AA1091" s="299"/>
      <c r="AB1091" s="1"/>
      <c r="AC1091" s="58"/>
      <c r="AD1091" s="220"/>
      <c r="AE1091" s="1"/>
      <c r="AF1091" s="1"/>
      <c r="AG1091" s="304"/>
      <c r="AH1091" s="306"/>
      <c r="AI1091" s="1"/>
      <c r="AJ1091" s="1"/>
      <c r="AK1091" s="1"/>
      <c r="AL1091" s="1"/>
      <c r="AM1091" s="328"/>
      <c r="AN1091" s="1"/>
      <c r="AO1091" s="1"/>
      <c r="AP1091" s="1"/>
    </row>
    <row r="1092" ht="15.75" customHeight="1">
      <c r="A1092" s="322"/>
      <c r="B1092" s="1"/>
      <c r="C1092" s="283"/>
      <c r="D1092" s="327"/>
      <c r="E1092" s="327"/>
      <c r="F1092" s="1"/>
      <c r="G1092" s="1"/>
      <c r="H1092" s="1"/>
      <c r="I1092" s="1"/>
      <c r="J1092" s="327"/>
      <c r="K1092" s="1"/>
      <c r="L1092" s="1"/>
      <c r="M1092" s="327"/>
      <c r="N1092" s="327"/>
      <c r="O1092" s="328"/>
      <c r="P1092" s="299"/>
      <c r="Q1092" s="1"/>
      <c r="R1092" s="275"/>
      <c r="S1092" s="329"/>
      <c r="T1092" s="1"/>
      <c r="U1092" s="1"/>
      <c r="V1092" s="306"/>
      <c r="W1092" s="306"/>
      <c r="X1092" s="328"/>
      <c r="Y1092" s="330"/>
      <c r="Z1092" s="272"/>
      <c r="AA1092" s="299"/>
      <c r="AB1092" s="1"/>
      <c r="AC1092" s="58"/>
      <c r="AD1092" s="220"/>
      <c r="AE1092" s="1"/>
      <c r="AF1092" s="1"/>
      <c r="AG1092" s="304"/>
      <c r="AH1092" s="306"/>
      <c r="AI1092" s="1"/>
      <c r="AJ1092" s="1"/>
      <c r="AK1092" s="1"/>
      <c r="AL1092" s="1"/>
      <c r="AM1092" s="328"/>
      <c r="AN1092" s="1"/>
      <c r="AO1092" s="1"/>
      <c r="AP1092" s="1"/>
    </row>
    <row r="1093" ht="15.75" customHeight="1">
      <c r="A1093" s="322"/>
      <c r="B1093" s="1"/>
      <c r="C1093" s="283"/>
      <c r="D1093" s="327"/>
      <c r="E1093" s="327"/>
      <c r="F1093" s="1"/>
      <c r="G1093" s="1"/>
      <c r="H1093" s="1"/>
      <c r="I1093" s="1"/>
      <c r="J1093" s="327"/>
      <c r="K1093" s="1"/>
      <c r="L1093" s="1"/>
      <c r="M1093" s="327"/>
      <c r="N1093" s="327"/>
      <c r="O1093" s="328"/>
      <c r="P1093" s="299"/>
      <c r="Q1093" s="1"/>
      <c r="R1093" s="275"/>
      <c r="S1093" s="329"/>
      <c r="T1093" s="1"/>
      <c r="U1093" s="1"/>
      <c r="V1093" s="306"/>
      <c r="W1093" s="306"/>
      <c r="X1093" s="328"/>
      <c r="Y1093" s="330"/>
      <c r="Z1093" s="272"/>
      <c r="AA1093" s="299"/>
      <c r="AB1093" s="1"/>
      <c r="AC1093" s="58"/>
      <c r="AD1093" s="220"/>
      <c r="AE1093" s="1"/>
      <c r="AF1093" s="1"/>
      <c r="AG1093" s="304"/>
      <c r="AH1093" s="306"/>
      <c r="AI1093" s="1"/>
      <c r="AJ1093" s="1"/>
      <c r="AK1093" s="1"/>
      <c r="AL1093" s="1"/>
      <c r="AM1093" s="328"/>
      <c r="AN1093" s="1"/>
      <c r="AO1093" s="1"/>
      <c r="AP1093" s="1"/>
    </row>
    <row r="1094" ht="15.75" customHeight="1">
      <c r="A1094" s="322"/>
      <c r="B1094" s="1"/>
      <c r="C1094" s="283"/>
      <c r="D1094" s="327"/>
      <c r="E1094" s="327"/>
      <c r="F1094" s="1"/>
      <c r="G1094" s="1"/>
      <c r="H1094" s="1"/>
      <c r="I1094" s="1"/>
      <c r="J1094" s="327"/>
      <c r="K1094" s="1"/>
      <c r="L1094" s="1"/>
      <c r="M1094" s="327"/>
      <c r="N1094" s="327"/>
      <c r="O1094" s="328"/>
      <c r="P1094" s="299"/>
      <c r="Q1094" s="1"/>
      <c r="R1094" s="275"/>
      <c r="S1094" s="329"/>
      <c r="T1094" s="1"/>
      <c r="U1094" s="1"/>
      <c r="V1094" s="306"/>
      <c r="W1094" s="306"/>
      <c r="X1094" s="328"/>
      <c r="Y1094" s="330"/>
      <c r="Z1094" s="272"/>
      <c r="AA1094" s="299"/>
      <c r="AB1094" s="1"/>
      <c r="AC1094" s="58"/>
      <c r="AD1094" s="220"/>
      <c r="AE1094" s="1"/>
      <c r="AF1094" s="1"/>
      <c r="AG1094" s="304"/>
      <c r="AH1094" s="306"/>
      <c r="AI1094" s="1"/>
      <c r="AJ1094" s="1"/>
      <c r="AK1094" s="1"/>
      <c r="AL1094" s="1"/>
      <c r="AM1094" s="328"/>
      <c r="AN1094" s="1"/>
      <c r="AO1094" s="1"/>
      <c r="AP1094" s="1"/>
    </row>
    <row r="1095" ht="15.75" customHeight="1">
      <c r="A1095" s="322"/>
      <c r="B1095" s="1"/>
      <c r="C1095" s="283"/>
      <c r="D1095" s="327"/>
      <c r="E1095" s="327"/>
      <c r="F1095" s="1"/>
      <c r="G1095" s="1"/>
      <c r="H1095" s="1"/>
      <c r="I1095" s="1"/>
      <c r="J1095" s="327"/>
      <c r="K1095" s="1"/>
      <c r="L1095" s="1"/>
      <c r="M1095" s="327"/>
      <c r="N1095" s="327"/>
      <c r="O1095" s="328"/>
      <c r="P1095" s="299"/>
      <c r="Q1095" s="1"/>
      <c r="R1095" s="275"/>
      <c r="S1095" s="329"/>
      <c r="T1095" s="1"/>
      <c r="U1095" s="1"/>
      <c r="V1095" s="306"/>
      <c r="W1095" s="306"/>
      <c r="X1095" s="328"/>
      <c r="Y1095" s="330"/>
      <c r="Z1095" s="272"/>
      <c r="AA1095" s="299"/>
      <c r="AB1095" s="1"/>
      <c r="AC1095" s="58"/>
      <c r="AD1095" s="220"/>
      <c r="AE1095" s="1"/>
      <c r="AF1095" s="1"/>
      <c r="AG1095" s="304"/>
      <c r="AH1095" s="306"/>
      <c r="AI1095" s="1"/>
      <c r="AJ1095" s="1"/>
      <c r="AK1095" s="1"/>
      <c r="AL1095" s="1"/>
      <c r="AM1095" s="328"/>
      <c r="AN1095" s="1"/>
      <c r="AO1095" s="1"/>
      <c r="AP1095" s="1"/>
    </row>
    <row r="1096" ht="15.75" customHeight="1">
      <c r="A1096" s="322"/>
      <c r="B1096" s="1"/>
      <c r="C1096" s="283"/>
      <c r="D1096" s="327"/>
      <c r="E1096" s="327"/>
      <c r="F1096" s="1"/>
      <c r="G1096" s="1"/>
      <c r="H1096" s="1"/>
      <c r="I1096" s="1"/>
      <c r="J1096" s="327"/>
      <c r="K1096" s="1"/>
      <c r="L1096" s="1"/>
      <c r="M1096" s="327"/>
      <c r="N1096" s="327"/>
      <c r="O1096" s="328"/>
      <c r="P1096" s="299"/>
      <c r="Q1096" s="1"/>
      <c r="R1096" s="275"/>
      <c r="S1096" s="329"/>
      <c r="T1096" s="1"/>
      <c r="U1096" s="1"/>
      <c r="V1096" s="306"/>
      <c r="W1096" s="306"/>
      <c r="X1096" s="328"/>
      <c r="Y1096" s="330"/>
      <c r="Z1096" s="272"/>
      <c r="AA1096" s="299"/>
      <c r="AB1096" s="1"/>
      <c r="AC1096" s="58"/>
      <c r="AD1096" s="220"/>
      <c r="AE1096" s="1"/>
      <c r="AF1096" s="1"/>
      <c r="AG1096" s="304"/>
      <c r="AH1096" s="306"/>
      <c r="AI1096" s="1"/>
      <c r="AJ1096" s="1"/>
      <c r="AK1096" s="1"/>
      <c r="AL1096" s="1"/>
      <c r="AM1096" s="328"/>
      <c r="AN1096" s="1"/>
      <c r="AO1096" s="1"/>
      <c r="AP1096" s="1"/>
    </row>
    <row r="1097" ht="15.75" customHeight="1">
      <c r="A1097" s="322"/>
      <c r="B1097" s="1"/>
      <c r="C1097" s="283"/>
      <c r="D1097" s="327"/>
      <c r="E1097" s="327"/>
      <c r="F1097" s="1"/>
      <c r="G1097" s="1"/>
      <c r="H1097" s="1"/>
      <c r="I1097" s="1"/>
      <c r="J1097" s="327"/>
      <c r="K1097" s="1"/>
      <c r="L1097" s="1"/>
      <c r="M1097" s="327"/>
      <c r="N1097" s="327"/>
      <c r="O1097" s="328"/>
      <c r="P1097" s="299"/>
      <c r="Q1097" s="1"/>
      <c r="R1097" s="275"/>
      <c r="S1097" s="329"/>
      <c r="T1097" s="1"/>
      <c r="U1097" s="1"/>
      <c r="V1097" s="306"/>
      <c r="W1097" s="306"/>
      <c r="X1097" s="328"/>
      <c r="Y1097" s="330"/>
      <c r="Z1097" s="272"/>
      <c r="AA1097" s="299"/>
      <c r="AB1097" s="1"/>
      <c r="AC1097" s="58"/>
      <c r="AD1097" s="220"/>
      <c r="AE1097" s="1"/>
      <c r="AF1097" s="1"/>
      <c r="AG1097" s="304"/>
      <c r="AH1097" s="306"/>
      <c r="AI1097" s="1"/>
      <c r="AJ1097" s="1"/>
      <c r="AK1097" s="1"/>
      <c r="AL1097" s="1"/>
      <c r="AM1097" s="328"/>
      <c r="AN1097" s="1"/>
      <c r="AO1097" s="1"/>
      <c r="AP1097" s="1"/>
    </row>
    <row r="1098" ht="15.75" customHeight="1">
      <c r="A1098" s="322"/>
      <c r="B1098" s="1"/>
      <c r="C1098" s="283"/>
      <c r="D1098" s="327"/>
      <c r="E1098" s="327"/>
      <c r="F1098" s="1"/>
      <c r="G1098" s="1"/>
      <c r="H1098" s="1"/>
      <c r="I1098" s="1"/>
      <c r="J1098" s="327"/>
      <c r="K1098" s="1"/>
      <c r="L1098" s="1"/>
      <c r="M1098" s="327"/>
      <c r="N1098" s="327"/>
      <c r="O1098" s="328"/>
      <c r="P1098" s="299"/>
      <c r="Q1098" s="1"/>
      <c r="R1098" s="275"/>
      <c r="S1098" s="329"/>
      <c r="T1098" s="1"/>
      <c r="U1098" s="1"/>
      <c r="V1098" s="306"/>
      <c r="W1098" s="306"/>
      <c r="X1098" s="328"/>
      <c r="Y1098" s="330"/>
      <c r="Z1098" s="272"/>
      <c r="AA1098" s="299"/>
      <c r="AB1098" s="1"/>
      <c r="AC1098" s="58"/>
      <c r="AD1098" s="220"/>
      <c r="AE1098" s="1"/>
      <c r="AF1098" s="1"/>
      <c r="AG1098" s="304"/>
      <c r="AH1098" s="306"/>
      <c r="AI1098" s="1"/>
      <c r="AJ1098" s="1"/>
      <c r="AK1098" s="1"/>
      <c r="AL1098" s="1"/>
      <c r="AM1098" s="328"/>
      <c r="AN1098" s="1"/>
      <c r="AO1098" s="1"/>
      <c r="AP1098" s="1"/>
    </row>
    <row r="1099" ht="15.75" customHeight="1">
      <c r="A1099" s="322"/>
      <c r="B1099" s="1"/>
      <c r="C1099" s="283"/>
      <c r="D1099" s="327"/>
      <c r="E1099" s="327"/>
      <c r="F1099" s="1"/>
      <c r="G1099" s="1"/>
      <c r="H1099" s="1"/>
      <c r="I1099" s="1"/>
      <c r="J1099" s="327"/>
      <c r="K1099" s="1"/>
      <c r="L1099" s="1"/>
      <c r="M1099" s="327"/>
      <c r="N1099" s="327"/>
      <c r="O1099" s="328"/>
      <c r="P1099" s="299"/>
      <c r="Q1099" s="1"/>
      <c r="R1099" s="275"/>
      <c r="S1099" s="329"/>
      <c r="T1099" s="1"/>
      <c r="U1099" s="1"/>
      <c r="V1099" s="306"/>
      <c r="W1099" s="306"/>
      <c r="X1099" s="328"/>
      <c r="Y1099" s="330"/>
      <c r="Z1099" s="272"/>
      <c r="AA1099" s="299"/>
      <c r="AB1099" s="1"/>
      <c r="AC1099" s="58"/>
      <c r="AD1099" s="220"/>
      <c r="AE1099" s="1"/>
      <c r="AF1099" s="1"/>
      <c r="AG1099" s="304"/>
      <c r="AH1099" s="306"/>
      <c r="AI1099" s="1"/>
      <c r="AJ1099" s="1"/>
      <c r="AK1099" s="1"/>
      <c r="AL1099" s="1"/>
      <c r="AM1099" s="328"/>
      <c r="AN1099" s="1"/>
      <c r="AO1099" s="1"/>
      <c r="AP1099" s="1"/>
    </row>
    <row r="1100" ht="15.75" customHeight="1">
      <c r="A1100" s="322"/>
      <c r="B1100" s="1"/>
      <c r="C1100" s="283"/>
      <c r="D1100" s="327"/>
      <c r="E1100" s="327"/>
      <c r="F1100" s="1"/>
      <c r="G1100" s="1"/>
      <c r="H1100" s="1"/>
      <c r="I1100" s="1"/>
      <c r="J1100" s="327"/>
      <c r="K1100" s="1"/>
      <c r="L1100" s="1"/>
      <c r="M1100" s="327"/>
      <c r="N1100" s="327"/>
      <c r="O1100" s="328"/>
      <c r="P1100" s="299"/>
      <c r="Q1100" s="1"/>
      <c r="R1100" s="275"/>
      <c r="S1100" s="329"/>
      <c r="T1100" s="1"/>
      <c r="U1100" s="1"/>
      <c r="V1100" s="306"/>
      <c r="W1100" s="306"/>
      <c r="X1100" s="328"/>
      <c r="Y1100" s="330"/>
      <c r="Z1100" s="272"/>
      <c r="AA1100" s="299"/>
      <c r="AB1100" s="1"/>
      <c r="AC1100" s="58"/>
      <c r="AD1100" s="220"/>
      <c r="AE1100" s="1"/>
      <c r="AF1100" s="1"/>
      <c r="AG1100" s="304"/>
      <c r="AH1100" s="306"/>
      <c r="AI1100" s="1"/>
      <c r="AJ1100" s="1"/>
      <c r="AK1100" s="1"/>
      <c r="AL1100" s="1"/>
      <c r="AM1100" s="328"/>
      <c r="AN1100" s="1"/>
      <c r="AO1100" s="1"/>
      <c r="AP1100" s="1"/>
    </row>
    <row r="1101" ht="15.75" customHeight="1">
      <c r="A1101" s="322"/>
      <c r="B1101" s="1"/>
      <c r="C1101" s="283"/>
      <c r="D1101" s="327"/>
      <c r="E1101" s="327"/>
      <c r="F1101" s="1"/>
      <c r="G1101" s="1"/>
      <c r="H1101" s="1"/>
      <c r="I1101" s="1"/>
      <c r="J1101" s="327"/>
      <c r="K1101" s="1"/>
      <c r="L1101" s="1"/>
      <c r="M1101" s="327"/>
      <c r="N1101" s="327"/>
      <c r="O1101" s="328"/>
      <c r="P1101" s="299"/>
      <c r="Q1101" s="1"/>
      <c r="R1101" s="275"/>
      <c r="S1101" s="329"/>
      <c r="T1101" s="1"/>
      <c r="U1101" s="1"/>
      <c r="V1101" s="306"/>
      <c r="W1101" s="306"/>
      <c r="X1101" s="328"/>
      <c r="Y1101" s="330"/>
      <c r="Z1101" s="272"/>
      <c r="AA1101" s="299"/>
      <c r="AB1101" s="1"/>
      <c r="AC1101" s="58"/>
      <c r="AD1101" s="220"/>
      <c r="AE1101" s="1"/>
      <c r="AF1101" s="1"/>
      <c r="AG1101" s="304"/>
      <c r="AH1101" s="306"/>
      <c r="AI1101" s="1"/>
      <c r="AJ1101" s="1"/>
      <c r="AK1101" s="1"/>
      <c r="AL1101" s="1"/>
      <c r="AM1101" s="328"/>
      <c r="AN1101" s="1"/>
      <c r="AO1101" s="1"/>
      <c r="AP1101" s="1"/>
    </row>
    <row r="1102" ht="15.75" customHeight="1">
      <c r="A1102" s="322"/>
      <c r="B1102" s="1"/>
      <c r="C1102" s="283"/>
      <c r="D1102" s="327"/>
      <c r="E1102" s="327"/>
      <c r="F1102" s="1"/>
      <c r="G1102" s="1"/>
      <c r="H1102" s="1"/>
      <c r="I1102" s="1"/>
      <c r="J1102" s="327"/>
      <c r="K1102" s="1"/>
      <c r="L1102" s="1"/>
      <c r="M1102" s="327"/>
      <c r="N1102" s="327"/>
      <c r="O1102" s="328"/>
      <c r="P1102" s="299"/>
      <c r="Q1102" s="1"/>
      <c r="R1102" s="275"/>
      <c r="S1102" s="329"/>
      <c r="T1102" s="1"/>
      <c r="U1102" s="1"/>
      <c r="V1102" s="306"/>
      <c r="W1102" s="306"/>
      <c r="X1102" s="328"/>
      <c r="Y1102" s="330"/>
      <c r="Z1102" s="272"/>
      <c r="AA1102" s="299"/>
      <c r="AB1102" s="1"/>
      <c r="AC1102" s="58"/>
      <c r="AD1102" s="220"/>
      <c r="AE1102" s="1"/>
      <c r="AF1102" s="1"/>
      <c r="AG1102" s="304"/>
      <c r="AH1102" s="306"/>
      <c r="AI1102" s="1"/>
      <c r="AJ1102" s="1"/>
      <c r="AK1102" s="1"/>
      <c r="AL1102" s="1"/>
      <c r="AM1102" s="328"/>
      <c r="AN1102" s="1"/>
      <c r="AO1102" s="1"/>
      <c r="AP1102" s="1"/>
    </row>
    <row r="1103" ht="15.75" customHeight="1">
      <c r="A1103" s="322"/>
      <c r="B1103" s="1"/>
      <c r="C1103" s="283"/>
      <c r="D1103" s="327"/>
      <c r="E1103" s="327"/>
      <c r="F1103" s="1"/>
      <c r="G1103" s="1"/>
      <c r="H1103" s="1"/>
      <c r="I1103" s="1"/>
      <c r="J1103" s="327"/>
      <c r="K1103" s="1"/>
      <c r="L1103" s="1"/>
      <c r="M1103" s="327"/>
      <c r="N1103" s="327"/>
      <c r="O1103" s="328"/>
      <c r="P1103" s="299"/>
      <c r="Q1103" s="1"/>
      <c r="R1103" s="275"/>
      <c r="S1103" s="329"/>
      <c r="T1103" s="1"/>
      <c r="U1103" s="1"/>
      <c r="V1103" s="306"/>
      <c r="W1103" s="306"/>
      <c r="X1103" s="328"/>
      <c r="Y1103" s="330"/>
      <c r="Z1103" s="272"/>
      <c r="AA1103" s="299"/>
      <c r="AB1103" s="1"/>
      <c r="AC1103" s="58"/>
      <c r="AD1103" s="220"/>
      <c r="AE1103" s="1"/>
      <c r="AF1103" s="1"/>
      <c r="AG1103" s="304"/>
      <c r="AH1103" s="306"/>
      <c r="AI1103" s="1"/>
      <c r="AJ1103" s="1"/>
      <c r="AK1103" s="1"/>
      <c r="AL1103" s="1"/>
      <c r="AM1103" s="328"/>
      <c r="AN1103" s="1"/>
      <c r="AO1103" s="1"/>
      <c r="AP1103" s="1"/>
    </row>
    <row r="1104" ht="15.75" customHeight="1">
      <c r="A1104" s="322"/>
      <c r="B1104" s="1"/>
      <c r="C1104" s="283"/>
      <c r="D1104" s="327"/>
      <c r="E1104" s="327"/>
      <c r="F1104" s="1"/>
      <c r="G1104" s="1"/>
      <c r="H1104" s="1"/>
      <c r="I1104" s="1"/>
      <c r="J1104" s="327"/>
      <c r="K1104" s="1"/>
      <c r="L1104" s="1"/>
      <c r="M1104" s="327"/>
      <c r="N1104" s="327"/>
      <c r="O1104" s="328"/>
      <c r="P1104" s="299"/>
      <c r="Q1104" s="1"/>
      <c r="R1104" s="275"/>
      <c r="S1104" s="329"/>
      <c r="T1104" s="1"/>
      <c r="U1104" s="1"/>
      <c r="V1104" s="306"/>
      <c r="W1104" s="306"/>
      <c r="X1104" s="328"/>
      <c r="Y1104" s="330"/>
      <c r="Z1104" s="272"/>
      <c r="AA1104" s="299"/>
      <c r="AB1104" s="1"/>
      <c r="AC1104" s="58"/>
      <c r="AD1104" s="220"/>
      <c r="AE1104" s="1"/>
      <c r="AF1104" s="1"/>
      <c r="AG1104" s="304"/>
      <c r="AH1104" s="306"/>
      <c r="AI1104" s="1"/>
      <c r="AJ1104" s="1"/>
      <c r="AK1104" s="1"/>
      <c r="AL1104" s="1"/>
      <c r="AM1104" s="328"/>
      <c r="AN1104" s="1"/>
      <c r="AO1104" s="1"/>
      <c r="AP1104" s="1"/>
    </row>
    <row r="1105" ht="15.75" customHeight="1">
      <c r="A1105" s="322"/>
      <c r="B1105" s="1"/>
      <c r="C1105" s="283"/>
      <c r="D1105" s="327"/>
      <c r="E1105" s="327"/>
      <c r="F1105" s="1"/>
      <c r="G1105" s="1"/>
      <c r="H1105" s="1"/>
      <c r="I1105" s="1"/>
      <c r="J1105" s="327"/>
      <c r="K1105" s="1"/>
      <c r="L1105" s="1"/>
      <c r="M1105" s="327"/>
      <c r="N1105" s="327"/>
      <c r="O1105" s="328"/>
      <c r="P1105" s="299"/>
      <c r="Q1105" s="1"/>
      <c r="R1105" s="275"/>
      <c r="S1105" s="329"/>
      <c r="T1105" s="1"/>
      <c r="U1105" s="1"/>
      <c r="V1105" s="306"/>
      <c r="W1105" s="306"/>
      <c r="X1105" s="328"/>
      <c r="Y1105" s="330"/>
      <c r="Z1105" s="272"/>
      <c r="AA1105" s="299"/>
      <c r="AB1105" s="1"/>
      <c r="AC1105" s="58"/>
      <c r="AD1105" s="220"/>
      <c r="AE1105" s="1"/>
      <c r="AF1105" s="1"/>
      <c r="AG1105" s="304"/>
      <c r="AH1105" s="306"/>
      <c r="AI1105" s="1"/>
      <c r="AJ1105" s="1"/>
      <c r="AK1105" s="1"/>
      <c r="AL1105" s="1"/>
      <c r="AM1105" s="328"/>
      <c r="AN1105" s="1"/>
      <c r="AO1105" s="1"/>
      <c r="AP1105" s="1"/>
    </row>
    <row r="1106" ht="15.75" customHeight="1">
      <c r="A1106" s="322"/>
      <c r="B1106" s="1"/>
      <c r="C1106" s="283"/>
      <c r="D1106" s="327"/>
      <c r="E1106" s="327"/>
      <c r="F1106" s="1"/>
      <c r="G1106" s="1"/>
      <c r="H1106" s="1"/>
      <c r="I1106" s="1"/>
      <c r="J1106" s="327"/>
      <c r="K1106" s="1"/>
      <c r="L1106" s="1"/>
      <c r="M1106" s="327"/>
      <c r="N1106" s="327"/>
      <c r="O1106" s="328"/>
      <c r="P1106" s="299"/>
      <c r="Q1106" s="1"/>
      <c r="R1106" s="275"/>
      <c r="S1106" s="329"/>
      <c r="T1106" s="1"/>
      <c r="U1106" s="1"/>
      <c r="V1106" s="306"/>
      <c r="W1106" s="306"/>
      <c r="X1106" s="328"/>
      <c r="Y1106" s="330"/>
      <c r="Z1106" s="272"/>
      <c r="AA1106" s="299"/>
      <c r="AB1106" s="1"/>
      <c r="AC1106" s="58"/>
      <c r="AD1106" s="220"/>
      <c r="AE1106" s="1"/>
      <c r="AF1106" s="1"/>
      <c r="AG1106" s="304"/>
      <c r="AH1106" s="306"/>
      <c r="AI1106" s="1"/>
      <c r="AJ1106" s="1"/>
      <c r="AK1106" s="1"/>
      <c r="AL1106" s="1"/>
      <c r="AM1106" s="328"/>
      <c r="AN1106" s="1"/>
      <c r="AO1106" s="1"/>
      <c r="AP1106" s="1"/>
    </row>
    <row r="1107" ht="15.75" customHeight="1">
      <c r="A1107" s="322"/>
      <c r="B1107" s="1"/>
      <c r="C1107" s="283"/>
      <c r="D1107" s="327"/>
      <c r="E1107" s="327"/>
      <c r="F1107" s="1"/>
      <c r="G1107" s="1"/>
      <c r="H1107" s="1"/>
      <c r="I1107" s="1"/>
      <c r="J1107" s="327"/>
      <c r="K1107" s="1"/>
      <c r="L1107" s="1"/>
      <c r="M1107" s="327"/>
      <c r="N1107" s="327"/>
      <c r="O1107" s="328"/>
      <c r="P1107" s="299"/>
      <c r="Q1107" s="1"/>
      <c r="R1107" s="275"/>
      <c r="S1107" s="329"/>
      <c r="T1107" s="1"/>
      <c r="U1107" s="1"/>
      <c r="V1107" s="306"/>
      <c r="W1107" s="306"/>
      <c r="X1107" s="328"/>
      <c r="Y1107" s="330"/>
      <c r="Z1107" s="272"/>
      <c r="AA1107" s="299"/>
      <c r="AB1107" s="1"/>
      <c r="AC1107" s="58"/>
      <c r="AD1107" s="220"/>
      <c r="AE1107" s="1"/>
      <c r="AF1107" s="1"/>
      <c r="AG1107" s="304"/>
      <c r="AH1107" s="306"/>
      <c r="AI1107" s="1"/>
      <c r="AJ1107" s="1"/>
      <c r="AK1107" s="1"/>
      <c r="AL1107" s="1"/>
      <c r="AM1107" s="328"/>
      <c r="AN1107" s="1"/>
      <c r="AO1107" s="1"/>
      <c r="AP1107" s="1"/>
    </row>
    <row r="1108" ht="15.75" customHeight="1">
      <c r="A1108" s="322"/>
      <c r="B1108" s="1"/>
      <c r="C1108" s="283"/>
      <c r="D1108" s="327"/>
      <c r="E1108" s="327"/>
      <c r="F1108" s="1"/>
      <c r="G1108" s="1"/>
      <c r="H1108" s="1"/>
      <c r="I1108" s="1"/>
      <c r="J1108" s="327"/>
      <c r="K1108" s="1"/>
      <c r="L1108" s="1"/>
      <c r="M1108" s="327"/>
      <c r="N1108" s="327"/>
      <c r="O1108" s="328"/>
      <c r="P1108" s="299"/>
      <c r="Q1108" s="1"/>
      <c r="R1108" s="275"/>
      <c r="S1108" s="329"/>
      <c r="T1108" s="1"/>
      <c r="U1108" s="1"/>
      <c r="V1108" s="306"/>
      <c r="W1108" s="306"/>
      <c r="X1108" s="328"/>
      <c r="Y1108" s="330"/>
      <c r="Z1108" s="272"/>
      <c r="AA1108" s="299"/>
      <c r="AB1108" s="1"/>
      <c r="AC1108" s="58"/>
      <c r="AD1108" s="220"/>
      <c r="AE1108" s="1"/>
      <c r="AF1108" s="1"/>
      <c r="AG1108" s="304"/>
      <c r="AH1108" s="306"/>
      <c r="AI1108" s="1"/>
      <c r="AJ1108" s="1"/>
      <c r="AK1108" s="1"/>
      <c r="AL1108" s="1"/>
      <c r="AM1108" s="328"/>
      <c r="AN1108" s="1"/>
      <c r="AO1108" s="1"/>
      <c r="AP1108" s="1"/>
    </row>
    <row r="1109" ht="15.75" customHeight="1">
      <c r="A1109" s="322"/>
      <c r="B1109" s="1"/>
      <c r="C1109" s="283"/>
      <c r="D1109" s="327"/>
      <c r="E1109" s="327"/>
      <c r="F1109" s="1"/>
      <c r="G1109" s="1"/>
      <c r="H1109" s="1"/>
      <c r="I1109" s="1"/>
      <c r="J1109" s="327"/>
      <c r="K1109" s="1"/>
      <c r="L1109" s="1"/>
      <c r="M1109" s="327"/>
      <c r="N1109" s="327"/>
      <c r="O1109" s="328"/>
      <c r="P1109" s="299"/>
      <c r="Q1109" s="1"/>
      <c r="R1109" s="275"/>
      <c r="S1109" s="329"/>
      <c r="T1109" s="1"/>
      <c r="U1109" s="1"/>
      <c r="V1109" s="306"/>
      <c r="W1109" s="306"/>
      <c r="X1109" s="328"/>
      <c r="Y1109" s="330"/>
      <c r="Z1109" s="272"/>
      <c r="AA1109" s="299"/>
      <c r="AB1109" s="1"/>
      <c r="AC1109" s="58"/>
      <c r="AD1109" s="220"/>
      <c r="AE1109" s="1"/>
      <c r="AF1109" s="1"/>
      <c r="AG1109" s="304"/>
      <c r="AH1109" s="306"/>
      <c r="AI1109" s="1"/>
      <c r="AJ1109" s="1"/>
      <c r="AK1109" s="1"/>
      <c r="AL1109" s="1"/>
      <c r="AM1109" s="328"/>
      <c r="AN1109" s="1"/>
      <c r="AO1109" s="1"/>
      <c r="AP1109" s="1"/>
    </row>
    <row r="1110" ht="15.75" customHeight="1">
      <c r="A1110" s="322"/>
      <c r="B1110" s="1"/>
      <c r="C1110" s="283"/>
      <c r="D1110" s="327"/>
      <c r="E1110" s="327"/>
      <c r="F1110" s="1"/>
      <c r="G1110" s="1"/>
      <c r="H1110" s="1"/>
      <c r="I1110" s="1"/>
      <c r="J1110" s="327"/>
      <c r="K1110" s="1"/>
      <c r="L1110" s="1"/>
      <c r="M1110" s="327"/>
      <c r="N1110" s="327"/>
      <c r="O1110" s="328"/>
      <c r="P1110" s="299"/>
      <c r="Q1110" s="1"/>
      <c r="R1110" s="275"/>
      <c r="S1110" s="329"/>
      <c r="T1110" s="1"/>
      <c r="U1110" s="1"/>
      <c r="V1110" s="306"/>
      <c r="W1110" s="306"/>
      <c r="X1110" s="328"/>
      <c r="Y1110" s="330"/>
      <c r="Z1110" s="272"/>
      <c r="AA1110" s="299"/>
      <c r="AB1110" s="1"/>
      <c r="AC1110" s="58"/>
      <c r="AD1110" s="220"/>
      <c r="AE1110" s="1"/>
      <c r="AF1110" s="1"/>
      <c r="AG1110" s="304"/>
      <c r="AH1110" s="306"/>
      <c r="AI1110" s="1"/>
      <c r="AJ1110" s="1"/>
      <c r="AK1110" s="1"/>
      <c r="AL1110" s="1"/>
      <c r="AM1110" s="328"/>
      <c r="AN1110" s="1"/>
      <c r="AO1110" s="1"/>
      <c r="AP1110" s="1"/>
    </row>
    <row r="1111" ht="15.75" customHeight="1">
      <c r="A1111" s="322"/>
      <c r="B1111" s="1"/>
      <c r="C1111" s="283"/>
      <c r="D1111" s="327"/>
      <c r="E1111" s="327"/>
      <c r="F1111" s="1"/>
      <c r="G1111" s="1"/>
      <c r="H1111" s="1"/>
      <c r="I1111" s="1"/>
      <c r="J1111" s="327"/>
      <c r="K1111" s="1"/>
      <c r="L1111" s="1"/>
      <c r="M1111" s="327"/>
      <c r="N1111" s="327"/>
      <c r="O1111" s="328"/>
      <c r="P1111" s="299"/>
      <c r="Q1111" s="1"/>
      <c r="R1111" s="275"/>
      <c r="S1111" s="329"/>
      <c r="T1111" s="1"/>
      <c r="U1111" s="1"/>
      <c r="V1111" s="306"/>
      <c r="W1111" s="306"/>
      <c r="X1111" s="328"/>
      <c r="Y1111" s="330"/>
      <c r="Z1111" s="272"/>
      <c r="AA1111" s="299"/>
      <c r="AB1111" s="1"/>
      <c r="AC1111" s="58"/>
      <c r="AD1111" s="220"/>
      <c r="AE1111" s="1"/>
      <c r="AF1111" s="1"/>
      <c r="AG1111" s="304"/>
      <c r="AH1111" s="306"/>
      <c r="AI1111" s="1"/>
      <c r="AJ1111" s="1"/>
      <c r="AK1111" s="1"/>
      <c r="AL1111" s="1"/>
      <c r="AM1111" s="328"/>
      <c r="AN1111" s="1"/>
      <c r="AO1111" s="1"/>
      <c r="AP1111" s="1"/>
    </row>
    <row r="1112" ht="15.75" customHeight="1">
      <c r="A1112" s="322"/>
      <c r="B1112" s="1"/>
      <c r="C1112" s="283"/>
      <c r="D1112" s="327"/>
      <c r="E1112" s="327"/>
      <c r="F1112" s="1"/>
      <c r="G1112" s="1"/>
      <c r="H1112" s="1"/>
      <c r="I1112" s="1"/>
      <c r="J1112" s="327"/>
      <c r="K1112" s="1"/>
      <c r="L1112" s="1"/>
      <c r="M1112" s="327"/>
      <c r="N1112" s="327"/>
      <c r="O1112" s="328"/>
      <c r="P1112" s="299"/>
      <c r="Q1112" s="1"/>
      <c r="R1112" s="275"/>
      <c r="S1112" s="329"/>
      <c r="T1112" s="1"/>
      <c r="U1112" s="1"/>
      <c r="V1112" s="306"/>
      <c r="W1112" s="306"/>
      <c r="X1112" s="328"/>
      <c r="Y1112" s="330"/>
      <c r="Z1112" s="272"/>
      <c r="AA1112" s="299"/>
      <c r="AB1112" s="1"/>
      <c r="AC1112" s="58"/>
      <c r="AD1112" s="220"/>
      <c r="AE1112" s="1"/>
      <c r="AF1112" s="1"/>
      <c r="AG1112" s="304"/>
      <c r="AH1112" s="306"/>
      <c r="AI1112" s="1"/>
      <c r="AJ1112" s="1"/>
      <c r="AK1112" s="1"/>
      <c r="AL1112" s="1"/>
      <c r="AM1112" s="328"/>
      <c r="AN1112" s="1"/>
      <c r="AO1112" s="1"/>
      <c r="AP1112" s="1"/>
    </row>
    <row r="1113" ht="15.75" customHeight="1">
      <c r="A1113" s="322"/>
      <c r="B1113" s="1"/>
      <c r="C1113" s="283"/>
      <c r="D1113" s="327"/>
      <c r="E1113" s="327"/>
      <c r="F1113" s="1"/>
      <c r="G1113" s="1"/>
      <c r="H1113" s="1"/>
      <c r="I1113" s="1"/>
      <c r="J1113" s="327"/>
      <c r="K1113" s="1"/>
      <c r="L1113" s="1"/>
      <c r="M1113" s="327"/>
      <c r="N1113" s="327"/>
      <c r="O1113" s="328"/>
      <c r="P1113" s="299"/>
      <c r="Q1113" s="1"/>
      <c r="R1113" s="275"/>
      <c r="S1113" s="329"/>
      <c r="T1113" s="1"/>
      <c r="U1113" s="1"/>
      <c r="V1113" s="306"/>
      <c r="W1113" s="306"/>
      <c r="X1113" s="328"/>
      <c r="Y1113" s="330"/>
      <c r="Z1113" s="272"/>
      <c r="AA1113" s="299"/>
      <c r="AB1113" s="1"/>
      <c r="AC1113" s="58"/>
      <c r="AD1113" s="220"/>
      <c r="AE1113" s="1"/>
      <c r="AF1113" s="1"/>
      <c r="AG1113" s="304"/>
      <c r="AH1113" s="306"/>
      <c r="AI1113" s="1"/>
      <c r="AJ1113" s="1"/>
      <c r="AK1113" s="1"/>
      <c r="AL1113" s="1"/>
      <c r="AM1113" s="328"/>
      <c r="AN1113" s="1"/>
      <c r="AO1113" s="1"/>
      <c r="AP1113" s="1"/>
    </row>
    <row r="1114" ht="15.75" customHeight="1">
      <c r="A1114" s="322"/>
      <c r="B1114" s="1"/>
      <c r="C1114" s="283"/>
      <c r="D1114" s="327"/>
      <c r="E1114" s="327"/>
      <c r="F1114" s="1"/>
      <c r="G1114" s="1"/>
      <c r="H1114" s="1"/>
      <c r="I1114" s="1"/>
      <c r="J1114" s="327"/>
      <c r="K1114" s="1"/>
      <c r="L1114" s="1"/>
      <c r="M1114" s="327"/>
      <c r="N1114" s="327"/>
      <c r="O1114" s="328"/>
      <c r="P1114" s="299"/>
      <c r="Q1114" s="1"/>
      <c r="R1114" s="275"/>
      <c r="S1114" s="329"/>
      <c r="T1114" s="1"/>
      <c r="U1114" s="1"/>
      <c r="V1114" s="306"/>
      <c r="W1114" s="306"/>
      <c r="X1114" s="328"/>
      <c r="Y1114" s="330"/>
      <c r="Z1114" s="272"/>
      <c r="AA1114" s="299"/>
      <c r="AB1114" s="1"/>
      <c r="AC1114" s="58"/>
      <c r="AD1114" s="220"/>
      <c r="AE1114" s="1"/>
      <c r="AF1114" s="1"/>
      <c r="AG1114" s="304"/>
      <c r="AH1114" s="306"/>
      <c r="AI1114" s="1"/>
      <c r="AJ1114" s="1"/>
      <c r="AK1114" s="1"/>
      <c r="AL1114" s="1"/>
      <c r="AM1114" s="328"/>
      <c r="AN1114" s="1"/>
      <c r="AO1114" s="1"/>
      <c r="AP1114" s="1"/>
    </row>
    <row r="1115" ht="15.75" customHeight="1">
      <c r="A1115" s="322"/>
      <c r="B1115" s="1"/>
      <c r="C1115" s="283"/>
      <c r="D1115" s="327"/>
      <c r="E1115" s="327"/>
      <c r="F1115" s="1"/>
      <c r="G1115" s="1"/>
      <c r="H1115" s="1"/>
      <c r="I1115" s="1"/>
      <c r="J1115" s="327"/>
      <c r="K1115" s="1"/>
      <c r="L1115" s="1"/>
      <c r="M1115" s="327"/>
      <c r="N1115" s="327"/>
      <c r="O1115" s="328"/>
      <c r="P1115" s="299"/>
      <c r="Q1115" s="1"/>
      <c r="R1115" s="275"/>
      <c r="S1115" s="329"/>
      <c r="T1115" s="1"/>
      <c r="U1115" s="1"/>
      <c r="V1115" s="306"/>
      <c r="W1115" s="306"/>
      <c r="X1115" s="328"/>
      <c r="Y1115" s="330"/>
      <c r="Z1115" s="272"/>
      <c r="AA1115" s="299"/>
      <c r="AB1115" s="1"/>
      <c r="AC1115" s="58"/>
      <c r="AD1115" s="220"/>
      <c r="AE1115" s="1"/>
      <c r="AF1115" s="1"/>
      <c r="AG1115" s="304"/>
      <c r="AH1115" s="306"/>
      <c r="AI1115" s="1"/>
      <c r="AJ1115" s="1"/>
      <c r="AK1115" s="1"/>
      <c r="AL1115" s="1"/>
      <c r="AM1115" s="328"/>
      <c r="AN1115" s="1"/>
      <c r="AO1115" s="1"/>
      <c r="AP1115" s="1"/>
    </row>
    <row r="1116" ht="15.75" customHeight="1">
      <c r="A1116" s="322"/>
      <c r="B1116" s="1"/>
      <c r="C1116" s="283"/>
      <c r="D1116" s="327"/>
      <c r="E1116" s="327"/>
      <c r="F1116" s="1"/>
      <c r="G1116" s="1"/>
      <c r="H1116" s="1"/>
      <c r="I1116" s="1"/>
      <c r="J1116" s="327"/>
      <c r="K1116" s="1"/>
      <c r="L1116" s="1"/>
      <c r="M1116" s="327"/>
      <c r="N1116" s="327"/>
      <c r="O1116" s="328"/>
      <c r="P1116" s="299"/>
      <c r="Q1116" s="1"/>
      <c r="R1116" s="275"/>
      <c r="S1116" s="329"/>
      <c r="T1116" s="1"/>
      <c r="U1116" s="1"/>
      <c r="V1116" s="306"/>
      <c r="W1116" s="306"/>
      <c r="X1116" s="328"/>
      <c r="Y1116" s="330"/>
      <c r="Z1116" s="272"/>
      <c r="AA1116" s="299"/>
      <c r="AB1116" s="1"/>
      <c r="AC1116" s="58"/>
      <c r="AD1116" s="220"/>
      <c r="AE1116" s="1"/>
      <c r="AF1116" s="1"/>
      <c r="AG1116" s="304"/>
      <c r="AH1116" s="306"/>
      <c r="AI1116" s="1"/>
      <c r="AJ1116" s="1"/>
      <c r="AK1116" s="1"/>
      <c r="AL1116" s="1"/>
      <c r="AM1116" s="328"/>
      <c r="AN1116" s="1"/>
      <c r="AO1116" s="1"/>
      <c r="AP1116" s="1"/>
    </row>
    <row r="1117" ht="15.75" customHeight="1">
      <c r="A1117" s="322"/>
      <c r="B1117" s="1"/>
      <c r="C1117" s="283"/>
      <c r="D1117" s="327"/>
      <c r="E1117" s="327"/>
      <c r="F1117" s="1"/>
      <c r="G1117" s="1"/>
      <c r="H1117" s="1"/>
      <c r="I1117" s="1"/>
      <c r="J1117" s="327"/>
      <c r="K1117" s="1"/>
      <c r="L1117" s="1"/>
      <c r="M1117" s="327"/>
      <c r="N1117" s="327"/>
      <c r="O1117" s="328"/>
      <c r="P1117" s="299"/>
      <c r="Q1117" s="1"/>
      <c r="R1117" s="275"/>
      <c r="S1117" s="329"/>
      <c r="T1117" s="1"/>
      <c r="U1117" s="1"/>
      <c r="V1117" s="306"/>
      <c r="W1117" s="306"/>
      <c r="X1117" s="328"/>
      <c r="Y1117" s="330"/>
      <c r="Z1117" s="272"/>
      <c r="AA1117" s="299"/>
      <c r="AB1117" s="1"/>
      <c r="AC1117" s="58"/>
      <c r="AD1117" s="220"/>
      <c r="AE1117" s="1"/>
      <c r="AF1117" s="1"/>
      <c r="AG1117" s="304"/>
      <c r="AH1117" s="306"/>
      <c r="AI1117" s="1"/>
      <c r="AJ1117" s="1"/>
      <c r="AK1117" s="1"/>
      <c r="AL1117" s="1"/>
      <c r="AM1117" s="328"/>
      <c r="AN1117" s="1"/>
      <c r="AO1117" s="1"/>
      <c r="AP1117" s="1"/>
    </row>
    <row r="1118" ht="15.75" customHeight="1">
      <c r="A1118" s="322"/>
      <c r="B1118" s="1"/>
      <c r="C1118" s="283"/>
      <c r="D1118" s="327"/>
      <c r="E1118" s="327"/>
      <c r="F1118" s="1"/>
      <c r="G1118" s="1"/>
      <c r="H1118" s="1"/>
      <c r="I1118" s="1"/>
      <c r="J1118" s="327"/>
      <c r="K1118" s="1"/>
      <c r="L1118" s="1"/>
      <c r="M1118" s="327"/>
      <c r="N1118" s="327"/>
      <c r="O1118" s="328"/>
      <c r="P1118" s="299"/>
      <c r="Q1118" s="1"/>
      <c r="R1118" s="275"/>
      <c r="S1118" s="329"/>
      <c r="T1118" s="1"/>
      <c r="U1118" s="1"/>
      <c r="V1118" s="306"/>
      <c r="W1118" s="306"/>
      <c r="X1118" s="328"/>
      <c r="Y1118" s="330"/>
      <c r="Z1118" s="272"/>
      <c r="AA1118" s="299"/>
      <c r="AB1118" s="1"/>
      <c r="AC1118" s="58"/>
      <c r="AD1118" s="220"/>
      <c r="AE1118" s="1"/>
      <c r="AF1118" s="1"/>
      <c r="AG1118" s="304"/>
      <c r="AH1118" s="306"/>
      <c r="AI1118" s="1"/>
      <c r="AJ1118" s="1"/>
      <c r="AK1118" s="1"/>
      <c r="AL1118" s="1"/>
      <c r="AM1118" s="328"/>
      <c r="AN1118" s="1"/>
      <c r="AO1118" s="1"/>
      <c r="AP1118" s="1"/>
    </row>
    <row r="1119" ht="15.75" customHeight="1">
      <c r="A1119" s="322"/>
      <c r="B1119" s="1"/>
      <c r="C1119" s="283"/>
      <c r="D1119" s="327"/>
      <c r="E1119" s="327"/>
      <c r="F1119" s="1"/>
      <c r="G1119" s="1"/>
      <c r="H1119" s="1"/>
      <c r="I1119" s="1"/>
      <c r="J1119" s="327"/>
      <c r="K1119" s="1"/>
      <c r="L1119" s="1"/>
      <c r="M1119" s="327"/>
      <c r="N1119" s="327"/>
      <c r="O1119" s="328"/>
      <c r="P1119" s="299"/>
      <c r="Q1119" s="1"/>
      <c r="R1119" s="275"/>
      <c r="S1119" s="329"/>
      <c r="T1119" s="1"/>
      <c r="U1119" s="1"/>
      <c r="V1119" s="306"/>
      <c r="W1119" s="306"/>
      <c r="X1119" s="328"/>
      <c r="Y1119" s="330"/>
      <c r="Z1119" s="272"/>
      <c r="AA1119" s="299"/>
      <c r="AB1119" s="1"/>
      <c r="AC1119" s="58"/>
      <c r="AD1119" s="220"/>
      <c r="AE1119" s="1"/>
      <c r="AF1119" s="1"/>
      <c r="AG1119" s="304"/>
      <c r="AH1119" s="306"/>
      <c r="AI1119" s="1"/>
      <c r="AJ1119" s="1"/>
      <c r="AK1119" s="1"/>
      <c r="AL1119" s="1"/>
      <c r="AM1119" s="328"/>
      <c r="AN1119" s="1"/>
      <c r="AO1119" s="1"/>
      <c r="AP1119" s="1"/>
    </row>
    <row r="1120" ht="15.75" customHeight="1">
      <c r="A1120" s="322"/>
      <c r="B1120" s="1"/>
      <c r="C1120" s="283"/>
      <c r="D1120" s="327"/>
      <c r="E1120" s="327"/>
      <c r="F1120" s="1"/>
      <c r="G1120" s="1"/>
      <c r="H1120" s="1"/>
      <c r="I1120" s="1"/>
      <c r="J1120" s="327"/>
      <c r="K1120" s="1"/>
      <c r="L1120" s="1"/>
      <c r="M1120" s="327"/>
      <c r="N1120" s="327"/>
      <c r="O1120" s="328"/>
      <c r="P1120" s="299"/>
      <c r="Q1120" s="1"/>
      <c r="R1120" s="275"/>
      <c r="S1120" s="329"/>
      <c r="T1120" s="1"/>
      <c r="U1120" s="1"/>
      <c r="V1120" s="306"/>
      <c r="W1120" s="306"/>
      <c r="X1120" s="328"/>
      <c r="Y1120" s="330"/>
      <c r="Z1120" s="272"/>
      <c r="AA1120" s="299"/>
      <c r="AB1120" s="1"/>
      <c r="AC1120" s="58"/>
      <c r="AD1120" s="220"/>
      <c r="AE1120" s="1"/>
      <c r="AF1120" s="1"/>
      <c r="AG1120" s="304"/>
      <c r="AH1120" s="306"/>
      <c r="AI1120" s="1"/>
      <c r="AJ1120" s="1"/>
      <c r="AK1120" s="1"/>
      <c r="AL1120" s="1"/>
      <c r="AM1120" s="328"/>
      <c r="AN1120" s="1"/>
      <c r="AO1120" s="1"/>
      <c r="AP1120" s="1"/>
    </row>
    <row r="1121" ht="15.75" customHeight="1">
      <c r="A1121" s="322"/>
      <c r="B1121" s="1"/>
      <c r="C1121" s="283"/>
      <c r="D1121" s="327"/>
      <c r="E1121" s="327"/>
      <c r="F1121" s="1"/>
      <c r="G1121" s="1"/>
      <c r="H1121" s="1"/>
      <c r="I1121" s="1"/>
      <c r="J1121" s="327"/>
      <c r="K1121" s="1"/>
      <c r="L1121" s="1"/>
      <c r="M1121" s="327"/>
      <c r="N1121" s="327"/>
      <c r="O1121" s="328"/>
      <c r="P1121" s="299"/>
      <c r="Q1121" s="1"/>
      <c r="R1121" s="275"/>
      <c r="S1121" s="329"/>
      <c r="T1121" s="1"/>
      <c r="U1121" s="1"/>
      <c r="V1121" s="306"/>
      <c r="W1121" s="306"/>
      <c r="X1121" s="328"/>
      <c r="Y1121" s="330"/>
      <c r="Z1121" s="272"/>
      <c r="AA1121" s="299"/>
      <c r="AB1121" s="1"/>
      <c r="AC1121" s="58"/>
      <c r="AD1121" s="220"/>
      <c r="AE1121" s="1"/>
      <c r="AF1121" s="1"/>
      <c r="AG1121" s="304"/>
      <c r="AH1121" s="306"/>
      <c r="AI1121" s="1"/>
      <c r="AJ1121" s="1"/>
      <c r="AK1121" s="1"/>
      <c r="AL1121" s="1"/>
      <c r="AM1121" s="328"/>
      <c r="AN1121" s="1"/>
      <c r="AO1121" s="1"/>
      <c r="AP1121" s="1"/>
    </row>
    <row r="1122" ht="15.75" customHeight="1">
      <c r="A1122" s="322"/>
      <c r="B1122" s="1"/>
      <c r="C1122" s="283"/>
      <c r="D1122" s="327"/>
      <c r="E1122" s="327"/>
      <c r="F1122" s="1"/>
      <c r="G1122" s="1"/>
      <c r="H1122" s="1"/>
      <c r="I1122" s="1"/>
      <c r="J1122" s="327"/>
      <c r="K1122" s="1"/>
      <c r="L1122" s="1"/>
      <c r="M1122" s="327"/>
      <c r="N1122" s="327"/>
      <c r="O1122" s="328"/>
      <c r="P1122" s="299"/>
      <c r="Q1122" s="1"/>
      <c r="R1122" s="275"/>
      <c r="S1122" s="329"/>
      <c r="T1122" s="1"/>
      <c r="U1122" s="1"/>
      <c r="V1122" s="306"/>
      <c r="W1122" s="306"/>
      <c r="X1122" s="328"/>
      <c r="Y1122" s="330"/>
      <c r="Z1122" s="272"/>
      <c r="AA1122" s="299"/>
      <c r="AB1122" s="1"/>
      <c r="AC1122" s="58"/>
      <c r="AD1122" s="220"/>
      <c r="AE1122" s="1"/>
      <c r="AF1122" s="1"/>
      <c r="AG1122" s="304"/>
      <c r="AH1122" s="306"/>
      <c r="AI1122" s="1"/>
      <c r="AJ1122" s="1"/>
      <c r="AK1122" s="1"/>
      <c r="AL1122" s="1"/>
      <c r="AM1122" s="328"/>
      <c r="AN1122" s="1"/>
      <c r="AO1122" s="1"/>
      <c r="AP1122" s="1"/>
    </row>
    <row r="1123" ht="15.75" customHeight="1">
      <c r="A1123" s="322"/>
      <c r="B1123" s="1"/>
      <c r="C1123" s="283"/>
      <c r="D1123" s="327"/>
      <c r="E1123" s="327"/>
      <c r="F1123" s="1"/>
      <c r="G1123" s="1"/>
      <c r="H1123" s="1"/>
      <c r="I1123" s="1"/>
      <c r="J1123" s="327"/>
      <c r="K1123" s="1"/>
      <c r="L1123" s="1"/>
      <c r="M1123" s="327"/>
      <c r="N1123" s="327"/>
      <c r="O1123" s="328"/>
      <c r="P1123" s="299"/>
      <c r="Q1123" s="1"/>
      <c r="R1123" s="275"/>
      <c r="S1123" s="329"/>
      <c r="T1123" s="1"/>
      <c r="U1123" s="1"/>
      <c r="V1123" s="306"/>
      <c r="W1123" s="306"/>
      <c r="X1123" s="328"/>
      <c r="Y1123" s="330"/>
      <c r="Z1123" s="272"/>
      <c r="AA1123" s="299"/>
      <c r="AB1123" s="1"/>
      <c r="AC1123" s="58"/>
      <c r="AD1123" s="220"/>
      <c r="AE1123" s="1"/>
      <c r="AF1123" s="1"/>
      <c r="AG1123" s="304"/>
      <c r="AH1123" s="306"/>
      <c r="AI1123" s="1"/>
      <c r="AJ1123" s="1"/>
      <c r="AK1123" s="1"/>
      <c r="AL1123" s="1"/>
      <c r="AM1123" s="328"/>
      <c r="AN1123" s="1"/>
      <c r="AO1123" s="1"/>
      <c r="AP1123" s="1"/>
    </row>
    <row r="1124" ht="15.75" customHeight="1">
      <c r="A1124" s="322"/>
      <c r="B1124" s="1"/>
      <c r="C1124" s="283"/>
      <c r="D1124" s="327"/>
      <c r="E1124" s="327"/>
      <c r="F1124" s="1"/>
      <c r="G1124" s="1"/>
      <c r="H1124" s="1"/>
      <c r="I1124" s="1"/>
      <c r="J1124" s="327"/>
      <c r="K1124" s="1"/>
      <c r="L1124" s="1"/>
      <c r="M1124" s="327"/>
      <c r="N1124" s="327"/>
      <c r="O1124" s="328"/>
      <c r="P1124" s="299"/>
      <c r="Q1124" s="1"/>
      <c r="R1124" s="275"/>
      <c r="S1124" s="329"/>
      <c r="T1124" s="1"/>
      <c r="U1124" s="1"/>
      <c r="V1124" s="306"/>
      <c r="W1124" s="306"/>
      <c r="X1124" s="328"/>
      <c r="Y1124" s="330"/>
      <c r="Z1124" s="272"/>
      <c r="AA1124" s="299"/>
      <c r="AB1124" s="1"/>
      <c r="AC1124" s="58"/>
      <c r="AD1124" s="220"/>
      <c r="AE1124" s="1"/>
      <c r="AF1124" s="1"/>
      <c r="AG1124" s="304"/>
      <c r="AH1124" s="306"/>
      <c r="AI1124" s="1"/>
      <c r="AJ1124" s="1"/>
      <c r="AK1124" s="1"/>
      <c r="AL1124" s="1"/>
      <c r="AM1124" s="328"/>
      <c r="AN1124" s="1"/>
      <c r="AO1124" s="1"/>
      <c r="AP1124" s="1"/>
    </row>
    <row r="1125" ht="15.75" customHeight="1">
      <c r="A1125" s="322"/>
      <c r="B1125" s="1"/>
      <c r="C1125" s="283"/>
      <c r="D1125" s="327"/>
      <c r="E1125" s="327"/>
      <c r="F1125" s="1"/>
      <c r="G1125" s="1"/>
      <c r="H1125" s="1"/>
      <c r="I1125" s="1"/>
      <c r="J1125" s="327"/>
      <c r="K1125" s="1"/>
      <c r="L1125" s="1"/>
      <c r="M1125" s="327"/>
      <c r="N1125" s="327"/>
      <c r="O1125" s="328"/>
      <c r="P1125" s="299"/>
      <c r="Q1125" s="1"/>
      <c r="R1125" s="275"/>
      <c r="S1125" s="329"/>
      <c r="T1125" s="1"/>
      <c r="U1125" s="1"/>
      <c r="V1125" s="306"/>
      <c r="W1125" s="306"/>
      <c r="X1125" s="328"/>
      <c r="Y1125" s="330"/>
      <c r="Z1125" s="272"/>
      <c r="AA1125" s="299"/>
      <c r="AB1125" s="1"/>
      <c r="AC1125" s="58"/>
      <c r="AD1125" s="220"/>
      <c r="AE1125" s="1"/>
      <c r="AF1125" s="1"/>
      <c r="AG1125" s="304"/>
      <c r="AH1125" s="306"/>
      <c r="AI1125" s="1"/>
      <c r="AJ1125" s="1"/>
      <c r="AK1125" s="1"/>
      <c r="AL1125" s="1"/>
      <c r="AM1125" s="328"/>
      <c r="AN1125" s="1"/>
      <c r="AO1125" s="1"/>
      <c r="AP1125" s="1"/>
    </row>
    <row r="1126" ht="15.75" customHeight="1">
      <c r="A1126" s="322"/>
      <c r="B1126" s="1"/>
      <c r="C1126" s="283"/>
      <c r="D1126" s="327"/>
      <c r="E1126" s="327"/>
      <c r="F1126" s="1"/>
      <c r="G1126" s="1"/>
      <c r="H1126" s="1"/>
      <c r="I1126" s="1"/>
      <c r="J1126" s="327"/>
      <c r="K1126" s="1"/>
      <c r="L1126" s="1"/>
      <c r="M1126" s="327"/>
      <c r="N1126" s="327"/>
      <c r="O1126" s="328"/>
      <c r="P1126" s="299"/>
      <c r="Q1126" s="1"/>
      <c r="R1126" s="275"/>
      <c r="S1126" s="329"/>
      <c r="T1126" s="1"/>
      <c r="U1126" s="1"/>
      <c r="V1126" s="306"/>
      <c r="W1126" s="306"/>
      <c r="X1126" s="328"/>
      <c r="Y1126" s="330"/>
      <c r="Z1126" s="272"/>
      <c r="AA1126" s="299"/>
      <c r="AB1126" s="1"/>
      <c r="AC1126" s="58"/>
      <c r="AD1126" s="220"/>
      <c r="AE1126" s="1"/>
      <c r="AF1126" s="1"/>
      <c r="AG1126" s="304"/>
      <c r="AH1126" s="306"/>
      <c r="AI1126" s="1"/>
      <c r="AJ1126" s="1"/>
      <c r="AK1126" s="1"/>
      <c r="AL1126" s="1"/>
      <c r="AM1126" s="328"/>
      <c r="AN1126" s="1"/>
      <c r="AO1126" s="1"/>
      <c r="AP1126" s="1"/>
    </row>
    <row r="1127" ht="15.75" customHeight="1">
      <c r="A1127" s="322"/>
      <c r="B1127" s="1"/>
      <c r="C1127" s="283"/>
      <c r="D1127" s="327"/>
      <c r="E1127" s="327"/>
      <c r="F1127" s="1"/>
      <c r="G1127" s="1"/>
      <c r="H1127" s="1"/>
      <c r="I1127" s="1"/>
      <c r="J1127" s="327"/>
      <c r="K1127" s="1"/>
      <c r="L1127" s="1"/>
      <c r="M1127" s="327"/>
      <c r="N1127" s="327"/>
      <c r="O1127" s="328"/>
      <c r="P1127" s="299"/>
      <c r="Q1127" s="1"/>
      <c r="R1127" s="275"/>
      <c r="S1127" s="329"/>
      <c r="T1127" s="1"/>
      <c r="U1127" s="1"/>
      <c r="V1127" s="306"/>
      <c r="W1127" s="306"/>
      <c r="X1127" s="328"/>
      <c r="Y1127" s="330"/>
      <c r="Z1127" s="272"/>
      <c r="AA1127" s="299"/>
      <c r="AB1127" s="1"/>
      <c r="AC1127" s="58"/>
      <c r="AD1127" s="220"/>
      <c r="AE1127" s="1"/>
      <c r="AF1127" s="1"/>
      <c r="AG1127" s="304"/>
      <c r="AH1127" s="306"/>
      <c r="AI1127" s="1"/>
      <c r="AJ1127" s="1"/>
      <c r="AK1127" s="1"/>
      <c r="AL1127" s="1"/>
      <c r="AM1127" s="328"/>
      <c r="AN1127" s="1"/>
      <c r="AO1127" s="1"/>
      <c r="AP1127" s="1"/>
    </row>
    <row r="1128" ht="15.75" customHeight="1">
      <c r="A1128" s="322"/>
      <c r="B1128" s="1"/>
      <c r="C1128" s="283"/>
      <c r="D1128" s="327"/>
      <c r="E1128" s="327"/>
      <c r="F1128" s="1"/>
      <c r="G1128" s="1"/>
      <c r="H1128" s="1"/>
      <c r="I1128" s="1"/>
      <c r="J1128" s="327"/>
      <c r="K1128" s="1"/>
      <c r="L1128" s="1"/>
      <c r="M1128" s="327"/>
      <c r="N1128" s="327"/>
      <c r="O1128" s="328"/>
      <c r="P1128" s="299"/>
      <c r="Q1128" s="1"/>
      <c r="R1128" s="275"/>
      <c r="S1128" s="329"/>
      <c r="T1128" s="1"/>
      <c r="U1128" s="1"/>
      <c r="V1128" s="306"/>
      <c r="W1128" s="306"/>
      <c r="X1128" s="328"/>
      <c r="Y1128" s="330"/>
      <c r="Z1128" s="272"/>
      <c r="AA1128" s="299"/>
      <c r="AB1128" s="1"/>
      <c r="AC1128" s="58"/>
      <c r="AD1128" s="220"/>
      <c r="AE1128" s="1"/>
      <c r="AF1128" s="1"/>
      <c r="AG1128" s="304"/>
      <c r="AH1128" s="306"/>
      <c r="AI1128" s="1"/>
      <c r="AJ1128" s="1"/>
      <c r="AK1128" s="1"/>
      <c r="AL1128" s="1"/>
      <c r="AM1128" s="328"/>
      <c r="AN1128" s="1"/>
      <c r="AO1128" s="1"/>
      <c r="AP1128" s="1"/>
    </row>
    <row r="1129" ht="15.75" customHeight="1">
      <c r="A1129" s="322"/>
      <c r="B1129" s="1"/>
      <c r="C1129" s="283"/>
      <c r="D1129" s="327"/>
      <c r="E1129" s="327"/>
      <c r="F1129" s="1"/>
      <c r="G1129" s="1"/>
      <c r="H1129" s="1"/>
      <c r="I1129" s="1"/>
      <c r="J1129" s="327"/>
      <c r="K1129" s="1"/>
      <c r="L1129" s="1"/>
      <c r="M1129" s="327"/>
      <c r="N1129" s="327"/>
      <c r="O1129" s="328"/>
      <c r="P1129" s="299"/>
      <c r="Q1129" s="1"/>
      <c r="R1129" s="275"/>
      <c r="S1129" s="329"/>
      <c r="T1129" s="1"/>
      <c r="U1129" s="1"/>
      <c r="V1129" s="306"/>
      <c r="W1129" s="306"/>
      <c r="X1129" s="328"/>
      <c r="Y1129" s="330"/>
      <c r="Z1129" s="272"/>
      <c r="AA1129" s="299"/>
      <c r="AB1129" s="1"/>
      <c r="AC1129" s="58"/>
      <c r="AD1129" s="220"/>
      <c r="AE1129" s="1"/>
      <c r="AF1129" s="1"/>
      <c r="AG1129" s="304"/>
      <c r="AH1129" s="306"/>
      <c r="AI1129" s="1"/>
      <c r="AJ1129" s="1"/>
      <c r="AK1129" s="1"/>
      <c r="AL1129" s="1"/>
      <c r="AM1129" s="328"/>
      <c r="AN1129" s="1"/>
      <c r="AO1129" s="1"/>
      <c r="AP1129" s="1"/>
    </row>
    <row r="1130" ht="15.75" customHeight="1">
      <c r="A1130" s="322"/>
      <c r="B1130" s="1"/>
      <c r="C1130" s="283"/>
      <c r="D1130" s="327"/>
      <c r="E1130" s="327"/>
      <c r="F1130" s="1"/>
      <c r="G1130" s="1"/>
      <c r="H1130" s="1"/>
      <c r="I1130" s="1"/>
      <c r="J1130" s="327"/>
      <c r="K1130" s="1"/>
      <c r="L1130" s="1"/>
      <c r="M1130" s="327"/>
      <c r="N1130" s="327"/>
      <c r="O1130" s="328"/>
      <c r="P1130" s="299"/>
      <c r="Q1130" s="1"/>
      <c r="R1130" s="275"/>
      <c r="S1130" s="329"/>
      <c r="T1130" s="1"/>
      <c r="U1130" s="1"/>
      <c r="V1130" s="306"/>
      <c r="W1130" s="306"/>
      <c r="X1130" s="328"/>
      <c r="Y1130" s="330"/>
      <c r="Z1130" s="272"/>
      <c r="AA1130" s="299"/>
      <c r="AB1130" s="1"/>
      <c r="AC1130" s="58"/>
      <c r="AD1130" s="220"/>
      <c r="AE1130" s="1"/>
      <c r="AF1130" s="1"/>
      <c r="AG1130" s="304"/>
      <c r="AH1130" s="306"/>
      <c r="AI1130" s="1"/>
      <c r="AJ1130" s="1"/>
      <c r="AK1130" s="1"/>
      <c r="AL1130" s="1"/>
      <c r="AM1130" s="328"/>
      <c r="AN1130" s="1"/>
      <c r="AO1130" s="1"/>
      <c r="AP1130" s="1"/>
    </row>
    <row r="1131" ht="15.75" customHeight="1">
      <c r="A1131" s="322"/>
      <c r="B1131" s="1"/>
      <c r="C1131" s="283"/>
      <c r="D1131" s="327"/>
      <c r="E1131" s="327"/>
      <c r="F1131" s="1"/>
      <c r="G1131" s="1"/>
      <c r="H1131" s="1"/>
      <c r="I1131" s="1"/>
      <c r="J1131" s="327"/>
      <c r="K1131" s="1"/>
      <c r="L1131" s="1"/>
      <c r="M1131" s="327"/>
      <c r="N1131" s="327"/>
      <c r="O1131" s="328"/>
      <c r="P1131" s="299"/>
      <c r="Q1131" s="1"/>
      <c r="R1131" s="275"/>
      <c r="S1131" s="329"/>
      <c r="T1131" s="1"/>
      <c r="U1131" s="1"/>
      <c r="V1131" s="306"/>
      <c r="W1131" s="306"/>
      <c r="X1131" s="328"/>
      <c r="Y1131" s="330"/>
      <c r="Z1131" s="272"/>
      <c r="AA1131" s="299"/>
      <c r="AB1131" s="1"/>
      <c r="AC1131" s="58"/>
      <c r="AD1131" s="220"/>
      <c r="AE1131" s="1"/>
      <c r="AF1131" s="1"/>
      <c r="AG1131" s="304"/>
      <c r="AH1131" s="306"/>
      <c r="AI1131" s="1"/>
      <c r="AJ1131" s="1"/>
      <c r="AK1131" s="1"/>
      <c r="AL1131" s="1"/>
      <c r="AM1131" s="328"/>
      <c r="AN1131" s="1"/>
      <c r="AO1131" s="1"/>
      <c r="AP1131" s="1"/>
    </row>
    <row r="1132" ht="15.75" customHeight="1">
      <c r="A1132" s="322"/>
      <c r="B1132" s="1"/>
      <c r="C1132" s="283"/>
      <c r="D1132" s="327"/>
      <c r="E1132" s="327"/>
      <c r="F1132" s="1"/>
      <c r="G1132" s="1"/>
      <c r="H1132" s="1"/>
      <c r="I1132" s="1"/>
      <c r="J1132" s="327"/>
      <c r="K1132" s="1"/>
      <c r="L1132" s="1"/>
      <c r="M1132" s="327"/>
      <c r="N1132" s="327"/>
      <c r="O1132" s="328"/>
      <c r="P1132" s="299"/>
      <c r="Q1132" s="1"/>
      <c r="R1132" s="275"/>
      <c r="S1132" s="329"/>
      <c r="T1132" s="1"/>
      <c r="U1132" s="1"/>
      <c r="V1132" s="306"/>
      <c r="W1132" s="306"/>
      <c r="X1132" s="328"/>
      <c r="Y1132" s="330"/>
      <c r="Z1132" s="272"/>
      <c r="AA1132" s="299"/>
      <c r="AB1132" s="1"/>
      <c r="AC1132" s="58"/>
      <c r="AD1132" s="220"/>
      <c r="AE1132" s="1"/>
      <c r="AF1132" s="1"/>
      <c r="AG1132" s="304"/>
      <c r="AH1132" s="306"/>
      <c r="AI1132" s="1"/>
      <c r="AJ1132" s="1"/>
      <c r="AK1132" s="1"/>
      <c r="AL1132" s="1"/>
      <c r="AM1132" s="328"/>
      <c r="AN1132" s="1"/>
      <c r="AO1132" s="1"/>
      <c r="AP1132" s="1"/>
    </row>
    <row r="1133" ht="15.75" customHeight="1">
      <c r="A1133" s="322"/>
      <c r="B1133" s="1"/>
      <c r="C1133" s="283"/>
      <c r="D1133" s="327"/>
      <c r="E1133" s="327"/>
      <c r="F1133" s="1"/>
      <c r="G1133" s="1"/>
      <c r="H1133" s="1"/>
      <c r="I1133" s="1"/>
      <c r="J1133" s="327"/>
      <c r="K1133" s="1"/>
      <c r="L1133" s="1"/>
      <c r="M1133" s="327"/>
      <c r="N1133" s="327"/>
      <c r="O1133" s="328"/>
      <c r="P1133" s="299"/>
      <c r="Q1133" s="1"/>
      <c r="R1133" s="275"/>
      <c r="S1133" s="329"/>
      <c r="T1133" s="1"/>
      <c r="U1133" s="1"/>
      <c r="V1133" s="306"/>
      <c r="W1133" s="306"/>
      <c r="X1133" s="328"/>
      <c r="Y1133" s="330"/>
      <c r="Z1133" s="272"/>
      <c r="AA1133" s="299"/>
      <c r="AB1133" s="1"/>
      <c r="AC1133" s="58"/>
      <c r="AD1133" s="220"/>
      <c r="AE1133" s="1"/>
      <c r="AF1133" s="1"/>
      <c r="AG1133" s="304"/>
      <c r="AH1133" s="306"/>
      <c r="AI1133" s="1"/>
      <c r="AJ1133" s="1"/>
      <c r="AK1133" s="1"/>
      <c r="AL1133" s="1"/>
      <c r="AM1133" s="328"/>
      <c r="AN1133" s="1"/>
      <c r="AO1133" s="1"/>
      <c r="AP1133" s="1"/>
    </row>
    <row r="1134" ht="15.75" customHeight="1">
      <c r="A1134" s="322"/>
      <c r="B1134" s="1"/>
      <c r="C1134" s="283"/>
      <c r="D1134" s="327"/>
      <c r="E1134" s="327"/>
      <c r="F1134" s="1"/>
      <c r="G1134" s="1"/>
      <c r="H1134" s="1"/>
      <c r="I1134" s="1"/>
      <c r="J1134" s="327"/>
      <c r="K1134" s="1"/>
      <c r="L1134" s="1"/>
      <c r="M1134" s="327"/>
      <c r="N1134" s="327"/>
      <c r="O1134" s="328"/>
      <c r="P1134" s="299"/>
      <c r="Q1134" s="1"/>
      <c r="R1134" s="275"/>
      <c r="S1134" s="329"/>
      <c r="T1134" s="1"/>
      <c r="U1134" s="1"/>
      <c r="V1134" s="306"/>
      <c r="W1134" s="306"/>
      <c r="X1134" s="328"/>
      <c r="Y1134" s="330"/>
      <c r="Z1134" s="272"/>
      <c r="AA1134" s="299"/>
      <c r="AB1134" s="1"/>
      <c r="AC1134" s="58"/>
      <c r="AD1134" s="220"/>
      <c r="AE1134" s="1"/>
      <c r="AF1134" s="1"/>
      <c r="AG1134" s="304"/>
      <c r="AH1134" s="306"/>
      <c r="AI1134" s="1"/>
      <c r="AJ1134" s="1"/>
      <c r="AK1134" s="1"/>
      <c r="AL1134" s="1"/>
      <c r="AM1134" s="328"/>
      <c r="AN1134" s="1"/>
      <c r="AO1134" s="1"/>
      <c r="AP1134" s="1"/>
    </row>
    <row r="1135" ht="15.75" customHeight="1">
      <c r="A1135" s="322"/>
      <c r="B1135" s="1"/>
      <c r="C1135" s="283"/>
      <c r="D1135" s="327"/>
      <c r="E1135" s="327"/>
      <c r="F1135" s="1"/>
      <c r="G1135" s="1"/>
      <c r="H1135" s="1"/>
      <c r="I1135" s="1"/>
      <c r="J1135" s="327"/>
      <c r="K1135" s="1"/>
      <c r="L1135" s="1"/>
      <c r="M1135" s="327"/>
      <c r="N1135" s="327"/>
      <c r="O1135" s="328"/>
      <c r="P1135" s="299"/>
      <c r="Q1135" s="1"/>
      <c r="R1135" s="275"/>
      <c r="S1135" s="329"/>
      <c r="T1135" s="1"/>
      <c r="U1135" s="1"/>
      <c r="V1135" s="306"/>
      <c r="W1135" s="306"/>
      <c r="X1135" s="328"/>
      <c r="Y1135" s="330"/>
      <c r="Z1135" s="272"/>
      <c r="AA1135" s="299"/>
      <c r="AB1135" s="1"/>
      <c r="AC1135" s="58"/>
      <c r="AD1135" s="220"/>
      <c r="AE1135" s="1"/>
      <c r="AF1135" s="1"/>
      <c r="AG1135" s="304"/>
      <c r="AH1135" s="306"/>
      <c r="AI1135" s="1"/>
      <c r="AJ1135" s="1"/>
      <c r="AK1135" s="1"/>
      <c r="AL1135" s="1"/>
      <c r="AM1135" s="328"/>
      <c r="AN1135" s="1"/>
      <c r="AO1135" s="1"/>
      <c r="AP1135" s="1"/>
    </row>
    <row r="1136" ht="15.75" customHeight="1">
      <c r="A1136" s="322"/>
      <c r="B1136" s="1"/>
      <c r="C1136" s="283"/>
      <c r="D1136" s="327"/>
      <c r="E1136" s="327"/>
      <c r="F1136" s="1"/>
      <c r="G1136" s="1"/>
      <c r="H1136" s="1"/>
      <c r="I1136" s="1"/>
      <c r="J1136" s="327"/>
      <c r="K1136" s="1"/>
      <c r="L1136" s="1"/>
      <c r="M1136" s="327"/>
      <c r="N1136" s="327"/>
      <c r="O1136" s="328"/>
      <c r="P1136" s="299"/>
      <c r="Q1136" s="1"/>
      <c r="R1136" s="275"/>
      <c r="S1136" s="329"/>
      <c r="T1136" s="1"/>
      <c r="U1136" s="1"/>
      <c r="V1136" s="306"/>
      <c r="W1136" s="306"/>
      <c r="X1136" s="328"/>
      <c r="Y1136" s="330"/>
      <c r="Z1136" s="272"/>
      <c r="AA1136" s="299"/>
      <c r="AB1136" s="1"/>
      <c r="AC1136" s="58"/>
      <c r="AD1136" s="220"/>
      <c r="AE1136" s="1"/>
      <c r="AF1136" s="1"/>
      <c r="AG1136" s="304"/>
      <c r="AH1136" s="306"/>
      <c r="AI1136" s="1"/>
      <c r="AJ1136" s="1"/>
      <c r="AK1136" s="1"/>
      <c r="AL1136" s="1"/>
      <c r="AM1136" s="328"/>
      <c r="AN1136" s="1"/>
      <c r="AO1136" s="1"/>
      <c r="AP1136" s="1"/>
    </row>
    <row r="1137" ht="15.75" customHeight="1">
      <c r="A1137" s="322"/>
      <c r="B1137" s="1"/>
      <c r="C1137" s="283"/>
      <c r="D1137" s="327"/>
      <c r="E1137" s="327"/>
      <c r="F1137" s="1"/>
      <c r="G1137" s="1"/>
      <c r="H1137" s="1"/>
      <c r="I1137" s="1"/>
      <c r="J1137" s="327"/>
      <c r="K1137" s="1"/>
      <c r="L1137" s="1"/>
      <c r="M1137" s="327"/>
      <c r="N1137" s="327"/>
      <c r="O1137" s="328"/>
      <c r="P1137" s="299"/>
      <c r="Q1137" s="1"/>
      <c r="R1137" s="275"/>
      <c r="S1137" s="329"/>
      <c r="T1137" s="1"/>
      <c r="U1137" s="1"/>
      <c r="V1137" s="306"/>
      <c r="W1137" s="306"/>
      <c r="X1137" s="328"/>
      <c r="Y1137" s="330"/>
      <c r="Z1137" s="272"/>
      <c r="AA1137" s="299"/>
      <c r="AB1137" s="1"/>
      <c r="AC1137" s="58"/>
      <c r="AD1137" s="220"/>
      <c r="AE1137" s="1"/>
      <c r="AF1137" s="1"/>
      <c r="AG1137" s="304"/>
      <c r="AH1137" s="306"/>
      <c r="AI1137" s="1"/>
      <c r="AJ1137" s="1"/>
      <c r="AK1137" s="1"/>
      <c r="AL1137" s="1"/>
      <c r="AM1137" s="328"/>
      <c r="AN1137" s="1"/>
      <c r="AO1137" s="1"/>
      <c r="AP1137" s="1"/>
    </row>
    <row r="1138" ht="15.75" customHeight="1">
      <c r="A1138" s="322"/>
      <c r="B1138" s="1"/>
      <c r="C1138" s="283"/>
      <c r="D1138" s="327"/>
      <c r="E1138" s="327"/>
      <c r="F1138" s="1"/>
      <c r="G1138" s="1"/>
      <c r="H1138" s="1"/>
      <c r="I1138" s="1"/>
      <c r="J1138" s="327"/>
      <c r="K1138" s="1"/>
      <c r="L1138" s="1"/>
      <c r="M1138" s="327"/>
      <c r="N1138" s="327"/>
      <c r="O1138" s="328"/>
      <c r="P1138" s="299"/>
      <c r="Q1138" s="1"/>
      <c r="R1138" s="275"/>
      <c r="S1138" s="329"/>
      <c r="T1138" s="1"/>
      <c r="U1138" s="1"/>
      <c r="V1138" s="306"/>
      <c r="W1138" s="306"/>
      <c r="X1138" s="328"/>
      <c r="Y1138" s="330"/>
      <c r="Z1138" s="272"/>
      <c r="AA1138" s="299"/>
      <c r="AB1138" s="1"/>
      <c r="AC1138" s="58"/>
      <c r="AD1138" s="220"/>
      <c r="AE1138" s="1"/>
      <c r="AF1138" s="1"/>
      <c r="AG1138" s="304"/>
      <c r="AH1138" s="306"/>
      <c r="AI1138" s="1"/>
      <c r="AJ1138" s="1"/>
      <c r="AK1138" s="1"/>
      <c r="AL1138" s="1"/>
      <c r="AM1138" s="328"/>
      <c r="AN1138" s="1"/>
      <c r="AO1138" s="1"/>
      <c r="AP1138" s="1"/>
    </row>
    <row r="1139" ht="15.75" customHeight="1">
      <c r="A1139" s="322"/>
      <c r="B1139" s="1"/>
      <c r="C1139" s="283"/>
      <c r="D1139" s="327"/>
      <c r="E1139" s="327"/>
      <c r="F1139" s="1"/>
      <c r="G1139" s="1"/>
      <c r="H1139" s="1"/>
      <c r="I1139" s="1"/>
      <c r="J1139" s="327"/>
      <c r="K1139" s="1"/>
      <c r="L1139" s="1"/>
      <c r="M1139" s="327"/>
      <c r="N1139" s="327"/>
      <c r="O1139" s="328"/>
      <c r="P1139" s="299"/>
      <c r="Q1139" s="1"/>
      <c r="R1139" s="275"/>
      <c r="S1139" s="329"/>
      <c r="T1139" s="1"/>
      <c r="U1139" s="1"/>
      <c r="V1139" s="306"/>
      <c r="W1139" s="306"/>
      <c r="X1139" s="328"/>
      <c r="Y1139" s="330"/>
      <c r="Z1139" s="272"/>
      <c r="AA1139" s="299"/>
      <c r="AB1139" s="1"/>
      <c r="AC1139" s="58"/>
      <c r="AD1139" s="220"/>
      <c r="AE1139" s="1"/>
      <c r="AF1139" s="1"/>
      <c r="AG1139" s="304"/>
      <c r="AH1139" s="306"/>
      <c r="AI1139" s="1"/>
      <c r="AJ1139" s="1"/>
      <c r="AK1139" s="1"/>
      <c r="AL1139" s="1"/>
      <c r="AM1139" s="328"/>
      <c r="AN1139" s="1"/>
      <c r="AO1139" s="1"/>
      <c r="AP1139" s="1"/>
    </row>
    <row r="1140" ht="15.75" customHeight="1">
      <c r="A1140" s="322"/>
      <c r="B1140" s="1"/>
      <c r="C1140" s="283"/>
      <c r="D1140" s="327"/>
      <c r="E1140" s="327"/>
      <c r="F1140" s="1"/>
      <c r="G1140" s="1"/>
      <c r="H1140" s="1"/>
      <c r="I1140" s="1"/>
      <c r="J1140" s="327"/>
      <c r="K1140" s="1"/>
      <c r="L1140" s="1"/>
      <c r="M1140" s="327"/>
      <c r="N1140" s="327"/>
      <c r="O1140" s="328"/>
      <c r="P1140" s="299"/>
      <c r="Q1140" s="1"/>
      <c r="R1140" s="275"/>
      <c r="S1140" s="329"/>
      <c r="T1140" s="1"/>
      <c r="U1140" s="1"/>
      <c r="V1140" s="306"/>
      <c r="W1140" s="306"/>
      <c r="X1140" s="328"/>
      <c r="Y1140" s="330"/>
      <c r="Z1140" s="272"/>
      <c r="AA1140" s="299"/>
      <c r="AB1140" s="1"/>
      <c r="AC1140" s="58"/>
      <c r="AD1140" s="220"/>
      <c r="AE1140" s="1"/>
      <c r="AF1140" s="1"/>
      <c r="AG1140" s="304"/>
      <c r="AH1140" s="306"/>
      <c r="AI1140" s="1"/>
      <c r="AJ1140" s="1"/>
      <c r="AK1140" s="1"/>
      <c r="AL1140" s="1"/>
      <c r="AM1140" s="328"/>
      <c r="AN1140" s="1"/>
      <c r="AO1140" s="1"/>
      <c r="AP1140" s="1"/>
    </row>
    <row r="1141" ht="15.75" customHeight="1">
      <c r="A1141" s="322"/>
      <c r="B1141" s="1"/>
      <c r="C1141" s="283"/>
      <c r="D1141" s="327"/>
      <c r="E1141" s="327"/>
      <c r="F1141" s="1"/>
      <c r="G1141" s="1"/>
      <c r="H1141" s="1"/>
      <c r="I1141" s="1"/>
      <c r="J1141" s="327"/>
      <c r="K1141" s="1"/>
      <c r="L1141" s="1"/>
      <c r="M1141" s="327"/>
      <c r="N1141" s="327"/>
      <c r="O1141" s="328"/>
      <c r="P1141" s="299"/>
      <c r="Q1141" s="1"/>
      <c r="R1141" s="275"/>
      <c r="S1141" s="329"/>
      <c r="T1141" s="1"/>
      <c r="U1141" s="1"/>
      <c r="V1141" s="306"/>
      <c r="W1141" s="306"/>
      <c r="X1141" s="328"/>
      <c r="Y1141" s="330"/>
      <c r="Z1141" s="272"/>
      <c r="AA1141" s="299"/>
      <c r="AB1141" s="1"/>
      <c r="AC1141" s="58"/>
      <c r="AD1141" s="220"/>
      <c r="AE1141" s="1"/>
      <c r="AF1141" s="1"/>
      <c r="AG1141" s="304"/>
      <c r="AH1141" s="306"/>
      <c r="AI1141" s="1"/>
      <c r="AJ1141" s="1"/>
      <c r="AK1141" s="1"/>
      <c r="AL1141" s="1"/>
      <c r="AM1141" s="328"/>
      <c r="AN1141" s="1"/>
      <c r="AO1141" s="1"/>
      <c r="AP1141" s="1"/>
    </row>
    <row r="1142" ht="15.75" customHeight="1">
      <c r="A1142" s="322"/>
      <c r="B1142" s="1"/>
      <c r="C1142" s="283"/>
      <c r="D1142" s="327"/>
      <c r="E1142" s="327"/>
      <c r="F1142" s="1"/>
      <c r="G1142" s="1"/>
      <c r="H1142" s="1"/>
      <c r="I1142" s="1"/>
      <c r="J1142" s="327"/>
      <c r="K1142" s="1"/>
      <c r="L1142" s="1"/>
      <c r="M1142" s="327"/>
      <c r="N1142" s="327"/>
      <c r="O1142" s="328"/>
      <c r="P1142" s="299"/>
      <c r="Q1142" s="1"/>
      <c r="R1142" s="275"/>
      <c r="S1142" s="329"/>
      <c r="T1142" s="1"/>
      <c r="U1142" s="1"/>
      <c r="V1142" s="306"/>
      <c r="W1142" s="306"/>
      <c r="X1142" s="328"/>
      <c r="Y1142" s="330"/>
      <c r="Z1142" s="272"/>
      <c r="AA1142" s="299"/>
      <c r="AB1142" s="1"/>
      <c r="AC1142" s="58"/>
      <c r="AD1142" s="220"/>
      <c r="AE1142" s="1"/>
      <c r="AF1142" s="1"/>
      <c r="AG1142" s="304"/>
      <c r="AH1142" s="306"/>
      <c r="AI1142" s="1"/>
      <c r="AJ1142" s="1"/>
      <c r="AK1142" s="1"/>
      <c r="AL1142" s="1"/>
      <c r="AM1142" s="328"/>
      <c r="AN1142" s="1"/>
      <c r="AO1142" s="1"/>
      <c r="AP1142" s="1"/>
    </row>
    <row r="1143" ht="15.75" customHeight="1">
      <c r="A1143" s="322"/>
      <c r="B1143" s="1"/>
      <c r="C1143" s="283"/>
      <c r="D1143" s="327"/>
      <c r="E1143" s="327"/>
      <c r="F1143" s="1"/>
      <c r="G1143" s="1"/>
      <c r="H1143" s="1"/>
      <c r="I1143" s="1"/>
      <c r="J1143" s="327"/>
      <c r="K1143" s="1"/>
      <c r="L1143" s="1"/>
      <c r="M1143" s="327"/>
      <c r="N1143" s="327"/>
      <c r="O1143" s="328"/>
      <c r="P1143" s="299"/>
      <c r="Q1143" s="1"/>
      <c r="R1143" s="275"/>
      <c r="S1143" s="329"/>
      <c r="T1143" s="1"/>
      <c r="U1143" s="1"/>
      <c r="V1143" s="306"/>
      <c r="W1143" s="306"/>
      <c r="X1143" s="328"/>
      <c r="Y1143" s="330"/>
      <c r="Z1143" s="272"/>
      <c r="AA1143" s="299"/>
      <c r="AB1143" s="1"/>
      <c r="AC1143" s="58"/>
      <c r="AD1143" s="220"/>
      <c r="AE1143" s="1"/>
      <c r="AF1143" s="1"/>
      <c r="AG1143" s="304"/>
      <c r="AH1143" s="306"/>
      <c r="AI1143" s="1"/>
      <c r="AJ1143" s="1"/>
      <c r="AK1143" s="1"/>
      <c r="AL1143" s="1"/>
      <c r="AM1143" s="328"/>
      <c r="AN1143" s="1"/>
      <c r="AO1143" s="1"/>
      <c r="AP1143" s="1"/>
    </row>
    <row r="1144" ht="15.75" customHeight="1">
      <c r="A1144" s="322"/>
      <c r="B1144" s="1"/>
      <c r="C1144" s="283"/>
      <c r="D1144" s="327"/>
      <c r="E1144" s="327"/>
      <c r="F1144" s="1"/>
      <c r="G1144" s="1"/>
      <c r="H1144" s="1"/>
      <c r="I1144" s="1"/>
      <c r="J1144" s="327"/>
      <c r="K1144" s="1"/>
      <c r="L1144" s="1"/>
      <c r="M1144" s="327"/>
      <c r="N1144" s="327"/>
      <c r="O1144" s="328"/>
      <c r="P1144" s="299"/>
      <c r="Q1144" s="1"/>
      <c r="R1144" s="275"/>
      <c r="S1144" s="329"/>
      <c r="T1144" s="1"/>
      <c r="U1144" s="1"/>
      <c r="V1144" s="306"/>
      <c r="W1144" s="306"/>
      <c r="X1144" s="328"/>
      <c r="Y1144" s="330"/>
      <c r="Z1144" s="272"/>
      <c r="AA1144" s="299"/>
      <c r="AB1144" s="1"/>
      <c r="AC1144" s="58"/>
      <c r="AD1144" s="220"/>
      <c r="AE1144" s="1"/>
      <c r="AF1144" s="1"/>
      <c r="AG1144" s="304"/>
      <c r="AH1144" s="306"/>
      <c r="AI1144" s="1"/>
      <c r="AJ1144" s="1"/>
      <c r="AK1144" s="1"/>
      <c r="AL1144" s="1"/>
      <c r="AM1144" s="328"/>
      <c r="AN1144" s="1"/>
      <c r="AO1144" s="1"/>
      <c r="AP1144" s="1"/>
    </row>
    <row r="1145" ht="15.75" customHeight="1">
      <c r="A1145" s="322"/>
      <c r="B1145" s="1"/>
      <c r="C1145" s="283"/>
      <c r="D1145" s="327"/>
      <c r="E1145" s="327"/>
      <c r="F1145" s="1"/>
      <c r="G1145" s="1"/>
      <c r="H1145" s="1"/>
      <c r="I1145" s="1"/>
      <c r="J1145" s="327"/>
      <c r="K1145" s="1"/>
      <c r="L1145" s="1"/>
      <c r="M1145" s="327"/>
      <c r="N1145" s="327"/>
      <c r="O1145" s="328"/>
      <c r="P1145" s="299"/>
      <c r="Q1145" s="1"/>
      <c r="R1145" s="275"/>
      <c r="S1145" s="329"/>
      <c r="T1145" s="1"/>
      <c r="U1145" s="1"/>
      <c r="V1145" s="306"/>
      <c r="W1145" s="306"/>
      <c r="X1145" s="328"/>
      <c r="Y1145" s="330"/>
      <c r="Z1145" s="272"/>
      <c r="AA1145" s="299"/>
      <c r="AB1145" s="1"/>
      <c r="AC1145" s="58"/>
      <c r="AD1145" s="220"/>
      <c r="AE1145" s="1"/>
      <c r="AF1145" s="1"/>
      <c r="AG1145" s="304"/>
      <c r="AH1145" s="306"/>
      <c r="AI1145" s="1"/>
      <c r="AJ1145" s="1"/>
      <c r="AK1145" s="1"/>
      <c r="AL1145" s="1"/>
      <c r="AM1145" s="328"/>
      <c r="AN1145" s="1"/>
      <c r="AO1145" s="1"/>
      <c r="AP1145" s="1"/>
    </row>
    <row r="1146" ht="15.75" customHeight="1">
      <c r="A1146" s="322"/>
      <c r="B1146" s="1"/>
      <c r="C1146" s="283"/>
      <c r="D1146" s="327"/>
      <c r="E1146" s="327"/>
      <c r="F1146" s="1"/>
      <c r="G1146" s="1"/>
      <c r="H1146" s="1"/>
      <c r="I1146" s="1"/>
      <c r="J1146" s="327"/>
      <c r="K1146" s="1"/>
      <c r="L1146" s="1"/>
      <c r="M1146" s="327"/>
      <c r="N1146" s="327"/>
      <c r="O1146" s="328"/>
      <c r="P1146" s="299"/>
      <c r="Q1146" s="1"/>
      <c r="R1146" s="275"/>
      <c r="S1146" s="329"/>
      <c r="T1146" s="1"/>
      <c r="U1146" s="1"/>
      <c r="V1146" s="306"/>
      <c r="W1146" s="306"/>
      <c r="X1146" s="328"/>
      <c r="Y1146" s="330"/>
      <c r="Z1146" s="272"/>
      <c r="AA1146" s="299"/>
      <c r="AB1146" s="1"/>
      <c r="AC1146" s="58"/>
      <c r="AD1146" s="220"/>
      <c r="AE1146" s="1"/>
      <c r="AF1146" s="1"/>
      <c r="AG1146" s="304"/>
      <c r="AH1146" s="306"/>
      <c r="AI1146" s="1"/>
      <c r="AJ1146" s="1"/>
      <c r="AK1146" s="1"/>
      <c r="AL1146" s="1"/>
      <c r="AM1146" s="328"/>
      <c r="AN1146" s="1"/>
      <c r="AO1146" s="1"/>
      <c r="AP1146" s="1"/>
    </row>
    <row r="1147" ht="15.75" customHeight="1">
      <c r="A1147" s="322"/>
      <c r="B1147" s="1"/>
      <c r="C1147" s="283"/>
      <c r="D1147" s="327"/>
      <c r="E1147" s="327"/>
      <c r="F1147" s="1"/>
      <c r="G1147" s="1"/>
      <c r="H1147" s="1"/>
      <c r="I1147" s="1"/>
      <c r="J1147" s="327"/>
      <c r="K1147" s="1"/>
      <c r="L1147" s="1"/>
      <c r="M1147" s="327"/>
      <c r="N1147" s="327"/>
      <c r="O1147" s="328"/>
      <c r="P1147" s="299"/>
      <c r="Q1147" s="1"/>
      <c r="R1147" s="275"/>
      <c r="S1147" s="329"/>
      <c r="T1147" s="1"/>
      <c r="U1147" s="1"/>
      <c r="V1147" s="306"/>
      <c r="W1147" s="306"/>
      <c r="X1147" s="328"/>
      <c r="Y1147" s="330"/>
      <c r="Z1147" s="272"/>
      <c r="AA1147" s="299"/>
      <c r="AB1147" s="1"/>
      <c r="AC1147" s="58"/>
      <c r="AD1147" s="220"/>
      <c r="AE1147" s="1"/>
      <c r="AF1147" s="1"/>
      <c r="AG1147" s="304"/>
      <c r="AH1147" s="306"/>
      <c r="AI1147" s="1"/>
      <c r="AJ1147" s="1"/>
      <c r="AK1147" s="1"/>
      <c r="AL1147" s="1"/>
      <c r="AM1147" s="328"/>
      <c r="AN1147" s="1"/>
      <c r="AO1147" s="1"/>
      <c r="AP1147" s="1"/>
    </row>
    <row r="1148" ht="15.75" customHeight="1">
      <c r="A1148" s="322"/>
      <c r="B1148" s="1"/>
      <c r="C1148" s="283"/>
      <c r="D1148" s="327"/>
      <c r="E1148" s="327"/>
      <c r="F1148" s="1"/>
      <c r="G1148" s="1"/>
      <c r="H1148" s="1"/>
      <c r="I1148" s="1"/>
      <c r="J1148" s="327"/>
      <c r="K1148" s="1"/>
      <c r="L1148" s="1"/>
      <c r="M1148" s="327"/>
      <c r="N1148" s="327"/>
      <c r="O1148" s="328"/>
      <c r="P1148" s="299"/>
      <c r="Q1148" s="1"/>
      <c r="R1148" s="275"/>
      <c r="S1148" s="329"/>
      <c r="T1148" s="1"/>
      <c r="U1148" s="1"/>
      <c r="V1148" s="306"/>
      <c r="W1148" s="306"/>
      <c r="X1148" s="328"/>
      <c r="Y1148" s="330"/>
      <c r="Z1148" s="272"/>
      <c r="AA1148" s="299"/>
      <c r="AB1148" s="1"/>
      <c r="AC1148" s="58"/>
      <c r="AD1148" s="220"/>
      <c r="AE1148" s="1"/>
      <c r="AF1148" s="1"/>
      <c r="AG1148" s="304"/>
      <c r="AH1148" s="306"/>
      <c r="AI1148" s="1"/>
      <c r="AJ1148" s="1"/>
      <c r="AK1148" s="1"/>
      <c r="AL1148" s="1"/>
      <c r="AM1148" s="328"/>
      <c r="AN1148" s="1"/>
      <c r="AO1148" s="1"/>
      <c r="AP1148" s="1"/>
    </row>
    <row r="1149" ht="15.75" customHeight="1">
      <c r="A1149" s="322"/>
      <c r="B1149" s="1"/>
      <c r="C1149" s="283"/>
      <c r="D1149" s="327"/>
      <c r="E1149" s="327"/>
      <c r="F1149" s="1"/>
      <c r="G1149" s="1"/>
      <c r="H1149" s="1"/>
      <c r="I1149" s="1"/>
      <c r="J1149" s="327"/>
      <c r="K1149" s="1"/>
      <c r="L1149" s="1"/>
      <c r="M1149" s="327"/>
      <c r="N1149" s="327"/>
      <c r="O1149" s="328"/>
      <c r="P1149" s="299"/>
      <c r="Q1149" s="1"/>
      <c r="R1149" s="275"/>
      <c r="S1149" s="329"/>
      <c r="T1149" s="1"/>
      <c r="U1149" s="1"/>
      <c r="V1149" s="306"/>
      <c r="W1149" s="306"/>
      <c r="X1149" s="328"/>
      <c r="Y1149" s="330"/>
      <c r="Z1149" s="272"/>
      <c r="AA1149" s="299"/>
      <c r="AB1149" s="1"/>
      <c r="AC1149" s="58"/>
      <c r="AD1149" s="220"/>
      <c r="AE1149" s="1"/>
      <c r="AF1149" s="1"/>
      <c r="AG1149" s="304"/>
      <c r="AH1149" s="306"/>
      <c r="AI1149" s="1"/>
      <c r="AJ1149" s="1"/>
      <c r="AK1149" s="1"/>
      <c r="AL1149" s="1"/>
      <c r="AM1149" s="328"/>
      <c r="AN1149" s="1"/>
      <c r="AO1149" s="1"/>
      <c r="AP1149" s="1"/>
    </row>
    <row r="1150" ht="15.75" customHeight="1">
      <c r="A1150" s="322"/>
      <c r="B1150" s="1"/>
      <c r="C1150" s="283"/>
      <c r="D1150" s="327"/>
      <c r="E1150" s="327"/>
      <c r="F1150" s="1"/>
      <c r="G1150" s="1"/>
      <c r="H1150" s="1"/>
      <c r="I1150" s="1"/>
      <c r="J1150" s="327"/>
      <c r="K1150" s="1"/>
      <c r="L1150" s="1"/>
      <c r="M1150" s="327"/>
      <c r="N1150" s="327"/>
      <c r="O1150" s="328"/>
      <c r="P1150" s="299"/>
      <c r="Q1150" s="1"/>
      <c r="R1150" s="275"/>
      <c r="S1150" s="329"/>
      <c r="T1150" s="1"/>
      <c r="U1150" s="1"/>
      <c r="V1150" s="306"/>
      <c r="W1150" s="306"/>
      <c r="X1150" s="328"/>
      <c r="Y1150" s="330"/>
      <c r="Z1150" s="272"/>
      <c r="AA1150" s="299"/>
      <c r="AB1150" s="1"/>
      <c r="AC1150" s="58"/>
      <c r="AD1150" s="220"/>
      <c r="AE1150" s="1"/>
      <c r="AF1150" s="1"/>
      <c r="AG1150" s="304"/>
      <c r="AH1150" s="306"/>
      <c r="AI1150" s="1"/>
      <c r="AJ1150" s="1"/>
      <c r="AK1150" s="1"/>
      <c r="AL1150" s="1"/>
      <c r="AM1150" s="328"/>
      <c r="AN1150" s="1"/>
      <c r="AO1150" s="1"/>
      <c r="AP1150" s="1"/>
    </row>
    <row r="1151" ht="15.75" customHeight="1">
      <c r="A1151" s="322"/>
      <c r="B1151" s="1"/>
      <c r="C1151" s="283"/>
      <c r="D1151" s="327"/>
      <c r="E1151" s="327"/>
      <c r="F1151" s="1"/>
      <c r="G1151" s="1"/>
      <c r="H1151" s="1"/>
      <c r="I1151" s="1"/>
      <c r="J1151" s="327"/>
      <c r="K1151" s="1"/>
      <c r="L1151" s="1"/>
      <c r="M1151" s="327"/>
      <c r="N1151" s="327"/>
      <c r="O1151" s="328"/>
      <c r="P1151" s="299"/>
      <c r="Q1151" s="1"/>
      <c r="R1151" s="275"/>
      <c r="S1151" s="329"/>
      <c r="T1151" s="1"/>
      <c r="U1151" s="1"/>
      <c r="V1151" s="306"/>
      <c r="W1151" s="306"/>
      <c r="X1151" s="328"/>
      <c r="Y1151" s="330"/>
      <c r="Z1151" s="272"/>
      <c r="AA1151" s="299"/>
      <c r="AB1151" s="1"/>
      <c r="AC1151" s="58"/>
      <c r="AD1151" s="220"/>
      <c r="AE1151" s="1"/>
      <c r="AF1151" s="1"/>
      <c r="AG1151" s="304"/>
      <c r="AH1151" s="306"/>
      <c r="AI1151" s="1"/>
      <c r="AJ1151" s="1"/>
      <c r="AK1151" s="1"/>
      <c r="AL1151" s="1"/>
      <c r="AM1151" s="328"/>
      <c r="AN1151" s="1"/>
      <c r="AO1151" s="1"/>
      <c r="AP1151" s="1"/>
    </row>
    <row r="1152" ht="15.75" customHeight="1">
      <c r="A1152" s="322"/>
      <c r="B1152" s="1"/>
      <c r="C1152" s="283"/>
      <c r="D1152" s="327"/>
      <c r="E1152" s="327"/>
      <c r="F1152" s="1"/>
      <c r="G1152" s="1"/>
      <c r="H1152" s="1"/>
      <c r="I1152" s="1"/>
      <c r="J1152" s="327"/>
      <c r="K1152" s="1"/>
      <c r="L1152" s="1"/>
      <c r="M1152" s="327"/>
      <c r="N1152" s="327"/>
      <c r="O1152" s="328"/>
      <c r="P1152" s="299"/>
      <c r="Q1152" s="1"/>
      <c r="R1152" s="275"/>
      <c r="S1152" s="329"/>
      <c r="T1152" s="1"/>
      <c r="U1152" s="1"/>
      <c r="V1152" s="306"/>
      <c r="W1152" s="306"/>
      <c r="X1152" s="328"/>
      <c r="Y1152" s="330"/>
      <c r="Z1152" s="272"/>
      <c r="AA1152" s="299"/>
      <c r="AB1152" s="1"/>
      <c r="AC1152" s="58"/>
      <c r="AD1152" s="220"/>
      <c r="AE1152" s="1"/>
      <c r="AF1152" s="1"/>
      <c r="AG1152" s="304"/>
      <c r="AH1152" s="306"/>
      <c r="AI1152" s="1"/>
      <c r="AJ1152" s="1"/>
      <c r="AK1152" s="1"/>
      <c r="AL1152" s="1"/>
      <c r="AM1152" s="328"/>
      <c r="AN1152" s="1"/>
      <c r="AO1152" s="1"/>
      <c r="AP1152" s="1"/>
    </row>
    <row r="1153" ht="15.75" customHeight="1">
      <c r="A1153" s="322"/>
      <c r="B1153" s="1"/>
      <c r="C1153" s="283"/>
      <c r="D1153" s="327"/>
      <c r="E1153" s="327"/>
      <c r="F1153" s="1"/>
      <c r="G1153" s="1"/>
      <c r="H1153" s="1"/>
      <c r="I1153" s="1"/>
      <c r="J1153" s="327"/>
      <c r="K1153" s="1"/>
      <c r="L1153" s="1"/>
      <c r="M1153" s="327"/>
      <c r="N1153" s="327"/>
      <c r="O1153" s="328"/>
      <c r="P1153" s="299"/>
      <c r="Q1153" s="1"/>
      <c r="R1153" s="275"/>
      <c r="S1153" s="329"/>
      <c r="T1153" s="1"/>
      <c r="U1153" s="1"/>
      <c r="V1153" s="306"/>
      <c r="W1153" s="306"/>
      <c r="X1153" s="328"/>
      <c r="Y1153" s="330"/>
      <c r="Z1153" s="272"/>
      <c r="AA1153" s="299"/>
      <c r="AB1153" s="1"/>
      <c r="AC1153" s="58"/>
      <c r="AD1153" s="220"/>
      <c r="AE1153" s="1"/>
      <c r="AF1153" s="1"/>
      <c r="AG1153" s="304"/>
      <c r="AH1153" s="306"/>
      <c r="AI1153" s="1"/>
      <c r="AJ1153" s="1"/>
      <c r="AK1153" s="1"/>
      <c r="AL1153" s="1"/>
      <c r="AM1153" s="328"/>
      <c r="AN1153" s="1"/>
      <c r="AO1153" s="1"/>
      <c r="AP1153" s="1"/>
    </row>
    <row r="1154" ht="15.75" customHeight="1">
      <c r="A1154" s="322"/>
      <c r="B1154" s="1"/>
      <c r="C1154" s="283"/>
      <c r="D1154" s="327"/>
      <c r="E1154" s="327"/>
      <c r="F1154" s="1"/>
      <c r="G1154" s="1"/>
      <c r="H1154" s="1"/>
      <c r="I1154" s="1"/>
      <c r="J1154" s="327"/>
      <c r="K1154" s="1"/>
      <c r="L1154" s="1"/>
      <c r="M1154" s="327"/>
      <c r="N1154" s="327"/>
      <c r="O1154" s="328"/>
      <c r="P1154" s="299"/>
      <c r="Q1154" s="1"/>
      <c r="R1154" s="275"/>
      <c r="S1154" s="329"/>
      <c r="T1154" s="1"/>
      <c r="U1154" s="1"/>
      <c r="V1154" s="306"/>
      <c r="W1154" s="306"/>
      <c r="X1154" s="328"/>
      <c r="Y1154" s="330"/>
      <c r="Z1154" s="272"/>
      <c r="AA1154" s="299"/>
      <c r="AB1154" s="1"/>
      <c r="AC1154" s="58"/>
      <c r="AD1154" s="220"/>
      <c r="AE1154" s="1"/>
      <c r="AF1154" s="1"/>
      <c r="AG1154" s="304"/>
      <c r="AH1154" s="306"/>
      <c r="AI1154" s="1"/>
      <c r="AJ1154" s="1"/>
      <c r="AK1154" s="1"/>
      <c r="AL1154" s="1"/>
      <c r="AM1154" s="328"/>
      <c r="AN1154" s="1"/>
      <c r="AO1154" s="1"/>
      <c r="AP1154" s="1"/>
    </row>
    <row r="1155" ht="15.75" customHeight="1">
      <c r="A1155" s="322"/>
      <c r="B1155" s="1"/>
      <c r="C1155" s="283"/>
      <c r="D1155" s="327"/>
      <c r="E1155" s="327"/>
      <c r="F1155" s="1"/>
      <c r="G1155" s="1"/>
      <c r="H1155" s="1"/>
      <c r="I1155" s="1"/>
      <c r="J1155" s="327"/>
      <c r="K1155" s="1"/>
      <c r="L1155" s="1"/>
      <c r="M1155" s="327"/>
      <c r="N1155" s="327"/>
      <c r="O1155" s="328"/>
      <c r="P1155" s="299"/>
      <c r="Q1155" s="1"/>
      <c r="R1155" s="275"/>
      <c r="S1155" s="329"/>
      <c r="T1155" s="1"/>
      <c r="U1155" s="1"/>
      <c r="V1155" s="306"/>
      <c r="W1155" s="306"/>
      <c r="X1155" s="328"/>
      <c r="Y1155" s="330"/>
      <c r="Z1155" s="272"/>
      <c r="AA1155" s="299"/>
      <c r="AB1155" s="1"/>
      <c r="AC1155" s="58"/>
      <c r="AD1155" s="220"/>
      <c r="AE1155" s="1"/>
      <c r="AF1155" s="1"/>
      <c r="AG1155" s="304"/>
      <c r="AH1155" s="306"/>
      <c r="AI1155" s="1"/>
      <c r="AJ1155" s="1"/>
      <c r="AK1155" s="1"/>
      <c r="AL1155" s="1"/>
      <c r="AM1155" s="328"/>
      <c r="AN1155" s="1"/>
      <c r="AO1155" s="1"/>
      <c r="AP1155" s="1"/>
    </row>
    <row r="1156" ht="15.75" customHeight="1">
      <c r="A1156" s="322"/>
      <c r="B1156" s="1"/>
      <c r="C1156" s="283"/>
      <c r="D1156" s="327"/>
      <c r="E1156" s="327"/>
      <c r="F1156" s="1"/>
      <c r="G1156" s="1"/>
      <c r="H1156" s="1"/>
      <c r="I1156" s="1"/>
      <c r="J1156" s="327"/>
      <c r="K1156" s="1"/>
      <c r="L1156" s="1"/>
      <c r="M1156" s="327"/>
      <c r="N1156" s="327"/>
      <c r="O1156" s="328"/>
      <c r="P1156" s="299"/>
      <c r="Q1156" s="1"/>
      <c r="R1156" s="275"/>
      <c r="S1156" s="329"/>
      <c r="T1156" s="1"/>
      <c r="U1156" s="1"/>
      <c r="V1156" s="306"/>
      <c r="W1156" s="306"/>
      <c r="X1156" s="328"/>
      <c r="Y1156" s="330"/>
      <c r="Z1156" s="272"/>
      <c r="AA1156" s="299"/>
      <c r="AB1156" s="1"/>
      <c r="AC1156" s="58"/>
      <c r="AD1156" s="220"/>
      <c r="AE1156" s="1"/>
      <c r="AF1156" s="1"/>
      <c r="AG1156" s="304"/>
      <c r="AH1156" s="306"/>
      <c r="AI1156" s="1"/>
      <c r="AJ1156" s="1"/>
      <c r="AK1156" s="1"/>
      <c r="AL1156" s="1"/>
      <c r="AM1156" s="328"/>
      <c r="AN1156" s="1"/>
      <c r="AO1156" s="1"/>
      <c r="AP1156" s="1"/>
    </row>
    <row r="1157" ht="15.75" customHeight="1">
      <c r="A1157" s="322"/>
      <c r="B1157" s="1"/>
      <c r="C1157" s="283"/>
      <c r="D1157" s="327"/>
      <c r="E1157" s="327"/>
      <c r="F1157" s="1"/>
      <c r="G1157" s="1"/>
      <c r="H1157" s="1"/>
      <c r="I1157" s="1"/>
      <c r="J1157" s="327"/>
      <c r="K1157" s="1"/>
      <c r="L1157" s="1"/>
      <c r="M1157" s="327"/>
      <c r="N1157" s="327"/>
      <c r="O1157" s="328"/>
      <c r="P1157" s="299"/>
      <c r="Q1157" s="1"/>
      <c r="R1157" s="275"/>
      <c r="S1157" s="329"/>
      <c r="T1157" s="1"/>
      <c r="U1157" s="1"/>
      <c r="V1157" s="306"/>
      <c r="W1157" s="306"/>
      <c r="X1157" s="328"/>
      <c r="Y1157" s="330"/>
      <c r="Z1157" s="272"/>
      <c r="AA1157" s="299"/>
      <c r="AB1157" s="1"/>
      <c r="AC1157" s="58"/>
      <c r="AD1157" s="220"/>
      <c r="AE1157" s="1"/>
      <c r="AF1157" s="1"/>
      <c r="AG1157" s="304"/>
      <c r="AH1157" s="306"/>
      <c r="AI1157" s="1"/>
      <c r="AJ1157" s="1"/>
      <c r="AK1157" s="1"/>
      <c r="AL1157" s="1"/>
      <c r="AM1157" s="328"/>
      <c r="AN1157" s="1"/>
      <c r="AO1157" s="1"/>
      <c r="AP1157" s="1"/>
    </row>
    <row r="1158" ht="15.75" customHeight="1">
      <c r="A1158" s="322"/>
      <c r="B1158" s="1"/>
      <c r="C1158" s="283"/>
      <c r="D1158" s="327"/>
      <c r="E1158" s="327"/>
      <c r="F1158" s="1"/>
      <c r="G1158" s="1"/>
      <c r="H1158" s="1"/>
      <c r="I1158" s="1"/>
      <c r="J1158" s="327"/>
      <c r="K1158" s="1"/>
      <c r="L1158" s="1"/>
      <c r="M1158" s="327"/>
      <c r="N1158" s="327"/>
      <c r="O1158" s="328"/>
      <c r="P1158" s="299"/>
      <c r="Q1158" s="1"/>
      <c r="R1158" s="275"/>
      <c r="S1158" s="329"/>
      <c r="T1158" s="1"/>
      <c r="U1158" s="1"/>
      <c r="V1158" s="306"/>
      <c r="W1158" s="306"/>
      <c r="X1158" s="328"/>
      <c r="Y1158" s="330"/>
      <c r="Z1158" s="272"/>
      <c r="AA1158" s="299"/>
      <c r="AB1158" s="1"/>
      <c r="AC1158" s="58"/>
      <c r="AD1158" s="220"/>
      <c r="AE1158" s="1"/>
      <c r="AF1158" s="1"/>
      <c r="AG1158" s="304"/>
      <c r="AH1158" s="306"/>
      <c r="AI1158" s="1"/>
      <c r="AJ1158" s="1"/>
      <c r="AK1158" s="1"/>
      <c r="AL1158" s="1"/>
      <c r="AM1158" s="328"/>
      <c r="AN1158" s="1"/>
      <c r="AO1158" s="1"/>
      <c r="AP1158" s="1"/>
    </row>
    <row r="1159" ht="15.75" customHeight="1">
      <c r="A1159" s="322"/>
      <c r="B1159" s="1"/>
      <c r="C1159" s="283"/>
      <c r="D1159" s="327"/>
      <c r="E1159" s="327"/>
      <c r="F1159" s="1"/>
      <c r="G1159" s="1"/>
      <c r="H1159" s="1"/>
      <c r="I1159" s="1"/>
      <c r="J1159" s="327"/>
      <c r="K1159" s="1"/>
      <c r="L1159" s="1"/>
      <c r="M1159" s="327"/>
      <c r="N1159" s="327"/>
      <c r="O1159" s="328"/>
      <c r="P1159" s="299"/>
      <c r="Q1159" s="1"/>
      <c r="R1159" s="275"/>
      <c r="S1159" s="329"/>
      <c r="T1159" s="1"/>
      <c r="U1159" s="1"/>
      <c r="V1159" s="306"/>
      <c r="W1159" s="306"/>
      <c r="X1159" s="328"/>
      <c r="Y1159" s="330"/>
      <c r="Z1159" s="272"/>
      <c r="AA1159" s="299"/>
      <c r="AB1159" s="1"/>
      <c r="AC1159" s="58"/>
      <c r="AD1159" s="220"/>
      <c r="AE1159" s="1"/>
      <c r="AF1159" s="1"/>
      <c r="AG1159" s="304"/>
      <c r="AH1159" s="306"/>
      <c r="AI1159" s="1"/>
      <c r="AJ1159" s="1"/>
      <c r="AK1159" s="1"/>
      <c r="AL1159" s="1"/>
      <c r="AM1159" s="328"/>
      <c r="AN1159" s="1"/>
      <c r="AO1159" s="1"/>
      <c r="AP1159" s="1"/>
    </row>
    <row r="1160" ht="15.75" customHeight="1">
      <c r="A1160" s="322"/>
      <c r="B1160" s="1"/>
      <c r="C1160" s="283"/>
      <c r="D1160" s="327"/>
      <c r="E1160" s="327"/>
      <c r="F1160" s="1"/>
      <c r="G1160" s="1"/>
      <c r="H1160" s="1"/>
      <c r="I1160" s="1"/>
      <c r="J1160" s="327"/>
      <c r="K1160" s="1"/>
      <c r="L1160" s="1"/>
      <c r="M1160" s="327"/>
      <c r="N1160" s="327"/>
      <c r="O1160" s="328"/>
      <c r="P1160" s="299"/>
      <c r="Q1160" s="1"/>
      <c r="R1160" s="275"/>
      <c r="S1160" s="329"/>
      <c r="T1160" s="1"/>
      <c r="U1160" s="1"/>
      <c r="V1160" s="306"/>
      <c r="W1160" s="306"/>
      <c r="X1160" s="328"/>
      <c r="Y1160" s="330"/>
      <c r="Z1160" s="272"/>
      <c r="AA1160" s="299"/>
      <c r="AB1160" s="1"/>
      <c r="AC1160" s="58"/>
      <c r="AD1160" s="220"/>
      <c r="AE1160" s="1"/>
      <c r="AF1160" s="1"/>
      <c r="AG1160" s="304"/>
      <c r="AH1160" s="306"/>
      <c r="AI1160" s="1"/>
      <c r="AJ1160" s="1"/>
      <c r="AK1160" s="1"/>
      <c r="AL1160" s="1"/>
      <c r="AM1160" s="328"/>
      <c r="AN1160" s="1"/>
      <c r="AO1160" s="1"/>
      <c r="AP1160" s="1"/>
    </row>
    <row r="1161" ht="15.75" customHeight="1">
      <c r="A1161" s="322"/>
      <c r="B1161" s="1"/>
      <c r="C1161" s="283"/>
      <c r="D1161" s="327"/>
      <c r="E1161" s="327"/>
      <c r="F1161" s="1"/>
      <c r="G1161" s="1"/>
      <c r="H1161" s="1"/>
      <c r="I1161" s="1"/>
      <c r="J1161" s="327"/>
      <c r="K1161" s="1"/>
      <c r="L1161" s="1"/>
      <c r="M1161" s="327"/>
      <c r="N1161" s="327"/>
      <c r="O1161" s="328"/>
      <c r="P1161" s="299"/>
      <c r="Q1161" s="1"/>
      <c r="R1161" s="275"/>
      <c r="S1161" s="329"/>
      <c r="T1161" s="1"/>
      <c r="U1161" s="1"/>
      <c r="V1161" s="306"/>
      <c r="W1161" s="306"/>
      <c r="X1161" s="328"/>
      <c r="Y1161" s="330"/>
      <c r="Z1161" s="272"/>
      <c r="AA1161" s="299"/>
      <c r="AB1161" s="1"/>
      <c r="AC1161" s="58"/>
      <c r="AD1161" s="220"/>
      <c r="AE1161" s="1"/>
      <c r="AF1161" s="1"/>
      <c r="AG1161" s="304"/>
      <c r="AH1161" s="306"/>
      <c r="AI1161" s="1"/>
      <c r="AJ1161" s="1"/>
      <c r="AK1161" s="1"/>
      <c r="AL1161" s="1"/>
      <c r="AM1161" s="328"/>
      <c r="AN1161" s="1"/>
      <c r="AO1161" s="1"/>
      <c r="AP1161" s="1"/>
    </row>
    <row r="1162" ht="15.75" customHeight="1">
      <c r="A1162" s="322"/>
      <c r="B1162" s="1"/>
      <c r="C1162" s="283"/>
      <c r="D1162" s="327"/>
      <c r="E1162" s="327"/>
      <c r="F1162" s="1"/>
      <c r="G1162" s="1"/>
      <c r="H1162" s="1"/>
      <c r="I1162" s="1"/>
      <c r="J1162" s="327"/>
      <c r="K1162" s="1"/>
      <c r="L1162" s="1"/>
      <c r="M1162" s="327"/>
      <c r="N1162" s="327"/>
      <c r="O1162" s="328"/>
      <c r="P1162" s="299"/>
      <c r="Q1162" s="1"/>
      <c r="R1162" s="275"/>
      <c r="S1162" s="329"/>
      <c r="T1162" s="1"/>
      <c r="U1162" s="1"/>
      <c r="V1162" s="306"/>
      <c r="W1162" s="306"/>
      <c r="X1162" s="328"/>
      <c r="Y1162" s="330"/>
      <c r="Z1162" s="272"/>
      <c r="AA1162" s="299"/>
      <c r="AB1162" s="1"/>
      <c r="AC1162" s="58"/>
      <c r="AD1162" s="220"/>
      <c r="AE1162" s="1"/>
      <c r="AF1162" s="1"/>
      <c r="AG1162" s="304"/>
      <c r="AH1162" s="306"/>
      <c r="AI1162" s="1"/>
      <c r="AJ1162" s="1"/>
      <c r="AK1162" s="1"/>
      <c r="AL1162" s="1"/>
      <c r="AM1162" s="328"/>
      <c r="AN1162" s="1"/>
      <c r="AO1162" s="1"/>
      <c r="AP1162" s="1"/>
    </row>
    <row r="1163" ht="15.75" customHeight="1">
      <c r="A1163" s="322"/>
      <c r="B1163" s="1"/>
      <c r="C1163" s="283"/>
      <c r="D1163" s="327"/>
      <c r="E1163" s="327"/>
      <c r="F1163" s="1"/>
      <c r="G1163" s="1"/>
      <c r="H1163" s="1"/>
      <c r="I1163" s="1"/>
      <c r="J1163" s="327"/>
      <c r="K1163" s="1"/>
      <c r="L1163" s="1"/>
      <c r="M1163" s="327"/>
      <c r="N1163" s="327"/>
      <c r="O1163" s="328"/>
      <c r="P1163" s="299"/>
      <c r="Q1163" s="1"/>
      <c r="R1163" s="275"/>
      <c r="S1163" s="329"/>
      <c r="T1163" s="1"/>
      <c r="U1163" s="1"/>
      <c r="V1163" s="306"/>
      <c r="W1163" s="306"/>
      <c r="X1163" s="328"/>
      <c r="Y1163" s="330"/>
      <c r="Z1163" s="272"/>
      <c r="AA1163" s="299"/>
      <c r="AB1163" s="1"/>
      <c r="AC1163" s="58"/>
      <c r="AD1163" s="220"/>
      <c r="AE1163" s="1"/>
      <c r="AF1163" s="1"/>
      <c r="AG1163" s="304"/>
      <c r="AH1163" s="306"/>
      <c r="AI1163" s="1"/>
      <c r="AJ1163" s="1"/>
      <c r="AK1163" s="1"/>
      <c r="AL1163" s="1"/>
      <c r="AM1163" s="328"/>
      <c r="AN1163" s="1"/>
      <c r="AO1163" s="1"/>
      <c r="AP1163" s="1"/>
    </row>
    <row r="1164" ht="15.75" customHeight="1">
      <c r="A1164" s="322"/>
      <c r="B1164" s="1"/>
      <c r="C1164" s="283"/>
      <c r="D1164" s="327"/>
      <c r="E1164" s="327"/>
      <c r="F1164" s="1"/>
      <c r="G1164" s="1"/>
      <c r="H1164" s="1"/>
      <c r="I1164" s="1"/>
      <c r="J1164" s="327"/>
      <c r="K1164" s="1"/>
      <c r="L1164" s="1"/>
      <c r="M1164" s="327"/>
      <c r="N1164" s="327"/>
      <c r="O1164" s="328"/>
      <c r="P1164" s="299"/>
      <c r="Q1164" s="1"/>
      <c r="R1164" s="275"/>
      <c r="S1164" s="329"/>
      <c r="T1164" s="1"/>
      <c r="U1164" s="1"/>
      <c r="V1164" s="306"/>
      <c r="W1164" s="306"/>
      <c r="X1164" s="328"/>
      <c r="Y1164" s="330"/>
      <c r="Z1164" s="272"/>
      <c r="AA1164" s="299"/>
      <c r="AB1164" s="1"/>
      <c r="AC1164" s="58"/>
      <c r="AD1164" s="220"/>
      <c r="AE1164" s="1"/>
      <c r="AF1164" s="1"/>
      <c r="AG1164" s="304"/>
      <c r="AH1164" s="306"/>
      <c r="AI1164" s="1"/>
      <c r="AJ1164" s="1"/>
      <c r="AK1164" s="1"/>
      <c r="AL1164" s="1"/>
      <c r="AM1164" s="328"/>
      <c r="AN1164" s="1"/>
      <c r="AO1164" s="1"/>
      <c r="AP1164" s="1"/>
    </row>
    <row r="1165" ht="15.75" customHeight="1">
      <c r="A1165" s="322"/>
      <c r="B1165" s="1"/>
      <c r="C1165" s="283"/>
      <c r="D1165" s="327"/>
      <c r="E1165" s="327"/>
      <c r="F1165" s="1"/>
      <c r="G1165" s="1"/>
      <c r="H1165" s="1"/>
      <c r="I1165" s="1"/>
      <c r="J1165" s="327"/>
      <c r="K1165" s="1"/>
      <c r="L1165" s="1"/>
      <c r="M1165" s="327"/>
      <c r="N1165" s="327"/>
      <c r="O1165" s="328"/>
      <c r="P1165" s="299"/>
      <c r="Q1165" s="1"/>
      <c r="R1165" s="275"/>
      <c r="S1165" s="329"/>
      <c r="T1165" s="1"/>
      <c r="U1165" s="1"/>
      <c r="V1165" s="306"/>
      <c r="W1165" s="306"/>
      <c r="X1165" s="328"/>
      <c r="Y1165" s="330"/>
      <c r="Z1165" s="272"/>
      <c r="AA1165" s="299"/>
      <c r="AB1165" s="1"/>
      <c r="AC1165" s="58"/>
      <c r="AD1165" s="220"/>
      <c r="AE1165" s="1"/>
      <c r="AF1165" s="1"/>
      <c r="AG1165" s="304"/>
      <c r="AH1165" s="306"/>
      <c r="AI1165" s="1"/>
      <c r="AJ1165" s="1"/>
      <c r="AK1165" s="1"/>
      <c r="AL1165" s="1"/>
      <c r="AM1165" s="328"/>
      <c r="AN1165" s="1"/>
      <c r="AO1165" s="1"/>
      <c r="AP1165" s="1"/>
    </row>
    <row r="1166" ht="15.75" customHeight="1">
      <c r="A1166" s="322"/>
      <c r="B1166" s="1"/>
      <c r="C1166" s="283"/>
      <c r="D1166" s="327"/>
      <c r="E1166" s="327"/>
      <c r="F1166" s="1"/>
      <c r="G1166" s="1"/>
      <c r="H1166" s="1"/>
      <c r="I1166" s="1"/>
      <c r="J1166" s="327"/>
      <c r="K1166" s="1"/>
      <c r="L1166" s="1"/>
      <c r="M1166" s="327"/>
      <c r="N1166" s="327"/>
      <c r="O1166" s="328"/>
      <c r="P1166" s="299"/>
      <c r="Q1166" s="1"/>
      <c r="R1166" s="275"/>
      <c r="S1166" s="329"/>
      <c r="T1166" s="1"/>
      <c r="U1166" s="1"/>
      <c r="V1166" s="306"/>
      <c r="W1166" s="306"/>
      <c r="X1166" s="328"/>
      <c r="Y1166" s="330"/>
      <c r="Z1166" s="272"/>
      <c r="AA1166" s="299"/>
      <c r="AB1166" s="1"/>
      <c r="AC1166" s="58"/>
      <c r="AD1166" s="220"/>
      <c r="AE1166" s="1"/>
      <c r="AF1166" s="1"/>
      <c r="AG1166" s="304"/>
      <c r="AH1166" s="306"/>
      <c r="AI1166" s="1"/>
      <c r="AJ1166" s="1"/>
      <c r="AK1166" s="1"/>
      <c r="AL1166" s="1"/>
      <c r="AM1166" s="328"/>
      <c r="AN1166" s="1"/>
      <c r="AO1166" s="1"/>
      <c r="AP1166" s="1"/>
    </row>
    <row r="1167" ht="15.75" customHeight="1">
      <c r="A1167" s="322"/>
      <c r="B1167" s="1"/>
      <c r="C1167" s="283"/>
      <c r="D1167" s="327"/>
      <c r="E1167" s="327"/>
      <c r="F1167" s="1"/>
      <c r="G1167" s="1"/>
      <c r="H1167" s="1"/>
      <c r="I1167" s="1"/>
      <c r="J1167" s="327"/>
      <c r="K1167" s="1"/>
      <c r="L1167" s="1"/>
      <c r="M1167" s="327"/>
      <c r="N1167" s="327"/>
      <c r="O1167" s="328"/>
      <c r="P1167" s="299"/>
      <c r="Q1167" s="1"/>
      <c r="R1167" s="275"/>
      <c r="S1167" s="329"/>
      <c r="T1167" s="1"/>
      <c r="U1167" s="1"/>
      <c r="V1167" s="306"/>
      <c r="W1167" s="306"/>
      <c r="X1167" s="328"/>
      <c r="Y1167" s="330"/>
      <c r="Z1167" s="272"/>
      <c r="AA1167" s="299"/>
      <c r="AB1167" s="1"/>
      <c r="AC1167" s="58"/>
      <c r="AD1167" s="220"/>
      <c r="AE1167" s="1"/>
      <c r="AF1167" s="1"/>
      <c r="AG1167" s="304"/>
      <c r="AH1167" s="306"/>
      <c r="AI1167" s="1"/>
      <c r="AJ1167" s="1"/>
      <c r="AK1167" s="1"/>
      <c r="AL1167" s="1"/>
      <c r="AM1167" s="328"/>
      <c r="AN1167" s="1"/>
      <c r="AO1167" s="1"/>
      <c r="AP1167" s="1"/>
    </row>
    <row r="1168" ht="15.75" customHeight="1">
      <c r="A1168" s="322"/>
      <c r="B1168" s="1"/>
      <c r="C1168" s="283"/>
      <c r="D1168" s="327"/>
      <c r="E1168" s="327"/>
      <c r="F1168" s="1"/>
      <c r="G1168" s="1"/>
      <c r="H1168" s="1"/>
      <c r="I1168" s="1"/>
      <c r="J1168" s="327"/>
      <c r="K1168" s="1"/>
      <c r="L1168" s="1"/>
      <c r="M1168" s="327"/>
      <c r="N1168" s="327"/>
      <c r="O1168" s="328"/>
      <c r="P1168" s="299"/>
      <c r="Q1168" s="1"/>
      <c r="R1168" s="275"/>
      <c r="S1168" s="329"/>
      <c r="T1168" s="1"/>
      <c r="U1168" s="1"/>
      <c r="V1168" s="306"/>
      <c r="W1168" s="306"/>
      <c r="X1168" s="328"/>
      <c r="Y1168" s="330"/>
      <c r="Z1168" s="272"/>
      <c r="AA1168" s="299"/>
      <c r="AB1168" s="1"/>
      <c r="AC1168" s="58"/>
      <c r="AD1168" s="220"/>
      <c r="AE1168" s="1"/>
      <c r="AF1168" s="1"/>
      <c r="AG1168" s="304"/>
      <c r="AH1168" s="306"/>
      <c r="AI1168" s="1"/>
      <c r="AJ1168" s="1"/>
      <c r="AK1168" s="1"/>
      <c r="AL1168" s="1"/>
      <c r="AM1168" s="328"/>
      <c r="AN1168" s="1"/>
      <c r="AO1168" s="1"/>
      <c r="AP1168" s="1"/>
    </row>
    <row r="1169" ht="15.75" customHeight="1">
      <c r="A1169" s="322"/>
      <c r="B1169" s="1"/>
      <c r="C1169" s="283"/>
      <c r="D1169" s="327"/>
      <c r="E1169" s="327"/>
      <c r="F1169" s="1"/>
      <c r="G1169" s="1"/>
      <c r="H1169" s="1"/>
      <c r="I1169" s="1"/>
      <c r="J1169" s="327"/>
      <c r="K1169" s="1"/>
      <c r="L1169" s="1"/>
      <c r="M1169" s="327"/>
      <c r="N1169" s="327"/>
      <c r="O1169" s="328"/>
      <c r="P1169" s="299"/>
      <c r="Q1169" s="1"/>
      <c r="R1169" s="275"/>
      <c r="S1169" s="329"/>
      <c r="T1169" s="1"/>
      <c r="U1169" s="1"/>
      <c r="V1169" s="306"/>
      <c r="W1169" s="306"/>
      <c r="X1169" s="328"/>
      <c r="Y1169" s="330"/>
      <c r="Z1169" s="272"/>
      <c r="AA1169" s="299"/>
      <c r="AB1169" s="1"/>
      <c r="AC1169" s="58"/>
      <c r="AD1169" s="220"/>
      <c r="AE1169" s="1"/>
      <c r="AF1169" s="1"/>
      <c r="AG1169" s="304"/>
      <c r="AH1169" s="306"/>
      <c r="AI1169" s="1"/>
      <c r="AJ1169" s="1"/>
      <c r="AK1169" s="1"/>
      <c r="AL1169" s="1"/>
      <c r="AM1169" s="328"/>
      <c r="AN1169" s="1"/>
      <c r="AO1169" s="1"/>
      <c r="AP1169" s="1"/>
    </row>
    <row r="1170" ht="15.75" customHeight="1">
      <c r="A1170" s="322"/>
      <c r="B1170" s="1"/>
      <c r="C1170" s="283"/>
      <c r="D1170" s="327"/>
      <c r="E1170" s="327"/>
      <c r="F1170" s="1"/>
      <c r="G1170" s="1"/>
      <c r="H1170" s="1"/>
      <c r="I1170" s="1"/>
      <c r="J1170" s="327"/>
      <c r="K1170" s="1"/>
      <c r="L1170" s="1"/>
      <c r="M1170" s="327"/>
      <c r="N1170" s="327"/>
      <c r="O1170" s="328"/>
      <c r="P1170" s="299"/>
      <c r="Q1170" s="1"/>
      <c r="R1170" s="275"/>
      <c r="S1170" s="329"/>
      <c r="T1170" s="1"/>
      <c r="U1170" s="1"/>
      <c r="V1170" s="306"/>
      <c r="W1170" s="306"/>
      <c r="X1170" s="328"/>
      <c r="Y1170" s="330"/>
      <c r="Z1170" s="272"/>
      <c r="AA1170" s="299"/>
      <c r="AB1170" s="1"/>
      <c r="AC1170" s="58"/>
      <c r="AD1170" s="220"/>
      <c r="AE1170" s="1"/>
      <c r="AF1170" s="1"/>
      <c r="AG1170" s="304"/>
      <c r="AH1170" s="306"/>
      <c r="AI1170" s="1"/>
      <c r="AJ1170" s="1"/>
      <c r="AK1170" s="1"/>
      <c r="AL1170" s="1"/>
      <c r="AM1170" s="328"/>
      <c r="AN1170" s="1"/>
      <c r="AO1170" s="1"/>
      <c r="AP1170" s="1"/>
    </row>
    <row r="1171" ht="15.75" customHeight="1">
      <c r="A1171" s="322"/>
      <c r="B1171" s="1"/>
      <c r="C1171" s="283"/>
      <c r="D1171" s="327"/>
      <c r="E1171" s="327"/>
      <c r="F1171" s="1"/>
      <c r="G1171" s="1"/>
      <c r="H1171" s="1"/>
      <c r="I1171" s="1"/>
      <c r="J1171" s="327"/>
      <c r="K1171" s="1"/>
      <c r="L1171" s="1"/>
      <c r="M1171" s="327"/>
      <c r="N1171" s="327"/>
      <c r="O1171" s="328"/>
      <c r="P1171" s="299"/>
      <c r="Q1171" s="1"/>
      <c r="R1171" s="275"/>
      <c r="S1171" s="329"/>
      <c r="T1171" s="1"/>
      <c r="U1171" s="1"/>
      <c r="V1171" s="306"/>
      <c r="W1171" s="306"/>
      <c r="X1171" s="328"/>
      <c r="Y1171" s="330"/>
      <c r="Z1171" s="272"/>
      <c r="AA1171" s="299"/>
      <c r="AB1171" s="1"/>
      <c r="AC1171" s="58"/>
      <c r="AD1171" s="220"/>
      <c r="AE1171" s="1"/>
      <c r="AF1171" s="1"/>
      <c r="AG1171" s="304"/>
      <c r="AH1171" s="306"/>
      <c r="AI1171" s="1"/>
      <c r="AJ1171" s="1"/>
      <c r="AK1171" s="1"/>
      <c r="AL1171" s="1"/>
      <c r="AM1171" s="328"/>
      <c r="AN1171" s="1"/>
      <c r="AO1171" s="1"/>
      <c r="AP1171" s="1"/>
    </row>
    <row r="1172" ht="15.75" customHeight="1">
      <c r="A1172" s="322"/>
      <c r="B1172" s="1"/>
      <c r="C1172" s="283"/>
      <c r="D1172" s="327"/>
      <c r="E1172" s="327"/>
      <c r="F1172" s="1"/>
      <c r="G1172" s="1"/>
      <c r="H1172" s="1"/>
      <c r="I1172" s="1"/>
      <c r="J1172" s="327"/>
      <c r="K1172" s="1"/>
      <c r="L1172" s="1"/>
      <c r="M1172" s="327"/>
      <c r="N1172" s="327"/>
      <c r="O1172" s="328"/>
      <c r="P1172" s="299"/>
      <c r="Q1172" s="1"/>
      <c r="R1172" s="275"/>
      <c r="S1172" s="329"/>
      <c r="T1172" s="1"/>
      <c r="U1172" s="1"/>
      <c r="V1172" s="306"/>
      <c r="W1172" s="306"/>
      <c r="X1172" s="328"/>
      <c r="Y1172" s="330"/>
      <c r="Z1172" s="272"/>
      <c r="AA1172" s="299"/>
      <c r="AB1172" s="1"/>
      <c r="AC1172" s="58"/>
      <c r="AD1172" s="220"/>
      <c r="AE1172" s="1"/>
      <c r="AF1172" s="1"/>
      <c r="AG1172" s="304"/>
      <c r="AH1172" s="306"/>
      <c r="AI1172" s="1"/>
      <c r="AJ1172" s="1"/>
      <c r="AK1172" s="1"/>
      <c r="AL1172" s="1"/>
      <c r="AM1172" s="328"/>
      <c r="AN1172" s="1"/>
      <c r="AO1172" s="1"/>
      <c r="AP1172" s="1"/>
    </row>
    <row r="1173" ht="15.75" customHeight="1">
      <c r="A1173" s="322"/>
      <c r="B1173" s="1"/>
      <c r="C1173" s="283"/>
      <c r="D1173" s="327"/>
      <c r="E1173" s="327"/>
      <c r="F1173" s="1"/>
      <c r="G1173" s="1"/>
      <c r="H1173" s="1"/>
      <c r="I1173" s="1"/>
      <c r="J1173" s="327"/>
      <c r="K1173" s="1"/>
      <c r="L1173" s="1"/>
      <c r="M1173" s="327"/>
      <c r="N1173" s="327"/>
      <c r="O1173" s="328"/>
      <c r="P1173" s="299"/>
      <c r="Q1173" s="1"/>
      <c r="R1173" s="275"/>
      <c r="S1173" s="329"/>
      <c r="T1173" s="1"/>
      <c r="U1173" s="1"/>
      <c r="V1173" s="306"/>
      <c r="W1173" s="306"/>
      <c r="X1173" s="328"/>
      <c r="Y1173" s="330"/>
      <c r="Z1173" s="272"/>
      <c r="AA1173" s="299"/>
      <c r="AB1173" s="1"/>
      <c r="AC1173" s="58"/>
      <c r="AD1173" s="220"/>
      <c r="AE1173" s="1"/>
      <c r="AF1173" s="1"/>
      <c r="AG1173" s="304"/>
      <c r="AH1173" s="306"/>
      <c r="AI1173" s="1"/>
      <c r="AJ1173" s="1"/>
      <c r="AK1173" s="1"/>
      <c r="AL1173" s="1"/>
      <c r="AM1173" s="328"/>
      <c r="AN1173" s="1"/>
      <c r="AO1173" s="1"/>
      <c r="AP1173" s="1"/>
    </row>
    <row r="1174" ht="15.75" customHeight="1">
      <c r="A1174" s="322"/>
      <c r="B1174" s="1"/>
      <c r="C1174" s="283"/>
      <c r="D1174" s="327"/>
      <c r="E1174" s="327"/>
      <c r="F1174" s="1"/>
      <c r="G1174" s="1"/>
      <c r="H1174" s="1"/>
      <c r="I1174" s="1"/>
      <c r="J1174" s="327"/>
      <c r="K1174" s="1"/>
      <c r="L1174" s="1"/>
      <c r="M1174" s="327"/>
      <c r="N1174" s="327"/>
      <c r="O1174" s="328"/>
      <c r="P1174" s="299"/>
      <c r="Q1174" s="1"/>
      <c r="R1174" s="275"/>
      <c r="S1174" s="329"/>
      <c r="T1174" s="1"/>
      <c r="U1174" s="1"/>
      <c r="V1174" s="306"/>
      <c r="W1174" s="306"/>
      <c r="X1174" s="328"/>
      <c r="Y1174" s="330"/>
      <c r="Z1174" s="272"/>
      <c r="AA1174" s="299"/>
      <c r="AB1174" s="1"/>
      <c r="AC1174" s="58"/>
      <c r="AD1174" s="220"/>
      <c r="AE1174" s="1"/>
      <c r="AF1174" s="1"/>
      <c r="AG1174" s="304"/>
      <c r="AH1174" s="306"/>
      <c r="AI1174" s="1"/>
      <c r="AJ1174" s="1"/>
      <c r="AK1174" s="1"/>
      <c r="AL1174" s="1"/>
      <c r="AM1174" s="328"/>
      <c r="AN1174" s="1"/>
      <c r="AO1174" s="1"/>
      <c r="AP1174" s="1"/>
    </row>
    <row r="1175" ht="15.75" customHeight="1">
      <c r="A1175" s="322"/>
      <c r="B1175" s="1"/>
      <c r="C1175" s="283"/>
      <c r="D1175" s="327"/>
      <c r="E1175" s="327"/>
      <c r="F1175" s="1"/>
      <c r="G1175" s="1"/>
      <c r="H1175" s="1"/>
      <c r="I1175" s="1"/>
      <c r="J1175" s="327"/>
      <c r="K1175" s="1"/>
      <c r="L1175" s="1"/>
      <c r="M1175" s="327"/>
      <c r="N1175" s="327"/>
      <c r="O1175" s="328"/>
      <c r="P1175" s="299"/>
      <c r="Q1175" s="1"/>
      <c r="R1175" s="275"/>
      <c r="S1175" s="329"/>
      <c r="T1175" s="1"/>
      <c r="U1175" s="1"/>
      <c r="V1175" s="306"/>
      <c r="W1175" s="306"/>
      <c r="X1175" s="328"/>
      <c r="Y1175" s="330"/>
      <c r="Z1175" s="272"/>
      <c r="AA1175" s="299"/>
      <c r="AB1175" s="1"/>
      <c r="AC1175" s="58"/>
      <c r="AD1175" s="220"/>
      <c r="AE1175" s="1"/>
      <c r="AF1175" s="1"/>
      <c r="AG1175" s="304"/>
      <c r="AH1175" s="306"/>
      <c r="AI1175" s="1"/>
      <c r="AJ1175" s="1"/>
      <c r="AK1175" s="1"/>
      <c r="AL1175" s="1"/>
      <c r="AM1175" s="328"/>
      <c r="AN1175" s="1"/>
      <c r="AO1175" s="1"/>
      <c r="AP1175" s="1"/>
    </row>
    <row r="1176" ht="15.75" customHeight="1">
      <c r="A1176" s="322"/>
      <c r="B1176" s="1"/>
      <c r="C1176" s="283"/>
      <c r="D1176" s="327"/>
      <c r="E1176" s="327"/>
      <c r="F1176" s="1"/>
      <c r="G1176" s="1"/>
      <c r="H1176" s="1"/>
      <c r="I1176" s="1"/>
      <c r="J1176" s="327"/>
      <c r="K1176" s="1"/>
      <c r="L1176" s="1"/>
      <c r="M1176" s="327"/>
      <c r="N1176" s="327"/>
      <c r="O1176" s="328"/>
      <c r="P1176" s="299"/>
      <c r="Q1176" s="1"/>
      <c r="R1176" s="275"/>
      <c r="S1176" s="329"/>
      <c r="T1176" s="1"/>
      <c r="U1176" s="1"/>
      <c r="V1176" s="306"/>
      <c r="W1176" s="306"/>
      <c r="X1176" s="328"/>
      <c r="Y1176" s="330"/>
      <c r="Z1176" s="272"/>
      <c r="AA1176" s="299"/>
      <c r="AB1176" s="1"/>
      <c r="AC1176" s="58"/>
      <c r="AD1176" s="220"/>
      <c r="AE1176" s="1"/>
      <c r="AF1176" s="1"/>
      <c r="AG1176" s="304"/>
      <c r="AH1176" s="306"/>
      <c r="AI1176" s="1"/>
      <c r="AJ1176" s="1"/>
      <c r="AK1176" s="1"/>
      <c r="AL1176" s="1"/>
      <c r="AM1176" s="328"/>
      <c r="AN1176" s="1"/>
      <c r="AO1176" s="1"/>
      <c r="AP1176" s="1"/>
    </row>
    <row r="1177" ht="15.75" customHeight="1">
      <c r="A1177" s="322"/>
      <c r="B1177" s="1"/>
      <c r="C1177" s="283"/>
      <c r="D1177" s="327"/>
      <c r="E1177" s="327"/>
      <c r="F1177" s="1"/>
      <c r="G1177" s="1"/>
      <c r="H1177" s="1"/>
      <c r="I1177" s="1"/>
      <c r="J1177" s="327"/>
      <c r="K1177" s="1"/>
      <c r="L1177" s="1"/>
      <c r="M1177" s="327"/>
      <c r="N1177" s="327"/>
      <c r="O1177" s="328"/>
      <c r="P1177" s="299"/>
      <c r="Q1177" s="1"/>
      <c r="R1177" s="275"/>
      <c r="S1177" s="329"/>
      <c r="T1177" s="1"/>
      <c r="U1177" s="1"/>
      <c r="V1177" s="306"/>
      <c r="W1177" s="306"/>
      <c r="X1177" s="328"/>
      <c r="Y1177" s="330"/>
      <c r="Z1177" s="272"/>
      <c r="AA1177" s="299"/>
      <c r="AB1177" s="1"/>
      <c r="AC1177" s="58"/>
      <c r="AD1177" s="220"/>
      <c r="AE1177" s="1"/>
      <c r="AF1177" s="1"/>
      <c r="AG1177" s="304"/>
      <c r="AH1177" s="306"/>
      <c r="AI1177" s="1"/>
      <c r="AJ1177" s="1"/>
      <c r="AK1177" s="1"/>
      <c r="AL1177" s="1"/>
      <c r="AM1177" s="328"/>
      <c r="AN1177" s="1"/>
      <c r="AO1177" s="1"/>
      <c r="AP1177" s="1"/>
    </row>
    <row r="1178" ht="15.75" customHeight="1">
      <c r="A1178" s="322"/>
      <c r="B1178" s="1"/>
      <c r="C1178" s="283"/>
      <c r="D1178" s="327"/>
      <c r="E1178" s="327"/>
      <c r="F1178" s="1"/>
      <c r="G1178" s="1"/>
      <c r="H1178" s="1"/>
      <c r="I1178" s="1"/>
      <c r="J1178" s="327"/>
      <c r="K1178" s="1"/>
      <c r="L1178" s="1"/>
      <c r="M1178" s="327"/>
      <c r="N1178" s="327"/>
      <c r="O1178" s="328"/>
      <c r="P1178" s="299"/>
      <c r="Q1178" s="1"/>
      <c r="R1178" s="275"/>
      <c r="S1178" s="329"/>
      <c r="T1178" s="1"/>
      <c r="U1178" s="1"/>
      <c r="V1178" s="306"/>
      <c r="W1178" s="306"/>
      <c r="X1178" s="328"/>
      <c r="Y1178" s="330"/>
      <c r="Z1178" s="272"/>
      <c r="AA1178" s="299"/>
      <c r="AB1178" s="1"/>
      <c r="AC1178" s="58"/>
      <c r="AD1178" s="220"/>
      <c r="AE1178" s="1"/>
      <c r="AF1178" s="1"/>
      <c r="AG1178" s="304"/>
      <c r="AH1178" s="306"/>
      <c r="AI1178" s="1"/>
      <c r="AJ1178" s="1"/>
      <c r="AK1178" s="1"/>
      <c r="AL1178" s="1"/>
      <c r="AM1178" s="328"/>
      <c r="AN1178" s="1"/>
      <c r="AO1178" s="1"/>
      <c r="AP1178" s="1"/>
    </row>
    <row r="1179" ht="15.75" customHeight="1">
      <c r="A1179" s="322"/>
      <c r="B1179" s="1"/>
      <c r="C1179" s="283"/>
      <c r="D1179" s="327"/>
      <c r="E1179" s="327"/>
      <c r="F1179" s="1"/>
      <c r="G1179" s="1"/>
      <c r="H1179" s="1"/>
      <c r="I1179" s="1"/>
      <c r="J1179" s="327"/>
      <c r="K1179" s="1"/>
      <c r="L1179" s="1"/>
      <c r="M1179" s="327"/>
      <c r="N1179" s="327"/>
      <c r="O1179" s="328"/>
      <c r="P1179" s="299"/>
      <c r="Q1179" s="1"/>
      <c r="R1179" s="275"/>
      <c r="S1179" s="329"/>
      <c r="T1179" s="1"/>
      <c r="U1179" s="1"/>
      <c r="V1179" s="306"/>
      <c r="W1179" s="306"/>
      <c r="X1179" s="328"/>
      <c r="Y1179" s="330"/>
      <c r="Z1179" s="272"/>
      <c r="AA1179" s="299"/>
      <c r="AB1179" s="1"/>
      <c r="AC1179" s="58"/>
      <c r="AD1179" s="220"/>
      <c r="AE1179" s="1"/>
      <c r="AF1179" s="1"/>
      <c r="AG1179" s="304"/>
      <c r="AH1179" s="306"/>
      <c r="AI1179" s="1"/>
      <c r="AJ1179" s="1"/>
      <c r="AK1179" s="1"/>
      <c r="AL1179" s="1"/>
      <c r="AM1179" s="328"/>
      <c r="AN1179" s="1"/>
      <c r="AO1179" s="1"/>
      <c r="AP1179" s="1"/>
    </row>
    <row r="1180" ht="15.75" customHeight="1">
      <c r="A1180" s="322"/>
      <c r="B1180" s="1"/>
      <c r="C1180" s="283"/>
      <c r="D1180" s="327"/>
      <c r="E1180" s="327"/>
      <c r="F1180" s="1"/>
      <c r="G1180" s="1"/>
      <c r="H1180" s="1"/>
      <c r="I1180" s="1"/>
      <c r="J1180" s="327"/>
      <c r="K1180" s="1"/>
      <c r="L1180" s="1"/>
      <c r="M1180" s="327"/>
      <c r="N1180" s="327"/>
      <c r="O1180" s="328"/>
      <c r="P1180" s="299"/>
      <c r="Q1180" s="1"/>
      <c r="R1180" s="275"/>
      <c r="S1180" s="329"/>
      <c r="T1180" s="1"/>
      <c r="U1180" s="1"/>
      <c r="V1180" s="306"/>
      <c r="W1180" s="306"/>
      <c r="X1180" s="328"/>
      <c r="Y1180" s="330"/>
      <c r="Z1180" s="272"/>
      <c r="AA1180" s="299"/>
      <c r="AB1180" s="1"/>
      <c r="AC1180" s="58"/>
      <c r="AD1180" s="220"/>
      <c r="AE1180" s="1"/>
      <c r="AF1180" s="1"/>
      <c r="AG1180" s="304"/>
      <c r="AH1180" s="306"/>
      <c r="AI1180" s="1"/>
      <c r="AJ1180" s="1"/>
      <c r="AK1180" s="1"/>
      <c r="AL1180" s="1"/>
      <c r="AM1180" s="328"/>
      <c r="AN1180" s="1"/>
      <c r="AO1180" s="1"/>
      <c r="AP1180" s="1"/>
    </row>
    <row r="1181" ht="15.75" customHeight="1">
      <c r="A1181" s="322"/>
      <c r="B1181" s="1"/>
      <c r="C1181" s="283"/>
      <c r="D1181" s="327"/>
      <c r="E1181" s="327"/>
      <c r="F1181" s="1"/>
      <c r="G1181" s="1"/>
      <c r="H1181" s="1"/>
      <c r="I1181" s="1"/>
      <c r="J1181" s="327"/>
      <c r="K1181" s="1"/>
      <c r="L1181" s="1"/>
      <c r="M1181" s="327"/>
      <c r="N1181" s="327"/>
      <c r="O1181" s="328"/>
      <c r="P1181" s="299"/>
      <c r="Q1181" s="1"/>
      <c r="R1181" s="275"/>
      <c r="S1181" s="329"/>
      <c r="T1181" s="1"/>
      <c r="U1181" s="1"/>
      <c r="V1181" s="306"/>
      <c r="W1181" s="306"/>
      <c r="X1181" s="328"/>
      <c r="Y1181" s="330"/>
      <c r="Z1181" s="272"/>
      <c r="AA1181" s="299"/>
      <c r="AB1181" s="1"/>
      <c r="AC1181" s="58"/>
      <c r="AD1181" s="220"/>
      <c r="AE1181" s="1"/>
      <c r="AF1181" s="1"/>
      <c r="AG1181" s="304"/>
      <c r="AH1181" s="306"/>
      <c r="AI1181" s="1"/>
      <c r="AJ1181" s="1"/>
      <c r="AK1181" s="1"/>
      <c r="AL1181" s="1"/>
      <c r="AM1181" s="328"/>
      <c r="AN1181" s="1"/>
      <c r="AO1181" s="1"/>
      <c r="AP1181" s="1"/>
    </row>
    <row r="1182" ht="15.75" customHeight="1">
      <c r="A1182" s="322"/>
      <c r="B1182" s="1"/>
      <c r="C1182" s="283"/>
      <c r="D1182" s="327"/>
      <c r="E1182" s="327"/>
      <c r="F1182" s="1"/>
      <c r="G1182" s="1"/>
      <c r="H1182" s="1"/>
      <c r="I1182" s="1"/>
      <c r="J1182" s="327"/>
      <c r="K1182" s="1"/>
      <c r="L1182" s="1"/>
      <c r="M1182" s="327"/>
      <c r="N1182" s="327"/>
      <c r="O1182" s="328"/>
      <c r="P1182" s="299"/>
      <c r="Q1182" s="1"/>
      <c r="R1182" s="275"/>
      <c r="S1182" s="329"/>
      <c r="T1182" s="1"/>
      <c r="U1182" s="1"/>
      <c r="V1182" s="306"/>
      <c r="W1182" s="306"/>
      <c r="X1182" s="328"/>
      <c r="Y1182" s="330"/>
      <c r="Z1182" s="272"/>
      <c r="AA1182" s="299"/>
      <c r="AB1182" s="1"/>
      <c r="AC1182" s="58"/>
      <c r="AD1182" s="220"/>
      <c r="AE1182" s="1"/>
      <c r="AF1182" s="1"/>
      <c r="AG1182" s="304"/>
      <c r="AH1182" s="306"/>
      <c r="AI1182" s="1"/>
      <c r="AJ1182" s="1"/>
      <c r="AK1182" s="1"/>
      <c r="AL1182" s="1"/>
      <c r="AM1182" s="328"/>
      <c r="AN1182" s="1"/>
      <c r="AO1182" s="1"/>
      <c r="AP1182" s="1"/>
    </row>
    <row r="1183" ht="15.75" customHeight="1">
      <c r="A1183" s="322"/>
      <c r="B1183" s="1"/>
      <c r="C1183" s="283"/>
      <c r="D1183" s="327"/>
      <c r="E1183" s="327"/>
      <c r="F1183" s="1"/>
      <c r="G1183" s="1"/>
      <c r="H1183" s="1"/>
      <c r="I1183" s="1"/>
      <c r="J1183" s="327"/>
      <c r="K1183" s="1"/>
      <c r="L1183" s="1"/>
      <c r="M1183" s="327"/>
      <c r="N1183" s="327"/>
      <c r="O1183" s="328"/>
      <c r="P1183" s="299"/>
      <c r="Q1183" s="1"/>
      <c r="R1183" s="275"/>
      <c r="S1183" s="329"/>
      <c r="T1183" s="1"/>
      <c r="U1183" s="1"/>
      <c r="V1183" s="306"/>
      <c r="W1183" s="306"/>
      <c r="X1183" s="328"/>
      <c r="Y1183" s="330"/>
      <c r="Z1183" s="272"/>
      <c r="AA1183" s="299"/>
      <c r="AB1183" s="1"/>
      <c r="AC1183" s="58"/>
      <c r="AD1183" s="220"/>
      <c r="AE1183" s="1"/>
      <c r="AF1183" s="1"/>
      <c r="AG1183" s="304"/>
      <c r="AH1183" s="306"/>
      <c r="AI1183" s="1"/>
      <c r="AJ1183" s="1"/>
      <c r="AK1183" s="1"/>
      <c r="AL1183" s="1"/>
      <c r="AM1183" s="328"/>
      <c r="AN1183" s="1"/>
      <c r="AO1183" s="1"/>
      <c r="AP1183" s="1"/>
    </row>
    <row r="1184" ht="15.75" customHeight="1">
      <c r="A1184" s="322"/>
      <c r="B1184" s="1"/>
      <c r="C1184" s="283"/>
      <c r="D1184" s="327"/>
      <c r="E1184" s="327"/>
      <c r="F1184" s="1"/>
      <c r="G1184" s="1"/>
      <c r="H1184" s="1"/>
      <c r="I1184" s="1"/>
      <c r="J1184" s="327"/>
      <c r="K1184" s="1"/>
      <c r="L1184" s="1"/>
      <c r="M1184" s="327"/>
      <c r="N1184" s="327"/>
      <c r="O1184" s="328"/>
      <c r="P1184" s="299"/>
      <c r="Q1184" s="1"/>
      <c r="R1184" s="275"/>
      <c r="S1184" s="329"/>
      <c r="T1184" s="1"/>
      <c r="U1184" s="1"/>
      <c r="V1184" s="306"/>
      <c r="W1184" s="306"/>
      <c r="X1184" s="328"/>
      <c r="Y1184" s="330"/>
      <c r="Z1184" s="272"/>
      <c r="AA1184" s="299"/>
      <c r="AB1184" s="1"/>
      <c r="AC1184" s="58"/>
      <c r="AD1184" s="220"/>
      <c r="AE1184" s="1"/>
      <c r="AF1184" s="1"/>
      <c r="AG1184" s="304"/>
      <c r="AH1184" s="306"/>
      <c r="AI1184" s="1"/>
      <c r="AJ1184" s="1"/>
      <c r="AK1184" s="1"/>
      <c r="AL1184" s="1"/>
      <c r="AM1184" s="328"/>
      <c r="AN1184" s="1"/>
      <c r="AO1184" s="1"/>
      <c r="AP1184" s="1"/>
    </row>
    <row r="1185" ht="15.75" customHeight="1">
      <c r="A1185" s="322"/>
      <c r="B1185" s="1"/>
      <c r="C1185" s="283"/>
      <c r="D1185" s="327"/>
      <c r="E1185" s="327"/>
      <c r="F1185" s="1"/>
      <c r="G1185" s="1"/>
      <c r="H1185" s="1"/>
      <c r="I1185" s="1"/>
      <c r="J1185" s="327"/>
      <c r="K1185" s="1"/>
      <c r="L1185" s="1"/>
      <c r="M1185" s="327"/>
      <c r="N1185" s="327"/>
      <c r="O1185" s="328"/>
      <c r="P1185" s="299"/>
      <c r="Q1185" s="1"/>
      <c r="R1185" s="275"/>
      <c r="S1185" s="329"/>
      <c r="T1185" s="1"/>
      <c r="U1185" s="1"/>
      <c r="V1185" s="306"/>
      <c r="W1185" s="306"/>
      <c r="X1185" s="328"/>
      <c r="Y1185" s="330"/>
      <c r="Z1185" s="272"/>
      <c r="AA1185" s="299"/>
      <c r="AB1185" s="1"/>
      <c r="AC1185" s="58"/>
      <c r="AD1185" s="220"/>
      <c r="AE1185" s="1"/>
      <c r="AF1185" s="1"/>
      <c r="AG1185" s="304"/>
      <c r="AH1185" s="306"/>
      <c r="AI1185" s="1"/>
      <c r="AJ1185" s="1"/>
      <c r="AK1185" s="1"/>
      <c r="AL1185" s="1"/>
      <c r="AM1185" s="328"/>
      <c r="AN1185" s="1"/>
      <c r="AO1185" s="1"/>
      <c r="AP1185" s="1"/>
    </row>
    <row r="1186" ht="15.75" customHeight="1">
      <c r="A1186" s="322"/>
      <c r="B1186" s="1"/>
      <c r="C1186" s="283"/>
      <c r="D1186" s="327"/>
      <c r="E1186" s="327"/>
      <c r="F1186" s="1"/>
      <c r="G1186" s="1"/>
      <c r="H1186" s="1"/>
      <c r="I1186" s="1"/>
      <c r="J1186" s="327"/>
      <c r="K1186" s="1"/>
      <c r="L1186" s="1"/>
      <c r="M1186" s="327"/>
      <c r="N1186" s="327"/>
      <c r="O1186" s="328"/>
      <c r="P1186" s="299"/>
      <c r="Q1186" s="1"/>
      <c r="R1186" s="275"/>
      <c r="S1186" s="329"/>
      <c r="T1186" s="1"/>
      <c r="U1186" s="1"/>
      <c r="V1186" s="306"/>
      <c r="W1186" s="306"/>
      <c r="X1186" s="328"/>
      <c r="Y1186" s="330"/>
      <c r="Z1186" s="272"/>
      <c r="AA1186" s="299"/>
      <c r="AB1186" s="1"/>
      <c r="AC1186" s="58"/>
      <c r="AD1186" s="220"/>
      <c r="AE1186" s="1"/>
      <c r="AF1186" s="1"/>
      <c r="AG1186" s="304"/>
      <c r="AH1186" s="306"/>
      <c r="AI1186" s="1"/>
      <c r="AJ1186" s="1"/>
      <c r="AK1186" s="1"/>
      <c r="AL1186" s="1"/>
      <c r="AM1186" s="328"/>
      <c r="AN1186" s="1"/>
      <c r="AO1186" s="1"/>
      <c r="AP1186" s="1"/>
    </row>
    <row r="1187" ht="15.75" customHeight="1">
      <c r="A1187" s="322"/>
      <c r="B1187" s="1"/>
      <c r="C1187" s="283"/>
      <c r="D1187" s="327"/>
      <c r="E1187" s="327"/>
      <c r="F1187" s="1"/>
      <c r="G1187" s="1"/>
      <c r="H1187" s="1"/>
      <c r="I1187" s="1"/>
      <c r="J1187" s="327"/>
      <c r="K1187" s="1"/>
      <c r="L1187" s="1"/>
      <c r="M1187" s="327"/>
      <c r="N1187" s="327"/>
      <c r="O1187" s="328"/>
      <c r="P1187" s="299"/>
      <c r="Q1187" s="1"/>
      <c r="R1187" s="275"/>
      <c r="S1187" s="329"/>
      <c r="T1187" s="1"/>
      <c r="U1187" s="1"/>
      <c r="V1187" s="306"/>
      <c r="W1187" s="306"/>
      <c r="X1187" s="328"/>
      <c r="Y1187" s="330"/>
      <c r="Z1187" s="272"/>
      <c r="AA1187" s="299"/>
      <c r="AB1187" s="1"/>
      <c r="AC1187" s="58"/>
      <c r="AD1187" s="220"/>
      <c r="AE1187" s="1"/>
      <c r="AF1187" s="1"/>
      <c r="AG1187" s="304"/>
      <c r="AH1187" s="306"/>
      <c r="AI1187" s="1"/>
      <c r="AJ1187" s="1"/>
      <c r="AK1187" s="1"/>
      <c r="AL1187" s="1"/>
      <c r="AM1187" s="328"/>
      <c r="AN1187" s="1"/>
      <c r="AO1187" s="1"/>
      <c r="AP1187" s="1"/>
    </row>
    <row r="1188" ht="15.75" customHeight="1">
      <c r="A1188" s="322"/>
      <c r="B1188" s="1"/>
      <c r="C1188" s="283"/>
      <c r="D1188" s="327"/>
      <c r="E1188" s="327"/>
      <c r="F1188" s="1"/>
      <c r="G1188" s="1"/>
      <c r="H1188" s="1"/>
      <c r="I1188" s="1"/>
      <c r="J1188" s="327"/>
      <c r="K1188" s="1"/>
      <c r="L1188" s="1"/>
      <c r="M1188" s="327"/>
      <c r="N1188" s="327"/>
      <c r="O1188" s="328"/>
      <c r="P1188" s="299"/>
      <c r="Q1188" s="1"/>
      <c r="R1188" s="275"/>
      <c r="S1188" s="329"/>
      <c r="T1188" s="1"/>
      <c r="U1188" s="1"/>
      <c r="V1188" s="306"/>
      <c r="W1188" s="306"/>
      <c r="X1188" s="328"/>
      <c r="Y1188" s="330"/>
      <c r="Z1188" s="272"/>
      <c r="AA1188" s="299"/>
      <c r="AB1188" s="1"/>
      <c r="AC1188" s="58"/>
      <c r="AD1188" s="220"/>
      <c r="AE1188" s="1"/>
      <c r="AF1188" s="1"/>
      <c r="AG1188" s="304"/>
      <c r="AH1188" s="306"/>
      <c r="AI1188" s="1"/>
      <c r="AJ1188" s="1"/>
      <c r="AK1188" s="1"/>
      <c r="AL1188" s="1"/>
      <c r="AM1188" s="328"/>
      <c r="AN1188" s="1"/>
      <c r="AO1188" s="1"/>
      <c r="AP1188" s="1"/>
    </row>
    <row r="1189" ht="15.75" customHeight="1">
      <c r="A1189" s="322"/>
      <c r="B1189" s="1"/>
      <c r="C1189" s="283"/>
      <c r="D1189" s="327"/>
      <c r="E1189" s="327"/>
      <c r="F1189" s="1"/>
      <c r="G1189" s="1"/>
      <c r="H1189" s="1"/>
      <c r="I1189" s="1"/>
      <c r="J1189" s="327"/>
      <c r="K1189" s="1"/>
      <c r="L1189" s="1"/>
      <c r="M1189" s="327"/>
      <c r="N1189" s="327"/>
      <c r="O1189" s="328"/>
      <c r="P1189" s="299"/>
      <c r="Q1189" s="1"/>
      <c r="R1189" s="275"/>
      <c r="S1189" s="329"/>
      <c r="T1189" s="1"/>
      <c r="U1189" s="1"/>
      <c r="V1189" s="306"/>
      <c r="W1189" s="306"/>
      <c r="X1189" s="328"/>
      <c r="Y1189" s="330"/>
      <c r="Z1189" s="272"/>
      <c r="AA1189" s="299"/>
      <c r="AB1189" s="1"/>
      <c r="AC1189" s="58"/>
      <c r="AD1189" s="220"/>
      <c r="AE1189" s="1"/>
      <c r="AF1189" s="1"/>
      <c r="AG1189" s="304"/>
      <c r="AH1189" s="306"/>
      <c r="AI1189" s="1"/>
      <c r="AJ1189" s="1"/>
      <c r="AK1189" s="1"/>
      <c r="AL1189" s="1"/>
      <c r="AM1189" s="328"/>
      <c r="AN1189" s="1"/>
      <c r="AO1189" s="1"/>
      <c r="AP1189" s="1"/>
    </row>
    <row r="1190" ht="15.75" customHeight="1">
      <c r="A1190" s="322"/>
      <c r="B1190" s="1"/>
      <c r="C1190" s="283"/>
      <c r="D1190" s="327"/>
      <c r="E1190" s="327"/>
      <c r="F1190" s="1"/>
      <c r="G1190" s="1"/>
      <c r="H1190" s="1"/>
      <c r="I1190" s="1"/>
      <c r="J1190" s="327"/>
      <c r="K1190" s="1"/>
      <c r="L1190" s="1"/>
      <c r="M1190" s="327"/>
      <c r="N1190" s="327"/>
      <c r="O1190" s="328"/>
      <c r="P1190" s="299"/>
      <c r="Q1190" s="1"/>
      <c r="R1190" s="275"/>
      <c r="S1190" s="329"/>
      <c r="T1190" s="1"/>
      <c r="U1190" s="1"/>
      <c r="V1190" s="306"/>
      <c r="W1190" s="306"/>
      <c r="X1190" s="328"/>
      <c r="Y1190" s="330"/>
      <c r="Z1190" s="272"/>
      <c r="AA1190" s="299"/>
      <c r="AB1190" s="1"/>
      <c r="AC1190" s="58"/>
      <c r="AD1190" s="220"/>
      <c r="AE1190" s="1"/>
      <c r="AF1190" s="1"/>
      <c r="AG1190" s="304"/>
      <c r="AH1190" s="306"/>
      <c r="AI1190" s="1"/>
      <c r="AJ1190" s="1"/>
      <c r="AK1190" s="1"/>
      <c r="AL1190" s="1"/>
      <c r="AM1190" s="328"/>
      <c r="AN1190" s="1"/>
      <c r="AO1190" s="1"/>
      <c r="AP1190" s="1"/>
    </row>
    <row r="1191" ht="15.75" customHeight="1">
      <c r="A1191" s="322"/>
      <c r="B1191" s="1"/>
      <c r="C1191" s="283"/>
      <c r="D1191" s="327"/>
      <c r="E1191" s="327"/>
      <c r="F1191" s="1"/>
      <c r="G1191" s="1"/>
      <c r="H1191" s="1"/>
      <c r="I1191" s="1"/>
      <c r="J1191" s="327"/>
      <c r="K1191" s="1"/>
      <c r="L1191" s="1"/>
      <c r="M1191" s="327"/>
      <c r="N1191" s="327"/>
      <c r="O1191" s="328"/>
      <c r="P1191" s="299"/>
      <c r="Q1191" s="1"/>
      <c r="R1191" s="275"/>
      <c r="S1191" s="329"/>
      <c r="T1191" s="1"/>
      <c r="U1191" s="1"/>
      <c r="V1191" s="306"/>
      <c r="W1191" s="306"/>
      <c r="X1191" s="328"/>
      <c r="Y1191" s="330"/>
      <c r="Z1191" s="272"/>
      <c r="AA1191" s="299"/>
      <c r="AB1191" s="1"/>
      <c r="AC1191" s="58"/>
      <c r="AD1191" s="220"/>
      <c r="AE1191" s="1"/>
      <c r="AF1191" s="1"/>
      <c r="AG1191" s="304"/>
      <c r="AH1191" s="306"/>
      <c r="AI1191" s="1"/>
      <c r="AJ1191" s="1"/>
      <c r="AK1191" s="1"/>
      <c r="AL1191" s="1"/>
      <c r="AM1191" s="328"/>
      <c r="AN1191" s="1"/>
      <c r="AO1191" s="1"/>
      <c r="AP1191" s="1"/>
    </row>
    <row r="1192" ht="15.75" customHeight="1">
      <c r="A1192" s="322"/>
      <c r="B1192" s="1"/>
      <c r="C1192" s="283"/>
      <c r="D1192" s="327"/>
      <c r="E1192" s="327"/>
      <c r="F1192" s="1"/>
      <c r="G1192" s="1"/>
      <c r="H1192" s="1"/>
      <c r="I1192" s="1"/>
      <c r="J1192" s="327"/>
      <c r="K1192" s="1"/>
      <c r="L1192" s="1"/>
      <c r="M1192" s="327"/>
      <c r="N1192" s="327"/>
      <c r="O1192" s="328"/>
      <c r="P1192" s="299"/>
      <c r="Q1192" s="1"/>
      <c r="R1192" s="275"/>
      <c r="S1192" s="329"/>
      <c r="T1192" s="1"/>
      <c r="U1192" s="1"/>
      <c r="V1192" s="306"/>
      <c r="W1192" s="306"/>
      <c r="X1192" s="328"/>
      <c r="Y1192" s="330"/>
      <c r="Z1192" s="272"/>
      <c r="AA1192" s="299"/>
      <c r="AB1192" s="1"/>
      <c r="AC1192" s="58"/>
      <c r="AD1192" s="220"/>
      <c r="AE1192" s="1"/>
      <c r="AF1192" s="1"/>
      <c r="AG1192" s="304"/>
      <c r="AH1192" s="306"/>
      <c r="AI1192" s="1"/>
      <c r="AJ1192" s="1"/>
      <c r="AK1192" s="1"/>
      <c r="AL1192" s="1"/>
      <c r="AM1192" s="328"/>
      <c r="AN1192" s="1"/>
      <c r="AO1192" s="1"/>
      <c r="AP1192" s="1"/>
    </row>
    <row r="1193" ht="15.75" customHeight="1">
      <c r="A1193" s="322"/>
      <c r="B1193" s="1"/>
      <c r="C1193" s="283"/>
      <c r="D1193" s="327"/>
      <c r="E1193" s="327"/>
      <c r="F1193" s="1"/>
      <c r="G1193" s="1"/>
      <c r="H1193" s="1"/>
      <c r="I1193" s="1"/>
      <c r="J1193" s="327"/>
      <c r="K1193" s="1"/>
      <c r="L1193" s="1"/>
      <c r="M1193" s="327"/>
      <c r="N1193" s="327"/>
      <c r="O1193" s="328"/>
      <c r="P1193" s="299"/>
      <c r="Q1193" s="1"/>
      <c r="R1193" s="275"/>
      <c r="S1193" s="329"/>
      <c r="T1193" s="1"/>
      <c r="U1193" s="1"/>
      <c r="V1193" s="306"/>
      <c r="W1193" s="306"/>
      <c r="X1193" s="328"/>
      <c r="Y1193" s="330"/>
      <c r="Z1193" s="272"/>
      <c r="AA1193" s="299"/>
      <c r="AB1193" s="1"/>
      <c r="AC1193" s="58"/>
      <c r="AD1193" s="220"/>
      <c r="AE1193" s="1"/>
      <c r="AF1193" s="1"/>
      <c r="AG1193" s="304"/>
      <c r="AH1193" s="306"/>
      <c r="AI1193" s="1"/>
      <c r="AJ1193" s="1"/>
      <c r="AK1193" s="1"/>
      <c r="AL1193" s="1"/>
      <c r="AM1193" s="328"/>
      <c r="AN1193" s="1"/>
      <c r="AO1193" s="1"/>
      <c r="AP1193" s="1"/>
    </row>
    <row r="1194" ht="15.75" customHeight="1">
      <c r="A1194" s="322"/>
      <c r="B1194" s="1"/>
      <c r="C1194" s="283"/>
      <c r="D1194" s="327"/>
      <c r="E1194" s="327"/>
      <c r="F1194" s="1"/>
      <c r="G1194" s="1"/>
      <c r="H1194" s="1"/>
      <c r="I1194" s="1"/>
      <c r="J1194" s="327"/>
      <c r="K1194" s="1"/>
      <c r="L1194" s="1"/>
      <c r="M1194" s="327"/>
      <c r="N1194" s="327"/>
      <c r="O1194" s="328"/>
      <c r="P1194" s="299"/>
      <c r="Q1194" s="1"/>
      <c r="R1194" s="275"/>
      <c r="S1194" s="329"/>
      <c r="T1194" s="1"/>
      <c r="U1194" s="1"/>
      <c r="V1194" s="306"/>
      <c r="W1194" s="306"/>
      <c r="X1194" s="328"/>
      <c r="Y1194" s="330"/>
      <c r="Z1194" s="272"/>
      <c r="AA1194" s="299"/>
      <c r="AB1194" s="1"/>
      <c r="AC1194" s="58"/>
      <c r="AD1194" s="220"/>
      <c r="AE1194" s="1"/>
      <c r="AF1194" s="1"/>
      <c r="AG1194" s="304"/>
      <c r="AH1194" s="306"/>
      <c r="AI1194" s="1"/>
      <c r="AJ1194" s="1"/>
      <c r="AK1194" s="1"/>
      <c r="AL1194" s="1"/>
      <c r="AM1194" s="328"/>
      <c r="AN1194" s="1"/>
      <c r="AO1194" s="1"/>
      <c r="AP1194" s="1"/>
    </row>
    <row r="1195" ht="15.75" customHeight="1">
      <c r="A1195" s="322"/>
      <c r="B1195" s="1"/>
      <c r="C1195" s="283"/>
      <c r="D1195" s="327"/>
      <c r="E1195" s="327"/>
      <c r="F1195" s="1"/>
      <c r="G1195" s="1"/>
      <c r="H1195" s="1"/>
      <c r="I1195" s="1"/>
      <c r="J1195" s="327"/>
      <c r="K1195" s="1"/>
      <c r="L1195" s="1"/>
      <c r="M1195" s="327"/>
      <c r="N1195" s="327"/>
      <c r="O1195" s="328"/>
      <c r="P1195" s="299"/>
      <c r="Q1195" s="1"/>
      <c r="R1195" s="275"/>
      <c r="S1195" s="329"/>
      <c r="T1195" s="1"/>
      <c r="U1195" s="1"/>
      <c r="V1195" s="306"/>
      <c r="W1195" s="306"/>
      <c r="X1195" s="328"/>
      <c r="Y1195" s="330"/>
      <c r="Z1195" s="272"/>
      <c r="AA1195" s="299"/>
      <c r="AB1195" s="1"/>
      <c r="AC1195" s="58"/>
      <c r="AD1195" s="220"/>
      <c r="AE1195" s="1"/>
      <c r="AF1195" s="1"/>
      <c r="AG1195" s="304"/>
      <c r="AH1195" s="306"/>
      <c r="AI1195" s="1"/>
      <c r="AJ1195" s="1"/>
      <c r="AK1195" s="1"/>
      <c r="AL1195" s="1"/>
      <c r="AM1195" s="328"/>
      <c r="AN1195" s="1"/>
      <c r="AO1195" s="1"/>
      <c r="AP1195" s="1"/>
    </row>
  </sheetData>
  <hyperlinks>
    <hyperlink r:id="rId2" ref="C2"/>
    <hyperlink r:id="rId3" ref="U2"/>
    <hyperlink r:id="rId4" ref="C3"/>
    <hyperlink r:id="rId5" ref="C4"/>
    <hyperlink r:id="rId6" ref="C5"/>
    <hyperlink r:id="rId7" ref="C6"/>
    <hyperlink r:id="rId8" ref="C10"/>
    <hyperlink r:id="rId9" ref="C14"/>
    <hyperlink r:id="rId10" ref="C17"/>
    <hyperlink r:id="rId11" ref="C18"/>
    <hyperlink r:id="rId12" ref="C19"/>
    <hyperlink r:id="rId13" ref="C20"/>
    <hyperlink r:id="rId14" ref="C21"/>
    <hyperlink r:id="rId15" ref="C22"/>
    <hyperlink r:id="rId16" ref="C23"/>
    <hyperlink r:id="rId17" ref="C24"/>
    <hyperlink r:id="rId18" ref="C25"/>
    <hyperlink r:id="rId19" ref="C26"/>
    <hyperlink r:id="rId20" ref="C27"/>
    <hyperlink r:id="rId21" ref="C28"/>
    <hyperlink r:id="rId22" ref="C30"/>
    <hyperlink r:id="rId23" ref="C31"/>
    <hyperlink r:id="rId24" ref="Q31"/>
    <hyperlink r:id="rId25" ref="C32"/>
    <hyperlink r:id="rId26" ref="Q32"/>
    <hyperlink r:id="rId27" ref="C33"/>
    <hyperlink r:id="rId28" ref="C34"/>
    <hyperlink r:id="rId29" ref="C35"/>
    <hyperlink r:id="rId30" ref="R35"/>
    <hyperlink r:id="rId31" ref="C36"/>
    <hyperlink r:id="rId32" ref="C37"/>
    <hyperlink r:id="rId33" ref="B38"/>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U48"/>
    <hyperlink r:id="rId46" ref="C49"/>
    <hyperlink r:id="rId47" ref="C51"/>
    <hyperlink r:id="rId48" ref="C52"/>
    <hyperlink r:id="rId49" ref="C54"/>
    <hyperlink r:id="rId50" ref="C55"/>
    <hyperlink r:id="rId51" ref="C56"/>
    <hyperlink r:id="rId52" ref="C57"/>
    <hyperlink r:id="rId53" ref="C60"/>
    <hyperlink r:id="rId54" ref="C63"/>
    <hyperlink r:id="rId55" ref="C64"/>
    <hyperlink r:id="rId56" ref="C65"/>
    <hyperlink r:id="rId57" ref="C66"/>
    <hyperlink r:id="rId58" ref="C67"/>
    <hyperlink r:id="rId59" location="Cornell" ref="C68"/>
    <hyperlink r:id="rId60" ref="C69"/>
    <hyperlink r:id="rId61" ref="C70"/>
    <hyperlink r:id="rId62" ref="C71"/>
    <hyperlink r:id="rId63" ref="C72"/>
    <hyperlink r:id="rId64" ref="C74"/>
    <hyperlink r:id="rId65" ref="C75"/>
    <hyperlink r:id="rId66" ref="C76"/>
    <hyperlink r:id="rId67" ref="C77"/>
    <hyperlink r:id="rId68" ref="C78"/>
    <hyperlink r:id="rId69" ref="C79"/>
    <hyperlink r:id="rId70" ref="C80"/>
    <hyperlink r:id="rId71" ref="C81"/>
    <hyperlink r:id="rId72" ref="C82"/>
    <hyperlink r:id="rId73" ref="C83"/>
    <hyperlink r:id="rId74" ref="C84"/>
    <hyperlink r:id="rId75" ref="C85"/>
    <hyperlink r:id="rId76" ref="C87"/>
    <hyperlink r:id="rId77" ref="R87"/>
    <hyperlink r:id="rId78" ref="C88"/>
    <hyperlink r:id="rId79" ref="C89"/>
    <hyperlink r:id="rId80" ref="C90"/>
    <hyperlink r:id="rId81" ref="C91"/>
    <hyperlink r:id="rId82" ref="C93"/>
    <hyperlink r:id="rId83" ref="C94"/>
    <hyperlink r:id="rId84" ref="C95"/>
    <hyperlink r:id="rId85" ref="C96"/>
    <hyperlink r:id="rId86" ref="U96"/>
    <hyperlink r:id="rId87" ref="C97"/>
    <hyperlink r:id="rId88" ref="C98"/>
    <hyperlink r:id="rId89" ref="C99"/>
    <hyperlink r:id="rId90" ref="C100"/>
    <hyperlink r:id="rId91" ref="C101"/>
    <hyperlink r:id="rId92" ref="C102"/>
    <hyperlink r:id="rId93" ref="C111"/>
    <hyperlink r:id="rId94" ref="C112"/>
    <hyperlink r:id="rId95" ref="C113"/>
    <hyperlink r:id="rId96" ref="C116"/>
    <hyperlink r:id="rId97" ref="C117"/>
    <hyperlink r:id="rId98" ref="C118"/>
    <hyperlink r:id="rId99" ref="C119"/>
    <hyperlink r:id="rId100" ref="C120"/>
    <hyperlink r:id="rId101" ref="C121"/>
    <hyperlink r:id="rId102" ref="B124"/>
    <hyperlink r:id="rId103" ref="C131"/>
    <hyperlink r:id="rId104" ref="U132"/>
    <hyperlink r:id="rId105" ref="C135"/>
    <hyperlink r:id="rId106" ref="C136"/>
    <hyperlink r:id="rId107" ref="C137"/>
    <hyperlink r:id="rId108" ref="C140"/>
    <hyperlink r:id="rId109" ref="C141"/>
    <hyperlink r:id="rId110" ref="C143"/>
    <hyperlink r:id="rId111" ref="C145"/>
    <hyperlink r:id="rId112" ref="C146"/>
    <hyperlink r:id="rId113" ref="C147"/>
    <hyperlink r:id="rId114" ref="Q147"/>
    <hyperlink r:id="rId115" ref="C153"/>
    <hyperlink r:id="rId116" ref="C154"/>
    <hyperlink r:id="rId117" ref="C155"/>
    <hyperlink r:id="rId118" ref="C156"/>
    <hyperlink r:id="rId119" ref="C157"/>
    <hyperlink r:id="rId120" ref="C158"/>
    <hyperlink r:id="rId121" ref="C159"/>
    <hyperlink r:id="rId122" ref="C160"/>
    <hyperlink r:id="rId123" ref="C161"/>
    <hyperlink r:id="rId124" location="cite_note-beiwe_manuals-30" ref="AC161"/>
    <hyperlink r:id="rId125" location="cite_note-beiwe_manuals-30" ref="AK161"/>
    <hyperlink r:id="rId126" ref="C162"/>
    <hyperlink r:id="rId127" ref="C163"/>
    <hyperlink r:id="rId128" ref="C164"/>
    <hyperlink r:id="rId129" ref="AI164"/>
    <hyperlink r:id="rId130" ref="C165"/>
    <hyperlink r:id="rId131" ref="AI165"/>
    <hyperlink r:id="rId132" ref="C166"/>
    <hyperlink r:id="rId133" ref="C167"/>
    <hyperlink r:id="rId134" ref="C168"/>
    <hyperlink r:id="rId135" ref="C169"/>
    <hyperlink r:id="rId136" ref="C170"/>
    <hyperlink r:id="rId137" ref="C171"/>
    <hyperlink r:id="rId138" ref="C172"/>
    <hyperlink r:id="rId139" ref="C173"/>
    <hyperlink r:id="rId140" ref="C174"/>
    <hyperlink r:id="rId141" ref="C175"/>
    <hyperlink r:id="rId142" ref="C176"/>
    <hyperlink r:id="rId143" ref="C177"/>
    <hyperlink r:id="rId144" ref="C178"/>
    <hyperlink r:id="rId145" ref="C179"/>
    <hyperlink r:id="rId146" ref="C180"/>
    <hyperlink r:id="rId147" ref="C181"/>
    <hyperlink r:id="rId148" ref="C182"/>
    <hyperlink r:id="rId149" location="nora" ref="C183"/>
    <hyperlink r:id="rId150" ref="C184"/>
    <hyperlink r:id="rId151" ref="C185"/>
    <hyperlink r:id="rId152" ref="AI185"/>
    <hyperlink r:id="rId153" ref="C186"/>
    <hyperlink r:id="rId154" ref="C187"/>
    <hyperlink r:id="rId155" ref="C188"/>
    <hyperlink r:id="rId156" ref="AE188"/>
    <hyperlink r:id="rId157" ref="B189"/>
    <hyperlink r:id="rId158" ref="C189"/>
    <hyperlink r:id="rId159" ref="AE189"/>
    <hyperlink r:id="rId160" ref="C190"/>
    <hyperlink r:id="rId161" ref="C191"/>
    <hyperlink r:id="rId162" location="cite_note-aware_encryption-68" ref="AK191"/>
    <hyperlink r:id="rId163" ref="C192"/>
    <hyperlink r:id="rId164" ref="C193"/>
    <hyperlink r:id="rId165" ref="C194"/>
    <hyperlink r:id="rId166" ref="C195"/>
    <hyperlink r:id="rId167" ref="C197"/>
    <hyperlink r:id="rId168" ref="AI197"/>
    <hyperlink r:id="rId169" ref="C199"/>
    <hyperlink r:id="rId170" ref="C200"/>
    <hyperlink r:id="rId171" ref="C203"/>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Q215"/>
    <hyperlink r:id="rId184" ref="C216"/>
    <hyperlink r:id="rId185" ref="C217"/>
    <hyperlink r:id="rId186" ref="C218"/>
    <hyperlink r:id="rId187" ref="C219"/>
    <hyperlink r:id="rId188" ref="C220"/>
    <hyperlink r:id="rId189" ref="Q220"/>
    <hyperlink r:id="rId190" ref="C221"/>
    <hyperlink r:id="rId191" ref="C222"/>
    <hyperlink r:id="rId192" ref="C223"/>
    <hyperlink r:id="rId193" ref="C224"/>
    <hyperlink r:id="rId194" ref="C225"/>
    <hyperlink r:id="rId195" ref="C226"/>
    <hyperlink r:id="rId196" ref="C229"/>
    <hyperlink r:id="rId197" location="demoform" ref="Q229"/>
    <hyperlink r:id="rId198" ref="AF229"/>
    <hyperlink r:id="rId199" ref="C230"/>
    <hyperlink r:id="rId200" ref="AF230"/>
    <hyperlink r:id="rId201" ref="C231"/>
    <hyperlink r:id="rId202" ref="Q231"/>
    <hyperlink r:id="rId203" ref="AF231"/>
    <hyperlink r:id="rId204" ref="C232"/>
    <hyperlink r:id="rId205" ref="C233"/>
    <hyperlink r:id="rId206" ref="AF233"/>
    <hyperlink r:id="rId207" ref="C234"/>
    <hyperlink r:id="rId208" ref="AF234"/>
    <hyperlink r:id="rId209" ref="C235"/>
    <hyperlink r:id="rId210" ref="Q235"/>
    <hyperlink r:id="rId211" ref="AF235"/>
    <hyperlink r:id="rId212" ref="C236"/>
    <hyperlink r:id="rId213" ref="C237"/>
    <hyperlink r:id="rId214" ref="Q237"/>
    <hyperlink r:id="rId215" ref="AF237"/>
    <hyperlink r:id="rId216" ref="C238"/>
    <hyperlink r:id="rId217" ref="C239"/>
    <hyperlink r:id="rId218" ref="AF239"/>
    <hyperlink r:id="rId219" ref="C240"/>
    <hyperlink r:id="rId220" ref="C241"/>
    <hyperlink r:id="rId221" location="elementor-action%3Aaction%3Dpopup%3Aopen%20settings%3DeyJpZCI6IjE5NzMiLCJ0b2dnbGUiOmZhbHNlfQ%3D%3D" ref="R241"/>
    <hyperlink r:id="rId222" ref="C242"/>
    <hyperlink r:id="rId223" ref="AA242"/>
    <hyperlink r:id="rId224" location="Data-Security" ref="AF242"/>
    <hyperlink r:id="rId225" ref="C243"/>
    <hyperlink r:id="rId226" ref="AF243"/>
    <hyperlink r:id="rId227" ref="C244"/>
    <hyperlink r:id="rId228" ref="C245"/>
    <hyperlink r:id="rId229" ref="AF245"/>
    <hyperlink r:id="rId230" ref="C246"/>
    <hyperlink r:id="rId231" ref="Q246"/>
    <hyperlink r:id="rId232" ref="C247"/>
    <hyperlink r:id="rId233" ref="Q247"/>
    <hyperlink r:id="rId234" ref="AF247"/>
    <hyperlink r:id="rId235" ref="C248"/>
    <hyperlink r:id="rId236" ref="C249"/>
    <hyperlink r:id="rId237" ref="C250"/>
    <hyperlink r:id="rId238" ref="Q250"/>
    <hyperlink r:id="rId239" ref="C251"/>
    <hyperlink r:id="rId240" ref="C252"/>
    <hyperlink r:id="rId241" ref="C253"/>
    <hyperlink r:id="rId242" ref="Q253"/>
    <hyperlink r:id="rId243" ref="C254"/>
    <hyperlink r:id="rId244" ref="Q254"/>
    <hyperlink r:id="rId245" ref="C255"/>
    <hyperlink r:id="rId246" ref="C256"/>
    <hyperlink r:id="rId247" ref="Q256"/>
    <hyperlink r:id="rId248" ref="C257"/>
    <hyperlink r:id="rId249" ref="C258"/>
    <hyperlink r:id="rId250" location="toggle-id-1" ref="C259"/>
    <hyperlink r:id="rId251" ref="C260"/>
    <hyperlink r:id="rId252" ref="C261"/>
    <hyperlink r:id="rId253" ref="C262"/>
    <hyperlink r:id="rId254" ref="C263"/>
    <hyperlink r:id="rId255" ref="L263"/>
    <hyperlink r:id="rId256" ref="C264"/>
    <hyperlink r:id="rId257" ref="L264"/>
    <hyperlink r:id="rId258" ref="Q264"/>
    <hyperlink r:id="rId259" ref="C265"/>
    <hyperlink r:id="rId260" ref="Q265"/>
    <hyperlink r:id="rId261" location="goresearch" ref="C266"/>
    <hyperlink r:id="rId262" ref="C267"/>
    <hyperlink r:id="rId263" location="features" ref="C268"/>
    <hyperlink r:id="rId264" location="requestdemo" ref="Q268"/>
    <hyperlink r:id="rId265" ref="C269"/>
    <hyperlink r:id="rId266" ref="Q269"/>
    <hyperlink r:id="rId267" ref="C270"/>
    <hyperlink r:id="rId268" ref="C271"/>
    <hyperlink r:id="rId269" ref="C272"/>
    <hyperlink r:id="rId270" ref="C273"/>
    <hyperlink r:id="rId271" ref="C274"/>
    <hyperlink r:id="rId272" ref="Q274"/>
    <hyperlink r:id="rId273" ref="C275"/>
    <hyperlink r:id="rId274" ref="Q275"/>
    <hyperlink r:id="rId275" ref="C276"/>
    <hyperlink r:id="rId276" ref="C277"/>
    <hyperlink r:id="rId277" ref="Q277"/>
    <hyperlink r:id="rId278" ref="C278"/>
    <hyperlink r:id="rId279" ref="C279"/>
    <hyperlink r:id="rId280" ref="C280"/>
    <hyperlink r:id="rId281" ref="Q280"/>
    <hyperlink r:id="rId282" ref="C281"/>
    <hyperlink r:id="rId283" ref="Q281"/>
    <hyperlink r:id="rId284" ref="C282"/>
    <hyperlink r:id="rId285" ref="C283"/>
    <hyperlink r:id="rId286" ref="Q283"/>
    <hyperlink r:id="rId287" ref="C284"/>
    <hyperlink r:id="rId288" ref="Q284"/>
    <hyperlink r:id="rId289" ref="C285"/>
    <hyperlink r:id="rId290" ref="Q285"/>
    <hyperlink r:id="rId291" ref="C286"/>
    <hyperlink r:id="rId292" ref="Q286"/>
    <hyperlink r:id="rId293" ref="C287"/>
    <hyperlink r:id="rId294" ref="AA287"/>
    <hyperlink r:id="rId295" ref="B288"/>
    <hyperlink r:id="rId296" ref="C288"/>
    <hyperlink r:id="rId297" ref="C289"/>
    <hyperlink r:id="rId298" ref="C291"/>
    <hyperlink r:id="rId299" ref="C292"/>
    <hyperlink r:id="rId300" ref="Q292"/>
    <hyperlink r:id="rId301" ref="C293"/>
    <hyperlink r:id="rId302" ref="B294"/>
    <hyperlink r:id="rId303" ref="C294"/>
    <hyperlink r:id="rId304" ref="C295"/>
    <hyperlink r:id="rId305" ref="B296"/>
    <hyperlink r:id="rId306" ref="C296"/>
    <hyperlink r:id="rId307" ref="Q296"/>
    <hyperlink r:id="rId308" ref="B297"/>
    <hyperlink r:id="rId309" ref="C297"/>
    <hyperlink r:id="rId310" ref="Q297"/>
    <hyperlink r:id="rId311" ref="B298"/>
    <hyperlink r:id="rId312" ref="C298"/>
    <hyperlink r:id="rId313" ref="B299"/>
    <hyperlink r:id="rId314" ref="C299"/>
    <hyperlink r:id="rId315" location="contact" ref="Q299"/>
    <hyperlink r:id="rId316" ref="C300"/>
    <hyperlink r:id="rId317" ref="Q300"/>
    <hyperlink r:id="rId318" ref="C301"/>
    <hyperlink r:id="rId319" ref="C302"/>
    <hyperlink r:id="rId320" ref="C303"/>
    <hyperlink r:id="rId321" ref="Q303"/>
    <hyperlink r:id="rId322" ref="AA303"/>
    <hyperlink r:id="rId323" ref="C304"/>
    <hyperlink r:id="rId324" ref="Q304"/>
    <hyperlink r:id="rId325" ref="C305"/>
    <hyperlink r:id="rId326" ref="H305"/>
    <hyperlink r:id="rId327" ref="J305"/>
    <hyperlink r:id="rId328" ref="C306"/>
    <hyperlink r:id="rId329" ref="H306"/>
    <hyperlink r:id="rId330" ref="J306"/>
    <hyperlink r:id="rId331" ref="C307"/>
    <hyperlink r:id="rId332" ref="Q307"/>
    <hyperlink r:id="rId333" ref="C308"/>
    <hyperlink r:id="rId334" ref="Q308"/>
    <hyperlink r:id="rId335" ref="B309"/>
    <hyperlink r:id="rId336" ref="C309"/>
    <hyperlink r:id="rId337" ref="H309"/>
    <hyperlink r:id="rId338" ref="J309"/>
    <hyperlink r:id="rId339" ref="Q309"/>
    <hyperlink r:id="rId340" ref="C310"/>
    <hyperlink r:id="rId341" ref="C311"/>
    <hyperlink r:id="rId342" ref="C312"/>
    <hyperlink r:id="rId343" ref="C313"/>
    <hyperlink r:id="rId344" ref="C314"/>
    <hyperlink r:id="rId345" ref="C315"/>
    <hyperlink r:id="rId346" ref="C317"/>
    <hyperlink r:id="rId347" ref="C318"/>
    <hyperlink r:id="rId348" ref="C319"/>
    <hyperlink r:id="rId349" ref="R319"/>
    <hyperlink r:id="rId350" ref="C320"/>
    <hyperlink r:id="rId351" ref="Q320"/>
    <hyperlink r:id="rId352" ref="C321"/>
    <hyperlink r:id="rId353" ref="C322"/>
    <hyperlink r:id="rId354" ref="C323"/>
    <hyperlink r:id="rId355" ref="C324"/>
    <hyperlink r:id="rId356" ref="C325"/>
    <hyperlink r:id="rId357" ref="C326"/>
    <hyperlink r:id="rId358" ref="Q326"/>
    <hyperlink r:id="rId359" ref="C327"/>
    <hyperlink r:id="rId360" ref="R327"/>
    <hyperlink r:id="rId361" ref="C328"/>
    <hyperlink r:id="rId362" ref="R328"/>
    <hyperlink r:id="rId363" ref="C329"/>
    <hyperlink r:id="rId364" ref="C330"/>
    <hyperlink r:id="rId365" ref="R330"/>
    <hyperlink r:id="rId366" ref="C331"/>
    <hyperlink r:id="rId367" ref="C332"/>
    <hyperlink r:id="rId368" ref="C333"/>
    <hyperlink r:id="rId369" ref="C334"/>
    <hyperlink r:id="rId370" ref="C335"/>
    <hyperlink r:id="rId371" ref="C336"/>
    <hyperlink r:id="rId372" ref="C337"/>
    <hyperlink r:id="rId373" ref="C338"/>
    <hyperlink r:id="rId374" ref="C339"/>
    <hyperlink r:id="rId375" ref="C340"/>
    <hyperlink r:id="rId376" ref="C341"/>
    <hyperlink r:id="rId377" ref="C342"/>
    <hyperlink r:id="rId378" ref="C343"/>
    <hyperlink r:id="rId379" ref="C344"/>
    <hyperlink r:id="rId380" ref="C345"/>
    <hyperlink r:id="rId381" ref="B346"/>
    <hyperlink r:id="rId382" ref="C346"/>
    <hyperlink r:id="rId383" ref="C347"/>
    <hyperlink r:id="rId384" ref="C348"/>
    <hyperlink r:id="rId385" ref="C349"/>
    <hyperlink r:id="rId386" ref="C350"/>
    <hyperlink r:id="rId387" ref="C351"/>
    <hyperlink r:id="rId388" ref="C352"/>
    <hyperlink r:id="rId389" ref="C353"/>
    <hyperlink r:id="rId390" location="2" ref="C354"/>
    <hyperlink r:id="rId391" ref="C355"/>
    <hyperlink r:id="rId392" ref="C362"/>
    <hyperlink r:id="rId393" ref="C363"/>
    <hyperlink r:id="rId394" ref="C364"/>
    <hyperlink r:id="rId395" ref="C365"/>
    <hyperlink r:id="rId396" ref="C366"/>
    <hyperlink r:id="rId397" ref="G366"/>
    <hyperlink r:id="rId398" ref="C367"/>
    <hyperlink r:id="rId399" ref="C368"/>
    <hyperlink r:id="rId400" ref="C369"/>
    <hyperlink r:id="rId401" ref="C370"/>
    <hyperlink r:id="rId402" ref="C371"/>
    <hyperlink r:id="rId403" ref="C372"/>
    <hyperlink r:id="rId404" ref="G372"/>
    <hyperlink r:id="rId405" ref="C373"/>
    <hyperlink r:id="rId406" ref="C374"/>
    <hyperlink r:id="rId407" ref="C375"/>
    <hyperlink r:id="rId408" ref="C376"/>
    <hyperlink r:id="rId409" ref="C377"/>
    <hyperlink r:id="rId410" ref="C378"/>
    <hyperlink r:id="rId411" ref="G378"/>
    <hyperlink r:id="rId412" ref="C379"/>
    <hyperlink r:id="rId413" ref="C380"/>
    <hyperlink r:id="rId414" ref="G380"/>
    <hyperlink r:id="rId415" ref="C381"/>
    <hyperlink r:id="rId416" ref="C382"/>
    <hyperlink r:id="rId417" ref="C383"/>
    <hyperlink r:id="rId418" ref="C384"/>
    <hyperlink r:id="rId419" ref="C385"/>
    <hyperlink r:id="rId420" ref="C386"/>
    <hyperlink r:id="rId421" ref="C387"/>
    <hyperlink r:id="rId422" ref="C388"/>
    <hyperlink r:id="rId423" ref="B389"/>
    <hyperlink r:id="rId424" ref="C389"/>
    <hyperlink r:id="rId425" ref="C390"/>
    <hyperlink r:id="rId426" ref="B391"/>
    <hyperlink r:id="rId427" location="/" ref="C391"/>
    <hyperlink r:id="rId428" ref="C392"/>
    <hyperlink r:id="rId429" ref="C393"/>
    <hyperlink r:id="rId430" ref="C394"/>
    <hyperlink r:id="rId431" ref="C395"/>
    <hyperlink r:id="rId432" ref="C396"/>
    <hyperlink r:id="rId433" ref="C397"/>
    <hyperlink r:id="rId434" ref="G397"/>
    <hyperlink r:id="rId435" ref="C398"/>
    <hyperlink r:id="rId436" ref="C399"/>
    <hyperlink r:id="rId437" ref="G399"/>
    <hyperlink r:id="rId438" ref="C400"/>
    <hyperlink r:id="rId439" ref="C401"/>
    <hyperlink r:id="rId440" ref="C402"/>
    <hyperlink r:id="rId441" ref="B403"/>
    <hyperlink r:id="rId442" ref="C403"/>
    <hyperlink r:id="rId443" ref="C404"/>
    <hyperlink r:id="rId444" ref="C405"/>
    <hyperlink r:id="rId445" ref="C406"/>
    <hyperlink r:id="rId446" ref="C407"/>
    <hyperlink r:id="rId447" ref="C408"/>
    <hyperlink r:id="rId448" ref="C409"/>
    <hyperlink r:id="rId449" ref="G409"/>
    <hyperlink r:id="rId450" ref="C410"/>
    <hyperlink r:id="rId451" ref="C411"/>
    <hyperlink r:id="rId452" ref="C412"/>
    <hyperlink r:id="rId453" ref="C413"/>
    <hyperlink r:id="rId454" ref="B414"/>
    <hyperlink r:id="rId455" ref="C414"/>
    <hyperlink r:id="rId456" ref="C415"/>
    <hyperlink r:id="rId457" ref="C416"/>
    <hyperlink r:id="rId458" ref="C417"/>
    <hyperlink r:id="rId459" ref="C418"/>
    <hyperlink r:id="rId460" ref="C419"/>
    <hyperlink r:id="rId461" ref="C420"/>
    <hyperlink r:id="rId462" ref="C421"/>
    <hyperlink r:id="rId463" ref="C422"/>
    <hyperlink r:id="rId464" ref="C423"/>
    <hyperlink r:id="rId465" ref="C424"/>
    <hyperlink r:id="rId466" ref="B425"/>
    <hyperlink r:id="rId467" ref="C425"/>
    <hyperlink r:id="rId468" ref="C426"/>
    <hyperlink r:id="rId469" ref="C427"/>
    <hyperlink r:id="rId470" ref="B428"/>
    <hyperlink r:id="rId471" ref="C429"/>
    <hyperlink r:id="rId472" ref="C430"/>
    <hyperlink r:id="rId473" ref="C431"/>
    <hyperlink r:id="rId474" ref="B432"/>
    <hyperlink r:id="rId475" ref="C432"/>
    <hyperlink r:id="rId476" ref="C433"/>
    <hyperlink r:id="rId477" ref="C434"/>
    <hyperlink r:id="rId478" ref="C435"/>
    <hyperlink r:id="rId479" ref="C436"/>
    <hyperlink r:id="rId480" ref="C437"/>
    <hyperlink r:id="rId481" ref="C438"/>
    <hyperlink r:id="rId482" ref="C439"/>
    <hyperlink r:id="rId483" ref="C440"/>
    <hyperlink r:id="rId484" ref="C441"/>
    <hyperlink r:id="rId485" ref="C442"/>
    <hyperlink r:id="rId486" ref="C443"/>
    <hyperlink r:id="rId487" ref="C444"/>
    <hyperlink r:id="rId488" ref="C445"/>
    <hyperlink r:id="rId489" ref="C446"/>
    <hyperlink r:id="rId490" ref="C447"/>
    <hyperlink r:id="rId491" ref="B448"/>
    <hyperlink r:id="rId492" ref="C448"/>
    <hyperlink r:id="rId493" ref="C449"/>
    <hyperlink r:id="rId494" ref="C450"/>
    <hyperlink r:id="rId495" ref="C451"/>
    <hyperlink r:id="rId496" ref="C452"/>
    <hyperlink r:id="rId497" ref="C453"/>
    <hyperlink r:id="rId498" ref="C454"/>
    <hyperlink r:id="rId499" ref="C455"/>
    <hyperlink r:id="rId500" ref="C456"/>
    <hyperlink r:id="rId501" ref="B457"/>
    <hyperlink r:id="rId502" ref="C457"/>
    <hyperlink r:id="rId503" ref="C458"/>
    <hyperlink r:id="rId504" ref="B459"/>
    <hyperlink r:id="rId505" ref="C459"/>
    <hyperlink r:id="rId506" ref="B460"/>
    <hyperlink r:id="rId507" ref="C460"/>
    <hyperlink r:id="rId508" ref="B461"/>
    <hyperlink r:id="rId509" ref="C461"/>
    <hyperlink r:id="rId510" ref="B462"/>
    <hyperlink r:id="rId511" ref="C462"/>
    <hyperlink r:id="rId512" ref="B463"/>
    <hyperlink r:id="rId513" ref="C463"/>
    <hyperlink r:id="rId514" ref="C464"/>
    <hyperlink r:id="rId515" ref="C465"/>
    <hyperlink r:id="rId516" ref="C466"/>
    <hyperlink r:id="rId517" ref="C467"/>
    <hyperlink r:id="rId518" ref="C470"/>
    <hyperlink r:id="rId519" ref="C471"/>
    <hyperlink r:id="rId520" ref="C472"/>
    <hyperlink r:id="rId521" ref="C473"/>
    <hyperlink r:id="rId522" ref="C474"/>
    <hyperlink r:id="rId523" ref="C475"/>
    <hyperlink r:id="rId524" ref="C476"/>
    <hyperlink r:id="rId525" ref="C478"/>
    <hyperlink r:id="rId526" ref="C479"/>
    <hyperlink r:id="rId527" ref="C480"/>
    <hyperlink r:id="rId528" ref="C481"/>
    <hyperlink r:id="rId529" ref="C482"/>
    <hyperlink r:id="rId530" ref="C483"/>
    <hyperlink r:id="rId531" ref="C484"/>
    <hyperlink r:id="rId532" ref="C485"/>
    <hyperlink r:id="rId533" ref="C486"/>
    <hyperlink r:id="rId534" ref="C487"/>
    <hyperlink r:id="rId535" ref="C488"/>
    <hyperlink r:id="rId536" ref="C489"/>
    <hyperlink r:id="rId537" ref="C490"/>
    <hyperlink r:id="rId538" ref="C491"/>
    <hyperlink r:id="rId539" ref="C492"/>
    <hyperlink r:id="rId540" ref="C493"/>
    <hyperlink r:id="rId541" ref="C494"/>
    <hyperlink r:id="rId542" ref="B495"/>
    <hyperlink r:id="rId543" ref="C495"/>
    <hyperlink r:id="rId544" ref="C496"/>
    <hyperlink r:id="rId545" ref="C497"/>
    <hyperlink r:id="rId546" ref="C498"/>
    <hyperlink r:id="rId547" ref="C499"/>
    <hyperlink r:id="rId548" location="~features" ref="C500"/>
    <hyperlink r:id="rId549" ref="C501"/>
    <hyperlink r:id="rId550" ref="C505"/>
    <hyperlink r:id="rId551" ref="C506"/>
    <hyperlink r:id="rId552" ref="C507"/>
    <hyperlink r:id="rId553" ref="C508"/>
    <hyperlink r:id="rId554" ref="C509"/>
    <hyperlink r:id="rId555" ref="C510"/>
    <hyperlink r:id="rId556" ref="C511"/>
    <hyperlink r:id="rId557" ref="C512"/>
    <hyperlink r:id="rId558" ref="C513"/>
    <hyperlink r:id="rId559" ref="C514"/>
    <hyperlink r:id="rId560" ref="R514"/>
    <hyperlink r:id="rId561" ref="C515"/>
    <hyperlink r:id="rId562" ref="C516"/>
    <hyperlink r:id="rId563" ref="R516"/>
    <hyperlink r:id="rId564" ref="C517"/>
    <hyperlink r:id="rId565" ref="C518"/>
    <hyperlink r:id="rId566" ref="C519"/>
    <hyperlink r:id="rId567" ref="C520"/>
    <hyperlink r:id="rId568" ref="C521"/>
    <hyperlink r:id="rId569" ref="C522"/>
    <hyperlink r:id="rId570" ref="C523"/>
    <hyperlink r:id="rId571" ref="C524"/>
    <hyperlink r:id="rId572" ref="C525"/>
    <hyperlink r:id="rId573" ref="C526"/>
    <hyperlink r:id="rId574" ref="B528"/>
    <hyperlink r:id="rId575" ref="C528"/>
    <hyperlink r:id="rId576" ref="C529"/>
    <hyperlink r:id="rId577" ref="C530"/>
    <hyperlink r:id="rId578" ref="C531"/>
    <hyperlink r:id="rId579" ref="C532"/>
    <hyperlink r:id="rId580" ref="C533"/>
    <hyperlink r:id="rId581" ref="C534"/>
    <hyperlink r:id="rId582" ref="C535"/>
    <hyperlink r:id="rId583" ref="C536"/>
    <hyperlink r:id="rId584" ref="C537"/>
    <hyperlink r:id="rId585" ref="C538"/>
    <hyperlink r:id="rId586" ref="C539"/>
    <hyperlink r:id="rId587" location="/" ref="R539"/>
    <hyperlink r:id="rId588" ref="C540"/>
    <hyperlink r:id="rId589" ref="C541"/>
    <hyperlink r:id="rId590" ref="C542"/>
    <hyperlink r:id="rId591" ref="C543"/>
    <hyperlink r:id="rId592" ref="B544"/>
    <hyperlink r:id="rId593" ref="C544"/>
    <hyperlink r:id="rId594" ref="C545"/>
    <hyperlink r:id="rId595" ref="C546"/>
    <hyperlink r:id="rId596" ref="C547"/>
    <hyperlink r:id="rId597" ref="C548"/>
    <hyperlink r:id="rId598" ref="C549"/>
    <hyperlink r:id="rId599" ref="C550"/>
    <hyperlink r:id="rId600" ref="C551"/>
  </hyperlinks>
  <drawing r:id="rId601"/>
  <legacyDrawing r:id="rId60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29"/>
    <col customWidth="1" min="2" max="2" width="16.43"/>
    <col customWidth="1" min="3" max="3" width="13.57"/>
    <col customWidth="1" min="4" max="4" width="8.57"/>
    <col customWidth="1" min="5" max="5" width="12.29"/>
    <col customWidth="1" min="6" max="7" width="12.57"/>
    <col customWidth="1" min="9" max="9" width="20.29"/>
    <col customWidth="1" min="10" max="10" width="15.57"/>
    <col customWidth="1" min="11" max="11" width="15.29"/>
    <col customWidth="1" min="12" max="12" width="13.14"/>
    <col customWidth="1" min="13" max="14" width="15.57"/>
    <col customWidth="1" min="15" max="16" width="5.29"/>
    <col customWidth="1" min="17" max="18" width="11.57"/>
    <col customWidth="1" min="19" max="19" width="12.71"/>
    <col customWidth="1" min="20" max="20" width="5.86"/>
    <col customWidth="1" min="21" max="21" width="12.0"/>
    <col customWidth="1" min="22" max="22" width="9.86"/>
    <col customWidth="1" min="23" max="23" width="10.71"/>
    <col customWidth="1" min="24" max="25" width="18.14"/>
    <col customWidth="1" min="26" max="26" width="11.57"/>
    <col customWidth="1" min="27" max="27" width="18.14"/>
    <col customWidth="1" min="28" max="28" width="12.0"/>
    <col customWidth="1" min="29" max="30" width="14.57"/>
    <col customWidth="1" min="33" max="33" width="12.0"/>
    <col customWidth="1" min="34" max="34" width="15.71"/>
    <col customWidth="1" min="36" max="36" width="17.71"/>
    <col customWidth="1" min="37" max="37" width="17.29"/>
    <col customWidth="1" min="38" max="38" width="15.14"/>
    <col customWidth="1" min="39" max="39" width="12.57"/>
    <col customWidth="1" min="41" max="41" width="10.71"/>
    <col customWidth="1" min="42" max="42" width="15.0"/>
  </cols>
  <sheetData>
    <row r="1" ht="15.75" customHeight="1">
      <c r="A1" s="493" t="s">
        <v>465</v>
      </c>
      <c r="B1" s="21" t="s">
        <v>329</v>
      </c>
      <c r="C1" s="198" t="s">
        <v>480</v>
      </c>
      <c r="D1" s="199" t="s">
        <v>2994</v>
      </c>
      <c r="E1" s="199" t="s">
        <v>2995</v>
      </c>
      <c r="F1" s="200" t="s">
        <v>497</v>
      </c>
      <c r="G1" s="200" t="s">
        <v>2996</v>
      </c>
      <c r="H1" s="198" t="s">
        <v>2997</v>
      </c>
      <c r="I1" s="200" t="s">
        <v>2998</v>
      </c>
      <c r="J1" s="199" t="s">
        <v>2999</v>
      </c>
      <c r="K1" s="200" t="s">
        <v>3000</v>
      </c>
      <c r="L1" s="202" t="s">
        <v>3001</v>
      </c>
      <c r="M1" s="199" t="s">
        <v>3002</v>
      </c>
      <c r="N1" s="199" t="s">
        <v>3003</v>
      </c>
      <c r="O1" s="203" t="s">
        <v>3004</v>
      </c>
      <c r="P1" s="204" t="s">
        <v>3005</v>
      </c>
      <c r="Q1" s="200" t="s">
        <v>3006</v>
      </c>
      <c r="R1" s="205" t="s">
        <v>3007</v>
      </c>
      <c r="S1" s="200" t="s">
        <v>3008</v>
      </c>
      <c r="T1" s="21" t="s">
        <v>3009</v>
      </c>
      <c r="U1" s="21" t="s">
        <v>3010</v>
      </c>
      <c r="V1" s="206" t="s">
        <v>3011</v>
      </c>
      <c r="W1" s="207" t="s">
        <v>3012</v>
      </c>
      <c r="X1" s="203" t="s">
        <v>3013</v>
      </c>
      <c r="Y1" s="203" t="s">
        <v>3014</v>
      </c>
      <c r="Z1" s="200" t="s">
        <v>3015</v>
      </c>
      <c r="AA1" s="204" t="s">
        <v>3016</v>
      </c>
      <c r="AB1" s="200" t="s">
        <v>3017</v>
      </c>
      <c r="AC1" s="83" t="s">
        <v>3018</v>
      </c>
      <c r="AD1" s="209" t="s">
        <v>3019</v>
      </c>
      <c r="AE1" s="210" t="s">
        <v>3020</v>
      </c>
      <c r="AF1" s="210" t="s">
        <v>3021</v>
      </c>
      <c r="AG1" s="212" t="s">
        <v>3022</v>
      </c>
      <c r="AH1" s="206" t="s">
        <v>3023</v>
      </c>
      <c r="AI1" s="198" t="s">
        <v>3024</v>
      </c>
      <c r="AJ1" s="198" t="s">
        <v>3025</v>
      </c>
      <c r="AK1" s="210" t="s">
        <v>3026</v>
      </c>
      <c r="AL1" s="213" t="s">
        <v>3027</v>
      </c>
      <c r="AM1" s="203" t="s">
        <v>3028</v>
      </c>
      <c r="AN1" s="200" t="s">
        <v>3029</v>
      </c>
      <c r="AO1" s="200" t="s">
        <v>3030</v>
      </c>
      <c r="AP1" s="214" t="s">
        <v>3031</v>
      </c>
    </row>
    <row r="2" ht="15.75" customHeight="1">
      <c r="A2" s="58" t="s">
        <v>3032</v>
      </c>
      <c r="B2" s="58" t="s">
        <v>3033</v>
      </c>
      <c r="C2" s="150" t="s">
        <v>3034</v>
      </c>
      <c r="D2" s="215"/>
      <c r="E2" s="215"/>
      <c r="F2" s="90"/>
      <c r="G2" s="90"/>
      <c r="H2" s="216"/>
      <c r="I2" s="58"/>
      <c r="J2" s="215"/>
      <c r="K2" s="62" t="s">
        <v>3035</v>
      </c>
      <c r="L2" s="62" t="s">
        <v>3036</v>
      </c>
      <c r="M2" s="215"/>
      <c r="N2" s="215"/>
      <c r="O2" s="82" t="s">
        <v>564</v>
      </c>
      <c r="P2" s="209"/>
      <c r="Q2" s="62" t="s">
        <v>564</v>
      </c>
      <c r="R2" s="62" t="s">
        <v>3037</v>
      </c>
      <c r="S2" s="62" t="s">
        <v>3038</v>
      </c>
      <c r="T2" s="62"/>
      <c r="U2" s="217" t="s">
        <v>3039</v>
      </c>
      <c r="V2" s="218" t="s">
        <v>3040</v>
      </c>
      <c r="W2" s="218" t="s">
        <v>3041</v>
      </c>
      <c r="X2" s="62" t="s">
        <v>2059</v>
      </c>
      <c r="Y2" s="62" t="s">
        <v>2059</v>
      </c>
      <c r="Z2" s="91"/>
      <c r="AA2" s="219"/>
      <c r="AB2" s="62" t="s">
        <v>596</v>
      </c>
      <c r="AC2" s="58"/>
      <c r="AD2" s="220"/>
      <c r="AE2" s="216"/>
      <c r="AF2" s="216"/>
      <c r="AG2" s="219"/>
      <c r="AH2" s="221"/>
      <c r="AI2" s="216"/>
      <c r="AJ2" s="62" t="s">
        <v>3042</v>
      </c>
      <c r="AK2" s="216"/>
      <c r="AL2" s="62" t="s">
        <v>516</v>
      </c>
      <c r="AM2" s="62" t="s">
        <v>3043</v>
      </c>
      <c r="AN2" s="62" t="s">
        <v>660</v>
      </c>
      <c r="AO2" s="58"/>
      <c r="AP2" s="92" t="s">
        <v>3044</v>
      </c>
    </row>
    <row r="3" ht="15.75" customHeight="1">
      <c r="A3" s="58" t="s">
        <v>3045</v>
      </c>
      <c r="B3" s="62" t="s">
        <v>3046</v>
      </c>
      <c r="C3" s="150" t="s">
        <v>3047</v>
      </c>
      <c r="D3" s="215"/>
      <c r="E3" s="215"/>
      <c r="F3" s="90"/>
      <c r="G3" s="90"/>
      <c r="H3" s="216"/>
      <c r="I3" s="58"/>
      <c r="J3" s="215"/>
      <c r="K3" s="62" t="s">
        <v>3048</v>
      </c>
      <c r="L3" s="62" t="s">
        <v>3049</v>
      </c>
      <c r="M3" s="215"/>
      <c r="N3" s="215"/>
      <c r="O3" s="58"/>
      <c r="P3" s="220"/>
      <c r="Q3" s="62" t="s">
        <v>596</v>
      </c>
      <c r="R3" s="62" t="s">
        <v>3050</v>
      </c>
      <c r="S3" s="62" t="s">
        <v>3051</v>
      </c>
      <c r="T3" s="62"/>
      <c r="U3" s="62" t="s">
        <v>3052</v>
      </c>
      <c r="V3" s="218" t="s">
        <v>3040</v>
      </c>
      <c r="W3" s="218" t="s">
        <v>3041</v>
      </c>
      <c r="X3" s="62" t="s">
        <v>712</v>
      </c>
      <c r="Y3" s="62" t="s">
        <v>712</v>
      </c>
      <c r="Z3" s="91"/>
      <c r="AA3" s="219"/>
      <c r="AB3" s="62" t="s">
        <v>1635</v>
      </c>
      <c r="AC3" s="62" t="s">
        <v>3053</v>
      </c>
      <c r="AD3" s="219"/>
      <c r="AE3" s="216"/>
      <c r="AF3" s="216"/>
      <c r="AG3" s="219"/>
      <c r="AH3" s="221"/>
      <c r="AI3" s="216"/>
      <c r="AJ3" s="62" t="s">
        <v>576</v>
      </c>
      <c r="AK3" s="216"/>
      <c r="AL3" s="62" t="s">
        <v>516</v>
      </c>
      <c r="AM3" s="62" t="s">
        <v>3054</v>
      </c>
      <c r="AN3" s="62" t="s">
        <v>660</v>
      </c>
      <c r="AO3" s="58" t="s">
        <v>3055</v>
      </c>
      <c r="AP3" s="92" t="s">
        <v>3056</v>
      </c>
    </row>
    <row r="4" ht="15.75" customHeight="1">
      <c r="A4" s="62" t="s">
        <v>3057</v>
      </c>
      <c r="B4" s="62" t="s">
        <v>3058</v>
      </c>
      <c r="C4" s="144" t="s">
        <v>3059</v>
      </c>
      <c r="D4" s="215"/>
      <c r="E4" s="215"/>
      <c r="F4" s="90"/>
      <c r="G4" s="90"/>
      <c r="H4" s="216"/>
      <c r="I4" s="58"/>
      <c r="J4" s="215"/>
      <c r="K4" s="62" t="s">
        <v>3060</v>
      </c>
      <c r="L4" s="62" t="s">
        <v>3061</v>
      </c>
      <c r="M4" s="215"/>
      <c r="N4" s="215"/>
      <c r="O4" s="62" t="s">
        <v>564</v>
      </c>
      <c r="P4" s="220"/>
      <c r="Q4" s="62" t="s">
        <v>596</v>
      </c>
      <c r="R4" s="62"/>
      <c r="S4" s="62" t="s">
        <v>3062</v>
      </c>
      <c r="T4" s="62"/>
      <c r="U4" s="222" t="s">
        <v>3063</v>
      </c>
      <c r="V4" s="218" t="s">
        <v>3040</v>
      </c>
      <c r="W4" s="218" t="s">
        <v>3041</v>
      </c>
      <c r="X4" s="62" t="s">
        <v>712</v>
      </c>
      <c r="Y4" s="62" t="s">
        <v>712</v>
      </c>
      <c r="Z4" s="91"/>
      <c r="AA4" s="219"/>
      <c r="AB4" s="62" t="s">
        <v>596</v>
      </c>
      <c r="AC4" s="62" t="s">
        <v>3053</v>
      </c>
      <c r="AD4" s="219"/>
      <c r="AE4" s="216"/>
      <c r="AF4" s="216"/>
      <c r="AG4" s="219"/>
      <c r="AH4" s="221"/>
      <c r="AI4" s="216"/>
      <c r="AJ4" s="62" t="s">
        <v>576</v>
      </c>
      <c r="AK4" s="216"/>
      <c r="AL4" s="62" t="s">
        <v>516</v>
      </c>
      <c r="AM4" s="62" t="s">
        <v>3054</v>
      </c>
      <c r="AN4" s="62" t="s">
        <v>660</v>
      </c>
      <c r="AO4" s="58" t="s">
        <v>3055</v>
      </c>
      <c r="AP4" s="92"/>
    </row>
    <row r="5" ht="15.75" customHeight="1">
      <c r="A5" s="58" t="s">
        <v>3064</v>
      </c>
      <c r="B5" s="58" t="s">
        <v>3065</v>
      </c>
      <c r="C5" s="223" t="s">
        <v>3066</v>
      </c>
      <c r="D5" s="215"/>
      <c r="E5" s="215"/>
      <c r="F5" s="90"/>
      <c r="G5" s="90"/>
      <c r="H5" s="216"/>
      <c r="I5" s="58"/>
      <c r="J5" s="215"/>
      <c r="K5" s="62" t="s">
        <v>3067</v>
      </c>
      <c r="L5" s="62" t="s">
        <v>3068</v>
      </c>
      <c r="M5" s="215"/>
      <c r="N5" s="215"/>
      <c r="O5" s="62" t="s">
        <v>564</v>
      </c>
      <c r="P5" s="62" t="s">
        <v>3069</v>
      </c>
      <c r="Q5" s="62" t="s">
        <v>3070</v>
      </c>
      <c r="R5" s="156"/>
      <c r="S5" s="58"/>
      <c r="T5" s="62"/>
      <c r="U5" s="222" t="s">
        <v>3071</v>
      </c>
      <c r="V5" s="218" t="s">
        <v>3040</v>
      </c>
      <c r="W5" s="218" t="s">
        <v>3041</v>
      </c>
      <c r="X5" s="62" t="s">
        <v>712</v>
      </c>
      <c r="Y5" s="62" t="s">
        <v>712</v>
      </c>
      <c r="Z5" s="90"/>
      <c r="AA5" s="219"/>
      <c r="AB5" s="58"/>
      <c r="AC5" s="58"/>
      <c r="AD5" s="220"/>
      <c r="AE5" s="216"/>
      <c r="AF5" s="216"/>
      <c r="AG5" s="220"/>
      <c r="AH5" s="221"/>
      <c r="AI5" s="216"/>
      <c r="AJ5" s="216"/>
      <c r="AK5" s="216"/>
      <c r="AL5" s="58"/>
      <c r="AM5" s="58" t="s">
        <v>3032</v>
      </c>
      <c r="AN5" s="62" t="s">
        <v>660</v>
      </c>
      <c r="AO5" s="58" t="s">
        <v>3072</v>
      </c>
      <c r="AP5" s="92"/>
    </row>
    <row r="6" ht="15.75" customHeight="1">
      <c r="A6" s="58" t="s">
        <v>3073</v>
      </c>
      <c r="B6" s="62" t="s">
        <v>3074</v>
      </c>
      <c r="C6" s="150" t="s">
        <v>3075</v>
      </c>
      <c r="D6" s="215"/>
      <c r="E6" s="215"/>
      <c r="F6" s="90"/>
      <c r="G6" s="90"/>
      <c r="H6" s="216"/>
      <c r="I6" s="58"/>
      <c r="J6" s="215"/>
      <c r="K6" s="62" t="s">
        <v>3076</v>
      </c>
      <c r="L6" s="62" t="s">
        <v>3077</v>
      </c>
      <c r="M6" s="215"/>
      <c r="N6" s="215"/>
      <c r="O6" s="62" t="s">
        <v>564</v>
      </c>
      <c r="P6" s="220"/>
      <c r="Q6" s="62" t="s">
        <v>564</v>
      </c>
      <c r="R6" s="62" t="s">
        <v>3037</v>
      </c>
      <c r="S6" s="91" t="s">
        <v>3078</v>
      </c>
      <c r="T6" s="62"/>
      <c r="U6" s="224" t="s">
        <v>3079</v>
      </c>
      <c r="V6" s="218" t="s">
        <v>3040</v>
      </c>
      <c r="W6" s="218" t="s">
        <v>3041</v>
      </c>
      <c r="X6" s="62" t="s">
        <v>3080</v>
      </c>
      <c r="Y6" s="62" t="s">
        <v>3080</v>
      </c>
      <c r="Z6" s="91"/>
      <c r="AA6" s="219"/>
      <c r="AB6" s="62" t="s">
        <v>1635</v>
      </c>
      <c r="AC6" s="58"/>
      <c r="AD6" s="220"/>
      <c r="AE6" s="216"/>
      <c r="AF6" s="216"/>
      <c r="AG6" s="219"/>
      <c r="AH6" s="218" t="s">
        <v>475</v>
      </c>
      <c r="AI6" s="216"/>
      <c r="AJ6" s="62" t="s">
        <v>3081</v>
      </c>
      <c r="AK6" s="216"/>
      <c r="AL6" s="58"/>
      <c r="AM6" s="58" t="s">
        <v>3082</v>
      </c>
      <c r="AN6" s="62" t="s">
        <v>530</v>
      </c>
      <c r="AO6" s="58" t="s">
        <v>3083</v>
      </c>
      <c r="AP6" s="92" t="s">
        <v>3084</v>
      </c>
    </row>
    <row r="7" ht="15.75" customHeight="1">
      <c r="A7" s="58" t="s">
        <v>3085</v>
      </c>
      <c r="B7" s="58" t="s">
        <v>3086</v>
      </c>
      <c r="C7" s="58" t="s">
        <v>3087</v>
      </c>
      <c r="D7" s="215"/>
      <c r="E7" s="215"/>
      <c r="F7" s="90"/>
      <c r="G7" s="90"/>
      <c r="H7" s="216"/>
      <c r="I7" s="58"/>
      <c r="J7" s="215"/>
      <c r="K7" s="62" t="s">
        <v>3088</v>
      </c>
      <c r="L7" s="62" t="s">
        <v>3089</v>
      </c>
      <c r="M7" s="215"/>
      <c r="N7" s="215"/>
      <c r="O7" s="62" t="s">
        <v>564</v>
      </c>
      <c r="P7" s="220"/>
      <c r="Q7" s="62"/>
      <c r="R7" s="156"/>
      <c r="S7" s="91" t="s">
        <v>3090</v>
      </c>
      <c r="T7" s="62"/>
      <c r="U7" s="62" t="s">
        <v>3091</v>
      </c>
      <c r="V7" s="218" t="s">
        <v>3040</v>
      </c>
      <c r="W7" s="218" t="s">
        <v>3041</v>
      </c>
      <c r="X7" s="62" t="s">
        <v>3080</v>
      </c>
      <c r="Y7" s="62" t="s">
        <v>3080</v>
      </c>
      <c r="Z7" s="91"/>
      <c r="AA7" s="219"/>
      <c r="AB7" s="62" t="s">
        <v>1635</v>
      </c>
      <c r="AC7" s="58"/>
      <c r="AD7" s="220"/>
      <c r="AE7" s="216"/>
      <c r="AF7" s="216"/>
      <c r="AG7" s="219"/>
      <c r="AH7" s="221"/>
      <c r="AI7" s="216"/>
      <c r="AJ7" s="216"/>
      <c r="AK7" s="216"/>
      <c r="AL7" s="58"/>
      <c r="AM7" s="62" t="s">
        <v>1628</v>
      </c>
      <c r="AN7" s="90"/>
      <c r="AO7" s="58" t="s">
        <v>2386</v>
      </c>
      <c r="AP7" s="92"/>
    </row>
    <row r="8" ht="15.75" customHeight="1">
      <c r="A8" s="58" t="s">
        <v>3092</v>
      </c>
      <c r="B8" s="58" t="s">
        <v>3093</v>
      </c>
      <c r="C8" s="58" t="s">
        <v>3094</v>
      </c>
      <c r="D8" s="215"/>
      <c r="E8" s="215"/>
      <c r="F8" s="90"/>
      <c r="G8" s="90"/>
      <c r="H8" s="216"/>
      <c r="I8" s="58"/>
      <c r="J8" s="215"/>
      <c r="K8" s="62" t="s">
        <v>3095</v>
      </c>
      <c r="L8" s="62" t="s">
        <v>3096</v>
      </c>
      <c r="M8" s="215"/>
      <c r="N8" s="215"/>
      <c r="O8" s="62" t="s">
        <v>564</v>
      </c>
      <c r="P8" s="220"/>
      <c r="Q8" s="62" t="s">
        <v>596</v>
      </c>
      <c r="R8" s="156"/>
      <c r="S8" s="62" t="s">
        <v>3097</v>
      </c>
      <c r="T8" s="62"/>
      <c r="U8" s="225" t="s">
        <v>3098</v>
      </c>
      <c r="V8" s="218" t="s">
        <v>3040</v>
      </c>
      <c r="W8" s="218" t="s">
        <v>3041</v>
      </c>
      <c r="X8" s="62" t="s">
        <v>712</v>
      </c>
      <c r="Y8" s="62" t="s">
        <v>712</v>
      </c>
      <c r="Z8" s="91"/>
      <c r="AA8" s="219"/>
      <c r="AB8" s="62" t="s">
        <v>3099</v>
      </c>
      <c r="AC8" s="62" t="s">
        <v>3100</v>
      </c>
      <c r="AD8" s="219"/>
      <c r="AE8" s="216"/>
      <c r="AF8" s="216"/>
      <c r="AG8" s="219"/>
      <c r="AH8" s="221"/>
      <c r="AI8" s="216"/>
      <c r="AJ8" s="216"/>
      <c r="AK8" s="216"/>
      <c r="AL8" s="58"/>
      <c r="AM8" s="62" t="s">
        <v>778</v>
      </c>
      <c r="AN8" s="62" t="s">
        <v>660</v>
      </c>
      <c r="AO8" s="58"/>
      <c r="AP8" s="92"/>
    </row>
    <row r="9" ht="15.75" customHeight="1">
      <c r="A9" s="58" t="s">
        <v>3101</v>
      </c>
      <c r="B9" s="62" t="s">
        <v>3102</v>
      </c>
      <c r="C9" s="58" t="s">
        <v>3103</v>
      </c>
      <c r="D9" s="215"/>
      <c r="E9" s="215"/>
      <c r="F9" s="90"/>
      <c r="G9" s="90"/>
      <c r="H9" s="216"/>
      <c r="I9" s="58"/>
      <c r="J9" s="215"/>
      <c r="K9" s="62" t="s">
        <v>641</v>
      </c>
      <c r="L9" s="62" t="s">
        <v>641</v>
      </c>
      <c r="M9" s="215"/>
      <c r="N9" s="215"/>
      <c r="O9" s="62" t="s">
        <v>564</v>
      </c>
      <c r="P9" s="220"/>
      <c r="Q9" s="58"/>
      <c r="R9" s="226"/>
      <c r="S9" s="58"/>
      <c r="T9" s="62"/>
      <c r="U9" s="227" t="s">
        <v>3104</v>
      </c>
      <c r="V9" s="218" t="s">
        <v>3105</v>
      </c>
      <c r="W9" s="218" t="s">
        <v>3041</v>
      </c>
      <c r="X9" s="62" t="s">
        <v>712</v>
      </c>
      <c r="Y9" s="62" t="s">
        <v>712</v>
      </c>
      <c r="Z9" s="90"/>
      <c r="AA9" s="219"/>
      <c r="AB9" s="58"/>
      <c r="AC9" s="58"/>
      <c r="AD9" s="220"/>
      <c r="AE9" s="216"/>
      <c r="AF9" s="216"/>
      <c r="AG9" s="220"/>
      <c r="AH9" s="221"/>
      <c r="AI9" s="216"/>
      <c r="AJ9" s="216"/>
      <c r="AK9" s="216"/>
      <c r="AL9" s="58"/>
      <c r="AM9" s="58" t="s">
        <v>3106</v>
      </c>
      <c r="AN9" s="62" t="s">
        <v>660</v>
      </c>
      <c r="AO9" s="58" t="s">
        <v>2309</v>
      </c>
      <c r="AP9" s="92" t="s">
        <v>3107</v>
      </c>
    </row>
    <row r="10" ht="15.75" customHeight="1">
      <c r="A10" s="58" t="s">
        <v>3108</v>
      </c>
      <c r="B10" s="58" t="s">
        <v>3109</v>
      </c>
      <c r="C10" s="150" t="s">
        <v>3110</v>
      </c>
      <c r="D10" s="215"/>
      <c r="E10" s="215"/>
      <c r="F10" s="90"/>
      <c r="G10" s="90"/>
      <c r="H10" s="216"/>
      <c r="I10" s="58"/>
      <c r="J10" s="215"/>
      <c r="K10" s="62" t="s">
        <v>3111</v>
      </c>
      <c r="L10" s="62" t="s">
        <v>3112</v>
      </c>
      <c r="M10" s="215"/>
      <c r="N10" s="215"/>
      <c r="O10" s="62" t="s">
        <v>564</v>
      </c>
      <c r="P10" s="220"/>
      <c r="Q10" s="62" t="s">
        <v>3113</v>
      </c>
      <c r="R10" s="156"/>
      <c r="S10" s="62" t="s">
        <v>506</v>
      </c>
      <c r="T10" s="62"/>
      <c r="U10" s="224" t="s">
        <v>3114</v>
      </c>
      <c r="V10" s="218" t="s">
        <v>3115</v>
      </c>
      <c r="W10" s="218" t="s">
        <v>3041</v>
      </c>
      <c r="X10" s="62" t="s">
        <v>3080</v>
      </c>
      <c r="Y10" s="62" t="s">
        <v>3080</v>
      </c>
      <c r="Z10" s="91"/>
      <c r="AA10" s="219"/>
      <c r="AB10" s="62" t="s">
        <v>3116</v>
      </c>
      <c r="AC10" s="62" t="s">
        <v>3117</v>
      </c>
      <c r="AD10" s="219"/>
      <c r="AE10" s="216"/>
      <c r="AF10" s="216"/>
      <c r="AG10" s="219"/>
      <c r="AH10" s="221"/>
      <c r="AI10" s="216"/>
      <c r="AJ10" s="62" t="s">
        <v>616</v>
      </c>
      <c r="AK10" s="216"/>
      <c r="AL10" s="62" t="s">
        <v>516</v>
      </c>
      <c r="AM10" s="62" t="s">
        <v>3118</v>
      </c>
      <c r="AN10" s="62" t="s">
        <v>660</v>
      </c>
      <c r="AO10" s="58"/>
      <c r="AP10" s="92" t="s">
        <v>1006</v>
      </c>
    </row>
    <row r="11" ht="15.75" customHeight="1">
      <c r="A11" s="58" t="s">
        <v>3119</v>
      </c>
      <c r="B11" s="62" t="s">
        <v>3120</v>
      </c>
      <c r="C11" s="58" t="s">
        <v>3121</v>
      </c>
      <c r="D11" s="215"/>
      <c r="E11" s="215"/>
      <c r="F11" s="90"/>
      <c r="G11" s="90"/>
      <c r="H11" s="216"/>
      <c r="I11" s="58"/>
      <c r="J11" s="215"/>
      <c r="K11" s="91" t="s">
        <v>3122</v>
      </c>
      <c r="L11" s="90" t="s">
        <v>943</v>
      </c>
      <c r="M11" s="215"/>
      <c r="N11" s="215"/>
      <c r="O11" s="62" t="s">
        <v>564</v>
      </c>
      <c r="P11" s="220"/>
      <c r="Q11" s="62" t="s">
        <v>596</v>
      </c>
      <c r="R11" s="156"/>
      <c r="S11" s="62" t="s">
        <v>3123</v>
      </c>
      <c r="T11" s="62"/>
      <c r="U11" s="222" t="s">
        <v>3124</v>
      </c>
      <c r="V11" s="218" t="s">
        <v>3125</v>
      </c>
      <c r="W11" s="218" t="s">
        <v>3041</v>
      </c>
      <c r="X11" s="62" t="s">
        <v>3126</v>
      </c>
      <c r="Y11" s="62" t="s">
        <v>3126</v>
      </c>
      <c r="Z11" s="91"/>
      <c r="AA11" s="219"/>
      <c r="AB11" s="62" t="s">
        <v>1635</v>
      </c>
      <c r="AC11" s="62" t="s">
        <v>598</v>
      </c>
      <c r="AD11" s="219"/>
      <c r="AE11" s="216"/>
      <c r="AF11" s="216"/>
      <c r="AG11" s="219"/>
      <c r="AH11" s="218" t="s">
        <v>477</v>
      </c>
      <c r="AI11" s="216"/>
      <c r="AJ11" s="216"/>
      <c r="AK11" s="216"/>
      <c r="AL11" s="58"/>
      <c r="AM11" s="62" t="s">
        <v>3127</v>
      </c>
      <c r="AN11" s="62" t="s">
        <v>515</v>
      </c>
      <c r="AO11" s="58"/>
      <c r="AP11" s="92"/>
    </row>
    <row r="12" ht="15.75" customHeight="1">
      <c r="A12" s="58" t="s">
        <v>3128</v>
      </c>
      <c r="B12" s="58" t="s">
        <v>3129</v>
      </c>
      <c r="C12" s="58" t="s">
        <v>3130</v>
      </c>
      <c r="D12" s="215"/>
      <c r="E12" s="215"/>
      <c r="F12" s="90"/>
      <c r="G12" s="90"/>
      <c r="H12" s="216"/>
      <c r="I12" s="58"/>
      <c r="J12" s="215"/>
      <c r="K12" s="91" t="s">
        <v>3131</v>
      </c>
      <c r="L12" s="90" t="s">
        <v>3132</v>
      </c>
      <c r="M12" s="215"/>
      <c r="N12" s="215"/>
      <c r="O12" s="62" t="s">
        <v>564</v>
      </c>
      <c r="P12" s="62" t="s">
        <v>3133</v>
      </c>
      <c r="Q12" s="58"/>
      <c r="R12" s="226"/>
      <c r="S12" s="58"/>
      <c r="T12" s="62"/>
      <c r="U12" s="227" t="s">
        <v>3134</v>
      </c>
      <c r="V12" s="218" t="s">
        <v>3125</v>
      </c>
      <c r="W12" s="218" t="s">
        <v>3041</v>
      </c>
      <c r="X12" s="62" t="s">
        <v>2059</v>
      </c>
      <c r="Y12" s="62" t="s">
        <v>2059</v>
      </c>
      <c r="Z12" s="91"/>
      <c r="AA12" s="219"/>
      <c r="AB12" s="62" t="s">
        <v>596</v>
      </c>
      <c r="AC12" s="58"/>
      <c r="AD12" s="220"/>
      <c r="AE12" s="216"/>
      <c r="AF12" s="216"/>
      <c r="AG12" s="219"/>
      <c r="AH12" s="221" t="s">
        <v>519</v>
      </c>
      <c r="AI12" s="216"/>
      <c r="AJ12" s="62" t="s">
        <v>616</v>
      </c>
      <c r="AK12" s="216"/>
      <c r="AL12" s="58"/>
      <c r="AM12" s="62" t="s">
        <v>3135</v>
      </c>
      <c r="AN12" s="62" t="s">
        <v>660</v>
      </c>
      <c r="AO12" s="58"/>
      <c r="AP12" s="92"/>
    </row>
    <row r="13" ht="15.75" customHeight="1">
      <c r="A13" s="58" t="s">
        <v>3136</v>
      </c>
      <c r="B13" s="58" t="s">
        <v>3137</v>
      </c>
      <c r="C13" s="58" t="s">
        <v>3138</v>
      </c>
      <c r="D13" s="215"/>
      <c r="E13" s="215"/>
      <c r="F13" s="90"/>
      <c r="G13" s="90"/>
      <c r="H13" s="216"/>
      <c r="I13" s="58"/>
      <c r="J13" s="215"/>
      <c r="K13" s="91" t="s">
        <v>3139</v>
      </c>
      <c r="L13" s="90" t="s">
        <v>3140</v>
      </c>
      <c r="M13" s="215"/>
      <c r="N13" s="215"/>
      <c r="O13" s="62" t="s">
        <v>564</v>
      </c>
      <c r="P13" s="220"/>
      <c r="Q13" s="62" t="s">
        <v>3070</v>
      </c>
      <c r="R13" s="58"/>
      <c r="S13" s="58"/>
      <c r="T13" s="62"/>
      <c r="U13" s="62" t="s">
        <v>3141</v>
      </c>
      <c r="V13" s="218" t="s">
        <v>3125</v>
      </c>
      <c r="W13" s="218" t="s">
        <v>3041</v>
      </c>
      <c r="X13" s="62" t="s">
        <v>660</v>
      </c>
      <c r="Y13" s="62" t="s">
        <v>660</v>
      </c>
      <c r="Z13" s="90"/>
      <c r="AA13" s="219"/>
      <c r="AB13" s="58"/>
      <c r="AC13" s="58"/>
      <c r="AD13" s="220"/>
      <c r="AE13" s="216"/>
      <c r="AF13" s="216"/>
      <c r="AG13" s="220"/>
      <c r="AH13" s="221" t="s">
        <v>3142</v>
      </c>
      <c r="AI13" s="216"/>
      <c r="AJ13" s="216"/>
      <c r="AK13" s="216"/>
      <c r="AL13" s="58"/>
      <c r="AM13" s="58" t="s">
        <v>3143</v>
      </c>
      <c r="AN13" s="62" t="s">
        <v>3144</v>
      </c>
      <c r="AO13" s="58" t="s">
        <v>3145</v>
      </c>
      <c r="AP13" s="92" t="s">
        <v>3146</v>
      </c>
    </row>
    <row r="14" ht="15.75" customHeight="1">
      <c r="A14" s="58" t="s">
        <v>3147</v>
      </c>
      <c r="B14" s="58" t="s">
        <v>3148</v>
      </c>
      <c r="C14" s="144" t="s">
        <v>3149</v>
      </c>
      <c r="D14" s="215"/>
      <c r="E14" s="215"/>
      <c r="F14" s="90"/>
      <c r="G14" s="90"/>
      <c r="H14" s="216"/>
      <c r="I14" s="58"/>
      <c r="J14" s="215"/>
      <c r="K14" s="91" t="s">
        <v>3150</v>
      </c>
      <c r="L14" s="90" t="s">
        <v>3151</v>
      </c>
      <c r="M14" s="215"/>
      <c r="N14" s="215"/>
      <c r="O14" s="58"/>
      <c r="P14" s="220"/>
      <c r="Q14" s="62" t="s">
        <v>596</v>
      </c>
      <c r="R14" s="156"/>
      <c r="S14" s="58"/>
      <c r="T14" s="62"/>
      <c r="U14" s="228" t="s">
        <v>3152</v>
      </c>
      <c r="V14" s="218" t="s">
        <v>3125</v>
      </c>
      <c r="W14" s="218" t="s">
        <v>3041</v>
      </c>
      <c r="X14" s="62" t="s">
        <v>660</v>
      </c>
      <c r="Y14" s="62" t="s">
        <v>660</v>
      </c>
      <c r="Z14" s="90"/>
      <c r="AA14" s="219"/>
      <c r="AB14" s="58"/>
      <c r="AC14" s="62" t="s">
        <v>3153</v>
      </c>
      <c r="AD14" s="219"/>
      <c r="AE14" s="216"/>
      <c r="AF14" s="216"/>
      <c r="AG14" s="220"/>
      <c r="AH14" s="221"/>
      <c r="AI14" s="216"/>
      <c r="AJ14" s="216"/>
      <c r="AK14" s="216"/>
      <c r="AL14" s="58"/>
      <c r="AM14" s="62" t="s">
        <v>3154</v>
      </c>
      <c r="AN14" s="62" t="s">
        <v>660</v>
      </c>
      <c r="AO14" s="58"/>
      <c r="AP14" s="92"/>
    </row>
    <row r="15" ht="15.75" customHeight="1">
      <c r="A15" s="58" t="s">
        <v>3155</v>
      </c>
      <c r="B15" s="58" t="s">
        <v>3156</v>
      </c>
      <c r="C15" s="58" t="s">
        <v>3157</v>
      </c>
      <c r="D15" s="215"/>
      <c r="E15" s="215"/>
      <c r="F15" s="90"/>
      <c r="G15" s="90"/>
      <c r="H15" s="58"/>
      <c r="I15" s="58"/>
      <c r="J15" s="215"/>
      <c r="K15" s="62"/>
      <c r="L15" s="58"/>
      <c r="M15" s="215"/>
      <c r="N15" s="215"/>
      <c r="O15" s="62" t="s">
        <v>596</v>
      </c>
      <c r="P15" s="219"/>
      <c r="Q15" s="58"/>
      <c r="R15" s="226"/>
      <c r="S15" s="58"/>
      <c r="T15" s="62"/>
      <c r="U15" s="58"/>
      <c r="V15" s="218" t="s">
        <v>3125</v>
      </c>
      <c r="W15" s="218" t="s">
        <v>3041</v>
      </c>
      <c r="X15" s="62"/>
      <c r="Y15" s="62"/>
      <c r="Z15" s="90"/>
      <c r="AA15" s="219"/>
      <c r="AB15" s="58"/>
      <c r="AC15" s="58"/>
      <c r="AD15" s="220"/>
      <c r="AE15" s="58"/>
      <c r="AF15" s="58"/>
      <c r="AG15" s="220"/>
      <c r="AH15" s="221"/>
      <c r="AI15" s="58"/>
      <c r="AJ15" s="58"/>
      <c r="AK15" s="58"/>
      <c r="AL15" s="58"/>
      <c r="AM15" s="58"/>
      <c r="AN15" s="58"/>
      <c r="AO15" s="58"/>
      <c r="AP15" s="92"/>
    </row>
    <row r="16" ht="15.75" customHeight="1">
      <c r="A16" s="58" t="s">
        <v>3158</v>
      </c>
      <c r="B16" s="58" t="s">
        <v>3159</v>
      </c>
      <c r="C16" s="58" t="s">
        <v>3160</v>
      </c>
      <c r="D16" s="215"/>
      <c r="E16" s="215"/>
      <c r="F16" s="90"/>
      <c r="G16" s="90"/>
      <c r="H16" s="58"/>
      <c r="I16" s="58"/>
      <c r="J16" s="215"/>
      <c r="K16" s="62"/>
      <c r="L16" s="58"/>
      <c r="M16" s="215"/>
      <c r="N16" s="215"/>
      <c r="O16" s="62" t="s">
        <v>596</v>
      </c>
      <c r="P16" s="219"/>
      <c r="Q16" s="58"/>
      <c r="R16" s="226"/>
      <c r="S16" s="58"/>
      <c r="T16" s="62"/>
      <c r="U16" s="58"/>
      <c r="V16" s="218" t="s">
        <v>3125</v>
      </c>
      <c r="W16" s="218" t="s">
        <v>3041</v>
      </c>
      <c r="X16" s="62"/>
      <c r="Y16" s="62"/>
      <c r="Z16" s="90"/>
      <c r="AA16" s="219"/>
      <c r="AB16" s="58"/>
      <c r="AC16" s="58"/>
      <c r="AD16" s="220"/>
      <c r="AE16" s="58"/>
      <c r="AF16" s="58"/>
      <c r="AG16" s="220"/>
      <c r="AH16" s="221"/>
      <c r="AI16" s="58"/>
      <c r="AJ16" s="58"/>
      <c r="AK16" s="58"/>
      <c r="AL16" s="58"/>
      <c r="AM16" s="58"/>
      <c r="AN16" s="58"/>
      <c r="AO16" s="58"/>
      <c r="AP16" s="92"/>
    </row>
    <row r="17" ht="15.75" customHeight="1">
      <c r="A17" s="58" t="s">
        <v>3161</v>
      </c>
      <c r="B17" s="62" t="s">
        <v>3162</v>
      </c>
      <c r="C17" s="223" t="s">
        <v>3163</v>
      </c>
      <c r="D17" s="215"/>
      <c r="E17" s="215"/>
      <c r="F17" s="90"/>
      <c r="G17" s="90"/>
      <c r="H17" s="216"/>
      <c r="I17" s="58"/>
      <c r="J17" s="215"/>
      <c r="K17" s="91"/>
      <c r="L17" s="90"/>
      <c r="M17" s="215"/>
      <c r="N17" s="215"/>
      <c r="O17" s="58"/>
      <c r="P17" s="220"/>
      <c r="Q17" s="62" t="s">
        <v>3070</v>
      </c>
      <c r="R17" s="62"/>
      <c r="S17" s="62" t="s">
        <v>3164</v>
      </c>
      <c r="T17" s="62"/>
      <c r="U17" s="62" t="s">
        <v>3165</v>
      </c>
      <c r="V17" s="218" t="s">
        <v>3125</v>
      </c>
      <c r="W17" s="218" t="s">
        <v>3041</v>
      </c>
      <c r="X17" s="62" t="s">
        <v>712</v>
      </c>
      <c r="Y17" s="62" t="s">
        <v>712</v>
      </c>
      <c r="Z17" s="91"/>
      <c r="AA17" s="219"/>
      <c r="AB17" s="62" t="s">
        <v>1635</v>
      </c>
      <c r="AC17" s="62" t="s">
        <v>3153</v>
      </c>
      <c r="AD17" s="219"/>
      <c r="AE17" s="216"/>
      <c r="AF17" s="216"/>
      <c r="AG17" s="219"/>
      <c r="AH17" s="221"/>
      <c r="AI17" s="216"/>
      <c r="AJ17" s="62" t="s">
        <v>616</v>
      </c>
      <c r="AK17" s="216"/>
      <c r="AL17" s="58"/>
      <c r="AM17" s="62" t="s">
        <v>3166</v>
      </c>
      <c r="AN17" s="62" t="s">
        <v>3167</v>
      </c>
      <c r="AO17" s="58" t="s">
        <v>576</v>
      </c>
      <c r="AP17" s="92" t="s">
        <v>3168</v>
      </c>
    </row>
    <row r="18" ht="15.75" customHeight="1">
      <c r="A18" s="58" t="s">
        <v>3169</v>
      </c>
      <c r="B18" s="58" t="s">
        <v>3170</v>
      </c>
      <c r="C18" s="223" t="s">
        <v>3171</v>
      </c>
      <c r="D18" s="215"/>
      <c r="E18" s="215"/>
      <c r="F18" s="90"/>
      <c r="G18" s="90"/>
      <c r="H18" s="58"/>
      <c r="I18" s="58"/>
      <c r="J18" s="215"/>
      <c r="K18" s="62"/>
      <c r="L18" s="58"/>
      <c r="M18" s="215"/>
      <c r="N18" s="215"/>
      <c r="O18" s="62" t="s">
        <v>596</v>
      </c>
      <c r="P18" s="219"/>
      <c r="Q18" s="58"/>
      <c r="R18" s="226"/>
      <c r="S18" s="58"/>
      <c r="T18" s="62"/>
      <c r="U18" s="58"/>
      <c r="V18" s="218" t="s">
        <v>3125</v>
      </c>
      <c r="W18" s="218" t="s">
        <v>3041</v>
      </c>
      <c r="X18" s="62"/>
      <c r="Y18" s="62"/>
      <c r="Z18" s="90"/>
      <c r="AA18" s="219"/>
      <c r="AB18" s="58"/>
      <c r="AC18" s="58"/>
      <c r="AD18" s="220"/>
      <c r="AE18" s="58"/>
      <c r="AF18" s="58"/>
      <c r="AG18" s="220"/>
      <c r="AH18" s="221"/>
      <c r="AI18" s="58"/>
      <c r="AJ18" s="58"/>
      <c r="AK18" s="58"/>
      <c r="AL18" s="58"/>
      <c r="AM18" s="58"/>
      <c r="AN18" s="58"/>
      <c r="AO18" s="58"/>
      <c r="AP18" s="92" t="s">
        <v>3172</v>
      </c>
    </row>
    <row r="19" ht="15.75" customHeight="1">
      <c r="A19" s="58" t="s">
        <v>3173</v>
      </c>
      <c r="B19" s="58" t="s">
        <v>3174</v>
      </c>
      <c r="C19" s="223" t="s">
        <v>3175</v>
      </c>
      <c r="D19" s="215"/>
      <c r="E19" s="215"/>
      <c r="F19" s="90"/>
      <c r="G19" s="90"/>
      <c r="H19" s="216"/>
      <c r="I19" s="58"/>
      <c r="J19" s="215"/>
      <c r="K19" s="91" t="s">
        <v>3176</v>
      </c>
      <c r="L19" s="90"/>
      <c r="M19" s="215"/>
      <c r="N19" s="215"/>
      <c r="O19" s="62" t="s">
        <v>564</v>
      </c>
      <c r="P19" s="220"/>
      <c r="Q19" s="62" t="s">
        <v>3070</v>
      </c>
      <c r="R19" s="58"/>
      <c r="S19" s="91" t="s">
        <v>3177</v>
      </c>
      <c r="T19" s="62"/>
      <c r="U19" s="227" t="s">
        <v>3178</v>
      </c>
      <c r="V19" s="218" t="s">
        <v>3125</v>
      </c>
      <c r="W19" s="218" t="s">
        <v>3041</v>
      </c>
      <c r="X19" s="62" t="s">
        <v>524</v>
      </c>
      <c r="Y19" s="62" t="s">
        <v>524</v>
      </c>
      <c r="Z19" s="90"/>
      <c r="AA19" s="219"/>
      <c r="AB19" s="58"/>
      <c r="AC19" s="58"/>
      <c r="AD19" s="220"/>
      <c r="AE19" s="216"/>
      <c r="AF19" s="216"/>
      <c r="AG19" s="220"/>
      <c r="AH19" s="218" t="s">
        <v>965</v>
      </c>
      <c r="AI19" s="216"/>
      <c r="AJ19" s="216"/>
      <c r="AK19" s="216"/>
      <c r="AL19" s="58"/>
      <c r="AM19" s="58" t="s">
        <v>3179</v>
      </c>
      <c r="AN19" s="62" t="s">
        <v>3144</v>
      </c>
      <c r="AO19" s="58" t="s">
        <v>3180</v>
      </c>
      <c r="AP19" s="92" t="s">
        <v>3181</v>
      </c>
    </row>
    <row r="20" ht="15.75" customHeight="1">
      <c r="A20" s="58" t="s">
        <v>3182</v>
      </c>
      <c r="B20" s="58" t="s">
        <v>3183</v>
      </c>
      <c r="C20" s="223" t="s">
        <v>3184</v>
      </c>
      <c r="D20" s="215"/>
      <c r="E20" s="215"/>
      <c r="F20" s="90"/>
      <c r="G20" s="90"/>
      <c r="H20" s="58"/>
      <c r="I20" s="58"/>
      <c r="J20" s="215"/>
      <c r="K20" s="58"/>
      <c r="L20" s="58" t="s">
        <v>471</v>
      </c>
      <c r="M20" s="215"/>
      <c r="N20" s="215"/>
      <c r="O20" s="62" t="s">
        <v>596</v>
      </c>
      <c r="P20" s="219"/>
      <c r="Q20" s="58"/>
      <c r="R20" s="226"/>
      <c r="S20" s="58"/>
      <c r="T20" s="62"/>
      <c r="U20" s="58"/>
      <c r="V20" s="218" t="s">
        <v>3125</v>
      </c>
      <c r="W20" s="218" t="s">
        <v>3041</v>
      </c>
      <c r="X20" s="62"/>
      <c r="Y20" s="62"/>
      <c r="Z20" s="90"/>
      <c r="AA20" s="219"/>
      <c r="AB20" s="58"/>
      <c r="AC20" s="58"/>
      <c r="AD20" s="220"/>
      <c r="AE20" s="58"/>
      <c r="AF20" s="58"/>
      <c r="AG20" s="220"/>
      <c r="AH20" s="221"/>
      <c r="AI20" s="58"/>
      <c r="AJ20" s="58"/>
      <c r="AK20" s="58"/>
      <c r="AL20" s="58"/>
      <c r="AM20" s="58"/>
      <c r="AN20" s="58"/>
      <c r="AO20" s="58"/>
      <c r="AP20" s="92" t="s">
        <v>3185</v>
      </c>
    </row>
    <row r="21" ht="15.75" customHeight="1">
      <c r="A21" s="58" t="s">
        <v>3186</v>
      </c>
      <c r="B21" s="58" t="s">
        <v>3187</v>
      </c>
      <c r="C21" s="223" t="s">
        <v>3188</v>
      </c>
      <c r="D21" s="215"/>
      <c r="E21" s="215"/>
      <c r="F21" s="90"/>
      <c r="G21" s="90"/>
      <c r="H21" s="58"/>
      <c r="I21" s="58"/>
      <c r="J21" s="215"/>
      <c r="K21" s="58"/>
      <c r="L21" s="58"/>
      <c r="M21" s="215"/>
      <c r="N21" s="215"/>
      <c r="O21" s="62" t="s">
        <v>596</v>
      </c>
      <c r="P21" s="219"/>
      <c r="Q21" s="62" t="s">
        <v>3070</v>
      </c>
      <c r="R21" s="58"/>
      <c r="S21" s="58"/>
      <c r="T21" s="62"/>
      <c r="U21" s="58"/>
      <c r="V21" s="218" t="s">
        <v>3125</v>
      </c>
      <c r="W21" s="218" t="s">
        <v>3041</v>
      </c>
      <c r="X21" s="62"/>
      <c r="Y21" s="62"/>
      <c r="Z21" s="90"/>
      <c r="AA21" s="219"/>
      <c r="AB21" s="58"/>
      <c r="AC21" s="58"/>
      <c r="AD21" s="220"/>
      <c r="AE21" s="58"/>
      <c r="AF21" s="58"/>
      <c r="AG21" s="220"/>
      <c r="AH21" s="221"/>
      <c r="AI21" s="58"/>
      <c r="AJ21" s="58"/>
      <c r="AK21" s="58"/>
      <c r="AL21" s="58"/>
      <c r="AM21" s="58"/>
      <c r="AN21" s="58"/>
      <c r="AO21" s="58"/>
      <c r="AP21" s="92" t="s">
        <v>3189</v>
      </c>
    </row>
    <row r="22" ht="15.75" customHeight="1">
      <c r="A22" s="58" t="s">
        <v>3190</v>
      </c>
      <c r="B22" s="62" t="s">
        <v>3191</v>
      </c>
      <c r="C22" s="223" t="s">
        <v>3192</v>
      </c>
      <c r="D22" s="215"/>
      <c r="E22" s="215"/>
      <c r="F22" s="90"/>
      <c r="G22" s="90"/>
      <c r="H22" s="58"/>
      <c r="I22" s="58"/>
      <c r="J22" s="215"/>
      <c r="K22" s="58"/>
      <c r="L22" s="58"/>
      <c r="M22" s="215"/>
      <c r="N22" s="215"/>
      <c r="O22" s="62" t="s">
        <v>596</v>
      </c>
      <c r="P22" s="219"/>
      <c r="Q22" s="62" t="s">
        <v>3070</v>
      </c>
      <c r="R22" s="58"/>
      <c r="S22" s="58"/>
      <c r="T22" s="62"/>
      <c r="U22" s="58"/>
      <c r="V22" s="218" t="s">
        <v>3125</v>
      </c>
      <c r="W22" s="218" t="s">
        <v>3041</v>
      </c>
      <c r="X22" s="62"/>
      <c r="Y22" s="62"/>
      <c r="Z22" s="90"/>
      <c r="AA22" s="219"/>
      <c r="AB22" s="58"/>
      <c r="AC22" s="58"/>
      <c r="AD22" s="220"/>
      <c r="AE22" s="58"/>
      <c r="AF22" s="58"/>
      <c r="AG22" s="220"/>
      <c r="AH22" s="221"/>
      <c r="AI22" s="58"/>
      <c r="AJ22" s="58"/>
      <c r="AK22" s="58"/>
      <c r="AL22" s="58"/>
      <c r="AM22" s="58"/>
      <c r="AN22" s="58"/>
      <c r="AO22" s="58"/>
      <c r="AP22" s="92" t="s">
        <v>3193</v>
      </c>
    </row>
    <row r="23" ht="15.75" customHeight="1">
      <c r="A23" s="58" t="s">
        <v>3194</v>
      </c>
      <c r="B23" s="58" t="s">
        <v>3195</v>
      </c>
      <c r="C23" s="223" t="s">
        <v>3184</v>
      </c>
      <c r="D23" s="215"/>
      <c r="E23" s="215"/>
      <c r="F23" s="90"/>
      <c r="G23" s="90"/>
      <c r="H23" s="58"/>
      <c r="I23" s="58"/>
      <c r="J23" s="215"/>
      <c r="K23" s="58"/>
      <c r="L23" s="58"/>
      <c r="M23" s="215"/>
      <c r="N23" s="215"/>
      <c r="O23" s="62" t="s">
        <v>596</v>
      </c>
      <c r="P23" s="219"/>
      <c r="Q23" s="62" t="s">
        <v>3070</v>
      </c>
      <c r="R23" s="58"/>
      <c r="S23" s="58"/>
      <c r="T23" s="62"/>
      <c r="U23" s="58"/>
      <c r="V23" s="218" t="s">
        <v>3125</v>
      </c>
      <c r="W23" s="218" t="s">
        <v>3041</v>
      </c>
      <c r="X23" s="62"/>
      <c r="Y23" s="62"/>
      <c r="Z23" s="90"/>
      <c r="AA23" s="219"/>
      <c r="AB23" s="58"/>
      <c r="AC23" s="58"/>
      <c r="AD23" s="220"/>
      <c r="AE23" s="58"/>
      <c r="AF23" s="58"/>
      <c r="AG23" s="220"/>
      <c r="AH23" s="221"/>
      <c r="AI23" s="58"/>
      <c r="AJ23" s="58"/>
      <c r="AK23" s="58"/>
      <c r="AL23" s="58"/>
      <c r="AM23" s="58"/>
      <c r="AN23" s="58"/>
      <c r="AO23" s="58"/>
      <c r="AP23" s="92" t="s">
        <v>3196</v>
      </c>
    </row>
    <row r="24" ht="15.75" customHeight="1">
      <c r="A24" s="58" t="s">
        <v>3197</v>
      </c>
      <c r="B24" s="58" t="s">
        <v>3198</v>
      </c>
      <c r="C24" s="223" t="s">
        <v>3199</v>
      </c>
      <c r="D24" s="215"/>
      <c r="E24" s="215"/>
      <c r="F24" s="90"/>
      <c r="G24" s="90"/>
      <c r="H24" s="216"/>
      <c r="I24" s="58"/>
      <c r="J24" s="215"/>
      <c r="K24" s="91" t="s">
        <v>3122</v>
      </c>
      <c r="L24" s="90" t="s">
        <v>943</v>
      </c>
      <c r="M24" s="215"/>
      <c r="N24" s="215"/>
      <c r="O24" s="62" t="s">
        <v>564</v>
      </c>
      <c r="P24" s="220"/>
      <c r="Q24" s="62" t="s">
        <v>596</v>
      </c>
      <c r="R24" s="62"/>
      <c r="S24" s="62" t="s">
        <v>3200</v>
      </c>
      <c r="T24" s="62"/>
      <c r="U24" s="227" t="s">
        <v>3201</v>
      </c>
      <c r="V24" s="218" t="s">
        <v>3202</v>
      </c>
      <c r="W24" s="218" t="s">
        <v>3041</v>
      </c>
      <c r="X24" s="62" t="s">
        <v>712</v>
      </c>
      <c r="Y24" s="62" t="s">
        <v>712</v>
      </c>
      <c r="Z24" s="90"/>
      <c r="AA24" s="219"/>
      <c r="AB24" s="62" t="s">
        <v>3116</v>
      </c>
      <c r="AC24" s="62" t="s">
        <v>3203</v>
      </c>
      <c r="AD24" s="219"/>
      <c r="AE24" s="216"/>
      <c r="AF24" s="216"/>
      <c r="AG24" s="220"/>
      <c r="AH24" s="221"/>
      <c r="AI24" s="216"/>
      <c r="AJ24" s="216"/>
      <c r="AK24" s="216"/>
      <c r="AL24" s="58"/>
      <c r="AM24" s="62" t="s">
        <v>3204</v>
      </c>
      <c r="AN24" s="62" t="s">
        <v>660</v>
      </c>
      <c r="AO24" s="58"/>
      <c r="AP24" s="92"/>
    </row>
    <row r="25" ht="15.75" customHeight="1">
      <c r="A25" s="58" t="s">
        <v>3205</v>
      </c>
      <c r="B25" s="62" t="s">
        <v>3206</v>
      </c>
      <c r="C25" s="223" t="s">
        <v>3207</v>
      </c>
      <c r="D25" s="215"/>
      <c r="E25" s="215"/>
      <c r="F25" s="90"/>
      <c r="G25" s="90"/>
      <c r="H25" s="58"/>
      <c r="I25" s="58"/>
      <c r="J25" s="215"/>
      <c r="K25" s="58"/>
      <c r="L25" s="58"/>
      <c r="M25" s="215"/>
      <c r="N25" s="215"/>
      <c r="O25" s="58"/>
      <c r="P25" s="220"/>
      <c r="Q25" s="62" t="s">
        <v>3070</v>
      </c>
      <c r="R25" s="58"/>
      <c r="S25" s="58"/>
      <c r="T25" s="229" t="s">
        <v>3208</v>
      </c>
      <c r="U25" s="58" t="s">
        <v>3209</v>
      </c>
      <c r="V25" s="218" t="s">
        <v>3210</v>
      </c>
      <c r="W25" s="218" t="s">
        <v>3041</v>
      </c>
      <c r="X25" s="62" t="s">
        <v>3211</v>
      </c>
      <c r="Y25" s="62" t="s">
        <v>3211</v>
      </c>
      <c r="Z25" s="90"/>
      <c r="AA25" s="219"/>
      <c r="AB25" s="58"/>
      <c r="AC25" s="58"/>
      <c r="AD25" s="220"/>
      <c r="AE25" s="216"/>
      <c r="AF25" s="216"/>
      <c r="AG25" s="220"/>
      <c r="AH25" s="218" t="s">
        <v>475</v>
      </c>
      <c r="AI25" s="58"/>
      <c r="AJ25" s="58"/>
      <c r="AK25" s="58"/>
      <c r="AL25" s="62" t="s">
        <v>2441</v>
      </c>
      <c r="AM25" s="58" t="s">
        <v>3212</v>
      </c>
      <c r="AN25" s="62" t="s">
        <v>3144</v>
      </c>
      <c r="AO25" s="58"/>
      <c r="AP25" s="92" t="s">
        <v>3213</v>
      </c>
    </row>
    <row r="26" ht="15.75" customHeight="1">
      <c r="A26" s="58" t="s">
        <v>3214</v>
      </c>
      <c r="B26" s="58" t="s">
        <v>3215</v>
      </c>
      <c r="C26" s="223" t="s">
        <v>3216</v>
      </c>
      <c r="D26" s="215"/>
      <c r="E26" s="215"/>
      <c r="F26" s="90"/>
      <c r="G26" s="90"/>
      <c r="H26" s="216"/>
      <c r="I26" s="58"/>
      <c r="J26" s="215"/>
      <c r="K26" s="91" t="s">
        <v>3217</v>
      </c>
      <c r="L26" s="90" t="s">
        <v>3218</v>
      </c>
      <c r="M26" s="215"/>
      <c r="N26" s="215"/>
      <c r="O26" s="62" t="s">
        <v>564</v>
      </c>
      <c r="P26" s="220"/>
      <c r="Q26" s="62" t="s">
        <v>596</v>
      </c>
      <c r="R26" s="156" t="s">
        <v>3219</v>
      </c>
      <c r="S26" s="91" t="s">
        <v>3220</v>
      </c>
      <c r="T26" s="62"/>
      <c r="U26" s="230" t="s">
        <v>3221</v>
      </c>
      <c r="V26" s="218" t="s">
        <v>3210</v>
      </c>
      <c r="W26" s="218" t="s">
        <v>3041</v>
      </c>
      <c r="X26" s="62" t="s">
        <v>3222</v>
      </c>
      <c r="Y26" s="62" t="s">
        <v>3222</v>
      </c>
      <c r="Z26" s="90"/>
      <c r="AA26" s="219"/>
      <c r="AB26" s="58"/>
      <c r="AC26" s="231" t="s">
        <v>3223</v>
      </c>
      <c r="AD26" s="220"/>
      <c r="AE26" s="232" t="s">
        <v>3224</v>
      </c>
      <c r="AF26" s="232"/>
      <c r="AG26" s="220"/>
      <c r="AH26" s="221"/>
      <c r="AI26" s="216"/>
      <c r="AJ26" s="216"/>
      <c r="AK26" s="216"/>
      <c r="AL26" s="58"/>
      <c r="AM26" s="62" t="s">
        <v>3225</v>
      </c>
      <c r="AN26" s="62" t="s">
        <v>3226</v>
      </c>
      <c r="AO26" s="58"/>
      <c r="AP26" s="92" t="s">
        <v>3227</v>
      </c>
    </row>
    <row r="27" ht="15.75" customHeight="1">
      <c r="A27" s="58" t="s">
        <v>3228</v>
      </c>
      <c r="B27" s="58" t="s">
        <v>3229</v>
      </c>
      <c r="C27" s="223" t="s">
        <v>3230</v>
      </c>
      <c r="D27" s="215"/>
      <c r="E27" s="215"/>
      <c r="F27" s="90"/>
      <c r="G27" s="90"/>
      <c r="H27" s="216"/>
      <c r="I27" s="58"/>
      <c r="J27" s="215"/>
      <c r="K27" s="91" t="s">
        <v>3122</v>
      </c>
      <c r="L27" s="90" t="s">
        <v>943</v>
      </c>
      <c r="M27" s="215"/>
      <c r="N27" s="215"/>
      <c r="O27" s="62" t="s">
        <v>564</v>
      </c>
      <c r="P27" s="220"/>
      <c r="Q27" s="62" t="s">
        <v>596</v>
      </c>
      <c r="R27" s="494" t="s">
        <v>3231</v>
      </c>
      <c r="S27" s="62" t="s">
        <v>3232</v>
      </c>
      <c r="T27" s="62"/>
      <c r="U27" s="230" t="s">
        <v>3233</v>
      </c>
      <c r="V27" s="218" t="s">
        <v>3210</v>
      </c>
      <c r="W27" s="218" t="s">
        <v>3041</v>
      </c>
      <c r="X27" s="62" t="s">
        <v>712</v>
      </c>
      <c r="Y27" s="62" t="s">
        <v>712</v>
      </c>
      <c r="Z27" s="90"/>
      <c r="AA27" s="219"/>
      <c r="AB27" s="62" t="s">
        <v>1635</v>
      </c>
      <c r="AC27" s="231">
        <v>600.0</v>
      </c>
      <c r="AD27" s="220"/>
      <c r="AE27" s="216"/>
      <c r="AF27" s="216"/>
      <c r="AG27" s="220"/>
      <c r="AH27" s="221"/>
      <c r="AI27" s="216"/>
      <c r="AJ27" s="216"/>
      <c r="AK27" s="216"/>
      <c r="AL27" s="62" t="s">
        <v>3234</v>
      </c>
      <c r="AM27" s="62" t="s">
        <v>3235</v>
      </c>
      <c r="AN27" s="62" t="s">
        <v>660</v>
      </c>
      <c r="AO27" s="58"/>
      <c r="AP27" s="92" t="s">
        <v>1006</v>
      </c>
    </row>
    <row r="28" ht="15.75" customHeight="1">
      <c r="A28" s="58" t="s">
        <v>3236</v>
      </c>
      <c r="B28" s="58" t="s">
        <v>3237</v>
      </c>
      <c r="C28" s="223" t="s">
        <v>3238</v>
      </c>
      <c r="D28" s="135"/>
      <c r="E28" s="215"/>
      <c r="F28" s="90"/>
      <c r="G28" s="90"/>
      <c r="H28" s="216"/>
      <c r="I28" s="58"/>
      <c r="J28" s="215"/>
      <c r="K28" s="91" t="s">
        <v>3239</v>
      </c>
      <c r="L28" s="90"/>
      <c r="M28" s="215"/>
      <c r="N28" s="215"/>
      <c r="O28" s="58"/>
      <c r="P28" s="220"/>
      <c r="Q28" s="58"/>
      <c r="R28" s="226"/>
      <c r="S28" s="58"/>
      <c r="T28" s="62"/>
      <c r="U28" s="222" t="s">
        <v>3240</v>
      </c>
      <c r="V28" s="218" t="s">
        <v>3210</v>
      </c>
      <c r="W28" s="218" t="s">
        <v>3041</v>
      </c>
      <c r="X28" s="62" t="s">
        <v>660</v>
      </c>
      <c r="Y28" s="62" t="s">
        <v>660</v>
      </c>
      <c r="Z28" s="90"/>
      <c r="AA28" s="219"/>
      <c r="AB28" s="58"/>
      <c r="AC28" s="58"/>
      <c r="AD28" s="220"/>
      <c r="AE28" s="216"/>
      <c r="AF28" s="216"/>
      <c r="AG28" s="220"/>
      <c r="AH28" s="221"/>
      <c r="AI28" s="216"/>
      <c r="AJ28" s="216"/>
      <c r="AK28" s="216"/>
      <c r="AL28" s="58"/>
      <c r="AM28" s="58" t="s">
        <v>3241</v>
      </c>
      <c r="AN28" s="62" t="s">
        <v>660</v>
      </c>
      <c r="AO28" s="58"/>
      <c r="AP28" s="92"/>
    </row>
    <row r="29" ht="15.75" customHeight="1">
      <c r="A29" s="58" t="s">
        <v>3242</v>
      </c>
      <c r="B29" s="58" t="s">
        <v>3243</v>
      </c>
      <c r="C29" s="216" t="s">
        <v>3244</v>
      </c>
      <c r="D29" s="215"/>
      <c r="E29" s="215"/>
      <c r="F29" s="90"/>
      <c r="G29" s="90"/>
      <c r="H29" s="216"/>
      <c r="I29" s="90"/>
      <c r="J29" s="215"/>
      <c r="K29" s="91" t="s">
        <v>3245</v>
      </c>
      <c r="L29" s="90"/>
      <c r="M29" s="215"/>
      <c r="N29" s="215"/>
      <c r="O29" s="62" t="s">
        <v>564</v>
      </c>
      <c r="P29" s="220"/>
      <c r="Q29" s="62" t="s">
        <v>3070</v>
      </c>
      <c r="R29" s="58"/>
      <c r="S29" s="90"/>
      <c r="T29" s="62"/>
      <c r="U29" s="62" t="s">
        <v>3246</v>
      </c>
      <c r="V29" s="218" t="s">
        <v>3247</v>
      </c>
      <c r="W29" s="218" t="s">
        <v>3041</v>
      </c>
      <c r="X29" s="91" t="s">
        <v>3248</v>
      </c>
      <c r="Y29" s="91" t="s">
        <v>3248</v>
      </c>
      <c r="Z29" s="90"/>
      <c r="AA29" s="219"/>
      <c r="AB29" s="90"/>
      <c r="AC29" s="90"/>
      <c r="AD29" s="220"/>
      <c r="AE29" s="216"/>
      <c r="AF29" s="216"/>
      <c r="AG29" s="220"/>
      <c r="AH29" s="221"/>
      <c r="AI29" s="216"/>
      <c r="AJ29" s="216"/>
      <c r="AK29" s="216"/>
      <c r="AL29" s="90"/>
      <c r="AM29" s="90" t="s">
        <v>3249</v>
      </c>
      <c r="AN29" s="90"/>
      <c r="AO29" s="90"/>
      <c r="AP29" s="92" t="s">
        <v>3250</v>
      </c>
    </row>
    <row r="30" ht="15.75" customHeight="1">
      <c r="A30" s="58" t="s">
        <v>3251</v>
      </c>
      <c r="B30" s="58" t="s">
        <v>3252</v>
      </c>
      <c r="C30" s="234" t="s">
        <v>3253</v>
      </c>
      <c r="D30" s="215"/>
      <c r="E30" s="215"/>
      <c r="F30" s="90"/>
      <c r="G30" s="90"/>
      <c r="H30" s="216"/>
      <c r="I30" s="90"/>
      <c r="J30" s="215"/>
      <c r="K30" s="91" t="s">
        <v>3122</v>
      </c>
      <c r="L30" s="90" t="s">
        <v>943</v>
      </c>
      <c r="M30" s="215"/>
      <c r="N30" s="215"/>
      <c r="O30" s="62" t="s">
        <v>564</v>
      </c>
      <c r="P30" s="220"/>
      <c r="Q30" s="62" t="s">
        <v>3070</v>
      </c>
      <c r="R30" s="58"/>
      <c r="S30" s="90"/>
      <c r="T30" s="62"/>
      <c r="U30" s="235" t="s">
        <v>3254</v>
      </c>
      <c r="V30" s="218" t="s">
        <v>3247</v>
      </c>
      <c r="W30" s="218" t="s">
        <v>3041</v>
      </c>
      <c r="X30" s="91" t="s">
        <v>3248</v>
      </c>
      <c r="Y30" s="91" t="s">
        <v>3248</v>
      </c>
      <c r="Z30" s="90"/>
      <c r="AA30" s="219"/>
      <c r="AB30" s="90"/>
      <c r="AC30" s="90"/>
      <c r="AD30" s="220"/>
      <c r="AE30" s="216"/>
      <c r="AF30" s="216"/>
      <c r="AG30" s="220"/>
      <c r="AH30" s="221"/>
      <c r="AI30" s="216"/>
      <c r="AJ30" s="216"/>
      <c r="AK30" s="216"/>
      <c r="AL30" s="90"/>
      <c r="AM30" s="90"/>
      <c r="AN30" s="90"/>
      <c r="AO30" s="90"/>
      <c r="AP30" s="92"/>
    </row>
    <row r="31" ht="15.75" customHeight="1">
      <c r="A31" s="58" t="s">
        <v>3255</v>
      </c>
      <c r="B31" s="58" t="s">
        <v>3256</v>
      </c>
      <c r="C31" s="234" t="s">
        <v>3257</v>
      </c>
      <c r="D31" s="215"/>
      <c r="E31" s="215"/>
      <c r="F31" s="90"/>
      <c r="G31" s="90"/>
      <c r="H31" s="216"/>
      <c r="I31" s="90"/>
      <c r="J31" s="215"/>
      <c r="K31" s="90"/>
      <c r="L31" s="90" t="s">
        <v>3258</v>
      </c>
      <c r="M31" s="215"/>
      <c r="N31" s="215"/>
      <c r="O31" s="62" t="s">
        <v>564</v>
      </c>
      <c r="P31" s="220"/>
      <c r="Q31" s="150" t="s">
        <v>3259</v>
      </c>
      <c r="R31" s="58"/>
      <c r="S31" s="90"/>
      <c r="T31" s="62"/>
      <c r="U31" s="230" t="s">
        <v>3260</v>
      </c>
      <c r="V31" s="218" t="s">
        <v>3247</v>
      </c>
      <c r="W31" s="218" t="s">
        <v>3041</v>
      </c>
      <c r="X31" s="91" t="s">
        <v>3248</v>
      </c>
      <c r="Y31" s="91" t="s">
        <v>3248</v>
      </c>
      <c r="Z31" s="90"/>
      <c r="AA31" s="219"/>
      <c r="AB31" s="90"/>
      <c r="AC31" s="90"/>
      <c r="AD31" s="220"/>
      <c r="AE31" s="216"/>
      <c r="AF31" s="216"/>
      <c r="AG31" s="220"/>
      <c r="AH31" s="221"/>
      <c r="AI31" s="216"/>
      <c r="AJ31" s="216"/>
      <c r="AK31" s="216"/>
      <c r="AL31" s="90"/>
      <c r="AM31" s="90"/>
      <c r="AN31" s="90"/>
      <c r="AO31" s="90"/>
      <c r="AP31" s="92"/>
    </row>
    <row r="32" ht="15.75" customHeight="1">
      <c r="A32" s="58" t="s">
        <v>3261</v>
      </c>
      <c r="B32" s="58" t="s">
        <v>3262</v>
      </c>
      <c r="C32" s="234" t="s">
        <v>3263</v>
      </c>
      <c r="D32" s="215"/>
      <c r="E32" s="215"/>
      <c r="F32" s="90"/>
      <c r="G32" s="90"/>
      <c r="H32" s="216"/>
      <c r="I32" s="90"/>
      <c r="J32" s="215"/>
      <c r="K32" s="91" t="s">
        <v>3122</v>
      </c>
      <c r="L32" s="90" t="s">
        <v>943</v>
      </c>
      <c r="M32" s="215"/>
      <c r="N32" s="215"/>
      <c r="O32" s="62" t="s">
        <v>564</v>
      </c>
      <c r="P32" s="220"/>
      <c r="Q32" s="150" t="s">
        <v>3264</v>
      </c>
      <c r="R32" s="58"/>
      <c r="S32" s="90"/>
      <c r="T32" s="62"/>
      <c r="U32" s="235" t="s">
        <v>3265</v>
      </c>
      <c r="V32" s="218" t="s">
        <v>3247</v>
      </c>
      <c r="W32" s="218" t="s">
        <v>3041</v>
      </c>
      <c r="X32" s="91" t="s">
        <v>3248</v>
      </c>
      <c r="Y32" s="91" t="s">
        <v>3248</v>
      </c>
      <c r="Z32" s="90"/>
      <c r="AA32" s="219"/>
      <c r="AB32" s="90"/>
      <c r="AC32" s="90"/>
      <c r="AD32" s="220"/>
      <c r="AE32" s="216"/>
      <c r="AF32" s="216"/>
      <c r="AG32" s="220"/>
      <c r="AH32" s="221"/>
      <c r="AI32" s="216"/>
      <c r="AJ32" s="216"/>
      <c r="AK32" s="216"/>
      <c r="AL32" s="90"/>
      <c r="AM32" s="90"/>
      <c r="AN32" s="90"/>
      <c r="AO32" s="90"/>
      <c r="AP32" s="92"/>
    </row>
    <row r="33" ht="15.75" customHeight="1">
      <c r="A33" s="58" t="s">
        <v>3266</v>
      </c>
      <c r="B33" s="58" t="s">
        <v>3267</v>
      </c>
      <c r="C33" s="234" t="s">
        <v>3268</v>
      </c>
      <c r="D33" s="215"/>
      <c r="E33" s="215"/>
      <c r="F33" s="90"/>
      <c r="G33" s="90"/>
      <c r="H33" s="216"/>
      <c r="I33" s="90"/>
      <c r="J33" s="215"/>
      <c r="K33" s="91" t="s">
        <v>3176</v>
      </c>
      <c r="L33" s="90" t="s">
        <v>471</v>
      </c>
      <c r="M33" s="215"/>
      <c r="N33" s="215"/>
      <c r="O33" s="62" t="s">
        <v>564</v>
      </c>
      <c r="P33" s="62" t="s">
        <v>3269</v>
      </c>
      <c r="Q33" s="62" t="s">
        <v>596</v>
      </c>
      <c r="R33" s="62" t="s">
        <v>3270</v>
      </c>
      <c r="S33" s="91" t="s">
        <v>3271</v>
      </c>
      <c r="T33" s="62"/>
      <c r="U33" s="235" t="s">
        <v>3272</v>
      </c>
      <c r="V33" s="218" t="s">
        <v>3247</v>
      </c>
      <c r="W33" s="218" t="s">
        <v>3041</v>
      </c>
      <c r="X33" s="91" t="s">
        <v>3248</v>
      </c>
      <c r="Y33" s="91" t="s">
        <v>3248</v>
      </c>
      <c r="Z33" s="90"/>
      <c r="AA33" s="219"/>
      <c r="AB33" s="90"/>
      <c r="AC33" s="90"/>
      <c r="AD33" s="220"/>
      <c r="AE33" s="216"/>
      <c r="AF33" s="216"/>
      <c r="AG33" s="220"/>
      <c r="AH33" s="221"/>
      <c r="AI33" s="216"/>
      <c r="AJ33" s="216"/>
      <c r="AK33" s="216"/>
      <c r="AL33" s="90"/>
      <c r="AM33" s="90"/>
      <c r="AN33" s="90"/>
      <c r="AO33" s="90"/>
      <c r="AP33" s="92" t="s">
        <v>3273</v>
      </c>
    </row>
    <row r="34" ht="15.75" customHeight="1">
      <c r="A34" s="58" t="s">
        <v>3274</v>
      </c>
      <c r="B34" s="58" t="s">
        <v>3275</v>
      </c>
      <c r="C34" s="236" t="s">
        <v>3276</v>
      </c>
      <c r="D34" s="135"/>
      <c r="E34" s="135"/>
      <c r="F34" s="91"/>
      <c r="G34" s="91"/>
      <c r="H34" s="216"/>
      <c r="I34" s="90"/>
      <c r="J34" s="135"/>
      <c r="K34" s="91" t="s">
        <v>3277</v>
      </c>
      <c r="L34" s="90"/>
      <c r="M34" s="135"/>
      <c r="N34" s="135"/>
      <c r="O34" s="62" t="s">
        <v>564</v>
      </c>
      <c r="P34" s="62" t="s">
        <v>3069</v>
      </c>
      <c r="Q34" s="62" t="s">
        <v>3070</v>
      </c>
      <c r="R34" s="58"/>
      <c r="S34" s="90"/>
      <c r="T34" s="62"/>
      <c r="U34" s="235" t="s">
        <v>3278</v>
      </c>
      <c r="V34" s="218" t="s">
        <v>3247</v>
      </c>
      <c r="W34" s="218" t="s">
        <v>3041</v>
      </c>
      <c r="X34" s="91" t="s">
        <v>3248</v>
      </c>
      <c r="Y34" s="91" t="s">
        <v>3248</v>
      </c>
      <c r="Z34" s="90"/>
      <c r="AA34" s="219"/>
      <c r="AB34" s="90"/>
      <c r="AC34" s="90"/>
      <c r="AD34" s="220"/>
      <c r="AE34" s="216"/>
      <c r="AF34" s="216"/>
      <c r="AG34" s="220"/>
      <c r="AH34" s="221"/>
      <c r="AI34" s="216"/>
      <c r="AJ34" s="216"/>
      <c r="AK34" s="216"/>
      <c r="AL34" s="90"/>
      <c r="AM34" s="90" t="s">
        <v>3045</v>
      </c>
      <c r="AN34" s="90"/>
      <c r="AO34" s="90"/>
      <c r="AP34" s="92"/>
    </row>
    <row r="35" ht="15.75" customHeight="1">
      <c r="A35" s="58" t="s">
        <v>3279</v>
      </c>
      <c r="B35" s="58" t="s">
        <v>3280</v>
      </c>
      <c r="C35" s="234" t="s">
        <v>3281</v>
      </c>
      <c r="D35" s="215"/>
      <c r="E35" s="215"/>
      <c r="F35" s="90"/>
      <c r="G35" s="90"/>
      <c r="H35" s="216"/>
      <c r="I35" s="90"/>
      <c r="J35" s="215"/>
      <c r="K35" s="91"/>
      <c r="L35" s="90"/>
      <c r="M35" s="215"/>
      <c r="N35" s="215"/>
      <c r="O35" s="62" t="s">
        <v>564</v>
      </c>
      <c r="P35" s="62" t="s">
        <v>3282</v>
      </c>
      <c r="Q35" s="58"/>
      <c r="R35" s="150" t="s">
        <v>3283</v>
      </c>
      <c r="S35" s="237"/>
      <c r="T35" s="62"/>
      <c r="U35" s="235" t="s">
        <v>3284</v>
      </c>
      <c r="V35" s="218" t="s">
        <v>3247</v>
      </c>
      <c r="W35" s="218" t="s">
        <v>3041</v>
      </c>
      <c r="X35" s="91" t="s">
        <v>660</v>
      </c>
      <c r="Y35" s="91" t="s">
        <v>660</v>
      </c>
      <c r="Z35" s="90"/>
      <c r="AA35" s="219"/>
      <c r="AB35" s="90"/>
      <c r="AC35" s="90"/>
      <c r="AD35" s="220"/>
      <c r="AE35" s="216"/>
      <c r="AF35" s="216"/>
      <c r="AG35" s="220"/>
      <c r="AH35" s="221"/>
      <c r="AI35" s="216"/>
      <c r="AJ35" s="216"/>
      <c r="AK35" s="216"/>
      <c r="AL35" s="90"/>
      <c r="AM35" s="90" t="s">
        <v>3057</v>
      </c>
      <c r="AN35" s="90"/>
      <c r="AO35" s="90"/>
      <c r="AP35" s="92"/>
    </row>
    <row r="36" ht="15.75" customHeight="1">
      <c r="A36" s="58" t="s">
        <v>3285</v>
      </c>
      <c r="B36" s="58" t="s">
        <v>3286</v>
      </c>
      <c r="C36" s="234" t="s">
        <v>3287</v>
      </c>
      <c r="D36" s="215"/>
      <c r="E36" s="215"/>
      <c r="F36" s="90"/>
      <c r="G36" s="90"/>
      <c r="H36" s="216"/>
      <c r="I36" s="90"/>
      <c r="J36" s="215"/>
      <c r="K36" s="91"/>
      <c r="L36" s="90"/>
      <c r="M36" s="215"/>
      <c r="N36" s="215"/>
      <c r="O36" s="62" t="s">
        <v>564</v>
      </c>
      <c r="P36" s="220"/>
      <c r="Q36" s="62" t="s">
        <v>564</v>
      </c>
      <c r="R36" s="62" t="s">
        <v>3037</v>
      </c>
      <c r="S36" s="91" t="s">
        <v>3288</v>
      </c>
      <c r="T36" s="62"/>
      <c r="U36" s="222" t="s">
        <v>3289</v>
      </c>
      <c r="V36" s="218" t="s">
        <v>3247</v>
      </c>
      <c r="W36" s="218" t="s">
        <v>3041</v>
      </c>
      <c r="X36" s="91" t="s">
        <v>660</v>
      </c>
      <c r="Y36" s="91" t="s">
        <v>660</v>
      </c>
      <c r="Z36" s="90"/>
      <c r="AA36" s="219"/>
      <c r="AB36" s="90"/>
      <c r="AC36" s="90"/>
      <c r="AD36" s="220"/>
      <c r="AE36" s="216"/>
      <c r="AF36" s="216"/>
      <c r="AG36" s="220"/>
      <c r="AH36" s="221" t="s">
        <v>477</v>
      </c>
      <c r="AI36" s="216"/>
      <c r="AJ36" s="216"/>
      <c r="AK36" s="216"/>
      <c r="AL36" s="90"/>
      <c r="AM36" s="90" t="s">
        <v>3290</v>
      </c>
      <c r="AN36" s="90"/>
      <c r="AO36" s="90" t="s">
        <v>3291</v>
      </c>
      <c r="AP36" s="92" t="s">
        <v>3292</v>
      </c>
    </row>
    <row r="37" ht="15.75" customHeight="1">
      <c r="A37" s="58" t="s">
        <v>3150</v>
      </c>
      <c r="B37" s="58" t="s">
        <v>3293</v>
      </c>
      <c r="C37" s="234" t="s">
        <v>3294</v>
      </c>
      <c r="D37" s="215"/>
      <c r="E37" s="215"/>
      <c r="F37" s="90"/>
      <c r="G37" s="90"/>
      <c r="H37" s="216"/>
      <c r="I37" s="90"/>
      <c r="J37" s="215"/>
      <c r="K37" s="91"/>
      <c r="L37" s="90"/>
      <c r="M37" s="215"/>
      <c r="N37" s="215"/>
      <c r="O37" s="62" t="s">
        <v>564</v>
      </c>
      <c r="P37" s="220"/>
      <c r="Q37" s="62" t="s">
        <v>3070</v>
      </c>
      <c r="R37" s="58"/>
      <c r="S37" s="90"/>
      <c r="T37" s="62"/>
      <c r="U37" s="62" t="s">
        <v>3295</v>
      </c>
      <c r="V37" s="218" t="s">
        <v>3247</v>
      </c>
      <c r="W37" s="218" t="s">
        <v>3041</v>
      </c>
      <c r="X37" s="91" t="s">
        <v>660</v>
      </c>
      <c r="Y37" s="91" t="s">
        <v>660</v>
      </c>
      <c r="Z37" s="90"/>
      <c r="AA37" s="219"/>
      <c r="AB37" s="90"/>
      <c r="AC37" s="90"/>
      <c r="AD37" s="220"/>
      <c r="AE37" s="216"/>
      <c r="AF37" s="216"/>
      <c r="AG37" s="220"/>
      <c r="AH37" s="221"/>
      <c r="AI37" s="216"/>
      <c r="AJ37" s="216"/>
      <c r="AK37" s="216"/>
      <c r="AL37" s="90"/>
      <c r="AM37" s="90"/>
      <c r="AN37" s="90"/>
      <c r="AO37" s="90"/>
      <c r="AP37" s="92"/>
    </row>
    <row r="38" ht="15.75" customHeight="1">
      <c r="A38" s="58" t="s">
        <v>3296</v>
      </c>
      <c r="B38" s="223" t="s">
        <v>3297</v>
      </c>
      <c r="C38" s="234" t="s">
        <v>3298</v>
      </c>
      <c r="D38" s="215"/>
      <c r="E38" s="215"/>
      <c r="F38" s="90"/>
      <c r="G38" s="90"/>
      <c r="H38" s="216"/>
      <c r="I38" s="90"/>
      <c r="J38" s="215"/>
      <c r="K38" s="91"/>
      <c r="L38" s="90" t="s">
        <v>3299</v>
      </c>
      <c r="M38" s="215"/>
      <c r="N38" s="215"/>
      <c r="O38" s="62" t="s">
        <v>564</v>
      </c>
      <c r="P38" s="220"/>
      <c r="Q38" s="58"/>
      <c r="R38" s="62" t="s">
        <v>3283</v>
      </c>
      <c r="S38" s="90"/>
      <c r="T38" s="62"/>
      <c r="U38" s="222" t="s">
        <v>3300</v>
      </c>
      <c r="V38" s="218" t="s">
        <v>3247</v>
      </c>
      <c r="W38" s="218" t="s">
        <v>3041</v>
      </c>
      <c r="X38" s="91" t="s">
        <v>660</v>
      </c>
      <c r="Y38" s="91" t="s">
        <v>660</v>
      </c>
      <c r="Z38" s="90"/>
      <c r="AA38" s="219"/>
      <c r="AB38" s="90"/>
      <c r="AC38" s="90"/>
      <c r="AD38" s="220"/>
      <c r="AE38" s="216"/>
      <c r="AF38" s="216"/>
      <c r="AG38" s="220"/>
      <c r="AH38" s="221"/>
      <c r="AI38" s="216"/>
      <c r="AJ38" s="216"/>
      <c r="AK38" s="216"/>
      <c r="AL38" s="90"/>
      <c r="AM38" s="90"/>
      <c r="AN38" s="90"/>
      <c r="AO38" s="90"/>
      <c r="AP38" s="92" t="s">
        <v>3301</v>
      </c>
    </row>
    <row r="39" ht="15.75" customHeight="1">
      <c r="A39" s="58" t="s">
        <v>3302</v>
      </c>
      <c r="B39" s="58" t="s">
        <v>3303</v>
      </c>
      <c r="C39" s="234" t="s">
        <v>3304</v>
      </c>
      <c r="D39" s="215"/>
      <c r="E39" s="215"/>
      <c r="F39" s="90"/>
      <c r="G39" s="90"/>
      <c r="H39" s="216"/>
      <c r="I39" s="90"/>
      <c r="J39" s="215"/>
      <c r="K39" s="91" t="s">
        <v>3305</v>
      </c>
      <c r="L39" s="90" t="s">
        <v>3306</v>
      </c>
      <c r="M39" s="215"/>
      <c r="N39" s="215"/>
      <c r="O39" s="62" t="s">
        <v>564</v>
      </c>
      <c r="P39" s="62" t="s">
        <v>3133</v>
      </c>
      <c r="Q39" s="62" t="s">
        <v>3070</v>
      </c>
      <c r="R39" s="58"/>
      <c r="S39" s="90"/>
      <c r="T39" s="62"/>
      <c r="U39" s="238" t="s">
        <v>3307</v>
      </c>
      <c r="V39" s="218" t="s">
        <v>3247</v>
      </c>
      <c r="W39" s="218" t="s">
        <v>3041</v>
      </c>
      <c r="X39" s="91" t="s">
        <v>660</v>
      </c>
      <c r="Y39" s="91" t="s">
        <v>660</v>
      </c>
      <c r="Z39" s="90"/>
      <c r="AA39" s="219"/>
      <c r="AB39" s="90"/>
      <c r="AC39" s="90"/>
      <c r="AD39" s="220"/>
      <c r="AE39" s="216"/>
      <c r="AF39" s="216"/>
      <c r="AG39" s="220"/>
      <c r="AH39" s="221"/>
      <c r="AI39" s="216"/>
      <c r="AJ39" s="216"/>
      <c r="AK39" s="216"/>
      <c r="AL39" s="90"/>
      <c r="AM39" s="90" t="s">
        <v>3308</v>
      </c>
      <c r="AN39" s="90"/>
      <c r="AO39" s="90" t="s">
        <v>3309</v>
      </c>
      <c r="AP39" s="92" t="s">
        <v>3310</v>
      </c>
    </row>
    <row r="40" ht="15.75" customHeight="1">
      <c r="A40" s="58" t="s">
        <v>3179</v>
      </c>
      <c r="B40" s="58" t="s">
        <v>3311</v>
      </c>
      <c r="C40" s="234" t="s">
        <v>3312</v>
      </c>
      <c r="D40" s="215"/>
      <c r="E40" s="215"/>
      <c r="F40" s="90"/>
      <c r="G40" s="90"/>
      <c r="H40" s="216"/>
      <c r="I40" s="90"/>
      <c r="J40" s="215"/>
      <c r="K40" s="91"/>
      <c r="L40" s="90"/>
      <c r="M40" s="215"/>
      <c r="N40" s="215"/>
      <c r="O40" s="62" t="s">
        <v>564</v>
      </c>
      <c r="P40" s="220"/>
      <c r="Q40" s="62" t="s">
        <v>3070</v>
      </c>
      <c r="R40" s="58"/>
      <c r="S40" s="90"/>
      <c r="T40" s="62"/>
      <c r="U40" s="239" t="s">
        <v>3313</v>
      </c>
      <c r="V40" s="218" t="s">
        <v>3247</v>
      </c>
      <c r="W40" s="218" t="s">
        <v>3041</v>
      </c>
      <c r="X40" s="91" t="s">
        <v>3314</v>
      </c>
      <c r="Y40" s="91" t="s">
        <v>3314</v>
      </c>
      <c r="Z40" s="90"/>
      <c r="AA40" s="219"/>
      <c r="AB40" s="90"/>
      <c r="AC40" s="90"/>
      <c r="AD40" s="220"/>
      <c r="AE40" s="216"/>
      <c r="AF40" s="216"/>
      <c r="AG40" s="220"/>
      <c r="AH40" s="221"/>
      <c r="AI40" s="216"/>
      <c r="AJ40" s="216"/>
      <c r="AK40" s="216"/>
      <c r="AL40" s="90"/>
      <c r="AM40" s="90" t="s">
        <v>3119</v>
      </c>
      <c r="AN40" s="90"/>
      <c r="AO40" s="90" t="s">
        <v>3315</v>
      </c>
      <c r="AP40" s="92" t="s">
        <v>3316</v>
      </c>
    </row>
    <row r="41" ht="15.75" customHeight="1">
      <c r="A41" s="58" t="s">
        <v>3317</v>
      </c>
      <c r="B41" s="58" t="s">
        <v>3318</v>
      </c>
      <c r="C41" s="234" t="s">
        <v>3319</v>
      </c>
      <c r="D41" s="215"/>
      <c r="E41" s="215"/>
      <c r="F41" s="90"/>
      <c r="G41" s="90"/>
      <c r="H41" s="216"/>
      <c r="I41" s="90"/>
      <c r="J41" s="215"/>
      <c r="K41" s="91" t="s">
        <v>3320</v>
      </c>
      <c r="L41" s="90"/>
      <c r="M41" s="215"/>
      <c r="N41" s="215"/>
      <c r="O41" s="62" t="s">
        <v>564</v>
      </c>
      <c r="P41" s="220"/>
      <c r="Q41" s="62" t="s">
        <v>596</v>
      </c>
      <c r="R41" s="62" t="s">
        <v>3321</v>
      </c>
      <c r="S41" s="90"/>
      <c r="T41" s="62"/>
      <c r="U41" s="222" t="s">
        <v>3322</v>
      </c>
      <c r="V41" s="218" t="s">
        <v>3247</v>
      </c>
      <c r="W41" s="218" t="s">
        <v>3041</v>
      </c>
      <c r="X41" s="91" t="s">
        <v>3248</v>
      </c>
      <c r="Y41" s="91" t="s">
        <v>3248</v>
      </c>
      <c r="Z41" s="90"/>
      <c r="AA41" s="219"/>
      <c r="AB41" s="90"/>
      <c r="AC41" s="90"/>
      <c r="AD41" s="220"/>
      <c r="AE41" s="216"/>
      <c r="AF41" s="216"/>
      <c r="AG41" s="220"/>
      <c r="AH41" s="221"/>
      <c r="AI41" s="216"/>
      <c r="AJ41" s="216"/>
      <c r="AK41" s="216"/>
      <c r="AL41" s="90"/>
      <c r="AM41" s="90"/>
      <c r="AN41" s="90"/>
      <c r="AO41" s="90"/>
      <c r="AP41" s="92"/>
    </row>
    <row r="42" ht="15.75" customHeight="1">
      <c r="A42" s="58" t="s">
        <v>3323</v>
      </c>
      <c r="B42" s="58" t="s">
        <v>3324</v>
      </c>
      <c r="C42" s="234" t="s">
        <v>3325</v>
      </c>
      <c r="D42" s="215"/>
      <c r="E42" s="215"/>
      <c r="F42" s="90"/>
      <c r="G42" s="90"/>
      <c r="H42" s="216"/>
      <c r="I42" s="90"/>
      <c r="J42" s="215"/>
      <c r="K42" s="91" t="s">
        <v>3326</v>
      </c>
      <c r="L42" s="90"/>
      <c r="M42" s="215"/>
      <c r="N42" s="215"/>
      <c r="O42" s="62" t="s">
        <v>564</v>
      </c>
      <c r="P42" s="220"/>
      <c r="Q42" s="62" t="s">
        <v>3070</v>
      </c>
      <c r="R42" s="58"/>
      <c r="S42" s="62" t="s">
        <v>3327</v>
      </c>
      <c r="T42" s="62"/>
      <c r="U42" s="227" t="s">
        <v>3328</v>
      </c>
      <c r="V42" s="218" t="s">
        <v>3247</v>
      </c>
      <c r="W42" s="218" t="s">
        <v>3041</v>
      </c>
      <c r="X42" s="91" t="s">
        <v>660</v>
      </c>
      <c r="Y42" s="91" t="s">
        <v>660</v>
      </c>
      <c r="Z42" s="90"/>
      <c r="AA42" s="219"/>
      <c r="AB42" s="90"/>
      <c r="AC42" s="90"/>
      <c r="AD42" s="220"/>
      <c r="AE42" s="216"/>
      <c r="AF42" s="216"/>
      <c r="AG42" s="220"/>
      <c r="AH42" s="221"/>
      <c r="AI42" s="216"/>
      <c r="AJ42" s="216"/>
      <c r="AK42" s="216"/>
      <c r="AL42" s="90"/>
      <c r="AM42" s="90" t="s">
        <v>3128</v>
      </c>
      <c r="AN42" s="90"/>
      <c r="AO42" s="90" t="s">
        <v>3329</v>
      </c>
      <c r="AP42" s="92"/>
    </row>
    <row r="43" ht="15.75" customHeight="1">
      <c r="A43" s="58" t="s">
        <v>3212</v>
      </c>
      <c r="B43" s="58" t="s">
        <v>3330</v>
      </c>
      <c r="C43" s="234" t="s">
        <v>3331</v>
      </c>
      <c r="D43" s="215"/>
      <c r="E43" s="215"/>
      <c r="F43" s="90"/>
      <c r="G43" s="90"/>
      <c r="H43" s="216"/>
      <c r="I43" s="90"/>
      <c r="J43" s="215"/>
      <c r="K43" s="91" t="s">
        <v>3332</v>
      </c>
      <c r="L43" s="90" t="s">
        <v>3333</v>
      </c>
      <c r="M43" s="215"/>
      <c r="N43" s="215"/>
      <c r="O43" s="62" t="s">
        <v>564</v>
      </c>
      <c r="P43" s="220"/>
      <c r="Q43" s="62" t="s">
        <v>3070</v>
      </c>
      <c r="R43" s="62"/>
      <c r="S43" s="90"/>
      <c r="T43" s="62"/>
      <c r="U43" s="62" t="s">
        <v>3334</v>
      </c>
      <c r="V43" s="218" t="s">
        <v>3247</v>
      </c>
      <c r="W43" s="218" t="s">
        <v>3041</v>
      </c>
      <c r="X43" s="91" t="s">
        <v>660</v>
      </c>
      <c r="Y43" s="91" t="s">
        <v>660</v>
      </c>
      <c r="Z43" s="90"/>
      <c r="AA43" s="219"/>
      <c r="AB43" s="90"/>
      <c r="AC43" s="90"/>
      <c r="AD43" s="220"/>
      <c r="AE43" s="216"/>
      <c r="AF43" s="216"/>
      <c r="AG43" s="220"/>
      <c r="AH43" s="221" t="s">
        <v>475</v>
      </c>
      <c r="AI43" s="216"/>
      <c r="AJ43" s="216"/>
      <c r="AK43" s="216"/>
      <c r="AL43" s="90"/>
      <c r="AM43" s="90" t="s">
        <v>3155</v>
      </c>
      <c r="AN43" s="90"/>
      <c r="AO43" s="90" t="s">
        <v>2580</v>
      </c>
      <c r="AP43" s="92" t="s">
        <v>3279</v>
      </c>
    </row>
    <row r="44" ht="20.25" customHeight="1">
      <c r="A44" s="58" t="s">
        <v>3335</v>
      </c>
      <c r="B44" s="62" t="s">
        <v>3336</v>
      </c>
      <c r="C44" s="240" t="s">
        <v>3337</v>
      </c>
      <c r="D44" s="215"/>
      <c r="E44" s="215"/>
      <c r="F44" s="90"/>
      <c r="G44" s="90"/>
      <c r="H44" s="216"/>
      <c r="I44" s="90"/>
      <c r="J44" s="215"/>
      <c r="K44" s="90"/>
      <c r="L44" s="90"/>
      <c r="M44" s="215"/>
      <c r="N44" s="215"/>
      <c r="O44" s="62" t="s">
        <v>564</v>
      </c>
      <c r="P44" s="62" t="s">
        <v>3338</v>
      </c>
      <c r="Q44" s="62" t="s">
        <v>652</v>
      </c>
      <c r="R44" s="62" t="s">
        <v>3339</v>
      </c>
      <c r="S44" s="91" t="s">
        <v>3340</v>
      </c>
      <c r="T44" s="62"/>
      <c r="U44" s="62" t="s">
        <v>3341</v>
      </c>
      <c r="V44" s="218" t="s">
        <v>3247</v>
      </c>
      <c r="W44" s="218" t="s">
        <v>3041</v>
      </c>
      <c r="X44" s="91" t="s">
        <v>712</v>
      </c>
      <c r="Y44" s="91" t="s">
        <v>712</v>
      </c>
      <c r="Z44" s="90"/>
      <c r="AA44" s="219"/>
      <c r="AB44" s="90"/>
      <c r="AC44" s="90"/>
      <c r="AD44" s="220"/>
      <c r="AE44" s="216"/>
      <c r="AF44" s="216"/>
      <c r="AG44" s="220"/>
      <c r="AH44" s="221"/>
      <c r="AI44" s="216"/>
      <c r="AJ44" s="216"/>
      <c r="AK44" s="216"/>
      <c r="AL44" s="90"/>
      <c r="AM44" s="90" t="s">
        <v>3158</v>
      </c>
      <c r="AN44" s="90"/>
      <c r="AO44" s="90" t="s">
        <v>2607</v>
      </c>
      <c r="AP44" s="92" t="s">
        <v>3342</v>
      </c>
    </row>
    <row r="45" ht="15.75" customHeight="1">
      <c r="A45" s="58" t="s">
        <v>3057</v>
      </c>
      <c r="B45" s="58" t="s">
        <v>3343</v>
      </c>
      <c r="C45" s="234" t="s">
        <v>3344</v>
      </c>
      <c r="D45" s="215"/>
      <c r="E45" s="215"/>
      <c r="F45" s="90"/>
      <c r="G45" s="90"/>
      <c r="H45" s="216"/>
      <c r="I45" s="90"/>
      <c r="J45" s="215"/>
      <c r="K45" s="91" t="s">
        <v>3332</v>
      </c>
      <c r="L45" s="90"/>
      <c r="M45" s="215"/>
      <c r="N45" s="215"/>
      <c r="O45" s="62" t="s">
        <v>564</v>
      </c>
      <c r="P45" s="220"/>
      <c r="Q45" s="62" t="s">
        <v>3070</v>
      </c>
      <c r="R45" s="58"/>
      <c r="S45" s="62" t="s">
        <v>3345</v>
      </c>
      <c r="T45" s="62"/>
      <c r="U45" s="227" t="s">
        <v>3346</v>
      </c>
      <c r="V45" s="218" t="s">
        <v>3247</v>
      </c>
      <c r="W45" s="218" t="s">
        <v>3041</v>
      </c>
      <c r="X45" s="91" t="s">
        <v>576</v>
      </c>
      <c r="Y45" s="91" t="s">
        <v>576</v>
      </c>
      <c r="Z45" s="90"/>
      <c r="AA45" s="219"/>
      <c r="AB45" s="90"/>
      <c r="AC45" s="90"/>
      <c r="AD45" s="220"/>
      <c r="AE45" s="216"/>
      <c r="AF45" s="216"/>
      <c r="AG45" s="220"/>
      <c r="AH45" s="221" t="s">
        <v>477</v>
      </c>
      <c r="AI45" s="216"/>
      <c r="AJ45" s="216"/>
      <c r="AK45" s="216"/>
      <c r="AL45" s="90"/>
      <c r="AM45" s="90" t="s">
        <v>3085</v>
      </c>
      <c r="AN45" s="90"/>
      <c r="AO45" s="90"/>
      <c r="AP45" s="92" t="s">
        <v>3347</v>
      </c>
    </row>
    <row r="46" ht="15.75" customHeight="1">
      <c r="A46" s="58" t="s">
        <v>3348</v>
      </c>
      <c r="B46" s="58" t="s">
        <v>3349</v>
      </c>
      <c r="C46" s="234" t="s">
        <v>3350</v>
      </c>
      <c r="D46" s="215"/>
      <c r="E46" s="215"/>
      <c r="F46" s="90"/>
      <c r="G46" s="90"/>
      <c r="H46" s="216"/>
      <c r="I46" s="90"/>
      <c r="J46" s="215"/>
      <c r="K46" s="91" t="s">
        <v>3351</v>
      </c>
      <c r="L46" s="90"/>
      <c r="M46" s="215"/>
      <c r="N46" s="215"/>
      <c r="O46" s="62" t="s">
        <v>596</v>
      </c>
      <c r="P46" s="220"/>
      <c r="Q46" s="58"/>
      <c r="R46" s="62" t="s">
        <v>3352</v>
      </c>
      <c r="S46" s="90"/>
      <c r="T46" s="62"/>
      <c r="U46" s="241" t="s">
        <v>3353</v>
      </c>
      <c r="V46" s="218" t="s">
        <v>3247</v>
      </c>
      <c r="W46" s="218" t="s">
        <v>3041</v>
      </c>
      <c r="X46" s="91" t="s">
        <v>660</v>
      </c>
      <c r="Y46" s="91" t="s">
        <v>660</v>
      </c>
      <c r="Z46" s="90"/>
      <c r="AA46" s="219"/>
      <c r="AB46" s="90"/>
      <c r="AC46" s="90"/>
      <c r="AD46" s="220"/>
      <c r="AE46" s="216"/>
      <c r="AF46" s="216"/>
      <c r="AG46" s="220"/>
      <c r="AH46" s="221" t="s">
        <v>477</v>
      </c>
      <c r="AI46" s="216"/>
      <c r="AJ46" s="216"/>
      <c r="AK46" s="216"/>
      <c r="AL46" s="90"/>
      <c r="AM46" s="90" t="s">
        <v>3092</v>
      </c>
      <c r="AN46" s="90"/>
      <c r="AO46" s="90"/>
      <c r="AP46" s="92" t="s">
        <v>3316</v>
      </c>
    </row>
    <row r="47" ht="15.75" customHeight="1">
      <c r="A47" s="58" t="s">
        <v>3354</v>
      </c>
      <c r="B47" s="58" t="s">
        <v>3355</v>
      </c>
      <c r="C47" s="234" t="s">
        <v>3356</v>
      </c>
      <c r="D47" s="215"/>
      <c r="E47" s="215"/>
      <c r="F47" s="90"/>
      <c r="G47" s="90"/>
      <c r="H47" s="216"/>
      <c r="I47" s="90"/>
      <c r="J47" s="215"/>
      <c r="K47" s="91"/>
      <c r="L47" s="90"/>
      <c r="M47" s="215"/>
      <c r="N47" s="215"/>
      <c r="O47" s="62" t="s">
        <v>564</v>
      </c>
      <c r="P47" s="220"/>
      <c r="Q47" s="62" t="s">
        <v>3070</v>
      </c>
      <c r="R47" s="58"/>
      <c r="S47" s="90"/>
      <c r="T47" s="62"/>
      <c r="U47" s="62" t="s">
        <v>3357</v>
      </c>
      <c r="V47" s="218" t="s">
        <v>3247</v>
      </c>
      <c r="W47" s="218" t="s">
        <v>3041</v>
      </c>
      <c r="X47" s="91" t="s">
        <v>3358</v>
      </c>
      <c r="Y47" s="91" t="s">
        <v>3358</v>
      </c>
      <c r="Z47" s="90"/>
      <c r="AA47" s="219"/>
      <c r="AB47" s="90"/>
      <c r="AC47" s="90"/>
      <c r="AD47" s="220"/>
      <c r="AE47" s="216"/>
      <c r="AF47" s="216"/>
      <c r="AG47" s="220"/>
      <c r="AH47" s="221" t="s">
        <v>475</v>
      </c>
      <c r="AI47" s="216"/>
      <c r="AJ47" s="216"/>
      <c r="AK47" s="216"/>
      <c r="AL47" s="90"/>
      <c r="AM47" s="90" t="s">
        <v>3359</v>
      </c>
      <c r="AN47" s="90"/>
      <c r="AO47" s="90"/>
      <c r="AP47" s="92"/>
    </row>
    <row r="48" ht="15.75" customHeight="1">
      <c r="A48" s="58" t="s">
        <v>3360</v>
      </c>
      <c r="B48" s="58" t="s">
        <v>3361</v>
      </c>
      <c r="C48" s="234" t="s">
        <v>3362</v>
      </c>
      <c r="D48" s="215"/>
      <c r="E48" s="215"/>
      <c r="F48" s="90"/>
      <c r="G48" s="90"/>
      <c r="H48" s="216"/>
      <c r="I48" s="90"/>
      <c r="J48" s="215"/>
      <c r="K48" s="91"/>
      <c r="L48" s="90"/>
      <c r="M48" s="215"/>
      <c r="N48" s="215"/>
      <c r="O48" s="62" t="s">
        <v>564</v>
      </c>
      <c r="P48" s="62" t="s">
        <v>3069</v>
      </c>
      <c r="Q48" s="90"/>
      <c r="R48" s="226"/>
      <c r="S48" s="90"/>
      <c r="T48" s="62"/>
      <c r="U48" s="242" t="s">
        <v>5293</v>
      </c>
      <c r="V48" s="218" t="s">
        <v>3247</v>
      </c>
      <c r="W48" s="218" t="s">
        <v>3041</v>
      </c>
      <c r="X48" s="91" t="s">
        <v>3358</v>
      </c>
      <c r="Y48" s="91" t="s">
        <v>3358</v>
      </c>
      <c r="Z48" s="90"/>
      <c r="AA48" s="219"/>
      <c r="AB48" s="90"/>
      <c r="AC48" s="90"/>
      <c r="AD48" s="220"/>
      <c r="AE48" s="216"/>
      <c r="AF48" s="216"/>
      <c r="AG48" s="220"/>
      <c r="AH48" s="221" t="s">
        <v>475</v>
      </c>
      <c r="AI48" s="216"/>
      <c r="AJ48" s="216"/>
      <c r="AK48" s="216"/>
      <c r="AL48" s="90"/>
      <c r="AM48" s="90" t="s">
        <v>3155</v>
      </c>
      <c r="AN48" s="90"/>
      <c r="AO48" s="90"/>
      <c r="AP48" s="92"/>
    </row>
    <row r="49" ht="15.75" customHeight="1">
      <c r="A49" s="58" t="s">
        <v>3364</v>
      </c>
      <c r="B49" s="58" t="s">
        <v>3365</v>
      </c>
      <c r="C49" s="243" t="s">
        <v>3366</v>
      </c>
      <c r="D49" s="215"/>
      <c r="E49" s="215"/>
      <c r="F49" s="90"/>
      <c r="G49" s="90"/>
      <c r="H49" s="216"/>
      <c r="I49" s="90"/>
      <c r="J49" s="215"/>
      <c r="K49" s="91"/>
      <c r="L49" s="90"/>
      <c r="M49" s="215"/>
      <c r="N49" s="215"/>
      <c r="O49" s="62" t="s">
        <v>564</v>
      </c>
      <c r="P49" s="62" t="s">
        <v>3133</v>
      </c>
      <c r="Q49" s="62" t="s">
        <v>596</v>
      </c>
      <c r="R49" s="62" t="s">
        <v>3367</v>
      </c>
      <c r="S49" s="90"/>
      <c r="T49" s="62"/>
      <c r="U49" s="225" t="s">
        <v>3368</v>
      </c>
      <c r="V49" s="218" t="s">
        <v>3247</v>
      </c>
      <c r="W49" s="218" t="s">
        <v>3041</v>
      </c>
      <c r="X49" s="91" t="s">
        <v>576</v>
      </c>
      <c r="Y49" s="91" t="s">
        <v>576</v>
      </c>
      <c r="Z49" s="90"/>
      <c r="AA49" s="219"/>
      <c r="AB49" s="90"/>
      <c r="AC49" s="90"/>
      <c r="AD49" s="220"/>
      <c r="AE49" s="216"/>
      <c r="AF49" s="216"/>
      <c r="AG49" s="220"/>
      <c r="AH49" s="221" t="s">
        <v>475</v>
      </c>
      <c r="AI49" s="216"/>
      <c r="AJ49" s="216"/>
      <c r="AK49" s="216"/>
      <c r="AL49" s="90"/>
      <c r="AM49" s="90"/>
      <c r="AN49" s="90"/>
      <c r="AO49" s="90"/>
      <c r="AP49" s="92"/>
    </row>
    <row r="50" ht="15.75" customHeight="1">
      <c r="A50" s="58" t="s">
        <v>3143</v>
      </c>
      <c r="B50" s="62" t="s">
        <v>3369</v>
      </c>
      <c r="C50" s="216" t="s">
        <v>3370</v>
      </c>
      <c r="D50" s="215"/>
      <c r="E50" s="215"/>
      <c r="F50" s="90"/>
      <c r="G50" s="90"/>
      <c r="H50" s="216"/>
      <c r="I50" s="90"/>
      <c r="J50" s="215"/>
      <c r="K50" s="91" t="s">
        <v>3092</v>
      </c>
      <c r="L50" s="90" t="s">
        <v>3371</v>
      </c>
      <c r="M50" s="215"/>
      <c r="N50" s="215"/>
      <c r="O50" s="62" t="s">
        <v>564</v>
      </c>
      <c r="P50" s="220"/>
      <c r="Q50" s="62" t="s">
        <v>3070</v>
      </c>
      <c r="R50" s="58"/>
      <c r="S50" s="90"/>
      <c r="T50" s="62"/>
      <c r="U50" s="227" t="s">
        <v>3372</v>
      </c>
      <c r="V50" s="218" t="s">
        <v>3247</v>
      </c>
      <c r="W50" s="218" t="s">
        <v>3041</v>
      </c>
      <c r="X50" s="91" t="s">
        <v>712</v>
      </c>
      <c r="Y50" s="91" t="s">
        <v>712</v>
      </c>
      <c r="Z50" s="90"/>
      <c r="AA50" s="219"/>
      <c r="AB50" s="90"/>
      <c r="AC50" s="90"/>
      <c r="AD50" s="220"/>
      <c r="AE50" s="216"/>
      <c r="AF50" s="216"/>
      <c r="AG50" s="220"/>
      <c r="AH50" s="221"/>
      <c r="AI50" s="216"/>
      <c r="AJ50" s="216"/>
      <c r="AK50" s="216"/>
      <c r="AL50" s="90"/>
      <c r="AM50" s="90" t="s">
        <v>3373</v>
      </c>
      <c r="AN50" s="90"/>
      <c r="AO50" s="90" t="s">
        <v>3374</v>
      </c>
      <c r="AP50" s="92"/>
    </row>
    <row r="51" ht="15.75" customHeight="1">
      <c r="A51" s="58" t="s">
        <v>3375</v>
      </c>
      <c r="B51" s="58" t="s">
        <v>3376</v>
      </c>
      <c r="C51" s="234" t="s">
        <v>3377</v>
      </c>
      <c r="D51" s="215"/>
      <c r="E51" s="215"/>
      <c r="F51" s="90"/>
      <c r="G51" s="90"/>
      <c r="H51" s="216"/>
      <c r="I51" s="90"/>
      <c r="J51" s="215"/>
      <c r="K51" s="91"/>
      <c r="L51" s="90"/>
      <c r="M51" s="215"/>
      <c r="N51" s="215"/>
      <c r="O51" s="62" t="s">
        <v>564</v>
      </c>
      <c r="P51" s="220"/>
      <c r="Q51" s="62" t="s">
        <v>3378</v>
      </c>
      <c r="R51" s="58"/>
      <c r="S51" s="91" t="s">
        <v>3379</v>
      </c>
      <c r="T51" s="62"/>
      <c r="U51" s="62" t="s">
        <v>3380</v>
      </c>
      <c r="V51" s="218" t="s">
        <v>3247</v>
      </c>
      <c r="W51" s="218" t="s">
        <v>3041</v>
      </c>
      <c r="X51" s="91" t="s">
        <v>3211</v>
      </c>
      <c r="Y51" s="91" t="s">
        <v>3211</v>
      </c>
      <c r="Z51" s="90"/>
      <c r="AA51" s="219"/>
      <c r="AB51" s="90"/>
      <c r="AC51" s="90"/>
      <c r="AD51" s="220"/>
      <c r="AE51" s="216"/>
      <c r="AF51" s="216"/>
      <c r="AG51" s="220"/>
      <c r="AH51" s="221" t="s">
        <v>475</v>
      </c>
      <c r="AI51" s="216"/>
      <c r="AJ51" s="216"/>
      <c r="AK51" s="216"/>
      <c r="AL51" s="90"/>
      <c r="AM51" s="90" t="s">
        <v>3381</v>
      </c>
      <c r="AN51" s="90"/>
      <c r="AO51" s="90"/>
      <c r="AP51" s="92"/>
    </row>
    <row r="52" ht="15.75" customHeight="1">
      <c r="A52" s="58" t="s">
        <v>3382</v>
      </c>
      <c r="B52" s="58" t="s">
        <v>3383</v>
      </c>
      <c r="C52" s="234" t="s">
        <v>3384</v>
      </c>
      <c r="D52" s="215"/>
      <c r="E52" s="215"/>
      <c r="F52" s="90"/>
      <c r="G52" s="90"/>
      <c r="H52" s="216"/>
      <c r="I52" s="90"/>
      <c r="J52" s="215"/>
      <c r="K52" s="90"/>
      <c r="L52" s="90"/>
      <c r="M52" s="215"/>
      <c r="N52" s="215"/>
      <c r="O52" s="62" t="s">
        <v>564</v>
      </c>
      <c r="P52" s="62" t="s">
        <v>3385</v>
      </c>
      <c r="Q52" s="62" t="s">
        <v>3070</v>
      </c>
      <c r="R52" s="58"/>
      <c r="S52" s="90"/>
      <c r="T52" s="62"/>
      <c r="U52" s="58" t="s">
        <v>3386</v>
      </c>
      <c r="V52" s="218" t="s">
        <v>3247</v>
      </c>
      <c r="W52" s="218" t="s">
        <v>3041</v>
      </c>
      <c r="X52" s="91" t="s">
        <v>660</v>
      </c>
      <c r="Y52" s="91" t="s">
        <v>660</v>
      </c>
      <c r="Z52" s="90"/>
      <c r="AA52" s="219"/>
      <c r="AB52" s="90"/>
      <c r="AC52" s="90"/>
      <c r="AD52" s="220"/>
      <c r="AE52" s="216"/>
      <c r="AF52" s="216"/>
      <c r="AG52" s="220"/>
      <c r="AH52" s="221" t="s">
        <v>475</v>
      </c>
      <c r="AI52" s="216"/>
      <c r="AJ52" s="216"/>
      <c r="AK52" s="216"/>
      <c r="AL52" s="90"/>
      <c r="AM52" s="90"/>
      <c r="AN52" s="90"/>
      <c r="AO52" s="90"/>
      <c r="AP52" s="92"/>
    </row>
    <row r="53" ht="15.75" customHeight="1">
      <c r="A53" s="58" t="s">
        <v>3387</v>
      </c>
      <c r="B53" s="58" t="s">
        <v>3388</v>
      </c>
      <c r="C53" s="216"/>
      <c r="D53" s="215"/>
      <c r="E53" s="215"/>
      <c r="F53" s="90"/>
      <c r="G53" s="90"/>
      <c r="H53" s="216"/>
      <c r="I53" s="90"/>
      <c r="J53" s="215"/>
      <c r="K53" s="90"/>
      <c r="L53" s="90"/>
      <c r="M53" s="215"/>
      <c r="N53" s="215"/>
      <c r="O53" s="90"/>
      <c r="P53" s="220"/>
      <c r="Q53" s="90"/>
      <c r="R53" s="226"/>
      <c r="S53" s="90"/>
      <c r="T53" s="62"/>
      <c r="U53" s="58" t="s">
        <v>3389</v>
      </c>
      <c r="V53" s="218" t="s">
        <v>3247</v>
      </c>
      <c r="W53" s="218" t="s">
        <v>3041</v>
      </c>
      <c r="X53" s="91" t="s">
        <v>3211</v>
      </c>
      <c r="Y53" s="91" t="s">
        <v>3211</v>
      </c>
      <c r="Z53" s="90"/>
      <c r="AA53" s="219"/>
      <c r="AB53" s="90"/>
      <c r="AC53" s="90"/>
      <c r="AD53" s="220"/>
      <c r="AE53" s="216"/>
      <c r="AF53" s="216"/>
      <c r="AG53" s="220"/>
      <c r="AH53" s="221" t="s">
        <v>475</v>
      </c>
      <c r="AI53" s="216"/>
      <c r="AJ53" s="216"/>
      <c r="AK53" s="216"/>
      <c r="AL53" s="90"/>
      <c r="AM53" s="90" t="s">
        <v>3390</v>
      </c>
      <c r="AN53" s="90"/>
      <c r="AO53" s="90" t="s">
        <v>3391</v>
      </c>
      <c r="AP53" s="92" t="s">
        <v>3392</v>
      </c>
    </row>
    <row r="54" ht="15.75" customHeight="1">
      <c r="A54" s="58" t="s">
        <v>3393</v>
      </c>
      <c r="B54" s="58" t="s">
        <v>3394</v>
      </c>
      <c r="C54" s="234" t="s">
        <v>3395</v>
      </c>
      <c r="D54" s="215"/>
      <c r="E54" s="215"/>
      <c r="F54" s="90"/>
      <c r="G54" s="90"/>
      <c r="H54" s="216"/>
      <c r="I54" s="90"/>
      <c r="J54" s="215"/>
      <c r="K54" s="90"/>
      <c r="L54" s="90"/>
      <c r="M54" s="215"/>
      <c r="N54" s="215"/>
      <c r="O54" s="62" t="s">
        <v>564</v>
      </c>
      <c r="P54" s="220"/>
      <c r="Q54" s="62" t="s">
        <v>596</v>
      </c>
      <c r="R54" s="62" t="s">
        <v>3396</v>
      </c>
      <c r="S54" s="90"/>
      <c r="T54" s="62"/>
      <c r="U54" s="58" t="s">
        <v>3397</v>
      </c>
      <c r="V54" s="218" t="s">
        <v>3247</v>
      </c>
      <c r="W54" s="218" t="s">
        <v>3041</v>
      </c>
      <c r="X54" s="91" t="s">
        <v>515</v>
      </c>
      <c r="Y54" s="91" t="s">
        <v>515</v>
      </c>
      <c r="Z54" s="90"/>
      <c r="AA54" s="219"/>
      <c r="AB54" s="90"/>
      <c r="AC54" s="90"/>
      <c r="AD54" s="220"/>
      <c r="AE54" s="216"/>
      <c r="AF54" s="216"/>
      <c r="AG54" s="220"/>
      <c r="AH54" s="221" t="s">
        <v>475</v>
      </c>
      <c r="AI54" s="216"/>
      <c r="AJ54" s="216"/>
      <c r="AK54" s="216"/>
      <c r="AL54" s="90"/>
      <c r="AM54" s="90"/>
      <c r="AN54" s="90"/>
      <c r="AO54" s="90"/>
      <c r="AP54" s="92"/>
    </row>
    <row r="55" ht="15.75" customHeight="1">
      <c r="A55" s="58" t="s">
        <v>3398</v>
      </c>
      <c r="B55" s="58" t="s">
        <v>3399</v>
      </c>
      <c r="C55" s="234" t="s">
        <v>3400</v>
      </c>
      <c r="D55" s="215"/>
      <c r="E55" s="215"/>
      <c r="F55" s="90"/>
      <c r="G55" s="90"/>
      <c r="H55" s="216"/>
      <c r="I55" s="90"/>
      <c r="J55" s="215"/>
      <c r="K55" s="90"/>
      <c r="L55" s="90"/>
      <c r="M55" s="215"/>
      <c r="N55" s="215"/>
      <c r="O55" s="62" t="s">
        <v>564</v>
      </c>
      <c r="P55" s="220"/>
      <c r="Q55" s="62" t="s">
        <v>3070</v>
      </c>
      <c r="R55" s="58"/>
      <c r="S55" s="90"/>
      <c r="T55" s="62"/>
      <c r="U55" s="58" t="s">
        <v>3401</v>
      </c>
      <c r="V55" s="218" t="s">
        <v>3247</v>
      </c>
      <c r="W55" s="218" t="s">
        <v>3041</v>
      </c>
      <c r="X55" s="91" t="s">
        <v>515</v>
      </c>
      <c r="Y55" s="91" t="s">
        <v>515</v>
      </c>
      <c r="Z55" s="90"/>
      <c r="AA55" s="219"/>
      <c r="AB55" s="90"/>
      <c r="AC55" s="90"/>
      <c r="AD55" s="220"/>
      <c r="AE55" s="216"/>
      <c r="AF55" s="216"/>
      <c r="AG55" s="220"/>
      <c r="AH55" s="221" t="s">
        <v>475</v>
      </c>
      <c r="AI55" s="216"/>
      <c r="AJ55" s="216"/>
      <c r="AK55" s="216"/>
      <c r="AL55" s="90"/>
      <c r="AM55" s="90"/>
      <c r="AN55" s="90"/>
      <c r="AO55" s="90"/>
      <c r="AP55" s="92"/>
    </row>
    <row r="56" ht="15.75" customHeight="1">
      <c r="A56" s="58" t="s">
        <v>3402</v>
      </c>
      <c r="B56" s="58" t="s">
        <v>3403</v>
      </c>
      <c r="C56" s="234" t="s">
        <v>3404</v>
      </c>
      <c r="D56" s="215"/>
      <c r="E56" s="215"/>
      <c r="F56" s="90"/>
      <c r="G56" s="90"/>
      <c r="H56" s="216"/>
      <c r="I56" s="90"/>
      <c r="J56" s="215"/>
      <c r="K56" s="90"/>
      <c r="L56" s="90"/>
      <c r="M56" s="215"/>
      <c r="N56" s="215"/>
      <c r="O56" s="62" t="s">
        <v>564</v>
      </c>
      <c r="P56" s="62" t="s">
        <v>3269</v>
      </c>
      <c r="Q56" s="62" t="s">
        <v>3070</v>
      </c>
      <c r="R56" s="58"/>
      <c r="S56" s="90"/>
      <c r="T56" s="62"/>
      <c r="U56" s="62" t="s">
        <v>3405</v>
      </c>
      <c r="V56" s="218" t="s">
        <v>3247</v>
      </c>
      <c r="W56" s="218" t="s">
        <v>3041</v>
      </c>
      <c r="X56" s="91" t="s">
        <v>576</v>
      </c>
      <c r="Y56" s="91" t="s">
        <v>576</v>
      </c>
      <c r="Z56" s="90"/>
      <c r="AA56" s="219"/>
      <c r="AB56" s="90"/>
      <c r="AC56" s="90"/>
      <c r="AD56" s="220"/>
      <c r="AE56" s="216"/>
      <c r="AF56" s="216"/>
      <c r="AG56" s="220"/>
      <c r="AH56" s="221" t="s">
        <v>475</v>
      </c>
      <c r="AI56" s="216"/>
      <c r="AJ56" s="216"/>
      <c r="AK56" s="216"/>
      <c r="AL56" s="90"/>
      <c r="AM56" s="90"/>
      <c r="AN56" s="90"/>
      <c r="AO56" s="90"/>
      <c r="AP56" s="92"/>
    </row>
    <row r="57" ht="15.75" customHeight="1">
      <c r="A57" s="58" t="s">
        <v>3406</v>
      </c>
      <c r="B57" s="58" t="s">
        <v>3407</v>
      </c>
      <c r="C57" s="234" t="s">
        <v>3408</v>
      </c>
      <c r="D57" s="215"/>
      <c r="E57" s="215"/>
      <c r="F57" s="90"/>
      <c r="G57" s="90"/>
      <c r="H57" s="216"/>
      <c r="I57" s="90"/>
      <c r="J57" s="215"/>
      <c r="K57" s="91" t="s">
        <v>3409</v>
      </c>
      <c r="L57" s="90"/>
      <c r="M57" s="215"/>
      <c r="N57" s="215"/>
      <c r="O57" s="62" t="s">
        <v>596</v>
      </c>
      <c r="P57" s="220"/>
      <c r="Q57" s="90"/>
      <c r="R57" s="226"/>
      <c r="S57" s="90"/>
      <c r="T57" s="62"/>
      <c r="U57" s="107"/>
      <c r="V57" s="218" t="s">
        <v>3247</v>
      </c>
      <c r="W57" s="218" t="s">
        <v>3041</v>
      </c>
      <c r="X57" s="91" t="s">
        <v>3410</v>
      </c>
      <c r="Y57" s="91" t="s">
        <v>3410</v>
      </c>
      <c r="Z57" s="90"/>
      <c r="AA57" s="219"/>
      <c r="AB57" s="90"/>
      <c r="AC57" s="90"/>
      <c r="AD57" s="220"/>
      <c r="AE57" s="216"/>
      <c r="AF57" s="216"/>
      <c r="AG57" s="220"/>
      <c r="AH57" s="221" t="s">
        <v>475</v>
      </c>
      <c r="AI57" s="216"/>
      <c r="AJ57" s="216"/>
      <c r="AK57" s="216"/>
      <c r="AL57" s="90"/>
      <c r="AM57" s="90"/>
      <c r="AN57" s="90"/>
      <c r="AO57" s="90"/>
      <c r="AP57" s="92"/>
    </row>
    <row r="58" ht="15.75" customHeight="1">
      <c r="A58" s="58" t="s">
        <v>3411</v>
      </c>
      <c r="B58" s="58" t="s">
        <v>3412</v>
      </c>
      <c r="C58" s="216"/>
      <c r="D58" s="215"/>
      <c r="E58" s="215"/>
      <c r="F58" s="90"/>
      <c r="G58" s="90"/>
      <c r="H58" s="216"/>
      <c r="I58" s="90"/>
      <c r="J58" s="215"/>
      <c r="K58" s="90"/>
      <c r="L58" s="90"/>
      <c r="M58" s="215"/>
      <c r="N58" s="215"/>
      <c r="O58" s="90"/>
      <c r="P58" s="220"/>
      <c r="Q58" s="90"/>
      <c r="R58" s="226"/>
      <c r="S58" s="90"/>
      <c r="T58" s="62"/>
      <c r="U58" s="58" t="s">
        <v>3413</v>
      </c>
      <c r="V58" s="218" t="s">
        <v>3247</v>
      </c>
      <c r="W58" s="218" t="s">
        <v>3041</v>
      </c>
      <c r="X58" s="91" t="s">
        <v>515</v>
      </c>
      <c r="Y58" s="91" t="s">
        <v>515</v>
      </c>
      <c r="Z58" s="90"/>
      <c r="AA58" s="219"/>
      <c r="AB58" s="90"/>
      <c r="AC58" s="90"/>
      <c r="AD58" s="220"/>
      <c r="AE58" s="216"/>
      <c r="AF58" s="216"/>
      <c r="AG58" s="220"/>
      <c r="AH58" s="221" t="s">
        <v>475</v>
      </c>
      <c r="AI58" s="216"/>
      <c r="AJ58" s="216"/>
      <c r="AK58" s="216"/>
      <c r="AL58" s="90"/>
      <c r="AM58" s="90" t="s">
        <v>3393</v>
      </c>
      <c r="AN58" s="90"/>
      <c r="AO58" s="90" t="s">
        <v>3414</v>
      </c>
      <c r="AP58" s="92"/>
    </row>
    <row r="59" ht="15.75" customHeight="1">
      <c r="A59" s="58" t="s">
        <v>3415</v>
      </c>
      <c r="B59" s="58" t="s">
        <v>3416</v>
      </c>
      <c r="C59" s="216"/>
      <c r="D59" s="215"/>
      <c r="E59" s="215"/>
      <c r="F59" s="90"/>
      <c r="G59" s="90"/>
      <c r="H59" s="216"/>
      <c r="I59" s="90"/>
      <c r="J59" s="215"/>
      <c r="K59" s="90"/>
      <c r="L59" s="90"/>
      <c r="M59" s="215"/>
      <c r="N59" s="215"/>
      <c r="O59" s="90"/>
      <c r="P59" s="220"/>
      <c r="Q59" s="90"/>
      <c r="R59" s="226"/>
      <c r="S59" s="90"/>
      <c r="T59" s="62"/>
      <c r="U59" s="58" t="s">
        <v>3417</v>
      </c>
      <c r="V59" s="218" t="s">
        <v>3247</v>
      </c>
      <c r="W59" s="218" t="s">
        <v>3041</v>
      </c>
      <c r="X59" s="91" t="s">
        <v>3211</v>
      </c>
      <c r="Y59" s="91" t="s">
        <v>3211</v>
      </c>
      <c r="Z59" s="90"/>
      <c r="AA59" s="219"/>
      <c r="AB59" s="90"/>
      <c r="AC59" s="90"/>
      <c r="AD59" s="220"/>
      <c r="AE59" s="216"/>
      <c r="AF59" s="216"/>
      <c r="AG59" s="220"/>
      <c r="AH59" s="221" t="s">
        <v>475</v>
      </c>
      <c r="AI59" s="216"/>
      <c r="AJ59" s="216"/>
      <c r="AK59" s="216"/>
      <c r="AL59" s="90"/>
      <c r="AM59" s="90" t="s">
        <v>3418</v>
      </c>
      <c r="AN59" s="90"/>
      <c r="AO59" s="90" t="s">
        <v>3419</v>
      </c>
      <c r="AP59" s="92" t="s">
        <v>3420</v>
      </c>
    </row>
    <row r="60" ht="15.75" customHeight="1">
      <c r="A60" s="58" t="s">
        <v>3421</v>
      </c>
      <c r="B60" s="58" t="s">
        <v>3422</v>
      </c>
      <c r="C60" s="234" t="s">
        <v>3423</v>
      </c>
      <c r="D60" s="215"/>
      <c r="E60" s="215"/>
      <c r="F60" s="90"/>
      <c r="G60" s="90"/>
      <c r="H60" s="216"/>
      <c r="I60" s="90"/>
      <c r="J60" s="215"/>
      <c r="K60" s="90"/>
      <c r="L60" s="90"/>
      <c r="M60" s="215"/>
      <c r="N60" s="215"/>
      <c r="O60" s="62" t="s">
        <v>564</v>
      </c>
      <c r="P60" s="220"/>
      <c r="Q60" s="62" t="s">
        <v>3070</v>
      </c>
      <c r="R60" s="58"/>
      <c r="S60" s="90"/>
      <c r="T60" s="62"/>
      <c r="U60" s="58" t="s">
        <v>3424</v>
      </c>
      <c r="V60" s="218" t="s">
        <v>3247</v>
      </c>
      <c r="W60" s="218" t="s">
        <v>3041</v>
      </c>
      <c r="X60" s="91" t="s">
        <v>3425</v>
      </c>
      <c r="Y60" s="91" t="s">
        <v>3425</v>
      </c>
      <c r="Z60" s="90"/>
      <c r="AA60" s="219"/>
      <c r="AB60" s="90"/>
      <c r="AC60" s="90"/>
      <c r="AD60" s="220"/>
      <c r="AE60" s="216"/>
      <c r="AF60" s="216"/>
      <c r="AG60" s="220"/>
      <c r="AH60" s="221" t="s">
        <v>475</v>
      </c>
      <c r="AI60" s="216"/>
      <c r="AJ60" s="216"/>
      <c r="AK60" s="216"/>
      <c r="AL60" s="90"/>
      <c r="AM60" s="90"/>
      <c r="AN60" s="90"/>
      <c r="AO60" s="90"/>
      <c r="AP60" s="92"/>
    </row>
    <row r="61" ht="15.75" customHeight="1">
      <c r="A61" s="58" t="s">
        <v>1042</v>
      </c>
      <c r="B61" s="58" t="s">
        <v>3426</v>
      </c>
      <c r="C61" s="216"/>
      <c r="D61" s="215"/>
      <c r="E61" s="215"/>
      <c r="F61" s="90"/>
      <c r="G61" s="90"/>
      <c r="H61" s="216"/>
      <c r="I61" s="90"/>
      <c r="J61" s="215"/>
      <c r="K61" s="90"/>
      <c r="L61" s="90"/>
      <c r="M61" s="215"/>
      <c r="N61" s="215"/>
      <c r="O61" s="90"/>
      <c r="P61" s="220"/>
      <c r="Q61" s="90"/>
      <c r="R61" s="226"/>
      <c r="S61" s="90"/>
      <c r="T61" s="62"/>
      <c r="U61" s="58" t="s">
        <v>3427</v>
      </c>
      <c r="V61" s="218" t="s">
        <v>3247</v>
      </c>
      <c r="W61" s="218" t="s">
        <v>3041</v>
      </c>
      <c r="X61" s="91" t="s">
        <v>3211</v>
      </c>
      <c r="Y61" s="91" t="s">
        <v>3211</v>
      </c>
      <c r="Z61" s="90"/>
      <c r="AA61" s="219"/>
      <c r="AB61" s="90"/>
      <c r="AC61" s="90"/>
      <c r="AD61" s="220"/>
      <c r="AE61" s="216"/>
      <c r="AF61" s="216"/>
      <c r="AG61" s="220"/>
      <c r="AH61" s="221" t="s">
        <v>475</v>
      </c>
      <c r="AI61" s="216"/>
      <c r="AJ61" s="216"/>
      <c r="AK61" s="216"/>
      <c r="AL61" s="90"/>
      <c r="AM61" s="90" t="s">
        <v>3428</v>
      </c>
      <c r="AN61" s="90"/>
      <c r="AO61" s="90" t="s">
        <v>3429</v>
      </c>
      <c r="AP61" s="92" t="s">
        <v>3430</v>
      </c>
    </row>
    <row r="62" ht="15.75" customHeight="1">
      <c r="A62" s="58" t="s">
        <v>1015</v>
      </c>
      <c r="B62" s="58" t="s">
        <v>3431</v>
      </c>
      <c r="C62" s="216"/>
      <c r="D62" s="215"/>
      <c r="E62" s="215"/>
      <c r="F62" s="90"/>
      <c r="G62" s="90"/>
      <c r="H62" s="216"/>
      <c r="I62" s="90"/>
      <c r="J62" s="215"/>
      <c r="K62" s="58"/>
      <c r="L62" s="90"/>
      <c r="M62" s="215"/>
      <c r="N62" s="215"/>
      <c r="O62" s="90"/>
      <c r="P62" s="220"/>
      <c r="Q62" s="90"/>
      <c r="R62" s="226"/>
      <c r="S62" s="90"/>
      <c r="T62" s="62"/>
      <c r="U62" s="58" t="s">
        <v>3432</v>
      </c>
      <c r="V62" s="218" t="s">
        <v>3247</v>
      </c>
      <c r="W62" s="218" t="s">
        <v>3041</v>
      </c>
      <c r="X62" s="107"/>
      <c r="Y62" s="107"/>
      <c r="Z62" s="90"/>
      <c r="AA62" s="220"/>
      <c r="AB62" s="90"/>
      <c r="AC62" s="90"/>
      <c r="AD62" s="220"/>
      <c r="AE62" s="216"/>
      <c r="AF62" s="216"/>
      <c r="AG62" s="220"/>
      <c r="AH62" s="221" t="s">
        <v>475</v>
      </c>
      <c r="AI62" s="216"/>
      <c r="AJ62" s="216"/>
      <c r="AK62" s="216"/>
      <c r="AL62" s="90"/>
      <c r="AM62" s="90" t="s">
        <v>1299</v>
      </c>
      <c r="AN62" s="90"/>
      <c r="AO62" s="58" t="s">
        <v>3433</v>
      </c>
      <c r="AP62" s="92" t="s">
        <v>3434</v>
      </c>
    </row>
    <row r="63" ht="15.75" customHeight="1">
      <c r="A63" s="58" t="s">
        <v>3435</v>
      </c>
      <c r="B63" s="58" t="s">
        <v>3436</v>
      </c>
      <c r="C63" s="234" t="s">
        <v>3437</v>
      </c>
      <c r="D63" s="215"/>
      <c r="E63" s="215"/>
      <c r="F63" s="90"/>
      <c r="G63" s="90"/>
      <c r="H63" s="216"/>
      <c r="I63" s="90"/>
      <c r="J63" s="215"/>
      <c r="K63" s="90"/>
      <c r="L63" s="90"/>
      <c r="M63" s="215"/>
      <c r="N63" s="215"/>
      <c r="O63" s="62" t="s">
        <v>564</v>
      </c>
      <c r="P63" s="220"/>
      <c r="Q63" s="62" t="s">
        <v>3070</v>
      </c>
      <c r="R63" s="58"/>
      <c r="S63" s="62" t="s">
        <v>3438</v>
      </c>
      <c r="T63" s="62"/>
      <c r="U63" s="58" t="s">
        <v>3439</v>
      </c>
      <c r="V63" s="218" t="s">
        <v>3247</v>
      </c>
      <c r="W63" s="218" t="s">
        <v>3041</v>
      </c>
      <c r="X63" s="91" t="s">
        <v>660</v>
      </c>
      <c r="Y63" s="91" t="s">
        <v>660</v>
      </c>
      <c r="Z63" s="90"/>
      <c r="AA63" s="219"/>
      <c r="AB63" s="90"/>
      <c r="AC63" s="90"/>
      <c r="AD63" s="220"/>
      <c r="AE63" s="216"/>
      <c r="AF63" s="216"/>
      <c r="AG63" s="220"/>
      <c r="AH63" s="221" t="s">
        <v>475</v>
      </c>
      <c r="AI63" s="216"/>
      <c r="AJ63" s="216"/>
      <c r="AK63" s="216"/>
      <c r="AL63" s="90"/>
      <c r="AM63" s="90" t="s">
        <v>3435</v>
      </c>
      <c r="AN63" s="90"/>
      <c r="AO63" s="90" t="s">
        <v>3440</v>
      </c>
      <c r="AP63" s="92" t="s">
        <v>3392</v>
      </c>
    </row>
    <row r="64" ht="15.75" customHeight="1">
      <c r="A64" s="58" t="s">
        <v>3441</v>
      </c>
      <c r="B64" s="58" t="s">
        <v>3442</v>
      </c>
      <c r="C64" s="234" t="s">
        <v>3443</v>
      </c>
      <c r="D64" s="215"/>
      <c r="E64" s="215"/>
      <c r="F64" s="90"/>
      <c r="G64" s="90"/>
      <c r="H64" s="216"/>
      <c r="I64" s="90"/>
      <c r="J64" s="215"/>
      <c r="K64" s="58"/>
      <c r="L64" s="90"/>
      <c r="M64" s="215"/>
      <c r="N64" s="215"/>
      <c r="O64" s="62" t="s">
        <v>564</v>
      </c>
      <c r="P64" s="62" t="s">
        <v>3069</v>
      </c>
      <c r="Q64" s="62" t="s">
        <v>3070</v>
      </c>
      <c r="R64" s="58"/>
      <c r="S64" s="90"/>
      <c r="T64" s="62"/>
      <c r="U64" s="58" t="s">
        <v>3444</v>
      </c>
      <c r="V64" s="218" t="s">
        <v>3247</v>
      </c>
      <c r="W64" s="218" t="s">
        <v>3041</v>
      </c>
      <c r="X64" s="91" t="s">
        <v>660</v>
      </c>
      <c r="Y64" s="91" t="s">
        <v>660</v>
      </c>
      <c r="Z64" s="90"/>
      <c r="AA64" s="219"/>
      <c r="AB64" s="90"/>
      <c r="AC64" s="90"/>
      <c r="AD64" s="220"/>
      <c r="AE64" s="216"/>
      <c r="AF64" s="216"/>
      <c r="AG64" s="220"/>
      <c r="AH64" s="221" t="s">
        <v>475</v>
      </c>
      <c r="AI64" s="216"/>
      <c r="AJ64" s="216"/>
      <c r="AK64" s="216"/>
      <c r="AL64" s="90"/>
      <c r="AM64" s="90"/>
      <c r="AN64" s="90"/>
      <c r="AO64" s="58"/>
      <c r="AP64" s="92" t="s">
        <v>3445</v>
      </c>
    </row>
    <row r="65" ht="15.75" customHeight="1">
      <c r="A65" s="58" t="s">
        <v>739</v>
      </c>
      <c r="B65" s="58" t="s">
        <v>3446</v>
      </c>
      <c r="C65" s="234" t="s">
        <v>3447</v>
      </c>
      <c r="D65" s="215"/>
      <c r="E65" s="215"/>
      <c r="F65" s="90"/>
      <c r="G65" s="90"/>
      <c r="H65" s="216"/>
      <c r="I65" s="90"/>
      <c r="J65" s="215"/>
      <c r="K65" s="90"/>
      <c r="L65" s="90"/>
      <c r="M65" s="215"/>
      <c r="N65" s="215"/>
      <c r="O65" s="62" t="s">
        <v>564</v>
      </c>
      <c r="P65" s="220"/>
      <c r="Q65" s="62" t="s">
        <v>3448</v>
      </c>
      <c r="R65" s="62" t="s">
        <v>3449</v>
      </c>
      <c r="S65" s="90"/>
      <c r="T65" s="62"/>
      <c r="U65" s="58" t="s">
        <v>3450</v>
      </c>
      <c r="V65" s="218" t="s">
        <v>3247</v>
      </c>
      <c r="W65" s="218" t="s">
        <v>3041</v>
      </c>
      <c r="X65" s="91" t="s">
        <v>660</v>
      </c>
      <c r="Y65" s="91" t="s">
        <v>660</v>
      </c>
      <c r="Z65" s="90"/>
      <c r="AA65" s="219"/>
      <c r="AB65" s="90"/>
      <c r="AC65" s="90"/>
      <c r="AD65" s="220"/>
      <c r="AE65" s="216"/>
      <c r="AF65" s="216"/>
      <c r="AG65" s="220"/>
      <c r="AH65" s="221" t="s">
        <v>475</v>
      </c>
      <c r="AI65" s="216"/>
      <c r="AJ65" s="216"/>
      <c r="AK65" s="216"/>
      <c r="AL65" s="90"/>
      <c r="AM65" s="90"/>
      <c r="AN65" s="90"/>
      <c r="AO65" s="90"/>
      <c r="AP65" s="92"/>
    </row>
    <row r="66" ht="15.75" customHeight="1">
      <c r="A66" s="58" t="s">
        <v>3451</v>
      </c>
      <c r="B66" s="58" t="s">
        <v>3452</v>
      </c>
      <c r="C66" s="234" t="s">
        <v>3453</v>
      </c>
      <c r="D66" s="215"/>
      <c r="E66" s="215"/>
      <c r="F66" s="90"/>
      <c r="G66" s="90"/>
      <c r="H66" s="216"/>
      <c r="I66" s="90"/>
      <c r="J66" s="215"/>
      <c r="K66" s="90"/>
      <c r="L66" s="90"/>
      <c r="M66" s="215"/>
      <c r="N66" s="215"/>
      <c r="O66" s="62" t="s">
        <v>564</v>
      </c>
      <c r="P66" s="62" t="s">
        <v>3338</v>
      </c>
      <c r="Q66" s="62" t="s">
        <v>596</v>
      </c>
      <c r="R66" s="245" t="s">
        <v>3231</v>
      </c>
      <c r="S66" s="90"/>
      <c r="T66" s="62"/>
      <c r="U66" s="58" t="s">
        <v>3454</v>
      </c>
      <c r="V66" s="218" t="s">
        <v>3247</v>
      </c>
      <c r="W66" s="218" t="s">
        <v>3041</v>
      </c>
      <c r="X66" s="91" t="s">
        <v>660</v>
      </c>
      <c r="Y66" s="91" t="s">
        <v>660</v>
      </c>
      <c r="Z66" s="90"/>
      <c r="AA66" s="219"/>
      <c r="AB66" s="90"/>
      <c r="AC66" s="90"/>
      <c r="AD66" s="220"/>
      <c r="AE66" s="216"/>
      <c r="AF66" s="216"/>
      <c r="AG66" s="220"/>
      <c r="AH66" s="221" t="s">
        <v>475</v>
      </c>
      <c r="AI66" s="216"/>
      <c r="AJ66" s="216"/>
      <c r="AK66" s="216"/>
      <c r="AL66" s="90"/>
      <c r="AM66" s="90"/>
      <c r="AN66" s="90"/>
      <c r="AO66" s="90"/>
      <c r="AP66" s="92"/>
    </row>
    <row r="67" ht="15.75" customHeight="1">
      <c r="A67" s="58" t="s">
        <v>3106</v>
      </c>
      <c r="B67" s="58" t="s">
        <v>3455</v>
      </c>
      <c r="C67" s="234" t="s">
        <v>3456</v>
      </c>
      <c r="D67" s="215"/>
      <c r="E67" s="215"/>
      <c r="F67" s="90"/>
      <c r="G67" s="90"/>
      <c r="H67" s="216"/>
      <c r="I67" s="90"/>
      <c r="J67" s="215"/>
      <c r="K67" s="90"/>
      <c r="L67" s="90"/>
      <c r="M67" s="215"/>
      <c r="N67" s="215"/>
      <c r="O67" s="90"/>
      <c r="P67" s="220"/>
      <c r="Q67" s="62" t="s">
        <v>3070</v>
      </c>
      <c r="R67" s="58"/>
      <c r="S67" s="91" t="s">
        <v>3457</v>
      </c>
      <c r="T67" s="62"/>
      <c r="U67" s="58" t="s">
        <v>3458</v>
      </c>
      <c r="V67" s="218" t="s">
        <v>3247</v>
      </c>
      <c r="W67" s="218" t="s">
        <v>3041</v>
      </c>
      <c r="X67" s="91" t="s">
        <v>660</v>
      </c>
      <c r="Y67" s="91" t="s">
        <v>660</v>
      </c>
      <c r="Z67" s="90"/>
      <c r="AA67" s="219"/>
      <c r="AB67" s="90"/>
      <c r="AC67" s="90"/>
      <c r="AD67" s="220"/>
      <c r="AE67" s="216"/>
      <c r="AF67" s="216"/>
      <c r="AG67" s="220"/>
      <c r="AH67" s="221" t="s">
        <v>475</v>
      </c>
      <c r="AI67" s="216"/>
      <c r="AJ67" s="216"/>
      <c r="AK67" s="216"/>
      <c r="AL67" s="90"/>
      <c r="AM67" s="90"/>
      <c r="AN67" s="90"/>
      <c r="AO67" s="90"/>
      <c r="AP67" s="92"/>
    </row>
    <row r="68" ht="15.75" customHeight="1">
      <c r="A68" s="58" t="s">
        <v>3459</v>
      </c>
      <c r="B68" s="58" t="s">
        <v>3460</v>
      </c>
      <c r="C68" s="234" t="s">
        <v>3461</v>
      </c>
      <c r="D68" s="215"/>
      <c r="E68" s="215"/>
      <c r="F68" s="90"/>
      <c r="G68" s="90"/>
      <c r="H68" s="216"/>
      <c r="I68" s="90"/>
      <c r="J68" s="215"/>
      <c r="K68" s="90"/>
      <c r="L68" s="90"/>
      <c r="M68" s="215"/>
      <c r="N68" s="215"/>
      <c r="O68" s="62" t="s">
        <v>564</v>
      </c>
      <c r="P68" s="220"/>
      <c r="Q68" s="62" t="s">
        <v>3070</v>
      </c>
      <c r="R68" s="58"/>
      <c r="S68" s="90"/>
      <c r="T68" s="62"/>
      <c r="U68" s="58" t="s">
        <v>3462</v>
      </c>
      <c r="V68" s="218" t="s">
        <v>3247</v>
      </c>
      <c r="W68" s="218" t="s">
        <v>3041</v>
      </c>
      <c r="X68" s="91" t="s">
        <v>3211</v>
      </c>
      <c r="Y68" s="91" t="s">
        <v>3211</v>
      </c>
      <c r="Z68" s="90"/>
      <c r="AA68" s="219"/>
      <c r="AB68" s="90"/>
      <c r="AC68" s="90"/>
      <c r="AD68" s="220"/>
      <c r="AE68" s="216"/>
      <c r="AF68" s="216"/>
      <c r="AG68" s="220"/>
      <c r="AH68" s="221" t="s">
        <v>475</v>
      </c>
      <c r="AI68" s="216"/>
      <c r="AJ68" s="216"/>
      <c r="AK68" s="216"/>
      <c r="AL68" s="90"/>
      <c r="AM68" s="90"/>
      <c r="AN68" s="90"/>
      <c r="AO68" s="90"/>
      <c r="AP68" s="92" t="s">
        <v>3392</v>
      </c>
    </row>
    <row r="69" ht="15.75" customHeight="1">
      <c r="A69" s="58" t="s">
        <v>743</v>
      </c>
      <c r="B69" s="58" t="s">
        <v>3463</v>
      </c>
      <c r="C69" s="234" t="s">
        <v>3464</v>
      </c>
      <c r="D69" s="215"/>
      <c r="E69" s="215"/>
      <c r="F69" s="90"/>
      <c r="G69" s="90"/>
      <c r="H69" s="216"/>
      <c r="I69" s="90"/>
      <c r="J69" s="215"/>
      <c r="K69" s="91" t="s">
        <v>3465</v>
      </c>
      <c r="L69" s="90"/>
      <c r="M69" s="215"/>
      <c r="N69" s="215"/>
      <c r="O69" s="62" t="s">
        <v>564</v>
      </c>
      <c r="P69" s="220"/>
      <c r="Q69" s="62" t="s">
        <v>3070</v>
      </c>
      <c r="R69" s="58"/>
      <c r="S69" s="90"/>
      <c r="T69" s="62"/>
      <c r="U69" s="58" t="s">
        <v>3466</v>
      </c>
      <c r="V69" s="218" t="s">
        <v>3247</v>
      </c>
      <c r="W69" s="218" t="s">
        <v>3041</v>
      </c>
      <c r="X69" s="91" t="s">
        <v>3211</v>
      </c>
      <c r="Y69" s="91" t="s">
        <v>3211</v>
      </c>
      <c r="Z69" s="90"/>
      <c r="AA69" s="219"/>
      <c r="AB69" s="90"/>
      <c r="AC69" s="90"/>
      <c r="AD69" s="220"/>
      <c r="AE69" s="216"/>
      <c r="AF69" s="216"/>
      <c r="AG69" s="220"/>
      <c r="AH69" s="221" t="s">
        <v>475</v>
      </c>
      <c r="AI69" s="216"/>
      <c r="AJ69" s="216"/>
      <c r="AK69" s="216"/>
      <c r="AL69" s="90"/>
      <c r="AM69" s="90"/>
      <c r="AN69" s="90"/>
      <c r="AO69" s="90"/>
      <c r="AP69" s="92"/>
    </row>
    <row r="70" ht="15.75" customHeight="1">
      <c r="A70" s="58" t="s">
        <v>731</v>
      </c>
      <c r="B70" s="58" t="s">
        <v>3467</v>
      </c>
      <c r="C70" s="234" t="s">
        <v>3468</v>
      </c>
      <c r="D70" s="215"/>
      <c r="E70" s="215"/>
      <c r="F70" s="90"/>
      <c r="G70" s="90"/>
      <c r="H70" s="216"/>
      <c r="I70" s="90"/>
      <c r="J70" s="215"/>
      <c r="K70" s="90"/>
      <c r="L70" s="90"/>
      <c r="M70" s="215"/>
      <c r="N70" s="215"/>
      <c r="O70" s="62" t="s">
        <v>564</v>
      </c>
      <c r="P70" s="220"/>
      <c r="Q70" s="62" t="s">
        <v>3448</v>
      </c>
      <c r="R70" s="62" t="s">
        <v>3449</v>
      </c>
      <c r="S70" s="90"/>
      <c r="T70" s="62"/>
      <c r="U70" s="58" t="s">
        <v>3469</v>
      </c>
      <c r="V70" s="218" t="s">
        <v>3247</v>
      </c>
      <c r="W70" s="218" t="s">
        <v>3041</v>
      </c>
      <c r="X70" s="91" t="s">
        <v>660</v>
      </c>
      <c r="Y70" s="91" t="s">
        <v>660</v>
      </c>
      <c r="Z70" s="90"/>
      <c r="AA70" s="219"/>
      <c r="AB70" s="90"/>
      <c r="AC70" s="90"/>
      <c r="AD70" s="220"/>
      <c r="AE70" s="216"/>
      <c r="AF70" s="216"/>
      <c r="AG70" s="220"/>
      <c r="AH70" s="221" t="s">
        <v>475</v>
      </c>
      <c r="AI70" s="216"/>
      <c r="AJ70" s="216"/>
      <c r="AK70" s="216"/>
      <c r="AL70" s="90"/>
      <c r="AM70" s="90"/>
      <c r="AN70" s="90"/>
      <c r="AO70" s="90"/>
      <c r="AP70" s="92"/>
    </row>
    <row r="71" ht="15.75" customHeight="1">
      <c r="A71" s="58" t="s">
        <v>1184</v>
      </c>
      <c r="B71" s="58" t="s">
        <v>3470</v>
      </c>
      <c r="C71" s="234" t="s">
        <v>3471</v>
      </c>
      <c r="D71" s="215"/>
      <c r="E71" s="215"/>
      <c r="F71" s="90"/>
      <c r="G71" s="90"/>
      <c r="H71" s="216"/>
      <c r="I71" s="90"/>
      <c r="J71" s="215"/>
      <c r="K71" s="90"/>
      <c r="L71" s="90"/>
      <c r="M71" s="215"/>
      <c r="N71" s="215"/>
      <c r="O71" s="62" t="s">
        <v>564</v>
      </c>
      <c r="P71" s="220"/>
      <c r="Q71" s="62" t="s">
        <v>3070</v>
      </c>
      <c r="R71" s="58"/>
      <c r="S71" s="62" t="s">
        <v>3472</v>
      </c>
      <c r="T71" s="62"/>
      <c r="U71" s="58" t="s">
        <v>3473</v>
      </c>
      <c r="V71" s="218" t="s">
        <v>3247</v>
      </c>
      <c r="W71" s="218" t="s">
        <v>3041</v>
      </c>
      <c r="X71" s="91" t="s">
        <v>576</v>
      </c>
      <c r="Y71" s="91" t="s">
        <v>576</v>
      </c>
      <c r="Z71" s="90"/>
      <c r="AA71" s="219"/>
      <c r="AB71" s="90"/>
      <c r="AC71" s="90"/>
      <c r="AD71" s="220"/>
      <c r="AE71" s="216"/>
      <c r="AF71" s="216"/>
      <c r="AG71" s="220"/>
      <c r="AH71" s="221" t="s">
        <v>475</v>
      </c>
      <c r="AI71" s="216"/>
      <c r="AJ71" s="216"/>
      <c r="AK71" s="216"/>
      <c r="AL71" s="90"/>
      <c r="AM71" s="90"/>
      <c r="AN71" s="90"/>
      <c r="AO71" s="90"/>
      <c r="AP71" s="92"/>
    </row>
    <row r="72" ht="15.75" customHeight="1">
      <c r="A72" s="58" t="s">
        <v>3474</v>
      </c>
      <c r="B72" s="58" t="s">
        <v>3475</v>
      </c>
      <c r="C72" s="234" t="s">
        <v>3476</v>
      </c>
      <c r="D72" s="215"/>
      <c r="E72" s="215"/>
      <c r="F72" s="90"/>
      <c r="G72" s="90"/>
      <c r="H72" s="216"/>
      <c r="I72" s="90"/>
      <c r="J72" s="215"/>
      <c r="K72" s="90"/>
      <c r="L72" s="90"/>
      <c r="M72" s="215"/>
      <c r="N72" s="215"/>
      <c r="O72" s="90"/>
      <c r="P72" s="220"/>
      <c r="Q72" s="62" t="s">
        <v>3070</v>
      </c>
      <c r="R72" s="58"/>
      <c r="S72" s="90"/>
      <c r="T72" s="62"/>
      <c r="U72" s="58" t="s">
        <v>3477</v>
      </c>
      <c r="V72" s="218" t="s">
        <v>3247</v>
      </c>
      <c r="W72" s="218" t="s">
        <v>3041</v>
      </c>
      <c r="X72" s="91" t="s">
        <v>3211</v>
      </c>
      <c r="Y72" s="91" t="s">
        <v>3211</v>
      </c>
      <c r="Z72" s="90"/>
      <c r="AA72" s="219"/>
      <c r="AB72" s="90"/>
      <c r="AC72" s="90"/>
      <c r="AD72" s="220"/>
      <c r="AE72" s="216"/>
      <c r="AF72" s="216"/>
      <c r="AG72" s="220"/>
      <c r="AH72" s="221" t="s">
        <v>475</v>
      </c>
      <c r="AI72" s="216"/>
      <c r="AJ72" s="216"/>
      <c r="AK72" s="216"/>
      <c r="AL72" s="90"/>
      <c r="AM72" s="90"/>
      <c r="AN72" s="90"/>
      <c r="AO72" s="90"/>
      <c r="AP72" s="92"/>
    </row>
    <row r="73" ht="15.75" customHeight="1">
      <c r="A73" s="58" t="s">
        <v>3478</v>
      </c>
      <c r="B73" s="58" t="s">
        <v>3479</v>
      </c>
      <c r="C73" s="216" t="s">
        <v>3480</v>
      </c>
      <c r="D73" s="215"/>
      <c r="E73" s="215"/>
      <c r="F73" s="90"/>
      <c r="G73" s="90"/>
      <c r="H73" s="216"/>
      <c r="I73" s="90"/>
      <c r="J73" s="215"/>
      <c r="K73" s="90"/>
      <c r="L73" s="90"/>
      <c r="M73" s="215"/>
      <c r="N73" s="215"/>
      <c r="O73" s="62" t="s">
        <v>564</v>
      </c>
      <c r="P73" s="62" t="s">
        <v>3133</v>
      </c>
      <c r="Q73" s="62" t="s">
        <v>3070</v>
      </c>
      <c r="R73" s="58"/>
      <c r="S73" s="90"/>
      <c r="T73" s="62"/>
      <c r="U73" s="58" t="s">
        <v>3481</v>
      </c>
      <c r="V73" s="218" t="s">
        <v>3247</v>
      </c>
      <c r="W73" s="218" t="s">
        <v>3041</v>
      </c>
      <c r="X73" s="91" t="s">
        <v>515</v>
      </c>
      <c r="Y73" s="91" t="s">
        <v>515</v>
      </c>
      <c r="Z73" s="90"/>
      <c r="AA73" s="219"/>
      <c r="AB73" s="90"/>
      <c r="AC73" s="90"/>
      <c r="AD73" s="220"/>
      <c r="AE73" s="216"/>
      <c r="AF73" s="216"/>
      <c r="AG73" s="220"/>
      <c r="AH73" s="221" t="s">
        <v>475</v>
      </c>
      <c r="AI73" s="216"/>
      <c r="AJ73" s="216"/>
      <c r="AK73" s="216"/>
      <c r="AL73" s="90"/>
      <c r="AM73" s="90"/>
      <c r="AN73" s="90"/>
      <c r="AO73" s="90"/>
      <c r="AP73" s="92"/>
    </row>
    <row r="74" ht="15.75" customHeight="1">
      <c r="A74" s="58" t="s">
        <v>3482</v>
      </c>
      <c r="B74" s="58" t="s">
        <v>3483</v>
      </c>
      <c r="C74" s="234" t="s">
        <v>3484</v>
      </c>
      <c r="D74" s="215"/>
      <c r="E74" s="215"/>
      <c r="F74" s="90"/>
      <c r="G74" s="90"/>
      <c r="H74" s="216"/>
      <c r="I74" s="90"/>
      <c r="J74" s="215"/>
      <c r="K74" s="90"/>
      <c r="L74" s="90"/>
      <c r="M74" s="215"/>
      <c r="N74" s="215"/>
      <c r="O74" s="62" t="s">
        <v>564</v>
      </c>
      <c r="P74" s="220"/>
      <c r="Q74" s="62" t="s">
        <v>564</v>
      </c>
      <c r="R74" s="62" t="s">
        <v>3037</v>
      </c>
      <c r="S74" s="90"/>
      <c r="T74" s="62"/>
      <c r="U74" s="58" t="s">
        <v>3485</v>
      </c>
      <c r="V74" s="218" t="s">
        <v>3247</v>
      </c>
      <c r="W74" s="218" t="s">
        <v>3041</v>
      </c>
      <c r="X74" s="91" t="s">
        <v>641</v>
      </c>
      <c r="Y74" s="91" t="s">
        <v>641</v>
      </c>
      <c r="Z74" s="90"/>
      <c r="AA74" s="219"/>
      <c r="AB74" s="90"/>
      <c r="AC74" s="90"/>
      <c r="AD74" s="220"/>
      <c r="AE74" s="216"/>
      <c r="AF74" s="216"/>
      <c r="AG74" s="220"/>
      <c r="AH74" s="221" t="s">
        <v>475</v>
      </c>
      <c r="AI74" s="216"/>
      <c r="AJ74" s="216"/>
      <c r="AK74" s="216"/>
      <c r="AL74" s="90"/>
      <c r="AM74" s="90"/>
      <c r="AN74" s="90"/>
      <c r="AO74" s="90"/>
      <c r="AP74" s="92"/>
    </row>
    <row r="75" ht="15.75" customHeight="1">
      <c r="A75" s="58" t="s">
        <v>3486</v>
      </c>
      <c r="B75" s="58" t="s">
        <v>3487</v>
      </c>
      <c r="C75" s="234" t="s">
        <v>3488</v>
      </c>
      <c r="D75" s="215"/>
      <c r="E75" s="215"/>
      <c r="F75" s="90"/>
      <c r="G75" s="90"/>
      <c r="H75" s="216"/>
      <c r="I75" s="90"/>
      <c r="J75" s="215"/>
      <c r="K75" s="90"/>
      <c r="L75" s="90"/>
      <c r="M75" s="215"/>
      <c r="N75" s="215"/>
      <c r="O75" s="62" t="s">
        <v>564</v>
      </c>
      <c r="P75" s="220"/>
      <c r="Q75" s="62" t="s">
        <v>3070</v>
      </c>
      <c r="R75" s="58"/>
      <c r="S75" s="90"/>
      <c r="T75" s="62"/>
      <c r="U75" s="58" t="s">
        <v>3489</v>
      </c>
      <c r="V75" s="218" t="s">
        <v>3247</v>
      </c>
      <c r="W75" s="218" t="s">
        <v>3041</v>
      </c>
      <c r="X75" s="91" t="s">
        <v>3211</v>
      </c>
      <c r="Y75" s="91" t="s">
        <v>3211</v>
      </c>
      <c r="Z75" s="90"/>
      <c r="AA75" s="219"/>
      <c r="AB75" s="90"/>
      <c r="AC75" s="90"/>
      <c r="AD75" s="220"/>
      <c r="AE75" s="216"/>
      <c r="AF75" s="216"/>
      <c r="AG75" s="220"/>
      <c r="AH75" s="221" t="s">
        <v>475</v>
      </c>
      <c r="AI75" s="216"/>
      <c r="AJ75" s="216"/>
      <c r="AK75" s="216"/>
      <c r="AL75" s="90"/>
      <c r="AM75" s="90"/>
      <c r="AN75" s="90"/>
      <c r="AO75" s="90"/>
      <c r="AP75" s="92"/>
    </row>
    <row r="76" ht="15.75" customHeight="1">
      <c r="A76" s="58" t="s">
        <v>3490</v>
      </c>
      <c r="B76" s="58" t="s">
        <v>3491</v>
      </c>
      <c r="C76" s="234" t="s">
        <v>3492</v>
      </c>
      <c r="D76" s="215"/>
      <c r="E76" s="215"/>
      <c r="F76" s="90"/>
      <c r="G76" s="90"/>
      <c r="H76" s="216"/>
      <c r="I76" s="90"/>
      <c r="J76" s="215"/>
      <c r="K76" s="90"/>
      <c r="L76" s="90"/>
      <c r="M76" s="215"/>
      <c r="N76" s="215"/>
      <c r="O76" s="62" t="s">
        <v>564</v>
      </c>
      <c r="P76" s="220"/>
      <c r="Q76" s="62" t="s">
        <v>596</v>
      </c>
      <c r="R76" s="62" t="s">
        <v>5294</v>
      </c>
      <c r="S76" s="90"/>
      <c r="T76" s="62"/>
      <c r="U76" s="58" t="s">
        <v>3494</v>
      </c>
      <c r="V76" s="218" t="s">
        <v>3247</v>
      </c>
      <c r="W76" s="218" t="s">
        <v>3041</v>
      </c>
      <c r="X76" s="91" t="s">
        <v>660</v>
      </c>
      <c r="Y76" s="91" t="s">
        <v>660</v>
      </c>
      <c r="Z76" s="90"/>
      <c r="AA76" s="219"/>
      <c r="AB76" s="90"/>
      <c r="AC76" s="90"/>
      <c r="AD76" s="220"/>
      <c r="AE76" s="216"/>
      <c r="AF76" s="216"/>
      <c r="AG76" s="220"/>
      <c r="AH76" s="221" t="s">
        <v>475</v>
      </c>
      <c r="AI76" s="216"/>
      <c r="AJ76" s="216"/>
      <c r="AK76" s="216"/>
      <c r="AL76" s="90"/>
      <c r="AM76" s="90"/>
      <c r="AN76" s="90"/>
      <c r="AO76" s="90"/>
      <c r="AP76" s="92"/>
    </row>
    <row r="77" ht="15.75" customHeight="1">
      <c r="A77" s="58" t="s">
        <v>3495</v>
      </c>
      <c r="B77" s="58" t="s">
        <v>3496</v>
      </c>
      <c r="C77" s="234" t="s">
        <v>3497</v>
      </c>
      <c r="D77" s="215"/>
      <c r="E77" s="215"/>
      <c r="F77" s="90"/>
      <c r="G77" s="90"/>
      <c r="H77" s="216"/>
      <c r="I77" s="90"/>
      <c r="J77" s="215"/>
      <c r="K77" s="90"/>
      <c r="L77" s="90"/>
      <c r="M77" s="215"/>
      <c r="N77" s="215"/>
      <c r="O77" s="62" t="s">
        <v>564</v>
      </c>
      <c r="P77" s="220"/>
      <c r="Q77" s="62" t="s">
        <v>3448</v>
      </c>
      <c r="R77" s="62" t="s">
        <v>3498</v>
      </c>
      <c r="S77" s="91" t="s">
        <v>3499</v>
      </c>
      <c r="T77" s="62"/>
      <c r="U77" s="58" t="s">
        <v>3500</v>
      </c>
      <c r="V77" s="218" t="s">
        <v>3247</v>
      </c>
      <c r="W77" s="218" t="s">
        <v>3041</v>
      </c>
      <c r="X77" s="91" t="s">
        <v>660</v>
      </c>
      <c r="Y77" s="91" t="s">
        <v>660</v>
      </c>
      <c r="Z77" s="90"/>
      <c r="AA77" s="219"/>
      <c r="AB77" s="90"/>
      <c r="AC77" s="90"/>
      <c r="AD77" s="220"/>
      <c r="AE77" s="216"/>
      <c r="AF77" s="216"/>
      <c r="AG77" s="220"/>
      <c r="AH77" s="221" t="s">
        <v>475</v>
      </c>
      <c r="AI77" s="216"/>
      <c r="AJ77" s="216"/>
      <c r="AK77" s="216"/>
      <c r="AL77" s="90"/>
      <c r="AM77" s="90"/>
      <c r="AN77" s="90"/>
      <c r="AO77" s="90"/>
      <c r="AP77" s="92"/>
    </row>
    <row r="78" ht="15.75" customHeight="1">
      <c r="A78" s="58" t="s">
        <v>3501</v>
      </c>
      <c r="B78" s="58" t="s">
        <v>3502</v>
      </c>
      <c r="C78" s="234" t="s">
        <v>3503</v>
      </c>
      <c r="D78" s="215"/>
      <c r="E78" s="215"/>
      <c r="F78" s="90"/>
      <c r="G78" s="90"/>
      <c r="H78" s="216"/>
      <c r="I78" s="90"/>
      <c r="J78" s="215"/>
      <c r="K78" s="90"/>
      <c r="L78" s="90"/>
      <c r="M78" s="215"/>
      <c r="N78" s="215"/>
      <c r="O78" s="62" t="s">
        <v>564</v>
      </c>
      <c r="P78" s="220"/>
      <c r="Q78" s="62" t="s">
        <v>596</v>
      </c>
      <c r="R78" s="62" t="s">
        <v>3504</v>
      </c>
      <c r="S78" s="91" t="s">
        <v>3505</v>
      </c>
      <c r="T78" s="62"/>
      <c r="U78" s="58" t="s">
        <v>3506</v>
      </c>
      <c r="V78" s="218" t="s">
        <v>3247</v>
      </c>
      <c r="W78" s="218" t="s">
        <v>3041</v>
      </c>
      <c r="X78" s="91" t="s">
        <v>660</v>
      </c>
      <c r="Y78" s="91" t="s">
        <v>660</v>
      </c>
      <c r="Z78" s="90"/>
      <c r="AA78" s="219"/>
      <c r="AB78" s="90"/>
      <c r="AC78" s="90"/>
      <c r="AD78" s="220"/>
      <c r="AE78" s="216"/>
      <c r="AF78" s="216"/>
      <c r="AG78" s="220"/>
      <c r="AH78" s="221" t="s">
        <v>475</v>
      </c>
      <c r="AI78" s="216"/>
      <c r="AJ78" s="216"/>
      <c r="AK78" s="216"/>
      <c r="AL78" s="90"/>
      <c r="AM78" s="90"/>
      <c r="AN78" s="90"/>
      <c r="AO78" s="90"/>
      <c r="AP78" s="92" t="s">
        <v>3445</v>
      </c>
    </row>
    <row r="79" ht="15.75" customHeight="1">
      <c r="A79" s="58" t="s">
        <v>3507</v>
      </c>
      <c r="B79" s="58" t="s">
        <v>3508</v>
      </c>
      <c r="C79" s="234" t="s">
        <v>3509</v>
      </c>
      <c r="D79" s="215"/>
      <c r="E79" s="215"/>
      <c r="F79" s="90"/>
      <c r="G79" s="90"/>
      <c r="H79" s="216"/>
      <c r="I79" s="90"/>
      <c r="J79" s="215"/>
      <c r="K79" s="90"/>
      <c r="L79" s="90"/>
      <c r="M79" s="215"/>
      <c r="N79" s="215"/>
      <c r="O79" s="62" t="s">
        <v>564</v>
      </c>
      <c r="P79" s="62" t="s">
        <v>3338</v>
      </c>
      <c r="Q79" s="62" t="s">
        <v>610</v>
      </c>
      <c r="R79" s="62" t="s">
        <v>3510</v>
      </c>
      <c r="S79" s="90"/>
      <c r="T79" s="62"/>
      <c r="U79" s="58" t="s">
        <v>3511</v>
      </c>
      <c r="V79" s="218" t="s">
        <v>3247</v>
      </c>
      <c r="W79" s="218" t="s">
        <v>3041</v>
      </c>
      <c r="X79" s="91" t="s">
        <v>515</v>
      </c>
      <c r="Y79" s="91" t="s">
        <v>515</v>
      </c>
      <c r="Z79" s="90"/>
      <c r="AA79" s="219"/>
      <c r="AB79" s="90"/>
      <c r="AC79" s="90"/>
      <c r="AD79" s="220"/>
      <c r="AE79" s="216"/>
      <c r="AF79" s="216"/>
      <c r="AG79" s="220"/>
      <c r="AH79" s="221" t="s">
        <v>475</v>
      </c>
      <c r="AI79" s="216"/>
      <c r="AJ79" s="216"/>
      <c r="AK79" s="216"/>
      <c r="AL79" s="90"/>
      <c r="AM79" s="90"/>
      <c r="AN79" s="90"/>
      <c r="AO79" s="90"/>
      <c r="AP79" s="92"/>
    </row>
    <row r="80" ht="15.75" customHeight="1">
      <c r="A80" s="58" t="s">
        <v>3512</v>
      </c>
      <c r="B80" s="58" t="s">
        <v>3513</v>
      </c>
      <c r="C80" s="234" t="s">
        <v>3514</v>
      </c>
      <c r="D80" s="215"/>
      <c r="E80" s="215"/>
      <c r="F80" s="90"/>
      <c r="G80" s="90"/>
      <c r="H80" s="216"/>
      <c r="I80" s="90"/>
      <c r="J80" s="215"/>
      <c r="K80" s="90"/>
      <c r="L80" s="90"/>
      <c r="M80" s="215"/>
      <c r="N80" s="215"/>
      <c r="O80" s="62" t="s">
        <v>564</v>
      </c>
      <c r="P80" s="220"/>
      <c r="Q80" s="62" t="s">
        <v>596</v>
      </c>
      <c r="R80" s="62" t="s">
        <v>3515</v>
      </c>
      <c r="S80" s="91" t="s">
        <v>3516</v>
      </c>
      <c r="T80" s="62"/>
      <c r="U80" s="58" t="s">
        <v>3517</v>
      </c>
      <c r="V80" s="218" t="s">
        <v>3247</v>
      </c>
      <c r="W80" s="218" t="s">
        <v>3041</v>
      </c>
      <c r="X80" s="91" t="s">
        <v>660</v>
      </c>
      <c r="Y80" s="91" t="s">
        <v>660</v>
      </c>
      <c r="Z80" s="90"/>
      <c r="AA80" s="219"/>
      <c r="AB80" s="90"/>
      <c r="AC80" s="90"/>
      <c r="AD80" s="220"/>
      <c r="AE80" s="216"/>
      <c r="AF80" s="216"/>
      <c r="AG80" s="220"/>
      <c r="AH80" s="221" t="s">
        <v>475</v>
      </c>
      <c r="AI80" s="216"/>
      <c r="AJ80" s="216"/>
      <c r="AK80" s="216"/>
      <c r="AL80" s="90"/>
      <c r="AM80" s="90"/>
      <c r="AN80" s="90"/>
      <c r="AO80" s="90"/>
      <c r="AP80" s="92" t="s">
        <v>3445</v>
      </c>
    </row>
    <row r="81" ht="15.75" customHeight="1">
      <c r="A81" s="58" t="s">
        <v>3518</v>
      </c>
      <c r="B81" s="58" t="s">
        <v>3519</v>
      </c>
      <c r="C81" s="234" t="s">
        <v>3520</v>
      </c>
      <c r="D81" s="215"/>
      <c r="E81" s="215"/>
      <c r="F81" s="90"/>
      <c r="G81" s="90"/>
      <c r="H81" s="216"/>
      <c r="I81" s="90"/>
      <c r="J81" s="215"/>
      <c r="K81" s="90"/>
      <c r="L81" s="90"/>
      <c r="M81" s="215"/>
      <c r="N81" s="215"/>
      <c r="O81" s="62" t="s">
        <v>564</v>
      </c>
      <c r="P81" s="62" t="s">
        <v>3338</v>
      </c>
      <c r="Q81" s="90"/>
      <c r="R81" s="226"/>
      <c r="S81" s="90"/>
      <c r="T81" s="62"/>
      <c r="U81" s="58" t="s">
        <v>3521</v>
      </c>
      <c r="V81" s="218" t="s">
        <v>3247</v>
      </c>
      <c r="W81" s="218" t="s">
        <v>3041</v>
      </c>
      <c r="X81" s="91" t="s">
        <v>660</v>
      </c>
      <c r="Y81" s="91" t="s">
        <v>660</v>
      </c>
      <c r="Z81" s="90"/>
      <c r="AA81" s="219"/>
      <c r="AB81" s="90"/>
      <c r="AC81" s="90"/>
      <c r="AD81" s="220"/>
      <c r="AE81" s="216"/>
      <c r="AF81" s="216"/>
      <c r="AG81" s="220"/>
      <c r="AH81" s="221" t="s">
        <v>475</v>
      </c>
      <c r="AI81" s="216"/>
      <c r="AJ81" s="216"/>
      <c r="AK81" s="216"/>
      <c r="AL81" s="90"/>
      <c r="AM81" s="90"/>
      <c r="AN81" s="90"/>
      <c r="AO81" s="90"/>
      <c r="AP81" s="92" t="s">
        <v>3445</v>
      </c>
    </row>
    <row r="82" ht="15.75" customHeight="1">
      <c r="A82" s="58" t="s">
        <v>3522</v>
      </c>
      <c r="B82" s="246" t="s">
        <v>3523</v>
      </c>
      <c r="C82" s="234" t="s">
        <v>3524</v>
      </c>
      <c r="D82" s="215"/>
      <c r="E82" s="215"/>
      <c r="F82" s="90"/>
      <c r="G82" s="90"/>
      <c r="H82" s="216"/>
      <c r="I82" s="90"/>
      <c r="J82" s="215"/>
      <c r="K82" s="90"/>
      <c r="L82" s="90"/>
      <c r="M82" s="215"/>
      <c r="N82" s="215"/>
      <c r="O82" s="62" t="s">
        <v>564</v>
      </c>
      <c r="P82" s="220"/>
      <c r="Q82" s="62" t="s">
        <v>3070</v>
      </c>
      <c r="R82" s="58"/>
      <c r="S82" s="62" t="s">
        <v>3525</v>
      </c>
      <c r="T82" s="62"/>
      <c r="U82" s="58" t="s">
        <v>3526</v>
      </c>
      <c r="V82" s="218" t="s">
        <v>3247</v>
      </c>
      <c r="W82" s="218" t="s">
        <v>3041</v>
      </c>
      <c r="X82" s="91" t="s">
        <v>660</v>
      </c>
      <c r="Y82" s="91" t="s">
        <v>660</v>
      </c>
      <c r="Z82" s="90"/>
      <c r="AA82" s="219"/>
      <c r="AB82" s="90"/>
      <c r="AC82" s="90"/>
      <c r="AD82" s="220"/>
      <c r="AE82" s="216"/>
      <c r="AF82" s="216"/>
      <c r="AG82" s="220"/>
      <c r="AH82" s="221" t="s">
        <v>475</v>
      </c>
      <c r="AI82" s="216"/>
      <c r="AJ82" s="216"/>
      <c r="AK82" s="216"/>
      <c r="AL82" s="90"/>
      <c r="AM82" s="90"/>
      <c r="AN82" s="90"/>
      <c r="AO82" s="90"/>
      <c r="AP82" s="92"/>
    </row>
    <row r="83" ht="15.75" customHeight="1">
      <c r="A83" s="58" t="s">
        <v>3527</v>
      </c>
      <c r="B83" s="58" t="s">
        <v>3528</v>
      </c>
      <c r="C83" s="234" t="s">
        <v>3529</v>
      </c>
      <c r="D83" s="215"/>
      <c r="E83" s="215"/>
      <c r="F83" s="90"/>
      <c r="G83" s="90"/>
      <c r="H83" s="216"/>
      <c r="I83" s="90"/>
      <c r="J83" s="215"/>
      <c r="K83" s="90"/>
      <c r="L83" s="90"/>
      <c r="M83" s="215"/>
      <c r="N83" s="215"/>
      <c r="O83" s="62" t="s">
        <v>564</v>
      </c>
      <c r="P83" s="220"/>
      <c r="Q83" s="62" t="s">
        <v>610</v>
      </c>
      <c r="R83" s="62" t="s">
        <v>3530</v>
      </c>
      <c r="S83" s="90"/>
      <c r="T83" s="62"/>
      <c r="U83" s="58" t="s">
        <v>3531</v>
      </c>
      <c r="V83" s="218" t="s">
        <v>3247</v>
      </c>
      <c r="W83" s="218" t="s">
        <v>3041</v>
      </c>
      <c r="X83" s="91" t="s">
        <v>515</v>
      </c>
      <c r="Y83" s="91" t="s">
        <v>515</v>
      </c>
      <c r="Z83" s="90"/>
      <c r="AA83" s="219"/>
      <c r="AB83" s="90"/>
      <c r="AC83" s="90"/>
      <c r="AD83" s="220"/>
      <c r="AE83" s="216"/>
      <c r="AF83" s="216"/>
      <c r="AG83" s="220"/>
      <c r="AH83" s="221" t="s">
        <v>475</v>
      </c>
      <c r="AI83" s="216"/>
      <c r="AJ83" s="216"/>
      <c r="AK83" s="216"/>
      <c r="AL83" s="90"/>
      <c r="AM83" s="90"/>
      <c r="AN83" s="90"/>
      <c r="AO83" s="90"/>
      <c r="AP83" s="92"/>
    </row>
    <row r="84" ht="15.75" customHeight="1">
      <c r="A84" s="58" t="s">
        <v>3532</v>
      </c>
      <c r="B84" s="58" t="s">
        <v>3533</v>
      </c>
      <c r="C84" s="234" t="s">
        <v>3534</v>
      </c>
      <c r="D84" s="215"/>
      <c r="E84" s="215"/>
      <c r="F84" s="90"/>
      <c r="G84" s="90"/>
      <c r="H84" s="216"/>
      <c r="I84" s="90"/>
      <c r="J84" s="215"/>
      <c r="K84" s="90"/>
      <c r="L84" s="90"/>
      <c r="M84" s="215"/>
      <c r="N84" s="215"/>
      <c r="O84" s="62" t="s">
        <v>564</v>
      </c>
      <c r="P84" s="220"/>
      <c r="Q84" s="58"/>
      <c r="R84" s="62"/>
      <c r="S84" s="90"/>
      <c r="T84" s="62"/>
      <c r="U84" s="58" t="s">
        <v>3535</v>
      </c>
      <c r="V84" s="218" t="s">
        <v>3247</v>
      </c>
      <c r="W84" s="218" t="s">
        <v>3041</v>
      </c>
      <c r="X84" s="91" t="s">
        <v>515</v>
      </c>
      <c r="Y84" s="91" t="s">
        <v>515</v>
      </c>
      <c r="Z84" s="90"/>
      <c r="AA84" s="219"/>
      <c r="AB84" s="90"/>
      <c r="AC84" s="90"/>
      <c r="AD84" s="220"/>
      <c r="AE84" s="216"/>
      <c r="AF84" s="216"/>
      <c r="AG84" s="220"/>
      <c r="AH84" s="221" t="s">
        <v>475</v>
      </c>
      <c r="AI84" s="216"/>
      <c r="AJ84" s="216"/>
      <c r="AK84" s="216"/>
      <c r="AL84" s="90"/>
      <c r="AM84" s="90"/>
      <c r="AN84" s="90"/>
      <c r="AO84" s="90"/>
      <c r="AP84" s="92"/>
    </row>
    <row r="85" ht="15.75" customHeight="1">
      <c r="A85" s="58" t="s">
        <v>778</v>
      </c>
      <c r="B85" s="58" t="s">
        <v>3536</v>
      </c>
      <c r="C85" s="234" t="s">
        <v>3537</v>
      </c>
      <c r="D85" s="215"/>
      <c r="E85" s="215"/>
      <c r="F85" s="90"/>
      <c r="G85" s="90"/>
      <c r="H85" s="216"/>
      <c r="I85" s="90"/>
      <c r="J85" s="215"/>
      <c r="K85" s="90"/>
      <c r="L85" s="90"/>
      <c r="M85" s="215"/>
      <c r="N85" s="215"/>
      <c r="O85" s="62" t="s">
        <v>564</v>
      </c>
      <c r="P85" s="220"/>
      <c r="Q85" s="62" t="s">
        <v>3070</v>
      </c>
      <c r="R85" s="58"/>
      <c r="S85" s="90"/>
      <c r="T85" s="62"/>
      <c r="U85" s="58" t="s">
        <v>3538</v>
      </c>
      <c r="V85" s="218" t="s">
        <v>3247</v>
      </c>
      <c r="W85" s="218" t="s">
        <v>3041</v>
      </c>
      <c r="X85" s="91" t="s">
        <v>524</v>
      </c>
      <c r="Y85" s="91" t="s">
        <v>524</v>
      </c>
      <c r="Z85" s="90"/>
      <c r="AA85" s="219"/>
      <c r="AB85" s="90"/>
      <c r="AC85" s="90"/>
      <c r="AD85" s="220"/>
      <c r="AE85" s="216"/>
      <c r="AF85" s="216"/>
      <c r="AG85" s="220"/>
      <c r="AH85" s="221" t="s">
        <v>475</v>
      </c>
      <c r="AI85" s="216"/>
      <c r="AJ85" s="216"/>
      <c r="AK85" s="216"/>
      <c r="AL85" s="90"/>
      <c r="AM85" s="90"/>
      <c r="AN85" s="90"/>
      <c r="AO85" s="90"/>
      <c r="AP85" s="92"/>
    </row>
    <row r="86" ht="15.75" customHeight="1">
      <c r="A86" s="58" t="s">
        <v>3225</v>
      </c>
      <c r="B86" s="58" t="s">
        <v>3539</v>
      </c>
      <c r="C86" s="216" t="s">
        <v>3540</v>
      </c>
      <c r="D86" s="215"/>
      <c r="E86" s="215"/>
      <c r="F86" s="90"/>
      <c r="G86" s="90"/>
      <c r="H86" s="216"/>
      <c r="I86" s="90"/>
      <c r="J86" s="215"/>
      <c r="K86" s="90"/>
      <c r="L86" s="90"/>
      <c r="M86" s="215"/>
      <c r="N86" s="215"/>
      <c r="O86" s="62" t="s">
        <v>564</v>
      </c>
      <c r="P86" s="219" t="s">
        <v>3133</v>
      </c>
      <c r="Q86" s="62" t="s">
        <v>3070</v>
      </c>
      <c r="R86" s="58"/>
      <c r="S86" s="90"/>
      <c r="T86" s="62"/>
      <c r="U86" s="58" t="s">
        <v>3541</v>
      </c>
      <c r="V86" s="218" t="s">
        <v>3247</v>
      </c>
      <c r="W86" s="218" t="s">
        <v>3041</v>
      </c>
      <c r="X86" s="91" t="s">
        <v>3542</v>
      </c>
      <c r="Y86" s="91" t="s">
        <v>3542</v>
      </c>
      <c r="Z86" s="90"/>
      <c r="AA86" s="219"/>
      <c r="AB86" s="90"/>
      <c r="AC86" s="90"/>
      <c r="AD86" s="220"/>
      <c r="AE86" s="216"/>
      <c r="AF86" s="216"/>
      <c r="AG86" s="220"/>
      <c r="AH86" s="221" t="s">
        <v>475</v>
      </c>
      <c r="AI86" s="216"/>
      <c r="AJ86" s="216"/>
      <c r="AK86" s="216"/>
      <c r="AL86" s="90"/>
      <c r="AM86" s="90" t="s">
        <v>3543</v>
      </c>
      <c r="AN86" s="90"/>
      <c r="AO86" s="90" t="s">
        <v>3544</v>
      </c>
      <c r="AP86" s="92" t="s">
        <v>3316</v>
      </c>
    </row>
    <row r="87" ht="15.75" customHeight="1">
      <c r="A87" s="58" t="s">
        <v>3545</v>
      </c>
      <c r="B87" s="58" t="s">
        <v>3546</v>
      </c>
      <c r="C87" s="234" t="s">
        <v>3547</v>
      </c>
      <c r="D87" s="215"/>
      <c r="E87" s="215"/>
      <c r="F87" s="90"/>
      <c r="G87" s="90"/>
      <c r="H87" s="216"/>
      <c r="I87" s="90"/>
      <c r="J87" s="215"/>
      <c r="K87" s="91" t="s">
        <v>3465</v>
      </c>
      <c r="L87" s="90"/>
      <c r="M87" s="215"/>
      <c r="N87" s="215"/>
      <c r="O87" s="62" t="s">
        <v>564</v>
      </c>
      <c r="P87" s="219" t="s">
        <v>3548</v>
      </c>
      <c r="Q87" s="62" t="s">
        <v>610</v>
      </c>
      <c r="R87" s="150" t="s">
        <v>3549</v>
      </c>
      <c r="S87" s="90"/>
      <c r="T87" s="62"/>
      <c r="U87" s="58" t="s">
        <v>3550</v>
      </c>
      <c r="V87" s="218" t="s">
        <v>3247</v>
      </c>
      <c r="W87" s="218" t="s">
        <v>3041</v>
      </c>
      <c r="X87" s="91" t="s">
        <v>3425</v>
      </c>
      <c r="Y87" s="91" t="s">
        <v>3425</v>
      </c>
      <c r="Z87" s="90"/>
      <c r="AA87" s="219"/>
      <c r="AB87" s="90"/>
      <c r="AC87" s="90"/>
      <c r="AD87" s="220"/>
      <c r="AE87" s="216"/>
      <c r="AF87" s="216"/>
      <c r="AG87" s="220"/>
      <c r="AH87" s="221" t="s">
        <v>475</v>
      </c>
      <c r="AI87" s="216"/>
      <c r="AJ87" s="216"/>
      <c r="AK87" s="216"/>
      <c r="AL87" s="90"/>
      <c r="AM87" s="90"/>
      <c r="AN87" s="90"/>
      <c r="AO87" s="90"/>
      <c r="AP87" s="92" t="s">
        <v>3551</v>
      </c>
    </row>
    <row r="88" ht="15.75" customHeight="1">
      <c r="A88" s="58" t="s">
        <v>3552</v>
      </c>
      <c r="B88" s="58" t="s">
        <v>3553</v>
      </c>
      <c r="C88" s="234" t="s">
        <v>3554</v>
      </c>
      <c r="D88" s="215"/>
      <c r="E88" s="215"/>
      <c r="F88" s="90"/>
      <c r="G88" s="90"/>
      <c r="H88" s="216"/>
      <c r="I88" s="90"/>
      <c r="J88" s="215"/>
      <c r="K88" s="90"/>
      <c r="L88" s="90"/>
      <c r="M88" s="215"/>
      <c r="N88" s="215"/>
      <c r="O88" s="62" t="s">
        <v>564</v>
      </c>
      <c r="P88" s="219" t="s">
        <v>3133</v>
      </c>
      <c r="Q88" s="62" t="s">
        <v>596</v>
      </c>
      <c r="R88" s="62" t="s">
        <v>3555</v>
      </c>
      <c r="S88" s="90"/>
      <c r="T88" s="62"/>
      <c r="U88" s="58" t="s">
        <v>3556</v>
      </c>
      <c r="V88" s="218" t="s">
        <v>3247</v>
      </c>
      <c r="W88" s="218" t="s">
        <v>3041</v>
      </c>
      <c r="X88" s="91" t="s">
        <v>524</v>
      </c>
      <c r="Y88" s="91" t="s">
        <v>524</v>
      </c>
      <c r="Z88" s="90"/>
      <c r="AA88" s="219"/>
      <c r="AB88" s="90"/>
      <c r="AC88" s="90"/>
      <c r="AD88" s="220"/>
      <c r="AE88" s="216"/>
      <c r="AF88" s="216"/>
      <c r="AG88" s="220"/>
      <c r="AH88" s="221" t="s">
        <v>475</v>
      </c>
      <c r="AI88" s="216"/>
      <c r="AJ88" s="216"/>
      <c r="AK88" s="216"/>
      <c r="AL88" s="90"/>
      <c r="AM88" s="90"/>
      <c r="AN88" s="90"/>
      <c r="AO88" s="90"/>
      <c r="AP88" s="92"/>
    </row>
    <row r="89" ht="15.75" customHeight="1">
      <c r="A89" s="58" t="s">
        <v>3557</v>
      </c>
      <c r="B89" s="58" t="s">
        <v>3558</v>
      </c>
      <c r="C89" s="234" t="s">
        <v>3559</v>
      </c>
      <c r="D89" s="215"/>
      <c r="E89" s="215"/>
      <c r="F89" s="90"/>
      <c r="G89" s="90"/>
      <c r="H89" s="216"/>
      <c r="I89" s="90"/>
      <c r="J89" s="215"/>
      <c r="K89" s="90"/>
      <c r="L89" s="90"/>
      <c r="M89" s="215"/>
      <c r="N89" s="215"/>
      <c r="O89" s="62" t="s">
        <v>564</v>
      </c>
      <c r="P89" s="220"/>
      <c r="Q89" s="62" t="s">
        <v>610</v>
      </c>
      <c r="R89" s="62" t="s">
        <v>3560</v>
      </c>
      <c r="S89" s="90"/>
      <c r="T89" s="62"/>
      <c r="U89" s="58" t="s">
        <v>3561</v>
      </c>
      <c r="V89" s="218" t="s">
        <v>3247</v>
      </c>
      <c r="W89" s="218" t="s">
        <v>3041</v>
      </c>
      <c r="X89" s="91" t="s">
        <v>660</v>
      </c>
      <c r="Y89" s="91" t="s">
        <v>660</v>
      </c>
      <c r="Z89" s="90"/>
      <c r="AA89" s="219"/>
      <c r="AB89" s="90"/>
      <c r="AC89" s="90"/>
      <c r="AD89" s="220"/>
      <c r="AE89" s="216"/>
      <c r="AF89" s="216"/>
      <c r="AG89" s="220"/>
      <c r="AH89" s="221" t="s">
        <v>475</v>
      </c>
      <c r="AI89" s="216"/>
      <c r="AJ89" s="216"/>
      <c r="AK89" s="216"/>
      <c r="AL89" s="90"/>
      <c r="AM89" s="90"/>
      <c r="AN89" s="90"/>
      <c r="AO89" s="90"/>
      <c r="AP89" s="92"/>
    </row>
    <row r="90" ht="15.75" customHeight="1">
      <c r="A90" s="58" t="s">
        <v>3562</v>
      </c>
      <c r="B90" s="58" t="s">
        <v>3563</v>
      </c>
      <c r="C90" s="243" t="s">
        <v>3564</v>
      </c>
      <c r="D90" s="215"/>
      <c r="E90" s="215"/>
      <c r="F90" s="90"/>
      <c r="G90" s="90"/>
      <c r="H90" s="216"/>
      <c r="I90" s="90"/>
      <c r="J90" s="215"/>
      <c r="K90" s="90"/>
      <c r="L90" s="90"/>
      <c r="M90" s="215"/>
      <c r="N90" s="215"/>
      <c r="O90" s="62" t="s">
        <v>564</v>
      </c>
      <c r="P90" s="220"/>
      <c r="Q90" s="62" t="s">
        <v>3070</v>
      </c>
      <c r="R90" s="58"/>
      <c r="S90" s="90"/>
      <c r="T90" s="62"/>
      <c r="U90" s="58" t="s">
        <v>3565</v>
      </c>
      <c r="V90" s="218" t="s">
        <v>3247</v>
      </c>
      <c r="W90" s="218" t="s">
        <v>3041</v>
      </c>
      <c r="X90" s="91" t="s">
        <v>660</v>
      </c>
      <c r="Y90" s="91" t="s">
        <v>660</v>
      </c>
      <c r="Z90" s="90"/>
      <c r="AA90" s="219"/>
      <c r="AB90" s="90"/>
      <c r="AC90" s="90"/>
      <c r="AD90" s="220"/>
      <c r="AE90" s="216"/>
      <c r="AF90" s="216"/>
      <c r="AG90" s="220"/>
      <c r="AH90" s="221" t="s">
        <v>475</v>
      </c>
      <c r="AI90" s="216"/>
      <c r="AJ90" s="216"/>
      <c r="AK90" s="216"/>
      <c r="AL90" s="90"/>
      <c r="AM90" s="90"/>
      <c r="AN90" s="90"/>
      <c r="AO90" s="90"/>
      <c r="AP90" s="92" t="s">
        <v>3316</v>
      </c>
    </row>
    <row r="91" ht="15.75" customHeight="1">
      <c r="A91" s="58" t="s">
        <v>3566</v>
      </c>
      <c r="B91" s="58" t="s">
        <v>3567</v>
      </c>
      <c r="C91" s="234" t="s">
        <v>3568</v>
      </c>
      <c r="D91" s="215"/>
      <c r="E91" s="215"/>
      <c r="F91" s="90"/>
      <c r="G91" s="90"/>
      <c r="H91" s="216"/>
      <c r="I91" s="90"/>
      <c r="J91" s="215"/>
      <c r="K91" s="91" t="s">
        <v>3332</v>
      </c>
      <c r="L91" s="90"/>
      <c r="M91" s="215"/>
      <c r="N91" s="215"/>
      <c r="O91" s="62" t="s">
        <v>564</v>
      </c>
      <c r="P91" s="220"/>
      <c r="Q91" s="62" t="s">
        <v>3070</v>
      </c>
      <c r="R91" s="58"/>
      <c r="S91" s="90"/>
      <c r="T91" s="62"/>
      <c r="U91" s="58" t="s">
        <v>3569</v>
      </c>
      <c r="V91" s="218" t="s">
        <v>3247</v>
      </c>
      <c r="W91" s="218" t="s">
        <v>3041</v>
      </c>
      <c r="X91" s="91" t="s">
        <v>3542</v>
      </c>
      <c r="Y91" s="91" t="s">
        <v>3542</v>
      </c>
      <c r="Z91" s="90"/>
      <c r="AA91" s="219"/>
      <c r="AB91" s="90"/>
      <c r="AC91" s="90"/>
      <c r="AD91" s="220"/>
      <c r="AE91" s="216"/>
      <c r="AF91" s="216"/>
      <c r="AG91" s="220"/>
      <c r="AH91" s="221" t="s">
        <v>475</v>
      </c>
      <c r="AI91" s="216"/>
      <c r="AJ91" s="216"/>
      <c r="AK91" s="216"/>
      <c r="AL91" s="90"/>
      <c r="AM91" s="90" t="s">
        <v>3570</v>
      </c>
      <c r="AN91" s="90"/>
      <c r="AO91" s="90" t="s">
        <v>3571</v>
      </c>
      <c r="AP91" s="92" t="s">
        <v>3316</v>
      </c>
    </row>
    <row r="92" ht="15.75" customHeight="1">
      <c r="A92" s="58" t="s">
        <v>3572</v>
      </c>
      <c r="B92" s="58" t="s">
        <v>3573</v>
      </c>
      <c r="C92" s="216"/>
      <c r="D92" s="215"/>
      <c r="E92" s="215"/>
      <c r="F92" s="90"/>
      <c r="G92" s="90"/>
      <c r="H92" s="216"/>
      <c r="I92" s="90"/>
      <c r="J92" s="215"/>
      <c r="K92" s="90"/>
      <c r="L92" s="90"/>
      <c r="M92" s="215"/>
      <c r="N92" s="215"/>
      <c r="O92" s="90"/>
      <c r="P92" s="220"/>
      <c r="Q92" s="90"/>
      <c r="R92" s="226"/>
      <c r="S92" s="90"/>
      <c r="T92" s="62"/>
      <c r="U92" s="58" t="s">
        <v>3574</v>
      </c>
      <c r="V92" s="218" t="s">
        <v>3247</v>
      </c>
      <c r="W92" s="218" t="s">
        <v>3041</v>
      </c>
      <c r="X92" s="91" t="s">
        <v>660</v>
      </c>
      <c r="Y92" s="91" t="s">
        <v>660</v>
      </c>
      <c r="Z92" s="90"/>
      <c r="AA92" s="219"/>
      <c r="AB92" s="90"/>
      <c r="AC92" s="90"/>
      <c r="AD92" s="220"/>
      <c r="AE92" s="216"/>
      <c r="AF92" s="216"/>
      <c r="AG92" s="220"/>
      <c r="AH92" s="221" t="s">
        <v>475</v>
      </c>
      <c r="AI92" s="216"/>
      <c r="AJ92" s="216"/>
      <c r="AK92" s="216"/>
      <c r="AL92" s="90"/>
      <c r="AM92" s="90" t="s">
        <v>3575</v>
      </c>
      <c r="AN92" s="90"/>
      <c r="AO92" s="90" t="s">
        <v>3576</v>
      </c>
      <c r="AP92" s="92"/>
    </row>
    <row r="93" ht="15.75" customHeight="1">
      <c r="A93" s="58" t="s">
        <v>3577</v>
      </c>
      <c r="B93" s="58" t="s">
        <v>3578</v>
      </c>
      <c r="C93" s="234" t="s">
        <v>3579</v>
      </c>
      <c r="D93" s="215"/>
      <c r="E93" s="215"/>
      <c r="F93" s="90"/>
      <c r="G93" s="90"/>
      <c r="H93" s="216"/>
      <c r="I93" s="90"/>
      <c r="J93" s="215"/>
      <c r="K93" s="91" t="s">
        <v>3106</v>
      </c>
      <c r="L93" s="90"/>
      <c r="M93" s="215"/>
      <c r="N93" s="215"/>
      <c r="O93" s="62" t="s">
        <v>564</v>
      </c>
      <c r="P93" s="220"/>
      <c r="Q93" s="62" t="s">
        <v>610</v>
      </c>
      <c r="R93" s="62" t="s">
        <v>3580</v>
      </c>
      <c r="S93" s="90"/>
      <c r="T93" s="62"/>
      <c r="U93" s="58" t="s">
        <v>3581</v>
      </c>
      <c r="V93" s="218" t="s">
        <v>3247</v>
      </c>
      <c r="W93" s="218" t="s">
        <v>3041</v>
      </c>
      <c r="X93" s="91" t="s">
        <v>3248</v>
      </c>
      <c r="Y93" s="91" t="s">
        <v>3248</v>
      </c>
      <c r="Z93" s="90"/>
      <c r="AA93" s="219"/>
      <c r="AB93" s="90"/>
      <c r="AC93" s="90"/>
      <c r="AD93" s="220"/>
      <c r="AE93" s="216"/>
      <c r="AF93" s="216"/>
      <c r="AG93" s="220"/>
      <c r="AH93" s="221" t="s">
        <v>475</v>
      </c>
      <c r="AI93" s="216"/>
      <c r="AJ93" s="216"/>
      <c r="AK93" s="216"/>
      <c r="AL93" s="90"/>
      <c r="AM93" s="90"/>
      <c r="AN93" s="90"/>
      <c r="AO93" s="90"/>
      <c r="AP93" s="92"/>
    </row>
    <row r="94" ht="15.75" customHeight="1">
      <c r="A94" s="58" t="s">
        <v>3582</v>
      </c>
      <c r="B94" s="58" t="s">
        <v>3583</v>
      </c>
      <c r="C94" s="234" t="s">
        <v>3584</v>
      </c>
      <c r="D94" s="215"/>
      <c r="E94" s="215"/>
      <c r="F94" s="90"/>
      <c r="G94" s="90"/>
      <c r="H94" s="216"/>
      <c r="I94" s="90"/>
      <c r="J94" s="215"/>
      <c r="K94" s="58"/>
      <c r="L94" s="90"/>
      <c r="M94" s="215"/>
      <c r="N94" s="215"/>
      <c r="O94" s="62" t="s">
        <v>564</v>
      </c>
      <c r="P94" s="220"/>
      <c r="Q94" s="62" t="s">
        <v>3070</v>
      </c>
      <c r="R94" s="58"/>
      <c r="S94" s="90"/>
      <c r="T94" s="62"/>
      <c r="U94" s="58" t="s">
        <v>3585</v>
      </c>
      <c r="V94" s="218" t="s">
        <v>3247</v>
      </c>
      <c r="W94" s="218" t="s">
        <v>3041</v>
      </c>
      <c r="X94" s="107"/>
      <c r="Y94" s="107"/>
      <c r="Z94" s="90"/>
      <c r="AA94" s="220"/>
      <c r="AB94" s="90"/>
      <c r="AC94" s="90"/>
      <c r="AD94" s="220"/>
      <c r="AE94" s="216"/>
      <c r="AF94" s="216"/>
      <c r="AG94" s="220"/>
      <c r="AH94" s="221" t="s">
        <v>475</v>
      </c>
      <c r="AI94" s="216"/>
      <c r="AJ94" s="216"/>
      <c r="AK94" s="216"/>
      <c r="AL94" s="90"/>
      <c r="AM94" s="90"/>
      <c r="AN94" s="90"/>
      <c r="AO94" s="58"/>
      <c r="AP94" s="92" t="s">
        <v>3586</v>
      </c>
    </row>
    <row r="95" ht="15.75" customHeight="1">
      <c r="A95" s="58" t="s">
        <v>3587</v>
      </c>
      <c r="B95" s="62" t="s">
        <v>3588</v>
      </c>
      <c r="C95" s="236" t="s">
        <v>3589</v>
      </c>
      <c r="D95" s="247"/>
      <c r="E95" s="247"/>
      <c r="F95" s="248"/>
      <c r="G95" s="248"/>
      <c r="H95" s="216"/>
      <c r="I95" s="90"/>
      <c r="J95" s="247"/>
      <c r="K95" s="90"/>
      <c r="L95" s="90"/>
      <c r="M95" s="247"/>
      <c r="N95" s="247"/>
      <c r="O95" s="62" t="s">
        <v>564</v>
      </c>
      <c r="P95" s="220"/>
      <c r="Q95" s="62" t="s">
        <v>3070</v>
      </c>
      <c r="R95" s="58"/>
      <c r="S95" s="90"/>
      <c r="T95" s="62"/>
      <c r="U95" s="239" t="s">
        <v>3590</v>
      </c>
      <c r="V95" s="218" t="s">
        <v>3247</v>
      </c>
      <c r="W95" s="218" t="s">
        <v>3041</v>
      </c>
      <c r="X95" s="91" t="s">
        <v>524</v>
      </c>
      <c r="Y95" s="91" t="s">
        <v>524</v>
      </c>
      <c r="Z95" s="90"/>
      <c r="AA95" s="219"/>
      <c r="AB95" s="90"/>
      <c r="AC95" s="90"/>
      <c r="AD95" s="220"/>
      <c r="AE95" s="216"/>
      <c r="AF95" s="216"/>
      <c r="AG95" s="220"/>
      <c r="AH95" s="221" t="s">
        <v>475</v>
      </c>
      <c r="AI95" s="216"/>
      <c r="AJ95" s="216"/>
      <c r="AK95" s="216"/>
      <c r="AL95" s="90"/>
      <c r="AM95" s="90"/>
      <c r="AN95" s="90"/>
      <c r="AO95" s="90"/>
      <c r="AP95" s="92"/>
    </row>
    <row r="96" ht="15.75" customHeight="1">
      <c r="A96" s="58" t="s">
        <v>3591</v>
      </c>
      <c r="B96" s="62" t="s">
        <v>3592</v>
      </c>
      <c r="C96" s="234" t="s">
        <v>3593</v>
      </c>
      <c r="D96" s="215"/>
      <c r="E96" s="215"/>
      <c r="F96" s="90"/>
      <c r="G96" s="90"/>
      <c r="H96" s="216"/>
      <c r="I96" s="90"/>
      <c r="J96" s="215"/>
      <c r="K96" s="90"/>
      <c r="L96" s="90"/>
      <c r="M96" s="215"/>
      <c r="N96" s="215"/>
      <c r="O96" s="62" t="s">
        <v>564</v>
      </c>
      <c r="P96" s="220"/>
      <c r="Q96" s="62" t="s">
        <v>3070</v>
      </c>
      <c r="R96" s="58"/>
      <c r="S96" s="90"/>
      <c r="T96" s="62"/>
      <c r="U96" s="249" t="s">
        <v>3594</v>
      </c>
      <c r="V96" s="218" t="s">
        <v>3247</v>
      </c>
      <c r="W96" s="218" t="s">
        <v>3041</v>
      </c>
      <c r="X96" s="91" t="s">
        <v>3410</v>
      </c>
      <c r="Y96" s="91" t="s">
        <v>3410</v>
      </c>
      <c r="Z96" s="90"/>
      <c r="AA96" s="219"/>
      <c r="AB96" s="90"/>
      <c r="AC96" s="90"/>
      <c r="AD96" s="220"/>
      <c r="AE96" s="216"/>
      <c r="AF96" s="216"/>
      <c r="AG96" s="220"/>
      <c r="AH96" s="221" t="s">
        <v>475</v>
      </c>
      <c r="AI96" s="216"/>
      <c r="AJ96" s="216"/>
      <c r="AK96" s="216"/>
      <c r="AL96" s="90"/>
      <c r="AM96" s="90"/>
      <c r="AN96" s="90"/>
      <c r="AO96" s="90"/>
      <c r="AP96" s="92" t="s">
        <v>3392</v>
      </c>
    </row>
    <row r="97" ht="15.75" customHeight="1">
      <c r="A97" s="58" t="s">
        <v>3595</v>
      </c>
      <c r="B97" s="58" t="s">
        <v>3596</v>
      </c>
      <c r="C97" s="234" t="s">
        <v>3597</v>
      </c>
      <c r="D97" s="215"/>
      <c r="E97" s="215"/>
      <c r="F97" s="90"/>
      <c r="G97" s="90"/>
      <c r="H97" s="216"/>
      <c r="I97" s="90"/>
      <c r="J97" s="215"/>
      <c r="K97" s="90"/>
      <c r="L97" s="90"/>
      <c r="M97" s="215"/>
      <c r="N97" s="215"/>
      <c r="O97" s="62" t="s">
        <v>564</v>
      </c>
      <c r="P97" s="220"/>
      <c r="Q97" s="62" t="s">
        <v>596</v>
      </c>
      <c r="R97" s="62" t="s">
        <v>3598</v>
      </c>
      <c r="S97" s="91" t="s">
        <v>3232</v>
      </c>
      <c r="T97" s="62"/>
      <c r="U97" s="58" t="s">
        <v>3599</v>
      </c>
      <c r="V97" s="218" t="s">
        <v>3247</v>
      </c>
      <c r="W97" s="218" t="s">
        <v>3041</v>
      </c>
      <c r="X97" s="91" t="s">
        <v>660</v>
      </c>
      <c r="Y97" s="91" t="s">
        <v>660</v>
      </c>
      <c r="Z97" s="90"/>
      <c r="AA97" s="219"/>
      <c r="AB97" s="90"/>
      <c r="AC97" s="90"/>
      <c r="AD97" s="220"/>
      <c r="AE97" s="216"/>
      <c r="AF97" s="216"/>
      <c r="AG97" s="220"/>
      <c r="AH97" s="221" t="s">
        <v>475</v>
      </c>
      <c r="AI97" s="216"/>
      <c r="AJ97" s="216"/>
      <c r="AK97" s="216"/>
      <c r="AL97" s="90"/>
      <c r="AM97" s="90"/>
      <c r="AN97" s="90"/>
      <c r="AO97" s="90"/>
      <c r="AP97" s="92" t="s">
        <v>3600</v>
      </c>
    </row>
    <row r="98" ht="15.75" customHeight="1">
      <c r="A98" s="58" t="s">
        <v>3601</v>
      </c>
      <c r="B98" s="58" t="s">
        <v>3602</v>
      </c>
      <c r="C98" s="234" t="s">
        <v>3603</v>
      </c>
      <c r="D98" s="215"/>
      <c r="E98" s="215"/>
      <c r="F98" s="90"/>
      <c r="G98" s="90"/>
      <c r="H98" s="216"/>
      <c r="I98" s="90"/>
      <c r="J98" s="215"/>
      <c r="K98" s="90"/>
      <c r="L98" s="90"/>
      <c r="M98" s="215"/>
      <c r="N98" s="215"/>
      <c r="O98" s="62" t="s">
        <v>564</v>
      </c>
      <c r="P98" s="62" t="s">
        <v>3385</v>
      </c>
      <c r="Q98" s="62" t="s">
        <v>596</v>
      </c>
      <c r="R98" s="62" t="s">
        <v>3604</v>
      </c>
      <c r="S98" s="90"/>
      <c r="T98" s="62"/>
      <c r="U98" s="58" t="s">
        <v>3605</v>
      </c>
      <c r="V98" s="218" t="s">
        <v>3247</v>
      </c>
      <c r="W98" s="218" t="s">
        <v>3041</v>
      </c>
      <c r="X98" s="91" t="s">
        <v>660</v>
      </c>
      <c r="Y98" s="91" t="s">
        <v>660</v>
      </c>
      <c r="Z98" s="90"/>
      <c r="AA98" s="219"/>
      <c r="AB98" s="90"/>
      <c r="AC98" s="90"/>
      <c r="AD98" s="220"/>
      <c r="AE98" s="216"/>
      <c r="AF98" s="216"/>
      <c r="AG98" s="220"/>
      <c r="AH98" s="221" t="s">
        <v>475</v>
      </c>
      <c r="AI98" s="216"/>
      <c r="AJ98" s="216"/>
      <c r="AK98" s="216"/>
      <c r="AL98" s="90"/>
      <c r="AM98" s="90"/>
      <c r="AN98" s="90"/>
      <c r="AO98" s="90"/>
      <c r="AP98" s="92"/>
    </row>
    <row r="99" ht="15.75" customHeight="1">
      <c r="A99" s="58" t="s">
        <v>3606</v>
      </c>
      <c r="B99" s="58" t="s">
        <v>3607</v>
      </c>
      <c r="C99" s="234" t="s">
        <v>3608</v>
      </c>
      <c r="D99" s="215"/>
      <c r="E99" s="215"/>
      <c r="F99" s="90"/>
      <c r="G99" s="90"/>
      <c r="H99" s="216"/>
      <c r="I99" s="90"/>
      <c r="J99" s="215"/>
      <c r="K99" s="90"/>
      <c r="L99" s="90"/>
      <c r="M99" s="215"/>
      <c r="N99" s="215"/>
      <c r="O99" s="62" t="s">
        <v>564</v>
      </c>
      <c r="P99" s="220"/>
      <c r="Q99" s="62" t="s">
        <v>3070</v>
      </c>
      <c r="R99" s="58"/>
      <c r="S99" s="90"/>
      <c r="T99" s="62"/>
      <c r="U99" s="58" t="s">
        <v>3609</v>
      </c>
      <c r="V99" s="218" t="s">
        <v>3247</v>
      </c>
      <c r="W99" s="218" t="s">
        <v>3041</v>
      </c>
      <c r="X99" s="91" t="s">
        <v>660</v>
      </c>
      <c r="Y99" s="91" t="s">
        <v>660</v>
      </c>
      <c r="Z99" s="90"/>
      <c r="AA99" s="219"/>
      <c r="AB99" s="90"/>
      <c r="AC99" s="90"/>
      <c r="AD99" s="220"/>
      <c r="AE99" s="216"/>
      <c r="AF99" s="216"/>
      <c r="AG99" s="220"/>
      <c r="AH99" s="221" t="s">
        <v>475</v>
      </c>
      <c r="AI99" s="216"/>
      <c r="AJ99" s="216"/>
      <c r="AK99" s="216"/>
      <c r="AL99" s="90"/>
      <c r="AM99" s="90"/>
      <c r="AN99" s="90"/>
      <c r="AO99" s="90"/>
      <c r="AP99" s="92" t="s">
        <v>3586</v>
      </c>
    </row>
    <row r="100" ht="15.75" customHeight="1">
      <c r="A100" s="58" t="s">
        <v>3610</v>
      </c>
      <c r="B100" s="58" t="s">
        <v>3611</v>
      </c>
      <c r="C100" s="234" t="s">
        <v>3612</v>
      </c>
      <c r="D100" s="215"/>
      <c r="E100" s="215"/>
      <c r="F100" s="90"/>
      <c r="G100" s="90"/>
      <c r="H100" s="216"/>
      <c r="I100" s="90"/>
      <c r="J100" s="215"/>
      <c r="K100" s="90"/>
      <c r="L100" s="90"/>
      <c r="M100" s="215"/>
      <c r="N100" s="215"/>
      <c r="O100" s="62" t="s">
        <v>564</v>
      </c>
      <c r="P100" s="220"/>
      <c r="Q100" s="62" t="s">
        <v>564</v>
      </c>
      <c r="R100" s="62" t="s">
        <v>3037</v>
      </c>
      <c r="S100" s="90"/>
      <c r="T100" s="62"/>
      <c r="U100" s="58" t="s">
        <v>3613</v>
      </c>
      <c r="V100" s="218" t="s">
        <v>3247</v>
      </c>
      <c r="W100" s="218" t="s">
        <v>3041</v>
      </c>
      <c r="X100" s="91" t="s">
        <v>3211</v>
      </c>
      <c r="Y100" s="91" t="s">
        <v>3211</v>
      </c>
      <c r="Z100" s="90"/>
      <c r="AA100" s="219"/>
      <c r="AB100" s="90"/>
      <c r="AC100" s="90"/>
      <c r="AD100" s="220"/>
      <c r="AE100" s="216"/>
      <c r="AF100" s="216"/>
      <c r="AG100" s="220"/>
      <c r="AH100" s="221" t="s">
        <v>475</v>
      </c>
      <c r="AI100" s="216"/>
      <c r="AJ100" s="216"/>
      <c r="AK100" s="216"/>
      <c r="AL100" s="90"/>
      <c r="AM100" s="90"/>
      <c r="AN100" s="90"/>
      <c r="AO100" s="90"/>
      <c r="AP100" s="92" t="s">
        <v>3445</v>
      </c>
    </row>
    <row r="101" ht="15.75" customHeight="1">
      <c r="A101" s="58" t="s">
        <v>3614</v>
      </c>
      <c r="B101" s="58" t="s">
        <v>3615</v>
      </c>
      <c r="C101" s="234" t="s">
        <v>3616</v>
      </c>
      <c r="D101" s="215"/>
      <c r="E101" s="215"/>
      <c r="F101" s="90"/>
      <c r="G101" s="90"/>
      <c r="H101" s="216"/>
      <c r="I101" s="90"/>
      <c r="J101" s="215"/>
      <c r="K101" s="90"/>
      <c r="L101" s="90"/>
      <c r="M101" s="215"/>
      <c r="N101" s="215"/>
      <c r="O101" s="62" t="s">
        <v>596</v>
      </c>
      <c r="P101" s="220"/>
      <c r="Q101" s="90"/>
      <c r="R101" s="226"/>
      <c r="S101" s="90"/>
      <c r="T101" s="62"/>
      <c r="U101" s="58" t="s">
        <v>3617</v>
      </c>
      <c r="V101" s="218" t="s">
        <v>3247</v>
      </c>
      <c r="W101" s="218" t="s">
        <v>3041</v>
      </c>
      <c r="X101" s="91" t="s">
        <v>3410</v>
      </c>
      <c r="Y101" s="91" t="s">
        <v>3410</v>
      </c>
      <c r="Z101" s="90"/>
      <c r="AA101" s="219"/>
      <c r="AB101" s="90"/>
      <c r="AC101" s="90"/>
      <c r="AD101" s="220"/>
      <c r="AE101" s="216"/>
      <c r="AF101" s="216"/>
      <c r="AG101" s="220"/>
      <c r="AH101" s="221" t="s">
        <v>475</v>
      </c>
      <c r="AI101" s="216"/>
      <c r="AJ101" s="216"/>
      <c r="AK101" s="216"/>
      <c r="AL101" s="90"/>
      <c r="AM101" s="90"/>
      <c r="AN101" s="90"/>
      <c r="AO101" s="90"/>
      <c r="AP101" s="92" t="s">
        <v>3618</v>
      </c>
    </row>
    <row r="102" ht="15.75" customHeight="1">
      <c r="A102" s="58" t="s">
        <v>3619</v>
      </c>
      <c r="B102" s="58" t="s">
        <v>3620</v>
      </c>
      <c r="C102" s="234" t="s">
        <v>3621</v>
      </c>
      <c r="D102" s="215"/>
      <c r="E102" s="215"/>
      <c r="F102" s="90"/>
      <c r="G102" s="90"/>
      <c r="H102" s="216"/>
      <c r="I102" s="90"/>
      <c r="J102" s="215"/>
      <c r="K102" s="91" t="s">
        <v>3320</v>
      </c>
      <c r="L102" s="90"/>
      <c r="M102" s="215"/>
      <c r="N102" s="215"/>
      <c r="O102" s="62" t="s">
        <v>564</v>
      </c>
      <c r="P102" s="220"/>
      <c r="Q102" s="62" t="s">
        <v>3622</v>
      </c>
      <c r="R102" s="62" t="s">
        <v>3623</v>
      </c>
      <c r="S102" s="90"/>
      <c r="T102" s="62"/>
      <c r="U102" s="58" t="s">
        <v>3624</v>
      </c>
      <c r="V102" s="218" t="s">
        <v>3247</v>
      </c>
      <c r="W102" s="218" t="s">
        <v>3041</v>
      </c>
      <c r="X102" s="91" t="s">
        <v>3248</v>
      </c>
      <c r="Y102" s="91" t="s">
        <v>3248</v>
      </c>
      <c r="Z102" s="90"/>
      <c r="AA102" s="219"/>
      <c r="AB102" s="90"/>
      <c r="AC102" s="90"/>
      <c r="AD102" s="220"/>
      <c r="AE102" s="216"/>
      <c r="AF102" s="216"/>
      <c r="AG102" s="220"/>
      <c r="AH102" s="221" t="s">
        <v>475</v>
      </c>
      <c r="AI102" s="216"/>
      <c r="AJ102" s="216"/>
      <c r="AK102" s="216"/>
      <c r="AL102" s="90"/>
      <c r="AM102" s="90"/>
      <c r="AN102" s="90"/>
      <c r="AO102" s="90"/>
      <c r="AP102" s="92"/>
    </row>
    <row r="103" ht="15.75" customHeight="1">
      <c r="A103" s="58" t="s">
        <v>3625</v>
      </c>
      <c r="B103" s="58" t="s">
        <v>3626</v>
      </c>
      <c r="C103" s="216" t="s">
        <v>3627</v>
      </c>
      <c r="D103" s="215"/>
      <c r="E103" s="215"/>
      <c r="F103" s="90"/>
      <c r="G103" s="90"/>
      <c r="H103" s="216"/>
      <c r="I103" s="90"/>
      <c r="J103" s="215"/>
      <c r="K103" s="90"/>
      <c r="L103" s="90"/>
      <c r="M103" s="215"/>
      <c r="N103" s="215"/>
      <c r="O103" s="91" t="s">
        <v>596</v>
      </c>
      <c r="P103" s="219"/>
      <c r="Q103" s="90"/>
      <c r="R103" s="226"/>
      <c r="S103" s="91" t="s">
        <v>3628</v>
      </c>
      <c r="T103" s="62"/>
      <c r="U103" s="107"/>
      <c r="V103" s="218" t="s">
        <v>3247</v>
      </c>
      <c r="W103" s="218" t="s">
        <v>3041</v>
      </c>
      <c r="X103" s="91" t="s">
        <v>3211</v>
      </c>
      <c r="Y103" s="91" t="s">
        <v>3211</v>
      </c>
      <c r="Z103" s="90"/>
      <c r="AA103" s="219"/>
      <c r="AB103" s="90"/>
      <c r="AC103" s="90"/>
      <c r="AD103" s="220"/>
      <c r="AE103" s="216"/>
      <c r="AF103" s="216"/>
      <c r="AG103" s="220"/>
      <c r="AH103" s="221" t="s">
        <v>475</v>
      </c>
      <c r="AI103" s="216"/>
      <c r="AJ103" s="216"/>
      <c r="AK103" s="216"/>
      <c r="AL103" s="90"/>
      <c r="AM103" s="90" t="s">
        <v>3629</v>
      </c>
      <c r="AN103" s="90"/>
      <c r="AO103" s="90"/>
      <c r="AP103" s="92" t="s">
        <v>3630</v>
      </c>
    </row>
    <row r="104" ht="15.75" customHeight="1">
      <c r="A104" s="58" t="s">
        <v>3631</v>
      </c>
      <c r="B104" s="58" t="s">
        <v>3632</v>
      </c>
      <c r="C104" s="216" t="s">
        <v>3627</v>
      </c>
      <c r="D104" s="215"/>
      <c r="E104" s="215"/>
      <c r="F104" s="90"/>
      <c r="G104" s="90"/>
      <c r="H104" s="216"/>
      <c r="I104" s="90"/>
      <c r="J104" s="215"/>
      <c r="K104" s="90"/>
      <c r="L104" s="90"/>
      <c r="M104" s="215"/>
      <c r="N104" s="215"/>
      <c r="O104" s="91" t="s">
        <v>596</v>
      </c>
      <c r="P104" s="219"/>
      <c r="Q104" s="90"/>
      <c r="R104" s="226"/>
      <c r="S104" s="91" t="s">
        <v>3628</v>
      </c>
      <c r="T104" s="62"/>
      <c r="U104" s="107"/>
      <c r="V104" s="218" t="s">
        <v>3247</v>
      </c>
      <c r="W104" s="218" t="s">
        <v>3041</v>
      </c>
      <c r="X104" s="91" t="s">
        <v>3211</v>
      </c>
      <c r="Y104" s="91" t="s">
        <v>3211</v>
      </c>
      <c r="Z104" s="90"/>
      <c r="AA104" s="219"/>
      <c r="AB104" s="90"/>
      <c r="AC104" s="90"/>
      <c r="AD104" s="220"/>
      <c r="AE104" s="216"/>
      <c r="AF104" s="216"/>
      <c r="AG104" s="220"/>
      <c r="AH104" s="221" t="s">
        <v>475</v>
      </c>
      <c r="AI104" s="216"/>
      <c r="AJ104" s="216"/>
      <c r="AK104" s="216"/>
      <c r="AL104" s="90"/>
      <c r="AM104" s="90" t="s">
        <v>3629</v>
      </c>
      <c r="AN104" s="90"/>
      <c r="AO104" s="90"/>
      <c r="AP104" s="92" t="s">
        <v>3633</v>
      </c>
    </row>
    <row r="105" ht="15.75" customHeight="1">
      <c r="A105" s="58" t="s">
        <v>3634</v>
      </c>
      <c r="B105" s="58" t="s">
        <v>3635</v>
      </c>
      <c r="C105" s="216" t="s">
        <v>3627</v>
      </c>
      <c r="D105" s="215"/>
      <c r="E105" s="215"/>
      <c r="F105" s="90"/>
      <c r="G105" s="90"/>
      <c r="H105" s="216"/>
      <c r="I105" s="90"/>
      <c r="J105" s="215"/>
      <c r="K105" s="90"/>
      <c r="L105" s="90"/>
      <c r="M105" s="215"/>
      <c r="N105" s="215"/>
      <c r="O105" s="91" t="s">
        <v>596</v>
      </c>
      <c r="P105" s="219"/>
      <c r="Q105" s="90"/>
      <c r="R105" s="226"/>
      <c r="S105" s="91" t="s">
        <v>3628</v>
      </c>
      <c r="T105" s="62"/>
      <c r="U105" s="107"/>
      <c r="V105" s="218" t="s">
        <v>3247</v>
      </c>
      <c r="W105" s="218" t="s">
        <v>3041</v>
      </c>
      <c r="X105" s="91" t="s">
        <v>3211</v>
      </c>
      <c r="Y105" s="91" t="s">
        <v>3211</v>
      </c>
      <c r="Z105" s="90"/>
      <c r="AA105" s="219"/>
      <c r="AB105" s="90"/>
      <c r="AC105" s="90"/>
      <c r="AD105" s="220"/>
      <c r="AE105" s="216"/>
      <c r="AF105" s="216"/>
      <c r="AG105" s="220"/>
      <c r="AH105" s="221" t="s">
        <v>475</v>
      </c>
      <c r="AI105" s="216"/>
      <c r="AJ105" s="216"/>
      <c r="AK105" s="216"/>
      <c r="AL105" s="90"/>
      <c r="AM105" s="90" t="s">
        <v>3629</v>
      </c>
      <c r="AN105" s="90"/>
      <c r="AO105" s="90"/>
      <c r="AP105" s="92" t="s">
        <v>3636</v>
      </c>
    </row>
    <row r="106" ht="15.75" customHeight="1">
      <c r="A106" s="58" t="s">
        <v>3637</v>
      </c>
      <c r="B106" s="58" t="s">
        <v>3638</v>
      </c>
      <c r="C106" s="216" t="s">
        <v>3627</v>
      </c>
      <c r="D106" s="215"/>
      <c r="E106" s="215"/>
      <c r="F106" s="90"/>
      <c r="G106" s="90"/>
      <c r="H106" s="216"/>
      <c r="I106" s="90"/>
      <c r="J106" s="215"/>
      <c r="K106" s="90"/>
      <c r="L106" s="90"/>
      <c r="M106" s="215"/>
      <c r="N106" s="215"/>
      <c r="O106" s="91" t="s">
        <v>596</v>
      </c>
      <c r="P106" s="219"/>
      <c r="Q106" s="90"/>
      <c r="R106" s="226"/>
      <c r="S106" s="91" t="s">
        <v>3628</v>
      </c>
      <c r="T106" s="62"/>
      <c r="U106" s="107"/>
      <c r="V106" s="218" t="s">
        <v>3247</v>
      </c>
      <c r="W106" s="218" t="s">
        <v>3041</v>
      </c>
      <c r="X106" s="91" t="s">
        <v>3211</v>
      </c>
      <c r="Y106" s="91" t="s">
        <v>3211</v>
      </c>
      <c r="Z106" s="90"/>
      <c r="AA106" s="219"/>
      <c r="AB106" s="90"/>
      <c r="AC106" s="90"/>
      <c r="AD106" s="220"/>
      <c r="AE106" s="216"/>
      <c r="AF106" s="216"/>
      <c r="AG106" s="220"/>
      <c r="AH106" s="221" t="s">
        <v>475</v>
      </c>
      <c r="AI106" s="216"/>
      <c r="AJ106" s="216"/>
      <c r="AK106" s="216"/>
      <c r="AL106" s="90"/>
      <c r="AM106" s="90" t="s">
        <v>3629</v>
      </c>
      <c r="AN106" s="90"/>
      <c r="AO106" s="90"/>
      <c r="AP106" s="92" t="s">
        <v>3639</v>
      </c>
    </row>
    <row r="107" ht="15.75" customHeight="1">
      <c r="A107" s="58" t="s">
        <v>3640</v>
      </c>
      <c r="B107" s="58" t="s">
        <v>3641</v>
      </c>
      <c r="C107" s="216" t="s">
        <v>3627</v>
      </c>
      <c r="D107" s="215"/>
      <c r="E107" s="215"/>
      <c r="F107" s="90"/>
      <c r="G107" s="90"/>
      <c r="H107" s="216"/>
      <c r="I107" s="90"/>
      <c r="J107" s="215"/>
      <c r="K107" s="90"/>
      <c r="L107" s="90"/>
      <c r="M107" s="215"/>
      <c r="N107" s="215"/>
      <c r="O107" s="91" t="s">
        <v>596</v>
      </c>
      <c r="P107" s="219"/>
      <c r="Q107" s="90"/>
      <c r="R107" s="226"/>
      <c r="S107" s="91" t="s">
        <v>3628</v>
      </c>
      <c r="T107" s="62"/>
      <c r="U107" s="107"/>
      <c r="V107" s="218" t="s">
        <v>3247</v>
      </c>
      <c r="W107" s="218" t="s">
        <v>3041</v>
      </c>
      <c r="X107" s="91" t="s">
        <v>3211</v>
      </c>
      <c r="Y107" s="91" t="s">
        <v>3211</v>
      </c>
      <c r="Z107" s="90"/>
      <c r="AA107" s="219"/>
      <c r="AB107" s="90"/>
      <c r="AC107" s="90"/>
      <c r="AD107" s="220"/>
      <c r="AE107" s="216"/>
      <c r="AF107" s="216"/>
      <c r="AG107" s="220"/>
      <c r="AH107" s="221" t="s">
        <v>475</v>
      </c>
      <c r="AI107" s="216"/>
      <c r="AJ107" s="216"/>
      <c r="AK107" s="216"/>
      <c r="AL107" s="90"/>
      <c r="AM107" s="90" t="s">
        <v>3629</v>
      </c>
      <c r="AN107" s="90"/>
      <c r="AO107" s="90"/>
      <c r="AP107" s="92" t="s">
        <v>3392</v>
      </c>
    </row>
    <row r="108" ht="15.75" customHeight="1">
      <c r="A108" s="58" t="s">
        <v>3642</v>
      </c>
      <c r="B108" s="58" t="s">
        <v>3643</v>
      </c>
      <c r="C108" s="216" t="s">
        <v>3627</v>
      </c>
      <c r="D108" s="215"/>
      <c r="E108" s="215"/>
      <c r="F108" s="90"/>
      <c r="G108" s="90"/>
      <c r="H108" s="216"/>
      <c r="I108" s="90"/>
      <c r="J108" s="215"/>
      <c r="K108" s="90"/>
      <c r="L108" s="90"/>
      <c r="M108" s="215"/>
      <c r="N108" s="215"/>
      <c r="O108" s="91" t="s">
        <v>596</v>
      </c>
      <c r="P108" s="219"/>
      <c r="Q108" s="90"/>
      <c r="R108" s="226"/>
      <c r="S108" s="91" t="s">
        <v>3628</v>
      </c>
      <c r="T108" s="62"/>
      <c r="U108" s="107"/>
      <c r="V108" s="218" t="s">
        <v>3247</v>
      </c>
      <c r="W108" s="218" t="s">
        <v>3041</v>
      </c>
      <c r="X108" s="91" t="s">
        <v>3211</v>
      </c>
      <c r="Y108" s="91" t="s">
        <v>3211</v>
      </c>
      <c r="Z108" s="90"/>
      <c r="AA108" s="219"/>
      <c r="AB108" s="90"/>
      <c r="AC108" s="90"/>
      <c r="AD108" s="220"/>
      <c r="AE108" s="216"/>
      <c r="AF108" s="216"/>
      <c r="AG108" s="220"/>
      <c r="AH108" s="221" t="s">
        <v>475</v>
      </c>
      <c r="AI108" s="216"/>
      <c r="AJ108" s="216"/>
      <c r="AK108" s="216"/>
      <c r="AL108" s="90"/>
      <c r="AM108" s="90" t="s">
        <v>3629</v>
      </c>
      <c r="AN108" s="90"/>
      <c r="AO108" s="90"/>
      <c r="AP108" s="92" t="s">
        <v>714</v>
      </c>
    </row>
    <row r="109" ht="15.75" customHeight="1">
      <c r="A109" s="58" t="s">
        <v>3644</v>
      </c>
      <c r="B109" s="58" t="s">
        <v>3645</v>
      </c>
      <c r="C109" s="216" t="s">
        <v>3627</v>
      </c>
      <c r="D109" s="215"/>
      <c r="E109" s="215"/>
      <c r="F109" s="90"/>
      <c r="G109" s="90"/>
      <c r="H109" s="216"/>
      <c r="I109" s="90"/>
      <c r="J109" s="215"/>
      <c r="K109" s="90"/>
      <c r="L109" s="90"/>
      <c r="M109" s="215"/>
      <c r="N109" s="215"/>
      <c r="O109" s="91" t="s">
        <v>596</v>
      </c>
      <c r="P109" s="219"/>
      <c r="Q109" s="90"/>
      <c r="R109" s="226"/>
      <c r="S109" s="91" t="s">
        <v>3628</v>
      </c>
      <c r="T109" s="62"/>
      <c r="U109" s="107"/>
      <c r="V109" s="218" t="s">
        <v>3247</v>
      </c>
      <c r="W109" s="218" t="s">
        <v>3041</v>
      </c>
      <c r="X109" s="91" t="s">
        <v>3211</v>
      </c>
      <c r="Y109" s="91" t="s">
        <v>3211</v>
      </c>
      <c r="Z109" s="90"/>
      <c r="AA109" s="219"/>
      <c r="AB109" s="90"/>
      <c r="AC109" s="90"/>
      <c r="AD109" s="220"/>
      <c r="AE109" s="216"/>
      <c r="AF109" s="216"/>
      <c r="AG109" s="220"/>
      <c r="AH109" s="221" t="s">
        <v>475</v>
      </c>
      <c r="AI109" s="216"/>
      <c r="AJ109" s="216"/>
      <c r="AK109" s="216"/>
      <c r="AL109" s="90"/>
      <c r="AM109" s="90" t="s">
        <v>3629</v>
      </c>
      <c r="AN109" s="90"/>
      <c r="AO109" s="90"/>
      <c r="AP109" s="92" t="s">
        <v>3646</v>
      </c>
    </row>
    <row r="110" ht="15.75" customHeight="1">
      <c r="A110" s="58" t="s">
        <v>3647</v>
      </c>
      <c r="B110" s="58" t="s">
        <v>3648</v>
      </c>
      <c r="C110" s="216" t="s">
        <v>3627</v>
      </c>
      <c r="D110" s="215"/>
      <c r="E110" s="215"/>
      <c r="F110" s="90"/>
      <c r="G110" s="90"/>
      <c r="H110" s="216"/>
      <c r="I110" s="90"/>
      <c r="J110" s="215"/>
      <c r="K110" s="90"/>
      <c r="L110" s="90"/>
      <c r="M110" s="215"/>
      <c r="N110" s="215"/>
      <c r="O110" s="91" t="s">
        <v>596</v>
      </c>
      <c r="P110" s="219"/>
      <c r="Q110" s="62" t="s">
        <v>564</v>
      </c>
      <c r="R110" s="62" t="s">
        <v>3037</v>
      </c>
      <c r="S110" s="91" t="s">
        <v>3628</v>
      </c>
      <c r="T110" s="62"/>
      <c r="U110" s="107"/>
      <c r="V110" s="218" t="s">
        <v>3247</v>
      </c>
      <c r="W110" s="218" t="s">
        <v>3041</v>
      </c>
      <c r="X110" s="91" t="s">
        <v>3211</v>
      </c>
      <c r="Y110" s="91" t="s">
        <v>3211</v>
      </c>
      <c r="Z110" s="90"/>
      <c r="AA110" s="219"/>
      <c r="AB110" s="90"/>
      <c r="AC110" s="90"/>
      <c r="AD110" s="220"/>
      <c r="AE110" s="216"/>
      <c r="AF110" s="216"/>
      <c r="AG110" s="220"/>
      <c r="AH110" s="221" t="s">
        <v>475</v>
      </c>
      <c r="AI110" s="216"/>
      <c r="AJ110" s="216"/>
      <c r="AK110" s="216"/>
      <c r="AL110" s="90"/>
      <c r="AM110" s="90" t="s">
        <v>3629</v>
      </c>
      <c r="AN110" s="90"/>
      <c r="AO110" s="90"/>
      <c r="AP110" s="92" t="s">
        <v>3646</v>
      </c>
    </row>
    <row r="111" ht="15.75" customHeight="1">
      <c r="A111" s="58" t="s">
        <v>3649</v>
      </c>
      <c r="B111" s="58" t="s">
        <v>3650</v>
      </c>
      <c r="C111" s="243" t="s">
        <v>3627</v>
      </c>
      <c r="D111" s="215"/>
      <c r="E111" s="215"/>
      <c r="F111" s="90"/>
      <c r="G111" s="90"/>
      <c r="H111" s="216"/>
      <c r="I111" s="90"/>
      <c r="J111" s="215"/>
      <c r="K111" s="90"/>
      <c r="L111" s="90"/>
      <c r="M111" s="215"/>
      <c r="N111" s="215"/>
      <c r="O111" s="91" t="s">
        <v>596</v>
      </c>
      <c r="P111" s="219"/>
      <c r="Q111" s="62" t="s">
        <v>564</v>
      </c>
      <c r="R111" s="62" t="s">
        <v>3037</v>
      </c>
      <c r="S111" s="91" t="s">
        <v>3628</v>
      </c>
      <c r="T111" s="62"/>
      <c r="U111" s="107"/>
      <c r="V111" s="218" t="s">
        <v>3247</v>
      </c>
      <c r="W111" s="218" t="s">
        <v>3041</v>
      </c>
      <c r="X111" s="91" t="s">
        <v>3211</v>
      </c>
      <c r="Y111" s="91" t="s">
        <v>3211</v>
      </c>
      <c r="Z111" s="90"/>
      <c r="AA111" s="219"/>
      <c r="AB111" s="90"/>
      <c r="AC111" s="90"/>
      <c r="AD111" s="220"/>
      <c r="AE111" s="216"/>
      <c r="AF111" s="216"/>
      <c r="AG111" s="220"/>
      <c r="AH111" s="221" t="s">
        <v>475</v>
      </c>
      <c r="AI111" s="216"/>
      <c r="AJ111" s="216"/>
      <c r="AK111" s="216"/>
      <c r="AL111" s="90"/>
      <c r="AM111" s="90" t="s">
        <v>3629</v>
      </c>
      <c r="AN111" s="90"/>
      <c r="AO111" s="90"/>
      <c r="AP111" s="92"/>
    </row>
    <row r="112" ht="15.75" customHeight="1">
      <c r="A112" s="58" t="s">
        <v>3651</v>
      </c>
      <c r="B112" s="58" t="s">
        <v>3652</v>
      </c>
      <c r="C112" s="243" t="s">
        <v>3653</v>
      </c>
      <c r="D112" s="215"/>
      <c r="E112" s="215"/>
      <c r="F112" s="90"/>
      <c r="G112" s="90"/>
      <c r="H112" s="216"/>
      <c r="I112" s="90"/>
      <c r="J112" s="215"/>
      <c r="K112" s="90"/>
      <c r="L112" s="90"/>
      <c r="M112" s="215"/>
      <c r="N112" s="215"/>
      <c r="O112" s="62" t="s">
        <v>564</v>
      </c>
      <c r="P112" s="62" t="s">
        <v>3269</v>
      </c>
      <c r="Q112" s="90"/>
      <c r="R112" s="226"/>
      <c r="S112" s="90"/>
      <c r="T112" s="62"/>
      <c r="U112" s="58" t="s">
        <v>3654</v>
      </c>
      <c r="V112" s="218" t="s">
        <v>3247</v>
      </c>
      <c r="W112" s="218" t="s">
        <v>3041</v>
      </c>
      <c r="X112" s="91" t="s">
        <v>3542</v>
      </c>
      <c r="Y112" s="91" t="s">
        <v>3542</v>
      </c>
      <c r="Z112" s="90"/>
      <c r="AA112" s="219"/>
      <c r="AB112" s="90"/>
      <c r="AC112" s="90"/>
      <c r="AD112" s="220"/>
      <c r="AE112" s="216"/>
      <c r="AF112" s="216"/>
      <c r="AG112" s="220"/>
      <c r="AH112" s="221" t="s">
        <v>475</v>
      </c>
      <c r="AI112" s="216"/>
      <c r="AJ112" s="216"/>
      <c r="AK112" s="216"/>
      <c r="AL112" s="90"/>
      <c r="AM112" s="90" t="s">
        <v>3655</v>
      </c>
      <c r="AN112" s="90"/>
      <c r="AO112" s="90"/>
      <c r="AP112" s="92" t="s">
        <v>3316</v>
      </c>
    </row>
    <row r="113" ht="15.75" customHeight="1">
      <c r="A113" s="58" t="s">
        <v>3656</v>
      </c>
      <c r="B113" s="58" t="s">
        <v>3657</v>
      </c>
      <c r="C113" s="243" t="s">
        <v>3658</v>
      </c>
      <c r="D113" s="215"/>
      <c r="E113" s="215"/>
      <c r="F113" s="90"/>
      <c r="G113" s="90"/>
      <c r="H113" s="216"/>
      <c r="I113" s="90"/>
      <c r="J113" s="215"/>
      <c r="K113" s="90"/>
      <c r="L113" s="90"/>
      <c r="M113" s="215"/>
      <c r="N113" s="215"/>
      <c r="O113" s="62" t="s">
        <v>564</v>
      </c>
      <c r="P113" s="62" t="s">
        <v>3069</v>
      </c>
      <c r="Q113" s="62" t="s">
        <v>564</v>
      </c>
      <c r="R113" s="62" t="s">
        <v>3037</v>
      </c>
      <c r="S113" s="91" t="s">
        <v>3659</v>
      </c>
      <c r="T113" s="62"/>
      <c r="U113" s="58" t="s">
        <v>3660</v>
      </c>
      <c r="V113" s="218" t="s">
        <v>3247</v>
      </c>
      <c r="W113" s="218" t="s">
        <v>3041</v>
      </c>
      <c r="X113" s="91" t="s">
        <v>660</v>
      </c>
      <c r="Y113" s="91" t="s">
        <v>660</v>
      </c>
      <c r="Z113" s="90"/>
      <c r="AA113" s="219"/>
      <c r="AB113" s="90"/>
      <c r="AC113" s="90"/>
      <c r="AD113" s="220"/>
      <c r="AE113" s="216"/>
      <c r="AF113" s="216"/>
      <c r="AG113" s="220"/>
      <c r="AH113" s="221" t="s">
        <v>475</v>
      </c>
      <c r="AI113" s="216"/>
      <c r="AJ113" s="216"/>
      <c r="AK113" s="216"/>
      <c r="AL113" s="90"/>
      <c r="AM113" s="90"/>
      <c r="AN113" s="90"/>
      <c r="AO113" s="90"/>
      <c r="AP113" s="92" t="s">
        <v>3392</v>
      </c>
    </row>
    <row r="114" ht="15.75" customHeight="1">
      <c r="A114" s="58" t="s">
        <v>3661</v>
      </c>
      <c r="B114" s="58" t="s">
        <v>3662</v>
      </c>
      <c r="C114" s="216" t="s">
        <v>3658</v>
      </c>
      <c r="D114" s="215"/>
      <c r="E114" s="215"/>
      <c r="F114" s="90"/>
      <c r="G114" s="90"/>
      <c r="H114" s="216"/>
      <c r="I114" s="90"/>
      <c r="J114" s="215"/>
      <c r="K114" s="90"/>
      <c r="L114" s="90"/>
      <c r="M114" s="215"/>
      <c r="N114" s="215"/>
      <c r="O114" s="62" t="s">
        <v>564</v>
      </c>
      <c r="P114" s="62" t="s">
        <v>3069</v>
      </c>
      <c r="Q114" s="62" t="s">
        <v>564</v>
      </c>
      <c r="R114" s="62" t="s">
        <v>3037</v>
      </c>
      <c r="S114" s="91" t="s">
        <v>3659</v>
      </c>
      <c r="T114" s="62"/>
      <c r="U114" s="58" t="s">
        <v>3663</v>
      </c>
      <c r="V114" s="218" t="s">
        <v>3247</v>
      </c>
      <c r="W114" s="218" t="s">
        <v>3041</v>
      </c>
      <c r="X114" s="91" t="s">
        <v>660</v>
      </c>
      <c r="Y114" s="91" t="s">
        <v>660</v>
      </c>
      <c r="Z114" s="90"/>
      <c r="AA114" s="219"/>
      <c r="AB114" s="90"/>
      <c r="AC114" s="90"/>
      <c r="AD114" s="220"/>
      <c r="AE114" s="216"/>
      <c r="AF114" s="216"/>
      <c r="AG114" s="220"/>
      <c r="AH114" s="221" t="s">
        <v>475</v>
      </c>
      <c r="AI114" s="216"/>
      <c r="AJ114" s="216"/>
      <c r="AK114" s="216"/>
      <c r="AL114" s="90"/>
      <c r="AM114" s="90"/>
      <c r="AN114" s="90"/>
      <c r="AO114" s="90"/>
      <c r="AP114" s="92" t="s">
        <v>3392</v>
      </c>
    </row>
    <row r="115" ht="15.75" customHeight="1">
      <c r="A115" s="58" t="s">
        <v>3664</v>
      </c>
      <c r="B115" s="58" t="s">
        <v>3665</v>
      </c>
      <c r="C115" s="216" t="s">
        <v>3666</v>
      </c>
      <c r="D115" s="215"/>
      <c r="E115" s="215"/>
      <c r="F115" s="90"/>
      <c r="G115" s="90"/>
      <c r="H115" s="216"/>
      <c r="I115" s="90"/>
      <c r="J115" s="215"/>
      <c r="K115" s="90"/>
      <c r="L115" s="90"/>
      <c r="M115" s="215"/>
      <c r="N115" s="215"/>
      <c r="O115" s="62" t="s">
        <v>564</v>
      </c>
      <c r="P115" s="220"/>
      <c r="Q115" s="90"/>
      <c r="R115" s="226"/>
      <c r="S115" s="90"/>
      <c r="T115" s="62"/>
      <c r="U115" s="58" t="s">
        <v>3667</v>
      </c>
      <c r="V115" s="218" t="s">
        <v>3247</v>
      </c>
      <c r="W115" s="218" t="s">
        <v>3041</v>
      </c>
      <c r="X115" s="91" t="s">
        <v>660</v>
      </c>
      <c r="Y115" s="91" t="s">
        <v>660</v>
      </c>
      <c r="Z115" s="90"/>
      <c r="AA115" s="219"/>
      <c r="AB115" s="90"/>
      <c r="AC115" s="90"/>
      <c r="AD115" s="220"/>
      <c r="AE115" s="216"/>
      <c r="AF115" s="216"/>
      <c r="AG115" s="220"/>
      <c r="AH115" s="221"/>
      <c r="AI115" s="216"/>
      <c r="AJ115" s="216"/>
      <c r="AK115" s="216"/>
      <c r="AL115" s="90"/>
      <c r="AM115" s="90"/>
      <c r="AN115" s="90"/>
      <c r="AO115" s="90"/>
      <c r="AP115" s="92"/>
    </row>
    <row r="116" ht="15.75" customHeight="1">
      <c r="A116" s="58" t="s">
        <v>3668</v>
      </c>
      <c r="B116" s="58" t="s">
        <v>3669</v>
      </c>
      <c r="C116" s="234" t="s">
        <v>3670</v>
      </c>
      <c r="D116" s="215"/>
      <c r="E116" s="215"/>
      <c r="F116" s="90"/>
      <c r="G116" s="90"/>
      <c r="H116" s="216"/>
      <c r="I116" s="90"/>
      <c r="J116" s="215"/>
      <c r="K116" s="90"/>
      <c r="L116" s="90"/>
      <c r="M116" s="215"/>
      <c r="N116" s="215"/>
      <c r="O116" s="62" t="s">
        <v>564</v>
      </c>
      <c r="P116" s="220"/>
      <c r="Q116" s="91" t="s">
        <v>3070</v>
      </c>
      <c r="R116" s="226"/>
      <c r="S116" s="90"/>
      <c r="T116" s="62"/>
      <c r="U116" s="252" t="s">
        <v>3671</v>
      </c>
      <c r="V116" s="218" t="s">
        <v>3247</v>
      </c>
      <c r="W116" s="218" t="s">
        <v>3041</v>
      </c>
      <c r="X116" s="91" t="s">
        <v>660</v>
      </c>
      <c r="Y116" s="91" t="s">
        <v>660</v>
      </c>
      <c r="Z116" s="90"/>
      <c r="AA116" s="219"/>
      <c r="AB116" s="90"/>
      <c r="AC116" s="90"/>
      <c r="AD116" s="220"/>
      <c r="AE116" s="216"/>
      <c r="AF116" s="216"/>
      <c r="AG116" s="220"/>
      <c r="AH116" s="221"/>
      <c r="AI116" s="216"/>
      <c r="AJ116" s="216"/>
      <c r="AK116" s="216"/>
      <c r="AL116" s="90"/>
      <c r="AM116" s="90"/>
      <c r="AN116" s="90"/>
      <c r="AO116" s="90"/>
      <c r="AP116" s="92" t="s">
        <v>3672</v>
      </c>
    </row>
    <row r="117" ht="15.75" customHeight="1">
      <c r="A117" s="58" t="s">
        <v>3673</v>
      </c>
      <c r="B117" s="58" t="s">
        <v>3674</v>
      </c>
      <c r="C117" s="234" t="s">
        <v>3675</v>
      </c>
      <c r="D117" s="215"/>
      <c r="E117" s="215"/>
      <c r="F117" s="90"/>
      <c r="G117" s="90"/>
      <c r="H117" s="216"/>
      <c r="I117" s="90"/>
      <c r="J117" s="215"/>
      <c r="K117" s="90"/>
      <c r="L117" s="90"/>
      <c r="M117" s="215"/>
      <c r="N117" s="215"/>
      <c r="O117" s="62" t="s">
        <v>564</v>
      </c>
      <c r="P117" s="219" t="s">
        <v>3676</v>
      </c>
      <c r="Q117" s="62" t="s">
        <v>596</v>
      </c>
      <c r="R117" s="62" t="s">
        <v>3677</v>
      </c>
      <c r="S117" s="90"/>
      <c r="T117" s="62"/>
      <c r="U117" s="241" t="s">
        <v>3678</v>
      </c>
      <c r="V117" s="218" t="s">
        <v>3247</v>
      </c>
      <c r="W117" s="218" t="s">
        <v>3041</v>
      </c>
      <c r="X117" s="91" t="s">
        <v>660</v>
      </c>
      <c r="Y117" s="91" t="s">
        <v>660</v>
      </c>
      <c r="Z117" s="90"/>
      <c r="AA117" s="219"/>
      <c r="AB117" s="90"/>
      <c r="AC117" s="90"/>
      <c r="AD117" s="220"/>
      <c r="AE117" s="216"/>
      <c r="AF117" s="216"/>
      <c r="AG117" s="220"/>
      <c r="AH117" s="221"/>
      <c r="AI117" s="216"/>
      <c r="AJ117" s="216"/>
      <c r="AK117" s="216"/>
      <c r="AL117" s="90"/>
      <c r="AM117" s="90"/>
      <c r="AN117" s="90"/>
      <c r="AO117" s="90"/>
      <c r="AP117" s="92" t="s">
        <v>3445</v>
      </c>
    </row>
    <row r="118" ht="15.75" customHeight="1">
      <c r="A118" s="58" t="s">
        <v>3679</v>
      </c>
      <c r="B118" s="58" t="s">
        <v>3680</v>
      </c>
      <c r="C118" s="234" t="s">
        <v>3681</v>
      </c>
      <c r="D118" s="215"/>
      <c r="E118" s="215"/>
      <c r="F118" s="90"/>
      <c r="G118" s="90"/>
      <c r="H118" s="216"/>
      <c r="I118" s="90"/>
      <c r="J118" s="215"/>
      <c r="K118" s="90"/>
      <c r="L118" s="90"/>
      <c r="M118" s="215"/>
      <c r="N118" s="215"/>
      <c r="O118" s="62" t="s">
        <v>564</v>
      </c>
      <c r="P118" s="219" t="s">
        <v>3133</v>
      </c>
      <c r="Q118" s="62" t="s">
        <v>596</v>
      </c>
      <c r="R118" s="62" t="s">
        <v>3396</v>
      </c>
      <c r="S118" s="91" t="s">
        <v>3682</v>
      </c>
      <c r="T118" s="62"/>
      <c r="U118" s="58" t="s">
        <v>3683</v>
      </c>
      <c r="V118" s="218" t="s">
        <v>3247</v>
      </c>
      <c r="W118" s="218" t="s">
        <v>3041</v>
      </c>
      <c r="X118" s="91" t="s">
        <v>660</v>
      </c>
      <c r="Y118" s="91" t="s">
        <v>660</v>
      </c>
      <c r="Z118" s="90"/>
      <c r="AA118" s="219"/>
      <c r="AB118" s="90"/>
      <c r="AC118" s="90"/>
      <c r="AD118" s="220"/>
      <c r="AE118" s="216"/>
      <c r="AF118" s="216"/>
      <c r="AG118" s="220"/>
      <c r="AH118" s="221"/>
      <c r="AI118" s="216"/>
      <c r="AJ118" s="216"/>
      <c r="AK118" s="216"/>
      <c r="AL118" s="90"/>
      <c r="AM118" s="90"/>
      <c r="AN118" s="90"/>
      <c r="AO118" s="90"/>
      <c r="AP118" s="92" t="s">
        <v>3445</v>
      </c>
    </row>
    <row r="119" ht="15.75" customHeight="1">
      <c r="A119" s="58" t="s">
        <v>3684</v>
      </c>
      <c r="B119" s="58" t="s">
        <v>3685</v>
      </c>
      <c r="C119" s="234" t="s">
        <v>3686</v>
      </c>
      <c r="D119" s="215"/>
      <c r="E119" s="215"/>
      <c r="F119" s="90"/>
      <c r="G119" s="90"/>
      <c r="H119" s="216"/>
      <c r="I119" s="90"/>
      <c r="J119" s="215"/>
      <c r="K119" s="90"/>
      <c r="L119" s="90"/>
      <c r="M119" s="215"/>
      <c r="N119" s="215"/>
      <c r="O119" s="62" t="s">
        <v>564</v>
      </c>
      <c r="P119" s="220"/>
      <c r="Q119" s="62" t="s">
        <v>3448</v>
      </c>
      <c r="R119" s="62" t="s">
        <v>3687</v>
      </c>
      <c r="S119" s="91" t="s">
        <v>3688</v>
      </c>
      <c r="T119" s="62"/>
      <c r="U119" s="253" t="s">
        <v>3689</v>
      </c>
      <c r="V119" s="218" t="s">
        <v>3247</v>
      </c>
      <c r="W119" s="218" t="s">
        <v>3041</v>
      </c>
      <c r="X119" s="91" t="s">
        <v>660</v>
      </c>
      <c r="Y119" s="91" t="s">
        <v>660</v>
      </c>
      <c r="Z119" s="90"/>
      <c r="AA119" s="219"/>
      <c r="AB119" s="90"/>
      <c r="AC119" s="90"/>
      <c r="AD119" s="220"/>
      <c r="AE119" s="216"/>
      <c r="AF119" s="216"/>
      <c r="AG119" s="220"/>
      <c r="AH119" s="221" t="s">
        <v>475</v>
      </c>
      <c r="AI119" s="216"/>
      <c r="AJ119" s="216"/>
      <c r="AK119" s="216"/>
      <c r="AL119" s="90"/>
      <c r="AM119" s="90" t="s">
        <v>3690</v>
      </c>
      <c r="AN119" s="90"/>
      <c r="AO119" s="90" t="s">
        <v>3691</v>
      </c>
      <c r="AP119" s="92"/>
    </row>
    <row r="120" ht="15.75" customHeight="1">
      <c r="A120" s="58" t="s">
        <v>3692</v>
      </c>
      <c r="B120" s="58" t="s">
        <v>3693</v>
      </c>
      <c r="C120" s="234" t="s">
        <v>3694</v>
      </c>
      <c r="D120" s="215"/>
      <c r="E120" s="215"/>
      <c r="F120" s="90"/>
      <c r="G120" s="90"/>
      <c r="H120" s="216"/>
      <c r="I120" s="90"/>
      <c r="J120" s="215"/>
      <c r="K120" s="90"/>
      <c r="L120" s="90"/>
      <c r="M120" s="215"/>
      <c r="N120" s="215"/>
      <c r="O120" s="62" t="s">
        <v>564</v>
      </c>
      <c r="P120" s="62" t="s">
        <v>3385</v>
      </c>
      <c r="Q120" s="62" t="s">
        <v>564</v>
      </c>
      <c r="R120" s="62" t="s">
        <v>3037</v>
      </c>
      <c r="S120" s="90"/>
      <c r="T120" s="62"/>
      <c r="U120" s="254" t="s">
        <v>3695</v>
      </c>
      <c r="V120" s="218" t="s">
        <v>3247</v>
      </c>
      <c r="W120" s="218" t="s">
        <v>3041</v>
      </c>
      <c r="X120" s="91" t="s">
        <v>3314</v>
      </c>
      <c r="Y120" s="91" t="s">
        <v>3314</v>
      </c>
      <c r="Z120" s="90"/>
      <c r="AA120" s="219"/>
      <c r="AB120" s="90"/>
      <c r="AC120" s="90"/>
      <c r="AD120" s="220"/>
      <c r="AE120" s="216"/>
      <c r="AF120" s="216"/>
      <c r="AG120" s="220"/>
      <c r="AH120" s="221" t="s">
        <v>475</v>
      </c>
      <c r="AI120" s="216"/>
      <c r="AJ120" s="216"/>
      <c r="AK120" s="216"/>
      <c r="AL120" s="90"/>
      <c r="AM120" s="90"/>
      <c r="AN120" s="90"/>
      <c r="AO120" s="90"/>
      <c r="AP120" s="92" t="s">
        <v>3672</v>
      </c>
    </row>
    <row r="121" ht="15.75" customHeight="1">
      <c r="A121" s="58" t="s">
        <v>3696</v>
      </c>
      <c r="B121" s="58" t="s">
        <v>3697</v>
      </c>
      <c r="C121" s="234" t="s">
        <v>3698</v>
      </c>
      <c r="D121" s="215"/>
      <c r="E121" s="215"/>
      <c r="F121" s="90"/>
      <c r="G121" s="90"/>
      <c r="H121" s="216"/>
      <c r="I121" s="90"/>
      <c r="J121" s="215"/>
      <c r="K121" s="91" t="s">
        <v>3699</v>
      </c>
      <c r="L121" s="90"/>
      <c r="M121" s="215"/>
      <c r="N121" s="215"/>
      <c r="O121" s="62" t="s">
        <v>564</v>
      </c>
      <c r="P121" s="62" t="s">
        <v>3282</v>
      </c>
      <c r="Q121" s="62" t="s">
        <v>3070</v>
      </c>
      <c r="R121" s="58"/>
      <c r="S121" s="90"/>
      <c r="T121" s="62"/>
      <c r="U121" s="255" t="s">
        <v>3700</v>
      </c>
      <c r="V121" s="218" t="s">
        <v>3247</v>
      </c>
      <c r="W121" s="218" t="s">
        <v>3041</v>
      </c>
      <c r="X121" s="91" t="s">
        <v>3248</v>
      </c>
      <c r="Y121" s="91" t="s">
        <v>3248</v>
      </c>
      <c r="Z121" s="90"/>
      <c r="AA121" s="219"/>
      <c r="AB121" s="90"/>
      <c r="AC121" s="90"/>
      <c r="AD121" s="220"/>
      <c r="AE121" s="216"/>
      <c r="AF121" s="216"/>
      <c r="AG121" s="220"/>
      <c r="AH121" s="221"/>
      <c r="AI121" s="216"/>
      <c r="AJ121" s="216"/>
      <c r="AK121" s="216"/>
      <c r="AL121" s="90"/>
      <c r="AM121" s="90"/>
      <c r="AN121" s="90"/>
      <c r="AO121" s="90" t="s">
        <v>3701</v>
      </c>
      <c r="AP121" s="92"/>
    </row>
    <row r="122" ht="15.75" customHeight="1">
      <c r="A122" s="58" t="s">
        <v>3702</v>
      </c>
      <c r="B122" s="58" t="s">
        <v>3703</v>
      </c>
      <c r="C122" s="216"/>
      <c r="D122" s="215"/>
      <c r="E122" s="215"/>
      <c r="F122" s="90"/>
      <c r="G122" s="90"/>
      <c r="H122" s="216"/>
      <c r="I122" s="90"/>
      <c r="J122" s="215"/>
      <c r="K122" s="90"/>
      <c r="L122" s="90"/>
      <c r="M122" s="215"/>
      <c r="N122" s="215"/>
      <c r="O122" s="90"/>
      <c r="P122" s="220"/>
      <c r="Q122" s="90"/>
      <c r="R122" s="226"/>
      <c r="S122" s="90"/>
      <c r="T122" s="62"/>
      <c r="U122" s="253" t="s">
        <v>3704</v>
      </c>
      <c r="V122" s="218" t="s">
        <v>3247</v>
      </c>
      <c r="W122" s="218" t="s">
        <v>3041</v>
      </c>
      <c r="X122" s="91" t="s">
        <v>660</v>
      </c>
      <c r="Y122" s="91" t="s">
        <v>660</v>
      </c>
      <c r="Z122" s="90"/>
      <c r="AA122" s="219"/>
      <c r="AB122" s="90"/>
      <c r="AC122" s="90"/>
      <c r="AD122" s="220"/>
      <c r="AE122" s="216"/>
      <c r="AF122" s="216"/>
      <c r="AG122" s="220"/>
      <c r="AH122" s="221" t="s">
        <v>988</v>
      </c>
      <c r="AI122" s="216"/>
      <c r="AJ122" s="216"/>
      <c r="AK122" s="216"/>
      <c r="AL122" s="90"/>
      <c r="AM122" s="90" t="s">
        <v>1214</v>
      </c>
      <c r="AN122" s="90"/>
      <c r="AO122" s="91" t="s">
        <v>621</v>
      </c>
      <c r="AP122" s="92" t="s">
        <v>3705</v>
      </c>
    </row>
    <row r="123" ht="15.75" customHeight="1">
      <c r="A123" s="58" t="s">
        <v>3706</v>
      </c>
      <c r="B123" s="58" t="s">
        <v>3707</v>
      </c>
      <c r="C123" s="216" t="s">
        <v>3708</v>
      </c>
      <c r="D123" s="215"/>
      <c r="E123" s="215"/>
      <c r="F123" s="90"/>
      <c r="G123" s="90"/>
      <c r="H123" s="216"/>
      <c r="I123" s="90"/>
      <c r="J123" s="215"/>
      <c r="K123" s="90"/>
      <c r="L123" s="90" t="s">
        <v>3709</v>
      </c>
      <c r="M123" s="215"/>
      <c r="N123" s="215"/>
      <c r="O123" s="62" t="s">
        <v>564</v>
      </c>
      <c r="P123" s="220"/>
      <c r="Q123" s="62" t="s">
        <v>3070</v>
      </c>
      <c r="R123" s="58"/>
      <c r="S123" s="90"/>
      <c r="T123" s="62"/>
      <c r="U123" s="62" t="s">
        <v>3710</v>
      </c>
      <c r="V123" s="218" t="s">
        <v>3247</v>
      </c>
      <c r="W123" s="218" t="s">
        <v>3041</v>
      </c>
      <c r="X123" s="91" t="s">
        <v>660</v>
      </c>
      <c r="Y123" s="91" t="s">
        <v>660</v>
      </c>
      <c r="Z123" s="90"/>
      <c r="AA123" s="219"/>
      <c r="AB123" s="90"/>
      <c r="AC123" s="90"/>
      <c r="AD123" s="220"/>
      <c r="AE123" s="216"/>
      <c r="AF123" s="216"/>
      <c r="AG123" s="220"/>
      <c r="AH123" s="221"/>
      <c r="AI123" s="216"/>
      <c r="AJ123" s="216"/>
      <c r="AK123" s="216"/>
      <c r="AL123" s="90"/>
      <c r="AM123" s="90" t="s">
        <v>3474</v>
      </c>
      <c r="AN123" s="90"/>
      <c r="AO123" s="90"/>
      <c r="AP123" s="92" t="s">
        <v>3711</v>
      </c>
    </row>
    <row r="124" ht="15.75" customHeight="1">
      <c r="A124" s="58" t="s">
        <v>3712</v>
      </c>
      <c r="B124" s="223" t="s">
        <v>3713</v>
      </c>
      <c r="C124" s="216" t="s">
        <v>3714</v>
      </c>
      <c r="D124" s="215"/>
      <c r="E124" s="215"/>
      <c r="F124" s="90"/>
      <c r="G124" s="90"/>
      <c r="H124" s="216"/>
      <c r="I124" s="90"/>
      <c r="J124" s="215"/>
      <c r="K124" s="90"/>
      <c r="L124" s="90"/>
      <c r="M124" s="215"/>
      <c r="N124" s="215"/>
      <c r="O124" s="62" t="s">
        <v>564</v>
      </c>
      <c r="P124" s="220"/>
      <c r="Q124" s="62" t="s">
        <v>3070</v>
      </c>
      <c r="R124" s="58"/>
      <c r="S124" s="90"/>
      <c r="T124" s="62"/>
      <c r="U124" s="256" t="s">
        <v>3715</v>
      </c>
      <c r="V124" s="218" t="s">
        <v>3247</v>
      </c>
      <c r="W124" s="218" t="s">
        <v>3041</v>
      </c>
      <c r="X124" s="91" t="s">
        <v>515</v>
      </c>
      <c r="Y124" s="91" t="s">
        <v>515</v>
      </c>
      <c r="Z124" s="90"/>
      <c r="AA124" s="219"/>
      <c r="AB124" s="90"/>
      <c r="AC124" s="90"/>
      <c r="AD124" s="220"/>
      <c r="AE124" s="216"/>
      <c r="AF124" s="216"/>
      <c r="AG124" s="220"/>
      <c r="AH124" s="221"/>
      <c r="AI124" s="216"/>
      <c r="AJ124" s="216"/>
      <c r="AK124" s="216"/>
      <c r="AL124" s="90"/>
      <c r="AM124" s="90"/>
      <c r="AN124" s="90"/>
      <c r="AO124" s="90"/>
      <c r="AP124" s="92"/>
    </row>
    <row r="125" ht="15.75" customHeight="1">
      <c r="A125" s="58" t="s">
        <v>596</v>
      </c>
      <c r="B125" s="58" t="s">
        <v>3716</v>
      </c>
      <c r="C125" s="216" t="s">
        <v>3717</v>
      </c>
      <c r="D125" s="215"/>
      <c r="E125" s="215"/>
      <c r="F125" s="90"/>
      <c r="G125" s="90"/>
      <c r="H125" s="216"/>
      <c r="I125" s="90"/>
      <c r="J125" s="215"/>
      <c r="K125" s="90"/>
      <c r="L125" s="90"/>
      <c r="M125" s="215"/>
      <c r="N125" s="215"/>
      <c r="O125" s="62" t="s">
        <v>564</v>
      </c>
      <c r="P125" s="62" t="s">
        <v>3069</v>
      </c>
      <c r="Q125" s="62" t="s">
        <v>3070</v>
      </c>
      <c r="R125" s="58"/>
      <c r="S125" s="90"/>
      <c r="T125" s="62"/>
      <c r="U125" s="257" t="s">
        <v>3718</v>
      </c>
      <c r="V125" s="218" t="s">
        <v>3247</v>
      </c>
      <c r="W125" s="218" t="s">
        <v>3041</v>
      </c>
      <c r="X125" s="91" t="s">
        <v>660</v>
      </c>
      <c r="Y125" s="91" t="s">
        <v>660</v>
      </c>
      <c r="Z125" s="90"/>
      <c r="AA125" s="219"/>
      <c r="AB125" s="90"/>
      <c r="AC125" s="90"/>
      <c r="AD125" s="220"/>
      <c r="AE125" s="216"/>
      <c r="AF125" s="216"/>
      <c r="AG125" s="220"/>
      <c r="AH125" s="221"/>
      <c r="AI125" s="216"/>
      <c r="AJ125" s="216"/>
      <c r="AK125" s="216"/>
      <c r="AL125" s="90"/>
      <c r="AM125" s="90" t="s">
        <v>3296</v>
      </c>
      <c r="AN125" s="90"/>
      <c r="AO125" s="90"/>
      <c r="AP125" s="92"/>
    </row>
    <row r="126" ht="15.75" customHeight="1">
      <c r="A126" s="58" t="s">
        <v>652</v>
      </c>
      <c r="B126" s="62" t="s">
        <v>3719</v>
      </c>
      <c r="C126" s="216" t="s">
        <v>3720</v>
      </c>
      <c r="D126" s="215"/>
      <c r="E126" s="215"/>
      <c r="F126" s="90"/>
      <c r="G126" s="90"/>
      <c r="H126" s="216"/>
      <c r="I126" s="90"/>
      <c r="J126" s="215"/>
      <c r="K126" s="90"/>
      <c r="L126" s="90"/>
      <c r="M126" s="215"/>
      <c r="N126" s="215"/>
      <c r="O126" s="62" t="s">
        <v>564</v>
      </c>
      <c r="P126" s="62" t="s">
        <v>3282</v>
      </c>
      <c r="Q126" s="62" t="s">
        <v>3721</v>
      </c>
      <c r="R126" s="62" t="s">
        <v>3722</v>
      </c>
      <c r="S126" s="90"/>
      <c r="T126" s="62"/>
      <c r="U126" s="62" t="s">
        <v>3723</v>
      </c>
      <c r="V126" s="218" t="s">
        <v>3247</v>
      </c>
      <c r="W126" s="218" t="s">
        <v>3041</v>
      </c>
      <c r="X126" s="91" t="s">
        <v>660</v>
      </c>
      <c r="Y126" s="91" t="s">
        <v>660</v>
      </c>
      <c r="Z126" s="90"/>
      <c r="AA126" s="219"/>
      <c r="AB126" s="90"/>
      <c r="AC126" s="90"/>
      <c r="AD126" s="220"/>
      <c r="AE126" s="216"/>
      <c r="AF126" s="216"/>
      <c r="AG126" s="220"/>
      <c r="AH126" s="221"/>
      <c r="AI126" s="216"/>
      <c r="AJ126" s="216"/>
      <c r="AK126" s="216"/>
      <c r="AL126" s="90"/>
      <c r="AM126" s="90"/>
      <c r="AN126" s="90"/>
      <c r="AO126" s="90"/>
      <c r="AP126" s="92"/>
    </row>
    <row r="127" ht="15.75" customHeight="1">
      <c r="A127" s="58" t="s">
        <v>610</v>
      </c>
      <c r="B127" s="58" t="s">
        <v>3724</v>
      </c>
      <c r="C127" s="216" t="s">
        <v>3725</v>
      </c>
      <c r="D127" s="215"/>
      <c r="E127" s="215"/>
      <c r="F127" s="90"/>
      <c r="G127" s="90"/>
      <c r="H127" s="216"/>
      <c r="I127" s="90"/>
      <c r="J127" s="215"/>
      <c r="K127" s="90"/>
      <c r="L127" s="90"/>
      <c r="M127" s="215"/>
      <c r="N127" s="215"/>
      <c r="O127" s="62" t="s">
        <v>564</v>
      </c>
      <c r="P127" s="220"/>
      <c r="Q127" s="62" t="s">
        <v>610</v>
      </c>
      <c r="R127" s="62" t="s">
        <v>3726</v>
      </c>
      <c r="S127" s="90"/>
      <c r="T127" s="62"/>
      <c r="U127" s="239" t="s">
        <v>3727</v>
      </c>
      <c r="V127" s="218" t="s">
        <v>3247</v>
      </c>
      <c r="W127" s="218" t="s">
        <v>3041</v>
      </c>
      <c r="X127" s="91" t="s">
        <v>660</v>
      </c>
      <c r="Y127" s="91" t="s">
        <v>660</v>
      </c>
      <c r="Z127" s="90"/>
      <c r="AA127" s="219"/>
      <c r="AB127" s="90"/>
      <c r="AC127" s="90"/>
      <c r="AD127" s="220"/>
      <c r="AE127" s="216"/>
      <c r="AF127" s="216"/>
      <c r="AG127" s="220"/>
      <c r="AH127" s="221"/>
      <c r="AI127" s="216"/>
      <c r="AJ127" s="216"/>
      <c r="AK127" s="216"/>
      <c r="AL127" s="90"/>
      <c r="AM127" s="90"/>
      <c r="AN127" s="90"/>
      <c r="AO127" s="90"/>
      <c r="AP127" s="92"/>
    </row>
    <row r="128" ht="15.75" customHeight="1">
      <c r="A128" s="58" t="s">
        <v>1006</v>
      </c>
      <c r="B128" s="58" t="s">
        <v>3728</v>
      </c>
      <c r="C128" s="216" t="s">
        <v>3729</v>
      </c>
      <c r="D128" s="215"/>
      <c r="E128" s="215"/>
      <c r="F128" s="90"/>
      <c r="G128" s="90"/>
      <c r="H128" s="216"/>
      <c r="I128" s="90"/>
      <c r="J128" s="215"/>
      <c r="K128" s="90"/>
      <c r="L128" s="90"/>
      <c r="M128" s="215"/>
      <c r="N128" s="215"/>
      <c r="O128" s="62" t="s">
        <v>564</v>
      </c>
      <c r="P128" s="62" t="s">
        <v>3338</v>
      </c>
      <c r="Q128" s="62" t="s">
        <v>3070</v>
      </c>
      <c r="R128" s="58"/>
      <c r="S128" s="90"/>
      <c r="T128" s="62"/>
      <c r="U128" s="222" t="s">
        <v>3730</v>
      </c>
      <c r="V128" s="218" t="s">
        <v>3247</v>
      </c>
      <c r="W128" s="218" t="s">
        <v>3041</v>
      </c>
      <c r="X128" s="91" t="s">
        <v>660</v>
      </c>
      <c r="Y128" s="91" t="s">
        <v>660</v>
      </c>
      <c r="Z128" s="90"/>
      <c r="AA128" s="219"/>
      <c r="AB128" s="90"/>
      <c r="AC128" s="90"/>
      <c r="AD128" s="220"/>
      <c r="AE128" s="216"/>
      <c r="AF128" s="216"/>
      <c r="AG128" s="220"/>
      <c r="AH128" s="221"/>
      <c r="AI128" s="216"/>
      <c r="AJ128" s="216"/>
      <c r="AK128" s="216"/>
      <c r="AL128" s="90"/>
      <c r="AM128" s="90"/>
      <c r="AN128" s="90"/>
      <c r="AO128" s="90"/>
      <c r="AP128" s="92"/>
    </row>
    <row r="129" ht="15.75" customHeight="1">
      <c r="A129" s="58" t="s">
        <v>578</v>
      </c>
      <c r="B129" s="58" t="s">
        <v>3731</v>
      </c>
      <c r="C129" s="216" t="s">
        <v>3732</v>
      </c>
      <c r="D129" s="215"/>
      <c r="E129" s="215"/>
      <c r="F129" s="90"/>
      <c r="G129" s="90"/>
      <c r="H129" s="216"/>
      <c r="I129" s="90"/>
      <c r="J129" s="215"/>
      <c r="K129" s="90"/>
      <c r="L129" s="90"/>
      <c r="M129" s="215"/>
      <c r="N129" s="215"/>
      <c r="O129" s="62" t="s">
        <v>564</v>
      </c>
      <c r="P129" s="220"/>
      <c r="Q129" s="62" t="s">
        <v>3070</v>
      </c>
      <c r="R129" s="58"/>
      <c r="S129" s="90"/>
      <c r="T129" s="62"/>
      <c r="U129" s="241" t="s">
        <v>3733</v>
      </c>
      <c r="V129" s="218" t="s">
        <v>3247</v>
      </c>
      <c r="W129" s="218" t="s">
        <v>3041</v>
      </c>
      <c r="X129" s="91" t="s">
        <v>660</v>
      </c>
      <c r="Y129" s="91" t="s">
        <v>660</v>
      </c>
      <c r="Z129" s="90"/>
      <c r="AA129" s="219"/>
      <c r="AB129" s="90"/>
      <c r="AC129" s="90"/>
      <c r="AD129" s="220"/>
      <c r="AE129" s="216"/>
      <c r="AF129" s="216"/>
      <c r="AG129" s="220"/>
      <c r="AH129" s="221"/>
      <c r="AI129" s="216"/>
      <c r="AJ129" s="216"/>
      <c r="AK129" s="216"/>
      <c r="AL129" s="90"/>
      <c r="AM129" s="90"/>
      <c r="AN129" s="90"/>
      <c r="AO129" s="90"/>
      <c r="AP129" s="92"/>
    </row>
    <row r="130" ht="15.75" customHeight="1">
      <c r="A130" s="58" t="s">
        <v>714</v>
      </c>
      <c r="B130" s="58" t="s">
        <v>3734</v>
      </c>
      <c r="C130" s="216" t="s">
        <v>3735</v>
      </c>
      <c r="D130" s="215"/>
      <c r="E130" s="215"/>
      <c r="F130" s="90"/>
      <c r="G130" s="90"/>
      <c r="H130" s="216"/>
      <c r="I130" s="90"/>
      <c r="J130" s="215"/>
      <c r="K130" s="90"/>
      <c r="L130" s="90"/>
      <c r="M130" s="215"/>
      <c r="N130" s="215"/>
      <c r="O130" s="62" t="s">
        <v>564</v>
      </c>
      <c r="P130" s="220"/>
      <c r="Q130" s="62" t="s">
        <v>3070</v>
      </c>
      <c r="R130" s="58"/>
      <c r="S130" s="90"/>
      <c r="T130" s="62"/>
      <c r="U130" s="258"/>
      <c r="V130" s="218" t="s">
        <v>3247</v>
      </c>
      <c r="W130" s="218" t="s">
        <v>3041</v>
      </c>
      <c r="X130" s="91" t="s">
        <v>660</v>
      </c>
      <c r="Y130" s="91" t="s">
        <v>660</v>
      </c>
      <c r="Z130" s="90"/>
      <c r="AA130" s="219"/>
      <c r="AB130" s="90"/>
      <c r="AC130" s="90"/>
      <c r="AD130" s="220"/>
      <c r="AE130" s="216"/>
      <c r="AF130" s="216"/>
      <c r="AG130" s="220"/>
      <c r="AH130" s="221"/>
      <c r="AI130" s="216"/>
      <c r="AJ130" s="216"/>
      <c r="AK130" s="216"/>
      <c r="AL130" s="90"/>
      <c r="AM130" s="90" t="s">
        <v>3302</v>
      </c>
      <c r="AN130" s="90"/>
      <c r="AO130" s="90"/>
      <c r="AP130" s="92"/>
    </row>
    <row r="131" ht="15.75" customHeight="1">
      <c r="A131" s="58" t="s">
        <v>526</v>
      </c>
      <c r="B131" s="58" t="s">
        <v>3736</v>
      </c>
      <c r="C131" s="243" t="s">
        <v>3737</v>
      </c>
      <c r="D131" s="215"/>
      <c r="E131" s="215"/>
      <c r="F131" s="90"/>
      <c r="G131" s="90"/>
      <c r="H131" s="216"/>
      <c r="I131" s="90"/>
      <c r="J131" s="215"/>
      <c r="K131" s="90"/>
      <c r="L131" s="90"/>
      <c r="M131" s="215"/>
      <c r="N131" s="215"/>
      <c r="O131" s="62" t="s">
        <v>564</v>
      </c>
      <c r="P131" s="220"/>
      <c r="Q131" s="62" t="s">
        <v>3070</v>
      </c>
      <c r="R131" s="58"/>
      <c r="S131" s="90"/>
      <c r="T131" s="62"/>
      <c r="U131" s="230" t="s">
        <v>3738</v>
      </c>
      <c r="V131" s="218" t="s">
        <v>3247</v>
      </c>
      <c r="W131" s="218" t="s">
        <v>3041</v>
      </c>
      <c r="X131" s="91" t="s">
        <v>660</v>
      </c>
      <c r="Y131" s="91" t="s">
        <v>660</v>
      </c>
      <c r="Z131" s="90"/>
      <c r="AA131" s="219"/>
      <c r="AB131" s="90"/>
      <c r="AC131" s="90"/>
      <c r="AD131" s="220"/>
      <c r="AE131" s="216"/>
      <c r="AF131" s="216"/>
      <c r="AG131" s="220"/>
      <c r="AH131" s="221"/>
      <c r="AI131" s="216"/>
      <c r="AJ131" s="216"/>
      <c r="AK131" s="216"/>
      <c r="AL131" s="90"/>
      <c r="AM131" s="90"/>
      <c r="AN131" s="90"/>
      <c r="AO131" s="90"/>
      <c r="AP131" s="92"/>
    </row>
    <row r="132" ht="15.75" customHeight="1">
      <c r="A132" s="58" t="s">
        <v>511</v>
      </c>
      <c r="B132" s="58" t="s">
        <v>3739</v>
      </c>
      <c r="C132" s="216" t="s">
        <v>3740</v>
      </c>
      <c r="D132" s="215"/>
      <c r="E132" s="215"/>
      <c r="F132" s="90"/>
      <c r="G132" s="90"/>
      <c r="H132" s="216"/>
      <c r="I132" s="90"/>
      <c r="J132" s="215"/>
      <c r="K132" s="90"/>
      <c r="L132" s="90"/>
      <c r="M132" s="215"/>
      <c r="N132" s="215"/>
      <c r="O132" s="62" t="s">
        <v>564</v>
      </c>
      <c r="P132" s="220"/>
      <c r="Q132" s="62" t="s">
        <v>3070</v>
      </c>
      <c r="R132" s="58"/>
      <c r="S132" s="90"/>
      <c r="T132" s="62"/>
      <c r="U132" s="259" t="s">
        <v>3741</v>
      </c>
      <c r="V132" s="218" t="s">
        <v>3247</v>
      </c>
      <c r="W132" s="218" t="s">
        <v>3041</v>
      </c>
      <c r="X132" s="91" t="s">
        <v>660</v>
      </c>
      <c r="Y132" s="91" t="s">
        <v>660</v>
      </c>
      <c r="Z132" s="90"/>
      <c r="AA132" s="219"/>
      <c r="AB132" s="90"/>
      <c r="AC132" s="90"/>
      <c r="AD132" s="220"/>
      <c r="AE132" s="216"/>
      <c r="AF132" s="216"/>
      <c r="AG132" s="220"/>
      <c r="AH132" s="221"/>
      <c r="AI132" s="216"/>
      <c r="AJ132" s="216"/>
      <c r="AK132" s="216"/>
      <c r="AL132" s="90"/>
      <c r="AM132" s="90" t="s">
        <v>3742</v>
      </c>
      <c r="AN132" s="90"/>
      <c r="AO132" s="90"/>
      <c r="AP132" s="92"/>
    </row>
    <row r="133" ht="15.75" customHeight="1">
      <c r="A133" s="58" t="s">
        <v>467</v>
      </c>
      <c r="B133" s="58" t="s">
        <v>3743</v>
      </c>
      <c r="C133" s="216" t="s">
        <v>3744</v>
      </c>
      <c r="D133" s="215"/>
      <c r="E133" s="215"/>
      <c r="F133" s="90"/>
      <c r="G133" s="90"/>
      <c r="H133" s="216"/>
      <c r="I133" s="90"/>
      <c r="J133" s="215"/>
      <c r="K133" s="90"/>
      <c r="L133" s="90"/>
      <c r="M133" s="215"/>
      <c r="N133" s="215"/>
      <c r="O133" s="62" t="s">
        <v>564</v>
      </c>
      <c r="P133" s="62" t="s">
        <v>3133</v>
      </c>
      <c r="Q133" s="62" t="s">
        <v>3070</v>
      </c>
      <c r="R133" s="58"/>
      <c r="S133" s="90"/>
      <c r="T133" s="62"/>
      <c r="U133" s="241" t="s">
        <v>3745</v>
      </c>
      <c r="V133" s="218" t="s">
        <v>3247</v>
      </c>
      <c r="W133" s="218" t="s">
        <v>3041</v>
      </c>
      <c r="X133" s="96" t="s">
        <v>3746</v>
      </c>
      <c r="Y133" s="96" t="s">
        <v>3746</v>
      </c>
      <c r="Z133" s="90"/>
      <c r="AA133" s="219"/>
      <c r="AB133" s="90"/>
      <c r="AC133" s="90"/>
      <c r="AD133" s="220"/>
      <c r="AE133" s="216"/>
      <c r="AF133" s="216"/>
      <c r="AG133" s="220"/>
      <c r="AH133" s="221"/>
      <c r="AI133" s="216"/>
      <c r="AJ133" s="216"/>
      <c r="AK133" s="216"/>
      <c r="AL133" s="90"/>
      <c r="AM133" s="90"/>
      <c r="AN133" s="90"/>
      <c r="AO133" s="90"/>
      <c r="AP133" s="92"/>
    </row>
    <row r="134" ht="15.75" customHeight="1">
      <c r="A134" s="58" t="s">
        <v>469</v>
      </c>
      <c r="B134" s="58" t="s">
        <v>3747</v>
      </c>
      <c r="C134" s="216" t="s">
        <v>3748</v>
      </c>
      <c r="D134" s="215"/>
      <c r="E134" s="215"/>
      <c r="F134" s="90"/>
      <c r="G134" s="90"/>
      <c r="H134" s="216"/>
      <c r="I134" s="90"/>
      <c r="J134" s="215"/>
      <c r="K134" s="90"/>
      <c r="L134" s="90"/>
      <c r="M134" s="215"/>
      <c r="N134" s="215"/>
      <c r="O134" s="62" t="s">
        <v>564</v>
      </c>
      <c r="P134" s="220"/>
      <c r="Q134" s="62" t="s">
        <v>3622</v>
      </c>
      <c r="R134" s="62" t="s">
        <v>3749</v>
      </c>
      <c r="S134" s="90"/>
      <c r="T134" s="62"/>
      <c r="U134" s="62" t="s">
        <v>3750</v>
      </c>
      <c r="V134" s="218" t="s">
        <v>3247</v>
      </c>
      <c r="W134" s="218" t="s">
        <v>3041</v>
      </c>
      <c r="X134" s="96" t="s">
        <v>3751</v>
      </c>
      <c r="Y134" s="96" t="s">
        <v>3751</v>
      </c>
      <c r="Z134" s="90"/>
      <c r="AA134" s="219"/>
      <c r="AB134" s="90"/>
      <c r="AC134" s="90"/>
      <c r="AD134" s="220"/>
      <c r="AE134" s="216"/>
      <c r="AF134" s="216"/>
      <c r="AG134" s="220"/>
      <c r="AH134" s="221"/>
      <c r="AI134" s="216"/>
      <c r="AJ134" s="216"/>
      <c r="AK134" s="216"/>
      <c r="AL134" s="90"/>
      <c r="AM134" s="90"/>
      <c r="AN134" s="90"/>
      <c r="AO134" s="90"/>
      <c r="AP134" s="92"/>
    </row>
    <row r="135" ht="15.75" customHeight="1">
      <c r="A135" s="58" t="s">
        <v>471</v>
      </c>
      <c r="B135" s="58" t="s">
        <v>3752</v>
      </c>
      <c r="C135" s="243" t="s">
        <v>3753</v>
      </c>
      <c r="D135" s="215"/>
      <c r="E135" s="215"/>
      <c r="F135" s="90"/>
      <c r="G135" s="90"/>
      <c r="H135" s="216"/>
      <c r="I135" s="90"/>
      <c r="J135" s="215"/>
      <c r="K135" s="90"/>
      <c r="L135" s="90"/>
      <c r="M135" s="215"/>
      <c r="N135" s="215"/>
      <c r="O135" s="62" t="s">
        <v>564</v>
      </c>
      <c r="P135" s="220"/>
      <c r="Q135" s="62" t="s">
        <v>610</v>
      </c>
      <c r="R135" s="62" t="s">
        <v>3754</v>
      </c>
      <c r="S135" s="90"/>
      <c r="T135" s="62"/>
      <c r="U135" s="256" t="s">
        <v>3755</v>
      </c>
      <c r="V135" s="218" t="s">
        <v>3247</v>
      </c>
      <c r="W135" s="218" t="s">
        <v>3041</v>
      </c>
      <c r="X135" s="91" t="s">
        <v>3410</v>
      </c>
      <c r="Y135" s="91" t="s">
        <v>3410</v>
      </c>
      <c r="Z135" s="90"/>
      <c r="AA135" s="219"/>
      <c r="AB135" s="90"/>
      <c r="AC135" s="90"/>
      <c r="AD135" s="220"/>
      <c r="AE135" s="216"/>
      <c r="AF135" s="216"/>
      <c r="AG135" s="220"/>
      <c r="AH135" s="221"/>
      <c r="AI135" s="216"/>
      <c r="AJ135" s="216"/>
      <c r="AK135" s="216"/>
      <c r="AL135" s="90"/>
      <c r="AM135" s="90"/>
      <c r="AN135" s="90"/>
      <c r="AO135" s="90"/>
      <c r="AP135" s="92"/>
    </row>
    <row r="136" ht="15.75" customHeight="1">
      <c r="A136" s="58" t="s">
        <v>473</v>
      </c>
      <c r="B136" s="58" t="s">
        <v>3756</v>
      </c>
      <c r="C136" s="243" t="s">
        <v>3757</v>
      </c>
      <c r="D136" s="215"/>
      <c r="E136" s="215"/>
      <c r="F136" s="90"/>
      <c r="G136" s="90"/>
      <c r="H136" s="216"/>
      <c r="I136" s="90"/>
      <c r="J136" s="215"/>
      <c r="K136" s="90"/>
      <c r="L136" s="90"/>
      <c r="M136" s="215"/>
      <c r="N136" s="215"/>
      <c r="O136" s="62" t="s">
        <v>564</v>
      </c>
      <c r="P136" s="220"/>
      <c r="Q136" s="90"/>
      <c r="R136" s="226"/>
      <c r="S136" s="90"/>
      <c r="T136" s="62"/>
      <c r="U136" s="62" t="s">
        <v>3758</v>
      </c>
      <c r="V136" s="218" t="s">
        <v>3247</v>
      </c>
      <c r="W136" s="218" t="s">
        <v>3041</v>
      </c>
      <c r="X136" s="91" t="s">
        <v>660</v>
      </c>
      <c r="Y136" s="91" t="s">
        <v>660</v>
      </c>
      <c r="Z136" s="90"/>
      <c r="AA136" s="219"/>
      <c r="AB136" s="90"/>
      <c r="AC136" s="90"/>
      <c r="AD136" s="220"/>
      <c r="AE136" s="216"/>
      <c r="AF136" s="216"/>
      <c r="AG136" s="220"/>
      <c r="AH136" s="221"/>
      <c r="AI136" s="216"/>
      <c r="AJ136" s="216"/>
      <c r="AK136" s="216"/>
      <c r="AL136" s="90"/>
      <c r="AM136" s="90"/>
      <c r="AN136" s="90"/>
      <c r="AO136" s="90"/>
      <c r="AP136" s="92"/>
    </row>
    <row r="137" ht="15.75" customHeight="1">
      <c r="A137" s="58" t="s">
        <v>475</v>
      </c>
      <c r="B137" s="58" t="s">
        <v>3759</v>
      </c>
      <c r="C137" s="243" t="s">
        <v>3760</v>
      </c>
      <c r="D137" s="215"/>
      <c r="E137" s="215"/>
      <c r="F137" s="90"/>
      <c r="G137" s="90"/>
      <c r="H137" s="216"/>
      <c r="I137" s="90"/>
      <c r="J137" s="215"/>
      <c r="K137" s="90"/>
      <c r="L137" s="90"/>
      <c r="M137" s="215"/>
      <c r="N137" s="215"/>
      <c r="O137" s="62" t="s">
        <v>564</v>
      </c>
      <c r="P137" s="220"/>
      <c r="Q137" s="62" t="s">
        <v>3070</v>
      </c>
      <c r="R137" s="58"/>
      <c r="S137" s="90"/>
      <c r="T137" s="62"/>
      <c r="U137" s="241" t="s">
        <v>3761</v>
      </c>
      <c r="V137" s="218" t="s">
        <v>3247</v>
      </c>
      <c r="W137" s="218" t="s">
        <v>3041</v>
      </c>
      <c r="X137" s="96" t="s">
        <v>3751</v>
      </c>
      <c r="Y137" s="96" t="s">
        <v>3751</v>
      </c>
      <c r="Z137" s="90"/>
      <c r="AA137" s="219"/>
      <c r="AB137" s="90"/>
      <c r="AC137" s="90"/>
      <c r="AD137" s="220"/>
      <c r="AE137" s="216"/>
      <c r="AF137" s="216"/>
      <c r="AG137" s="220"/>
      <c r="AH137" s="221"/>
      <c r="AI137" s="216"/>
      <c r="AJ137" s="216"/>
      <c r="AK137" s="216"/>
      <c r="AL137" s="90"/>
      <c r="AM137" s="90"/>
      <c r="AN137" s="90"/>
      <c r="AO137" s="90"/>
      <c r="AP137" s="92"/>
    </row>
    <row r="138" ht="15.75" customHeight="1">
      <c r="A138" s="58" t="s">
        <v>477</v>
      </c>
      <c r="B138" s="58" t="s">
        <v>3762</v>
      </c>
      <c r="C138" s="216" t="s">
        <v>3763</v>
      </c>
      <c r="D138" s="215"/>
      <c r="E138" s="215"/>
      <c r="F138" s="90"/>
      <c r="G138" s="90"/>
      <c r="H138" s="216"/>
      <c r="I138" s="90"/>
      <c r="J138" s="215"/>
      <c r="K138" s="90"/>
      <c r="L138" s="90"/>
      <c r="M138" s="215"/>
      <c r="N138" s="215"/>
      <c r="O138" s="62" t="s">
        <v>564</v>
      </c>
      <c r="P138" s="62" t="s">
        <v>3133</v>
      </c>
      <c r="Q138" s="62" t="s">
        <v>596</v>
      </c>
      <c r="R138" s="62" t="s">
        <v>3764</v>
      </c>
      <c r="S138" s="90"/>
      <c r="T138" s="62"/>
      <c r="U138" s="62" t="s">
        <v>3765</v>
      </c>
      <c r="V138" s="218" t="s">
        <v>3247</v>
      </c>
      <c r="W138" s="218" t="s">
        <v>3041</v>
      </c>
      <c r="X138" s="91" t="s">
        <v>660</v>
      </c>
      <c r="Y138" s="91" t="s">
        <v>660</v>
      </c>
      <c r="Z138" s="90"/>
      <c r="AA138" s="219"/>
      <c r="AB138" s="90"/>
      <c r="AC138" s="90"/>
      <c r="AD138" s="220"/>
      <c r="AE138" s="216"/>
      <c r="AF138" s="216"/>
      <c r="AG138" s="220"/>
      <c r="AH138" s="221"/>
      <c r="AI138" s="216"/>
      <c r="AJ138" s="216"/>
      <c r="AK138" s="216"/>
      <c r="AL138" s="90"/>
      <c r="AM138" s="90"/>
      <c r="AN138" s="90"/>
      <c r="AO138" s="90"/>
      <c r="AP138" s="92"/>
    </row>
    <row r="139" ht="15.75" customHeight="1">
      <c r="A139" s="58" t="s">
        <v>1628</v>
      </c>
      <c r="B139" s="58" t="s">
        <v>3766</v>
      </c>
      <c r="C139" s="216"/>
      <c r="D139" s="215"/>
      <c r="E139" s="215"/>
      <c r="F139" s="90"/>
      <c r="G139" s="90"/>
      <c r="H139" s="216"/>
      <c r="I139" s="90"/>
      <c r="J139" s="215"/>
      <c r="K139" s="90"/>
      <c r="L139" s="90"/>
      <c r="M139" s="215"/>
      <c r="N139" s="215"/>
      <c r="O139" s="90"/>
      <c r="P139" s="220"/>
      <c r="Q139" s="90"/>
      <c r="R139" s="226"/>
      <c r="S139" s="90"/>
      <c r="T139" s="62"/>
      <c r="U139" s="107"/>
      <c r="V139" s="218" t="s">
        <v>3247</v>
      </c>
      <c r="W139" s="218" t="s">
        <v>3041</v>
      </c>
      <c r="X139" s="91" t="s">
        <v>660</v>
      </c>
      <c r="Y139" s="91" t="s">
        <v>660</v>
      </c>
      <c r="Z139" s="90"/>
      <c r="AA139" s="219"/>
      <c r="AB139" s="90"/>
      <c r="AC139" s="90"/>
      <c r="AD139" s="220"/>
      <c r="AE139" s="216"/>
      <c r="AF139" s="216"/>
      <c r="AG139" s="220"/>
      <c r="AH139" s="221"/>
      <c r="AI139" s="216"/>
      <c r="AJ139" s="216"/>
      <c r="AK139" s="216"/>
      <c r="AL139" s="90"/>
      <c r="AM139" s="90"/>
      <c r="AN139" s="90"/>
      <c r="AO139" s="91" t="s">
        <v>3767</v>
      </c>
      <c r="AP139" s="92"/>
    </row>
    <row r="140" ht="15.75" customHeight="1">
      <c r="A140" s="58" t="s">
        <v>3768</v>
      </c>
      <c r="B140" s="58" t="s">
        <v>3769</v>
      </c>
      <c r="C140" s="234" t="s">
        <v>3770</v>
      </c>
      <c r="D140" s="215"/>
      <c r="E140" s="215"/>
      <c r="F140" s="90"/>
      <c r="G140" s="90"/>
      <c r="H140" s="216"/>
      <c r="I140" s="90"/>
      <c r="J140" s="215"/>
      <c r="K140" s="90"/>
      <c r="L140" s="90"/>
      <c r="M140" s="215"/>
      <c r="N140" s="215"/>
      <c r="O140" s="62" t="s">
        <v>564</v>
      </c>
      <c r="P140" s="220"/>
      <c r="Q140" s="62" t="s">
        <v>3070</v>
      </c>
      <c r="R140" s="58"/>
      <c r="S140" s="90"/>
      <c r="T140" s="62"/>
      <c r="U140" s="107"/>
      <c r="V140" s="218" t="s">
        <v>3247</v>
      </c>
      <c r="W140" s="218" t="s">
        <v>3041</v>
      </c>
      <c r="X140" s="91" t="s">
        <v>660</v>
      </c>
      <c r="Y140" s="91" t="s">
        <v>660</v>
      </c>
      <c r="Z140" s="90"/>
      <c r="AA140" s="219"/>
      <c r="AB140" s="90"/>
      <c r="AC140" s="90"/>
      <c r="AD140" s="220"/>
      <c r="AE140" s="216"/>
      <c r="AF140" s="216"/>
      <c r="AG140" s="220"/>
      <c r="AH140" s="221"/>
      <c r="AI140" s="216"/>
      <c r="AJ140" s="216"/>
      <c r="AK140" s="216"/>
      <c r="AL140" s="90"/>
      <c r="AM140" s="90"/>
      <c r="AN140" s="90"/>
      <c r="AO140" s="90"/>
      <c r="AP140" s="92"/>
    </row>
    <row r="141" ht="15.75" customHeight="1">
      <c r="A141" s="58" t="s">
        <v>3771</v>
      </c>
      <c r="B141" s="58" t="s">
        <v>3772</v>
      </c>
      <c r="C141" s="234" t="s">
        <v>3773</v>
      </c>
      <c r="D141" s="215"/>
      <c r="E141" s="215"/>
      <c r="F141" s="90"/>
      <c r="G141" s="90"/>
      <c r="H141" s="216"/>
      <c r="I141" s="90"/>
      <c r="J141" s="215"/>
      <c r="K141" s="90"/>
      <c r="L141" s="90"/>
      <c r="M141" s="215"/>
      <c r="N141" s="215"/>
      <c r="O141" s="62" t="s">
        <v>564</v>
      </c>
      <c r="P141" s="220"/>
      <c r="Q141" s="62" t="s">
        <v>596</v>
      </c>
      <c r="R141" s="260" t="s">
        <v>3774</v>
      </c>
      <c r="S141" s="90"/>
      <c r="T141" s="62"/>
      <c r="U141" s="107"/>
      <c r="V141" s="218" t="s">
        <v>3247</v>
      </c>
      <c r="W141" s="218" t="s">
        <v>3041</v>
      </c>
      <c r="X141" s="91" t="s">
        <v>660</v>
      </c>
      <c r="Y141" s="91" t="s">
        <v>660</v>
      </c>
      <c r="Z141" s="90"/>
      <c r="AA141" s="219"/>
      <c r="AB141" s="90"/>
      <c r="AC141" s="90"/>
      <c r="AD141" s="220"/>
      <c r="AE141" s="216"/>
      <c r="AF141" s="216"/>
      <c r="AG141" s="220"/>
      <c r="AH141" s="221"/>
      <c r="AI141" s="216"/>
      <c r="AJ141" s="216"/>
      <c r="AK141" s="216"/>
      <c r="AL141" s="90"/>
      <c r="AM141" s="90"/>
      <c r="AN141" s="90"/>
      <c r="AO141" s="90"/>
      <c r="AP141" s="92"/>
    </row>
    <row r="142" ht="15.75" customHeight="1">
      <c r="A142" s="58" t="s">
        <v>3775</v>
      </c>
      <c r="B142" s="58" t="s">
        <v>3776</v>
      </c>
      <c r="C142" s="216" t="s">
        <v>3777</v>
      </c>
      <c r="D142" s="215"/>
      <c r="E142" s="215"/>
      <c r="F142" s="90"/>
      <c r="G142" s="90"/>
      <c r="H142" s="216"/>
      <c r="I142" s="90"/>
      <c r="J142" s="215"/>
      <c r="K142" s="90"/>
      <c r="L142" s="90"/>
      <c r="M142" s="215"/>
      <c r="N142" s="215"/>
      <c r="O142" s="90"/>
      <c r="P142" s="220"/>
      <c r="Q142" s="90"/>
      <c r="R142" s="226"/>
      <c r="S142" s="90"/>
      <c r="T142" s="62"/>
      <c r="U142" s="107"/>
      <c r="V142" s="218" t="s">
        <v>3247</v>
      </c>
      <c r="W142" s="218" t="s">
        <v>3041</v>
      </c>
      <c r="X142" s="91" t="s">
        <v>660</v>
      </c>
      <c r="Y142" s="91" t="s">
        <v>660</v>
      </c>
      <c r="Z142" s="90"/>
      <c r="AA142" s="219"/>
      <c r="AB142" s="90"/>
      <c r="AC142" s="90"/>
      <c r="AD142" s="220"/>
      <c r="AE142" s="216"/>
      <c r="AF142" s="216"/>
      <c r="AG142" s="220"/>
      <c r="AH142" s="221"/>
      <c r="AI142" s="216"/>
      <c r="AJ142" s="216"/>
      <c r="AK142" s="216"/>
      <c r="AL142" s="90"/>
      <c r="AM142" s="90"/>
      <c r="AN142" s="90"/>
      <c r="AO142" s="90"/>
      <c r="AP142" s="92"/>
    </row>
    <row r="143" ht="15.75" customHeight="1">
      <c r="A143" s="62" t="s">
        <v>952</v>
      </c>
      <c r="B143" s="149" t="s">
        <v>3778</v>
      </c>
      <c r="C143" s="261" t="s">
        <v>3779</v>
      </c>
      <c r="D143" s="135"/>
      <c r="E143" s="135"/>
      <c r="F143" s="91"/>
      <c r="G143" s="91"/>
      <c r="H143" s="216"/>
      <c r="I143" s="90"/>
      <c r="J143" s="135"/>
      <c r="K143" s="90"/>
      <c r="L143" s="90"/>
      <c r="M143" s="135"/>
      <c r="N143" s="135"/>
      <c r="O143" s="62" t="s">
        <v>564</v>
      </c>
      <c r="P143" s="219"/>
      <c r="Q143" s="62" t="s">
        <v>3070</v>
      </c>
      <c r="R143" s="58"/>
      <c r="S143" s="90"/>
      <c r="T143" s="62"/>
      <c r="U143" s="107"/>
      <c r="V143" s="218" t="s">
        <v>3247</v>
      </c>
      <c r="W143" s="218" t="s">
        <v>3041</v>
      </c>
      <c r="X143" s="91" t="s">
        <v>3780</v>
      </c>
      <c r="Y143" s="91" t="s">
        <v>3780</v>
      </c>
      <c r="Z143" s="90"/>
      <c r="AA143" s="219"/>
      <c r="AB143" s="90"/>
      <c r="AC143" s="90"/>
      <c r="AD143" s="220"/>
      <c r="AE143" s="216"/>
      <c r="AF143" s="216"/>
      <c r="AG143" s="220"/>
      <c r="AH143" s="221"/>
      <c r="AI143" s="216"/>
      <c r="AJ143" s="216"/>
      <c r="AK143" s="216"/>
      <c r="AL143" s="90"/>
      <c r="AM143" s="90"/>
      <c r="AN143" s="90"/>
      <c r="AO143" s="90"/>
      <c r="AP143" s="92"/>
    </row>
    <row r="144" ht="15.75" customHeight="1">
      <c r="A144" s="62" t="s">
        <v>2059</v>
      </c>
      <c r="B144" s="149" t="s">
        <v>3781</v>
      </c>
      <c r="C144" s="262" t="str">
        <f>HYPERLINK("https://childmind.org/symptomchecker/","https://childmind.org/symptomchecker/")</f>
        <v>https://childmind.org/symptomchecker/</v>
      </c>
      <c r="D144" s="263"/>
      <c r="E144" s="263"/>
      <c r="F144" s="264"/>
      <c r="G144" s="264"/>
      <c r="H144" s="216"/>
      <c r="I144" s="90"/>
      <c r="J144" s="263"/>
      <c r="K144" s="90"/>
      <c r="L144" s="90"/>
      <c r="M144" s="263"/>
      <c r="N144" s="263"/>
      <c r="O144" s="144" t="s">
        <v>564</v>
      </c>
      <c r="P144" s="265"/>
      <c r="Q144" s="90"/>
      <c r="R144" s="226"/>
      <c r="S144" s="90" t="s">
        <v>596</v>
      </c>
      <c r="T144" s="62"/>
      <c r="U144" s="58" t="s">
        <v>3782</v>
      </c>
      <c r="V144" s="218" t="s">
        <v>3247</v>
      </c>
      <c r="W144" s="218" t="s">
        <v>3041</v>
      </c>
      <c r="X144" s="91" t="s">
        <v>515</v>
      </c>
      <c r="Y144" s="91" t="s">
        <v>515</v>
      </c>
      <c r="Z144" s="90"/>
      <c r="AA144" s="219"/>
      <c r="AB144" s="90"/>
      <c r="AC144" s="90"/>
      <c r="AD144" s="220"/>
      <c r="AE144" s="216"/>
      <c r="AF144" s="216"/>
      <c r="AG144" s="220"/>
      <c r="AH144" s="221"/>
      <c r="AI144" s="216"/>
      <c r="AJ144" s="216"/>
      <c r="AK144" s="216"/>
      <c r="AL144" s="90"/>
      <c r="AM144" s="91" t="s">
        <v>610</v>
      </c>
      <c r="AN144" s="90"/>
      <c r="AO144" s="90"/>
      <c r="AP144" s="92"/>
    </row>
    <row r="145" ht="15.75" customHeight="1">
      <c r="A145" s="62" t="s">
        <v>576</v>
      </c>
      <c r="B145" s="62" t="s">
        <v>3783</v>
      </c>
      <c r="C145" s="261" t="s">
        <v>3784</v>
      </c>
      <c r="D145" s="215"/>
      <c r="E145" s="215"/>
      <c r="F145" s="90"/>
      <c r="G145" s="90"/>
      <c r="H145" s="216"/>
      <c r="I145" s="90"/>
      <c r="J145" s="215"/>
      <c r="K145" s="90"/>
      <c r="L145" s="90"/>
      <c r="M145" s="215"/>
      <c r="N145" s="215"/>
      <c r="O145" s="62" t="s">
        <v>564</v>
      </c>
      <c r="P145" s="220"/>
      <c r="Q145" s="62" t="s">
        <v>596</v>
      </c>
      <c r="R145" s="62" t="s">
        <v>3785</v>
      </c>
      <c r="S145" s="90"/>
      <c r="T145" s="62"/>
      <c r="U145" s="266" t="s">
        <v>3786</v>
      </c>
      <c r="V145" s="218" t="s">
        <v>3247</v>
      </c>
      <c r="W145" s="218" t="s">
        <v>3041</v>
      </c>
      <c r="X145" s="91"/>
      <c r="Y145" s="91"/>
      <c r="Z145" s="90"/>
      <c r="AA145" s="219"/>
      <c r="AB145" s="90"/>
      <c r="AC145" s="90"/>
      <c r="AD145" s="220"/>
      <c r="AE145" s="216"/>
      <c r="AF145" s="216"/>
      <c r="AG145" s="220"/>
      <c r="AH145" s="221"/>
      <c r="AI145" s="216"/>
      <c r="AJ145" s="216"/>
      <c r="AK145" s="216"/>
      <c r="AL145" s="90"/>
      <c r="AM145" s="91" t="s">
        <v>3787</v>
      </c>
      <c r="AN145" s="90"/>
      <c r="AO145" s="90"/>
      <c r="AP145" s="92"/>
    </row>
    <row r="146" ht="15.75" customHeight="1">
      <c r="A146" s="62" t="s">
        <v>3788</v>
      </c>
      <c r="B146" s="62" t="s">
        <v>3789</v>
      </c>
      <c r="C146" s="261" t="s">
        <v>3790</v>
      </c>
      <c r="D146" s="215"/>
      <c r="E146" s="215"/>
      <c r="F146" s="90"/>
      <c r="G146" s="90"/>
      <c r="H146" s="216"/>
      <c r="I146" s="90"/>
      <c r="J146" s="215"/>
      <c r="K146" s="90"/>
      <c r="L146" s="90"/>
      <c r="M146" s="215"/>
      <c r="N146" s="215"/>
      <c r="O146" s="62" t="s">
        <v>564</v>
      </c>
      <c r="P146" s="220"/>
      <c r="Q146" s="62" t="s">
        <v>610</v>
      </c>
      <c r="R146" s="62" t="s">
        <v>3791</v>
      </c>
      <c r="S146" s="90"/>
      <c r="T146" s="62"/>
      <c r="U146" s="227" t="s">
        <v>3792</v>
      </c>
      <c r="V146" s="218" t="s">
        <v>3247</v>
      </c>
      <c r="W146" s="218" t="s">
        <v>3041</v>
      </c>
      <c r="X146" s="90"/>
      <c r="Y146" s="90"/>
      <c r="Z146" s="90"/>
      <c r="AA146" s="220"/>
      <c r="AB146" s="90"/>
      <c r="AC146" s="90"/>
      <c r="AD146" s="220"/>
      <c r="AE146" s="216"/>
      <c r="AF146" s="216"/>
      <c r="AG146" s="220"/>
      <c r="AH146" s="221"/>
      <c r="AI146" s="216"/>
      <c r="AJ146" s="216"/>
      <c r="AK146" s="216"/>
      <c r="AL146" s="90"/>
      <c r="AM146" s="91" t="s">
        <v>778</v>
      </c>
      <c r="AN146" s="90"/>
      <c r="AO146" s="90"/>
      <c r="AP146" s="92"/>
    </row>
    <row r="147" ht="15.75" customHeight="1">
      <c r="A147" s="62" t="s">
        <v>641</v>
      </c>
      <c r="B147" s="62" t="s">
        <v>3793</v>
      </c>
      <c r="C147" s="261" t="s">
        <v>3794</v>
      </c>
      <c r="D147" s="215"/>
      <c r="E147" s="215"/>
      <c r="F147" s="90"/>
      <c r="G147" s="90"/>
      <c r="H147" s="216"/>
      <c r="I147" s="90"/>
      <c r="J147" s="215"/>
      <c r="K147" s="90"/>
      <c r="L147" s="90"/>
      <c r="M147" s="215"/>
      <c r="N147" s="215"/>
      <c r="O147" s="62" t="s">
        <v>564</v>
      </c>
      <c r="P147" s="220"/>
      <c r="Q147" s="150" t="s">
        <v>3795</v>
      </c>
      <c r="R147" s="58"/>
      <c r="S147" s="90"/>
      <c r="T147" s="62"/>
      <c r="U147" s="96" t="s">
        <v>3796</v>
      </c>
      <c r="V147" s="218" t="s">
        <v>3247</v>
      </c>
      <c r="W147" s="218" t="s">
        <v>3041</v>
      </c>
      <c r="X147" s="90"/>
      <c r="Y147" s="90"/>
      <c r="Z147" s="90"/>
      <c r="AA147" s="220"/>
      <c r="AB147" s="90"/>
      <c r="AC147" s="90"/>
      <c r="AD147" s="220"/>
      <c r="AE147" s="216"/>
      <c r="AF147" s="216"/>
      <c r="AG147" s="220"/>
      <c r="AH147" s="221"/>
      <c r="AI147" s="216"/>
      <c r="AJ147" s="216"/>
      <c r="AK147" s="216"/>
      <c r="AL147" s="90"/>
      <c r="AM147" s="91" t="s">
        <v>778</v>
      </c>
      <c r="AN147" s="90"/>
      <c r="AO147" s="90"/>
      <c r="AP147" s="92"/>
    </row>
    <row r="148" ht="15.75" customHeight="1">
      <c r="A148" s="62" t="s">
        <v>625</v>
      </c>
      <c r="B148" s="62" t="s">
        <v>3797</v>
      </c>
      <c r="C148" s="216"/>
      <c r="D148" s="215"/>
      <c r="E148" s="215"/>
      <c r="F148" s="90"/>
      <c r="G148" s="90"/>
      <c r="H148" s="216"/>
      <c r="I148" s="90"/>
      <c r="J148" s="215"/>
      <c r="K148" s="90"/>
      <c r="L148" s="90"/>
      <c r="M148" s="215"/>
      <c r="N148" s="215"/>
      <c r="O148" s="90"/>
      <c r="P148" s="220"/>
      <c r="Q148" s="90"/>
      <c r="R148" s="226"/>
      <c r="S148" s="90"/>
      <c r="T148" s="62"/>
      <c r="U148" s="107"/>
      <c r="V148" s="218"/>
      <c r="W148" s="218"/>
      <c r="X148" s="90"/>
      <c r="Y148" s="90"/>
      <c r="Z148" s="90"/>
      <c r="AA148" s="220"/>
      <c r="AB148" s="90"/>
      <c r="AC148" s="90"/>
      <c r="AD148" s="220"/>
      <c r="AE148" s="216"/>
      <c r="AF148" s="216"/>
      <c r="AG148" s="220"/>
      <c r="AH148" s="221"/>
      <c r="AI148" s="216"/>
      <c r="AJ148" s="216"/>
      <c r="AK148" s="216"/>
      <c r="AL148" s="90"/>
      <c r="AM148" s="90"/>
      <c r="AN148" s="90"/>
      <c r="AO148" s="90"/>
      <c r="AP148" s="92"/>
    </row>
    <row r="149" ht="15.75" customHeight="1">
      <c r="A149" s="420">
        <v>1600.0</v>
      </c>
      <c r="B149" s="62" t="s">
        <v>3798</v>
      </c>
      <c r="C149" s="216"/>
      <c r="D149" s="215"/>
      <c r="E149" s="215"/>
      <c r="F149" s="90"/>
      <c r="G149" s="90"/>
      <c r="H149" s="216"/>
      <c r="I149" s="90"/>
      <c r="J149" s="215"/>
      <c r="K149" s="90"/>
      <c r="L149" s="90"/>
      <c r="M149" s="215"/>
      <c r="N149" s="215"/>
      <c r="O149" s="90"/>
      <c r="P149" s="220"/>
      <c r="Q149" s="90"/>
      <c r="R149" s="226"/>
      <c r="S149" s="90"/>
      <c r="T149" s="62"/>
      <c r="U149" s="107"/>
      <c r="V149" s="218"/>
      <c r="W149" s="218"/>
      <c r="X149" s="90"/>
      <c r="Y149" s="90"/>
      <c r="Z149" s="90"/>
      <c r="AA149" s="220"/>
      <c r="AB149" s="90"/>
      <c r="AC149" s="90"/>
      <c r="AD149" s="220"/>
      <c r="AE149" s="216"/>
      <c r="AF149" s="216"/>
      <c r="AG149" s="220"/>
      <c r="AH149" s="221"/>
      <c r="AI149" s="216"/>
      <c r="AJ149" s="216"/>
      <c r="AK149" s="216"/>
      <c r="AL149" s="90"/>
      <c r="AM149" s="90"/>
      <c r="AN149" s="90"/>
      <c r="AO149" s="90"/>
      <c r="AP149" s="92"/>
    </row>
    <row r="150" ht="15.75" customHeight="1">
      <c r="A150" s="62" t="s">
        <v>3799</v>
      </c>
      <c r="B150" s="62" t="s">
        <v>3800</v>
      </c>
      <c r="C150" s="216"/>
      <c r="D150" s="215"/>
      <c r="E150" s="215"/>
      <c r="F150" s="90"/>
      <c r="G150" s="90"/>
      <c r="H150" s="216"/>
      <c r="I150" s="90"/>
      <c r="J150" s="215"/>
      <c r="K150" s="90"/>
      <c r="L150" s="90"/>
      <c r="M150" s="215"/>
      <c r="N150" s="215"/>
      <c r="O150" s="90"/>
      <c r="P150" s="220"/>
      <c r="Q150" s="90"/>
      <c r="R150" s="226"/>
      <c r="S150" s="90"/>
      <c r="T150" s="62"/>
      <c r="U150" s="107"/>
      <c r="V150" s="218"/>
      <c r="W150" s="218"/>
      <c r="X150" s="90"/>
      <c r="Y150" s="90"/>
      <c r="Z150" s="90"/>
      <c r="AA150" s="220"/>
      <c r="AB150" s="90"/>
      <c r="AC150" s="90"/>
      <c r="AD150" s="220"/>
      <c r="AE150" s="216"/>
      <c r="AF150" s="216"/>
      <c r="AG150" s="220"/>
      <c r="AH150" s="221"/>
      <c r="AI150" s="216"/>
      <c r="AJ150" s="216"/>
      <c r="AK150" s="216"/>
      <c r="AL150" s="90"/>
      <c r="AM150" s="90"/>
      <c r="AN150" s="90"/>
      <c r="AO150" s="90"/>
      <c r="AP150" s="92"/>
    </row>
    <row r="151" ht="15.75" customHeight="1">
      <c r="A151" s="62"/>
      <c r="B151" s="62"/>
      <c r="C151" s="216"/>
      <c r="D151" s="215"/>
      <c r="E151" s="215"/>
      <c r="F151" s="90"/>
      <c r="G151" s="90"/>
      <c r="H151" s="216"/>
      <c r="I151" s="90"/>
      <c r="J151" s="215"/>
      <c r="K151" s="90"/>
      <c r="L151" s="90"/>
      <c r="M151" s="215"/>
      <c r="N151" s="215"/>
      <c r="O151" s="90"/>
      <c r="P151" s="220"/>
      <c r="Q151" s="90"/>
      <c r="R151" s="226"/>
      <c r="S151" s="90"/>
      <c r="T151" s="62"/>
      <c r="U151" s="107"/>
      <c r="V151" s="218"/>
      <c r="W151" s="218"/>
      <c r="X151" s="90"/>
      <c r="Y151" s="90"/>
      <c r="Z151" s="90"/>
      <c r="AA151" s="220"/>
      <c r="AB151" s="90"/>
      <c r="AC151" s="90"/>
      <c r="AD151" s="220"/>
      <c r="AE151" s="216"/>
      <c r="AF151" s="216"/>
      <c r="AG151" s="220"/>
      <c r="AH151" s="221"/>
      <c r="AI151" s="216"/>
      <c r="AJ151" s="216"/>
      <c r="AK151" s="216"/>
      <c r="AL151" s="90"/>
      <c r="AM151" s="90"/>
      <c r="AN151" s="90"/>
      <c r="AO151" s="90"/>
      <c r="AP151" s="92"/>
    </row>
    <row r="152" ht="15.75" customHeight="1">
      <c r="A152" s="62" t="s">
        <v>616</v>
      </c>
      <c r="B152" s="62" t="s">
        <v>3801</v>
      </c>
      <c r="C152" s="216"/>
      <c r="D152" s="215"/>
      <c r="E152" s="215"/>
      <c r="F152" s="90"/>
      <c r="G152" s="90"/>
      <c r="H152" s="216"/>
      <c r="I152" s="90"/>
      <c r="J152" s="215"/>
      <c r="K152" s="90"/>
      <c r="L152" s="90"/>
      <c r="M152" s="215"/>
      <c r="N152" s="215"/>
      <c r="O152" s="90"/>
      <c r="P152" s="220"/>
      <c r="Q152" s="62" t="s">
        <v>596</v>
      </c>
      <c r="R152" s="62" t="s">
        <v>3802</v>
      </c>
      <c r="S152" s="90"/>
      <c r="T152" s="62"/>
      <c r="U152" s="107"/>
      <c r="V152" s="218" t="s">
        <v>3247</v>
      </c>
      <c r="W152" s="218" t="s">
        <v>3041</v>
      </c>
      <c r="X152" s="90"/>
      <c r="Y152" s="90"/>
      <c r="Z152" s="90"/>
      <c r="AA152" s="220"/>
      <c r="AB152" s="90"/>
      <c r="AC152" s="90"/>
      <c r="AD152" s="220"/>
      <c r="AE152" s="216"/>
      <c r="AF152" s="216"/>
      <c r="AG152" s="220"/>
      <c r="AH152" s="221"/>
      <c r="AI152" s="216"/>
      <c r="AJ152" s="216"/>
      <c r="AK152" s="216"/>
      <c r="AL152" s="90"/>
      <c r="AM152" s="90"/>
      <c r="AN152" s="90"/>
      <c r="AO152" s="90"/>
      <c r="AP152" s="92"/>
    </row>
    <row r="153" ht="15.75" customHeight="1">
      <c r="A153" s="2">
        <v>4.0</v>
      </c>
      <c r="B153" s="269" t="s">
        <v>3803</v>
      </c>
      <c r="C153" s="270" t="s">
        <v>3524</v>
      </c>
      <c r="D153" s="271">
        <v>1.0</v>
      </c>
      <c r="E153" s="271"/>
      <c r="F153" s="272" t="s">
        <v>3804</v>
      </c>
      <c r="G153" s="272"/>
      <c r="H153" s="270" t="str">
        <f>HYPERLINK("https://github.com/researchkit/researchkit","Github")</f>
        <v>Github</v>
      </c>
      <c r="I153" s="272"/>
      <c r="J153" s="271"/>
      <c r="K153" s="272"/>
      <c r="L153" s="272"/>
      <c r="M153" s="271"/>
      <c r="N153" s="271"/>
      <c r="O153" s="273">
        <v>0.0</v>
      </c>
      <c r="P153" s="274"/>
      <c r="Q153" s="272" t="s">
        <v>3805</v>
      </c>
      <c r="R153" s="275"/>
      <c r="S153" s="276">
        <v>43357.0</v>
      </c>
      <c r="T153" s="1"/>
      <c r="U153" s="2" t="s">
        <v>3806</v>
      </c>
      <c r="V153" s="277">
        <v>43601.0</v>
      </c>
      <c r="W153" s="218" t="s">
        <v>3041</v>
      </c>
      <c r="X153" s="278"/>
      <c r="Y153" s="278"/>
      <c r="Z153" s="280"/>
      <c r="AA153" s="274"/>
      <c r="AB153" s="280">
        <v>1.0</v>
      </c>
      <c r="AC153" s="281"/>
      <c r="AD153" s="282"/>
      <c r="AE153" s="283"/>
      <c r="AF153" s="283"/>
      <c r="AG153" s="284"/>
      <c r="AH153" s="285"/>
      <c r="AI153" s="270" t="str">
        <f>HYPERLINK("http://researchkit.org/docs/docs/Overview/GuideOverview.html","Yes")</f>
        <v>Yes</v>
      </c>
      <c r="AJ153" s="283"/>
      <c r="AK153" s="283"/>
      <c r="AL153" s="280"/>
      <c r="AM153" s="278">
        <v>170.0</v>
      </c>
      <c r="AN153" s="272"/>
      <c r="AO153" s="280"/>
      <c r="AP153" s="37"/>
    </row>
    <row r="154" ht="15.75" customHeight="1">
      <c r="A154" s="2">
        <v>36.0</v>
      </c>
      <c r="B154" s="269" t="s">
        <v>3807</v>
      </c>
      <c r="C154" s="270" t="s">
        <v>3808</v>
      </c>
      <c r="D154" s="286">
        <v>1.0</v>
      </c>
      <c r="E154" s="286"/>
      <c r="F154" s="272"/>
      <c r="G154" s="272"/>
      <c r="H154" s="283"/>
      <c r="I154" s="272"/>
      <c r="J154" s="286"/>
      <c r="K154" s="272"/>
      <c r="L154" s="272"/>
      <c r="M154" s="286"/>
      <c r="N154" s="286"/>
      <c r="O154" s="273">
        <v>0.0</v>
      </c>
      <c r="P154" s="274"/>
      <c r="Q154" s="272" t="s">
        <v>3805</v>
      </c>
      <c r="R154" s="275"/>
      <c r="S154" s="276">
        <v>43583.0</v>
      </c>
      <c r="T154" s="1"/>
      <c r="U154" s="1" t="s">
        <v>5295</v>
      </c>
      <c r="V154" s="277">
        <v>43586.0</v>
      </c>
      <c r="W154" s="218" t="s">
        <v>3041</v>
      </c>
      <c r="X154" s="278"/>
      <c r="Y154" s="278"/>
      <c r="Z154" s="287"/>
      <c r="AA154" s="274"/>
      <c r="AB154" s="287">
        <v>43832.0</v>
      </c>
      <c r="AC154" s="288" t="s">
        <v>3810</v>
      </c>
      <c r="AD154" s="289"/>
      <c r="AE154" s="270" t="str">
        <f>HYPERLINK("https://pielsurvey.org/faqs/","The PIEL Survey app has a number of layers of protection of confidentiality. While the data is on the mobile device, the user controls security using normal device security measures for that device. There is no server used for data storage. Email transmis"&amp;"sion using normal secure methods (SSL or TLS) also provides a high level of security that users usually regard as acceptable.")</f>
        <v>The PIEL Survey app has a number of layers of protection of confidentiality. While the data is on the mobile device, the user controls security using normal device security measures for that device. There is no server used for data storage. Email transmission using normal secure methods (SSL or TLS) also provides a high level of security that users usually regard as acceptable.</v>
      </c>
      <c r="AF154" s="270"/>
      <c r="AG154" s="290"/>
      <c r="AH154" s="285"/>
      <c r="AI154" s="283"/>
      <c r="AJ154" s="283"/>
      <c r="AK154" s="283"/>
      <c r="AL154" s="280"/>
      <c r="AM154" s="278">
        <v>171.0</v>
      </c>
      <c r="AN154" s="272" t="s">
        <v>3811</v>
      </c>
      <c r="AO154" s="280"/>
      <c r="AP154" s="37"/>
    </row>
    <row r="155" ht="15.75" customHeight="1">
      <c r="A155" s="2">
        <v>9.0</v>
      </c>
      <c r="B155" s="269" t="s">
        <v>3812</v>
      </c>
      <c r="C155" s="270" t="s">
        <v>3813</v>
      </c>
      <c r="D155" s="286">
        <v>1.0</v>
      </c>
      <c r="E155" s="286"/>
      <c r="F155" s="272" t="s">
        <v>3814</v>
      </c>
      <c r="G155" s="272"/>
      <c r="H155" s="283"/>
      <c r="I155" s="272"/>
      <c r="J155" s="286"/>
      <c r="K155" s="272"/>
      <c r="L155" s="272"/>
      <c r="M155" s="286"/>
      <c r="N155" s="286"/>
      <c r="O155" s="273">
        <v>0.0</v>
      </c>
      <c r="P155" s="274"/>
      <c r="Q155" s="272" t="s">
        <v>3815</v>
      </c>
      <c r="R155" s="275"/>
      <c r="S155" s="291"/>
      <c r="T155" s="1"/>
      <c r="U155" s="2" t="s">
        <v>3816</v>
      </c>
      <c r="V155" s="277">
        <v>43601.0</v>
      </c>
      <c r="W155" s="218" t="s">
        <v>3041</v>
      </c>
      <c r="X155" s="278"/>
      <c r="Y155" s="278"/>
      <c r="Z155" s="280"/>
      <c r="AA155" s="274"/>
      <c r="AB155" s="280">
        <v>2.0</v>
      </c>
      <c r="AC155" s="288" t="s">
        <v>3817</v>
      </c>
      <c r="AD155" s="289"/>
      <c r="AE155" s="270" t="str">
        <f>HYPERLINK("https://www.castoredc.com/security-statement/","We guarantee the highest levels of security for your stored data. In addition, we make sure your data storage is compliant with all relevant regulations, such as ICH-GCP, GDPR, HIPAA, FDA 21 CFR Part 11, ISO 27001, and ISO 9001")</f>
        <v>We guarantee the highest levels of security for your stored data. In addition, we make sure your data storage is compliant with all relevant regulations, such as ICH-GCP, GDPR, HIPAA, FDA 21 CFR Part 11, ISO 27001, and ISO 9001</v>
      </c>
      <c r="AF155" s="270"/>
      <c r="AG155" s="284"/>
      <c r="AH155" s="285"/>
      <c r="AI155" s="283"/>
      <c r="AJ155" s="283"/>
      <c r="AK155" s="283"/>
      <c r="AL155" s="280"/>
      <c r="AM155" s="278">
        <v>172.0</v>
      </c>
      <c r="AN155" s="272" t="s">
        <v>3818</v>
      </c>
      <c r="AO155" s="280"/>
      <c r="AP155" s="37"/>
    </row>
    <row r="156" ht="15.75" customHeight="1">
      <c r="A156" s="2">
        <v>39.0</v>
      </c>
      <c r="B156" s="269" t="s">
        <v>3237</v>
      </c>
      <c r="C156" s="270" t="s">
        <v>3238</v>
      </c>
      <c r="D156" s="286">
        <v>1.0</v>
      </c>
      <c r="E156" s="286"/>
      <c r="F156" s="272"/>
      <c r="G156" s="272"/>
      <c r="H156" s="283"/>
      <c r="I156" s="272"/>
      <c r="J156" s="286"/>
      <c r="K156" s="272"/>
      <c r="L156" s="272"/>
      <c r="M156" s="286"/>
      <c r="N156" s="286"/>
      <c r="O156" s="278"/>
      <c r="P156" s="274"/>
      <c r="Q156" s="272"/>
      <c r="R156" s="275"/>
      <c r="S156" s="291"/>
      <c r="T156" s="1"/>
      <c r="U156" s="2" t="s">
        <v>3819</v>
      </c>
      <c r="V156" s="277">
        <v>43601.0</v>
      </c>
      <c r="W156" s="218" t="s">
        <v>3041</v>
      </c>
      <c r="X156" s="278"/>
      <c r="Y156" s="278"/>
      <c r="Z156" s="287"/>
      <c r="AA156" s="274"/>
      <c r="AB156" s="287">
        <v>43832.0</v>
      </c>
      <c r="AC156" s="281"/>
      <c r="AD156" s="282"/>
      <c r="AE156" s="283"/>
      <c r="AF156" s="283"/>
      <c r="AG156" s="290"/>
      <c r="AH156" s="285"/>
      <c r="AI156" s="283"/>
      <c r="AJ156" s="283"/>
      <c r="AK156" s="283"/>
      <c r="AL156" s="280"/>
      <c r="AM156" s="278">
        <v>26.0</v>
      </c>
      <c r="AN156" s="272"/>
      <c r="AO156" s="280"/>
      <c r="AP156" s="37"/>
    </row>
    <row r="157" ht="15.75" customHeight="1">
      <c r="A157" s="2">
        <v>21.0</v>
      </c>
      <c r="B157" s="269" t="s">
        <v>3820</v>
      </c>
      <c r="C157" s="292" t="s">
        <v>3821</v>
      </c>
      <c r="D157" s="286">
        <v>1.0</v>
      </c>
      <c r="E157" s="286"/>
      <c r="F157" s="272" t="s">
        <v>3814</v>
      </c>
      <c r="G157" s="272"/>
      <c r="H157" s="283"/>
      <c r="I157" s="272"/>
      <c r="J157" s="286"/>
      <c r="K157" s="272"/>
      <c r="L157" s="272"/>
      <c r="M157" s="286"/>
      <c r="N157" s="286"/>
      <c r="O157" s="273">
        <v>0.0</v>
      </c>
      <c r="P157" s="274"/>
      <c r="Q157" s="272" t="s">
        <v>3822</v>
      </c>
      <c r="R157" s="275"/>
      <c r="S157" s="276">
        <v>43546.0</v>
      </c>
      <c r="T157" s="1"/>
      <c r="U157" s="1" t="s">
        <v>5296</v>
      </c>
      <c r="V157" s="277">
        <v>43586.0</v>
      </c>
      <c r="W157" s="218" t="s">
        <v>3041</v>
      </c>
      <c r="X157" s="278"/>
      <c r="Y157" s="278"/>
      <c r="Z157" s="287"/>
      <c r="AA157" s="274"/>
      <c r="AB157" s="287">
        <v>43832.0</v>
      </c>
      <c r="AC157" s="281"/>
      <c r="AD157" s="282"/>
      <c r="AE157" s="283"/>
      <c r="AF157" s="283"/>
      <c r="AG157" s="290"/>
      <c r="AH157" s="285"/>
      <c r="AI157" s="283"/>
      <c r="AJ157" s="283" t="s">
        <v>3804</v>
      </c>
      <c r="AK157" s="283"/>
      <c r="AL157" s="280"/>
      <c r="AM157" s="278">
        <v>173.0</v>
      </c>
      <c r="AN157" s="272"/>
      <c r="AO157" s="280"/>
      <c r="AP157" s="37"/>
    </row>
    <row r="158" ht="15.75" customHeight="1">
      <c r="A158" s="2">
        <v>14.0</v>
      </c>
      <c r="B158" s="269" t="s">
        <v>3824</v>
      </c>
      <c r="C158" s="270" t="s">
        <v>3825</v>
      </c>
      <c r="D158" s="286">
        <v>1.0</v>
      </c>
      <c r="E158" s="286"/>
      <c r="F158" s="272"/>
      <c r="G158" s="272"/>
      <c r="H158" s="283"/>
      <c r="I158" s="272"/>
      <c r="J158" s="286"/>
      <c r="K158" s="272"/>
      <c r="L158" s="272"/>
      <c r="M158" s="286"/>
      <c r="N158" s="286"/>
      <c r="O158" s="273">
        <v>0.0</v>
      </c>
      <c r="P158" s="274"/>
      <c r="Q158" s="272" t="s">
        <v>3805</v>
      </c>
      <c r="R158" s="275"/>
      <c r="S158" s="276">
        <v>43546.0</v>
      </c>
      <c r="T158" s="1"/>
      <c r="U158" s="293" t="s">
        <v>5297</v>
      </c>
      <c r="V158" s="277">
        <v>43586.0</v>
      </c>
      <c r="W158" s="218" t="s">
        <v>3041</v>
      </c>
      <c r="X158" s="278"/>
      <c r="Y158" s="278"/>
      <c r="Z158" s="287"/>
      <c r="AA158" s="274"/>
      <c r="AB158" s="287">
        <v>43832.0</v>
      </c>
      <c r="AC158" s="281"/>
      <c r="AD158" s="282"/>
      <c r="AE158" s="283"/>
      <c r="AF158" s="283"/>
      <c r="AG158" s="290"/>
      <c r="AH158" s="285"/>
      <c r="AI158" s="283"/>
      <c r="AJ158" s="283"/>
      <c r="AK158" s="283"/>
      <c r="AL158" s="280"/>
      <c r="AM158" s="278">
        <v>174.0</v>
      </c>
      <c r="AN158" s="272" t="s">
        <v>3827</v>
      </c>
      <c r="AO158" s="280"/>
      <c r="AP158" s="37"/>
    </row>
    <row r="159" ht="15.75" customHeight="1">
      <c r="A159" s="2">
        <v>8.0</v>
      </c>
      <c r="B159" s="269" t="s">
        <v>3828</v>
      </c>
      <c r="C159" s="270" t="s">
        <v>3829</v>
      </c>
      <c r="D159" s="286">
        <v>1.0</v>
      </c>
      <c r="E159" s="286"/>
      <c r="F159" s="272" t="s">
        <v>3814</v>
      </c>
      <c r="G159" s="272"/>
      <c r="H159" s="283"/>
      <c r="I159" s="272"/>
      <c r="J159" s="286"/>
      <c r="K159" s="272"/>
      <c r="L159" s="272"/>
      <c r="M159" s="286"/>
      <c r="N159" s="286"/>
      <c r="O159" s="273">
        <v>0.0</v>
      </c>
      <c r="P159" s="274"/>
      <c r="Q159" s="272" t="s">
        <v>3830</v>
      </c>
      <c r="R159" s="275"/>
      <c r="S159" s="291"/>
      <c r="T159" s="1"/>
      <c r="U159" s="1" t="s">
        <v>5298</v>
      </c>
      <c r="V159" s="277">
        <v>43601.0</v>
      </c>
      <c r="W159" s="218" t="s">
        <v>3041</v>
      </c>
      <c r="X159" s="278"/>
      <c r="Y159" s="278"/>
      <c r="Z159" s="280"/>
      <c r="AA159" s="274"/>
      <c r="AB159" s="280">
        <v>1.0</v>
      </c>
      <c r="AC159" s="288" t="s">
        <v>3832</v>
      </c>
      <c r="AD159" s="289"/>
      <c r="AE159" s="283" t="s">
        <v>3833</v>
      </c>
      <c r="AF159" s="283"/>
      <c r="AG159" s="284"/>
      <c r="AH159" s="285"/>
      <c r="AI159" s="283"/>
      <c r="AJ159" s="294" t="s">
        <v>3834</v>
      </c>
      <c r="AK159" s="283"/>
      <c r="AL159" s="280"/>
      <c r="AM159" s="278">
        <v>175.0</v>
      </c>
      <c r="AN159" s="272" t="s">
        <v>3835</v>
      </c>
      <c r="AO159" s="280"/>
      <c r="AP159" s="37"/>
    </row>
    <row r="160" ht="15.75" customHeight="1">
      <c r="A160" s="2">
        <v>6.0</v>
      </c>
      <c r="B160" s="269" t="s">
        <v>3836</v>
      </c>
      <c r="C160" s="270" t="s">
        <v>3837</v>
      </c>
      <c r="D160" s="286">
        <v>1.0</v>
      </c>
      <c r="E160" s="286"/>
      <c r="F160" s="272" t="s">
        <v>3804</v>
      </c>
      <c r="G160" s="272"/>
      <c r="H160" s="283"/>
      <c r="I160" s="272"/>
      <c r="J160" s="286"/>
      <c r="K160" s="272"/>
      <c r="L160" s="272"/>
      <c r="M160" s="286"/>
      <c r="N160" s="286"/>
      <c r="O160" s="273">
        <v>0.0</v>
      </c>
      <c r="P160" s="274"/>
      <c r="Q160" s="272"/>
      <c r="R160" s="275"/>
      <c r="S160" s="291"/>
      <c r="T160" s="1"/>
      <c r="U160" s="2" t="s">
        <v>3838</v>
      </c>
      <c r="V160" s="277">
        <v>43601.0</v>
      </c>
      <c r="W160" s="218" t="s">
        <v>3041</v>
      </c>
      <c r="X160" s="278"/>
      <c r="Y160" s="278"/>
      <c r="Z160" s="280"/>
      <c r="AA160" s="274"/>
      <c r="AB160" s="280">
        <v>2.0</v>
      </c>
      <c r="AC160" s="281"/>
      <c r="AD160" s="282"/>
      <c r="AE160" s="283"/>
      <c r="AF160" s="283"/>
      <c r="AG160" s="284"/>
      <c r="AH160" s="285"/>
      <c r="AI160" s="283"/>
      <c r="AJ160" s="283"/>
      <c r="AK160" s="283"/>
      <c r="AL160" s="280"/>
      <c r="AM160" s="278">
        <v>176.0</v>
      </c>
      <c r="AN160" s="272"/>
      <c r="AO160" s="280"/>
      <c r="AP160" s="37"/>
    </row>
    <row r="161" ht="15.75" customHeight="1">
      <c r="A161" s="2">
        <v>7.0</v>
      </c>
      <c r="B161" s="269" t="s">
        <v>3839</v>
      </c>
      <c r="C161" s="270" t="s">
        <v>3840</v>
      </c>
      <c r="D161" s="286">
        <v>1.0</v>
      </c>
      <c r="E161" s="286"/>
      <c r="F161" s="272" t="s">
        <v>3841</v>
      </c>
      <c r="G161" s="272"/>
      <c r="H161" s="283"/>
      <c r="I161" s="272"/>
      <c r="J161" s="286"/>
      <c r="K161" s="272"/>
      <c r="L161" s="272"/>
      <c r="M161" s="286"/>
      <c r="N161" s="286"/>
      <c r="O161" s="273">
        <v>0.0</v>
      </c>
      <c r="P161" s="274"/>
      <c r="Q161" s="272" t="s">
        <v>3842</v>
      </c>
      <c r="R161" s="275"/>
      <c r="S161" s="295">
        <v>43191.0</v>
      </c>
      <c r="T161" s="1"/>
      <c r="U161" s="1" t="s">
        <v>5299</v>
      </c>
      <c r="V161" s="277">
        <v>43586.0</v>
      </c>
      <c r="W161" s="218" t="s">
        <v>3041</v>
      </c>
      <c r="X161" s="278"/>
      <c r="Y161" s="278"/>
      <c r="Z161" s="287"/>
      <c r="AA161" s="274"/>
      <c r="AB161" s="287">
        <v>43832.0</v>
      </c>
      <c r="AC161" s="296" t="s">
        <v>660</v>
      </c>
      <c r="AD161" s="297"/>
      <c r="AE161" s="283"/>
      <c r="AF161" s="283"/>
      <c r="AG161" s="290"/>
      <c r="AH161" s="285"/>
      <c r="AI161" s="283" t="s">
        <v>3844</v>
      </c>
      <c r="AJ161" s="283"/>
      <c r="AK161" s="270" t="s">
        <v>3845</v>
      </c>
      <c r="AL161" s="280"/>
      <c r="AM161" s="278">
        <v>177.0</v>
      </c>
      <c r="AN161" s="272" t="s">
        <v>3846</v>
      </c>
      <c r="AO161" s="280"/>
      <c r="AP161" s="37"/>
    </row>
    <row r="162" ht="15.75" customHeight="1">
      <c r="A162" s="2">
        <v>24.0</v>
      </c>
      <c r="B162" s="269" t="s">
        <v>3847</v>
      </c>
      <c r="C162" s="270" t="s">
        <v>3848</v>
      </c>
      <c r="D162" s="286">
        <v>1.0</v>
      </c>
      <c r="E162" s="286"/>
      <c r="F162" s="272" t="s">
        <v>3814</v>
      </c>
      <c r="G162" s="272"/>
      <c r="H162" s="283"/>
      <c r="I162" s="272"/>
      <c r="J162" s="286"/>
      <c r="K162" s="272"/>
      <c r="L162" s="272"/>
      <c r="M162" s="286"/>
      <c r="N162" s="286"/>
      <c r="O162" s="273">
        <v>0.0</v>
      </c>
      <c r="P162" s="274"/>
      <c r="Q162" s="14" t="s">
        <v>3849</v>
      </c>
      <c r="R162" s="298"/>
      <c r="S162" s="276">
        <v>43560.0</v>
      </c>
      <c r="T162" s="1" t="s">
        <v>3850</v>
      </c>
      <c r="U162" s="1" t="s">
        <v>5300</v>
      </c>
      <c r="V162" s="277">
        <v>43586.0</v>
      </c>
      <c r="W162" s="218" t="s">
        <v>3041</v>
      </c>
      <c r="X162" s="278"/>
      <c r="Y162" s="278"/>
      <c r="Z162" s="287"/>
      <c r="AA162" s="274"/>
      <c r="AB162" s="287">
        <v>43832.0</v>
      </c>
      <c r="AC162" s="281"/>
      <c r="AD162" s="282"/>
      <c r="AE162" s="283"/>
      <c r="AF162" s="283"/>
      <c r="AG162" s="290"/>
      <c r="AH162" s="285"/>
      <c r="AI162" s="283"/>
      <c r="AJ162" s="283"/>
      <c r="AK162" s="283"/>
      <c r="AL162" s="280"/>
      <c r="AM162" s="278">
        <v>178.0</v>
      </c>
      <c r="AN162" s="272"/>
      <c r="AO162" s="280"/>
      <c r="AP162" s="37"/>
    </row>
    <row r="163" ht="15.75" customHeight="1">
      <c r="A163" s="2">
        <v>22.0</v>
      </c>
      <c r="B163" s="269" t="s">
        <v>3852</v>
      </c>
      <c r="C163" s="270" t="s">
        <v>3853</v>
      </c>
      <c r="D163" s="286">
        <v>1.0</v>
      </c>
      <c r="E163" s="286"/>
      <c r="F163" s="272" t="s">
        <v>3854</v>
      </c>
      <c r="G163" s="272"/>
      <c r="H163" s="283"/>
      <c r="I163" s="272"/>
      <c r="J163" s="286"/>
      <c r="K163" s="272"/>
      <c r="L163" s="272"/>
      <c r="M163" s="286"/>
      <c r="N163" s="286"/>
      <c r="O163" s="273">
        <v>0.0</v>
      </c>
      <c r="P163" s="274"/>
      <c r="Q163" s="272" t="s">
        <v>3805</v>
      </c>
      <c r="R163" s="275"/>
      <c r="S163" s="276">
        <v>76408.0</v>
      </c>
      <c r="T163" s="1"/>
      <c r="U163" s="1" t="s">
        <v>5301</v>
      </c>
      <c r="V163" s="277">
        <v>43586.0</v>
      </c>
      <c r="W163" s="218" t="s">
        <v>3041</v>
      </c>
      <c r="X163" s="278"/>
      <c r="Y163" s="278"/>
      <c r="Z163" s="287"/>
      <c r="AA163" s="274"/>
      <c r="AB163" s="287">
        <v>43832.0</v>
      </c>
      <c r="AC163" s="288" t="s">
        <v>660</v>
      </c>
      <c r="AD163" s="289"/>
      <c r="AE163" s="283" t="s">
        <v>3856</v>
      </c>
      <c r="AF163" s="283"/>
      <c r="AG163" s="290"/>
      <c r="AH163" s="285"/>
      <c r="AI163" s="283"/>
      <c r="AJ163" s="283"/>
      <c r="AK163" s="270" t="str">
        <f>HYPERLINK("https://epicollect5.gitbooks.io/epicollect5-user-guide/content/privacy-policy.html","not default, but can be done")</f>
        <v>not default, but can be done</v>
      </c>
      <c r="AL163" s="280"/>
      <c r="AM163" s="278">
        <v>43.0</v>
      </c>
      <c r="AN163" s="272"/>
      <c r="AO163" s="280"/>
      <c r="AP163" s="37"/>
    </row>
    <row r="164" ht="15.75" customHeight="1">
      <c r="A164" s="2">
        <v>47.0</v>
      </c>
      <c r="B164" s="269" t="s">
        <v>3857</v>
      </c>
      <c r="C164" s="270" t="s">
        <v>3858</v>
      </c>
      <c r="D164" s="286">
        <v>1.0</v>
      </c>
      <c r="E164" s="286"/>
      <c r="F164" s="272" t="s">
        <v>3859</v>
      </c>
      <c r="G164" s="272"/>
      <c r="H164" s="270" t="str">
        <f>HYPERLINK("https://github.com/SensingKit","Github")</f>
        <v>Github</v>
      </c>
      <c r="I164" s="272"/>
      <c r="J164" s="286"/>
      <c r="K164" s="272"/>
      <c r="L164" s="272"/>
      <c r="M164" s="286"/>
      <c r="N164" s="286"/>
      <c r="O164" s="273">
        <v>0.0</v>
      </c>
      <c r="P164" s="299"/>
      <c r="Q164" s="2">
        <v>0.0</v>
      </c>
      <c r="R164" s="275"/>
      <c r="S164" s="291"/>
      <c r="T164" s="1"/>
      <c r="U164" s="1" t="s">
        <v>3860</v>
      </c>
      <c r="V164" s="277">
        <v>43601.0</v>
      </c>
      <c r="W164" s="218" t="s">
        <v>3041</v>
      </c>
      <c r="X164" s="300"/>
      <c r="Y164" s="300"/>
      <c r="Z164" s="287"/>
      <c r="AA164" s="299"/>
      <c r="AB164" s="287">
        <v>43832.0</v>
      </c>
      <c r="AC164" s="281"/>
      <c r="AD164" s="282"/>
      <c r="AE164" s="283"/>
      <c r="AF164" s="283"/>
      <c r="AG164" s="290"/>
      <c r="AH164" s="285"/>
      <c r="AI164" s="302" t="s">
        <v>3861</v>
      </c>
      <c r="AJ164" s="283"/>
      <c r="AK164" s="283"/>
      <c r="AL164" s="280"/>
      <c r="AM164" s="303"/>
      <c r="AN164" s="272"/>
      <c r="AO164" s="280"/>
      <c r="AP164" s="37"/>
    </row>
    <row r="165" ht="15.75" customHeight="1">
      <c r="A165" s="2">
        <v>25.0</v>
      </c>
      <c r="B165" s="269" t="s">
        <v>3862</v>
      </c>
      <c r="C165" s="270" t="s">
        <v>3863</v>
      </c>
      <c r="D165" s="286">
        <v>1.0</v>
      </c>
      <c r="E165" s="286"/>
      <c r="F165" s="272" t="s">
        <v>3804</v>
      </c>
      <c r="G165" s="272"/>
      <c r="H165" s="283"/>
      <c r="I165" s="272"/>
      <c r="J165" s="286"/>
      <c r="K165" s="272"/>
      <c r="L165" s="272"/>
      <c r="M165" s="286"/>
      <c r="N165" s="286"/>
      <c r="O165" s="278"/>
      <c r="P165" s="274"/>
      <c r="Q165" s="2" t="s">
        <v>3864</v>
      </c>
      <c r="R165" s="275"/>
      <c r="S165" s="291"/>
      <c r="T165" s="1"/>
      <c r="U165" s="2" t="s">
        <v>3865</v>
      </c>
      <c r="V165" s="277">
        <v>43601.0</v>
      </c>
      <c r="W165" s="218" t="s">
        <v>3041</v>
      </c>
      <c r="X165" s="278"/>
      <c r="Y165" s="278"/>
      <c r="Z165" s="272"/>
      <c r="AA165" s="274"/>
      <c r="AB165" s="272"/>
      <c r="AC165" s="281"/>
      <c r="AD165" s="282"/>
      <c r="AE165" s="283"/>
      <c r="AF165" s="283"/>
      <c r="AG165" s="304"/>
      <c r="AH165" s="305" t="s">
        <v>3866</v>
      </c>
      <c r="AI165" s="270" t="s">
        <v>3867</v>
      </c>
      <c r="AJ165" s="283"/>
      <c r="AK165" s="283"/>
      <c r="AL165" s="280"/>
      <c r="AM165" s="278">
        <v>179.0</v>
      </c>
      <c r="AN165" s="272"/>
      <c r="AO165" s="280"/>
      <c r="AP165" s="37"/>
    </row>
    <row r="166" ht="15.75" customHeight="1">
      <c r="A166" s="2">
        <v>30.0</v>
      </c>
      <c r="B166" s="269" t="s">
        <v>3868</v>
      </c>
      <c r="C166" s="270" t="s">
        <v>3869</v>
      </c>
      <c r="D166" s="286">
        <v>1.0</v>
      </c>
      <c r="E166" s="286"/>
      <c r="F166" s="272"/>
      <c r="G166" s="272"/>
      <c r="H166" s="283"/>
      <c r="I166" s="272"/>
      <c r="J166" s="286"/>
      <c r="K166" s="272"/>
      <c r="L166" s="272"/>
      <c r="M166" s="286"/>
      <c r="N166" s="286"/>
      <c r="O166" s="273">
        <v>0.0</v>
      </c>
      <c r="P166" s="299"/>
      <c r="Q166" s="272" t="s">
        <v>3805</v>
      </c>
      <c r="R166" s="275"/>
      <c r="S166" s="291"/>
      <c r="T166" s="1"/>
      <c r="U166" s="1" t="s">
        <v>5302</v>
      </c>
      <c r="V166" s="277">
        <v>43586.0</v>
      </c>
      <c r="W166" s="218" t="s">
        <v>3041</v>
      </c>
      <c r="X166" s="300"/>
      <c r="Y166" s="300"/>
      <c r="Z166" s="287"/>
      <c r="AA166" s="299"/>
      <c r="AB166" s="287">
        <v>43832.0</v>
      </c>
      <c r="AC166" s="288" t="s">
        <v>3832</v>
      </c>
      <c r="AD166" s="289"/>
      <c r="AE166" s="283" t="s">
        <v>3871</v>
      </c>
      <c r="AF166" s="283"/>
      <c r="AG166" s="290"/>
      <c r="AH166" s="285"/>
      <c r="AI166" s="283"/>
      <c r="AJ166" s="283"/>
      <c r="AK166" s="283"/>
      <c r="AL166" s="280"/>
      <c r="AM166" s="300"/>
      <c r="AN166" s="272"/>
      <c r="AO166" s="280"/>
      <c r="AP166" s="37"/>
    </row>
    <row r="167" ht="15.75" customHeight="1">
      <c r="A167" s="2">
        <v>43.0</v>
      </c>
      <c r="B167" s="269" t="s">
        <v>3872</v>
      </c>
      <c r="C167" s="270" t="s">
        <v>3873</v>
      </c>
      <c r="D167" s="286">
        <v>1.0</v>
      </c>
      <c r="E167" s="286"/>
      <c r="F167" s="272"/>
      <c r="G167" s="272"/>
      <c r="H167" s="283"/>
      <c r="I167" s="272"/>
      <c r="J167" s="286"/>
      <c r="K167" s="272"/>
      <c r="L167" s="272"/>
      <c r="M167" s="286"/>
      <c r="N167" s="286"/>
      <c r="O167" s="273">
        <v>0.0</v>
      </c>
      <c r="P167" s="299"/>
      <c r="Q167" s="2" t="s">
        <v>3874</v>
      </c>
      <c r="R167" s="275"/>
      <c r="S167" s="291"/>
      <c r="T167" s="1" t="s">
        <v>3875</v>
      </c>
      <c r="U167" s="1" t="s">
        <v>3876</v>
      </c>
      <c r="V167" s="277">
        <v>43601.0</v>
      </c>
      <c r="W167" s="218" t="s">
        <v>3041</v>
      </c>
      <c r="X167" s="300"/>
      <c r="Y167" s="300"/>
      <c r="Z167" s="272"/>
      <c r="AA167" s="299"/>
      <c r="AB167" s="272"/>
      <c r="AC167" s="281"/>
      <c r="AD167" s="282"/>
      <c r="AE167" s="283"/>
      <c r="AF167" s="283"/>
      <c r="AG167" s="304"/>
      <c r="AH167" s="285" t="s">
        <v>3877</v>
      </c>
      <c r="AI167" s="283"/>
      <c r="AJ167" s="283"/>
      <c r="AK167" s="283"/>
      <c r="AL167" s="272"/>
      <c r="AM167" s="300"/>
      <c r="AN167" s="272" t="s">
        <v>3811</v>
      </c>
      <c r="AO167" s="272"/>
      <c r="AP167" s="37"/>
    </row>
    <row r="168" ht="15.75" customHeight="1">
      <c r="A168" s="2">
        <v>44.0</v>
      </c>
      <c r="B168" s="269" t="s">
        <v>3878</v>
      </c>
      <c r="C168" s="270" t="s">
        <v>3879</v>
      </c>
      <c r="D168" s="286">
        <v>1.0</v>
      </c>
      <c r="E168" s="286"/>
      <c r="F168" s="2">
        <v>200.0</v>
      </c>
      <c r="G168" s="2"/>
      <c r="H168" s="283" t="s">
        <v>3880</v>
      </c>
      <c r="I168" s="272"/>
      <c r="J168" s="286"/>
      <c r="K168" s="272"/>
      <c r="L168" s="272"/>
      <c r="M168" s="286"/>
      <c r="N168" s="286"/>
      <c r="O168" s="273">
        <v>0.0</v>
      </c>
      <c r="P168" s="273">
        <v>2019.0</v>
      </c>
      <c r="Q168" s="2" t="s">
        <v>3881</v>
      </c>
      <c r="R168" s="275"/>
      <c r="S168" s="291"/>
      <c r="T168" s="1" t="s">
        <v>3882</v>
      </c>
      <c r="U168" s="1" t="s">
        <v>3883</v>
      </c>
      <c r="V168" s="277">
        <v>43601.0</v>
      </c>
      <c r="W168" s="218" t="s">
        <v>3041</v>
      </c>
      <c r="X168" s="300"/>
      <c r="Y168" s="300"/>
      <c r="Z168" s="280"/>
      <c r="AA168" s="299"/>
      <c r="AB168" s="280">
        <v>2.0</v>
      </c>
      <c r="AC168" s="281"/>
      <c r="AD168" s="282"/>
      <c r="AE168" s="283"/>
      <c r="AF168" s="283"/>
      <c r="AG168" s="284"/>
      <c r="AH168" s="285"/>
      <c r="AI168" s="270" t="str">
        <f>HYPERLINK("https://radar-base.atlassian.net/wiki/spaces/RAD/overview","yes")</f>
        <v>yes</v>
      </c>
      <c r="AJ168" s="283" t="s">
        <v>3804</v>
      </c>
      <c r="AK168" s="283"/>
      <c r="AL168" s="280"/>
      <c r="AM168" s="300"/>
      <c r="AN168" s="272"/>
      <c r="AO168" s="280"/>
      <c r="AP168" s="37"/>
    </row>
    <row r="169" ht="15.75" customHeight="1">
      <c r="A169" s="2">
        <v>45.0</v>
      </c>
      <c r="B169" s="269" t="s">
        <v>3884</v>
      </c>
      <c r="C169" s="270" t="s">
        <v>3885</v>
      </c>
      <c r="D169" s="286">
        <v>1.0</v>
      </c>
      <c r="E169" s="286"/>
      <c r="F169" s="272"/>
      <c r="G169" s="272"/>
      <c r="H169" s="283"/>
      <c r="I169" s="272"/>
      <c r="J169" s="286"/>
      <c r="K169" s="272"/>
      <c r="L169" s="272"/>
      <c r="M169" s="286"/>
      <c r="N169" s="286"/>
      <c r="O169" s="300"/>
      <c r="P169" s="299"/>
      <c r="Q169" s="2" t="s">
        <v>3822</v>
      </c>
      <c r="R169" s="275"/>
      <c r="S169" s="291"/>
      <c r="T169" s="1" t="s">
        <v>3886</v>
      </c>
      <c r="U169" s="1" t="s">
        <v>3887</v>
      </c>
      <c r="V169" s="277">
        <v>43601.0</v>
      </c>
      <c r="W169" s="218" t="s">
        <v>3041</v>
      </c>
      <c r="X169" s="300"/>
      <c r="Y169" s="300"/>
      <c r="Z169" s="272"/>
      <c r="AA169" s="299"/>
      <c r="AB169" s="272"/>
      <c r="AC169" s="281"/>
      <c r="AD169" s="282"/>
      <c r="AE169" s="283"/>
      <c r="AF169" s="283"/>
      <c r="AG169" s="304"/>
      <c r="AH169" s="306"/>
      <c r="AI169" s="283"/>
      <c r="AJ169" s="283"/>
      <c r="AK169" s="283"/>
      <c r="AL169" s="272"/>
      <c r="AM169" s="300"/>
      <c r="AN169" s="272" t="s">
        <v>3811</v>
      </c>
      <c r="AO169" s="272"/>
      <c r="AP169" s="37"/>
    </row>
    <row r="170" ht="15.75" customHeight="1">
      <c r="A170" s="2">
        <v>26.0</v>
      </c>
      <c r="B170" s="269" t="s">
        <v>3888</v>
      </c>
      <c r="C170" s="270" t="s">
        <v>3889</v>
      </c>
      <c r="D170" s="286">
        <v>1.0</v>
      </c>
      <c r="E170" s="286"/>
      <c r="F170" s="272"/>
      <c r="G170" s="272"/>
      <c r="H170" s="283"/>
      <c r="I170" s="272"/>
      <c r="J170" s="286"/>
      <c r="K170" s="272"/>
      <c r="L170" s="272"/>
      <c r="M170" s="286"/>
      <c r="N170" s="286"/>
      <c r="O170" s="273">
        <v>0.0</v>
      </c>
      <c r="P170" s="299"/>
      <c r="Q170" s="272" t="s">
        <v>3890</v>
      </c>
      <c r="R170" s="275"/>
      <c r="S170" s="291"/>
      <c r="T170" s="1"/>
      <c r="U170" s="2" t="s">
        <v>3891</v>
      </c>
      <c r="V170" s="277">
        <v>43601.0</v>
      </c>
      <c r="W170" s="218" t="s">
        <v>3041</v>
      </c>
      <c r="X170" s="300"/>
      <c r="Y170" s="300"/>
      <c r="Z170" s="287"/>
      <c r="AA170" s="299"/>
      <c r="AB170" s="287">
        <v>43832.0</v>
      </c>
      <c r="AC170" s="307" t="str">
        <f>HYPERLINK("https://www.lifedatacorp.com/lifedata-privacy-policy/","650")</f>
        <v>650</v>
      </c>
      <c r="AD170" s="308"/>
      <c r="AE170" s="270" t="str">
        <f>HYPERLINK("https://www.lifedatacorp.com/lifedata-privacy-policy/","yes")</f>
        <v>yes</v>
      </c>
      <c r="AF170" s="270"/>
      <c r="AG170" s="290"/>
      <c r="AH170" s="305" t="s">
        <v>3892</v>
      </c>
      <c r="AI170" s="270" t="str">
        <f>HYPERLINK("https://lifedata.zendesk.com/hc/en-us","Help center")</f>
        <v>Help center</v>
      </c>
      <c r="AJ170" s="283"/>
      <c r="AK170" s="283"/>
      <c r="AL170" s="280"/>
      <c r="AM170" s="300"/>
      <c r="AN170" s="272" t="s">
        <v>3893</v>
      </c>
      <c r="AO170" s="280"/>
      <c r="AP170" s="37"/>
    </row>
    <row r="171" ht="15.75" customHeight="1">
      <c r="A171" s="2">
        <v>1.0</v>
      </c>
      <c r="B171" s="309" t="s">
        <v>3894</v>
      </c>
      <c r="C171" s="270" t="s">
        <v>3895</v>
      </c>
      <c r="D171" s="286">
        <v>1.0</v>
      </c>
      <c r="E171" s="286"/>
      <c r="F171" s="2">
        <v>200.0</v>
      </c>
      <c r="G171" s="2"/>
      <c r="H171" s="283" t="s">
        <v>3896</v>
      </c>
      <c r="I171" s="272"/>
      <c r="J171" s="286"/>
      <c r="K171" s="272"/>
      <c r="L171" s="272"/>
      <c r="M171" s="286"/>
      <c r="N171" s="286"/>
      <c r="O171" s="273">
        <v>0.0</v>
      </c>
      <c r="P171" s="274"/>
      <c r="Q171" s="272" t="s">
        <v>3805</v>
      </c>
      <c r="R171" s="275"/>
      <c r="S171" s="291"/>
      <c r="T171" s="1"/>
      <c r="U171" s="2" t="s">
        <v>3897</v>
      </c>
      <c r="V171" s="277">
        <v>43809.0</v>
      </c>
      <c r="W171" s="218" t="s">
        <v>3041</v>
      </c>
      <c r="X171" s="278"/>
      <c r="Y171" s="278"/>
      <c r="Z171" s="287"/>
      <c r="AA171" s="274"/>
      <c r="AB171" s="287">
        <v>43832.0</v>
      </c>
      <c r="AC171" s="288" t="s">
        <v>3832</v>
      </c>
      <c r="AD171" s="289"/>
      <c r="AE171" s="283" t="s">
        <v>3898</v>
      </c>
      <c r="AF171" s="283"/>
      <c r="AG171" s="290"/>
      <c r="AH171" s="285"/>
      <c r="AI171" s="283" t="s">
        <v>3899</v>
      </c>
      <c r="AJ171" s="283" t="s">
        <v>3814</v>
      </c>
      <c r="AK171" s="283"/>
      <c r="AL171" s="280"/>
      <c r="AM171" s="278">
        <v>5.0</v>
      </c>
      <c r="AN171" s="272" t="s">
        <v>3900</v>
      </c>
      <c r="AO171" s="280"/>
      <c r="AP171" s="37"/>
    </row>
    <row r="172" ht="15.75" customHeight="1">
      <c r="A172" s="2">
        <v>29.0</v>
      </c>
      <c r="B172" s="269" t="s">
        <v>3901</v>
      </c>
      <c r="C172" s="270" t="s">
        <v>3902</v>
      </c>
      <c r="D172" s="286">
        <v>1.0</v>
      </c>
      <c r="E172" s="286"/>
      <c r="F172" s="272" t="s">
        <v>3814</v>
      </c>
      <c r="G172" s="272"/>
      <c r="H172" s="283"/>
      <c r="I172" s="272"/>
      <c r="J172" s="286"/>
      <c r="K172" s="272"/>
      <c r="L172" s="272"/>
      <c r="M172" s="286"/>
      <c r="N172" s="286"/>
      <c r="O172" s="273">
        <v>0.0</v>
      </c>
      <c r="P172" s="299"/>
      <c r="Q172" s="272" t="s">
        <v>3822</v>
      </c>
      <c r="R172" s="275"/>
      <c r="S172" s="291"/>
      <c r="T172" s="1"/>
      <c r="U172" s="1" t="s">
        <v>3903</v>
      </c>
      <c r="V172" s="277">
        <v>43601.0</v>
      </c>
      <c r="W172" s="218" t="s">
        <v>3041</v>
      </c>
      <c r="X172" s="300"/>
      <c r="Y172" s="300"/>
      <c r="Z172" s="287"/>
      <c r="AA172" s="299"/>
      <c r="AB172" s="287">
        <v>43832.0</v>
      </c>
      <c r="AC172" s="288" t="s">
        <v>598</v>
      </c>
      <c r="AD172" s="289"/>
      <c r="AE172" s="283" t="s">
        <v>3804</v>
      </c>
      <c r="AF172" s="283"/>
      <c r="AG172" s="290"/>
      <c r="AH172" s="310" t="s">
        <v>3904</v>
      </c>
      <c r="AI172" s="283"/>
      <c r="AJ172" s="283"/>
      <c r="AK172" s="283"/>
      <c r="AL172" s="280"/>
      <c r="AM172" s="300"/>
      <c r="AN172" s="272"/>
      <c r="AO172" s="280"/>
      <c r="AP172" s="37"/>
    </row>
    <row r="173" ht="15.75" customHeight="1">
      <c r="A173" s="2">
        <v>13.0</v>
      </c>
      <c r="B173" s="269" t="s">
        <v>3905</v>
      </c>
      <c r="C173" s="270" t="s">
        <v>3906</v>
      </c>
      <c r="D173" s="286">
        <v>1.0</v>
      </c>
      <c r="E173" s="286"/>
      <c r="F173" s="272" t="s">
        <v>3804</v>
      </c>
      <c r="G173" s="272"/>
      <c r="H173" s="283"/>
      <c r="I173" s="272"/>
      <c r="J173" s="286"/>
      <c r="K173" s="272"/>
      <c r="L173" s="272"/>
      <c r="M173" s="286"/>
      <c r="N173" s="286"/>
      <c r="O173" s="273">
        <v>0.0</v>
      </c>
      <c r="P173" s="299"/>
      <c r="Q173" s="2">
        <v>1.0</v>
      </c>
      <c r="R173" s="275"/>
      <c r="S173" s="291"/>
      <c r="T173" s="1"/>
      <c r="U173" s="311" t="s">
        <v>3907</v>
      </c>
      <c r="V173" s="277">
        <v>43637.0</v>
      </c>
      <c r="W173" s="218" t="s">
        <v>3041</v>
      </c>
      <c r="X173" s="300"/>
      <c r="Y173" s="300"/>
      <c r="Z173" s="272"/>
      <c r="AA173" s="299"/>
      <c r="AB173" s="272"/>
      <c r="AC173" s="281"/>
      <c r="AD173" s="282"/>
      <c r="AE173" s="283"/>
      <c r="AF173" s="283"/>
      <c r="AG173" s="304"/>
      <c r="AH173" s="305" t="s">
        <v>3908</v>
      </c>
      <c r="AI173" s="283"/>
      <c r="AJ173" s="283"/>
      <c r="AK173" s="283"/>
      <c r="AL173" s="280"/>
      <c r="AM173" s="300"/>
      <c r="AN173" s="272"/>
      <c r="AO173" s="280"/>
      <c r="AP173" s="37"/>
    </row>
    <row r="174" ht="15.75" customHeight="1">
      <c r="A174" s="2">
        <v>12.0</v>
      </c>
      <c r="B174" s="269" t="s">
        <v>3909</v>
      </c>
      <c r="C174" s="270" t="s">
        <v>3910</v>
      </c>
      <c r="D174" s="286">
        <v>1.0</v>
      </c>
      <c r="E174" s="286"/>
      <c r="F174" s="272" t="s">
        <v>3814</v>
      </c>
      <c r="G174" s="272"/>
      <c r="H174" s="283"/>
      <c r="I174" s="272"/>
      <c r="J174" s="286"/>
      <c r="K174" s="272"/>
      <c r="L174" s="272"/>
      <c r="M174" s="286"/>
      <c r="N174" s="286"/>
      <c r="O174" s="273">
        <v>0.0</v>
      </c>
      <c r="P174" s="299"/>
      <c r="Q174" s="272" t="s">
        <v>3911</v>
      </c>
      <c r="R174" s="275"/>
      <c r="S174" s="291"/>
      <c r="T174" s="1"/>
      <c r="U174" s="2" t="s">
        <v>3912</v>
      </c>
      <c r="V174" s="277">
        <v>43586.0</v>
      </c>
      <c r="W174" s="218" t="s">
        <v>3041</v>
      </c>
      <c r="X174" s="300"/>
      <c r="Y174" s="300"/>
      <c r="Z174" s="280"/>
      <c r="AA174" s="299"/>
      <c r="AB174" s="280" t="s">
        <v>3913</v>
      </c>
      <c r="AC174" s="281"/>
      <c r="AD174" s="282"/>
      <c r="AE174" s="283"/>
      <c r="AF174" s="283"/>
      <c r="AG174" s="284"/>
      <c r="AH174" s="285"/>
      <c r="AI174" s="283"/>
      <c r="AJ174" s="283" t="s">
        <v>2226</v>
      </c>
      <c r="AK174" s="283"/>
      <c r="AL174" s="280"/>
      <c r="AM174" s="300"/>
      <c r="AN174" s="272"/>
      <c r="AO174" s="280"/>
      <c r="AP174" s="37"/>
    </row>
    <row r="175" ht="15.75" customHeight="1">
      <c r="A175" s="2">
        <v>37.0</v>
      </c>
      <c r="B175" s="269" t="s">
        <v>3914</v>
      </c>
      <c r="C175" s="270" t="s">
        <v>3915</v>
      </c>
      <c r="D175" s="286">
        <v>1.0</v>
      </c>
      <c r="E175" s="286"/>
      <c r="F175" s="272" t="s">
        <v>3814</v>
      </c>
      <c r="G175" s="272"/>
      <c r="H175" s="283"/>
      <c r="I175" s="272"/>
      <c r="J175" s="286"/>
      <c r="K175" s="272"/>
      <c r="L175" s="272"/>
      <c r="M175" s="286"/>
      <c r="N175" s="286"/>
      <c r="O175" s="273">
        <v>0.0</v>
      </c>
      <c r="P175" s="299"/>
      <c r="Q175" s="272" t="s">
        <v>3822</v>
      </c>
      <c r="R175" s="275"/>
      <c r="S175" s="291"/>
      <c r="T175" s="1"/>
      <c r="U175" s="2" t="s">
        <v>3916</v>
      </c>
      <c r="V175" s="277">
        <v>43586.0</v>
      </c>
      <c r="W175" s="218" t="s">
        <v>3041</v>
      </c>
      <c r="X175" s="300"/>
      <c r="Y175" s="300"/>
      <c r="Z175" s="287"/>
      <c r="AA175" s="299"/>
      <c r="AB175" s="287">
        <v>43832.0</v>
      </c>
      <c r="AC175" s="281"/>
      <c r="AD175" s="282"/>
      <c r="AE175" s="283"/>
      <c r="AF175" s="283"/>
      <c r="AG175" s="290"/>
      <c r="AH175" s="285"/>
      <c r="AI175" s="283"/>
      <c r="AJ175" s="283"/>
      <c r="AK175" s="283"/>
      <c r="AL175" s="280"/>
      <c r="AM175" s="300"/>
      <c r="AN175" s="272"/>
      <c r="AO175" s="280"/>
      <c r="AP175" s="37"/>
    </row>
    <row r="176" ht="15.75" customHeight="1">
      <c r="A176" s="2">
        <v>27.0</v>
      </c>
      <c r="B176" s="269" t="s">
        <v>3917</v>
      </c>
      <c r="C176" s="270" t="s">
        <v>3918</v>
      </c>
      <c r="D176" s="286">
        <v>1.0</v>
      </c>
      <c r="E176" s="286"/>
      <c r="F176" s="272"/>
      <c r="G176" s="272"/>
      <c r="H176" s="283"/>
      <c r="I176" s="272"/>
      <c r="J176" s="286"/>
      <c r="K176" s="272"/>
      <c r="L176" s="272"/>
      <c r="M176" s="286"/>
      <c r="N176" s="286"/>
      <c r="O176" s="273">
        <v>0.0</v>
      </c>
      <c r="P176" s="299"/>
      <c r="Q176" s="2" t="s">
        <v>3037</v>
      </c>
      <c r="R176" s="275"/>
      <c r="S176" s="291"/>
      <c r="T176" s="1"/>
      <c r="U176" s="1" t="s">
        <v>3919</v>
      </c>
      <c r="V176" s="277">
        <v>43601.0</v>
      </c>
      <c r="W176" s="218" t="s">
        <v>3041</v>
      </c>
      <c r="X176" s="300"/>
      <c r="Y176" s="300"/>
      <c r="Z176" s="272"/>
      <c r="AA176" s="299"/>
      <c r="AB176" s="272"/>
      <c r="AC176" s="281"/>
      <c r="AD176" s="282"/>
      <c r="AE176" s="283"/>
      <c r="AF176" s="283"/>
      <c r="AG176" s="304"/>
      <c r="AH176" s="306" t="s">
        <v>3920</v>
      </c>
      <c r="AI176" s="283"/>
      <c r="AJ176" s="283"/>
      <c r="AK176" s="283"/>
      <c r="AL176" s="272"/>
      <c r="AM176" s="300"/>
      <c r="AN176" s="272"/>
      <c r="AO176" s="272"/>
      <c r="AP176" s="37"/>
    </row>
    <row r="177" ht="15.75" customHeight="1">
      <c r="A177" s="2">
        <v>32.0</v>
      </c>
      <c r="B177" s="269" t="s">
        <v>3921</v>
      </c>
      <c r="C177" s="270" t="s">
        <v>3922</v>
      </c>
      <c r="D177" s="286">
        <v>1.0</v>
      </c>
      <c r="E177" s="286"/>
      <c r="F177" s="272"/>
      <c r="G177" s="272"/>
      <c r="H177" s="283"/>
      <c r="I177" s="272"/>
      <c r="J177" s="286"/>
      <c r="K177" s="272"/>
      <c r="L177" s="272"/>
      <c r="M177" s="286"/>
      <c r="N177" s="286"/>
      <c r="O177" s="273">
        <v>0.0</v>
      </c>
      <c r="P177" s="273">
        <v>2017.0</v>
      </c>
      <c r="Q177" s="272"/>
      <c r="R177" s="275"/>
      <c r="S177" s="291">
        <v>42249.0</v>
      </c>
      <c r="T177" s="1"/>
      <c r="U177" s="1" t="s">
        <v>3923</v>
      </c>
      <c r="V177" s="277">
        <v>43601.0</v>
      </c>
      <c r="W177" s="218" t="s">
        <v>3041</v>
      </c>
      <c r="X177" s="300"/>
      <c r="Y177" s="300"/>
      <c r="Z177" s="280"/>
      <c r="AA177" s="299"/>
      <c r="AB177" s="280">
        <v>1.0</v>
      </c>
      <c r="AC177" s="281"/>
      <c r="AD177" s="282"/>
      <c r="AE177" s="283"/>
      <c r="AF177" s="283"/>
      <c r="AG177" s="284"/>
      <c r="AH177" s="285"/>
      <c r="AI177" s="283"/>
      <c r="AJ177" s="283"/>
      <c r="AK177" s="283"/>
      <c r="AL177" s="280"/>
      <c r="AM177" s="300"/>
      <c r="AN177" s="272"/>
      <c r="AO177" s="280"/>
      <c r="AP177" s="37"/>
    </row>
    <row r="178" ht="15.75" customHeight="1">
      <c r="A178" s="2">
        <v>19.0</v>
      </c>
      <c r="B178" s="269" t="s">
        <v>3924</v>
      </c>
      <c r="C178" s="270" t="s">
        <v>3925</v>
      </c>
      <c r="D178" s="286">
        <v>1.0</v>
      </c>
      <c r="E178" s="286"/>
      <c r="F178" s="272"/>
      <c r="G178" s="272"/>
      <c r="H178" s="283"/>
      <c r="I178" s="272"/>
      <c r="J178" s="286"/>
      <c r="K178" s="272"/>
      <c r="L178" s="272"/>
      <c r="M178" s="286"/>
      <c r="N178" s="286"/>
      <c r="O178" s="273">
        <v>0.0</v>
      </c>
      <c r="P178" s="299"/>
      <c r="Q178" s="2" t="s">
        <v>3037</v>
      </c>
      <c r="R178" s="275"/>
      <c r="S178" s="291"/>
      <c r="T178" s="1"/>
      <c r="U178" s="6" t="str">
        <f>HYPERLINK("http://atlasofemotions.org","An atlas of emotions")</f>
        <v>An atlas of emotions</v>
      </c>
      <c r="V178" s="277">
        <v>43601.0</v>
      </c>
      <c r="W178" s="218" t="s">
        <v>3041</v>
      </c>
      <c r="X178" s="300"/>
      <c r="Y178" s="300"/>
      <c r="Z178" s="272"/>
      <c r="AA178" s="299"/>
      <c r="AB178" s="272"/>
      <c r="AC178" s="281"/>
      <c r="AD178" s="282"/>
      <c r="AE178" s="283"/>
      <c r="AF178" s="283"/>
      <c r="AG178" s="304"/>
      <c r="AH178" s="306" t="s">
        <v>3926</v>
      </c>
      <c r="AI178" s="283"/>
      <c r="AJ178" s="283"/>
      <c r="AK178" s="283"/>
      <c r="AL178" s="272"/>
      <c r="AM178" s="300"/>
      <c r="AN178" s="272"/>
      <c r="AO178" s="272"/>
      <c r="AP178" s="37"/>
    </row>
    <row r="179" ht="15.75" customHeight="1">
      <c r="A179" s="2">
        <v>52.0</v>
      </c>
      <c r="B179" s="269" t="s">
        <v>3927</v>
      </c>
      <c r="C179" s="270" t="s">
        <v>3928</v>
      </c>
      <c r="D179" s="286">
        <v>1.0</v>
      </c>
      <c r="E179" s="286"/>
      <c r="F179" s="272"/>
      <c r="G179" s="272"/>
      <c r="H179" s="283"/>
      <c r="I179" s="272"/>
      <c r="J179" s="286"/>
      <c r="K179" s="272"/>
      <c r="L179" s="272"/>
      <c r="M179" s="286"/>
      <c r="N179" s="286"/>
      <c r="O179" s="273">
        <v>0.0</v>
      </c>
      <c r="P179" s="299"/>
      <c r="Q179" s="272" t="s">
        <v>3929</v>
      </c>
      <c r="R179" s="275"/>
      <c r="S179" s="291"/>
      <c r="T179" s="1"/>
      <c r="U179" s="2" t="s">
        <v>3930</v>
      </c>
      <c r="V179" s="277">
        <v>43601.0</v>
      </c>
      <c r="W179" s="218" t="s">
        <v>3041</v>
      </c>
      <c r="X179" s="300"/>
      <c r="Y179" s="300"/>
      <c r="Z179" s="280"/>
      <c r="AA179" s="299"/>
      <c r="AB179" s="280">
        <v>1.0</v>
      </c>
      <c r="AC179" s="307" t="str">
        <f>HYPERLINK("http://youxtools.com/legal/Terms_of_Service.pdf","100")</f>
        <v>100</v>
      </c>
      <c r="AD179" s="308"/>
      <c r="AE179" s="283"/>
      <c r="AF179" s="283"/>
      <c r="AG179" s="284"/>
      <c r="AH179" s="285"/>
      <c r="AI179" s="283"/>
      <c r="AJ179" s="283"/>
      <c r="AK179" s="283"/>
      <c r="AL179" s="280"/>
      <c r="AM179" s="300"/>
      <c r="AN179" s="272"/>
      <c r="AO179" s="280"/>
      <c r="AP179" s="37"/>
    </row>
    <row r="180" ht="15.75" customHeight="1">
      <c r="A180" s="2">
        <v>41.0</v>
      </c>
      <c r="B180" s="269" t="s">
        <v>3931</v>
      </c>
      <c r="C180" s="270" t="s">
        <v>3932</v>
      </c>
      <c r="D180" s="286">
        <v>1.0</v>
      </c>
      <c r="E180" s="286"/>
      <c r="F180" s="272" t="s">
        <v>3933</v>
      </c>
      <c r="G180" s="272"/>
      <c r="H180" s="283"/>
      <c r="I180" s="272"/>
      <c r="J180" s="286"/>
      <c r="K180" s="272"/>
      <c r="L180" s="272"/>
      <c r="M180" s="286"/>
      <c r="N180" s="286"/>
      <c r="O180" s="273">
        <v>0.0</v>
      </c>
      <c r="P180" s="299"/>
      <c r="Q180" s="272" t="s">
        <v>3934</v>
      </c>
      <c r="R180" s="275"/>
      <c r="S180" s="291"/>
      <c r="T180" s="1"/>
      <c r="U180" s="1"/>
      <c r="V180" s="277"/>
      <c r="W180" s="218" t="s">
        <v>3041</v>
      </c>
      <c r="X180" s="300"/>
      <c r="Y180" s="300"/>
      <c r="Z180" s="287"/>
      <c r="AA180" s="299"/>
      <c r="AB180" s="287">
        <v>43832.0</v>
      </c>
      <c r="AC180" s="281"/>
      <c r="AD180" s="282"/>
      <c r="AE180" s="283"/>
      <c r="AF180" s="283"/>
      <c r="AG180" s="290"/>
      <c r="AH180" s="285"/>
      <c r="AI180" s="283"/>
      <c r="AJ180" s="283"/>
      <c r="AK180" s="283"/>
      <c r="AL180" s="280"/>
      <c r="AM180" s="300"/>
      <c r="AN180" s="272"/>
      <c r="AO180" s="280"/>
      <c r="AP180" s="37"/>
    </row>
    <row r="181" ht="15.75" customHeight="1">
      <c r="A181" s="2">
        <v>42.0</v>
      </c>
      <c r="B181" s="269" t="s">
        <v>3935</v>
      </c>
      <c r="C181" s="270" t="s">
        <v>3936</v>
      </c>
      <c r="D181" s="286">
        <v>1.0</v>
      </c>
      <c r="E181" s="286"/>
      <c r="F181" s="272" t="s">
        <v>3937</v>
      </c>
      <c r="G181" s="272"/>
      <c r="H181" s="283"/>
      <c r="I181" s="272"/>
      <c r="J181" s="286"/>
      <c r="K181" s="272"/>
      <c r="L181" s="272"/>
      <c r="M181" s="286"/>
      <c r="N181" s="286"/>
      <c r="O181" s="273">
        <v>0.0</v>
      </c>
      <c r="P181" s="299"/>
      <c r="Q181" s="272" t="s">
        <v>3805</v>
      </c>
      <c r="R181" s="275"/>
      <c r="S181" s="291"/>
      <c r="T181" s="1" t="s">
        <v>3938</v>
      </c>
      <c r="U181" s="1" t="s">
        <v>3939</v>
      </c>
      <c r="V181" s="277">
        <v>43601.0</v>
      </c>
      <c r="W181" s="218" t="s">
        <v>3041</v>
      </c>
      <c r="X181" s="300"/>
      <c r="Y181" s="300"/>
      <c r="Z181" s="287"/>
      <c r="AA181" s="299"/>
      <c r="AB181" s="287">
        <v>43832.0</v>
      </c>
      <c r="AC181" s="288" t="s">
        <v>3940</v>
      </c>
      <c r="AD181" s="289"/>
      <c r="AE181" s="283" t="s">
        <v>3871</v>
      </c>
      <c r="AF181" s="283"/>
      <c r="AG181" s="290"/>
      <c r="AH181" s="285"/>
      <c r="AI181" s="283"/>
      <c r="AJ181" s="283"/>
      <c r="AK181" s="283"/>
      <c r="AL181" s="280"/>
      <c r="AM181" s="300"/>
      <c r="AN181" s="272"/>
      <c r="AO181" s="280"/>
      <c r="AP181" s="37"/>
    </row>
    <row r="182" ht="15.75" customHeight="1">
      <c r="A182" s="2">
        <v>49.0</v>
      </c>
      <c r="B182" s="269" t="s">
        <v>3941</v>
      </c>
      <c r="C182" s="270" t="s">
        <v>3942</v>
      </c>
      <c r="D182" s="286">
        <v>1.0</v>
      </c>
      <c r="E182" s="286"/>
      <c r="F182" s="272" t="s">
        <v>3814</v>
      </c>
      <c r="G182" s="272"/>
      <c r="H182" s="283"/>
      <c r="I182" s="272"/>
      <c r="J182" s="286"/>
      <c r="K182" s="272"/>
      <c r="L182" s="272"/>
      <c r="M182" s="286"/>
      <c r="N182" s="286"/>
      <c r="O182" s="273">
        <v>0.0</v>
      </c>
      <c r="P182" s="273">
        <v>2017.0</v>
      </c>
      <c r="Q182" s="272" t="s">
        <v>3822</v>
      </c>
      <c r="R182" s="275"/>
      <c r="S182" s="291"/>
      <c r="T182" s="1"/>
      <c r="U182" s="1" t="s">
        <v>3943</v>
      </c>
      <c r="V182" s="277">
        <v>43601.0</v>
      </c>
      <c r="W182" s="218" t="s">
        <v>3041</v>
      </c>
      <c r="X182" s="300"/>
      <c r="Y182" s="300"/>
      <c r="Z182" s="287"/>
      <c r="AA182" s="299"/>
      <c r="AB182" s="287">
        <v>43832.0</v>
      </c>
      <c r="AC182" s="288" t="s">
        <v>3944</v>
      </c>
      <c r="AD182" s="289"/>
      <c r="AE182" s="270" t="str">
        <f>HYPERLINK("https://www.studytrax.com/security/","HIPAA compliant")</f>
        <v>HIPAA compliant</v>
      </c>
      <c r="AF182" s="270"/>
      <c r="AG182" s="290"/>
      <c r="AH182" s="285"/>
      <c r="AI182" s="283"/>
      <c r="AJ182" s="283"/>
      <c r="AK182" s="283"/>
      <c r="AL182" s="280"/>
      <c r="AM182" s="300"/>
      <c r="AN182" s="272" t="s">
        <v>3945</v>
      </c>
      <c r="AO182" s="280"/>
      <c r="AP182" s="37"/>
    </row>
    <row r="183" ht="15.75" customHeight="1">
      <c r="A183" s="2">
        <v>34.0</v>
      </c>
      <c r="B183" s="269" t="s">
        <v>3946</v>
      </c>
      <c r="C183" s="270" t="s">
        <v>3947</v>
      </c>
      <c r="D183" s="286">
        <v>1.0</v>
      </c>
      <c r="E183" s="286"/>
      <c r="F183" s="272" t="s">
        <v>3814</v>
      </c>
      <c r="G183" s="272"/>
      <c r="H183" s="283"/>
      <c r="I183" s="272"/>
      <c r="J183" s="286"/>
      <c r="K183" s="272"/>
      <c r="L183" s="272"/>
      <c r="M183" s="286"/>
      <c r="N183" s="286"/>
      <c r="O183" s="273">
        <v>0.0</v>
      </c>
      <c r="P183" s="299"/>
      <c r="Q183" s="272" t="s">
        <v>3822</v>
      </c>
      <c r="R183" s="275"/>
      <c r="S183" s="291"/>
      <c r="T183" s="1"/>
      <c r="U183" s="1" t="s">
        <v>3948</v>
      </c>
      <c r="V183" s="277">
        <v>43586.0</v>
      </c>
      <c r="W183" s="218" t="s">
        <v>3041</v>
      </c>
      <c r="X183" s="300"/>
      <c r="Y183" s="300"/>
      <c r="Z183" s="280"/>
      <c r="AA183" s="299"/>
      <c r="AB183" s="280">
        <v>1.0</v>
      </c>
      <c r="AC183" s="281"/>
      <c r="AD183" s="282"/>
      <c r="AE183" s="283"/>
      <c r="AF183" s="283"/>
      <c r="AG183" s="284"/>
      <c r="AH183" s="285"/>
      <c r="AI183" s="283"/>
      <c r="AJ183" s="283" t="s">
        <v>3814</v>
      </c>
      <c r="AK183" s="283"/>
      <c r="AL183" s="280"/>
      <c r="AM183" s="300"/>
      <c r="AN183" s="272"/>
      <c r="AO183" s="280"/>
      <c r="AP183" s="37"/>
    </row>
    <row r="184" ht="15.75" customHeight="1">
      <c r="A184" s="2">
        <v>16.0</v>
      </c>
      <c r="B184" s="269" t="s">
        <v>3949</v>
      </c>
      <c r="C184" s="270" t="s">
        <v>3950</v>
      </c>
      <c r="D184" s="286">
        <v>1.0</v>
      </c>
      <c r="E184" s="286"/>
      <c r="F184" s="272"/>
      <c r="G184" s="272"/>
      <c r="H184" s="283"/>
      <c r="I184" s="272"/>
      <c r="J184" s="286"/>
      <c r="K184" s="272"/>
      <c r="L184" s="272"/>
      <c r="M184" s="286"/>
      <c r="N184" s="286"/>
      <c r="O184" s="273">
        <v>0.0</v>
      </c>
      <c r="P184" s="299"/>
      <c r="Q184" s="2" t="s">
        <v>3037</v>
      </c>
      <c r="R184" s="275"/>
      <c r="S184" s="291">
        <v>42964.0</v>
      </c>
      <c r="T184" s="1"/>
      <c r="U184" s="1" t="s">
        <v>5303</v>
      </c>
      <c r="V184" s="277">
        <v>43601.0</v>
      </c>
      <c r="W184" s="218" t="s">
        <v>3041</v>
      </c>
      <c r="X184" s="300"/>
      <c r="Y184" s="300"/>
      <c r="Z184" s="280"/>
      <c r="AA184" s="299"/>
      <c r="AB184" s="280">
        <v>2.0</v>
      </c>
      <c r="AC184" s="281"/>
      <c r="AD184" s="282"/>
      <c r="AE184" s="283"/>
      <c r="AF184" s="283"/>
      <c r="AG184" s="284"/>
      <c r="AH184" s="285"/>
      <c r="AI184" s="283"/>
      <c r="AJ184" s="283"/>
      <c r="AK184" s="283"/>
      <c r="AL184" s="280"/>
      <c r="AM184" s="300"/>
      <c r="AN184" s="272"/>
      <c r="AO184" s="280"/>
      <c r="AP184" s="37"/>
    </row>
    <row r="185" ht="15.75" customHeight="1">
      <c r="A185" s="2">
        <v>23.0</v>
      </c>
      <c r="B185" s="269" t="s">
        <v>3952</v>
      </c>
      <c r="C185" s="270" t="s">
        <v>3953</v>
      </c>
      <c r="D185" s="286">
        <v>1.0</v>
      </c>
      <c r="E185" s="286"/>
      <c r="F185" s="272" t="s">
        <v>3814</v>
      </c>
      <c r="G185" s="272"/>
      <c r="H185" s="283"/>
      <c r="I185" s="272"/>
      <c r="J185" s="286"/>
      <c r="K185" s="272"/>
      <c r="L185" s="272"/>
      <c r="M185" s="286"/>
      <c r="N185" s="286"/>
      <c r="O185" s="273">
        <v>0.0</v>
      </c>
      <c r="P185" s="273">
        <v>2019.0</v>
      </c>
      <c r="Q185" s="272" t="s">
        <v>3954</v>
      </c>
      <c r="R185" s="275"/>
      <c r="S185" s="291"/>
      <c r="T185" s="1"/>
      <c r="U185" s="1" t="s">
        <v>3955</v>
      </c>
      <c r="V185" s="277">
        <v>43601.0</v>
      </c>
      <c r="W185" s="218" t="s">
        <v>3041</v>
      </c>
      <c r="X185" s="300"/>
      <c r="Y185" s="300"/>
      <c r="Z185" s="287"/>
      <c r="AA185" s="299"/>
      <c r="AB185" s="287">
        <v>43832.0</v>
      </c>
      <c r="AC185" s="307" t="str">
        <f>HYPERLINK("https://support.expimetrics.com/portal/kb/articles/data-security-and-privacy","100")</f>
        <v>100</v>
      </c>
      <c r="AD185" s="308"/>
      <c r="AE185" s="283"/>
      <c r="AF185" s="283"/>
      <c r="AG185" s="290"/>
      <c r="AH185" s="285"/>
      <c r="AI185" s="270" t="s">
        <v>3956</v>
      </c>
      <c r="AJ185" s="283"/>
      <c r="AK185" s="270" t="str">
        <f>HYPERLINK("https://support.expimetrics.com/portal/kb/articles/data-security-and-privacy","yes, TLS or HTTPS encryption")</f>
        <v>yes, TLS or HTTPS encryption</v>
      </c>
      <c r="AL185" s="280"/>
      <c r="AM185" s="300"/>
      <c r="AN185" s="272"/>
      <c r="AO185" s="280"/>
      <c r="AP185" s="37"/>
    </row>
    <row r="186" ht="15.75" customHeight="1">
      <c r="A186" s="2">
        <v>31.0</v>
      </c>
      <c r="B186" s="269" t="s">
        <v>3957</v>
      </c>
      <c r="C186" s="270" t="s">
        <v>3958</v>
      </c>
      <c r="D186" s="286">
        <v>1.0</v>
      </c>
      <c r="E186" s="286"/>
      <c r="F186" s="272" t="s">
        <v>3814</v>
      </c>
      <c r="G186" s="272"/>
      <c r="H186" s="283"/>
      <c r="I186" s="272"/>
      <c r="J186" s="286"/>
      <c r="K186" s="272"/>
      <c r="L186" s="272"/>
      <c r="M186" s="286"/>
      <c r="N186" s="286"/>
      <c r="O186" s="273">
        <v>0.0</v>
      </c>
      <c r="P186" s="299"/>
      <c r="Q186" s="2" t="s">
        <v>3037</v>
      </c>
      <c r="R186" s="275"/>
      <c r="S186" s="276">
        <v>43558.0</v>
      </c>
      <c r="T186" s="1"/>
      <c r="U186" s="1"/>
      <c r="V186" s="277"/>
      <c r="W186" s="218" t="s">
        <v>3041</v>
      </c>
      <c r="X186" s="300"/>
      <c r="Y186" s="300"/>
      <c r="Z186" s="272"/>
      <c r="AA186" s="299"/>
      <c r="AB186" s="272"/>
      <c r="AC186" s="281"/>
      <c r="AD186" s="282"/>
      <c r="AE186" s="283"/>
      <c r="AF186" s="283"/>
      <c r="AG186" s="304"/>
      <c r="AH186" s="306"/>
      <c r="AI186" s="283"/>
      <c r="AJ186" s="283"/>
      <c r="AK186" s="283"/>
      <c r="AL186" s="272"/>
      <c r="AM186" s="300"/>
      <c r="AN186" s="272"/>
      <c r="AO186" s="272"/>
      <c r="AP186" s="37"/>
    </row>
    <row r="187" ht="15.75" customHeight="1">
      <c r="A187" s="2">
        <v>46.0</v>
      </c>
      <c r="B187" s="269" t="s">
        <v>3959</v>
      </c>
      <c r="C187" s="270" t="s">
        <v>3960</v>
      </c>
      <c r="D187" s="286">
        <v>1.0</v>
      </c>
      <c r="E187" s="286"/>
      <c r="F187" s="2">
        <v>200.0</v>
      </c>
      <c r="G187" s="2"/>
      <c r="H187" s="283"/>
      <c r="I187" s="272"/>
      <c r="J187" s="286"/>
      <c r="K187" s="272"/>
      <c r="L187" s="272"/>
      <c r="M187" s="286"/>
      <c r="N187" s="286"/>
      <c r="O187" s="273">
        <v>0.0</v>
      </c>
      <c r="P187" s="273">
        <v>2019.0</v>
      </c>
      <c r="Q187" s="272" t="s">
        <v>3805</v>
      </c>
      <c r="R187" s="275"/>
      <c r="S187" s="291"/>
      <c r="T187" s="1" t="s">
        <v>3961</v>
      </c>
      <c r="U187" s="1"/>
      <c r="V187" s="277"/>
      <c r="W187" s="218" t="s">
        <v>3041</v>
      </c>
      <c r="X187" s="300"/>
      <c r="Y187" s="300"/>
      <c r="Z187" s="280"/>
      <c r="AA187" s="299"/>
      <c r="AB187" s="280">
        <v>2.0</v>
      </c>
      <c r="AC187" s="281"/>
      <c r="AD187" s="282"/>
      <c r="AE187" s="283"/>
      <c r="AF187" s="283"/>
      <c r="AG187" s="284"/>
      <c r="AH187" s="306"/>
      <c r="AI187" s="283"/>
      <c r="AJ187" s="283"/>
      <c r="AK187" s="283"/>
      <c r="AL187" s="272"/>
      <c r="AM187" s="300"/>
      <c r="AN187" s="272"/>
      <c r="AO187" s="272"/>
      <c r="AP187" s="37"/>
    </row>
    <row r="188" ht="15.75" customHeight="1">
      <c r="A188" s="2">
        <v>50.0</v>
      </c>
      <c r="B188" s="269" t="s">
        <v>3962</v>
      </c>
      <c r="C188" s="270" t="s">
        <v>3963</v>
      </c>
      <c r="D188" s="286">
        <v>1.0</v>
      </c>
      <c r="E188" s="286"/>
      <c r="F188" s="272" t="s">
        <v>2226</v>
      </c>
      <c r="G188" s="272"/>
      <c r="H188" s="283"/>
      <c r="I188" s="272"/>
      <c r="J188" s="286"/>
      <c r="K188" s="272"/>
      <c r="L188" s="272"/>
      <c r="M188" s="286"/>
      <c r="N188" s="286"/>
      <c r="O188" s="273">
        <v>0.0</v>
      </c>
      <c r="P188" s="299"/>
      <c r="Q188" s="272" t="s">
        <v>3822</v>
      </c>
      <c r="R188" s="275"/>
      <c r="S188" s="276">
        <v>43527.0</v>
      </c>
      <c r="T188" s="1"/>
      <c r="U188" s="1" t="s">
        <v>5304</v>
      </c>
      <c r="V188" s="277">
        <v>43601.0</v>
      </c>
      <c r="W188" s="218" t="s">
        <v>3041</v>
      </c>
      <c r="X188" s="300"/>
      <c r="Y188" s="300"/>
      <c r="Z188" s="287"/>
      <c r="AA188" s="299"/>
      <c r="AB188" s="287">
        <v>43832.0</v>
      </c>
      <c r="AC188" s="288" t="s">
        <v>3965</v>
      </c>
      <c r="AD188" s="289"/>
      <c r="AE188" s="270" t="s">
        <v>3966</v>
      </c>
      <c r="AF188" s="270"/>
      <c r="AG188" s="290"/>
      <c r="AH188" s="285"/>
      <c r="AI188" s="283"/>
      <c r="AJ188" s="283" t="s">
        <v>3814</v>
      </c>
      <c r="AK188" s="283"/>
      <c r="AL188" s="280"/>
      <c r="AM188" s="300"/>
      <c r="AN188" s="272"/>
      <c r="AO188" s="280"/>
      <c r="AP188" s="37"/>
    </row>
    <row r="189" ht="15.75" customHeight="1">
      <c r="A189" s="2">
        <v>51.0</v>
      </c>
      <c r="B189" s="312" t="s">
        <v>3967</v>
      </c>
      <c r="C189" s="270" t="s">
        <v>3967</v>
      </c>
      <c r="D189" s="286">
        <v>1.0</v>
      </c>
      <c r="E189" s="286"/>
      <c r="F189" s="272"/>
      <c r="G189" s="272"/>
      <c r="H189" s="283"/>
      <c r="I189" s="272"/>
      <c r="J189" s="286"/>
      <c r="K189" s="272"/>
      <c r="L189" s="272"/>
      <c r="M189" s="286"/>
      <c r="N189" s="286"/>
      <c r="O189" s="273">
        <v>0.0</v>
      </c>
      <c r="P189" s="299"/>
      <c r="Q189" s="2" t="s">
        <v>3037</v>
      </c>
      <c r="R189" s="275"/>
      <c r="S189" s="291">
        <v>42797.0</v>
      </c>
      <c r="T189" s="1"/>
      <c r="U189" s="1" t="s">
        <v>5305</v>
      </c>
      <c r="V189" s="277">
        <v>43601.0</v>
      </c>
      <c r="W189" s="218" t="s">
        <v>3041</v>
      </c>
      <c r="X189" s="300"/>
      <c r="Y189" s="300"/>
      <c r="Z189" s="280"/>
      <c r="AA189" s="299"/>
      <c r="AB189" s="280">
        <v>2.0</v>
      </c>
      <c r="AC189" s="288" t="s">
        <v>3969</v>
      </c>
      <c r="AD189" s="289"/>
      <c r="AE189" s="270" t="s">
        <v>3970</v>
      </c>
      <c r="AF189" s="270"/>
      <c r="AG189" s="284"/>
      <c r="AH189" s="306"/>
      <c r="AI189" s="283"/>
      <c r="AJ189" s="283"/>
      <c r="AK189" s="283"/>
      <c r="AL189" s="272"/>
      <c r="AM189" s="300"/>
      <c r="AN189" s="272"/>
      <c r="AO189" s="272"/>
      <c r="AP189" s="37"/>
    </row>
    <row r="190" ht="15.75" customHeight="1">
      <c r="A190" s="2">
        <v>15.0</v>
      </c>
      <c r="B190" s="269" t="s">
        <v>3971</v>
      </c>
      <c r="C190" s="270" t="s">
        <v>3972</v>
      </c>
      <c r="D190" s="286">
        <v>1.0</v>
      </c>
      <c r="E190" s="286"/>
      <c r="F190" s="272"/>
      <c r="G190" s="272"/>
      <c r="H190" s="270" t="str">
        <f>HYPERLINK("https://github.com/campsych/concerto-platform/wiki","Github")</f>
        <v>Github</v>
      </c>
      <c r="I190" s="272"/>
      <c r="J190" s="286"/>
      <c r="K190" s="272"/>
      <c r="L190" s="272"/>
      <c r="M190" s="286"/>
      <c r="N190" s="286"/>
      <c r="O190" s="273">
        <v>0.0</v>
      </c>
      <c r="P190" s="299"/>
      <c r="Q190" s="272" t="s">
        <v>3805</v>
      </c>
      <c r="R190" s="275"/>
      <c r="S190" s="291"/>
      <c r="T190" s="1"/>
      <c r="U190" s="2" t="s">
        <v>5306</v>
      </c>
      <c r="V190" s="277">
        <v>43601.0</v>
      </c>
      <c r="W190" s="218" t="s">
        <v>3041</v>
      </c>
      <c r="X190" s="300"/>
      <c r="Y190" s="300"/>
      <c r="Z190" s="272"/>
      <c r="AA190" s="299"/>
      <c r="AB190" s="272"/>
      <c r="AC190" s="281"/>
      <c r="AD190" s="282"/>
      <c r="AE190" s="283"/>
      <c r="AF190" s="283"/>
      <c r="AG190" s="304"/>
      <c r="AH190" s="285"/>
      <c r="AI190" s="283"/>
      <c r="AJ190" s="283" t="s">
        <v>3974</v>
      </c>
      <c r="AK190" s="283"/>
      <c r="AL190" s="280"/>
      <c r="AM190" s="300"/>
      <c r="AN190" s="272"/>
      <c r="AO190" s="280"/>
      <c r="AP190" s="37"/>
    </row>
    <row r="191" ht="15.75" customHeight="1">
      <c r="A191" s="2">
        <v>5.0</v>
      </c>
      <c r="B191" s="269" t="s">
        <v>3975</v>
      </c>
      <c r="C191" s="270" t="s">
        <v>3976</v>
      </c>
      <c r="D191" s="286">
        <v>1.0</v>
      </c>
      <c r="E191" s="286"/>
      <c r="F191" s="2">
        <v>200.0</v>
      </c>
      <c r="G191" s="2"/>
      <c r="H191" s="283"/>
      <c r="I191" s="272"/>
      <c r="J191" s="286"/>
      <c r="K191" s="272"/>
      <c r="L191" s="272"/>
      <c r="M191" s="286"/>
      <c r="N191" s="286"/>
      <c r="O191" s="273">
        <v>1.0</v>
      </c>
      <c r="P191" s="299"/>
      <c r="Q191" s="272" t="s">
        <v>3805</v>
      </c>
      <c r="R191" s="275"/>
      <c r="S191" s="291">
        <v>43458.0</v>
      </c>
      <c r="T191" s="1"/>
      <c r="U191" s="1" t="s">
        <v>5307</v>
      </c>
      <c r="V191" s="277">
        <v>43586.0</v>
      </c>
      <c r="W191" s="218" t="s">
        <v>3041</v>
      </c>
      <c r="X191" s="300"/>
      <c r="Y191" s="300"/>
      <c r="Z191" s="287"/>
      <c r="AA191" s="299"/>
      <c r="AB191" s="287">
        <v>43832.0</v>
      </c>
      <c r="AC191" s="313" t="s">
        <v>660</v>
      </c>
      <c r="AD191" s="314"/>
      <c r="AE191" s="283"/>
      <c r="AF191" s="283"/>
      <c r="AG191" s="290"/>
      <c r="AH191" s="285"/>
      <c r="AI191" s="283" t="s">
        <v>3978</v>
      </c>
      <c r="AJ191" s="283"/>
      <c r="AK191" s="270" t="s">
        <v>3979</v>
      </c>
      <c r="AL191" s="280"/>
      <c r="AM191" s="300"/>
      <c r="AN191" s="272" t="s">
        <v>3980</v>
      </c>
      <c r="AO191" s="280"/>
      <c r="AP191" s="37"/>
    </row>
    <row r="192" ht="15.75" customHeight="1">
      <c r="A192" s="2">
        <v>2.0</v>
      </c>
      <c r="B192" s="309" t="s">
        <v>3981</v>
      </c>
      <c r="C192" s="270" t="s">
        <v>3982</v>
      </c>
      <c r="D192" s="286">
        <v>1.0</v>
      </c>
      <c r="E192" s="286"/>
      <c r="F192" s="272" t="s">
        <v>3814</v>
      </c>
      <c r="G192" s="272"/>
      <c r="H192" s="283"/>
      <c r="I192" s="272"/>
      <c r="J192" s="286"/>
      <c r="K192" s="272"/>
      <c r="L192" s="272"/>
      <c r="M192" s="286"/>
      <c r="N192" s="286"/>
      <c r="O192" s="273">
        <v>1.0</v>
      </c>
      <c r="P192" s="299"/>
      <c r="Q192" s="272" t="s">
        <v>3822</v>
      </c>
      <c r="R192" s="275"/>
      <c r="S192" s="291"/>
      <c r="T192" s="1"/>
      <c r="U192" s="1" t="s">
        <v>5308</v>
      </c>
      <c r="V192" s="277">
        <v>43601.0</v>
      </c>
      <c r="W192" s="218" t="s">
        <v>3041</v>
      </c>
      <c r="X192" s="300"/>
      <c r="Y192" s="300"/>
      <c r="Z192" s="287"/>
      <c r="AA192" s="299"/>
      <c r="AB192" s="287">
        <v>43832.0</v>
      </c>
      <c r="AC192" s="288" t="s">
        <v>3984</v>
      </c>
      <c r="AD192" s="289"/>
      <c r="AE192" s="283" t="s">
        <v>3985</v>
      </c>
      <c r="AF192" s="283"/>
      <c r="AG192" s="290"/>
      <c r="AH192" s="285"/>
      <c r="AI192" s="283"/>
      <c r="AJ192" s="283" t="s">
        <v>3804</v>
      </c>
      <c r="AK192" s="283"/>
      <c r="AL192" s="280"/>
      <c r="AM192" s="300"/>
      <c r="AN192" s="272"/>
      <c r="AO192" s="280"/>
      <c r="AP192" s="37"/>
    </row>
    <row r="193" ht="15.75" customHeight="1">
      <c r="A193" s="2">
        <v>3.0</v>
      </c>
      <c r="B193" s="269" t="s">
        <v>3986</v>
      </c>
      <c r="C193" s="270" t="s">
        <v>3987</v>
      </c>
      <c r="D193" s="286">
        <v>1.0</v>
      </c>
      <c r="E193" s="286"/>
      <c r="F193" s="272"/>
      <c r="G193" s="272"/>
      <c r="H193" s="283"/>
      <c r="I193" s="272"/>
      <c r="J193" s="286"/>
      <c r="K193" s="272"/>
      <c r="L193" s="272"/>
      <c r="M193" s="286"/>
      <c r="N193" s="286"/>
      <c r="O193" s="273">
        <v>0.0</v>
      </c>
      <c r="P193" s="299"/>
      <c r="Q193" s="272" t="s">
        <v>3988</v>
      </c>
      <c r="R193" s="275"/>
      <c r="S193" s="291"/>
      <c r="T193" s="1"/>
      <c r="U193" s="315" t="s">
        <v>3989</v>
      </c>
      <c r="V193" s="277">
        <v>43839.0</v>
      </c>
      <c r="W193" s="218" t="s">
        <v>3041</v>
      </c>
      <c r="X193" s="300"/>
      <c r="Y193" s="300"/>
      <c r="Z193" s="287"/>
      <c r="AA193" s="299"/>
      <c r="AB193" s="287">
        <v>43832.0</v>
      </c>
      <c r="AC193" s="288" t="s">
        <v>3832</v>
      </c>
      <c r="AD193" s="289"/>
      <c r="AE193" s="283" t="s">
        <v>3871</v>
      </c>
      <c r="AF193" s="283"/>
      <c r="AG193" s="290"/>
      <c r="AH193" s="285"/>
      <c r="AI193" s="283"/>
      <c r="AJ193" s="283"/>
      <c r="AK193" s="283"/>
      <c r="AL193" s="280"/>
      <c r="AM193" s="300"/>
      <c r="AN193" s="272"/>
      <c r="AO193" s="280"/>
      <c r="AP193" s="37"/>
    </row>
    <row r="194" ht="15.75" customHeight="1">
      <c r="A194" s="2">
        <v>10.0</v>
      </c>
      <c r="B194" s="269" t="s">
        <v>3990</v>
      </c>
      <c r="C194" s="270" t="s">
        <v>3991</v>
      </c>
      <c r="D194" s="286">
        <v>1.0</v>
      </c>
      <c r="E194" s="286"/>
      <c r="F194" s="272" t="s">
        <v>3814</v>
      </c>
      <c r="G194" s="272"/>
      <c r="H194" s="283"/>
      <c r="I194" s="272"/>
      <c r="J194" s="286"/>
      <c r="K194" s="272"/>
      <c r="L194" s="272"/>
      <c r="M194" s="286"/>
      <c r="N194" s="286"/>
      <c r="O194" s="273">
        <v>0.0</v>
      </c>
      <c r="P194" s="299"/>
      <c r="Q194" s="272"/>
      <c r="R194" s="275"/>
      <c r="S194" s="291"/>
      <c r="T194" s="1"/>
      <c r="U194" s="6" t="str">
        <f>HYPERLINK("https://link.springer.com/chapter/10.1007/978-3-540-75696-5_1","a personal sensing system that enables members of social networks to share their sensing presencewith their buddies in a secure manner. Sensing presence captures a user’s status in terms of his activity (e.g., sitting, walking, meeting friends), dispositi"&amp;"on (e.g., happy, sad, doing OK), habits (e.g., at the gym, coffee shop today, at work) and surroundings (e.g., noisy, hot, bright, high ozone)")</f>
        <v>a personal sensing system that enables members of social networks to share their sensing presencewith their buddies in a secure manner. Sensing presence captures a user’s status in terms of his activity (e.g., sitting, walking, meeting friends), disposition (e.g., happy, sad, doing OK), habits (e.g., at the gym, coffee shop today, at work) and surroundings (e.g., noisy, hot, bright, high ozone)</v>
      </c>
      <c r="V194" s="277">
        <v>43601.0</v>
      </c>
      <c r="W194" s="218" t="s">
        <v>3041</v>
      </c>
      <c r="X194" s="300"/>
      <c r="Y194" s="300"/>
      <c r="Z194" s="280"/>
      <c r="AA194" s="299"/>
      <c r="AB194" s="280">
        <v>1.0</v>
      </c>
      <c r="AC194" s="288" t="s">
        <v>660</v>
      </c>
      <c r="AD194" s="289"/>
      <c r="AE194" s="283"/>
      <c r="AF194" s="283"/>
      <c r="AG194" s="284"/>
      <c r="AH194" s="285"/>
      <c r="AI194" s="283"/>
      <c r="AJ194" s="270" t="str">
        <f>HYPERLINK("https://courses.cs.washington.edu/courses/cse590u/08sp/papers/CenceMe.pdf","yes")</f>
        <v>yes</v>
      </c>
      <c r="AK194" s="283"/>
      <c r="AL194" s="280"/>
      <c r="AM194" s="300"/>
      <c r="AN194" s="272"/>
      <c r="AO194" s="280">
        <v>120000.0</v>
      </c>
      <c r="AP194" s="37"/>
    </row>
    <row r="195" ht="15.75" customHeight="1">
      <c r="A195" s="2">
        <v>11.0</v>
      </c>
      <c r="B195" s="269" t="s">
        <v>3992</v>
      </c>
      <c r="C195" s="270" t="s">
        <v>3993</v>
      </c>
      <c r="D195" s="286">
        <v>1.0</v>
      </c>
      <c r="E195" s="286"/>
      <c r="F195" s="272"/>
      <c r="G195" s="272"/>
      <c r="H195" s="283"/>
      <c r="I195" s="272"/>
      <c r="J195" s="286"/>
      <c r="K195" s="272"/>
      <c r="L195" s="272"/>
      <c r="M195" s="286"/>
      <c r="N195" s="286"/>
      <c r="O195" s="273">
        <v>0.0</v>
      </c>
      <c r="P195" s="299"/>
      <c r="Q195" s="272" t="s">
        <v>3805</v>
      </c>
      <c r="R195" s="275"/>
      <c r="S195" s="291"/>
      <c r="T195" s="1"/>
      <c r="U195" s="1" t="s">
        <v>5309</v>
      </c>
      <c r="V195" s="277">
        <v>43586.0</v>
      </c>
      <c r="W195" s="218" t="s">
        <v>3041</v>
      </c>
      <c r="X195" s="300"/>
      <c r="Y195" s="300"/>
      <c r="Z195" s="287"/>
      <c r="AA195" s="299"/>
      <c r="AB195" s="287">
        <v>43832.0</v>
      </c>
      <c r="AC195" s="281"/>
      <c r="AD195" s="282"/>
      <c r="AE195" s="283"/>
      <c r="AF195" s="283"/>
      <c r="AG195" s="290"/>
      <c r="AH195" s="285"/>
      <c r="AI195" s="283"/>
      <c r="AJ195" s="283"/>
      <c r="AK195" s="283"/>
      <c r="AL195" s="280"/>
      <c r="AM195" s="300"/>
      <c r="AN195" s="272"/>
      <c r="AO195" s="280"/>
      <c r="AP195" s="37"/>
    </row>
    <row r="196" ht="15.75" customHeight="1">
      <c r="A196" s="2">
        <v>17.0</v>
      </c>
      <c r="B196" s="269" t="s">
        <v>3995</v>
      </c>
      <c r="C196" s="283"/>
      <c r="D196" s="286">
        <v>1.0</v>
      </c>
      <c r="E196" s="286"/>
      <c r="F196" s="272" t="s">
        <v>3804</v>
      </c>
      <c r="G196" s="272"/>
      <c r="H196" s="283"/>
      <c r="I196" s="272"/>
      <c r="J196" s="286"/>
      <c r="K196" s="272"/>
      <c r="L196" s="272"/>
      <c r="M196" s="286"/>
      <c r="N196" s="286"/>
      <c r="O196" s="300"/>
      <c r="P196" s="299"/>
      <c r="Q196" s="272"/>
      <c r="R196" s="275"/>
      <c r="S196" s="291"/>
      <c r="T196" s="1"/>
      <c r="U196" s="1"/>
      <c r="V196" s="277"/>
      <c r="W196" s="218" t="s">
        <v>3041</v>
      </c>
      <c r="X196" s="300"/>
      <c r="Y196" s="300"/>
      <c r="Z196" s="272"/>
      <c r="AA196" s="299"/>
      <c r="AB196" s="272"/>
      <c r="AC196" s="281"/>
      <c r="AD196" s="282"/>
      <c r="AE196" s="283"/>
      <c r="AF196" s="283"/>
      <c r="AG196" s="304"/>
      <c r="AH196" s="306"/>
      <c r="AI196" s="283"/>
      <c r="AJ196" s="283"/>
      <c r="AK196" s="283"/>
      <c r="AL196" s="272"/>
      <c r="AM196" s="300"/>
      <c r="AN196" s="272"/>
      <c r="AO196" s="272"/>
      <c r="AP196" s="37"/>
    </row>
    <row r="197" ht="15.75" customHeight="1">
      <c r="A197" s="2">
        <v>18.0</v>
      </c>
      <c r="B197" s="269" t="s">
        <v>3996</v>
      </c>
      <c r="C197" s="270" t="s">
        <v>3997</v>
      </c>
      <c r="D197" s="286">
        <v>1.0</v>
      </c>
      <c r="E197" s="286"/>
      <c r="F197" s="272" t="s">
        <v>3998</v>
      </c>
      <c r="G197" s="272"/>
      <c r="H197" s="283"/>
      <c r="I197" s="272"/>
      <c r="J197" s="286"/>
      <c r="K197" s="272"/>
      <c r="L197" s="272"/>
      <c r="M197" s="286"/>
      <c r="N197" s="286"/>
      <c r="O197" s="273">
        <v>0.0</v>
      </c>
      <c r="P197" s="273">
        <v>2015.0</v>
      </c>
      <c r="Q197" s="272"/>
      <c r="R197" s="275"/>
      <c r="S197" s="291"/>
      <c r="T197" s="1"/>
      <c r="U197" s="1" t="s">
        <v>3999</v>
      </c>
      <c r="V197" s="277">
        <v>43601.0</v>
      </c>
      <c r="W197" s="218" t="s">
        <v>3041</v>
      </c>
      <c r="X197" s="300"/>
      <c r="Y197" s="300"/>
      <c r="Z197" s="280"/>
      <c r="AA197" s="299"/>
      <c r="AB197" s="280">
        <v>2.0</v>
      </c>
      <c r="AC197" s="281"/>
      <c r="AD197" s="282"/>
      <c r="AE197" s="283"/>
      <c r="AF197" s="283"/>
      <c r="AG197" s="284"/>
      <c r="AH197" s="285"/>
      <c r="AI197" s="270" t="s">
        <v>4000</v>
      </c>
      <c r="AJ197" s="283"/>
      <c r="AK197" s="283"/>
      <c r="AL197" s="280"/>
      <c r="AM197" s="300"/>
      <c r="AN197" s="272"/>
      <c r="AO197" s="280"/>
      <c r="AP197" s="37"/>
    </row>
    <row r="198" ht="15.75" customHeight="1">
      <c r="A198" s="2">
        <v>20.0</v>
      </c>
      <c r="B198" s="269" t="s">
        <v>4001</v>
      </c>
      <c r="C198" s="283"/>
      <c r="D198" s="286">
        <v>1.0</v>
      </c>
      <c r="E198" s="286"/>
      <c r="F198" s="272" t="s">
        <v>3814</v>
      </c>
      <c r="G198" s="272"/>
      <c r="H198" s="283"/>
      <c r="I198" s="272"/>
      <c r="J198" s="286"/>
      <c r="K198" s="272"/>
      <c r="L198" s="272"/>
      <c r="M198" s="286"/>
      <c r="N198" s="286"/>
      <c r="O198" s="300"/>
      <c r="P198" s="299"/>
      <c r="Q198" s="272"/>
      <c r="R198" s="275"/>
      <c r="S198" s="291"/>
      <c r="T198" s="1"/>
      <c r="U198" s="1"/>
      <c r="V198" s="277"/>
      <c r="W198" s="218" t="s">
        <v>3041</v>
      </c>
      <c r="X198" s="300"/>
      <c r="Y198" s="300"/>
      <c r="Z198" s="272"/>
      <c r="AA198" s="299"/>
      <c r="AB198" s="272"/>
      <c r="AC198" s="281"/>
      <c r="AD198" s="282"/>
      <c r="AE198" s="283"/>
      <c r="AF198" s="283"/>
      <c r="AG198" s="304"/>
      <c r="AH198" s="316" t="s">
        <v>4002</v>
      </c>
      <c r="AI198" s="283"/>
      <c r="AJ198" s="283"/>
      <c r="AK198" s="283"/>
      <c r="AL198" s="272"/>
      <c r="AM198" s="300"/>
      <c r="AN198" s="272"/>
      <c r="AO198" s="272"/>
      <c r="AP198" s="37"/>
    </row>
    <row r="199" ht="15.75" customHeight="1">
      <c r="A199" s="2">
        <v>28.0</v>
      </c>
      <c r="B199" s="269" t="s">
        <v>4003</v>
      </c>
      <c r="C199" s="270" t="s">
        <v>4004</v>
      </c>
      <c r="D199" s="286">
        <v>1.0</v>
      </c>
      <c r="E199" s="286"/>
      <c r="F199" s="272" t="s">
        <v>3804</v>
      </c>
      <c r="G199" s="272"/>
      <c r="H199" s="270" t="str">
        <f>HYPERLINK("https://github.com/MD2Korg/","Github")</f>
        <v>Github</v>
      </c>
      <c r="I199" s="272"/>
      <c r="J199" s="286"/>
      <c r="K199" s="272"/>
      <c r="L199" s="272"/>
      <c r="M199" s="286"/>
      <c r="N199" s="286"/>
      <c r="O199" s="273">
        <v>0.0</v>
      </c>
      <c r="P199" s="299"/>
      <c r="Q199" s="272" t="s">
        <v>4005</v>
      </c>
      <c r="R199" s="275"/>
      <c r="S199" s="291"/>
      <c r="T199" s="317" t="s">
        <v>4006</v>
      </c>
      <c r="U199" s="1" t="s">
        <v>5310</v>
      </c>
      <c r="V199" s="277">
        <v>43601.0</v>
      </c>
      <c r="W199" s="218" t="s">
        <v>3041</v>
      </c>
      <c r="X199" s="300"/>
      <c r="Y199" s="300"/>
      <c r="Z199" s="280"/>
      <c r="AA199" s="299"/>
      <c r="AB199" s="280">
        <v>2.0</v>
      </c>
      <c r="AC199" s="281"/>
      <c r="AD199" s="282"/>
      <c r="AE199" s="283"/>
      <c r="AF199" s="283"/>
      <c r="AG199" s="284"/>
      <c r="AH199" s="318" t="s">
        <v>4008</v>
      </c>
      <c r="AI199" s="270" t="str">
        <f>HYPERLINK("https://md2k.org/software-under-the-hood/software-docs.html","yes")</f>
        <v>yes</v>
      </c>
      <c r="AJ199" s="283" t="s">
        <v>3804</v>
      </c>
      <c r="AK199" s="283"/>
      <c r="AL199" s="280"/>
      <c r="AM199" s="300"/>
      <c r="AN199" s="319" t="str">
        <f>HYPERLINK("https://md2k.org/software-deployments.html","2,251 users; universities for research")</f>
        <v>2,251 users; universities for research</v>
      </c>
      <c r="AO199" s="280"/>
      <c r="AP199" s="37"/>
    </row>
    <row r="200" ht="15.75" customHeight="1">
      <c r="A200" s="2">
        <v>33.0</v>
      </c>
      <c r="B200" s="269" t="s">
        <v>4009</v>
      </c>
      <c r="C200" s="270" t="s">
        <v>4010</v>
      </c>
      <c r="D200" s="286">
        <v>1.0</v>
      </c>
      <c r="E200" s="286"/>
      <c r="F200" s="272" t="s">
        <v>3804</v>
      </c>
      <c r="G200" s="272"/>
      <c r="H200" s="283"/>
      <c r="I200" s="272"/>
      <c r="J200" s="286"/>
      <c r="K200" s="272"/>
      <c r="L200" s="272"/>
      <c r="M200" s="286"/>
      <c r="N200" s="286"/>
      <c r="O200" s="273">
        <v>0.0</v>
      </c>
      <c r="P200" s="299"/>
      <c r="Q200" s="272" t="s">
        <v>3954</v>
      </c>
      <c r="R200" s="275"/>
      <c r="S200" s="291"/>
      <c r="T200" s="1"/>
      <c r="U200" s="2" t="s">
        <v>4011</v>
      </c>
      <c r="V200" s="277">
        <v>43601.0</v>
      </c>
      <c r="W200" s="218" t="s">
        <v>3041</v>
      </c>
      <c r="X200" s="300"/>
      <c r="Y200" s="300"/>
      <c r="Z200" s="280"/>
      <c r="AA200" s="299"/>
      <c r="AB200" s="280">
        <v>2.0</v>
      </c>
      <c r="AC200" s="288" t="s">
        <v>660</v>
      </c>
      <c r="AD200" s="289"/>
      <c r="AE200" s="283"/>
      <c r="AF200" s="283"/>
      <c r="AG200" s="284"/>
      <c r="AH200" s="285"/>
      <c r="AI200" s="283"/>
      <c r="AJ200" s="283"/>
      <c r="AK200" s="283"/>
      <c r="AL200" s="280"/>
      <c r="AM200" s="300"/>
      <c r="AN200" s="319" t="str">
        <f>HYPERLINK("https://xs.movisens.com/customers","Numerous universities")</f>
        <v>Numerous universities</v>
      </c>
      <c r="AO200" s="280"/>
      <c r="AP200" s="37"/>
    </row>
    <row r="201" ht="15.75" customHeight="1">
      <c r="A201" s="2">
        <v>35.0</v>
      </c>
      <c r="B201" s="269" t="s">
        <v>4012</v>
      </c>
      <c r="C201" s="283" t="s">
        <v>4013</v>
      </c>
      <c r="D201" s="286">
        <v>1.0</v>
      </c>
      <c r="E201" s="286"/>
      <c r="F201" s="2">
        <v>200.0</v>
      </c>
      <c r="G201" s="2"/>
      <c r="H201" s="283"/>
      <c r="I201" s="272"/>
      <c r="J201" s="286"/>
      <c r="K201" s="272"/>
      <c r="L201" s="272"/>
      <c r="M201" s="286"/>
      <c r="N201" s="286"/>
      <c r="O201" s="273">
        <v>0.0</v>
      </c>
      <c r="P201" s="273">
        <v>2018.0</v>
      </c>
      <c r="Q201" s="272" t="s">
        <v>3805</v>
      </c>
      <c r="R201" s="275"/>
      <c r="S201" s="276">
        <v>42887.0</v>
      </c>
      <c r="T201" s="1"/>
      <c r="U201" s="1" t="s">
        <v>4014</v>
      </c>
      <c r="V201" s="277">
        <v>43586.0</v>
      </c>
      <c r="W201" s="218" t="s">
        <v>3041</v>
      </c>
      <c r="X201" s="300"/>
      <c r="Y201" s="300"/>
      <c r="Z201" s="287"/>
      <c r="AA201" s="299"/>
      <c r="AB201" s="287">
        <v>43832.0</v>
      </c>
      <c r="AC201" s="288" t="s">
        <v>660</v>
      </c>
      <c r="AD201" s="289"/>
      <c r="AE201" s="283"/>
      <c r="AF201" s="283"/>
      <c r="AG201" s="290"/>
      <c r="AH201" s="285"/>
      <c r="AI201" s="283" t="s">
        <v>4015</v>
      </c>
      <c r="AJ201" s="283"/>
      <c r="AK201" s="283"/>
      <c r="AL201" s="280"/>
      <c r="AM201" s="300"/>
      <c r="AN201" s="272" t="s">
        <v>2226</v>
      </c>
      <c r="AO201" s="280"/>
      <c r="AP201" s="37"/>
    </row>
    <row r="202" ht="15.75" customHeight="1">
      <c r="A202" s="2">
        <v>38.0</v>
      </c>
      <c r="B202" s="269" t="s">
        <v>4016</v>
      </c>
      <c r="C202" s="283"/>
      <c r="D202" s="286">
        <v>1.0</v>
      </c>
      <c r="E202" s="286"/>
      <c r="F202" s="272"/>
      <c r="G202" s="272"/>
      <c r="H202" s="283"/>
      <c r="I202" s="272"/>
      <c r="J202" s="286"/>
      <c r="K202" s="272"/>
      <c r="L202" s="272"/>
      <c r="M202" s="286"/>
      <c r="N202" s="286"/>
      <c r="O202" s="300"/>
      <c r="P202" s="299"/>
      <c r="Q202" s="272"/>
      <c r="R202" s="275"/>
      <c r="S202" s="291"/>
      <c r="T202" s="1"/>
      <c r="U202" s="1"/>
      <c r="V202" s="277"/>
      <c r="W202" s="218" t="s">
        <v>3041</v>
      </c>
      <c r="X202" s="300"/>
      <c r="Y202" s="300"/>
      <c r="Z202" s="272"/>
      <c r="AA202" s="299"/>
      <c r="AB202" s="272"/>
      <c r="AC202" s="281"/>
      <c r="AD202" s="282"/>
      <c r="AE202" s="283"/>
      <c r="AF202" s="283"/>
      <c r="AG202" s="304"/>
      <c r="AH202" s="306"/>
      <c r="AI202" s="283"/>
      <c r="AJ202" s="283"/>
      <c r="AK202" s="283"/>
      <c r="AL202" s="272"/>
      <c r="AM202" s="300"/>
      <c r="AN202" s="272"/>
      <c r="AO202" s="272"/>
      <c r="AP202" s="37"/>
    </row>
    <row r="203" ht="15.75" customHeight="1">
      <c r="A203" s="2">
        <v>40.0</v>
      </c>
      <c r="B203" s="269" t="s">
        <v>4017</v>
      </c>
      <c r="C203" s="270" t="s">
        <v>3950</v>
      </c>
      <c r="D203" s="286">
        <v>1.0</v>
      </c>
      <c r="E203" s="286"/>
      <c r="F203" s="272"/>
      <c r="G203" s="272"/>
      <c r="H203" s="283"/>
      <c r="I203" s="272"/>
      <c r="J203" s="286"/>
      <c r="K203" s="272"/>
      <c r="L203" s="272"/>
      <c r="M203" s="286"/>
      <c r="N203" s="286"/>
      <c r="O203" s="273">
        <v>0.0</v>
      </c>
      <c r="P203" s="299"/>
      <c r="Q203" s="2">
        <v>0.0</v>
      </c>
      <c r="R203" s="298" t="s">
        <v>3037</v>
      </c>
      <c r="S203" s="291">
        <v>42898.0</v>
      </c>
      <c r="T203" s="1"/>
      <c r="U203" s="1" t="s">
        <v>5311</v>
      </c>
      <c r="V203" s="277">
        <v>43601.0</v>
      </c>
      <c r="W203" s="218" t="s">
        <v>3041</v>
      </c>
      <c r="X203" s="300"/>
      <c r="Y203" s="300"/>
      <c r="Z203" s="280"/>
      <c r="AA203" s="299"/>
      <c r="AB203" s="280">
        <v>2.0</v>
      </c>
      <c r="AC203" s="90"/>
      <c r="AD203" s="220"/>
      <c r="AE203" s="283"/>
      <c r="AF203" s="283"/>
      <c r="AG203" s="284"/>
      <c r="AH203" s="285"/>
      <c r="AI203" s="283"/>
      <c r="AJ203" s="283" t="s">
        <v>4019</v>
      </c>
      <c r="AK203" s="283"/>
      <c r="AL203" s="280"/>
      <c r="AM203" s="300"/>
      <c r="AN203" s="272"/>
      <c r="AO203" s="280"/>
      <c r="AP203" s="37"/>
    </row>
    <row r="204" ht="15.75" customHeight="1">
      <c r="A204" s="2">
        <v>48.0</v>
      </c>
      <c r="B204" s="321" t="s">
        <v>4020</v>
      </c>
      <c r="C204" s="270" t="s">
        <v>4021</v>
      </c>
      <c r="D204" s="286">
        <v>1.0</v>
      </c>
      <c r="E204" s="286"/>
      <c r="F204" s="272"/>
      <c r="G204" s="272"/>
      <c r="H204" s="283"/>
      <c r="I204" s="272"/>
      <c r="J204" s="286"/>
      <c r="K204" s="272"/>
      <c r="L204" s="272"/>
      <c r="M204" s="286"/>
      <c r="N204" s="286"/>
      <c r="O204" s="273">
        <v>0.0</v>
      </c>
      <c r="P204" s="299"/>
      <c r="Q204" s="2" t="s">
        <v>3070</v>
      </c>
      <c r="R204" s="275"/>
      <c r="S204" s="291"/>
      <c r="T204" s="1"/>
      <c r="U204" s="1"/>
      <c r="V204" s="277"/>
      <c r="W204" s="218" t="s">
        <v>3041</v>
      </c>
      <c r="X204" s="300"/>
      <c r="Y204" s="300"/>
      <c r="Z204" s="272"/>
      <c r="AA204" s="299"/>
      <c r="AB204" s="272"/>
      <c r="AC204" s="90"/>
      <c r="AD204" s="220"/>
      <c r="AE204" s="283"/>
      <c r="AF204" s="283"/>
      <c r="AG204" s="304"/>
      <c r="AH204" s="306"/>
      <c r="AI204" s="283"/>
      <c r="AJ204" s="283"/>
      <c r="AK204" s="283"/>
      <c r="AL204" s="272"/>
      <c r="AM204" s="300"/>
      <c r="AN204" s="272"/>
      <c r="AO204" s="272"/>
      <c r="AP204" s="37"/>
    </row>
    <row r="205" ht="15.75" customHeight="1">
      <c r="A205" s="1"/>
      <c r="B205" s="1"/>
      <c r="C205" s="283"/>
      <c r="D205" s="286">
        <v>1.0</v>
      </c>
      <c r="E205" s="286"/>
      <c r="F205" s="272"/>
      <c r="G205" s="272"/>
      <c r="H205" s="283"/>
      <c r="I205" s="272"/>
      <c r="J205" s="286"/>
      <c r="K205" s="272"/>
      <c r="L205" s="272"/>
      <c r="M205" s="286"/>
      <c r="N205" s="286"/>
      <c r="O205" s="300"/>
      <c r="P205" s="299"/>
      <c r="Q205" s="272"/>
      <c r="R205" s="275"/>
      <c r="S205" s="291"/>
      <c r="T205" s="1"/>
      <c r="U205" s="323"/>
      <c r="V205" s="306"/>
      <c r="W205" s="306"/>
      <c r="X205" s="300"/>
      <c r="Y205" s="300"/>
      <c r="Z205" s="272"/>
      <c r="AA205" s="299"/>
      <c r="AB205" s="272"/>
      <c r="AC205" s="90"/>
      <c r="AD205" s="220"/>
      <c r="AE205" s="283"/>
      <c r="AF205" s="283"/>
      <c r="AG205" s="304"/>
      <c r="AH205" s="306"/>
      <c r="AI205" s="283"/>
      <c r="AJ205" s="283"/>
      <c r="AK205" s="283"/>
      <c r="AL205" s="272"/>
      <c r="AM205" s="300"/>
      <c r="AN205" s="272"/>
      <c r="AO205" s="272"/>
      <c r="AP205" s="37"/>
    </row>
    <row r="206" ht="15.75" customHeight="1">
      <c r="A206" s="1"/>
      <c r="B206" s="324" t="s">
        <v>4022</v>
      </c>
      <c r="C206" s="325" t="s">
        <v>4023</v>
      </c>
      <c r="D206" s="286">
        <v>1.0</v>
      </c>
      <c r="E206" s="286"/>
      <c r="F206" s="272"/>
      <c r="G206" s="272"/>
      <c r="H206" s="283"/>
      <c r="I206" s="272"/>
      <c r="J206" s="286"/>
      <c r="K206" s="272"/>
      <c r="L206" s="272"/>
      <c r="M206" s="286"/>
      <c r="N206" s="286"/>
      <c r="O206" s="273">
        <v>0.0</v>
      </c>
      <c r="P206" s="299"/>
      <c r="Q206" s="2" t="s">
        <v>3622</v>
      </c>
      <c r="R206" s="2" t="s">
        <v>4024</v>
      </c>
      <c r="S206" s="291"/>
      <c r="T206" s="1"/>
      <c r="U206" s="1"/>
      <c r="V206" s="306"/>
      <c r="W206" s="285" t="s">
        <v>4025</v>
      </c>
      <c r="X206" s="300"/>
      <c r="Y206" s="300"/>
      <c r="Z206" s="272"/>
      <c r="AA206" s="299"/>
      <c r="AB206" s="272"/>
      <c r="AC206" s="90"/>
      <c r="AD206" s="220"/>
      <c r="AE206" s="283"/>
      <c r="AF206" s="283"/>
      <c r="AG206" s="304"/>
      <c r="AH206" s="306"/>
      <c r="AI206" s="283"/>
      <c r="AJ206" s="283"/>
      <c r="AK206" s="283"/>
      <c r="AL206" s="272"/>
      <c r="AM206" s="300"/>
      <c r="AN206" s="272"/>
      <c r="AO206" s="272"/>
      <c r="AP206" s="37"/>
    </row>
    <row r="207" ht="15.75" customHeight="1">
      <c r="A207" s="1"/>
      <c r="B207" s="309" t="s">
        <v>4026</v>
      </c>
      <c r="C207" s="325" t="s">
        <v>4027</v>
      </c>
      <c r="D207" s="286">
        <v>1.0</v>
      </c>
      <c r="E207" s="286"/>
      <c r="F207" s="272"/>
      <c r="G207" s="272"/>
      <c r="H207" s="283"/>
      <c r="I207" s="272"/>
      <c r="J207" s="286"/>
      <c r="K207" s="272"/>
      <c r="L207" s="272"/>
      <c r="M207" s="286"/>
      <c r="N207" s="286"/>
      <c r="O207" s="273">
        <v>0.0</v>
      </c>
      <c r="P207" s="299"/>
      <c r="Q207" s="2" t="s">
        <v>3622</v>
      </c>
      <c r="R207" s="2" t="s">
        <v>4028</v>
      </c>
      <c r="S207" s="291"/>
      <c r="T207" s="1"/>
      <c r="U207" s="1"/>
      <c r="V207" s="306"/>
      <c r="W207" s="306"/>
      <c r="X207" s="300"/>
      <c r="Y207" s="300"/>
      <c r="Z207" s="272"/>
      <c r="AA207" s="299"/>
      <c r="AB207" s="272"/>
      <c r="AC207" s="90"/>
      <c r="AD207" s="220"/>
      <c r="AE207" s="283"/>
      <c r="AF207" s="283"/>
      <c r="AG207" s="304"/>
      <c r="AH207" s="306"/>
      <c r="AI207" s="283"/>
      <c r="AJ207" s="283"/>
      <c r="AK207" s="283"/>
      <c r="AL207" s="272"/>
      <c r="AM207" s="300"/>
      <c r="AN207" s="272"/>
      <c r="AO207" s="272"/>
      <c r="AP207" s="37"/>
    </row>
    <row r="208" ht="15.75" customHeight="1">
      <c r="A208" s="1"/>
      <c r="B208" s="309" t="s">
        <v>4029</v>
      </c>
      <c r="C208" s="292" t="s">
        <v>4030</v>
      </c>
      <c r="D208" s="286">
        <v>1.0</v>
      </c>
      <c r="E208" s="286"/>
      <c r="F208" s="272"/>
      <c r="G208" s="272"/>
      <c r="H208" s="283"/>
      <c r="I208" s="272"/>
      <c r="J208" s="286"/>
      <c r="K208" s="272"/>
      <c r="L208" s="272"/>
      <c r="M208" s="286"/>
      <c r="N208" s="286"/>
      <c r="O208" s="273">
        <v>0.0</v>
      </c>
      <c r="P208" s="299"/>
      <c r="Q208" s="2" t="s">
        <v>3622</v>
      </c>
      <c r="R208" s="2" t="s">
        <v>4031</v>
      </c>
      <c r="S208" s="291"/>
      <c r="T208" s="1"/>
      <c r="U208" s="1"/>
      <c r="V208" s="306"/>
      <c r="W208" s="306"/>
      <c r="X208" s="300"/>
      <c r="Y208" s="300"/>
      <c r="Z208" s="272"/>
      <c r="AA208" s="299"/>
      <c r="AB208" s="272"/>
      <c r="AC208" s="90"/>
      <c r="AD208" s="220"/>
      <c r="AE208" s="283"/>
      <c r="AF208" s="283"/>
      <c r="AG208" s="304"/>
      <c r="AH208" s="306"/>
      <c r="AI208" s="283"/>
      <c r="AJ208" s="283"/>
      <c r="AK208" s="283"/>
      <c r="AL208" s="272"/>
      <c r="AM208" s="300"/>
      <c r="AN208" s="272"/>
      <c r="AO208" s="272"/>
      <c r="AP208" s="37"/>
    </row>
    <row r="209" ht="15.75" customHeight="1">
      <c r="A209" s="1"/>
      <c r="B209" s="309" t="s">
        <v>4032</v>
      </c>
      <c r="C209" s="325" t="s">
        <v>4033</v>
      </c>
      <c r="D209" s="286">
        <v>1.0</v>
      </c>
      <c r="E209" s="286"/>
      <c r="F209" s="272"/>
      <c r="G209" s="272"/>
      <c r="H209" s="283"/>
      <c r="I209" s="272"/>
      <c r="J209" s="286"/>
      <c r="K209" s="272"/>
      <c r="L209" s="272"/>
      <c r="M209" s="286"/>
      <c r="N209" s="286"/>
      <c r="O209" s="273">
        <v>0.0</v>
      </c>
      <c r="P209" s="299"/>
      <c r="Q209" s="2">
        <v>1.0</v>
      </c>
      <c r="R209" s="2" t="s">
        <v>4034</v>
      </c>
      <c r="S209" s="291"/>
      <c r="T209" s="1"/>
      <c r="U209" s="1"/>
      <c r="V209" s="306"/>
      <c r="W209" s="306"/>
      <c r="X209" s="300"/>
      <c r="Y209" s="300"/>
      <c r="Z209" s="272"/>
      <c r="AA209" s="299"/>
      <c r="AB209" s="272"/>
      <c r="AC209" s="90"/>
      <c r="AD209" s="220"/>
      <c r="AE209" s="283"/>
      <c r="AF209" s="283"/>
      <c r="AG209" s="304"/>
      <c r="AH209" s="306"/>
      <c r="AI209" s="283"/>
      <c r="AJ209" s="283"/>
      <c r="AK209" s="283"/>
      <c r="AL209" s="272"/>
      <c r="AM209" s="300"/>
      <c r="AN209" s="272"/>
      <c r="AO209" s="272"/>
      <c r="AP209" s="37"/>
    </row>
    <row r="210" ht="15.75" customHeight="1">
      <c r="A210" s="1"/>
      <c r="B210" s="309" t="s">
        <v>4035</v>
      </c>
      <c r="C210" s="325" t="s">
        <v>4036</v>
      </c>
      <c r="D210" s="286">
        <v>1.0</v>
      </c>
      <c r="E210" s="286"/>
      <c r="F210" s="272"/>
      <c r="G210" s="272"/>
      <c r="H210" s="283"/>
      <c r="I210" s="272"/>
      <c r="J210" s="286"/>
      <c r="K210" s="272"/>
      <c r="L210" s="272"/>
      <c r="M210" s="286"/>
      <c r="N210" s="286"/>
      <c r="O210" s="273">
        <v>0.0</v>
      </c>
      <c r="P210" s="299"/>
      <c r="Q210" s="2" t="s">
        <v>3070</v>
      </c>
      <c r="R210" s="1"/>
      <c r="S210" s="291"/>
      <c r="T210" s="1"/>
      <c r="U210" s="1"/>
      <c r="V210" s="306"/>
      <c r="W210" s="306"/>
      <c r="X210" s="300"/>
      <c r="Y210" s="300"/>
      <c r="Z210" s="272"/>
      <c r="AA210" s="299"/>
      <c r="AB210" s="272"/>
      <c r="AC210" s="90"/>
      <c r="AD210" s="220"/>
      <c r="AE210" s="283"/>
      <c r="AF210" s="283"/>
      <c r="AG210" s="304"/>
      <c r="AH210" s="306"/>
      <c r="AI210" s="283"/>
      <c r="AJ210" s="283"/>
      <c r="AK210" s="283"/>
      <c r="AL210" s="272"/>
      <c r="AM210" s="300"/>
      <c r="AN210" s="272"/>
      <c r="AO210" s="272"/>
      <c r="AP210" s="37"/>
    </row>
    <row r="211" ht="15.75" customHeight="1">
      <c r="A211" s="1"/>
      <c r="B211" s="309" t="s">
        <v>4037</v>
      </c>
      <c r="C211" s="325" t="s">
        <v>4038</v>
      </c>
      <c r="D211" s="286">
        <v>1.0</v>
      </c>
      <c r="E211" s="286"/>
      <c r="F211" s="272"/>
      <c r="G211" s="272"/>
      <c r="H211" s="283"/>
      <c r="I211" s="272"/>
      <c r="J211" s="286"/>
      <c r="K211" s="272"/>
      <c r="L211" s="272"/>
      <c r="M211" s="286"/>
      <c r="N211" s="286"/>
      <c r="O211" s="273">
        <v>0.0</v>
      </c>
      <c r="P211" s="299"/>
      <c r="Q211" s="2">
        <v>1.0</v>
      </c>
      <c r="R211" s="2" t="s">
        <v>5312</v>
      </c>
      <c r="S211" s="291"/>
      <c r="T211" s="1"/>
      <c r="U211" s="1"/>
      <c r="V211" s="306"/>
      <c r="W211" s="306"/>
      <c r="X211" s="300"/>
      <c r="Y211" s="300"/>
      <c r="Z211" s="272"/>
      <c r="AA211" s="299"/>
      <c r="AB211" s="272"/>
      <c r="AC211" s="90"/>
      <c r="AD211" s="220"/>
      <c r="AE211" s="283"/>
      <c r="AF211" s="283"/>
      <c r="AG211" s="304"/>
      <c r="AH211" s="306"/>
      <c r="AI211" s="283"/>
      <c r="AJ211" s="283"/>
      <c r="AK211" s="283"/>
      <c r="AL211" s="272"/>
      <c r="AM211" s="300"/>
      <c r="AN211" s="272"/>
      <c r="AO211" s="272"/>
      <c r="AP211" s="37"/>
    </row>
    <row r="212" ht="15.75" customHeight="1">
      <c r="A212" s="1"/>
      <c r="B212" s="309" t="s">
        <v>4040</v>
      </c>
      <c r="C212" s="292" t="s">
        <v>4041</v>
      </c>
      <c r="D212" s="286">
        <v>1.0</v>
      </c>
      <c r="E212" s="286"/>
      <c r="F212" s="272"/>
      <c r="G212" s="272"/>
      <c r="H212" s="283"/>
      <c r="I212" s="272"/>
      <c r="J212" s="286"/>
      <c r="K212" s="272"/>
      <c r="L212" s="272"/>
      <c r="M212" s="286"/>
      <c r="N212" s="286"/>
      <c r="O212" s="273">
        <v>0.0</v>
      </c>
      <c r="P212" s="299"/>
      <c r="Q212" s="2" t="s">
        <v>3070</v>
      </c>
      <c r="R212" s="1"/>
      <c r="S212" s="291"/>
      <c r="T212" s="1"/>
      <c r="U212" s="1"/>
      <c r="V212" s="306"/>
      <c r="W212" s="306"/>
      <c r="X212" s="300"/>
      <c r="Y212" s="300"/>
      <c r="Z212" s="272"/>
      <c r="AA212" s="299"/>
      <c r="AB212" s="272"/>
      <c r="AC212" s="90"/>
      <c r="AD212" s="220"/>
      <c r="AE212" s="283"/>
      <c r="AF212" s="283"/>
      <c r="AG212" s="304"/>
      <c r="AH212" s="306"/>
      <c r="AI212" s="283"/>
      <c r="AJ212" s="283"/>
      <c r="AK212" s="283"/>
      <c r="AL212" s="272"/>
      <c r="AM212" s="300"/>
      <c r="AN212" s="272"/>
      <c r="AO212" s="272"/>
      <c r="AP212" s="37"/>
    </row>
    <row r="213" ht="15.75" customHeight="1">
      <c r="A213" s="1"/>
      <c r="B213" s="309" t="s">
        <v>4042</v>
      </c>
      <c r="C213" s="325" t="s">
        <v>4043</v>
      </c>
      <c r="D213" s="286">
        <v>1.0</v>
      </c>
      <c r="E213" s="286"/>
      <c r="F213" s="272"/>
      <c r="G213" s="272"/>
      <c r="H213" s="283"/>
      <c r="I213" s="272"/>
      <c r="J213" s="286"/>
      <c r="K213" s="272"/>
      <c r="L213" s="272"/>
      <c r="M213" s="286"/>
      <c r="N213" s="286"/>
      <c r="O213" s="273">
        <v>0.0</v>
      </c>
      <c r="P213" s="299"/>
      <c r="Q213" s="2" t="s">
        <v>3070</v>
      </c>
      <c r="R213" s="1"/>
      <c r="S213" s="291"/>
      <c r="T213" s="1"/>
      <c r="U213" s="1"/>
      <c r="V213" s="306"/>
      <c r="W213" s="306"/>
      <c r="X213" s="300"/>
      <c r="Y213" s="300"/>
      <c r="Z213" s="272"/>
      <c r="AA213" s="299"/>
      <c r="AB213" s="272"/>
      <c r="AC213" s="90"/>
      <c r="AD213" s="220"/>
      <c r="AE213" s="283"/>
      <c r="AF213" s="283"/>
      <c r="AG213" s="304"/>
      <c r="AH213" s="306"/>
      <c r="AI213" s="283"/>
      <c r="AJ213" s="283"/>
      <c r="AK213" s="283"/>
      <c r="AL213" s="272"/>
      <c r="AM213" s="300"/>
      <c r="AN213" s="272"/>
      <c r="AO213" s="272"/>
      <c r="AP213" s="37"/>
    </row>
    <row r="214" ht="15.75" customHeight="1">
      <c r="A214" s="1"/>
      <c r="B214" s="309" t="s">
        <v>4044</v>
      </c>
      <c r="C214" s="325" t="s">
        <v>4045</v>
      </c>
      <c r="D214" s="286">
        <v>1.0</v>
      </c>
      <c r="E214" s="286"/>
      <c r="F214" s="272"/>
      <c r="G214" s="272"/>
      <c r="H214" s="283"/>
      <c r="I214" s="272"/>
      <c r="J214" s="286"/>
      <c r="K214" s="272"/>
      <c r="L214" s="272"/>
      <c r="M214" s="286"/>
      <c r="N214" s="286"/>
      <c r="O214" s="273">
        <v>0.0</v>
      </c>
      <c r="P214" s="299"/>
      <c r="Q214" s="2" t="s">
        <v>3070</v>
      </c>
      <c r="R214" s="1"/>
      <c r="S214" s="291"/>
      <c r="T214" s="1"/>
      <c r="U214" s="1"/>
      <c r="V214" s="306"/>
      <c r="W214" s="306"/>
      <c r="X214" s="300"/>
      <c r="Y214" s="300"/>
      <c r="Z214" s="272"/>
      <c r="AA214" s="299"/>
      <c r="AB214" s="272"/>
      <c r="AC214" s="90"/>
      <c r="AD214" s="220"/>
      <c r="AE214" s="283"/>
      <c r="AF214" s="283"/>
      <c r="AG214" s="304"/>
      <c r="AH214" s="306"/>
      <c r="AI214" s="283"/>
      <c r="AJ214" s="283"/>
      <c r="AK214" s="283"/>
      <c r="AL214" s="272"/>
      <c r="AM214" s="300"/>
      <c r="AN214" s="272"/>
      <c r="AO214" s="272"/>
      <c r="AP214" s="37"/>
    </row>
    <row r="215" ht="15.75" customHeight="1">
      <c r="A215" s="1"/>
      <c r="B215" s="309" t="s">
        <v>4046</v>
      </c>
      <c r="C215" s="325" t="s">
        <v>4047</v>
      </c>
      <c r="D215" s="286">
        <v>1.0</v>
      </c>
      <c r="E215" s="286"/>
      <c r="F215" s="272"/>
      <c r="G215" s="272"/>
      <c r="H215" s="283"/>
      <c r="I215" s="272"/>
      <c r="J215" s="286"/>
      <c r="K215" s="272"/>
      <c r="L215" s="272"/>
      <c r="M215" s="286"/>
      <c r="N215" s="286"/>
      <c r="O215" s="273">
        <v>0.0</v>
      </c>
      <c r="P215" s="299"/>
      <c r="Q215" s="44" t="s">
        <v>3264</v>
      </c>
      <c r="R215" s="1"/>
      <c r="S215" s="291"/>
      <c r="T215" s="1"/>
      <c r="U215" s="1"/>
      <c r="V215" s="306"/>
      <c r="W215" s="306"/>
      <c r="X215" s="300"/>
      <c r="Y215" s="300"/>
      <c r="Z215" s="272"/>
      <c r="AA215" s="299"/>
      <c r="AB215" s="272"/>
      <c r="AC215" s="90"/>
      <c r="AD215" s="220"/>
      <c r="AE215" s="283"/>
      <c r="AF215" s="283"/>
      <c r="AG215" s="304"/>
      <c r="AH215" s="306"/>
      <c r="AI215" s="283"/>
      <c r="AJ215" s="283"/>
      <c r="AK215" s="283"/>
      <c r="AL215" s="272"/>
      <c r="AM215" s="300"/>
      <c r="AN215" s="272"/>
      <c r="AO215" s="272"/>
      <c r="AP215" s="37"/>
    </row>
    <row r="216" ht="15.75" customHeight="1">
      <c r="A216" s="1"/>
      <c r="B216" s="309" t="s">
        <v>4048</v>
      </c>
      <c r="C216" s="325" t="s">
        <v>4049</v>
      </c>
      <c r="D216" s="286">
        <v>1.0</v>
      </c>
      <c r="E216" s="286"/>
      <c r="F216" s="272"/>
      <c r="G216" s="272"/>
      <c r="H216" s="283"/>
      <c r="I216" s="272"/>
      <c r="J216" s="286"/>
      <c r="K216" s="272"/>
      <c r="L216" s="272"/>
      <c r="M216" s="286"/>
      <c r="N216" s="286"/>
      <c r="O216" s="273">
        <v>0.0</v>
      </c>
      <c r="P216" s="299"/>
      <c r="Q216" s="2" t="s">
        <v>3070</v>
      </c>
      <c r="R216" s="1"/>
      <c r="S216" s="291"/>
      <c r="T216" s="1"/>
      <c r="U216" s="1"/>
      <c r="V216" s="306"/>
      <c r="W216" s="306"/>
      <c r="X216" s="300"/>
      <c r="Y216" s="300"/>
      <c r="Z216" s="272"/>
      <c r="AA216" s="299"/>
      <c r="AB216" s="272"/>
      <c r="AC216" s="90"/>
      <c r="AD216" s="220"/>
      <c r="AE216" s="283"/>
      <c r="AF216" s="283"/>
      <c r="AG216" s="304"/>
      <c r="AH216" s="306"/>
      <c r="AI216" s="283"/>
      <c r="AJ216" s="283"/>
      <c r="AK216" s="283"/>
      <c r="AL216" s="272"/>
      <c r="AM216" s="300"/>
      <c r="AN216" s="272"/>
      <c r="AO216" s="272"/>
      <c r="AP216" s="37"/>
    </row>
    <row r="217" ht="15.75" customHeight="1">
      <c r="A217" s="1"/>
      <c r="B217" s="309" t="s">
        <v>4050</v>
      </c>
      <c r="C217" s="325" t="s">
        <v>4051</v>
      </c>
      <c r="D217" s="286">
        <v>1.0</v>
      </c>
      <c r="E217" s="286"/>
      <c r="F217" s="272"/>
      <c r="G217" s="272"/>
      <c r="H217" s="283"/>
      <c r="I217" s="272"/>
      <c r="J217" s="286"/>
      <c r="K217" s="272"/>
      <c r="L217" s="272"/>
      <c r="M217" s="286"/>
      <c r="N217" s="286"/>
      <c r="O217" s="273">
        <v>0.0</v>
      </c>
      <c r="P217" s="299"/>
      <c r="Q217" s="2" t="s">
        <v>3070</v>
      </c>
      <c r="R217" s="1"/>
      <c r="S217" s="291"/>
      <c r="T217" s="1"/>
      <c r="U217" s="1"/>
      <c r="V217" s="306"/>
      <c r="W217" s="306"/>
      <c r="X217" s="300"/>
      <c r="Y217" s="300"/>
      <c r="Z217" s="272"/>
      <c r="AA217" s="299"/>
      <c r="AB217" s="272"/>
      <c r="AC217" s="90"/>
      <c r="AD217" s="220"/>
      <c r="AE217" s="283"/>
      <c r="AF217" s="283"/>
      <c r="AG217" s="304"/>
      <c r="AH217" s="306"/>
      <c r="AI217" s="283"/>
      <c r="AJ217" s="283"/>
      <c r="AK217" s="283"/>
      <c r="AL217" s="272"/>
      <c r="AM217" s="300"/>
      <c r="AN217" s="272"/>
      <c r="AO217" s="272"/>
      <c r="AP217" s="37"/>
    </row>
    <row r="218" ht="15.75" customHeight="1">
      <c r="A218" s="1"/>
      <c r="B218" s="309" t="s">
        <v>4052</v>
      </c>
      <c r="C218" s="325" t="s">
        <v>4053</v>
      </c>
      <c r="D218" s="286">
        <v>1.0</v>
      </c>
      <c r="E218" s="286"/>
      <c r="F218" s="272"/>
      <c r="G218" s="272"/>
      <c r="H218" s="283"/>
      <c r="I218" s="272"/>
      <c r="J218" s="286"/>
      <c r="K218" s="272"/>
      <c r="L218" s="272"/>
      <c r="M218" s="286"/>
      <c r="N218" s="286"/>
      <c r="O218" s="273">
        <v>0.0</v>
      </c>
      <c r="P218" s="299"/>
      <c r="Q218" s="2">
        <v>0.0</v>
      </c>
      <c r="R218" s="2" t="s">
        <v>3037</v>
      </c>
      <c r="S218" s="291"/>
      <c r="T218" s="1"/>
      <c r="U218" s="1"/>
      <c r="V218" s="306"/>
      <c r="W218" s="306"/>
      <c r="X218" s="300"/>
      <c r="Y218" s="300"/>
      <c r="Z218" s="272"/>
      <c r="AA218" s="299"/>
      <c r="AB218" s="272"/>
      <c r="AC218" s="90"/>
      <c r="AD218" s="220"/>
      <c r="AE218" s="283"/>
      <c r="AF218" s="283"/>
      <c r="AG218" s="304"/>
      <c r="AH218" s="306"/>
      <c r="AI218" s="283"/>
      <c r="AJ218" s="283"/>
      <c r="AK218" s="283"/>
      <c r="AL218" s="272"/>
      <c r="AM218" s="300"/>
      <c r="AN218" s="272"/>
      <c r="AO218" s="272"/>
      <c r="AP218" s="37"/>
    </row>
    <row r="219" ht="15.75" customHeight="1">
      <c r="A219" s="1"/>
      <c r="B219" s="309" t="s">
        <v>4054</v>
      </c>
      <c r="C219" s="325" t="s">
        <v>4055</v>
      </c>
      <c r="D219" s="286">
        <v>1.0</v>
      </c>
      <c r="E219" s="286"/>
      <c r="F219" s="272"/>
      <c r="G219" s="272"/>
      <c r="H219" s="283"/>
      <c r="I219" s="272"/>
      <c r="J219" s="286"/>
      <c r="K219" s="272"/>
      <c r="L219" s="272"/>
      <c r="M219" s="286"/>
      <c r="N219" s="286"/>
      <c r="O219" s="273">
        <v>0.0</v>
      </c>
      <c r="P219" s="299"/>
      <c r="Q219" s="2" t="s">
        <v>3070</v>
      </c>
      <c r="R219" s="1"/>
      <c r="S219" s="291"/>
      <c r="T219" s="1"/>
      <c r="U219" s="1"/>
      <c r="V219" s="306"/>
      <c r="W219" s="306"/>
      <c r="X219" s="300"/>
      <c r="Y219" s="300"/>
      <c r="Z219" s="272"/>
      <c r="AA219" s="299"/>
      <c r="AB219" s="272"/>
      <c r="AC219" s="90"/>
      <c r="AD219" s="220"/>
      <c r="AE219" s="283"/>
      <c r="AF219" s="283"/>
      <c r="AG219" s="304"/>
      <c r="AH219" s="306"/>
      <c r="AI219" s="283"/>
      <c r="AJ219" s="283"/>
      <c r="AK219" s="283"/>
      <c r="AL219" s="272"/>
      <c r="AM219" s="300"/>
      <c r="AN219" s="272"/>
      <c r="AO219" s="272"/>
      <c r="AP219" s="37"/>
    </row>
    <row r="220" ht="15.75" customHeight="1">
      <c r="A220" s="1"/>
      <c r="B220" s="309" t="s">
        <v>4056</v>
      </c>
      <c r="C220" s="326" t="s">
        <v>4057</v>
      </c>
      <c r="D220" s="286">
        <v>1.0</v>
      </c>
      <c r="E220" s="286"/>
      <c r="F220" s="272"/>
      <c r="G220" s="272"/>
      <c r="H220" s="283"/>
      <c r="I220" s="272"/>
      <c r="J220" s="286"/>
      <c r="K220" s="272"/>
      <c r="L220" s="272"/>
      <c r="M220" s="286"/>
      <c r="N220" s="286"/>
      <c r="O220" s="273">
        <v>0.0</v>
      </c>
      <c r="P220" s="299"/>
      <c r="Q220" s="44" t="s">
        <v>3259</v>
      </c>
      <c r="R220" s="2"/>
      <c r="S220" s="291"/>
      <c r="T220" s="1"/>
      <c r="U220" s="1"/>
      <c r="V220" s="306"/>
      <c r="W220" s="306"/>
      <c r="X220" s="300"/>
      <c r="Y220" s="300"/>
      <c r="Z220" s="272"/>
      <c r="AA220" s="299"/>
      <c r="AB220" s="272"/>
      <c r="AC220" s="90"/>
      <c r="AD220" s="220"/>
      <c r="AE220" s="283"/>
      <c r="AF220" s="283"/>
      <c r="AG220" s="304"/>
      <c r="AH220" s="306"/>
      <c r="AI220" s="283"/>
      <c r="AJ220" s="283"/>
      <c r="AK220" s="283"/>
      <c r="AL220" s="272"/>
      <c r="AM220" s="300"/>
      <c r="AN220" s="272"/>
      <c r="AO220" s="272"/>
      <c r="AP220" s="37"/>
    </row>
    <row r="221" ht="15.75" customHeight="1">
      <c r="A221" s="1"/>
      <c r="B221" s="309" t="s">
        <v>4058</v>
      </c>
      <c r="C221" s="325" t="s">
        <v>4059</v>
      </c>
      <c r="D221" s="286">
        <v>1.0</v>
      </c>
      <c r="E221" s="286"/>
      <c r="F221" s="272"/>
      <c r="G221" s="272"/>
      <c r="H221" s="283"/>
      <c r="I221" s="272"/>
      <c r="J221" s="286"/>
      <c r="K221" s="272"/>
      <c r="L221" s="272"/>
      <c r="M221" s="286"/>
      <c r="N221" s="286"/>
      <c r="O221" s="273">
        <v>0.0</v>
      </c>
      <c r="P221" s="273">
        <v>2019.0</v>
      </c>
      <c r="Q221" s="2">
        <v>0.0</v>
      </c>
      <c r="R221" s="2" t="s">
        <v>3037</v>
      </c>
      <c r="S221" s="291"/>
      <c r="T221" s="1"/>
      <c r="U221" s="1"/>
      <c r="V221" s="306"/>
      <c r="W221" s="306"/>
      <c r="X221" s="300"/>
      <c r="Y221" s="300"/>
      <c r="Z221" s="272"/>
      <c r="AA221" s="299"/>
      <c r="AB221" s="272"/>
      <c r="AC221" s="90"/>
      <c r="AD221" s="220"/>
      <c r="AE221" s="283"/>
      <c r="AF221" s="283"/>
      <c r="AG221" s="304"/>
      <c r="AH221" s="306"/>
      <c r="AI221" s="283"/>
      <c r="AJ221" s="283"/>
      <c r="AK221" s="283"/>
      <c r="AL221" s="272"/>
      <c r="AM221" s="300"/>
      <c r="AN221" s="272"/>
      <c r="AO221" s="272"/>
      <c r="AP221" s="37"/>
    </row>
    <row r="222" ht="15.75" customHeight="1">
      <c r="A222" s="1"/>
      <c r="B222" s="309" t="s">
        <v>4060</v>
      </c>
      <c r="C222" s="325" t="s">
        <v>4061</v>
      </c>
      <c r="D222" s="286">
        <v>1.0</v>
      </c>
      <c r="E222" s="286"/>
      <c r="F222" s="272"/>
      <c r="G222" s="272"/>
      <c r="H222" s="283"/>
      <c r="I222" s="272"/>
      <c r="J222" s="286"/>
      <c r="K222" s="272"/>
      <c r="L222" s="272"/>
      <c r="M222" s="286"/>
      <c r="N222" s="286"/>
      <c r="O222" s="273">
        <v>0.0</v>
      </c>
      <c r="P222" s="299"/>
      <c r="Q222" s="2" t="s">
        <v>3070</v>
      </c>
      <c r="R222" s="1"/>
      <c r="S222" s="291"/>
      <c r="T222" s="1"/>
      <c r="U222" s="1"/>
      <c r="V222" s="306"/>
      <c r="W222" s="306"/>
      <c r="X222" s="300"/>
      <c r="Y222" s="300"/>
      <c r="Z222" s="272"/>
      <c r="AA222" s="299"/>
      <c r="AB222" s="272"/>
      <c r="AC222" s="90"/>
      <c r="AD222" s="220"/>
      <c r="AE222" s="283"/>
      <c r="AF222" s="283"/>
      <c r="AG222" s="304"/>
      <c r="AH222" s="306"/>
      <c r="AI222" s="283"/>
      <c r="AJ222" s="283"/>
      <c r="AK222" s="283"/>
      <c r="AL222" s="272"/>
      <c r="AM222" s="300"/>
      <c r="AN222" s="272"/>
      <c r="AO222" s="272"/>
      <c r="AP222" s="37"/>
    </row>
    <row r="223" ht="15.75" customHeight="1">
      <c r="A223" s="1"/>
      <c r="B223" s="309" t="s">
        <v>4062</v>
      </c>
      <c r="C223" s="325" t="s">
        <v>4063</v>
      </c>
      <c r="D223" s="286">
        <v>1.0</v>
      </c>
      <c r="E223" s="286"/>
      <c r="F223" s="272"/>
      <c r="G223" s="272"/>
      <c r="H223" s="283"/>
      <c r="I223" s="272"/>
      <c r="J223" s="286"/>
      <c r="K223" s="272"/>
      <c r="L223" s="272"/>
      <c r="M223" s="286"/>
      <c r="N223" s="286"/>
      <c r="O223" s="273">
        <v>0.0</v>
      </c>
      <c r="P223" s="299"/>
      <c r="Q223" s="2" t="s">
        <v>3070</v>
      </c>
      <c r="R223" s="1"/>
      <c r="S223" s="291"/>
      <c r="T223" s="1"/>
      <c r="U223" s="1"/>
      <c r="V223" s="306"/>
      <c r="W223" s="306"/>
      <c r="X223" s="300"/>
      <c r="Y223" s="300"/>
      <c r="Z223" s="272"/>
      <c r="AA223" s="299"/>
      <c r="AB223" s="272"/>
      <c r="AC223" s="90"/>
      <c r="AD223" s="220"/>
      <c r="AE223" s="283"/>
      <c r="AF223" s="283"/>
      <c r="AG223" s="304"/>
      <c r="AH223" s="306"/>
      <c r="AI223" s="283"/>
      <c r="AJ223" s="283"/>
      <c r="AK223" s="283"/>
      <c r="AL223" s="272"/>
      <c r="AM223" s="300"/>
      <c r="AN223" s="272"/>
      <c r="AO223" s="272"/>
      <c r="AP223" s="37"/>
    </row>
    <row r="224" ht="15.75" customHeight="1">
      <c r="A224" s="1"/>
      <c r="B224" s="309" t="s">
        <v>4064</v>
      </c>
      <c r="C224" s="326" t="s">
        <v>4065</v>
      </c>
      <c r="D224" s="286">
        <v>1.0</v>
      </c>
      <c r="E224" s="286"/>
      <c r="F224" s="272"/>
      <c r="G224" s="272"/>
      <c r="H224" s="283"/>
      <c r="I224" s="272"/>
      <c r="J224" s="286"/>
      <c r="K224" s="272"/>
      <c r="L224" s="272"/>
      <c r="M224" s="286"/>
      <c r="N224" s="286"/>
      <c r="O224" s="273">
        <v>0.0</v>
      </c>
      <c r="P224" s="299"/>
      <c r="Q224" s="2" t="s">
        <v>3070</v>
      </c>
      <c r="R224" s="1"/>
      <c r="S224" s="291"/>
      <c r="T224" s="1"/>
      <c r="U224" s="1"/>
      <c r="V224" s="306"/>
      <c r="W224" s="306"/>
      <c r="X224" s="300"/>
      <c r="Y224" s="300"/>
      <c r="Z224" s="272"/>
      <c r="AA224" s="299"/>
      <c r="AB224" s="272"/>
      <c r="AC224" s="90"/>
      <c r="AD224" s="220"/>
      <c r="AE224" s="283"/>
      <c r="AF224" s="283"/>
      <c r="AG224" s="304"/>
      <c r="AH224" s="306"/>
      <c r="AI224" s="283"/>
      <c r="AJ224" s="283"/>
      <c r="AK224" s="283"/>
      <c r="AL224" s="272"/>
      <c r="AM224" s="300"/>
      <c r="AN224" s="272"/>
      <c r="AO224" s="272"/>
      <c r="AP224" s="37"/>
    </row>
    <row r="225" ht="15.75" customHeight="1">
      <c r="A225" s="1"/>
      <c r="B225" s="309" t="s">
        <v>4066</v>
      </c>
      <c r="C225" s="325" t="s">
        <v>4067</v>
      </c>
      <c r="D225" s="286">
        <v>1.0</v>
      </c>
      <c r="E225" s="286"/>
      <c r="F225" s="272"/>
      <c r="G225" s="272"/>
      <c r="H225" s="283"/>
      <c r="I225" s="272"/>
      <c r="J225" s="286"/>
      <c r="K225" s="272"/>
      <c r="L225" s="272"/>
      <c r="M225" s="286"/>
      <c r="N225" s="286"/>
      <c r="O225" s="273">
        <v>0.0</v>
      </c>
      <c r="P225" s="299"/>
      <c r="Q225" s="2" t="s">
        <v>3070</v>
      </c>
      <c r="R225" s="1"/>
      <c r="S225" s="291"/>
      <c r="T225" s="1"/>
      <c r="U225" s="1"/>
      <c r="V225" s="306"/>
      <c r="W225" s="306"/>
      <c r="X225" s="300"/>
      <c r="Y225" s="300"/>
      <c r="Z225" s="272"/>
      <c r="AA225" s="299"/>
      <c r="AB225" s="272"/>
      <c r="AC225" s="90"/>
      <c r="AD225" s="220"/>
      <c r="AE225" s="283"/>
      <c r="AF225" s="283"/>
      <c r="AG225" s="304"/>
      <c r="AH225" s="306"/>
      <c r="AI225" s="283"/>
      <c r="AJ225" s="283"/>
      <c r="AK225" s="283"/>
      <c r="AL225" s="272"/>
      <c r="AM225" s="300"/>
      <c r="AN225" s="272"/>
      <c r="AO225" s="272"/>
      <c r="AP225" s="37"/>
    </row>
    <row r="226" ht="15.75" customHeight="1">
      <c r="A226" s="1"/>
      <c r="B226" s="309" t="s">
        <v>4068</v>
      </c>
      <c r="C226" s="326" t="s">
        <v>4069</v>
      </c>
      <c r="D226" s="286">
        <v>1.0</v>
      </c>
      <c r="E226" s="286"/>
      <c r="F226" s="272"/>
      <c r="G226" s="272"/>
      <c r="H226" s="283"/>
      <c r="I226" s="272"/>
      <c r="J226" s="286"/>
      <c r="K226" s="272"/>
      <c r="L226" s="272"/>
      <c r="M226" s="286"/>
      <c r="N226" s="286"/>
      <c r="O226" s="273">
        <v>0.0</v>
      </c>
      <c r="P226" s="299"/>
      <c r="Q226" s="2" t="s">
        <v>3070</v>
      </c>
      <c r="R226" s="2"/>
      <c r="S226" s="291"/>
      <c r="T226" s="1"/>
      <c r="U226" s="1"/>
      <c r="V226" s="306"/>
      <c r="W226" s="306"/>
      <c r="X226" s="300"/>
      <c r="Y226" s="300"/>
      <c r="Z226" s="272"/>
      <c r="AA226" s="299"/>
      <c r="AB226" s="272"/>
      <c r="AC226" s="90"/>
      <c r="AD226" s="220"/>
      <c r="AE226" s="283"/>
      <c r="AF226" s="283"/>
      <c r="AG226" s="304"/>
      <c r="AH226" s="306"/>
      <c r="AI226" s="283"/>
      <c r="AJ226" s="283"/>
      <c r="AK226" s="283"/>
      <c r="AL226" s="272"/>
      <c r="AM226" s="300"/>
      <c r="AN226" s="272"/>
      <c r="AO226" s="272"/>
      <c r="AP226" s="37"/>
    </row>
    <row r="227" ht="15.75" customHeight="1">
      <c r="A227" s="1"/>
      <c r="B227" s="1"/>
      <c r="C227" s="283"/>
      <c r="D227" s="327"/>
      <c r="E227" s="327"/>
      <c r="F227" s="1"/>
      <c r="G227" s="1"/>
      <c r="H227" s="1"/>
      <c r="I227" s="1"/>
      <c r="J227" s="327"/>
      <c r="K227" s="1"/>
      <c r="L227" s="1"/>
      <c r="M227" s="327"/>
      <c r="N227" s="327"/>
      <c r="O227" s="328"/>
      <c r="P227" s="299"/>
      <c r="Q227" s="1"/>
      <c r="R227" s="275"/>
      <c r="S227" s="329"/>
      <c r="T227" s="1"/>
      <c r="U227" s="1"/>
      <c r="V227" s="306"/>
      <c r="W227" s="306"/>
      <c r="X227" s="328"/>
      <c r="Y227" s="328"/>
      <c r="Z227" s="272"/>
      <c r="AA227" s="299"/>
      <c r="AB227" s="1"/>
      <c r="AC227" s="58"/>
      <c r="AD227" s="220"/>
      <c r="AE227" s="1"/>
      <c r="AF227" s="1"/>
      <c r="AG227" s="304"/>
      <c r="AH227" s="306"/>
      <c r="AI227" s="1"/>
      <c r="AJ227" s="1"/>
      <c r="AK227" s="1"/>
      <c r="AL227" s="1"/>
      <c r="AM227" s="328"/>
      <c r="AN227" s="1"/>
      <c r="AO227" s="1"/>
      <c r="AP227" s="1"/>
    </row>
    <row r="228" ht="15.75" customHeight="1">
      <c r="A228" s="332"/>
      <c r="C228" s="283"/>
      <c r="D228" s="327"/>
      <c r="E228" s="271" t="s">
        <v>4070</v>
      </c>
      <c r="F228" s="332"/>
      <c r="G228" s="332"/>
      <c r="H228" s="332"/>
      <c r="I228" s="332"/>
      <c r="J228" s="271"/>
      <c r="K228" s="332"/>
      <c r="L228" s="332"/>
      <c r="M228" s="271"/>
      <c r="N228" s="271"/>
      <c r="O228" s="333"/>
      <c r="P228" s="299"/>
      <c r="Q228" s="332"/>
      <c r="R228" s="275"/>
      <c r="S228" s="334"/>
      <c r="T228" s="332"/>
      <c r="U228" s="332"/>
      <c r="V228" s="306"/>
      <c r="W228" s="285" t="s">
        <v>4025</v>
      </c>
      <c r="X228" s="333"/>
      <c r="Y228" s="333"/>
      <c r="Z228" s="272"/>
      <c r="AA228" s="299"/>
      <c r="AB228" s="332"/>
      <c r="AC228" s="336"/>
      <c r="AD228" s="220"/>
      <c r="AE228" s="332"/>
      <c r="AF228" s="332"/>
      <c r="AG228" s="304"/>
      <c r="AH228" s="306"/>
      <c r="AI228" s="332"/>
      <c r="AJ228" s="332"/>
      <c r="AK228" s="332"/>
      <c r="AL228" s="332"/>
      <c r="AM228" s="333"/>
      <c r="AN228" s="332"/>
      <c r="AO228" s="332"/>
      <c r="AP228" s="332"/>
    </row>
    <row r="229" ht="45.0" customHeight="1">
      <c r="A229" s="332"/>
      <c r="B229" s="337" t="s">
        <v>4071</v>
      </c>
      <c r="C229" s="338" t="s">
        <v>4072</v>
      </c>
      <c r="D229" s="271">
        <v>1.0</v>
      </c>
      <c r="E229" s="271" t="s">
        <v>4070</v>
      </c>
      <c r="F229" s="2">
        <v>4300.0</v>
      </c>
      <c r="G229" s="2"/>
      <c r="H229" s="332"/>
      <c r="I229" s="332"/>
      <c r="J229" s="271"/>
      <c r="K229" s="332"/>
      <c r="L229" s="332"/>
      <c r="M229" s="271"/>
      <c r="N229" s="271"/>
      <c r="O229" s="339">
        <v>0.0</v>
      </c>
      <c r="P229" s="274"/>
      <c r="Q229" s="44" t="s">
        <v>3259</v>
      </c>
      <c r="R229" s="1"/>
      <c r="S229" s="340">
        <v>44005.0</v>
      </c>
      <c r="T229" s="332"/>
      <c r="U229" s="332"/>
      <c r="V229" s="306"/>
      <c r="W229" s="285" t="s">
        <v>4073</v>
      </c>
      <c r="X229" s="339" t="s">
        <v>4074</v>
      </c>
      <c r="Y229" s="339" t="s">
        <v>4074</v>
      </c>
      <c r="Z229" s="280" t="s">
        <v>4075</v>
      </c>
      <c r="AA229" s="274"/>
      <c r="AB229" s="337"/>
      <c r="AC229" s="495" t="s">
        <v>4076</v>
      </c>
      <c r="AD229" s="96" t="s">
        <v>4077</v>
      </c>
      <c r="AE229" s="343" t="s">
        <v>4078</v>
      </c>
      <c r="AF229" s="343" t="s">
        <v>5313</v>
      </c>
      <c r="AG229" s="284"/>
      <c r="AH229" s="306"/>
      <c r="AI229" s="332"/>
      <c r="AJ229" s="332"/>
      <c r="AK229" s="332"/>
      <c r="AL229" s="332"/>
      <c r="AM229" s="333"/>
      <c r="AN229" s="332"/>
      <c r="AO229" s="332"/>
      <c r="AP229" s="332"/>
    </row>
    <row r="230" ht="48.0" customHeight="1">
      <c r="A230" s="332"/>
      <c r="B230" s="337" t="s">
        <v>4080</v>
      </c>
      <c r="C230" s="338" t="s">
        <v>4081</v>
      </c>
      <c r="D230" s="271">
        <v>1.0</v>
      </c>
      <c r="E230" s="271" t="s">
        <v>4070</v>
      </c>
      <c r="F230" s="337"/>
      <c r="G230" s="337"/>
      <c r="H230" s="332"/>
      <c r="I230" s="332"/>
      <c r="J230" s="271"/>
      <c r="K230" s="332"/>
      <c r="L230" s="332"/>
      <c r="M230" s="271"/>
      <c r="N230" s="271"/>
      <c r="O230" s="339">
        <v>0.0</v>
      </c>
      <c r="P230" s="274"/>
      <c r="Q230" s="2">
        <v>3.0</v>
      </c>
      <c r="R230" s="2" t="s">
        <v>5314</v>
      </c>
      <c r="S230" s="344">
        <v>44021.0</v>
      </c>
      <c r="T230" s="332"/>
      <c r="U230" s="332"/>
      <c r="V230" s="306"/>
      <c r="W230" s="285" t="s">
        <v>4073</v>
      </c>
      <c r="X230" s="339" t="s">
        <v>4083</v>
      </c>
      <c r="Y230" s="339" t="s">
        <v>4083</v>
      </c>
      <c r="Z230" s="280">
        <v>1.0</v>
      </c>
      <c r="AA230" s="274" t="s">
        <v>4084</v>
      </c>
      <c r="AB230" s="337" t="s">
        <v>4085</v>
      </c>
      <c r="AC230" s="495" t="s">
        <v>4086</v>
      </c>
      <c r="AD230" s="96" t="s">
        <v>4087</v>
      </c>
      <c r="AE230" s="343" t="s">
        <v>4088</v>
      </c>
      <c r="AF230" s="343" t="s">
        <v>5315</v>
      </c>
      <c r="AG230" s="284"/>
      <c r="AH230" s="306"/>
      <c r="AI230" s="332"/>
      <c r="AJ230" s="332"/>
      <c r="AK230" s="332"/>
      <c r="AL230" s="332"/>
      <c r="AM230" s="333"/>
      <c r="AN230" s="332"/>
      <c r="AO230" s="332"/>
      <c r="AP230" s="332"/>
    </row>
    <row r="231" ht="15.75" customHeight="1">
      <c r="A231" s="332"/>
      <c r="B231" s="337" t="s">
        <v>4090</v>
      </c>
      <c r="C231" s="338" t="s">
        <v>4091</v>
      </c>
      <c r="D231" s="271">
        <v>1.0</v>
      </c>
      <c r="E231" s="271" t="s">
        <v>4070</v>
      </c>
      <c r="F231" s="337" t="s">
        <v>4092</v>
      </c>
      <c r="G231" s="337"/>
      <c r="H231" s="332"/>
      <c r="I231" s="332"/>
      <c r="J231" s="271"/>
      <c r="K231" s="332"/>
      <c r="L231" s="332"/>
      <c r="M231" s="271"/>
      <c r="N231" s="271"/>
      <c r="O231" s="339">
        <v>0.0</v>
      </c>
      <c r="P231" s="274"/>
      <c r="Q231" s="44" t="s">
        <v>3259</v>
      </c>
      <c r="R231" s="1"/>
      <c r="S231" s="345">
        <v>43978.0</v>
      </c>
      <c r="T231" s="332"/>
      <c r="U231" s="332"/>
      <c r="V231" s="306"/>
      <c r="W231" s="285" t="s">
        <v>4073</v>
      </c>
      <c r="X231" s="339" t="s">
        <v>4093</v>
      </c>
      <c r="Y231" s="339" t="s">
        <v>4093</v>
      </c>
      <c r="Z231" s="280" t="s">
        <v>4094</v>
      </c>
      <c r="AB231" s="337" t="s">
        <v>4095</v>
      </c>
      <c r="AC231" s="495" t="s">
        <v>4096</v>
      </c>
      <c r="AD231" s="96" t="s">
        <v>4097</v>
      </c>
      <c r="AE231" s="343" t="s">
        <v>4098</v>
      </c>
      <c r="AF231" s="343" t="s">
        <v>5316</v>
      </c>
      <c r="AG231" s="284"/>
      <c r="AH231" s="306"/>
      <c r="AI231" s="332"/>
      <c r="AJ231" s="332"/>
      <c r="AK231" s="332"/>
      <c r="AL231" s="332"/>
      <c r="AM231" s="333"/>
      <c r="AN231" s="332"/>
      <c r="AO231" s="332"/>
      <c r="AP231" s="332"/>
    </row>
    <row r="232" ht="15.75" customHeight="1">
      <c r="A232" s="332"/>
      <c r="B232" s="337" t="s">
        <v>4100</v>
      </c>
      <c r="C232" s="338" t="s">
        <v>4101</v>
      </c>
      <c r="D232" s="271">
        <v>1.0</v>
      </c>
      <c r="E232" s="271" t="s">
        <v>4070</v>
      </c>
      <c r="F232" s="337"/>
      <c r="G232" s="337"/>
      <c r="H232" s="332"/>
      <c r="I232" s="332"/>
      <c r="J232" s="271"/>
      <c r="K232" s="332"/>
      <c r="L232" s="332"/>
      <c r="M232" s="271"/>
      <c r="N232" s="271"/>
      <c r="O232" s="339">
        <v>0.0</v>
      </c>
      <c r="P232" s="274"/>
      <c r="Q232" s="2" t="s">
        <v>3721</v>
      </c>
      <c r="R232" s="2" t="s">
        <v>4102</v>
      </c>
      <c r="S232" s="345">
        <v>43601.0</v>
      </c>
      <c r="T232" s="332"/>
      <c r="U232" s="332"/>
      <c r="V232" s="306"/>
      <c r="W232" s="285" t="s">
        <v>4073</v>
      </c>
      <c r="X232" s="339" t="s">
        <v>3226</v>
      </c>
      <c r="Y232" s="339" t="s">
        <v>3226</v>
      </c>
      <c r="Z232" s="280" t="s">
        <v>4094</v>
      </c>
      <c r="AA232" s="274"/>
      <c r="AB232" s="337" t="s">
        <v>4103</v>
      </c>
      <c r="AC232" s="495" t="s">
        <v>4104</v>
      </c>
      <c r="AD232" s="96" t="s">
        <v>4105</v>
      </c>
      <c r="AE232" s="343" t="s">
        <v>4106</v>
      </c>
      <c r="AF232" s="343" t="s">
        <v>4107</v>
      </c>
      <c r="AG232" s="284"/>
      <c r="AH232" s="306"/>
      <c r="AI232" s="332"/>
      <c r="AJ232" s="332"/>
      <c r="AK232" s="332"/>
      <c r="AL232" s="332"/>
      <c r="AM232" s="333"/>
      <c r="AN232" s="332"/>
      <c r="AO232" s="332"/>
      <c r="AP232" s="332"/>
    </row>
    <row r="233" ht="15.75" customHeight="1">
      <c r="A233" s="332"/>
      <c r="B233" s="337" t="s">
        <v>4108</v>
      </c>
      <c r="C233" s="338" t="s">
        <v>4109</v>
      </c>
      <c r="D233" s="271">
        <v>1.0</v>
      </c>
      <c r="E233" s="271" t="s">
        <v>4070</v>
      </c>
      <c r="F233" s="337" t="s">
        <v>4092</v>
      </c>
      <c r="G233" s="337"/>
      <c r="H233" s="332"/>
      <c r="I233" s="332"/>
      <c r="J233" s="271"/>
      <c r="K233" s="332"/>
      <c r="L233" s="332"/>
      <c r="M233" s="271"/>
      <c r="N233" s="271"/>
      <c r="O233" s="339">
        <v>0.0</v>
      </c>
      <c r="P233" s="274"/>
      <c r="Q233" s="2">
        <v>3.0</v>
      </c>
      <c r="R233" s="2" t="s">
        <v>4110</v>
      </c>
      <c r="S233" s="344">
        <v>43922.0</v>
      </c>
      <c r="T233" s="332"/>
      <c r="U233" s="332"/>
      <c r="V233" s="306"/>
      <c r="W233" s="285" t="s">
        <v>4073</v>
      </c>
      <c r="X233" s="339" t="s">
        <v>4111</v>
      </c>
      <c r="Y233" s="339" t="s">
        <v>4111</v>
      </c>
      <c r="Z233" s="346" t="s">
        <v>4112</v>
      </c>
      <c r="AA233" s="274"/>
      <c r="AB233" s="347"/>
      <c r="AC233" s="495" t="s">
        <v>4113</v>
      </c>
      <c r="AD233" s="219" t="s">
        <v>4114</v>
      </c>
      <c r="AE233" s="337" t="s">
        <v>4115</v>
      </c>
      <c r="AF233" s="350" t="s">
        <v>4116</v>
      </c>
      <c r="AG233" s="351"/>
      <c r="AH233" s="306"/>
      <c r="AI233" s="332"/>
      <c r="AJ233" s="332"/>
      <c r="AK233" s="332"/>
      <c r="AL233" s="332"/>
      <c r="AM233" s="333"/>
      <c r="AN233" s="332"/>
      <c r="AO233" s="332"/>
      <c r="AP233" s="332"/>
    </row>
    <row r="234" ht="15.75" customHeight="1">
      <c r="A234" s="332"/>
      <c r="B234" s="337" t="s">
        <v>4117</v>
      </c>
      <c r="C234" s="338" t="s">
        <v>4118</v>
      </c>
      <c r="D234" s="271">
        <v>1.0</v>
      </c>
      <c r="E234" s="271" t="s">
        <v>4070</v>
      </c>
      <c r="F234" s="337"/>
      <c r="G234" s="337" t="s">
        <v>4119</v>
      </c>
      <c r="H234" s="332"/>
      <c r="I234" s="332"/>
      <c r="J234" s="271"/>
      <c r="K234" s="332"/>
      <c r="L234" s="332"/>
      <c r="M234" s="271"/>
      <c r="N234" s="271"/>
      <c r="O234" s="339">
        <v>0.0</v>
      </c>
      <c r="P234" s="274"/>
      <c r="Q234" s="2" t="s">
        <v>3070</v>
      </c>
      <c r="R234" s="1"/>
      <c r="S234" s="334"/>
      <c r="T234" s="337" t="s">
        <v>4120</v>
      </c>
      <c r="U234" s="332"/>
      <c r="V234" s="306"/>
      <c r="W234" s="285" t="s">
        <v>4073</v>
      </c>
      <c r="X234" s="339">
        <v>100.0</v>
      </c>
      <c r="Y234" s="339">
        <v>100.0</v>
      </c>
      <c r="Z234" s="346" t="s">
        <v>4094</v>
      </c>
      <c r="AB234" s="347"/>
      <c r="AC234" s="495" t="s">
        <v>4121</v>
      </c>
      <c r="AD234" s="219"/>
      <c r="AE234" s="337" t="s">
        <v>4122</v>
      </c>
      <c r="AF234" s="343" t="s">
        <v>4123</v>
      </c>
      <c r="AG234" s="351"/>
      <c r="AH234" s="306"/>
      <c r="AI234" s="332"/>
      <c r="AJ234" s="332"/>
      <c r="AK234" s="332"/>
      <c r="AL234" s="332"/>
      <c r="AM234" s="333"/>
      <c r="AN234" s="332"/>
      <c r="AO234" s="332"/>
      <c r="AP234" s="332"/>
    </row>
    <row r="235" ht="15.75" customHeight="1">
      <c r="A235" s="332"/>
      <c r="B235" s="337" t="s">
        <v>4124</v>
      </c>
      <c r="C235" s="338" t="s">
        <v>4125</v>
      </c>
      <c r="D235" s="271">
        <v>1.0</v>
      </c>
      <c r="E235" s="271" t="s">
        <v>4070</v>
      </c>
      <c r="F235" s="337"/>
      <c r="G235" s="337" t="s">
        <v>4126</v>
      </c>
      <c r="H235" s="332"/>
      <c r="I235" s="332"/>
      <c r="J235" s="271"/>
      <c r="K235" s="332"/>
      <c r="L235" s="332"/>
      <c r="M235" s="271"/>
      <c r="N235" s="271"/>
      <c r="O235" s="339">
        <v>0.0</v>
      </c>
      <c r="P235" s="274"/>
      <c r="Q235" s="44" t="s">
        <v>3259</v>
      </c>
      <c r="R235" s="1"/>
      <c r="S235" s="337"/>
      <c r="T235" s="332"/>
      <c r="U235" s="332"/>
      <c r="V235" s="306"/>
      <c r="W235" s="285" t="s">
        <v>4073</v>
      </c>
      <c r="X235" s="352" t="s">
        <v>4074</v>
      </c>
      <c r="Y235" s="352" t="s">
        <v>4074</v>
      </c>
      <c r="Z235" s="346" t="s">
        <v>4094</v>
      </c>
      <c r="AA235" s="354"/>
      <c r="AB235" s="347"/>
      <c r="AC235" s="495" t="s">
        <v>4127</v>
      </c>
      <c r="AD235" s="96" t="s">
        <v>4128</v>
      </c>
      <c r="AE235" s="343" t="s">
        <v>4129</v>
      </c>
      <c r="AF235" s="343" t="s">
        <v>5317</v>
      </c>
      <c r="AG235" s="351"/>
      <c r="AH235" s="306"/>
      <c r="AI235" s="332"/>
      <c r="AJ235" s="332"/>
      <c r="AK235" s="332"/>
      <c r="AL235" s="332"/>
      <c r="AM235" s="333"/>
      <c r="AN235" s="332"/>
      <c r="AO235" s="332"/>
      <c r="AP235" s="332"/>
    </row>
    <row r="236" ht="15.75" customHeight="1">
      <c r="A236" s="332"/>
      <c r="B236" s="337" t="s">
        <v>4131</v>
      </c>
      <c r="C236" s="355" t="s">
        <v>4132</v>
      </c>
      <c r="D236" s="271">
        <v>1.0</v>
      </c>
      <c r="E236" s="271" t="s">
        <v>4070</v>
      </c>
      <c r="F236" s="332"/>
      <c r="G236" s="337" t="s">
        <v>4133</v>
      </c>
      <c r="H236" s="332"/>
      <c r="I236" s="332"/>
      <c r="J236" s="271"/>
      <c r="K236" s="332"/>
      <c r="L236" s="332"/>
      <c r="M236" s="271"/>
      <c r="N236" s="271"/>
      <c r="O236" s="339">
        <v>0.0</v>
      </c>
      <c r="P236" s="274"/>
      <c r="Q236" s="2" t="s">
        <v>3070</v>
      </c>
      <c r="R236" s="1"/>
      <c r="S236" s="345">
        <v>44004.0</v>
      </c>
      <c r="T236" s="337" t="s">
        <v>4134</v>
      </c>
      <c r="U236" s="332"/>
      <c r="V236" s="306"/>
      <c r="W236" s="285" t="s">
        <v>4073</v>
      </c>
      <c r="X236" s="339" t="s">
        <v>3226</v>
      </c>
      <c r="Y236" s="339" t="s">
        <v>3226</v>
      </c>
      <c r="Z236" s="280" t="s">
        <v>4135</v>
      </c>
      <c r="AA236" s="274" t="s">
        <v>4136</v>
      </c>
      <c r="AB236" s="337">
        <v>1.0</v>
      </c>
      <c r="AC236" s="495" t="s">
        <v>4137</v>
      </c>
      <c r="AD236" s="96" t="s">
        <v>4138</v>
      </c>
      <c r="AE236" s="337" t="s">
        <v>4139</v>
      </c>
      <c r="AF236" s="337"/>
      <c r="AG236" s="284"/>
      <c r="AH236" s="306"/>
      <c r="AI236" s="332"/>
      <c r="AJ236" s="332"/>
      <c r="AK236" s="332"/>
      <c r="AL236" s="332"/>
      <c r="AM236" s="333"/>
      <c r="AN236" s="332"/>
      <c r="AO236" s="332"/>
      <c r="AP236" s="332"/>
    </row>
    <row r="237" ht="15.75" customHeight="1">
      <c r="A237" s="332"/>
      <c r="B237" s="337" t="s">
        <v>4140</v>
      </c>
      <c r="C237" s="338" t="s">
        <v>4141</v>
      </c>
      <c r="D237" s="271">
        <v>1.0</v>
      </c>
      <c r="E237" s="271" t="s">
        <v>4070</v>
      </c>
      <c r="F237" s="332"/>
      <c r="G237" s="337" t="s">
        <v>4142</v>
      </c>
      <c r="H237" s="332"/>
      <c r="I237" s="332"/>
      <c r="J237" s="271"/>
      <c r="K237" s="332"/>
      <c r="L237" s="332"/>
      <c r="M237" s="271"/>
      <c r="N237" s="271"/>
      <c r="O237" s="356" t="s">
        <v>2226</v>
      </c>
      <c r="P237" s="274"/>
      <c r="Q237" s="44" t="s">
        <v>3259</v>
      </c>
      <c r="R237" s="1"/>
      <c r="S237" s="345">
        <v>44004.0</v>
      </c>
      <c r="T237" s="332"/>
      <c r="U237" s="332"/>
      <c r="V237" s="306"/>
      <c r="W237" s="285" t="s">
        <v>4073</v>
      </c>
      <c r="X237" s="352" t="s">
        <v>4111</v>
      </c>
      <c r="Y237" s="352" t="s">
        <v>4111</v>
      </c>
      <c r="Z237" s="280" t="s">
        <v>4135</v>
      </c>
      <c r="AA237" s="357" t="s">
        <v>4143</v>
      </c>
      <c r="AB237" s="337" t="s">
        <v>4103</v>
      </c>
      <c r="AC237" s="495" t="s">
        <v>4144</v>
      </c>
      <c r="AD237" s="220"/>
      <c r="AE237" s="343" t="s">
        <v>4145</v>
      </c>
      <c r="AF237" s="343" t="s">
        <v>4146</v>
      </c>
      <c r="AG237" s="284"/>
      <c r="AH237" s="306"/>
      <c r="AI237" s="332"/>
      <c r="AJ237" s="332"/>
      <c r="AK237" s="332"/>
      <c r="AL237" s="332"/>
      <c r="AM237" s="333"/>
      <c r="AN237" s="332"/>
      <c r="AO237" s="332"/>
      <c r="AP237" s="332"/>
    </row>
    <row r="238" ht="15.75" customHeight="1">
      <c r="A238" s="332"/>
      <c r="B238" s="337" t="s">
        <v>4147</v>
      </c>
      <c r="C238" s="338" t="s">
        <v>4148</v>
      </c>
      <c r="D238" s="271">
        <v>1.0</v>
      </c>
      <c r="E238" s="271" t="s">
        <v>4070</v>
      </c>
      <c r="F238" s="332"/>
      <c r="G238" s="337" t="s">
        <v>4119</v>
      </c>
      <c r="H238" s="332"/>
      <c r="I238" s="332"/>
      <c r="J238" s="271"/>
      <c r="K238" s="332"/>
      <c r="L238" s="332"/>
      <c r="M238" s="271"/>
      <c r="N238" s="271"/>
      <c r="O238" s="339">
        <v>0.0</v>
      </c>
      <c r="P238" s="274"/>
      <c r="Q238" s="2">
        <v>1.0</v>
      </c>
      <c r="R238" s="2" t="s">
        <v>4149</v>
      </c>
      <c r="S238" s="334"/>
      <c r="T238" s="337" t="s">
        <v>4150</v>
      </c>
      <c r="U238" s="332"/>
      <c r="V238" s="306"/>
      <c r="W238" s="285" t="s">
        <v>4073</v>
      </c>
      <c r="X238" s="339">
        <v>200.0</v>
      </c>
      <c r="Y238" s="339">
        <v>200.0</v>
      </c>
      <c r="Z238" s="346" t="s">
        <v>4151</v>
      </c>
      <c r="AA238" s="274"/>
      <c r="AB238" s="347"/>
      <c r="AC238" s="495" t="s">
        <v>4152</v>
      </c>
      <c r="AD238" s="220"/>
      <c r="AE238" s="337" t="s">
        <v>4153</v>
      </c>
      <c r="AF238" s="332"/>
      <c r="AG238" s="351"/>
      <c r="AH238" s="306"/>
      <c r="AI238" s="332"/>
      <c r="AJ238" s="332"/>
      <c r="AK238" s="332"/>
      <c r="AL238" s="332"/>
      <c r="AM238" s="333"/>
      <c r="AN238" s="332"/>
      <c r="AO238" s="332"/>
      <c r="AP238" s="332"/>
    </row>
    <row r="239" ht="15.75" customHeight="1">
      <c r="A239" s="332"/>
      <c r="B239" s="337" t="s">
        <v>4154</v>
      </c>
      <c r="C239" s="338" t="s">
        <v>4155</v>
      </c>
      <c r="D239" s="271">
        <v>1.0</v>
      </c>
      <c r="E239" s="271" t="s">
        <v>4070</v>
      </c>
      <c r="F239" s="332"/>
      <c r="G239" s="337" t="s">
        <v>4156</v>
      </c>
      <c r="H239" s="332"/>
      <c r="I239" s="332"/>
      <c r="J239" s="271"/>
      <c r="K239" s="332"/>
      <c r="L239" s="332"/>
      <c r="M239" s="271"/>
      <c r="N239" s="271"/>
      <c r="O239" s="339">
        <v>0.0</v>
      </c>
      <c r="P239" s="274"/>
      <c r="Q239" s="2">
        <v>3.0</v>
      </c>
      <c r="R239" s="2" t="s">
        <v>4157</v>
      </c>
      <c r="S239" s="344">
        <v>43938.0</v>
      </c>
      <c r="T239" s="332"/>
      <c r="U239" s="332"/>
      <c r="V239" s="306"/>
      <c r="W239" s="285" t="s">
        <v>4073</v>
      </c>
      <c r="X239" s="357" t="s">
        <v>4158</v>
      </c>
      <c r="Y239" s="357" t="s">
        <v>4158</v>
      </c>
      <c r="Z239" s="359" t="s">
        <v>4159</v>
      </c>
      <c r="AA239" s="357" t="s">
        <v>4160</v>
      </c>
      <c r="AB239" s="337" t="s">
        <v>4085</v>
      </c>
      <c r="AC239" s="495" t="s">
        <v>4161</v>
      </c>
      <c r="AD239" s="96" t="s">
        <v>5318</v>
      </c>
      <c r="AE239" s="496" t="s">
        <v>4163</v>
      </c>
      <c r="AF239" s="361" t="s">
        <v>5319</v>
      </c>
      <c r="AG239" s="284"/>
      <c r="AH239" s="306"/>
      <c r="AI239" s="332"/>
      <c r="AJ239" s="332"/>
      <c r="AK239" s="332"/>
      <c r="AL239" s="332"/>
      <c r="AM239" s="333"/>
      <c r="AN239" s="332"/>
      <c r="AO239" s="332"/>
      <c r="AP239" s="332"/>
    </row>
    <row r="240" ht="15.75" customHeight="1">
      <c r="A240" s="332"/>
      <c r="B240" s="337" t="s">
        <v>4165</v>
      </c>
      <c r="C240" s="338" t="s">
        <v>4166</v>
      </c>
      <c r="D240" s="271">
        <v>1.0</v>
      </c>
      <c r="E240" s="271" t="s">
        <v>4070</v>
      </c>
      <c r="F240" s="337"/>
      <c r="G240" s="337" t="s">
        <v>4167</v>
      </c>
      <c r="H240" s="332"/>
      <c r="I240" s="332"/>
      <c r="J240" s="271"/>
      <c r="K240" s="332"/>
      <c r="L240" s="332"/>
      <c r="M240" s="271"/>
      <c r="N240" s="271"/>
      <c r="O240" s="339">
        <v>0.0</v>
      </c>
      <c r="P240" s="274"/>
      <c r="Q240" s="2" t="s">
        <v>3070</v>
      </c>
      <c r="R240" s="1"/>
      <c r="S240" s="337"/>
      <c r="T240" s="332"/>
      <c r="U240" s="332"/>
      <c r="V240" s="306"/>
      <c r="W240" s="285" t="s">
        <v>4073</v>
      </c>
      <c r="X240" s="339">
        <v>100.0</v>
      </c>
      <c r="Y240" s="339">
        <v>100.0</v>
      </c>
      <c r="Z240" s="346" t="s">
        <v>4168</v>
      </c>
      <c r="AA240" s="356" t="s">
        <v>4169</v>
      </c>
      <c r="AB240" s="347"/>
      <c r="AC240" s="336"/>
      <c r="AD240" s="220"/>
      <c r="AE240" s="332"/>
      <c r="AF240" s="332"/>
      <c r="AG240" s="351"/>
      <c r="AH240" s="306"/>
      <c r="AI240" s="332"/>
      <c r="AJ240" s="332"/>
      <c r="AK240" s="332"/>
      <c r="AL240" s="332"/>
      <c r="AM240" s="333"/>
      <c r="AN240" s="332"/>
      <c r="AO240" s="332"/>
      <c r="AP240" s="332"/>
    </row>
    <row r="241" ht="15.75" customHeight="1">
      <c r="A241" s="332"/>
      <c r="B241" s="337" t="s">
        <v>4170</v>
      </c>
      <c r="C241" s="338" t="s">
        <v>4171</v>
      </c>
      <c r="D241" s="271">
        <v>1.0</v>
      </c>
      <c r="E241" s="271" t="s">
        <v>4070</v>
      </c>
      <c r="F241" s="332"/>
      <c r="G241" s="337" t="s">
        <v>4172</v>
      </c>
      <c r="H241" s="332"/>
      <c r="I241" s="332"/>
      <c r="J241" s="271"/>
      <c r="K241" s="332"/>
      <c r="L241" s="332"/>
      <c r="M241" s="271"/>
      <c r="N241" s="271"/>
      <c r="O241" s="339">
        <v>0.0</v>
      </c>
      <c r="P241" s="274"/>
      <c r="Q241" s="363">
        <v>3.0</v>
      </c>
      <c r="R241" s="44" t="s">
        <v>5320</v>
      </c>
      <c r="S241" s="344">
        <v>43999.0</v>
      </c>
      <c r="T241" s="337" t="s">
        <v>4174</v>
      </c>
      <c r="U241" s="332"/>
      <c r="V241" s="306"/>
      <c r="W241" s="285" t="s">
        <v>4073</v>
      </c>
      <c r="X241" s="339" t="s">
        <v>3226</v>
      </c>
      <c r="Y241" s="339" t="s">
        <v>3226</v>
      </c>
      <c r="Z241" s="280" t="s">
        <v>4175</v>
      </c>
      <c r="AA241" s="274" t="s">
        <v>4176</v>
      </c>
      <c r="AB241" s="337" t="s">
        <v>4103</v>
      </c>
      <c r="AC241" s="495" t="s">
        <v>4177</v>
      </c>
      <c r="AD241" s="96" t="s">
        <v>4178</v>
      </c>
      <c r="AE241" s="337" t="s">
        <v>4179</v>
      </c>
      <c r="AF241" s="337" t="s">
        <v>4180</v>
      </c>
      <c r="AG241" s="284"/>
      <c r="AH241" s="306"/>
      <c r="AI241" s="332"/>
      <c r="AJ241" s="332"/>
      <c r="AK241" s="332"/>
      <c r="AL241" s="332"/>
      <c r="AM241" s="333"/>
      <c r="AN241" s="332"/>
      <c r="AO241" s="332"/>
      <c r="AP241" s="332"/>
    </row>
    <row r="242" ht="15.75" customHeight="1">
      <c r="A242" s="332"/>
      <c r="B242" s="337" t="s">
        <v>4181</v>
      </c>
      <c r="C242" s="355" t="s">
        <v>4182</v>
      </c>
      <c r="D242" s="271">
        <v>1.0</v>
      </c>
      <c r="E242" s="271" t="s">
        <v>4070</v>
      </c>
      <c r="F242" s="332"/>
      <c r="G242" s="337" t="s">
        <v>4183</v>
      </c>
      <c r="H242" s="332"/>
      <c r="I242" s="332"/>
      <c r="J242" s="271"/>
      <c r="K242" s="332"/>
      <c r="L242" s="332"/>
      <c r="M242" s="271"/>
      <c r="N242" s="271"/>
      <c r="O242" s="356" t="s">
        <v>2226</v>
      </c>
      <c r="P242" s="274"/>
      <c r="Q242" s="2">
        <v>3.0</v>
      </c>
      <c r="R242" s="2" t="s">
        <v>4184</v>
      </c>
      <c r="S242" s="344">
        <v>43753.0</v>
      </c>
      <c r="T242" s="332"/>
      <c r="U242" s="332"/>
      <c r="V242" s="306"/>
      <c r="W242" s="285" t="s">
        <v>4073</v>
      </c>
      <c r="X242" s="339" t="s">
        <v>3226</v>
      </c>
      <c r="Y242" s="339" t="s">
        <v>3226</v>
      </c>
      <c r="Z242" s="280" t="s">
        <v>4185</v>
      </c>
      <c r="AA242" s="364" t="s">
        <v>4186</v>
      </c>
      <c r="AB242" s="337" t="s">
        <v>4103</v>
      </c>
      <c r="AC242" s="495" t="s">
        <v>4187</v>
      </c>
      <c r="AD242" s="220"/>
      <c r="AE242" s="496" t="s">
        <v>4188</v>
      </c>
      <c r="AF242" s="361" t="s">
        <v>5321</v>
      </c>
      <c r="AG242" s="284"/>
      <c r="AH242" s="306"/>
      <c r="AI242" s="332"/>
      <c r="AJ242" s="332"/>
      <c r="AK242" s="332"/>
      <c r="AL242" s="332"/>
      <c r="AM242" s="333"/>
      <c r="AN242" s="332"/>
      <c r="AO242" s="332"/>
      <c r="AP242" s="332"/>
    </row>
    <row r="243" ht="15.75" customHeight="1">
      <c r="A243" s="332"/>
      <c r="B243" s="337" t="s">
        <v>4190</v>
      </c>
      <c r="C243" s="338" t="s">
        <v>4191</v>
      </c>
      <c r="D243" s="271">
        <v>1.0</v>
      </c>
      <c r="E243" s="271" t="s">
        <v>4070</v>
      </c>
      <c r="F243" s="332"/>
      <c r="G243" s="337" t="s">
        <v>4192</v>
      </c>
      <c r="H243" s="332"/>
      <c r="I243" s="332"/>
      <c r="J243" s="271"/>
      <c r="K243" s="332"/>
      <c r="L243" s="332"/>
      <c r="M243" s="271"/>
      <c r="N243" s="271"/>
      <c r="O243" s="339">
        <v>0.0</v>
      </c>
      <c r="P243" s="274"/>
      <c r="Q243" s="2" t="s">
        <v>3622</v>
      </c>
      <c r="R243" s="2" t="s">
        <v>4193</v>
      </c>
      <c r="S243" s="344">
        <v>43979.0</v>
      </c>
      <c r="T243" s="332"/>
      <c r="U243" s="332"/>
      <c r="V243" s="306"/>
      <c r="W243" s="285" t="s">
        <v>4073</v>
      </c>
      <c r="X243" s="339" t="s">
        <v>4083</v>
      </c>
      <c r="Y243" s="339" t="s">
        <v>4083</v>
      </c>
      <c r="Z243" s="280" t="s">
        <v>4185</v>
      </c>
      <c r="AA243" s="274" t="s">
        <v>4136</v>
      </c>
      <c r="AB243" s="337" t="s">
        <v>4103</v>
      </c>
      <c r="AC243" s="495" t="s">
        <v>4194</v>
      </c>
      <c r="AD243" s="220"/>
      <c r="AE243" s="343" t="s">
        <v>4195</v>
      </c>
      <c r="AF243" s="343" t="s">
        <v>4196</v>
      </c>
      <c r="AG243" s="284"/>
      <c r="AH243" s="306"/>
      <c r="AI243" s="332"/>
      <c r="AJ243" s="332"/>
      <c r="AK243" s="332"/>
      <c r="AL243" s="332"/>
      <c r="AM243" s="333"/>
      <c r="AN243" s="332"/>
      <c r="AO243" s="332"/>
      <c r="AP243" s="332"/>
    </row>
    <row r="244" ht="15.75" customHeight="1">
      <c r="A244" s="332"/>
      <c r="B244" s="337" t="s">
        <v>4197</v>
      </c>
      <c r="C244" s="365" t="s">
        <v>4198</v>
      </c>
      <c r="D244" s="271">
        <v>1.0</v>
      </c>
      <c r="E244" s="271" t="s">
        <v>4070</v>
      </c>
      <c r="F244" s="332"/>
      <c r="G244" s="337" t="s">
        <v>4199</v>
      </c>
      <c r="H244" s="332"/>
      <c r="I244" s="332"/>
      <c r="J244" s="271"/>
      <c r="K244" s="332"/>
      <c r="L244" s="332"/>
      <c r="M244" s="271"/>
      <c r="N244" s="271"/>
      <c r="O244" s="339">
        <v>0.0</v>
      </c>
      <c r="P244" s="274"/>
      <c r="Q244" s="2" t="s">
        <v>3259</v>
      </c>
      <c r="R244" s="1"/>
      <c r="S244" s="337"/>
      <c r="T244" s="332"/>
      <c r="U244" s="332"/>
      <c r="V244" s="306"/>
      <c r="W244" s="285" t="s">
        <v>4073</v>
      </c>
      <c r="X244" s="339"/>
      <c r="Y244" s="339"/>
      <c r="Z244" s="346" t="s">
        <v>4200</v>
      </c>
      <c r="AA244" s="274"/>
      <c r="AB244" s="347"/>
      <c r="AC244" s="495" t="s">
        <v>3644</v>
      </c>
      <c r="AD244" s="220"/>
      <c r="AE244" s="337" t="s">
        <v>4201</v>
      </c>
      <c r="AF244" s="337"/>
      <c r="AG244" s="351"/>
      <c r="AH244" s="306"/>
      <c r="AI244" s="332"/>
      <c r="AJ244" s="332"/>
      <c r="AK244" s="332"/>
      <c r="AL244" s="332"/>
      <c r="AM244" s="333"/>
      <c r="AN244" s="332"/>
      <c r="AO244" s="332"/>
      <c r="AP244" s="332"/>
    </row>
    <row r="245" ht="15.75" customHeight="1">
      <c r="A245" s="332"/>
      <c r="B245" s="337" t="s">
        <v>4202</v>
      </c>
      <c r="C245" s="338" t="s">
        <v>4203</v>
      </c>
      <c r="D245" s="271">
        <v>1.0</v>
      </c>
      <c r="E245" s="271" t="s">
        <v>4070</v>
      </c>
      <c r="F245" s="332"/>
      <c r="G245" s="337" t="s">
        <v>4119</v>
      </c>
      <c r="H245" s="332"/>
      <c r="I245" s="332"/>
      <c r="J245" s="271"/>
      <c r="K245" s="332"/>
      <c r="L245" s="332"/>
      <c r="M245" s="271"/>
      <c r="N245" s="271"/>
      <c r="O245" s="339">
        <v>0.0</v>
      </c>
      <c r="P245" s="274"/>
      <c r="Q245" s="2" t="s">
        <v>3070</v>
      </c>
      <c r="R245" s="1"/>
      <c r="S245" s="344">
        <v>43477.0</v>
      </c>
      <c r="T245" s="332"/>
      <c r="U245" s="332"/>
      <c r="V245" s="306"/>
      <c r="W245" s="285" t="s">
        <v>4073</v>
      </c>
      <c r="X245" s="352" t="s">
        <v>4204</v>
      </c>
      <c r="Y245" s="352" t="s">
        <v>4204</v>
      </c>
      <c r="Z245" s="346" t="s">
        <v>4168</v>
      </c>
      <c r="AA245" s="274" t="s">
        <v>4205</v>
      </c>
      <c r="AB245" s="347"/>
      <c r="AC245" s="495" t="s">
        <v>4206</v>
      </c>
      <c r="AD245" s="220"/>
      <c r="AE245" s="343" t="s">
        <v>4207</v>
      </c>
      <c r="AF245" s="343" t="s">
        <v>5322</v>
      </c>
      <c r="AG245" s="351"/>
      <c r="AH245" s="306"/>
      <c r="AI245" s="332"/>
      <c r="AJ245" s="332"/>
      <c r="AK245" s="332"/>
      <c r="AL245" s="332"/>
      <c r="AM245" s="333"/>
      <c r="AN245" s="332"/>
      <c r="AO245" s="332"/>
      <c r="AP245" s="332"/>
    </row>
    <row r="246" ht="15.75" customHeight="1">
      <c r="A246" s="332"/>
      <c r="B246" s="337" t="s">
        <v>4209</v>
      </c>
      <c r="C246" s="365" t="s">
        <v>4210</v>
      </c>
      <c r="D246" s="271">
        <v>1.0</v>
      </c>
      <c r="E246" s="271" t="s">
        <v>4070</v>
      </c>
      <c r="F246" s="332"/>
      <c r="G246" s="337" t="s">
        <v>4211</v>
      </c>
      <c r="H246" s="332"/>
      <c r="I246" s="332"/>
      <c r="J246" s="271"/>
      <c r="K246" s="332"/>
      <c r="L246" s="332"/>
      <c r="M246" s="271"/>
      <c r="N246" s="271"/>
      <c r="O246" s="339">
        <v>0.0</v>
      </c>
      <c r="P246" s="274"/>
      <c r="Q246" s="44" t="s">
        <v>3259</v>
      </c>
      <c r="R246" s="1"/>
      <c r="S246" s="337"/>
      <c r="T246" s="337" t="s">
        <v>4212</v>
      </c>
      <c r="U246" s="332"/>
      <c r="V246" s="306"/>
      <c r="W246" s="285" t="s">
        <v>4073</v>
      </c>
      <c r="X246" s="356">
        <v>100.0</v>
      </c>
      <c r="Y246" s="356">
        <v>100.0</v>
      </c>
      <c r="Z246" s="346" t="s">
        <v>4094</v>
      </c>
      <c r="AA246" s="356" t="s">
        <v>4213</v>
      </c>
      <c r="AB246" s="347"/>
      <c r="AC246" s="495" t="s">
        <v>3299</v>
      </c>
      <c r="AD246" s="220"/>
      <c r="AE246" s="337" t="s">
        <v>4214</v>
      </c>
      <c r="AF246" s="337"/>
      <c r="AG246" s="351"/>
      <c r="AH246" s="306"/>
      <c r="AI246" s="332"/>
      <c r="AJ246" s="332"/>
      <c r="AK246" s="332"/>
      <c r="AL246" s="332"/>
      <c r="AM246" s="333"/>
      <c r="AN246" s="332"/>
      <c r="AO246" s="332"/>
      <c r="AP246" s="332"/>
    </row>
    <row r="247" ht="15.75" customHeight="1">
      <c r="A247" s="332"/>
      <c r="B247" s="337" t="s">
        <v>4215</v>
      </c>
      <c r="C247" s="338" t="s">
        <v>4216</v>
      </c>
      <c r="D247" s="271">
        <v>1.0</v>
      </c>
      <c r="E247" s="271" t="s">
        <v>4070</v>
      </c>
      <c r="F247" s="332"/>
      <c r="G247" s="337" t="s">
        <v>4217</v>
      </c>
      <c r="H247" s="332"/>
      <c r="I247" s="332"/>
      <c r="J247" s="271"/>
      <c r="K247" s="332"/>
      <c r="L247" s="332"/>
      <c r="M247" s="271"/>
      <c r="N247" s="271"/>
      <c r="O247" s="339">
        <v>0.0</v>
      </c>
      <c r="P247" s="274"/>
      <c r="Q247" s="44" t="s">
        <v>3259</v>
      </c>
      <c r="R247" s="1"/>
      <c r="S247" s="344">
        <v>42779.0</v>
      </c>
      <c r="T247" s="337" t="s">
        <v>4218</v>
      </c>
      <c r="U247" s="332"/>
      <c r="V247" s="306"/>
      <c r="W247" s="285" t="s">
        <v>4073</v>
      </c>
      <c r="X247" s="356" t="s">
        <v>4219</v>
      </c>
      <c r="Y247" s="356" t="s">
        <v>4219</v>
      </c>
      <c r="Z247" s="367"/>
      <c r="AA247" s="274"/>
      <c r="AB247" s="347"/>
      <c r="AC247" s="495" t="s">
        <v>4220</v>
      </c>
      <c r="AD247" s="220"/>
      <c r="AE247" s="343" t="s">
        <v>4221</v>
      </c>
      <c r="AF247" s="343" t="s">
        <v>4222</v>
      </c>
      <c r="AG247" s="351"/>
      <c r="AH247" s="306"/>
      <c r="AI247" s="332"/>
      <c r="AJ247" s="332"/>
      <c r="AK247" s="332"/>
      <c r="AL247" s="332"/>
      <c r="AM247" s="333"/>
      <c r="AN247" s="332"/>
      <c r="AO247" s="332"/>
      <c r="AP247" s="332"/>
    </row>
    <row r="248" ht="15.75" customHeight="1">
      <c r="A248" s="332"/>
      <c r="B248" s="337" t="s">
        <v>4223</v>
      </c>
      <c r="C248" s="338" t="s">
        <v>4224</v>
      </c>
      <c r="D248" s="271">
        <v>1.0</v>
      </c>
      <c r="E248" s="271" t="s">
        <v>4070</v>
      </c>
      <c r="F248" s="332"/>
      <c r="G248" s="337" t="s">
        <v>4225</v>
      </c>
      <c r="H248" s="332"/>
      <c r="I248" s="332"/>
      <c r="J248" s="271"/>
      <c r="K248" s="332"/>
      <c r="L248" s="332"/>
      <c r="M248" s="271"/>
      <c r="N248" s="271"/>
      <c r="O248" s="339">
        <v>0.0</v>
      </c>
      <c r="P248" s="274"/>
      <c r="Q248" s="2" t="s">
        <v>3070</v>
      </c>
      <c r="R248" s="1"/>
      <c r="S248" s="344">
        <v>44013.0</v>
      </c>
      <c r="T248" s="332"/>
      <c r="U248" s="332"/>
      <c r="V248" s="306"/>
      <c r="W248" s="285" t="s">
        <v>4073</v>
      </c>
      <c r="X248" s="339" t="s">
        <v>4226</v>
      </c>
      <c r="Y248" s="339" t="s">
        <v>4226</v>
      </c>
      <c r="Z248" s="280" t="s">
        <v>4227</v>
      </c>
      <c r="AA248" s="274" t="s">
        <v>4227</v>
      </c>
      <c r="AB248" s="337" t="s">
        <v>4085</v>
      </c>
      <c r="AC248" s="495" t="s">
        <v>5323</v>
      </c>
      <c r="AD248" s="497" t="s">
        <v>4229</v>
      </c>
      <c r="AE248" s="337" t="s">
        <v>4230</v>
      </c>
      <c r="AF248" s="332"/>
      <c r="AG248" s="284"/>
      <c r="AH248" s="306"/>
      <c r="AI248" s="332"/>
      <c r="AJ248" s="332"/>
      <c r="AK248" s="332"/>
      <c r="AL248" s="332"/>
      <c r="AM248" s="333"/>
      <c r="AN248" s="332"/>
      <c r="AO248" s="332"/>
      <c r="AP248" s="332"/>
    </row>
    <row r="249" ht="15.75" customHeight="1">
      <c r="A249" s="332"/>
      <c r="B249" s="337" t="s">
        <v>4231</v>
      </c>
      <c r="C249" s="338" t="s">
        <v>4232</v>
      </c>
      <c r="D249" s="271">
        <v>1.0</v>
      </c>
      <c r="E249" s="271" t="s">
        <v>4070</v>
      </c>
      <c r="F249" s="332"/>
      <c r="G249" s="337" t="s">
        <v>4233</v>
      </c>
      <c r="H249" s="332"/>
      <c r="I249" s="332"/>
      <c r="J249" s="271"/>
      <c r="K249" s="332"/>
      <c r="L249" s="332"/>
      <c r="M249" s="271"/>
      <c r="N249" s="271"/>
      <c r="O249" s="339">
        <v>0.0</v>
      </c>
      <c r="P249" s="274"/>
      <c r="Q249" s="2" t="s">
        <v>3622</v>
      </c>
      <c r="R249" s="2" t="s">
        <v>4234</v>
      </c>
      <c r="S249" s="344">
        <v>43899.0</v>
      </c>
      <c r="T249" s="332"/>
      <c r="U249" s="332"/>
      <c r="V249" s="306"/>
      <c r="W249" s="285" t="s">
        <v>4073</v>
      </c>
      <c r="X249" s="356" t="s">
        <v>4235</v>
      </c>
      <c r="Y249" s="356" t="s">
        <v>4235</v>
      </c>
      <c r="Z249" s="280"/>
      <c r="AA249" s="274"/>
      <c r="AB249" s="337" t="s">
        <v>4103</v>
      </c>
      <c r="AC249" s="336"/>
      <c r="AD249" s="220"/>
      <c r="AE249" s="332"/>
      <c r="AF249" s="332"/>
      <c r="AG249" s="284"/>
      <c r="AH249" s="306"/>
      <c r="AI249" s="332"/>
      <c r="AJ249" s="332"/>
      <c r="AK249" s="332"/>
      <c r="AL249" s="332"/>
      <c r="AM249" s="333"/>
      <c r="AN249" s="332"/>
      <c r="AO249" s="332"/>
      <c r="AP249" s="332"/>
    </row>
    <row r="250" ht="15.75" customHeight="1">
      <c r="A250" s="332"/>
      <c r="B250" s="337" t="s">
        <v>4236</v>
      </c>
      <c r="C250" s="338" t="s">
        <v>4237</v>
      </c>
      <c r="D250" s="271">
        <v>1.0</v>
      </c>
      <c r="E250" s="271" t="s">
        <v>4070</v>
      </c>
      <c r="F250" s="332"/>
      <c r="G250" s="337" t="s">
        <v>4238</v>
      </c>
      <c r="H250" s="332"/>
      <c r="I250" s="332"/>
      <c r="J250" s="271"/>
      <c r="K250" s="332"/>
      <c r="L250" s="332"/>
      <c r="M250" s="271"/>
      <c r="N250" s="271"/>
      <c r="O250" s="339">
        <v>0.0</v>
      </c>
      <c r="P250" s="274"/>
      <c r="Q250" s="44" t="s">
        <v>3259</v>
      </c>
      <c r="R250" s="1"/>
      <c r="S250" s="344">
        <v>43993.0</v>
      </c>
      <c r="T250" s="337" t="s">
        <v>4239</v>
      </c>
      <c r="U250" s="332"/>
      <c r="V250" s="306"/>
      <c r="W250" s="285" t="s">
        <v>4073</v>
      </c>
      <c r="X250" s="339">
        <v>100.0</v>
      </c>
      <c r="Y250" s="339">
        <v>100.0</v>
      </c>
      <c r="Z250" s="346" t="s">
        <v>4240</v>
      </c>
      <c r="AA250" s="356" t="s">
        <v>4241</v>
      </c>
      <c r="AB250" s="347"/>
      <c r="AC250" s="336"/>
      <c r="AD250" s="220"/>
      <c r="AE250" s="332"/>
      <c r="AF250" s="332"/>
      <c r="AG250" s="351"/>
      <c r="AH250" s="306"/>
      <c r="AI250" s="332"/>
      <c r="AJ250" s="332"/>
      <c r="AK250" s="332"/>
      <c r="AL250" s="332"/>
      <c r="AM250" s="333"/>
      <c r="AN250" s="332"/>
      <c r="AO250" s="332"/>
      <c r="AP250" s="332"/>
    </row>
    <row r="251" ht="15.75" customHeight="1">
      <c r="A251" s="332"/>
      <c r="B251" s="337" t="s">
        <v>4242</v>
      </c>
      <c r="C251" s="338" t="s">
        <v>4243</v>
      </c>
      <c r="D251" s="271">
        <v>1.0</v>
      </c>
      <c r="E251" s="271" t="s">
        <v>4070</v>
      </c>
      <c r="F251" s="332"/>
      <c r="G251" s="337" t="s">
        <v>4244</v>
      </c>
      <c r="H251" s="332"/>
      <c r="I251" s="332"/>
      <c r="J251" s="271"/>
      <c r="K251" s="332"/>
      <c r="L251" s="332"/>
      <c r="M251" s="271"/>
      <c r="N251" s="271"/>
      <c r="O251" s="339">
        <v>0.0</v>
      </c>
      <c r="P251" s="274"/>
      <c r="Q251" s="2" t="s">
        <v>3070</v>
      </c>
      <c r="R251" s="1"/>
      <c r="S251" s="334"/>
      <c r="T251" s="332"/>
      <c r="U251" s="332"/>
      <c r="V251" s="306"/>
      <c r="W251" s="285" t="s">
        <v>4073</v>
      </c>
      <c r="X251" s="356" t="s">
        <v>2226</v>
      </c>
      <c r="Y251" s="356" t="s">
        <v>2226</v>
      </c>
      <c r="Z251" s="346"/>
      <c r="AA251" s="274"/>
      <c r="AB251" s="347"/>
      <c r="AC251" s="336"/>
      <c r="AD251" s="220"/>
      <c r="AE251" s="332"/>
      <c r="AF251" s="332"/>
      <c r="AG251" s="351"/>
      <c r="AH251" s="306"/>
      <c r="AI251" s="332"/>
      <c r="AJ251" s="332"/>
      <c r="AK251" s="332"/>
      <c r="AL251" s="332"/>
      <c r="AM251" s="333"/>
      <c r="AN251" s="332"/>
      <c r="AO251" s="332"/>
      <c r="AP251" s="332"/>
    </row>
    <row r="252" ht="15.75" customHeight="1">
      <c r="A252" s="332"/>
      <c r="B252" s="337" t="s">
        <v>4245</v>
      </c>
      <c r="C252" s="338" t="s">
        <v>4246</v>
      </c>
      <c r="D252" s="271">
        <v>1.0</v>
      </c>
      <c r="E252" s="271" t="s">
        <v>4070</v>
      </c>
      <c r="F252" s="332"/>
      <c r="G252" s="337" t="s">
        <v>4247</v>
      </c>
      <c r="H252" s="332"/>
      <c r="I252" s="332"/>
      <c r="J252" s="271"/>
      <c r="K252" s="332"/>
      <c r="L252" s="332"/>
      <c r="M252" s="271"/>
      <c r="N252" s="271"/>
      <c r="O252" s="339">
        <v>0.0</v>
      </c>
      <c r="P252" s="274"/>
      <c r="Q252" s="2" t="s">
        <v>3070</v>
      </c>
      <c r="R252" s="1"/>
      <c r="S252" s="344">
        <v>43725.0</v>
      </c>
      <c r="T252" s="332"/>
      <c r="U252" s="332"/>
      <c r="V252" s="306"/>
      <c r="W252" s="285" t="s">
        <v>4073</v>
      </c>
      <c r="X252" s="339">
        <v>200.0</v>
      </c>
      <c r="Y252" s="339">
        <v>200.0</v>
      </c>
      <c r="Z252" s="346" t="s">
        <v>4168</v>
      </c>
      <c r="AA252" s="274" t="s">
        <v>4248</v>
      </c>
      <c r="AB252" s="347"/>
      <c r="AC252" s="336"/>
      <c r="AD252" s="220"/>
      <c r="AE252" s="332"/>
      <c r="AF252" s="332"/>
      <c r="AG252" s="351"/>
      <c r="AH252" s="306"/>
      <c r="AI252" s="332"/>
      <c r="AJ252" s="332"/>
      <c r="AK252" s="332"/>
      <c r="AL252" s="332"/>
      <c r="AM252" s="333"/>
      <c r="AN252" s="332"/>
      <c r="AO252" s="332"/>
      <c r="AP252" s="332"/>
    </row>
    <row r="253" ht="15.75" customHeight="1">
      <c r="A253" s="332"/>
      <c r="B253" s="337" t="s">
        <v>4249</v>
      </c>
      <c r="C253" s="338" t="s">
        <v>4250</v>
      </c>
      <c r="D253" s="271">
        <v>1.0</v>
      </c>
      <c r="E253" s="271" t="s">
        <v>4070</v>
      </c>
      <c r="F253" s="332"/>
      <c r="G253" s="337" t="s">
        <v>4251</v>
      </c>
      <c r="H253" s="332"/>
      <c r="I253" s="332"/>
      <c r="J253" s="271"/>
      <c r="K253" s="332"/>
      <c r="L253" s="332"/>
      <c r="M253" s="271"/>
      <c r="N253" s="271"/>
      <c r="O253" s="339">
        <v>0.0</v>
      </c>
      <c r="P253" s="274"/>
      <c r="Q253" s="44" t="s">
        <v>3259</v>
      </c>
      <c r="R253" s="1"/>
      <c r="S253" s="334"/>
      <c r="T253" s="337" t="s">
        <v>4252</v>
      </c>
      <c r="U253" s="332"/>
      <c r="V253" s="306"/>
      <c r="W253" s="285" t="s">
        <v>4073</v>
      </c>
      <c r="X253" s="356" t="s">
        <v>4111</v>
      </c>
      <c r="Y253" s="356" t="s">
        <v>4111</v>
      </c>
      <c r="Z253" s="346" t="s">
        <v>4094</v>
      </c>
      <c r="AA253" s="274"/>
      <c r="AB253" s="369">
        <v>1.0</v>
      </c>
      <c r="AC253" s="336"/>
      <c r="AD253" s="220"/>
      <c r="AE253" s="332"/>
      <c r="AF253" s="332"/>
      <c r="AG253" s="370"/>
      <c r="AH253" s="306"/>
      <c r="AI253" s="332"/>
      <c r="AJ253" s="332"/>
      <c r="AK253" s="332"/>
      <c r="AL253" s="332"/>
      <c r="AM253" s="333"/>
      <c r="AN253" s="332"/>
      <c r="AO253" s="332"/>
      <c r="AP253" s="332"/>
    </row>
    <row r="254" ht="15.75" customHeight="1">
      <c r="A254" s="332"/>
      <c r="B254" s="371" t="s">
        <v>4253</v>
      </c>
      <c r="C254" s="338" t="s">
        <v>4254</v>
      </c>
      <c r="D254" s="271">
        <v>1.0</v>
      </c>
      <c r="E254" s="271" t="s">
        <v>4070</v>
      </c>
      <c r="F254" s="332"/>
      <c r="G254" s="337" t="s">
        <v>4119</v>
      </c>
      <c r="H254" s="332"/>
      <c r="I254" s="332"/>
      <c r="J254" s="271"/>
      <c r="K254" s="332"/>
      <c r="L254" s="332"/>
      <c r="M254" s="271"/>
      <c r="N254" s="271"/>
      <c r="O254" s="339">
        <v>0.0</v>
      </c>
      <c r="P254" s="274"/>
      <c r="Q254" s="44" t="s">
        <v>3259</v>
      </c>
      <c r="R254" s="1"/>
      <c r="S254" s="334"/>
      <c r="T254" s="337" t="s">
        <v>4255</v>
      </c>
      <c r="U254" s="332"/>
      <c r="V254" s="306"/>
      <c r="W254" s="285" t="s">
        <v>4073</v>
      </c>
      <c r="X254" s="339" t="s">
        <v>4074</v>
      </c>
      <c r="Y254" s="339" t="s">
        <v>4074</v>
      </c>
      <c r="Z254" s="346" t="s">
        <v>4112</v>
      </c>
      <c r="AA254" s="274"/>
      <c r="AB254" s="347"/>
      <c r="AC254" s="336"/>
      <c r="AD254" s="220"/>
      <c r="AE254" s="332"/>
      <c r="AF254" s="332"/>
      <c r="AG254" s="351"/>
      <c r="AH254" s="306"/>
      <c r="AI254" s="332"/>
      <c r="AJ254" s="332"/>
      <c r="AK254" s="332"/>
      <c r="AL254" s="332"/>
      <c r="AM254" s="333"/>
      <c r="AN254" s="332"/>
      <c r="AO254" s="332"/>
      <c r="AP254" s="332"/>
    </row>
    <row r="255" ht="15.75" customHeight="1">
      <c r="A255" s="332"/>
      <c r="B255" s="372" t="s">
        <v>4256</v>
      </c>
      <c r="C255" s="338" t="s">
        <v>4257</v>
      </c>
      <c r="D255" s="271">
        <v>1.0</v>
      </c>
      <c r="E255" s="271" t="s">
        <v>4070</v>
      </c>
      <c r="F255" s="332"/>
      <c r="G255" s="332"/>
      <c r="H255" s="332"/>
      <c r="I255" s="332"/>
      <c r="J255" s="271"/>
      <c r="K255" s="332"/>
      <c r="L255" s="332"/>
      <c r="M255" s="271"/>
      <c r="N255" s="271"/>
      <c r="O255" s="339">
        <v>0.0</v>
      </c>
      <c r="P255" s="274"/>
      <c r="Q255" s="2" t="s">
        <v>3070</v>
      </c>
      <c r="R255" s="1"/>
      <c r="S255" s="334"/>
      <c r="T255" s="337" t="s">
        <v>4258</v>
      </c>
      <c r="U255" s="332"/>
      <c r="V255" s="306"/>
      <c r="W255" s="285" t="s">
        <v>4073</v>
      </c>
      <c r="X255" s="339">
        <v>100.0</v>
      </c>
      <c r="Y255" s="339">
        <v>100.0</v>
      </c>
      <c r="Z255" s="346" t="s">
        <v>4168</v>
      </c>
      <c r="AA255" s="274"/>
      <c r="AB255" s="347"/>
      <c r="AC255" s="336"/>
      <c r="AD255" s="220"/>
      <c r="AE255" s="332"/>
      <c r="AF255" s="332"/>
      <c r="AG255" s="351"/>
      <c r="AH255" s="306"/>
      <c r="AI255" s="332"/>
      <c r="AJ255" s="332"/>
      <c r="AK255" s="332"/>
      <c r="AL255" s="332"/>
      <c r="AM255" s="333"/>
      <c r="AN255" s="332"/>
      <c r="AO255" s="332"/>
      <c r="AP255" s="332"/>
    </row>
    <row r="256" ht="15.75" customHeight="1">
      <c r="A256" s="376"/>
      <c r="B256" s="374" t="s">
        <v>4259</v>
      </c>
      <c r="C256" s="375" t="s">
        <v>4260</v>
      </c>
      <c r="D256" s="374">
        <v>1.0</v>
      </c>
      <c r="E256" s="374" t="s">
        <v>4070</v>
      </c>
      <c r="F256" s="376"/>
      <c r="G256" s="376"/>
      <c r="H256" s="376"/>
      <c r="I256" s="376"/>
      <c r="J256" s="374"/>
      <c r="K256" s="376"/>
      <c r="L256" s="376"/>
      <c r="M256" s="374"/>
      <c r="N256" s="374"/>
      <c r="O256" s="273">
        <v>0.0</v>
      </c>
      <c r="P256" s="299"/>
      <c r="Q256" s="44" t="s">
        <v>3259</v>
      </c>
      <c r="R256" s="1"/>
      <c r="S256" s="377"/>
      <c r="T256" s="376"/>
      <c r="U256" s="376"/>
      <c r="V256" s="306"/>
      <c r="W256" s="306"/>
      <c r="X256" s="378"/>
      <c r="Y256" s="378"/>
      <c r="Z256" s="272"/>
      <c r="AA256" s="299"/>
      <c r="AB256" s="376"/>
      <c r="AC256" s="380"/>
      <c r="AD256" s="220"/>
      <c r="AE256" s="376"/>
      <c r="AF256" s="376"/>
      <c r="AG256" s="304"/>
      <c r="AH256" s="306"/>
      <c r="AI256" s="376"/>
      <c r="AJ256" s="376"/>
      <c r="AK256" s="376"/>
      <c r="AL256" s="376"/>
      <c r="AM256" s="378"/>
      <c r="AN256" s="376"/>
      <c r="AO256" s="376"/>
      <c r="AP256" s="376"/>
    </row>
    <row r="257" ht="15.75" customHeight="1">
      <c r="A257" s="376"/>
      <c r="B257" s="374" t="s">
        <v>4261</v>
      </c>
      <c r="C257" s="375" t="s">
        <v>4262</v>
      </c>
      <c r="D257" s="374">
        <v>1.0</v>
      </c>
      <c r="E257" s="374" t="s">
        <v>4070</v>
      </c>
      <c r="F257" s="376"/>
      <c r="G257" s="376"/>
      <c r="H257" s="376"/>
      <c r="I257" s="376"/>
      <c r="J257" s="374"/>
      <c r="K257" s="376"/>
      <c r="L257" s="376"/>
      <c r="M257" s="374"/>
      <c r="N257" s="374"/>
      <c r="O257" s="273">
        <v>0.0</v>
      </c>
      <c r="P257" s="299"/>
      <c r="Q257" s="2">
        <v>3.0</v>
      </c>
      <c r="R257" s="2" t="s">
        <v>4263</v>
      </c>
      <c r="S257" s="377"/>
      <c r="T257" s="376"/>
      <c r="U257" s="376"/>
      <c r="V257" s="306"/>
      <c r="W257" s="306"/>
      <c r="X257" s="378"/>
      <c r="Y257" s="378"/>
      <c r="Z257" s="272"/>
      <c r="AA257" s="299"/>
      <c r="AB257" s="376"/>
      <c r="AC257" s="380"/>
      <c r="AD257" s="220"/>
      <c r="AE257" s="376"/>
      <c r="AF257" s="376"/>
      <c r="AG257" s="304"/>
      <c r="AH257" s="306"/>
      <c r="AI257" s="376"/>
      <c r="AJ257" s="376"/>
      <c r="AK257" s="376"/>
      <c r="AL257" s="376"/>
      <c r="AM257" s="378"/>
      <c r="AN257" s="376"/>
      <c r="AO257" s="376"/>
      <c r="AP257" s="376"/>
    </row>
    <row r="258" ht="15.75" customHeight="1">
      <c r="A258" s="376"/>
      <c r="B258" s="374" t="s">
        <v>4264</v>
      </c>
      <c r="C258" s="375" t="s">
        <v>4265</v>
      </c>
      <c r="D258" s="374">
        <v>1.0</v>
      </c>
      <c r="E258" s="374" t="s">
        <v>4070</v>
      </c>
      <c r="F258" s="376"/>
      <c r="G258" s="376"/>
      <c r="H258" s="376"/>
      <c r="I258" s="376"/>
      <c r="J258" s="374"/>
      <c r="K258" s="376"/>
      <c r="L258" s="376"/>
      <c r="M258" s="374"/>
      <c r="N258" s="374"/>
      <c r="O258" s="273">
        <v>0.0</v>
      </c>
      <c r="P258" s="299"/>
      <c r="Q258" s="2" t="s">
        <v>3070</v>
      </c>
      <c r="R258" s="1"/>
      <c r="S258" s="377"/>
      <c r="T258" s="374" t="s">
        <v>4266</v>
      </c>
      <c r="U258" s="376"/>
      <c r="V258" s="306"/>
      <c r="W258" s="306"/>
      <c r="X258" s="378"/>
      <c r="Y258" s="378"/>
      <c r="Z258" s="272"/>
      <c r="AA258" s="299"/>
      <c r="AB258" s="376"/>
      <c r="AC258" s="380"/>
      <c r="AD258" s="220"/>
      <c r="AE258" s="376"/>
      <c r="AF258" s="376"/>
      <c r="AG258" s="304"/>
      <c r="AH258" s="306"/>
      <c r="AI258" s="376"/>
      <c r="AJ258" s="376"/>
      <c r="AK258" s="376"/>
      <c r="AL258" s="376"/>
      <c r="AM258" s="378"/>
      <c r="AN258" s="376"/>
      <c r="AO258" s="376"/>
      <c r="AP258" s="376"/>
    </row>
    <row r="259" ht="15.75" customHeight="1">
      <c r="A259" s="376"/>
      <c r="B259" s="374" t="s">
        <v>4267</v>
      </c>
      <c r="C259" s="375" t="s">
        <v>4268</v>
      </c>
      <c r="D259" s="374">
        <v>1.0</v>
      </c>
      <c r="E259" s="374" t="s">
        <v>4070</v>
      </c>
      <c r="F259" s="376"/>
      <c r="G259" s="376"/>
      <c r="H259" s="376"/>
      <c r="I259" s="376"/>
      <c r="J259" s="374"/>
      <c r="K259" s="376"/>
      <c r="L259" s="376"/>
      <c r="M259" s="374"/>
      <c r="N259" s="374"/>
      <c r="O259" s="273">
        <v>0.0</v>
      </c>
      <c r="P259" s="299"/>
      <c r="Q259" s="2" t="s">
        <v>3070</v>
      </c>
      <c r="R259" s="1"/>
      <c r="S259" s="377"/>
      <c r="T259" s="374" t="s">
        <v>4269</v>
      </c>
      <c r="U259" s="376"/>
      <c r="V259" s="306"/>
      <c r="W259" s="306"/>
      <c r="X259" s="378"/>
      <c r="Y259" s="378"/>
      <c r="Z259" s="272"/>
      <c r="AA259" s="299"/>
      <c r="AB259" s="376"/>
      <c r="AC259" s="380"/>
      <c r="AD259" s="220"/>
      <c r="AE259" s="376"/>
      <c r="AF259" s="376"/>
      <c r="AG259" s="304"/>
      <c r="AH259" s="306"/>
      <c r="AI259" s="376"/>
      <c r="AJ259" s="376"/>
      <c r="AK259" s="376"/>
      <c r="AL259" s="376"/>
      <c r="AM259" s="378"/>
      <c r="AN259" s="376"/>
      <c r="AO259" s="376"/>
      <c r="AP259" s="376"/>
    </row>
    <row r="260" ht="15.75" customHeight="1">
      <c r="A260" s="376"/>
      <c r="B260" s="374" t="s">
        <v>4270</v>
      </c>
      <c r="C260" s="375" t="s">
        <v>4271</v>
      </c>
      <c r="D260" s="374">
        <v>1.0</v>
      </c>
      <c r="E260" s="374" t="s">
        <v>4070</v>
      </c>
      <c r="F260" s="376"/>
      <c r="G260" s="376"/>
      <c r="H260" s="376"/>
      <c r="I260" s="376"/>
      <c r="J260" s="374"/>
      <c r="K260" s="376"/>
      <c r="L260" s="376"/>
      <c r="M260" s="374"/>
      <c r="N260" s="374"/>
      <c r="O260" s="273">
        <v>0.0</v>
      </c>
      <c r="P260" s="299"/>
      <c r="Q260" s="2" t="s">
        <v>3070</v>
      </c>
      <c r="R260" s="1"/>
      <c r="S260" s="377"/>
      <c r="T260" s="374" t="s">
        <v>4272</v>
      </c>
      <c r="U260" s="376"/>
      <c r="V260" s="306"/>
      <c r="W260" s="306"/>
      <c r="X260" s="378"/>
      <c r="Y260" s="378"/>
      <c r="Z260" s="272"/>
      <c r="AA260" s="299"/>
      <c r="AB260" s="376"/>
      <c r="AC260" s="380"/>
      <c r="AD260" s="220"/>
      <c r="AE260" s="376"/>
      <c r="AF260" s="376"/>
      <c r="AG260" s="304"/>
      <c r="AH260" s="306"/>
      <c r="AI260" s="376"/>
      <c r="AJ260" s="376"/>
      <c r="AK260" s="376"/>
      <c r="AL260" s="376"/>
      <c r="AM260" s="378"/>
      <c r="AN260" s="376"/>
      <c r="AO260" s="376"/>
      <c r="AP260" s="376"/>
    </row>
    <row r="261" ht="15.75" customHeight="1">
      <c r="A261" s="376"/>
      <c r="B261" s="374" t="s">
        <v>4273</v>
      </c>
      <c r="C261" s="375" t="s">
        <v>4274</v>
      </c>
      <c r="D261" s="374">
        <v>1.0</v>
      </c>
      <c r="E261" s="374" t="s">
        <v>4070</v>
      </c>
      <c r="F261" s="376"/>
      <c r="G261" s="376"/>
      <c r="H261" s="376"/>
      <c r="I261" s="376"/>
      <c r="J261" s="374"/>
      <c r="K261" s="376"/>
      <c r="L261" s="376"/>
      <c r="M261" s="374"/>
      <c r="N261" s="374"/>
      <c r="O261" s="273">
        <v>0.0</v>
      </c>
      <c r="P261" s="299"/>
      <c r="Q261" s="376"/>
      <c r="R261" s="376"/>
      <c r="S261" s="377"/>
      <c r="T261" s="376"/>
      <c r="U261" s="376"/>
      <c r="V261" s="306"/>
      <c r="W261" s="306"/>
      <c r="X261" s="378"/>
      <c r="Y261" s="378"/>
      <c r="Z261" s="272"/>
      <c r="AA261" s="299"/>
      <c r="AB261" s="376"/>
      <c r="AC261" s="380"/>
      <c r="AD261" s="220"/>
      <c r="AE261" s="376"/>
      <c r="AF261" s="376"/>
      <c r="AG261" s="304"/>
      <c r="AH261" s="306"/>
      <c r="AI261" s="376"/>
      <c r="AJ261" s="376"/>
      <c r="AK261" s="376"/>
      <c r="AL261" s="376"/>
      <c r="AM261" s="378"/>
      <c r="AN261" s="376"/>
      <c r="AO261" s="376"/>
      <c r="AP261" s="376"/>
    </row>
    <row r="262" ht="15.75" customHeight="1">
      <c r="A262" s="376"/>
      <c r="B262" s="374" t="s">
        <v>4275</v>
      </c>
      <c r="C262" s="375" t="s">
        <v>4276</v>
      </c>
      <c r="D262" s="374">
        <v>1.0</v>
      </c>
      <c r="E262" s="374" t="s">
        <v>4070</v>
      </c>
      <c r="F262" s="376"/>
      <c r="G262" s="376"/>
      <c r="H262" s="376"/>
      <c r="I262" s="376"/>
      <c r="J262" s="374"/>
      <c r="K262" s="376"/>
      <c r="L262" s="376"/>
      <c r="M262" s="374"/>
      <c r="N262" s="374"/>
      <c r="O262" s="273">
        <v>0.0</v>
      </c>
      <c r="P262" s="299"/>
      <c r="Q262" s="2">
        <v>3.0</v>
      </c>
      <c r="R262" s="2" t="s">
        <v>5324</v>
      </c>
      <c r="S262" s="377"/>
      <c r="T262" s="376"/>
      <c r="U262" s="376"/>
      <c r="V262" s="306"/>
      <c r="W262" s="306"/>
      <c r="X262" s="378"/>
      <c r="Y262" s="378"/>
      <c r="Z262" s="272"/>
      <c r="AA262" s="299"/>
      <c r="AB262" s="376"/>
      <c r="AC262" s="380"/>
      <c r="AD262" s="220"/>
      <c r="AE262" s="376"/>
      <c r="AF262" s="376"/>
      <c r="AG262" s="304"/>
      <c r="AH262" s="306"/>
      <c r="AI262" s="376"/>
      <c r="AJ262" s="376"/>
      <c r="AK262" s="376"/>
      <c r="AL262" s="376"/>
      <c r="AM262" s="378"/>
      <c r="AN262" s="376"/>
      <c r="AO262" s="376"/>
      <c r="AP262" s="376"/>
    </row>
    <row r="263" ht="15.75" customHeight="1">
      <c r="A263" s="376"/>
      <c r="B263" s="374" t="s">
        <v>4278</v>
      </c>
      <c r="C263" s="375" t="s">
        <v>4279</v>
      </c>
      <c r="D263" s="374">
        <v>1.0</v>
      </c>
      <c r="E263" s="374" t="s">
        <v>4070</v>
      </c>
      <c r="F263" s="376"/>
      <c r="G263" s="376"/>
      <c r="H263" s="376"/>
      <c r="I263" s="376"/>
      <c r="J263" s="374"/>
      <c r="K263" s="376"/>
      <c r="L263" s="375" t="s">
        <v>4280</v>
      </c>
      <c r="M263" s="374"/>
      <c r="N263" s="374"/>
      <c r="O263" s="273">
        <v>0.0</v>
      </c>
      <c r="P263" s="299"/>
      <c r="Q263" s="2" t="s">
        <v>3070</v>
      </c>
      <c r="R263" s="1"/>
      <c r="S263" s="377"/>
      <c r="T263" s="374" t="s">
        <v>4266</v>
      </c>
      <c r="U263" s="376"/>
      <c r="V263" s="306"/>
      <c r="W263" s="306"/>
      <c r="X263" s="378"/>
      <c r="Y263" s="378"/>
      <c r="Z263" s="272"/>
      <c r="AA263" s="299"/>
      <c r="AB263" s="376"/>
      <c r="AC263" s="380"/>
      <c r="AD263" s="220"/>
      <c r="AE263" s="376"/>
      <c r="AF263" s="376"/>
      <c r="AG263" s="304"/>
      <c r="AH263" s="306"/>
      <c r="AI263" s="376"/>
      <c r="AJ263" s="376"/>
      <c r="AK263" s="376"/>
      <c r="AL263" s="376"/>
      <c r="AM263" s="378"/>
      <c r="AN263" s="376"/>
      <c r="AO263" s="376"/>
      <c r="AP263" s="376"/>
    </row>
    <row r="264" ht="15.75" customHeight="1">
      <c r="A264" s="376"/>
      <c r="B264" s="374" t="s">
        <v>4281</v>
      </c>
      <c r="C264" s="375" t="s">
        <v>4282</v>
      </c>
      <c r="D264" s="374">
        <v>1.0</v>
      </c>
      <c r="E264" s="374" t="s">
        <v>4070</v>
      </c>
      <c r="F264" s="376"/>
      <c r="G264" s="376"/>
      <c r="H264" s="376"/>
      <c r="I264" s="376"/>
      <c r="J264" s="374"/>
      <c r="K264" s="376"/>
      <c r="L264" s="375" t="s">
        <v>4283</v>
      </c>
      <c r="M264" s="374"/>
      <c r="N264" s="374"/>
      <c r="O264" s="273">
        <v>0.0</v>
      </c>
      <c r="P264" s="299"/>
      <c r="Q264" s="44" t="s">
        <v>3259</v>
      </c>
      <c r="R264" s="1"/>
      <c r="S264" s="377"/>
      <c r="T264" s="376"/>
      <c r="U264" s="376"/>
      <c r="V264" s="306"/>
      <c r="W264" s="306"/>
      <c r="X264" s="378"/>
      <c r="Y264" s="378"/>
      <c r="Z264" s="272"/>
      <c r="AA264" s="299"/>
      <c r="AB264" s="376"/>
      <c r="AC264" s="380"/>
      <c r="AD264" s="220"/>
      <c r="AE264" s="376"/>
      <c r="AF264" s="376"/>
      <c r="AG264" s="304"/>
      <c r="AH264" s="306"/>
      <c r="AI264" s="376"/>
      <c r="AJ264" s="376"/>
      <c r="AK264" s="376"/>
      <c r="AL264" s="376"/>
      <c r="AM264" s="378"/>
      <c r="AN264" s="376"/>
      <c r="AO264" s="376"/>
      <c r="AP264" s="376"/>
    </row>
    <row r="265" ht="15.75" customHeight="1">
      <c r="A265" s="332"/>
      <c r="B265" s="337" t="s">
        <v>4284</v>
      </c>
      <c r="C265" s="338" t="s">
        <v>4285</v>
      </c>
      <c r="D265" s="271">
        <v>1.0</v>
      </c>
      <c r="E265" s="271" t="s">
        <v>4070</v>
      </c>
      <c r="F265" s="332"/>
      <c r="G265" s="337" t="s">
        <v>4225</v>
      </c>
      <c r="H265" s="332"/>
      <c r="I265" s="332"/>
      <c r="J265" s="271"/>
      <c r="K265" s="332"/>
      <c r="L265" s="332"/>
      <c r="M265" s="271"/>
      <c r="N265" s="271"/>
      <c r="O265" s="339">
        <v>0.0</v>
      </c>
      <c r="P265" s="274"/>
      <c r="Q265" s="44" t="s">
        <v>3259</v>
      </c>
      <c r="R265" s="1"/>
      <c r="S265" s="334"/>
      <c r="T265" s="332"/>
      <c r="U265" s="332"/>
      <c r="V265" s="306"/>
      <c r="W265" s="285" t="s">
        <v>4073</v>
      </c>
      <c r="X265" s="339">
        <v>100.0</v>
      </c>
      <c r="Y265" s="339">
        <v>100.0</v>
      </c>
      <c r="Z265" s="346" t="s">
        <v>4286</v>
      </c>
      <c r="AA265" s="274"/>
      <c r="AB265" s="347"/>
      <c r="AC265" s="336"/>
      <c r="AD265" s="220"/>
      <c r="AE265" s="332"/>
      <c r="AF265" s="332"/>
      <c r="AG265" s="351"/>
      <c r="AH265" s="306"/>
      <c r="AI265" s="332"/>
      <c r="AJ265" s="332"/>
      <c r="AK265" s="332"/>
      <c r="AL265" s="332"/>
      <c r="AM265" s="333"/>
      <c r="AN265" s="332"/>
      <c r="AO265" s="332"/>
      <c r="AP265" s="332"/>
    </row>
    <row r="266" ht="15.75" customHeight="1">
      <c r="A266" s="332"/>
      <c r="B266" s="337" t="s">
        <v>4287</v>
      </c>
      <c r="C266" s="338" t="s">
        <v>4288</v>
      </c>
      <c r="D266" s="271">
        <v>1.0</v>
      </c>
      <c r="E266" s="271" t="s">
        <v>4070</v>
      </c>
      <c r="F266" s="332"/>
      <c r="G266" s="337" t="s">
        <v>4258</v>
      </c>
      <c r="H266" s="332"/>
      <c r="I266" s="332"/>
      <c r="J266" s="271"/>
      <c r="K266" s="332"/>
      <c r="L266" s="332"/>
      <c r="M266" s="271"/>
      <c r="N266" s="271"/>
      <c r="O266" s="356">
        <v>0.0</v>
      </c>
      <c r="P266" s="274"/>
      <c r="Q266" s="2" t="s">
        <v>3070</v>
      </c>
      <c r="R266" s="1"/>
      <c r="S266" s="334"/>
      <c r="T266" s="332"/>
      <c r="U266" s="332"/>
      <c r="V266" s="306"/>
      <c r="W266" s="285" t="s">
        <v>4073</v>
      </c>
      <c r="X266" s="339" t="s">
        <v>4204</v>
      </c>
      <c r="Y266" s="339" t="s">
        <v>4204</v>
      </c>
      <c r="Z266" s="346" t="s">
        <v>4094</v>
      </c>
      <c r="AA266" s="274"/>
      <c r="AB266" s="347"/>
      <c r="AC266" s="336"/>
      <c r="AD266" s="220"/>
      <c r="AE266" s="332"/>
      <c r="AF266" s="332"/>
      <c r="AG266" s="351"/>
      <c r="AH266" s="306"/>
      <c r="AI266" s="332"/>
      <c r="AJ266" s="332"/>
      <c r="AK266" s="332"/>
      <c r="AL266" s="332"/>
      <c r="AM266" s="333"/>
      <c r="AN266" s="332"/>
      <c r="AO266" s="332"/>
      <c r="AP266" s="332"/>
    </row>
    <row r="267" ht="15.75" customHeight="1">
      <c r="A267" s="332"/>
      <c r="B267" s="337" t="s">
        <v>4289</v>
      </c>
      <c r="C267" s="338" t="s">
        <v>4290</v>
      </c>
      <c r="D267" s="271">
        <v>1.0</v>
      </c>
      <c r="E267" s="271" t="s">
        <v>4070</v>
      </c>
      <c r="F267" s="332"/>
      <c r="G267" s="337" t="s">
        <v>4291</v>
      </c>
      <c r="H267" s="332"/>
      <c r="I267" s="332"/>
      <c r="J267" s="271"/>
      <c r="K267" s="332"/>
      <c r="L267" s="332"/>
      <c r="M267" s="271"/>
      <c r="N267" s="271"/>
      <c r="O267" s="356" t="s">
        <v>2226</v>
      </c>
      <c r="P267" s="274"/>
      <c r="Q267" s="2" t="s">
        <v>3070</v>
      </c>
      <c r="R267" s="1"/>
      <c r="S267" s="334"/>
      <c r="T267" s="332"/>
      <c r="U267" s="332"/>
      <c r="V267" s="306"/>
      <c r="W267" s="285" t="s">
        <v>4073</v>
      </c>
      <c r="X267" s="339">
        <v>100.0</v>
      </c>
      <c r="Y267" s="339">
        <v>100.0</v>
      </c>
      <c r="Z267" s="346" t="s">
        <v>4094</v>
      </c>
      <c r="AA267" s="274"/>
      <c r="AB267" s="347"/>
      <c r="AC267" s="336"/>
      <c r="AD267" s="220"/>
      <c r="AE267" s="332"/>
      <c r="AF267" s="332"/>
      <c r="AG267" s="351"/>
      <c r="AH267" s="306"/>
      <c r="AI267" s="332"/>
      <c r="AJ267" s="332"/>
      <c r="AK267" s="332"/>
      <c r="AL267" s="332"/>
      <c r="AM267" s="333"/>
      <c r="AN267" s="332"/>
      <c r="AO267" s="332"/>
      <c r="AP267" s="332"/>
    </row>
    <row r="268" ht="15.75" customHeight="1">
      <c r="A268" s="332"/>
      <c r="B268" s="337" t="s">
        <v>4292</v>
      </c>
      <c r="C268" s="338" t="s">
        <v>4293</v>
      </c>
      <c r="D268" s="271">
        <v>1.0</v>
      </c>
      <c r="E268" s="271" t="s">
        <v>4070</v>
      </c>
      <c r="F268" s="332"/>
      <c r="G268" s="337" t="s">
        <v>4294</v>
      </c>
      <c r="H268" s="332"/>
      <c r="I268" s="332"/>
      <c r="J268" s="271"/>
      <c r="K268" s="332"/>
      <c r="L268" s="332"/>
      <c r="M268" s="271"/>
      <c r="N268" s="271"/>
      <c r="O268" s="356">
        <v>0.0</v>
      </c>
      <c r="P268" s="274"/>
      <c r="Q268" s="44" t="s">
        <v>3259</v>
      </c>
      <c r="R268" s="1"/>
      <c r="S268" s="334"/>
      <c r="T268" s="332"/>
      <c r="U268" s="332"/>
      <c r="V268" s="306"/>
      <c r="W268" s="285" t="s">
        <v>4073</v>
      </c>
      <c r="X268" s="356" t="s">
        <v>4235</v>
      </c>
      <c r="Y268" s="356" t="s">
        <v>4235</v>
      </c>
      <c r="Z268" s="280" t="s">
        <v>4295</v>
      </c>
      <c r="AA268" s="274"/>
      <c r="AB268" s="337"/>
      <c r="AC268" s="336"/>
      <c r="AD268" s="220"/>
      <c r="AE268" s="332"/>
      <c r="AF268" s="332"/>
      <c r="AG268" s="284"/>
      <c r="AH268" s="306"/>
      <c r="AI268" s="332"/>
      <c r="AJ268" s="332"/>
      <c r="AK268" s="332"/>
      <c r="AL268" s="332"/>
      <c r="AM268" s="333"/>
      <c r="AN268" s="332"/>
      <c r="AO268" s="332"/>
      <c r="AP268" s="332"/>
    </row>
    <row r="269" ht="15.75" customHeight="1">
      <c r="A269" s="332"/>
      <c r="B269" s="337" t="s">
        <v>4296</v>
      </c>
      <c r="C269" s="338" t="s">
        <v>4297</v>
      </c>
      <c r="D269" s="271">
        <v>1.0</v>
      </c>
      <c r="E269" s="271" t="s">
        <v>4070</v>
      </c>
      <c r="F269" s="332"/>
      <c r="G269" s="337" t="s">
        <v>4298</v>
      </c>
      <c r="H269" s="332"/>
      <c r="I269" s="332"/>
      <c r="J269" s="271"/>
      <c r="K269" s="332"/>
      <c r="L269" s="332"/>
      <c r="M269" s="271"/>
      <c r="N269" s="271"/>
      <c r="O269" s="356">
        <v>0.0</v>
      </c>
      <c r="P269" s="274"/>
      <c r="Q269" s="44" t="s">
        <v>3259</v>
      </c>
      <c r="R269" s="44"/>
      <c r="S269" s="334"/>
      <c r="T269" s="332"/>
      <c r="U269" s="332"/>
      <c r="V269" s="306"/>
      <c r="W269" s="285" t="s">
        <v>4073</v>
      </c>
      <c r="X269" s="356">
        <v>100.0</v>
      </c>
      <c r="Y269" s="356">
        <v>100.0</v>
      </c>
      <c r="Z269" s="346" t="s">
        <v>4075</v>
      </c>
      <c r="AA269" s="356" t="s">
        <v>4299</v>
      </c>
      <c r="AB269" s="347"/>
      <c r="AC269" s="336"/>
      <c r="AD269" s="220"/>
      <c r="AE269" s="332"/>
      <c r="AF269" s="332"/>
      <c r="AG269" s="351"/>
      <c r="AH269" s="306"/>
      <c r="AI269" s="332"/>
      <c r="AJ269" s="332"/>
      <c r="AK269" s="332"/>
      <c r="AL269" s="332"/>
      <c r="AM269" s="333"/>
      <c r="AN269" s="332"/>
      <c r="AO269" s="332"/>
      <c r="AP269" s="332"/>
    </row>
    <row r="270" ht="15.75" customHeight="1">
      <c r="A270" s="332"/>
      <c r="B270" s="337" t="s">
        <v>4300</v>
      </c>
      <c r="C270" s="338" t="s">
        <v>4300</v>
      </c>
      <c r="D270" s="271">
        <v>1.0</v>
      </c>
      <c r="E270" s="271" t="s">
        <v>4070</v>
      </c>
      <c r="F270" s="332"/>
      <c r="G270" s="337" t="s">
        <v>4301</v>
      </c>
      <c r="H270" s="332"/>
      <c r="I270" s="332"/>
      <c r="J270" s="271"/>
      <c r="K270" s="332"/>
      <c r="L270" s="332"/>
      <c r="M270" s="271"/>
      <c r="N270" s="271"/>
      <c r="O270" s="273">
        <v>0.0</v>
      </c>
      <c r="P270" s="299"/>
      <c r="Q270" s="2" t="s">
        <v>3070</v>
      </c>
      <c r="R270" s="1"/>
      <c r="S270" s="334"/>
      <c r="T270" s="14" t="s">
        <v>4302</v>
      </c>
      <c r="U270" s="332"/>
      <c r="V270" s="306"/>
      <c r="W270" s="306"/>
      <c r="X270" s="339">
        <v>200.0</v>
      </c>
      <c r="Y270" s="339">
        <v>200.0</v>
      </c>
      <c r="Z270" s="346" t="s">
        <v>4303</v>
      </c>
      <c r="AA270" s="274"/>
      <c r="AB270" s="347"/>
      <c r="AC270" s="336"/>
      <c r="AD270" s="220"/>
      <c r="AE270" s="332"/>
      <c r="AF270" s="332"/>
      <c r="AG270" s="351"/>
      <c r="AH270" s="306"/>
      <c r="AI270" s="332"/>
      <c r="AJ270" s="332"/>
      <c r="AK270" s="332"/>
      <c r="AL270" s="332"/>
      <c r="AM270" s="333"/>
      <c r="AN270" s="332"/>
      <c r="AO270" s="332"/>
      <c r="AP270" s="332"/>
    </row>
    <row r="271" ht="15.75" customHeight="1">
      <c r="A271" s="332"/>
      <c r="B271" s="337" t="s">
        <v>4304</v>
      </c>
      <c r="C271" s="338" t="s">
        <v>4305</v>
      </c>
      <c r="D271" s="271">
        <v>1.0</v>
      </c>
      <c r="E271" s="271" t="s">
        <v>4070</v>
      </c>
      <c r="F271" s="332"/>
      <c r="G271" s="382" t="s">
        <v>4306</v>
      </c>
      <c r="H271" s="332"/>
      <c r="I271" s="332"/>
      <c r="J271" s="271"/>
      <c r="K271" s="332"/>
      <c r="L271" s="332"/>
      <c r="M271" s="271"/>
      <c r="N271" s="271"/>
      <c r="O271" s="356" t="s">
        <v>2226</v>
      </c>
      <c r="P271" s="274"/>
      <c r="Q271" s="2" t="s">
        <v>3037</v>
      </c>
      <c r="R271" s="1"/>
      <c r="S271" s="344">
        <v>44021.0</v>
      </c>
      <c r="T271" s="337" t="s">
        <v>4307</v>
      </c>
      <c r="U271" s="332"/>
      <c r="V271" s="306"/>
      <c r="W271" s="285" t="s">
        <v>4073</v>
      </c>
      <c r="X271" s="356" t="s">
        <v>4235</v>
      </c>
      <c r="Y271" s="356" t="s">
        <v>4235</v>
      </c>
      <c r="Z271" s="280"/>
      <c r="AA271" s="274"/>
      <c r="AB271" s="337" t="s">
        <v>4103</v>
      </c>
      <c r="AC271" s="336"/>
      <c r="AD271" s="220"/>
      <c r="AE271" s="332"/>
      <c r="AF271" s="332"/>
      <c r="AG271" s="284"/>
      <c r="AH271" s="306"/>
      <c r="AI271" s="332"/>
      <c r="AJ271" s="332"/>
      <c r="AK271" s="332"/>
      <c r="AL271" s="332"/>
      <c r="AM271" s="333"/>
      <c r="AN271" s="332"/>
      <c r="AO271" s="332"/>
      <c r="AP271" s="332"/>
    </row>
    <row r="272" ht="15.75" customHeight="1">
      <c r="A272" s="332"/>
      <c r="B272" s="337" t="s">
        <v>4308</v>
      </c>
      <c r="C272" s="338" t="s">
        <v>4309</v>
      </c>
      <c r="D272" s="271">
        <v>1.0</v>
      </c>
      <c r="E272" s="271" t="s">
        <v>4070</v>
      </c>
      <c r="F272" s="332"/>
      <c r="G272" s="337" t="s">
        <v>4310</v>
      </c>
      <c r="H272" s="332"/>
      <c r="I272" s="332"/>
      <c r="J272" s="271"/>
      <c r="K272" s="332"/>
      <c r="L272" s="332"/>
      <c r="M272" s="271"/>
      <c r="N272" s="271"/>
      <c r="O272" s="339">
        <v>0.0</v>
      </c>
      <c r="P272" s="274"/>
      <c r="Q272" s="2" t="s">
        <v>3070</v>
      </c>
      <c r="R272" s="1"/>
      <c r="S272" s="344">
        <v>43556.0</v>
      </c>
      <c r="T272" s="337" t="s">
        <v>4311</v>
      </c>
      <c r="U272" s="332"/>
      <c r="V272" s="306"/>
      <c r="W272" s="285" t="s">
        <v>4073</v>
      </c>
      <c r="X272" s="356" t="s">
        <v>2226</v>
      </c>
      <c r="Y272" s="356" t="s">
        <v>2226</v>
      </c>
      <c r="Z272" s="383"/>
      <c r="AA272" s="274"/>
      <c r="AB272" s="332"/>
      <c r="AC272" s="336"/>
      <c r="AD272" s="220"/>
      <c r="AE272" s="332"/>
      <c r="AF272" s="332"/>
      <c r="AG272" s="304"/>
      <c r="AH272" s="306"/>
      <c r="AI272" s="332"/>
      <c r="AJ272" s="332"/>
      <c r="AK272" s="332"/>
      <c r="AL272" s="332"/>
      <c r="AM272" s="333"/>
      <c r="AN272" s="332"/>
      <c r="AO272" s="332"/>
      <c r="AP272" s="332"/>
    </row>
    <row r="273" ht="15.75" customHeight="1">
      <c r="A273" s="332"/>
      <c r="B273" s="337" t="s">
        <v>4312</v>
      </c>
      <c r="C273" s="338" t="s">
        <v>4313</v>
      </c>
      <c r="D273" s="271">
        <v>1.0</v>
      </c>
      <c r="E273" s="271" t="s">
        <v>4070</v>
      </c>
      <c r="F273" s="332"/>
      <c r="G273" s="337" t="s">
        <v>4314</v>
      </c>
      <c r="H273" s="332"/>
      <c r="I273" s="332"/>
      <c r="J273" s="271"/>
      <c r="K273" s="332"/>
      <c r="L273" s="332"/>
      <c r="M273" s="271"/>
      <c r="N273" s="271"/>
      <c r="O273" s="356">
        <v>0.0</v>
      </c>
      <c r="P273" s="274"/>
      <c r="Q273" s="2" t="s">
        <v>3070</v>
      </c>
      <c r="R273" s="1"/>
      <c r="S273" s="334"/>
      <c r="T273" s="332"/>
      <c r="U273" s="332"/>
      <c r="V273" s="306"/>
      <c r="W273" s="285" t="s">
        <v>4073</v>
      </c>
      <c r="X273" s="339" t="s">
        <v>3226</v>
      </c>
      <c r="Y273" s="339" t="s">
        <v>3226</v>
      </c>
      <c r="Z273" s="280" t="s">
        <v>4094</v>
      </c>
      <c r="AA273" s="274" t="s">
        <v>4315</v>
      </c>
      <c r="AB273" s="337" t="s">
        <v>4103</v>
      </c>
      <c r="AC273" s="336"/>
      <c r="AD273" s="220"/>
      <c r="AE273" s="332"/>
      <c r="AF273" s="332"/>
      <c r="AG273" s="284"/>
      <c r="AH273" s="306"/>
      <c r="AI273" s="332"/>
      <c r="AJ273" s="332"/>
      <c r="AK273" s="332"/>
      <c r="AL273" s="332"/>
      <c r="AM273" s="333"/>
      <c r="AN273" s="332"/>
      <c r="AO273" s="332"/>
      <c r="AP273" s="332"/>
    </row>
    <row r="274" ht="15.75" customHeight="1">
      <c r="A274" s="332"/>
      <c r="B274" s="337" t="s">
        <v>4316</v>
      </c>
      <c r="C274" s="338" t="s">
        <v>4317</v>
      </c>
      <c r="D274" s="271">
        <v>1.0</v>
      </c>
      <c r="E274" s="271" t="s">
        <v>4070</v>
      </c>
      <c r="F274" s="332"/>
      <c r="G274" s="337" t="s">
        <v>4318</v>
      </c>
      <c r="H274" s="332"/>
      <c r="I274" s="332"/>
      <c r="J274" s="271"/>
      <c r="K274" s="332"/>
      <c r="L274" s="332"/>
      <c r="M274" s="271"/>
      <c r="N274" s="271"/>
      <c r="O274" s="339">
        <v>0.0</v>
      </c>
      <c r="P274" s="274"/>
      <c r="Q274" s="44" t="s">
        <v>4319</v>
      </c>
      <c r="R274" s="44"/>
      <c r="S274" s="334"/>
      <c r="T274" s="332"/>
      <c r="U274" s="332"/>
      <c r="V274" s="306"/>
      <c r="W274" s="285" t="s">
        <v>4073</v>
      </c>
      <c r="X274" s="356" t="s">
        <v>2226</v>
      </c>
      <c r="Y274" s="356" t="s">
        <v>2226</v>
      </c>
      <c r="Z274" s="367"/>
      <c r="AA274" s="274"/>
      <c r="AB274" s="347"/>
      <c r="AC274" s="336"/>
      <c r="AD274" s="220"/>
      <c r="AE274" s="332"/>
      <c r="AF274" s="332"/>
      <c r="AG274" s="351"/>
      <c r="AH274" s="306"/>
      <c r="AI274" s="332"/>
      <c r="AJ274" s="332"/>
      <c r="AK274" s="332"/>
      <c r="AL274" s="332"/>
      <c r="AM274" s="333"/>
      <c r="AN274" s="332"/>
      <c r="AO274" s="332"/>
      <c r="AP274" s="332"/>
    </row>
    <row r="275" ht="15.75" customHeight="1">
      <c r="A275" s="332"/>
      <c r="B275" s="337" t="s">
        <v>4320</v>
      </c>
      <c r="C275" s="338" t="s">
        <v>4321</v>
      </c>
      <c r="D275" s="271">
        <v>1.0</v>
      </c>
      <c r="E275" s="271" t="s">
        <v>4070</v>
      </c>
      <c r="F275" s="332"/>
      <c r="G275" s="337" t="s">
        <v>4322</v>
      </c>
      <c r="H275" s="332"/>
      <c r="I275" s="332"/>
      <c r="J275" s="271"/>
      <c r="K275" s="332"/>
      <c r="L275" s="332"/>
      <c r="M275" s="271"/>
      <c r="N275" s="271"/>
      <c r="O275" s="339">
        <v>0.0</v>
      </c>
      <c r="P275" s="274"/>
      <c r="Q275" s="44" t="s">
        <v>3259</v>
      </c>
      <c r="R275" s="1"/>
      <c r="S275" s="334"/>
      <c r="T275" s="332"/>
      <c r="U275" s="332"/>
      <c r="V275" s="306"/>
      <c r="W275" s="285" t="s">
        <v>4073</v>
      </c>
      <c r="X275" s="356">
        <v>100.0</v>
      </c>
      <c r="Y275" s="356">
        <v>100.0</v>
      </c>
      <c r="Z275" s="280" t="s">
        <v>4094</v>
      </c>
      <c r="AA275" s="356" t="s">
        <v>4323</v>
      </c>
      <c r="AB275" s="337" t="s">
        <v>2226</v>
      </c>
      <c r="AC275" s="336"/>
      <c r="AD275" s="220"/>
      <c r="AE275" s="332"/>
      <c r="AF275" s="332"/>
      <c r="AG275" s="284"/>
      <c r="AH275" s="306"/>
      <c r="AI275" s="332"/>
      <c r="AJ275" s="332"/>
      <c r="AK275" s="332"/>
      <c r="AL275" s="332"/>
      <c r="AM275" s="333"/>
      <c r="AN275" s="332"/>
      <c r="AO275" s="332"/>
      <c r="AP275" s="332"/>
    </row>
    <row r="276" ht="15.75" customHeight="1">
      <c r="A276" s="332"/>
      <c r="B276" s="337" t="s">
        <v>4324</v>
      </c>
      <c r="C276" s="338" t="s">
        <v>4325</v>
      </c>
      <c r="D276" s="271">
        <v>1.0</v>
      </c>
      <c r="E276" s="271" t="s">
        <v>4070</v>
      </c>
      <c r="F276" s="332"/>
      <c r="G276" s="337" t="s">
        <v>4326</v>
      </c>
      <c r="H276" s="332"/>
      <c r="I276" s="332"/>
      <c r="J276" s="271"/>
      <c r="K276" s="332"/>
      <c r="L276" s="332"/>
      <c r="M276" s="271"/>
      <c r="N276" s="271"/>
      <c r="O276" s="339">
        <v>0.0</v>
      </c>
      <c r="P276" s="274"/>
      <c r="Q276" s="2">
        <v>1.0</v>
      </c>
      <c r="R276" s="2" t="s">
        <v>4327</v>
      </c>
      <c r="S276" s="344">
        <v>44007.0</v>
      </c>
      <c r="T276" s="332"/>
      <c r="U276" s="332"/>
      <c r="V276" s="306"/>
      <c r="W276" s="285" t="s">
        <v>4073</v>
      </c>
      <c r="X276" s="357" t="s">
        <v>4235</v>
      </c>
      <c r="Y276" s="357" t="s">
        <v>4235</v>
      </c>
      <c r="Z276" s="280" t="s">
        <v>4328</v>
      </c>
      <c r="AA276" s="354"/>
      <c r="AB276" s="337" t="s">
        <v>4103</v>
      </c>
      <c r="AC276" s="336"/>
      <c r="AD276" s="220"/>
      <c r="AE276" s="332"/>
      <c r="AF276" s="332"/>
      <c r="AG276" s="284"/>
      <c r="AH276" s="306"/>
      <c r="AI276" s="332"/>
      <c r="AJ276" s="332"/>
      <c r="AK276" s="332"/>
      <c r="AL276" s="332"/>
      <c r="AM276" s="333"/>
      <c r="AN276" s="332"/>
      <c r="AO276" s="332"/>
      <c r="AP276" s="332"/>
    </row>
    <row r="277" ht="15.75" customHeight="1">
      <c r="A277" s="332"/>
      <c r="B277" s="337" t="s">
        <v>4329</v>
      </c>
      <c r="C277" s="338" t="s">
        <v>4330</v>
      </c>
      <c r="D277" s="271">
        <v>1.0</v>
      </c>
      <c r="E277" s="271" t="s">
        <v>4070</v>
      </c>
      <c r="F277" s="332"/>
      <c r="G277" s="337" t="s">
        <v>4331</v>
      </c>
      <c r="H277" s="332"/>
      <c r="I277" s="332"/>
      <c r="J277" s="271"/>
      <c r="K277" s="332"/>
      <c r="L277" s="332"/>
      <c r="M277" s="271"/>
      <c r="N277" s="271"/>
      <c r="O277" s="339">
        <v>0.0</v>
      </c>
      <c r="P277" s="274"/>
      <c r="Q277" s="44" t="s">
        <v>3259</v>
      </c>
      <c r="R277" s="1"/>
      <c r="S277" s="334"/>
      <c r="T277" s="332"/>
      <c r="U277" s="332"/>
      <c r="V277" s="306"/>
      <c r="W277" s="285" t="s">
        <v>4073</v>
      </c>
      <c r="X277" s="356" t="s">
        <v>2226</v>
      </c>
      <c r="Y277" s="356" t="s">
        <v>2226</v>
      </c>
      <c r="Z277" s="367"/>
      <c r="AA277" s="274"/>
      <c r="AB277" s="347"/>
      <c r="AC277" s="336"/>
      <c r="AD277" s="220"/>
      <c r="AE277" s="332"/>
      <c r="AF277" s="332"/>
      <c r="AG277" s="351"/>
      <c r="AH277" s="306"/>
      <c r="AI277" s="332"/>
      <c r="AJ277" s="332"/>
      <c r="AK277" s="332"/>
      <c r="AL277" s="332"/>
      <c r="AM277" s="333"/>
      <c r="AN277" s="332"/>
      <c r="AO277" s="332"/>
      <c r="AP277" s="332"/>
    </row>
    <row r="278" ht="15.75" customHeight="1">
      <c r="A278" s="332"/>
      <c r="B278" s="337" t="s">
        <v>4332</v>
      </c>
      <c r="C278" s="338" t="s">
        <v>4333</v>
      </c>
      <c r="D278" s="271">
        <v>1.0</v>
      </c>
      <c r="E278" s="271" t="s">
        <v>4070</v>
      </c>
      <c r="F278" s="332"/>
      <c r="G278" s="337" t="s">
        <v>4334</v>
      </c>
      <c r="H278" s="332"/>
      <c r="I278" s="332"/>
      <c r="J278" s="271"/>
      <c r="K278" s="332"/>
      <c r="L278" s="332"/>
      <c r="M278" s="271"/>
      <c r="N278" s="271"/>
      <c r="O278" s="339">
        <v>0.0</v>
      </c>
      <c r="P278" s="274"/>
      <c r="Q278" s="2" t="s">
        <v>3070</v>
      </c>
      <c r="R278" s="1"/>
      <c r="S278" s="334"/>
      <c r="T278" s="332"/>
      <c r="U278" s="332"/>
      <c r="V278" s="306"/>
      <c r="W278" s="285" t="s">
        <v>4073</v>
      </c>
      <c r="X278" s="339">
        <v>200.0</v>
      </c>
      <c r="Y278" s="339">
        <v>200.0</v>
      </c>
      <c r="Z278" s="346" t="s">
        <v>4094</v>
      </c>
      <c r="AA278" s="274" t="s">
        <v>4335</v>
      </c>
      <c r="AB278" s="347"/>
      <c r="AC278" s="336"/>
      <c r="AD278" s="220"/>
      <c r="AE278" s="332"/>
      <c r="AF278" s="332"/>
      <c r="AG278" s="351"/>
      <c r="AH278" s="306"/>
      <c r="AI278" s="332"/>
      <c r="AJ278" s="332"/>
      <c r="AK278" s="332"/>
      <c r="AL278" s="332"/>
      <c r="AM278" s="333"/>
      <c r="AN278" s="332"/>
      <c r="AO278" s="332"/>
      <c r="AP278" s="332"/>
    </row>
    <row r="279" ht="15.75" customHeight="1">
      <c r="A279" s="332"/>
      <c r="B279" s="384" t="s">
        <v>3935</v>
      </c>
      <c r="C279" s="292" t="s">
        <v>4336</v>
      </c>
      <c r="D279" s="271">
        <v>1.0</v>
      </c>
      <c r="E279" s="271" t="s">
        <v>4070</v>
      </c>
      <c r="F279" s="14" t="s">
        <v>4337</v>
      </c>
      <c r="G279" s="14" t="s">
        <v>4338</v>
      </c>
      <c r="H279" s="332"/>
      <c r="I279" s="332"/>
      <c r="J279" s="271"/>
      <c r="K279" s="332"/>
      <c r="L279" s="332"/>
      <c r="M279" s="271"/>
      <c r="N279" s="271"/>
      <c r="O279" s="339">
        <v>0.0</v>
      </c>
      <c r="P279" s="274"/>
      <c r="Q279" s="2" t="s">
        <v>3070</v>
      </c>
      <c r="R279" s="1"/>
      <c r="S279" s="344">
        <v>44026.0</v>
      </c>
      <c r="T279" s="337" t="s">
        <v>4339</v>
      </c>
      <c r="U279" s="332"/>
      <c r="V279" s="306"/>
      <c r="W279" s="285" t="s">
        <v>4073</v>
      </c>
      <c r="X279" s="339" t="s">
        <v>3226</v>
      </c>
      <c r="Y279" s="339" t="s">
        <v>3226</v>
      </c>
      <c r="Z279" s="280" t="s">
        <v>4340</v>
      </c>
      <c r="AA279" s="274"/>
      <c r="AB279" s="337" t="s">
        <v>4103</v>
      </c>
      <c r="AC279" s="336"/>
      <c r="AD279" s="220"/>
      <c r="AE279" s="332"/>
      <c r="AF279" s="332"/>
      <c r="AG279" s="284"/>
      <c r="AH279" s="306"/>
      <c r="AI279" s="332"/>
      <c r="AJ279" s="332"/>
      <c r="AK279" s="332"/>
      <c r="AL279" s="332"/>
      <c r="AM279" s="333"/>
      <c r="AN279" s="332"/>
      <c r="AO279" s="332"/>
      <c r="AP279" s="332"/>
    </row>
    <row r="280" ht="15.75" customHeight="1">
      <c r="A280" s="332"/>
      <c r="B280" s="385" t="s">
        <v>4341</v>
      </c>
      <c r="C280" s="386" t="s">
        <v>4342</v>
      </c>
      <c r="D280" s="337">
        <v>1.0</v>
      </c>
      <c r="E280" s="337" t="s">
        <v>4070</v>
      </c>
      <c r="F280" s="332"/>
      <c r="G280" s="337" t="s">
        <v>4343</v>
      </c>
      <c r="H280" s="332"/>
      <c r="I280" s="332"/>
      <c r="J280" s="337"/>
      <c r="K280" s="332"/>
      <c r="L280" s="332"/>
      <c r="M280" s="337"/>
      <c r="N280" s="337"/>
      <c r="O280" s="339">
        <v>0.0</v>
      </c>
      <c r="P280" s="274"/>
      <c r="Q280" s="44" t="s">
        <v>3259</v>
      </c>
      <c r="R280" s="44"/>
      <c r="S280" s="334"/>
      <c r="T280" s="337"/>
      <c r="U280" s="332"/>
      <c r="V280" s="306"/>
      <c r="W280" s="285" t="s">
        <v>4073</v>
      </c>
      <c r="X280" s="352" t="s">
        <v>4344</v>
      </c>
      <c r="Y280" s="352" t="s">
        <v>4344</v>
      </c>
      <c r="Z280" s="359" t="s">
        <v>4345</v>
      </c>
      <c r="AA280" s="354"/>
      <c r="AB280" s="337" t="s">
        <v>4346</v>
      </c>
      <c r="AC280" s="336"/>
      <c r="AD280" s="220"/>
      <c r="AE280" s="332"/>
      <c r="AF280" s="332"/>
      <c r="AG280" s="284"/>
      <c r="AH280" s="306"/>
      <c r="AI280" s="332"/>
      <c r="AJ280" s="332"/>
      <c r="AK280" s="332"/>
      <c r="AL280" s="332"/>
      <c r="AM280" s="333"/>
      <c r="AN280" s="332"/>
      <c r="AO280" s="332"/>
      <c r="AP280" s="332"/>
    </row>
    <row r="281" ht="15.75" customHeight="1">
      <c r="A281" s="332"/>
      <c r="B281" s="337" t="s">
        <v>4347</v>
      </c>
      <c r="C281" s="338" t="s">
        <v>4348</v>
      </c>
      <c r="D281" s="271">
        <v>1.0</v>
      </c>
      <c r="E281" s="271" t="s">
        <v>4070</v>
      </c>
      <c r="F281" s="332"/>
      <c r="G281" s="337" t="s">
        <v>4211</v>
      </c>
      <c r="H281" s="332"/>
      <c r="I281" s="332"/>
      <c r="J281" s="271"/>
      <c r="K281" s="332"/>
      <c r="L281" s="332"/>
      <c r="M281" s="271"/>
      <c r="N281" s="271"/>
      <c r="O281" s="339">
        <v>0.0</v>
      </c>
      <c r="P281" s="274"/>
      <c r="Q281" s="44" t="s">
        <v>3259</v>
      </c>
      <c r="R281" s="1"/>
      <c r="S281" s="334"/>
      <c r="T281" s="337" t="s">
        <v>4349</v>
      </c>
      <c r="U281" s="332"/>
      <c r="V281" s="306"/>
      <c r="W281" s="285" t="s">
        <v>4073</v>
      </c>
      <c r="X281" s="356">
        <v>200.0</v>
      </c>
      <c r="Y281" s="356">
        <v>200.0</v>
      </c>
      <c r="Z281" s="346" t="s">
        <v>4350</v>
      </c>
      <c r="AA281" s="387" t="s">
        <v>4351</v>
      </c>
      <c r="AB281" s="347"/>
      <c r="AC281" s="336"/>
      <c r="AD281" s="220"/>
      <c r="AE281" s="332"/>
      <c r="AF281" s="332"/>
      <c r="AG281" s="351"/>
      <c r="AH281" s="306"/>
      <c r="AI281" s="332"/>
      <c r="AJ281" s="332"/>
      <c r="AK281" s="332"/>
      <c r="AL281" s="332"/>
      <c r="AM281" s="333"/>
      <c r="AN281" s="332"/>
      <c r="AO281" s="332"/>
      <c r="AP281" s="332"/>
    </row>
    <row r="282" ht="15.75" customHeight="1">
      <c r="A282" s="332"/>
      <c r="B282" s="337" t="s">
        <v>4352</v>
      </c>
      <c r="C282" s="338" t="s">
        <v>4353</v>
      </c>
      <c r="D282" s="271">
        <v>1.0</v>
      </c>
      <c r="E282" s="271" t="s">
        <v>4070</v>
      </c>
      <c r="F282" s="332"/>
      <c r="G282" s="337" t="s">
        <v>4354</v>
      </c>
      <c r="H282" s="332"/>
      <c r="I282" s="332"/>
      <c r="J282" s="271"/>
      <c r="K282" s="332"/>
      <c r="L282" s="332"/>
      <c r="M282" s="271"/>
      <c r="N282" s="271"/>
      <c r="O282" s="339">
        <v>0.0</v>
      </c>
      <c r="P282" s="274"/>
      <c r="Q282" s="2">
        <v>3.0</v>
      </c>
      <c r="R282" s="2" t="s">
        <v>4355</v>
      </c>
      <c r="S282" s="334"/>
      <c r="T282" s="337" t="s">
        <v>4356</v>
      </c>
      <c r="U282" s="332"/>
      <c r="V282" s="306"/>
      <c r="W282" s="285" t="s">
        <v>4073</v>
      </c>
      <c r="X282" s="339">
        <v>100.0</v>
      </c>
      <c r="Y282" s="339">
        <v>100.0</v>
      </c>
      <c r="Z282" s="346" t="s">
        <v>4094</v>
      </c>
      <c r="AA282" s="274"/>
      <c r="AB282" s="347"/>
      <c r="AC282" s="336"/>
      <c r="AD282" s="220"/>
      <c r="AE282" s="332"/>
      <c r="AF282" s="332"/>
      <c r="AG282" s="351"/>
      <c r="AH282" s="306"/>
      <c r="AI282" s="332"/>
      <c r="AJ282" s="332"/>
      <c r="AK282" s="332"/>
      <c r="AL282" s="332"/>
      <c r="AM282" s="333"/>
      <c r="AN282" s="332"/>
      <c r="AO282" s="332"/>
      <c r="AP282" s="332"/>
    </row>
    <row r="283" ht="15.75" customHeight="1">
      <c r="A283" s="332"/>
      <c r="B283" s="337" t="s">
        <v>4357</v>
      </c>
      <c r="C283" s="365" t="s">
        <v>4358</v>
      </c>
      <c r="D283" s="271">
        <v>1.0</v>
      </c>
      <c r="E283" s="271" t="s">
        <v>4070</v>
      </c>
      <c r="F283" s="332"/>
      <c r="G283" s="337" t="s">
        <v>4359</v>
      </c>
      <c r="H283" s="332"/>
      <c r="I283" s="332"/>
      <c r="J283" s="271"/>
      <c r="K283" s="332"/>
      <c r="L283" s="332"/>
      <c r="M283" s="271"/>
      <c r="N283" s="271"/>
      <c r="O283" s="339">
        <v>0.0</v>
      </c>
      <c r="P283" s="274"/>
      <c r="Q283" s="44" t="s">
        <v>3259</v>
      </c>
      <c r="R283" s="1"/>
      <c r="S283" s="334"/>
      <c r="T283" s="388" t="s">
        <v>4360</v>
      </c>
      <c r="U283" s="332"/>
      <c r="V283" s="306"/>
      <c r="W283" s="285" t="s">
        <v>4073</v>
      </c>
      <c r="X283" s="356" t="s">
        <v>4361</v>
      </c>
      <c r="Y283" s="356" t="s">
        <v>4361</v>
      </c>
      <c r="Z283" s="346" t="s">
        <v>4094</v>
      </c>
      <c r="AA283" s="356" t="s">
        <v>4362</v>
      </c>
      <c r="AB283" s="337" t="s">
        <v>4103</v>
      </c>
      <c r="AC283" s="336"/>
      <c r="AD283" s="220"/>
      <c r="AE283" s="332"/>
      <c r="AF283" s="332"/>
      <c r="AG283" s="284"/>
      <c r="AH283" s="306"/>
      <c r="AI283" s="332"/>
      <c r="AJ283" s="332"/>
      <c r="AK283" s="332"/>
      <c r="AL283" s="332"/>
      <c r="AM283" s="333"/>
      <c r="AN283" s="332"/>
      <c r="AO283" s="332"/>
      <c r="AP283" s="332"/>
    </row>
    <row r="284" ht="15.75" customHeight="1">
      <c r="A284" s="332"/>
      <c r="B284" s="337" t="s">
        <v>4363</v>
      </c>
      <c r="C284" s="338" t="s">
        <v>4364</v>
      </c>
      <c r="D284" s="271">
        <v>1.0</v>
      </c>
      <c r="E284" s="271" t="s">
        <v>4070</v>
      </c>
      <c r="F284" s="332"/>
      <c r="G284" s="337" t="s">
        <v>4365</v>
      </c>
      <c r="H284" s="332"/>
      <c r="I284" s="332"/>
      <c r="J284" s="271"/>
      <c r="K284" s="332"/>
      <c r="L284" s="332"/>
      <c r="M284" s="271"/>
      <c r="N284" s="271"/>
      <c r="O284" s="356">
        <v>0.0</v>
      </c>
      <c r="P284" s="274"/>
      <c r="Q284" s="44" t="s">
        <v>3259</v>
      </c>
      <c r="R284" s="1"/>
      <c r="S284" s="344">
        <v>43523.0</v>
      </c>
      <c r="T284" s="337" t="s">
        <v>4366</v>
      </c>
      <c r="U284" s="332"/>
      <c r="V284" s="306"/>
      <c r="W284" s="285" t="s">
        <v>4073</v>
      </c>
      <c r="X284" s="339" t="s">
        <v>4111</v>
      </c>
      <c r="Y284" s="339" t="s">
        <v>4111</v>
      </c>
      <c r="Z284" s="346" t="s">
        <v>4094</v>
      </c>
      <c r="AA284" s="274"/>
      <c r="AB284" s="337" t="s">
        <v>4103</v>
      </c>
      <c r="AC284" s="336"/>
      <c r="AD284" s="220"/>
      <c r="AE284" s="332"/>
      <c r="AF284" s="332"/>
      <c r="AG284" s="284"/>
      <c r="AH284" s="306"/>
      <c r="AI284" s="332"/>
      <c r="AJ284" s="332"/>
      <c r="AK284" s="332"/>
      <c r="AL284" s="332"/>
      <c r="AM284" s="333"/>
      <c r="AN284" s="332"/>
      <c r="AO284" s="332"/>
      <c r="AP284" s="332"/>
    </row>
    <row r="285" ht="15.75" customHeight="1">
      <c r="A285" s="332"/>
      <c r="B285" s="337" t="s">
        <v>4367</v>
      </c>
      <c r="C285" s="338" t="s">
        <v>4368</v>
      </c>
      <c r="D285" s="271">
        <v>1.0</v>
      </c>
      <c r="E285" s="271" t="s">
        <v>4070</v>
      </c>
      <c r="F285" s="332"/>
      <c r="G285" s="337" t="s">
        <v>4369</v>
      </c>
      <c r="H285" s="332"/>
      <c r="I285" s="332"/>
      <c r="J285" s="271"/>
      <c r="K285" s="332"/>
      <c r="L285" s="332"/>
      <c r="M285" s="271"/>
      <c r="N285" s="271"/>
      <c r="O285" s="339">
        <v>0.0</v>
      </c>
      <c r="P285" s="274"/>
      <c r="Q285" s="44" t="s">
        <v>3259</v>
      </c>
      <c r="R285" s="1"/>
      <c r="S285" s="334"/>
      <c r="T285" s="332"/>
      <c r="U285" s="332"/>
      <c r="V285" s="306"/>
      <c r="W285" s="285" t="s">
        <v>4073</v>
      </c>
      <c r="X285" s="356">
        <v>200.0</v>
      </c>
      <c r="Y285" s="356">
        <v>200.0</v>
      </c>
      <c r="Z285" s="346" t="s">
        <v>4094</v>
      </c>
      <c r="AA285" s="356" t="s">
        <v>4370</v>
      </c>
      <c r="AB285" s="347"/>
      <c r="AC285" s="336"/>
      <c r="AD285" s="220"/>
      <c r="AE285" s="332"/>
      <c r="AF285" s="332"/>
      <c r="AG285" s="351"/>
      <c r="AH285" s="306"/>
      <c r="AI285" s="332"/>
      <c r="AJ285" s="332"/>
      <c r="AK285" s="332"/>
      <c r="AL285" s="332"/>
      <c r="AM285" s="333"/>
      <c r="AN285" s="332"/>
      <c r="AO285" s="332"/>
      <c r="AP285" s="332"/>
    </row>
    <row r="286" ht="15.75" customHeight="1">
      <c r="A286" s="332"/>
      <c r="B286" s="337" t="s">
        <v>4209</v>
      </c>
      <c r="C286" s="292" t="s">
        <v>4371</v>
      </c>
      <c r="D286" s="271">
        <v>1.0</v>
      </c>
      <c r="E286" s="271" t="s">
        <v>4070</v>
      </c>
      <c r="F286" s="332"/>
      <c r="G286" s="337" t="s">
        <v>4365</v>
      </c>
      <c r="H286" s="332"/>
      <c r="I286" s="332"/>
      <c r="J286" s="271"/>
      <c r="K286" s="332"/>
      <c r="L286" s="332"/>
      <c r="M286" s="271"/>
      <c r="N286" s="271"/>
      <c r="O286" s="339">
        <v>0.0</v>
      </c>
      <c r="P286" s="274"/>
      <c r="Q286" s="44" t="s">
        <v>3259</v>
      </c>
      <c r="R286" s="1"/>
      <c r="S286" s="334"/>
      <c r="T286" s="337" t="s">
        <v>4372</v>
      </c>
      <c r="U286" s="332"/>
      <c r="V286" s="306"/>
      <c r="W286" s="285" t="s">
        <v>4073</v>
      </c>
      <c r="X286" s="339">
        <v>200.0</v>
      </c>
      <c r="Y286" s="339">
        <v>200.0</v>
      </c>
      <c r="Z286" s="346" t="s">
        <v>4094</v>
      </c>
      <c r="AA286" s="274"/>
      <c r="AB286" s="347"/>
      <c r="AC286" s="336"/>
      <c r="AD286" s="220"/>
      <c r="AE286" s="332"/>
      <c r="AF286" s="332"/>
      <c r="AG286" s="351"/>
      <c r="AH286" s="306"/>
      <c r="AI286" s="332"/>
      <c r="AJ286" s="332"/>
      <c r="AK286" s="332"/>
      <c r="AL286" s="332"/>
      <c r="AM286" s="333"/>
      <c r="AN286" s="332"/>
      <c r="AO286" s="332"/>
      <c r="AP286" s="332"/>
    </row>
    <row r="287" ht="15.75" customHeight="1">
      <c r="A287" s="332"/>
      <c r="B287" s="384" t="s">
        <v>4373</v>
      </c>
      <c r="C287" s="302" t="s">
        <v>4374</v>
      </c>
      <c r="D287" s="271">
        <v>1.0</v>
      </c>
      <c r="E287" s="271" t="s">
        <v>4070</v>
      </c>
      <c r="F287" s="332"/>
      <c r="G287" s="337" t="s">
        <v>4375</v>
      </c>
      <c r="H287" s="332"/>
      <c r="I287" s="332"/>
      <c r="J287" s="271"/>
      <c r="K287" s="332"/>
      <c r="L287" s="332"/>
      <c r="M287" s="271"/>
      <c r="N287" s="271"/>
      <c r="O287" s="339">
        <v>0.0</v>
      </c>
      <c r="P287" s="274"/>
      <c r="Q287" s="2" t="s">
        <v>3070</v>
      </c>
      <c r="R287" s="1"/>
      <c r="S287" s="344">
        <v>44025.0</v>
      </c>
      <c r="T287" s="337" t="s">
        <v>4376</v>
      </c>
      <c r="U287" s="332"/>
      <c r="V287" s="306"/>
      <c r="W287" s="285" t="s">
        <v>4073</v>
      </c>
      <c r="X287" s="339" t="s">
        <v>4377</v>
      </c>
      <c r="Y287" s="339" t="s">
        <v>4377</v>
      </c>
      <c r="Z287" s="280" t="s">
        <v>4350</v>
      </c>
      <c r="AA287" s="364" t="s">
        <v>4378</v>
      </c>
      <c r="AB287" s="337" t="s">
        <v>4379</v>
      </c>
      <c r="AC287" s="336"/>
      <c r="AD287" s="220"/>
      <c r="AE287" s="332"/>
      <c r="AF287" s="332"/>
      <c r="AG287" s="284"/>
      <c r="AH287" s="306"/>
      <c r="AI287" s="332"/>
      <c r="AJ287" s="332"/>
      <c r="AK287" s="332"/>
      <c r="AL287" s="332"/>
      <c r="AM287" s="333"/>
      <c r="AN287" s="332"/>
      <c r="AO287" s="332"/>
      <c r="AP287" s="332"/>
    </row>
    <row r="288" ht="15.75" customHeight="1">
      <c r="A288" s="332"/>
      <c r="B288" s="389" t="s">
        <v>4380</v>
      </c>
      <c r="C288" s="292" t="s">
        <v>4279</v>
      </c>
      <c r="D288" s="271">
        <v>1.0</v>
      </c>
      <c r="E288" s="271" t="s">
        <v>4070</v>
      </c>
      <c r="F288" s="332"/>
      <c r="G288" s="337" t="s">
        <v>4381</v>
      </c>
      <c r="H288" s="332"/>
      <c r="I288" s="332"/>
      <c r="J288" s="271"/>
      <c r="K288" s="332"/>
      <c r="L288" s="332"/>
      <c r="M288" s="271"/>
      <c r="N288" s="271"/>
      <c r="O288" s="339">
        <v>0.0</v>
      </c>
      <c r="P288" s="274"/>
      <c r="Q288" s="2" t="s">
        <v>3070</v>
      </c>
      <c r="R288" s="1"/>
      <c r="S288" s="334"/>
      <c r="T288" s="337" t="s">
        <v>4382</v>
      </c>
      <c r="U288" s="332"/>
      <c r="V288" s="306"/>
      <c r="W288" s="285" t="s">
        <v>4073</v>
      </c>
      <c r="X288" s="356" t="s">
        <v>4377</v>
      </c>
      <c r="Y288" s="356" t="s">
        <v>4377</v>
      </c>
      <c r="Z288" s="280" t="s">
        <v>4094</v>
      </c>
      <c r="AA288" s="356" t="s">
        <v>4383</v>
      </c>
      <c r="AB288" s="337" t="s">
        <v>4384</v>
      </c>
      <c r="AC288" s="336"/>
      <c r="AD288" s="220"/>
      <c r="AE288" s="332"/>
      <c r="AF288" s="332"/>
      <c r="AG288" s="284"/>
      <c r="AH288" s="306"/>
      <c r="AI288" s="332"/>
      <c r="AJ288" s="332"/>
      <c r="AK288" s="332"/>
      <c r="AL288" s="332"/>
      <c r="AM288" s="333"/>
      <c r="AN288" s="332"/>
      <c r="AO288" s="332"/>
      <c r="AP288" s="332"/>
    </row>
    <row r="289" ht="15.75" customHeight="1">
      <c r="A289" s="332"/>
      <c r="B289" s="384" t="s">
        <v>4385</v>
      </c>
      <c r="C289" s="292" t="s">
        <v>4386</v>
      </c>
      <c r="D289" s="271">
        <v>1.0</v>
      </c>
      <c r="E289" s="271" t="s">
        <v>4070</v>
      </c>
      <c r="F289" s="332"/>
      <c r="G289" s="337" t="s">
        <v>4387</v>
      </c>
      <c r="H289" s="332"/>
      <c r="I289" s="332"/>
      <c r="J289" s="271"/>
      <c r="K289" s="332"/>
      <c r="L289" s="332"/>
      <c r="M289" s="271"/>
      <c r="N289" s="271"/>
      <c r="O289" s="339">
        <v>0.0</v>
      </c>
      <c r="P289" s="274"/>
      <c r="Q289" s="2" t="s">
        <v>3070</v>
      </c>
      <c r="R289" s="1"/>
      <c r="S289" s="344">
        <v>44015.0</v>
      </c>
      <c r="T289" s="332"/>
      <c r="U289" s="332"/>
      <c r="V289" s="306"/>
      <c r="W289" s="285" t="s">
        <v>4073</v>
      </c>
      <c r="X289" s="339" t="s">
        <v>4204</v>
      </c>
      <c r="Y289" s="339" t="s">
        <v>4204</v>
      </c>
      <c r="Z289" s="346" t="s">
        <v>4388</v>
      </c>
      <c r="AA289" s="274" t="s">
        <v>4389</v>
      </c>
      <c r="AB289" s="347"/>
      <c r="AC289" s="336"/>
      <c r="AD289" s="220"/>
      <c r="AE289" s="332"/>
      <c r="AF289" s="332"/>
      <c r="AG289" s="351"/>
      <c r="AH289" s="306"/>
      <c r="AI289" s="332"/>
      <c r="AJ289" s="332"/>
      <c r="AK289" s="332"/>
      <c r="AL289" s="332"/>
      <c r="AM289" s="333"/>
      <c r="AN289" s="332"/>
      <c r="AO289" s="332"/>
      <c r="AP289" s="332"/>
    </row>
    <row r="290" ht="15.75" customHeight="1">
      <c r="A290" s="332"/>
      <c r="B290" s="384"/>
      <c r="C290" s="294"/>
      <c r="D290" s="271"/>
      <c r="E290" s="271"/>
      <c r="F290" s="332"/>
      <c r="G290" s="332"/>
      <c r="H290" s="332"/>
      <c r="I290" s="332"/>
      <c r="J290" s="271"/>
      <c r="K290" s="332"/>
      <c r="L290" s="332"/>
      <c r="M290" s="271"/>
      <c r="N290" s="271"/>
      <c r="O290" s="333"/>
      <c r="P290" s="299"/>
      <c r="Q290" s="1"/>
      <c r="R290" s="1"/>
      <c r="S290" s="334"/>
      <c r="T290" s="332"/>
      <c r="U290" s="332"/>
      <c r="V290" s="306"/>
      <c r="W290" s="285"/>
      <c r="X290" s="333"/>
      <c r="Y290" s="333"/>
      <c r="Z290" s="367"/>
      <c r="AA290" s="299"/>
      <c r="AB290" s="347"/>
      <c r="AC290" s="336"/>
      <c r="AD290" s="220"/>
      <c r="AE290" s="332"/>
      <c r="AF290" s="332"/>
      <c r="AG290" s="351"/>
      <c r="AH290" s="306"/>
      <c r="AI290" s="332"/>
      <c r="AJ290" s="332"/>
      <c r="AK290" s="332"/>
      <c r="AL290" s="332"/>
      <c r="AM290" s="333"/>
      <c r="AN290" s="332"/>
      <c r="AO290" s="332"/>
      <c r="AP290" s="332"/>
    </row>
    <row r="291" ht="15.75" customHeight="1">
      <c r="A291" s="332"/>
      <c r="B291" s="337" t="s">
        <v>4390</v>
      </c>
      <c r="C291" s="292" t="s">
        <v>4391</v>
      </c>
      <c r="D291" s="271">
        <v>1.0</v>
      </c>
      <c r="E291" s="271" t="s">
        <v>4070</v>
      </c>
      <c r="F291" s="332"/>
      <c r="G291" s="337" t="s">
        <v>4392</v>
      </c>
      <c r="H291" s="332"/>
      <c r="I291" s="332"/>
      <c r="J291" s="271"/>
      <c r="K291" s="332"/>
      <c r="L291" s="332"/>
      <c r="M291" s="271"/>
      <c r="N291" s="271"/>
      <c r="O291" s="339">
        <v>0.0</v>
      </c>
      <c r="P291" s="274"/>
      <c r="Q291" s="2" t="s">
        <v>3070</v>
      </c>
      <c r="R291" s="1"/>
      <c r="S291" s="334"/>
      <c r="T291" s="337" t="s">
        <v>4393</v>
      </c>
      <c r="U291" s="332"/>
      <c r="V291" s="306"/>
      <c r="W291" s="285" t="s">
        <v>4073</v>
      </c>
      <c r="X291" s="339">
        <v>100.0</v>
      </c>
      <c r="Y291" s="339">
        <v>100.0</v>
      </c>
      <c r="Z291" s="346" t="s">
        <v>4168</v>
      </c>
      <c r="AA291" s="274"/>
      <c r="AB291" s="347"/>
      <c r="AC291" s="336"/>
      <c r="AD291" s="220"/>
      <c r="AE291" s="332"/>
      <c r="AF291" s="332"/>
      <c r="AG291" s="351"/>
      <c r="AH291" s="306"/>
      <c r="AI291" s="332"/>
      <c r="AJ291" s="332"/>
      <c r="AK291" s="332"/>
      <c r="AL291" s="332"/>
      <c r="AM291" s="333"/>
      <c r="AN291" s="332"/>
      <c r="AO291" s="332"/>
      <c r="AP291" s="332"/>
    </row>
    <row r="292">
      <c r="A292" s="347"/>
      <c r="B292" s="384" t="s">
        <v>4394</v>
      </c>
      <c r="C292" s="338" t="s">
        <v>4395</v>
      </c>
      <c r="D292" s="271">
        <v>1.0</v>
      </c>
      <c r="E292" s="271" t="s">
        <v>4070</v>
      </c>
      <c r="F292" s="347"/>
      <c r="G292" s="388" t="s">
        <v>4396</v>
      </c>
      <c r="H292" s="347"/>
      <c r="I292" s="347"/>
      <c r="J292" s="271"/>
      <c r="K292" s="347"/>
      <c r="L292" s="347"/>
      <c r="M292" s="271"/>
      <c r="N292" s="271"/>
      <c r="O292" s="388">
        <v>0.0</v>
      </c>
      <c r="P292" s="370"/>
      <c r="Q292" s="391" t="s">
        <v>3259</v>
      </c>
      <c r="R292" s="406"/>
      <c r="S292" s="347"/>
      <c r="T292" s="388" t="s">
        <v>4397</v>
      </c>
      <c r="U292" s="347"/>
      <c r="V292" s="393"/>
      <c r="W292" s="285" t="s">
        <v>4073</v>
      </c>
      <c r="X292" s="388">
        <v>100.0</v>
      </c>
      <c r="Y292" s="388">
        <v>100.0</v>
      </c>
      <c r="Z292" s="346" t="s">
        <v>4094</v>
      </c>
      <c r="AA292" s="370"/>
      <c r="AB292" s="347"/>
      <c r="AC292" s="347"/>
      <c r="AD292" s="351"/>
      <c r="AE292" s="347"/>
      <c r="AF292" s="347"/>
      <c r="AG292" s="351"/>
      <c r="AH292" s="393"/>
      <c r="AI292" s="347"/>
      <c r="AJ292" s="347"/>
      <c r="AK292" s="347"/>
      <c r="AL292" s="347"/>
      <c r="AM292" s="347"/>
      <c r="AN292" s="347"/>
      <c r="AO292" s="347"/>
      <c r="AP292" s="347"/>
    </row>
    <row r="293">
      <c r="A293" s="347"/>
      <c r="B293" s="384" t="s">
        <v>4398</v>
      </c>
      <c r="C293" s="338" t="s">
        <v>4399</v>
      </c>
      <c r="D293" s="271">
        <v>1.0</v>
      </c>
      <c r="E293" s="271" t="s">
        <v>4070</v>
      </c>
      <c r="F293" s="347"/>
      <c r="G293" s="388" t="s">
        <v>4400</v>
      </c>
      <c r="H293" s="347"/>
      <c r="I293" s="347"/>
      <c r="J293" s="271"/>
      <c r="K293" s="347"/>
      <c r="L293" s="347"/>
      <c r="M293" s="271"/>
      <c r="N293" s="271"/>
      <c r="O293" s="388">
        <v>0.0</v>
      </c>
      <c r="P293" s="370"/>
      <c r="Q293" s="407" t="s">
        <v>3070</v>
      </c>
      <c r="R293" s="406"/>
      <c r="S293" s="347"/>
      <c r="T293" s="388" t="s">
        <v>4397</v>
      </c>
      <c r="U293" s="347"/>
      <c r="V293" s="393"/>
      <c r="W293" s="285" t="s">
        <v>4073</v>
      </c>
      <c r="X293" s="369">
        <v>200.0</v>
      </c>
      <c r="Y293" s="369">
        <v>200.0</v>
      </c>
      <c r="Z293" s="346" t="s">
        <v>4401</v>
      </c>
      <c r="AA293" s="172" t="s">
        <v>4402</v>
      </c>
      <c r="AB293" s="347"/>
      <c r="AC293" s="347"/>
      <c r="AD293" s="351"/>
      <c r="AE293" s="347"/>
      <c r="AF293" s="347"/>
      <c r="AG293" s="351"/>
      <c r="AH293" s="393"/>
      <c r="AI293" s="347"/>
      <c r="AJ293" s="347"/>
      <c r="AK293" s="347"/>
      <c r="AL293" s="347"/>
      <c r="AM293" s="347"/>
      <c r="AN293" s="347"/>
      <c r="AO293" s="347"/>
      <c r="AP293" s="347"/>
    </row>
    <row r="294">
      <c r="A294" s="347"/>
      <c r="B294" s="397" t="s">
        <v>4403</v>
      </c>
      <c r="C294" s="338" t="s">
        <v>4404</v>
      </c>
      <c r="D294" s="271">
        <v>1.0</v>
      </c>
      <c r="E294" s="271" t="s">
        <v>4070</v>
      </c>
      <c r="F294" s="347"/>
      <c r="G294" s="388" t="s">
        <v>4400</v>
      </c>
      <c r="H294" s="347"/>
      <c r="I294" s="347"/>
      <c r="J294" s="271"/>
      <c r="K294" s="347"/>
      <c r="L294" s="347"/>
      <c r="M294" s="271"/>
      <c r="N294" s="271"/>
      <c r="O294" s="388">
        <v>0.0</v>
      </c>
      <c r="P294" s="370"/>
      <c r="Q294" s="407" t="s">
        <v>3070</v>
      </c>
      <c r="R294" s="406"/>
      <c r="S294" s="347"/>
      <c r="T294" s="388" t="s">
        <v>4397</v>
      </c>
      <c r="U294" s="347"/>
      <c r="V294" s="393"/>
      <c r="W294" s="285" t="s">
        <v>4073</v>
      </c>
      <c r="X294" s="369" t="s">
        <v>2226</v>
      </c>
      <c r="Y294" s="369" t="s">
        <v>2226</v>
      </c>
      <c r="Z294" s="367"/>
      <c r="AA294" s="351"/>
      <c r="AB294" s="347"/>
      <c r="AC294" s="347"/>
      <c r="AD294" s="351"/>
      <c r="AE294" s="347"/>
      <c r="AF294" s="347"/>
      <c r="AG294" s="351"/>
      <c r="AH294" s="393"/>
      <c r="AI294" s="347"/>
      <c r="AJ294" s="347"/>
      <c r="AK294" s="347"/>
      <c r="AL294" s="347"/>
      <c r="AM294" s="347"/>
      <c r="AN294" s="347"/>
      <c r="AO294" s="347"/>
      <c r="AP294" s="347"/>
    </row>
    <row r="295">
      <c r="A295" s="347"/>
      <c r="B295" s="384" t="s">
        <v>4405</v>
      </c>
      <c r="C295" s="338" t="s">
        <v>4406</v>
      </c>
      <c r="D295" s="271">
        <v>1.0</v>
      </c>
      <c r="E295" s="271" t="s">
        <v>4070</v>
      </c>
      <c r="F295" s="347"/>
      <c r="G295" s="388" t="s">
        <v>4407</v>
      </c>
      <c r="H295" s="347"/>
      <c r="I295" s="347"/>
      <c r="J295" s="271"/>
      <c r="K295" s="347"/>
      <c r="L295" s="347"/>
      <c r="M295" s="271"/>
      <c r="N295" s="271"/>
      <c r="O295" s="369" t="s">
        <v>2226</v>
      </c>
      <c r="P295" s="370"/>
      <c r="Q295" s="407" t="s">
        <v>3070</v>
      </c>
      <c r="R295" s="406"/>
      <c r="S295" s="347"/>
      <c r="T295" s="388" t="s">
        <v>4408</v>
      </c>
      <c r="U295" s="347"/>
      <c r="V295" s="393"/>
      <c r="W295" s="285" t="s">
        <v>4073</v>
      </c>
      <c r="X295" s="369" t="s">
        <v>4204</v>
      </c>
      <c r="Y295" s="369" t="s">
        <v>4204</v>
      </c>
      <c r="Z295" s="346" t="s">
        <v>4409</v>
      </c>
      <c r="AA295" s="369" t="s">
        <v>4410</v>
      </c>
      <c r="AB295" s="388" t="s">
        <v>2226</v>
      </c>
      <c r="AC295" s="347"/>
      <c r="AD295" s="351"/>
      <c r="AE295" s="347"/>
      <c r="AF295" s="347"/>
      <c r="AG295" s="370"/>
      <c r="AH295" s="393"/>
      <c r="AI295" s="347"/>
      <c r="AJ295" s="347"/>
      <c r="AK295" s="347"/>
      <c r="AL295" s="347"/>
      <c r="AM295" s="347"/>
      <c r="AN295" s="347"/>
      <c r="AO295" s="347"/>
      <c r="AP295" s="347"/>
    </row>
    <row r="296">
      <c r="A296" s="347"/>
      <c r="B296" s="398" t="s">
        <v>4411</v>
      </c>
      <c r="C296" s="338" t="s">
        <v>4412</v>
      </c>
      <c r="D296" s="271">
        <v>1.0</v>
      </c>
      <c r="E296" s="271" t="s">
        <v>4070</v>
      </c>
      <c r="F296" s="347"/>
      <c r="G296" s="347"/>
      <c r="H296" s="347"/>
      <c r="I296" s="347"/>
      <c r="J296" s="271"/>
      <c r="K296" s="347"/>
      <c r="L296" s="347"/>
      <c r="M296" s="271"/>
      <c r="N296" s="271"/>
      <c r="O296" s="388">
        <v>0.0</v>
      </c>
      <c r="P296" s="370"/>
      <c r="Q296" s="391" t="s">
        <v>3259</v>
      </c>
      <c r="R296" s="406"/>
      <c r="S296" s="347"/>
      <c r="T296" s="337" t="s">
        <v>4393</v>
      </c>
      <c r="U296" s="347"/>
      <c r="V296" s="393"/>
      <c r="W296" s="285" t="s">
        <v>4073</v>
      </c>
      <c r="X296" s="369" t="s">
        <v>2226</v>
      </c>
      <c r="Y296" s="369" t="s">
        <v>2226</v>
      </c>
      <c r="Z296" s="367"/>
      <c r="AA296" s="370"/>
      <c r="AB296" s="347"/>
      <c r="AC296" s="347"/>
      <c r="AD296" s="351"/>
      <c r="AE296" s="347"/>
      <c r="AF296" s="347"/>
      <c r="AG296" s="351"/>
      <c r="AH296" s="393"/>
      <c r="AI296" s="347"/>
      <c r="AJ296" s="347"/>
      <c r="AK296" s="347"/>
      <c r="AL296" s="347"/>
      <c r="AM296" s="347"/>
      <c r="AN296" s="347"/>
      <c r="AO296" s="347"/>
      <c r="AP296" s="347"/>
    </row>
    <row r="297">
      <c r="A297" s="347"/>
      <c r="B297" s="397" t="s">
        <v>4413</v>
      </c>
      <c r="C297" s="365" t="s">
        <v>4414</v>
      </c>
      <c r="D297" s="271">
        <v>1.0</v>
      </c>
      <c r="E297" s="271" t="s">
        <v>4070</v>
      </c>
      <c r="F297" s="347"/>
      <c r="G297" s="388" t="s">
        <v>4415</v>
      </c>
      <c r="H297" s="347"/>
      <c r="I297" s="347"/>
      <c r="J297" s="271"/>
      <c r="K297" s="347"/>
      <c r="L297" s="347"/>
      <c r="M297" s="271"/>
      <c r="N297" s="271"/>
      <c r="O297" s="369">
        <v>0.0</v>
      </c>
      <c r="P297" s="370"/>
      <c r="Q297" s="391" t="s">
        <v>3259</v>
      </c>
      <c r="R297" s="406"/>
      <c r="S297" s="347"/>
      <c r="T297" s="337" t="s">
        <v>4393</v>
      </c>
      <c r="U297" s="347"/>
      <c r="V297" s="393"/>
      <c r="W297" s="285" t="s">
        <v>4073</v>
      </c>
      <c r="X297" s="399" t="s">
        <v>4074</v>
      </c>
      <c r="Y297" s="399" t="s">
        <v>4074</v>
      </c>
      <c r="Z297" s="346" t="s">
        <v>4094</v>
      </c>
      <c r="AA297" s="401"/>
      <c r="AB297" s="347"/>
      <c r="AC297" s="347"/>
      <c r="AD297" s="351"/>
      <c r="AE297" s="347"/>
      <c r="AF297" s="347"/>
      <c r="AG297" s="351"/>
      <c r="AH297" s="393"/>
      <c r="AI297" s="347"/>
      <c r="AJ297" s="347"/>
      <c r="AK297" s="347"/>
      <c r="AL297" s="347"/>
      <c r="AM297" s="347"/>
      <c r="AN297" s="347"/>
      <c r="AO297" s="347"/>
      <c r="AP297" s="347"/>
    </row>
    <row r="298">
      <c r="A298" s="347"/>
      <c r="B298" s="397" t="s">
        <v>4416</v>
      </c>
      <c r="C298" s="338" t="s">
        <v>4417</v>
      </c>
      <c r="D298" s="271">
        <v>1.0</v>
      </c>
      <c r="E298" s="271" t="s">
        <v>4070</v>
      </c>
      <c r="F298" s="347"/>
      <c r="G298" s="388" t="s">
        <v>4418</v>
      </c>
      <c r="H298" s="347"/>
      <c r="I298" s="347"/>
      <c r="J298" s="271"/>
      <c r="K298" s="347"/>
      <c r="L298" s="347"/>
      <c r="M298" s="271"/>
      <c r="N298" s="271"/>
      <c r="O298" s="369">
        <v>0.0</v>
      </c>
      <c r="P298" s="370"/>
      <c r="Q298" s="407" t="s">
        <v>3070</v>
      </c>
      <c r="R298" s="406"/>
      <c r="S298" s="347"/>
      <c r="T298" s="337" t="s">
        <v>4419</v>
      </c>
      <c r="U298" s="347"/>
      <c r="V298" s="393"/>
      <c r="W298" s="285" t="s">
        <v>4073</v>
      </c>
      <c r="X298" s="388">
        <v>100.0</v>
      </c>
      <c r="Y298" s="388">
        <v>100.0</v>
      </c>
      <c r="Z298" s="346" t="s">
        <v>4094</v>
      </c>
      <c r="AA298" s="370"/>
      <c r="AB298" s="347"/>
      <c r="AC298" s="347"/>
      <c r="AD298" s="351"/>
      <c r="AE298" s="347"/>
      <c r="AF298" s="347"/>
      <c r="AG298" s="351"/>
      <c r="AH298" s="393"/>
      <c r="AI298" s="347"/>
      <c r="AJ298" s="347"/>
      <c r="AK298" s="347"/>
      <c r="AL298" s="347"/>
      <c r="AM298" s="347"/>
      <c r="AN298" s="347"/>
      <c r="AO298" s="347"/>
      <c r="AP298" s="347"/>
    </row>
    <row r="299">
      <c r="A299" s="347"/>
      <c r="B299" s="397" t="s">
        <v>4420</v>
      </c>
      <c r="C299" s="365" t="s">
        <v>4421</v>
      </c>
      <c r="D299" s="271">
        <v>1.0</v>
      </c>
      <c r="E299" s="271" t="s">
        <v>4070</v>
      </c>
      <c r="F299" s="369">
        <v>7.0</v>
      </c>
      <c r="G299" s="402"/>
      <c r="H299" s="388" t="s">
        <v>4092</v>
      </c>
      <c r="I299" s="388" t="s">
        <v>4422</v>
      </c>
      <c r="J299" s="271"/>
      <c r="K299" s="347"/>
      <c r="L299" s="347"/>
      <c r="M299" s="271"/>
      <c r="N299" s="271"/>
      <c r="O299" s="388">
        <v>0.0</v>
      </c>
      <c r="P299" s="370"/>
      <c r="Q299" s="391" t="s">
        <v>3259</v>
      </c>
      <c r="R299" s="406"/>
      <c r="S299" s="347"/>
      <c r="T299" s="337" t="s">
        <v>4393</v>
      </c>
      <c r="U299" s="347"/>
      <c r="V299" s="393"/>
      <c r="W299" s="285" t="s">
        <v>4073</v>
      </c>
      <c r="X299" s="388">
        <v>100.0</v>
      </c>
      <c r="Y299" s="388">
        <v>100.0</v>
      </c>
      <c r="Z299" s="346" t="s">
        <v>4423</v>
      </c>
      <c r="AA299" s="370"/>
      <c r="AB299" s="347"/>
      <c r="AC299" s="347"/>
      <c r="AD299" s="351"/>
      <c r="AE299" s="347"/>
      <c r="AF299" s="347"/>
      <c r="AG299" s="351"/>
      <c r="AH299" s="393"/>
      <c r="AI299" s="347"/>
      <c r="AJ299" s="347"/>
      <c r="AK299" s="347"/>
      <c r="AL299" s="347"/>
      <c r="AM299" s="347"/>
      <c r="AN299" s="347"/>
      <c r="AO299" s="347"/>
      <c r="AP299" s="347"/>
    </row>
    <row r="300">
      <c r="A300" s="347"/>
      <c r="B300" s="384" t="s">
        <v>4424</v>
      </c>
      <c r="C300" s="338" t="s">
        <v>4425</v>
      </c>
      <c r="D300" s="271">
        <v>1.0</v>
      </c>
      <c r="E300" s="271" t="s">
        <v>4070</v>
      </c>
      <c r="F300" s="369">
        <v>1.0</v>
      </c>
      <c r="G300" s="402"/>
      <c r="H300" s="388" t="s">
        <v>4092</v>
      </c>
      <c r="I300" s="388">
        <v>1.0</v>
      </c>
      <c r="J300" s="271"/>
      <c r="K300" s="347"/>
      <c r="L300" s="347"/>
      <c r="M300" s="271"/>
      <c r="N300" s="271"/>
      <c r="O300" s="388">
        <v>0.0</v>
      </c>
      <c r="P300" s="370"/>
      <c r="Q300" s="391" t="s">
        <v>3259</v>
      </c>
      <c r="R300" s="498"/>
      <c r="S300" s="403">
        <v>43977.0</v>
      </c>
      <c r="T300" s="404" t="s">
        <v>4426</v>
      </c>
      <c r="U300" s="347"/>
      <c r="V300" s="393"/>
      <c r="W300" s="285" t="s">
        <v>4073</v>
      </c>
      <c r="X300" s="369" t="s">
        <v>4235</v>
      </c>
      <c r="Y300" s="369" t="s">
        <v>4235</v>
      </c>
      <c r="Z300" s="346"/>
      <c r="AA300" s="370"/>
      <c r="AB300" s="388" t="s">
        <v>4103</v>
      </c>
      <c r="AC300" s="347"/>
      <c r="AD300" s="351"/>
      <c r="AE300" s="347"/>
      <c r="AF300" s="347"/>
      <c r="AG300" s="370"/>
      <c r="AH300" s="393"/>
      <c r="AI300" s="347"/>
      <c r="AJ300" s="347"/>
      <c r="AK300" s="347"/>
      <c r="AL300" s="347"/>
      <c r="AM300" s="347"/>
      <c r="AN300" s="347"/>
      <c r="AO300" s="347"/>
      <c r="AP300" s="347"/>
    </row>
    <row r="301">
      <c r="A301" s="347"/>
      <c r="B301" s="499" t="s">
        <v>4427</v>
      </c>
      <c r="C301" s="338" t="s">
        <v>4428</v>
      </c>
      <c r="D301" s="271">
        <v>1.0</v>
      </c>
      <c r="E301" s="271" t="s">
        <v>4070</v>
      </c>
      <c r="F301" s="369">
        <v>1.0</v>
      </c>
      <c r="G301" s="402"/>
      <c r="H301" s="388" t="s">
        <v>4092</v>
      </c>
      <c r="I301" s="388">
        <v>1.0</v>
      </c>
      <c r="J301" s="271"/>
      <c r="K301" s="347"/>
      <c r="L301" s="347"/>
      <c r="M301" s="271"/>
      <c r="N301" s="271"/>
      <c r="O301" s="369" t="s">
        <v>2226</v>
      </c>
      <c r="P301" s="370"/>
      <c r="Q301" s="406"/>
      <c r="R301" s="407" t="s">
        <v>4429</v>
      </c>
      <c r="S301" s="408">
        <v>42887.0</v>
      </c>
      <c r="T301" s="337" t="s">
        <v>4430</v>
      </c>
      <c r="U301" s="347"/>
      <c r="V301" s="393"/>
      <c r="W301" s="285" t="s">
        <v>4073</v>
      </c>
      <c r="X301" s="369">
        <v>200.0</v>
      </c>
      <c r="Y301" s="369">
        <v>200.0</v>
      </c>
      <c r="Z301" s="346" t="s">
        <v>4431</v>
      </c>
      <c r="AA301" s="369" t="s">
        <v>4432</v>
      </c>
      <c r="AB301" s="347"/>
      <c r="AC301" s="347"/>
      <c r="AD301" s="351"/>
      <c r="AE301" s="347"/>
      <c r="AF301" s="347"/>
      <c r="AG301" s="351"/>
      <c r="AH301" s="393"/>
      <c r="AI301" s="347"/>
      <c r="AJ301" s="347"/>
      <c r="AK301" s="347"/>
      <c r="AL301" s="347"/>
      <c r="AM301" s="347"/>
      <c r="AN301" s="347"/>
      <c r="AO301" s="347"/>
      <c r="AP301" s="347"/>
    </row>
    <row r="302">
      <c r="A302" s="347"/>
      <c r="B302" s="499" t="s">
        <v>4433</v>
      </c>
      <c r="C302" s="338" t="s">
        <v>4434</v>
      </c>
      <c r="D302" s="271">
        <v>1.0</v>
      </c>
      <c r="E302" s="271" t="s">
        <v>4070</v>
      </c>
      <c r="F302" s="369">
        <v>1.0</v>
      </c>
      <c r="G302" s="402"/>
      <c r="H302" s="388" t="s">
        <v>4092</v>
      </c>
      <c r="I302" s="388" t="s">
        <v>4435</v>
      </c>
      <c r="J302" s="271" t="s">
        <v>4436</v>
      </c>
      <c r="K302" s="347"/>
      <c r="L302" s="347"/>
      <c r="M302" s="271"/>
      <c r="N302" s="271"/>
      <c r="O302" s="388">
        <v>0.0</v>
      </c>
      <c r="P302" s="370"/>
      <c r="Q302" s="498" t="s">
        <v>3259</v>
      </c>
      <c r="R302" s="498"/>
      <c r="S302" s="347"/>
      <c r="T302" s="347"/>
      <c r="U302" s="347"/>
      <c r="V302" s="393"/>
      <c r="W302" s="285" t="s">
        <v>4073</v>
      </c>
      <c r="X302" s="388" t="s">
        <v>3226</v>
      </c>
      <c r="Y302" s="388" t="s">
        <v>3226</v>
      </c>
      <c r="Z302" s="346" t="s">
        <v>4094</v>
      </c>
      <c r="AA302" s="370"/>
      <c r="AB302" s="388" t="s">
        <v>4103</v>
      </c>
      <c r="AC302" s="347"/>
      <c r="AD302" s="351"/>
      <c r="AE302" s="347"/>
      <c r="AF302" s="347"/>
      <c r="AG302" s="370"/>
      <c r="AH302" s="393"/>
      <c r="AI302" s="347"/>
      <c r="AJ302" s="347"/>
      <c r="AK302" s="347"/>
      <c r="AL302" s="347"/>
      <c r="AM302" s="347"/>
      <c r="AN302" s="347"/>
      <c r="AO302" s="347"/>
      <c r="AP302" s="347"/>
    </row>
    <row r="303">
      <c r="A303" s="347"/>
      <c r="B303" s="384" t="s">
        <v>4437</v>
      </c>
      <c r="C303" s="338" t="s">
        <v>4438</v>
      </c>
      <c r="D303" s="271">
        <v>1.0</v>
      </c>
      <c r="E303" s="271" t="s">
        <v>4070</v>
      </c>
      <c r="F303" s="369">
        <v>1.0</v>
      </c>
      <c r="G303" s="402"/>
      <c r="H303" s="388" t="s">
        <v>4092</v>
      </c>
      <c r="I303" s="388">
        <v>4.0</v>
      </c>
      <c r="J303" s="271"/>
      <c r="K303" s="347"/>
      <c r="L303" s="347"/>
      <c r="M303" s="271"/>
      <c r="N303" s="271"/>
      <c r="O303" s="388">
        <v>0.0</v>
      </c>
      <c r="P303" s="370"/>
      <c r="Q303" s="391" t="s">
        <v>3259</v>
      </c>
      <c r="R303" s="406"/>
      <c r="S303" s="347"/>
      <c r="T303" s="388" t="s">
        <v>4439</v>
      </c>
      <c r="U303" s="347"/>
      <c r="V303" s="393"/>
      <c r="W303" s="285" t="s">
        <v>4073</v>
      </c>
      <c r="X303" s="388">
        <v>200.0</v>
      </c>
      <c r="Y303" s="388">
        <v>200.0</v>
      </c>
      <c r="Z303" s="346" t="s">
        <v>4094</v>
      </c>
      <c r="AA303" s="40" t="s">
        <v>4440</v>
      </c>
      <c r="AB303" s="347"/>
      <c r="AC303" s="347"/>
      <c r="AD303" s="351"/>
      <c r="AE303" s="347"/>
      <c r="AF303" s="347"/>
      <c r="AG303" s="351"/>
      <c r="AH303" s="393"/>
      <c r="AI303" s="347"/>
      <c r="AJ303" s="347"/>
      <c r="AK303" s="347"/>
      <c r="AL303" s="347"/>
      <c r="AM303" s="347"/>
      <c r="AN303" s="347"/>
      <c r="AO303" s="347"/>
      <c r="AP303" s="347"/>
    </row>
    <row r="304">
      <c r="A304" s="347"/>
      <c r="B304" s="384" t="s">
        <v>4441</v>
      </c>
      <c r="C304" s="365" t="s">
        <v>4442</v>
      </c>
      <c r="D304" s="271">
        <v>1.0</v>
      </c>
      <c r="E304" s="271" t="s">
        <v>4070</v>
      </c>
      <c r="F304" s="369">
        <v>1.0</v>
      </c>
      <c r="G304" s="369" t="s">
        <v>4443</v>
      </c>
      <c r="H304" s="347"/>
      <c r="I304" s="388">
        <v>28.0</v>
      </c>
      <c r="J304" s="271" t="s">
        <v>4444</v>
      </c>
      <c r="K304" s="347"/>
      <c r="L304" s="347"/>
      <c r="M304" s="271"/>
      <c r="N304" s="271"/>
      <c r="O304" s="388">
        <v>0.0</v>
      </c>
      <c r="P304" s="370"/>
      <c r="Q304" s="391" t="s">
        <v>3259</v>
      </c>
      <c r="R304" s="498"/>
      <c r="S304" s="410">
        <v>43986.0</v>
      </c>
      <c r="T304" s="347"/>
      <c r="U304" s="347"/>
      <c r="V304" s="393"/>
      <c r="W304" s="285" t="s">
        <v>4073</v>
      </c>
      <c r="X304" s="388" t="s">
        <v>4204</v>
      </c>
      <c r="Y304" s="388" t="s">
        <v>4204</v>
      </c>
      <c r="Z304" s="346" t="s">
        <v>4240</v>
      </c>
      <c r="AA304" s="370"/>
      <c r="AB304" s="347"/>
      <c r="AC304" s="347"/>
      <c r="AD304" s="351"/>
      <c r="AE304" s="347"/>
      <c r="AF304" s="347"/>
      <c r="AG304" s="351"/>
      <c r="AH304" s="393"/>
      <c r="AI304" s="347"/>
      <c r="AJ304" s="347"/>
      <c r="AK304" s="347"/>
      <c r="AL304" s="347"/>
      <c r="AM304" s="347"/>
      <c r="AN304" s="347"/>
      <c r="AO304" s="347"/>
      <c r="AP304" s="347"/>
    </row>
    <row r="305">
      <c r="A305" s="347"/>
      <c r="B305" s="384" t="s">
        <v>4445</v>
      </c>
      <c r="C305" s="338" t="s">
        <v>4446</v>
      </c>
      <c r="D305" s="271">
        <v>1.0</v>
      </c>
      <c r="E305" s="271" t="s">
        <v>4070</v>
      </c>
      <c r="F305" s="369">
        <v>7.0</v>
      </c>
      <c r="G305" s="402"/>
      <c r="H305" s="411" t="s">
        <v>4447</v>
      </c>
      <c r="I305" s="388" t="s">
        <v>4448</v>
      </c>
      <c r="J305" s="412" t="s">
        <v>5325</v>
      </c>
      <c r="K305" s="347"/>
      <c r="L305" s="347"/>
      <c r="M305" s="271"/>
      <c r="N305" s="271"/>
      <c r="O305" s="388">
        <v>0.0</v>
      </c>
      <c r="P305" s="370"/>
      <c r="Q305" s="407">
        <v>3.0</v>
      </c>
      <c r="R305" s="407" t="s">
        <v>4450</v>
      </c>
      <c r="S305" s="403">
        <v>44006.0</v>
      </c>
      <c r="T305" s="347"/>
      <c r="U305" s="347"/>
      <c r="V305" s="393"/>
      <c r="W305" s="285" t="s">
        <v>4073</v>
      </c>
      <c r="X305" s="369" t="s">
        <v>4451</v>
      </c>
      <c r="Y305" s="369" t="s">
        <v>4451</v>
      </c>
      <c r="Z305" s="346" t="s">
        <v>4452</v>
      </c>
      <c r="AA305" s="369" t="s">
        <v>4453</v>
      </c>
      <c r="AB305" s="388" t="s">
        <v>4454</v>
      </c>
      <c r="AC305" s="347"/>
      <c r="AD305" s="351"/>
      <c r="AE305" s="347"/>
      <c r="AF305" s="347"/>
      <c r="AG305" s="370"/>
      <c r="AH305" s="393"/>
      <c r="AI305" s="347"/>
      <c r="AJ305" s="347"/>
      <c r="AK305" s="347"/>
      <c r="AL305" s="347"/>
      <c r="AM305" s="347"/>
      <c r="AN305" s="347"/>
      <c r="AO305" s="347"/>
      <c r="AP305" s="347"/>
    </row>
    <row r="306">
      <c r="A306" s="347"/>
      <c r="B306" s="384" t="s">
        <v>4455</v>
      </c>
      <c r="C306" s="338" t="s">
        <v>4456</v>
      </c>
      <c r="D306" s="271">
        <v>1.0</v>
      </c>
      <c r="E306" s="271" t="s">
        <v>4070</v>
      </c>
      <c r="F306" s="369">
        <v>7.0</v>
      </c>
      <c r="G306" s="402"/>
      <c r="H306" s="411" t="s">
        <v>4457</v>
      </c>
      <c r="I306" s="388" t="s">
        <v>4458</v>
      </c>
      <c r="J306" s="413" t="s">
        <v>4459</v>
      </c>
      <c r="K306" s="347"/>
      <c r="L306" s="347"/>
      <c r="M306" s="271"/>
      <c r="N306" s="271"/>
      <c r="O306" s="388">
        <v>0.0</v>
      </c>
      <c r="P306" s="370"/>
      <c r="Q306" s="407" t="s">
        <v>3622</v>
      </c>
      <c r="R306" s="407" t="s">
        <v>4460</v>
      </c>
      <c r="S306" s="403">
        <v>43179.0</v>
      </c>
      <c r="T306" s="347"/>
      <c r="U306" s="347"/>
      <c r="V306" s="393"/>
      <c r="W306" s="285" t="s">
        <v>4073</v>
      </c>
      <c r="X306" s="369" t="s">
        <v>4158</v>
      </c>
      <c r="Y306" s="369" t="s">
        <v>4158</v>
      </c>
      <c r="Z306" s="346" t="s">
        <v>4461</v>
      </c>
      <c r="AA306" s="370"/>
      <c r="AB306" s="388" t="s">
        <v>4103</v>
      </c>
      <c r="AC306" s="347"/>
      <c r="AD306" s="351"/>
      <c r="AE306" s="347"/>
      <c r="AF306" s="347"/>
      <c r="AG306" s="370"/>
      <c r="AH306" s="393"/>
      <c r="AI306" s="347"/>
      <c r="AJ306" s="347"/>
      <c r="AK306" s="347"/>
      <c r="AL306" s="347"/>
      <c r="AM306" s="347"/>
      <c r="AN306" s="347"/>
      <c r="AO306" s="347"/>
      <c r="AP306" s="347"/>
    </row>
    <row r="307">
      <c r="A307" s="347"/>
      <c r="B307" s="384" t="s">
        <v>4462</v>
      </c>
      <c r="C307" s="338" t="s">
        <v>4463</v>
      </c>
      <c r="D307" s="271">
        <v>1.0</v>
      </c>
      <c r="E307" s="271" t="s">
        <v>4070</v>
      </c>
      <c r="F307" s="369">
        <v>7.0</v>
      </c>
      <c r="G307" s="402"/>
      <c r="H307" s="388" t="s">
        <v>4092</v>
      </c>
      <c r="I307" s="388">
        <v>1.0</v>
      </c>
      <c r="J307" s="271"/>
      <c r="K307" s="347"/>
      <c r="L307" s="347"/>
      <c r="M307" s="271"/>
      <c r="N307" s="271"/>
      <c r="O307" s="388">
        <v>0.0</v>
      </c>
      <c r="P307" s="370"/>
      <c r="Q307" s="391" t="s">
        <v>3259</v>
      </c>
      <c r="R307" s="406"/>
      <c r="S307" s="402"/>
      <c r="T307" s="347"/>
      <c r="U307" s="347"/>
      <c r="V307" s="393"/>
      <c r="W307" s="285" t="s">
        <v>4073</v>
      </c>
      <c r="X307" s="388">
        <v>150.0</v>
      </c>
      <c r="Y307" s="388">
        <v>150.0</v>
      </c>
      <c r="Z307" s="346" t="s">
        <v>4094</v>
      </c>
      <c r="AA307" s="370"/>
      <c r="AB307" s="347"/>
      <c r="AC307" s="347"/>
      <c r="AD307" s="351"/>
      <c r="AE307" s="347"/>
      <c r="AF307" s="347"/>
      <c r="AG307" s="351"/>
      <c r="AH307" s="393"/>
      <c r="AI307" s="347"/>
      <c r="AJ307" s="347"/>
      <c r="AK307" s="347"/>
      <c r="AL307" s="347"/>
      <c r="AM307" s="347"/>
      <c r="AN307" s="347"/>
      <c r="AO307" s="347"/>
      <c r="AP307" s="347"/>
    </row>
    <row r="308">
      <c r="A308" s="347"/>
      <c r="B308" s="384" t="s">
        <v>4464</v>
      </c>
      <c r="C308" s="338" t="s">
        <v>4465</v>
      </c>
      <c r="D308" s="271">
        <v>1.0</v>
      </c>
      <c r="E308" s="271" t="s">
        <v>4070</v>
      </c>
      <c r="F308" s="369">
        <v>7.0</v>
      </c>
      <c r="G308" s="402"/>
      <c r="H308" s="388" t="s">
        <v>4092</v>
      </c>
      <c r="I308" s="388">
        <v>34.0</v>
      </c>
      <c r="J308" s="271"/>
      <c r="K308" s="347"/>
      <c r="L308" s="347"/>
      <c r="M308" s="271"/>
      <c r="N308" s="271"/>
      <c r="O308" s="388">
        <v>0.0</v>
      </c>
      <c r="P308" s="370"/>
      <c r="Q308" s="391" t="s">
        <v>3259</v>
      </c>
      <c r="R308" s="406"/>
      <c r="S308" s="402"/>
      <c r="T308" s="388" t="s">
        <v>4466</v>
      </c>
      <c r="U308" s="347"/>
      <c r="V308" s="393"/>
      <c r="W308" s="285" t="s">
        <v>4073</v>
      </c>
      <c r="X308" s="369" t="s">
        <v>4235</v>
      </c>
      <c r="Y308" s="369" t="s">
        <v>4235</v>
      </c>
      <c r="Z308" s="346"/>
      <c r="AA308" s="370"/>
      <c r="AB308" s="388" t="s">
        <v>4103</v>
      </c>
      <c r="AC308" s="347"/>
      <c r="AD308" s="351"/>
      <c r="AE308" s="347"/>
      <c r="AF308" s="347"/>
      <c r="AG308" s="370"/>
      <c r="AH308" s="393"/>
      <c r="AI308" s="347"/>
      <c r="AJ308" s="347"/>
      <c r="AK308" s="347"/>
      <c r="AL308" s="347"/>
      <c r="AM308" s="347"/>
      <c r="AN308" s="347"/>
      <c r="AO308" s="347"/>
      <c r="AP308" s="347"/>
    </row>
    <row r="309">
      <c r="A309" s="347"/>
      <c r="B309" s="397" t="s">
        <v>4467</v>
      </c>
      <c r="C309" s="338" t="s">
        <v>4468</v>
      </c>
      <c r="D309" s="271">
        <v>1.0</v>
      </c>
      <c r="E309" s="271" t="s">
        <v>4070</v>
      </c>
      <c r="F309" s="369">
        <v>7.0</v>
      </c>
      <c r="G309" s="402"/>
      <c r="H309" s="386" t="s">
        <v>4469</v>
      </c>
      <c r="I309" s="388" t="s">
        <v>4470</v>
      </c>
      <c r="J309" s="412" t="s">
        <v>5326</v>
      </c>
      <c r="K309" s="347"/>
      <c r="L309" s="347"/>
      <c r="M309" s="271"/>
      <c r="N309" s="271"/>
      <c r="O309" s="388">
        <v>0.0</v>
      </c>
      <c r="P309" s="370"/>
      <c r="Q309" s="391" t="s">
        <v>3259</v>
      </c>
      <c r="R309" s="407"/>
      <c r="S309" s="402"/>
      <c r="T309" s="347"/>
      <c r="U309" s="347"/>
      <c r="V309" s="393"/>
      <c r="W309" s="285" t="s">
        <v>4073</v>
      </c>
      <c r="X309" s="369" t="s">
        <v>4158</v>
      </c>
      <c r="Y309" s="369" t="s">
        <v>4158</v>
      </c>
      <c r="Z309" s="346"/>
      <c r="AA309" s="370"/>
      <c r="AB309" s="388" t="s">
        <v>4085</v>
      </c>
      <c r="AC309" s="347"/>
      <c r="AD309" s="351"/>
      <c r="AE309" s="347"/>
      <c r="AF309" s="347"/>
      <c r="AG309" s="370"/>
      <c r="AH309" s="393"/>
      <c r="AI309" s="347"/>
      <c r="AJ309" s="347"/>
      <c r="AK309" s="347"/>
      <c r="AL309" s="347"/>
      <c r="AM309" s="347"/>
      <c r="AN309" s="347"/>
      <c r="AO309" s="347"/>
      <c r="AP309" s="347"/>
    </row>
    <row r="310">
      <c r="A310" s="347"/>
      <c r="B310" s="384" t="s">
        <v>4472</v>
      </c>
      <c r="C310" s="338" t="s">
        <v>4473</v>
      </c>
      <c r="D310" s="271">
        <v>1.0</v>
      </c>
      <c r="E310" s="271" t="s">
        <v>4070</v>
      </c>
      <c r="F310" s="402"/>
      <c r="G310" s="402"/>
      <c r="H310" s="347"/>
      <c r="I310" s="347"/>
      <c r="J310" s="271"/>
      <c r="K310" s="347"/>
      <c r="L310" s="347"/>
      <c r="M310" s="271"/>
      <c r="N310" s="271"/>
      <c r="O310" s="388">
        <v>0.0</v>
      </c>
      <c r="P310" s="370"/>
      <c r="Q310" s="407" t="s">
        <v>3622</v>
      </c>
      <c r="R310" s="407" t="s">
        <v>4474</v>
      </c>
      <c r="S310" s="402"/>
      <c r="T310" s="347"/>
      <c r="U310" s="347"/>
      <c r="V310" s="393"/>
      <c r="W310" s="285" t="s">
        <v>4073</v>
      </c>
      <c r="X310" s="369" t="s">
        <v>4158</v>
      </c>
      <c r="Y310" s="369" t="s">
        <v>4158</v>
      </c>
      <c r="Z310" s="346" t="s">
        <v>4475</v>
      </c>
      <c r="AA310" s="370"/>
      <c r="AB310" s="388" t="s">
        <v>4103</v>
      </c>
      <c r="AC310" s="347"/>
      <c r="AD310" s="351"/>
      <c r="AE310" s="347"/>
      <c r="AF310" s="347"/>
      <c r="AG310" s="370"/>
      <c r="AH310" s="393"/>
      <c r="AI310" s="347"/>
      <c r="AJ310" s="347"/>
      <c r="AK310" s="347"/>
      <c r="AL310" s="347"/>
      <c r="AM310" s="347"/>
      <c r="AN310" s="347"/>
      <c r="AO310" s="347"/>
      <c r="AP310" s="347"/>
    </row>
    <row r="311">
      <c r="A311" s="347"/>
      <c r="B311" s="384" t="s">
        <v>4476</v>
      </c>
      <c r="C311" s="338" t="s">
        <v>4477</v>
      </c>
      <c r="D311" s="271">
        <v>1.0</v>
      </c>
      <c r="E311" s="271" t="s">
        <v>4070</v>
      </c>
      <c r="F311" s="402"/>
      <c r="G311" s="402"/>
      <c r="H311" s="347"/>
      <c r="I311" s="347"/>
      <c r="J311" s="271"/>
      <c r="K311" s="347"/>
      <c r="L311" s="347"/>
      <c r="M311" s="271"/>
      <c r="N311" s="271"/>
      <c r="O311" s="388">
        <v>0.0</v>
      </c>
      <c r="P311" s="370"/>
      <c r="Q311" s="407" t="s">
        <v>4478</v>
      </c>
      <c r="R311" s="407" t="s">
        <v>4479</v>
      </c>
      <c r="S311" s="402"/>
      <c r="T311" s="347"/>
      <c r="U311" s="347"/>
      <c r="V311" s="393"/>
      <c r="W311" s="285" t="s">
        <v>4073</v>
      </c>
      <c r="X311" s="369" t="s">
        <v>4158</v>
      </c>
      <c r="Y311" s="369" t="s">
        <v>4158</v>
      </c>
      <c r="Z311" s="346"/>
      <c r="AA311" s="370"/>
      <c r="AB311" s="388" t="s">
        <v>4103</v>
      </c>
      <c r="AC311" s="347"/>
      <c r="AD311" s="351"/>
      <c r="AE311" s="347"/>
      <c r="AF311" s="347"/>
      <c r="AG311" s="370"/>
      <c r="AH311" s="393"/>
      <c r="AI311" s="347"/>
      <c r="AJ311" s="347"/>
      <c r="AK311" s="347"/>
      <c r="AL311" s="347"/>
      <c r="AM311" s="347"/>
      <c r="AN311" s="347"/>
      <c r="AO311" s="347"/>
      <c r="AP311" s="347"/>
    </row>
    <row r="312">
      <c r="A312" s="402"/>
      <c r="B312" s="415" t="s">
        <v>4480</v>
      </c>
      <c r="C312" s="416" t="s">
        <v>4481</v>
      </c>
      <c r="D312" s="14">
        <v>1.0</v>
      </c>
      <c r="E312" s="14" t="s">
        <v>4070</v>
      </c>
      <c r="F312" s="402"/>
      <c r="G312" s="402"/>
      <c r="H312" s="402"/>
      <c r="I312" s="402"/>
      <c r="J312" s="14"/>
      <c r="K312" s="402"/>
      <c r="L312" s="402"/>
      <c r="M312" s="14"/>
      <c r="N312" s="14"/>
      <c r="O312" s="369">
        <v>1.0</v>
      </c>
      <c r="P312" s="370"/>
      <c r="Q312" s="402"/>
      <c r="R312" s="417"/>
      <c r="S312" s="402"/>
      <c r="T312" s="369" t="s">
        <v>4482</v>
      </c>
      <c r="U312" s="402"/>
      <c r="V312" s="393"/>
      <c r="W312" s="285" t="s">
        <v>4073</v>
      </c>
      <c r="X312" s="402"/>
      <c r="Y312" s="402"/>
      <c r="Z312" s="367"/>
      <c r="AA312" s="351"/>
      <c r="AB312" s="402"/>
      <c r="AC312" s="402"/>
      <c r="AD312" s="351"/>
      <c r="AE312" s="402"/>
      <c r="AF312" s="402"/>
      <c r="AG312" s="351"/>
      <c r="AH312" s="393"/>
      <c r="AI312" s="402"/>
      <c r="AJ312" s="402"/>
      <c r="AK312" s="402"/>
      <c r="AL312" s="402"/>
      <c r="AM312" s="402"/>
      <c r="AN312" s="402"/>
      <c r="AO312" s="402"/>
      <c r="AP312" s="402"/>
    </row>
    <row r="313">
      <c r="A313" s="402"/>
      <c r="B313" s="415" t="s">
        <v>4483</v>
      </c>
      <c r="C313" s="416" t="s">
        <v>4484</v>
      </c>
      <c r="D313" s="14">
        <v>1.0</v>
      </c>
      <c r="E313" s="14" t="s">
        <v>4070</v>
      </c>
      <c r="F313" s="402"/>
      <c r="G313" s="402"/>
      <c r="H313" s="402"/>
      <c r="I313" s="402"/>
      <c r="J313" s="14"/>
      <c r="K313" s="402"/>
      <c r="L313" s="402"/>
      <c r="M313" s="14"/>
      <c r="N313" s="14"/>
      <c r="O313" s="369">
        <v>1.0</v>
      </c>
      <c r="P313" s="370"/>
      <c r="Q313" s="402"/>
      <c r="R313" s="417"/>
      <c r="S313" s="402"/>
      <c r="T313" s="369" t="s">
        <v>4485</v>
      </c>
      <c r="U313" s="402"/>
      <c r="V313" s="393"/>
      <c r="W313" s="285" t="s">
        <v>4073</v>
      </c>
      <c r="X313" s="402"/>
      <c r="Y313" s="402"/>
      <c r="Z313" s="367"/>
      <c r="AA313" s="351"/>
      <c r="AB313" s="402"/>
      <c r="AC313" s="402"/>
      <c r="AD313" s="351"/>
      <c r="AE313" s="402"/>
      <c r="AF313" s="402"/>
      <c r="AG313" s="351"/>
      <c r="AH313" s="393"/>
      <c r="AI313" s="402"/>
      <c r="AJ313" s="402"/>
      <c r="AK313" s="402"/>
      <c r="AL313" s="402"/>
      <c r="AM313" s="402"/>
      <c r="AN313" s="402"/>
      <c r="AO313" s="402"/>
      <c r="AP313" s="402"/>
    </row>
    <row r="314">
      <c r="A314" s="402"/>
      <c r="B314" s="415" t="s">
        <v>4486</v>
      </c>
      <c r="C314" s="416" t="s">
        <v>4487</v>
      </c>
      <c r="D314" s="14">
        <v>1.0</v>
      </c>
      <c r="E314" s="14" t="s">
        <v>4070</v>
      </c>
      <c r="F314" s="402"/>
      <c r="G314" s="402"/>
      <c r="H314" s="402"/>
      <c r="I314" s="402"/>
      <c r="J314" s="14"/>
      <c r="K314" s="402"/>
      <c r="L314" s="402"/>
      <c r="M314" s="14"/>
      <c r="N314" s="14"/>
      <c r="O314" s="369">
        <v>0.0</v>
      </c>
      <c r="P314" s="370"/>
      <c r="Q314" s="369" t="s">
        <v>3259</v>
      </c>
      <c r="R314" s="417"/>
      <c r="S314" s="402"/>
      <c r="T314" s="172" t="s">
        <v>4488</v>
      </c>
      <c r="U314" s="402"/>
      <c r="V314" s="393"/>
      <c r="W314" s="285" t="s">
        <v>4073</v>
      </c>
      <c r="X314" s="402"/>
      <c r="Y314" s="402"/>
      <c r="Z314" s="367"/>
      <c r="AA314" s="351"/>
      <c r="AB314" s="402"/>
      <c r="AC314" s="402"/>
      <c r="AD314" s="351"/>
      <c r="AE314" s="402"/>
      <c r="AF314" s="402"/>
      <c r="AG314" s="351"/>
      <c r="AH314" s="393"/>
      <c r="AI314" s="402"/>
      <c r="AJ314" s="402"/>
      <c r="AK314" s="402"/>
      <c r="AL314" s="402"/>
      <c r="AM314" s="402"/>
      <c r="AN314" s="402"/>
      <c r="AO314" s="402"/>
      <c r="AP314" s="402"/>
    </row>
    <row r="315">
      <c r="A315" s="347"/>
      <c r="B315" s="384" t="s">
        <v>4489</v>
      </c>
      <c r="C315" s="338" t="s">
        <v>4490</v>
      </c>
      <c r="D315" s="271">
        <v>1.0</v>
      </c>
      <c r="E315" s="271" t="s">
        <v>4070</v>
      </c>
      <c r="F315" s="402"/>
      <c r="G315" s="402"/>
      <c r="H315" s="347"/>
      <c r="I315" s="347"/>
      <c r="J315" s="271"/>
      <c r="K315" s="347"/>
      <c r="L315" s="347"/>
      <c r="M315" s="271"/>
      <c r="N315" s="271"/>
      <c r="O315" s="369">
        <v>0.0</v>
      </c>
      <c r="P315" s="370"/>
      <c r="Q315" s="407">
        <v>3.0</v>
      </c>
      <c r="R315" s="407" t="s">
        <v>4491</v>
      </c>
      <c r="S315" s="402"/>
      <c r="T315" s="388" t="s">
        <v>4492</v>
      </c>
      <c r="U315" s="347"/>
      <c r="V315" s="393"/>
      <c r="W315" s="285" t="s">
        <v>4073</v>
      </c>
      <c r="X315" s="369" t="s">
        <v>4235</v>
      </c>
      <c r="Y315" s="369" t="s">
        <v>4235</v>
      </c>
      <c r="Z315" s="346" t="s">
        <v>4493</v>
      </c>
      <c r="AA315" s="370"/>
      <c r="AB315" s="388" t="s">
        <v>4103</v>
      </c>
      <c r="AC315" s="347"/>
      <c r="AD315" s="351"/>
      <c r="AE315" s="347"/>
      <c r="AF315" s="347"/>
      <c r="AG315" s="370"/>
      <c r="AH315" s="393"/>
      <c r="AI315" s="347"/>
      <c r="AJ315" s="347"/>
      <c r="AK315" s="347"/>
      <c r="AL315" s="347"/>
      <c r="AM315" s="347"/>
      <c r="AN315" s="347"/>
      <c r="AO315" s="347"/>
      <c r="AP315" s="347"/>
    </row>
    <row r="316">
      <c r="A316" s="347"/>
      <c r="B316" s="384"/>
      <c r="C316" s="418"/>
      <c r="D316" s="271"/>
      <c r="E316" s="271"/>
      <c r="F316" s="402"/>
      <c r="G316" s="402"/>
      <c r="H316" s="347"/>
      <c r="I316" s="347"/>
      <c r="J316" s="271"/>
      <c r="K316" s="347"/>
      <c r="L316" s="347"/>
      <c r="M316" s="271"/>
      <c r="N316" s="271"/>
      <c r="O316" s="388"/>
      <c r="P316" s="370"/>
      <c r="Q316" s="347"/>
      <c r="R316" s="417"/>
      <c r="S316" s="402"/>
      <c r="T316" s="347"/>
      <c r="U316" s="347"/>
      <c r="V316" s="393"/>
      <c r="W316" s="285"/>
      <c r="X316" s="388"/>
      <c r="Y316" s="388"/>
      <c r="Z316" s="346"/>
      <c r="AA316" s="370"/>
      <c r="AB316" s="388"/>
      <c r="AC316" s="347"/>
      <c r="AD316" s="351"/>
      <c r="AE316" s="347"/>
      <c r="AF316" s="347"/>
      <c r="AG316" s="370"/>
      <c r="AH316" s="393"/>
      <c r="AI316" s="347"/>
      <c r="AJ316" s="347"/>
      <c r="AK316" s="347"/>
      <c r="AL316" s="347"/>
      <c r="AM316" s="347"/>
      <c r="AN316" s="347"/>
      <c r="AO316" s="347"/>
      <c r="AP316" s="347"/>
    </row>
    <row r="317">
      <c r="A317" s="347"/>
      <c r="B317" s="384" t="s">
        <v>4494</v>
      </c>
      <c r="C317" s="338" t="s">
        <v>4495</v>
      </c>
      <c r="D317" s="271">
        <v>1.0</v>
      </c>
      <c r="E317" s="271" t="s">
        <v>4070</v>
      </c>
      <c r="F317" s="402"/>
      <c r="G317" s="402"/>
      <c r="H317" s="347"/>
      <c r="I317" s="347"/>
      <c r="J317" s="271"/>
      <c r="K317" s="347"/>
      <c r="L317" s="347"/>
      <c r="M317" s="271"/>
      <c r="N317" s="271"/>
      <c r="O317" s="388">
        <v>0.0</v>
      </c>
      <c r="P317" s="370"/>
      <c r="Q317" s="407">
        <v>3.0</v>
      </c>
      <c r="R317" s="407" t="s">
        <v>4496</v>
      </c>
      <c r="S317" s="402"/>
      <c r="T317" s="347"/>
      <c r="U317" s="347"/>
      <c r="V317" s="393"/>
      <c r="W317" s="285" t="s">
        <v>4073</v>
      </c>
      <c r="X317" s="369" t="s">
        <v>4497</v>
      </c>
      <c r="Y317" s="369" t="s">
        <v>4497</v>
      </c>
      <c r="Z317" s="346" t="s">
        <v>4498</v>
      </c>
      <c r="AA317" s="370"/>
      <c r="AB317" s="388" t="s">
        <v>4103</v>
      </c>
      <c r="AC317" s="347"/>
      <c r="AD317" s="351"/>
      <c r="AE317" s="347"/>
      <c r="AF317" s="347"/>
      <c r="AG317" s="370"/>
      <c r="AH317" s="393"/>
      <c r="AI317" s="347"/>
      <c r="AJ317" s="347"/>
      <c r="AK317" s="347"/>
      <c r="AL317" s="347"/>
      <c r="AM317" s="347"/>
      <c r="AN317" s="347"/>
      <c r="AO317" s="347"/>
      <c r="AP317" s="347"/>
    </row>
    <row r="318">
      <c r="A318" s="347"/>
      <c r="B318" s="384" t="s">
        <v>4499</v>
      </c>
      <c r="C318" s="338" t="s">
        <v>4500</v>
      </c>
      <c r="D318" s="271">
        <v>1.0</v>
      </c>
      <c r="E318" s="271" t="s">
        <v>4070</v>
      </c>
      <c r="F318" s="402"/>
      <c r="G318" s="402"/>
      <c r="H318" s="347"/>
      <c r="I318" s="347"/>
      <c r="J318" s="271"/>
      <c r="K318" s="347"/>
      <c r="L318" s="347"/>
      <c r="M318" s="271"/>
      <c r="N318" s="271"/>
      <c r="O318" s="388">
        <v>0.0</v>
      </c>
      <c r="P318" s="370"/>
      <c r="Q318" s="407" t="s">
        <v>3264</v>
      </c>
      <c r="R318" s="406"/>
      <c r="S318" s="402"/>
      <c r="T318" s="347"/>
      <c r="U318" s="347"/>
      <c r="V318" s="393"/>
      <c r="W318" s="285" t="s">
        <v>4073</v>
      </c>
      <c r="X318" s="388" t="s">
        <v>3226</v>
      </c>
      <c r="Y318" s="388" t="s">
        <v>3226</v>
      </c>
      <c r="Z318" s="346" t="s">
        <v>4501</v>
      </c>
      <c r="AA318" s="370"/>
      <c r="AB318" s="388" t="s">
        <v>4103</v>
      </c>
      <c r="AC318" s="347"/>
      <c r="AD318" s="351"/>
      <c r="AE318" s="347"/>
      <c r="AF318" s="347"/>
      <c r="AG318" s="370"/>
      <c r="AH318" s="393"/>
      <c r="AI318" s="347"/>
      <c r="AJ318" s="347"/>
      <c r="AK318" s="347"/>
      <c r="AL318" s="347"/>
      <c r="AM318" s="347"/>
      <c r="AN318" s="347"/>
      <c r="AO318" s="347"/>
      <c r="AP318" s="347"/>
    </row>
    <row r="319">
      <c r="A319" s="347"/>
      <c r="B319" s="384" t="s">
        <v>4502</v>
      </c>
      <c r="C319" s="338" t="s">
        <v>4503</v>
      </c>
      <c r="D319" s="271">
        <v>1.0</v>
      </c>
      <c r="E319" s="271" t="s">
        <v>4070</v>
      </c>
      <c r="F319" s="402"/>
      <c r="G319" s="402"/>
      <c r="H319" s="347"/>
      <c r="I319" s="347"/>
      <c r="J319" s="271"/>
      <c r="K319" s="347"/>
      <c r="L319" s="347"/>
      <c r="M319" s="271"/>
      <c r="N319" s="271"/>
      <c r="O319" s="388">
        <v>0.0</v>
      </c>
      <c r="P319" s="370"/>
      <c r="Q319" s="407"/>
      <c r="R319" s="391" t="s">
        <v>3795</v>
      </c>
      <c r="S319" s="402"/>
      <c r="T319" s="347"/>
      <c r="U319" s="347"/>
      <c r="V319" s="393"/>
      <c r="W319" s="285" t="s">
        <v>4073</v>
      </c>
      <c r="X319" s="388">
        <v>400.0</v>
      </c>
      <c r="Y319" s="388">
        <v>400.0</v>
      </c>
      <c r="Z319" s="346"/>
      <c r="AA319" s="370"/>
      <c r="AB319" s="388" t="s">
        <v>4085</v>
      </c>
      <c r="AC319" s="347"/>
      <c r="AD319" s="351"/>
      <c r="AE319" s="347"/>
      <c r="AF319" s="347"/>
      <c r="AG319" s="370"/>
      <c r="AH319" s="393"/>
      <c r="AI319" s="347"/>
      <c r="AJ319" s="347"/>
      <c r="AK319" s="347"/>
      <c r="AL319" s="347"/>
      <c r="AM319" s="347"/>
      <c r="AN319" s="347"/>
      <c r="AO319" s="347"/>
      <c r="AP319" s="347"/>
    </row>
    <row r="320">
      <c r="A320" s="347"/>
      <c r="B320" s="384" t="s">
        <v>4504</v>
      </c>
      <c r="C320" s="338" t="s">
        <v>4505</v>
      </c>
      <c r="D320" s="271">
        <v>1.0</v>
      </c>
      <c r="E320" s="271" t="s">
        <v>4070</v>
      </c>
      <c r="F320" s="402"/>
      <c r="G320" s="402"/>
      <c r="H320" s="347"/>
      <c r="I320" s="347"/>
      <c r="J320" s="271"/>
      <c r="K320" s="347"/>
      <c r="L320" s="347"/>
      <c r="M320" s="271"/>
      <c r="N320" s="271"/>
      <c r="O320" s="388">
        <v>0.0</v>
      </c>
      <c r="P320" s="370"/>
      <c r="Q320" s="391" t="s">
        <v>3264</v>
      </c>
      <c r="R320" s="406"/>
      <c r="S320" s="402"/>
      <c r="T320" s="388" t="s">
        <v>4506</v>
      </c>
      <c r="U320" s="347"/>
      <c r="V320" s="393"/>
      <c r="W320" s="285" t="s">
        <v>4073</v>
      </c>
      <c r="X320" s="388">
        <v>100.0</v>
      </c>
      <c r="Y320" s="388">
        <v>100.0</v>
      </c>
      <c r="Z320" s="346" t="s">
        <v>4094</v>
      </c>
      <c r="AA320" s="370"/>
      <c r="AB320" s="347"/>
      <c r="AC320" s="347"/>
      <c r="AD320" s="351"/>
      <c r="AE320" s="347"/>
      <c r="AF320" s="347"/>
      <c r="AG320" s="351"/>
      <c r="AH320" s="393"/>
      <c r="AI320" s="347"/>
      <c r="AJ320" s="347"/>
      <c r="AK320" s="347"/>
      <c r="AL320" s="347"/>
      <c r="AM320" s="347"/>
      <c r="AN320" s="347"/>
      <c r="AO320" s="347"/>
      <c r="AP320" s="347"/>
    </row>
    <row r="321">
      <c r="A321" s="347"/>
      <c r="B321" s="384" t="s">
        <v>4507</v>
      </c>
      <c r="C321" s="338" t="s">
        <v>4508</v>
      </c>
      <c r="D321" s="271">
        <v>1.0</v>
      </c>
      <c r="E321" s="271" t="s">
        <v>4070</v>
      </c>
      <c r="F321" s="402"/>
      <c r="G321" s="402"/>
      <c r="H321" s="347"/>
      <c r="I321" s="347"/>
      <c r="J321" s="271"/>
      <c r="K321" s="347"/>
      <c r="L321" s="347"/>
      <c r="M321" s="271"/>
      <c r="N321" s="271"/>
      <c r="O321" s="388">
        <v>0.0</v>
      </c>
      <c r="P321" s="370"/>
      <c r="Q321" s="407" t="s">
        <v>4509</v>
      </c>
      <c r="R321" s="407" t="s">
        <v>4510</v>
      </c>
      <c r="S321" s="402"/>
      <c r="T321" s="347"/>
      <c r="U321" s="347"/>
      <c r="V321" s="393"/>
      <c r="W321" s="285" t="s">
        <v>4073</v>
      </c>
      <c r="X321" s="388" t="s">
        <v>4511</v>
      </c>
      <c r="Y321" s="388" t="s">
        <v>4511</v>
      </c>
      <c r="Z321" s="346" t="s">
        <v>4512</v>
      </c>
      <c r="AA321" s="370"/>
      <c r="AB321" s="347"/>
      <c r="AC321" s="347"/>
      <c r="AD321" s="351"/>
      <c r="AE321" s="347"/>
      <c r="AF321" s="347"/>
      <c r="AG321" s="351"/>
      <c r="AH321" s="393"/>
      <c r="AI321" s="347"/>
      <c r="AJ321" s="347"/>
      <c r="AK321" s="347"/>
      <c r="AL321" s="347"/>
      <c r="AM321" s="347"/>
      <c r="AN321" s="347"/>
      <c r="AO321" s="347"/>
      <c r="AP321" s="347"/>
    </row>
    <row r="322">
      <c r="A322" s="347"/>
      <c r="B322" s="419" t="s">
        <v>4513</v>
      </c>
      <c r="C322" s="338" t="s">
        <v>4514</v>
      </c>
      <c r="D322" s="271">
        <v>1.0</v>
      </c>
      <c r="E322" s="271" t="s">
        <v>4070</v>
      </c>
      <c r="F322" s="402"/>
      <c r="G322" s="402"/>
      <c r="H322" s="347"/>
      <c r="I322" s="347"/>
      <c r="J322" s="271"/>
      <c r="K322" s="347"/>
      <c r="L322" s="347"/>
      <c r="M322" s="271"/>
      <c r="N322" s="271"/>
      <c r="O322" s="369">
        <v>0.0</v>
      </c>
      <c r="P322" s="370"/>
      <c r="Q322" s="407" t="s">
        <v>3622</v>
      </c>
      <c r="R322" s="407" t="s">
        <v>4515</v>
      </c>
      <c r="S322" s="402"/>
      <c r="T322" s="347"/>
      <c r="U322" s="347"/>
      <c r="V322" s="393"/>
      <c r="W322" s="285" t="s">
        <v>4073</v>
      </c>
      <c r="X322" s="369"/>
      <c r="Y322" s="369"/>
      <c r="Z322" s="367"/>
      <c r="AA322" s="370"/>
      <c r="AB322" s="347"/>
      <c r="AC322" s="347"/>
      <c r="AD322" s="351"/>
      <c r="AE322" s="347"/>
      <c r="AF322" s="347"/>
      <c r="AG322" s="351"/>
      <c r="AH322" s="393"/>
      <c r="AI322" s="347"/>
      <c r="AJ322" s="347"/>
      <c r="AK322" s="347"/>
      <c r="AL322" s="347"/>
      <c r="AM322" s="347"/>
      <c r="AN322" s="347"/>
      <c r="AO322" s="347"/>
      <c r="AP322" s="347"/>
    </row>
    <row r="323">
      <c r="A323" s="347"/>
      <c r="B323" s="419" t="s">
        <v>4516</v>
      </c>
      <c r="C323" s="338" t="s">
        <v>4517</v>
      </c>
      <c r="D323" s="271">
        <v>1.0</v>
      </c>
      <c r="E323" s="271" t="s">
        <v>4070</v>
      </c>
      <c r="F323" s="402"/>
      <c r="G323" s="402"/>
      <c r="H323" s="347"/>
      <c r="I323" s="347"/>
      <c r="J323" s="271"/>
      <c r="K323" s="347"/>
      <c r="L323" s="347"/>
      <c r="M323" s="271"/>
      <c r="N323" s="271"/>
      <c r="O323" s="369">
        <v>0.0</v>
      </c>
      <c r="P323" s="370"/>
      <c r="Q323" s="407" t="s">
        <v>3795</v>
      </c>
      <c r="R323" s="407"/>
      <c r="S323" s="402"/>
      <c r="T323" s="388" t="s">
        <v>4518</v>
      </c>
      <c r="U323" s="347"/>
      <c r="V323" s="393"/>
      <c r="W323" s="285" t="s">
        <v>4073</v>
      </c>
      <c r="X323" s="388">
        <v>100.0</v>
      </c>
      <c r="Y323" s="388">
        <v>100.0</v>
      </c>
      <c r="Z323" s="346" t="s">
        <v>4094</v>
      </c>
      <c r="AA323" s="370"/>
      <c r="AB323" s="347"/>
      <c r="AC323" s="347"/>
      <c r="AD323" s="351"/>
      <c r="AE323" s="347"/>
      <c r="AF323" s="347"/>
      <c r="AG323" s="351"/>
      <c r="AH323" s="393"/>
      <c r="AI323" s="347"/>
      <c r="AJ323" s="347"/>
      <c r="AK323" s="347"/>
      <c r="AL323" s="347"/>
      <c r="AM323" s="347"/>
      <c r="AN323" s="347"/>
      <c r="AO323" s="347"/>
      <c r="AP323" s="347"/>
    </row>
    <row r="324">
      <c r="A324" s="347"/>
      <c r="B324" s="419" t="s">
        <v>4519</v>
      </c>
      <c r="C324" s="338" t="s">
        <v>4520</v>
      </c>
      <c r="D324" s="271">
        <v>1.0</v>
      </c>
      <c r="E324" s="271" t="s">
        <v>4070</v>
      </c>
      <c r="F324" s="402"/>
      <c r="G324" s="402"/>
      <c r="H324" s="347"/>
      <c r="I324" s="347"/>
      <c r="J324" s="271"/>
      <c r="K324" s="347"/>
      <c r="L324" s="347"/>
      <c r="M324" s="271"/>
      <c r="N324" s="271"/>
      <c r="O324" s="388">
        <v>0.0</v>
      </c>
      <c r="P324" s="370"/>
      <c r="Q324" s="407" t="s">
        <v>3622</v>
      </c>
      <c r="R324" s="407" t="s">
        <v>4521</v>
      </c>
      <c r="S324" s="402"/>
      <c r="T324" s="347"/>
      <c r="U324" s="347"/>
      <c r="V324" s="393"/>
      <c r="W324" s="285" t="s">
        <v>4073</v>
      </c>
      <c r="X324" s="388" t="s">
        <v>4083</v>
      </c>
      <c r="Y324" s="388" t="s">
        <v>4083</v>
      </c>
      <c r="Z324" s="346" t="s">
        <v>4522</v>
      </c>
      <c r="AA324" s="420" t="s">
        <v>4340</v>
      </c>
      <c r="AB324" s="388" t="s">
        <v>4085</v>
      </c>
      <c r="AC324" s="347"/>
      <c r="AD324" s="351"/>
      <c r="AE324" s="347"/>
      <c r="AF324" s="347"/>
      <c r="AG324" s="370"/>
      <c r="AH324" s="393"/>
      <c r="AI324" s="347"/>
      <c r="AJ324" s="347"/>
      <c r="AK324" s="347"/>
      <c r="AL324" s="347"/>
      <c r="AM324" s="347"/>
      <c r="AN324" s="347"/>
      <c r="AO324" s="347"/>
      <c r="AP324" s="347"/>
    </row>
    <row r="325">
      <c r="A325" s="347"/>
      <c r="B325" s="419" t="s">
        <v>4523</v>
      </c>
      <c r="C325" s="338" t="s">
        <v>4524</v>
      </c>
      <c r="D325" s="271">
        <v>1.0</v>
      </c>
      <c r="E325" s="271" t="s">
        <v>4070</v>
      </c>
      <c r="F325" s="402"/>
      <c r="G325" s="402"/>
      <c r="H325" s="347"/>
      <c r="I325" s="347"/>
      <c r="J325" s="271"/>
      <c r="K325" s="347"/>
      <c r="L325" s="347"/>
      <c r="M325" s="271"/>
      <c r="N325" s="271"/>
      <c r="O325" s="388">
        <v>0.0</v>
      </c>
      <c r="P325" s="370"/>
      <c r="Q325" s="407" t="s">
        <v>4525</v>
      </c>
      <c r="R325" s="406"/>
      <c r="S325" s="402"/>
      <c r="T325" s="347"/>
      <c r="U325" s="347"/>
      <c r="V325" s="393"/>
      <c r="W325" s="285" t="s">
        <v>4073</v>
      </c>
      <c r="X325" s="369" t="s">
        <v>2226</v>
      </c>
      <c r="Y325" s="369" t="s">
        <v>2226</v>
      </c>
      <c r="Z325" s="367"/>
      <c r="AA325" s="370"/>
      <c r="AB325" s="388"/>
      <c r="AC325" s="347"/>
      <c r="AD325" s="351"/>
      <c r="AE325" s="347"/>
      <c r="AF325" s="347"/>
      <c r="AG325" s="351"/>
      <c r="AH325" s="393"/>
      <c r="AI325" s="347"/>
      <c r="AJ325" s="347"/>
      <c r="AK325" s="347"/>
      <c r="AL325" s="347"/>
      <c r="AM325" s="347"/>
      <c r="AN325" s="347"/>
      <c r="AO325" s="347"/>
      <c r="AP325" s="347"/>
    </row>
    <row r="326">
      <c r="A326" s="347"/>
      <c r="B326" s="388" t="s">
        <v>4526</v>
      </c>
      <c r="C326" s="338" t="s">
        <v>4527</v>
      </c>
      <c r="D326" s="271">
        <v>1.0</v>
      </c>
      <c r="E326" s="271" t="s">
        <v>4070</v>
      </c>
      <c r="F326" s="402"/>
      <c r="G326" s="402"/>
      <c r="H326" s="347"/>
      <c r="I326" s="347"/>
      <c r="J326" s="271"/>
      <c r="K326" s="347"/>
      <c r="L326" s="347"/>
      <c r="M326" s="271"/>
      <c r="N326" s="271"/>
      <c r="O326" s="388">
        <v>0.0</v>
      </c>
      <c r="P326" s="370"/>
      <c r="Q326" s="391" t="s">
        <v>3795</v>
      </c>
      <c r="R326" s="406"/>
      <c r="S326" s="402"/>
      <c r="T326" s="388" t="s">
        <v>4528</v>
      </c>
      <c r="U326" s="347"/>
      <c r="V326" s="393"/>
      <c r="W326" s="285" t="s">
        <v>4073</v>
      </c>
      <c r="X326" s="388" t="s">
        <v>4111</v>
      </c>
      <c r="Y326" s="388" t="s">
        <v>4111</v>
      </c>
      <c r="Z326" s="346" t="s">
        <v>4094</v>
      </c>
      <c r="AA326" s="370"/>
      <c r="AB326" s="347"/>
      <c r="AC326" s="347"/>
      <c r="AD326" s="351"/>
      <c r="AE326" s="347"/>
      <c r="AF326" s="347"/>
      <c r="AG326" s="351"/>
      <c r="AH326" s="393"/>
      <c r="AI326" s="347"/>
      <c r="AJ326" s="347"/>
      <c r="AK326" s="347"/>
      <c r="AL326" s="347"/>
      <c r="AM326" s="347"/>
      <c r="AN326" s="347"/>
      <c r="AO326" s="347"/>
      <c r="AP326" s="347"/>
    </row>
    <row r="327">
      <c r="A327" s="347"/>
      <c r="B327" s="388" t="s">
        <v>4529</v>
      </c>
      <c r="C327" s="338" t="s">
        <v>4530</v>
      </c>
      <c r="D327" s="271">
        <v>1.0</v>
      </c>
      <c r="E327" s="271" t="s">
        <v>4070</v>
      </c>
      <c r="F327" s="402"/>
      <c r="G327" s="402"/>
      <c r="H327" s="347"/>
      <c r="I327" s="347"/>
      <c r="J327" s="271"/>
      <c r="K327" s="347"/>
      <c r="L327" s="347"/>
      <c r="M327" s="271"/>
      <c r="N327" s="271"/>
      <c r="O327" s="388">
        <v>0.0</v>
      </c>
      <c r="P327" s="370"/>
      <c r="Q327" s="407" t="s">
        <v>4531</v>
      </c>
      <c r="R327" s="391" t="s">
        <v>4532</v>
      </c>
      <c r="S327" s="402"/>
      <c r="T327" s="388" t="s">
        <v>4533</v>
      </c>
      <c r="U327" s="347"/>
      <c r="V327" s="393"/>
      <c r="W327" s="285" t="s">
        <v>4073</v>
      </c>
      <c r="X327" s="369" t="s">
        <v>4219</v>
      </c>
      <c r="Y327" s="369" t="s">
        <v>4219</v>
      </c>
      <c r="Z327" s="346"/>
      <c r="AA327" s="370"/>
      <c r="AB327" s="369">
        <v>3.0</v>
      </c>
      <c r="AC327" s="347"/>
      <c r="AD327" s="351"/>
      <c r="AE327" s="347"/>
      <c r="AF327" s="347"/>
      <c r="AG327" s="370"/>
      <c r="AH327" s="393"/>
      <c r="AI327" s="347"/>
      <c r="AJ327" s="347"/>
      <c r="AK327" s="347"/>
      <c r="AL327" s="347"/>
      <c r="AM327" s="347"/>
      <c r="AN327" s="347"/>
      <c r="AO327" s="347"/>
      <c r="AP327" s="347"/>
    </row>
    <row r="328">
      <c r="A328" s="347"/>
      <c r="B328" s="388" t="s">
        <v>4534</v>
      </c>
      <c r="C328" s="365" t="s">
        <v>4535</v>
      </c>
      <c r="D328" s="271">
        <v>1.0</v>
      </c>
      <c r="E328" s="271" t="s">
        <v>4070</v>
      </c>
      <c r="F328" s="402"/>
      <c r="G328" s="402"/>
      <c r="H328" s="347"/>
      <c r="I328" s="347"/>
      <c r="J328" s="271"/>
      <c r="K328" s="347"/>
      <c r="L328" s="347"/>
      <c r="M328" s="271"/>
      <c r="N328" s="271"/>
      <c r="O328" s="388">
        <v>0.0</v>
      </c>
      <c r="P328" s="370"/>
      <c r="Q328" s="407" t="s">
        <v>4531</v>
      </c>
      <c r="R328" s="391" t="s">
        <v>4536</v>
      </c>
      <c r="S328" s="402"/>
      <c r="T328" s="369" t="s">
        <v>4537</v>
      </c>
      <c r="U328" s="347"/>
      <c r="V328" s="393"/>
      <c r="W328" s="285" t="s">
        <v>4073</v>
      </c>
      <c r="X328" s="369" t="s">
        <v>2226</v>
      </c>
      <c r="Y328" s="369" t="s">
        <v>2226</v>
      </c>
      <c r="Z328" s="367"/>
      <c r="AA328" s="370"/>
      <c r="AB328" s="347"/>
      <c r="AC328" s="347"/>
      <c r="AD328" s="351"/>
      <c r="AE328" s="347"/>
      <c r="AF328" s="347"/>
      <c r="AG328" s="351"/>
      <c r="AH328" s="393"/>
      <c r="AI328" s="347"/>
      <c r="AJ328" s="347"/>
      <c r="AK328" s="347"/>
      <c r="AL328" s="347"/>
      <c r="AM328" s="347"/>
      <c r="AN328" s="347"/>
      <c r="AO328" s="347"/>
      <c r="AP328" s="347"/>
    </row>
    <row r="329">
      <c r="A329" s="347"/>
      <c r="B329" s="388" t="s">
        <v>4538</v>
      </c>
      <c r="C329" s="365" t="s">
        <v>4539</v>
      </c>
      <c r="D329" s="271">
        <v>1.0</v>
      </c>
      <c r="E329" s="271" t="s">
        <v>4070</v>
      </c>
      <c r="F329" s="402"/>
      <c r="G329" s="402"/>
      <c r="H329" s="347"/>
      <c r="I329" s="347"/>
      <c r="J329" s="271"/>
      <c r="K329" s="347"/>
      <c r="L329" s="347"/>
      <c r="M329" s="271"/>
      <c r="N329" s="271"/>
      <c r="O329" s="388">
        <v>0.0</v>
      </c>
      <c r="P329" s="370"/>
      <c r="Q329" s="407">
        <v>3.0</v>
      </c>
      <c r="R329" s="421" t="s">
        <v>4540</v>
      </c>
      <c r="S329" s="402"/>
      <c r="T329" s="347"/>
      <c r="U329" s="347"/>
      <c r="V329" s="393"/>
      <c r="W329" s="285" t="s">
        <v>4073</v>
      </c>
      <c r="X329" s="369" t="s">
        <v>4235</v>
      </c>
      <c r="Y329" s="369" t="s">
        <v>4235</v>
      </c>
      <c r="Z329" s="346" t="s">
        <v>4541</v>
      </c>
      <c r="AA329" s="370"/>
      <c r="AB329" s="388" t="s">
        <v>4103</v>
      </c>
      <c r="AC329" s="347"/>
      <c r="AD329" s="351"/>
      <c r="AE329" s="347"/>
      <c r="AF329" s="347"/>
      <c r="AG329" s="370"/>
      <c r="AH329" s="393"/>
      <c r="AI329" s="347"/>
      <c r="AJ329" s="347"/>
      <c r="AK329" s="347"/>
      <c r="AL329" s="347"/>
      <c r="AM329" s="347"/>
      <c r="AN329" s="347"/>
      <c r="AO329" s="347"/>
      <c r="AP329" s="347"/>
    </row>
    <row r="330">
      <c r="A330" s="347"/>
      <c r="B330" s="388" t="s">
        <v>4542</v>
      </c>
      <c r="C330" s="365" t="s">
        <v>4543</v>
      </c>
      <c r="D330" s="271">
        <v>1.0</v>
      </c>
      <c r="E330" s="271" t="s">
        <v>4070</v>
      </c>
      <c r="F330" s="402"/>
      <c r="G330" s="402"/>
      <c r="H330" s="347"/>
      <c r="I330" s="347"/>
      <c r="J330" s="271"/>
      <c r="K330" s="347"/>
      <c r="L330" s="347"/>
      <c r="M330" s="271"/>
      <c r="N330" s="271"/>
      <c r="O330" s="388">
        <v>0.0</v>
      </c>
      <c r="P330" s="370"/>
      <c r="Q330" s="407" t="s">
        <v>4544</v>
      </c>
      <c r="R330" s="391" t="s">
        <v>4532</v>
      </c>
      <c r="S330" s="402"/>
      <c r="T330" s="347"/>
      <c r="U330" s="347"/>
      <c r="V330" s="393"/>
      <c r="W330" s="285" t="s">
        <v>4073</v>
      </c>
      <c r="X330" s="369" t="s">
        <v>4219</v>
      </c>
      <c r="Y330" s="369" t="s">
        <v>4219</v>
      </c>
      <c r="Z330" s="367"/>
      <c r="AA330" s="370"/>
      <c r="AB330" s="402"/>
      <c r="AC330" s="347"/>
      <c r="AD330" s="351"/>
      <c r="AE330" s="347"/>
      <c r="AF330" s="347"/>
      <c r="AG330" s="351"/>
      <c r="AH330" s="393"/>
      <c r="AI330" s="347"/>
      <c r="AJ330" s="347"/>
      <c r="AK330" s="347"/>
      <c r="AL330" s="347"/>
      <c r="AM330" s="347"/>
      <c r="AN330" s="347"/>
      <c r="AO330" s="347"/>
      <c r="AP330" s="347"/>
    </row>
    <row r="331">
      <c r="A331" s="402"/>
      <c r="B331" s="369" t="s">
        <v>4545</v>
      </c>
      <c r="C331" s="416" t="s">
        <v>4546</v>
      </c>
      <c r="D331" s="14">
        <v>1.0</v>
      </c>
      <c r="E331" s="14" t="s">
        <v>4070</v>
      </c>
      <c r="F331" s="402"/>
      <c r="G331" s="402"/>
      <c r="H331" s="402"/>
      <c r="I331" s="402"/>
      <c r="J331" s="14"/>
      <c r="K331" s="402"/>
      <c r="L331" s="402"/>
      <c r="M331" s="14"/>
      <c r="N331" s="14"/>
      <c r="O331" s="369">
        <v>1.0</v>
      </c>
      <c r="P331" s="370"/>
      <c r="Q331" s="407" t="s">
        <v>4547</v>
      </c>
      <c r="R331" s="407"/>
      <c r="S331" s="402"/>
      <c r="T331" s="369" t="s">
        <v>4548</v>
      </c>
      <c r="U331" s="402"/>
      <c r="V331" s="393"/>
      <c r="W331" s="285" t="s">
        <v>4073</v>
      </c>
      <c r="X331" s="402"/>
      <c r="Y331" s="402"/>
      <c r="Z331" s="367"/>
      <c r="AA331" s="351"/>
      <c r="AB331" s="402"/>
      <c r="AC331" s="402"/>
      <c r="AD331" s="351"/>
      <c r="AE331" s="402"/>
      <c r="AF331" s="402"/>
      <c r="AG331" s="351"/>
      <c r="AH331" s="393"/>
      <c r="AI331" s="402"/>
      <c r="AJ331" s="402"/>
      <c r="AK331" s="402"/>
      <c r="AL331" s="402"/>
      <c r="AM331" s="402"/>
      <c r="AN331" s="402"/>
      <c r="AO331" s="402"/>
      <c r="AP331" s="402"/>
    </row>
    <row r="332">
      <c r="A332" s="347"/>
      <c r="B332" s="388" t="s">
        <v>4549</v>
      </c>
      <c r="C332" s="338" t="s">
        <v>4550</v>
      </c>
      <c r="D332" s="271">
        <v>1.0</v>
      </c>
      <c r="E332" s="271" t="s">
        <v>4070</v>
      </c>
      <c r="F332" s="402"/>
      <c r="G332" s="402"/>
      <c r="H332" s="347"/>
      <c r="I332" s="347"/>
      <c r="J332" s="271"/>
      <c r="K332" s="347"/>
      <c r="L332" s="347"/>
      <c r="M332" s="271"/>
      <c r="N332" s="271"/>
      <c r="O332" s="388">
        <v>0.0</v>
      </c>
      <c r="P332" s="370"/>
      <c r="Q332" s="407">
        <v>1.0</v>
      </c>
      <c r="R332" s="407" t="s">
        <v>4551</v>
      </c>
      <c r="S332" s="402"/>
      <c r="T332" s="347"/>
      <c r="U332" s="347"/>
      <c r="V332" s="393"/>
      <c r="W332" s="285" t="s">
        <v>4073</v>
      </c>
      <c r="X332" s="369">
        <v>150.0</v>
      </c>
      <c r="Y332" s="369">
        <v>150.0</v>
      </c>
      <c r="Z332" s="346" t="s">
        <v>4552</v>
      </c>
      <c r="AA332" s="370"/>
      <c r="AB332" s="388">
        <v>3.0</v>
      </c>
      <c r="AC332" s="347"/>
      <c r="AD332" s="351"/>
      <c r="AE332" s="347"/>
      <c r="AF332" s="347"/>
      <c r="AG332" s="370"/>
      <c r="AH332" s="393"/>
      <c r="AI332" s="347"/>
      <c r="AJ332" s="347"/>
      <c r="AK332" s="347"/>
      <c r="AL332" s="347"/>
      <c r="AM332" s="347"/>
      <c r="AN332" s="347"/>
      <c r="AO332" s="347"/>
      <c r="AP332" s="347"/>
    </row>
    <row r="333">
      <c r="A333" s="347"/>
      <c r="B333" s="388" t="s">
        <v>4553</v>
      </c>
      <c r="C333" s="338" t="s">
        <v>4554</v>
      </c>
      <c r="D333" s="271">
        <v>1.0</v>
      </c>
      <c r="E333" s="271" t="s">
        <v>4070</v>
      </c>
      <c r="F333" s="402"/>
      <c r="G333" s="402"/>
      <c r="H333" s="347"/>
      <c r="I333" s="347"/>
      <c r="J333" s="271"/>
      <c r="K333" s="347"/>
      <c r="L333" s="347"/>
      <c r="M333" s="271"/>
      <c r="N333" s="271"/>
      <c r="O333" s="388">
        <v>0.0</v>
      </c>
      <c r="P333" s="370"/>
      <c r="Q333" s="407" t="s">
        <v>3622</v>
      </c>
      <c r="R333" s="407" t="s">
        <v>4555</v>
      </c>
      <c r="S333" s="402"/>
      <c r="T333" s="347"/>
      <c r="U333" s="347"/>
      <c r="V333" s="393"/>
      <c r="W333" s="285" t="s">
        <v>4073</v>
      </c>
      <c r="X333" s="388" t="s">
        <v>3226</v>
      </c>
      <c r="Y333" s="388" t="s">
        <v>3226</v>
      </c>
      <c r="Z333" s="346" t="s">
        <v>4556</v>
      </c>
      <c r="AA333" s="370"/>
      <c r="AB333" s="388" t="s">
        <v>4103</v>
      </c>
      <c r="AC333" s="347"/>
      <c r="AD333" s="351"/>
      <c r="AE333" s="347"/>
      <c r="AF333" s="347"/>
      <c r="AG333" s="370"/>
      <c r="AH333" s="393"/>
      <c r="AI333" s="347"/>
      <c r="AJ333" s="347"/>
      <c r="AK333" s="347"/>
      <c r="AL333" s="347"/>
      <c r="AM333" s="347"/>
      <c r="AN333" s="347"/>
      <c r="AO333" s="347"/>
      <c r="AP333" s="347"/>
    </row>
    <row r="334">
      <c r="A334" s="347"/>
      <c r="B334" s="388" t="s">
        <v>4557</v>
      </c>
      <c r="C334" s="338" t="s">
        <v>4558</v>
      </c>
      <c r="D334" s="271">
        <v>1.0</v>
      </c>
      <c r="E334" s="271" t="s">
        <v>4070</v>
      </c>
      <c r="F334" s="402"/>
      <c r="G334" s="402"/>
      <c r="H334" s="347"/>
      <c r="I334" s="347"/>
      <c r="J334" s="271"/>
      <c r="K334" s="347"/>
      <c r="L334" s="347"/>
      <c r="M334" s="271"/>
      <c r="N334" s="271"/>
      <c r="O334" s="388">
        <v>0.0</v>
      </c>
      <c r="P334" s="370"/>
      <c r="Q334" s="407" t="s">
        <v>3721</v>
      </c>
      <c r="R334" s="407" t="s">
        <v>4559</v>
      </c>
      <c r="S334" s="402"/>
      <c r="T334" s="388" t="s">
        <v>4560</v>
      </c>
      <c r="U334" s="347"/>
      <c r="V334" s="393"/>
      <c r="W334" s="285" t="s">
        <v>4073</v>
      </c>
      <c r="X334" s="369">
        <v>150.0</v>
      </c>
      <c r="Y334" s="369">
        <v>150.0</v>
      </c>
      <c r="Z334" s="346" t="s">
        <v>4561</v>
      </c>
      <c r="AA334" s="370"/>
      <c r="AB334" s="388">
        <v>5.0</v>
      </c>
      <c r="AC334" s="347"/>
      <c r="AD334" s="351"/>
      <c r="AE334" s="347"/>
      <c r="AF334" s="347"/>
      <c r="AG334" s="370"/>
      <c r="AH334" s="393"/>
      <c r="AI334" s="347"/>
      <c r="AJ334" s="347"/>
      <c r="AK334" s="347"/>
      <c r="AL334" s="347"/>
      <c r="AM334" s="347"/>
      <c r="AN334" s="347"/>
      <c r="AO334" s="347"/>
      <c r="AP334" s="347"/>
    </row>
    <row r="335">
      <c r="A335" s="347"/>
      <c r="B335" s="384" t="s">
        <v>4562</v>
      </c>
      <c r="C335" s="338" t="s">
        <v>4563</v>
      </c>
      <c r="D335" s="271">
        <v>1.0</v>
      </c>
      <c r="E335" s="271" t="s">
        <v>4070</v>
      </c>
      <c r="F335" s="402"/>
      <c r="G335" s="402"/>
      <c r="H335" s="347"/>
      <c r="I335" s="347"/>
      <c r="J335" s="271"/>
      <c r="K335" s="347"/>
      <c r="L335" s="347"/>
      <c r="M335" s="271"/>
      <c r="N335" s="271"/>
      <c r="O335" s="388">
        <v>0.0</v>
      </c>
      <c r="P335" s="370"/>
      <c r="Q335" s="407" t="s">
        <v>4509</v>
      </c>
      <c r="R335" s="407" t="s">
        <v>4564</v>
      </c>
      <c r="S335" s="402"/>
      <c r="T335" s="388" t="s">
        <v>4565</v>
      </c>
      <c r="U335" s="347"/>
      <c r="V335" s="393"/>
      <c r="W335" s="285" t="s">
        <v>4073</v>
      </c>
      <c r="X335" s="388" t="s">
        <v>4566</v>
      </c>
      <c r="Y335" s="388" t="s">
        <v>4566</v>
      </c>
      <c r="Z335" s="346">
        <v>0.0</v>
      </c>
      <c r="AA335" s="370"/>
      <c r="AB335" s="347"/>
      <c r="AC335" s="347"/>
      <c r="AD335" s="351"/>
      <c r="AE335" s="347"/>
      <c r="AF335" s="347"/>
      <c r="AG335" s="351"/>
      <c r="AH335" s="393"/>
      <c r="AI335" s="347"/>
      <c r="AJ335" s="347"/>
      <c r="AK335" s="347"/>
      <c r="AL335" s="347"/>
      <c r="AM335" s="347"/>
      <c r="AN335" s="347"/>
      <c r="AO335" s="347"/>
      <c r="AP335" s="347"/>
    </row>
    <row r="336">
      <c r="A336" s="402"/>
      <c r="B336" s="415" t="s">
        <v>4567</v>
      </c>
      <c r="C336" s="416" t="s">
        <v>4568</v>
      </c>
      <c r="D336" s="14">
        <v>1.0</v>
      </c>
      <c r="E336" s="14" t="s">
        <v>4070</v>
      </c>
      <c r="F336" s="402"/>
      <c r="G336" s="402"/>
      <c r="H336" s="402"/>
      <c r="I336" s="402"/>
      <c r="J336" s="14"/>
      <c r="K336" s="402"/>
      <c r="L336" s="402"/>
      <c r="M336" s="14"/>
      <c r="N336" s="14"/>
      <c r="O336" s="369">
        <v>0.0</v>
      </c>
      <c r="P336" s="370"/>
      <c r="Q336" s="407" t="s">
        <v>3070</v>
      </c>
      <c r="R336" s="406"/>
      <c r="S336" s="402"/>
      <c r="T336" s="369" t="s">
        <v>4569</v>
      </c>
      <c r="U336" s="402"/>
      <c r="V336" s="393"/>
      <c r="W336" s="285" t="s">
        <v>4073</v>
      </c>
      <c r="X336" s="402"/>
      <c r="Y336" s="402"/>
      <c r="Z336" s="367"/>
      <c r="AA336" s="351"/>
      <c r="AB336" s="402"/>
      <c r="AC336" s="402"/>
      <c r="AD336" s="351"/>
      <c r="AE336" s="402"/>
      <c r="AF336" s="402"/>
      <c r="AG336" s="351"/>
      <c r="AH336" s="393"/>
      <c r="AI336" s="402"/>
      <c r="AJ336" s="402"/>
      <c r="AK336" s="402"/>
      <c r="AL336" s="402"/>
      <c r="AM336" s="402"/>
      <c r="AN336" s="402"/>
      <c r="AO336" s="402"/>
      <c r="AP336" s="402"/>
    </row>
    <row r="337">
      <c r="A337" s="347"/>
      <c r="B337" s="384" t="s">
        <v>4570</v>
      </c>
      <c r="C337" s="338" t="s">
        <v>4571</v>
      </c>
      <c r="D337" s="271">
        <v>1.0</v>
      </c>
      <c r="E337" s="271" t="s">
        <v>4070</v>
      </c>
      <c r="F337" s="402"/>
      <c r="G337" s="402"/>
      <c r="H337" s="347"/>
      <c r="I337" s="347"/>
      <c r="J337" s="271"/>
      <c r="K337" s="347"/>
      <c r="L337" s="347"/>
      <c r="M337" s="271"/>
      <c r="N337" s="271"/>
      <c r="O337" s="388">
        <v>0.0</v>
      </c>
      <c r="P337" s="370"/>
      <c r="Q337" s="407" t="s">
        <v>3259</v>
      </c>
      <c r="R337" s="407"/>
      <c r="S337" s="402"/>
      <c r="T337" s="347"/>
      <c r="U337" s="347"/>
      <c r="V337" s="393"/>
      <c r="W337" s="285" t="s">
        <v>4073</v>
      </c>
      <c r="X337" s="369">
        <v>150.0</v>
      </c>
      <c r="Y337" s="369">
        <v>150.0</v>
      </c>
      <c r="Z337" s="346"/>
      <c r="AA337" s="370"/>
      <c r="AB337" s="388" t="s">
        <v>4572</v>
      </c>
      <c r="AC337" s="347"/>
      <c r="AD337" s="351"/>
      <c r="AE337" s="347"/>
      <c r="AF337" s="347"/>
      <c r="AG337" s="370"/>
      <c r="AH337" s="393"/>
      <c r="AI337" s="347"/>
      <c r="AJ337" s="347"/>
      <c r="AK337" s="347"/>
      <c r="AL337" s="347"/>
      <c r="AM337" s="347"/>
      <c r="AN337" s="347"/>
      <c r="AO337" s="347"/>
      <c r="AP337" s="347"/>
    </row>
    <row r="338">
      <c r="A338" s="347"/>
      <c r="B338" s="384" t="s">
        <v>4573</v>
      </c>
      <c r="C338" s="365" t="s">
        <v>4574</v>
      </c>
      <c r="D338" s="271">
        <v>1.0</v>
      </c>
      <c r="E338" s="271" t="s">
        <v>4070</v>
      </c>
      <c r="F338" s="402"/>
      <c r="G338" s="402"/>
      <c r="H338" s="347"/>
      <c r="I338" s="347"/>
      <c r="J338" s="271"/>
      <c r="K338" s="347"/>
      <c r="L338" s="347"/>
      <c r="M338" s="271"/>
      <c r="N338" s="271"/>
      <c r="O338" s="388">
        <v>0.0</v>
      </c>
      <c r="P338" s="370"/>
      <c r="Q338" s="407" t="s">
        <v>3259</v>
      </c>
      <c r="R338" s="406"/>
      <c r="S338" s="402"/>
      <c r="T338" s="347"/>
      <c r="U338" s="347"/>
      <c r="V338" s="393"/>
      <c r="W338" s="285" t="s">
        <v>4073</v>
      </c>
      <c r="X338" s="388" t="s">
        <v>4074</v>
      </c>
      <c r="Y338" s="388" t="s">
        <v>4074</v>
      </c>
      <c r="Z338" s="346" t="s">
        <v>4575</v>
      </c>
      <c r="AA338" s="370"/>
      <c r="AB338" s="347"/>
      <c r="AC338" s="347"/>
      <c r="AD338" s="351"/>
      <c r="AE338" s="347"/>
      <c r="AF338" s="347"/>
      <c r="AG338" s="351"/>
      <c r="AH338" s="393"/>
      <c r="AI338" s="347"/>
      <c r="AJ338" s="347"/>
      <c r="AK338" s="347"/>
      <c r="AL338" s="347"/>
      <c r="AM338" s="347"/>
      <c r="AN338" s="347"/>
      <c r="AO338" s="347"/>
      <c r="AP338" s="347"/>
    </row>
    <row r="339">
      <c r="A339" s="347"/>
      <c r="B339" s="384" t="s">
        <v>4576</v>
      </c>
      <c r="C339" s="422" t="s">
        <v>4577</v>
      </c>
      <c r="D339" s="271">
        <v>1.0</v>
      </c>
      <c r="E339" s="271" t="s">
        <v>4070</v>
      </c>
      <c r="F339" s="402"/>
      <c r="G339" s="402"/>
      <c r="H339" s="347"/>
      <c r="I339" s="347"/>
      <c r="J339" s="271"/>
      <c r="K339" s="347"/>
      <c r="L339" s="347"/>
      <c r="M339" s="271"/>
      <c r="N339" s="271"/>
      <c r="O339" s="388">
        <v>0.0</v>
      </c>
      <c r="P339" s="370"/>
      <c r="Q339" s="407" t="s">
        <v>3622</v>
      </c>
      <c r="R339" s="406"/>
      <c r="S339" s="402"/>
      <c r="T339" s="347"/>
      <c r="U339" s="347"/>
      <c r="V339" s="393"/>
      <c r="W339" s="285" t="s">
        <v>4073</v>
      </c>
      <c r="X339" s="388" t="s">
        <v>4111</v>
      </c>
      <c r="Y339" s="388" t="s">
        <v>4111</v>
      </c>
      <c r="Z339" s="346" t="s">
        <v>4185</v>
      </c>
      <c r="AA339" s="370"/>
      <c r="AB339" s="388" t="s">
        <v>4103</v>
      </c>
      <c r="AC339" s="347"/>
      <c r="AD339" s="351"/>
      <c r="AE339" s="347"/>
      <c r="AF339" s="347"/>
      <c r="AG339" s="370"/>
      <c r="AH339" s="393"/>
      <c r="AI339" s="347"/>
      <c r="AJ339" s="347"/>
      <c r="AK339" s="347"/>
      <c r="AL339" s="347"/>
      <c r="AM339" s="347"/>
      <c r="AN339" s="347"/>
      <c r="AO339" s="347"/>
      <c r="AP339" s="347"/>
    </row>
    <row r="340">
      <c r="A340" s="347"/>
      <c r="B340" s="384" t="s">
        <v>4578</v>
      </c>
      <c r="C340" s="422" t="s">
        <v>4579</v>
      </c>
      <c r="D340" s="271">
        <v>1.0</v>
      </c>
      <c r="E340" s="271" t="s">
        <v>4070</v>
      </c>
      <c r="F340" s="402"/>
      <c r="G340" s="402"/>
      <c r="H340" s="347"/>
      <c r="I340" s="347"/>
      <c r="J340" s="271"/>
      <c r="K340" s="347"/>
      <c r="L340" s="347"/>
      <c r="M340" s="271"/>
      <c r="N340" s="271"/>
      <c r="O340" s="388">
        <v>0.0</v>
      </c>
      <c r="P340" s="370"/>
      <c r="Q340" s="407" t="s">
        <v>3070</v>
      </c>
      <c r="R340" s="406"/>
      <c r="S340" s="402"/>
      <c r="T340" s="347"/>
      <c r="U340" s="347"/>
      <c r="V340" s="393"/>
      <c r="W340" s="285" t="s">
        <v>4073</v>
      </c>
      <c r="X340" s="369" t="s">
        <v>4235</v>
      </c>
      <c r="Y340" s="369" t="s">
        <v>4235</v>
      </c>
      <c r="Z340" s="346" t="s">
        <v>4580</v>
      </c>
      <c r="AA340" s="370"/>
      <c r="AB340" s="388" t="s">
        <v>4103</v>
      </c>
      <c r="AC340" s="347"/>
      <c r="AD340" s="351"/>
      <c r="AE340" s="347"/>
      <c r="AF340" s="347"/>
      <c r="AG340" s="370"/>
      <c r="AH340" s="393"/>
      <c r="AI340" s="347"/>
      <c r="AJ340" s="347"/>
      <c r="AK340" s="347"/>
      <c r="AL340" s="347"/>
      <c r="AM340" s="347"/>
      <c r="AN340" s="347"/>
      <c r="AO340" s="347"/>
      <c r="AP340" s="347"/>
    </row>
    <row r="341">
      <c r="A341" s="402"/>
      <c r="B341" s="415" t="s">
        <v>4581</v>
      </c>
      <c r="C341" s="416" t="s">
        <v>4582</v>
      </c>
      <c r="D341" s="14">
        <v>1.0</v>
      </c>
      <c r="E341" s="14" t="s">
        <v>4070</v>
      </c>
      <c r="F341" s="402"/>
      <c r="G341" s="402"/>
      <c r="H341" s="402"/>
      <c r="I341" s="402"/>
      <c r="J341" s="14"/>
      <c r="K341" s="402"/>
      <c r="L341" s="402"/>
      <c r="M341" s="14"/>
      <c r="N341" s="14"/>
      <c r="O341" s="369">
        <v>0.0</v>
      </c>
      <c r="P341" s="370"/>
      <c r="Q341" s="407" t="s">
        <v>3622</v>
      </c>
      <c r="R341" s="406"/>
      <c r="S341" s="402"/>
      <c r="T341" s="369" t="s">
        <v>4583</v>
      </c>
      <c r="U341" s="402"/>
      <c r="V341" s="393"/>
      <c r="W341" s="285" t="s">
        <v>4073</v>
      </c>
      <c r="X341" s="402"/>
      <c r="Y341" s="402"/>
      <c r="Z341" s="346" t="s">
        <v>4584</v>
      </c>
      <c r="AA341" s="351"/>
      <c r="AB341" s="402"/>
      <c r="AC341" s="402"/>
      <c r="AD341" s="351"/>
      <c r="AE341" s="402"/>
      <c r="AF341" s="402"/>
      <c r="AG341" s="351"/>
      <c r="AH341" s="393"/>
      <c r="AI341" s="402"/>
      <c r="AJ341" s="402"/>
      <c r="AK341" s="402"/>
      <c r="AL341" s="402"/>
      <c r="AM341" s="402"/>
      <c r="AN341" s="402"/>
      <c r="AO341" s="402"/>
      <c r="AP341" s="402"/>
    </row>
    <row r="342">
      <c r="A342" s="347"/>
      <c r="B342" s="384" t="s">
        <v>4585</v>
      </c>
      <c r="C342" s="365" t="s">
        <v>4282</v>
      </c>
      <c r="D342" s="271">
        <v>1.0</v>
      </c>
      <c r="E342" s="271" t="s">
        <v>4070</v>
      </c>
      <c r="F342" s="402"/>
      <c r="G342" s="402"/>
      <c r="H342" s="347"/>
      <c r="I342" s="347"/>
      <c r="J342" s="271"/>
      <c r="K342" s="347"/>
      <c r="L342" s="347"/>
      <c r="M342" s="271"/>
      <c r="N342" s="271"/>
      <c r="O342" s="388">
        <v>0.0</v>
      </c>
      <c r="P342" s="370"/>
      <c r="Q342" s="407" t="s">
        <v>3622</v>
      </c>
      <c r="R342" s="406"/>
      <c r="S342" s="402"/>
      <c r="T342" s="347"/>
      <c r="U342" s="347"/>
      <c r="V342" s="393"/>
      <c r="W342" s="285" t="s">
        <v>4073</v>
      </c>
      <c r="X342" s="388" t="s">
        <v>4586</v>
      </c>
      <c r="Y342" s="388" t="s">
        <v>4586</v>
      </c>
      <c r="Z342" s="346" t="s">
        <v>4587</v>
      </c>
      <c r="AA342" s="370"/>
      <c r="AB342" s="388">
        <v>3.0</v>
      </c>
      <c r="AC342" s="347"/>
      <c r="AD342" s="351"/>
      <c r="AE342" s="347"/>
      <c r="AF342" s="347"/>
      <c r="AG342" s="370"/>
      <c r="AH342" s="393"/>
      <c r="AI342" s="347"/>
      <c r="AJ342" s="347"/>
      <c r="AK342" s="347"/>
      <c r="AL342" s="347"/>
      <c r="AM342" s="347"/>
      <c r="AN342" s="347"/>
      <c r="AO342" s="347"/>
      <c r="AP342" s="347"/>
    </row>
    <row r="343">
      <c r="A343" s="347"/>
      <c r="B343" s="388" t="s">
        <v>4588</v>
      </c>
      <c r="C343" s="338" t="s">
        <v>4589</v>
      </c>
      <c r="D343" s="271">
        <v>1.0</v>
      </c>
      <c r="E343" s="271" t="s">
        <v>4070</v>
      </c>
      <c r="F343" s="402"/>
      <c r="G343" s="402"/>
      <c r="H343" s="347"/>
      <c r="I343" s="347"/>
      <c r="J343" s="271"/>
      <c r="K343" s="347"/>
      <c r="L343" s="347"/>
      <c r="M343" s="271"/>
      <c r="N343" s="271"/>
      <c r="O343" s="369">
        <v>0.0</v>
      </c>
      <c r="P343" s="370"/>
      <c r="Q343" s="407" t="s">
        <v>3070</v>
      </c>
      <c r="R343" s="406"/>
      <c r="S343" s="402"/>
      <c r="T343" s="347"/>
      <c r="U343" s="347"/>
      <c r="V343" s="393"/>
      <c r="W343" s="285" t="s">
        <v>4073</v>
      </c>
      <c r="X343" s="369" t="s">
        <v>2226</v>
      </c>
      <c r="Y343" s="369" t="s">
        <v>2226</v>
      </c>
      <c r="Z343" s="346" t="s">
        <v>4590</v>
      </c>
      <c r="AA343" s="370"/>
      <c r="AB343" s="347"/>
      <c r="AC343" s="347"/>
      <c r="AD343" s="351"/>
      <c r="AE343" s="347"/>
      <c r="AF343" s="347"/>
      <c r="AG343" s="351"/>
      <c r="AH343" s="393"/>
      <c r="AI343" s="347"/>
      <c r="AJ343" s="347"/>
      <c r="AK343" s="347"/>
      <c r="AL343" s="347"/>
      <c r="AM343" s="347"/>
      <c r="AN343" s="347"/>
      <c r="AO343" s="347"/>
      <c r="AP343" s="347"/>
    </row>
    <row r="344">
      <c r="A344" s="347"/>
      <c r="B344" s="388" t="s">
        <v>4591</v>
      </c>
      <c r="C344" s="338" t="s">
        <v>4592</v>
      </c>
      <c r="D344" s="271">
        <v>1.0</v>
      </c>
      <c r="E344" s="271" t="s">
        <v>4070</v>
      </c>
      <c r="F344" s="402"/>
      <c r="G344" s="402"/>
      <c r="H344" s="347"/>
      <c r="I344" s="347"/>
      <c r="J344" s="271"/>
      <c r="K344" s="347"/>
      <c r="L344" s="347"/>
      <c r="M344" s="271"/>
      <c r="N344" s="271"/>
      <c r="O344" s="388">
        <v>0.0</v>
      </c>
      <c r="P344" s="370"/>
      <c r="Q344" s="407">
        <v>1.0</v>
      </c>
      <c r="R344" s="407"/>
      <c r="S344" s="402"/>
      <c r="T344" s="347"/>
      <c r="U344" s="347"/>
      <c r="V344" s="393"/>
      <c r="W344" s="285" t="s">
        <v>4073</v>
      </c>
      <c r="X344" s="369">
        <v>150.0</v>
      </c>
      <c r="Y344" s="369">
        <v>150.0</v>
      </c>
      <c r="Z344" s="346" t="s">
        <v>4593</v>
      </c>
      <c r="AA344" s="369" t="s">
        <v>4594</v>
      </c>
      <c r="AB344" s="388" t="s">
        <v>4572</v>
      </c>
      <c r="AC344" s="347"/>
      <c r="AD344" s="351"/>
      <c r="AE344" s="347"/>
      <c r="AF344" s="347"/>
      <c r="AG344" s="370"/>
      <c r="AH344" s="393"/>
      <c r="AI344" s="347"/>
      <c r="AJ344" s="347"/>
      <c r="AK344" s="347"/>
      <c r="AL344" s="347"/>
      <c r="AM344" s="347"/>
      <c r="AN344" s="347"/>
      <c r="AO344" s="347"/>
      <c r="AP344" s="347"/>
    </row>
    <row r="345">
      <c r="A345" s="347"/>
      <c r="B345" s="388" t="s">
        <v>4595</v>
      </c>
      <c r="C345" s="338" t="s">
        <v>4596</v>
      </c>
      <c r="D345" s="271">
        <v>1.0</v>
      </c>
      <c r="E345" s="271" t="s">
        <v>4070</v>
      </c>
      <c r="F345" s="402"/>
      <c r="G345" s="402"/>
      <c r="H345" s="347"/>
      <c r="I345" s="347"/>
      <c r="J345" s="271"/>
      <c r="K345" s="347"/>
      <c r="L345" s="347"/>
      <c r="M345" s="271"/>
      <c r="N345" s="271"/>
      <c r="O345" s="388">
        <v>0.0</v>
      </c>
      <c r="P345" s="370"/>
      <c r="Q345" s="407" t="s">
        <v>3070</v>
      </c>
      <c r="R345" s="406"/>
      <c r="S345" s="402"/>
      <c r="T345" s="388" t="s">
        <v>4597</v>
      </c>
      <c r="U345" s="347"/>
      <c r="V345" s="393"/>
      <c r="W345" s="285" t="s">
        <v>4073</v>
      </c>
      <c r="X345" s="388">
        <v>150.0</v>
      </c>
      <c r="Y345" s="388">
        <v>150.0</v>
      </c>
      <c r="Z345" s="346" t="s">
        <v>4598</v>
      </c>
      <c r="AA345" s="370"/>
      <c r="AB345" s="347"/>
      <c r="AC345" s="347"/>
      <c r="AD345" s="351"/>
      <c r="AE345" s="347"/>
      <c r="AF345" s="347"/>
      <c r="AG345" s="351"/>
      <c r="AH345" s="393"/>
      <c r="AI345" s="347"/>
      <c r="AJ345" s="347"/>
      <c r="AK345" s="347"/>
      <c r="AL345" s="347"/>
      <c r="AM345" s="347"/>
      <c r="AN345" s="347"/>
      <c r="AO345" s="347"/>
      <c r="AP345" s="347"/>
    </row>
    <row r="346">
      <c r="A346" s="347"/>
      <c r="B346" s="397" t="s">
        <v>4599</v>
      </c>
      <c r="C346" s="338" t="s">
        <v>4600</v>
      </c>
      <c r="D346" s="271">
        <v>1.0</v>
      </c>
      <c r="E346" s="271" t="s">
        <v>4070</v>
      </c>
      <c r="F346" s="402"/>
      <c r="G346" s="402"/>
      <c r="H346" s="347"/>
      <c r="I346" s="347"/>
      <c r="J346" s="271"/>
      <c r="K346" s="347"/>
      <c r="L346" s="347"/>
      <c r="M346" s="271"/>
      <c r="N346" s="271"/>
      <c r="O346" s="369">
        <v>0.0</v>
      </c>
      <c r="P346" s="370"/>
      <c r="Q346" s="407" t="s">
        <v>4601</v>
      </c>
      <c r="R346" s="406"/>
      <c r="S346" s="402"/>
      <c r="T346" s="388" t="s">
        <v>4602</v>
      </c>
      <c r="U346" s="347"/>
      <c r="V346" s="393"/>
      <c r="W346" s="285" t="s">
        <v>4073</v>
      </c>
      <c r="X346" s="388">
        <v>660.0</v>
      </c>
      <c r="Y346" s="388">
        <v>660.0</v>
      </c>
      <c r="Z346" s="346">
        <v>0.0</v>
      </c>
      <c r="AA346" s="370"/>
      <c r="AB346" s="347"/>
      <c r="AC346" s="347"/>
      <c r="AD346" s="351"/>
      <c r="AE346" s="347"/>
      <c r="AF346" s="347"/>
      <c r="AG346" s="351"/>
      <c r="AH346" s="393"/>
      <c r="AI346" s="347"/>
      <c r="AJ346" s="347"/>
      <c r="AK346" s="347"/>
      <c r="AL346" s="347"/>
      <c r="AM346" s="347"/>
      <c r="AN346" s="347"/>
      <c r="AO346" s="347"/>
      <c r="AP346" s="347"/>
    </row>
    <row r="347">
      <c r="A347" s="402"/>
      <c r="B347" s="415" t="s">
        <v>4603</v>
      </c>
      <c r="C347" s="416" t="s">
        <v>4604</v>
      </c>
      <c r="D347" s="14">
        <v>1.0</v>
      </c>
      <c r="E347" s="14" t="s">
        <v>4070</v>
      </c>
      <c r="F347" s="402"/>
      <c r="G347" s="402"/>
      <c r="H347" s="402"/>
      <c r="I347" s="402"/>
      <c r="J347" s="14"/>
      <c r="K347" s="402"/>
      <c r="L347" s="402"/>
      <c r="M347" s="14"/>
      <c r="N347" s="14"/>
      <c r="O347" s="369">
        <v>1.0</v>
      </c>
      <c r="P347" s="370"/>
      <c r="Q347" s="407" t="s">
        <v>4601</v>
      </c>
      <c r="R347" s="406"/>
      <c r="S347" s="402"/>
      <c r="T347" s="369" t="s">
        <v>4548</v>
      </c>
      <c r="U347" s="402"/>
      <c r="V347" s="393"/>
      <c r="W347" s="285" t="s">
        <v>4073</v>
      </c>
      <c r="X347" s="402"/>
      <c r="Y347" s="402"/>
      <c r="Z347" s="367"/>
      <c r="AA347" s="351"/>
      <c r="AB347" s="402"/>
      <c r="AC347" s="402"/>
      <c r="AD347" s="351"/>
      <c r="AE347" s="402"/>
      <c r="AF347" s="402"/>
      <c r="AG347" s="351"/>
      <c r="AH347" s="393"/>
      <c r="AI347" s="402"/>
      <c r="AJ347" s="402"/>
      <c r="AK347" s="402"/>
      <c r="AL347" s="402"/>
      <c r="AM347" s="402"/>
      <c r="AN347" s="402"/>
      <c r="AO347" s="402"/>
      <c r="AP347" s="402"/>
    </row>
    <row r="348">
      <c r="A348" s="347"/>
      <c r="B348" s="384" t="s">
        <v>4605</v>
      </c>
      <c r="C348" s="338" t="s">
        <v>4606</v>
      </c>
      <c r="D348" s="271">
        <v>1.0</v>
      </c>
      <c r="E348" s="271" t="s">
        <v>4070</v>
      </c>
      <c r="F348" s="402"/>
      <c r="G348" s="402"/>
      <c r="H348" s="347"/>
      <c r="I348" s="347"/>
      <c r="J348" s="271"/>
      <c r="K348" s="347"/>
      <c r="L348" s="347"/>
      <c r="M348" s="271"/>
      <c r="N348" s="271"/>
      <c r="O348" s="369">
        <v>1.0</v>
      </c>
      <c r="P348" s="370"/>
      <c r="Q348" s="407" t="s">
        <v>3070</v>
      </c>
      <c r="R348" s="406"/>
      <c r="S348" s="402"/>
      <c r="T348" s="347"/>
      <c r="U348" s="347"/>
      <c r="V348" s="393"/>
      <c r="W348" s="285" t="s">
        <v>4073</v>
      </c>
      <c r="X348" s="388">
        <v>100.0</v>
      </c>
      <c r="Y348" s="388">
        <v>100.0</v>
      </c>
      <c r="Z348" s="346" t="s">
        <v>4575</v>
      </c>
      <c r="AA348" s="370"/>
      <c r="AB348" s="347"/>
      <c r="AC348" s="347"/>
      <c r="AD348" s="351"/>
      <c r="AE348" s="347"/>
      <c r="AF348" s="347"/>
      <c r="AG348" s="351"/>
      <c r="AH348" s="393"/>
      <c r="AI348" s="347"/>
      <c r="AJ348" s="347"/>
      <c r="AK348" s="347"/>
      <c r="AL348" s="347"/>
      <c r="AM348" s="347"/>
      <c r="AN348" s="347"/>
      <c r="AO348" s="347"/>
      <c r="AP348" s="347"/>
    </row>
    <row r="349">
      <c r="A349" s="347"/>
      <c r="B349" s="384" t="s">
        <v>4607</v>
      </c>
      <c r="C349" s="338" t="s">
        <v>4608</v>
      </c>
      <c r="D349" s="271">
        <v>1.0</v>
      </c>
      <c r="E349" s="271" t="s">
        <v>4070</v>
      </c>
      <c r="F349" s="402"/>
      <c r="G349" s="402"/>
      <c r="H349" s="347"/>
      <c r="I349" s="347"/>
      <c r="J349" s="271"/>
      <c r="K349" s="347"/>
      <c r="L349" s="347"/>
      <c r="M349" s="271"/>
      <c r="N349" s="271"/>
      <c r="O349" s="388">
        <v>0.0</v>
      </c>
      <c r="P349" s="370"/>
      <c r="Q349" s="407" t="s">
        <v>4544</v>
      </c>
      <c r="R349" s="406"/>
      <c r="S349" s="402"/>
      <c r="T349" s="388" t="s">
        <v>4609</v>
      </c>
      <c r="U349" s="347"/>
      <c r="V349" s="393"/>
      <c r="W349" s="285" t="s">
        <v>4073</v>
      </c>
      <c r="X349" s="402"/>
      <c r="Y349" s="402"/>
      <c r="Z349" s="367"/>
      <c r="AA349" s="351"/>
      <c r="AB349" s="347"/>
      <c r="AC349" s="347"/>
      <c r="AD349" s="351"/>
      <c r="AE349" s="347"/>
      <c r="AF349" s="347"/>
      <c r="AG349" s="351"/>
      <c r="AH349" s="393"/>
      <c r="AI349" s="347"/>
      <c r="AJ349" s="347"/>
      <c r="AK349" s="347"/>
      <c r="AL349" s="347"/>
      <c r="AM349" s="347"/>
      <c r="AN349" s="347"/>
      <c r="AO349" s="347"/>
      <c r="AP349" s="347"/>
    </row>
    <row r="350">
      <c r="A350" s="347"/>
      <c r="B350" s="384" t="s">
        <v>4610</v>
      </c>
      <c r="C350" s="338" t="s">
        <v>4611</v>
      </c>
      <c r="D350" s="271">
        <v>1.0</v>
      </c>
      <c r="E350" s="271" t="s">
        <v>4070</v>
      </c>
      <c r="F350" s="402"/>
      <c r="G350" s="402"/>
      <c r="H350" s="347"/>
      <c r="I350" s="347"/>
      <c r="J350" s="271"/>
      <c r="K350" s="347"/>
      <c r="L350" s="347"/>
      <c r="M350" s="271"/>
      <c r="N350" s="271"/>
      <c r="O350" s="388">
        <v>0.0</v>
      </c>
      <c r="P350" s="370"/>
      <c r="Q350" s="407" t="s">
        <v>3070</v>
      </c>
      <c r="R350" s="406"/>
      <c r="S350" s="402"/>
      <c r="T350" s="388" t="s">
        <v>4612</v>
      </c>
      <c r="U350" s="347"/>
      <c r="V350" s="393"/>
      <c r="W350" s="285" t="s">
        <v>4073</v>
      </c>
      <c r="X350" s="388">
        <v>100.0</v>
      </c>
      <c r="Y350" s="388">
        <v>100.0</v>
      </c>
      <c r="Z350" s="346" t="s">
        <v>4112</v>
      </c>
      <c r="AA350" s="370"/>
      <c r="AB350" s="347"/>
      <c r="AC350" s="347"/>
      <c r="AD350" s="351"/>
      <c r="AE350" s="347"/>
      <c r="AF350" s="347"/>
      <c r="AG350" s="351"/>
      <c r="AH350" s="393"/>
      <c r="AI350" s="347"/>
      <c r="AJ350" s="347"/>
      <c r="AK350" s="347"/>
      <c r="AL350" s="347"/>
      <c r="AM350" s="347"/>
      <c r="AN350" s="347"/>
      <c r="AO350" s="347"/>
      <c r="AP350" s="347"/>
    </row>
    <row r="351">
      <c r="A351" s="347"/>
      <c r="B351" s="384" t="s">
        <v>4613</v>
      </c>
      <c r="C351" s="338" t="s">
        <v>4614</v>
      </c>
      <c r="D351" s="271">
        <v>1.0</v>
      </c>
      <c r="E351" s="271" t="s">
        <v>4070</v>
      </c>
      <c r="F351" s="402"/>
      <c r="G351" s="402"/>
      <c r="H351" s="347"/>
      <c r="I351" s="347"/>
      <c r="J351" s="271"/>
      <c r="K351" s="347"/>
      <c r="L351" s="347"/>
      <c r="M351" s="271"/>
      <c r="N351" s="271"/>
      <c r="O351" s="388">
        <v>0.0</v>
      </c>
      <c r="P351" s="370"/>
      <c r="Q351" s="407">
        <v>3.0</v>
      </c>
      <c r="R351" s="407" t="s">
        <v>4615</v>
      </c>
      <c r="S351" s="402"/>
      <c r="T351" s="347"/>
      <c r="U351" s="347"/>
      <c r="V351" s="393"/>
      <c r="W351" s="285" t="s">
        <v>4073</v>
      </c>
      <c r="X351" s="369" t="s">
        <v>3226</v>
      </c>
      <c r="Y351" s="369" t="s">
        <v>3226</v>
      </c>
      <c r="Z351" s="346" t="s">
        <v>4616</v>
      </c>
      <c r="AA351" s="370"/>
      <c r="AB351" s="388" t="s">
        <v>4103</v>
      </c>
      <c r="AC351" s="347"/>
      <c r="AD351" s="351"/>
      <c r="AE351" s="347"/>
      <c r="AF351" s="347"/>
      <c r="AG351" s="370"/>
      <c r="AH351" s="393"/>
      <c r="AI351" s="347"/>
      <c r="AJ351" s="347"/>
      <c r="AK351" s="347"/>
      <c r="AL351" s="347"/>
      <c r="AM351" s="347"/>
      <c r="AN351" s="347"/>
      <c r="AO351" s="347"/>
      <c r="AP351" s="347"/>
    </row>
    <row r="352">
      <c r="A352" s="347"/>
      <c r="B352" s="384" t="s">
        <v>4617</v>
      </c>
      <c r="C352" s="338" t="s">
        <v>4618</v>
      </c>
      <c r="D352" s="271">
        <v>1.0</v>
      </c>
      <c r="E352" s="271" t="s">
        <v>4070</v>
      </c>
      <c r="F352" s="402"/>
      <c r="G352" s="402"/>
      <c r="H352" s="347"/>
      <c r="I352" s="347"/>
      <c r="J352" s="271"/>
      <c r="K352" s="347"/>
      <c r="L352" s="347"/>
      <c r="M352" s="271"/>
      <c r="N352" s="271"/>
      <c r="O352" s="369">
        <v>0.0</v>
      </c>
      <c r="P352" s="370"/>
      <c r="Q352" s="407" t="s">
        <v>3259</v>
      </c>
      <c r="R352" s="406"/>
      <c r="S352" s="402"/>
      <c r="T352" s="347"/>
      <c r="U352" s="347"/>
      <c r="V352" s="393"/>
      <c r="W352" s="285" t="s">
        <v>4073</v>
      </c>
      <c r="X352" s="369" t="s">
        <v>3226</v>
      </c>
      <c r="Y352" s="369" t="s">
        <v>3226</v>
      </c>
      <c r="Z352" s="346" t="s">
        <v>4475</v>
      </c>
      <c r="AA352" s="370"/>
      <c r="AB352" s="388" t="s">
        <v>4103</v>
      </c>
      <c r="AC352" s="347"/>
      <c r="AD352" s="351"/>
      <c r="AE352" s="347"/>
      <c r="AF352" s="347"/>
      <c r="AG352" s="370"/>
      <c r="AH352" s="393"/>
      <c r="AI352" s="347"/>
      <c r="AJ352" s="347"/>
      <c r="AK352" s="347"/>
      <c r="AL352" s="347"/>
      <c r="AM352" s="347"/>
      <c r="AN352" s="347"/>
      <c r="AO352" s="347"/>
      <c r="AP352" s="347"/>
    </row>
    <row r="353">
      <c r="A353" s="347"/>
      <c r="B353" s="384" t="s">
        <v>4619</v>
      </c>
      <c r="C353" s="338" t="s">
        <v>4620</v>
      </c>
      <c r="D353" s="271">
        <v>1.0</v>
      </c>
      <c r="E353" s="271" t="s">
        <v>4070</v>
      </c>
      <c r="F353" s="402"/>
      <c r="G353" s="402"/>
      <c r="H353" s="347"/>
      <c r="I353" s="347"/>
      <c r="J353" s="271"/>
      <c r="K353" s="347"/>
      <c r="L353" s="347"/>
      <c r="M353" s="271"/>
      <c r="N353" s="271"/>
      <c r="O353" s="388">
        <v>0.0</v>
      </c>
      <c r="P353" s="370"/>
      <c r="Q353" s="407">
        <v>1.0</v>
      </c>
      <c r="R353" s="406"/>
      <c r="S353" s="402"/>
      <c r="T353" s="347"/>
      <c r="U353" s="347"/>
      <c r="V353" s="393"/>
      <c r="W353" s="285" t="s">
        <v>4073</v>
      </c>
      <c r="X353" s="369">
        <v>150.0</v>
      </c>
      <c r="Y353" s="369">
        <v>150.0</v>
      </c>
      <c r="Z353" s="346" t="s">
        <v>4621</v>
      </c>
      <c r="AA353" s="369" t="s">
        <v>4622</v>
      </c>
      <c r="AB353" s="388">
        <v>5.0</v>
      </c>
      <c r="AC353" s="347"/>
      <c r="AD353" s="351"/>
      <c r="AE353" s="347"/>
      <c r="AF353" s="347"/>
      <c r="AG353" s="370"/>
      <c r="AH353" s="393"/>
      <c r="AI353" s="347"/>
      <c r="AJ353" s="347"/>
      <c r="AK353" s="347"/>
      <c r="AL353" s="347"/>
      <c r="AM353" s="347"/>
      <c r="AN353" s="347"/>
      <c r="AO353" s="347"/>
      <c r="AP353" s="347"/>
    </row>
    <row r="354">
      <c r="A354" s="347"/>
      <c r="B354" s="384" t="s">
        <v>4623</v>
      </c>
      <c r="C354" s="338" t="s">
        <v>4624</v>
      </c>
      <c r="D354" s="271">
        <v>1.0</v>
      </c>
      <c r="E354" s="271" t="s">
        <v>4070</v>
      </c>
      <c r="F354" s="402"/>
      <c r="G354" s="402"/>
      <c r="H354" s="347"/>
      <c r="I354" s="347"/>
      <c r="J354" s="271"/>
      <c r="K354" s="347"/>
      <c r="L354" s="347"/>
      <c r="M354" s="271"/>
      <c r="N354" s="271"/>
      <c r="O354" s="388">
        <v>0.0</v>
      </c>
      <c r="P354" s="370"/>
      <c r="Q354" s="407" t="s">
        <v>3795</v>
      </c>
      <c r="R354" s="406"/>
      <c r="S354" s="402"/>
      <c r="T354" s="388" t="s">
        <v>4625</v>
      </c>
      <c r="U354" s="347"/>
      <c r="V354" s="393"/>
      <c r="W354" s="285" t="s">
        <v>4073</v>
      </c>
      <c r="X354" s="388">
        <v>100.0</v>
      </c>
      <c r="Y354" s="388">
        <v>100.0</v>
      </c>
      <c r="Z354" s="346" t="s">
        <v>4094</v>
      </c>
      <c r="AA354" s="370"/>
      <c r="AB354" s="347"/>
      <c r="AC354" s="347"/>
      <c r="AD354" s="351"/>
      <c r="AE354" s="347"/>
      <c r="AF354" s="347"/>
      <c r="AG354" s="351"/>
      <c r="AH354" s="393"/>
      <c r="AI354" s="347"/>
      <c r="AJ354" s="347"/>
      <c r="AK354" s="347"/>
      <c r="AL354" s="347"/>
      <c r="AM354" s="347"/>
      <c r="AN354" s="347"/>
      <c r="AO354" s="347"/>
      <c r="AP354" s="347"/>
    </row>
    <row r="355">
      <c r="A355" s="347"/>
      <c r="B355" s="384" t="s">
        <v>4626</v>
      </c>
      <c r="C355" s="365" t="s">
        <v>4627</v>
      </c>
      <c r="D355" s="271">
        <v>1.0</v>
      </c>
      <c r="E355" s="271" t="s">
        <v>4070</v>
      </c>
      <c r="F355" s="402"/>
      <c r="G355" s="402"/>
      <c r="H355" s="347"/>
      <c r="I355" s="347"/>
      <c r="J355" s="271"/>
      <c r="K355" s="347"/>
      <c r="L355" s="347"/>
      <c r="M355" s="271"/>
      <c r="N355" s="271"/>
      <c r="O355" s="388">
        <v>0.0</v>
      </c>
      <c r="P355" s="370"/>
      <c r="Q355" s="407" t="s">
        <v>3795</v>
      </c>
      <c r="R355" s="406"/>
      <c r="S355" s="402"/>
      <c r="T355" s="347"/>
      <c r="U355" s="347"/>
      <c r="V355" s="393"/>
      <c r="W355" s="285" t="s">
        <v>4073</v>
      </c>
      <c r="X355" s="369" t="s">
        <v>4235</v>
      </c>
      <c r="Y355" s="369" t="s">
        <v>4235</v>
      </c>
      <c r="Z355" s="346" t="s">
        <v>4628</v>
      </c>
      <c r="AA355" s="370"/>
      <c r="AB355" s="388" t="s">
        <v>4103</v>
      </c>
      <c r="AC355" s="347"/>
      <c r="AD355" s="351"/>
      <c r="AE355" s="347"/>
      <c r="AF355" s="347"/>
      <c r="AG355" s="370"/>
      <c r="AH355" s="393"/>
      <c r="AI355" s="347"/>
      <c r="AJ355" s="347"/>
      <c r="AK355" s="347"/>
      <c r="AL355" s="347"/>
      <c r="AM355" s="347"/>
      <c r="AN355" s="347"/>
      <c r="AO355" s="347"/>
      <c r="AP355" s="347"/>
    </row>
    <row r="356">
      <c r="A356" s="402"/>
      <c r="B356" s="415" t="s">
        <v>4629</v>
      </c>
      <c r="C356" s="369"/>
      <c r="D356" s="14">
        <v>1.0</v>
      </c>
      <c r="E356" s="14" t="s">
        <v>4070</v>
      </c>
      <c r="F356" s="402"/>
      <c r="G356" s="402"/>
      <c r="H356" s="402"/>
      <c r="I356" s="402"/>
      <c r="J356" s="14"/>
      <c r="K356" s="402"/>
      <c r="L356" s="402"/>
      <c r="M356" s="14"/>
      <c r="N356" s="14"/>
      <c r="O356" s="369" t="s">
        <v>2226</v>
      </c>
      <c r="P356" s="370"/>
      <c r="Q356" s="402"/>
      <c r="R356" s="417"/>
      <c r="S356" s="402"/>
      <c r="T356" s="369" t="s">
        <v>4630</v>
      </c>
      <c r="U356" s="402"/>
      <c r="V356" s="393"/>
      <c r="W356" s="285" t="s">
        <v>4073</v>
      </c>
      <c r="X356" s="402"/>
      <c r="Y356" s="402"/>
      <c r="Z356" s="367"/>
      <c r="AA356" s="351"/>
      <c r="AB356" s="402"/>
      <c r="AC356" s="402"/>
      <c r="AD356" s="351"/>
      <c r="AE356" s="402"/>
      <c r="AF356" s="402"/>
      <c r="AG356" s="351"/>
      <c r="AH356" s="393"/>
      <c r="AI356" s="402"/>
      <c r="AJ356" s="402"/>
      <c r="AK356" s="402"/>
      <c r="AL356" s="402"/>
      <c r="AM356" s="402"/>
      <c r="AN356" s="402"/>
      <c r="AO356" s="402"/>
      <c r="AP356" s="402"/>
    </row>
    <row r="357">
      <c r="A357" s="406"/>
      <c r="B357" s="423"/>
      <c r="C357" s="424"/>
      <c r="D357" s="425"/>
      <c r="E357" s="425"/>
      <c r="F357" s="406"/>
      <c r="G357" s="406"/>
      <c r="H357" s="406"/>
      <c r="I357" s="406"/>
      <c r="J357" s="425"/>
      <c r="K357" s="406"/>
      <c r="L357" s="406"/>
      <c r="M357" s="425"/>
      <c r="N357" s="425"/>
      <c r="O357" s="406"/>
      <c r="P357" s="351"/>
      <c r="Q357" s="406"/>
      <c r="R357" s="417"/>
      <c r="S357" s="406"/>
      <c r="T357" s="406"/>
      <c r="U357" s="406"/>
      <c r="V357" s="393"/>
      <c r="W357" s="393"/>
      <c r="X357" s="406"/>
      <c r="Y357" s="406"/>
      <c r="Z357" s="367"/>
      <c r="AA357" s="351"/>
      <c r="AB357" s="406"/>
      <c r="AC357" s="406"/>
      <c r="AD357" s="351"/>
      <c r="AE357" s="406"/>
      <c r="AF357" s="406"/>
      <c r="AG357" s="351"/>
      <c r="AH357" s="393"/>
      <c r="AI357" s="406"/>
      <c r="AJ357" s="406"/>
      <c r="AK357" s="406"/>
      <c r="AL357" s="406"/>
      <c r="AM357" s="406"/>
      <c r="AN357" s="406"/>
      <c r="AO357" s="406"/>
      <c r="AP357" s="406"/>
    </row>
    <row r="358">
      <c r="A358" s="406"/>
      <c r="B358" s="406"/>
      <c r="C358" s="424"/>
      <c r="D358" s="425"/>
      <c r="E358" s="425"/>
      <c r="F358" s="406"/>
      <c r="G358" s="406"/>
      <c r="H358" s="406"/>
      <c r="I358" s="406"/>
      <c r="J358" s="425"/>
      <c r="K358" s="406"/>
      <c r="L358" s="406"/>
      <c r="M358" s="425"/>
      <c r="N358" s="425"/>
      <c r="O358" s="406"/>
      <c r="P358" s="351"/>
      <c r="Q358" s="406"/>
      <c r="R358" s="417"/>
      <c r="S358" s="406"/>
      <c r="T358" s="406"/>
      <c r="U358" s="406"/>
      <c r="V358" s="393"/>
      <c r="W358" s="393"/>
      <c r="X358" s="406"/>
      <c r="Y358" s="406"/>
      <c r="Z358" s="367"/>
      <c r="AA358" s="351"/>
      <c r="AB358" s="406"/>
      <c r="AC358" s="406"/>
      <c r="AD358" s="351"/>
      <c r="AE358" s="406"/>
      <c r="AF358" s="406"/>
      <c r="AG358" s="351"/>
      <c r="AH358" s="393"/>
      <c r="AI358" s="406"/>
      <c r="AJ358" s="406"/>
      <c r="AK358" s="406"/>
      <c r="AL358" s="406"/>
      <c r="AM358" s="406"/>
      <c r="AN358" s="406"/>
      <c r="AO358" s="406"/>
      <c r="AP358" s="406"/>
    </row>
    <row r="359">
      <c r="A359" s="406"/>
      <c r="B359" s="406"/>
      <c r="C359" s="424"/>
      <c r="D359" s="425"/>
      <c r="E359" s="425"/>
      <c r="F359" s="406"/>
      <c r="G359" s="406"/>
      <c r="H359" s="406"/>
      <c r="I359" s="406"/>
      <c r="J359" s="425"/>
      <c r="K359" s="406"/>
      <c r="L359" s="406"/>
      <c r="M359" s="425"/>
      <c r="N359" s="425"/>
      <c r="O359" s="406"/>
      <c r="P359" s="351"/>
      <c r="Q359" s="406"/>
      <c r="R359" s="417"/>
      <c r="S359" s="406"/>
      <c r="T359" s="406"/>
      <c r="U359" s="406"/>
      <c r="V359" s="393"/>
      <c r="W359" s="393"/>
      <c r="X359" s="406"/>
      <c r="Y359" s="406"/>
      <c r="Z359" s="367"/>
      <c r="AA359" s="351"/>
      <c r="AB359" s="406"/>
      <c r="AC359" s="406"/>
      <c r="AD359" s="351"/>
      <c r="AE359" s="406"/>
      <c r="AF359" s="406"/>
      <c r="AG359" s="351"/>
      <c r="AH359" s="393"/>
      <c r="AI359" s="406"/>
      <c r="AJ359" s="406"/>
      <c r="AK359" s="406"/>
      <c r="AL359" s="406"/>
      <c r="AM359" s="406"/>
      <c r="AN359" s="406"/>
      <c r="AO359" s="406"/>
      <c r="AP359" s="406"/>
    </row>
    <row r="360" ht="15.75" customHeight="1">
      <c r="A360" s="1"/>
      <c r="B360" s="1"/>
      <c r="C360" s="283"/>
      <c r="D360" s="327"/>
      <c r="E360" s="327"/>
      <c r="F360" s="1"/>
      <c r="G360" s="1"/>
      <c r="H360" s="1"/>
      <c r="I360" s="1"/>
      <c r="J360" s="327"/>
      <c r="K360" s="1"/>
      <c r="L360" s="1"/>
      <c r="M360" s="327"/>
      <c r="N360" s="327"/>
      <c r="O360" s="328"/>
      <c r="P360" s="299"/>
      <c r="Q360" s="1"/>
      <c r="R360" s="275"/>
      <c r="S360" s="329"/>
      <c r="T360" s="1"/>
      <c r="U360" s="1"/>
      <c r="V360" s="306"/>
      <c r="W360" s="306"/>
      <c r="X360" s="328"/>
      <c r="Y360" s="328"/>
      <c r="Z360" s="272"/>
      <c r="AA360" s="299"/>
      <c r="AB360" s="1"/>
      <c r="AC360" s="58"/>
      <c r="AD360" s="220"/>
      <c r="AE360" s="1"/>
      <c r="AF360" s="1"/>
      <c r="AG360" s="304"/>
      <c r="AH360" s="306"/>
      <c r="AI360" s="1"/>
      <c r="AJ360" s="1"/>
      <c r="AK360" s="1"/>
      <c r="AL360" s="1"/>
      <c r="AM360" s="328"/>
      <c r="AN360" s="1"/>
      <c r="AO360" s="1"/>
      <c r="AP360" s="1"/>
    </row>
    <row r="361" ht="15.75" customHeight="1">
      <c r="A361" s="429"/>
      <c r="B361" s="427"/>
      <c r="C361" s="283"/>
      <c r="D361" s="327"/>
      <c r="E361" s="428"/>
      <c r="F361" s="429"/>
      <c r="G361" s="429"/>
      <c r="H361" s="429"/>
      <c r="I361" s="429"/>
      <c r="J361" s="428"/>
      <c r="K361" s="429"/>
      <c r="L361" s="429"/>
      <c r="M361" s="428"/>
      <c r="N361" s="428"/>
      <c r="O361" s="430"/>
      <c r="P361" s="299"/>
      <c r="Q361" s="429"/>
      <c r="R361" s="275"/>
      <c r="S361" s="431"/>
      <c r="T361" s="429"/>
      <c r="U361" s="429"/>
      <c r="V361" s="306"/>
      <c r="W361" s="393"/>
      <c r="X361" s="430"/>
      <c r="Y361" s="430"/>
      <c r="Z361" s="272"/>
      <c r="AA361" s="299"/>
      <c r="AB361" s="433"/>
      <c r="AC361" s="434"/>
      <c r="AD361" s="220"/>
      <c r="AE361" s="429"/>
      <c r="AF361" s="429"/>
      <c r="AG361" s="304"/>
      <c r="AH361" s="306"/>
      <c r="AI361" s="429"/>
      <c r="AJ361" s="429"/>
      <c r="AK361" s="429"/>
      <c r="AL361" s="429"/>
      <c r="AM361" s="430"/>
      <c r="AN361" s="429"/>
      <c r="AO361" s="429"/>
      <c r="AP361" s="429"/>
    </row>
    <row r="362" ht="15.75" customHeight="1">
      <c r="A362" s="429"/>
      <c r="B362" s="435" t="s">
        <v>4631</v>
      </c>
      <c r="C362" s="292" t="s">
        <v>4632</v>
      </c>
      <c r="D362" s="271">
        <v>1.0</v>
      </c>
      <c r="E362" s="428" t="s">
        <v>4633</v>
      </c>
      <c r="F362" s="435">
        <v>4900.0</v>
      </c>
      <c r="G362" s="429"/>
      <c r="H362" s="429"/>
      <c r="I362" s="429"/>
      <c r="J362" s="428"/>
      <c r="K362" s="429"/>
      <c r="L362" s="429"/>
      <c r="M362" s="428"/>
      <c r="N362" s="428"/>
      <c r="O362" s="356">
        <v>0.0</v>
      </c>
      <c r="P362" s="274"/>
      <c r="Q362" s="2" t="s">
        <v>3622</v>
      </c>
      <c r="R362" s="2" t="s">
        <v>5327</v>
      </c>
      <c r="S362" s="436">
        <v>44007.0</v>
      </c>
      <c r="T362" s="429"/>
      <c r="U362" s="429"/>
      <c r="V362" s="285"/>
      <c r="W362" s="285"/>
      <c r="X362" s="356" t="s">
        <v>4635</v>
      </c>
      <c r="Y362" s="356" t="s">
        <v>4635</v>
      </c>
      <c r="Z362" s="280" t="s">
        <v>4636</v>
      </c>
      <c r="AA362" s="274"/>
      <c r="AB362" s="14" t="s">
        <v>4103</v>
      </c>
      <c r="AC362" s="434"/>
      <c r="AD362" s="220"/>
      <c r="AE362" s="429"/>
      <c r="AF362" s="429"/>
      <c r="AG362" s="284"/>
      <c r="AH362" s="306"/>
      <c r="AI362" s="429"/>
      <c r="AJ362" s="429"/>
      <c r="AK362" s="429"/>
      <c r="AL362" s="429"/>
      <c r="AM362" s="430"/>
      <c r="AN362" s="429"/>
      <c r="AO362" s="429"/>
      <c r="AP362" s="429"/>
    </row>
    <row r="363" ht="15.75" customHeight="1">
      <c r="A363" s="429"/>
      <c r="B363" s="437" t="s">
        <v>4637</v>
      </c>
      <c r="C363" s="338" t="s">
        <v>4638</v>
      </c>
      <c r="D363" s="271">
        <v>1.0</v>
      </c>
      <c r="E363" s="428" t="s">
        <v>4633</v>
      </c>
      <c r="F363" s="435"/>
      <c r="G363" s="435" t="s">
        <v>4639</v>
      </c>
      <c r="H363" s="429"/>
      <c r="I363" s="429"/>
      <c r="J363" s="428"/>
      <c r="K363" s="429"/>
      <c r="L363" s="429"/>
      <c r="M363" s="428"/>
      <c r="N363" s="428"/>
      <c r="O363" s="369">
        <v>0.0</v>
      </c>
      <c r="P363" s="351"/>
      <c r="Q363" s="2" t="s">
        <v>3622</v>
      </c>
      <c r="R363" s="2" t="s">
        <v>4640</v>
      </c>
      <c r="S363" s="439">
        <v>43952.0</v>
      </c>
      <c r="T363" s="440"/>
      <c r="U363" s="440"/>
      <c r="V363" s="316"/>
      <c r="W363" s="285" t="s">
        <v>4073</v>
      </c>
      <c r="X363" s="357" t="s">
        <v>4235</v>
      </c>
      <c r="Y363" s="357" t="s">
        <v>4235</v>
      </c>
      <c r="Z363" s="280" t="s">
        <v>4641</v>
      </c>
      <c r="AA363" s="354"/>
      <c r="AB363" s="441" t="s">
        <v>4103</v>
      </c>
      <c r="AC363" s="434"/>
      <c r="AD363" s="220"/>
      <c r="AE363" s="429"/>
      <c r="AF363" s="429"/>
      <c r="AG363" s="284"/>
      <c r="AH363" s="306"/>
      <c r="AI363" s="429"/>
      <c r="AJ363" s="429"/>
      <c r="AK363" s="429"/>
      <c r="AL363" s="429"/>
      <c r="AM363" s="430"/>
      <c r="AN363" s="429"/>
      <c r="AO363" s="429"/>
      <c r="AP363" s="429"/>
    </row>
    <row r="364" ht="15.75" customHeight="1">
      <c r="A364" s="429"/>
      <c r="B364" s="437" t="s">
        <v>4642</v>
      </c>
      <c r="C364" s="338" t="s">
        <v>4643</v>
      </c>
      <c r="D364" s="271">
        <v>1.0</v>
      </c>
      <c r="E364" s="428" t="s">
        <v>4633</v>
      </c>
      <c r="F364" s="14" t="s">
        <v>4644</v>
      </c>
      <c r="G364" s="435" t="s">
        <v>4639</v>
      </c>
      <c r="H364" s="429"/>
      <c r="I364" s="429"/>
      <c r="J364" s="428"/>
      <c r="K364" s="429"/>
      <c r="L364" s="429"/>
      <c r="M364" s="428"/>
      <c r="N364" s="428"/>
      <c r="O364" s="402"/>
      <c r="P364" s="351"/>
      <c r="Q364" s="2" t="s">
        <v>3622</v>
      </c>
      <c r="R364" s="2" t="s">
        <v>4645</v>
      </c>
      <c r="S364" s="442">
        <v>44005.0</v>
      </c>
      <c r="T364" s="440"/>
      <c r="U364" s="440"/>
      <c r="V364" s="306"/>
      <c r="W364" s="285" t="s">
        <v>4073</v>
      </c>
      <c r="X364" s="357" t="s">
        <v>4646</v>
      </c>
      <c r="Y364" s="357" t="s">
        <v>4646</v>
      </c>
      <c r="Z364" s="280" t="s">
        <v>4647</v>
      </c>
      <c r="AA364" s="354"/>
      <c r="AB364" s="441" t="s">
        <v>4103</v>
      </c>
      <c r="AC364" s="434"/>
      <c r="AD364" s="220"/>
      <c r="AE364" s="429"/>
      <c r="AF364" s="429"/>
      <c r="AG364" s="284"/>
      <c r="AH364" s="306"/>
      <c r="AI364" s="429"/>
      <c r="AJ364" s="429"/>
      <c r="AK364" s="429"/>
      <c r="AL364" s="429"/>
      <c r="AM364" s="430"/>
      <c r="AN364" s="429"/>
      <c r="AO364" s="429"/>
      <c r="AP364" s="429"/>
    </row>
    <row r="365" ht="15.75" customHeight="1">
      <c r="A365" s="429"/>
      <c r="B365" s="437" t="s">
        <v>4648</v>
      </c>
      <c r="C365" s="338" t="s">
        <v>4649</v>
      </c>
      <c r="D365" s="271">
        <v>1.0</v>
      </c>
      <c r="E365" s="428" t="s">
        <v>4633</v>
      </c>
      <c r="F365" s="429"/>
      <c r="G365" s="435" t="s">
        <v>4119</v>
      </c>
      <c r="H365" s="429"/>
      <c r="I365" s="429"/>
      <c r="J365" s="428"/>
      <c r="K365" s="429"/>
      <c r="L365" s="429"/>
      <c r="M365" s="428"/>
      <c r="N365" s="428"/>
      <c r="O365" s="369">
        <v>0.0</v>
      </c>
      <c r="P365" s="370"/>
      <c r="Q365" s="2">
        <v>3.0</v>
      </c>
      <c r="R365" s="2" t="s">
        <v>4650</v>
      </c>
      <c r="S365" s="443"/>
      <c r="T365" s="440"/>
      <c r="U365" s="440"/>
      <c r="V365" s="444">
        <v>44027.0</v>
      </c>
      <c r="W365" s="285" t="s">
        <v>4651</v>
      </c>
      <c r="X365" s="14" t="s">
        <v>2226</v>
      </c>
      <c r="Y365" s="14" t="s">
        <v>2226</v>
      </c>
      <c r="Z365" s="280" t="s">
        <v>4652</v>
      </c>
      <c r="AA365" s="284"/>
      <c r="AB365" s="429"/>
      <c r="AC365" s="434"/>
      <c r="AD365" s="220"/>
      <c r="AE365" s="429"/>
      <c r="AF365" s="429"/>
      <c r="AG365" s="304"/>
      <c r="AH365" s="306"/>
      <c r="AI365" s="429"/>
      <c r="AJ365" s="429"/>
      <c r="AK365" s="429"/>
      <c r="AL365" s="429"/>
      <c r="AM365" s="430"/>
      <c r="AN365" s="429"/>
      <c r="AO365" s="429"/>
      <c r="AP365" s="429"/>
    </row>
    <row r="366" ht="15.75" customHeight="1">
      <c r="A366" s="429"/>
      <c r="B366" s="437" t="s">
        <v>4653</v>
      </c>
      <c r="C366" s="338" t="s">
        <v>4654</v>
      </c>
      <c r="D366" s="271">
        <v>1.0</v>
      </c>
      <c r="E366" s="428" t="s">
        <v>4633</v>
      </c>
      <c r="F366" s="429"/>
      <c r="G366" s="446" t="s">
        <v>5328</v>
      </c>
      <c r="H366" s="429"/>
      <c r="I366" s="429"/>
      <c r="J366" s="428"/>
      <c r="K366" s="429"/>
      <c r="L366" s="429"/>
      <c r="M366" s="428"/>
      <c r="N366" s="428"/>
      <c r="O366" s="447">
        <v>0.0</v>
      </c>
      <c r="P366" s="274"/>
      <c r="Q366" s="2">
        <v>3.0</v>
      </c>
      <c r="R366" s="2" t="s">
        <v>4656</v>
      </c>
      <c r="S366" s="443"/>
      <c r="T366" s="429"/>
      <c r="U366" s="429"/>
      <c r="V366" s="277"/>
      <c r="W366" s="285" t="s">
        <v>4651</v>
      </c>
      <c r="X366" s="357" t="s">
        <v>4657</v>
      </c>
      <c r="Y366" s="357" t="s">
        <v>4657</v>
      </c>
      <c r="Z366" s="280"/>
      <c r="AA366" s="354"/>
      <c r="AB366" s="441" t="s">
        <v>4103</v>
      </c>
      <c r="AC366" s="434"/>
      <c r="AD366" s="220"/>
      <c r="AE366" s="429"/>
      <c r="AF366" s="429"/>
      <c r="AG366" s="284"/>
      <c r="AH366" s="306"/>
      <c r="AI366" s="429"/>
      <c r="AJ366" s="429"/>
      <c r="AK366" s="429"/>
      <c r="AL366" s="429"/>
      <c r="AM366" s="430"/>
      <c r="AN366" s="429"/>
      <c r="AO366" s="429"/>
      <c r="AP366" s="429"/>
    </row>
    <row r="367" ht="15.75" customHeight="1">
      <c r="A367" s="429"/>
      <c r="B367" s="437" t="s">
        <v>4658</v>
      </c>
      <c r="C367" s="338" t="s">
        <v>4659</v>
      </c>
      <c r="D367" s="271">
        <v>1.0</v>
      </c>
      <c r="E367" s="428" t="s">
        <v>4633</v>
      </c>
      <c r="F367" s="435">
        <v>4900.0</v>
      </c>
      <c r="G367" s="429"/>
      <c r="H367" s="429"/>
      <c r="I367" s="429"/>
      <c r="J367" s="428"/>
      <c r="K367" s="429"/>
      <c r="L367" s="429"/>
      <c r="M367" s="428"/>
      <c r="N367" s="428"/>
      <c r="O367" s="447">
        <v>0.0</v>
      </c>
      <c r="P367" s="274"/>
      <c r="Q367" s="2" t="s">
        <v>3259</v>
      </c>
      <c r="R367" s="1"/>
      <c r="S367" s="443"/>
      <c r="T367" s="429"/>
      <c r="U367" s="429"/>
      <c r="V367" s="448">
        <v>44027.0</v>
      </c>
      <c r="W367" s="285" t="s">
        <v>4651</v>
      </c>
      <c r="X367" s="14" t="s">
        <v>2226</v>
      </c>
      <c r="Y367" s="14" t="s">
        <v>2226</v>
      </c>
      <c r="Z367" s="280" t="s">
        <v>4660</v>
      </c>
      <c r="AA367" s="304"/>
      <c r="AB367" s="441" t="s">
        <v>4103</v>
      </c>
      <c r="AC367" s="434"/>
      <c r="AD367" s="220"/>
      <c r="AE367" s="429"/>
      <c r="AF367" s="429"/>
      <c r="AG367" s="284"/>
      <c r="AH367" s="306"/>
      <c r="AI367" s="429"/>
      <c r="AJ367" s="429"/>
      <c r="AK367" s="429"/>
      <c r="AL367" s="429"/>
      <c r="AM367" s="430"/>
      <c r="AN367" s="429"/>
      <c r="AO367" s="429"/>
      <c r="AP367" s="429"/>
    </row>
    <row r="368" ht="15.75" customHeight="1">
      <c r="A368" s="429"/>
      <c r="B368" s="437" t="s">
        <v>4661</v>
      </c>
      <c r="C368" s="338" t="s">
        <v>4662</v>
      </c>
      <c r="D368" s="271" t="s">
        <v>2226</v>
      </c>
      <c r="E368" s="428" t="s">
        <v>4633</v>
      </c>
      <c r="F368" s="429"/>
      <c r="G368" s="435" t="s">
        <v>4663</v>
      </c>
      <c r="H368" s="429"/>
      <c r="I368" s="429"/>
      <c r="J368" s="428"/>
      <c r="K368" s="429"/>
      <c r="L368" s="429"/>
      <c r="M368" s="428"/>
      <c r="N368" s="428"/>
      <c r="O368" s="447">
        <v>0.0</v>
      </c>
      <c r="P368" s="274"/>
      <c r="Q368" s="2" t="s">
        <v>3259</v>
      </c>
      <c r="R368" s="1"/>
      <c r="S368" s="443"/>
      <c r="T368" s="429"/>
      <c r="U368" s="429"/>
      <c r="V368" s="448">
        <v>44027.0</v>
      </c>
      <c r="W368" s="285" t="s">
        <v>4651</v>
      </c>
      <c r="X368" s="449" t="s">
        <v>4093</v>
      </c>
      <c r="Y368" s="449" t="s">
        <v>4093</v>
      </c>
      <c r="Z368" s="280" t="s">
        <v>4185</v>
      </c>
      <c r="AA368" s="354"/>
      <c r="AB368" s="429"/>
      <c r="AC368" s="434"/>
      <c r="AD368" s="220"/>
      <c r="AE368" s="429"/>
      <c r="AF368" s="429"/>
      <c r="AG368" s="304"/>
      <c r="AH368" s="306"/>
      <c r="AI368" s="429"/>
      <c r="AJ368" s="429"/>
      <c r="AK368" s="429"/>
      <c r="AL368" s="429"/>
      <c r="AM368" s="430"/>
      <c r="AN368" s="429"/>
      <c r="AO368" s="429"/>
      <c r="AP368" s="429"/>
    </row>
    <row r="369" ht="15.75" customHeight="1">
      <c r="A369" s="17"/>
      <c r="B369" s="415" t="s">
        <v>4664</v>
      </c>
      <c r="C369" s="416" t="s">
        <v>4665</v>
      </c>
      <c r="D369" s="14" t="s">
        <v>4666</v>
      </c>
      <c r="E369" s="452" t="s">
        <v>4633</v>
      </c>
      <c r="F369" s="429"/>
      <c r="G369" s="435" t="s">
        <v>4119</v>
      </c>
      <c r="H369" s="17"/>
      <c r="I369" s="17"/>
      <c r="J369" s="452"/>
      <c r="K369" s="17"/>
      <c r="L369" s="17"/>
      <c r="M369" s="452"/>
      <c r="N369" s="452"/>
      <c r="O369" s="356">
        <v>0.0</v>
      </c>
      <c r="P369" s="274"/>
      <c r="Q369" s="2" t="s">
        <v>3070</v>
      </c>
      <c r="R369" s="1"/>
      <c r="S369" s="443"/>
      <c r="T369" s="17"/>
      <c r="U369" s="17"/>
      <c r="V369" s="448">
        <v>44027.0</v>
      </c>
      <c r="W369" s="285" t="s">
        <v>4651</v>
      </c>
      <c r="X369" s="453"/>
      <c r="Y369" s="453"/>
      <c r="Z369" s="272"/>
      <c r="AA369" s="299"/>
      <c r="AB369" s="17"/>
      <c r="AC369" s="107"/>
      <c r="AD369" s="220"/>
      <c r="AE369" s="17"/>
      <c r="AF369" s="17"/>
      <c r="AG369" s="304"/>
      <c r="AH369" s="306"/>
      <c r="AI369" s="17"/>
      <c r="AJ369" s="17"/>
      <c r="AK369" s="17"/>
      <c r="AL369" s="17"/>
      <c r="AM369" s="453"/>
      <c r="AN369" s="17"/>
      <c r="AO369" s="17"/>
      <c r="AP369" s="17"/>
    </row>
    <row r="370" ht="15.75" customHeight="1">
      <c r="A370" s="429"/>
      <c r="B370" s="455" t="s">
        <v>4667</v>
      </c>
      <c r="C370" s="365" t="s">
        <v>4668</v>
      </c>
      <c r="D370" s="327"/>
      <c r="E370" s="428" t="s">
        <v>4633</v>
      </c>
      <c r="F370" s="429"/>
      <c r="G370" s="429"/>
      <c r="H370" s="429"/>
      <c r="I370" s="429"/>
      <c r="J370" s="428"/>
      <c r="K370" s="429"/>
      <c r="L370" s="429"/>
      <c r="M370" s="428"/>
      <c r="N370" s="428"/>
      <c r="O370" s="356">
        <v>1.0</v>
      </c>
      <c r="P370" s="274">
        <v>2018.0</v>
      </c>
      <c r="Q370" s="2">
        <v>3.0</v>
      </c>
      <c r="R370" s="2" t="s">
        <v>4669</v>
      </c>
      <c r="S370" s="443"/>
      <c r="T370" s="429"/>
      <c r="U370" s="429"/>
      <c r="V370" s="448">
        <v>44027.0</v>
      </c>
      <c r="W370" s="285" t="s">
        <v>4651</v>
      </c>
      <c r="X370" s="456" t="s">
        <v>4235</v>
      </c>
      <c r="Y370" s="456" t="s">
        <v>4235</v>
      </c>
      <c r="Z370" s="280" t="s">
        <v>4670</v>
      </c>
      <c r="AA370" s="458"/>
      <c r="AB370" s="429"/>
      <c r="AC370" s="434"/>
      <c r="AD370" s="220"/>
      <c r="AE370" s="429"/>
      <c r="AF370" s="429"/>
      <c r="AG370" s="304"/>
      <c r="AH370" s="306"/>
      <c r="AI370" s="429"/>
      <c r="AJ370" s="429"/>
      <c r="AK370" s="429"/>
      <c r="AL370" s="429"/>
      <c r="AM370" s="430"/>
      <c r="AN370" s="429"/>
      <c r="AO370" s="429"/>
      <c r="AP370" s="429"/>
    </row>
    <row r="371" ht="15.75" customHeight="1">
      <c r="A371" s="429"/>
      <c r="B371" s="437" t="s">
        <v>4671</v>
      </c>
      <c r="C371" s="292" t="s">
        <v>4672</v>
      </c>
      <c r="D371" s="327"/>
      <c r="E371" s="428" t="s">
        <v>4633</v>
      </c>
      <c r="F371" s="435">
        <v>4900.0</v>
      </c>
      <c r="G371" s="435" t="s">
        <v>4119</v>
      </c>
      <c r="H371" s="429"/>
      <c r="I371" s="429"/>
      <c r="J371" s="428"/>
      <c r="K371" s="429"/>
      <c r="L371" s="429"/>
      <c r="M371" s="428"/>
      <c r="N371" s="428"/>
      <c r="O371" s="447">
        <v>0.0</v>
      </c>
      <c r="P371" s="274"/>
      <c r="Q371" s="2" t="s">
        <v>3622</v>
      </c>
      <c r="R371" s="1"/>
      <c r="S371" s="443"/>
      <c r="T371" s="429"/>
      <c r="U371" s="429"/>
      <c r="V371" s="448">
        <v>44027.0</v>
      </c>
      <c r="W371" s="285" t="s">
        <v>4651</v>
      </c>
      <c r="X371" s="357" t="s">
        <v>4673</v>
      </c>
      <c r="Y371" s="357" t="s">
        <v>4673</v>
      </c>
      <c r="Z371" s="280" t="s">
        <v>4674</v>
      </c>
      <c r="AA371" s="354"/>
      <c r="AB371" s="441" t="s">
        <v>4103</v>
      </c>
      <c r="AC371" s="434"/>
      <c r="AD371" s="220"/>
      <c r="AE371" s="429"/>
      <c r="AF371" s="429"/>
      <c r="AG371" s="284"/>
      <c r="AH371" s="306"/>
      <c r="AI371" s="429"/>
      <c r="AJ371" s="429"/>
      <c r="AK371" s="429"/>
      <c r="AL371" s="429"/>
      <c r="AM371" s="430"/>
      <c r="AN371" s="429"/>
      <c r="AO371" s="429"/>
      <c r="AP371" s="429"/>
    </row>
    <row r="372" ht="15.75" customHeight="1">
      <c r="A372" s="429"/>
      <c r="B372" s="437" t="s">
        <v>4675</v>
      </c>
      <c r="C372" s="292" t="s">
        <v>4676</v>
      </c>
      <c r="D372" s="327"/>
      <c r="E372" s="428" t="s">
        <v>4633</v>
      </c>
      <c r="F372" s="435">
        <v>4900.0</v>
      </c>
      <c r="G372" s="446" t="s">
        <v>5329</v>
      </c>
      <c r="H372" s="429"/>
      <c r="I372" s="429"/>
      <c r="J372" s="428"/>
      <c r="K372" s="429"/>
      <c r="L372" s="429"/>
      <c r="M372" s="428"/>
      <c r="N372" s="428"/>
      <c r="O372" s="447">
        <v>0.0</v>
      </c>
      <c r="P372" s="274"/>
      <c r="Q372" s="2" t="s">
        <v>3259</v>
      </c>
      <c r="R372" s="1"/>
      <c r="S372" s="443"/>
      <c r="T372" s="429"/>
      <c r="U372" s="429"/>
      <c r="V372" s="448">
        <v>44027.0</v>
      </c>
      <c r="W372" s="285" t="s">
        <v>4651</v>
      </c>
      <c r="X372" s="449" t="s">
        <v>4678</v>
      </c>
      <c r="Y372" s="449" t="s">
        <v>4678</v>
      </c>
      <c r="Z372" s="280" t="s">
        <v>4679</v>
      </c>
      <c r="AA372" s="354"/>
      <c r="AB372" s="441" t="s">
        <v>4103</v>
      </c>
      <c r="AC372" s="434"/>
      <c r="AD372" s="220"/>
      <c r="AE372" s="429"/>
      <c r="AF372" s="429"/>
      <c r="AG372" s="284"/>
      <c r="AH372" s="306"/>
      <c r="AI372" s="429"/>
      <c r="AJ372" s="429"/>
      <c r="AK372" s="429"/>
      <c r="AL372" s="429"/>
      <c r="AM372" s="430"/>
      <c r="AN372" s="429"/>
      <c r="AO372" s="429"/>
      <c r="AP372" s="429"/>
    </row>
    <row r="373" ht="15.75" customHeight="1">
      <c r="A373" s="429"/>
      <c r="B373" s="437" t="s">
        <v>4680</v>
      </c>
      <c r="C373" s="292" t="s">
        <v>4681</v>
      </c>
      <c r="D373" s="327"/>
      <c r="E373" s="428" t="s">
        <v>4633</v>
      </c>
      <c r="F373" s="429"/>
      <c r="G373" s="435" t="s">
        <v>4211</v>
      </c>
      <c r="H373" s="429"/>
      <c r="I373" s="429"/>
      <c r="J373" s="428"/>
      <c r="K373" s="429"/>
      <c r="L373" s="429"/>
      <c r="M373" s="428"/>
      <c r="N373" s="428"/>
      <c r="O373" s="447">
        <v>0.0</v>
      </c>
      <c r="P373" s="274"/>
      <c r="Q373" s="2" t="s">
        <v>3622</v>
      </c>
      <c r="R373" s="2" t="s">
        <v>4682</v>
      </c>
      <c r="S373" s="443"/>
      <c r="T373" s="429"/>
      <c r="U373" s="429"/>
      <c r="V373" s="448">
        <v>44027.0</v>
      </c>
      <c r="W373" s="285" t="s">
        <v>4651</v>
      </c>
      <c r="X373" s="357" t="s">
        <v>4657</v>
      </c>
      <c r="Y373" s="357" t="s">
        <v>4657</v>
      </c>
      <c r="Z373" s="280" t="s">
        <v>4683</v>
      </c>
      <c r="AA373" s="354"/>
      <c r="AB373" s="441" t="s">
        <v>4103</v>
      </c>
      <c r="AC373" s="434"/>
      <c r="AD373" s="220"/>
      <c r="AE373" s="429"/>
      <c r="AF373" s="429"/>
      <c r="AG373" s="284"/>
      <c r="AH373" s="306"/>
      <c r="AI373" s="429"/>
      <c r="AJ373" s="429"/>
      <c r="AK373" s="429"/>
      <c r="AL373" s="429"/>
      <c r="AM373" s="430"/>
      <c r="AN373" s="429"/>
      <c r="AO373" s="429"/>
      <c r="AP373" s="429"/>
    </row>
    <row r="374" ht="15.75" customHeight="1">
      <c r="A374" s="429"/>
      <c r="B374" s="437" t="s">
        <v>4684</v>
      </c>
      <c r="C374" s="292" t="s">
        <v>4685</v>
      </c>
      <c r="D374" s="327"/>
      <c r="E374" s="428" t="s">
        <v>4633</v>
      </c>
      <c r="F374" s="429"/>
      <c r="G374" s="435" t="s">
        <v>4211</v>
      </c>
      <c r="H374" s="429"/>
      <c r="I374" s="429"/>
      <c r="J374" s="428"/>
      <c r="K374" s="429"/>
      <c r="L374" s="429"/>
      <c r="M374" s="428"/>
      <c r="N374" s="428"/>
      <c r="O374" s="447">
        <v>0.0</v>
      </c>
      <c r="P374" s="274"/>
      <c r="Q374" s="2" t="s">
        <v>3070</v>
      </c>
      <c r="R374" s="1"/>
      <c r="S374" s="443"/>
      <c r="T374" s="429"/>
      <c r="U374" s="429"/>
      <c r="V374" s="448">
        <v>44027.0</v>
      </c>
      <c r="W374" s="285" t="s">
        <v>4651</v>
      </c>
      <c r="X374" s="356" t="s">
        <v>4219</v>
      </c>
      <c r="Y374" s="356" t="s">
        <v>4219</v>
      </c>
      <c r="Z374" s="280" t="s">
        <v>4185</v>
      </c>
      <c r="AA374" s="274"/>
      <c r="AB374" s="429"/>
      <c r="AC374" s="434"/>
      <c r="AD374" s="220"/>
      <c r="AE374" s="429"/>
      <c r="AF374" s="429"/>
      <c r="AG374" s="304"/>
      <c r="AH374" s="306"/>
      <c r="AI374" s="429"/>
      <c r="AJ374" s="429"/>
      <c r="AK374" s="429"/>
      <c r="AL374" s="429"/>
      <c r="AM374" s="430"/>
      <c r="AN374" s="429"/>
      <c r="AO374" s="429"/>
      <c r="AP374" s="429"/>
    </row>
    <row r="375" ht="15.75" customHeight="1">
      <c r="A375" s="429"/>
      <c r="B375" s="437" t="s">
        <v>4686</v>
      </c>
      <c r="C375" s="292" t="s">
        <v>4687</v>
      </c>
      <c r="D375" s="271" t="s">
        <v>2226</v>
      </c>
      <c r="E375" s="428" t="s">
        <v>4633</v>
      </c>
      <c r="F375" s="429"/>
      <c r="G375" s="435" t="s">
        <v>4688</v>
      </c>
      <c r="H375" s="429"/>
      <c r="I375" s="429"/>
      <c r="J375" s="428"/>
      <c r="K375" s="429"/>
      <c r="L375" s="429"/>
      <c r="M375" s="428"/>
      <c r="N375" s="428"/>
      <c r="O375" s="447">
        <v>0.0</v>
      </c>
      <c r="P375" s="274"/>
      <c r="Q375" s="2" t="s">
        <v>3259</v>
      </c>
      <c r="R375" s="1"/>
      <c r="S375" s="443"/>
      <c r="T375" s="429"/>
      <c r="U375" s="429"/>
      <c r="V375" s="448">
        <v>44027.0</v>
      </c>
      <c r="W375" s="285" t="s">
        <v>4651</v>
      </c>
      <c r="X375" s="435">
        <v>100.0</v>
      </c>
      <c r="Y375" s="435">
        <v>100.0</v>
      </c>
      <c r="Z375" s="280" t="s">
        <v>4689</v>
      </c>
      <c r="AA375" s="284"/>
      <c r="AB375" s="429"/>
      <c r="AC375" s="434"/>
      <c r="AD375" s="220"/>
      <c r="AE375" s="429"/>
      <c r="AF375" s="429"/>
      <c r="AG375" s="304"/>
      <c r="AH375" s="306"/>
      <c r="AI375" s="429"/>
      <c r="AJ375" s="429"/>
      <c r="AK375" s="429"/>
      <c r="AL375" s="429"/>
      <c r="AM375" s="430"/>
      <c r="AN375" s="429"/>
      <c r="AO375" s="429"/>
      <c r="AP375" s="429"/>
    </row>
    <row r="376" ht="15.75" customHeight="1">
      <c r="A376" s="429"/>
      <c r="B376" s="437" t="s">
        <v>4690</v>
      </c>
      <c r="C376" s="292" t="s">
        <v>4691</v>
      </c>
      <c r="D376" s="327"/>
      <c r="E376" s="428" t="s">
        <v>4633</v>
      </c>
      <c r="F376" s="429"/>
      <c r="G376" s="435" t="s">
        <v>4688</v>
      </c>
      <c r="H376" s="429"/>
      <c r="I376" s="429"/>
      <c r="J376" s="428"/>
      <c r="K376" s="429"/>
      <c r="L376" s="429"/>
      <c r="M376" s="428"/>
      <c r="N376" s="428"/>
      <c r="O376" s="447">
        <v>0.0</v>
      </c>
      <c r="P376" s="274"/>
      <c r="Q376" s="2" t="s">
        <v>3259</v>
      </c>
      <c r="R376" s="2"/>
      <c r="S376" s="443"/>
      <c r="T376" s="429"/>
      <c r="U376" s="429"/>
      <c r="V376" s="460">
        <v>44027.0</v>
      </c>
      <c r="W376" s="285" t="s">
        <v>4651</v>
      </c>
      <c r="X376" s="14" t="s">
        <v>4219</v>
      </c>
      <c r="Y376" s="14" t="s">
        <v>4219</v>
      </c>
      <c r="Z376" s="272"/>
      <c r="AA376" s="284"/>
      <c r="AB376" s="429"/>
      <c r="AC376" s="434"/>
      <c r="AD376" s="220"/>
      <c r="AE376" s="429"/>
      <c r="AF376" s="429"/>
      <c r="AG376" s="304"/>
      <c r="AH376" s="306"/>
      <c r="AI376" s="429"/>
      <c r="AJ376" s="429"/>
      <c r="AK376" s="429"/>
      <c r="AL376" s="429"/>
      <c r="AM376" s="430"/>
      <c r="AN376" s="429"/>
      <c r="AO376" s="429"/>
      <c r="AP376" s="429"/>
    </row>
    <row r="377" ht="15.75" customHeight="1">
      <c r="A377" s="429"/>
      <c r="B377" s="437" t="s">
        <v>4692</v>
      </c>
      <c r="C377" s="292" t="s">
        <v>4693</v>
      </c>
      <c r="D377" s="327"/>
      <c r="E377" s="428" t="s">
        <v>4633</v>
      </c>
      <c r="F377" s="429"/>
      <c r="G377" s="435" t="s">
        <v>4688</v>
      </c>
      <c r="H377" s="429"/>
      <c r="I377" s="429"/>
      <c r="J377" s="428"/>
      <c r="K377" s="429"/>
      <c r="L377" s="429"/>
      <c r="M377" s="428"/>
      <c r="N377" s="428"/>
      <c r="O377" s="447">
        <v>0.0</v>
      </c>
      <c r="P377" s="274"/>
      <c r="Q377" s="2" t="s">
        <v>3259</v>
      </c>
      <c r="R377" s="1"/>
      <c r="S377" s="443"/>
      <c r="T377" s="429"/>
      <c r="U377" s="429"/>
      <c r="V377" s="448">
        <v>44027.0</v>
      </c>
      <c r="W377" s="285" t="s">
        <v>4651</v>
      </c>
      <c r="X377" s="14" t="s">
        <v>4219</v>
      </c>
      <c r="Y377" s="14" t="s">
        <v>4219</v>
      </c>
      <c r="Z377" s="272"/>
      <c r="AA377" s="284"/>
      <c r="AB377" s="429"/>
      <c r="AC377" s="434"/>
      <c r="AD377" s="220"/>
      <c r="AE377" s="429"/>
      <c r="AF377" s="429"/>
      <c r="AG377" s="304"/>
      <c r="AH377" s="306"/>
      <c r="AI377" s="429"/>
      <c r="AJ377" s="429"/>
      <c r="AK377" s="429"/>
      <c r="AL377" s="429"/>
      <c r="AM377" s="430"/>
      <c r="AN377" s="429"/>
      <c r="AO377" s="429"/>
      <c r="AP377" s="429"/>
    </row>
    <row r="378" ht="15.75" customHeight="1">
      <c r="A378" s="429"/>
      <c r="B378" s="437" t="s">
        <v>4694</v>
      </c>
      <c r="C378" s="302" t="s">
        <v>4695</v>
      </c>
      <c r="D378" s="327"/>
      <c r="E378" s="428" t="s">
        <v>4633</v>
      </c>
      <c r="F378" s="435" t="s">
        <v>4696</v>
      </c>
      <c r="G378" s="461" t="s">
        <v>4697</v>
      </c>
      <c r="H378" s="429"/>
      <c r="I378" s="429"/>
      <c r="J378" s="428"/>
      <c r="K378" s="429"/>
      <c r="L378" s="429"/>
      <c r="M378" s="428"/>
      <c r="N378" s="428"/>
      <c r="O378" s="447">
        <v>0.0</v>
      </c>
      <c r="P378" s="274"/>
      <c r="Q378" s="2" t="s">
        <v>3259</v>
      </c>
      <c r="R378" s="1"/>
      <c r="S378" s="443"/>
      <c r="T378" s="429"/>
      <c r="U378" s="429"/>
      <c r="V378" s="460">
        <v>44027.0</v>
      </c>
      <c r="W378" s="285" t="s">
        <v>4651</v>
      </c>
      <c r="X378" s="14" t="s">
        <v>4219</v>
      </c>
      <c r="Y378" s="14" t="s">
        <v>4219</v>
      </c>
      <c r="Z378" s="280" t="s">
        <v>4698</v>
      </c>
      <c r="AA378" s="284"/>
      <c r="AB378" s="429"/>
      <c r="AC378" s="434"/>
      <c r="AD378" s="220"/>
      <c r="AE378" s="429"/>
      <c r="AF378" s="429"/>
      <c r="AG378" s="304"/>
      <c r="AH378" s="306"/>
      <c r="AI378" s="429"/>
      <c r="AJ378" s="429"/>
      <c r="AK378" s="429"/>
      <c r="AL378" s="429"/>
      <c r="AM378" s="430"/>
      <c r="AN378" s="429"/>
      <c r="AO378" s="429"/>
      <c r="AP378" s="429"/>
    </row>
    <row r="379" ht="15.75" customHeight="1">
      <c r="A379" s="429"/>
      <c r="B379" s="437" t="s">
        <v>4699</v>
      </c>
      <c r="C379" s="338" t="s">
        <v>4700</v>
      </c>
      <c r="D379" s="327"/>
      <c r="E379" s="428" t="s">
        <v>4633</v>
      </c>
      <c r="F379" s="429"/>
      <c r="G379" s="435" t="s">
        <v>4701</v>
      </c>
      <c r="H379" s="429"/>
      <c r="I379" s="429"/>
      <c r="J379" s="428"/>
      <c r="K379" s="429"/>
      <c r="L379" s="429"/>
      <c r="M379" s="428"/>
      <c r="N379" s="428"/>
      <c r="O379" s="447">
        <v>0.0</v>
      </c>
      <c r="P379" s="274"/>
      <c r="Q379" s="2">
        <v>3.0</v>
      </c>
      <c r="R379" s="1"/>
      <c r="S379" s="443"/>
      <c r="T379" s="429"/>
      <c r="U379" s="429"/>
      <c r="V379" s="448">
        <v>44027.0</v>
      </c>
      <c r="W379" s="285" t="s">
        <v>4651</v>
      </c>
      <c r="X379" s="14" t="s">
        <v>4219</v>
      </c>
      <c r="Y379" s="14" t="s">
        <v>4219</v>
      </c>
      <c r="Z379" s="272"/>
      <c r="AA379" s="284"/>
      <c r="AB379" s="429"/>
      <c r="AC379" s="434"/>
      <c r="AD379" s="220"/>
      <c r="AE379" s="429"/>
      <c r="AF379" s="429"/>
      <c r="AG379" s="304"/>
      <c r="AH379" s="306"/>
      <c r="AI379" s="429"/>
      <c r="AJ379" s="429"/>
      <c r="AK379" s="429"/>
      <c r="AL379" s="429"/>
      <c r="AM379" s="430"/>
      <c r="AN379" s="429"/>
      <c r="AO379" s="429"/>
      <c r="AP379" s="429"/>
    </row>
    <row r="380" ht="15.75" customHeight="1">
      <c r="A380" s="429"/>
      <c r="B380" s="437" t="s">
        <v>4702</v>
      </c>
      <c r="C380" s="292" t="s">
        <v>4703</v>
      </c>
      <c r="D380" s="327"/>
      <c r="E380" s="428" t="s">
        <v>4633</v>
      </c>
      <c r="F380" s="14" t="s">
        <v>2226</v>
      </c>
      <c r="G380" s="462" t="s">
        <v>4704</v>
      </c>
      <c r="H380" s="429"/>
      <c r="I380" s="429"/>
      <c r="J380" s="428"/>
      <c r="K380" s="429"/>
      <c r="L380" s="429"/>
      <c r="M380" s="428"/>
      <c r="N380" s="428"/>
      <c r="O380" s="447">
        <v>0.0</v>
      </c>
      <c r="P380" s="274"/>
      <c r="Q380" s="2">
        <v>0.0</v>
      </c>
      <c r="R380" s="2" t="s">
        <v>4705</v>
      </c>
      <c r="S380" s="443"/>
      <c r="T380" s="429"/>
      <c r="U380" s="429"/>
      <c r="V380" s="460">
        <v>44027.0</v>
      </c>
      <c r="W380" s="285" t="s">
        <v>4651</v>
      </c>
      <c r="X380" s="456" t="s">
        <v>4511</v>
      </c>
      <c r="Y380" s="456" t="s">
        <v>4511</v>
      </c>
      <c r="Z380" s="280" t="s">
        <v>4706</v>
      </c>
      <c r="AA380" s="458"/>
      <c r="AB380" s="441" t="s">
        <v>4103</v>
      </c>
      <c r="AC380" s="434"/>
      <c r="AD380" s="220"/>
      <c r="AE380" s="429"/>
      <c r="AF380" s="429"/>
      <c r="AG380" s="284"/>
      <c r="AH380" s="306"/>
      <c r="AI380" s="429"/>
      <c r="AJ380" s="429"/>
      <c r="AK380" s="429"/>
      <c r="AL380" s="429"/>
      <c r="AM380" s="430"/>
      <c r="AN380" s="429"/>
      <c r="AO380" s="429"/>
      <c r="AP380" s="429"/>
    </row>
    <row r="381" ht="15.75" customHeight="1">
      <c r="A381" s="429"/>
      <c r="B381" s="437" t="s">
        <v>4707</v>
      </c>
      <c r="C381" s="302" t="s">
        <v>4708</v>
      </c>
      <c r="D381" s="327"/>
      <c r="E381" s="428" t="s">
        <v>4633</v>
      </c>
      <c r="F381" s="429"/>
      <c r="G381" s="435" t="s">
        <v>4709</v>
      </c>
      <c r="H381" s="429"/>
      <c r="I381" s="429"/>
      <c r="J381" s="428"/>
      <c r="K381" s="429"/>
      <c r="L381" s="429"/>
      <c r="M381" s="428"/>
      <c r="N381" s="428"/>
      <c r="O381" s="447">
        <v>0.0</v>
      </c>
      <c r="P381" s="274"/>
      <c r="Q381" s="2">
        <v>3.0</v>
      </c>
      <c r="R381" s="2" t="s">
        <v>4710</v>
      </c>
      <c r="S381" s="443"/>
      <c r="T381" s="429"/>
      <c r="U381" s="429"/>
      <c r="V381" s="448">
        <v>44027.0</v>
      </c>
      <c r="W381" s="285" t="s">
        <v>4651</v>
      </c>
      <c r="X381" s="456" t="s">
        <v>4511</v>
      </c>
      <c r="Y381" s="456" t="s">
        <v>4511</v>
      </c>
      <c r="Z381" s="280"/>
      <c r="AA381" s="458"/>
      <c r="AB381" s="441" t="s">
        <v>4103</v>
      </c>
      <c r="AC381" s="434"/>
      <c r="AD381" s="220"/>
      <c r="AE381" s="429"/>
      <c r="AF381" s="429"/>
      <c r="AG381" s="284"/>
      <c r="AH381" s="306"/>
      <c r="AI381" s="429"/>
      <c r="AJ381" s="429"/>
      <c r="AK381" s="429"/>
      <c r="AL381" s="429"/>
      <c r="AM381" s="430"/>
      <c r="AN381" s="429"/>
      <c r="AO381" s="429"/>
      <c r="AP381" s="429"/>
    </row>
    <row r="382" ht="15.75" customHeight="1">
      <c r="A382" s="429"/>
      <c r="B382" s="463" t="s">
        <v>3935</v>
      </c>
      <c r="C382" s="292" t="s">
        <v>4336</v>
      </c>
      <c r="D382" s="327"/>
      <c r="E382" s="428" t="s">
        <v>4633</v>
      </c>
      <c r="F382" s="429"/>
      <c r="G382" s="429"/>
      <c r="H382" s="429"/>
      <c r="I382" s="429"/>
      <c r="J382" s="428"/>
      <c r="K382" s="429"/>
      <c r="L382" s="429"/>
      <c r="M382" s="428"/>
      <c r="N382" s="428"/>
      <c r="O382" s="447">
        <v>0.0</v>
      </c>
      <c r="P382" s="299"/>
      <c r="Q382" s="435">
        <v>3.0</v>
      </c>
      <c r="R382" s="275"/>
      <c r="S382" s="443"/>
      <c r="T382" s="429"/>
      <c r="U382" s="429"/>
      <c r="V382" s="277"/>
      <c r="W382" s="285" t="s">
        <v>4073</v>
      </c>
      <c r="X382" s="465" t="s">
        <v>3226</v>
      </c>
      <c r="Y382" s="465" t="s">
        <v>3226</v>
      </c>
      <c r="Z382" s="359" t="s">
        <v>4711</v>
      </c>
      <c r="AA382" s="458"/>
      <c r="AB382" s="441" t="s">
        <v>4103</v>
      </c>
      <c r="AC382" s="434"/>
      <c r="AD382" s="220"/>
      <c r="AE382" s="429"/>
      <c r="AF382" s="429"/>
      <c r="AG382" s="284"/>
      <c r="AH382" s="306"/>
      <c r="AI382" s="429"/>
      <c r="AJ382" s="429"/>
      <c r="AK382" s="429"/>
      <c r="AL382" s="429"/>
      <c r="AM382" s="430"/>
      <c r="AN382" s="429"/>
      <c r="AO382" s="429"/>
      <c r="AP382" s="429"/>
    </row>
    <row r="383" ht="15.75" customHeight="1">
      <c r="A383" s="429"/>
      <c r="B383" s="437" t="s">
        <v>4712</v>
      </c>
      <c r="C383" s="292" t="s">
        <v>4713</v>
      </c>
      <c r="D383" s="327"/>
      <c r="E383" s="428" t="s">
        <v>4633</v>
      </c>
      <c r="F383" s="429"/>
      <c r="G383" s="435" t="s">
        <v>4119</v>
      </c>
      <c r="H383" s="429"/>
      <c r="I383" s="429"/>
      <c r="J383" s="428"/>
      <c r="K383" s="429"/>
      <c r="L383" s="429"/>
      <c r="M383" s="428"/>
      <c r="N383" s="428"/>
      <c r="O383" s="447">
        <v>0.0</v>
      </c>
      <c r="P383" s="274"/>
      <c r="Q383" s="2" t="s">
        <v>3622</v>
      </c>
      <c r="R383" s="2" t="s">
        <v>4714</v>
      </c>
      <c r="S383" s="443"/>
      <c r="T383" s="429"/>
      <c r="U383" s="429"/>
      <c r="V383" s="448">
        <v>44027.0</v>
      </c>
      <c r="W383" s="285" t="s">
        <v>4651</v>
      </c>
      <c r="X383" s="456" t="s">
        <v>4235</v>
      </c>
      <c r="Y383" s="456" t="s">
        <v>4235</v>
      </c>
      <c r="Z383" s="280" t="s">
        <v>4715</v>
      </c>
      <c r="AA383" s="458"/>
      <c r="AB383" s="441" t="s">
        <v>4103</v>
      </c>
      <c r="AC383" s="434"/>
      <c r="AD383" s="220"/>
      <c r="AE383" s="429"/>
      <c r="AF383" s="429"/>
      <c r="AG383" s="284"/>
      <c r="AH383" s="306"/>
      <c r="AI383" s="429"/>
      <c r="AJ383" s="429"/>
      <c r="AK383" s="429"/>
      <c r="AL383" s="429"/>
      <c r="AM383" s="430"/>
      <c r="AN383" s="429"/>
      <c r="AO383" s="429"/>
      <c r="AP383" s="429"/>
    </row>
    <row r="384" ht="15.75" customHeight="1">
      <c r="A384" s="429"/>
      <c r="B384" s="437" t="s">
        <v>4716</v>
      </c>
      <c r="C384" s="292" t="s">
        <v>4717</v>
      </c>
      <c r="D384" s="327"/>
      <c r="E384" s="428" t="s">
        <v>4633</v>
      </c>
      <c r="F384" s="435"/>
      <c r="G384" s="435" t="s">
        <v>3805</v>
      </c>
      <c r="H384" s="429"/>
      <c r="I384" s="429"/>
      <c r="J384" s="428"/>
      <c r="K384" s="429"/>
      <c r="L384" s="429"/>
      <c r="M384" s="428"/>
      <c r="N384" s="428"/>
      <c r="O384" s="273">
        <v>0.0</v>
      </c>
      <c r="P384" s="299"/>
      <c r="Q384" s="2">
        <v>0.0</v>
      </c>
      <c r="R384" s="1"/>
      <c r="S384" s="443"/>
      <c r="T384" s="429"/>
      <c r="U384" s="429"/>
      <c r="V384" s="277"/>
      <c r="W384" s="285" t="s">
        <v>4073</v>
      </c>
      <c r="X384" s="14" t="s">
        <v>2226</v>
      </c>
      <c r="Y384" s="14" t="s">
        <v>2226</v>
      </c>
      <c r="Z384" s="272"/>
      <c r="AA384" s="284"/>
      <c r="AB384" s="429"/>
      <c r="AC384" s="434"/>
      <c r="AD384" s="220"/>
      <c r="AE384" s="429"/>
      <c r="AF384" s="429"/>
      <c r="AG384" s="304"/>
      <c r="AH384" s="306"/>
      <c r="AI384" s="429"/>
      <c r="AJ384" s="429"/>
      <c r="AK384" s="429"/>
      <c r="AL384" s="429"/>
      <c r="AM384" s="430"/>
      <c r="AN384" s="429"/>
      <c r="AO384" s="429"/>
      <c r="AP384" s="429"/>
    </row>
    <row r="385" ht="15.75" customHeight="1">
      <c r="A385" s="429"/>
      <c r="B385" s="437" t="s">
        <v>4718</v>
      </c>
      <c r="C385" s="292" t="s">
        <v>4719</v>
      </c>
      <c r="D385" s="327"/>
      <c r="E385" s="428" t="s">
        <v>4633</v>
      </c>
      <c r="F385" s="435">
        <v>4000.0</v>
      </c>
      <c r="G385" s="435" t="s">
        <v>4720</v>
      </c>
      <c r="H385" s="429"/>
      <c r="I385" s="429"/>
      <c r="J385" s="428"/>
      <c r="K385" s="429"/>
      <c r="L385" s="429"/>
      <c r="M385" s="428"/>
      <c r="N385" s="428"/>
      <c r="O385" s="447">
        <v>0.0</v>
      </c>
      <c r="P385" s="274"/>
      <c r="Q385" s="2" t="s">
        <v>3622</v>
      </c>
      <c r="R385" s="2" t="s">
        <v>4721</v>
      </c>
      <c r="S385" s="443"/>
      <c r="T385" s="429"/>
      <c r="U385" s="429"/>
      <c r="V385" s="448">
        <v>44027.0</v>
      </c>
      <c r="W385" s="285" t="s">
        <v>4651</v>
      </c>
      <c r="X385" s="356" t="s">
        <v>4722</v>
      </c>
      <c r="Y385" s="356" t="s">
        <v>4722</v>
      </c>
      <c r="Z385" s="280" t="s">
        <v>4723</v>
      </c>
      <c r="AA385" s="274"/>
      <c r="AB385" s="429"/>
      <c r="AC385" s="434"/>
      <c r="AD385" s="220"/>
      <c r="AE385" s="429"/>
      <c r="AF385" s="429"/>
      <c r="AG385" s="304"/>
      <c r="AH385" s="306"/>
      <c r="AI385" s="429"/>
      <c r="AJ385" s="429"/>
      <c r="AK385" s="429"/>
      <c r="AL385" s="429"/>
      <c r="AM385" s="430"/>
      <c r="AN385" s="429"/>
      <c r="AO385" s="429"/>
      <c r="AP385" s="429"/>
    </row>
    <row r="386" ht="15.75" customHeight="1">
      <c r="A386" s="429"/>
      <c r="B386" s="463" t="s">
        <v>4642</v>
      </c>
      <c r="C386" s="292" t="s">
        <v>4724</v>
      </c>
      <c r="D386" s="327"/>
      <c r="E386" s="428" t="s">
        <v>4633</v>
      </c>
      <c r="F386" s="429"/>
      <c r="G386" s="429"/>
      <c r="H386" s="429"/>
      <c r="I386" s="429"/>
      <c r="J386" s="428"/>
      <c r="K386" s="429"/>
      <c r="L386" s="429"/>
      <c r="M386" s="428"/>
      <c r="N386" s="428"/>
      <c r="O386" s="447">
        <v>0.0</v>
      </c>
      <c r="P386" s="274"/>
      <c r="Q386" s="2" t="s">
        <v>3622</v>
      </c>
      <c r="R386" s="467" t="s">
        <v>4725</v>
      </c>
      <c r="S386" s="443"/>
      <c r="T386" s="429"/>
      <c r="U386" s="429"/>
      <c r="V386" s="448">
        <v>44027.0</v>
      </c>
      <c r="W386" s="285" t="s">
        <v>4651</v>
      </c>
      <c r="X386" s="456" t="s">
        <v>4635</v>
      </c>
      <c r="Y386" s="456" t="s">
        <v>4635</v>
      </c>
      <c r="Z386" s="280" t="s">
        <v>4726</v>
      </c>
      <c r="AA386" s="458"/>
      <c r="AB386" s="441" t="s">
        <v>4103</v>
      </c>
      <c r="AC386" s="434"/>
      <c r="AD386" s="220"/>
      <c r="AE386" s="429"/>
      <c r="AF386" s="429"/>
      <c r="AG386" s="284"/>
      <c r="AH386" s="306"/>
      <c r="AI386" s="429"/>
      <c r="AJ386" s="429"/>
      <c r="AK386" s="429"/>
      <c r="AL386" s="429"/>
      <c r="AM386" s="430"/>
      <c r="AN386" s="429"/>
      <c r="AO386" s="429"/>
      <c r="AP386" s="429"/>
    </row>
    <row r="387" ht="15.75" customHeight="1">
      <c r="A387" s="429"/>
      <c r="B387" s="437" t="s">
        <v>4727</v>
      </c>
      <c r="C387" s="292" t="s">
        <v>4728</v>
      </c>
      <c r="D387" s="327"/>
      <c r="E387" s="428" t="s">
        <v>4633</v>
      </c>
      <c r="F387" s="429"/>
      <c r="G387" s="435" t="s">
        <v>4729</v>
      </c>
      <c r="H387" s="429"/>
      <c r="I387" s="429"/>
      <c r="J387" s="428"/>
      <c r="K387" s="429"/>
      <c r="L387" s="429"/>
      <c r="M387" s="428"/>
      <c r="N387" s="428"/>
      <c r="O387" s="447">
        <v>0.0</v>
      </c>
      <c r="P387" s="274"/>
      <c r="Q387" s="2">
        <v>3.0</v>
      </c>
      <c r="R387" s="1"/>
      <c r="S387" s="443"/>
      <c r="T387" s="429"/>
      <c r="U387" s="429"/>
      <c r="V387" s="448">
        <v>44027.0</v>
      </c>
      <c r="W387" s="285" t="s">
        <v>4651</v>
      </c>
      <c r="X387" s="435">
        <v>660.0</v>
      </c>
      <c r="Y387" s="435">
        <v>660.0</v>
      </c>
      <c r="Z387" s="280" t="s">
        <v>4730</v>
      </c>
      <c r="AA387" s="284"/>
      <c r="AB387" s="429"/>
      <c r="AC387" s="434"/>
      <c r="AD387" s="220"/>
      <c r="AE387" s="429"/>
      <c r="AF387" s="429"/>
      <c r="AG387" s="304"/>
      <c r="AH387" s="306"/>
      <c r="AI387" s="429"/>
      <c r="AJ387" s="429"/>
      <c r="AK387" s="429"/>
      <c r="AL387" s="429"/>
      <c r="AM387" s="430"/>
      <c r="AN387" s="429"/>
      <c r="AO387" s="429"/>
      <c r="AP387" s="429"/>
    </row>
    <row r="388" ht="15.75" customHeight="1">
      <c r="A388" s="429"/>
      <c r="B388" s="437" t="s">
        <v>4731</v>
      </c>
      <c r="C388" s="292" t="s">
        <v>4732</v>
      </c>
      <c r="D388" s="327"/>
      <c r="E388" s="428" t="s">
        <v>4633</v>
      </c>
      <c r="F388" s="429"/>
      <c r="G388" s="435" t="s">
        <v>4733</v>
      </c>
      <c r="H388" s="429"/>
      <c r="I388" s="429"/>
      <c r="J388" s="428"/>
      <c r="K388" s="429"/>
      <c r="L388" s="429"/>
      <c r="M388" s="428"/>
      <c r="N388" s="428"/>
      <c r="O388" s="273">
        <v>0.0</v>
      </c>
      <c r="P388" s="299"/>
      <c r="Q388" s="2" t="s">
        <v>3622</v>
      </c>
      <c r="R388" s="2" t="s">
        <v>4734</v>
      </c>
      <c r="S388" s="443"/>
      <c r="T388" s="429"/>
      <c r="U388" s="429"/>
      <c r="V388" s="277"/>
      <c r="W388" s="285" t="s">
        <v>4073</v>
      </c>
      <c r="X388" s="356" t="s">
        <v>4235</v>
      </c>
      <c r="Y388" s="356" t="s">
        <v>4235</v>
      </c>
      <c r="Z388" s="280" t="s">
        <v>4735</v>
      </c>
      <c r="AA388" s="274"/>
      <c r="AB388" s="429"/>
      <c r="AC388" s="434"/>
      <c r="AD388" s="220"/>
      <c r="AE388" s="429"/>
      <c r="AF388" s="429"/>
      <c r="AG388" s="304"/>
      <c r="AH388" s="306"/>
      <c r="AI388" s="429"/>
      <c r="AJ388" s="429"/>
      <c r="AK388" s="429"/>
      <c r="AL388" s="429"/>
      <c r="AM388" s="430"/>
      <c r="AN388" s="429"/>
      <c r="AO388" s="429"/>
      <c r="AP388" s="429"/>
    </row>
    <row r="389" ht="15.75" customHeight="1">
      <c r="A389" s="429"/>
      <c r="B389" s="468" t="s">
        <v>4736</v>
      </c>
      <c r="C389" s="292" t="s">
        <v>4737</v>
      </c>
      <c r="D389" s="327"/>
      <c r="E389" s="428" t="s">
        <v>4633</v>
      </c>
      <c r="F389" s="435"/>
      <c r="G389" s="429"/>
      <c r="H389" s="429"/>
      <c r="I389" s="429"/>
      <c r="J389" s="428"/>
      <c r="K389" s="429"/>
      <c r="L389" s="429"/>
      <c r="M389" s="428"/>
      <c r="N389" s="428"/>
      <c r="O389" s="356">
        <v>0.0</v>
      </c>
      <c r="P389" s="274"/>
      <c r="Q389" s="2" t="s">
        <v>3070</v>
      </c>
      <c r="R389" s="1"/>
      <c r="S389" s="443"/>
      <c r="T389" s="429"/>
      <c r="U389" s="429"/>
      <c r="V389" s="448">
        <v>44027.0</v>
      </c>
      <c r="W389" s="285" t="s">
        <v>4651</v>
      </c>
      <c r="X389" s="435">
        <v>100.0</v>
      </c>
      <c r="Y389" s="435">
        <v>100.0</v>
      </c>
      <c r="Z389" s="280" t="s">
        <v>4185</v>
      </c>
      <c r="AA389" s="284"/>
      <c r="AB389" s="429"/>
      <c r="AC389" s="434"/>
      <c r="AD389" s="220"/>
      <c r="AE389" s="429"/>
      <c r="AF389" s="429"/>
      <c r="AG389" s="304"/>
      <c r="AH389" s="306"/>
      <c r="AI389" s="429"/>
      <c r="AJ389" s="429"/>
      <c r="AK389" s="429"/>
      <c r="AL389" s="429"/>
      <c r="AM389" s="430"/>
      <c r="AN389" s="429"/>
      <c r="AO389" s="429"/>
      <c r="AP389" s="429"/>
    </row>
    <row r="390" ht="15.75" customHeight="1">
      <c r="A390" s="429"/>
      <c r="B390" s="437" t="s">
        <v>4738</v>
      </c>
      <c r="C390" s="292" t="s">
        <v>4739</v>
      </c>
      <c r="D390" s="327"/>
      <c r="E390" s="428" t="s">
        <v>4633</v>
      </c>
      <c r="F390" s="14" t="s">
        <v>4740</v>
      </c>
      <c r="G390" s="14" t="s">
        <v>4741</v>
      </c>
      <c r="H390" s="429"/>
      <c r="I390" s="429"/>
      <c r="J390" s="428"/>
      <c r="K390" s="429"/>
      <c r="L390" s="429"/>
      <c r="M390" s="428"/>
      <c r="N390" s="428"/>
      <c r="O390" s="447">
        <v>0.0</v>
      </c>
      <c r="P390" s="274"/>
      <c r="Q390" s="2">
        <v>0.0</v>
      </c>
      <c r="R390" s="2" t="s">
        <v>3037</v>
      </c>
      <c r="S390" s="443"/>
      <c r="T390" s="429"/>
      <c r="U390" s="429"/>
      <c r="V390" s="448">
        <v>44027.0</v>
      </c>
      <c r="W390" s="285" t="s">
        <v>4651</v>
      </c>
      <c r="X390" s="435" t="s">
        <v>4742</v>
      </c>
      <c r="Y390" s="435" t="s">
        <v>4742</v>
      </c>
      <c r="Z390" s="280" t="s">
        <v>4743</v>
      </c>
      <c r="AA390" s="284"/>
      <c r="AB390" s="429"/>
      <c r="AC390" s="434"/>
      <c r="AD390" s="220"/>
      <c r="AE390" s="429"/>
      <c r="AF390" s="429"/>
      <c r="AG390" s="304"/>
      <c r="AH390" s="306"/>
      <c r="AI390" s="429"/>
      <c r="AJ390" s="429"/>
      <c r="AK390" s="429"/>
      <c r="AL390" s="429"/>
      <c r="AM390" s="430"/>
      <c r="AN390" s="429"/>
      <c r="AO390" s="429"/>
      <c r="AP390" s="429"/>
    </row>
    <row r="391" ht="15.75" customHeight="1">
      <c r="A391" s="429"/>
      <c r="B391" s="468" t="s">
        <v>4744</v>
      </c>
      <c r="C391" s="292" t="s">
        <v>4745</v>
      </c>
      <c r="D391" s="327"/>
      <c r="E391" s="428" t="s">
        <v>4633</v>
      </c>
      <c r="F391" s="429"/>
      <c r="G391" s="435" t="s">
        <v>4092</v>
      </c>
      <c r="H391" s="429"/>
      <c r="I391" s="429"/>
      <c r="J391" s="428"/>
      <c r="K391" s="429"/>
      <c r="L391" s="429"/>
      <c r="M391" s="428"/>
      <c r="N391" s="428"/>
      <c r="O391" s="447">
        <v>0.0</v>
      </c>
      <c r="P391" s="274"/>
      <c r="Q391" s="2" t="s">
        <v>3070</v>
      </c>
      <c r="R391" s="1"/>
      <c r="S391" s="443"/>
      <c r="T391" s="429"/>
      <c r="U391" s="429"/>
      <c r="V391" s="448">
        <v>44027.0</v>
      </c>
      <c r="W391" s="285" t="s">
        <v>4651</v>
      </c>
      <c r="X391" s="435">
        <v>200.0</v>
      </c>
      <c r="Y391" s="435">
        <v>200.0</v>
      </c>
      <c r="Z391" s="280">
        <v>1.0</v>
      </c>
      <c r="AA391" s="284"/>
      <c r="AB391" s="429"/>
      <c r="AC391" s="434"/>
      <c r="AD391" s="220"/>
      <c r="AE391" s="429"/>
      <c r="AF391" s="429"/>
      <c r="AG391" s="304"/>
      <c r="AH391" s="306"/>
      <c r="AI391" s="429"/>
      <c r="AJ391" s="429"/>
      <c r="AK391" s="429"/>
      <c r="AL391" s="429"/>
      <c r="AM391" s="430"/>
      <c r="AN391" s="429"/>
      <c r="AO391" s="429"/>
      <c r="AP391" s="429"/>
    </row>
    <row r="392" ht="15.75" customHeight="1">
      <c r="A392" s="429"/>
      <c r="B392" s="437" t="s">
        <v>4746</v>
      </c>
      <c r="C392" s="292" t="s">
        <v>4747</v>
      </c>
      <c r="D392" s="327"/>
      <c r="E392" s="428" t="s">
        <v>4633</v>
      </c>
      <c r="F392" s="429"/>
      <c r="G392" s="435" t="s">
        <v>4748</v>
      </c>
      <c r="H392" s="429"/>
      <c r="I392" s="429"/>
      <c r="J392" s="428"/>
      <c r="K392" s="429"/>
      <c r="L392" s="429"/>
      <c r="M392" s="428"/>
      <c r="N392" s="428"/>
      <c r="O392" s="356">
        <v>0.0</v>
      </c>
      <c r="P392" s="274"/>
      <c r="Q392" s="2">
        <v>3.0</v>
      </c>
      <c r="R392" s="2" t="s">
        <v>4749</v>
      </c>
      <c r="S392" s="443"/>
      <c r="T392" s="429"/>
      <c r="U392" s="429"/>
      <c r="V392" s="448">
        <v>44027.0</v>
      </c>
      <c r="W392" s="285" t="s">
        <v>4651</v>
      </c>
      <c r="X392" s="14" t="s">
        <v>2226</v>
      </c>
      <c r="Y392" s="14" t="s">
        <v>2226</v>
      </c>
      <c r="Z392" s="280" t="s">
        <v>4750</v>
      </c>
      <c r="AA392" s="284"/>
      <c r="AB392" s="429"/>
      <c r="AC392" s="434"/>
      <c r="AD392" s="220"/>
      <c r="AE392" s="429"/>
      <c r="AF392" s="429"/>
      <c r="AG392" s="304"/>
      <c r="AH392" s="306"/>
      <c r="AI392" s="429"/>
      <c r="AJ392" s="429"/>
      <c r="AK392" s="429"/>
      <c r="AL392" s="429"/>
      <c r="AM392" s="430"/>
      <c r="AN392" s="429"/>
      <c r="AO392" s="429"/>
      <c r="AP392" s="429"/>
    </row>
    <row r="393" ht="15.75" customHeight="1">
      <c r="A393" s="429"/>
      <c r="B393" s="437" t="s">
        <v>4751</v>
      </c>
      <c r="C393" s="292" t="s">
        <v>4752</v>
      </c>
      <c r="D393" s="327"/>
      <c r="E393" s="428" t="s">
        <v>4633</v>
      </c>
      <c r="F393" s="435">
        <v>10800.0</v>
      </c>
      <c r="G393" s="429"/>
      <c r="H393" s="429"/>
      <c r="I393" s="429"/>
      <c r="J393" s="428"/>
      <c r="K393" s="429"/>
      <c r="L393" s="429"/>
      <c r="M393" s="428"/>
      <c r="N393" s="428"/>
      <c r="O393" s="273">
        <v>0.0</v>
      </c>
      <c r="P393" s="299"/>
      <c r="Q393" s="2" t="s">
        <v>3070</v>
      </c>
      <c r="R393" s="1"/>
      <c r="S393" s="443"/>
      <c r="T393" s="429"/>
      <c r="U393" s="429"/>
      <c r="V393" s="277"/>
      <c r="W393" s="285" t="s">
        <v>4073</v>
      </c>
      <c r="X393" s="435">
        <v>100.0</v>
      </c>
      <c r="Y393" s="435">
        <v>100.0</v>
      </c>
      <c r="Z393" s="280" t="s">
        <v>4753</v>
      </c>
      <c r="AA393" s="284"/>
      <c r="AB393" s="429"/>
      <c r="AC393" s="434"/>
      <c r="AD393" s="220"/>
      <c r="AE393" s="429"/>
      <c r="AF393" s="429"/>
      <c r="AG393" s="304"/>
      <c r="AH393" s="306"/>
      <c r="AI393" s="429"/>
      <c r="AJ393" s="429"/>
      <c r="AK393" s="429"/>
      <c r="AL393" s="429"/>
      <c r="AM393" s="430"/>
      <c r="AN393" s="429"/>
      <c r="AO393" s="429"/>
      <c r="AP393" s="429"/>
    </row>
    <row r="394" ht="15.75" customHeight="1">
      <c r="A394" s="429"/>
      <c r="B394" s="437" t="s">
        <v>4754</v>
      </c>
      <c r="C394" s="292" t="s">
        <v>4755</v>
      </c>
      <c r="D394" s="327"/>
      <c r="E394" s="428" t="s">
        <v>4633</v>
      </c>
      <c r="F394" s="429"/>
      <c r="G394" s="435" t="s">
        <v>4756</v>
      </c>
      <c r="H394" s="429"/>
      <c r="I394" s="429"/>
      <c r="J394" s="428"/>
      <c r="K394" s="429"/>
      <c r="L394" s="429"/>
      <c r="M394" s="428"/>
      <c r="N394" s="428"/>
      <c r="O394" s="447">
        <v>0.0</v>
      </c>
      <c r="P394" s="274"/>
      <c r="Q394" s="2" t="s">
        <v>3070</v>
      </c>
      <c r="R394" s="1"/>
      <c r="S394" s="443"/>
      <c r="T394" s="429"/>
      <c r="U394" s="429"/>
      <c r="V394" s="448">
        <v>44027.0</v>
      </c>
      <c r="W394" s="285" t="s">
        <v>4651</v>
      </c>
      <c r="X394" s="14" t="s">
        <v>2226</v>
      </c>
      <c r="Y394" s="14" t="s">
        <v>2226</v>
      </c>
      <c r="Z394" s="280"/>
      <c r="AA394" s="284"/>
      <c r="AB394" s="429"/>
      <c r="AC394" s="434"/>
      <c r="AD394" s="220"/>
      <c r="AE394" s="429"/>
      <c r="AF394" s="429"/>
      <c r="AG394" s="304"/>
      <c r="AH394" s="306"/>
      <c r="AI394" s="429"/>
      <c r="AJ394" s="429"/>
      <c r="AK394" s="429"/>
      <c r="AL394" s="429"/>
      <c r="AM394" s="430"/>
      <c r="AN394" s="429"/>
      <c r="AO394" s="429"/>
      <c r="AP394" s="429"/>
    </row>
    <row r="395" ht="15.75" customHeight="1">
      <c r="A395" s="429"/>
      <c r="B395" s="437" t="s">
        <v>4757</v>
      </c>
      <c r="C395" s="292" t="s">
        <v>4758</v>
      </c>
      <c r="D395" s="327"/>
      <c r="E395" s="428" t="s">
        <v>4633</v>
      </c>
      <c r="F395" s="429"/>
      <c r="G395" s="435" t="s">
        <v>4291</v>
      </c>
      <c r="H395" s="429"/>
      <c r="I395" s="429"/>
      <c r="J395" s="428"/>
      <c r="K395" s="429"/>
      <c r="L395" s="429"/>
      <c r="M395" s="428"/>
      <c r="N395" s="428"/>
      <c r="O395" s="447">
        <v>0.0</v>
      </c>
      <c r="P395" s="274"/>
      <c r="Q395" s="2" t="s">
        <v>3622</v>
      </c>
      <c r="R395" s="2" t="s">
        <v>4759</v>
      </c>
      <c r="S395" s="443"/>
      <c r="T395" s="429"/>
      <c r="U395" s="429"/>
      <c r="V395" s="448">
        <v>44027.0</v>
      </c>
      <c r="W395" s="285" t="s">
        <v>4651</v>
      </c>
      <c r="X395" s="14" t="s">
        <v>4219</v>
      </c>
      <c r="Y395" s="14" t="s">
        <v>4219</v>
      </c>
      <c r="Z395" s="280" t="s">
        <v>4760</v>
      </c>
      <c r="AA395" s="284"/>
      <c r="AB395" s="429"/>
      <c r="AC395" s="434"/>
      <c r="AD395" s="220"/>
      <c r="AE395" s="429"/>
      <c r="AF395" s="429"/>
      <c r="AG395" s="304"/>
      <c r="AH395" s="306"/>
      <c r="AI395" s="429"/>
      <c r="AJ395" s="429"/>
      <c r="AK395" s="429"/>
      <c r="AL395" s="429"/>
      <c r="AM395" s="430"/>
      <c r="AN395" s="429"/>
      <c r="AO395" s="429"/>
      <c r="AP395" s="429"/>
    </row>
    <row r="396" ht="15.75" customHeight="1">
      <c r="A396" s="429"/>
      <c r="B396" s="437" t="s">
        <v>4761</v>
      </c>
      <c r="C396" s="292" t="s">
        <v>4762</v>
      </c>
      <c r="D396" s="327"/>
      <c r="E396" s="428" t="s">
        <v>4633</v>
      </c>
      <c r="F396" s="435">
        <v>200.0</v>
      </c>
      <c r="G396" s="435" t="s">
        <v>4763</v>
      </c>
      <c r="H396" s="429"/>
      <c r="I396" s="429"/>
      <c r="J396" s="428"/>
      <c r="K396" s="429"/>
      <c r="L396" s="429"/>
      <c r="M396" s="428"/>
      <c r="N396" s="428"/>
      <c r="O396" s="447">
        <v>0.0</v>
      </c>
      <c r="P396" s="274"/>
      <c r="Q396" s="2">
        <v>0.0</v>
      </c>
      <c r="R396" s="2" t="s">
        <v>3037</v>
      </c>
      <c r="S396" s="443"/>
      <c r="T396" s="429"/>
      <c r="U396" s="429"/>
      <c r="V396" s="448">
        <v>44027.0</v>
      </c>
      <c r="W396" s="285" t="s">
        <v>4651</v>
      </c>
      <c r="X396" s="435" t="s">
        <v>4204</v>
      </c>
      <c r="Y396" s="435" t="s">
        <v>4204</v>
      </c>
      <c r="Z396" s="280" t="s">
        <v>4764</v>
      </c>
      <c r="AA396" s="284"/>
      <c r="AB396" s="429"/>
      <c r="AC396" s="434"/>
      <c r="AD396" s="220"/>
      <c r="AE396" s="429"/>
      <c r="AF396" s="429"/>
      <c r="AG396" s="304"/>
      <c r="AH396" s="306"/>
      <c r="AI396" s="429"/>
      <c r="AJ396" s="429"/>
      <c r="AK396" s="429"/>
      <c r="AL396" s="429"/>
      <c r="AM396" s="430"/>
      <c r="AN396" s="429"/>
      <c r="AO396" s="429"/>
      <c r="AP396" s="429"/>
    </row>
    <row r="397" ht="15.75" customHeight="1">
      <c r="A397" s="429"/>
      <c r="B397" s="437" t="s">
        <v>4765</v>
      </c>
      <c r="C397" s="292" t="s">
        <v>4766</v>
      </c>
      <c r="D397" s="327"/>
      <c r="E397" s="428" t="s">
        <v>4633</v>
      </c>
      <c r="F397" s="14" t="s">
        <v>4767</v>
      </c>
      <c r="G397" s="13" t="s">
        <v>5330</v>
      </c>
      <c r="H397" s="429"/>
      <c r="I397" s="429"/>
      <c r="J397" s="428"/>
      <c r="K397" s="429"/>
      <c r="L397" s="429"/>
      <c r="M397" s="428"/>
      <c r="N397" s="428"/>
      <c r="O397" s="447">
        <v>0.0</v>
      </c>
      <c r="P397" s="274"/>
      <c r="Q397" s="2">
        <v>3.0</v>
      </c>
      <c r="R397" s="2" t="s">
        <v>4769</v>
      </c>
      <c r="S397" s="443"/>
      <c r="T397" s="429"/>
      <c r="U397" s="429"/>
      <c r="V397" s="448">
        <v>44027.0</v>
      </c>
      <c r="W397" s="285" t="s">
        <v>4651</v>
      </c>
      <c r="X397" s="449" t="s">
        <v>4770</v>
      </c>
      <c r="Y397" s="449" t="s">
        <v>4770</v>
      </c>
      <c r="Z397" s="280" t="s">
        <v>4771</v>
      </c>
      <c r="AA397" s="354"/>
      <c r="AB397" s="435" t="s">
        <v>4454</v>
      </c>
      <c r="AC397" s="434"/>
      <c r="AD397" s="220"/>
      <c r="AE397" s="429"/>
      <c r="AF397" s="429"/>
      <c r="AG397" s="284"/>
      <c r="AH397" s="306"/>
      <c r="AI397" s="429"/>
      <c r="AJ397" s="429"/>
      <c r="AK397" s="429"/>
      <c r="AL397" s="429"/>
      <c r="AM397" s="430"/>
      <c r="AN397" s="429"/>
      <c r="AO397" s="429"/>
      <c r="AP397" s="429"/>
    </row>
    <row r="398" ht="15.75" customHeight="1">
      <c r="A398" s="429"/>
      <c r="B398" s="437" t="s">
        <v>4772</v>
      </c>
      <c r="C398" s="292" t="s">
        <v>4773</v>
      </c>
      <c r="D398" s="327"/>
      <c r="E398" s="428" t="s">
        <v>4633</v>
      </c>
      <c r="F398" s="435">
        <v>3800.0</v>
      </c>
      <c r="G398" s="429"/>
      <c r="H398" s="429"/>
      <c r="I398" s="429"/>
      <c r="J398" s="428"/>
      <c r="K398" s="429"/>
      <c r="L398" s="429"/>
      <c r="M398" s="428"/>
      <c r="N398" s="428"/>
      <c r="O398" s="447">
        <v>0.0</v>
      </c>
      <c r="P398" s="274"/>
      <c r="Q398" s="2">
        <v>0.0</v>
      </c>
      <c r="R398" s="2" t="s">
        <v>3037</v>
      </c>
      <c r="S398" s="443"/>
      <c r="T398" s="429"/>
      <c r="U398" s="429"/>
      <c r="V398" s="448">
        <v>44027.0</v>
      </c>
      <c r="W398" s="285" t="s">
        <v>4651</v>
      </c>
      <c r="X398" s="14" t="s">
        <v>4219</v>
      </c>
      <c r="Y398" s="14" t="s">
        <v>4219</v>
      </c>
      <c r="Z398" s="280" t="s">
        <v>4774</v>
      </c>
      <c r="AA398" s="284"/>
      <c r="AB398" s="429"/>
      <c r="AC398" s="434"/>
      <c r="AD398" s="220"/>
      <c r="AE398" s="429"/>
      <c r="AF398" s="429"/>
      <c r="AG398" s="304"/>
      <c r="AH398" s="306"/>
      <c r="AI398" s="429"/>
      <c r="AJ398" s="429"/>
      <c r="AK398" s="429"/>
      <c r="AL398" s="429"/>
      <c r="AM398" s="430"/>
      <c r="AN398" s="429"/>
      <c r="AO398" s="429"/>
      <c r="AP398" s="429"/>
    </row>
    <row r="399" ht="15.75" customHeight="1">
      <c r="A399" s="429"/>
      <c r="B399" s="437" t="s">
        <v>4775</v>
      </c>
      <c r="C399" s="292" t="s">
        <v>4776</v>
      </c>
      <c r="D399" s="327"/>
      <c r="E399" s="428" t="s">
        <v>4633</v>
      </c>
      <c r="F399" s="435"/>
      <c r="G399" s="446" t="s">
        <v>5331</v>
      </c>
      <c r="H399" s="429"/>
      <c r="I399" s="429"/>
      <c r="J399" s="428"/>
      <c r="K399" s="429"/>
      <c r="L399" s="429"/>
      <c r="M399" s="428"/>
      <c r="N399" s="428"/>
      <c r="O399" s="356">
        <v>0.0</v>
      </c>
      <c r="P399" s="274"/>
      <c r="Q399" s="2" t="s">
        <v>3622</v>
      </c>
      <c r="R399" s="2" t="s">
        <v>4778</v>
      </c>
      <c r="S399" s="443"/>
      <c r="T399" s="429"/>
      <c r="U399" s="429"/>
      <c r="V399" s="448">
        <v>44027.0</v>
      </c>
      <c r="W399" s="285" t="s">
        <v>4651</v>
      </c>
      <c r="X399" s="465" t="s">
        <v>4111</v>
      </c>
      <c r="Y399" s="465" t="s">
        <v>4111</v>
      </c>
      <c r="Z399" s="280" t="s">
        <v>4185</v>
      </c>
      <c r="AA399" s="458"/>
      <c r="AB399" s="441" t="s">
        <v>4103</v>
      </c>
      <c r="AC399" s="434"/>
      <c r="AD399" s="220"/>
      <c r="AE399" s="429"/>
      <c r="AF399" s="429"/>
      <c r="AG399" s="284"/>
      <c r="AH399" s="306"/>
      <c r="AI399" s="429"/>
      <c r="AJ399" s="429"/>
      <c r="AK399" s="429"/>
      <c r="AL399" s="429"/>
      <c r="AM399" s="430"/>
      <c r="AN399" s="429"/>
      <c r="AO399" s="429"/>
      <c r="AP399" s="429"/>
    </row>
    <row r="400" ht="15.75" customHeight="1">
      <c r="A400" s="429"/>
      <c r="B400" s="437" t="s">
        <v>4779</v>
      </c>
      <c r="C400" s="292" t="s">
        <v>4780</v>
      </c>
      <c r="D400" s="271" t="s">
        <v>2226</v>
      </c>
      <c r="E400" s="428" t="s">
        <v>4633</v>
      </c>
      <c r="F400" s="429"/>
      <c r="G400" s="435" t="s">
        <v>4781</v>
      </c>
      <c r="H400" s="429"/>
      <c r="I400" s="429"/>
      <c r="J400" s="428"/>
      <c r="K400" s="429"/>
      <c r="L400" s="429"/>
      <c r="M400" s="428"/>
      <c r="N400" s="428"/>
      <c r="O400" s="447">
        <v>0.0</v>
      </c>
      <c r="P400" s="274"/>
      <c r="Q400" s="2" t="s">
        <v>3259</v>
      </c>
      <c r="R400" s="1"/>
      <c r="S400" s="443"/>
      <c r="T400" s="429"/>
      <c r="U400" s="429"/>
      <c r="V400" s="448">
        <v>44027.0</v>
      </c>
      <c r="W400" s="285" t="s">
        <v>4651</v>
      </c>
      <c r="X400" s="429"/>
      <c r="Y400" s="429"/>
      <c r="Z400" s="272"/>
      <c r="AA400" s="304"/>
      <c r="AB400" s="429"/>
      <c r="AC400" s="434"/>
      <c r="AD400" s="220"/>
      <c r="AE400" s="429"/>
      <c r="AF400" s="429"/>
      <c r="AG400" s="304"/>
      <c r="AH400" s="306"/>
      <c r="AI400" s="429"/>
      <c r="AJ400" s="429"/>
      <c r="AK400" s="429"/>
      <c r="AL400" s="429"/>
      <c r="AM400" s="430"/>
      <c r="AN400" s="429"/>
      <c r="AO400" s="429"/>
      <c r="AP400" s="429"/>
    </row>
    <row r="401" ht="15.75" customHeight="1">
      <c r="A401" s="429"/>
      <c r="B401" s="437" t="s">
        <v>4782</v>
      </c>
      <c r="C401" s="292" t="s">
        <v>4783</v>
      </c>
      <c r="D401" s="271" t="s">
        <v>2226</v>
      </c>
      <c r="E401" s="428" t="s">
        <v>4633</v>
      </c>
      <c r="F401" s="429"/>
      <c r="G401" s="435" t="s">
        <v>4784</v>
      </c>
      <c r="H401" s="429"/>
      <c r="I401" s="429"/>
      <c r="J401" s="428"/>
      <c r="K401" s="429"/>
      <c r="L401" s="429"/>
      <c r="M401" s="428"/>
      <c r="N401" s="428"/>
      <c r="O401" s="356">
        <v>0.0</v>
      </c>
      <c r="P401" s="274"/>
      <c r="Q401" s="2">
        <v>3.0</v>
      </c>
      <c r="R401" s="2" t="s">
        <v>4785</v>
      </c>
      <c r="S401" s="443"/>
      <c r="T401" s="429"/>
      <c r="U401" s="429"/>
      <c r="V401" s="448">
        <v>44027.0</v>
      </c>
      <c r="W401" s="285" t="s">
        <v>4651</v>
      </c>
      <c r="X401" s="14" t="s">
        <v>2226</v>
      </c>
      <c r="Y401" s="14" t="s">
        <v>2226</v>
      </c>
      <c r="Z401" s="280" t="s">
        <v>4786</v>
      </c>
      <c r="AA401" s="284"/>
      <c r="AB401" s="429"/>
      <c r="AC401" s="434"/>
      <c r="AD401" s="220"/>
      <c r="AE401" s="429"/>
      <c r="AF401" s="429"/>
      <c r="AG401" s="304"/>
      <c r="AH401" s="306"/>
      <c r="AI401" s="429"/>
      <c r="AJ401" s="429"/>
      <c r="AK401" s="429"/>
      <c r="AL401" s="429"/>
      <c r="AM401" s="430"/>
      <c r="AN401" s="429"/>
      <c r="AO401" s="429"/>
      <c r="AP401" s="429"/>
    </row>
    <row r="402" ht="15.75" customHeight="1">
      <c r="A402" s="429"/>
      <c r="B402" s="437" t="s">
        <v>4787</v>
      </c>
      <c r="C402" s="302" t="s">
        <v>4788</v>
      </c>
      <c r="D402" s="327"/>
      <c r="E402" s="428" t="s">
        <v>4633</v>
      </c>
      <c r="F402" s="429"/>
      <c r="G402" s="435" t="s">
        <v>4789</v>
      </c>
      <c r="H402" s="429"/>
      <c r="I402" s="429"/>
      <c r="J402" s="428"/>
      <c r="K402" s="429"/>
      <c r="L402" s="429"/>
      <c r="M402" s="428"/>
      <c r="N402" s="428"/>
      <c r="O402" s="273">
        <v>0.0</v>
      </c>
      <c r="P402" s="299"/>
      <c r="Q402" s="2" t="s">
        <v>3622</v>
      </c>
      <c r="R402" s="2" t="s">
        <v>4790</v>
      </c>
      <c r="S402" s="443"/>
      <c r="T402" s="429"/>
      <c r="U402" s="429"/>
      <c r="V402" s="277"/>
      <c r="W402" s="285" t="s">
        <v>4073</v>
      </c>
      <c r="X402" s="356" t="s">
        <v>4791</v>
      </c>
      <c r="Y402" s="356" t="s">
        <v>4791</v>
      </c>
      <c r="Z402" s="280" t="s">
        <v>4792</v>
      </c>
      <c r="AA402" s="274"/>
      <c r="AB402" s="429"/>
      <c r="AC402" s="434"/>
      <c r="AD402" s="220"/>
      <c r="AE402" s="429"/>
      <c r="AF402" s="429"/>
      <c r="AG402" s="304"/>
      <c r="AH402" s="306"/>
      <c r="AI402" s="429"/>
      <c r="AJ402" s="429"/>
      <c r="AK402" s="429"/>
      <c r="AL402" s="429"/>
      <c r="AM402" s="430"/>
      <c r="AN402" s="429"/>
      <c r="AO402" s="429"/>
      <c r="AP402" s="429"/>
    </row>
    <row r="403" ht="15.75" customHeight="1">
      <c r="A403" s="429"/>
      <c r="B403" s="468" t="s">
        <v>4793</v>
      </c>
      <c r="C403" s="468" t="s">
        <v>4793</v>
      </c>
      <c r="D403" s="327"/>
      <c r="E403" s="428" t="s">
        <v>4633</v>
      </c>
      <c r="F403" s="429"/>
      <c r="G403" s="435" t="s">
        <v>4794</v>
      </c>
      <c r="H403" s="429"/>
      <c r="I403" s="429"/>
      <c r="J403" s="428"/>
      <c r="K403" s="429"/>
      <c r="L403" s="429"/>
      <c r="M403" s="428"/>
      <c r="N403" s="428"/>
      <c r="O403" s="447">
        <v>0.0</v>
      </c>
      <c r="P403" s="274"/>
      <c r="Q403" s="2" t="s">
        <v>3622</v>
      </c>
      <c r="R403" s="2" t="s">
        <v>4795</v>
      </c>
      <c r="S403" s="443"/>
      <c r="T403" s="429"/>
      <c r="U403" s="429"/>
      <c r="V403" s="448">
        <v>44027.0</v>
      </c>
      <c r="W403" s="285" t="s">
        <v>4651</v>
      </c>
      <c r="X403" s="435">
        <v>200.0</v>
      </c>
      <c r="Y403" s="435">
        <v>200.0</v>
      </c>
      <c r="Z403" s="280">
        <v>1.0</v>
      </c>
      <c r="AA403" s="284"/>
      <c r="AB403" s="429"/>
      <c r="AC403" s="434"/>
      <c r="AD403" s="220"/>
      <c r="AE403" s="429"/>
      <c r="AF403" s="429"/>
      <c r="AG403" s="304"/>
      <c r="AH403" s="306"/>
      <c r="AI403" s="429"/>
      <c r="AJ403" s="429"/>
      <c r="AK403" s="429"/>
      <c r="AL403" s="429"/>
      <c r="AM403" s="430"/>
      <c r="AN403" s="429"/>
      <c r="AO403" s="429"/>
      <c r="AP403" s="429"/>
    </row>
    <row r="404" ht="15.75" customHeight="1">
      <c r="A404" s="429"/>
      <c r="B404" s="437" t="s">
        <v>4796</v>
      </c>
      <c r="C404" s="292" t="s">
        <v>4797</v>
      </c>
      <c r="D404" s="327"/>
      <c r="E404" s="428" t="s">
        <v>4633</v>
      </c>
      <c r="F404" s="429"/>
      <c r="G404" s="435" t="s">
        <v>4092</v>
      </c>
      <c r="H404" s="429"/>
      <c r="I404" s="429"/>
      <c r="J404" s="428"/>
      <c r="K404" s="429"/>
      <c r="L404" s="429"/>
      <c r="M404" s="428"/>
      <c r="N404" s="428"/>
      <c r="O404" s="447">
        <v>0.0</v>
      </c>
      <c r="P404" s="274"/>
      <c r="Q404" s="2" t="s">
        <v>3070</v>
      </c>
      <c r="R404" s="1"/>
      <c r="S404" s="443"/>
      <c r="T404" s="429"/>
      <c r="U404" s="429"/>
      <c r="V404" s="448">
        <v>44027.0</v>
      </c>
      <c r="W404" s="285" t="s">
        <v>4651</v>
      </c>
      <c r="X404" s="447">
        <v>400.0</v>
      </c>
      <c r="Y404" s="447">
        <v>400.0</v>
      </c>
      <c r="Z404" s="280" t="s">
        <v>4185</v>
      </c>
      <c r="AA404" s="274"/>
      <c r="AB404" s="435">
        <v>2.0</v>
      </c>
      <c r="AC404" s="434"/>
      <c r="AD404" s="220"/>
      <c r="AE404" s="429"/>
      <c r="AF404" s="429"/>
      <c r="AG404" s="284"/>
      <c r="AH404" s="306"/>
      <c r="AI404" s="429"/>
      <c r="AJ404" s="429"/>
      <c r="AK404" s="429"/>
      <c r="AL404" s="429"/>
      <c r="AM404" s="430"/>
      <c r="AN404" s="429"/>
      <c r="AO404" s="429"/>
      <c r="AP404" s="429"/>
    </row>
    <row r="405" ht="15.75" customHeight="1">
      <c r="A405" s="429"/>
      <c r="B405" s="437" t="s">
        <v>4798</v>
      </c>
      <c r="C405" s="292" t="s">
        <v>4799</v>
      </c>
      <c r="D405" s="327"/>
      <c r="E405" s="428" t="s">
        <v>4633</v>
      </c>
      <c r="F405" s="429"/>
      <c r="G405" s="435" t="s">
        <v>4291</v>
      </c>
      <c r="H405" s="429"/>
      <c r="I405" s="429"/>
      <c r="J405" s="428"/>
      <c r="K405" s="429"/>
      <c r="L405" s="429"/>
      <c r="M405" s="428"/>
      <c r="N405" s="428"/>
      <c r="O405" s="273">
        <v>0.0</v>
      </c>
      <c r="P405" s="299"/>
      <c r="Q405" s="2" t="s">
        <v>3622</v>
      </c>
      <c r="R405" s="2" t="s">
        <v>4800</v>
      </c>
      <c r="S405" s="443"/>
      <c r="T405" s="429"/>
      <c r="U405" s="429"/>
      <c r="V405" s="277"/>
      <c r="W405" s="285" t="s">
        <v>4073</v>
      </c>
      <c r="X405" s="14">
        <v>660.0</v>
      </c>
      <c r="Y405" s="14">
        <v>660.0</v>
      </c>
      <c r="Z405" s="280" t="s">
        <v>4801</v>
      </c>
      <c r="AA405" s="284"/>
      <c r="AB405" s="429"/>
      <c r="AC405" s="434"/>
      <c r="AD405" s="220"/>
      <c r="AE405" s="429"/>
      <c r="AF405" s="429"/>
      <c r="AG405" s="304"/>
      <c r="AH405" s="306"/>
      <c r="AI405" s="429"/>
      <c r="AJ405" s="429"/>
      <c r="AK405" s="429"/>
      <c r="AL405" s="429"/>
      <c r="AM405" s="430"/>
      <c r="AN405" s="429"/>
      <c r="AO405" s="429"/>
      <c r="AP405" s="429"/>
    </row>
    <row r="406" ht="15.75" customHeight="1">
      <c r="A406" s="429"/>
      <c r="B406" s="437" t="s">
        <v>4802</v>
      </c>
      <c r="C406" s="292" t="s">
        <v>4803</v>
      </c>
      <c r="D406" s="327"/>
      <c r="E406" s="428" t="s">
        <v>4633</v>
      </c>
      <c r="F406" s="429"/>
      <c r="G406" s="435" t="s">
        <v>4804</v>
      </c>
      <c r="H406" s="429"/>
      <c r="I406" s="429"/>
      <c r="J406" s="428"/>
      <c r="K406" s="429"/>
      <c r="L406" s="429"/>
      <c r="M406" s="428"/>
      <c r="N406" s="428"/>
      <c r="O406" s="447">
        <v>0.0</v>
      </c>
      <c r="P406" s="274"/>
      <c r="Q406" s="2" t="s">
        <v>3259</v>
      </c>
      <c r="R406" s="1"/>
      <c r="S406" s="443"/>
      <c r="T406" s="429"/>
      <c r="U406" s="429"/>
      <c r="V406" s="448">
        <v>44027.0</v>
      </c>
      <c r="W406" s="285" t="s">
        <v>4651</v>
      </c>
      <c r="X406" s="14" t="s">
        <v>2226</v>
      </c>
      <c r="Y406" s="14" t="s">
        <v>2226</v>
      </c>
      <c r="Z406" s="280" t="s">
        <v>4805</v>
      </c>
      <c r="AA406" s="284"/>
      <c r="AB406" s="429"/>
      <c r="AC406" s="434"/>
      <c r="AD406" s="220"/>
      <c r="AE406" s="429"/>
      <c r="AF406" s="429"/>
      <c r="AG406" s="304"/>
      <c r="AH406" s="306"/>
      <c r="AI406" s="429"/>
      <c r="AJ406" s="429"/>
      <c r="AK406" s="429"/>
      <c r="AL406" s="429"/>
      <c r="AM406" s="430"/>
      <c r="AN406" s="429"/>
      <c r="AO406" s="429"/>
      <c r="AP406" s="429"/>
    </row>
    <row r="407" ht="15.75" customHeight="1">
      <c r="A407" s="429"/>
      <c r="B407" s="463" t="s">
        <v>4806</v>
      </c>
      <c r="C407" s="292" t="s">
        <v>4807</v>
      </c>
      <c r="D407" s="271" t="s">
        <v>2226</v>
      </c>
      <c r="E407" s="428" t="s">
        <v>4633</v>
      </c>
      <c r="F407" s="429"/>
      <c r="G407" s="435"/>
      <c r="H407" s="429"/>
      <c r="I407" s="429"/>
      <c r="J407" s="428"/>
      <c r="K407" s="429"/>
      <c r="L407" s="429"/>
      <c r="M407" s="428"/>
      <c r="N407" s="428"/>
      <c r="O407" s="447">
        <v>0.0</v>
      </c>
      <c r="P407" s="274"/>
      <c r="Q407" s="2">
        <v>0.0</v>
      </c>
      <c r="R407" s="2" t="s">
        <v>3037</v>
      </c>
      <c r="S407" s="443"/>
      <c r="T407" s="429"/>
      <c r="U407" s="429"/>
      <c r="V407" s="448">
        <v>44027.0</v>
      </c>
      <c r="W407" s="285" t="s">
        <v>4651</v>
      </c>
      <c r="X407" s="449" t="s">
        <v>4808</v>
      </c>
      <c r="Y407" s="449" t="s">
        <v>4808</v>
      </c>
      <c r="Z407" s="280" t="s">
        <v>4809</v>
      </c>
      <c r="AA407" s="354" t="s">
        <v>4810</v>
      </c>
      <c r="AB407" s="435" t="s">
        <v>4811</v>
      </c>
      <c r="AC407" s="434"/>
      <c r="AD407" s="220"/>
      <c r="AE407" s="429"/>
      <c r="AF407" s="429"/>
      <c r="AG407" s="284"/>
      <c r="AH407" s="306"/>
      <c r="AI407" s="429"/>
      <c r="AJ407" s="429"/>
      <c r="AK407" s="429"/>
      <c r="AL407" s="429"/>
      <c r="AM407" s="430"/>
      <c r="AN407" s="429"/>
      <c r="AO407" s="429"/>
      <c r="AP407" s="429"/>
    </row>
    <row r="408" ht="15.75" customHeight="1">
      <c r="A408" s="429"/>
      <c r="B408" s="437" t="s">
        <v>4812</v>
      </c>
      <c r="C408" s="292" t="s">
        <v>4813</v>
      </c>
      <c r="D408" s="327"/>
      <c r="E408" s="428" t="s">
        <v>4633</v>
      </c>
      <c r="F408" s="429"/>
      <c r="G408" s="435" t="s">
        <v>4804</v>
      </c>
      <c r="H408" s="429"/>
      <c r="I408" s="429"/>
      <c r="J408" s="428"/>
      <c r="K408" s="429"/>
      <c r="L408" s="429"/>
      <c r="M408" s="428"/>
      <c r="N408" s="428"/>
      <c r="O408" s="447">
        <v>0.0</v>
      </c>
      <c r="P408" s="299"/>
      <c r="Q408" s="2" t="s">
        <v>3622</v>
      </c>
      <c r="R408" s="2" t="s">
        <v>4814</v>
      </c>
      <c r="S408" s="443"/>
      <c r="T408" s="429"/>
      <c r="U408" s="429"/>
      <c r="V408" s="277"/>
      <c r="W408" s="285" t="s">
        <v>4073</v>
      </c>
      <c r="X408" s="356" t="s">
        <v>2226</v>
      </c>
      <c r="Y408" s="356" t="s">
        <v>2226</v>
      </c>
      <c r="Z408" s="280" t="s">
        <v>4815</v>
      </c>
      <c r="AA408" s="274"/>
      <c r="AB408" s="429"/>
      <c r="AC408" s="434"/>
      <c r="AD408" s="220"/>
      <c r="AE408" s="429"/>
      <c r="AF408" s="429"/>
      <c r="AG408" s="304"/>
      <c r="AH408" s="306"/>
      <c r="AI408" s="429"/>
      <c r="AJ408" s="429"/>
      <c r="AK408" s="429"/>
      <c r="AL408" s="429"/>
      <c r="AM408" s="430"/>
      <c r="AN408" s="429"/>
      <c r="AO408" s="429"/>
      <c r="AP408" s="429"/>
    </row>
    <row r="409" ht="15.75" customHeight="1">
      <c r="A409" s="429"/>
      <c r="B409" s="437" t="s">
        <v>4816</v>
      </c>
      <c r="C409" s="292" t="s">
        <v>4817</v>
      </c>
      <c r="D409" s="327"/>
      <c r="E409" s="428" t="s">
        <v>4633</v>
      </c>
      <c r="F409" s="14" t="s">
        <v>2226</v>
      </c>
      <c r="G409" s="16" t="s">
        <v>5332</v>
      </c>
      <c r="H409" s="429"/>
      <c r="I409" s="429"/>
      <c r="J409" s="428"/>
      <c r="K409" s="429"/>
      <c r="L409" s="429"/>
      <c r="M409" s="428"/>
      <c r="N409" s="428"/>
      <c r="O409" s="447">
        <v>0.0</v>
      </c>
      <c r="P409" s="274"/>
      <c r="Q409" s="2">
        <v>3.0</v>
      </c>
      <c r="R409" s="2" t="s">
        <v>4819</v>
      </c>
      <c r="S409" s="443"/>
      <c r="T409" s="429"/>
      <c r="U409" s="429"/>
      <c r="V409" s="448">
        <v>44027.0</v>
      </c>
      <c r="W409" s="285" t="s">
        <v>4651</v>
      </c>
      <c r="X409" s="357" t="s">
        <v>4511</v>
      </c>
      <c r="Y409" s="357" t="s">
        <v>4511</v>
      </c>
      <c r="Z409" s="280" t="s">
        <v>4820</v>
      </c>
      <c r="AA409" s="354"/>
      <c r="AB409" s="435">
        <v>1.0</v>
      </c>
      <c r="AC409" s="434"/>
      <c r="AD409" s="220"/>
      <c r="AE409" s="429"/>
      <c r="AF409" s="429"/>
      <c r="AG409" s="284"/>
      <c r="AH409" s="306"/>
      <c r="AI409" s="429"/>
      <c r="AJ409" s="429"/>
      <c r="AK409" s="429"/>
      <c r="AL409" s="429"/>
      <c r="AM409" s="430"/>
      <c r="AN409" s="429"/>
      <c r="AO409" s="429"/>
      <c r="AP409" s="429"/>
    </row>
    <row r="410" ht="15.75" customHeight="1">
      <c r="A410" s="429"/>
      <c r="B410" s="437" t="s">
        <v>4821</v>
      </c>
      <c r="C410" s="292" t="s">
        <v>4822</v>
      </c>
      <c r="D410" s="327"/>
      <c r="E410" s="428" t="s">
        <v>4633</v>
      </c>
      <c r="F410" s="435">
        <v>4100.0</v>
      </c>
      <c r="G410" s="435" t="s">
        <v>4823</v>
      </c>
      <c r="H410" s="429"/>
      <c r="I410" s="429"/>
      <c r="J410" s="428"/>
      <c r="K410" s="429"/>
      <c r="L410" s="429"/>
      <c r="M410" s="428"/>
      <c r="N410" s="428"/>
      <c r="O410" s="356">
        <v>0.0</v>
      </c>
      <c r="P410" s="274"/>
      <c r="Q410" s="2" t="s">
        <v>3622</v>
      </c>
      <c r="R410" s="2" t="s">
        <v>4824</v>
      </c>
      <c r="S410" s="443"/>
      <c r="T410" s="429"/>
      <c r="U410" s="429"/>
      <c r="V410" s="448">
        <v>44027.0</v>
      </c>
      <c r="W410" s="285" t="s">
        <v>4651</v>
      </c>
      <c r="X410" s="14" t="s">
        <v>2226</v>
      </c>
      <c r="Y410" s="14" t="s">
        <v>2226</v>
      </c>
      <c r="Z410" s="280" t="s">
        <v>4825</v>
      </c>
      <c r="AA410" s="284"/>
      <c r="AB410" s="429"/>
      <c r="AC410" s="434"/>
      <c r="AD410" s="220"/>
      <c r="AE410" s="429"/>
      <c r="AF410" s="429"/>
      <c r="AG410" s="304"/>
      <c r="AH410" s="306"/>
      <c r="AI410" s="429"/>
      <c r="AJ410" s="429"/>
      <c r="AK410" s="429"/>
      <c r="AL410" s="429"/>
      <c r="AM410" s="430"/>
      <c r="AN410" s="429"/>
      <c r="AO410" s="429"/>
      <c r="AP410" s="429"/>
    </row>
    <row r="411" ht="15.75" customHeight="1">
      <c r="A411" s="429"/>
      <c r="B411" s="437" t="s">
        <v>4826</v>
      </c>
      <c r="C411" s="292" t="s">
        <v>4827</v>
      </c>
      <c r="D411" s="327"/>
      <c r="E411" s="428" t="s">
        <v>4633</v>
      </c>
      <c r="F411" s="429"/>
      <c r="G411" s="435" t="s">
        <v>4119</v>
      </c>
      <c r="H411" s="429"/>
      <c r="I411" s="429"/>
      <c r="J411" s="428"/>
      <c r="K411" s="429"/>
      <c r="L411" s="429"/>
      <c r="M411" s="428"/>
      <c r="N411" s="428"/>
      <c r="O411" s="447">
        <v>0.0</v>
      </c>
      <c r="P411" s="274"/>
      <c r="Q411" s="2">
        <v>3.0</v>
      </c>
      <c r="R411" s="2" t="s">
        <v>4828</v>
      </c>
      <c r="S411" s="443"/>
      <c r="T411" s="429"/>
      <c r="U411" s="429"/>
      <c r="V411" s="448">
        <v>44027.0</v>
      </c>
      <c r="W411" s="285" t="s">
        <v>4651</v>
      </c>
      <c r="X411" s="447" t="s">
        <v>4074</v>
      </c>
      <c r="Y411" s="447" t="s">
        <v>4074</v>
      </c>
      <c r="Z411" s="359" t="s">
        <v>4185</v>
      </c>
      <c r="AA411" s="274"/>
      <c r="AB411" s="429"/>
      <c r="AC411" s="434"/>
      <c r="AD411" s="220"/>
      <c r="AE411" s="429"/>
      <c r="AF411" s="429"/>
      <c r="AG411" s="304"/>
      <c r="AH411" s="306"/>
      <c r="AI411" s="429"/>
      <c r="AJ411" s="429"/>
      <c r="AK411" s="429"/>
      <c r="AL411" s="429"/>
      <c r="AM411" s="430"/>
      <c r="AN411" s="429"/>
      <c r="AO411" s="429"/>
      <c r="AP411" s="429"/>
    </row>
    <row r="412" ht="15.75" customHeight="1">
      <c r="A412" s="429"/>
      <c r="B412" s="437" t="s">
        <v>4829</v>
      </c>
      <c r="C412" s="469" t="s">
        <v>4830</v>
      </c>
      <c r="D412" s="327"/>
      <c r="E412" s="428" t="s">
        <v>4633</v>
      </c>
      <c r="F412" s="429"/>
      <c r="G412" s="435" t="s">
        <v>4119</v>
      </c>
      <c r="H412" s="429"/>
      <c r="I412" s="429"/>
      <c r="J412" s="428"/>
      <c r="K412" s="429"/>
      <c r="L412" s="429"/>
      <c r="M412" s="428"/>
      <c r="N412" s="428"/>
      <c r="O412" s="447">
        <v>0.0</v>
      </c>
      <c r="P412" s="274"/>
      <c r="Q412" s="2">
        <v>3.0</v>
      </c>
      <c r="R412" s="2" t="s">
        <v>4831</v>
      </c>
      <c r="S412" s="443"/>
      <c r="T412" s="429"/>
      <c r="U412" s="429"/>
      <c r="V412" s="448">
        <v>44027.0</v>
      </c>
      <c r="W412" s="285" t="s">
        <v>4651</v>
      </c>
      <c r="X412" s="14" t="s">
        <v>2226</v>
      </c>
      <c r="Y412" s="14" t="s">
        <v>2226</v>
      </c>
      <c r="Z412" s="280" t="s">
        <v>4832</v>
      </c>
      <c r="AA412" s="284"/>
      <c r="AB412" s="429"/>
      <c r="AC412" s="434"/>
      <c r="AD412" s="220"/>
      <c r="AE412" s="429"/>
      <c r="AF412" s="429"/>
      <c r="AG412" s="304"/>
      <c r="AH412" s="306"/>
      <c r="AI412" s="429"/>
      <c r="AJ412" s="429"/>
      <c r="AK412" s="429"/>
      <c r="AL412" s="429"/>
      <c r="AM412" s="430"/>
      <c r="AN412" s="429"/>
      <c r="AO412" s="429"/>
      <c r="AP412" s="429"/>
    </row>
    <row r="413" ht="15.75" customHeight="1">
      <c r="A413" s="429"/>
      <c r="B413" s="437" t="s">
        <v>4833</v>
      </c>
      <c r="C413" s="292" t="s">
        <v>4834</v>
      </c>
      <c r="D413" s="327"/>
      <c r="E413" s="428" t="s">
        <v>4633</v>
      </c>
      <c r="F413" s="429"/>
      <c r="G413" s="435" t="s">
        <v>4835</v>
      </c>
      <c r="H413" s="429"/>
      <c r="I413" s="429"/>
      <c r="J413" s="428"/>
      <c r="K413" s="429"/>
      <c r="L413" s="429"/>
      <c r="M413" s="428"/>
      <c r="N413" s="428"/>
      <c r="O413" s="447">
        <v>0.0</v>
      </c>
      <c r="P413" s="274"/>
      <c r="Q413" s="2" t="s">
        <v>3622</v>
      </c>
      <c r="R413" s="2" t="s">
        <v>4836</v>
      </c>
      <c r="S413" s="443"/>
      <c r="T413" s="429"/>
      <c r="U413" s="429"/>
      <c r="V413" s="448">
        <v>44027.0</v>
      </c>
      <c r="W413" s="285" t="s">
        <v>4651</v>
      </c>
      <c r="X413" s="356" t="s">
        <v>4158</v>
      </c>
      <c r="Y413" s="356" t="s">
        <v>4158</v>
      </c>
      <c r="Z413" s="280" t="s">
        <v>4837</v>
      </c>
      <c r="AA413" s="274"/>
      <c r="AB413" s="441" t="s">
        <v>4103</v>
      </c>
      <c r="AC413" s="434"/>
      <c r="AD413" s="220"/>
      <c r="AE413" s="429"/>
      <c r="AF413" s="429"/>
      <c r="AG413" s="284"/>
      <c r="AH413" s="306"/>
      <c r="AI413" s="429"/>
      <c r="AJ413" s="429"/>
      <c r="AK413" s="429"/>
      <c r="AL413" s="429"/>
      <c r="AM413" s="430"/>
      <c r="AN413" s="429"/>
      <c r="AO413" s="429"/>
      <c r="AP413" s="429"/>
    </row>
    <row r="414" ht="15.75" customHeight="1">
      <c r="A414" s="429"/>
      <c r="B414" s="468" t="s">
        <v>4838</v>
      </c>
      <c r="C414" s="292" t="s">
        <v>4839</v>
      </c>
      <c r="D414" s="327"/>
      <c r="E414" s="428" t="s">
        <v>4633</v>
      </c>
      <c r="F414" s="429"/>
      <c r="G414" s="435" t="s">
        <v>4840</v>
      </c>
      <c r="H414" s="429"/>
      <c r="I414" s="429"/>
      <c r="J414" s="428"/>
      <c r="K414" s="429"/>
      <c r="L414" s="429"/>
      <c r="M414" s="428"/>
      <c r="N414" s="428"/>
      <c r="O414" s="447">
        <v>0.0</v>
      </c>
      <c r="P414" s="274"/>
      <c r="Q414" s="2">
        <v>0.0</v>
      </c>
      <c r="R414" s="2" t="s">
        <v>3037</v>
      </c>
      <c r="S414" s="443"/>
      <c r="T414" s="429"/>
      <c r="U414" s="429"/>
      <c r="V414" s="448">
        <v>44027.0</v>
      </c>
      <c r="W414" s="285" t="s">
        <v>4651</v>
      </c>
      <c r="X414" s="435">
        <v>200.0</v>
      </c>
      <c r="Y414" s="435">
        <v>200.0</v>
      </c>
      <c r="Z414" s="280">
        <v>1.0</v>
      </c>
      <c r="AA414" s="284"/>
      <c r="AB414" s="429"/>
      <c r="AC414" s="434"/>
      <c r="AD414" s="220"/>
      <c r="AE414" s="429"/>
      <c r="AF414" s="429"/>
      <c r="AG414" s="304"/>
      <c r="AH414" s="306"/>
      <c r="AI414" s="429"/>
      <c r="AJ414" s="429"/>
      <c r="AK414" s="429"/>
      <c r="AL414" s="429"/>
      <c r="AM414" s="430"/>
      <c r="AN414" s="429"/>
      <c r="AO414" s="429"/>
      <c r="AP414" s="429"/>
    </row>
    <row r="415" ht="15.75" customHeight="1">
      <c r="A415" s="429"/>
      <c r="B415" s="437" t="s">
        <v>4841</v>
      </c>
      <c r="C415" s="292" t="s">
        <v>4842</v>
      </c>
      <c r="D415" s="327"/>
      <c r="E415" s="428" t="s">
        <v>4633</v>
      </c>
      <c r="F415" s="429"/>
      <c r="G415" s="435" t="s">
        <v>4843</v>
      </c>
      <c r="H415" s="429"/>
      <c r="I415" s="429"/>
      <c r="J415" s="428"/>
      <c r="K415" s="429"/>
      <c r="L415" s="429"/>
      <c r="M415" s="428"/>
      <c r="N415" s="428"/>
      <c r="O415" s="356">
        <v>0.0</v>
      </c>
      <c r="P415" s="274" t="s">
        <v>4844</v>
      </c>
      <c r="Q415" s="429"/>
      <c r="R415" s="275"/>
      <c r="S415" s="443"/>
      <c r="T415" s="429"/>
      <c r="U415" s="429"/>
      <c r="V415" s="448">
        <v>44027.0</v>
      </c>
      <c r="W415" s="285" t="s">
        <v>4651</v>
      </c>
      <c r="X415" s="14" t="s">
        <v>2226</v>
      </c>
      <c r="Y415" s="14" t="s">
        <v>2226</v>
      </c>
      <c r="Z415" s="280" t="s">
        <v>4723</v>
      </c>
      <c r="AA415" s="284"/>
      <c r="AB415" s="429"/>
      <c r="AC415" s="434"/>
      <c r="AD415" s="220"/>
      <c r="AE415" s="429"/>
      <c r="AF415" s="429"/>
      <c r="AG415" s="304"/>
      <c r="AH415" s="306"/>
      <c r="AI415" s="429"/>
      <c r="AJ415" s="429"/>
      <c r="AK415" s="429"/>
      <c r="AL415" s="429"/>
      <c r="AM415" s="430"/>
      <c r="AN415" s="429"/>
      <c r="AO415" s="429"/>
      <c r="AP415" s="429"/>
    </row>
    <row r="416" ht="15.75" customHeight="1">
      <c r="A416" s="17"/>
      <c r="B416" s="455" t="s">
        <v>4845</v>
      </c>
      <c r="C416" s="462" t="s">
        <v>4846</v>
      </c>
      <c r="D416" s="17"/>
      <c r="E416" s="452" t="s">
        <v>4633</v>
      </c>
      <c r="F416" s="429"/>
      <c r="G416" s="435" t="s">
        <v>4847</v>
      </c>
      <c r="H416" s="17"/>
      <c r="I416" s="17"/>
      <c r="J416" s="452"/>
      <c r="K416" s="17"/>
      <c r="L416" s="17"/>
      <c r="M416" s="452"/>
      <c r="N416" s="452"/>
      <c r="O416" s="356">
        <v>0.0</v>
      </c>
      <c r="P416" s="274"/>
      <c r="Q416" s="2" t="s">
        <v>3622</v>
      </c>
      <c r="R416" s="298" t="s">
        <v>4848</v>
      </c>
      <c r="S416" s="443"/>
      <c r="T416" s="17"/>
      <c r="U416" s="17"/>
      <c r="V416" s="448">
        <v>44027.0</v>
      </c>
      <c r="W416" s="285" t="s">
        <v>4651</v>
      </c>
      <c r="X416" s="453"/>
      <c r="Y416" s="453"/>
      <c r="Z416" s="272"/>
      <c r="AA416" s="299"/>
      <c r="AB416" s="17"/>
      <c r="AC416" s="107"/>
      <c r="AD416" s="220"/>
      <c r="AE416" s="17"/>
      <c r="AF416" s="17"/>
      <c r="AG416" s="304"/>
      <c r="AH416" s="306"/>
      <c r="AI416" s="17"/>
      <c r="AJ416" s="17"/>
      <c r="AK416" s="17"/>
      <c r="AL416" s="17"/>
      <c r="AM416" s="453"/>
      <c r="AN416" s="17"/>
      <c r="AO416" s="17"/>
      <c r="AP416" s="17"/>
    </row>
    <row r="417" ht="15.75" customHeight="1">
      <c r="A417" s="17"/>
      <c r="B417" s="455" t="s">
        <v>4849</v>
      </c>
      <c r="C417" s="462" t="s">
        <v>4850</v>
      </c>
      <c r="D417" s="14" t="s">
        <v>4630</v>
      </c>
      <c r="E417" s="452" t="s">
        <v>4633</v>
      </c>
      <c r="F417" s="429"/>
      <c r="G417" s="429"/>
      <c r="H417" s="17"/>
      <c r="I417" s="17"/>
      <c r="J417" s="452"/>
      <c r="K417" s="17"/>
      <c r="L417" s="17"/>
      <c r="M417" s="452"/>
      <c r="N417" s="452"/>
      <c r="O417" s="356">
        <v>0.0</v>
      </c>
      <c r="P417" s="274"/>
      <c r="Q417" s="17"/>
      <c r="R417" s="275"/>
      <c r="S417" s="443"/>
      <c r="T417" s="17"/>
      <c r="U417" s="17"/>
      <c r="V417" s="448">
        <v>44027.0</v>
      </c>
      <c r="W417" s="285" t="s">
        <v>4651</v>
      </c>
      <c r="X417" s="453"/>
      <c r="Y417" s="453"/>
      <c r="Z417" s="272"/>
      <c r="AA417" s="299"/>
      <c r="AB417" s="17"/>
      <c r="AC417" s="107"/>
      <c r="AD417" s="220"/>
      <c r="AE417" s="17"/>
      <c r="AF417" s="17"/>
      <c r="AG417" s="304"/>
      <c r="AH417" s="306"/>
      <c r="AI417" s="17"/>
      <c r="AJ417" s="17"/>
      <c r="AK417" s="17"/>
      <c r="AL417" s="17"/>
      <c r="AM417" s="453"/>
      <c r="AN417" s="17"/>
      <c r="AO417" s="17"/>
      <c r="AP417" s="17"/>
    </row>
    <row r="418" ht="15.75" customHeight="1">
      <c r="A418" s="429"/>
      <c r="B418" s="437" t="s">
        <v>4851</v>
      </c>
      <c r="C418" s="292" t="s">
        <v>4852</v>
      </c>
      <c r="D418" s="271" t="s">
        <v>2226</v>
      </c>
      <c r="E418" s="428" t="s">
        <v>4633</v>
      </c>
      <c r="F418" s="429"/>
      <c r="G418" s="470" t="s">
        <v>4853</v>
      </c>
      <c r="H418" s="429"/>
      <c r="I418" s="429"/>
      <c r="J418" s="428"/>
      <c r="K418" s="429"/>
      <c r="L418" s="429"/>
      <c r="M418" s="428"/>
      <c r="N418" s="428"/>
      <c r="O418" s="273">
        <v>0.0</v>
      </c>
      <c r="P418" s="299"/>
      <c r="Q418" s="2">
        <v>0.0</v>
      </c>
      <c r="R418" s="298"/>
      <c r="S418" s="443"/>
      <c r="T418" s="429"/>
      <c r="U418" s="429"/>
      <c r="V418" s="277"/>
      <c r="W418" s="285" t="s">
        <v>4073</v>
      </c>
      <c r="X418" s="435">
        <v>200.0</v>
      </c>
      <c r="Y418" s="435">
        <v>200.0</v>
      </c>
      <c r="Z418" s="280" t="s">
        <v>4711</v>
      </c>
      <c r="AA418" s="304"/>
      <c r="AB418" s="429"/>
      <c r="AC418" s="434"/>
      <c r="AD418" s="220"/>
      <c r="AE418" s="429"/>
      <c r="AF418" s="429"/>
      <c r="AG418" s="304"/>
      <c r="AH418" s="306"/>
      <c r="AI418" s="429"/>
      <c r="AJ418" s="429"/>
      <c r="AK418" s="429"/>
      <c r="AL418" s="429"/>
      <c r="AM418" s="430"/>
      <c r="AN418" s="429"/>
      <c r="AO418" s="429"/>
      <c r="AP418" s="429"/>
    </row>
    <row r="419" ht="15.75" customHeight="1">
      <c r="A419" s="429"/>
      <c r="B419" s="437" t="s">
        <v>4854</v>
      </c>
      <c r="C419" s="292" t="s">
        <v>4855</v>
      </c>
      <c r="D419" s="327"/>
      <c r="E419" s="428" t="s">
        <v>4633</v>
      </c>
      <c r="F419" s="14" t="s">
        <v>4856</v>
      </c>
      <c r="G419" s="471" t="s">
        <v>4857</v>
      </c>
      <c r="H419" s="429"/>
      <c r="I419" s="429"/>
      <c r="J419" s="428"/>
      <c r="K419" s="429"/>
      <c r="L419" s="429"/>
      <c r="M419" s="428"/>
      <c r="N419" s="428"/>
      <c r="O419" s="447">
        <v>0.0</v>
      </c>
      <c r="P419" s="274"/>
      <c r="Q419" s="2" t="s">
        <v>3622</v>
      </c>
      <c r="R419" s="2" t="s">
        <v>4858</v>
      </c>
      <c r="S419" s="443"/>
      <c r="T419" s="429"/>
      <c r="U419" s="429"/>
      <c r="V419" s="448">
        <v>44027.0</v>
      </c>
      <c r="W419" s="285" t="s">
        <v>4651</v>
      </c>
      <c r="X419" s="14" t="s">
        <v>2226</v>
      </c>
      <c r="Y419" s="14" t="s">
        <v>2226</v>
      </c>
      <c r="Z419" s="272"/>
      <c r="AA419" s="284"/>
      <c r="AB419" s="429"/>
      <c r="AC419" s="434"/>
      <c r="AD419" s="220"/>
      <c r="AE419" s="429"/>
      <c r="AF419" s="429"/>
      <c r="AG419" s="304"/>
      <c r="AH419" s="306"/>
      <c r="AI419" s="429"/>
      <c r="AJ419" s="429"/>
      <c r="AK419" s="429"/>
      <c r="AL419" s="429"/>
      <c r="AM419" s="430"/>
      <c r="AN419" s="429"/>
      <c r="AO419" s="429"/>
      <c r="AP419" s="429"/>
    </row>
    <row r="420" ht="15.75" customHeight="1">
      <c r="A420" s="429"/>
      <c r="B420" s="437" t="s">
        <v>4859</v>
      </c>
      <c r="C420" s="292" t="s">
        <v>4860</v>
      </c>
      <c r="D420" s="327"/>
      <c r="E420" s="428" t="s">
        <v>4633</v>
      </c>
      <c r="F420" s="429"/>
      <c r="G420" s="435" t="s">
        <v>4119</v>
      </c>
      <c r="H420" s="429"/>
      <c r="I420" s="429"/>
      <c r="J420" s="428"/>
      <c r="K420" s="429"/>
      <c r="L420" s="429"/>
      <c r="M420" s="428"/>
      <c r="N420" s="428"/>
      <c r="O420" s="447">
        <v>0.0</v>
      </c>
      <c r="P420" s="274"/>
      <c r="Q420" s="2" t="s">
        <v>3721</v>
      </c>
      <c r="R420" s="2" t="s">
        <v>4861</v>
      </c>
      <c r="S420" s="443"/>
      <c r="T420" s="429"/>
      <c r="U420" s="429"/>
      <c r="V420" s="448">
        <v>44027.0</v>
      </c>
      <c r="W420" s="285" t="s">
        <v>4651</v>
      </c>
      <c r="X420" s="14" t="s">
        <v>4219</v>
      </c>
      <c r="Y420" s="14" t="s">
        <v>4219</v>
      </c>
      <c r="Z420" s="359" t="s">
        <v>4862</v>
      </c>
      <c r="AA420" s="284"/>
      <c r="AB420" s="429"/>
      <c r="AC420" s="434"/>
      <c r="AD420" s="220"/>
      <c r="AE420" s="429"/>
      <c r="AF420" s="429"/>
      <c r="AG420" s="304"/>
      <c r="AH420" s="306"/>
      <c r="AI420" s="429"/>
      <c r="AJ420" s="429"/>
      <c r="AK420" s="429"/>
      <c r="AL420" s="429"/>
      <c r="AM420" s="430"/>
      <c r="AN420" s="429"/>
      <c r="AO420" s="429"/>
      <c r="AP420" s="429"/>
    </row>
    <row r="421" ht="15.75" customHeight="1">
      <c r="A421" s="17"/>
      <c r="B421" s="455" t="s">
        <v>4863</v>
      </c>
      <c r="C421" s="16" t="s">
        <v>5333</v>
      </c>
      <c r="D421" s="14" t="s">
        <v>2226</v>
      </c>
      <c r="E421" s="452" t="s">
        <v>4633</v>
      </c>
      <c r="F421" s="429"/>
      <c r="G421" s="429"/>
      <c r="H421" s="17"/>
      <c r="I421" s="17"/>
      <c r="J421" s="452"/>
      <c r="K421" s="17"/>
      <c r="L421" s="17"/>
      <c r="M421" s="452"/>
      <c r="N421" s="452"/>
      <c r="O421" s="356">
        <v>0.0</v>
      </c>
      <c r="P421" s="299"/>
      <c r="Q421" s="2">
        <v>3.0</v>
      </c>
      <c r="R421" s="298"/>
      <c r="S421" s="443"/>
      <c r="T421" s="17"/>
      <c r="U421" s="17"/>
      <c r="V421" s="277"/>
      <c r="W421" s="285" t="s">
        <v>4073</v>
      </c>
      <c r="X421" s="453"/>
      <c r="Y421" s="453"/>
      <c r="Z421" s="272"/>
      <c r="AA421" s="299"/>
      <c r="AB421" s="17"/>
      <c r="AC421" s="107"/>
      <c r="AD421" s="220"/>
      <c r="AE421" s="17"/>
      <c r="AF421" s="17"/>
      <c r="AG421" s="304"/>
      <c r="AH421" s="306"/>
      <c r="AI421" s="17"/>
      <c r="AJ421" s="17"/>
      <c r="AK421" s="17"/>
      <c r="AL421" s="17"/>
      <c r="AM421" s="453"/>
      <c r="AN421" s="17"/>
      <c r="AO421" s="17"/>
      <c r="AP421" s="17"/>
    </row>
    <row r="422" ht="15.75" customHeight="1">
      <c r="A422" s="429"/>
      <c r="B422" s="437" t="s">
        <v>4865</v>
      </c>
      <c r="C422" s="292" t="s">
        <v>4866</v>
      </c>
      <c r="D422" s="327"/>
      <c r="E422" s="428" t="s">
        <v>4633</v>
      </c>
      <c r="F422" s="429"/>
      <c r="G422" s="435" t="s">
        <v>4119</v>
      </c>
      <c r="H422" s="429"/>
      <c r="I422" s="429"/>
      <c r="J422" s="428"/>
      <c r="K422" s="429"/>
      <c r="L422" s="429"/>
      <c r="M422" s="428"/>
      <c r="N422" s="428"/>
      <c r="O422" s="447">
        <v>0.0</v>
      </c>
      <c r="P422" s="274"/>
      <c r="Q422" s="2" t="s">
        <v>3622</v>
      </c>
      <c r="R422" s="1"/>
      <c r="S422" s="443"/>
      <c r="T422" s="429"/>
      <c r="U422" s="429"/>
      <c r="V422" s="448">
        <v>44027.0</v>
      </c>
      <c r="W422" s="285" t="s">
        <v>4651</v>
      </c>
      <c r="X422" s="14" t="s">
        <v>4219</v>
      </c>
      <c r="Y422" s="14" t="s">
        <v>4219</v>
      </c>
      <c r="Z422" s="280" t="s">
        <v>4867</v>
      </c>
      <c r="AA422" s="274"/>
      <c r="AB422" s="429"/>
      <c r="AC422" s="434"/>
      <c r="AD422" s="220"/>
      <c r="AE422" s="429"/>
      <c r="AF422" s="429"/>
      <c r="AG422" s="304"/>
      <c r="AH422" s="306"/>
      <c r="AI422" s="429"/>
      <c r="AJ422" s="429"/>
      <c r="AK422" s="429"/>
      <c r="AL422" s="429"/>
      <c r="AM422" s="430"/>
      <c r="AN422" s="429"/>
      <c r="AO422" s="429"/>
      <c r="AP422" s="429"/>
    </row>
    <row r="423" ht="15.75" customHeight="1">
      <c r="A423" s="429"/>
      <c r="B423" s="437" t="s">
        <v>4868</v>
      </c>
      <c r="C423" s="292" t="s">
        <v>4869</v>
      </c>
      <c r="D423" s="327"/>
      <c r="E423" s="428" t="s">
        <v>4633</v>
      </c>
      <c r="F423" s="435">
        <v>10700.0</v>
      </c>
      <c r="G423" s="435" t="s">
        <v>4870</v>
      </c>
      <c r="H423" s="429"/>
      <c r="I423" s="429"/>
      <c r="J423" s="428"/>
      <c r="K423" s="429"/>
      <c r="L423" s="429"/>
      <c r="M423" s="428"/>
      <c r="N423" s="428"/>
      <c r="O423" s="447">
        <v>0.0</v>
      </c>
      <c r="P423" s="274"/>
      <c r="Q423" s="2">
        <v>3.0</v>
      </c>
      <c r="R423" s="2" t="s">
        <v>4871</v>
      </c>
      <c r="S423" s="443"/>
      <c r="T423" s="429"/>
      <c r="U423" s="429"/>
      <c r="V423" s="448">
        <v>44027.0</v>
      </c>
      <c r="W423" s="285" t="s">
        <v>4651</v>
      </c>
      <c r="X423" s="356" t="s">
        <v>4511</v>
      </c>
      <c r="Y423" s="356" t="s">
        <v>4511</v>
      </c>
      <c r="Z423" s="280" t="s">
        <v>4872</v>
      </c>
      <c r="AA423" s="274"/>
      <c r="AB423" s="441" t="s">
        <v>4103</v>
      </c>
      <c r="AC423" s="434"/>
      <c r="AD423" s="220"/>
      <c r="AE423" s="429"/>
      <c r="AF423" s="429"/>
      <c r="AG423" s="284"/>
      <c r="AH423" s="306"/>
      <c r="AI423" s="429"/>
      <c r="AJ423" s="429"/>
      <c r="AK423" s="429"/>
      <c r="AL423" s="429"/>
      <c r="AM423" s="430"/>
      <c r="AN423" s="429"/>
      <c r="AO423" s="429"/>
      <c r="AP423" s="429"/>
    </row>
    <row r="424" ht="15.75" customHeight="1">
      <c r="A424" s="429"/>
      <c r="B424" s="437" t="s">
        <v>4873</v>
      </c>
      <c r="C424" s="292" t="s">
        <v>4874</v>
      </c>
      <c r="D424" s="327"/>
      <c r="E424" s="428" t="s">
        <v>4633</v>
      </c>
      <c r="F424" s="429"/>
      <c r="G424" s="435" t="s">
        <v>4875</v>
      </c>
      <c r="H424" s="429"/>
      <c r="I424" s="429"/>
      <c r="J424" s="428"/>
      <c r="K424" s="429"/>
      <c r="L424" s="429"/>
      <c r="M424" s="428"/>
      <c r="N424" s="428"/>
      <c r="O424" s="447">
        <v>0.0</v>
      </c>
      <c r="P424" s="274"/>
      <c r="Q424" s="2" t="s">
        <v>3622</v>
      </c>
      <c r="R424" s="2" t="s">
        <v>4876</v>
      </c>
      <c r="S424" s="443"/>
      <c r="T424" s="429"/>
      <c r="U424" s="429"/>
      <c r="V424" s="448">
        <v>44027.0</v>
      </c>
      <c r="W424" s="285" t="s">
        <v>4651</v>
      </c>
      <c r="X424" s="14" t="s">
        <v>4204</v>
      </c>
      <c r="Y424" s="14" t="s">
        <v>4204</v>
      </c>
      <c r="Z424" s="280" t="s">
        <v>4877</v>
      </c>
      <c r="AA424" s="284"/>
      <c r="AB424" s="429"/>
      <c r="AC424" s="434"/>
      <c r="AD424" s="220"/>
      <c r="AE424" s="429"/>
      <c r="AF424" s="429"/>
      <c r="AG424" s="304"/>
      <c r="AH424" s="306"/>
      <c r="AI424" s="429"/>
      <c r="AJ424" s="429"/>
      <c r="AK424" s="429"/>
      <c r="AL424" s="429"/>
      <c r="AM424" s="430"/>
      <c r="AN424" s="429"/>
      <c r="AO424" s="429"/>
      <c r="AP424" s="429"/>
    </row>
    <row r="425" ht="15.75" customHeight="1">
      <c r="A425" s="429"/>
      <c r="B425" s="468" t="s">
        <v>4878</v>
      </c>
      <c r="C425" s="292" t="s">
        <v>4879</v>
      </c>
      <c r="D425" s="327"/>
      <c r="E425" s="428" t="s">
        <v>4633</v>
      </c>
      <c r="F425" s="429"/>
      <c r="G425" s="435" t="s">
        <v>4880</v>
      </c>
      <c r="H425" s="429"/>
      <c r="I425" s="429"/>
      <c r="J425" s="428"/>
      <c r="K425" s="429"/>
      <c r="L425" s="429"/>
      <c r="M425" s="428"/>
      <c r="N425" s="428"/>
      <c r="O425" s="356">
        <v>0.0</v>
      </c>
      <c r="P425" s="274"/>
      <c r="Q425" s="2" t="s">
        <v>3070</v>
      </c>
      <c r="R425" s="1"/>
      <c r="S425" s="443"/>
      <c r="T425" s="429"/>
      <c r="U425" s="429"/>
      <c r="V425" s="448">
        <v>44027.0</v>
      </c>
      <c r="W425" s="285" t="s">
        <v>4651</v>
      </c>
      <c r="X425" s="14" t="s">
        <v>2226</v>
      </c>
      <c r="Y425" s="14" t="s">
        <v>2226</v>
      </c>
      <c r="Z425" s="272"/>
      <c r="AA425" s="284"/>
      <c r="AB425" s="429"/>
      <c r="AC425" s="434"/>
      <c r="AD425" s="220"/>
      <c r="AE425" s="429"/>
      <c r="AF425" s="429"/>
      <c r="AG425" s="304"/>
      <c r="AH425" s="306"/>
      <c r="AI425" s="429"/>
      <c r="AJ425" s="429"/>
      <c r="AK425" s="429"/>
      <c r="AL425" s="429"/>
      <c r="AM425" s="430"/>
      <c r="AN425" s="429"/>
      <c r="AO425" s="429"/>
      <c r="AP425" s="429"/>
    </row>
    <row r="426" ht="15.75" customHeight="1">
      <c r="A426" s="429"/>
      <c r="B426" s="437" t="s">
        <v>4881</v>
      </c>
      <c r="C426" s="292" t="s">
        <v>4882</v>
      </c>
      <c r="D426" s="327"/>
      <c r="E426" s="428" t="s">
        <v>4633</v>
      </c>
      <c r="F426" s="429"/>
      <c r="G426" s="435" t="s">
        <v>4883</v>
      </c>
      <c r="H426" s="429"/>
      <c r="I426" s="429"/>
      <c r="J426" s="428"/>
      <c r="K426" s="429"/>
      <c r="L426" s="429"/>
      <c r="M426" s="428"/>
      <c r="N426" s="428"/>
      <c r="O426" s="273">
        <v>0.0</v>
      </c>
      <c r="P426" s="299"/>
      <c r="Q426" s="2" t="s">
        <v>3622</v>
      </c>
      <c r="R426" s="2" t="s">
        <v>4884</v>
      </c>
      <c r="S426" s="443"/>
      <c r="T426" s="429"/>
      <c r="U426" s="429"/>
      <c r="V426" s="277"/>
      <c r="W426" s="285" t="s">
        <v>4073</v>
      </c>
      <c r="X426" s="356" t="s">
        <v>2226</v>
      </c>
      <c r="Y426" s="356" t="s">
        <v>2226</v>
      </c>
      <c r="Z426" s="280" t="s">
        <v>4885</v>
      </c>
      <c r="AA426" s="274"/>
      <c r="AB426" s="429"/>
      <c r="AC426" s="434"/>
      <c r="AD426" s="220"/>
      <c r="AE426" s="429"/>
      <c r="AF426" s="429"/>
      <c r="AG426" s="304"/>
      <c r="AH426" s="306"/>
      <c r="AI426" s="429"/>
      <c r="AJ426" s="429"/>
      <c r="AK426" s="429"/>
      <c r="AL426" s="429"/>
      <c r="AM426" s="430"/>
      <c r="AN426" s="429"/>
      <c r="AO426" s="429"/>
      <c r="AP426" s="429"/>
    </row>
    <row r="427" ht="15.75" customHeight="1">
      <c r="A427" s="429"/>
      <c r="B427" s="437" t="s">
        <v>4886</v>
      </c>
      <c r="C427" s="292" t="s">
        <v>4182</v>
      </c>
      <c r="D427" s="327"/>
      <c r="E427" s="428" t="s">
        <v>4633</v>
      </c>
      <c r="F427" s="429"/>
      <c r="G427" s="435" t="s">
        <v>4887</v>
      </c>
      <c r="H427" s="429"/>
      <c r="I427" s="429"/>
      <c r="J427" s="428"/>
      <c r="K427" s="429"/>
      <c r="L427" s="429"/>
      <c r="M427" s="428"/>
      <c r="N427" s="428"/>
      <c r="O427" s="447">
        <v>0.0</v>
      </c>
      <c r="P427" s="274"/>
      <c r="Q427" s="2">
        <v>3.0</v>
      </c>
      <c r="R427" s="2" t="s">
        <v>4184</v>
      </c>
      <c r="S427" s="443"/>
      <c r="T427" s="429"/>
      <c r="U427" s="429"/>
      <c r="V427" s="448">
        <v>44027.0</v>
      </c>
      <c r="W427" s="285" t="s">
        <v>4651</v>
      </c>
      <c r="X427" s="449" t="s">
        <v>3226</v>
      </c>
      <c r="Y427" s="449" t="s">
        <v>3226</v>
      </c>
      <c r="Z427" s="280" t="s">
        <v>4888</v>
      </c>
      <c r="AA427" s="354" t="s">
        <v>4136</v>
      </c>
      <c r="AB427" s="441" t="s">
        <v>4103</v>
      </c>
      <c r="AC427" s="434"/>
      <c r="AD427" s="220"/>
      <c r="AE427" s="429"/>
      <c r="AF427" s="429"/>
      <c r="AG427" s="284"/>
      <c r="AH427" s="306"/>
      <c r="AI427" s="429"/>
      <c r="AJ427" s="429"/>
      <c r="AK427" s="429"/>
      <c r="AL427" s="429"/>
      <c r="AM427" s="430"/>
      <c r="AN427" s="429"/>
      <c r="AO427" s="429"/>
      <c r="AP427" s="429"/>
    </row>
    <row r="428" ht="15.75" customHeight="1">
      <c r="A428" s="17"/>
      <c r="B428" s="472" t="s">
        <v>4889</v>
      </c>
      <c r="C428" s="14" t="s">
        <v>2226</v>
      </c>
      <c r="D428" s="17"/>
      <c r="E428" s="452" t="s">
        <v>4633</v>
      </c>
      <c r="F428" s="429"/>
      <c r="G428" s="429"/>
      <c r="H428" s="17"/>
      <c r="I428" s="17"/>
      <c r="J428" s="452"/>
      <c r="K428" s="17"/>
      <c r="L428" s="17"/>
      <c r="M428" s="452"/>
      <c r="N428" s="452"/>
      <c r="O428" s="273">
        <v>0.0</v>
      </c>
      <c r="P428" s="299"/>
      <c r="Q428" s="17"/>
      <c r="R428" s="275"/>
      <c r="S428" s="443"/>
      <c r="T428" s="17"/>
      <c r="U428" s="17"/>
      <c r="V428" s="277"/>
      <c r="W428" s="285" t="s">
        <v>4073</v>
      </c>
      <c r="X428" s="453"/>
      <c r="Y428" s="453"/>
      <c r="Z428" s="272"/>
      <c r="AA428" s="299"/>
      <c r="AB428" s="17"/>
      <c r="AC428" s="107"/>
      <c r="AD428" s="220"/>
      <c r="AE428" s="17"/>
      <c r="AF428" s="17"/>
      <c r="AG428" s="304"/>
      <c r="AH428" s="306"/>
      <c r="AI428" s="17"/>
      <c r="AJ428" s="17"/>
      <c r="AK428" s="17"/>
      <c r="AL428" s="17"/>
      <c r="AM428" s="453"/>
      <c r="AN428" s="17"/>
      <c r="AO428" s="17"/>
      <c r="AP428" s="17"/>
    </row>
    <row r="429" ht="15.75" customHeight="1">
      <c r="A429" s="429"/>
      <c r="B429" s="437" t="s">
        <v>4890</v>
      </c>
      <c r="C429" s="292" t="s">
        <v>4891</v>
      </c>
      <c r="D429" s="271" t="s">
        <v>2226</v>
      </c>
      <c r="E429" s="428" t="s">
        <v>4633</v>
      </c>
      <c r="F429" s="429"/>
      <c r="G429" s="435" t="s">
        <v>4892</v>
      </c>
      <c r="H429" s="429"/>
      <c r="I429" s="429"/>
      <c r="J429" s="428"/>
      <c r="K429" s="429"/>
      <c r="L429" s="429"/>
      <c r="M429" s="428"/>
      <c r="N429" s="428"/>
      <c r="O429" s="447">
        <v>0.0</v>
      </c>
      <c r="P429" s="274"/>
      <c r="Q429" s="2" t="s">
        <v>3795</v>
      </c>
      <c r="R429" s="1"/>
      <c r="S429" s="443"/>
      <c r="T429" s="429"/>
      <c r="U429" s="429"/>
      <c r="V429" s="448">
        <v>44027.0</v>
      </c>
      <c r="W429" s="285" t="s">
        <v>4651</v>
      </c>
      <c r="X429" s="429"/>
      <c r="Y429" s="429"/>
      <c r="Z429" s="272"/>
      <c r="AA429" s="304"/>
      <c r="AB429" s="429"/>
      <c r="AC429" s="434"/>
      <c r="AD429" s="220"/>
      <c r="AE429" s="429"/>
      <c r="AF429" s="429"/>
      <c r="AG429" s="304"/>
      <c r="AH429" s="306"/>
      <c r="AI429" s="429"/>
      <c r="AJ429" s="429"/>
      <c r="AK429" s="429"/>
      <c r="AL429" s="429"/>
      <c r="AM429" s="430"/>
      <c r="AN429" s="429"/>
      <c r="AO429" s="429"/>
      <c r="AP429" s="429"/>
    </row>
    <row r="430" ht="15.75" customHeight="1">
      <c r="A430" s="429"/>
      <c r="B430" s="437" t="s">
        <v>4893</v>
      </c>
      <c r="C430" s="292" t="s">
        <v>4894</v>
      </c>
      <c r="D430" s="327"/>
      <c r="E430" s="428" t="s">
        <v>4633</v>
      </c>
      <c r="F430" s="429"/>
      <c r="G430" s="435" t="s">
        <v>4880</v>
      </c>
      <c r="H430" s="429"/>
      <c r="I430" s="429"/>
      <c r="J430" s="428"/>
      <c r="K430" s="429"/>
      <c r="L430" s="429"/>
      <c r="M430" s="428"/>
      <c r="N430" s="428"/>
      <c r="O430" s="356">
        <v>0.0</v>
      </c>
      <c r="P430" s="274"/>
      <c r="Q430" s="2" t="s">
        <v>3622</v>
      </c>
      <c r="R430" s="2" t="s">
        <v>4895</v>
      </c>
      <c r="S430" s="443"/>
      <c r="T430" s="429"/>
      <c r="U430" s="429"/>
      <c r="V430" s="448">
        <v>44027.0</v>
      </c>
      <c r="W430" s="285" t="s">
        <v>4651</v>
      </c>
      <c r="X430" s="357" t="s">
        <v>4219</v>
      </c>
      <c r="Y430" s="357" t="s">
        <v>4219</v>
      </c>
      <c r="Z430" s="280" t="s">
        <v>4896</v>
      </c>
      <c r="AA430" s="274"/>
      <c r="AB430" s="429"/>
      <c r="AC430" s="434"/>
      <c r="AD430" s="220"/>
      <c r="AE430" s="429"/>
      <c r="AF430" s="429"/>
      <c r="AG430" s="304"/>
      <c r="AH430" s="306"/>
      <c r="AI430" s="429"/>
      <c r="AJ430" s="429"/>
      <c r="AK430" s="429"/>
      <c r="AL430" s="429"/>
      <c r="AM430" s="430"/>
      <c r="AN430" s="429"/>
      <c r="AO430" s="429"/>
      <c r="AP430" s="429"/>
    </row>
    <row r="431" ht="15.75" customHeight="1">
      <c r="A431" s="17"/>
      <c r="B431" s="455" t="s">
        <v>4897</v>
      </c>
      <c r="C431" s="462" t="s">
        <v>4898</v>
      </c>
      <c r="D431" s="14" t="s">
        <v>4723</v>
      </c>
      <c r="E431" s="452" t="s">
        <v>4633</v>
      </c>
      <c r="F431" s="429"/>
      <c r="G431" s="429"/>
      <c r="H431" s="17"/>
      <c r="I431" s="17"/>
      <c r="J431" s="452"/>
      <c r="K431" s="17"/>
      <c r="L431" s="17"/>
      <c r="M431" s="452"/>
      <c r="N431" s="452"/>
      <c r="O431" s="356">
        <v>1.0</v>
      </c>
      <c r="P431" s="274"/>
      <c r="Q431" s="2">
        <v>3.0</v>
      </c>
      <c r="R431" s="2" t="s">
        <v>4899</v>
      </c>
      <c r="S431" s="443"/>
      <c r="T431" s="17"/>
      <c r="U431" s="17"/>
      <c r="V431" s="448">
        <v>44027.0</v>
      </c>
      <c r="W431" s="285" t="s">
        <v>4651</v>
      </c>
      <c r="X431" s="453"/>
      <c r="Y431" s="453"/>
      <c r="Z431" s="272"/>
      <c r="AA431" s="299"/>
      <c r="AB431" s="17"/>
      <c r="AC431" s="107"/>
      <c r="AD431" s="220"/>
      <c r="AE431" s="17"/>
      <c r="AF431" s="17"/>
      <c r="AG431" s="304"/>
      <c r="AH431" s="306"/>
      <c r="AI431" s="17"/>
      <c r="AJ431" s="17"/>
      <c r="AK431" s="17"/>
      <c r="AL431" s="17"/>
      <c r="AM431" s="453"/>
      <c r="AN431" s="17"/>
      <c r="AO431" s="17"/>
      <c r="AP431" s="17"/>
    </row>
    <row r="432" ht="15.75" customHeight="1">
      <c r="A432" s="429"/>
      <c r="B432" s="472" t="s">
        <v>4900</v>
      </c>
      <c r="C432" s="292" t="s">
        <v>4901</v>
      </c>
      <c r="D432" s="271" t="s">
        <v>2226</v>
      </c>
      <c r="E432" s="428" t="s">
        <v>4633</v>
      </c>
      <c r="F432" s="429"/>
      <c r="G432" s="429"/>
      <c r="H432" s="429"/>
      <c r="I432" s="429"/>
      <c r="J432" s="428"/>
      <c r="K432" s="429"/>
      <c r="L432" s="429"/>
      <c r="M432" s="428"/>
      <c r="N432" s="428"/>
      <c r="O432" s="273">
        <v>0.0</v>
      </c>
      <c r="P432" s="299"/>
      <c r="Q432" s="2" t="s">
        <v>3549</v>
      </c>
      <c r="R432" s="1"/>
      <c r="S432" s="443"/>
      <c r="T432" s="429"/>
      <c r="U432" s="429"/>
      <c r="V432" s="277"/>
      <c r="W432" s="285" t="s">
        <v>4073</v>
      </c>
      <c r="X432" s="356" t="s">
        <v>4219</v>
      </c>
      <c r="Y432" s="356" t="s">
        <v>4219</v>
      </c>
      <c r="Z432" s="272"/>
      <c r="AA432" s="274"/>
      <c r="AB432" s="17"/>
      <c r="AC432" s="434"/>
      <c r="AD432" s="220"/>
      <c r="AE432" s="429"/>
      <c r="AF432" s="429"/>
      <c r="AG432" s="304"/>
      <c r="AH432" s="306"/>
      <c r="AI432" s="429"/>
      <c r="AJ432" s="429"/>
      <c r="AK432" s="429"/>
      <c r="AL432" s="429"/>
      <c r="AM432" s="430"/>
      <c r="AN432" s="429"/>
      <c r="AO432" s="429"/>
      <c r="AP432" s="429"/>
    </row>
    <row r="433" ht="15.75" customHeight="1">
      <c r="A433" s="429"/>
      <c r="B433" s="437" t="s">
        <v>4902</v>
      </c>
      <c r="C433" s="292" t="s">
        <v>4903</v>
      </c>
      <c r="D433" s="271" t="s">
        <v>2226</v>
      </c>
      <c r="E433" s="428" t="s">
        <v>4633</v>
      </c>
      <c r="F433" s="429"/>
      <c r="G433" s="435" t="s">
        <v>4904</v>
      </c>
      <c r="H433" s="429"/>
      <c r="I433" s="429"/>
      <c r="J433" s="428"/>
      <c r="K433" s="429"/>
      <c r="L433" s="429"/>
      <c r="M433" s="428"/>
      <c r="N433" s="428"/>
      <c r="O433" s="356">
        <v>0.0</v>
      </c>
      <c r="P433" s="274"/>
      <c r="Q433" s="2">
        <v>0.0</v>
      </c>
      <c r="R433" s="2" t="s">
        <v>3037</v>
      </c>
      <c r="S433" s="443"/>
      <c r="T433" s="429"/>
      <c r="U433" s="429"/>
      <c r="V433" s="448">
        <v>44027.0</v>
      </c>
      <c r="W433" s="285" t="s">
        <v>4651</v>
      </c>
      <c r="X433" s="356" t="s">
        <v>2226</v>
      </c>
      <c r="Y433" s="356" t="s">
        <v>2226</v>
      </c>
      <c r="Z433" s="280" t="s">
        <v>4905</v>
      </c>
      <c r="AA433" s="274"/>
      <c r="AB433" s="429"/>
      <c r="AC433" s="434"/>
      <c r="AD433" s="220"/>
      <c r="AE433" s="429"/>
      <c r="AF433" s="429"/>
      <c r="AG433" s="304"/>
      <c r="AH433" s="306"/>
      <c r="AI433" s="429"/>
      <c r="AJ433" s="429"/>
      <c r="AK433" s="429"/>
      <c r="AL433" s="429"/>
      <c r="AM433" s="430"/>
      <c r="AN433" s="429"/>
      <c r="AO433" s="429"/>
      <c r="AP433" s="429"/>
    </row>
    <row r="434" ht="15.75" customHeight="1">
      <c r="A434" s="429"/>
      <c r="B434" s="455" t="s">
        <v>4906</v>
      </c>
      <c r="C434" s="292" t="s">
        <v>4907</v>
      </c>
      <c r="D434" s="327"/>
      <c r="E434" s="428" t="s">
        <v>4633</v>
      </c>
      <c r="F434" s="429"/>
      <c r="G434" s="429"/>
      <c r="H434" s="429"/>
      <c r="I434" s="429"/>
      <c r="J434" s="428"/>
      <c r="K434" s="429"/>
      <c r="L434" s="429"/>
      <c r="M434" s="428"/>
      <c r="N434" s="428"/>
      <c r="O434" s="447">
        <v>1.0</v>
      </c>
      <c r="P434" s="274"/>
      <c r="Q434" s="2" t="s">
        <v>3622</v>
      </c>
      <c r="R434" s="2"/>
      <c r="S434" s="443"/>
      <c r="T434" s="429"/>
      <c r="U434" s="429"/>
      <c r="V434" s="277"/>
      <c r="W434" s="285" t="s">
        <v>4651</v>
      </c>
      <c r="X434" s="356" t="s">
        <v>4204</v>
      </c>
      <c r="Y434" s="356" t="s">
        <v>4204</v>
      </c>
      <c r="Z434" s="280" t="s">
        <v>4908</v>
      </c>
      <c r="AA434" s="274"/>
      <c r="AB434" s="429"/>
      <c r="AC434" s="434"/>
      <c r="AD434" s="220"/>
      <c r="AE434" s="429"/>
      <c r="AF434" s="429"/>
      <c r="AG434" s="304"/>
      <c r="AH434" s="306"/>
      <c r="AI434" s="429"/>
      <c r="AJ434" s="429"/>
      <c r="AK434" s="429"/>
      <c r="AL434" s="429"/>
      <c r="AM434" s="430"/>
      <c r="AN434" s="429"/>
      <c r="AO434" s="429"/>
      <c r="AP434" s="429"/>
    </row>
    <row r="435" ht="15.75" customHeight="1">
      <c r="A435" s="429"/>
      <c r="B435" s="437" t="s">
        <v>4909</v>
      </c>
      <c r="C435" s="292" t="s">
        <v>4910</v>
      </c>
      <c r="D435" s="327"/>
      <c r="E435" s="428" t="s">
        <v>4633</v>
      </c>
      <c r="F435" s="429"/>
      <c r="G435" s="435" t="s">
        <v>4119</v>
      </c>
      <c r="H435" s="429"/>
      <c r="I435" s="429"/>
      <c r="J435" s="428"/>
      <c r="K435" s="429"/>
      <c r="L435" s="429"/>
      <c r="M435" s="428"/>
      <c r="N435" s="428"/>
      <c r="O435" s="447">
        <v>0.0</v>
      </c>
      <c r="P435" s="274"/>
      <c r="Q435" s="2">
        <v>3.0</v>
      </c>
      <c r="R435" s="2"/>
      <c r="S435" s="443"/>
      <c r="T435" s="429"/>
      <c r="U435" s="429"/>
      <c r="V435" s="448">
        <v>44027.0</v>
      </c>
      <c r="W435" s="285" t="s">
        <v>4651</v>
      </c>
      <c r="X435" s="356" t="s">
        <v>2226</v>
      </c>
      <c r="Y435" s="356" t="s">
        <v>2226</v>
      </c>
      <c r="Z435" s="272"/>
      <c r="AA435" s="274"/>
      <c r="AB435" s="429"/>
      <c r="AC435" s="434"/>
      <c r="AD435" s="220"/>
      <c r="AE435" s="429"/>
      <c r="AF435" s="429"/>
      <c r="AG435" s="304"/>
      <c r="AH435" s="306"/>
      <c r="AI435" s="429"/>
      <c r="AJ435" s="429"/>
      <c r="AK435" s="429"/>
      <c r="AL435" s="429"/>
      <c r="AM435" s="430"/>
      <c r="AN435" s="429"/>
      <c r="AO435" s="429"/>
      <c r="AP435" s="429"/>
    </row>
    <row r="436" ht="15.75" customHeight="1">
      <c r="A436" s="429"/>
      <c r="B436" s="437" t="s">
        <v>4911</v>
      </c>
      <c r="C436" s="292" t="s">
        <v>4912</v>
      </c>
      <c r="D436" s="327"/>
      <c r="E436" s="428" t="s">
        <v>4633</v>
      </c>
      <c r="F436" s="429"/>
      <c r="G436" s="435" t="s">
        <v>4913</v>
      </c>
      <c r="H436" s="429"/>
      <c r="I436" s="429"/>
      <c r="J436" s="428"/>
      <c r="K436" s="429"/>
      <c r="L436" s="429"/>
      <c r="M436" s="428"/>
      <c r="N436" s="428"/>
      <c r="O436" s="447">
        <v>0.0</v>
      </c>
      <c r="P436" s="274"/>
      <c r="Q436" s="2" t="s">
        <v>3622</v>
      </c>
      <c r="R436" s="2" t="s">
        <v>4914</v>
      </c>
      <c r="S436" s="443"/>
      <c r="T436" s="429"/>
      <c r="U436" s="429"/>
      <c r="V436" s="448">
        <v>44027.0</v>
      </c>
      <c r="W436" s="285" t="s">
        <v>4651</v>
      </c>
      <c r="X436" s="356" t="s">
        <v>4219</v>
      </c>
      <c r="Y436" s="356" t="s">
        <v>4219</v>
      </c>
      <c r="Z436" s="280" t="s">
        <v>4915</v>
      </c>
      <c r="AA436" s="274"/>
      <c r="AB436" s="429"/>
      <c r="AC436" s="434"/>
      <c r="AD436" s="220"/>
      <c r="AE436" s="429"/>
      <c r="AF436" s="429"/>
      <c r="AG436" s="304"/>
      <c r="AH436" s="306"/>
      <c r="AI436" s="429"/>
      <c r="AJ436" s="429"/>
      <c r="AK436" s="429"/>
      <c r="AL436" s="429"/>
      <c r="AM436" s="430"/>
      <c r="AN436" s="429"/>
      <c r="AO436" s="429"/>
      <c r="AP436" s="429"/>
    </row>
    <row r="437" ht="15.75" customHeight="1">
      <c r="A437" s="429"/>
      <c r="B437" s="437" t="s">
        <v>4916</v>
      </c>
      <c r="C437" s="292" t="s">
        <v>4917</v>
      </c>
      <c r="D437" s="327"/>
      <c r="E437" s="428" t="s">
        <v>4633</v>
      </c>
      <c r="F437" s="429"/>
      <c r="G437" s="435" t="s">
        <v>4119</v>
      </c>
      <c r="H437" s="429"/>
      <c r="I437" s="429"/>
      <c r="J437" s="428"/>
      <c r="K437" s="429"/>
      <c r="L437" s="429"/>
      <c r="M437" s="428"/>
      <c r="N437" s="428"/>
      <c r="O437" s="273">
        <v>0.0</v>
      </c>
      <c r="P437" s="299"/>
      <c r="Q437" s="2">
        <v>3.0</v>
      </c>
      <c r="R437" s="2" t="s">
        <v>4918</v>
      </c>
      <c r="S437" s="443"/>
      <c r="T437" s="429"/>
      <c r="U437" s="429"/>
      <c r="V437" s="277"/>
      <c r="W437" s="285" t="s">
        <v>4073</v>
      </c>
      <c r="X437" s="356" t="s">
        <v>4219</v>
      </c>
      <c r="Y437" s="356" t="s">
        <v>4219</v>
      </c>
      <c r="Z437" s="280" t="s">
        <v>4760</v>
      </c>
      <c r="AA437" s="274"/>
      <c r="AB437" s="429"/>
      <c r="AC437" s="434"/>
      <c r="AD437" s="220"/>
      <c r="AE437" s="429"/>
      <c r="AF437" s="429"/>
      <c r="AG437" s="304"/>
      <c r="AH437" s="306"/>
      <c r="AI437" s="429"/>
      <c r="AJ437" s="429"/>
      <c r="AK437" s="429"/>
      <c r="AL437" s="429"/>
      <c r="AM437" s="430"/>
      <c r="AN437" s="429"/>
      <c r="AO437" s="429"/>
      <c r="AP437" s="429"/>
    </row>
    <row r="438" ht="15.75" customHeight="1">
      <c r="A438" s="429"/>
      <c r="B438" s="437" t="s">
        <v>4919</v>
      </c>
      <c r="C438" s="292" t="s">
        <v>4920</v>
      </c>
      <c r="D438" s="327"/>
      <c r="E438" s="428" t="s">
        <v>4633</v>
      </c>
      <c r="F438" s="429"/>
      <c r="G438" s="435" t="s">
        <v>4921</v>
      </c>
      <c r="H438" s="429"/>
      <c r="I438" s="429"/>
      <c r="J438" s="428"/>
      <c r="K438" s="429"/>
      <c r="L438" s="429"/>
      <c r="M438" s="428"/>
      <c r="N438" s="428"/>
      <c r="O438" s="273">
        <v>0.0</v>
      </c>
      <c r="P438" s="299"/>
      <c r="Q438" s="2" t="s">
        <v>3622</v>
      </c>
      <c r="R438" s="2" t="s">
        <v>4922</v>
      </c>
      <c r="S438" s="443"/>
      <c r="T438" s="429"/>
      <c r="U438" s="429"/>
      <c r="V438" s="277"/>
      <c r="W438" s="285" t="s">
        <v>4073</v>
      </c>
      <c r="X438" s="356" t="s">
        <v>2226</v>
      </c>
      <c r="Y438" s="356" t="s">
        <v>2226</v>
      </c>
      <c r="Z438" s="280" t="s">
        <v>4923</v>
      </c>
      <c r="AA438" s="274"/>
      <c r="AB438" s="429"/>
      <c r="AC438" s="434"/>
      <c r="AD438" s="220"/>
      <c r="AE438" s="429"/>
      <c r="AF438" s="429"/>
      <c r="AG438" s="304"/>
      <c r="AH438" s="306"/>
      <c r="AI438" s="429"/>
      <c r="AJ438" s="429"/>
      <c r="AK438" s="429"/>
      <c r="AL438" s="429"/>
      <c r="AM438" s="430"/>
      <c r="AN438" s="429"/>
      <c r="AO438" s="429"/>
      <c r="AP438" s="429"/>
    </row>
    <row r="439" ht="15.75" customHeight="1">
      <c r="A439" s="429"/>
      <c r="B439" s="437" t="s">
        <v>4924</v>
      </c>
      <c r="C439" s="292" t="s">
        <v>4925</v>
      </c>
      <c r="D439" s="327"/>
      <c r="E439" s="428" t="s">
        <v>4633</v>
      </c>
      <c r="F439" s="429"/>
      <c r="G439" s="435" t="s">
        <v>4926</v>
      </c>
      <c r="H439" s="429"/>
      <c r="I439" s="429"/>
      <c r="J439" s="428"/>
      <c r="K439" s="429"/>
      <c r="L439" s="429"/>
      <c r="M439" s="428"/>
      <c r="N439" s="428"/>
      <c r="O439" s="356">
        <v>0.0</v>
      </c>
      <c r="P439" s="274"/>
      <c r="Q439" s="2">
        <v>3.0</v>
      </c>
      <c r="R439" s="2" t="s">
        <v>4927</v>
      </c>
      <c r="S439" s="443"/>
      <c r="T439" s="429"/>
      <c r="U439" s="429"/>
      <c r="V439" s="448">
        <v>44027.0</v>
      </c>
      <c r="W439" s="285" t="s">
        <v>4651</v>
      </c>
      <c r="X439" s="356" t="s">
        <v>2226</v>
      </c>
      <c r="Y439" s="356" t="s">
        <v>2226</v>
      </c>
      <c r="Z439" s="280" t="s">
        <v>4928</v>
      </c>
      <c r="AA439" s="274"/>
      <c r="AB439" s="429"/>
      <c r="AC439" s="434"/>
      <c r="AD439" s="220"/>
      <c r="AE439" s="429"/>
      <c r="AF439" s="429"/>
      <c r="AG439" s="304"/>
      <c r="AH439" s="306"/>
      <c r="AI439" s="429"/>
      <c r="AJ439" s="429"/>
      <c r="AK439" s="429"/>
      <c r="AL439" s="429"/>
      <c r="AM439" s="430"/>
      <c r="AN439" s="429"/>
      <c r="AO439" s="429"/>
      <c r="AP439" s="429"/>
    </row>
    <row r="440" ht="15.75" customHeight="1">
      <c r="A440" s="429"/>
      <c r="B440" s="437" t="s">
        <v>4929</v>
      </c>
      <c r="C440" s="292" t="s">
        <v>4930</v>
      </c>
      <c r="D440" s="327"/>
      <c r="E440" s="428" t="s">
        <v>4633</v>
      </c>
      <c r="F440" s="429"/>
      <c r="G440" s="435" t="s">
        <v>4119</v>
      </c>
      <c r="H440" s="429"/>
      <c r="I440" s="429"/>
      <c r="J440" s="428"/>
      <c r="K440" s="429"/>
      <c r="L440" s="429"/>
      <c r="M440" s="428"/>
      <c r="N440" s="428"/>
      <c r="O440" s="356">
        <v>0.0</v>
      </c>
      <c r="P440" s="274"/>
      <c r="Q440" s="2">
        <v>3.0</v>
      </c>
      <c r="R440" s="1"/>
      <c r="S440" s="473"/>
      <c r="T440" s="429"/>
      <c r="U440" s="429"/>
      <c r="V440" s="306"/>
      <c r="W440" s="285" t="s">
        <v>4651</v>
      </c>
      <c r="X440" s="356" t="s">
        <v>2226</v>
      </c>
      <c r="Y440" s="356" t="s">
        <v>2226</v>
      </c>
      <c r="Z440" s="280" t="s">
        <v>4931</v>
      </c>
      <c r="AA440" s="299"/>
      <c r="AB440" s="429"/>
      <c r="AC440" s="434"/>
      <c r="AD440" s="220"/>
      <c r="AE440" s="429"/>
      <c r="AF440" s="429"/>
      <c r="AG440" s="304"/>
      <c r="AH440" s="306"/>
      <c r="AI440" s="429"/>
      <c r="AJ440" s="429"/>
      <c r="AK440" s="429"/>
      <c r="AL440" s="429"/>
      <c r="AM440" s="430"/>
      <c r="AN440" s="429"/>
      <c r="AO440" s="429"/>
      <c r="AP440" s="429"/>
    </row>
    <row r="441" ht="15.75" customHeight="1">
      <c r="A441" s="429"/>
      <c r="B441" s="437" t="s">
        <v>4932</v>
      </c>
      <c r="C441" s="292" t="s">
        <v>4933</v>
      </c>
      <c r="D441" s="327"/>
      <c r="E441" s="428" t="s">
        <v>4633</v>
      </c>
      <c r="F441" s="429"/>
      <c r="G441" s="435" t="s">
        <v>4934</v>
      </c>
      <c r="H441" s="429"/>
      <c r="I441" s="429"/>
      <c r="J441" s="428"/>
      <c r="K441" s="429"/>
      <c r="L441" s="429"/>
      <c r="M441" s="428"/>
      <c r="N441" s="428"/>
      <c r="O441" s="447">
        <v>0.0</v>
      </c>
      <c r="P441" s="274"/>
      <c r="Q441" s="2">
        <v>3.0</v>
      </c>
      <c r="R441" s="2" t="s">
        <v>4935</v>
      </c>
      <c r="S441" s="473"/>
      <c r="T441" s="429"/>
      <c r="U441" s="429"/>
      <c r="V441" s="306"/>
      <c r="W441" s="285" t="s">
        <v>4651</v>
      </c>
      <c r="X441" s="14" t="s">
        <v>2226</v>
      </c>
      <c r="Y441" s="14" t="s">
        <v>2226</v>
      </c>
      <c r="Z441" s="272"/>
      <c r="AA441" s="284"/>
      <c r="AB441" s="429"/>
      <c r="AC441" s="434"/>
      <c r="AD441" s="220"/>
      <c r="AE441" s="429"/>
      <c r="AF441" s="429"/>
      <c r="AG441" s="304"/>
      <c r="AH441" s="306"/>
      <c r="AI441" s="429"/>
      <c r="AJ441" s="429"/>
      <c r="AK441" s="429"/>
      <c r="AL441" s="429"/>
      <c r="AM441" s="430"/>
      <c r="AN441" s="429"/>
      <c r="AO441" s="429"/>
      <c r="AP441" s="429"/>
    </row>
    <row r="442" ht="15.75" customHeight="1">
      <c r="A442" s="429"/>
      <c r="B442" s="437" t="s">
        <v>4936</v>
      </c>
      <c r="C442" s="292" t="s">
        <v>4937</v>
      </c>
      <c r="D442" s="327"/>
      <c r="E442" s="428" t="s">
        <v>4633</v>
      </c>
      <c r="F442" s="429"/>
      <c r="G442" s="435" t="s">
        <v>4938</v>
      </c>
      <c r="H442" s="429"/>
      <c r="I442" s="429"/>
      <c r="J442" s="428"/>
      <c r="K442" s="429"/>
      <c r="L442" s="429"/>
      <c r="M442" s="428"/>
      <c r="N442" s="428"/>
      <c r="O442" s="447">
        <v>0.0</v>
      </c>
      <c r="P442" s="274"/>
      <c r="Q442" s="2" t="s">
        <v>3622</v>
      </c>
      <c r="R442" s="2" t="s">
        <v>4939</v>
      </c>
      <c r="S442" s="473"/>
      <c r="T442" s="429"/>
      <c r="U442" s="429"/>
      <c r="V442" s="306"/>
      <c r="W442" s="285" t="s">
        <v>4651</v>
      </c>
      <c r="X442" s="447">
        <v>200.0</v>
      </c>
      <c r="Y442" s="447">
        <v>200.0</v>
      </c>
      <c r="Z442" s="280">
        <v>1.0</v>
      </c>
      <c r="AA442" s="274"/>
      <c r="AB442" s="429"/>
      <c r="AC442" s="434"/>
      <c r="AD442" s="220"/>
      <c r="AE442" s="429"/>
      <c r="AF442" s="429"/>
      <c r="AG442" s="304"/>
      <c r="AH442" s="306"/>
      <c r="AI442" s="429"/>
      <c r="AJ442" s="429"/>
      <c r="AK442" s="429"/>
      <c r="AL442" s="429"/>
      <c r="AM442" s="430"/>
      <c r="AN442" s="429"/>
      <c r="AO442" s="429"/>
      <c r="AP442" s="429"/>
    </row>
    <row r="443" ht="15.75" customHeight="1">
      <c r="A443" s="429"/>
      <c r="B443" s="437" t="s">
        <v>4940</v>
      </c>
      <c r="C443" s="292" t="s">
        <v>4941</v>
      </c>
      <c r="D443" s="327"/>
      <c r="E443" s="428" t="s">
        <v>4633</v>
      </c>
      <c r="F443" s="429"/>
      <c r="G443" s="435" t="s">
        <v>4942</v>
      </c>
      <c r="H443" s="429"/>
      <c r="I443" s="429"/>
      <c r="J443" s="428"/>
      <c r="K443" s="429"/>
      <c r="L443" s="429"/>
      <c r="M443" s="428"/>
      <c r="N443" s="428"/>
      <c r="O443" s="447">
        <v>0.0</v>
      </c>
      <c r="P443" s="274"/>
      <c r="Q443" s="2">
        <v>3.0</v>
      </c>
      <c r="R443" s="2"/>
      <c r="S443" s="473"/>
      <c r="T443" s="429"/>
      <c r="U443" s="429"/>
      <c r="V443" s="306"/>
      <c r="W443" s="285" t="s">
        <v>4651</v>
      </c>
      <c r="X443" s="14" t="s">
        <v>4511</v>
      </c>
      <c r="Y443" s="14" t="s">
        <v>4511</v>
      </c>
      <c r="Z443" s="280" t="s">
        <v>4837</v>
      </c>
      <c r="AA443" s="284"/>
      <c r="AB443" s="429"/>
      <c r="AC443" s="434"/>
      <c r="AD443" s="220"/>
      <c r="AE443" s="429"/>
      <c r="AF443" s="429"/>
      <c r="AG443" s="304"/>
      <c r="AH443" s="306"/>
      <c r="AI443" s="429"/>
      <c r="AJ443" s="429"/>
      <c r="AK443" s="429"/>
      <c r="AL443" s="429"/>
      <c r="AM443" s="430"/>
      <c r="AN443" s="429"/>
      <c r="AO443" s="429"/>
      <c r="AP443" s="429"/>
    </row>
    <row r="444" ht="15.75" customHeight="1">
      <c r="A444" s="17"/>
      <c r="B444" s="455" t="s">
        <v>4943</v>
      </c>
      <c r="C444" s="462" t="s">
        <v>4944</v>
      </c>
      <c r="D444" s="14" t="s">
        <v>4723</v>
      </c>
      <c r="E444" s="452" t="s">
        <v>4633</v>
      </c>
      <c r="F444" s="429"/>
      <c r="G444" s="429"/>
      <c r="H444" s="17"/>
      <c r="I444" s="17"/>
      <c r="J444" s="452"/>
      <c r="K444" s="17"/>
      <c r="L444" s="17"/>
      <c r="M444" s="452"/>
      <c r="N444" s="452"/>
      <c r="O444" s="356">
        <v>1.0</v>
      </c>
      <c r="P444" s="274"/>
      <c r="Q444" s="2">
        <v>3.0</v>
      </c>
      <c r="R444" s="2"/>
      <c r="S444" s="473"/>
      <c r="T444" s="17"/>
      <c r="U444" s="17"/>
      <c r="V444" s="306"/>
      <c r="W444" s="285" t="s">
        <v>4651</v>
      </c>
      <c r="X444" s="453"/>
      <c r="Y444" s="453"/>
      <c r="Z444" s="272"/>
      <c r="AA444" s="299"/>
      <c r="AB444" s="17"/>
      <c r="AC444" s="107"/>
      <c r="AD444" s="220"/>
      <c r="AE444" s="17"/>
      <c r="AF444" s="17"/>
      <c r="AG444" s="304"/>
      <c r="AH444" s="306"/>
      <c r="AI444" s="17"/>
      <c r="AJ444" s="17"/>
      <c r="AK444" s="17"/>
      <c r="AL444" s="17"/>
      <c r="AM444" s="453"/>
      <c r="AN444" s="17"/>
      <c r="AO444" s="17"/>
      <c r="AP444" s="17"/>
    </row>
    <row r="445" ht="15.75" customHeight="1">
      <c r="A445" s="429"/>
      <c r="B445" s="437" t="s">
        <v>4945</v>
      </c>
      <c r="C445" s="292" t="s">
        <v>4946</v>
      </c>
      <c r="D445" s="271" t="s">
        <v>2226</v>
      </c>
      <c r="E445" s="428" t="s">
        <v>4633</v>
      </c>
      <c r="F445" s="429"/>
      <c r="G445" s="435" t="s">
        <v>4938</v>
      </c>
      <c r="H445" s="429"/>
      <c r="I445" s="429"/>
      <c r="J445" s="428"/>
      <c r="K445" s="429"/>
      <c r="L445" s="429"/>
      <c r="M445" s="428"/>
      <c r="N445" s="428"/>
      <c r="O445" s="447">
        <v>0.0</v>
      </c>
      <c r="P445" s="274"/>
      <c r="Q445" s="2" t="s">
        <v>3622</v>
      </c>
      <c r="R445" s="2" t="s">
        <v>4947</v>
      </c>
      <c r="S445" s="473"/>
      <c r="T445" s="429"/>
      <c r="U445" s="429"/>
      <c r="V445" s="306"/>
      <c r="W445" s="285" t="s">
        <v>4651</v>
      </c>
      <c r="X445" s="356" t="s">
        <v>4219</v>
      </c>
      <c r="Y445" s="356" t="s">
        <v>4219</v>
      </c>
      <c r="Z445" s="280" t="s">
        <v>4948</v>
      </c>
      <c r="AA445" s="274"/>
      <c r="AB445" s="429"/>
      <c r="AC445" s="434"/>
      <c r="AD445" s="220"/>
      <c r="AE445" s="429"/>
      <c r="AF445" s="429"/>
      <c r="AG445" s="304"/>
      <c r="AH445" s="306"/>
      <c r="AI445" s="429"/>
      <c r="AJ445" s="429"/>
      <c r="AK445" s="429"/>
      <c r="AL445" s="429"/>
      <c r="AM445" s="430"/>
      <c r="AN445" s="429"/>
      <c r="AO445" s="429"/>
      <c r="AP445" s="429"/>
    </row>
    <row r="446" ht="15.75" customHeight="1">
      <c r="A446" s="429"/>
      <c r="B446" s="437" t="s">
        <v>4949</v>
      </c>
      <c r="C446" s="292" t="s">
        <v>4950</v>
      </c>
      <c r="D446" s="327"/>
      <c r="E446" s="428" t="s">
        <v>4633</v>
      </c>
      <c r="F446" s="429"/>
      <c r="G446" s="435">
        <v>4500.0</v>
      </c>
      <c r="H446" s="429"/>
      <c r="I446" s="429"/>
      <c r="J446" s="428"/>
      <c r="K446" s="429"/>
      <c r="L446" s="429"/>
      <c r="M446" s="428"/>
      <c r="N446" s="428"/>
      <c r="O446" s="447">
        <v>0.0</v>
      </c>
      <c r="P446" s="274"/>
      <c r="Q446" s="2">
        <v>1.0</v>
      </c>
      <c r="R446" s="500">
        <v>27.45</v>
      </c>
      <c r="S446" s="473"/>
      <c r="T446" s="429"/>
      <c r="U446" s="429"/>
      <c r="V446" s="306"/>
      <c r="W446" s="285" t="s">
        <v>4651</v>
      </c>
      <c r="X446" s="356" t="s">
        <v>4219</v>
      </c>
      <c r="Y446" s="356" t="s">
        <v>4219</v>
      </c>
      <c r="Z446" s="272"/>
      <c r="AA446" s="274"/>
      <c r="AB446" s="429"/>
      <c r="AC446" s="434"/>
      <c r="AD446" s="220"/>
      <c r="AE446" s="429"/>
      <c r="AF446" s="429"/>
      <c r="AG446" s="304"/>
      <c r="AH446" s="306"/>
      <c r="AI446" s="429"/>
      <c r="AJ446" s="429"/>
      <c r="AK446" s="429"/>
      <c r="AL446" s="429"/>
      <c r="AM446" s="430"/>
      <c r="AN446" s="429"/>
      <c r="AO446" s="429"/>
      <c r="AP446" s="429"/>
    </row>
    <row r="447" ht="15.75" customHeight="1">
      <c r="A447" s="17"/>
      <c r="B447" s="455" t="s">
        <v>4951</v>
      </c>
      <c r="C447" s="462" t="s">
        <v>4952</v>
      </c>
      <c r="D447" s="14" t="s">
        <v>4723</v>
      </c>
      <c r="E447" s="452" t="s">
        <v>4633</v>
      </c>
      <c r="F447" s="429"/>
      <c r="G447" s="429"/>
      <c r="H447" s="17"/>
      <c r="I447" s="17"/>
      <c r="J447" s="452"/>
      <c r="K447" s="17"/>
      <c r="L447" s="17"/>
      <c r="M447" s="452"/>
      <c r="N447" s="452"/>
      <c r="O447" s="356">
        <v>1.0</v>
      </c>
      <c r="P447" s="274"/>
      <c r="Q447" s="17"/>
      <c r="R447" s="275"/>
      <c r="S447" s="473"/>
      <c r="T447" s="17"/>
      <c r="U447" s="17"/>
      <c r="V447" s="306"/>
      <c r="W447" s="285" t="s">
        <v>4651</v>
      </c>
      <c r="X447" s="453"/>
      <c r="Y447" s="453"/>
      <c r="Z447" s="272"/>
      <c r="AA447" s="299"/>
      <c r="AB447" s="17"/>
      <c r="AC447" s="107"/>
      <c r="AD447" s="220"/>
      <c r="AE447" s="17"/>
      <c r="AF447" s="17"/>
      <c r="AG447" s="304"/>
      <c r="AH447" s="306"/>
      <c r="AI447" s="17"/>
      <c r="AJ447" s="17"/>
      <c r="AK447" s="17"/>
      <c r="AL447" s="17"/>
      <c r="AM447" s="453"/>
      <c r="AN447" s="17"/>
      <c r="AO447" s="17"/>
      <c r="AP447" s="17"/>
    </row>
    <row r="448" ht="15.75" customHeight="1">
      <c r="A448" s="429"/>
      <c r="B448" s="468" t="s">
        <v>4953</v>
      </c>
      <c r="C448" s="292" t="s">
        <v>4954</v>
      </c>
      <c r="D448" s="271" t="s">
        <v>2226</v>
      </c>
      <c r="E448" s="428" t="s">
        <v>4633</v>
      </c>
      <c r="F448" s="429"/>
      <c r="G448" s="435" t="s">
        <v>4955</v>
      </c>
      <c r="H448" s="429"/>
      <c r="I448" s="429"/>
      <c r="J448" s="428"/>
      <c r="K448" s="429"/>
      <c r="L448" s="429"/>
      <c r="M448" s="428"/>
      <c r="N448" s="428"/>
      <c r="O448" s="447">
        <v>0.0</v>
      </c>
      <c r="P448" s="274"/>
      <c r="Q448" s="2">
        <v>2.0</v>
      </c>
      <c r="R448" s="2" t="s">
        <v>4956</v>
      </c>
      <c r="S448" s="473"/>
      <c r="T448" s="429"/>
      <c r="U448" s="429"/>
      <c r="V448" s="306"/>
      <c r="W448" s="285" t="s">
        <v>4651</v>
      </c>
      <c r="X448" s="14" t="s">
        <v>2226</v>
      </c>
      <c r="Y448" s="14" t="s">
        <v>2226</v>
      </c>
      <c r="Z448" s="280" t="s">
        <v>4905</v>
      </c>
      <c r="AA448" s="304"/>
      <c r="AB448" s="429"/>
      <c r="AC448" s="434"/>
      <c r="AD448" s="220"/>
      <c r="AE448" s="429"/>
      <c r="AF448" s="429"/>
      <c r="AG448" s="304"/>
      <c r="AH448" s="306"/>
      <c r="AI448" s="429"/>
      <c r="AJ448" s="429"/>
      <c r="AK448" s="429"/>
      <c r="AL448" s="429"/>
      <c r="AM448" s="430"/>
      <c r="AN448" s="429"/>
      <c r="AO448" s="429"/>
      <c r="AP448" s="429"/>
    </row>
    <row r="449" ht="15.75" customHeight="1">
      <c r="A449" s="429"/>
      <c r="B449" s="437" t="s">
        <v>4957</v>
      </c>
      <c r="C449" s="292" t="s">
        <v>4958</v>
      </c>
      <c r="D449" s="327"/>
      <c r="E449" s="428" t="s">
        <v>4633</v>
      </c>
      <c r="F449" s="429"/>
      <c r="G449" s="435" t="s">
        <v>4959</v>
      </c>
      <c r="H449" s="429"/>
      <c r="I449" s="429"/>
      <c r="J449" s="428"/>
      <c r="K449" s="429"/>
      <c r="L449" s="429"/>
      <c r="M449" s="428"/>
      <c r="N449" s="428"/>
      <c r="O449" s="273">
        <v>0.0</v>
      </c>
      <c r="P449" s="299"/>
      <c r="Q449" s="2" t="s">
        <v>3622</v>
      </c>
      <c r="R449" s="2" t="s">
        <v>4960</v>
      </c>
      <c r="S449" s="473"/>
      <c r="T449" s="429"/>
      <c r="U449" s="429"/>
      <c r="V449" s="306"/>
      <c r="W449" s="285" t="s">
        <v>4073</v>
      </c>
      <c r="X449" s="356">
        <v>200.0</v>
      </c>
      <c r="Y449" s="356">
        <v>200.0</v>
      </c>
      <c r="Z449" s="272"/>
      <c r="AA449" s="274"/>
      <c r="AB449" s="429"/>
      <c r="AC449" s="434"/>
      <c r="AD449" s="220"/>
      <c r="AE449" s="429"/>
      <c r="AF449" s="429"/>
      <c r="AG449" s="304"/>
      <c r="AH449" s="306"/>
      <c r="AI449" s="429"/>
      <c r="AJ449" s="429"/>
      <c r="AK449" s="429"/>
      <c r="AL449" s="429"/>
      <c r="AM449" s="430"/>
      <c r="AN449" s="429"/>
      <c r="AO449" s="429"/>
      <c r="AP449" s="429"/>
    </row>
    <row r="450" ht="15.75" customHeight="1">
      <c r="A450" s="429"/>
      <c r="B450" s="437" t="s">
        <v>4961</v>
      </c>
      <c r="C450" s="292" t="s">
        <v>4962</v>
      </c>
      <c r="D450" s="327"/>
      <c r="E450" s="428" t="s">
        <v>4633</v>
      </c>
      <c r="F450" s="429"/>
      <c r="G450" s="435" t="s">
        <v>4119</v>
      </c>
      <c r="H450" s="429"/>
      <c r="I450" s="429"/>
      <c r="J450" s="428"/>
      <c r="K450" s="429"/>
      <c r="L450" s="429"/>
      <c r="M450" s="428"/>
      <c r="N450" s="428"/>
      <c r="O450" s="273">
        <v>0.0</v>
      </c>
      <c r="P450" s="299"/>
      <c r="Q450" s="2" t="s">
        <v>3622</v>
      </c>
      <c r="R450" s="2" t="s">
        <v>4963</v>
      </c>
      <c r="S450" s="473"/>
      <c r="T450" s="429"/>
      <c r="U450" s="429"/>
      <c r="V450" s="306"/>
      <c r="W450" s="285" t="s">
        <v>4073</v>
      </c>
      <c r="X450" s="356" t="s">
        <v>4219</v>
      </c>
      <c r="Y450" s="356" t="s">
        <v>4219</v>
      </c>
      <c r="Z450" s="280" t="s">
        <v>4760</v>
      </c>
      <c r="AA450" s="274"/>
      <c r="AB450" s="429"/>
      <c r="AC450" s="434"/>
      <c r="AD450" s="220"/>
      <c r="AE450" s="429"/>
      <c r="AF450" s="429"/>
      <c r="AG450" s="304"/>
      <c r="AH450" s="306"/>
      <c r="AI450" s="429"/>
      <c r="AJ450" s="429"/>
      <c r="AK450" s="429"/>
      <c r="AL450" s="429"/>
      <c r="AM450" s="430"/>
      <c r="AN450" s="429"/>
      <c r="AO450" s="429"/>
      <c r="AP450" s="429"/>
    </row>
    <row r="451" ht="15.75" customHeight="1">
      <c r="A451" s="429"/>
      <c r="B451" s="437" t="s">
        <v>4964</v>
      </c>
      <c r="C451" s="292" t="s">
        <v>4965</v>
      </c>
      <c r="D451" s="327"/>
      <c r="E451" s="428" t="s">
        <v>4633</v>
      </c>
      <c r="F451" s="435">
        <v>4000.0</v>
      </c>
      <c r="G451" s="429"/>
      <c r="H451" s="429"/>
      <c r="I451" s="429"/>
      <c r="J451" s="428"/>
      <c r="K451" s="429"/>
      <c r="L451" s="429"/>
      <c r="M451" s="428"/>
      <c r="N451" s="428"/>
      <c r="O451" s="356">
        <v>0.0</v>
      </c>
      <c r="P451" s="274"/>
      <c r="Q451" s="429"/>
      <c r="R451" s="275"/>
      <c r="S451" s="473"/>
      <c r="T451" s="429"/>
      <c r="U451" s="429"/>
      <c r="V451" s="306"/>
      <c r="W451" s="285" t="s">
        <v>4651</v>
      </c>
      <c r="X451" s="447">
        <v>200.0</v>
      </c>
      <c r="Y451" s="447">
        <v>200.0</v>
      </c>
      <c r="Z451" s="280" t="s">
        <v>4966</v>
      </c>
      <c r="AA451" s="274"/>
      <c r="AB451" s="429"/>
      <c r="AC451" s="434"/>
      <c r="AD451" s="220"/>
      <c r="AE451" s="429"/>
      <c r="AF451" s="429"/>
      <c r="AG451" s="304"/>
      <c r="AH451" s="306"/>
      <c r="AI451" s="429"/>
      <c r="AJ451" s="429"/>
      <c r="AK451" s="429"/>
      <c r="AL451" s="429"/>
      <c r="AM451" s="430"/>
      <c r="AN451" s="429"/>
      <c r="AO451" s="429"/>
      <c r="AP451" s="429"/>
    </row>
    <row r="452" ht="15.75" customHeight="1">
      <c r="A452" s="429"/>
      <c r="B452" s="437" t="s">
        <v>4967</v>
      </c>
      <c r="C452" s="292" t="s">
        <v>4968</v>
      </c>
      <c r="D452" s="271" t="s">
        <v>2226</v>
      </c>
      <c r="E452" s="428" t="s">
        <v>4633</v>
      </c>
      <c r="F452" s="429"/>
      <c r="G452" s="435" t="s">
        <v>4211</v>
      </c>
      <c r="H452" s="429"/>
      <c r="I452" s="429"/>
      <c r="J452" s="428"/>
      <c r="K452" s="429"/>
      <c r="L452" s="429"/>
      <c r="M452" s="428"/>
      <c r="N452" s="428"/>
      <c r="O452" s="356">
        <v>0.0</v>
      </c>
      <c r="P452" s="274"/>
      <c r="Q452" s="2" t="s">
        <v>3259</v>
      </c>
      <c r="R452" s="1"/>
      <c r="S452" s="473"/>
      <c r="T452" s="429"/>
      <c r="U452" s="429"/>
      <c r="V452" s="306"/>
      <c r="W452" s="285" t="s">
        <v>4651</v>
      </c>
      <c r="X452" s="429"/>
      <c r="Y452" s="429"/>
      <c r="Z452" s="272"/>
      <c r="AA452" s="304"/>
      <c r="AB452" s="429"/>
      <c r="AC452" s="434"/>
      <c r="AD452" s="220"/>
      <c r="AE452" s="429"/>
      <c r="AF452" s="429"/>
      <c r="AG452" s="304"/>
      <c r="AH452" s="306"/>
      <c r="AI452" s="429"/>
      <c r="AJ452" s="429"/>
      <c r="AK452" s="429"/>
      <c r="AL452" s="429"/>
      <c r="AM452" s="430"/>
      <c r="AN452" s="429"/>
      <c r="AO452" s="429"/>
      <c r="AP452" s="429"/>
    </row>
    <row r="453" ht="15.75" customHeight="1">
      <c r="A453" s="429"/>
      <c r="B453" s="437" t="s">
        <v>4969</v>
      </c>
      <c r="C453" s="292" t="s">
        <v>4970</v>
      </c>
      <c r="D453" s="327"/>
      <c r="E453" s="428" t="s">
        <v>4633</v>
      </c>
      <c r="F453" s="429"/>
      <c r="G453" s="435" t="s">
        <v>4971</v>
      </c>
      <c r="H453" s="429"/>
      <c r="I453" s="429"/>
      <c r="J453" s="428"/>
      <c r="K453" s="429"/>
      <c r="L453" s="429"/>
      <c r="M453" s="428"/>
      <c r="N453" s="428"/>
      <c r="O453" s="447">
        <v>0.0</v>
      </c>
      <c r="P453" s="274"/>
      <c r="Q453" s="2" t="s">
        <v>3622</v>
      </c>
      <c r="R453" s="2" t="s">
        <v>4972</v>
      </c>
      <c r="S453" s="473"/>
      <c r="T453" s="429"/>
      <c r="U453" s="429"/>
      <c r="V453" s="306"/>
      <c r="W453" s="285" t="s">
        <v>4651</v>
      </c>
      <c r="X453" s="356" t="s">
        <v>4219</v>
      </c>
      <c r="Y453" s="356" t="s">
        <v>4219</v>
      </c>
      <c r="Z453" s="280" t="s">
        <v>4973</v>
      </c>
      <c r="AA453" s="274"/>
      <c r="AB453" s="17"/>
      <c r="AC453" s="434"/>
      <c r="AD453" s="220"/>
      <c r="AE453" s="429"/>
      <c r="AF453" s="429"/>
      <c r="AG453" s="304"/>
      <c r="AH453" s="306"/>
      <c r="AI453" s="429"/>
      <c r="AJ453" s="429"/>
      <c r="AK453" s="429"/>
      <c r="AL453" s="429"/>
      <c r="AM453" s="430"/>
      <c r="AN453" s="429"/>
      <c r="AO453" s="429"/>
      <c r="AP453" s="429"/>
    </row>
    <row r="454" ht="15.75" customHeight="1">
      <c r="A454" s="429"/>
      <c r="B454" s="437" t="s">
        <v>4974</v>
      </c>
      <c r="C454" s="292" t="s">
        <v>4975</v>
      </c>
      <c r="D454" s="327"/>
      <c r="E454" s="428" t="s">
        <v>4633</v>
      </c>
      <c r="F454" s="435" t="s">
        <v>4976</v>
      </c>
      <c r="G454" s="435" t="s">
        <v>4977</v>
      </c>
      <c r="H454" s="429"/>
      <c r="I454" s="429"/>
      <c r="J454" s="428"/>
      <c r="K454" s="429"/>
      <c r="L454" s="429"/>
      <c r="M454" s="428"/>
      <c r="N454" s="428"/>
      <c r="O454" s="447">
        <v>0.0</v>
      </c>
      <c r="P454" s="274"/>
      <c r="Q454" s="2">
        <v>3.0</v>
      </c>
      <c r="R454" s="1"/>
      <c r="S454" s="473"/>
      <c r="T454" s="429"/>
      <c r="U454" s="429"/>
      <c r="V454" s="306"/>
      <c r="W454" s="285" t="s">
        <v>4651</v>
      </c>
      <c r="X454" s="435" t="s">
        <v>4111</v>
      </c>
      <c r="Y454" s="435" t="s">
        <v>4111</v>
      </c>
      <c r="Z454" s="280" t="s">
        <v>4185</v>
      </c>
      <c r="AA454" s="284"/>
      <c r="AB454" s="14" t="s">
        <v>4103</v>
      </c>
      <c r="AC454" s="434"/>
      <c r="AD454" s="220"/>
      <c r="AE454" s="429"/>
      <c r="AF454" s="429"/>
      <c r="AG454" s="284"/>
      <c r="AH454" s="306"/>
      <c r="AI454" s="429"/>
      <c r="AJ454" s="429"/>
      <c r="AK454" s="429"/>
      <c r="AL454" s="429"/>
      <c r="AM454" s="430"/>
      <c r="AN454" s="429"/>
      <c r="AO454" s="429"/>
      <c r="AP454" s="429"/>
    </row>
    <row r="455" ht="15.75" customHeight="1">
      <c r="A455" s="429"/>
      <c r="B455" s="437" t="s">
        <v>4978</v>
      </c>
      <c r="C455" s="292" t="s">
        <v>4979</v>
      </c>
      <c r="D455" s="271" t="s">
        <v>2226</v>
      </c>
      <c r="E455" s="428" t="s">
        <v>4633</v>
      </c>
      <c r="F455" s="429"/>
      <c r="G455" s="435" t="s">
        <v>4980</v>
      </c>
      <c r="H455" s="429"/>
      <c r="I455" s="429"/>
      <c r="J455" s="428"/>
      <c r="K455" s="429"/>
      <c r="L455" s="429"/>
      <c r="M455" s="428"/>
      <c r="N455" s="428"/>
      <c r="O455" s="447">
        <v>0.0</v>
      </c>
      <c r="P455" s="274"/>
      <c r="Q455" s="2" t="s">
        <v>4981</v>
      </c>
      <c r="R455" s="1"/>
      <c r="S455" s="473"/>
      <c r="T455" s="429"/>
      <c r="U455" s="429"/>
      <c r="V455" s="306"/>
      <c r="W455" s="285" t="s">
        <v>4651</v>
      </c>
      <c r="X455" s="435" t="s">
        <v>3226</v>
      </c>
      <c r="Y455" s="435" t="s">
        <v>3226</v>
      </c>
      <c r="Z455" s="280" t="s">
        <v>4966</v>
      </c>
      <c r="AA455" s="284"/>
      <c r="AB455" s="435" t="s">
        <v>4103</v>
      </c>
      <c r="AC455" s="434"/>
      <c r="AD455" s="220"/>
      <c r="AE455" s="429"/>
      <c r="AF455" s="429"/>
      <c r="AG455" s="284"/>
      <c r="AH455" s="306"/>
      <c r="AI455" s="429"/>
      <c r="AJ455" s="429"/>
      <c r="AK455" s="429"/>
      <c r="AL455" s="429"/>
      <c r="AM455" s="430"/>
      <c r="AN455" s="429"/>
      <c r="AO455" s="429"/>
      <c r="AP455" s="429"/>
    </row>
    <row r="456" ht="15.75" customHeight="1">
      <c r="A456" s="429"/>
      <c r="B456" s="437" t="s">
        <v>4982</v>
      </c>
      <c r="C456" s="292" t="s">
        <v>4983</v>
      </c>
      <c r="D456" s="327"/>
      <c r="E456" s="428" t="s">
        <v>4633</v>
      </c>
      <c r="F456" s="429"/>
      <c r="G456" s="435" t="s">
        <v>4119</v>
      </c>
      <c r="H456" s="429"/>
      <c r="I456" s="429"/>
      <c r="J456" s="428"/>
      <c r="K456" s="429"/>
      <c r="L456" s="429"/>
      <c r="M456" s="428"/>
      <c r="N456" s="428"/>
      <c r="O456" s="273">
        <v>0.0</v>
      </c>
      <c r="P456" s="299"/>
      <c r="Q456" s="2">
        <v>3.0</v>
      </c>
      <c r="R456" s="2" t="s">
        <v>4984</v>
      </c>
      <c r="S456" s="473"/>
      <c r="T456" s="429"/>
      <c r="U456" s="429"/>
      <c r="V456" s="306"/>
      <c r="W456" s="285" t="s">
        <v>4651</v>
      </c>
      <c r="X456" s="356" t="s">
        <v>4219</v>
      </c>
      <c r="Y456" s="356" t="s">
        <v>4219</v>
      </c>
      <c r="Z456" s="272"/>
      <c r="AA456" s="274"/>
      <c r="AB456" s="429"/>
      <c r="AC456" s="434"/>
      <c r="AD456" s="220"/>
      <c r="AE456" s="429"/>
      <c r="AF456" s="429"/>
      <c r="AG456" s="304"/>
      <c r="AH456" s="306"/>
      <c r="AI456" s="429"/>
      <c r="AJ456" s="429"/>
      <c r="AK456" s="429"/>
      <c r="AL456" s="429"/>
      <c r="AM456" s="430"/>
      <c r="AN456" s="429"/>
      <c r="AO456" s="429"/>
      <c r="AP456" s="429"/>
    </row>
    <row r="457" ht="15.75" customHeight="1">
      <c r="A457" s="429"/>
      <c r="B457" s="468" t="s">
        <v>4985</v>
      </c>
      <c r="C457" s="292" t="s">
        <v>4986</v>
      </c>
      <c r="D457" s="327"/>
      <c r="E457" s="428" t="s">
        <v>4633</v>
      </c>
      <c r="F457" s="429"/>
      <c r="G457" s="435" t="s">
        <v>4987</v>
      </c>
      <c r="H457" s="429"/>
      <c r="I457" s="429"/>
      <c r="J457" s="428"/>
      <c r="K457" s="429"/>
      <c r="L457" s="429"/>
      <c r="M457" s="428"/>
      <c r="N457" s="428"/>
      <c r="O457" s="447">
        <v>0.0</v>
      </c>
      <c r="P457" s="274"/>
      <c r="Q457" s="2" t="s">
        <v>3622</v>
      </c>
      <c r="R457" s="2" t="s">
        <v>4988</v>
      </c>
      <c r="S457" s="473"/>
      <c r="T457" s="429"/>
      <c r="U457" s="429"/>
      <c r="V457" s="306"/>
      <c r="W457" s="285" t="s">
        <v>4651</v>
      </c>
      <c r="X457" s="447">
        <v>200.0</v>
      </c>
      <c r="Y457" s="447">
        <v>200.0</v>
      </c>
      <c r="Z457" s="280" t="s">
        <v>4989</v>
      </c>
      <c r="AA457" s="274"/>
      <c r="AB457" s="429"/>
      <c r="AC457" s="434"/>
      <c r="AD457" s="220"/>
      <c r="AE457" s="429"/>
      <c r="AF457" s="429"/>
      <c r="AG457" s="304"/>
      <c r="AH457" s="306"/>
      <c r="AI457" s="429"/>
      <c r="AJ457" s="429"/>
      <c r="AK457" s="429"/>
      <c r="AL457" s="429"/>
      <c r="AM457" s="430"/>
      <c r="AN457" s="429"/>
      <c r="AO457" s="429"/>
      <c r="AP457" s="429"/>
    </row>
    <row r="458" ht="15.75" customHeight="1">
      <c r="A458" s="429"/>
      <c r="B458" s="437" t="s">
        <v>4990</v>
      </c>
      <c r="C458" s="292" t="s">
        <v>4991</v>
      </c>
      <c r="D458" s="327"/>
      <c r="E458" s="428" t="s">
        <v>4633</v>
      </c>
      <c r="F458" s="429"/>
      <c r="G458" s="435" t="s">
        <v>4992</v>
      </c>
      <c r="H458" s="429"/>
      <c r="I458" s="429"/>
      <c r="J458" s="428"/>
      <c r="K458" s="429"/>
      <c r="L458" s="429"/>
      <c r="M458" s="428"/>
      <c r="N458" s="428"/>
      <c r="O458" s="447">
        <v>0.0</v>
      </c>
      <c r="P458" s="274"/>
      <c r="Q458" s="2">
        <v>3.0</v>
      </c>
      <c r="R458" s="2" t="s">
        <v>4993</v>
      </c>
      <c r="S458" s="473"/>
      <c r="T458" s="429"/>
      <c r="U458" s="429"/>
      <c r="V458" s="306"/>
      <c r="W458" s="285" t="s">
        <v>4651</v>
      </c>
      <c r="X458" s="356" t="s">
        <v>4219</v>
      </c>
      <c r="Y458" s="356" t="s">
        <v>4219</v>
      </c>
      <c r="Z458" s="272"/>
      <c r="AA458" s="274"/>
      <c r="AB458" s="429"/>
      <c r="AC458" s="434"/>
      <c r="AD458" s="220"/>
      <c r="AE458" s="429"/>
      <c r="AF458" s="429"/>
      <c r="AG458" s="304"/>
      <c r="AH458" s="306"/>
      <c r="AI458" s="429"/>
      <c r="AJ458" s="429"/>
      <c r="AK458" s="429"/>
      <c r="AL458" s="429"/>
      <c r="AM458" s="430"/>
      <c r="AN458" s="429"/>
      <c r="AO458" s="429"/>
      <c r="AP458" s="429"/>
    </row>
    <row r="459" ht="15.75" customHeight="1">
      <c r="A459" s="429"/>
      <c r="B459" s="468" t="s">
        <v>4994</v>
      </c>
      <c r="C459" s="292" t="s">
        <v>4995</v>
      </c>
      <c r="D459" s="327"/>
      <c r="E459" s="428" t="s">
        <v>4633</v>
      </c>
      <c r="F459" s="435" t="s">
        <v>4996</v>
      </c>
      <c r="G459" s="435" t="s">
        <v>4997</v>
      </c>
      <c r="H459" s="429"/>
      <c r="I459" s="429"/>
      <c r="J459" s="428"/>
      <c r="K459" s="429"/>
      <c r="L459" s="429"/>
      <c r="M459" s="428"/>
      <c r="N459" s="428"/>
      <c r="O459" s="273">
        <v>0.0</v>
      </c>
      <c r="P459" s="299"/>
      <c r="Q459" s="2">
        <v>0.0</v>
      </c>
      <c r="R459" s="2" t="s">
        <v>3037</v>
      </c>
      <c r="S459" s="473"/>
      <c r="T459" s="429"/>
      <c r="U459" s="429"/>
      <c r="V459" s="306"/>
      <c r="W459" s="285" t="s">
        <v>4073</v>
      </c>
      <c r="X459" s="356" t="s">
        <v>2226</v>
      </c>
      <c r="Y459" s="356" t="s">
        <v>2226</v>
      </c>
      <c r="Z459" s="272"/>
      <c r="AA459" s="274"/>
      <c r="AB459" s="429"/>
      <c r="AC459" s="434"/>
      <c r="AD459" s="220"/>
      <c r="AE459" s="429"/>
      <c r="AF459" s="429"/>
      <c r="AG459" s="304"/>
      <c r="AH459" s="306"/>
      <c r="AI459" s="429"/>
      <c r="AJ459" s="429"/>
      <c r="AK459" s="429"/>
      <c r="AL459" s="429"/>
      <c r="AM459" s="430"/>
      <c r="AN459" s="429"/>
      <c r="AO459" s="429"/>
      <c r="AP459" s="429"/>
    </row>
    <row r="460" ht="15.75" customHeight="1">
      <c r="A460" s="429"/>
      <c r="B460" s="468" t="s">
        <v>4998</v>
      </c>
      <c r="C460" s="292" t="s">
        <v>4999</v>
      </c>
      <c r="D460" s="327"/>
      <c r="E460" s="428" t="s">
        <v>4633</v>
      </c>
      <c r="F460" s="429"/>
      <c r="G460" s="435" t="s">
        <v>5000</v>
      </c>
      <c r="H460" s="429"/>
      <c r="I460" s="429"/>
      <c r="J460" s="428"/>
      <c r="K460" s="429"/>
      <c r="L460" s="429"/>
      <c r="M460" s="428"/>
      <c r="N460" s="428"/>
      <c r="O460" s="447">
        <v>0.0</v>
      </c>
      <c r="P460" s="274"/>
      <c r="Q460" s="2">
        <v>3.0</v>
      </c>
      <c r="R460" s="2" t="s">
        <v>5001</v>
      </c>
      <c r="S460" s="473"/>
      <c r="T460" s="429"/>
      <c r="U460" s="429"/>
      <c r="V460" s="306"/>
      <c r="W460" s="285" t="s">
        <v>4651</v>
      </c>
      <c r="X460" s="14" t="s">
        <v>4158</v>
      </c>
      <c r="Y460" s="14" t="s">
        <v>4158</v>
      </c>
      <c r="Z460" s="280" t="s">
        <v>5002</v>
      </c>
      <c r="AA460" s="284"/>
      <c r="AB460" s="435" t="s">
        <v>4103</v>
      </c>
      <c r="AC460" s="434"/>
      <c r="AD460" s="220"/>
      <c r="AE460" s="429"/>
      <c r="AF460" s="429"/>
      <c r="AG460" s="284"/>
      <c r="AH460" s="306"/>
      <c r="AI460" s="429"/>
      <c r="AJ460" s="429"/>
      <c r="AK460" s="429"/>
      <c r="AL460" s="429"/>
      <c r="AM460" s="430"/>
      <c r="AN460" s="429"/>
      <c r="AO460" s="429"/>
      <c r="AP460" s="429"/>
    </row>
    <row r="461" ht="15.75" customHeight="1">
      <c r="A461" s="429"/>
      <c r="B461" s="468" t="s">
        <v>5003</v>
      </c>
      <c r="C461" s="292" t="s">
        <v>5004</v>
      </c>
      <c r="D461" s="327"/>
      <c r="E461" s="428" t="s">
        <v>4633</v>
      </c>
      <c r="F461" s="429"/>
      <c r="G461" s="435" t="s">
        <v>5005</v>
      </c>
      <c r="H461" s="429"/>
      <c r="I461" s="429"/>
      <c r="J461" s="428"/>
      <c r="K461" s="429"/>
      <c r="L461" s="429"/>
      <c r="M461" s="428"/>
      <c r="N461" s="428"/>
      <c r="O461" s="447">
        <v>0.0</v>
      </c>
      <c r="P461" s="274"/>
      <c r="Q461" s="2">
        <v>3.0</v>
      </c>
      <c r="R461" s="2" t="s">
        <v>5006</v>
      </c>
      <c r="S461" s="473"/>
      <c r="T461" s="429"/>
      <c r="U461" s="429"/>
      <c r="V461" s="306"/>
      <c r="W461" s="285" t="s">
        <v>4651</v>
      </c>
      <c r="X461" s="447" t="s">
        <v>4204</v>
      </c>
      <c r="Y461" s="447" t="s">
        <v>4204</v>
      </c>
      <c r="Z461" s="280">
        <v>1.0</v>
      </c>
      <c r="AA461" s="274"/>
      <c r="AB461" s="429"/>
      <c r="AC461" s="434"/>
      <c r="AD461" s="220"/>
      <c r="AE461" s="429"/>
      <c r="AF461" s="429"/>
      <c r="AG461" s="304"/>
      <c r="AH461" s="306"/>
      <c r="AI461" s="429"/>
      <c r="AJ461" s="429"/>
      <c r="AK461" s="429"/>
      <c r="AL461" s="429"/>
      <c r="AM461" s="430"/>
      <c r="AN461" s="429"/>
      <c r="AO461" s="429"/>
      <c r="AP461" s="429"/>
    </row>
    <row r="462" ht="15.75" customHeight="1">
      <c r="A462" s="429"/>
      <c r="B462" s="468" t="s">
        <v>5007</v>
      </c>
      <c r="C462" s="292" t="s">
        <v>5008</v>
      </c>
      <c r="D462" s="327"/>
      <c r="E462" s="428" t="s">
        <v>4633</v>
      </c>
      <c r="F462" s="429"/>
      <c r="G462" s="435" t="s">
        <v>4119</v>
      </c>
      <c r="H462" s="429"/>
      <c r="I462" s="429"/>
      <c r="J462" s="428"/>
      <c r="K462" s="429"/>
      <c r="L462" s="429"/>
      <c r="M462" s="428"/>
      <c r="N462" s="428"/>
      <c r="O462" s="356">
        <v>0.0</v>
      </c>
      <c r="P462" s="274"/>
      <c r="Q462" s="2">
        <v>3.0</v>
      </c>
      <c r="R462" s="2" t="s">
        <v>5009</v>
      </c>
      <c r="S462" s="473"/>
      <c r="T462" s="429"/>
      <c r="U462" s="429"/>
      <c r="V462" s="306"/>
      <c r="W462" s="285" t="s">
        <v>4651</v>
      </c>
      <c r="X462" s="356" t="s">
        <v>4158</v>
      </c>
      <c r="Y462" s="356" t="s">
        <v>4158</v>
      </c>
      <c r="Z462" s="280" t="s">
        <v>5010</v>
      </c>
      <c r="AA462" s="274"/>
      <c r="AB462" s="435">
        <v>1.0</v>
      </c>
      <c r="AC462" s="434"/>
      <c r="AD462" s="220"/>
      <c r="AE462" s="429"/>
      <c r="AF462" s="429"/>
      <c r="AG462" s="284"/>
      <c r="AH462" s="306"/>
      <c r="AI462" s="429"/>
      <c r="AJ462" s="429"/>
      <c r="AK462" s="429"/>
      <c r="AL462" s="429"/>
      <c r="AM462" s="430"/>
      <c r="AN462" s="429"/>
      <c r="AO462" s="429"/>
      <c r="AP462" s="429"/>
    </row>
    <row r="463" ht="15.75" customHeight="1">
      <c r="A463" s="429"/>
      <c r="B463" s="468" t="s">
        <v>5011</v>
      </c>
      <c r="C463" s="292" t="s">
        <v>5012</v>
      </c>
      <c r="D463" s="327"/>
      <c r="E463" s="428" t="s">
        <v>4633</v>
      </c>
      <c r="F463" s="429"/>
      <c r="G463" s="435" t="s">
        <v>4119</v>
      </c>
      <c r="H463" s="429"/>
      <c r="I463" s="429"/>
      <c r="J463" s="428"/>
      <c r="K463" s="429"/>
      <c r="L463" s="429"/>
      <c r="M463" s="428"/>
      <c r="N463" s="428"/>
      <c r="O463" s="356">
        <v>0.0</v>
      </c>
      <c r="P463" s="274"/>
      <c r="Q463" s="2">
        <v>1.0</v>
      </c>
      <c r="R463" s="2"/>
      <c r="S463" s="473"/>
      <c r="T463" s="429"/>
      <c r="U463" s="429"/>
      <c r="V463" s="306"/>
      <c r="W463" s="285" t="s">
        <v>4651</v>
      </c>
      <c r="X463" s="356" t="s">
        <v>4219</v>
      </c>
      <c r="Y463" s="356" t="s">
        <v>4219</v>
      </c>
      <c r="Z463" s="272"/>
      <c r="AA463" s="274"/>
      <c r="AB463" s="429"/>
      <c r="AC463" s="434"/>
      <c r="AD463" s="220"/>
      <c r="AE463" s="429"/>
      <c r="AF463" s="429"/>
      <c r="AG463" s="304"/>
      <c r="AH463" s="306"/>
      <c r="AI463" s="429"/>
      <c r="AJ463" s="429"/>
      <c r="AK463" s="429"/>
      <c r="AL463" s="429"/>
      <c r="AM463" s="430"/>
      <c r="AN463" s="429"/>
      <c r="AO463" s="429"/>
      <c r="AP463" s="429"/>
    </row>
    <row r="464" ht="15.75" customHeight="1">
      <c r="A464" s="429"/>
      <c r="B464" s="437" t="s">
        <v>5013</v>
      </c>
      <c r="C464" s="292" t="s">
        <v>5014</v>
      </c>
      <c r="D464" s="327"/>
      <c r="E464" s="428" t="s">
        <v>4633</v>
      </c>
      <c r="F464" s="429"/>
      <c r="G464" s="435" t="s">
        <v>5000</v>
      </c>
      <c r="H464" s="429"/>
      <c r="I464" s="429"/>
      <c r="J464" s="428"/>
      <c r="K464" s="429"/>
      <c r="L464" s="429"/>
      <c r="M464" s="428"/>
      <c r="N464" s="428"/>
      <c r="O464" s="447">
        <v>0.0</v>
      </c>
      <c r="P464" s="274"/>
      <c r="Q464" s="2" t="s">
        <v>3622</v>
      </c>
      <c r="R464" s="2" t="s">
        <v>5015</v>
      </c>
      <c r="S464" s="473"/>
      <c r="T464" s="429"/>
      <c r="U464" s="429"/>
      <c r="V464" s="306"/>
      <c r="W464" s="285" t="s">
        <v>4651</v>
      </c>
      <c r="X464" s="356" t="s">
        <v>4158</v>
      </c>
      <c r="Y464" s="356" t="s">
        <v>4158</v>
      </c>
      <c r="Z464" s="280"/>
      <c r="AA464" s="274"/>
      <c r="AB464" s="435" t="s">
        <v>4103</v>
      </c>
      <c r="AC464" s="434"/>
      <c r="AD464" s="220"/>
      <c r="AE464" s="429"/>
      <c r="AF464" s="429"/>
      <c r="AG464" s="284"/>
      <c r="AH464" s="306"/>
      <c r="AI464" s="429"/>
      <c r="AJ464" s="429"/>
      <c r="AK464" s="429"/>
      <c r="AL464" s="429"/>
      <c r="AM464" s="430"/>
      <c r="AN464" s="429"/>
      <c r="AO464" s="429"/>
      <c r="AP464" s="429"/>
    </row>
    <row r="465" ht="15.75" customHeight="1">
      <c r="A465" s="429"/>
      <c r="B465" s="437" t="s">
        <v>5016</v>
      </c>
      <c r="C465" s="292" t="s">
        <v>5017</v>
      </c>
      <c r="D465" s="271" t="s">
        <v>2226</v>
      </c>
      <c r="E465" s="428" t="s">
        <v>4633</v>
      </c>
      <c r="F465" s="435" t="s">
        <v>5018</v>
      </c>
      <c r="G465" s="435" t="s">
        <v>5019</v>
      </c>
      <c r="H465" s="429"/>
      <c r="I465" s="429"/>
      <c r="J465" s="428"/>
      <c r="K465" s="429"/>
      <c r="L465" s="429"/>
      <c r="M465" s="428"/>
      <c r="N465" s="428"/>
      <c r="O465" s="273">
        <v>0.0</v>
      </c>
      <c r="P465" s="299"/>
      <c r="Q465" s="2" t="s">
        <v>3622</v>
      </c>
      <c r="R465" s="2" t="s">
        <v>5020</v>
      </c>
      <c r="S465" s="473"/>
      <c r="T465" s="429"/>
      <c r="U465" s="429"/>
      <c r="V465" s="306"/>
      <c r="W465" s="285" t="s">
        <v>4073</v>
      </c>
      <c r="X465" s="356" t="s">
        <v>5021</v>
      </c>
      <c r="Y465" s="356" t="s">
        <v>5021</v>
      </c>
      <c r="Z465" s="280"/>
      <c r="AA465" s="274"/>
      <c r="AB465" s="435" t="s">
        <v>4384</v>
      </c>
      <c r="AC465" s="434"/>
      <c r="AD465" s="220"/>
      <c r="AE465" s="429"/>
      <c r="AF465" s="429"/>
      <c r="AG465" s="284"/>
      <c r="AH465" s="306"/>
      <c r="AI465" s="429"/>
      <c r="AJ465" s="429"/>
      <c r="AK465" s="429"/>
      <c r="AL465" s="429"/>
      <c r="AM465" s="430"/>
      <c r="AN465" s="429"/>
      <c r="AO465" s="429"/>
      <c r="AP465" s="429"/>
    </row>
    <row r="466" ht="15.75" customHeight="1">
      <c r="A466" s="429"/>
      <c r="B466" s="437" t="s">
        <v>5022</v>
      </c>
      <c r="C466" s="292" t="s">
        <v>5023</v>
      </c>
      <c r="D466" s="327"/>
      <c r="E466" s="428" t="s">
        <v>4633</v>
      </c>
      <c r="F466" s="429"/>
      <c r="G466" s="435" t="s">
        <v>5024</v>
      </c>
      <c r="H466" s="429"/>
      <c r="I466" s="429"/>
      <c r="J466" s="428"/>
      <c r="K466" s="429"/>
      <c r="L466" s="429"/>
      <c r="M466" s="428"/>
      <c r="N466" s="428"/>
      <c r="O466" s="447">
        <v>0.0</v>
      </c>
      <c r="P466" s="274"/>
      <c r="Q466" s="2" t="s">
        <v>3622</v>
      </c>
      <c r="R466" s="2" t="s">
        <v>5025</v>
      </c>
      <c r="S466" s="473"/>
      <c r="T466" s="429"/>
      <c r="U466" s="429"/>
      <c r="V466" s="306"/>
      <c r="W466" s="285" t="s">
        <v>4651</v>
      </c>
      <c r="X466" s="357" t="s">
        <v>5026</v>
      </c>
      <c r="Y466" s="357" t="s">
        <v>5026</v>
      </c>
      <c r="Z466" s="280" t="s">
        <v>5027</v>
      </c>
      <c r="AA466" s="354"/>
      <c r="AB466" s="435" t="s">
        <v>5028</v>
      </c>
      <c r="AC466" s="434"/>
      <c r="AD466" s="220"/>
      <c r="AE466" s="429"/>
      <c r="AF466" s="429"/>
      <c r="AG466" s="284"/>
      <c r="AH466" s="306"/>
      <c r="AI466" s="429"/>
      <c r="AJ466" s="429"/>
      <c r="AK466" s="429"/>
      <c r="AL466" s="429"/>
      <c r="AM466" s="430"/>
      <c r="AN466" s="429"/>
      <c r="AO466" s="429"/>
      <c r="AP466" s="429"/>
    </row>
    <row r="467" ht="15.75" customHeight="1">
      <c r="A467" s="429"/>
      <c r="B467" s="435" t="s">
        <v>5029</v>
      </c>
      <c r="C467" s="292" t="s">
        <v>5030</v>
      </c>
      <c r="D467" s="271" t="s">
        <v>2226</v>
      </c>
      <c r="E467" s="428" t="s">
        <v>4633</v>
      </c>
      <c r="F467" s="429"/>
      <c r="G467" s="435" t="s">
        <v>4156</v>
      </c>
      <c r="H467" s="429"/>
      <c r="I467" s="429"/>
      <c r="J467" s="428"/>
      <c r="K467" s="429"/>
      <c r="L467" s="429"/>
      <c r="M467" s="428"/>
      <c r="N467" s="428"/>
      <c r="O467" s="447">
        <v>0.0</v>
      </c>
      <c r="P467" s="274"/>
      <c r="Q467" s="2">
        <v>3.0</v>
      </c>
      <c r="R467" s="2" t="s">
        <v>5031</v>
      </c>
      <c r="S467" s="473"/>
      <c r="T467" s="429"/>
      <c r="U467" s="429"/>
      <c r="V467" s="306"/>
      <c r="W467" s="285" t="s">
        <v>4651</v>
      </c>
      <c r="X467" s="356" t="s">
        <v>4511</v>
      </c>
      <c r="Y467" s="356" t="s">
        <v>4511</v>
      </c>
      <c r="Z467" s="280" t="s">
        <v>5032</v>
      </c>
      <c r="AA467" s="274"/>
      <c r="AB467" s="435" t="s">
        <v>4103</v>
      </c>
      <c r="AC467" s="434"/>
      <c r="AD467" s="220"/>
      <c r="AE467" s="429"/>
      <c r="AF467" s="429"/>
      <c r="AG467" s="284"/>
      <c r="AH467" s="306"/>
      <c r="AI467" s="429"/>
      <c r="AJ467" s="429"/>
      <c r="AK467" s="429"/>
      <c r="AL467" s="429"/>
      <c r="AM467" s="430"/>
      <c r="AN467" s="429"/>
      <c r="AO467" s="429"/>
      <c r="AP467" s="429"/>
    </row>
    <row r="468" ht="15.75" customHeight="1">
      <c r="A468" s="429"/>
      <c r="B468" s="437"/>
      <c r="C468" s="294"/>
      <c r="D468" s="327"/>
      <c r="E468" s="428"/>
      <c r="F468" s="429"/>
      <c r="G468" s="435"/>
      <c r="H468" s="429"/>
      <c r="I468" s="429"/>
      <c r="J468" s="428"/>
      <c r="K468" s="429"/>
      <c r="L468" s="429"/>
      <c r="M468" s="428"/>
      <c r="N468" s="428"/>
      <c r="O468" s="453"/>
      <c r="P468" s="299"/>
      <c r="Q468" s="429"/>
      <c r="R468" s="275"/>
      <c r="S468" s="473"/>
      <c r="T468" s="429"/>
      <c r="U468" s="429"/>
      <c r="V468" s="306"/>
      <c r="W468" s="285"/>
      <c r="X468" s="430"/>
      <c r="Y468" s="430"/>
      <c r="Z468" s="272"/>
      <c r="AA468" s="299"/>
      <c r="AB468" s="429"/>
      <c r="AC468" s="434"/>
      <c r="AD468" s="220"/>
      <c r="AE468" s="429"/>
      <c r="AF468" s="429"/>
      <c r="AG468" s="304"/>
      <c r="AH468" s="306"/>
      <c r="AI468" s="429"/>
      <c r="AJ468" s="429"/>
      <c r="AK468" s="429"/>
      <c r="AL468" s="429"/>
      <c r="AM468" s="430"/>
      <c r="AN468" s="429"/>
      <c r="AO468" s="429"/>
      <c r="AP468" s="429"/>
    </row>
    <row r="469" ht="15.75" customHeight="1">
      <c r="A469" s="429"/>
      <c r="B469" s="437"/>
      <c r="C469" s="294"/>
      <c r="D469" s="327"/>
      <c r="E469" s="428"/>
      <c r="F469" s="429"/>
      <c r="G469" s="435"/>
      <c r="H469" s="429"/>
      <c r="I469" s="429"/>
      <c r="J469" s="428"/>
      <c r="K469" s="429"/>
      <c r="L469" s="429"/>
      <c r="M469" s="428"/>
      <c r="N469" s="428"/>
      <c r="O469" s="447"/>
      <c r="P469" s="274"/>
      <c r="Q469" s="429"/>
      <c r="R469" s="275"/>
      <c r="S469" s="473"/>
      <c r="T469" s="429"/>
      <c r="U469" s="429"/>
      <c r="V469" s="306"/>
      <c r="W469" s="285"/>
      <c r="X469" s="430"/>
      <c r="Y469" s="430"/>
      <c r="Z469" s="272"/>
      <c r="AA469" s="299"/>
      <c r="AB469" s="429"/>
      <c r="AC469" s="434"/>
      <c r="AD469" s="220"/>
      <c r="AE469" s="429"/>
      <c r="AF469" s="429"/>
      <c r="AG469" s="304"/>
      <c r="AH469" s="306"/>
      <c r="AI469" s="429"/>
      <c r="AJ469" s="429"/>
      <c r="AK469" s="429"/>
      <c r="AL469" s="429"/>
      <c r="AM469" s="430"/>
      <c r="AN469" s="429"/>
      <c r="AO469" s="429"/>
      <c r="AP469" s="429"/>
    </row>
    <row r="470" ht="15.75" customHeight="1">
      <c r="A470" s="429"/>
      <c r="B470" s="437" t="s">
        <v>5033</v>
      </c>
      <c r="C470" s="292" t="s">
        <v>5034</v>
      </c>
      <c r="D470" s="271" t="s">
        <v>2226</v>
      </c>
      <c r="E470" s="428" t="s">
        <v>4633</v>
      </c>
      <c r="F470" s="429"/>
      <c r="G470" s="435" t="s">
        <v>4156</v>
      </c>
      <c r="H470" s="429"/>
      <c r="I470" s="429"/>
      <c r="J470" s="428"/>
      <c r="K470" s="429"/>
      <c r="L470" s="429"/>
      <c r="M470" s="428"/>
      <c r="N470" s="428"/>
      <c r="O470" s="447">
        <v>0.0</v>
      </c>
      <c r="P470" s="274"/>
      <c r="Q470" s="2">
        <v>3.0</v>
      </c>
      <c r="R470" s="2" t="s">
        <v>5035</v>
      </c>
      <c r="S470" s="473"/>
      <c r="T470" s="429"/>
      <c r="U470" s="429"/>
      <c r="V470" s="306"/>
      <c r="W470" s="285" t="s">
        <v>4651</v>
      </c>
      <c r="X470" s="356" t="s">
        <v>4511</v>
      </c>
      <c r="Y470" s="356" t="s">
        <v>4511</v>
      </c>
      <c r="Z470" s="280" t="s">
        <v>5036</v>
      </c>
      <c r="AA470" s="274"/>
      <c r="AB470" s="435" t="s">
        <v>4103</v>
      </c>
      <c r="AC470" s="434"/>
      <c r="AD470" s="220"/>
      <c r="AE470" s="429"/>
      <c r="AF470" s="429"/>
      <c r="AG470" s="284"/>
      <c r="AH470" s="306"/>
      <c r="AI470" s="429"/>
      <c r="AJ470" s="429"/>
      <c r="AK470" s="429"/>
      <c r="AL470" s="429"/>
      <c r="AM470" s="430"/>
      <c r="AN470" s="429"/>
      <c r="AO470" s="429"/>
      <c r="AP470" s="429"/>
    </row>
    <row r="471" ht="15.75" customHeight="1">
      <c r="A471" s="429"/>
      <c r="B471" s="437" t="s">
        <v>5037</v>
      </c>
      <c r="C471" s="292" t="s">
        <v>5038</v>
      </c>
      <c r="D471" s="271" t="s">
        <v>2226</v>
      </c>
      <c r="E471" s="428" t="s">
        <v>4633</v>
      </c>
      <c r="F471" s="429"/>
      <c r="G471" s="435" t="s">
        <v>4119</v>
      </c>
      <c r="H471" s="429"/>
      <c r="I471" s="429"/>
      <c r="J471" s="428"/>
      <c r="K471" s="429"/>
      <c r="L471" s="429"/>
      <c r="M471" s="428"/>
      <c r="N471" s="428"/>
      <c r="O471" s="273">
        <v>0.0</v>
      </c>
      <c r="P471" s="299"/>
      <c r="Q471" s="435">
        <v>1.0</v>
      </c>
      <c r="R471" s="298"/>
      <c r="S471" s="473"/>
      <c r="T471" s="429"/>
      <c r="U471" s="429"/>
      <c r="V471" s="306"/>
      <c r="W471" s="285" t="s">
        <v>4073</v>
      </c>
      <c r="X471" s="356">
        <v>200.0</v>
      </c>
      <c r="Y471" s="356">
        <v>200.0</v>
      </c>
      <c r="Z471" s="280" t="s">
        <v>5039</v>
      </c>
      <c r="AA471" s="274"/>
      <c r="AB471" s="429"/>
      <c r="AC471" s="434"/>
      <c r="AD471" s="220"/>
      <c r="AE471" s="429"/>
      <c r="AF471" s="429"/>
      <c r="AG471" s="304"/>
      <c r="AH471" s="306"/>
      <c r="AI471" s="429"/>
      <c r="AJ471" s="429"/>
      <c r="AK471" s="429"/>
      <c r="AL471" s="429"/>
      <c r="AM471" s="430"/>
      <c r="AN471" s="429"/>
      <c r="AO471" s="429"/>
      <c r="AP471" s="429"/>
    </row>
    <row r="472" ht="15.75" customHeight="1">
      <c r="A472" s="429"/>
      <c r="B472" s="437" t="s">
        <v>5040</v>
      </c>
      <c r="C472" s="292" t="s">
        <v>5041</v>
      </c>
      <c r="D472" s="327"/>
      <c r="E472" s="428" t="s">
        <v>4633</v>
      </c>
      <c r="F472" s="429"/>
      <c r="G472" s="435" t="s">
        <v>4156</v>
      </c>
      <c r="H472" s="429"/>
      <c r="I472" s="429"/>
      <c r="J472" s="428"/>
      <c r="K472" s="429"/>
      <c r="L472" s="429"/>
      <c r="M472" s="428"/>
      <c r="N472" s="428"/>
      <c r="O472" s="273">
        <v>0.0</v>
      </c>
      <c r="P472" s="299"/>
      <c r="Q472" s="2">
        <v>3.0</v>
      </c>
      <c r="R472" s="2" t="s">
        <v>5042</v>
      </c>
      <c r="S472" s="473"/>
      <c r="T472" s="429"/>
      <c r="U472" s="429"/>
      <c r="V472" s="306"/>
      <c r="W472" s="285" t="s">
        <v>4073</v>
      </c>
      <c r="X472" s="429"/>
      <c r="Y472" s="429"/>
      <c r="Z472" s="280" t="s">
        <v>5043</v>
      </c>
      <c r="AA472" s="304"/>
      <c r="AB472" s="429"/>
      <c r="AC472" s="434"/>
      <c r="AD472" s="220"/>
      <c r="AE472" s="429"/>
      <c r="AF472" s="429"/>
      <c r="AG472" s="304"/>
      <c r="AH472" s="306"/>
      <c r="AI472" s="429"/>
      <c r="AJ472" s="429"/>
      <c r="AK472" s="429"/>
      <c r="AL472" s="429"/>
      <c r="AM472" s="430"/>
      <c r="AN472" s="429"/>
      <c r="AO472" s="429"/>
      <c r="AP472" s="429"/>
    </row>
    <row r="473" ht="15.75" customHeight="1">
      <c r="A473" s="429"/>
      <c r="B473" s="435" t="s">
        <v>5044</v>
      </c>
      <c r="C473" s="292" t="s">
        <v>5045</v>
      </c>
      <c r="D473" s="327"/>
      <c r="E473" s="428" t="s">
        <v>4633</v>
      </c>
      <c r="F473" s="429"/>
      <c r="G473" s="435" t="s">
        <v>5046</v>
      </c>
      <c r="H473" s="429"/>
      <c r="I473" s="429"/>
      <c r="J473" s="428"/>
      <c r="K473" s="429"/>
      <c r="L473" s="429"/>
      <c r="M473" s="428"/>
      <c r="N473" s="428"/>
      <c r="O473" s="273">
        <v>0.0</v>
      </c>
      <c r="P473" s="299"/>
      <c r="Q473" s="2">
        <v>3.0</v>
      </c>
      <c r="R473" s="2" t="s">
        <v>5047</v>
      </c>
      <c r="S473" s="473"/>
      <c r="T473" s="429"/>
      <c r="U473" s="429"/>
      <c r="V473" s="306"/>
      <c r="W473" s="285" t="s">
        <v>4073</v>
      </c>
      <c r="X473" s="435">
        <v>400.0</v>
      </c>
      <c r="Y473" s="435">
        <v>400.0</v>
      </c>
      <c r="Z473" s="280" t="s">
        <v>5048</v>
      </c>
      <c r="AA473" s="304"/>
      <c r="AB473" s="17"/>
      <c r="AC473" s="434"/>
      <c r="AD473" s="220"/>
      <c r="AE473" s="429"/>
      <c r="AF473" s="429"/>
      <c r="AG473" s="304"/>
      <c r="AH473" s="306"/>
      <c r="AI473" s="429"/>
      <c r="AJ473" s="429"/>
      <c r="AK473" s="429"/>
      <c r="AL473" s="429"/>
      <c r="AM473" s="430"/>
      <c r="AN473" s="429"/>
      <c r="AO473" s="429"/>
      <c r="AP473" s="429"/>
    </row>
    <row r="474" ht="15.75" customHeight="1">
      <c r="A474" s="429"/>
      <c r="B474" s="475" t="s">
        <v>5049</v>
      </c>
      <c r="C474" s="292" t="s">
        <v>5050</v>
      </c>
      <c r="D474" s="327"/>
      <c r="E474" s="428" t="s">
        <v>4633</v>
      </c>
      <c r="F474" s="429"/>
      <c r="G474" s="435" t="s">
        <v>4365</v>
      </c>
      <c r="H474" s="429"/>
      <c r="I474" s="429"/>
      <c r="J474" s="428"/>
      <c r="K474" s="429"/>
      <c r="L474" s="429"/>
      <c r="M474" s="428"/>
      <c r="N474" s="428"/>
      <c r="O474" s="447">
        <v>0.0</v>
      </c>
      <c r="P474" s="274"/>
      <c r="Q474" s="2">
        <v>1.0</v>
      </c>
      <c r="R474" s="298"/>
      <c r="S474" s="473"/>
      <c r="T474" s="429"/>
      <c r="U474" s="429"/>
      <c r="V474" s="306"/>
      <c r="W474" s="285" t="s">
        <v>4651</v>
      </c>
      <c r="X474" s="356" t="s">
        <v>2226</v>
      </c>
      <c r="Y474" s="356" t="s">
        <v>2226</v>
      </c>
      <c r="Z474" s="280" t="s">
        <v>5051</v>
      </c>
      <c r="AA474" s="274"/>
      <c r="AB474" s="429"/>
      <c r="AC474" s="434"/>
      <c r="AD474" s="220"/>
      <c r="AE474" s="429"/>
      <c r="AF474" s="429"/>
      <c r="AG474" s="304"/>
      <c r="AH474" s="306"/>
      <c r="AI474" s="429"/>
      <c r="AJ474" s="429"/>
      <c r="AK474" s="429"/>
      <c r="AL474" s="429"/>
      <c r="AM474" s="430"/>
      <c r="AN474" s="429"/>
      <c r="AO474" s="429"/>
      <c r="AP474" s="429"/>
    </row>
    <row r="475" ht="15.75" customHeight="1">
      <c r="A475" s="429"/>
      <c r="B475" s="435" t="s">
        <v>5052</v>
      </c>
      <c r="C475" s="292" t="s">
        <v>5053</v>
      </c>
      <c r="D475" s="271" t="s">
        <v>2226</v>
      </c>
      <c r="E475" s="428" t="s">
        <v>4633</v>
      </c>
      <c r="F475" s="429"/>
      <c r="G475" s="435" t="s">
        <v>4992</v>
      </c>
      <c r="H475" s="429"/>
      <c r="I475" s="429"/>
      <c r="J475" s="428"/>
      <c r="K475" s="429"/>
      <c r="L475" s="429"/>
      <c r="M475" s="428"/>
      <c r="N475" s="428"/>
      <c r="O475" s="447">
        <v>0.0</v>
      </c>
      <c r="P475" s="274"/>
      <c r="Q475" s="2">
        <v>3.0</v>
      </c>
      <c r="R475" s="2" t="s">
        <v>5054</v>
      </c>
      <c r="S475" s="473"/>
      <c r="T475" s="429"/>
      <c r="U475" s="429"/>
      <c r="V475" s="306"/>
      <c r="W475" s="285" t="s">
        <v>4651</v>
      </c>
      <c r="X475" s="447"/>
      <c r="Y475" s="447"/>
      <c r="Z475" s="280" t="s">
        <v>5055</v>
      </c>
      <c r="AA475" s="274"/>
      <c r="AB475" s="429"/>
      <c r="AC475" s="434"/>
      <c r="AD475" s="220"/>
      <c r="AE475" s="429"/>
      <c r="AF475" s="429"/>
      <c r="AG475" s="304"/>
      <c r="AH475" s="306"/>
      <c r="AI475" s="429"/>
      <c r="AJ475" s="429"/>
      <c r="AK475" s="429"/>
      <c r="AL475" s="429"/>
      <c r="AM475" s="430"/>
      <c r="AN475" s="429"/>
      <c r="AO475" s="429"/>
      <c r="AP475" s="429"/>
    </row>
    <row r="476" ht="15.75" customHeight="1">
      <c r="A476" s="429"/>
      <c r="B476" s="435" t="s">
        <v>5056</v>
      </c>
      <c r="C476" s="292" t="s">
        <v>5057</v>
      </c>
      <c r="D476" s="327"/>
      <c r="E476" s="428" t="s">
        <v>4633</v>
      </c>
      <c r="F476" s="429"/>
      <c r="G476" s="435" t="s">
        <v>5058</v>
      </c>
      <c r="H476" s="429"/>
      <c r="I476" s="429"/>
      <c r="J476" s="428"/>
      <c r="K476" s="429"/>
      <c r="L476" s="429"/>
      <c r="M476" s="428"/>
      <c r="N476" s="428"/>
      <c r="O476" s="447">
        <v>0.0</v>
      </c>
      <c r="P476" s="274"/>
      <c r="Q476" s="2">
        <v>3.0</v>
      </c>
      <c r="R476" s="298"/>
      <c r="S476" s="473"/>
      <c r="T476" s="429"/>
      <c r="U476" s="429"/>
      <c r="V476" s="306"/>
      <c r="W476" s="285" t="s">
        <v>4651</v>
      </c>
      <c r="X476" s="14" t="s">
        <v>4204</v>
      </c>
      <c r="Y476" s="14" t="s">
        <v>4204</v>
      </c>
      <c r="Z476" s="280" t="s">
        <v>5059</v>
      </c>
      <c r="AA476" s="284"/>
      <c r="AB476" s="429"/>
      <c r="AC476" s="434"/>
      <c r="AD476" s="220"/>
      <c r="AE476" s="429"/>
      <c r="AF476" s="429"/>
      <c r="AG476" s="304"/>
      <c r="AH476" s="306"/>
      <c r="AI476" s="429"/>
      <c r="AJ476" s="429"/>
      <c r="AK476" s="429"/>
      <c r="AL476" s="429"/>
      <c r="AM476" s="430"/>
      <c r="AN476" s="429"/>
      <c r="AO476" s="429"/>
      <c r="AP476" s="429"/>
    </row>
    <row r="477" ht="15.75" customHeight="1">
      <c r="A477" s="429"/>
      <c r="B477" s="437"/>
      <c r="C477" s="294"/>
      <c r="D477" s="327"/>
      <c r="E477" s="428"/>
      <c r="F477" s="429"/>
      <c r="G477" s="435"/>
      <c r="H477" s="429"/>
      <c r="I477" s="429"/>
      <c r="J477" s="428"/>
      <c r="K477" s="429"/>
      <c r="L477" s="429"/>
      <c r="M477" s="428"/>
      <c r="N477" s="428"/>
      <c r="O477" s="447"/>
      <c r="P477" s="274"/>
      <c r="Q477" s="429"/>
      <c r="R477" s="275"/>
      <c r="S477" s="473"/>
      <c r="T477" s="429"/>
      <c r="U477" s="429"/>
      <c r="V477" s="306"/>
      <c r="W477" s="285"/>
      <c r="X477" s="435"/>
      <c r="Y477" s="435"/>
      <c r="Z477" s="272"/>
      <c r="AA477" s="284"/>
      <c r="AB477" s="429"/>
      <c r="AC477" s="434"/>
      <c r="AD477" s="220"/>
      <c r="AE477" s="429"/>
      <c r="AF477" s="429"/>
      <c r="AG477" s="304"/>
      <c r="AH477" s="306"/>
      <c r="AI477" s="429"/>
      <c r="AJ477" s="429"/>
      <c r="AK477" s="429"/>
      <c r="AL477" s="429"/>
      <c r="AM477" s="430"/>
      <c r="AN477" s="429"/>
      <c r="AO477" s="429"/>
      <c r="AP477" s="429"/>
    </row>
    <row r="478" ht="15.75" customHeight="1">
      <c r="A478" s="429"/>
      <c r="B478" s="437" t="s">
        <v>5060</v>
      </c>
      <c r="C478" s="292" t="s">
        <v>5061</v>
      </c>
      <c r="D478" s="327"/>
      <c r="E478" s="428" t="s">
        <v>4633</v>
      </c>
      <c r="F478" s="435" t="s">
        <v>5062</v>
      </c>
      <c r="G478" s="435" t="s">
        <v>5063</v>
      </c>
      <c r="H478" s="429"/>
      <c r="I478" s="429"/>
      <c r="J478" s="428"/>
      <c r="K478" s="429"/>
      <c r="L478" s="429"/>
      <c r="M478" s="428"/>
      <c r="N478" s="428"/>
      <c r="O478" s="447">
        <v>0.0</v>
      </c>
      <c r="P478" s="274"/>
      <c r="Q478" s="2">
        <v>1.0</v>
      </c>
      <c r="R478" s="298"/>
      <c r="S478" s="473"/>
      <c r="T478" s="429"/>
      <c r="U478" s="429"/>
      <c r="V478" s="306"/>
      <c r="W478" s="285" t="s">
        <v>4651</v>
      </c>
      <c r="X478" s="356" t="s">
        <v>2226</v>
      </c>
      <c r="Y478" s="356" t="s">
        <v>2226</v>
      </c>
      <c r="Z478" s="272"/>
      <c r="AA478" s="274"/>
      <c r="AB478" s="17"/>
      <c r="AC478" s="434"/>
      <c r="AD478" s="220"/>
      <c r="AE478" s="429"/>
      <c r="AF478" s="429"/>
      <c r="AG478" s="304"/>
      <c r="AH478" s="306"/>
      <c r="AI478" s="429"/>
      <c r="AJ478" s="429"/>
      <c r="AK478" s="429"/>
      <c r="AL478" s="429"/>
      <c r="AM478" s="430"/>
      <c r="AN478" s="429"/>
      <c r="AO478" s="429"/>
      <c r="AP478" s="429"/>
    </row>
    <row r="479" ht="15.75" customHeight="1">
      <c r="A479" s="429"/>
      <c r="B479" s="437" t="s">
        <v>5064</v>
      </c>
      <c r="C479" s="292" t="s">
        <v>5065</v>
      </c>
      <c r="D479" s="327"/>
      <c r="E479" s="428" t="s">
        <v>4633</v>
      </c>
      <c r="F479" s="429"/>
      <c r="G479" s="435" t="s">
        <v>5066</v>
      </c>
      <c r="H479" s="429"/>
      <c r="I479" s="429"/>
      <c r="J479" s="428"/>
      <c r="K479" s="429"/>
      <c r="L479" s="429"/>
      <c r="M479" s="428"/>
      <c r="N479" s="428"/>
      <c r="O479" s="447">
        <v>0.0</v>
      </c>
      <c r="P479" s="274"/>
      <c r="Q479" s="2">
        <v>3.0</v>
      </c>
      <c r="R479" s="2" t="s">
        <v>5067</v>
      </c>
      <c r="S479" s="473"/>
      <c r="T479" s="429"/>
      <c r="U479" s="429"/>
      <c r="V479" s="306"/>
      <c r="W479" s="285" t="s">
        <v>4651</v>
      </c>
      <c r="X479" s="356" t="s">
        <v>2226</v>
      </c>
      <c r="Y479" s="356" t="s">
        <v>2226</v>
      </c>
      <c r="Z479" s="272"/>
      <c r="AA479" s="274"/>
      <c r="AB479" s="429"/>
      <c r="AC479" s="434"/>
      <c r="AD479" s="220"/>
      <c r="AE479" s="429"/>
      <c r="AF479" s="429"/>
      <c r="AG479" s="304"/>
      <c r="AH479" s="306"/>
      <c r="AI479" s="429"/>
      <c r="AJ479" s="429"/>
      <c r="AK479" s="429"/>
      <c r="AL479" s="429"/>
      <c r="AM479" s="430"/>
      <c r="AN479" s="429"/>
      <c r="AO479" s="429"/>
      <c r="AP479" s="429"/>
    </row>
    <row r="480" ht="15.75" customHeight="1">
      <c r="A480" s="429"/>
      <c r="B480" s="437" t="s">
        <v>5068</v>
      </c>
      <c r="C480" s="292" t="s">
        <v>5069</v>
      </c>
      <c r="D480" s="327"/>
      <c r="E480" s="428" t="s">
        <v>4633</v>
      </c>
      <c r="F480" s="435" t="s">
        <v>5070</v>
      </c>
      <c r="G480" s="435" t="s">
        <v>4119</v>
      </c>
      <c r="H480" s="429"/>
      <c r="I480" s="429"/>
      <c r="J480" s="428"/>
      <c r="K480" s="429"/>
      <c r="L480" s="429"/>
      <c r="M480" s="428"/>
      <c r="N480" s="428"/>
      <c r="O480" s="273">
        <v>0.0</v>
      </c>
      <c r="P480" s="299"/>
      <c r="Q480" s="2" t="s">
        <v>4705</v>
      </c>
      <c r="R480" s="1"/>
      <c r="S480" s="473"/>
      <c r="T480" s="429"/>
      <c r="U480" s="429"/>
      <c r="V480" s="306"/>
      <c r="W480" s="285" t="s">
        <v>4073</v>
      </c>
      <c r="X480" s="356" t="s">
        <v>2226</v>
      </c>
      <c r="Y480" s="356" t="s">
        <v>2226</v>
      </c>
      <c r="Z480" s="280" t="s">
        <v>5071</v>
      </c>
      <c r="AA480" s="274"/>
      <c r="AB480" s="429"/>
      <c r="AC480" s="434"/>
      <c r="AD480" s="220"/>
      <c r="AE480" s="429"/>
      <c r="AF480" s="429"/>
      <c r="AG480" s="304"/>
      <c r="AH480" s="306"/>
      <c r="AI480" s="429"/>
      <c r="AJ480" s="429"/>
      <c r="AK480" s="429"/>
      <c r="AL480" s="429"/>
      <c r="AM480" s="430"/>
      <c r="AN480" s="429"/>
      <c r="AO480" s="429"/>
      <c r="AP480" s="429"/>
    </row>
    <row r="481" ht="15.75" customHeight="1">
      <c r="A481" s="429"/>
      <c r="B481" s="437" t="s">
        <v>5072</v>
      </c>
      <c r="C481" s="292" t="s">
        <v>5073</v>
      </c>
      <c r="D481" s="327"/>
      <c r="E481" s="428" t="s">
        <v>4633</v>
      </c>
      <c r="F481" s="429"/>
      <c r="G481" s="435" t="s">
        <v>5074</v>
      </c>
      <c r="H481" s="429"/>
      <c r="I481" s="429"/>
      <c r="J481" s="428"/>
      <c r="K481" s="429"/>
      <c r="L481" s="429"/>
      <c r="M481" s="428"/>
      <c r="N481" s="428"/>
      <c r="O481" s="447">
        <v>0.0</v>
      </c>
      <c r="P481" s="274"/>
      <c r="Q481" s="2" t="s">
        <v>3622</v>
      </c>
      <c r="R481" s="1"/>
      <c r="S481" s="473"/>
      <c r="T481" s="429"/>
      <c r="U481" s="429"/>
      <c r="V481" s="306"/>
      <c r="W481" s="285" t="s">
        <v>4651</v>
      </c>
      <c r="X481" s="356" t="s">
        <v>4219</v>
      </c>
      <c r="Y481" s="356" t="s">
        <v>4219</v>
      </c>
      <c r="Z481" s="280" t="s">
        <v>5075</v>
      </c>
      <c r="AA481" s="274"/>
      <c r="AB481" s="429"/>
      <c r="AC481" s="434"/>
      <c r="AD481" s="220"/>
      <c r="AE481" s="429"/>
      <c r="AF481" s="429"/>
      <c r="AG481" s="304"/>
      <c r="AH481" s="306"/>
      <c r="AI481" s="429"/>
      <c r="AJ481" s="429"/>
      <c r="AK481" s="429"/>
      <c r="AL481" s="429"/>
      <c r="AM481" s="430"/>
      <c r="AN481" s="429"/>
      <c r="AO481" s="429"/>
      <c r="AP481" s="429"/>
    </row>
    <row r="482" ht="15.75" customHeight="1">
      <c r="A482" s="429"/>
      <c r="B482" s="437" t="s">
        <v>5076</v>
      </c>
      <c r="C482" s="292" t="s">
        <v>5077</v>
      </c>
      <c r="D482" s="327"/>
      <c r="E482" s="428" t="s">
        <v>4633</v>
      </c>
      <c r="F482" s="429"/>
      <c r="G482" s="435" t="s">
        <v>5078</v>
      </c>
      <c r="H482" s="429"/>
      <c r="I482" s="429"/>
      <c r="J482" s="428"/>
      <c r="K482" s="429"/>
      <c r="L482" s="429"/>
      <c r="M482" s="428"/>
      <c r="N482" s="428"/>
      <c r="O482" s="447">
        <v>0.0</v>
      </c>
      <c r="P482" s="274"/>
      <c r="Q482" s="2" t="s">
        <v>3622</v>
      </c>
      <c r="R482" s="2" t="s">
        <v>5079</v>
      </c>
      <c r="S482" s="473"/>
      <c r="T482" s="429"/>
      <c r="U482" s="429"/>
      <c r="V482" s="306"/>
      <c r="W482" s="285" t="s">
        <v>4651</v>
      </c>
      <c r="X482" s="356" t="s">
        <v>2226</v>
      </c>
      <c r="Y482" s="356" t="s">
        <v>2226</v>
      </c>
      <c r="Z482" s="280" t="s">
        <v>5080</v>
      </c>
      <c r="AA482" s="274"/>
      <c r="AB482" s="429"/>
      <c r="AC482" s="434"/>
      <c r="AD482" s="220"/>
      <c r="AE482" s="429"/>
      <c r="AF482" s="429"/>
      <c r="AG482" s="304"/>
      <c r="AH482" s="306"/>
      <c r="AI482" s="429"/>
      <c r="AJ482" s="429"/>
      <c r="AK482" s="429"/>
      <c r="AL482" s="429"/>
      <c r="AM482" s="430"/>
      <c r="AN482" s="429"/>
      <c r="AO482" s="429"/>
      <c r="AP482" s="429"/>
    </row>
    <row r="483" ht="15.75" customHeight="1">
      <c r="A483" s="429"/>
      <c r="B483" s="435" t="s">
        <v>5081</v>
      </c>
      <c r="C483" s="292" t="s">
        <v>5082</v>
      </c>
      <c r="D483" s="327"/>
      <c r="E483" s="428" t="s">
        <v>4633</v>
      </c>
      <c r="F483" s="435"/>
      <c r="G483" s="435" t="s">
        <v>5083</v>
      </c>
      <c r="H483" s="429"/>
      <c r="I483" s="429"/>
      <c r="J483" s="428"/>
      <c r="K483" s="429"/>
      <c r="L483" s="429"/>
      <c r="M483" s="428"/>
      <c r="N483" s="428"/>
      <c r="O483" s="356">
        <v>0.0</v>
      </c>
      <c r="P483" s="274"/>
      <c r="Q483" s="2" t="s">
        <v>3264</v>
      </c>
      <c r="R483" s="1"/>
      <c r="S483" s="473"/>
      <c r="T483" s="429"/>
      <c r="U483" s="435" t="s">
        <v>5084</v>
      </c>
      <c r="V483" s="306"/>
      <c r="W483" s="285" t="s">
        <v>4651</v>
      </c>
      <c r="X483" s="356" t="s">
        <v>4093</v>
      </c>
      <c r="Y483" s="356" t="s">
        <v>4093</v>
      </c>
      <c r="Z483" s="280" t="s">
        <v>5085</v>
      </c>
      <c r="AA483" s="274"/>
      <c r="AB483" s="435">
        <v>2.0</v>
      </c>
      <c r="AC483" s="434"/>
      <c r="AD483" s="220"/>
      <c r="AE483" s="429"/>
      <c r="AF483" s="429"/>
      <c r="AG483" s="284"/>
      <c r="AH483" s="306"/>
      <c r="AI483" s="429"/>
      <c r="AJ483" s="429"/>
      <c r="AK483" s="429"/>
      <c r="AL483" s="429"/>
      <c r="AM483" s="430"/>
      <c r="AN483" s="429"/>
      <c r="AO483" s="429"/>
      <c r="AP483" s="429"/>
    </row>
    <row r="484" ht="15.75" customHeight="1">
      <c r="A484" s="429"/>
      <c r="B484" s="437" t="s">
        <v>5086</v>
      </c>
      <c r="C484" s="292" t="s">
        <v>5087</v>
      </c>
      <c r="D484" s="327"/>
      <c r="E484" s="428" t="s">
        <v>4633</v>
      </c>
      <c r="F484" s="429"/>
      <c r="G484" s="435" t="s">
        <v>5088</v>
      </c>
      <c r="H484" s="429"/>
      <c r="I484" s="429"/>
      <c r="J484" s="428"/>
      <c r="K484" s="429"/>
      <c r="L484" s="429"/>
      <c r="M484" s="428"/>
      <c r="N484" s="428"/>
      <c r="O484" s="447">
        <v>0.0</v>
      </c>
      <c r="P484" s="274"/>
      <c r="Q484" s="2">
        <v>1.0</v>
      </c>
      <c r="R484" s="298"/>
      <c r="S484" s="473"/>
      <c r="T484" s="429"/>
      <c r="U484" s="429"/>
      <c r="V484" s="306"/>
      <c r="W484" s="285" t="s">
        <v>4651</v>
      </c>
      <c r="X484" s="447" t="s">
        <v>4111</v>
      </c>
      <c r="Y484" s="447" t="s">
        <v>4111</v>
      </c>
      <c r="Z484" s="280" t="s">
        <v>4185</v>
      </c>
      <c r="AA484" s="274"/>
      <c r="AB484" s="435" t="s">
        <v>4103</v>
      </c>
      <c r="AC484" s="434"/>
      <c r="AD484" s="220"/>
      <c r="AE484" s="429"/>
      <c r="AF484" s="429"/>
      <c r="AG484" s="284"/>
      <c r="AH484" s="306"/>
      <c r="AI484" s="429"/>
      <c r="AJ484" s="429"/>
      <c r="AK484" s="429"/>
      <c r="AL484" s="429"/>
      <c r="AM484" s="430"/>
      <c r="AN484" s="429"/>
      <c r="AO484" s="429"/>
      <c r="AP484" s="429"/>
    </row>
    <row r="485" ht="15.75" customHeight="1">
      <c r="A485" s="429"/>
      <c r="B485" s="437" t="s">
        <v>5089</v>
      </c>
      <c r="C485" s="292" t="s">
        <v>5090</v>
      </c>
      <c r="D485" s="327"/>
      <c r="E485" s="428" t="s">
        <v>4633</v>
      </c>
      <c r="F485" s="435"/>
      <c r="G485" s="435" t="s">
        <v>5091</v>
      </c>
      <c r="H485" s="429"/>
      <c r="I485" s="429"/>
      <c r="J485" s="428"/>
      <c r="K485" s="429"/>
      <c r="L485" s="429"/>
      <c r="M485" s="428"/>
      <c r="N485" s="428"/>
      <c r="O485" s="447">
        <v>0.0</v>
      </c>
      <c r="P485" s="274"/>
      <c r="Q485" s="2">
        <v>3.0</v>
      </c>
      <c r="R485" s="2" t="s">
        <v>5092</v>
      </c>
      <c r="S485" s="473"/>
      <c r="T485" s="429"/>
      <c r="U485" s="429"/>
      <c r="V485" s="306"/>
      <c r="W485" s="285" t="s">
        <v>4651</v>
      </c>
      <c r="X485" s="14" t="s">
        <v>2226</v>
      </c>
      <c r="Y485" s="14" t="s">
        <v>2226</v>
      </c>
      <c r="Z485" s="280" t="s">
        <v>5093</v>
      </c>
      <c r="AA485" s="304"/>
      <c r="AB485" s="429"/>
      <c r="AC485" s="434"/>
      <c r="AD485" s="220"/>
      <c r="AE485" s="429"/>
      <c r="AF485" s="429"/>
      <c r="AG485" s="304"/>
      <c r="AH485" s="306"/>
      <c r="AI485" s="429"/>
      <c r="AJ485" s="429"/>
      <c r="AK485" s="429"/>
      <c r="AL485" s="429"/>
      <c r="AM485" s="430"/>
      <c r="AN485" s="429"/>
      <c r="AO485" s="429"/>
      <c r="AP485" s="429"/>
    </row>
    <row r="486" ht="15.75" customHeight="1">
      <c r="A486" s="429"/>
      <c r="B486" s="437" t="s">
        <v>5094</v>
      </c>
      <c r="C486" s="292" t="s">
        <v>5095</v>
      </c>
      <c r="D486" s="327"/>
      <c r="E486" s="428" t="s">
        <v>4633</v>
      </c>
      <c r="F486" s="429"/>
      <c r="G486" s="435" t="s">
        <v>5096</v>
      </c>
      <c r="H486" s="429"/>
      <c r="I486" s="429"/>
      <c r="J486" s="428"/>
      <c r="K486" s="429"/>
      <c r="L486" s="429"/>
      <c r="M486" s="428"/>
      <c r="N486" s="428"/>
      <c r="O486" s="447">
        <v>0.0</v>
      </c>
      <c r="P486" s="274"/>
      <c r="Q486" s="2">
        <v>3.0</v>
      </c>
      <c r="R486" s="2" t="s">
        <v>5097</v>
      </c>
      <c r="S486" s="473"/>
      <c r="T486" s="429"/>
      <c r="U486" s="429"/>
      <c r="V486" s="306"/>
      <c r="W486" s="285" t="s">
        <v>4651</v>
      </c>
      <c r="X486" s="447" t="s">
        <v>4226</v>
      </c>
      <c r="Y486" s="447" t="s">
        <v>4226</v>
      </c>
      <c r="Z486" s="280" t="s">
        <v>4185</v>
      </c>
      <c r="AA486" s="274"/>
      <c r="AB486" s="435" t="s">
        <v>4085</v>
      </c>
      <c r="AC486" s="434"/>
      <c r="AD486" s="220"/>
      <c r="AE486" s="429"/>
      <c r="AF486" s="429"/>
      <c r="AG486" s="284"/>
      <c r="AH486" s="306"/>
      <c r="AI486" s="429"/>
      <c r="AJ486" s="429"/>
      <c r="AK486" s="429"/>
      <c r="AL486" s="429"/>
      <c r="AM486" s="430"/>
      <c r="AN486" s="429"/>
      <c r="AO486" s="429"/>
      <c r="AP486" s="429"/>
    </row>
    <row r="487" ht="15.75" customHeight="1">
      <c r="A487" s="429"/>
      <c r="B487" s="437" t="s">
        <v>5098</v>
      </c>
      <c r="C487" s="292" t="s">
        <v>5099</v>
      </c>
      <c r="D487" s="327"/>
      <c r="E487" s="428" t="s">
        <v>4633</v>
      </c>
      <c r="F487" s="429"/>
      <c r="G487" s="435" t="s">
        <v>5100</v>
      </c>
      <c r="H487" s="429"/>
      <c r="I487" s="429"/>
      <c r="J487" s="428"/>
      <c r="K487" s="429"/>
      <c r="L487" s="429"/>
      <c r="M487" s="428"/>
      <c r="N487" s="428"/>
      <c r="O487" s="447">
        <v>0.0</v>
      </c>
      <c r="P487" s="274"/>
      <c r="Q487" s="2">
        <v>1.0</v>
      </c>
      <c r="R487" s="298"/>
      <c r="S487" s="473"/>
      <c r="T487" s="429"/>
      <c r="U487" s="429"/>
      <c r="V487" s="306"/>
      <c r="W487" s="285" t="s">
        <v>4651</v>
      </c>
      <c r="X487" s="356" t="s">
        <v>4158</v>
      </c>
      <c r="Y487" s="356" t="s">
        <v>4158</v>
      </c>
      <c r="Z487" s="280" t="s">
        <v>5051</v>
      </c>
      <c r="AA487" s="274"/>
      <c r="AB487" s="435" t="s">
        <v>4085</v>
      </c>
      <c r="AC487" s="434"/>
      <c r="AD487" s="220"/>
      <c r="AE487" s="429"/>
      <c r="AF487" s="429"/>
      <c r="AG487" s="284"/>
      <c r="AH487" s="306"/>
      <c r="AI487" s="429"/>
      <c r="AJ487" s="429"/>
      <c r="AK487" s="429"/>
      <c r="AL487" s="429"/>
      <c r="AM487" s="430"/>
      <c r="AN487" s="429"/>
      <c r="AO487" s="429"/>
      <c r="AP487" s="429"/>
    </row>
    <row r="488" ht="15.75" customHeight="1">
      <c r="A488" s="429"/>
      <c r="B488" s="437" t="s">
        <v>5101</v>
      </c>
      <c r="C488" s="292" t="s">
        <v>5102</v>
      </c>
      <c r="D488" s="327"/>
      <c r="E488" s="428" t="s">
        <v>4633</v>
      </c>
      <c r="F488" s="429"/>
      <c r="G488" s="435" t="s">
        <v>5103</v>
      </c>
      <c r="H488" s="429"/>
      <c r="I488" s="429"/>
      <c r="J488" s="428"/>
      <c r="K488" s="429"/>
      <c r="L488" s="429"/>
      <c r="M488" s="428"/>
      <c r="N488" s="428"/>
      <c r="O488" s="273">
        <v>0.0</v>
      </c>
      <c r="P488" s="299"/>
      <c r="Q488" s="2" t="s">
        <v>3795</v>
      </c>
      <c r="R488" s="1"/>
      <c r="S488" s="473"/>
      <c r="T488" s="429"/>
      <c r="U488" s="429"/>
      <c r="V488" s="306"/>
      <c r="W488" s="285" t="s">
        <v>4073</v>
      </c>
      <c r="X488" s="356" t="s">
        <v>4235</v>
      </c>
      <c r="Y488" s="356" t="s">
        <v>4235</v>
      </c>
      <c r="Z488" s="280" t="s">
        <v>5051</v>
      </c>
      <c r="AA488" s="274"/>
      <c r="AB488" s="435" t="s">
        <v>4085</v>
      </c>
      <c r="AC488" s="434"/>
      <c r="AD488" s="220"/>
      <c r="AE488" s="429"/>
      <c r="AF488" s="429"/>
      <c r="AG488" s="284"/>
      <c r="AH488" s="306"/>
      <c r="AI488" s="429"/>
      <c r="AJ488" s="429"/>
      <c r="AK488" s="429"/>
      <c r="AL488" s="429"/>
      <c r="AM488" s="430"/>
      <c r="AN488" s="429"/>
      <c r="AO488" s="429"/>
      <c r="AP488" s="429"/>
    </row>
    <row r="489" ht="15.75" customHeight="1">
      <c r="A489" s="429"/>
      <c r="B489" s="437" t="s">
        <v>5104</v>
      </c>
      <c r="C489" s="292" t="s">
        <v>5105</v>
      </c>
      <c r="D489" s="327"/>
      <c r="E489" s="428" t="s">
        <v>4633</v>
      </c>
      <c r="F489" s="429"/>
      <c r="G489" s="435" t="s">
        <v>5106</v>
      </c>
      <c r="H489" s="429"/>
      <c r="I489" s="429"/>
      <c r="J489" s="428"/>
      <c r="K489" s="429"/>
      <c r="L489" s="429"/>
      <c r="M489" s="428"/>
      <c r="N489" s="428"/>
      <c r="O489" s="447">
        <v>0.0</v>
      </c>
      <c r="P489" s="274"/>
      <c r="Q489" s="2" t="s">
        <v>3070</v>
      </c>
      <c r="R489" s="1"/>
      <c r="S489" s="473"/>
      <c r="T489" s="429"/>
      <c r="U489" s="429"/>
      <c r="V489" s="306"/>
      <c r="W489" s="285" t="s">
        <v>4651</v>
      </c>
      <c r="X489" s="356" t="s">
        <v>4158</v>
      </c>
      <c r="Y489" s="356" t="s">
        <v>4158</v>
      </c>
      <c r="Z489" s="280"/>
      <c r="AA489" s="274"/>
      <c r="AB489" s="435">
        <v>2.0</v>
      </c>
      <c r="AC489" s="434"/>
      <c r="AD489" s="220"/>
      <c r="AE489" s="429"/>
      <c r="AF489" s="429"/>
      <c r="AG489" s="284"/>
      <c r="AH489" s="306"/>
      <c r="AI489" s="429"/>
      <c r="AJ489" s="429"/>
      <c r="AK489" s="429"/>
      <c r="AL489" s="429"/>
      <c r="AM489" s="430"/>
      <c r="AN489" s="429"/>
      <c r="AO489" s="429"/>
      <c r="AP489" s="429"/>
    </row>
    <row r="490" ht="15.75" customHeight="1">
      <c r="A490" s="429"/>
      <c r="B490" s="437" t="s">
        <v>5107</v>
      </c>
      <c r="C490" s="292" t="s">
        <v>5108</v>
      </c>
      <c r="D490" s="327"/>
      <c r="E490" s="428" t="s">
        <v>4633</v>
      </c>
      <c r="F490" s="429"/>
      <c r="G490" s="435" t="s">
        <v>5109</v>
      </c>
      <c r="H490" s="429"/>
      <c r="I490" s="429"/>
      <c r="J490" s="428"/>
      <c r="K490" s="429"/>
      <c r="L490" s="429"/>
      <c r="M490" s="428"/>
      <c r="N490" s="428"/>
      <c r="O490" s="447">
        <v>0.0</v>
      </c>
      <c r="P490" s="274"/>
      <c r="Q490" s="2" t="s">
        <v>3795</v>
      </c>
      <c r="R490" s="1"/>
      <c r="S490" s="473"/>
      <c r="T490" s="429"/>
      <c r="U490" s="429"/>
      <c r="V490" s="306"/>
      <c r="W490" s="285" t="s">
        <v>4651</v>
      </c>
      <c r="X490" s="14" t="s">
        <v>2226</v>
      </c>
      <c r="Y490" s="14" t="s">
        <v>2226</v>
      </c>
      <c r="Z490" s="272"/>
      <c r="AA490" s="284"/>
      <c r="AB490" s="17"/>
      <c r="AC490" s="434"/>
      <c r="AD490" s="220"/>
      <c r="AE490" s="429"/>
      <c r="AF490" s="429"/>
      <c r="AG490" s="304"/>
      <c r="AH490" s="306"/>
      <c r="AI490" s="429"/>
      <c r="AJ490" s="429"/>
      <c r="AK490" s="429"/>
      <c r="AL490" s="429"/>
      <c r="AM490" s="430"/>
      <c r="AN490" s="429"/>
      <c r="AO490" s="429"/>
      <c r="AP490" s="429"/>
    </row>
    <row r="491" ht="15.75" customHeight="1">
      <c r="A491" s="429"/>
      <c r="B491" s="437" t="s">
        <v>5110</v>
      </c>
      <c r="C491" s="292" t="s">
        <v>5111</v>
      </c>
      <c r="D491" s="327"/>
      <c r="E491" s="428" t="s">
        <v>4633</v>
      </c>
      <c r="F491" s="429"/>
      <c r="G491" s="435" t="s">
        <v>4992</v>
      </c>
      <c r="H491" s="429"/>
      <c r="I491" s="429"/>
      <c r="J491" s="428"/>
      <c r="K491" s="429"/>
      <c r="L491" s="429"/>
      <c r="M491" s="428"/>
      <c r="N491" s="428"/>
      <c r="O491" s="447">
        <v>0.0</v>
      </c>
      <c r="P491" s="274"/>
      <c r="Q491" s="435" t="s">
        <v>3622</v>
      </c>
      <c r="R491" s="275"/>
      <c r="S491" s="473"/>
      <c r="T491" s="429"/>
      <c r="U491" s="429"/>
      <c r="V491" s="306"/>
      <c r="W491" s="285" t="s">
        <v>4651</v>
      </c>
      <c r="X491" s="356" t="s">
        <v>4511</v>
      </c>
      <c r="Y491" s="356" t="s">
        <v>4511</v>
      </c>
      <c r="Z491" s="280" t="s">
        <v>5112</v>
      </c>
      <c r="AA491" s="274"/>
      <c r="AB491" s="435" t="s">
        <v>4103</v>
      </c>
      <c r="AC491" s="434"/>
      <c r="AD491" s="220"/>
      <c r="AE491" s="429"/>
      <c r="AF491" s="429"/>
      <c r="AG491" s="284"/>
      <c r="AH491" s="306"/>
      <c r="AI491" s="429"/>
      <c r="AJ491" s="429"/>
      <c r="AK491" s="429"/>
      <c r="AL491" s="429"/>
      <c r="AM491" s="430"/>
      <c r="AN491" s="429"/>
      <c r="AO491" s="429"/>
      <c r="AP491" s="429"/>
    </row>
    <row r="492" ht="15.75" customHeight="1">
      <c r="A492" s="429"/>
      <c r="B492" s="437" t="s">
        <v>5113</v>
      </c>
      <c r="C492" s="292" t="s">
        <v>5114</v>
      </c>
      <c r="D492" s="327"/>
      <c r="E492" s="428" t="s">
        <v>4633</v>
      </c>
      <c r="F492" s="429"/>
      <c r="G492" s="435" t="s">
        <v>4992</v>
      </c>
      <c r="H492" s="429"/>
      <c r="I492" s="429"/>
      <c r="J492" s="428"/>
      <c r="K492" s="429"/>
      <c r="L492" s="429"/>
      <c r="M492" s="428"/>
      <c r="N492" s="428"/>
      <c r="O492" s="447">
        <v>0.0</v>
      </c>
      <c r="P492" s="274"/>
      <c r="Q492" s="2" t="s">
        <v>3795</v>
      </c>
      <c r="R492" s="1"/>
      <c r="S492" s="473"/>
      <c r="T492" s="429"/>
      <c r="U492" s="429"/>
      <c r="V492" s="306"/>
      <c r="W492" s="285" t="s">
        <v>4651</v>
      </c>
      <c r="X492" s="356" t="s">
        <v>2226</v>
      </c>
      <c r="Y492" s="356" t="s">
        <v>2226</v>
      </c>
      <c r="Z492" s="280" t="s">
        <v>5115</v>
      </c>
      <c r="AA492" s="274"/>
      <c r="AB492" s="429"/>
      <c r="AC492" s="434"/>
      <c r="AD492" s="220"/>
      <c r="AE492" s="429"/>
      <c r="AF492" s="429"/>
      <c r="AG492" s="304"/>
      <c r="AH492" s="306"/>
      <c r="AI492" s="429"/>
      <c r="AJ492" s="429"/>
      <c r="AK492" s="429"/>
      <c r="AL492" s="429"/>
      <c r="AM492" s="430"/>
      <c r="AN492" s="429"/>
      <c r="AO492" s="429"/>
      <c r="AP492" s="429"/>
    </row>
    <row r="493" ht="15.75" customHeight="1">
      <c r="A493" s="429"/>
      <c r="B493" s="437" t="s">
        <v>5116</v>
      </c>
      <c r="C493" s="292" t="s">
        <v>5117</v>
      </c>
      <c r="D493" s="327"/>
      <c r="E493" s="428" t="s">
        <v>4633</v>
      </c>
      <c r="F493" s="429"/>
      <c r="G493" s="435" t="s">
        <v>5118</v>
      </c>
      <c r="H493" s="429"/>
      <c r="I493" s="429"/>
      <c r="J493" s="428"/>
      <c r="K493" s="429"/>
      <c r="L493" s="429"/>
      <c r="M493" s="428"/>
      <c r="N493" s="428"/>
      <c r="O493" s="447">
        <v>0.0</v>
      </c>
      <c r="P493" s="274"/>
      <c r="Q493" s="2" t="s">
        <v>3622</v>
      </c>
      <c r="R493" s="2" t="s">
        <v>5119</v>
      </c>
      <c r="S493" s="473"/>
      <c r="T493" s="429"/>
      <c r="U493" s="429"/>
      <c r="V493" s="306"/>
      <c r="W493" s="285" t="s">
        <v>4651</v>
      </c>
      <c r="X493" s="356" t="s">
        <v>4158</v>
      </c>
      <c r="Y493" s="356" t="s">
        <v>4158</v>
      </c>
      <c r="Z493" s="280" t="s">
        <v>5120</v>
      </c>
      <c r="AA493" s="274"/>
      <c r="AB493" s="435" t="s">
        <v>5121</v>
      </c>
      <c r="AC493" s="434"/>
      <c r="AD493" s="220"/>
      <c r="AE493" s="429"/>
      <c r="AF493" s="429"/>
      <c r="AG493" s="284"/>
      <c r="AH493" s="306"/>
      <c r="AI493" s="429"/>
      <c r="AJ493" s="429"/>
      <c r="AK493" s="429"/>
      <c r="AL493" s="429"/>
      <c r="AM493" s="430"/>
      <c r="AN493" s="429"/>
      <c r="AO493" s="429"/>
      <c r="AP493" s="429"/>
    </row>
    <row r="494" ht="15.75" customHeight="1">
      <c r="A494" s="429"/>
      <c r="B494" s="435" t="s">
        <v>5122</v>
      </c>
      <c r="C494" s="292" t="s">
        <v>5123</v>
      </c>
      <c r="D494" s="327"/>
      <c r="E494" s="428" t="s">
        <v>4633</v>
      </c>
      <c r="F494" s="429"/>
      <c r="G494" s="435" t="s">
        <v>5124</v>
      </c>
      <c r="H494" s="429"/>
      <c r="I494" s="429"/>
      <c r="J494" s="428"/>
      <c r="K494" s="429"/>
      <c r="L494" s="429"/>
      <c r="M494" s="428"/>
      <c r="N494" s="428"/>
      <c r="O494" s="356">
        <v>0.0</v>
      </c>
      <c r="P494" s="274"/>
      <c r="Q494" s="2" t="s">
        <v>3070</v>
      </c>
      <c r="R494" s="1"/>
      <c r="S494" s="473"/>
      <c r="T494" s="429"/>
      <c r="U494" s="429"/>
      <c r="V494" s="306"/>
      <c r="W494" s="285" t="s">
        <v>4651</v>
      </c>
      <c r="X494" s="356" t="s">
        <v>4235</v>
      </c>
      <c r="Y494" s="356" t="s">
        <v>4235</v>
      </c>
      <c r="Z494" s="280" t="s">
        <v>5125</v>
      </c>
      <c r="AA494" s="274"/>
      <c r="AB494" s="435" t="s">
        <v>4103</v>
      </c>
      <c r="AC494" s="434"/>
      <c r="AD494" s="220"/>
      <c r="AE494" s="429"/>
      <c r="AF494" s="429"/>
      <c r="AG494" s="284"/>
      <c r="AH494" s="306"/>
      <c r="AI494" s="429"/>
      <c r="AJ494" s="429"/>
      <c r="AK494" s="429"/>
      <c r="AL494" s="429"/>
      <c r="AM494" s="430"/>
      <c r="AN494" s="429"/>
      <c r="AO494" s="429"/>
      <c r="AP494" s="429"/>
    </row>
    <row r="495" ht="15.75" customHeight="1">
      <c r="A495" s="429"/>
      <c r="B495" s="468" t="s">
        <v>5126</v>
      </c>
      <c r="C495" s="292" t="s">
        <v>5127</v>
      </c>
      <c r="D495" s="271" t="s">
        <v>2226</v>
      </c>
      <c r="E495" s="428" t="s">
        <v>4633</v>
      </c>
      <c r="F495" s="429"/>
      <c r="G495" s="435" t="s">
        <v>5128</v>
      </c>
      <c r="H495" s="429"/>
      <c r="I495" s="429"/>
      <c r="J495" s="428"/>
      <c r="K495" s="429"/>
      <c r="L495" s="429"/>
      <c r="M495" s="428"/>
      <c r="N495" s="428"/>
      <c r="O495" s="273">
        <v>0.0</v>
      </c>
      <c r="P495" s="299"/>
      <c r="Q495" s="2" t="s">
        <v>3622</v>
      </c>
      <c r="R495" s="2" t="s">
        <v>5129</v>
      </c>
      <c r="S495" s="473"/>
      <c r="T495" s="429"/>
      <c r="U495" s="429"/>
      <c r="V495" s="306"/>
      <c r="W495" s="285" t="s">
        <v>4073</v>
      </c>
      <c r="X495" s="357" t="s">
        <v>5130</v>
      </c>
      <c r="Y495" s="357" t="s">
        <v>5130</v>
      </c>
      <c r="Z495" s="280" t="s">
        <v>5131</v>
      </c>
      <c r="AA495" s="357" t="s">
        <v>5132</v>
      </c>
      <c r="AB495" s="435" t="s">
        <v>4379</v>
      </c>
      <c r="AC495" s="434"/>
      <c r="AD495" s="220"/>
      <c r="AE495" s="429"/>
      <c r="AF495" s="429"/>
      <c r="AG495" s="284"/>
      <c r="AH495" s="306"/>
      <c r="AI495" s="429"/>
      <c r="AJ495" s="429"/>
      <c r="AK495" s="429"/>
      <c r="AL495" s="429"/>
      <c r="AM495" s="430"/>
      <c r="AN495" s="429"/>
      <c r="AO495" s="429"/>
      <c r="AP495" s="429"/>
    </row>
    <row r="496" ht="15.75" customHeight="1">
      <c r="A496" s="429"/>
      <c r="B496" s="437" t="s">
        <v>5133</v>
      </c>
      <c r="C496" s="292" t="s">
        <v>5134</v>
      </c>
      <c r="D496" s="327"/>
      <c r="E496" s="428" t="s">
        <v>4633</v>
      </c>
      <c r="F496" s="429"/>
      <c r="G496" s="435" t="s">
        <v>4119</v>
      </c>
      <c r="H496" s="429"/>
      <c r="I496" s="429"/>
      <c r="J496" s="428"/>
      <c r="K496" s="429"/>
      <c r="L496" s="429"/>
      <c r="M496" s="428"/>
      <c r="N496" s="428"/>
      <c r="O496" s="447">
        <v>0.0</v>
      </c>
      <c r="P496" s="274"/>
      <c r="Q496" s="2">
        <v>3.0</v>
      </c>
      <c r="R496" s="1"/>
      <c r="S496" s="473"/>
      <c r="T496" s="429"/>
      <c r="U496" s="429"/>
      <c r="V496" s="306"/>
      <c r="W496" s="285" t="s">
        <v>4651</v>
      </c>
      <c r="X496" s="356" t="s">
        <v>4235</v>
      </c>
      <c r="Y496" s="356" t="s">
        <v>4235</v>
      </c>
      <c r="Z496" s="280"/>
      <c r="AA496" s="274"/>
      <c r="AB496" s="435" t="s">
        <v>4085</v>
      </c>
      <c r="AC496" s="434"/>
      <c r="AD496" s="220"/>
      <c r="AE496" s="429"/>
      <c r="AF496" s="429"/>
      <c r="AG496" s="284"/>
      <c r="AH496" s="306"/>
      <c r="AI496" s="429"/>
      <c r="AJ496" s="429"/>
      <c r="AK496" s="429"/>
      <c r="AL496" s="429"/>
      <c r="AM496" s="430"/>
      <c r="AN496" s="429"/>
      <c r="AO496" s="429"/>
      <c r="AP496" s="429"/>
    </row>
    <row r="497" ht="15.75" customHeight="1">
      <c r="A497" s="429"/>
      <c r="B497" s="437" t="s">
        <v>5135</v>
      </c>
      <c r="C497" s="292" t="s">
        <v>5136</v>
      </c>
      <c r="D497" s="327"/>
      <c r="E497" s="428" t="s">
        <v>4633</v>
      </c>
      <c r="F497" s="429"/>
      <c r="G497" s="435" t="s">
        <v>5137</v>
      </c>
      <c r="H497" s="429"/>
      <c r="I497" s="429"/>
      <c r="J497" s="428"/>
      <c r="K497" s="429"/>
      <c r="L497" s="429"/>
      <c r="M497" s="428"/>
      <c r="N497" s="428"/>
      <c r="O497" s="447">
        <v>0.0</v>
      </c>
      <c r="P497" s="274"/>
      <c r="Q497" s="2">
        <v>3.0</v>
      </c>
      <c r="R497" s="2" t="s">
        <v>5138</v>
      </c>
      <c r="S497" s="473"/>
      <c r="T497" s="429"/>
      <c r="U497" s="429"/>
      <c r="V497" s="306"/>
      <c r="W497" s="285" t="s">
        <v>4651</v>
      </c>
      <c r="X497" s="356" t="s">
        <v>5139</v>
      </c>
      <c r="Y497" s="356" t="s">
        <v>5139</v>
      </c>
      <c r="Z497" s="280" t="s">
        <v>4905</v>
      </c>
      <c r="AA497" s="274"/>
      <c r="AB497" s="429"/>
      <c r="AC497" s="434"/>
      <c r="AD497" s="220"/>
      <c r="AE497" s="429"/>
      <c r="AF497" s="429"/>
      <c r="AG497" s="304"/>
      <c r="AH497" s="306"/>
      <c r="AI497" s="429"/>
      <c r="AJ497" s="429"/>
      <c r="AK497" s="429"/>
      <c r="AL497" s="429"/>
      <c r="AM497" s="430"/>
      <c r="AN497" s="429"/>
      <c r="AO497" s="429"/>
      <c r="AP497" s="429"/>
    </row>
    <row r="498" ht="15.75" customHeight="1">
      <c r="A498" s="429"/>
      <c r="B498" s="435" t="s">
        <v>5140</v>
      </c>
      <c r="C498" s="292" t="s">
        <v>5141</v>
      </c>
      <c r="D498" s="327"/>
      <c r="E498" s="428" t="s">
        <v>4633</v>
      </c>
      <c r="F498" s="429"/>
      <c r="G498" s="435" t="s">
        <v>5142</v>
      </c>
      <c r="H498" s="429"/>
      <c r="I498" s="429"/>
      <c r="J498" s="428"/>
      <c r="K498" s="429"/>
      <c r="L498" s="429"/>
      <c r="M498" s="428"/>
      <c r="N498" s="428"/>
      <c r="O498" s="447">
        <v>0.0</v>
      </c>
      <c r="P498" s="274"/>
      <c r="Q498" s="2" t="s">
        <v>3259</v>
      </c>
      <c r="R498" s="1"/>
      <c r="S498" s="473"/>
      <c r="T498" s="429"/>
      <c r="U498" s="429"/>
      <c r="V498" s="306"/>
      <c r="W498" s="285" t="s">
        <v>4651</v>
      </c>
      <c r="X498" s="356" t="s">
        <v>4219</v>
      </c>
      <c r="Y498" s="356" t="s">
        <v>4219</v>
      </c>
      <c r="Z498" s="272"/>
      <c r="AA498" s="274"/>
      <c r="AB498" s="429"/>
      <c r="AC498" s="434"/>
      <c r="AD498" s="220"/>
      <c r="AE498" s="429"/>
      <c r="AF498" s="429"/>
      <c r="AG498" s="304"/>
      <c r="AH498" s="306"/>
      <c r="AI498" s="429"/>
      <c r="AJ498" s="429"/>
      <c r="AK498" s="429"/>
      <c r="AL498" s="429"/>
      <c r="AM498" s="430"/>
      <c r="AN498" s="429"/>
      <c r="AO498" s="429"/>
      <c r="AP498" s="429"/>
    </row>
    <row r="499" ht="15.75" customHeight="1">
      <c r="A499" s="429"/>
      <c r="B499" s="435" t="s">
        <v>5143</v>
      </c>
      <c r="C499" s="292" t="s">
        <v>5144</v>
      </c>
      <c r="D499" s="327"/>
      <c r="E499" s="428" t="s">
        <v>4633</v>
      </c>
      <c r="F499" s="429"/>
      <c r="G499" s="435" t="s">
        <v>4343</v>
      </c>
      <c r="H499" s="429"/>
      <c r="I499" s="429"/>
      <c r="J499" s="428"/>
      <c r="K499" s="429"/>
      <c r="L499" s="429"/>
      <c r="M499" s="428"/>
      <c r="N499" s="428"/>
      <c r="O499" s="447">
        <v>0.0</v>
      </c>
      <c r="P499" s="274"/>
      <c r="Q499" s="2" t="s">
        <v>3259</v>
      </c>
      <c r="R499" s="1"/>
      <c r="S499" s="473"/>
      <c r="T499" s="429"/>
      <c r="U499" s="429"/>
      <c r="V499" s="306"/>
      <c r="W499" s="285" t="s">
        <v>4651</v>
      </c>
      <c r="X499" s="447" t="s">
        <v>3226</v>
      </c>
      <c r="Y499" s="447" t="s">
        <v>3226</v>
      </c>
      <c r="Z499" s="280" t="s">
        <v>4185</v>
      </c>
      <c r="AA499" s="274" t="s">
        <v>5145</v>
      </c>
      <c r="AB499" s="435" t="s">
        <v>4103</v>
      </c>
      <c r="AC499" s="434"/>
      <c r="AD499" s="220"/>
      <c r="AE499" s="429"/>
      <c r="AF499" s="429"/>
      <c r="AG499" s="284"/>
      <c r="AH499" s="306"/>
      <c r="AI499" s="429"/>
      <c r="AJ499" s="429"/>
      <c r="AK499" s="429"/>
      <c r="AL499" s="429"/>
      <c r="AM499" s="430"/>
      <c r="AN499" s="429"/>
      <c r="AO499" s="429"/>
      <c r="AP499" s="429"/>
    </row>
    <row r="500" ht="15.75" customHeight="1">
      <c r="A500" s="429"/>
      <c r="B500" s="437" t="s">
        <v>5146</v>
      </c>
      <c r="C500" s="292" t="s">
        <v>5147</v>
      </c>
      <c r="D500" s="271" t="s">
        <v>2226</v>
      </c>
      <c r="E500" s="428" t="s">
        <v>4633</v>
      </c>
      <c r="F500" s="429"/>
      <c r="G500" s="435" t="s">
        <v>3933</v>
      </c>
      <c r="H500" s="429"/>
      <c r="I500" s="429"/>
      <c r="J500" s="428"/>
      <c r="K500" s="429"/>
      <c r="L500" s="429"/>
      <c r="M500" s="428"/>
      <c r="N500" s="428"/>
      <c r="O500" s="273">
        <v>0.0</v>
      </c>
      <c r="P500" s="299"/>
      <c r="Q500" s="2" t="s">
        <v>3622</v>
      </c>
      <c r="R500" s="2" t="s">
        <v>5148</v>
      </c>
      <c r="S500" s="473"/>
      <c r="T500" s="429"/>
      <c r="U500" s="429"/>
      <c r="V500" s="306"/>
      <c r="W500" s="285" t="s">
        <v>4073</v>
      </c>
      <c r="X500" s="356" t="s">
        <v>4235</v>
      </c>
      <c r="Y500" s="356" t="s">
        <v>4235</v>
      </c>
      <c r="Z500" s="280"/>
      <c r="AA500" s="274"/>
      <c r="AB500" s="435" t="s">
        <v>4103</v>
      </c>
      <c r="AC500" s="434"/>
      <c r="AD500" s="220"/>
      <c r="AE500" s="429"/>
      <c r="AF500" s="429"/>
      <c r="AG500" s="284"/>
      <c r="AH500" s="306"/>
      <c r="AI500" s="429"/>
      <c r="AJ500" s="429"/>
      <c r="AK500" s="429"/>
      <c r="AL500" s="429"/>
      <c r="AM500" s="430"/>
      <c r="AN500" s="429"/>
      <c r="AO500" s="429"/>
      <c r="AP500" s="429"/>
    </row>
    <row r="501" ht="15.75" customHeight="1">
      <c r="A501" s="429"/>
      <c r="B501" s="435" t="s">
        <v>5149</v>
      </c>
      <c r="C501" s="292" t="s">
        <v>5150</v>
      </c>
      <c r="D501" s="327"/>
      <c r="E501" s="428" t="s">
        <v>4633</v>
      </c>
      <c r="F501" s="429"/>
      <c r="G501" s="435" t="s">
        <v>5151</v>
      </c>
      <c r="H501" s="429"/>
      <c r="I501" s="429"/>
      <c r="J501" s="428"/>
      <c r="K501" s="429"/>
      <c r="L501" s="429"/>
      <c r="M501" s="428"/>
      <c r="N501" s="428"/>
      <c r="O501" s="476">
        <v>0.0</v>
      </c>
      <c r="P501" s="274"/>
      <c r="Q501" s="2" t="s">
        <v>3259</v>
      </c>
      <c r="R501" s="1"/>
      <c r="S501" s="473"/>
      <c r="T501" s="429"/>
      <c r="U501" s="429"/>
      <c r="V501" s="306"/>
      <c r="W501" s="285" t="s">
        <v>4651</v>
      </c>
      <c r="X501" s="356" t="s">
        <v>2226</v>
      </c>
      <c r="Y501" s="356" t="s">
        <v>2226</v>
      </c>
      <c r="Z501" s="272"/>
      <c r="AA501" s="274"/>
      <c r="AB501" s="429"/>
      <c r="AC501" s="434"/>
      <c r="AD501" s="220"/>
      <c r="AE501" s="429"/>
      <c r="AF501" s="429"/>
      <c r="AG501" s="304"/>
      <c r="AH501" s="306"/>
      <c r="AI501" s="429"/>
      <c r="AJ501" s="429"/>
      <c r="AK501" s="429"/>
      <c r="AL501" s="429"/>
      <c r="AM501" s="430"/>
      <c r="AN501" s="429"/>
      <c r="AO501" s="429"/>
      <c r="AP501" s="429"/>
    </row>
    <row r="502" ht="15.75" customHeight="1">
      <c r="A502" s="1"/>
      <c r="B502" s="1"/>
      <c r="C502" s="283"/>
      <c r="D502" s="327"/>
      <c r="E502" s="327"/>
      <c r="F502" s="1"/>
      <c r="G502" s="1"/>
      <c r="H502" s="1"/>
      <c r="I502" s="1"/>
      <c r="J502" s="327"/>
      <c r="K502" s="1"/>
      <c r="L502" s="1"/>
      <c r="M502" s="327"/>
      <c r="N502" s="327"/>
      <c r="O502" s="328"/>
      <c r="P502" s="299"/>
      <c r="Q502" s="1"/>
      <c r="R502" s="275"/>
      <c r="S502" s="329"/>
      <c r="T502" s="1"/>
      <c r="U502" s="1"/>
      <c r="V502" s="306"/>
      <c r="W502" s="306"/>
      <c r="X502" s="328"/>
      <c r="Y502" s="328"/>
      <c r="Z502" s="272"/>
      <c r="AA502" s="299"/>
      <c r="AB502" s="1"/>
      <c r="AC502" s="58"/>
      <c r="AD502" s="220"/>
      <c r="AE502" s="1"/>
      <c r="AF502" s="1"/>
      <c r="AG502" s="304"/>
      <c r="AH502" s="306"/>
      <c r="AI502" s="1"/>
      <c r="AJ502" s="1"/>
      <c r="AK502" s="1"/>
      <c r="AL502" s="1"/>
      <c r="AM502" s="328"/>
      <c r="AN502" s="1"/>
      <c r="AO502" s="1"/>
      <c r="AP502" s="1"/>
    </row>
    <row r="503" ht="15.75" customHeight="1">
      <c r="A503" s="1"/>
      <c r="B503" s="1"/>
      <c r="C503" s="283"/>
      <c r="D503" s="327"/>
      <c r="E503" s="327"/>
      <c r="F503" s="1"/>
      <c r="G503" s="1"/>
      <c r="H503" s="1"/>
      <c r="I503" s="1"/>
      <c r="J503" s="327"/>
      <c r="K503" s="1"/>
      <c r="L503" s="1"/>
      <c r="M503" s="327"/>
      <c r="N503" s="327"/>
      <c r="O503" s="328"/>
      <c r="P503" s="299"/>
      <c r="Q503" s="1"/>
      <c r="R503" s="275"/>
      <c r="S503" s="329"/>
      <c r="T503" s="1"/>
      <c r="U503" s="1"/>
      <c r="V503" s="306"/>
      <c r="W503" s="306"/>
      <c r="X503" s="328"/>
      <c r="Y503" s="328"/>
      <c r="Z503" s="272"/>
      <c r="AA503" s="299"/>
      <c r="AB503" s="1"/>
      <c r="AC503" s="58"/>
      <c r="AD503" s="220"/>
      <c r="AE503" s="1"/>
      <c r="AF503" s="1"/>
      <c r="AG503" s="304"/>
      <c r="AH503" s="306"/>
      <c r="AI503" s="1"/>
      <c r="AJ503" s="1"/>
      <c r="AK503" s="1"/>
      <c r="AL503" s="1"/>
      <c r="AM503" s="328"/>
      <c r="AN503" s="1"/>
      <c r="AO503" s="1"/>
      <c r="AP503" s="1"/>
    </row>
    <row r="504" ht="15.75" customHeight="1">
      <c r="A504" s="1"/>
      <c r="B504" s="21"/>
      <c r="C504" s="283"/>
      <c r="D504" s="327"/>
      <c r="E504" s="327"/>
      <c r="F504" s="1"/>
      <c r="G504" s="1"/>
      <c r="H504" s="1"/>
      <c r="I504" s="1"/>
      <c r="J504" s="327"/>
      <c r="K504" s="1"/>
      <c r="L504" s="1"/>
      <c r="M504" s="327"/>
      <c r="N504" s="327"/>
      <c r="O504" s="328"/>
      <c r="P504" s="299"/>
      <c r="Q504" s="1"/>
      <c r="R504" s="275"/>
      <c r="S504" s="329"/>
      <c r="T504" s="1"/>
      <c r="U504" s="1"/>
      <c r="V504" s="306"/>
      <c r="W504" s="306"/>
      <c r="X504" s="328"/>
      <c r="Y504" s="328"/>
      <c r="Z504" s="272"/>
      <c r="AA504" s="299"/>
      <c r="AB504" s="1"/>
      <c r="AC504" s="58"/>
      <c r="AD504" s="220"/>
      <c r="AE504" s="1"/>
      <c r="AF504" s="1"/>
      <c r="AG504" s="304"/>
      <c r="AH504" s="306"/>
      <c r="AI504" s="1"/>
      <c r="AJ504" s="1"/>
      <c r="AK504" s="1"/>
      <c r="AL504" s="1"/>
      <c r="AM504" s="328"/>
      <c r="AN504" s="1"/>
      <c r="AO504" s="1"/>
      <c r="AP504" s="1"/>
    </row>
    <row r="505" ht="15.75" customHeight="1">
      <c r="A505" s="1"/>
      <c r="B505" s="407" t="s">
        <v>5152</v>
      </c>
      <c r="C505" s="292" t="s">
        <v>5153</v>
      </c>
      <c r="D505" s="327"/>
      <c r="E505" s="271" t="s">
        <v>5154</v>
      </c>
      <c r="F505" s="2">
        <v>200.0</v>
      </c>
      <c r="G505" s="2"/>
      <c r="H505" s="1"/>
      <c r="I505" s="1"/>
      <c r="J505" s="271"/>
      <c r="K505" s="1"/>
      <c r="L505" s="1"/>
      <c r="M505" s="271"/>
      <c r="N505" s="271"/>
      <c r="O505" s="273">
        <v>0.0</v>
      </c>
      <c r="P505" s="299"/>
      <c r="Q505" s="2">
        <v>0.0</v>
      </c>
      <c r="R505" s="2" t="s">
        <v>3037</v>
      </c>
      <c r="S505" s="436">
        <v>43949.0</v>
      </c>
      <c r="T505" s="1"/>
      <c r="U505" s="1"/>
      <c r="V505" s="306"/>
      <c r="W505" s="285" t="s">
        <v>4073</v>
      </c>
      <c r="X505" s="356" t="s">
        <v>5155</v>
      </c>
      <c r="Y505" s="356" t="s">
        <v>5155</v>
      </c>
      <c r="Z505" s="280" t="s">
        <v>5156</v>
      </c>
      <c r="AA505" s="274"/>
      <c r="AB505" s="477" t="s">
        <v>4103</v>
      </c>
      <c r="AC505" s="58"/>
      <c r="AD505" s="220"/>
      <c r="AE505" s="1"/>
      <c r="AF505" s="1"/>
      <c r="AG505" s="284"/>
      <c r="AH505" s="306"/>
      <c r="AI505" s="1"/>
      <c r="AJ505" s="1"/>
      <c r="AK505" s="1"/>
      <c r="AL505" s="1"/>
      <c r="AM505" s="328"/>
      <c r="AN505" s="1"/>
      <c r="AO505" s="1"/>
      <c r="AP505" s="1"/>
    </row>
    <row r="506" ht="15.75" customHeight="1">
      <c r="A506" s="1"/>
      <c r="B506" s="407" t="s">
        <v>5157</v>
      </c>
      <c r="C506" s="292" t="s">
        <v>3840</v>
      </c>
      <c r="D506" s="327"/>
      <c r="E506" s="271" t="s">
        <v>5154</v>
      </c>
      <c r="F506" s="2">
        <v>5000.0</v>
      </c>
      <c r="G506" s="2"/>
      <c r="H506" s="1"/>
      <c r="I506" s="1"/>
      <c r="J506" s="271"/>
      <c r="K506" s="1"/>
      <c r="L506" s="1"/>
      <c r="M506" s="271"/>
      <c r="N506" s="271"/>
      <c r="O506" s="273">
        <v>0.0</v>
      </c>
      <c r="P506" s="273">
        <v>0.0</v>
      </c>
      <c r="Q506" s="2">
        <v>0.0</v>
      </c>
      <c r="R506" s="2" t="s">
        <v>3037</v>
      </c>
      <c r="S506" s="436">
        <v>43931.0</v>
      </c>
      <c r="T506" s="1"/>
      <c r="U506" s="1"/>
      <c r="V506" s="306"/>
      <c r="W506" s="285" t="s">
        <v>4073</v>
      </c>
      <c r="X506" s="273" t="s">
        <v>4111</v>
      </c>
      <c r="Y506" s="273" t="s">
        <v>4111</v>
      </c>
      <c r="Z506" s="280" t="s">
        <v>5158</v>
      </c>
      <c r="AA506" s="274"/>
      <c r="AB506" s="477" t="s">
        <v>4103</v>
      </c>
      <c r="AC506" s="58"/>
      <c r="AD506" s="220"/>
      <c r="AE506" s="1"/>
      <c r="AF506" s="1"/>
      <c r="AG506" s="284"/>
      <c r="AH506" s="306"/>
      <c r="AI506" s="1"/>
      <c r="AJ506" s="1"/>
      <c r="AK506" s="1"/>
      <c r="AL506" s="1"/>
      <c r="AM506" s="328"/>
      <c r="AN506" s="1"/>
      <c r="AO506" s="1"/>
      <c r="AP506" s="1"/>
    </row>
    <row r="507" ht="15.75" customHeight="1">
      <c r="A507" s="17"/>
      <c r="B507" s="369" t="s">
        <v>3990</v>
      </c>
      <c r="C507" s="478" t="s">
        <v>5159</v>
      </c>
      <c r="D507" s="14" t="s">
        <v>4723</v>
      </c>
      <c r="E507" s="14" t="s">
        <v>5154</v>
      </c>
      <c r="F507" s="443"/>
      <c r="G507" s="14" t="s">
        <v>5160</v>
      </c>
      <c r="H507" s="17"/>
      <c r="I507" s="17"/>
      <c r="J507" s="14"/>
      <c r="K507" s="17"/>
      <c r="L507" s="17"/>
      <c r="M507" s="14"/>
      <c r="N507" s="14"/>
      <c r="O507" s="273">
        <v>0.0</v>
      </c>
      <c r="P507" s="299"/>
      <c r="Q507" s="2">
        <v>0.0</v>
      </c>
      <c r="R507" s="2" t="s">
        <v>3037</v>
      </c>
      <c r="S507" s="473"/>
      <c r="T507" s="17"/>
      <c r="U507" s="17"/>
      <c r="V507" s="306"/>
      <c r="W507" s="285" t="s">
        <v>4073</v>
      </c>
      <c r="X507" s="453"/>
      <c r="Y507" s="453"/>
      <c r="Z507" s="272"/>
      <c r="AA507" s="299"/>
      <c r="AB507" s="323"/>
      <c r="AC507" s="107"/>
      <c r="AD507" s="220"/>
      <c r="AE507" s="17"/>
      <c r="AF507" s="17"/>
      <c r="AG507" s="304"/>
      <c r="AH507" s="306"/>
      <c r="AI507" s="17"/>
      <c r="AJ507" s="17"/>
      <c r="AK507" s="17"/>
      <c r="AL507" s="17"/>
      <c r="AM507" s="453"/>
      <c r="AN507" s="17"/>
      <c r="AO507" s="17"/>
      <c r="AP507" s="17"/>
    </row>
    <row r="508" ht="15.75" customHeight="1">
      <c r="A508" s="1"/>
      <c r="B508" s="479" t="s">
        <v>5161</v>
      </c>
      <c r="C508" s="302" t="s">
        <v>5162</v>
      </c>
      <c r="D508" s="271" t="s">
        <v>5163</v>
      </c>
      <c r="E508" s="271" t="s">
        <v>5154</v>
      </c>
      <c r="F508" s="1"/>
      <c r="G508" s="1"/>
      <c r="H508" s="1"/>
      <c r="I508" s="1"/>
      <c r="J508" s="271"/>
      <c r="K508" s="1"/>
      <c r="L508" s="1"/>
      <c r="M508" s="271"/>
      <c r="N508" s="271"/>
      <c r="O508" s="273">
        <v>0.0</v>
      </c>
      <c r="P508" s="299"/>
      <c r="Q508" s="1"/>
      <c r="R508" s="2" t="s">
        <v>5164</v>
      </c>
      <c r="S508" s="329"/>
      <c r="T508" s="1"/>
      <c r="U508" s="1"/>
      <c r="V508" s="306"/>
      <c r="W508" s="285" t="s">
        <v>4073</v>
      </c>
      <c r="X508" s="273">
        <v>650.0</v>
      </c>
      <c r="Y508" s="273">
        <v>650.0</v>
      </c>
      <c r="Z508" s="272"/>
      <c r="AA508" s="274"/>
      <c r="AB508" s="323"/>
      <c r="AC508" s="58"/>
      <c r="AD508" s="220"/>
      <c r="AE508" s="1"/>
      <c r="AF508" s="1"/>
      <c r="AG508" s="304"/>
      <c r="AH508" s="306"/>
      <c r="AI508" s="1"/>
      <c r="AJ508" s="1"/>
      <c r="AK508" s="1"/>
      <c r="AL508" s="1"/>
      <c r="AM508" s="328"/>
      <c r="AN508" s="1"/>
      <c r="AO508" s="1"/>
      <c r="AP508" s="1"/>
    </row>
    <row r="509" ht="15.75" customHeight="1">
      <c r="A509" s="1"/>
      <c r="B509" s="479" t="s">
        <v>3995</v>
      </c>
      <c r="C509" s="302" t="s">
        <v>5165</v>
      </c>
      <c r="D509" s="327"/>
      <c r="E509" s="271" t="s">
        <v>5154</v>
      </c>
      <c r="F509" s="2"/>
      <c r="G509" s="2"/>
      <c r="H509" s="1"/>
      <c r="I509" s="1"/>
      <c r="J509" s="271"/>
      <c r="K509" s="1"/>
      <c r="L509" s="1"/>
      <c r="M509" s="271"/>
      <c r="N509" s="271"/>
      <c r="O509" s="273">
        <v>0.0</v>
      </c>
      <c r="P509" s="299"/>
      <c r="Q509" s="1"/>
      <c r="R509" s="275"/>
      <c r="S509" s="436">
        <v>43356.0</v>
      </c>
      <c r="T509" s="1"/>
      <c r="U509" s="1"/>
      <c r="V509" s="306"/>
      <c r="W509" s="285" t="s">
        <v>4073</v>
      </c>
      <c r="X509" s="356">
        <v>400.0</v>
      </c>
      <c r="Y509" s="356">
        <v>400.0</v>
      </c>
      <c r="Z509" s="280"/>
      <c r="AA509" s="274"/>
      <c r="AB509" s="477">
        <v>2.0</v>
      </c>
      <c r="AC509" s="58"/>
      <c r="AD509" s="220"/>
      <c r="AE509" s="1"/>
      <c r="AF509" s="1"/>
      <c r="AG509" s="284"/>
      <c r="AH509" s="306"/>
      <c r="AI509" s="1"/>
      <c r="AJ509" s="1"/>
      <c r="AK509" s="1"/>
      <c r="AL509" s="1"/>
      <c r="AM509" s="328"/>
      <c r="AN509" s="1"/>
      <c r="AO509" s="1"/>
      <c r="AP509" s="1"/>
    </row>
    <row r="510" ht="15.75" customHeight="1">
      <c r="A510" s="1"/>
      <c r="B510" s="407" t="s">
        <v>4001</v>
      </c>
      <c r="C510" s="302" t="s">
        <v>5166</v>
      </c>
      <c r="D510" s="327"/>
      <c r="E510" s="271" t="s">
        <v>5154</v>
      </c>
      <c r="F510" s="323"/>
      <c r="G510" s="477" t="s">
        <v>5167</v>
      </c>
      <c r="H510" s="1"/>
      <c r="I510" s="1"/>
      <c r="J510" s="271"/>
      <c r="K510" s="1"/>
      <c r="L510" s="1"/>
      <c r="M510" s="271"/>
      <c r="N510" s="271"/>
      <c r="O510" s="273">
        <v>0.0</v>
      </c>
      <c r="P510" s="299"/>
      <c r="Q510" s="2" t="s">
        <v>3070</v>
      </c>
      <c r="R510" s="1"/>
      <c r="S510" s="473"/>
      <c r="T510" s="1"/>
      <c r="U510" s="1"/>
      <c r="V510" s="306"/>
      <c r="W510" s="285" t="s">
        <v>4073</v>
      </c>
      <c r="X510" s="273" t="s">
        <v>5168</v>
      </c>
      <c r="Y510" s="273" t="s">
        <v>5168</v>
      </c>
      <c r="Z510" s="280" t="s">
        <v>5169</v>
      </c>
      <c r="AA510" s="274"/>
      <c r="AB510" s="323"/>
      <c r="AC510" s="58"/>
      <c r="AD510" s="220"/>
      <c r="AE510" s="1"/>
      <c r="AF510" s="1"/>
      <c r="AG510" s="304"/>
      <c r="AH510" s="306"/>
      <c r="AI510" s="1"/>
      <c r="AJ510" s="1"/>
      <c r="AK510" s="1"/>
      <c r="AL510" s="1"/>
      <c r="AM510" s="328"/>
      <c r="AN510" s="1"/>
      <c r="AO510" s="1"/>
      <c r="AP510" s="1"/>
    </row>
    <row r="511" ht="15.75" customHeight="1">
      <c r="A511" s="1"/>
      <c r="B511" s="407" t="s">
        <v>5170</v>
      </c>
      <c r="C511" s="302" t="s">
        <v>5171</v>
      </c>
      <c r="D511" s="327"/>
      <c r="E511" s="271" t="s">
        <v>5154</v>
      </c>
      <c r="F511" s="323"/>
      <c r="G511" s="477" t="s">
        <v>5172</v>
      </c>
      <c r="H511" s="1"/>
      <c r="I511" s="1"/>
      <c r="J511" s="271"/>
      <c r="K511" s="1"/>
      <c r="L511" s="1"/>
      <c r="M511" s="271"/>
      <c r="N511" s="271"/>
      <c r="O511" s="273">
        <v>0.0</v>
      </c>
      <c r="P511" s="273">
        <v>2019.0</v>
      </c>
      <c r="Q511" s="2" t="s">
        <v>3622</v>
      </c>
      <c r="R511" s="2" t="s">
        <v>5334</v>
      </c>
      <c r="S511" s="473"/>
      <c r="T511" s="1"/>
      <c r="U511" s="1"/>
      <c r="V511" s="306"/>
      <c r="W511" s="285" t="s">
        <v>4073</v>
      </c>
      <c r="X511" s="14" t="s">
        <v>4235</v>
      </c>
      <c r="Y511" s="14" t="s">
        <v>4235</v>
      </c>
      <c r="Z511" s="280" t="s">
        <v>5174</v>
      </c>
      <c r="AA511" s="284"/>
      <c r="AB511" s="477" t="s">
        <v>4103</v>
      </c>
      <c r="AC511" s="58"/>
      <c r="AD511" s="220"/>
      <c r="AE511" s="1"/>
      <c r="AF511" s="1"/>
      <c r="AG511" s="284"/>
      <c r="AH511" s="306"/>
      <c r="AI511" s="1"/>
      <c r="AJ511" s="1"/>
      <c r="AK511" s="1"/>
      <c r="AL511" s="1"/>
      <c r="AM511" s="328"/>
      <c r="AN511" s="1"/>
      <c r="AO511" s="1"/>
      <c r="AP511" s="1"/>
    </row>
    <row r="512" ht="15.75" customHeight="1">
      <c r="A512" s="1"/>
      <c r="B512" s="407" t="s">
        <v>3996</v>
      </c>
      <c r="C512" s="292" t="s">
        <v>5175</v>
      </c>
      <c r="D512" s="481" t="s">
        <v>5170</v>
      </c>
      <c r="E512" s="271" t="s">
        <v>5154</v>
      </c>
      <c r="F512" s="477">
        <v>10500.0</v>
      </c>
      <c r="G512" s="323"/>
      <c r="H512" s="1"/>
      <c r="I512" s="1"/>
      <c r="J512" s="271"/>
      <c r="K512" s="1"/>
      <c r="L512" s="1"/>
      <c r="M512" s="271"/>
      <c r="N512" s="271"/>
      <c r="O512" s="273">
        <v>0.0</v>
      </c>
      <c r="P512" s="273">
        <v>2015.0</v>
      </c>
      <c r="Q512" s="2" t="s">
        <v>3070</v>
      </c>
      <c r="R512" s="1"/>
      <c r="S512" s="473"/>
      <c r="T512" s="1"/>
      <c r="U512" s="1"/>
      <c r="V512" s="306"/>
      <c r="W512" s="285" t="s">
        <v>4073</v>
      </c>
      <c r="X512" s="2">
        <v>400.0</v>
      </c>
      <c r="Y512" s="2">
        <v>400.0</v>
      </c>
      <c r="Z512" s="280" t="s">
        <v>5176</v>
      </c>
      <c r="AA512" s="284"/>
      <c r="AB512" s="477">
        <v>2.0</v>
      </c>
      <c r="AC512" s="58"/>
      <c r="AD512" s="220"/>
      <c r="AE512" s="1"/>
      <c r="AF512" s="1"/>
      <c r="AG512" s="284"/>
      <c r="AH512" s="306"/>
      <c r="AI512" s="1"/>
      <c r="AJ512" s="1"/>
      <c r="AK512" s="1"/>
      <c r="AL512" s="1"/>
      <c r="AM512" s="328"/>
      <c r="AN512" s="1"/>
      <c r="AO512" s="1"/>
      <c r="AP512" s="1"/>
    </row>
    <row r="513" ht="15.75" customHeight="1">
      <c r="A513" s="1"/>
      <c r="B513" s="407" t="s">
        <v>5177</v>
      </c>
      <c r="C513" s="302" t="s">
        <v>5178</v>
      </c>
      <c r="D513" s="327"/>
      <c r="E513" s="271" t="s">
        <v>5154</v>
      </c>
      <c r="F513" s="477">
        <v>4300.0</v>
      </c>
      <c r="G513" s="323"/>
      <c r="H513" s="1"/>
      <c r="I513" s="1"/>
      <c r="J513" s="271"/>
      <c r="K513" s="1"/>
      <c r="L513" s="1"/>
      <c r="M513" s="271"/>
      <c r="N513" s="271"/>
      <c r="O513" s="273">
        <v>0.0</v>
      </c>
      <c r="P513" s="299"/>
      <c r="Q513" s="1"/>
      <c r="R513" s="275"/>
      <c r="S513" s="473"/>
      <c r="T513" s="1"/>
      <c r="U513" s="420" t="s">
        <v>5179</v>
      </c>
      <c r="V513" s="306"/>
      <c r="W513" s="285" t="s">
        <v>4073</v>
      </c>
      <c r="X513" s="356">
        <v>400.0</v>
      </c>
      <c r="Y513" s="356">
        <v>400.0</v>
      </c>
      <c r="Z513" s="280" t="s">
        <v>5180</v>
      </c>
      <c r="AA513" s="274"/>
      <c r="AB513" s="477">
        <v>2.0</v>
      </c>
      <c r="AC513" s="58"/>
      <c r="AD513" s="220"/>
      <c r="AE513" s="1"/>
      <c r="AF513" s="1"/>
      <c r="AG513" s="284"/>
      <c r="AH513" s="306"/>
      <c r="AI513" s="1"/>
      <c r="AJ513" s="1"/>
      <c r="AK513" s="1"/>
      <c r="AL513" s="1"/>
      <c r="AM513" s="328"/>
      <c r="AN513" s="1"/>
      <c r="AO513" s="1"/>
      <c r="AP513" s="1"/>
    </row>
    <row r="514" ht="15.75" customHeight="1">
      <c r="A514" s="1"/>
      <c r="B514" s="369" t="s">
        <v>3850</v>
      </c>
      <c r="C514" s="302" t="s">
        <v>5181</v>
      </c>
      <c r="D514" s="327"/>
      <c r="E514" s="271" t="s">
        <v>5154</v>
      </c>
      <c r="F514" s="323"/>
      <c r="G514" s="477" t="s">
        <v>5182</v>
      </c>
      <c r="H514" s="1"/>
      <c r="I514" s="1"/>
      <c r="J514" s="271"/>
      <c r="K514" s="1"/>
      <c r="L514" s="1"/>
      <c r="M514" s="271"/>
      <c r="N514" s="271"/>
      <c r="O514" s="273">
        <v>0.0</v>
      </c>
      <c r="P514" s="299"/>
      <c r="Q514" s="1"/>
      <c r="R514" s="44" t="s">
        <v>5183</v>
      </c>
      <c r="S514" s="473"/>
      <c r="T514" s="1"/>
      <c r="U514" s="1"/>
      <c r="V514" s="306"/>
      <c r="W514" s="285" t="s">
        <v>4073</v>
      </c>
      <c r="X514" s="273" t="s">
        <v>3226</v>
      </c>
      <c r="Y514" s="273" t="s">
        <v>3226</v>
      </c>
      <c r="Z514" s="280" t="s">
        <v>5184</v>
      </c>
      <c r="AA514" s="274"/>
      <c r="AB514" s="477" t="s">
        <v>4103</v>
      </c>
      <c r="AC514" s="58"/>
      <c r="AD514" s="220"/>
      <c r="AE514" s="1"/>
      <c r="AF514" s="1"/>
      <c r="AG514" s="284"/>
      <c r="AH514" s="306"/>
      <c r="AI514" s="1"/>
      <c r="AJ514" s="1"/>
      <c r="AK514" s="1"/>
      <c r="AL514" s="1"/>
      <c r="AM514" s="328"/>
      <c r="AN514" s="1"/>
      <c r="AO514" s="1"/>
      <c r="AP514" s="1"/>
    </row>
    <row r="515" ht="15.75" customHeight="1">
      <c r="A515" s="1"/>
      <c r="B515" s="407" t="s">
        <v>4062</v>
      </c>
      <c r="C515" s="302" t="s">
        <v>4063</v>
      </c>
      <c r="D515" s="327"/>
      <c r="E515" s="271" t="s">
        <v>5154</v>
      </c>
      <c r="F515" s="323"/>
      <c r="G515" s="477" t="s">
        <v>5185</v>
      </c>
      <c r="H515" s="1"/>
      <c r="I515" s="1"/>
      <c r="J515" s="271"/>
      <c r="K515" s="1"/>
      <c r="L515" s="1"/>
      <c r="M515" s="271"/>
      <c r="N515" s="271"/>
      <c r="O515" s="273">
        <v>0.0</v>
      </c>
      <c r="P515" s="299"/>
      <c r="Q515" s="2">
        <v>0.0</v>
      </c>
      <c r="R515" s="2" t="s">
        <v>3037</v>
      </c>
      <c r="S515" s="473"/>
      <c r="T515" s="1"/>
      <c r="U515" s="1"/>
      <c r="V515" s="306"/>
      <c r="W515" s="285" t="s">
        <v>4073</v>
      </c>
      <c r="X515" s="356" t="s">
        <v>4235</v>
      </c>
      <c r="Y515" s="356" t="s">
        <v>4235</v>
      </c>
      <c r="Z515" s="280"/>
      <c r="AA515" s="274"/>
      <c r="AB515" s="477" t="s">
        <v>4103</v>
      </c>
      <c r="AC515" s="58"/>
      <c r="AD515" s="220"/>
      <c r="AE515" s="1"/>
      <c r="AF515" s="1"/>
      <c r="AG515" s="284"/>
      <c r="AH515" s="306"/>
      <c r="AI515" s="1"/>
      <c r="AJ515" s="1"/>
      <c r="AK515" s="1"/>
      <c r="AL515" s="1"/>
      <c r="AM515" s="328"/>
      <c r="AN515" s="1"/>
      <c r="AO515" s="1"/>
      <c r="AP515" s="1"/>
    </row>
    <row r="516" ht="15.75" customHeight="1">
      <c r="A516" s="1"/>
      <c r="B516" s="407" t="s">
        <v>5186</v>
      </c>
      <c r="C516" s="302" t="s">
        <v>5187</v>
      </c>
      <c r="D516" s="327"/>
      <c r="E516" s="271" t="s">
        <v>5154</v>
      </c>
      <c r="F516" s="323"/>
      <c r="G516" s="477"/>
      <c r="H516" s="1"/>
      <c r="I516" s="1"/>
      <c r="J516" s="271"/>
      <c r="K516" s="1"/>
      <c r="L516" s="1"/>
      <c r="M516" s="271"/>
      <c r="N516" s="271"/>
      <c r="O516" s="273">
        <v>0.0</v>
      </c>
      <c r="P516" s="273">
        <v>2019.0</v>
      </c>
      <c r="Q516" s="2">
        <v>0.0</v>
      </c>
      <c r="R516" s="44" t="s">
        <v>4705</v>
      </c>
      <c r="S516" s="473"/>
      <c r="T516" s="1"/>
      <c r="U516" s="1"/>
      <c r="V516" s="306"/>
      <c r="W516" s="285" t="s">
        <v>4073</v>
      </c>
      <c r="X516" s="2">
        <v>200.0</v>
      </c>
      <c r="Y516" s="2">
        <v>200.0</v>
      </c>
      <c r="Z516" s="280" t="s">
        <v>5188</v>
      </c>
      <c r="AA516" s="284" t="s">
        <v>4248</v>
      </c>
      <c r="AB516" s="323"/>
      <c r="AC516" s="58"/>
      <c r="AD516" s="220"/>
      <c r="AE516" s="1"/>
      <c r="AF516" s="1"/>
      <c r="AG516" s="304"/>
      <c r="AH516" s="306"/>
      <c r="AI516" s="1"/>
      <c r="AJ516" s="1"/>
      <c r="AK516" s="1"/>
      <c r="AL516" s="1"/>
      <c r="AM516" s="328"/>
      <c r="AN516" s="1"/>
      <c r="AO516" s="1"/>
      <c r="AP516" s="1"/>
    </row>
    <row r="517" ht="15.75" customHeight="1">
      <c r="A517" s="1"/>
      <c r="B517" s="407" t="s">
        <v>4009</v>
      </c>
      <c r="C517" s="482" t="s">
        <v>5189</v>
      </c>
      <c r="D517" s="327"/>
      <c r="E517" s="271" t="s">
        <v>5154</v>
      </c>
      <c r="F517" s="323"/>
      <c r="G517" s="477" t="s">
        <v>5190</v>
      </c>
      <c r="H517" s="1"/>
      <c r="I517" s="1"/>
      <c r="J517" s="271"/>
      <c r="K517" s="1"/>
      <c r="L517" s="1"/>
      <c r="M517" s="271"/>
      <c r="N517" s="271"/>
      <c r="O517" s="273">
        <v>0.0</v>
      </c>
      <c r="P517" s="299"/>
      <c r="Q517" s="1"/>
      <c r="R517" s="275"/>
      <c r="S517" s="473"/>
      <c r="T517" s="1"/>
      <c r="U517" s="1"/>
      <c r="V517" s="306"/>
      <c r="W517" s="285" t="s">
        <v>4073</v>
      </c>
      <c r="X517" s="273" t="s">
        <v>3226</v>
      </c>
      <c r="Y517" s="273" t="s">
        <v>3226</v>
      </c>
      <c r="Z517" s="280" t="s">
        <v>4185</v>
      </c>
      <c r="AA517" s="274" t="s">
        <v>5191</v>
      </c>
      <c r="AB517" s="477">
        <v>2.0</v>
      </c>
      <c r="AC517" s="58"/>
      <c r="AD517" s="220"/>
      <c r="AE517" s="1"/>
      <c r="AF517" s="1"/>
      <c r="AG517" s="284"/>
      <c r="AH517" s="306"/>
      <c r="AI517" s="1"/>
      <c r="AJ517" s="1"/>
      <c r="AK517" s="1"/>
      <c r="AL517" s="1"/>
      <c r="AM517" s="328"/>
      <c r="AN517" s="1"/>
      <c r="AO517" s="1"/>
      <c r="AP517" s="1"/>
    </row>
    <row r="518" ht="18.0" customHeight="1">
      <c r="A518" s="1"/>
      <c r="B518" s="407" t="s">
        <v>4012</v>
      </c>
      <c r="C518" s="292" t="s">
        <v>5192</v>
      </c>
      <c r="D518" s="425"/>
      <c r="E518" s="271" t="s">
        <v>5154</v>
      </c>
      <c r="F518" s="477">
        <v>200.0</v>
      </c>
      <c r="G518" s="323"/>
      <c r="H518" s="1"/>
      <c r="I518" s="1"/>
      <c r="J518" s="271"/>
      <c r="K518" s="1"/>
      <c r="L518" s="1"/>
      <c r="M518" s="271"/>
      <c r="N518" s="271"/>
      <c r="O518" s="273">
        <v>0.0</v>
      </c>
      <c r="P518" s="273">
        <v>2018.0</v>
      </c>
      <c r="Q518" s="2" t="s">
        <v>3070</v>
      </c>
      <c r="R518" s="1"/>
      <c r="S518" s="473"/>
      <c r="T518" s="1"/>
      <c r="U518" s="2" t="s">
        <v>5193</v>
      </c>
      <c r="V518" s="306"/>
      <c r="W518" s="285" t="s">
        <v>4073</v>
      </c>
      <c r="X518" s="356" t="s">
        <v>2226</v>
      </c>
      <c r="Y518" s="356" t="s">
        <v>2226</v>
      </c>
      <c r="Z518" s="280" t="s">
        <v>5194</v>
      </c>
      <c r="AA518" s="274"/>
      <c r="AB518" s="477" t="s">
        <v>4103</v>
      </c>
      <c r="AC518" s="58"/>
      <c r="AD518" s="220"/>
      <c r="AE518" s="1"/>
      <c r="AF518" s="1"/>
      <c r="AG518" s="284"/>
      <c r="AH518" s="306"/>
      <c r="AI518" s="1"/>
      <c r="AJ518" s="1"/>
      <c r="AK518" s="1"/>
      <c r="AL518" s="1"/>
      <c r="AM518" s="328"/>
      <c r="AN518" s="1"/>
      <c r="AO518" s="1"/>
      <c r="AP518" s="1"/>
    </row>
    <row r="519" ht="15.75" customHeight="1">
      <c r="A519" s="17"/>
      <c r="B519" s="369" t="s">
        <v>5195</v>
      </c>
      <c r="C519" s="462" t="s">
        <v>5196</v>
      </c>
      <c r="D519" s="14" t="s">
        <v>5197</v>
      </c>
      <c r="E519" s="14" t="s">
        <v>5154</v>
      </c>
      <c r="F519" s="14" t="s">
        <v>2226</v>
      </c>
      <c r="G519" s="14" t="s">
        <v>5198</v>
      </c>
      <c r="H519" s="17"/>
      <c r="I519" s="17"/>
      <c r="J519" s="14"/>
      <c r="K519" s="17"/>
      <c r="L519" s="17"/>
      <c r="M519" s="14"/>
      <c r="N519" s="14"/>
      <c r="O519" s="273">
        <v>0.0</v>
      </c>
      <c r="P519" s="299"/>
      <c r="Q519" s="2" t="s">
        <v>3070</v>
      </c>
      <c r="R519" s="1"/>
      <c r="S519" s="473"/>
      <c r="T519" s="17"/>
      <c r="U519" s="17"/>
      <c r="V519" s="306"/>
      <c r="W519" s="285" t="s">
        <v>4073</v>
      </c>
      <c r="X519" s="453"/>
      <c r="Y519" s="453"/>
      <c r="Z519" s="272"/>
      <c r="AA519" s="299"/>
      <c r="AB519" s="323"/>
      <c r="AC519" s="107"/>
      <c r="AD519" s="220"/>
      <c r="AE519" s="17"/>
      <c r="AF519" s="17"/>
      <c r="AG519" s="304"/>
      <c r="AH519" s="306"/>
      <c r="AI519" s="17"/>
      <c r="AJ519" s="17"/>
      <c r="AK519" s="17"/>
      <c r="AL519" s="17"/>
      <c r="AM519" s="453"/>
      <c r="AN519" s="17"/>
      <c r="AO519" s="17"/>
      <c r="AP519" s="17"/>
    </row>
    <row r="520" ht="15.75" customHeight="1">
      <c r="A520" s="1"/>
      <c r="B520" s="407" t="s">
        <v>5199</v>
      </c>
      <c r="C520" s="292" t="s">
        <v>5200</v>
      </c>
      <c r="D520" s="327"/>
      <c r="E520" s="271" t="s">
        <v>5154</v>
      </c>
      <c r="F520" s="323"/>
      <c r="G520" s="323"/>
      <c r="H520" s="1"/>
      <c r="I520" s="1"/>
      <c r="J520" s="271"/>
      <c r="K520" s="1"/>
      <c r="L520" s="1"/>
      <c r="M520" s="271"/>
      <c r="N520" s="271"/>
      <c r="O520" s="273">
        <v>0.0</v>
      </c>
      <c r="P520" s="273">
        <v>2018.0</v>
      </c>
      <c r="Q520" s="2" t="s">
        <v>3070</v>
      </c>
      <c r="R520" s="1"/>
      <c r="S520" s="473"/>
      <c r="T520" s="1"/>
      <c r="U520" s="1"/>
      <c r="V520" s="306"/>
      <c r="W520" s="285" t="s">
        <v>4073</v>
      </c>
      <c r="X520" s="356" t="s">
        <v>4235</v>
      </c>
      <c r="Y520" s="356" t="s">
        <v>4235</v>
      </c>
      <c r="Z520" s="280" t="s">
        <v>5201</v>
      </c>
      <c r="AA520" s="274"/>
      <c r="AB520" s="477">
        <v>1.0</v>
      </c>
      <c r="AC520" s="58"/>
      <c r="AD520" s="220"/>
      <c r="AE520" s="1"/>
      <c r="AF520" s="1"/>
      <c r="AG520" s="284"/>
      <c r="AH520" s="306"/>
      <c r="AI520" s="1"/>
      <c r="AJ520" s="1"/>
      <c r="AK520" s="1"/>
      <c r="AL520" s="1"/>
      <c r="AM520" s="328"/>
      <c r="AN520" s="1"/>
      <c r="AO520" s="1"/>
      <c r="AP520" s="1"/>
    </row>
    <row r="521" ht="15.75" customHeight="1">
      <c r="A521" s="1"/>
      <c r="B521" s="407" t="s">
        <v>3237</v>
      </c>
      <c r="C521" s="292" t="s">
        <v>5202</v>
      </c>
      <c r="D521" s="327"/>
      <c r="E521" s="271" t="s">
        <v>5154</v>
      </c>
      <c r="F521" s="477">
        <v>4200.0</v>
      </c>
      <c r="G521" s="323"/>
      <c r="H521" s="1"/>
      <c r="I521" s="1"/>
      <c r="J521" s="271"/>
      <c r="K521" s="1"/>
      <c r="L521" s="1"/>
      <c r="M521" s="271"/>
      <c r="N521" s="271"/>
      <c r="O521" s="273">
        <v>0.0</v>
      </c>
      <c r="P521" s="299"/>
      <c r="Q521" s="1"/>
      <c r="R521" s="275"/>
      <c r="S521" s="473"/>
      <c r="T521" s="1"/>
      <c r="U521" s="1"/>
      <c r="V521" s="306"/>
      <c r="W521" s="285" t="s">
        <v>4073</v>
      </c>
      <c r="X521" s="273">
        <v>400.0</v>
      </c>
      <c r="Y521" s="273">
        <v>400.0</v>
      </c>
      <c r="Z521" s="280" t="s">
        <v>4185</v>
      </c>
      <c r="AA521" s="274"/>
      <c r="AB521" s="477">
        <v>2.0</v>
      </c>
      <c r="AC521" s="58"/>
      <c r="AD521" s="220"/>
      <c r="AE521" s="1"/>
      <c r="AF521" s="1"/>
      <c r="AG521" s="284"/>
      <c r="AH521" s="306"/>
      <c r="AI521" s="1"/>
      <c r="AJ521" s="1"/>
      <c r="AK521" s="1"/>
      <c r="AL521" s="1"/>
      <c r="AM521" s="328"/>
      <c r="AN521" s="1"/>
      <c r="AO521" s="1"/>
      <c r="AP521" s="1"/>
    </row>
    <row r="522" ht="15.75" customHeight="1">
      <c r="A522" s="1"/>
      <c r="B522" s="407" t="s">
        <v>5203</v>
      </c>
      <c r="C522" s="292" t="s">
        <v>5204</v>
      </c>
      <c r="D522" s="327"/>
      <c r="E522" s="271" t="s">
        <v>5154</v>
      </c>
      <c r="F522" s="477">
        <v>200.0</v>
      </c>
      <c r="G522" s="323"/>
      <c r="H522" s="1"/>
      <c r="I522" s="1"/>
      <c r="J522" s="271"/>
      <c r="K522" s="1"/>
      <c r="L522" s="1"/>
      <c r="M522" s="271"/>
      <c r="N522" s="271"/>
      <c r="O522" s="273">
        <v>0.0</v>
      </c>
      <c r="P522" s="299"/>
      <c r="Q522" s="2" t="s">
        <v>3070</v>
      </c>
      <c r="R522" s="1"/>
      <c r="S522" s="473"/>
      <c r="T522" s="1"/>
      <c r="U522" s="1"/>
      <c r="V522" s="306"/>
      <c r="W522" s="285" t="s">
        <v>4073</v>
      </c>
      <c r="X522" s="356">
        <v>100.0</v>
      </c>
      <c r="Y522" s="356">
        <v>100.0</v>
      </c>
      <c r="Z522" s="280" t="s">
        <v>5205</v>
      </c>
      <c r="AA522" s="356" t="s">
        <v>5206</v>
      </c>
      <c r="AB522" s="323"/>
      <c r="AC522" s="58"/>
      <c r="AD522" s="220"/>
      <c r="AE522" s="1"/>
      <c r="AF522" s="1"/>
      <c r="AG522" s="304"/>
      <c r="AH522" s="306"/>
      <c r="AI522" s="1"/>
      <c r="AJ522" s="1"/>
      <c r="AK522" s="1"/>
      <c r="AL522" s="1"/>
      <c r="AM522" s="328"/>
      <c r="AN522" s="1"/>
      <c r="AO522" s="1"/>
      <c r="AP522" s="1"/>
    </row>
    <row r="523" ht="15.75" customHeight="1">
      <c r="A523" s="1"/>
      <c r="B523" s="407" t="s">
        <v>5207</v>
      </c>
      <c r="C523" s="292" t="s">
        <v>5208</v>
      </c>
      <c r="D523" s="327"/>
      <c r="E523" s="271" t="s">
        <v>5154</v>
      </c>
      <c r="F523" s="477"/>
      <c r="G523" s="323"/>
      <c r="H523" s="1"/>
      <c r="I523" s="1"/>
      <c r="J523" s="271"/>
      <c r="K523" s="1"/>
      <c r="L523" s="1"/>
      <c r="M523" s="271"/>
      <c r="N523" s="271"/>
      <c r="O523" s="273">
        <v>0.0</v>
      </c>
      <c r="P523" s="299"/>
      <c r="Q523" s="2">
        <v>0.0</v>
      </c>
      <c r="R523" s="2" t="s">
        <v>3037</v>
      </c>
      <c r="S523" s="473"/>
      <c r="T523" s="1"/>
      <c r="U523" s="1"/>
      <c r="V523" s="306"/>
      <c r="W523" s="285" t="s">
        <v>4073</v>
      </c>
      <c r="X523" s="273">
        <v>400.0</v>
      </c>
      <c r="Y523" s="273">
        <v>400.0</v>
      </c>
      <c r="Z523" s="280" t="s">
        <v>4185</v>
      </c>
      <c r="AA523" s="274"/>
      <c r="AB523" s="477">
        <v>2.0</v>
      </c>
      <c r="AC523" s="58"/>
      <c r="AD523" s="220"/>
      <c r="AE523" s="1"/>
      <c r="AF523" s="1"/>
      <c r="AG523" s="284"/>
      <c r="AH523" s="306"/>
      <c r="AI523" s="1"/>
      <c r="AJ523" s="1"/>
      <c r="AK523" s="1"/>
      <c r="AL523" s="1"/>
      <c r="AM523" s="328"/>
      <c r="AN523" s="1"/>
      <c r="AO523" s="1"/>
      <c r="AP523" s="1"/>
    </row>
    <row r="524" ht="15.75" customHeight="1">
      <c r="A524" s="1"/>
      <c r="B524" s="407" t="s">
        <v>5209</v>
      </c>
      <c r="C524" s="292" t="s">
        <v>5210</v>
      </c>
      <c r="D524" s="327"/>
      <c r="E524" s="271" t="s">
        <v>5154</v>
      </c>
      <c r="F524" s="477">
        <v>3700.0</v>
      </c>
      <c r="G524" s="477" t="s">
        <v>5211</v>
      </c>
      <c r="H524" s="1"/>
      <c r="I524" s="1"/>
      <c r="J524" s="271"/>
      <c r="K524" s="1"/>
      <c r="L524" s="1"/>
      <c r="M524" s="271"/>
      <c r="N524" s="271"/>
      <c r="O524" s="273">
        <v>0.0</v>
      </c>
      <c r="P524" s="299"/>
      <c r="Q524" s="2">
        <v>0.0</v>
      </c>
      <c r="R524" s="2" t="s">
        <v>3037</v>
      </c>
      <c r="S524" s="473"/>
      <c r="T524" s="1"/>
      <c r="U524" s="1"/>
      <c r="V524" s="306"/>
      <c r="W524" s="285" t="s">
        <v>4073</v>
      </c>
      <c r="X524" s="356"/>
      <c r="Y524" s="356"/>
      <c r="Z524" s="280" t="s">
        <v>5212</v>
      </c>
      <c r="AA524" s="274"/>
      <c r="AB524" s="477">
        <v>1.0</v>
      </c>
      <c r="AC524" s="58"/>
      <c r="AD524" s="220"/>
      <c r="AE524" s="1"/>
      <c r="AF524" s="1"/>
      <c r="AG524" s="284"/>
      <c r="AH524" s="306"/>
      <c r="AI524" s="1"/>
      <c r="AJ524" s="1"/>
      <c r="AK524" s="1"/>
      <c r="AL524" s="1"/>
      <c r="AM524" s="328"/>
      <c r="AN524" s="1"/>
      <c r="AO524" s="1"/>
      <c r="AP524" s="1"/>
    </row>
    <row r="525" ht="15.75" customHeight="1">
      <c r="A525" s="1"/>
      <c r="B525" s="407" t="s">
        <v>5213</v>
      </c>
      <c r="C525" s="292" t="s">
        <v>5214</v>
      </c>
      <c r="D525" s="327"/>
      <c r="E525" s="271" t="s">
        <v>5154</v>
      </c>
      <c r="F525" s="477">
        <v>200.0</v>
      </c>
      <c r="G525" s="323"/>
      <c r="H525" s="1"/>
      <c r="I525" s="1"/>
      <c r="J525" s="271"/>
      <c r="K525" s="1"/>
      <c r="L525" s="1"/>
      <c r="M525" s="271"/>
      <c r="N525" s="271"/>
      <c r="O525" s="273">
        <v>0.0</v>
      </c>
      <c r="P525" s="299"/>
      <c r="Q525" s="2" t="s">
        <v>3070</v>
      </c>
      <c r="R525" s="1"/>
      <c r="S525" s="473"/>
      <c r="T525" s="1"/>
      <c r="U525" s="1"/>
      <c r="V525" s="306"/>
      <c r="W525" s="285" t="s">
        <v>4073</v>
      </c>
      <c r="X525" s="356">
        <v>650.0</v>
      </c>
      <c r="Y525" s="356">
        <v>650.0</v>
      </c>
      <c r="Z525" s="280" t="s">
        <v>5215</v>
      </c>
      <c r="AA525" s="274"/>
      <c r="AB525" s="477">
        <v>2.0</v>
      </c>
      <c r="AC525" s="58"/>
      <c r="AD525" s="220"/>
      <c r="AE525" s="1"/>
      <c r="AF525" s="1"/>
      <c r="AG525" s="284"/>
      <c r="AH525" s="306"/>
      <c r="AI525" s="1"/>
      <c r="AJ525" s="1"/>
      <c r="AK525" s="1"/>
      <c r="AL525" s="1"/>
      <c r="AM525" s="328"/>
      <c r="AN525" s="1"/>
      <c r="AO525" s="1"/>
      <c r="AP525" s="1"/>
    </row>
    <row r="526" ht="15.75" customHeight="1">
      <c r="A526" s="1"/>
      <c r="B526" s="407" t="s">
        <v>3857</v>
      </c>
      <c r="C526" s="292" t="s">
        <v>5216</v>
      </c>
      <c r="D526" s="327"/>
      <c r="E526" s="271" t="s">
        <v>5154</v>
      </c>
      <c r="F526" s="477">
        <v>4500.0</v>
      </c>
      <c r="G526" s="323"/>
      <c r="H526" s="1"/>
      <c r="I526" s="1"/>
      <c r="J526" s="271"/>
      <c r="K526" s="1"/>
      <c r="L526" s="1"/>
      <c r="M526" s="271"/>
      <c r="N526" s="271"/>
      <c r="O526" s="273">
        <v>0.0</v>
      </c>
      <c r="P526" s="299"/>
      <c r="Q526" s="2">
        <v>0.0</v>
      </c>
      <c r="R526" s="2" t="s">
        <v>5217</v>
      </c>
      <c r="S526" s="501">
        <v>43424.0</v>
      </c>
      <c r="T526" s="1"/>
      <c r="U526" s="1"/>
      <c r="V526" s="306"/>
      <c r="W526" s="285" t="s">
        <v>4073</v>
      </c>
      <c r="X526" s="273">
        <v>670.0</v>
      </c>
      <c r="Y526" s="273">
        <v>670.0</v>
      </c>
      <c r="Z526" s="280" t="s">
        <v>5218</v>
      </c>
      <c r="AA526" s="274"/>
      <c r="AB526" s="477" t="s">
        <v>4103</v>
      </c>
      <c r="AC526" s="58"/>
      <c r="AD526" s="220"/>
      <c r="AE526" s="1"/>
      <c r="AF526" s="1"/>
      <c r="AG526" s="284"/>
      <c r="AH526" s="306"/>
      <c r="AI526" s="1"/>
      <c r="AJ526" s="1"/>
      <c r="AK526" s="1"/>
      <c r="AL526" s="1"/>
      <c r="AM526" s="328"/>
      <c r="AN526" s="1"/>
      <c r="AO526" s="1"/>
      <c r="AP526" s="1"/>
    </row>
    <row r="527" ht="15.75" customHeight="1">
      <c r="A527" s="17"/>
      <c r="B527" s="479" t="s">
        <v>5219</v>
      </c>
      <c r="C527" s="14" t="s">
        <v>2226</v>
      </c>
      <c r="D527" s="17"/>
      <c r="E527" s="14" t="s">
        <v>5154</v>
      </c>
      <c r="F527" s="17"/>
      <c r="G527" s="17"/>
      <c r="H527" s="17"/>
      <c r="I527" s="17"/>
      <c r="J527" s="14"/>
      <c r="K527" s="17"/>
      <c r="L527" s="17"/>
      <c r="M527" s="14"/>
      <c r="N527" s="14"/>
      <c r="O527" s="453"/>
      <c r="P527" s="299"/>
      <c r="Q527" s="17"/>
      <c r="R527" s="275"/>
      <c r="S527" s="473"/>
      <c r="T527" s="17"/>
      <c r="U527" s="17"/>
      <c r="V527" s="306"/>
      <c r="W527" s="285" t="s">
        <v>4073</v>
      </c>
      <c r="X527" s="453"/>
      <c r="Y527" s="453"/>
      <c r="Z527" s="272"/>
      <c r="AA527" s="299"/>
      <c r="AB527" s="323"/>
      <c r="AC527" s="107"/>
      <c r="AD527" s="220"/>
      <c r="AE527" s="17"/>
      <c r="AF527" s="17"/>
      <c r="AG527" s="304"/>
      <c r="AH527" s="306"/>
      <c r="AI527" s="17"/>
      <c r="AJ527" s="17"/>
      <c r="AK527" s="17"/>
      <c r="AL527" s="17"/>
      <c r="AM527" s="453"/>
      <c r="AN527" s="17"/>
      <c r="AO527" s="17"/>
      <c r="AP527" s="17"/>
    </row>
    <row r="528" ht="15.75" customHeight="1">
      <c r="A528" s="1"/>
      <c r="B528" s="484" t="s">
        <v>3967</v>
      </c>
      <c r="C528" s="292" t="s">
        <v>5220</v>
      </c>
      <c r="D528" s="327"/>
      <c r="E528" s="271" t="s">
        <v>5154</v>
      </c>
      <c r="F528" s="323"/>
      <c r="G528" s="477" t="s">
        <v>5151</v>
      </c>
      <c r="H528" s="1"/>
      <c r="I528" s="1"/>
      <c r="J528" s="271"/>
      <c r="K528" s="1"/>
      <c r="L528" s="1"/>
      <c r="M528" s="271"/>
      <c r="N528" s="271"/>
      <c r="O528" s="356">
        <v>0.0</v>
      </c>
      <c r="P528" s="299"/>
      <c r="Q528" s="2">
        <v>0.0</v>
      </c>
      <c r="R528" s="2" t="s">
        <v>5221</v>
      </c>
      <c r="S528" s="473"/>
      <c r="T528" s="1"/>
      <c r="U528" s="1"/>
      <c r="V528" s="306"/>
      <c r="W528" s="285" t="s">
        <v>4073</v>
      </c>
      <c r="X528" s="356" t="s">
        <v>3226</v>
      </c>
      <c r="Y528" s="356" t="s">
        <v>3226</v>
      </c>
      <c r="Z528" s="280" t="s">
        <v>5222</v>
      </c>
      <c r="AA528" s="274"/>
      <c r="AB528" s="477">
        <v>2.0</v>
      </c>
      <c r="AC528" s="58"/>
      <c r="AD528" s="220"/>
      <c r="AE528" s="1"/>
      <c r="AF528" s="1"/>
      <c r="AG528" s="284"/>
      <c r="AH528" s="306"/>
      <c r="AI528" s="1"/>
      <c r="AJ528" s="1"/>
      <c r="AK528" s="1"/>
      <c r="AL528" s="1"/>
      <c r="AM528" s="328"/>
      <c r="AN528" s="1"/>
      <c r="AO528" s="1"/>
      <c r="AP528" s="1"/>
    </row>
    <row r="529" ht="15.75" customHeight="1">
      <c r="A529" s="1"/>
      <c r="B529" s="28" t="s">
        <v>5223</v>
      </c>
      <c r="C529" s="302" t="s">
        <v>5224</v>
      </c>
      <c r="D529" s="271" t="s">
        <v>2226</v>
      </c>
      <c r="E529" s="271" t="s">
        <v>5154</v>
      </c>
      <c r="F529" s="323"/>
      <c r="G529" s="477" t="s">
        <v>5151</v>
      </c>
      <c r="H529" s="1"/>
      <c r="I529" s="1"/>
      <c r="J529" s="271"/>
      <c r="K529" s="1"/>
      <c r="L529" s="1"/>
      <c r="M529" s="271"/>
      <c r="N529" s="271"/>
      <c r="O529" s="356">
        <v>0.0</v>
      </c>
      <c r="P529" s="299"/>
      <c r="Q529" s="2" t="s">
        <v>3070</v>
      </c>
      <c r="R529" s="1"/>
      <c r="S529" s="473"/>
      <c r="T529" s="1"/>
      <c r="U529" s="1"/>
      <c r="V529" s="306"/>
      <c r="W529" s="285" t="s">
        <v>4073</v>
      </c>
      <c r="X529" s="356"/>
      <c r="Y529" s="356"/>
      <c r="Z529" s="280" t="s">
        <v>5225</v>
      </c>
      <c r="AA529" s="274"/>
      <c r="AB529" s="477">
        <v>2.0</v>
      </c>
      <c r="AC529" s="58"/>
      <c r="AD529" s="220"/>
      <c r="AE529" s="1"/>
      <c r="AF529" s="1"/>
      <c r="AG529" s="284"/>
      <c r="AH529" s="306"/>
      <c r="AI529" s="1"/>
      <c r="AJ529" s="1"/>
      <c r="AK529" s="1"/>
      <c r="AL529" s="1"/>
      <c r="AM529" s="328"/>
      <c r="AN529" s="1"/>
      <c r="AO529" s="1"/>
      <c r="AP529" s="1"/>
    </row>
    <row r="530" ht="15.75" customHeight="1">
      <c r="A530" s="17"/>
      <c r="B530" s="455" t="s">
        <v>5226</v>
      </c>
      <c r="C530" s="485" t="s">
        <v>5227</v>
      </c>
      <c r="D530" s="17"/>
      <c r="E530" s="14" t="s">
        <v>5154</v>
      </c>
      <c r="F530" s="17"/>
      <c r="G530" s="17"/>
      <c r="H530" s="17"/>
      <c r="I530" s="17"/>
      <c r="J530" s="14"/>
      <c r="K530" s="17"/>
      <c r="L530" s="17"/>
      <c r="M530" s="14"/>
      <c r="N530" s="14"/>
      <c r="O530" s="273">
        <v>0.0</v>
      </c>
      <c r="P530" s="299"/>
      <c r="Q530" s="2">
        <v>1.0</v>
      </c>
      <c r="R530" s="502" t="s">
        <v>5228</v>
      </c>
      <c r="S530" s="501">
        <v>42685.0</v>
      </c>
      <c r="T530" s="17"/>
      <c r="U530" s="17"/>
      <c r="V530" s="306"/>
      <c r="W530" s="285" t="s">
        <v>4073</v>
      </c>
      <c r="X530" s="453"/>
      <c r="Y530" s="453"/>
      <c r="Z530" s="272"/>
      <c r="AA530" s="299"/>
      <c r="AB530" s="323"/>
      <c r="AC530" s="107"/>
      <c r="AD530" s="220"/>
      <c r="AE530" s="17"/>
      <c r="AF530" s="17"/>
      <c r="AG530" s="304"/>
      <c r="AH530" s="306"/>
      <c r="AI530" s="17"/>
      <c r="AJ530" s="17"/>
      <c r="AK530" s="17"/>
      <c r="AL530" s="17"/>
      <c r="AM530" s="453"/>
      <c r="AN530" s="17"/>
      <c r="AO530" s="17"/>
      <c r="AP530" s="17"/>
    </row>
    <row r="531" ht="15.75" customHeight="1">
      <c r="A531" s="1"/>
      <c r="B531" s="487" t="s">
        <v>3324</v>
      </c>
      <c r="C531" s="302" t="s">
        <v>5229</v>
      </c>
      <c r="D531" s="327"/>
      <c r="E531" s="271" t="s">
        <v>5154</v>
      </c>
      <c r="F531" s="477">
        <v>200.0</v>
      </c>
      <c r="G531" s="323"/>
      <c r="H531" s="1"/>
      <c r="I531" s="1"/>
      <c r="J531" s="271"/>
      <c r="K531" s="1"/>
      <c r="L531" s="1"/>
      <c r="M531" s="271"/>
      <c r="N531" s="271"/>
      <c r="O531" s="273">
        <v>0.0</v>
      </c>
      <c r="P531" s="273">
        <v>2018.0</v>
      </c>
      <c r="Q531" s="2">
        <v>0.0</v>
      </c>
      <c r="R531" s="2" t="s">
        <v>3037</v>
      </c>
      <c r="S531" s="473"/>
      <c r="T531" s="1"/>
      <c r="U531" s="1"/>
      <c r="V531" s="306"/>
      <c r="W531" s="285" t="s">
        <v>4073</v>
      </c>
      <c r="X531" s="273" t="s">
        <v>4344</v>
      </c>
      <c r="Y531" s="273" t="s">
        <v>4344</v>
      </c>
      <c r="Z531" s="280" t="s">
        <v>5230</v>
      </c>
      <c r="AA531" s="274"/>
      <c r="AB531" s="477" t="s">
        <v>4103</v>
      </c>
      <c r="AC531" s="58"/>
      <c r="AD531" s="220"/>
      <c r="AE531" s="1"/>
      <c r="AF531" s="1"/>
      <c r="AG531" s="284"/>
      <c r="AH531" s="306"/>
      <c r="AI531" s="1"/>
      <c r="AJ531" s="1"/>
      <c r="AK531" s="1"/>
      <c r="AL531" s="1"/>
      <c r="AM531" s="328"/>
      <c r="AN531" s="1"/>
      <c r="AO531" s="1"/>
      <c r="AP531" s="1"/>
    </row>
    <row r="532" ht="15.75" customHeight="1">
      <c r="A532" s="1"/>
      <c r="B532" s="2" t="s">
        <v>5231</v>
      </c>
      <c r="C532" s="292" t="s">
        <v>5232</v>
      </c>
      <c r="D532" s="327"/>
      <c r="E532" s="271" t="s">
        <v>5154</v>
      </c>
      <c r="F532" s="323"/>
      <c r="G532" s="323"/>
      <c r="H532" s="1"/>
      <c r="I532" s="1"/>
      <c r="J532" s="271"/>
      <c r="K532" s="1"/>
      <c r="L532" s="1"/>
      <c r="M532" s="271"/>
      <c r="N532" s="271"/>
      <c r="O532" s="273">
        <v>0.0</v>
      </c>
      <c r="P532" s="273">
        <v>2017.0</v>
      </c>
      <c r="Q532" s="2">
        <v>0.0</v>
      </c>
      <c r="R532" s="2" t="s">
        <v>3037</v>
      </c>
      <c r="S532" s="473"/>
      <c r="T532" s="1"/>
      <c r="U532" s="1"/>
      <c r="V532" s="306"/>
      <c r="W532" s="285" t="s">
        <v>4073</v>
      </c>
      <c r="X532" s="273">
        <v>400.0</v>
      </c>
      <c r="Y532" s="273">
        <v>400.0</v>
      </c>
      <c r="Z532" s="280" t="s">
        <v>5233</v>
      </c>
      <c r="AA532" s="274"/>
      <c r="AB532" s="477" t="s">
        <v>4103</v>
      </c>
      <c r="AC532" s="58"/>
      <c r="AD532" s="220"/>
      <c r="AE532" s="1"/>
      <c r="AF532" s="1"/>
      <c r="AG532" s="284"/>
      <c r="AH532" s="306"/>
      <c r="AI532" s="1"/>
      <c r="AJ532" s="1"/>
      <c r="AK532" s="1"/>
      <c r="AL532" s="1"/>
      <c r="AM532" s="328"/>
      <c r="AN532" s="1"/>
      <c r="AO532" s="1"/>
      <c r="AP532" s="1"/>
    </row>
    <row r="533" ht="15.75" customHeight="1">
      <c r="A533" s="1"/>
      <c r="B533" s="28" t="s">
        <v>5234</v>
      </c>
      <c r="C533" s="292" t="s">
        <v>5235</v>
      </c>
      <c r="D533" s="327"/>
      <c r="E533" s="271" t="s">
        <v>5154</v>
      </c>
      <c r="F533" s="323"/>
      <c r="G533" s="477" t="s">
        <v>5236</v>
      </c>
      <c r="H533" s="1"/>
      <c r="I533" s="1"/>
      <c r="J533" s="271"/>
      <c r="K533" s="1"/>
      <c r="L533" s="1"/>
      <c r="M533" s="271"/>
      <c r="N533" s="271"/>
      <c r="O533" s="273">
        <v>0.0</v>
      </c>
      <c r="P533" s="299"/>
      <c r="Q533" s="2">
        <v>0.0</v>
      </c>
      <c r="R533" s="2" t="s">
        <v>3037</v>
      </c>
      <c r="S533" s="473"/>
      <c r="T533" s="1"/>
      <c r="U533" s="1"/>
      <c r="V533" s="306"/>
      <c r="W533" s="285" t="s">
        <v>4073</v>
      </c>
      <c r="X533" s="273">
        <v>400.0</v>
      </c>
      <c r="Y533" s="273">
        <v>400.0</v>
      </c>
      <c r="Z533" s="280" t="s">
        <v>4185</v>
      </c>
      <c r="AA533" s="274"/>
      <c r="AB533" s="477">
        <v>2.0</v>
      </c>
      <c r="AC533" s="58"/>
      <c r="AD533" s="220"/>
      <c r="AE533" s="1"/>
      <c r="AF533" s="1"/>
      <c r="AG533" s="284"/>
      <c r="AH533" s="306"/>
      <c r="AI533" s="1"/>
      <c r="AJ533" s="1"/>
      <c r="AK533" s="1"/>
      <c r="AL533" s="1"/>
      <c r="AM533" s="328"/>
      <c r="AN533" s="1"/>
      <c r="AO533" s="1"/>
      <c r="AP533" s="1"/>
    </row>
    <row r="534" ht="15.75" customHeight="1">
      <c r="A534" s="1"/>
      <c r="B534" s="487" t="s">
        <v>4003</v>
      </c>
      <c r="C534" s="302" t="s">
        <v>4004</v>
      </c>
      <c r="D534" s="327"/>
      <c r="E534" s="271" t="s">
        <v>5154</v>
      </c>
      <c r="F534" s="477" t="s">
        <v>5237</v>
      </c>
      <c r="G534" s="323"/>
      <c r="H534" s="1"/>
      <c r="I534" s="1"/>
      <c r="J534" s="271"/>
      <c r="K534" s="1"/>
      <c r="L534" s="1"/>
      <c r="M534" s="271"/>
      <c r="N534" s="271"/>
      <c r="O534" s="273">
        <v>0.0</v>
      </c>
      <c r="P534" s="299"/>
      <c r="Q534" s="2" t="s">
        <v>3070</v>
      </c>
      <c r="R534" s="1"/>
      <c r="S534" s="473"/>
      <c r="T534" s="1"/>
      <c r="U534" s="1"/>
      <c r="V534" s="306"/>
      <c r="W534" s="285" t="s">
        <v>4073</v>
      </c>
      <c r="X534" s="273" t="s">
        <v>4344</v>
      </c>
      <c r="Y534" s="273" t="s">
        <v>4344</v>
      </c>
      <c r="Z534" s="280" t="s">
        <v>5238</v>
      </c>
      <c r="AA534" s="274"/>
      <c r="AB534" s="477">
        <v>2.0</v>
      </c>
      <c r="AC534" s="58"/>
      <c r="AD534" s="220"/>
      <c r="AE534" s="1"/>
      <c r="AF534" s="1"/>
      <c r="AG534" s="284"/>
      <c r="AH534" s="306"/>
      <c r="AI534" s="1"/>
      <c r="AJ534" s="1"/>
      <c r="AK534" s="1"/>
      <c r="AL534" s="1"/>
      <c r="AM534" s="328"/>
      <c r="AN534" s="1"/>
      <c r="AO534" s="1"/>
      <c r="AP534" s="1"/>
    </row>
    <row r="535" ht="15.75" customHeight="1">
      <c r="A535" s="1"/>
      <c r="B535" s="2" t="s">
        <v>5239</v>
      </c>
      <c r="C535" s="302" t="s">
        <v>5240</v>
      </c>
      <c r="D535" s="327"/>
      <c r="E535" s="271" t="s">
        <v>5154</v>
      </c>
      <c r="F535" s="323"/>
      <c r="G535" s="477" t="s">
        <v>5241</v>
      </c>
      <c r="H535" s="1"/>
      <c r="I535" s="1"/>
      <c r="J535" s="271"/>
      <c r="K535" s="1"/>
      <c r="L535" s="1"/>
      <c r="M535" s="271"/>
      <c r="N535" s="271"/>
      <c r="O535" s="273">
        <v>0.0</v>
      </c>
      <c r="P535" s="299"/>
      <c r="Q535" s="2">
        <v>0.0</v>
      </c>
      <c r="R535" s="2" t="s">
        <v>3037</v>
      </c>
      <c r="S535" s="473"/>
      <c r="T535" s="1"/>
      <c r="U535" s="1"/>
      <c r="V535" s="306"/>
      <c r="W535" s="285" t="s">
        <v>4073</v>
      </c>
      <c r="X535" s="273" t="s">
        <v>4497</v>
      </c>
      <c r="Y535" s="273" t="s">
        <v>4497</v>
      </c>
      <c r="Z535" s="280" t="s">
        <v>5242</v>
      </c>
      <c r="AA535" s="274"/>
      <c r="AB535" s="477" t="s">
        <v>4103</v>
      </c>
      <c r="AC535" s="58"/>
      <c r="AD535" s="220"/>
      <c r="AE535" s="1"/>
      <c r="AF535" s="1"/>
      <c r="AG535" s="284"/>
      <c r="AH535" s="306"/>
      <c r="AI535" s="1"/>
      <c r="AJ535" s="1"/>
      <c r="AK535" s="1"/>
      <c r="AL535" s="1"/>
      <c r="AM535" s="328"/>
      <c r="AN535" s="1"/>
      <c r="AO535" s="1"/>
      <c r="AP535" s="1"/>
    </row>
    <row r="536" ht="15.75" customHeight="1">
      <c r="A536" s="1"/>
      <c r="B536" s="488" t="s">
        <v>5243</v>
      </c>
      <c r="C536" s="302" t="s">
        <v>5244</v>
      </c>
      <c r="D536" s="271" t="s">
        <v>2226</v>
      </c>
      <c r="E536" s="271" t="s">
        <v>5154</v>
      </c>
      <c r="F536" s="323"/>
      <c r="G536" s="477" t="s">
        <v>5245</v>
      </c>
      <c r="H536" s="1"/>
      <c r="I536" s="1"/>
      <c r="J536" s="271"/>
      <c r="K536" s="1"/>
      <c r="L536" s="1"/>
      <c r="M536" s="271"/>
      <c r="N536" s="271"/>
      <c r="O536" s="273">
        <v>0.0</v>
      </c>
      <c r="P536" s="299"/>
      <c r="Q536" s="2">
        <v>0.0</v>
      </c>
      <c r="R536" s="2" t="s">
        <v>3037</v>
      </c>
      <c r="S536" s="473"/>
      <c r="T536" s="1"/>
      <c r="U536" s="1"/>
      <c r="V536" s="306"/>
      <c r="W536" s="285" t="s">
        <v>4073</v>
      </c>
      <c r="X536" s="356">
        <v>660.0</v>
      </c>
      <c r="Y536" s="356">
        <v>660.0</v>
      </c>
      <c r="Z536" s="280"/>
      <c r="AA536" s="274" t="s">
        <v>5246</v>
      </c>
      <c r="AB536" s="477">
        <v>1.0</v>
      </c>
      <c r="AC536" s="58"/>
      <c r="AD536" s="220"/>
      <c r="AE536" s="1"/>
      <c r="AF536" s="1"/>
      <c r="AG536" s="284"/>
      <c r="AH536" s="306"/>
      <c r="AI536" s="1"/>
      <c r="AJ536" s="1"/>
      <c r="AK536" s="1"/>
      <c r="AL536" s="1"/>
      <c r="AM536" s="328"/>
      <c r="AN536" s="1"/>
      <c r="AO536" s="1"/>
      <c r="AP536" s="1"/>
    </row>
    <row r="537" ht="15.75" customHeight="1">
      <c r="A537" s="1"/>
      <c r="B537" s="2" t="s">
        <v>5247</v>
      </c>
      <c r="C537" s="292" t="s">
        <v>5248</v>
      </c>
      <c r="D537" s="327"/>
      <c r="E537" s="271" t="s">
        <v>5154</v>
      </c>
      <c r="F537" s="323"/>
      <c r="G537" s="477" t="s">
        <v>3933</v>
      </c>
      <c r="H537" s="1"/>
      <c r="I537" s="1"/>
      <c r="J537" s="271"/>
      <c r="K537" s="1"/>
      <c r="L537" s="1"/>
      <c r="M537" s="271"/>
      <c r="N537" s="271"/>
      <c r="O537" s="273">
        <v>0.0</v>
      </c>
      <c r="P537" s="299"/>
      <c r="Q537" s="2" t="s">
        <v>3448</v>
      </c>
      <c r="R537" s="2" t="s">
        <v>5249</v>
      </c>
      <c r="S537" s="473"/>
      <c r="T537" s="1"/>
      <c r="U537" s="1"/>
      <c r="V537" s="306"/>
      <c r="W537" s="285" t="s">
        <v>4073</v>
      </c>
      <c r="X537" s="273">
        <v>400.0</v>
      </c>
      <c r="Y537" s="273">
        <v>400.0</v>
      </c>
      <c r="Z537" s="280" t="s">
        <v>4185</v>
      </c>
      <c r="AA537" s="274"/>
      <c r="AB537" s="477" t="s">
        <v>4103</v>
      </c>
      <c r="AC537" s="58"/>
      <c r="AD537" s="220"/>
      <c r="AE537" s="1"/>
      <c r="AF537" s="1"/>
      <c r="AG537" s="284"/>
      <c r="AH537" s="306"/>
      <c r="AI537" s="1"/>
      <c r="AJ537" s="1"/>
      <c r="AK537" s="1"/>
      <c r="AL537" s="1"/>
      <c r="AM537" s="328"/>
      <c r="AN537" s="1"/>
      <c r="AO537" s="1"/>
      <c r="AP537" s="1"/>
    </row>
    <row r="538" ht="15.75" customHeight="1">
      <c r="A538" s="1"/>
      <c r="B538" s="28" t="s">
        <v>4806</v>
      </c>
      <c r="C538" s="292" t="s">
        <v>4807</v>
      </c>
      <c r="D538" s="271" t="s">
        <v>2226</v>
      </c>
      <c r="E538" s="271" t="s">
        <v>5154</v>
      </c>
      <c r="F538" s="477">
        <v>1400.0</v>
      </c>
      <c r="G538" s="323"/>
      <c r="H538" s="1"/>
      <c r="I538" s="1"/>
      <c r="J538" s="271"/>
      <c r="K538" s="1"/>
      <c r="L538" s="1"/>
      <c r="M538" s="271"/>
      <c r="N538" s="271"/>
      <c r="O538" s="273">
        <v>0.0</v>
      </c>
      <c r="P538" s="299"/>
      <c r="Q538" s="2">
        <v>0.0</v>
      </c>
      <c r="R538" s="1"/>
      <c r="S538" s="473"/>
      <c r="T538" s="1"/>
      <c r="U538" s="1"/>
      <c r="V538" s="306"/>
      <c r="W538" s="285" t="s">
        <v>4073</v>
      </c>
      <c r="X538" s="489" t="s">
        <v>4808</v>
      </c>
      <c r="Y538" s="489" t="s">
        <v>4808</v>
      </c>
      <c r="Z538" s="280" t="s">
        <v>5201</v>
      </c>
      <c r="AA538" s="354" t="s">
        <v>4810</v>
      </c>
      <c r="AB538" s="477" t="s">
        <v>4811</v>
      </c>
      <c r="AC538" s="58"/>
      <c r="AD538" s="220"/>
      <c r="AE538" s="1"/>
      <c r="AF538" s="1"/>
      <c r="AG538" s="284"/>
      <c r="AH538" s="306"/>
      <c r="AI538" s="1"/>
      <c r="AJ538" s="1"/>
      <c r="AK538" s="1"/>
      <c r="AL538" s="1"/>
      <c r="AM538" s="328"/>
      <c r="AN538" s="1"/>
      <c r="AO538" s="1"/>
      <c r="AP538" s="1"/>
    </row>
    <row r="539" ht="15.75" customHeight="1">
      <c r="A539" s="1"/>
      <c r="B539" s="488" t="s">
        <v>5250</v>
      </c>
      <c r="C539" s="292" t="s">
        <v>5251</v>
      </c>
      <c r="D539" s="271" t="s">
        <v>5252</v>
      </c>
      <c r="E539" s="271" t="s">
        <v>5154</v>
      </c>
      <c r="F539" s="323"/>
      <c r="G539" s="323"/>
      <c r="H539" s="1"/>
      <c r="I539" s="1"/>
      <c r="J539" s="271"/>
      <c r="K539" s="1"/>
      <c r="L539" s="1"/>
      <c r="M539" s="271"/>
      <c r="N539" s="271"/>
      <c r="O539" s="273">
        <v>0.0</v>
      </c>
      <c r="P539" s="299"/>
      <c r="Q539" s="1"/>
      <c r="R539" s="44" t="s">
        <v>3549</v>
      </c>
      <c r="S539" s="473"/>
      <c r="T539" s="1"/>
      <c r="U539" s="1"/>
      <c r="V539" s="306"/>
      <c r="W539" s="285" t="s">
        <v>4073</v>
      </c>
      <c r="X539" s="356" t="s">
        <v>5253</v>
      </c>
      <c r="Y539" s="356" t="s">
        <v>5253</v>
      </c>
      <c r="Z539" s="280"/>
      <c r="AA539" s="274"/>
      <c r="AB539" s="477" t="s">
        <v>3721</v>
      </c>
      <c r="AC539" s="58"/>
      <c r="AD539" s="220"/>
      <c r="AE539" s="1"/>
      <c r="AF539" s="1"/>
      <c r="AG539" s="284"/>
      <c r="AH539" s="306"/>
      <c r="AI539" s="1"/>
      <c r="AJ539" s="1"/>
      <c r="AK539" s="1"/>
      <c r="AL539" s="1"/>
      <c r="AM539" s="328"/>
      <c r="AN539" s="1"/>
      <c r="AO539" s="1"/>
      <c r="AP539" s="1"/>
    </row>
    <row r="540" ht="15.75" customHeight="1">
      <c r="A540" s="1"/>
      <c r="B540" s="28" t="s">
        <v>5254</v>
      </c>
      <c r="C540" s="292" t="s">
        <v>5255</v>
      </c>
      <c r="D540" s="327"/>
      <c r="E540" s="271" t="s">
        <v>5154</v>
      </c>
      <c r="F540" s="323"/>
      <c r="G540" s="477" t="s">
        <v>5256</v>
      </c>
      <c r="H540" s="1"/>
      <c r="I540" s="1"/>
      <c r="J540" s="271"/>
      <c r="K540" s="1"/>
      <c r="L540" s="1"/>
      <c r="M540" s="271"/>
      <c r="N540" s="271"/>
      <c r="O540" s="273">
        <v>0.0</v>
      </c>
      <c r="P540" s="299"/>
      <c r="Q540" s="2">
        <v>0.0</v>
      </c>
      <c r="R540" s="2" t="s">
        <v>3037</v>
      </c>
      <c r="S540" s="473"/>
      <c r="T540" s="1"/>
      <c r="U540" s="1"/>
      <c r="V540" s="306"/>
      <c r="W540" s="285" t="s">
        <v>4073</v>
      </c>
      <c r="X540" s="273">
        <v>400.0</v>
      </c>
      <c r="Y540" s="273">
        <v>400.0</v>
      </c>
      <c r="Z540" s="280" t="s">
        <v>4185</v>
      </c>
      <c r="AA540" s="274"/>
      <c r="AB540" s="477" t="s">
        <v>4103</v>
      </c>
      <c r="AC540" s="58"/>
      <c r="AD540" s="220"/>
      <c r="AE540" s="1"/>
      <c r="AF540" s="1"/>
      <c r="AG540" s="284"/>
      <c r="AH540" s="306"/>
      <c r="AI540" s="1"/>
      <c r="AJ540" s="1"/>
      <c r="AK540" s="1"/>
      <c r="AL540" s="1"/>
      <c r="AM540" s="328"/>
      <c r="AN540" s="1"/>
      <c r="AO540" s="1"/>
      <c r="AP540" s="1"/>
    </row>
    <row r="541" ht="15.75" customHeight="1">
      <c r="A541" s="1"/>
      <c r="B541" s="2" t="s">
        <v>5257</v>
      </c>
      <c r="C541" s="292" t="s">
        <v>5258</v>
      </c>
      <c r="D541" s="327"/>
      <c r="E541" s="271" t="s">
        <v>5154</v>
      </c>
      <c r="F541" s="323"/>
      <c r="G541" s="477" t="s">
        <v>5259</v>
      </c>
      <c r="H541" s="1"/>
      <c r="I541" s="1"/>
      <c r="J541" s="271"/>
      <c r="K541" s="1"/>
      <c r="L541" s="1"/>
      <c r="M541" s="271"/>
      <c r="N541" s="271"/>
      <c r="O541" s="273">
        <v>0.0</v>
      </c>
      <c r="P541" s="299"/>
      <c r="Q541" s="2">
        <v>3.0</v>
      </c>
      <c r="R541" s="2" t="s">
        <v>5260</v>
      </c>
      <c r="S541" s="473"/>
      <c r="T541" s="1"/>
      <c r="U541" s="1"/>
      <c r="V541" s="306"/>
      <c r="W541" s="285" t="s">
        <v>4073</v>
      </c>
      <c r="X541" s="356" t="s">
        <v>4158</v>
      </c>
      <c r="Y541" s="356" t="s">
        <v>4158</v>
      </c>
      <c r="Z541" s="280" t="s">
        <v>5261</v>
      </c>
      <c r="AA541" s="274"/>
      <c r="AB541" s="477">
        <v>2.0</v>
      </c>
      <c r="AC541" s="58"/>
      <c r="AD541" s="220"/>
      <c r="AE541" s="1"/>
      <c r="AF541" s="1"/>
      <c r="AG541" s="284"/>
      <c r="AH541" s="306"/>
      <c r="AI541" s="1"/>
      <c r="AJ541" s="1"/>
      <c r="AK541" s="1"/>
      <c r="AL541" s="1"/>
      <c r="AM541" s="328"/>
      <c r="AN541" s="1"/>
      <c r="AO541" s="1"/>
      <c r="AP541" s="1"/>
    </row>
    <row r="542" ht="15.75" customHeight="1">
      <c r="A542" s="1"/>
      <c r="B542" s="28" t="s">
        <v>5262</v>
      </c>
      <c r="C542" s="292" t="s">
        <v>5263</v>
      </c>
      <c r="D542" s="327"/>
      <c r="E542" s="271" t="s">
        <v>5154</v>
      </c>
      <c r="F542" s="477">
        <v>4500.0</v>
      </c>
      <c r="G542" s="323"/>
      <c r="H542" s="1"/>
      <c r="I542" s="1"/>
      <c r="J542" s="271"/>
      <c r="K542" s="1"/>
      <c r="L542" s="1"/>
      <c r="M542" s="271"/>
      <c r="N542" s="271"/>
      <c r="O542" s="273">
        <v>0.0</v>
      </c>
      <c r="P542" s="299"/>
      <c r="Q542" s="1"/>
      <c r="R542" s="275"/>
      <c r="S542" s="473"/>
      <c r="T542" s="1"/>
      <c r="U542" s="1"/>
      <c r="V542" s="306"/>
      <c r="W542" s="285" t="s">
        <v>4073</v>
      </c>
      <c r="X542" s="273">
        <v>400.0</v>
      </c>
      <c r="Y542" s="273">
        <v>400.0</v>
      </c>
      <c r="Z542" s="280" t="s">
        <v>4185</v>
      </c>
      <c r="AA542" s="274"/>
      <c r="AB542" s="477">
        <v>2.0</v>
      </c>
      <c r="AC542" s="58"/>
      <c r="AD542" s="220"/>
      <c r="AE542" s="1"/>
      <c r="AF542" s="1"/>
      <c r="AG542" s="284"/>
      <c r="AH542" s="306"/>
      <c r="AI542" s="1"/>
      <c r="AJ542" s="1"/>
      <c r="AK542" s="1"/>
      <c r="AL542" s="1"/>
      <c r="AM542" s="328"/>
      <c r="AN542" s="1"/>
      <c r="AO542" s="1"/>
      <c r="AP542" s="1"/>
    </row>
    <row r="543" ht="15.75" customHeight="1">
      <c r="A543" s="1"/>
      <c r="B543" s="28" t="s">
        <v>5264</v>
      </c>
      <c r="C543" s="292" t="s">
        <v>5265</v>
      </c>
      <c r="D543" s="327"/>
      <c r="E543" s="271" t="s">
        <v>5154</v>
      </c>
      <c r="F543" s="323"/>
      <c r="G543" s="477" t="s">
        <v>5266</v>
      </c>
      <c r="H543" s="1"/>
      <c r="I543" s="1"/>
      <c r="J543" s="271"/>
      <c r="K543" s="1"/>
      <c r="L543" s="1"/>
      <c r="M543" s="271"/>
      <c r="N543" s="271"/>
      <c r="O543" s="273">
        <v>0.0</v>
      </c>
      <c r="P543" s="299"/>
      <c r="Q543" s="2" t="s">
        <v>3448</v>
      </c>
      <c r="R543" s="2" t="s">
        <v>5267</v>
      </c>
      <c r="S543" s="473"/>
      <c r="T543" s="1"/>
      <c r="U543" s="1"/>
      <c r="V543" s="306"/>
      <c r="W543" s="285" t="s">
        <v>4073</v>
      </c>
      <c r="X543" s="273">
        <v>400.0</v>
      </c>
      <c r="Y543" s="273">
        <v>400.0</v>
      </c>
      <c r="Z543" s="280" t="s">
        <v>5268</v>
      </c>
      <c r="AA543" s="274"/>
      <c r="AB543" s="477">
        <v>1.0</v>
      </c>
      <c r="AC543" s="58"/>
      <c r="AD543" s="220"/>
      <c r="AE543" s="1"/>
      <c r="AF543" s="1"/>
      <c r="AG543" s="284"/>
      <c r="AH543" s="306"/>
      <c r="AI543" s="1"/>
      <c r="AJ543" s="1"/>
      <c r="AK543" s="1"/>
      <c r="AL543" s="1"/>
      <c r="AM543" s="328"/>
      <c r="AN543" s="1"/>
      <c r="AO543" s="1"/>
      <c r="AP543" s="1"/>
    </row>
    <row r="544" ht="15.75" customHeight="1">
      <c r="A544" s="1"/>
      <c r="B544" s="27" t="s">
        <v>5269</v>
      </c>
      <c r="C544" s="292" t="s">
        <v>5270</v>
      </c>
      <c r="D544" s="327"/>
      <c r="E544" s="271" t="s">
        <v>5154</v>
      </c>
      <c r="F544" s="477">
        <v>4900.0</v>
      </c>
      <c r="G544" s="323"/>
      <c r="H544" s="1"/>
      <c r="I544" s="1"/>
      <c r="J544" s="271"/>
      <c r="K544" s="1"/>
      <c r="L544" s="1"/>
      <c r="M544" s="271"/>
      <c r="N544" s="271"/>
      <c r="O544" s="273">
        <v>0.0</v>
      </c>
      <c r="P544" s="299"/>
      <c r="Q544" s="2" t="s">
        <v>3070</v>
      </c>
      <c r="R544" s="2"/>
      <c r="S544" s="473"/>
      <c r="T544" s="1"/>
      <c r="U544" s="1"/>
      <c r="V544" s="306"/>
      <c r="W544" s="285" t="s">
        <v>4073</v>
      </c>
      <c r="X544" s="273">
        <v>400.0</v>
      </c>
      <c r="Y544" s="273">
        <v>400.0</v>
      </c>
      <c r="Z544" s="280" t="s">
        <v>4185</v>
      </c>
      <c r="AA544" s="274"/>
      <c r="AB544" s="477">
        <v>2.0</v>
      </c>
      <c r="AC544" s="58"/>
      <c r="AD544" s="220"/>
      <c r="AE544" s="1"/>
      <c r="AF544" s="1"/>
      <c r="AG544" s="284"/>
      <c r="AH544" s="306"/>
      <c r="AI544" s="1"/>
      <c r="AJ544" s="1"/>
      <c r="AK544" s="1"/>
      <c r="AL544" s="1"/>
      <c r="AM544" s="328"/>
      <c r="AN544" s="1"/>
      <c r="AO544" s="1"/>
      <c r="AP544" s="1"/>
    </row>
    <row r="545" ht="15.75" customHeight="1">
      <c r="A545" s="1"/>
      <c r="B545" s="488" t="s">
        <v>5271</v>
      </c>
      <c r="C545" s="292" t="s">
        <v>5272</v>
      </c>
      <c r="D545" s="327"/>
      <c r="E545" s="271" t="s">
        <v>5154</v>
      </c>
      <c r="F545" s="323"/>
      <c r="G545" s="323"/>
      <c r="H545" s="1"/>
      <c r="I545" s="1"/>
      <c r="J545" s="271"/>
      <c r="K545" s="1"/>
      <c r="L545" s="1"/>
      <c r="M545" s="271"/>
      <c r="N545" s="271"/>
      <c r="O545" s="273">
        <v>0.0</v>
      </c>
      <c r="P545" s="299"/>
      <c r="Q545" s="2" t="s">
        <v>3070</v>
      </c>
      <c r="R545" s="1"/>
      <c r="S545" s="473"/>
      <c r="T545" s="1"/>
      <c r="U545" s="1"/>
      <c r="V545" s="306"/>
      <c r="W545" s="285" t="s">
        <v>4073</v>
      </c>
      <c r="X545" s="356">
        <v>400.0</v>
      </c>
      <c r="Y545" s="356">
        <v>400.0</v>
      </c>
      <c r="Z545" s="280"/>
      <c r="AA545" s="274"/>
      <c r="AB545" s="477" t="s">
        <v>4103</v>
      </c>
      <c r="AC545" s="58"/>
      <c r="AD545" s="220"/>
      <c r="AE545" s="1"/>
      <c r="AF545" s="1"/>
      <c r="AG545" s="284"/>
      <c r="AH545" s="306"/>
      <c r="AI545" s="1"/>
      <c r="AJ545" s="1"/>
      <c r="AK545" s="1"/>
      <c r="AL545" s="1"/>
      <c r="AM545" s="328"/>
      <c r="AN545" s="1"/>
      <c r="AO545" s="1"/>
      <c r="AP545" s="1"/>
    </row>
    <row r="546" ht="15.75" customHeight="1">
      <c r="A546" s="17"/>
      <c r="B546" s="488" t="s">
        <v>5273</v>
      </c>
      <c r="C546" s="462" t="s">
        <v>5274</v>
      </c>
      <c r="D546" s="17"/>
      <c r="E546" s="14" t="s">
        <v>5154</v>
      </c>
      <c r="F546" s="17"/>
      <c r="G546" s="17"/>
      <c r="H546" s="17"/>
      <c r="I546" s="17"/>
      <c r="J546" s="14"/>
      <c r="K546" s="17"/>
      <c r="L546" s="17"/>
      <c r="M546" s="14"/>
      <c r="N546" s="14"/>
      <c r="O546" s="273">
        <v>0.0</v>
      </c>
      <c r="P546" s="299"/>
      <c r="Q546" s="2">
        <v>0.0</v>
      </c>
      <c r="R546" s="298"/>
      <c r="S546" s="473"/>
      <c r="T546" s="17"/>
      <c r="U546" s="17"/>
      <c r="V546" s="306"/>
      <c r="W546" s="285" t="s">
        <v>4073</v>
      </c>
      <c r="X546" s="453"/>
      <c r="Y546" s="453"/>
      <c r="Z546" s="272"/>
      <c r="AA546" s="299"/>
      <c r="AB546" s="323"/>
      <c r="AC546" s="107"/>
      <c r="AD546" s="220"/>
      <c r="AE546" s="17"/>
      <c r="AF546" s="17"/>
      <c r="AG546" s="304"/>
      <c r="AH546" s="306"/>
      <c r="AI546" s="17"/>
      <c r="AJ546" s="17"/>
      <c r="AK546" s="17"/>
      <c r="AL546" s="17"/>
      <c r="AM546" s="453"/>
      <c r="AN546" s="17"/>
      <c r="AO546" s="17"/>
      <c r="AP546" s="17"/>
    </row>
    <row r="547" ht="15.75" customHeight="1">
      <c r="A547" s="17"/>
      <c r="B547" s="455" t="s">
        <v>5275</v>
      </c>
      <c r="C547" s="462" t="s">
        <v>5276</v>
      </c>
      <c r="D547" s="14"/>
      <c r="E547" s="14" t="s">
        <v>5154</v>
      </c>
      <c r="F547" s="17"/>
      <c r="G547" s="17"/>
      <c r="H547" s="17"/>
      <c r="I547" s="17"/>
      <c r="J547" s="14"/>
      <c r="K547" s="17"/>
      <c r="L547" s="17"/>
      <c r="M547" s="14"/>
      <c r="N547" s="14"/>
      <c r="O547" s="273">
        <v>0.0</v>
      </c>
      <c r="P547" s="299"/>
      <c r="Q547" s="17"/>
      <c r="R547" s="275"/>
      <c r="S547" s="473"/>
      <c r="T547" s="17"/>
      <c r="U547" s="17"/>
      <c r="V547" s="306"/>
      <c r="W547" s="285" t="s">
        <v>4073</v>
      </c>
      <c r="X547" s="453"/>
      <c r="Y547" s="453"/>
      <c r="Z547" s="272"/>
      <c r="AA547" s="299"/>
      <c r="AB547" s="323"/>
      <c r="AC547" s="107"/>
      <c r="AD547" s="220"/>
      <c r="AE547" s="17"/>
      <c r="AF547" s="17"/>
      <c r="AG547" s="304"/>
      <c r="AH547" s="306"/>
      <c r="AI547" s="17"/>
      <c r="AJ547" s="17"/>
      <c r="AK547" s="17"/>
      <c r="AL547" s="17"/>
      <c r="AM547" s="453"/>
      <c r="AN547" s="17"/>
      <c r="AO547" s="17"/>
      <c r="AP547" s="17"/>
    </row>
    <row r="548" ht="15.75" customHeight="1">
      <c r="A548" s="1"/>
      <c r="B548" s="28" t="s">
        <v>5277</v>
      </c>
      <c r="C548" s="292" t="s">
        <v>5278</v>
      </c>
      <c r="D548" s="271" t="s">
        <v>5279</v>
      </c>
      <c r="E548" s="271" t="s">
        <v>5154</v>
      </c>
      <c r="F548" s="323"/>
      <c r="G548" s="477" t="s">
        <v>5280</v>
      </c>
      <c r="H548" s="1"/>
      <c r="I548" s="1"/>
      <c r="J548" s="271"/>
      <c r="K548" s="1"/>
      <c r="L548" s="1"/>
      <c r="M548" s="271"/>
      <c r="N548" s="271"/>
      <c r="O548" s="273">
        <v>0.0</v>
      </c>
      <c r="P548" s="273">
        <v>2019.0</v>
      </c>
      <c r="Q548" s="1"/>
      <c r="R548" s="275"/>
      <c r="S548" s="473"/>
      <c r="T548" s="1"/>
      <c r="U548" s="1"/>
      <c r="V548" s="306"/>
      <c r="W548" s="285" t="s">
        <v>4073</v>
      </c>
      <c r="X548" s="356" t="s">
        <v>3080</v>
      </c>
      <c r="Y548" s="356" t="s">
        <v>3080</v>
      </c>
      <c r="Z548" s="359" t="s">
        <v>5281</v>
      </c>
      <c r="AA548" s="274"/>
      <c r="AB548" s="491"/>
      <c r="AC548" s="58"/>
      <c r="AD548" s="220"/>
      <c r="AE548" s="1"/>
      <c r="AF548" s="1"/>
      <c r="AG548" s="492"/>
      <c r="AH548" s="306"/>
      <c r="AI548" s="1"/>
      <c r="AJ548" s="1"/>
      <c r="AK548" s="1"/>
      <c r="AL548" s="1"/>
      <c r="AM548" s="328"/>
      <c r="AN548" s="1"/>
      <c r="AO548" s="1"/>
      <c r="AP548" s="1"/>
    </row>
    <row r="549" ht="15.75" customHeight="1">
      <c r="A549" s="1"/>
      <c r="B549" s="455" t="s">
        <v>5282</v>
      </c>
      <c r="C549" s="292" t="s">
        <v>5283</v>
      </c>
      <c r="D549" s="327"/>
      <c r="E549" s="271" t="s">
        <v>5154</v>
      </c>
      <c r="F549" s="323"/>
      <c r="G549" s="323"/>
      <c r="H549" s="1"/>
      <c r="I549" s="1"/>
      <c r="J549" s="271"/>
      <c r="K549" s="1"/>
      <c r="L549" s="1"/>
      <c r="M549" s="271"/>
      <c r="N549" s="271"/>
      <c r="O549" s="273">
        <v>0.0</v>
      </c>
      <c r="P549" s="299"/>
      <c r="Q549" s="2">
        <v>0.0</v>
      </c>
      <c r="R549" s="2" t="s">
        <v>3037</v>
      </c>
      <c r="S549" s="473"/>
      <c r="T549" s="1"/>
      <c r="U549" s="1"/>
      <c r="V549" s="306"/>
      <c r="W549" s="285" t="s">
        <v>4073</v>
      </c>
      <c r="X549" s="356">
        <v>400.0</v>
      </c>
      <c r="Y549" s="356">
        <v>400.0</v>
      </c>
      <c r="Z549" s="280"/>
      <c r="AA549" s="274"/>
      <c r="AB549" s="477" t="s">
        <v>4103</v>
      </c>
      <c r="AC549" s="58"/>
      <c r="AD549" s="220"/>
      <c r="AE549" s="1"/>
      <c r="AF549" s="1"/>
      <c r="AG549" s="284"/>
      <c r="AH549" s="306"/>
      <c r="AI549" s="1"/>
      <c r="AJ549" s="1"/>
      <c r="AK549" s="1"/>
      <c r="AL549" s="1"/>
      <c r="AM549" s="328"/>
      <c r="AN549" s="1"/>
      <c r="AO549" s="1"/>
      <c r="AP549" s="1"/>
    </row>
    <row r="550" ht="15.75" customHeight="1">
      <c r="A550" s="1"/>
      <c r="B550" s="28" t="s">
        <v>5284</v>
      </c>
      <c r="C550" s="292" t="s">
        <v>5285</v>
      </c>
      <c r="D550" s="327"/>
      <c r="E550" s="271" t="s">
        <v>5154</v>
      </c>
      <c r="F550" s="477">
        <v>4000.0</v>
      </c>
      <c r="G550" s="323"/>
      <c r="H550" s="1"/>
      <c r="I550" s="1"/>
      <c r="J550" s="271"/>
      <c r="K550" s="1"/>
      <c r="L550" s="1"/>
      <c r="M550" s="271"/>
      <c r="N550" s="271"/>
      <c r="O550" s="273">
        <v>0.0</v>
      </c>
      <c r="P550" s="299"/>
      <c r="Q550" s="2">
        <v>0.0</v>
      </c>
      <c r="R550" s="2" t="s">
        <v>3037</v>
      </c>
      <c r="S550" s="473"/>
      <c r="T550" s="1"/>
      <c r="U550" s="1"/>
      <c r="V550" s="306"/>
      <c r="W550" s="285" t="s">
        <v>4073</v>
      </c>
      <c r="X550" s="273" t="s">
        <v>5286</v>
      </c>
      <c r="Y550" s="273" t="s">
        <v>5286</v>
      </c>
      <c r="Z550" s="280" t="s">
        <v>5287</v>
      </c>
      <c r="AA550" s="274" t="s">
        <v>4136</v>
      </c>
      <c r="AB550" s="477" t="s">
        <v>4811</v>
      </c>
      <c r="AC550" s="58"/>
      <c r="AD550" s="220"/>
      <c r="AE550" s="1"/>
      <c r="AF550" s="1"/>
      <c r="AG550" s="284"/>
      <c r="AH550" s="306"/>
      <c r="AI550" s="1"/>
      <c r="AJ550" s="1"/>
      <c r="AK550" s="1"/>
      <c r="AL550" s="1"/>
      <c r="AM550" s="328"/>
      <c r="AN550" s="1"/>
      <c r="AO550" s="1"/>
      <c r="AP550" s="1"/>
    </row>
    <row r="551" ht="15.75" customHeight="1">
      <c r="A551" s="1"/>
      <c r="B551" s="2" t="s">
        <v>5288</v>
      </c>
      <c r="C551" s="292" t="s">
        <v>5289</v>
      </c>
      <c r="D551" s="327"/>
      <c r="E551" s="271" t="s">
        <v>5154</v>
      </c>
      <c r="F551" s="323"/>
      <c r="G551" s="477" t="s">
        <v>5290</v>
      </c>
      <c r="H551" s="1"/>
      <c r="I551" s="1"/>
      <c r="J551" s="271"/>
      <c r="K551" s="1"/>
      <c r="L551" s="1"/>
      <c r="M551" s="271"/>
      <c r="N551" s="271"/>
      <c r="O551" s="273">
        <v>0.0</v>
      </c>
      <c r="P551" s="299"/>
      <c r="Q551" s="2">
        <v>3.0</v>
      </c>
      <c r="R551" s="275"/>
      <c r="S551" s="473"/>
      <c r="T551" s="1"/>
      <c r="U551" s="1"/>
      <c r="V551" s="306"/>
      <c r="W551" s="285" t="s">
        <v>4073</v>
      </c>
      <c r="X551" s="273" t="s">
        <v>5291</v>
      </c>
      <c r="Y551" s="273" t="s">
        <v>5291</v>
      </c>
      <c r="Z551" s="280" t="s">
        <v>5292</v>
      </c>
      <c r="AA551" s="274"/>
      <c r="AB551" s="477" t="s">
        <v>4454</v>
      </c>
      <c r="AC551" s="58"/>
      <c r="AD551" s="220"/>
      <c r="AE551" s="1"/>
      <c r="AF551" s="1"/>
      <c r="AG551" s="284"/>
      <c r="AH551" s="306"/>
      <c r="AI551" s="1"/>
      <c r="AJ551" s="1"/>
      <c r="AK551" s="1"/>
      <c r="AL551" s="1"/>
      <c r="AM551" s="328"/>
      <c r="AN551" s="1"/>
      <c r="AO551" s="1"/>
      <c r="AP551" s="1"/>
    </row>
    <row r="552" ht="15.75" customHeight="1">
      <c r="A552" s="1"/>
      <c r="B552" s="1"/>
      <c r="C552" s="283"/>
      <c r="D552" s="327"/>
      <c r="E552" s="327"/>
      <c r="F552" s="1"/>
      <c r="G552" s="1"/>
      <c r="H552" s="1"/>
      <c r="I552" s="1"/>
      <c r="J552" s="327"/>
      <c r="K552" s="1"/>
      <c r="L552" s="1"/>
      <c r="M552" s="327"/>
      <c r="N552" s="327"/>
      <c r="O552" s="328"/>
      <c r="P552" s="299"/>
      <c r="Q552" s="1"/>
      <c r="R552" s="275"/>
      <c r="S552" s="329"/>
      <c r="T552" s="1"/>
      <c r="U552" s="1"/>
      <c r="V552" s="306"/>
      <c r="W552" s="306"/>
      <c r="X552" s="328"/>
      <c r="Y552" s="328"/>
      <c r="Z552" s="272"/>
      <c r="AA552" s="299"/>
      <c r="AB552" s="1"/>
      <c r="AC552" s="58"/>
      <c r="AD552" s="220"/>
      <c r="AE552" s="1"/>
      <c r="AF552" s="1"/>
      <c r="AG552" s="304"/>
      <c r="AH552" s="306"/>
      <c r="AI552" s="1"/>
      <c r="AJ552" s="1"/>
      <c r="AK552" s="1"/>
      <c r="AL552" s="1"/>
      <c r="AM552" s="328"/>
      <c r="AN552" s="1"/>
      <c r="AO552" s="1"/>
      <c r="AP552" s="1"/>
    </row>
    <row r="553" ht="15.75" customHeight="1">
      <c r="A553" s="1"/>
      <c r="B553" s="1"/>
      <c r="C553" s="283"/>
      <c r="D553" s="327"/>
      <c r="E553" s="327"/>
      <c r="F553" s="1"/>
      <c r="G553" s="1"/>
      <c r="H553" s="1"/>
      <c r="I553" s="1"/>
      <c r="J553" s="327"/>
      <c r="K553" s="1"/>
      <c r="L553" s="1"/>
      <c r="M553" s="327"/>
      <c r="N553" s="327"/>
      <c r="O553" s="328"/>
      <c r="P553" s="299"/>
      <c r="Q553" s="1"/>
      <c r="R553" s="275"/>
      <c r="S553" s="329"/>
      <c r="T553" s="1"/>
      <c r="U553" s="1"/>
      <c r="V553" s="306"/>
      <c r="W553" s="306"/>
      <c r="X553" s="328"/>
      <c r="Y553" s="328"/>
      <c r="Z553" s="272"/>
      <c r="AA553" s="299"/>
      <c r="AB553" s="1"/>
      <c r="AC553" s="58"/>
      <c r="AD553" s="220"/>
      <c r="AE553" s="1"/>
      <c r="AF553" s="1"/>
      <c r="AG553" s="304"/>
      <c r="AH553" s="306"/>
      <c r="AI553" s="1"/>
      <c r="AJ553" s="1"/>
      <c r="AK553" s="1"/>
      <c r="AL553" s="1"/>
      <c r="AM553" s="328"/>
      <c r="AN553" s="1"/>
      <c r="AO553" s="1"/>
      <c r="AP553" s="1"/>
    </row>
    <row r="554" ht="15.75" customHeight="1">
      <c r="A554" s="1"/>
      <c r="B554" s="1"/>
      <c r="C554" s="283"/>
      <c r="D554" s="327"/>
      <c r="E554" s="327"/>
      <c r="F554" s="1"/>
      <c r="G554" s="1"/>
      <c r="H554" s="1"/>
      <c r="I554" s="1"/>
      <c r="J554" s="327"/>
      <c r="K554" s="1"/>
      <c r="L554" s="1"/>
      <c r="M554" s="327"/>
      <c r="N554" s="327"/>
      <c r="O554" s="328"/>
      <c r="P554" s="299"/>
      <c r="Q554" s="1"/>
      <c r="R554" s="275"/>
      <c r="S554" s="329"/>
      <c r="T554" s="1"/>
      <c r="U554" s="1"/>
      <c r="V554" s="306"/>
      <c r="W554" s="306"/>
      <c r="X554" s="328"/>
      <c r="Y554" s="328"/>
      <c r="Z554" s="272"/>
      <c r="AA554" s="299"/>
      <c r="AB554" s="1"/>
      <c r="AC554" s="58"/>
      <c r="AD554" s="220"/>
      <c r="AE554" s="1"/>
      <c r="AF554" s="1"/>
      <c r="AG554" s="304"/>
      <c r="AH554" s="306"/>
      <c r="AI554" s="1"/>
      <c r="AJ554" s="1"/>
      <c r="AK554" s="1"/>
      <c r="AL554" s="1"/>
      <c r="AM554" s="328"/>
      <c r="AN554" s="1"/>
      <c r="AO554" s="1"/>
      <c r="AP554" s="1"/>
    </row>
    <row r="555" ht="15.75" customHeight="1">
      <c r="A555" s="1"/>
      <c r="B555" s="1"/>
      <c r="C555" s="283"/>
      <c r="D555" s="327"/>
      <c r="E555" s="327"/>
      <c r="F555" s="1"/>
      <c r="G555" s="1"/>
      <c r="H555" s="1"/>
      <c r="I555" s="1"/>
      <c r="J555" s="327"/>
      <c r="K555" s="1"/>
      <c r="L555" s="1"/>
      <c r="M555" s="327"/>
      <c r="N555" s="327"/>
      <c r="O555" s="328"/>
      <c r="P555" s="299"/>
      <c r="Q555" s="1"/>
      <c r="R555" s="275"/>
      <c r="S555" s="329"/>
      <c r="T555" s="1"/>
      <c r="U555" s="1"/>
      <c r="V555" s="306"/>
      <c r="W555" s="306"/>
      <c r="X555" s="328"/>
      <c r="Y555" s="328"/>
      <c r="Z555" s="272"/>
      <c r="AA555" s="299"/>
      <c r="AB555" s="1"/>
      <c r="AC555" s="58"/>
      <c r="AD555" s="220"/>
      <c r="AE555" s="1"/>
      <c r="AF555" s="1"/>
      <c r="AG555" s="304"/>
      <c r="AH555" s="306"/>
      <c r="AI555" s="1"/>
      <c r="AJ555" s="1"/>
      <c r="AK555" s="1"/>
      <c r="AL555" s="1"/>
      <c r="AM555" s="328"/>
      <c r="AN555" s="1"/>
      <c r="AO555" s="1"/>
      <c r="AP555" s="1"/>
    </row>
    <row r="556" ht="15.75" customHeight="1">
      <c r="A556" s="1"/>
      <c r="B556" s="1"/>
      <c r="C556" s="283"/>
      <c r="D556" s="327"/>
      <c r="E556" s="327"/>
      <c r="F556" s="1"/>
      <c r="G556" s="1"/>
      <c r="H556" s="1"/>
      <c r="I556" s="1"/>
      <c r="J556" s="327"/>
      <c r="K556" s="1"/>
      <c r="L556" s="1"/>
      <c r="M556" s="327"/>
      <c r="N556" s="327"/>
      <c r="O556" s="328"/>
      <c r="P556" s="299"/>
      <c r="Q556" s="1"/>
      <c r="R556" s="275"/>
      <c r="S556" s="329"/>
      <c r="T556" s="1"/>
      <c r="U556" s="1"/>
      <c r="V556" s="306"/>
      <c r="W556" s="306"/>
      <c r="X556" s="328"/>
      <c r="Y556" s="328"/>
      <c r="Z556" s="272"/>
      <c r="AA556" s="299"/>
      <c r="AB556" s="1"/>
      <c r="AC556" s="58"/>
      <c r="AD556" s="220"/>
      <c r="AE556" s="1"/>
      <c r="AF556" s="1"/>
      <c r="AG556" s="304"/>
      <c r="AH556" s="306"/>
      <c r="AI556" s="1"/>
      <c r="AJ556" s="1"/>
      <c r="AK556" s="1"/>
      <c r="AL556" s="1"/>
      <c r="AM556" s="328"/>
      <c r="AN556" s="1"/>
      <c r="AO556" s="1"/>
      <c r="AP556" s="1"/>
    </row>
    <row r="557" ht="15.75" customHeight="1">
      <c r="A557" s="1"/>
      <c r="B557" s="1"/>
      <c r="C557" s="283"/>
      <c r="D557" s="327"/>
      <c r="E557" s="327"/>
      <c r="F557" s="1"/>
      <c r="G557" s="1"/>
      <c r="H557" s="1"/>
      <c r="I557" s="1"/>
      <c r="J557" s="327"/>
      <c r="K557" s="1"/>
      <c r="L557" s="1"/>
      <c r="M557" s="327"/>
      <c r="N557" s="327"/>
      <c r="O557" s="328"/>
      <c r="P557" s="299"/>
      <c r="Q557" s="1"/>
      <c r="R557" s="275"/>
      <c r="S557" s="329"/>
      <c r="T557" s="1"/>
      <c r="U557" s="1"/>
      <c r="V557" s="306"/>
      <c r="W557" s="306"/>
      <c r="X557" s="328"/>
      <c r="Y557" s="328"/>
      <c r="Z557" s="272"/>
      <c r="AA557" s="299"/>
      <c r="AB557" s="1"/>
      <c r="AC557" s="58"/>
      <c r="AD557" s="220"/>
      <c r="AE557" s="1"/>
      <c r="AF557" s="1"/>
      <c r="AG557" s="304"/>
      <c r="AH557" s="306"/>
      <c r="AI557" s="1"/>
      <c r="AJ557" s="1"/>
      <c r="AK557" s="1"/>
      <c r="AL557" s="1"/>
      <c r="AM557" s="328"/>
      <c r="AN557" s="1"/>
      <c r="AO557" s="1"/>
      <c r="AP557" s="1"/>
    </row>
    <row r="558" ht="15.75" customHeight="1">
      <c r="A558" s="1"/>
      <c r="B558" s="1"/>
      <c r="C558" s="283"/>
      <c r="D558" s="327"/>
      <c r="E558" s="327"/>
      <c r="F558" s="1"/>
      <c r="G558" s="1"/>
      <c r="H558" s="1"/>
      <c r="I558" s="1"/>
      <c r="J558" s="327"/>
      <c r="K558" s="1"/>
      <c r="L558" s="1"/>
      <c r="M558" s="327"/>
      <c r="N558" s="327"/>
      <c r="O558" s="328"/>
      <c r="P558" s="299"/>
      <c r="Q558" s="1"/>
      <c r="R558" s="275"/>
      <c r="S558" s="329"/>
      <c r="T558" s="1"/>
      <c r="U558" s="1"/>
      <c r="V558" s="306"/>
      <c r="W558" s="306"/>
      <c r="X558" s="328"/>
      <c r="Y558" s="328"/>
      <c r="Z558" s="272"/>
      <c r="AA558" s="299"/>
      <c r="AB558" s="1"/>
      <c r="AC558" s="58"/>
      <c r="AD558" s="220"/>
      <c r="AE558" s="1"/>
      <c r="AF558" s="1"/>
      <c r="AG558" s="304"/>
      <c r="AH558" s="306"/>
      <c r="AI558" s="1"/>
      <c r="AJ558" s="1"/>
      <c r="AK558" s="1"/>
      <c r="AL558" s="1"/>
      <c r="AM558" s="328"/>
      <c r="AN558" s="1"/>
      <c r="AO558" s="1"/>
      <c r="AP558" s="1"/>
    </row>
    <row r="559" ht="15.75" customHeight="1">
      <c r="A559" s="1"/>
      <c r="B559" s="1"/>
      <c r="C559" s="283"/>
      <c r="D559" s="327"/>
      <c r="E559" s="327"/>
      <c r="F559" s="1"/>
      <c r="G559" s="1"/>
      <c r="H559" s="1"/>
      <c r="I559" s="1"/>
      <c r="J559" s="327"/>
      <c r="K559" s="1"/>
      <c r="L559" s="1"/>
      <c r="M559" s="327"/>
      <c r="N559" s="327"/>
      <c r="O559" s="328"/>
      <c r="P559" s="299"/>
      <c r="Q559" s="1"/>
      <c r="R559" s="275"/>
      <c r="S559" s="329"/>
      <c r="T559" s="1"/>
      <c r="U559" s="1"/>
      <c r="V559" s="306"/>
      <c r="W559" s="306"/>
      <c r="X559" s="328"/>
      <c r="Y559" s="328"/>
      <c r="Z559" s="272"/>
      <c r="AA559" s="299"/>
      <c r="AB559" s="1"/>
      <c r="AC559" s="58"/>
      <c r="AD559" s="220"/>
      <c r="AE559" s="1"/>
      <c r="AF559" s="1"/>
      <c r="AG559" s="304"/>
      <c r="AH559" s="306"/>
      <c r="AI559" s="1"/>
      <c r="AJ559" s="1"/>
      <c r="AK559" s="1"/>
      <c r="AL559" s="1"/>
      <c r="AM559" s="328"/>
      <c r="AN559" s="1"/>
      <c r="AO559" s="1"/>
      <c r="AP559" s="1"/>
    </row>
    <row r="560" ht="15.75" customHeight="1">
      <c r="A560" s="1"/>
      <c r="B560" s="1"/>
      <c r="C560" s="283"/>
      <c r="D560" s="327"/>
      <c r="E560" s="327"/>
      <c r="F560" s="1"/>
      <c r="G560" s="1"/>
      <c r="H560" s="1"/>
      <c r="I560" s="1"/>
      <c r="J560" s="327"/>
      <c r="K560" s="1"/>
      <c r="L560" s="1"/>
      <c r="M560" s="327"/>
      <c r="N560" s="327"/>
      <c r="O560" s="328"/>
      <c r="P560" s="299"/>
      <c r="Q560" s="1"/>
      <c r="R560" s="275"/>
      <c r="S560" s="329"/>
      <c r="T560" s="1"/>
      <c r="U560" s="1"/>
      <c r="V560" s="306"/>
      <c r="W560" s="306"/>
      <c r="X560" s="328"/>
      <c r="Y560" s="328"/>
      <c r="Z560" s="272"/>
      <c r="AA560" s="299"/>
      <c r="AB560" s="1"/>
      <c r="AC560" s="58"/>
      <c r="AD560" s="220"/>
      <c r="AE560" s="1"/>
      <c r="AF560" s="1"/>
      <c r="AG560" s="304"/>
      <c r="AH560" s="306"/>
      <c r="AI560" s="1"/>
      <c r="AJ560" s="1"/>
      <c r="AK560" s="1"/>
      <c r="AL560" s="1"/>
      <c r="AM560" s="328"/>
      <c r="AN560" s="1"/>
      <c r="AO560" s="1"/>
      <c r="AP560" s="1"/>
    </row>
    <row r="561" ht="15.75" customHeight="1">
      <c r="A561" s="1"/>
      <c r="B561" s="1"/>
      <c r="C561" s="283"/>
      <c r="D561" s="327"/>
      <c r="E561" s="327"/>
      <c r="F561" s="1"/>
      <c r="G561" s="1"/>
      <c r="H561" s="1"/>
      <c r="I561" s="1"/>
      <c r="J561" s="327"/>
      <c r="K561" s="1"/>
      <c r="L561" s="1"/>
      <c r="M561" s="327"/>
      <c r="N561" s="327"/>
      <c r="O561" s="328"/>
      <c r="P561" s="299"/>
      <c r="Q561" s="1"/>
      <c r="R561" s="275"/>
      <c r="S561" s="329"/>
      <c r="T561" s="1"/>
      <c r="U561" s="1"/>
      <c r="V561" s="306"/>
      <c r="W561" s="306"/>
      <c r="X561" s="328"/>
      <c r="Y561" s="328"/>
      <c r="Z561" s="272"/>
      <c r="AA561" s="299"/>
      <c r="AB561" s="1"/>
      <c r="AC561" s="58"/>
      <c r="AD561" s="220"/>
      <c r="AE561" s="1"/>
      <c r="AF561" s="1"/>
      <c r="AG561" s="304"/>
      <c r="AH561" s="306"/>
      <c r="AI561" s="1"/>
      <c r="AJ561" s="1"/>
      <c r="AK561" s="1"/>
      <c r="AL561" s="1"/>
      <c r="AM561" s="328"/>
      <c r="AN561" s="1"/>
      <c r="AO561" s="1"/>
      <c r="AP561" s="1"/>
    </row>
    <row r="562" ht="15.75" customHeight="1">
      <c r="A562" s="1"/>
      <c r="B562" s="1"/>
      <c r="C562" s="283"/>
      <c r="D562" s="327"/>
      <c r="E562" s="327"/>
      <c r="F562" s="1"/>
      <c r="G562" s="1"/>
      <c r="H562" s="1"/>
      <c r="I562" s="1"/>
      <c r="J562" s="327"/>
      <c r="K562" s="1"/>
      <c r="L562" s="1"/>
      <c r="M562" s="327"/>
      <c r="N562" s="327"/>
      <c r="O562" s="328"/>
      <c r="P562" s="299"/>
      <c r="Q562" s="1"/>
      <c r="R562" s="275"/>
      <c r="S562" s="329"/>
      <c r="T562" s="1"/>
      <c r="U562" s="1"/>
      <c r="V562" s="306"/>
      <c r="W562" s="306"/>
      <c r="X562" s="328"/>
      <c r="Y562" s="328"/>
      <c r="Z562" s="272"/>
      <c r="AA562" s="299"/>
      <c r="AB562" s="1"/>
      <c r="AC562" s="58"/>
      <c r="AD562" s="220"/>
      <c r="AE562" s="1"/>
      <c r="AF562" s="1"/>
      <c r="AG562" s="304"/>
      <c r="AH562" s="306"/>
      <c r="AI562" s="1"/>
      <c r="AJ562" s="1"/>
      <c r="AK562" s="1"/>
      <c r="AL562" s="1"/>
      <c r="AM562" s="328"/>
      <c r="AN562" s="1"/>
      <c r="AO562" s="1"/>
      <c r="AP562" s="1"/>
    </row>
    <row r="563" ht="15.75" customHeight="1">
      <c r="A563" s="1"/>
      <c r="B563" s="1"/>
      <c r="C563" s="283"/>
      <c r="D563" s="327"/>
      <c r="E563" s="327"/>
      <c r="F563" s="1"/>
      <c r="G563" s="1"/>
      <c r="H563" s="1"/>
      <c r="I563" s="1"/>
      <c r="J563" s="327"/>
      <c r="K563" s="1"/>
      <c r="L563" s="1"/>
      <c r="M563" s="327"/>
      <c r="N563" s="327"/>
      <c r="O563" s="328"/>
      <c r="P563" s="299"/>
      <c r="Q563" s="1"/>
      <c r="R563" s="275"/>
      <c r="S563" s="329"/>
      <c r="T563" s="1"/>
      <c r="U563" s="1"/>
      <c r="V563" s="306"/>
      <c r="W563" s="306"/>
      <c r="X563" s="328"/>
      <c r="Y563" s="328"/>
      <c r="Z563" s="272"/>
      <c r="AA563" s="299"/>
      <c r="AB563" s="1"/>
      <c r="AC563" s="58"/>
      <c r="AD563" s="220"/>
      <c r="AE563" s="1"/>
      <c r="AF563" s="1"/>
      <c r="AG563" s="304"/>
      <c r="AH563" s="306"/>
      <c r="AI563" s="1"/>
      <c r="AJ563" s="1"/>
      <c r="AK563" s="1"/>
      <c r="AL563" s="1"/>
      <c r="AM563" s="328"/>
      <c r="AN563" s="1"/>
      <c r="AO563" s="1"/>
      <c r="AP563" s="1"/>
    </row>
    <row r="564" ht="15.75" customHeight="1">
      <c r="A564" s="1"/>
      <c r="B564" s="1"/>
      <c r="C564" s="283"/>
      <c r="D564" s="327"/>
      <c r="E564" s="327"/>
      <c r="F564" s="1"/>
      <c r="G564" s="1"/>
      <c r="H564" s="1"/>
      <c r="I564" s="1"/>
      <c r="J564" s="327"/>
      <c r="K564" s="1"/>
      <c r="L564" s="1"/>
      <c r="M564" s="327"/>
      <c r="N564" s="327"/>
      <c r="O564" s="328"/>
      <c r="P564" s="299"/>
      <c r="Q564" s="1"/>
      <c r="R564" s="275"/>
      <c r="S564" s="329"/>
      <c r="T564" s="1"/>
      <c r="U564" s="1"/>
      <c r="V564" s="306"/>
      <c r="W564" s="306"/>
      <c r="X564" s="328"/>
      <c r="Y564" s="328"/>
      <c r="Z564" s="272"/>
      <c r="AA564" s="299"/>
      <c r="AB564" s="1"/>
      <c r="AC564" s="58"/>
      <c r="AD564" s="220"/>
      <c r="AE564" s="1"/>
      <c r="AF564" s="1"/>
      <c r="AG564" s="304"/>
      <c r="AH564" s="306"/>
      <c r="AI564" s="1"/>
      <c r="AJ564" s="1"/>
      <c r="AK564" s="1"/>
      <c r="AL564" s="1"/>
      <c r="AM564" s="328"/>
      <c r="AN564" s="1"/>
      <c r="AO564" s="1"/>
      <c r="AP564" s="1"/>
    </row>
    <row r="565" ht="15.75" customHeight="1">
      <c r="A565" s="1"/>
      <c r="B565" s="1"/>
      <c r="C565" s="283"/>
      <c r="D565" s="327"/>
      <c r="E565" s="327"/>
      <c r="F565" s="1"/>
      <c r="G565" s="1"/>
      <c r="H565" s="1"/>
      <c r="I565" s="1"/>
      <c r="J565" s="327"/>
      <c r="K565" s="1"/>
      <c r="L565" s="1"/>
      <c r="M565" s="327"/>
      <c r="N565" s="327"/>
      <c r="O565" s="328"/>
      <c r="P565" s="299"/>
      <c r="Q565" s="1"/>
      <c r="R565" s="275"/>
      <c r="S565" s="329"/>
      <c r="T565" s="1"/>
      <c r="U565" s="1"/>
      <c r="V565" s="306"/>
      <c r="W565" s="306"/>
      <c r="X565" s="328"/>
      <c r="Y565" s="328"/>
      <c r="Z565" s="272"/>
      <c r="AA565" s="299"/>
      <c r="AB565" s="1"/>
      <c r="AC565" s="58"/>
      <c r="AD565" s="220"/>
      <c r="AE565" s="1"/>
      <c r="AF565" s="1"/>
      <c r="AG565" s="304"/>
      <c r="AH565" s="306"/>
      <c r="AI565" s="1"/>
      <c r="AJ565" s="1"/>
      <c r="AK565" s="1"/>
      <c r="AL565" s="1"/>
      <c r="AM565" s="328"/>
      <c r="AN565" s="1"/>
      <c r="AO565" s="1"/>
      <c r="AP565" s="1"/>
    </row>
    <row r="566" ht="15.75" customHeight="1">
      <c r="A566" s="1"/>
      <c r="B566" s="1"/>
      <c r="C566" s="283"/>
      <c r="D566" s="327"/>
      <c r="E566" s="327"/>
      <c r="F566" s="1"/>
      <c r="G566" s="1"/>
      <c r="H566" s="1"/>
      <c r="I566" s="1"/>
      <c r="J566" s="327"/>
      <c r="K566" s="1"/>
      <c r="L566" s="1"/>
      <c r="M566" s="327"/>
      <c r="N566" s="327"/>
      <c r="O566" s="328"/>
      <c r="P566" s="299"/>
      <c r="Q566" s="1"/>
      <c r="R566" s="275"/>
      <c r="S566" s="329"/>
      <c r="T566" s="1"/>
      <c r="U566" s="1"/>
      <c r="V566" s="306"/>
      <c r="W566" s="306"/>
      <c r="X566" s="328"/>
      <c r="Y566" s="328"/>
      <c r="Z566" s="272"/>
      <c r="AA566" s="299"/>
      <c r="AB566" s="1"/>
      <c r="AC566" s="58"/>
      <c r="AD566" s="220"/>
      <c r="AE566" s="1"/>
      <c r="AF566" s="1"/>
      <c r="AG566" s="304"/>
      <c r="AH566" s="306"/>
      <c r="AI566" s="1"/>
      <c r="AJ566" s="1"/>
      <c r="AK566" s="1"/>
      <c r="AL566" s="1"/>
      <c r="AM566" s="328"/>
      <c r="AN566" s="1"/>
      <c r="AO566" s="1"/>
      <c r="AP566" s="1"/>
    </row>
    <row r="567" ht="15.75" customHeight="1">
      <c r="A567" s="1"/>
      <c r="B567" s="1"/>
      <c r="C567" s="283"/>
      <c r="D567" s="327"/>
      <c r="E567" s="327"/>
      <c r="F567" s="1"/>
      <c r="G567" s="1"/>
      <c r="H567" s="1"/>
      <c r="I567" s="1"/>
      <c r="J567" s="327"/>
      <c r="K567" s="1"/>
      <c r="L567" s="1"/>
      <c r="M567" s="327"/>
      <c r="N567" s="327"/>
      <c r="O567" s="328"/>
      <c r="P567" s="299"/>
      <c r="Q567" s="1"/>
      <c r="R567" s="275"/>
      <c r="S567" s="329"/>
      <c r="T567" s="1"/>
      <c r="U567" s="1"/>
      <c r="V567" s="306"/>
      <c r="W567" s="306"/>
      <c r="X567" s="328"/>
      <c r="Y567" s="328"/>
      <c r="Z567" s="272"/>
      <c r="AA567" s="299"/>
      <c r="AB567" s="1"/>
      <c r="AC567" s="58"/>
      <c r="AD567" s="220"/>
      <c r="AE567" s="1"/>
      <c r="AF567" s="1"/>
      <c r="AG567" s="304"/>
      <c r="AH567" s="306"/>
      <c r="AI567" s="1"/>
      <c r="AJ567" s="1"/>
      <c r="AK567" s="1"/>
      <c r="AL567" s="1"/>
      <c r="AM567" s="328"/>
      <c r="AN567" s="1"/>
      <c r="AO567" s="1"/>
      <c r="AP567" s="1"/>
    </row>
    <row r="568" ht="15.75" customHeight="1">
      <c r="A568" s="1"/>
      <c r="B568" s="1"/>
      <c r="C568" s="283"/>
      <c r="D568" s="327"/>
      <c r="E568" s="327"/>
      <c r="F568" s="1"/>
      <c r="G568" s="1"/>
      <c r="H568" s="1"/>
      <c r="I568" s="1"/>
      <c r="J568" s="327"/>
      <c r="K568" s="1"/>
      <c r="L568" s="1"/>
      <c r="M568" s="327"/>
      <c r="N568" s="327"/>
      <c r="O568" s="328"/>
      <c r="P568" s="299"/>
      <c r="Q568" s="1"/>
      <c r="R568" s="275"/>
      <c r="S568" s="329"/>
      <c r="T568" s="1"/>
      <c r="U568" s="1"/>
      <c r="V568" s="306"/>
      <c r="W568" s="306"/>
      <c r="X568" s="328"/>
      <c r="Y568" s="328"/>
      <c r="Z568" s="272"/>
      <c r="AA568" s="299"/>
      <c r="AB568" s="1"/>
      <c r="AC568" s="58"/>
      <c r="AD568" s="220"/>
      <c r="AE568" s="1"/>
      <c r="AF568" s="1"/>
      <c r="AG568" s="304"/>
      <c r="AH568" s="306"/>
      <c r="AI568" s="1"/>
      <c r="AJ568" s="1"/>
      <c r="AK568" s="1"/>
      <c r="AL568" s="1"/>
      <c r="AM568" s="328"/>
      <c r="AN568" s="1"/>
      <c r="AO568" s="1"/>
      <c r="AP568" s="1"/>
    </row>
    <row r="569" ht="15.75" customHeight="1">
      <c r="A569" s="1"/>
      <c r="B569" s="1"/>
      <c r="C569" s="283"/>
      <c r="D569" s="327"/>
      <c r="E569" s="327"/>
      <c r="F569" s="1"/>
      <c r="G569" s="1"/>
      <c r="H569" s="1"/>
      <c r="I569" s="1"/>
      <c r="J569" s="327"/>
      <c r="K569" s="1"/>
      <c r="L569" s="1"/>
      <c r="M569" s="327"/>
      <c r="N569" s="327"/>
      <c r="O569" s="328"/>
      <c r="P569" s="299"/>
      <c r="Q569" s="1"/>
      <c r="R569" s="275"/>
      <c r="S569" s="329"/>
      <c r="T569" s="1"/>
      <c r="U569" s="1"/>
      <c r="V569" s="306"/>
      <c r="W569" s="306"/>
      <c r="X569" s="328"/>
      <c r="Y569" s="328"/>
      <c r="Z569" s="272"/>
      <c r="AA569" s="299"/>
      <c r="AB569" s="1"/>
      <c r="AC569" s="58"/>
      <c r="AD569" s="220"/>
      <c r="AE569" s="1"/>
      <c r="AF569" s="1"/>
      <c r="AG569" s="304"/>
      <c r="AH569" s="306"/>
      <c r="AI569" s="1"/>
      <c r="AJ569" s="1"/>
      <c r="AK569" s="1"/>
      <c r="AL569" s="1"/>
      <c r="AM569" s="328"/>
      <c r="AN569" s="1"/>
      <c r="AO569" s="1"/>
      <c r="AP569" s="1"/>
    </row>
    <row r="570" ht="15.75" customHeight="1">
      <c r="A570" s="1"/>
      <c r="B570" s="1"/>
      <c r="C570" s="283"/>
      <c r="D570" s="327"/>
      <c r="E570" s="327"/>
      <c r="F570" s="1"/>
      <c r="G570" s="1"/>
      <c r="H570" s="1"/>
      <c r="I570" s="1"/>
      <c r="J570" s="327"/>
      <c r="K570" s="1"/>
      <c r="L570" s="1"/>
      <c r="M570" s="327"/>
      <c r="N570" s="327"/>
      <c r="O570" s="328"/>
      <c r="P570" s="299"/>
      <c r="Q570" s="1"/>
      <c r="R570" s="275"/>
      <c r="S570" s="329"/>
      <c r="T570" s="1"/>
      <c r="U570" s="1"/>
      <c r="V570" s="306"/>
      <c r="W570" s="306"/>
      <c r="X570" s="328"/>
      <c r="Y570" s="328"/>
      <c r="Z570" s="272"/>
      <c r="AA570" s="299"/>
      <c r="AB570" s="1"/>
      <c r="AC570" s="58"/>
      <c r="AD570" s="220"/>
      <c r="AE570" s="1"/>
      <c r="AF570" s="1"/>
      <c r="AG570" s="304"/>
      <c r="AH570" s="306"/>
      <c r="AI570" s="1"/>
      <c r="AJ570" s="1"/>
      <c r="AK570" s="1"/>
      <c r="AL570" s="1"/>
      <c r="AM570" s="328"/>
      <c r="AN570" s="1"/>
      <c r="AO570" s="1"/>
      <c r="AP570" s="1"/>
    </row>
    <row r="571" ht="15.75" customHeight="1">
      <c r="A571" s="1"/>
      <c r="B571" s="1"/>
      <c r="C571" s="283"/>
      <c r="D571" s="327"/>
      <c r="E571" s="327"/>
      <c r="F571" s="1"/>
      <c r="G571" s="1"/>
      <c r="H571" s="1"/>
      <c r="I571" s="1"/>
      <c r="J571" s="327"/>
      <c r="K571" s="1"/>
      <c r="L571" s="1"/>
      <c r="M571" s="327"/>
      <c r="N571" s="327"/>
      <c r="O571" s="328"/>
      <c r="P571" s="299"/>
      <c r="Q571" s="1"/>
      <c r="R571" s="275"/>
      <c r="S571" s="329"/>
      <c r="T571" s="1"/>
      <c r="U571" s="1"/>
      <c r="V571" s="306"/>
      <c r="W571" s="306"/>
      <c r="X571" s="328"/>
      <c r="Y571" s="328"/>
      <c r="Z571" s="272"/>
      <c r="AA571" s="299"/>
      <c r="AB571" s="1"/>
      <c r="AC571" s="58"/>
      <c r="AD571" s="220"/>
      <c r="AE571" s="1"/>
      <c r="AF571" s="1"/>
      <c r="AG571" s="304"/>
      <c r="AH571" s="306"/>
      <c r="AI571" s="1"/>
      <c r="AJ571" s="1"/>
      <c r="AK571" s="1"/>
      <c r="AL571" s="1"/>
      <c r="AM571" s="328"/>
      <c r="AN571" s="1"/>
      <c r="AO571" s="1"/>
      <c r="AP571" s="1"/>
    </row>
    <row r="572" ht="15.75" customHeight="1">
      <c r="A572" s="1"/>
      <c r="B572" s="1"/>
      <c r="C572" s="283"/>
      <c r="D572" s="327"/>
      <c r="E572" s="327"/>
      <c r="F572" s="1"/>
      <c r="G572" s="1"/>
      <c r="H572" s="1"/>
      <c r="I572" s="1"/>
      <c r="J572" s="327"/>
      <c r="K572" s="1"/>
      <c r="L572" s="1"/>
      <c r="M572" s="327"/>
      <c r="N572" s="327"/>
      <c r="O572" s="328"/>
      <c r="P572" s="299"/>
      <c r="Q572" s="1"/>
      <c r="R572" s="275"/>
      <c r="S572" s="329"/>
      <c r="T572" s="1"/>
      <c r="U572" s="1"/>
      <c r="V572" s="306"/>
      <c r="W572" s="306"/>
      <c r="X572" s="328"/>
      <c r="Y572" s="328"/>
      <c r="Z572" s="272"/>
      <c r="AA572" s="299"/>
      <c r="AB572" s="1"/>
      <c r="AC572" s="58"/>
      <c r="AD572" s="220"/>
      <c r="AE572" s="1"/>
      <c r="AF572" s="1"/>
      <c r="AG572" s="304"/>
      <c r="AH572" s="306"/>
      <c r="AI572" s="1"/>
      <c r="AJ572" s="1"/>
      <c r="AK572" s="1"/>
      <c r="AL572" s="1"/>
      <c r="AM572" s="328"/>
      <c r="AN572" s="1"/>
      <c r="AO572" s="1"/>
      <c r="AP572" s="1"/>
    </row>
    <row r="573" ht="15.75" customHeight="1">
      <c r="A573" s="1"/>
      <c r="B573" s="1"/>
      <c r="C573" s="283"/>
      <c r="D573" s="327"/>
      <c r="E573" s="327"/>
      <c r="F573" s="1"/>
      <c r="G573" s="1"/>
      <c r="H573" s="1"/>
      <c r="I573" s="1"/>
      <c r="J573" s="327"/>
      <c r="K573" s="1"/>
      <c r="L573" s="1"/>
      <c r="M573" s="327"/>
      <c r="N573" s="327"/>
      <c r="O573" s="328"/>
      <c r="P573" s="299"/>
      <c r="Q573" s="1"/>
      <c r="R573" s="275"/>
      <c r="S573" s="329"/>
      <c r="T573" s="1"/>
      <c r="U573" s="1"/>
      <c r="V573" s="306"/>
      <c r="W573" s="306"/>
      <c r="X573" s="328"/>
      <c r="Y573" s="328"/>
      <c r="Z573" s="272"/>
      <c r="AA573" s="299"/>
      <c r="AB573" s="1"/>
      <c r="AC573" s="58"/>
      <c r="AD573" s="220"/>
      <c r="AE573" s="1"/>
      <c r="AF573" s="1"/>
      <c r="AG573" s="304"/>
      <c r="AH573" s="306"/>
      <c r="AI573" s="1"/>
      <c r="AJ573" s="1"/>
      <c r="AK573" s="1"/>
      <c r="AL573" s="1"/>
      <c r="AM573" s="328"/>
      <c r="AN573" s="1"/>
      <c r="AO573" s="1"/>
      <c r="AP573" s="1"/>
    </row>
    <row r="574" ht="15.75" customHeight="1">
      <c r="A574" s="1"/>
      <c r="B574" s="1"/>
      <c r="C574" s="283"/>
      <c r="D574" s="327"/>
      <c r="E574" s="327"/>
      <c r="F574" s="1"/>
      <c r="G574" s="1"/>
      <c r="H574" s="1"/>
      <c r="I574" s="1"/>
      <c r="J574" s="327"/>
      <c r="K574" s="1"/>
      <c r="L574" s="1"/>
      <c r="M574" s="327"/>
      <c r="N574" s="327"/>
      <c r="O574" s="328"/>
      <c r="P574" s="299"/>
      <c r="Q574" s="1"/>
      <c r="R574" s="275"/>
      <c r="S574" s="329"/>
      <c r="T574" s="1"/>
      <c r="U574" s="1"/>
      <c r="V574" s="306"/>
      <c r="W574" s="306"/>
      <c r="X574" s="328"/>
      <c r="Y574" s="328"/>
      <c r="Z574" s="272"/>
      <c r="AA574" s="299"/>
      <c r="AB574" s="1"/>
      <c r="AC574" s="58"/>
      <c r="AD574" s="220"/>
      <c r="AE574" s="1"/>
      <c r="AF574" s="1"/>
      <c r="AG574" s="304"/>
      <c r="AH574" s="306"/>
      <c r="AI574" s="1"/>
      <c r="AJ574" s="1"/>
      <c r="AK574" s="1"/>
      <c r="AL574" s="1"/>
      <c r="AM574" s="328"/>
      <c r="AN574" s="1"/>
      <c r="AO574" s="1"/>
      <c r="AP574" s="1"/>
    </row>
    <row r="575" ht="15.75" customHeight="1">
      <c r="A575" s="1"/>
      <c r="B575" s="1"/>
      <c r="C575" s="283"/>
      <c r="D575" s="327"/>
      <c r="E575" s="327"/>
      <c r="F575" s="1"/>
      <c r="G575" s="1"/>
      <c r="H575" s="1"/>
      <c r="I575" s="1"/>
      <c r="J575" s="327"/>
      <c r="K575" s="1"/>
      <c r="L575" s="1"/>
      <c r="M575" s="327"/>
      <c r="N575" s="327"/>
      <c r="O575" s="328"/>
      <c r="P575" s="299"/>
      <c r="Q575" s="1"/>
      <c r="R575" s="275"/>
      <c r="S575" s="329"/>
      <c r="T575" s="1"/>
      <c r="U575" s="1"/>
      <c r="V575" s="306"/>
      <c r="W575" s="306"/>
      <c r="X575" s="328"/>
      <c r="Y575" s="328"/>
      <c r="Z575" s="272"/>
      <c r="AA575" s="299"/>
      <c r="AB575" s="1"/>
      <c r="AC575" s="58"/>
      <c r="AD575" s="220"/>
      <c r="AE575" s="1"/>
      <c r="AF575" s="1"/>
      <c r="AG575" s="304"/>
      <c r="AH575" s="306"/>
      <c r="AI575" s="1"/>
      <c r="AJ575" s="1"/>
      <c r="AK575" s="1"/>
      <c r="AL575" s="1"/>
      <c r="AM575" s="328"/>
      <c r="AN575" s="1"/>
      <c r="AO575" s="1"/>
      <c r="AP575" s="1"/>
    </row>
    <row r="576" ht="15.75" customHeight="1">
      <c r="A576" s="1"/>
      <c r="B576" s="1"/>
      <c r="C576" s="283"/>
      <c r="D576" s="327"/>
      <c r="E576" s="327"/>
      <c r="F576" s="1"/>
      <c r="G576" s="1"/>
      <c r="H576" s="1"/>
      <c r="I576" s="1"/>
      <c r="J576" s="327"/>
      <c r="K576" s="1"/>
      <c r="L576" s="1"/>
      <c r="M576" s="327"/>
      <c r="N576" s="327"/>
      <c r="O576" s="328"/>
      <c r="P576" s="299"/>
      <c r="Q576" s="1"/>
      <c r="R576" s="275"/>
      <c r="S576" s="329"/>
      <c r="T576" s="1"/>
      <c r="U576" s="1"/>
      <c r="V576" s="306"/>
      <c r="W576" s="306"/>
      <c r="X576" s="328"/>
      <c r="Y576" s="328"/>
      <c r="Z576" s="272"/>
      <c r="AA576" s="299"/>
      <c r="AB576" s="1"/>
      <c r="AC576" s="58"/>
      <c r="AD576" s="220"/>
      <c r="AE576" s="1"/>
      <c r="AF576" s="1"/>
      <c r="AG576" s="304"/>
      <c r="AH576" s="306"/>
      <c r="AI576" s="1"/>
      <c r="AJ576" s="1"/>
      <c r="AK576" s="1"/>
      <c r="AL576" s="1"/>
      <c r="AM576" s="328"/>
      <c r="AN576" s="1"/>
      <c r="AO576" s="1"/>
      <c r="AP576" s="1"/>
    </row>
    <row r="577" ht="15.75" customHeight="1">
      <c r="A577" s="1"/>
      <c r="B577" s="1"/>
      <c r="C577" s="283"/>
      <c r="D577" s="327"/>
      <c r="E577" s="327"/>
      <c r="F577" s="1"/>
      <c r="G577" s="1"/>
      <c r="H577" s="1"/>
      <c r="I577" s="1"/>
      <c r="J577" s="327"/>
      <c r="K577" s="1"/>
      <c r="L577" s="1"/>
      <c r="M577" s="327"/>
      <c r="N577" s="327"/>
      <c r="O577" s="328"/>
      <c r="P577" s="299"/>
      <c r="Q577" s="1"/>
      <c r="R577" s="275"/>
      <c r="S577" s="329"/>
      <c r="T577" s="1"/>
      <c r="U577" s="1"/>
      <c r="V577" s="306"/>
      <c r="W577" s="306"/>
      <c r="X577" s="328"/>
      <c r="Y577" s="328"/>
      <c r="Z577" s="272"/>
      <c r="AA577" s="299"/>
      <c r="AB577" s="1"/>
      <c r="AC577" s="58"/>
      <c r="AD577" s="220"/>
      <c r="AE577" s="1"/>
      <c r="AF577" s="1"/>
      <c r="AG577" s="304"/>
      <c r="AH577" s="306"/>
      <c r="AI577" s="1"/>
      <c r="AJ577" s="1"/>
      <c r="AK577" s="1"/>
      <c r="AL577" s="1"/>
      <c r="AM577" s="328"/>
      <c r="AN577" s="1"/>
      <c r="AO577" s="1"/>
      <c r="AP577" s="1"/>
    </row>
    <row r="578" ht="15.75" customHeight="1">
      <c r="A578" s="1"/>
      <c r="B578" s="1"/>
      <c r="C578" s="283"/>
      <c r="D578" s="327"/>
      <c r="E578" s="327"/>
      <c r="F578" s="1"/>
      <c r="G578" s="1"/>
      <c r="H578" s="1"/>
      <c r="I578" s="1"/>
      <c r="J578" s="327"/>
      <c r="K578" s="1"/>
      <c r="L578" s="1"/>
      <c r="M578" s="327"/>
      <c r="N578" s="327"/>
      <c r="O578" s="328"/>
      <c r="P578" s="299"/>
      <c r="Q578" s="1"/>
      <c r="R578" s="275"/>
      <c r="S578" s="329"/>
      <c r="T578" s="1"/>
      <c r="U578" s="1"/>
      <c r="V578" s="306"/>
      <c r="W578" s="306"/>
      <c r="X578" s="328"/>
      <c r="Y578" s="328"/>
      <c r="Z578" s="272"/>
      <c r="AA578" s="299"/>
      <c r="AB578" s="1"/>
      <c r="AC578" s="58"/>
      <c r="AD578" s="220"/>
      <c r="AE578" s="1"/>
      <c r="AF578" s="1"/>
      <c r="AG578" s="304"/>
      <c r="AH578" s="306"/>
      <c r="AI578" s="1"/>
      <c r="AJ578" s="1"/>
      <c r="AK578" s="1"/>
      <c r="AL578" s="1"/>
      <c r="AM578" s="328"/>
      <c r="AN578" s="1"/>
      <c r="AO578" s="1"/>
      <c r="AP578" s="1"/>
    </row>
    <row r="579" ht="15.75" customHeight="1">
      <c r="A579" s="1"/>
      <c r="B579" s="1"/>
      <c r="C579" s="283"/>
      <c r="D579" s="327"/>
      <c r="E579" s="327"/>
      <c r="F579" s="1"/>
      <c r="G579" s="1"/>
      <c r="H579" s="1"/>
      <c r="I579" s="1"/>
      <c r="J579" s="327"/>
      <c r="K579" s="1"/>
      <c r="L579" s="1"/>
      <c r="M579" s="327"/>
      <c r="N579" s="327"/>
      <c r="O579" s="328"/>
      <c r="P579" s="299"/>
      <c r="Q579" s="1"/>
      <c r="R579" s="275"/>
      <c r="S579" s="329"/>
      <c r="T579" s="1"/>
      <c r="U579" s="1"/>
      <c r="V579" s="306"/>
      <c r="W579" s="306"/>
      <c r="X579" s="328"/>
      <c r="Y579" s="328"/>
      <c r="Z579" s="272"/>
      <c r="AA579" s="299"/>
      <c r="AB579" s="1"/>
      <c r="AC579" s="58"/>
      <c r="AD579" s="220"/>
      <c r="AE579" s="1"/>
      <c r="AF579" s="1"/>
      <c r="AG579" s="304"/>
      <c r="AH579" s="306"/>
      <c r="AI579" s="1"/>
      <c r="AJ579" s="1"/>
      <c r="AK579" s="1"/>
      <c r="AL579" s="1"/>
      <c r="AM579" s="328"/>
      <c r="AN579" s="1"/>
      <c r="AO579" s="1"/>
      <c r="AP579" s="1"/>
    </row>
    <row r="580" ht="15.75" customHeight="1">
      <c r="A580" s="1"/>
      <c r="B580" s="1"/>
      <c r="C580" s="283"/>
      <c r="D580" s="327"/>
      <c r="E580" s="327"/>
      <c r="F580" s="1"/>
      <c r="G580" s="1"/>
      <c r="H580" s="1"/>
      <c r="I580" s="1"/>
      <c r="J580" s="327"/>
      <c r="K580" s="1"/>
      <c r="L580" s="1"/>
      <c r="M580" s="327"/>
      <c r="N580" s="327"/>
      <c r="O580" s="328"/>
      <c r="P580" s="299"/>
      <c r="Q580" s="1"/>
      <c r="R580" s="275"/>
      <c r="S580" s="329"/>
      <c r="T580" s="1"/>
      <c r="U580" s="1"/>
      <c r="V580" s="306"/>
      <c r="W580" s="306"/>
      <c r="X580" s="328"/>
      <c r="Y580" s="328"/>
      <c r="Z580" s="272"/>
      <c r="AA580" s="299"/>
      <c r="AB580" s="1"/>
      <c r="AC580" s="58"/>
      <c r="AD580" s="220"/>
      <c r="AE580" s="1"/>
      <c r="AF580" s="1"/>
      <c r="AG580" s="304"/>
      <c r="AH580" s="306"/>
      <c r="AI580" s="1"/>
      <c r="AJ580" s="1"/>
      <c r="AK580" s="1"/>
      <c r="AL580" s="1"/>
      <c r="AM580" s="328"/>
      <c r="AN580" s="1"/>
      <c r="AO580" s="1"/>
      <c r="AP580" s="1"/>
    </row>
    <row r="581" ht="15.75" customHeight="1">
      <c r="A581" s="1"/>
      <c r="B581" s="1"/>
      <c r="C581" s="283"/>
      <c r="D581" s="327"/>
      <c r="E581" s="327"/>
      <c r="F581" s="1"/>
      <c r="G581" s="1"/>
      <c r="H581" s="1"/>
      <c r="I581" s="1"/>
      <c r="J581" s="327"/>
      <c r="K581" s="1"/>
      <c r="L581" s="1"/>
      <c r="M581" s="327"/>
      <c r="N581" s="327"/>
      <c r="O581" s="328"/>
      <c r="P581" s="299"/>
      <c r="Q581" s="1"/>
      <c r="R581" s="275"/>
      <c r="S581" s="329"/>
      <c r="T581" s="1"/>
      <c r="U581" s="1"/>
      <c r="V581" s="306"/>
      <c r="W581" s="306"/>
      <c r="X581" s="328"/>
      <c r="Y581" s="328"/>
      <c r="Z581" s="272"/>
      <c r="AA581" s="299"/>
      <c r="AB581" s="1"/>
      <c r="AC581" s="58"/>
      <c r="AD581" s="220"/>
      <c r="AE581" s="1"/>
      <c r="AF581" s="1"/>
      <c r="AG581" s="304"/>
      <c r="AH581" s="306"/>
      <c r="AI581" s="1"/>
      <c r="AJ581" s="1"/>
      <c r="AK581" s="1"/>
      <c r="AL581" s="1"/>
      <c r="AM581" s="328"/>
      <c r="AN581" s="1"/>
      <c r="AO581" s="1"/>
      <c r="AP581" s="1"/>
    </row>
    <row r="582" ht="15.75" customHeight="1">
      <c r="A582" s="1"/>
      <c r="B582" s="1"/>
      <c r="C582" s="283"/>
      <c r="D582" s="327"/>
      <c r="E582" s="327"/>
      <c r="F582" s="1"/>
      <c r="G582" s="1"/>
      <c r="H582" s="1"/>
      <c r="I582" s="1"/>
      <c r="J582" s="327"/>
      <c r="K582" s="1"/>
      <c r="L582" s="1"/>
      <c r="M582" s="327"/>
      <c r="N582" s="327"/>
      <c r="O582" s="328"/>
      <c r="P582" s="299"/>
      <c r="Q582" s="1"/>
      <c r="R582" s="275"/>
      <c r="S582" s="329"/>
      <c r="T582" s="1"/>
      <c r="U582" s="1"/>
      <c r="V582" s="306"/>
      <c r="W582" s="306"/>
      <c r="X582" s="328"/>
      <c r="Y582" s="328"/>
      <c r="Z582" s="272"/>
      <c r="AA582" s="299"/>
      <c r="AB582" s="1"/>
      <c r="AC582" s="58"/>
      <c r="AD582" s="220"/>
      <c r="AE582" s="1"/>
      <c r="AF582" s="1"/>
      <c r="AG582" s="304"/>
      <c r="AH582" s="306"/>
      <c r="AI582" s="1"/>
      <c r="AJ582" s="1"/>
      <c r="AK582" s="1"/>
      <c r="AL582" s="1"/>
      <c r="AM582" s="328"/>
      <c r="AN582" s="1"/>
      <c r="AO582" s="1"/>
      <c r="AP582" s="1"/>
    </row>
    <row r="583" ht="15.75" customHeight="1">
      <c r="A583" s="1"/>
      <c r="B583" s="1"/>
      <c r="C583" s="283"/>
      <c r="D583" s="327"/>
      <c r="E583" s="327"/>
      <c r="F583" s="1"/>
      <c r="G583" s="1"/>
      <c r="H583" s="1"/>
      <c r="I583" s="1"/>
      <c r="J583" s="327"/>
      <c r="K583" s="1"/>
      <c r="L583" s="1"/>
      <c r="M583" s="327"/>
      <c r="N583" s="327"/>
      <c r="O583" s="328"/>
      <c r="P583" s="299"/>
      <c r="Q583" s="1"/>
      <c r="R583" s="275"/>
      <c r="S583" s="329"/>
      <c r="T583" s="1"/>
      <c r="U583" s="1"/>
      <c r="V583" s="306"/>
      <c r="W583" s="306"/>
      <c r="X583" s="328"/>
      <c r="Y583" s="328"/>
      <c r="Z583" s="272"/>
      <c r="AA583" s="299"/>
      <c r="AB583" s="1"/>
      <c r="AC583" s="58"/>
      <c r="AD583" s="220"/>
      <c r="AE583" s="1"/>
      <c r="AF583" s="1"/>
      <c r="AG583" s="304"/>
      <c r="AH583" s="306"/>
      <c r="AI583" s="1"/>
      <c r="AJ583" s="1"/>
      <c r="AK583" s="1"/>
      <c r="AL583" s="1"/>
      <c r="AM583" s="328"/>
      <c r="AN583" s="1"/>
      <c r="AO583" s="1"/>
      <c r="AP583" s="1"/>
    </row>
    <row r="584" ht="15.75" customHeight="1">
      <c r="A584" s="1"/>
      <c r="B584" s="1"/>
      <c r="C584" s="283"/>
      <c r="D584" s="327"/>
      <c r="E584" s="327"/>
      <c r="F584" s="1"/>
      <c r="G584" s="1"/>
      <c r="H584" s="1"/>
      <c r="I584" s="1"/>
      <c r="J584" s="327"/>
      <c r="K584" s="1"/>
      <c r="L584" s="1"/>
      <c r="M584" s="327"/>
      <c r="N584" s="327"/>
      <c r="O584" s="328"/>
      <c r="P584" s="299"/>
      <c r="Q584" s="1"/>
      <c r="R584" s="275"/>
      <c r="S584" s="329"/>
      <c r="T584" s="1"/>
      <c r="U584" s="1"/>
      <c r="V584" s="306"/>
      <c r="W584" s="306"/>
      <c r="X584" s="328"/>
      <c r="Y584" s="328"/>
      <c r="Z584" s="272"/>
      <c r="AA584" s="299"/>
      <c r="AB584" s="1"/>
      <c r="AC584" s="58"/>
      <c r="AD584" s="220"/>
      <c r="AE584" s="1"/>
      <c r="AF584" s="1"/>
      <c r="AG584" s="304"/>
      <c r="AH584" s="306"/>
      <c r="AI584" s="1"/>
      <c r="AJ584" s="1"/>
      <c r="AK584" s="1"/>
      <c r="AL584" s="1"/>
      <c r="AM584" s="328"/>
      <c r="AN584" s="1"/>
      <c r="AO584" s="1"/>
      <c r="AP584" s="1"/>
    </row>
    <row r="585" ht="15.75" customHeight="1">
      <c r="A585" s="1"/>
      <c r="B585" s="1"/>
      <c r="C585" s="283"/>
      <c r="D585" s="327"/>
      <c r="E585" s="327"/>
      <c r="F585" s="1"/>
      <c r="G585" s="1"/>
      <c r="H585" s="1"/>
      <c r="I585" s="1"/>
      <c r="J585" s="327"/>
      <c r="K585" s="1"/>
      <c r="L585" s="1"/>
      <c r="M585" s="327"/>
      <c r="N585" s="327"/>
      <c r="O585" s="328"/>
      <c r="P585" s="299"/>
      <c r="Q585" s="1"/>
      <c r="R585" s="275"/>
      <c r="S585" s="329"/>
      <c r="T585" s="1"/>
      <c r="U585" s="1"/>
      <c r="V585" s="306"/>
      <c r="W585" s="306"/>
      <c r="X585" s="328"/>
      <c r="Y585" s="328"/>
      <c r="Z585" s="272"/>
      <c r="AA585" s="299"/>
      <c r="AB585" s="1"/>
      <c r="AC585" s="58"/>
      <c r="AD585" s="220"/>
      <c r="AE585" s="1"/>
      <c r="AF585" s="1"/>
      <c r="AG585" s="304"/>
      <c r="AH585" s="306"/>
      <c r="AI585" s="1"/>
      <c r="AJ585" s="1"/>
      <c r="AK585" s="1"/>
      <c r="AL585" s="1"/>
      <c r="AM585" s="328"/>
      <c r="AN585" s="1"/>
      <c r="AO585" s="1"/>
      <c r="AP585" s="1"/>
    </row>
    <row r="586" ht="15.75" customHeight="1">
      <c r="A586" s="1"/>
      <c r="B586" s="1"/>
      <c r="C586" s="283"/>
      <c r="D586" s="327"/>
      <c r="E586" s="327"/>
      <c r="F586" s="1"/>
      <c r="G586" s="1"/>
      <c r="H586" s="1"/>
      <c r="I586" s="1"/>
      <c r="J586" s="327"/>
      <c r="K586" s="1"/>
      <c r="L586" s="1"/>
      <c r="M586" s="327"/>
      <c r="N586" s="327"/>
      <c r="O586" s="328"/>
      <c r="P586" s="299"/>
      <c r="Q586" s="1"/>
      <c r="R586" s="275"/>
      <c r="S586" s="329"/>
      <c r="T586" s="1"/>
      <c r="U586" s="1"/>
      <c r="V586" s="306"/>
      <c r="W586" s="306"/>
      <c r="X586" s="328"/>
      <c r="Y586" s="328"/>
      <c r="Z586" s="272"/>
      <c r="AA586" s="299"/>
      <c r="AB586" s="1"/>
      <c r="AC586" s="58"/>
      <c r="AD586" s="220"/>
      <c r="AE586" s="1"/>
      <c r="AF586" s="1"/>
      <c r="AG586" s="304"/>
      <c r="AH586" s="306"/>
      <c r="AI586" s="1"/>
      <c r="AJ586" s="1"/>
      <c r="AK586" s="1"/>
      <c r="AL586" s="1"/>
      <c r="AM586" s="328"/>
      <c r="AN586" s="1"/>
      <c r="AO586" s="1"/>
      <c r="AP586" s="1"/>
    </row>
    <row r="587" ht="15.75" customHeight="1">
      <c r="A587" s="1"/>
      <c r="B587" s="1"/>
      <c r="C587" s="283"/>
      <c r="D587" s="327"/>
      <c r="E587" s="327"/>
      <c r="F587" s="1"/>
      <c r="G587" s="1"/>
      <c r="H587" s="1"/>
      <c r="I587" s="1"/>
      <c r="J587" s="327"/>
      <c r="K587" s="1"/>
      <c r="L587" s="1"/>
      <c r="M587" s="327"/>
      <c r="N587" s="327"/>
      <c r="O587" s="328"/>
      <c r="P587" s="299"/>
      <c r="Q587" s="1"/>
      <c r="R587" s="275"/>
      <c r="S587" s="329"/>
      <c r="T587" s="1"/>
      <c r="U587" s="1"/>
      <c r="V587" s="306"/>
      <c r="W587" s="306"/>
      <c r="X587" s="328"/>
      <c r="Y587" s="328"/>
      <c r="Z587" s="272"/>
      <c r="AA587" s="299"/>
      <c r="AB587" s="1"/>
      <c r="AC587" s="58"/>
      <c r="AD587" s="220"/>
      <c r="AE587" s="1"/>
      <c r="AF587" s="1"/>
      <c r="AG587" s="304"/>
      <c r="AH587" s="306"/>
      <c r="AI587" s="1"/>
      <c r="AJ587" s="1"/>
      <c r="AK587" s="1"/>
      <c r="AL587" s="1"/>
      <c r="AM587" s="328"/>
      <c r="AN587" s="1"/>
      <c r="AO587" s="1"/>
      <c r="AP587" s="1"/>
    </row>
    <row r="588" ht="15.75" customHeight="1">
      <c r="A588" s="1"/>
      <c r="B588" s="1"/>
      <c r="C588" s="283"/>
      <c r="D588" s="327"/>
      <c r="E588" s="327"/>
      <c r="F588" s="1"/>
      <c r="G588" s="1"/>
      <c r="H588" s="1"/>
      <c r="I588" s="1"/>
      <c r="J588" s="327"/>
      <c r="K588" s="1"/>
      <c r="L588" s="1"/>
      <c r="M588" s="327"/>
      <c r="N588" s="327"/>
      <c r="O588" s="328"/>
      <c r="P588" s="299"/>
      <c r="Q588" s="1"/>
      <c r="R588" s="275"/>
      <c r="S588" s="329"/>
      <c r="T588" s="1"/>
      <c r="U588" s="1"/>
      <c r="V588" s="306"/>
      <c r="W588" s="306"/>
      <c r="X588" s="328"/>
      <c r="Y588" s="328"/>
      <c r="Z588" s="272"/>
      <c r="AA588" s="299"/>
      <c r="AB588" s="1"/>
      <c r="AC588" s="58"/>
      <c r="AD588" s="220"/>
      <c r="AE588" s="1"/>
      <c r="AF588" s="1"/>
      <c r="AG588" s="304"/>
      <c r="AH588" s="306"/>
      <c r="AI588" s="1"/>
      <c r="AJ588" s="1"/>
      <c r="AK588" s="1"/>
      <c r="AL588" s="1"/>
      <c r="AM588" s="328"/>
      <c r="AN588" s="1"/>
      <c r="AO588" s="1"/>
      <c r="AP588" s="1"/>
    </row>
    <row r="589" ht="15.75" customHeight="1">
      <c r="A589" s="1"/>
      <c r="B589" s="1"/>
      <c r="C589" s="283"/>
      <c r="D589" s="327"/>
      <c r="E589" s="327"/>
      <c r="F589" s="1"/>
      <c r="G589" s="1"/>
      <c r="H589" s="1"/>
      <c r="I589" s="1"/>
      <c r="J589" s="327"/>
      <c r="K589" s="1"/>
      <c r="L589" s="1"/>
      <c r="M589" s="327"/>
      <c r="N589" s="327"/>
      <c r="O589" s="328"/>
      <c r="P589" s="299"/>
      <c r="Q589" s="1"/>
      <c r="R589" s="275"/>
      <c r="S589" s="329"/>
      <c r="T589" s="1"/>
      <c r="U589" s="1"/>
      <c r="V589" s="306"/>
      <c r="W589" s="306"/>
      <c r="X589" s="328"/>
      <c r="Y589" s="328"/>
      <c r="Z589" s="272"/>
      <c r="AA589" s="299"/>
      <c r="AB589" s="1"/>
      <c r="AC589" s="58"/>
      <c r="AD589" s="220"/>
      <c r="AE589" s="1"/>
      <c r="AF589" s="1"/>
      <c r="AG589" s="304"/>
      <c r="AH589" s="306"/>
      <c r="AI589" s="1"/>
      <c r="AJ589" s="1"/>
      <c r="AK589" s="1"/>
      <c r="AL589" s="1"/>
      <c r="AM589" s="328"/>
      <c r="AN589" s="1"/>
      <c r="AO589" s="1"/>
      <c r="AP589" s="1"/>
    </row>
    <row r="590" ht="15.75" customHeight="1">
      <c r="A590" s="1"/>
      <c r="B590" s="1"/>
      <c r="C590" s="283"/>
      <c r="D590" s="327"/>
      <c r="E590" s="327"/>
      <c r="F590" s="1"/>
      <c r="G590" s="1"/>
      <c r="H590" s="1"/>
      <c r="I590" s="1"/>
      <c r="J590" s="327"/>
      <c r="K590" s="1"/>
      <c r="L590" s="1"/>
      <c r="M590" s="327"/>
      <c r="N590" s="327"/>
      <c r="O590" s="328"/>
      <c r="P590" s="299"/>
      <c r="Q590" s="1"/>
      <c r="R590" s="275"/>
      <c r="S590" s="329"/>
      <c r="T590" s="1"/>
      <c r="U590" s="1"/>
      <c r="V590" s="306"/>
      <c r="W590" s="306"/>
      <c r="X590" s="328"/>
      <c r="Y590" s="328"/>
      <c r="Z590" s="272"/>
      <c r="AA590" s="299"/>
      <c r="AB590" s="1"/>
      <c r="AC590" s="58"/>
      <c r="AD590" s="220"/>
      <c r="AE590" s="1"/>
      <c r="AF590" s="1"/>
      <c r="AG590" s="304"/>
      <c r="AH590" s="306"/>
      <c r="AI590" s="1"/>
      <c r="AJ590" s="1"/>
      <c r="AK590" s="1"/>
      <c r="AL590" s="1"/>
      <c r="AM590" s="328"/>
      <c r="AN590" s="1"/>
      <c r="AO590" s="1"/>
      <c r="AP590" s="1"/>
    </row>
    <row r="591" ht="15.75" customHeight="1">
      <c r="A591" s="1"/>
      <c r="B591" s="1"/>
      <c r="C591" s="283"/>
      <c r="D591" s="327"/>
      <c r="E591" s="327"/>
      <c r="F591" s="1"/>
      <c r="G591" s="1"/>
      <c r="H591" s="1"/>
      <c r="I591" s="1"/>
      <c r="J591" s="327"/>
      <c r="K591" s="1"/>
      <c r="L591" s="1"/>
      <c r="M591" s="327"/>
      <c r="N591" s="327"/>
      <c r="O591" s="328"/>
      <c r="P591" s="299"/>
      <c r="Q591" s="1"/>
      <c r="R591" s="275"/>
      <c r="S591" s="329"/>
      <c r="T591" s="1"/>
      <c r="U591" s="1"/>
      <c r="V591" s="306"/>
      <c r="W591" s="306"/>
      <c r="X591" s="328"/>
      <c r="Y591" s="328"/>
      <c r="Z591" s="272"/>
      <c r="AA591" s="299"/>
      <c r="AB591" s="1"/>
      <c r="AC591" s="58"/>
      <c r="AD591" s="220"/>
      <c r="AE591" s="1"/>
      <c r="AF591" s="1"/>
      <c r="AG591" s="304"/>
      <c r="AH591" s="306"/>
      <c r="AI591" s="1"/>
      <c r="AJ591" s="1"/>
      <c r="AK591" s="1"/>
      <c r="AL591" s="1"/>
      <c r="AM591" s="328"/>
      <c r="AN591" s="1"/>
      <c r="AO591" s="1"/>
      <c r="AP591" s="1"/>
    </row>
    <row r="592" ht="15.75" customHeight="1">
      <c r="A592" s="1"/>
      <c r="B592" s="1"/>
      <c r="C592" s="283"/>
      <c r="D592" s="327"/>
      <c r="E592" s="327"/>
      <c r="F592" s="1"/>
      <c r="G592" s="1"/>
      <c r="H592" s="1"/>
      <c r="I592" s="1"/>
      <c r="J592" s="327"/>
      <c r="K592" s="1"/>
      <c r="L592" s="1"/>
      <c r="M592" s="327"/>
      <c r="N592" s="327"/>
      <c r="O592" s="328"/>
      <c r="P592" s="299"/>
      <c r="Q592" s="1"/>
      <c r="R592" s="275"/>
      <c r="S592" s="329"/>
      <c r="T592" s="1"/>
      <c r="U592" s="1"/>
      <c r="V592" s="306"/>
      <c r="W592" s="306"/>
      <c r="X592" s="328"/>
      <c r="Y592" s="328"/>
      <c r="Z592" s="272"/>
      <c r="AA592" s="299"/>
      <c r="AB592" s="1"/>
      <c r="AC592" s="58"/>
      <c r="AD592" s="220"/>
      <c r="AE592" s="1"/>
      <c r="AF592" s="1"/>
      <c r="AG592" s="304"/>
      <c r="AH592" s="306"/>
      <c r="AI592" s="1"/>
      <c r="AJ592" s="1"/>
      <c r="AK592" s="1"/>
      <c r="AL592" s="1"/>
      <c r="AM592" s="328"/>
      <c r="AN592" s="1"/>
      <c r="AO592" s="1"/>
      <c r="AP592" s="1"/>
    </row>
    <row r="593" ht="15.75" customHeight="1">
      <c r="A593" s="1"/>
      <c r="B593" s="1"/>
      <c r="C593" s="283"/>
      <c r="D593" s="327"/>
      <c r="E593" s="327"/>
      <c r="F593" s="1"/>
      <c r="G593" s="1"/>
      <c r="H593" s="1"/>
      <c r="I593" s="1"/>
      <c r="J593" s="327"/>
      <c r="K593" s="1"/>
      <c r="L593" s="1"/>
      <c r="M593" s="327"/>
      <c r="N593" s="327"/>
      <c r="O593" s="328"/>
      <c r="P593" s="299"/>
      <c r="Q593" s="1"/>
      <c r="R593" s="275"/>
      <c r="S593" s="329"/>
      <c r="T593" s="1"/>
      <c r="U593" s="1"/>
      <c r="V593" s="306"/>
      <c r="W593" s="306"/>
      <c r="X593" s="328"/>
      <c r="Y593" s="328"/>
      <c r="Z593" s="272"/>
      <c r="AA593" s="299"/>
      <c r="AB593" s="1"/>
      <c r="AC593" s="58"/>
      <c r="AD593" s="220"/>
      <c r="AE593" s="1"/>
      <c r="AF593" s="1"/>
      <c r="AG593" s="304"/>
      <c r="AH593" s="306"/>
      <c r="AI593" s="1"/>
      <c r="AJ593" s="1"/>
      <c r="AK593" s="1"/>
      <c r="AL593" s="1"/>
      <c r="AM593" s="328"/>
      <c r="AN593" s="1"/>
      <c r="AO593" s="1"/>
      <c r="AP593" s="1"/>
    </row>
    <row r="594" ht="15.75" customHeight="1">
      <c r="A594" s="1"/>
      <c r="B594" s="1"/>
      <c r="C594" s="283"/>
      <c r="D594" s="327"/>
      <c r="E594" s="327"/>
      <c r="F594" s="1"/>
      <c r="G594" s="1"/>
      <c r="H594" s="1"/>
      <c r="I594" s="1"/>
      <c r="J594" s="327"/>
      <c r="K594" s="1"/>
      <c r="L594" s="1"/>
      <c r="M594" s="327"/>
      <c r="N594" s="327"/>
      <c r="O594" s="328"/>
      <c r="P594" s="299"/>
      <c r="Q594" s="1"/>
      <c r="R594" s="275"/>
      <c r="S594" s="329"/>
      <c r="T594" s="1"/>
      <c r="U594" s="1"/>
      <c r="V594" s="306"/>
      <c r="W594" s="306"/>
      <c r="X594" s="328"/>
      <c r="Y594" s="328"/>
      <c r="Z594" s="272"/>
      <c r="AA594" s="299"/>
      <c r="AB594" s="1"/>
      <c r="AC594" s="58"/>
      <c r="AD594" s="220"/>
      <c r="AE594" s="1"/>
      <c r="AF594" s="1"/>
      <c r="AG594" s="304"/>
      <c r="AH594" s="306"/>
      <c r="AI594" s="1"/>
      <c r="AJ594" s="1"/>
      <c r="AK594" s="1"/>
      <c r="AL594" s="1"/>
      <c r="AM594" s="328"/>
      <c r="AN594" s="1"/>
      <c r="AO594" s="1"/>
      <c r="AP594" s="1"/>
    </row>
    <row r="595" ht="15.75" customHeight="1">
      <c r="A595" s="1"/>
      <c r="B595" s="1"/>
      <c r="C595" s="283"/>
      <c r="D595" s="327"/>
      <c r="E595" s="327"/>
      <c r="F595" s="1"/>
      <c r="G595" s="1"/>
      <c r="H595" s="1"/>
      <c r="I595" s="1"/>
      <c r="J595" s="327"/>
      <c r="K595" s="1"/>
      <c r="L595" s="1"/>
      <c r="M595" s="327"/>
      <c r="N595" s="327"/>
      <c r="O595" s="328"/>
      <c r="P595" s="299"/>
      <c r="Q595" s="1"/>
      <c r="R595" s="275"/>
      <c r="S595" s="329"/>
      <c r="T595" s="1"/>
      <c r="U595" s="1"/>
      <c r="V595" s="306"/>
      <c r="W595" s="306"/>
      <c r="X595" s="328"/>
      <c r="Y595" s="328"/>
      <c r="Z595" s="272"/>
      <c r="AA595" s="299"/>
      <c r="AB595" s="1"/>
      <c r="AC595" s="58"/>
      <c r="AD595" s="220"/>
      <c r="AE595" s="1"/>
      <c r="AF595" s="1"/>
      <c r="AG595" s="304"/>
      <c r="AH595" s="306"/>
      <c r="AI595" s="1"/>
      <c r="AJ595" s="1"/>
      <c r="AK595" s="1"/>
      <c r="AL595" s="1"/>
      <c r="AM595" s="328"/>
      <c r="AN595" s="1"/>
      <c r="AO595" s="1"/>
      <c r="AP595" s="1"/>
    </row>
    <row r="596" ht="15.75" customHeight="1">
      <c r="A596" s="1"/>
      <c r="B596" s="1"/>
      <c r="C596" s="283"/>
      <c r="D596" s="327"/>
      <c r="E596" s="327"/>
      <c r="F596" s="1"/>
      <c r="G596" s="1"/>
      <c r="H596" s="1"/>
      <c r="I596" s="1"/>
      <c r="J596" s="327"/>
      <c r="K596" s="1"/>
      <c r="L596" s="1"/>
      <c r="M596" s="327"/>
      <c r="N596" s="327"/>
      <c r="O596" s="328"/>
      <c r="P596" s="299"/>
      <c r="Q596" s="1"/>
      <c r="R596" s="275"/>
      <c r="S596" s="329"/>
      <c r="T596" s="1"/>
      <c r="U596" s="1"/>
      <c r="V596" s="306"/>
      <c r="W596" s="306"/>
      <c r="X596" s="328"/>
      <c r="Y596" s="328"/>
      <c r="Z596" s="272"/>
      <c r="AA596" s="299"/>
      <c r="AB596" s="1"/>
      <c r="AC596" s="58"/>
      <c r="AD596" s="220"/>
      <c r="AE596" s="1"/>
      <c r="AF596" s="1"/>
      <c r="AG596" s="304"/>
      <c r="AH596" s="306"/>
      <c r="AI596" s="1"/>
      <c r="AJ596" s="1"/>
      <c r="AK596" s="1"/>
      <c r="AL596" s="1"/>
      <c r="AM596" s="328"/>
      <c r="AN596" s="1"/>
      <c r="AO596" s="1"/>
      <c r="AP596" s="1"/>
    </row>
    <row r="597" ht="15.75" customHeight="1">
      <c r="A597" s="1"/>
      <c r="B597" s="1"/>
      <c r="C597" s="283"/>
      <c r="D597" s="327"/>
      <c r="E597" s="327"/>
      <c r="F597" s="1"/>
      <c r="G597" s="1"/>
      <c r="H597" s="1"/>
      <c r="I597" s="1"/>
      <c r="J597" s="327"/>
      <c r="K597" s="1"/>
      <c r="L597" s="1"/>
      <c r="M597" s="327"/>
      <c r="N597" s="327"/>
      <c r="O597" s="328"/>
      <c r="P597" s="299"/>
      <c r="Q597" s="1"/>
      <c r="R597" s="275"/>
      <c r="S597" s="329"/>
      <c r="T597" s="1"/>
      <c r="U597" s="1"/>
      <c r="V597" s="306"/>
      <c r="W597" s="306"/>
      <c r="X597" s="328"/>
      <c r="Y597" s="328"/>
      <c r="Z597" s="272"/>
      <c r="AA597" s="299"/>
      <c r="AB597" s="1"/>
      <c r="AC597" s="58"/>
      <c r="AD597" s="220"/>
      <c r="AE597" s="1"/>
      <c r="AF597" s="1"/>
      <c r="AG597" s="304"/>
      <c r="AH597" s="306"/>
      <c r="AI597" s="1"/>
      <c r="AJ597" s="1"/>
      <c r="AK597" s="1"/>
      <c r="AL597" s="1"/>
      <c r="AM597" s="328"/>
      <c r="AN597" s="1"/>
      <c r="AO597" s="1"/>
      <c r="AP597" s="1"/>
    </row>
    <row r="598" ht="15.75" customHeight="1">
      <c r="A598" s="1"/>
      <c r="B598" s="1"/>
      <c r="C598" s="283"/>
      <c r="D598" s="327"/>
      <c r="E598" s="327"/>
      <c r="F598" s="1"/>
      <c r="G598" s="1"/>
      <c r="H598" s="1"/>
      <c r="I598" s="1"/>
      <c r="J598" s="327"/>
      <c r="K598" s="1"/>
      <c r="L598" s="1"/>
      <c r="M598" s="327"/>
      <c r="N598" s="327"/>
      <c r="O598" s="328"/>
      <c r="P598" s="299"/>
      <c r="Q598" s="1"/>
      <c r="R598" s="275"/>
      <c r="S598" s="329"/>
      <c r="T598" s="1"/>
      <c r="U598" s="1"/>
      <c r="V598" s="306"/>
      <c r="W598" s="306"/>
      <c r="X598" s="328"/>
      <c r="Y598" s="328"/>
      <c r="Z598" s="272"/>
      <c r="AA598" s="299"/>
      <c r="AB598" s="1"/>
      <c r="AC598" s="58"/>
      <c r="AD598" s="220"/>
      <c r="AE598" s="1"/>
      <c r="AF598" s="1"/>
      <c r="AG598" s="304"/>
      <c r="AH598" s="306"/>
      <c r="AI598" s="1"/>
      <c r="AJ598" s="1"/>
      <c r="AK598" s="1"/>
      <c r="AL598" s="1"/>
      <c r="AM598" s="328"/>
      <c r="AN598" s="1"/>
      <c r="AO598" s="1"/>
      <c r="AP598" s="1"/>
    </row>
    <row r="599" ht="15.75" customHeight="1">
      <c r="A599" s="1"/>
      <c r="B599" s="1"/>
      <c r="C599" s="283"/>
      <c r="D599" s="327"/>
      <c r="E599" s="327"/>
      <c r="F599" s="1"/>
      <c r="G599" s="1"/>
      <c r="H599" s="1"/>
      <c r="I599" s="1"/>
      <c r="J599" s="327"/>
      <c r="K599" s="1"/>
      <c r="L599" s="1"/>
      <c r="M599" s="327"/>
      <c r="N599" s="327"/>
      <c r="O599" s="328"/>
      <c r="P599" s="299"/>
      <c r="Q599" s="1"/>
      <c r="R599" s="275"/>
      <c r="S599" s="329"/>
      <c r="T599" s="1"/>
      <c r="U599" s="1"/>
      <c r="V599" s="306"/>
      <c r="W599" s="306"/>
      <c r="X599" s="328"/>
      <c r="Y599" s="328"/>
      <c r="Z599" s="272"/>
      <c r="AA599" s="299"/>
      <c r="AB599" s="1"/>
      <c r="AC599" s="58"/>
      <c r="AD599" s="220"/>
      <c r="AE599" s="1"/>
      <c r="AF599" s="1"/>
      <c r="AG599" s="304"/>
      <c r="AH599" s="306"/>
      <c r="AI599" s="1"/>
      <c r="AJ599" s="1"/>
      <c r="AK599" s="1"/>
      <c r="AL599" s="1"/>
      <c r="AM599" s="328"/>
      <c r="AN599" s="1"/>
      <c r="AO599" s="1"/>
      <c r="AP599" s="1"/>
    </row>
    <row r="600" ht="15.75" customHeight="1">
      <c r="A600" s="1"/>
      <c r="B600" s="1"/>
      <c r="C600" s="283"/>
      <c r="D600" s="327"/>
      <c r="E600" s="327"/>
      <c r="F600" s="1"/>
      <c r="G600" s="1"/>
      <c r="H600" s="1"/>
      <c r="I600" s="1"/>
      <c r="J600" s="327"/>
      <c r="K600" s="1"/>
      <c r="L600" s="1"/>
      <c r="M600" s="327"/>
      <c r="N600" s="327"/>
      <c r="O600" s="328"/>
      <c r="P600" s="299"/>
      <c r="Q600" s="1"/>
      <c r="R600" s="275"/>
      <c r="S600" s="329"/>
      <c r="T600" s="1"/>
      <c r="U600" s="1"/>
      <c r="V600" s="306"/>
      <c r="W600" s="306"/>
      <c r="X600" s="328"/>
      <c r="Y600" s="328"/>
      <c r="Z600" s="272"/>
      <c r="AA600" s="299"/>
      <c r="AB600" s="1"/>
      <c r="AC600" s="58"/>
      <c r="AD600" s="220"/>
      <c r="AE600" s="1"/>
      <c r="AF600" s="1"/>
      <c r="AG600" s="304"/>
      <c r="AH600" s="306"/>
      <c r="AI600" s="1"/>
      <c r="AJ600" s="1"/>
      <c r="AK600" s="1"/>
      <c r="AL600" s="1"/>
      <c r="AM600" s="328"/>
      <c r="AN600" s="1"/>
      <c r="AO600" s="1"/>
      <c r="AP600" s="1"/>
    </row>
    <row r="601" ht="15.75" customHeight="1">
      <c r="A601" s="1"/>
      <c r="B601" s="1"/>
      <c r="C601" s="283"/>
      <c r="D601" s="327"/>
      <c r="E601" s="327"/>
      <c r="F601" s="1"/>
      <c r="G601" s="1"/>
      <c r="H601" s="1"/>
      <c r="I601" s="1"/>
      <c r="J601" s="327"/>
      <c r="K601" s="1"/>
      <c r="L601" s="1"/>
      <c r="M601" s="327"/>
      <c r="N601" s="327"/>
      <c r="O601" s="328"/>
      <c r="P601" s="299"/>
      <c r="Q601" s="1"/>
      <c r="R601" s="275"/>
      <c r="S601" s="329"/>
      <c r="T601" s="1"/>
      <c r="U601" s="1"/>
      <c r="V601" s="306"/>
      <c r="W601" s="306"/>
      <c r="X601" s="328"/>
      <c r="Y601" s="328"/>
      <c r="Z601" s="272"/>
      <c r="AA601" s="299"/>
      <c r="AB601" s="1"/>
      <c r="AC601" s="58"/>
      <c r="AD601" s="220"/>
      <c r="AE601" s="1"/>
      <c r="AF601" s="1"/>
      <c r="AG601" s="304"/>
      <c r="AH601" s="306"/>
      <c r="AI601" s="1"/>
      <c r="AJ601" s="1"/>
      <c r="AK601" s="1"/>
      <c r="AL601" s="1"/>
      <c r="AM601" s="328"/>
      <c r="AN601" s="1"/>
      <c r="AO601" s="1"/>
      <c r="AP601" s="1"/>
    </row>
    <row r="602" ht="15.75" customHeight="1">
      <c r="A602" s="1"/>
      <c r="B602" s="1"/>
      <c r="C602" s="283"/>
      <c r="D602" s="327"/>
      <c r="E602" s="327"/>
      <c r="F602" s="1"/>
      <c r="G602" s="1"/>
      <c r="H602" s="1"/>
      <c r="I602" s="1"/>
      <c r="J602" s="327"/>
      <c r="K602" s="1"/>
      <c r="L602" s="1"/>
      <c r="M602" s="327"/>
      <c r="N602" s="327"/>
      <c r="O602" s="328"/>
      <c r="P602" s="299"/>
      <c r="Q602" s="1"/>
      <c r="R602" s="275"/>
      <c r="S602" s="329"/>
      <c r="T602" s="1"/>
      <c r="U602" s="1"/>
      <c r="V602" s="306"/>
      <c r="W602" s="306"/>
      <c r="X602" s="328"/>
      <c r="Y602" s="328"/>
      <c r="Z602" s="272"/>
      <c r="AA602" s="299"/>
      <c r="AB602" s="1"/>
      <c r="AC602" s="58"/>
      <c r="AD602" s="220"/>
      <c r="AE602" s="1"/>
      <c r="AF602" s="1"/>
      <c r="AG602" s="304"/>
      <c r="AH602" s="306"/>
      <c r="AI602" s="1"/>
      <c r="AJ602" s="1"/>
      <c r="AK602" s="1"/>
      <c r="AL602" s="1"/>
      <c r="AM602" s="328"/>
      <c r="AN602" s="1"/>
      <c r="AO602" s="1"/>
      <c r="AP602" s="1"/>
    </row>
    <row r="603" ht="15.75" customHeight="1">
      <c r="A603" s="1"/>
      <c r="B603" s="1"/>
      <c r="C603" s="283"/>
      <c r="D603" s="327"/>
      <c r="E603" s="327"/>
      <c r="F603" s="1"/>
      <c r="G603" s="1"/>
      <c r="H603" s="1"/>
      <c r="I603" s="1"/>
      <c r="J603" s="327"/>
      <c r="K603" s="1"/>
      <c r="L603" s="1"/>
      <c r="M603" s="327"/>
      <c r="N603" s="327"/>
      <c r="O603" s="328"/>
      <c r="P603" s="299"/>
      <c r="Q603" s="1"/>
      <c r="R603" s="275"/>
      <c r="S603" s="329"/>
      <c r="T603" s="1"/>
      <c r="U603" s="1"/>
      <c r="V603" s="306"/>
      <c r="W603" s="306"/>
      <c r="X603" s="328"/>
      <c r="Y603" s="328"/>
      <c r="Z603" s="272"/>
      <c r="AA603" s="299"/>
      <c r="AB603" s="1"/>
      <c r="AC603" s="58"/>
      <c r="AD603" s="220"/>
      <c r="AE603" s="1"/>
      <c r="AF603" s="1"/>
      <c r="AG603" s="304"/>
      <c r="AH603" s="306"/>
      <c r="AI603" s="1"/>
      <c r="AJ603" s="1"/>
      <c r="AK603" s="1"/>
      <c r="AL603" s="1"/>
      <c r="AM603" s="328"/>
      <c r="AN603" s="1"/>
      <c r="AO603" s="1"/>
      <c r="AP603" s="1"/>
    </row>
    <row r="604" ht="15.75" customHeight="1">
      <c r="A604" s="1"/>
      <c r="B604" s="1"/>
      <c r="C604" s="283"/>
      <c r="D604" s="327"/>
      <c r="E604" s="327"/>
      <c r="F604" s="1"/>
      <c r="G604" s="1"/>
      <c r="H604" s="1"/>
      <c r="I604" s="1"/>
      <c r="J604" s="327"/>
      <c r="K604" s="1"/>
      <c r="L604" s="1"/>
      <c r="M604" s="327"/>
      <c r="N604" s="327"/>
      <c r="O604" s="328"/>
      <c r="P604" s="299"/>
      <c r="Q604" s="1"/>
      <c r="R604" s="275"/>
      <c r="S604" s="329"/>
      <c r="T604" s="1"/>
      <c r="U604" s="1"/>
      <c r="V604" s="306"/>
      <c r="W604" s="306"/>
      <c r="X604" s="328"/>
      <c r="Y604" s="328"/>
      <c r="Z604" s="272"/>
      <c r="AA604" s="299"/>
      <c r="AB604" s="1"/>
      <c r="AC604" s="58"/>
      <c r="AD604" s="220"/>
      <c r="AE604" s="1"/>
      <c r="AF604" s="1"/>
      <c r="AG604" s="304"/>
      <c r="AH604" s="306"/>
      <c r="AI604" s="1"/>
      <c r="AJ604" s="1"/>
      <c r="AK604" s="1"/>
      <c r="AL604" s="1"/>
      <c r="AM604" s="328"/>
      <c r="AN604" s="1"/>
      <c r="AO604" s="1"/>
      <c r="AP604" s="1"/>
    </row>
    <row r="605" ht="15.75" customHeight="1">
      <c r="A605" s="1"/>
      <c r="B605" s="1"/>
      <c r="C605" s="283"/>
      <c r="D605" s="327"/>
      <c r="E605" s="327"/>
      <c r="F605" s="1"/>
      <c r="G605" s="1"/>
      <c r="H605" s="1"/>
      <c r="I605" s="1"/>
      <c r="J605" s="327"/>
      <c r="K605" s="1"/>
      <c r="L605" s="1"/>
      <c r="M605" s="327"/>
      <c r="N605" s="327"/>
      <c r="O605" s="328"/>
      <c r="P605" s="299"/>
      <c r="Q605" s="1"/>
      <c r="R605" s="275"/>
      <c r="S605" s="329"/>
      <c r="T605" s="1"/>
      <c r="U605" s="1"/>
      <c r="V605" s="306"/>
      <c r="W605" s="306"/>
      <c r="X605" s="328"/>
      <c r="Y605" s="328"/>
      <c r="Z605" s="272"/>
      <c r="AA605" s="299"/>
      <c r="AB605" s="1"/>
      <c r="AC605" s="58"/>
      <c r="AD605" s="220"/>
      <c r="AE605" s="1"/>
      <c r="AF605" s="1"/>
      <c r="AG605" s="304"/>
      <c r="AH605" s="306"/>
      <c r="AI605" s="1"/>
      <c r="AJ605" s="1"/>
      <c r="AK605" s="1"/>
      <c r="AL605" s="1"/>
      <c r="AM605" s="328"/>
      <c r="AN605" s="1"/>
      <c r="AO605" s="1"/>
      <c r="AP605" s="1"/>
    </row>
    <row r="606" ht="15.75" customHeight="1">
      <c r="A606" s="1"/>
      <c r="B606" s="1"/>
      <c r="C606" s="283"/>
      <c r="D606" s="327"/>
      <c r="E606" s="327"/>
      <c r="F606" s="1"/>
      <c r="G606" s="1"/>
      <c r="H606" s="1"/>
      <c r="I606" s="1"/>
      <c r="J606" s="327"/>
      <c r="K606" s="1"/>
      <c r="L606" s="1"/>
      <c r="M606" s="327"/>
      <c r="N606" s="327"/>
      <c r="O606" s="328"/>
      <c r="P606" s="299"/>
      <c r="Q606" s="1"/>
      <c r="R606" s="275"/>
      <c r="S606" s="329"/>
      <c r="T606" s="1"/>
      <c r="U606" s="1"/>
      <c r="V606" s="306"/>
      <c r="W606" s="306"/>
      <c r="X606" s="328"/>
      <c r="Y606" s="328"/>
      <c r="Z606" s="272"/>
      <c r="AA606" s="299"/>
      <c r="AB606" s="1"/>
      <c r="AC606" s="58"/>
      <c r="AD606" s="220"/>
      <c r="AE606" s="1"/>
      <c r="AF606" s="1"/>
      <c r="AG606" s="304"/>
      <c r="AH606" s="306"/>
      <c r="AI606" s="1"/>
      <c r="AJ606" s="1"/>
      <c r="AK606" s="1"/>
      <c r="AL606" s="1"/>
      <c r="AM606" s="328"/>
      <c r="AN606" s="1"/>
      <c r="AO606" s="1"/>
      <c r="AP606" s="1"/>
    </row>
    <row r="607" ht="15.75" customHeight="1">
      <c r="A607" s="1"/>
      <c r="B607" s="1"/>
      <c r="C607" s="283"/>
      <c r="D607" s="327"/>
      <c r="E607" s="327"/>
      <c r="F607" s="1"/>
      <c r="G607" s="1"/>
      <c r="H607" s="1"/>
      <c r="I607" s="1"/>
      <c r="J607" s="327"/>
      <c r="K607" s="1"/>
      <c r="L607" s="1"/>
      <c r="M607" s="327"/>
      <c r="N607" s="327"/>
      <c r="O607" s="328"/>
      <c r="P607" s="299"/>
      <c r="Q607" s="1"/>
      <c r="R607" s="275"/>
      <c r="S607" s="329"/>
      <c r="T607" s="1"/>
      <c r="U607" s="1"/>
      <c r="V607" s="306"/>
      <c r="W607" s="306"/>
      <c r="X607" s="328"/>
      <c r="Y607" s="328"/>
      <c r="Z607" s="272"/>
      <c r="AA607" s="299"/>
      <c r="AB607" s="1"/>
      <c r="AC607" s="58"/>
      <c r="AD607" s="220"/>
      <c r="AE607" s="1"/>
      <c r="AF607" s="1"/>
      <c r="AG607" s="304"/>
      <c r="AH607" s="306"/>
      <c r="AI607" s="1"/>
      <c r="AJ607" s="1"/>
      <c r="AK607" s="1"/>
      <c r="AL607" s="1"/>
      <c r="AM607" s="328"/>
      <c r="AN607" s="1"/>
      <c r="AO607" s="1"/>
      <c r="AP607" s="1"/>
    </row>
    <row r="608" ht="15.75" customHeight="1">
      <c r="A608" s="1"/>
      <c r="B608" s="1"/>
      <c r="C608" s="283"/>
      <c r="D608" s="327"/>
      <c r="E608" s="327"/>
      <c r="F608" s="1"/>
      <c r="G608" s="1"/>
      <c r="H608" s="1"/>
      <c r="I608" s="1"/>
      <c r="J608" s="327"/>
      <c r="K608" s="1"/>
      <c r="L608" s="1"/>
      <c r="M608" s="327"/>
      <c r="N608" s="327"/>
      <c r="O608" s="328"/>
      <c r="P608" s="299"/>
      <c r="Q608" s="1"/>
      <c r="R608" s="275"/>
      <c r="S608" s="329"/>
      <c r="T608" s="1"/>
      <c r="U608" s="1"/>
      <c r="V608" s="306"/>
      <c r="W608" s="306"/>
      <c r="X608" s="328"/>
      <c r="Y608" s="328"/>
      <c r="Z608" s="272"/>
      <c r="AA608" s="299"/>
      <c r="AB608" s="1"/>
      <c r="AC608" s="58"/>
      <c r="AD608" s="220"/>
      <c r="AE608" s="1"/>
      <c r="AF608" s="1"/>
      <c r="AG608" s="304"/>
      <c r="AH608" s="306"/>
      <c r="AI608" s="1"/>
      <c r="AJ608" s="1"/>
      <c r="AK608" s="1"/>
      <c r="AL608" s="1"/>
      <c r="AM608" s="328"/>
      <c r="AN608" s="1"/>
      <c r="AO608" s="1"/>
      <c r="AP608" s="1"/>
    </row>
    <row r="609" ht="15.75" customHeight="1">
      <c r="A609" s="1"/>
      <c r="B609" s="1"/>
      <c r="C609" s="283"/>
      <c r="D609" s="327"/>
      <c r="E609" s="327"/>
      <c r="F609" s="1"/>
      <c r="G609" s="1"/>
      <c r="H609" s="1"/>
      <c r="I609" s="1"/>
      <c r="J609" s="327"/>
      <c r="K609" s="1"/>
      <c r="L609" s="1"/>
      <c r="M609" s="327"/>
      <c r="N609" s="327"/>
      <c r="O609" s="328"/>
      <c r="P609" s="299"/>
      <c r="Q609" s="1"/>
      <c r="R609" s="275"/>
      <c r="S609" s="329"/>
      <c r="T609" s="1"/>
      <c r="U609" s="1"/>
      <c r="V609" s="306"/>
      <c r="W609" s="306"/>
      <c r="X609" s="328"/>
      <c r="Y609" s="328"/>
      <c r="Z609" s="272"/>
      <c r="AA609" s="299"/>
      <c r="AB609" s="1"/>
      <c r="AC609" s="58"/>
      <c r="AD609" s="220"/>
      <c r="AE609" s="1"/>
      <c r="AF609" s="1"/>
      <c r="AG609" s="304"/>
      <c r="AH609" s="306"/>
      <c r="AI609" s="1"/>
      <c r="AJ609" s="1"/>
      <c r="AK609" s="1"/>
      <c r="AL609" s="1"/>
      <c r="AM609" s="328"/>
      <c r="AN609" s="1"/>
      <c r="AO609" s="1"/>
      <c r="AP609" s="1"/>
    </row>
    <row r="610" ht="15.75" customHeight="1">
      <c r="A610" s="1"/>
      <c r="B610" s="1"/>
      <c r="C610" s="283"/>
      <c r="D610" s="327"/>
      <c r="E610" s="327"/>
      <c r="F610" s="1"/>
      <c r="G610" s="1"/>
      <c r="H610" s="1"/>
      <c r="I610" s="1"/>
      <c r="J610" s="327"/>
      <c r="K610" s="1"/>
      <c r="L610" s="1"/>
      <c r="M610" s="327"/>
      <c r="N610" s="327"/>
      <c r="O610" s="328"/>
      <c r="P610" s="299"/>
      <c r="Q610" s="1"/>
      <c r="R610" s="275"/>
      <c r="S610" s="329"/>
      <c r="T610" s="1"/>
      <c r="U610" s="1"/>
      <c r="V610" s="306"/>
      <c r="W610" s="306"/>
      <c r="X610" s="328"/>
      <c r="Y610" s="328"/>
      <c r="Z610" s="272"/>
      <c r="AA610" s="299"/>
      <c r="AB610" s="1"/>
      <c r="AC610" s="58"/>
      <c r="AD610" s="220"/>
      <c r="AE610" s="1"/>
      <c r="AF610" s="1"/>
      <c r="AG610" s="304"/>
      <c r="AH610" s="306"/>
      <c r="AI610" s="1"/>
      <c r="AJ610" s="1"/>
      <c r="AK610" s="1"/>
      <c r="AL610" s="1"/>
      <c r="AM610" s="328"/>
      <c r="AN610" s="1"/>
      <c r="AO610" s="1"/>
      <c r="AP610" s="1"/>
    </row>
    <row r="611" ht="15.75" customHeight="1">
      <c r="A611" s="1"/>
      <c r="B611" s="1"/>
      <c r="C611" s="283"/>
      <c r="D611" s="327"/>
      <c r="E611" s="327"/>
      <c r="F611" s="1"/>
      <c r="G611" s="1"/>
      <c r="H611" s="1"/>
      <c r="I611" s="1"/>
      <c r="J611" s="327"/>
      <c r="K611" s="1"/>
      <c r="L611" s="1"/>
      <c r="M611" s="327"/>
      <c r="N611" s="327"/>
      <c r="O611" s="328"/>
      <c r="P611" s="299"/>
      <c r="Q611" s="1"/>
      <c r="R611" s="275"/>
      <c r="S611" s="329"/>
      <c r="T611" s="1"/>
      <c r="U611" s="1"/>
      <c r="V611" s="306"/>
      <c r="W611" s="306"/>
      <c r="X611" s="328"/>
      <c r="Y611" s="328"/>
      <c r="Z611" s="272"/>
      <c r="AA611" s="299"/>
      <c r="AB611" s="1"/>
      <c r="AC611" s="58"/>
      <c r="AD611" s="220"/>
      <c r="AE611" s="1"/>
      <c r="AF611" s="1"/>
      <c r="AG611" s="304"/>
      <c r="AH611" s="306"/>
      <c r="AI611" s="1"/>
      <c r="AJ611" s="1"/>
      <c r="AK611" s="1"/>
      <c r="AL611" s="1"/>
      <c r="AM611" s="328"/>
      <c r="AN611" s="1"/>
      <c r="AO611" s="1"/>
      <c r="AP611" s="1"/>
    </row>
    <row r="612" ht="15.75" customHeight="1">
      <c r="A612" s="1"/>
      <c r="B612" s="1"/>
      <c r="C612" s="283"/>
      <c r="D612" s="327"/>
      <c r="E612" s="327"/>
      <c r="F612" s="1"/>
      <c r="G612" s="1"/>
      <c r="H612" s="1"/>
      <c r="I612" s="1"/>
      <c r="J612" s="327"/>
      <c r="K612" s="1"/>
      <c r="L612" s="1"/>
      <c r="M612" s="327"/>
      <c r="N612" s="327"/>
      <c r="O612" s="328"/>
      <c r="P612" s="299"/>
      <c r="Q612" s="1"/>
      <c r="R612" s="275"/>
      <c r="S612" s="329"/>
      <c r="T612" s="1"/>
      <c r="U612" s="1"/>
      <c r="V612" s="306"/>
      <c r="W612" s="306"/>
      <c r="X612" s="328"/>
      <c r="Y612" s="328"/>
      <c r="Z612" s="272"/>
      <c r="AA612" s="299"/>
      <c r="AB612" s="1"/>
      <c r="AC612" s="58"/>
      <c r="AD612" s="220"/>
      <c r="AE612" s="1"/>
      <c r="AF612" s="1"/>
      <c r="AG612" s="304"/>
      <c r="AH612" s="306"/>
      <c r="AI612" s="1"/>
      <c r="AJ612" s="1"/>
      <c r="AK612" s="1"/>
      <c r="AL612" s="1"/>
      <c r="AM612" s="328"/>
      <c r="AN612" s="1"/>
      <c r="AO612" s="1"/>
      <c r="AP612" s="1"/>
    </row>
    <row r="613" ht="15.75" customHeight="1">
      <c r="A613" s="1"/>
      <c r="B613" s="1"/>
      <c r="C613" s="283"/>
      <c r="D613" s="327"/>
      <c r="E613" s="327"/>
      <c r="F613" s="1"/>
      <c r="G613" s="1"/>
      <c r="H613" s="1"/>
      <c r="I613" s="1"/>
      <c r="J613" s="327"/>
      <c r="K613" s="1"/>
      <c r="L613" s="1"/>
      <c r="M613" s="327"/>
      <c r="N613" s="327"/>
      <c r="O613" s="328"/>
      <c r="P613" s="299"/>
      <c r="Q613" s="1"/>
      <c r="R613" s="275"/>
      <c r="S613" s="329"/>
      <c r="T613" s="1"/>
      <c r="U613" s="1"/>
      <c r="V613" s="306"/>
      <c r="W613" s="306"/>
      <c r="X613" s="328"/>
      <c r="Y613" s="328"/>
      <c r="Z613" s="272"/>
      <c r="AA613" s="299"/>
      <c r="AB613" s="1"/>
      <c r="AC613" s="58"/>
      <c r="AD613" s="220"/>
      <c r="AE613" s="1"/>
      <c r="AF613" s="1"/>
      <c r="AG613" s="304"/>
      <c r="AH613" s="306"/>
      <c r="AI613" s="1"/>
      <c r="AJ613" s="1"/>
      <c r="AK613" s="1"/>
      <c r="AL613" s="1"/>
      <c r="AM613" s="328"/>
      <c r="AN613" s="1"/>
      <c r="AO613" s="1"/>
      <c r="AP613" s="1"/>
    </row>
    <row r="614" ht="15.75" customHeight="1">
      <c r="A614" s="1"/>
      <c r="B614" s="1"/>
      <c r="C614" s="283"/>
      <c r="D614" s="327"/>
      <c r="E614" s="327"/>
      <c r="F614" s="1"/>
      <c r="G614" s="1"/>
      <c r="H614" s="1"/>
      <c r="I614" s="1"/>
      <c r="J614" s="327"/>
      <c r="K614" s="1"/>
      <c r="L614" s="1"/>
      <c r="M614" s="327"/>
      <c r="N614" s="327"/>
      <c r="O614" s="328"/>
      <c r="P614" s="299"/>
      <c r="Q614" s="1"/>
      <c r="R614" s="275"/>
      <c r="S614" s="329"/>
      <c r="T614" s="1"/>
      <c r="U614" s="1"/>
      <c r="V614" s="306"/>
      <c r="W614" s="306"/>
      <c r="X614" s="328"/>
      <c r="Y614" s="328"/>
      <c r="Z614" s="272"/>
      <c r="AA614" s="299"/>
      <c r="AB614" s="1"/>
      <c r="AC614" s="58"/>
      <c r="AD614" s="220"/>
      <c r="AE614" s="1"/>
      <c r="AF614" s="1"/>
      <c r="AG614" s="304"/>
      <c r="AH614" s="306"/>
      <c r="AI614" s="1"/>
      <c r="AJ614" s="1"/>
      <c r="AK614" s="1"/>
      <c r="AL614" s="1"/>
      <c r="AM614" s="328"/>
      <c r="AN614" s="1"/>
      <c r="AO614" s="1"/>
      <c r="AP614" s="1"/>
    </row>
    <row r="615" ht="15.75" customHeight="1">
      <c r="A615" s="1"/>
      <c r="B615" s="1"/>
      <c r="C615" s="283"/>
      <c r="D615" s="327"/>
      <c r="E615" s="327"/>
      <c r="F615" s="1"/>
      <c r="G615" s="1"/>
      <c r="H615" s="1"/>
      <c r="I615" s="1"/>
      <c r="J615" s="327"/>
      <c r="K615" s="1"/>
      <c r="L615" s="1"/>
      <c r="M615" s="327"/>
      <c r="N615" s="327"/>
      <c r="O615" s="328"/>
      <c r="P615" s="299"/>
      <c r="Q615" s="1"/>
      <c r="R615" s="275"/>
      <c r="S615" s="329"/>
      <c r="T615" s="1"/>
      <c r="U615" s="1"/>
      <c r="V615" s="306"/>
      <c r="W615" s="306"/>
      <c r="X615" s="328"/>
      <c r="Y615" s="328"/>
      <c r="Z615" s="272"/>
      <c r="AA615" s="299"/>
      <c r="AB615" s="1"/>
      <c r="AC615" s="58"/>
      <c r="AD615" s="220"/>
      <c r="AE615" s="1"/>
      <c r="AF615" s="1"/>
      <c r="AG615" s="304"/>
      <c r="AH615" s="306"/>
      <c r="AI615" s="1"/>
      <c r="AJ615" s="1"/>
      <c r="AK615" s="1"/>
      <c r="AL615" s="1"/>
      <c r="AM615" s="328"/>
      <c r="AN615" s="1"/>
      <c r="AO615" s="1"/>
      <c r="AP615" s="1"/>
    </row>
    <row r="616" ht="15.75" customHeight="1">
      <c r="A616" s="1"/>
      <c r="B616" s="1"/>
      <c r="C616" s="283"/>
      <c r="D616" s="327"/>
      <c r="E616" s="327"/>
      <c r="F616" s="1"/>
      <c r="G616" s="1"/>
      <c r="H616" s="1"/>
      <c r="I616" s="1"/>
      <c r="J616" s="327"/>
      <c r="K616" s="1"/>
      <c r="L616" s="1"/>
      <c r="M616" s="327"/>
      <c r="N616" s="327"/>
      <c r="O616" s="328"/>
      <c r="P616" s="299"/>
      <c r="Q616" s="1"/>
      <c r="R616" s="275"/>
      <c r="S616" s="329"/>
      <c r="T616" s="1"/>
      <c r="U616" s="1"/>
      <c r="V616" s="306"/>
      <c r="W616" s="306"/>
      <c r="X616" s="328"/>
      <c r="Y616" s="328"/>
      <c r="Z616" s="272"/>
      <c r="AA616" s="299"/>
      <c r="AB616" s="1"/>
      <c r="AC616" s="58"/>
      <c r="AD616" s="220"/>
      <c r="AE616" s="1"/>
      <c r="AF616" s="1"/>
      <c r="AG616" s="304"/>
      <c r="AH616" s="306"/>
      <c r="AI616" s="1"/>
      <c r="AJ616" s="1"/>
      <c r="AK616" s="1"/>
      <c r="AL616" s="1"/>
      <c r="AM616" s="328"/>
      <c r="AN616" s="1"/>
      <c r="AO616" s="1"/>
      <c r="AP616" s="1"/>
    </row>
    <row r="617" ht="15.75" customHeight="1">
      <c r="A617" s="1"/>
      <c r="B617" s="1"/>
      <c r="C617" s="283"/>
      <c r="D617" s="327"/>
      <c r="E617" s="327"/>
      <c r="F617" s="1"/>
      <c r="G617" s="1"/>
      <c r="H617" s="1"/>
      <c r="I617" s="1"/>
      <c r="J617" s="327"/>
      <c r="K617" s="1"/>
      <c r="L617" s="1"/>
      <c r="M617" s="327"/>
      <c r="N617" s="327"/>
      <c r="O617" s="328"/>
      <c r="P617" s="299"/>
      <c r="Q617" s="1"/>
      <c r="R617" s="275"/>
      <c r="S617" s="329"/>
      <c r="T617" s="1"/>
      <c r="U617" s="1"/>
      <c r="V617" s="306"/>
      <c r="W617" s="306"/>
      <c r="X617" s="328"/>
      <c r="Y617" s="328"/>
      <c r="Z617" s="272"/>
      <c r="AA617" s="299"/>
      <c r="AB617" s="1"/>
      <c r="AC617" s="58"/>
      <c r="AD617" s="220"/>
      <c r="AE617" s="1"/>
      <c r="AF617" s="1"/>
      <c r="AG617" s="304"/>
      <c r="AH617" s="306"/>
      <c r="AI617" s="1"/>
      <c r="AJ617" s="1"/>
      <c r="AK617" s="1"/>
      <c r="AL617" s="1"/>
      <c r="AM617" s="328"/>
      <c r="AN617" s="1"/>
      <c r="AO617" s="1"/>
      <c r="AP617" s="1"/>
    </row>
    <row r="618" ht="15.75" customHeight="1">
      <c r="A618" s="1"/>
      <c r="B618" s="1"/>
      <c r="C618" s="283"/>
      <c r="D618" s="327"/>
      <c r="E618" s="327"/>
      <c r="F618" s="1"/>
      <c r="G618" s="1"/>
      <c r="H618" s="1"/>
      <c r="I618" s="1"/>
      <c r="J618" s="327"/>
      <c r="K618" s="1"/>
      <c r="L618" s="1"/>
      <c r="M618" s="327"/>
      <c r="N618" s="327"/>
      <c r="O618" s="328"/>
      <c r="P618" s="299"/>
      <c r="Q618" s="1"/>
      <c r="R618" s="275"/>
      <c r="S618" s="329"/>
      <c r="T618" s="1"/>
      <c r="U618" s="1"/>
      <c r="V618" s="306"/>
      <c r="W618" s="306"/>
      <c r="X618" s="328"/>
      <c r="Y618" s="328"/>
      <c r="Z618" s="272"/>
      <c r="AA618" s="299"/>
      <c r="AB618" s="1"/>
      <c r="AC618" s="58"/>
      <c r="AD618" s="220"/>
      <c r="AE618" s="1"/>
      <c r="AF618" s="1"/>
      <c r="AG618" s="304"/>
      <c r="AH618" s="306"/>
      <c r="AI618" s="1"/>
      <c r="AJ618" s="1"/>
      <c r="AK618" s="1"/>
      <c r="AL618" s="1"/>
      <c r="AM618" s="328"/>
      <c r="AN618" s="1"/>
      <c r="AO618" s="1"/>
      <c r="AP618" s="1"/>
    </row>
    <row r="619" ht="15.75" customHeight="1">
      <c r="A619" s="1"/>
      <c r="B619" s="1"/>
      <c r="C619" s="283"/>
      <c r="D619" s="327"/>
      <c r="E619" s="327"/>
      <c r="F619" s="1"/>
      <c r="G619" s="1"/>
      <c r="H619" s="1"/>
      <c r="I619" s="1"/>
      <c r="J619" s="327"/>
      <c r="K619" s="1"/>
      <c r="L619" s="1"/>
      <c r="M619" s="327"/>
      <c r="N619" s="327"/>
      <c r="O619" s="328"/>
      <c r="P619" s="299"/>
      <c r="Q619" s="1"/>
      <c r="R619" s="275"/>
      <c r="S619" s="329"/>
      <c r="T619" s="1"/>
      <c r="U619" s="1"/>
      <c r="V619" s="306"/>
      <c r="W619" s="306"/>
      <c r="X619" s="328"/>
      <c r="Y619" s="328"/>
      <c r="Z619" s="272"/>
      <c r="AA619" s="299"/>
      <c r="AB619" s="1"/>
      <c r="AC619" s="58"/>
      <c r="AD619" s="220"/>
      <c r="AE619" s="1"/>
      <c r="AF619" s="1"/>
      <c r="AG619" s="304"/>
      <c r="AH619" s="306"/>
      <c r="AI619" s="1"/>
      <c r="AJ619" s="1"/>
      <c r="AK619" s="1"/>
      <c r="AL619" s="1"/>
      <c r="AM619" s="328"/>
      <c r="AN619" s="1"/>
      <c r="AO619" s="1"/>
      <c r="AP619" s="1"/>
    </row>
    <row r="620" ht="15.75" customHeight="1">
      <c r="A620" s="1"/>
      <c r="B620" s="1"/>
      <c r="C620" s="283"/>
      <c r="D620" s="327"/>
      <c r="E620" s="327"/>
      <c r="F620" s="1"/>
      <c r="G620" s="1"/>
      <c r="H620" s="1"/>
      <c r="I620" s="1"/>
      <c r="J620" s="327"/>
      <c r="K620" s="1"/>
      <c r="L620" s="1"/>
      <c r="M620" s="327"/>
      <c r="N620" s="327"/>
      <c r="O620" s="328"/>
      <c r="P620" s="299"/>
      <c r="Q620" s="1"/>
      <c r="R620" s="275"/>
      <c r="S620" s="329"/>
      <c r="T620" s="1"/>
      <c r="U620" s="1"/>
      <c r="V620" s="306"/>
      <c r="W620" s="306"/>
      <c r="X620" s="328"/>
      <c r="Y620" s="328"/>
      <c r="Z620" s="272"/>
      <c r="AA620" s="299"/>
      <c r="AB620" s="1"/>
      <c r="AC620" s="58"/>
      <c r="AD620" s="220"/>
      <c r="AE620" s="1"/>
      <c r="AF620" s="1"/>
      <c r="AG620" s="304"/>
      <c r="AH620" s="306"/>
      <c r="AI620" s="1"/>
      <c r="AJ620" s="1"/>
      <c r="AK620" s="1"/>
      <c r="AL620" s="1"/>
      <c r="AM620" s="328"/>
      <c r="AN620" s="1"/>
      <c r="AO620" s="1"/>
      <c r="AP620" s="1"/>
    </row>
    <row r="621" ht="15.75" customHeight="1">
      <c r="A621" s="1"/>
      <c r="B621" s="1"/>
      <c r="C621" s="283"/>
      <c r="D621" s="327"/>
      <c r="E621" s="327"/>
      <c r="F621" s="1"/>
      <c r="G621" s="1"/>
      <c r="H621" s="1"/>
      <c r="I621" s="1"/>
      <c r="J621" s="327"/>
      <c r="K621" s="1"/>
      <c r="L621" s="1"/>
      <c r="M621" s="327"/>
      <c r="N621" s="327"/>
      <c r="O621" s="328"/>
      <c r="P621" s="299"/>
      <c r="Q621" s="1"/>
      <c r="R621" s="275"/>
      <c r="S621" s="329"/>
      <c r="T621" s="1"/>
      <c r="U621" s="1"/>
      <c r="V621" s="306"/>
      <c r="W621" s="306"/>
      <c r="X621" s="328"/>
      <c r="Y621" s="328"/>
      <c r="Z621" s="272"/>
      <c r="AA621" s="299"/>
      <c r="AB621" s="1"/>
      <c r="AC621" s="58"/>
      <c r="AD621" s="220"/>
      <c r="AE621" s="1"/>
      <c r="AF621" s="1"/>
      <c r="AG621" s="304"/>
      <c r="AH621" s="306"/>
      <c r="AI621" s="1"/>
      <c r="AJ621" s="1"/>
      <c r="AK621" s="1"/>
      <c r="AL621" s="1"/>
      <c r="AM621" s="328"/>
      <c r="AN621" s="1"/>
      <c r="AO621" s="1"/>
      <c r="AP621" s="1"/>
    </row>
    <row r="622" ht="15.75" customHeight="1">
      <c r="A622" s="1"/>
      <c r="B622" s="1"/>
      <c r="C622" s="283"/>
      <c r="D622" s="327"/>
      <c r="E622" s="327"/>
      <c r="F622" s="1"/>
      <c r="G622" s="1"/>
      <c r="H622" s="1"/>
      <c r="I622" s="1"/>
      <c r="J622" s="327"/>
      <c r="K622" s="1"/>
      <c r="L622" s="1"/>
      <c r="M622" s="327"/>
      <c r="N622" s="327"/>
      <c r="O622" s="328"/>
      <c r="P622" s="299"/>
      <c r="Q622" s="1"/>
      <c r="R622" s="275"/>
      <c r="S622" s="329"/>
      <c r="T622" s="1"/>
      <c r="U622" s="1"/>
      <c r="V622" s="306"/>
      <c r="W622" s="306"/>
      <c r="X622" s="328"/>
      <c r="Y622" s="328"/>
      <c r="Z622" s="272"/>
      <c r="AA622" s="299"/>
      <c r="AB622" s="1"/>
      <c r="AC622" s="58"/>
      <c r="AD622" s="220"/>
      <c r="AE622" s="1"/>
      <c r="AF622" s="1"/>
      <c r="AG622" s="304"/>
      <c r="AH622" s="306"/>
      <c r="AI622" s="1"/>
      <c r="AJ622" s="1"/>
      <c r="AK622" s="1"/>
      <c r="AL622" s="1"/>
      <c r="AM622" s="328"/>
      <c r="AN622" s="1"/>
      <c r="AO622" s="1"/>
      <c r="AP622" s="1"/>
    </row>
    <row r="623" ht="15.75" customHeight="1">
      <c r="A623" s="1"/>
      <c r="B623" s="1"/>
      <c r="C623" s="283"/>
      <c r="D623" s="327"/>
      <c r="E623" s="327"/>
      <c r="F623" s="1"/>
      <c r="G623" s="1"/>
      <c r="H623" s="1"/>
      <c r="I623" s="1"/>
      <c r="J623" s="327"/>
      <c r="K623" s="1"/>
      <c r="L623" s="1"/>
      <c r="M623" s="327"/>
      <c r="N623" s="327"/>
      <c r="O623" s="328"/>
      <c r="P623" s="299"/>
      <c r="Q623" s="1"/>
      <c r="R623" s="275"/>
      <c r="S623" s="329"/>
      <c r="T623" s="1"/>
      <c r="U623" s="1"/>
      <c r="V623" s="306"/>
      <c r="W623" s="306"/>
      <c r="X623" s="328"/>
      <c r="Y623" s="328"/>
      <c r="Z623" s="272"/>
      <c r="AA623" s="299"/>
      <c r="AB623" s="1"/>
      <c r="AC623" s="58"/>
      <c r="AD623" s="220"/>
      <c r="AE623" s="1"/>
      <c r="AF623" s="1"/>
      <c r="AG623" s="304"/>
      <c r="AH623" s="306"/>
      <c r="AI623" s="1"/>
      <c r="AJ623" s="1"/>
      <c r="AK623" s="1"/>
      <c r="AL623" s="1"/>
      <c r="AM623" s="328"/>
      <c r="AN623" s="1"/>
      <c r="AO623" s="1"/>
      <c r="AP623" s="1"/>
    </row>
    <row r="624" ht="15.75" customHeight="1">
      <c r="A624" s="1"/>
      <c r="B624" s="1"/>
      <c r="C624" s="283"/>
      <c r="D624" s="327"/>
      <c r="E624" s="327"/>
      <c r="F624" s="1"/>
      <c r="G624" s="1"/>
      <c r="H624" s="1"/>
      <c r="I624" s="1"/>
      <c r="J624" s="327"/>
      <c r="K624" s="1"/>
      <c r="L624" s="1"/>
      <c r="M624" s="327"/>
      <c r="N624" s="327"/>
      <c r="O624" s="328"/>
      <c r="P624" s="299"/>
      <c r="Q624" s="1"/>
      <c r="R624" s="275"/>
      <c r="S624" s="329"/>
      <c r="T624" s="1"/>
      <c r="U624" s="1"/>
      <c r="V624" s="306"/>
      <c r="W624" s="306"/>
      <c r="X624" s="328"/>
      <c r="Y624" s="328"/>
      <c r="Z624" s="272"/>
      <c r="AA624" s="299"/>
      <c r="AB624" s="1"/>
      <c r="AC624" s="58"/>
      <c r="AD624" s="220"/>
      <c r="AE624" s="1"/>
      <c r="AF624" s="1"/>
      <c r="AG624" s="304"/>
      <c r="AH624" s="306"/>
      <c r="AI624" s="1"/>
      <c r="AJ624" s="1"/>
      <c r="AK624" s="1"/>
      <c r="AL624" s="1"/>
      <c r="AM624" s="328"/>
      <c r="AN624" s="1"/>
      <c r="AO624" s="1"/>
      <c r="AP624" s="1"/>
    </row>
    <row r="625" ht="15.75" customHeight="1">
      <c r="A625" s="1"/>
      <c r="B625" s="1"/>
      <c r="C625" s="283"/>
      <c r="D625" s="327"/>
      <c r="E625" s="327"/>
      <c r="F625" s="1"/>
      <c r="G625" s="1"/>
      <c r="H625" s="1"/>
      <c r="I625" s="1"/>
      <c r="J625" s="327"/>
      <c r="K625" s="1"/>
      <c r="L625" s="1"/>
      <c r="M625" s="327"/>
      <c r="N625" s="327"/>
      <c r="O625" s="328"/>
      <c r="P625" s="299"/>
      <c r="Q625" s="1"/>
      <c r="R625" s="275"/>
      <c r="S625" s="329"/>
      <c r="T625" s="1"/>
      <c r="U625" s="1"/>
      <c r="V625" s="306"/>
      <c r="W625" s="306"/>
      <c r="X625" s="328"/>
      <c r="Y625" s="328"/>
      <c r="Z625" s="272"/>
      <c r="AA625" s="299"/>
      <c r="AB625" s="1"/>
      <c r="AC625" s="58"/>
      <c r="AD625" s="220"/>
      <c r="AE625" s="1"/>
      <c r="AF625" s="1"/>
      <c r="AG625" s="304"/>
      <c r="AH625" s="306"/>
      <c r="AI625" s="1"/>
      <c r="AJ625" s="1"/>
      <c r="AK625" s="1"/>
      <c r="AL625" s="1"/>
      <c r="AM625" s="328"/>
      <c r="AN625" s="1"/>
      <c r="AO625" s="1"/>
      <c r="AP625" s="1"/>
    </row>
    <row r="626" ht="15.75" customHeight="1">
      <c r="A626" s="1"/>
      <c r="B626" s="1"/>
      <c r="C626" s="283"/>
      <c r="D626" s="327"/>
      <c r="E626" s="327"/>
      <c r="F626" s="1"/>
      <c r="G626" s="1"/>
      <c r="H626" s="1"/>
      <c r="I626" s="1"/>
      <c r="J626" s="327"/>
      <c r="K626" s="1"/>
      <c r="L626" s="1"/>
      <c r="M626" s="327"/>
      <c r="N626" s="327"/>
      <c r="O626" s="328"/>
      <c r="P626" s="299"/>
      <c r="Q626" s="1"/>
      <c r="R626" s="275"/>
      <c r="S626" s="329"/>
      <c r="T626" s="1"/>
      <c r="U626" s="1"/>
      <c r="V626" s="306"/>
      <c r="W626" s="306"/>
      <c r="X626" s="328"/>
      <c r="Y626" s="328"/>
      <c r="Z626" s="272"/>
      <c r="AA626" s="299"/>
      <c r="AB626" s="1"/>
      <c r="AC626" s="58"/>
      <c r="AD626" s="220"/>
      <c r="AE626" s="1"/>
      <c r="AF626" s="1"/>
      <c r="AG626" s="304"/>
      <c r="AH626" s="306"/>
      <c r="AI626" s="1"/>
      <c r="AJ626" s="1"/>
      <c r="AK626" s="1"/>
      <c r="AL626" s="1"/>
      <c r="AM626" s="328"/>
      <c r="AN626" s="1"/>
      <c r="AO626" s="1"/>
      <c r="AP626" s="1"/>
    </row>
    <row r="627" ht="15.75" customHeight="1">
      <c r="A627" s="1"/>
      <c r="B627" s="1"/>
      <c r="C627" s="283"/>
      <c r="D627" s="327"/>
      <c r="E627" s="327"/>
      <c r="F627" s="1"/>
      <c r="G627" s="1"/>
      <c r="H627" s="1"/>
      <c r="I627" s="1"/>
      <c r="J627" s="327"/>
      <c r="K627" s="1"/>
      <c r="L627" s="1"/>
      <c r="M627" s="327"/>
      <c r="N627" s="327"/>
      <c r="O627" s="328"/>
      <c r="P627" s="299"/>
      <c r="Q627" s="1"/>
      <c r="R627" s="275"/>
      <c r="S627" s="329"/>
      <c r="T627" s="1"/>
      <c r="U627" s="1"/>
      <c r="V627" s="306"/>
      <c r="W627" s="306"/>
      <c r="X627" s="328"/>
      <c r="Y627" s="328"/>
      <c r="Z627" s="272"/>
      <c r="AA627" s="299"/>
      <c r="AB627" s="1"/>
      <c r="AC627" s="58"/>
      <c r="AD627" s="220"/>
      <c r="AE627" s="1"/>
      <c r="AF627" s="1"/>
      <c r="AG627" s="304"/>
      <c r="AH627" s="306"/>
      <c r="AI627" s="1"/>
      <c r="AJ627" s="1"/>
      <c r="AK627" s="1"/>
      <c r="AL627" s="1"/>
      <c r="AM627" s="328"/>
      <c r="AN627" s="1"/>
      <c r="AO627" s="1"/>
      <c r="AP627" s="1"/>
    </row>
    <row r="628" ht="15.75" customHeight="1">
      <c r="A628" s="1"/>
      <c r="B628" s="1"/>
      <c r="C628" s="283"/>
      <c r="D628" s="327"/>
      <c r="E628" s="327"/>
      <c r="F628" s="1"/>
      <c r="G628" s="1"/>
      <c r="H628" s="1"/>
      <c r="I628" s="1"/>
      <c r="J628" s="327"/>
      <c r="K628" s="1"/>
      <c r="L628" s="1"/>
      <c r="M628" s="327"/>
      <c r="N628" s="327"/>
      <c r="O628" s="328"/>
      <c r="P628" s="299"/>
      <c r="Q628" s="1"/>
      <c r="R628" s="275"/>
      <c r="S628" s="329"/>
      <c r="T628" s="1"/>
      <c r="U628" s="1"/>
      <c r="V628" s="306"/>
      <c r="W628" s="306"/>
      <c r="X628" s="328"/>
      <c r="Y628" s="328"/>
      <c r="Z628" s="272"/>
      <c r="AA628" s="299"/>
      <c r="AB628" s="1"/>
      <c r="AC628" s="58"/>
      <c r="AD628" s="220"/>
      <c r="AE628" s="1"/>
      <c r="AF628" s="1"/>
      <c r="AG628" s="304"/>
      <c r="AH628" s="306"/>
      <c r="AI628" s="1"/>
      <c r="AJ628" s="1"/>
      <c r="AK628" s="1"/>
      <c r="AL628" s="1"/>
      <c r="AM628" s="328"/>
      <c r="AN628" s="1"/>
      <c r="AO628" s="1"/>
      <c r="AP628" s="1"/>
    </row>
    <row r="629" ht="15.75" customHeight="1">
      <c r="A629" s="1"/>
      <c r="B629" s="1"/>
      <c r="C629" s="283"/>
      <c r="D629" s="327"/>
      <c r="E629" s="327"/>
      <c r="F629" s="1"/>
      <c r="G629" s="1"/>
      <c r="H629" s="1"/>
      <c r="I629" s="1"/>
      <c r="J629" s="327"/>
      <c r="K629" s="1"/>
      <c r="L629" s="1"/>
      <c r="M629" s="327"/>
      <c r="N629" s="327"/>
      <c r="O629" s="328"/>
      <c r="P629" s="299"/>
      <c r="Q629" s="1"/>
      <c r="R629" s="275"/>
      <c r="S629" s="329"/>
      <c r="T629" s="1"/>
      <c r="U629" s="1"/>
      <c r="V629" s="306"/>
      <c r="W629" s="306"/>
      <c r="X629" s="328"/>
      <c r="Y629" s="328"/>
      <c r="Z629" s="272"/>
      <c r="AA629" s="299"/>
      <c r="AB629" s="1"/>
      <c r="AC629" s="58"/>
      <c r="AD629" s="220"/>
      <c r="AE629" s="1"/>
      <c r="AF629" s="1"/>
      <c r="AG629" s="304"/>
      <c r="AH629" s="306"/>
      <c r="AI629" s="1"/>
      <c r="AJ629" s="1"/>
      <c r="AK629" s="1"/>
      <c r="AL629" s="1"/>
      <c r="AM629" s="328"/>
      <c r="AN629" s="1"/>
      <c r="AO629" s="1"/>
      <c r="AP629" s="1"/>
    </row>
    <row r="630" ht="15.75" customHeight="1">
      <c r="A630" s="1"/>
      <c r="B630" s="1"/>
      <c r="C630" s="283"/>
      <c r="D630" s="327"/>
      <c r="E630" s="327"/>
      <c r="F630" s="1"/>
      <c r="G630" s="1"/>
      <c r="H630" s="1"/>
      <c r="I630" s="1"/>
      <c r="J630" s="327"/>
      <c r="K630" s="1"/>
      <c r="L630" s="1"/>
      <c r="M630" s="327"/>
      <c r="N630" s="327"/>
      <c r="O630" s="328"/>
      <c r="P630" s="299"/>
      <c r="Q630" s="1"/>
      <c r="R630" s="275"/>
      <c r="S630" s="329"/>
      <c r="T630" s="1"/>
      <c r="U630" s="1"/>
      <c r="V630" s="306"/>
      <c r="W630" s="306"/>
      <c r="X630" s="328"/>
      <c r="Y630" s="328"/>
      <c r="Z630" s="272"/>
      <c r="AA630" s="299"/>
      <c r="AB630" s="1"/>
      <c r="AC630" s="58"/>
      <c r="AD630" s="220"/>
      <c r="AE630" s="1"/>
      <c r="AF630" s="1"/>
      <c r="AG630" s="304"/>
      <c r="AH630" s="306"/>
      <c r="AI630" s="1"/>
      <c r="AJ630" s="1"/>
      <c r="AK630" s="1"/>
      <c r="AL630" s="1"/>
      <c r="AM630" s="328"/>
      <c r="AN630" s="1"/>
      <c r="AO630" s="1"/>
      <c r="AP630" s="1"/>
    </row>
    <row r="631" ht="15.75" customHeight="1">
      <c r="A631" s="1"/>
      <c r="B631" s="1"/>
      <c r="C631" s="283"/>
      <c r="D631" s="327"/>
      <c r="E631" s="327"/>
      <c r="F631" s="1"/>
      <c r="G631" s="1"/>
      <c r="H631" s="1"/>
      <c r="I631" s="1"/>
      <c r="J631" s="327"/>
      <c r="K631" s="1"/>
      <c r="L631" s="1"/>
      <c r="M631" s="327"/>
      <c r="N631" s="327"/>
      <c r="O631" s="328"/>
      <c r="P631" s="299"/>
      <c r="Q631" s="1"/>
      <c r="R631" s="275"/>
      <c r="S631" s="329"/>
      <c r="T631" s="1"/>
      <c r="U631" s="1"/>
      <c r="V631" s="306"/>
      <c r="W631" s="306"/>
      <c r="X631" s="328"/>
      <c r="Y631" s="328"/>
      <c r="Z631" s="272"/>
      <c r="AA631" s="299"/>
      <c r="AB631" s="1"/>
      <c r="AC631" s="58"/>
      <c r="AD631" s="220"/>
      <c r="AE631" s="1"/>
      <c r="AF631" s="1"/>
      <c r="AG631" s="304"/>
      <c r="AH631" s="306"/>
      <c r="AI631" s="1"/>
      <c r="AJ631" s="1"/>
      <c r="AK631" s="1"/>
      <c r="AL631" s="1"/>
      <c r="AM631" s="328"/>
      <c r="AN631" s="1"/>
      <c r="AO631" s="1"/>
      <c r="AP631" s="1"/>
    </row>
    <row r="632" ht="15.75" customHeight="1">
      <c r="A632" s="1"/>
      <c r="B632" s="1"/>
      <c r="C632" s="283"/>
      <c r="D632" s="327"/>
      <c r="E632" s="327"/>
      <c r="F632" s="1"/>
      <c r="G632" s="1"/>
      <c r="H632" s="1"/>
      <c r="I632" s="1"/>
      <c r="J632" s="327"/>
      <c r="K632" s="1"/>
      <c r="L632" s="1"/>
      <c r="M632" s="327"/>
      <c r="N632" s="327"/>
      <c r="O632" s="328"/>
      <c r="P632" s="299"/>
      <c r="Q632" s="1"/>
      <c r="R632" s="275"/>
      <c r="S632" s="329"/>
      <c r="T632" s="1"/>
      <c r="U632" s="1"/>
      <c r="V632" s="306"/>
      <c r="W632" s="306"/>
      <c r="X632" s="328"/>
      <c r="Y632" s="328"/>
      <c r="Z632" s="272"/>
      <c r="AA632" s="299"/>
      <c r="AB632" s="1"/>
      <c r="AC632" s="58"/>
      <c r="AD632" s="220"/>
      <c r="AE632" s="1"/>
      <c r="AF632" s="1"/>
      <c r="AG632" s="304"/>
      <c r="AH632" s="306"/>
      <c r="AI632" s="1"/>
      <c r="AJ632" s="1"/>
      <c r="AK632" s="1"/>
      <c r="AL632" s="1"/>
      <c r="AM632" s="328"/>
      <c r="AN632" s="1"/>
      <c r="AO632" s="1"/>
      <c r="AP632" s="1"/>
    </row>
    <row r="633" ht="15.75" customHeight="1">
      <c r="A633" s="1"/>
      <c r="B633" s="1"/>
      <c r="C633" s="283"/>
      <c r="D633" s="327"/>
      <c r="E633" s="327"/>
      <c r="F633" s="1"/>
      <c r="G633" s="1"/>
      <c r="H633" s="1"/>
      <c r="I633" s="1"/>
      <c r="J633" s="327"/>
      <c r="K633" s="1"/>
      <c r="L633" s="1"/>
      <c r="M633" s="327"/>
      <c r="N633" s="327"/>
      <c r="O633" s="328"/>
      <c r="P633" s="299"/>
      <c r="Q633" s="1"/>
      <c r="R633" s="275"/>
      <c r="S633" s="329"/>
      <c r="T633" s="1"/>
      <c r="U633" s="1"/>
      <c r="V633" s="306"/>
      <c r="W633" s="306"/>
      <c r="X633" s="328"/>
      <c r="Y633" s="328"/>
      <c r="Z633" s="272"/>
      <c r="AA633" s="299"/>
      <c r="AB633" s="1"/>
      <c r="AC633" s="58"/>
      <c r="AD633" s="220"/>
      <c r="AE633" s="1"/>
      <c r="AF633" s="1"/>
      <c r="AG633" s="304"/>
      <c r="AH633" s="306"/>
      <c r="AI633" s="1"/>
      <c r="AJ633" s="1"/>
      <c r="AK633" s="1"/>
      <c r="AL633" s="1"/>
      <c r="AM633" s="328"/>
      <c r="AN633" s="1"/>
      <c r="AO633" s="1"/>
      <c r="AP633" s="1"/>
    </row>
    <row r="634" ht="15.75" customHeight="1">
      <c r="A634" s="1"/>
      <c r="B634" s="1"/>
      <c r="C634" s="283"/>
      <c r="D634" s="327"/>
      <c r="E634" s="327"/>
      <c r="F634" s="1"/>
      <c r="G634" s="1"/>
      <c r="H634" s="1"/>
      <c r="I634" s="1"/>
      <c r="J634" s="327"/>
      <c r="K634" s="1"/>
      <c r="L634" s="1"/>
      <c r="M634" s="327"/>
      <c r="N634" s="327"/>
      <c r="O634" s="328"/>
      <c r="P634" s="299"/>
      <c r="Q634" s="1"/>
      <c r="R634" s="275"/>
      <c r="S634" s="329"/>
      <c r="T634" s="1"/>
      <c r="U634" s="1"/>
      <c r="V634" s="306"/>
      <c r="W634" s="306"/>
      <c r="X634" s="328"/>
      <c r="Y634" s="328"/>
      <c r="Z634" s="272"/>
      <c r="AA634" s="299"/>
      <c r="AB634" s="1"/>
      <c r="AC634" s="58"/>
      <c r="AD634" s="220"/>
      <c r="AE634" s="1"/>
      <c r="AF634" s="1"/>
      <c r="AG634" s="304"/>
      <c r="AH634" s="306"/>
      <c r="AI634" s="1"/>
      <c r="AJ634" s="1"/>
      <c r="AK634" s="1"/>
      <c r="AL634" s="1"/>
      <c r="AM634" s="328"/>
      <c r="AN634" s="1"/>
      <c r="AO634" s="1"/>
      <c r="AP634" s="1"/>
    </row>
    <row r="635" ht="15.75" customHeight="1">
      <c r="A635" s="1"/>
      <c r="B635" s="1"/>
      <c r="C635" s="283"/>
      <c r="D635" s="327"/>
      <c r="E635" s="327"/>
      <c r="F635" s="1"/>
      <c r="G635" s="1"/>
      <c r="H635" s="1"/>
      <c r="I635" s="1"/>
      <c r="J635" s="327"/>
      <c r="K635" s="1"/>
      <c r="L635" s="1"/>
      <c r="M635" s="327"/>
      <c r="N635" s="327"/>
      <c r="O635" s="328"/>
      <c r="P635" s="299"/>
      <c r="Q635" s="1"/>
      <c r="R635" s="275"/>
      <c r="S635" s="329"/>
      <c r="T635" s="1"/>
      <c r="U635" s="1"/>
      <c r="V635" s="306"/>
      <c r="W635" s="306"/>
      <c r="X635" s="328"/>
      <c r="Y635" s="328"/>
      <c r="Z635" s="272"/>
      <c r="AA635" s="299"/>
      <c r="AB635" s="1"/>
      <c r="AC635" s="58"/>
      <c r="AD635" s="220"/>
      <c r="AE635" s="1"/>
      <c r="AF635" s="1"/>
      <c r="AG635" s="304"/>
      <c r="AH635" s="306"/>
      <c r="AI635" s="1"/>
      <c r="AJ635" s="1"/>
      <c r="AK635" s="1"/>
      <c r="AL635" s="1"/>
      <c r="AM635" s="328"/>
      <c r="AN635" s="1"/>
      <c r="AO635" s="1"/>
      <c r="AP635" s="1"/>
    </row>
    <row r="636" ht="15.75" customHeight="1">
      <c r="A636" s="1"/>
      <c r="B636" s="1"/>
      <c r="C636" s="283"/>
      <c r="D636" s="327"/>
      <c r="E636" s="327"/>
      <c r="F636" s="1"/>
      <c r="G636" s="1"/>
      <c r="H636" s="1"/>
      <c r="I636" s="1"/>
      <c r="J636" s="327"/>
      <c r="K636" s="1"/>
      <c r="L636" s="1"/>
      <c r="M636" s="327"/>
      <c r="N636" s="327"/>
      <c r="O636" s="328"/>
      <c r="P636" s="299"/>
      <c r="Q636" s="1"/>
      <c r="R636" s="275"/>
      <c r="S636" s="329"/>
      <c r="T636" s="1"/>
      <c r="U636" s="1"/>
      <c r="V636" s="306"/>
      <c r="W636" s="306"/>
      <c r="X636" s="328"/>
      <c r="Y636" s="328"/>
      <c r="Z636" s="272"/>
      <c r="AA636" s="299"/>
      <c r="AB636" s="1"/>
      <c r="AC636" s="58"/>
      <c r="AD636" s="220"/>
      <c r="AE636" s="1"/>
      <c r="AF636" s="1"/>
      <c r="AG636" s="304"/>
      <c r="AH636" s="306"/>
      <c r="AI636" s="1"/>
      <c r="AJ636" s="1"/>
      <c r="AK636" s="1"/>
      <c r="AL636" s="1"/>
      <c r="AM636" s="328"/>
      <c r="AN636" s="1"/>
      <c r="AO636" s="1"/>
      <c r="AP636" s="1"/>
    </row>
    <row r="637" ht="15.75" customHeight="1">
      <c r="A637" s="1"/>
      <c r="B637" s="1"/>
      <c r="C637" s="283"/>
      <c r="D637" s="327"/>
      <c r="E637" s="327"/>
      <c r="F637" s="1"/>
      <c r="G637" s="1"/>
      <c r="H637" s="1"/>
      <c r="I637" s="1"/>
      <c r="J637" s="327"/>
      <c r="K637" s="1"/>
      <c r="L637" s="1"/>
      <c r="M637" s="327"/>
      <c r="N637" s="327"/>
      <c r="O637" s="328"/>
      <c r="P637" s="299"/>
      <c r="Q637" s="1"/>
      <c r="R637" s="275"/>
      <c r="S637" s="329"/>
      <c r="T637" s="1"/>
      <c r="U637" s="1"/>
      <c r="V637" s="306"/>
      <c r="W637" s="306"/>
      <c r="X637" s="328"/>
      <c r="Y637" s="328"/>
      <c r="Z637" s="272"/>
      <c r="AA637" s="299"/>
      <c r="AB637" s="1"/>
      <c r="AC637" s="58"/>
      <c r="AD637" s="220"/>
      <c r="AE637" s="1"/>
      <c r="AF637" s="1"/>
      <c r="AG637" s="304"/>
      <c r="AH637" s="306"/>
      <c r="AI637" s="1"/>
      <c r="AJ637" s="1"/>
      <c r="AK637" s="1"/>
      <c r="AL637" s="1"/>
      <c r="AM637" s="328"/>
      <c r="AN637" s="1"/>
      <c r="AO637" s="1"/>
      <c r="AP637" s="1"/>
    </row>
    <row r="638" ht="15.75" customHeight="1">
      <c r="A638" s="1"/>
      <c r="B638" s="1"/>
      <c r="C638" s="283"/>
      <c r="D638" s="327"/>
      <c r="E638" s="327"/>
      <c r="F638" s="1"/>
      <c r="G638" s="1"/>
      <c r="H638" s="1"/>
      <c r="I638" s="1"/>
      <c r="J638" s="327"/>
      <c r="K638" s="1"/>
      <c r="L638" s="1"/>
      <c r="M638" s="327"/>
      <c r="N638" s="327"/>
      <c r="O638" s="328"/>
      <c r="P638" s="299"/>
      <c r="Q638" s="1"/>
      <c r="R638" s="275"/>
      <c r="S638" s="329"/>
      <c r="T638" s="1"/>
      <c r="U638" s="1"/>
      <c r="V638" s="306"/>
      <c r="W638" s="306"/>
      <c r="X638" s="328"/>
      <c r="Y638" s="328"/>
      <c r="Z638" s="272"/>
      <c r="AA638" s="299"/>
      <c r="AB638" s="1"/>
      <c r="AC638" s="58"/>
      <c r="AD638" s="220"/>
      <c r="AE638" s="1"/>
      <c r="AF638" s="1"/>
      <c r="AG638" s="304"/>
      <c r="AH638" s="306"/>
      <c r="AI638" s="1"/>
      <c r="AJ638" s="1"/>
      <c r="AK638" s="1"/>
      <c r="AL638" s="1"/>
      <c r="AM638" s="328"/>
      <c r="AN638" s="1"/>
      <c r="AO638" s="1"/>
      <c r="AP638" s="1"/>
    </row>
    <row r="639" ht="15.75" customHeight="1">
      <c r="A639" s="1"/>
      <c r="B639" s="1"/>
      <c r="C639" s="283"/>
      <c r="D639" s="327"/>
      <c r="E639" s="327"/>
      <c r="F639" s="1"/>
      <c r="G639" s="1"/>
      <c r="H639" s="1"/>
      <c r="I639" s="1"/>
      <c r="J639" s="327"/>
      <c r="K639" s="1"/>
      <c r="L639" s="1"/>
      <c r="M639" s="327"/>
      <c r="N639" s="327"/>
      <c r="O639" s="328"/>
      <c r="P639" s="299"/>
      <c r="Q639" s="1"/>
      <c r="R639" s="275"/>
      <c r="S639" s="329"/>
      <c r="T639" s="1"/>
      <c r="U639" s="1"/>
      <c r="V639" s="306"/>
      <c r="W639" s="306"/>
      <c r="X639" s="328"/>
      <c r="Y639" s="328"/>
      <c r="Z639" s="272"/>
      <c r="AA639" s="299"/>
      <c r="AB639" s="1"/>
      <c r="AC639" s="58"/>
      <c r="AD639" s="220"/>
      <c r="AE639" s="1"/>
      <c r="AF639" s="1"/>
      <c r="AG639" s="304"/>
      <c r="AH639" s="306"/>
      <c r="AI639" s="1"/>
      <c r="AJ639" s="1"/>
      <c r="AK639" s="1"/>
      <c r="AL639" s="1"/>
      <c r="AM639" s="328"/>
      <c r="AN639" s="1"/>
      <c r="AO639" s="1"/>
      <c r="AP639" s="1"/>
    </row>
    <row r="640" ht="15.75" customHeight="1">
      <c r="A640" s="1"/>
      <c r="B640" s="1"/>
      <c r="C640" s="283"/>
      <c r="D640" s="327"/>
      <c r="E640" s="327"/>
      <c r="F640" s="1"/>
      <c r="G640" s="1"/>
      <c r="H640" s="1"/>
      <c r="I640" s="1"/>
      <c r="J640" s="327"/>
      <c r="K640" s="1"/>
      <c r="L640" s="1"/>
      <c r="M640" s="327"/>
      <c r="N640" s="327"/>
      <c r="O640" s="328"/>
      <c r="P640" s="299"/>
      <c r="Q640" s="1"/>
      <c r="R640" s="275"/>
      <c r="S640" s="329"/>
      <c r="T640" s="1"/>
      <c r="U640" s="1"/>
      <c r="V640" s="306"/>
      <c r="W640" s="306"/>
      <c r="X640" s="328"/>
      <c r="Y640" s="328"/>
      <c r="Z640" s="272"/>
      <c r="AA640" s="299"/>
      <c r="AB640" s="1"/>
      <c r="AC640" s="58"/>
      <c r="AD640" s="220"/>
      <c r="AE640" s="1"/>
      <c r="AF640" s="1"/>
      <c r="AG640" s="304"/>
      <c r="AH640" s="306"/>
      <c r="AI640" s="1"/>
      <c r="AJ640" s="1"/>
      <c r="AK640" s="1"/>
      <c r="AL640" s="1"/>
      <c r="AM640" s="328"/>
      <c r="AN640" s="1"/>
      <c r="AO640" s="1"/>
      <c r="AP640" s="1"/>
    </row>
    <row r="641" ht="15.75" customHeight="1">
      <c r="A641" s="1"/>
      <c r="B641" s="1"/>
      <c r="C641" s="283"/>
      <c r="D641" s="327"/>
      <c r="E641" s="327"/>
      <c r="F641" s="1"/>
      <c r="G641" s="1"/>
      <c r="H641" s="1"/>
      <c r="I641" s="1"/>
      <c r="J641" s="327"/>
      <c r="K641" s="1"/>
      <c r="L641" s="1"/>
      <c r="M641" s="327"/>
      <c r="N641" s="327"/>
      <c r="O641" s="328"/>
      <c r="P641" s="299"/>
      <c r="Q641" s="1"/>
      <c r="R641" s="275"/>
      <c r="S641" s="329"/>
      <c r="T641" s="1"/>
      <c r="U641" s="1"/>
      <c r="V641" s="306"/>
      <c r="W641" s="306"/>
      <c r="X641" s="328"/>
      <c r="Y641" s="328"/>
      <c r="Z641" s="272"/>
      <c r="AA641" s="299"/>
      <c r="AB641" s="1"/>
      <c r="AC641" s="58"/>
      <c r="AD641" s="220"/>
      <c r="AE641" s="1"/>
      <c r="AF641" s="1"/>
      <c r="AG641" s="304"/>
      <c r="AH641" s="306"/>
      <c r="AI641" s="1"/>
      <c r="AJ641" s="1"/>
      <c r="AK641" s="1"/>
      <c r="AL641" s="1"/>
      <c r="AM641" s="328"/>
      <c r="AN641" s="1"/>
      <c r="AO641" s="1"/>
      <c r="AP641" s="1"/>
    </row>
    <row r="642" ht="15.75" customHeight="1">
      <c r="A642" s="1"/>
      <c r="B642" s="1"/>
      <c r="C642" s="283"/>
      <c r="D642" s="327"/>
      <c r="E642" s="327"/>
      <c r="F642" s="1"/>
      <c r="G642" s="1"/>
      <c r="H642" s="1"/>
      <c r="I642" s="1"/>
      <c r="J642" s="327"/>
      <c r="K642" s="1"/>
      <c r="L642" s="1"/>
      <c r="M642" s="327"/>
      <c r="N642" s="327"/>
      <c r="O642" s="328"/>
      <c r="P642" s="299"/>
      <c r="Q642" s="1"/>
      <c r="R642" s="275"/>
      <c r="S642" s="329"/>
      <c r="T642" s="1"/>
      <c r="U642" s="1"/>
      <c r="V642" s="306"/>
      <c r="W642" s="306"/>
      <c r="X642" s="328"/>
      <c r="Y642" s="328"/>
      <c r="Z642" s="272"/>
      <c r="AA642" s="299"/>
      <c r="AB642" s="1"/>
      <c r="AC642" s="58"/>
      <c r="AD642" s="220"/>
      <c r="AE642" s="1"/>
      <c r="AF642" s="1"/>
      <c r="AG642" s="304"/>
      <c r="AH642" s="306"/>
      <c r="AI642" s="1"/>
      <c r="AJ642" s="1"/>
      <c r="AK642" s="1"/>
      <c r="AL642" s="1"/>
      <c r="AM642" s="328"/>
      <c r="AN642" s="1"/>
      <c r="AO642" s="1"/>
      <c r="AP642" s="1"/>
    </row>
    <row r="643" ht="15.75" customHeight="1">
      <c r="A643" s="1"/>
      <c r="B643" s="1"/>
      <c r="C643" s="283"/>
      <c r="D643" s="327"/>
      <c r="E643" s="327"/>
      <c r="F643" s="1"/>
      <c r="G643" s="1"/>
      <c r="H643" s="1"/>
      <c r="I643" s="1"/>
      <c r="J643" s="327"/>
      <c r="K643" s="1"/>
      <c r="L643" s="1"/>
      <c r="M643" s="327"/>
      <c r="N643" s="327"/>
      <c r="O643" s="328"/>
      <c r="P643" s="299"/>
      <c r="Q643" s="1"/>
      <c r="R643" s="275"/>
      <c r="S643" s="329"/>
      <c r="T643" s="1"/>
      <c r="U643" s="1"/>
      <c r="V643" s="306"/>
      <c r="W643" s="306"/>
      <c r="X643" s="328"/>
      <c r="Y643" s="328"/>
      <c r="Z643" s="272"/>
      <c r="AA643" s="299"/>
      <c r="AB643" s="1"/>
      <c r="AC643" s="58"/>
      <c r="AD643" s="220"/>
      <c r="AE643" s="1"/>
      <c r="AF643" s="1"/>
      <c r="AG643" s="304"/>
      <c r="AH643" s="306"/>
      <c r="AI643" s="1"/>
      <c r="AJ643" s="1"/>
      <c r="AK643" s="1"/>
      <c r="AL643" s="1"/>
      <c r="AM643" s="328"/>
      <c r="AN643" s="1"/>
      <c r="AO643" s="1"/>
      <c r="AP643" s="1"/>
    </row>
    <row r="644" ht="15.75" customHeight="1">
      <c r="A644" s="1"/>
      <c r="B644" s="1"/>
      <c r="C644" s="283"/>
      <c r="D644" s="327"/>
      <c r="E644" s="327"/>
      <c r="F644" s="1"/>
      <c r="G644" s="1"/>
      <c r="H644" s="1"/>
      <c r="I644" s="1"/>
      <c r="J644" s="327"/>
      <c r="K644" s="1"/>
      <c r="L644" s="1"/>
      <c r="M644" s="327"/>
      <c r="N644" s="327"/>
      <c r="O644" s="328"/>
      <c r="P644" s="299"/>
      <c r="Q644" s="1"/>
      <c r="R644" s="275"/>
      <c r="S644" s="329"/>
      <c r="T644" s="1"/>
      <c r="U644" s="1"/>
      <c r="V644" s="306"/>
      <c r="W644" s="306"/>
      <c r="X644" s="328"/>
      <c r="Y644" s="328"/>
      <c r="Z644" s="272"/>
      <c r="AA644" s="299"/>
      <c r="AB644" s="1"/>
      <c r="AC644" s="58"/>
      <c r="AD644" s="220"/>
      <c r="AE644" s="1"/>
      <c r="AF644" s="1"/>
      <c r="AG644" s="304"/>
      <c r="AH644" s="306"/>
      <c r="AI644" s="1"/>
      <c r="AJ644" s="1"/>
      <c r="AK644" s="1"/>
      <c r="AL644" s="1"/>
      <c r="AM644" s="328"/>
      <c r="AN644" s="1"/>
      <c r="AO644" s="1"/>
      <c r="AP644" s="1"/>
    </row>
    <row r="645" ht="15.75" customHeight="1">
      <c r="A645" s="1"/>
      <c r="B645" s="1"/>
      <c r="C645" s="283"/>
      <c r="D645" s="327"/>
      <c r="E645" s="327"/>
      <c r="F645" s="1"/>
      <c r="G645" s="1"/>
      <c r="H645" s="1"/>
      <c r="I645" s="1"/>
      <c r="J645" s="327"/>
      <c r="K645" s="1"/>
      <c r="L645" s="1"/>
      <c r="M645" s="327"/>
      <c r="N645" s="327"/>
      <c r="O645" s="328"/>
      <c r="P645" s="299"/>
      <c r="Q645" s="1"/>
      <c r="R645" s="275"/>
      <c r="S645" s="329"/>
      <c r="T645" s="1"/>
      <c r="U645" s="1"/>
      <c r="V645" s="306"/>
      <c r="W645" s="306"/>
      <c r="X645" s="328"/>
      <c r="Y645" s="328"/>
      <c r="Z645" s="272"/>
      <c r="AA645" s="299"/>
      <c r="AB645" s="1"/>
      <c r="AC645" s="58"/>
      <c r="AD645" s="220"/>
      <c r="AE645" s="1"/>
      <c r="AF645" s="1"/>
      <c r="AG645" s="304"/>
      <c r="AH645" s="306"/>
      <c r="AI645" s="1"/>
      <c r="AJ645" s="1"/>
      <c r="AK645" s="1"/>
      <c r="AL645" s="1"/>
      <c r="AM645" s="328"/>
      <c r="AN645" s="1"/>
      <c r="AO645" s="1"/>
      <c r="AP645" s="1"/>
    </row>
    <row r="646" ht="15.75" customHeight="1">
      <c r="A646" s="1"/>
      <c r="B646" s="1"/>
      <c r="C646" s="283"/>
      <c r="D646" s="327"/>
      <c r="E646" s="327"/>
      <c r="F646" s="1"/>
      <c r="G646" s="1"/>
      <c r="H646" s="1"/>
      <c r="I646" s="1"/>
      <c r="J646" s="327"/>
      <c r="K646" s="1"/>
      <c r="L646" s="1"/>
      <c r="M646" s="327"/>
      <c r="N646" s="327"/>
      <c r="O646" s="328"/>
      <c r="P646" s="299"/>
      <c r="Q646" s="1"/>
      <c r="R646" s="275"/>
      <c r="S646" s="329"/>
      <c r="T646" s="1"/>
      <c r="U646" s="1"/>
      <c r="V646" s="306"/>
      <c r="W646" s="306"/>
      <c r="X646" s="328"/>
      <c r="Y646" s="328"/>
      <c r="Z646" s="272"/>
      <c r="AA646" s="299"/>
      <c r="AB646" s="1"/>
      <c r="AC646" s="58"/>
      <c r="AD646" s="220"/>
      <c r="AE646" s="1"/>
      <c r="AF646" s="1"/>
      <c r="AG646" s="304"/>
      <c r="AH646" s="306"/>
      <c r="AI646" s="1"/>
      <c r="AJ646" s="1"/>
      <c r="AK646" s="1"/>
      <c r="AL646" s="1"/>
      <c r="AM646" s="328"/>
      <c r="AN646" s="1"/>
      <c r="AO646" s="1"/>
      <c r="AP646" s="1"/>
    </row>
    <row r="647" ht="15.75" customHeight="1">
      <c r="A647" s="1"/>
      <c r="B647" s="1"/>
      <c r="C647" s="283"/>
      <c r="D647" s="327"/>
      <c r="E647" s="327"/>
      <c r="F647" s="1"/>
      <c r="G647" s="1"/>
      <c r="H647" s="1"/>
      <c r="I647" s="1"/>
      <c r="J647" s="327"/>
      <c r="K647" s="1"/>
      <c r="L647" s="1"/>
      <c r="M647" s="327"/>
      <c r="N647" s="327"/>
      <c r="O647" s="328"/>
      <c r="P647" s="299"/>
      <c r="Q647" s="1"/>
      <c r="R647" s="275"/>
      <c r="S647" s="329"/>
      <c r="T647" s="1"/>
      <c r="U647" s="1"/>
      <c r="V647" s="306"/>
      <c r="W647" s="306"/>
      <c r="X647" s="328"/>
      <c r="Y647" s="328"/>
      <c r="Z647" s="272"/>
      <c r="AA647" s="299"/>
      <c r="AB647" s="1"/>
      <c r="AC647" s="58"/>
      <c r="AD647" s="220"/>
      <c r="AE647" s="1"/>
      <c r="AF647" s="1"/>
      <c r="AG647" s="304"/>
      <c r="AH647" s="306"/>
      <c r="AI647" s="1"/>
      <c r="AJ647" s="1"/>
      <c r="AK647" s="1"/>
      <c r="AL647" s="1"/>
      <c r="AM647" s="328"/>
      <c r="AN647" s="1"/>
      <c r="AO647" s="1"/>
      <c r="AP647" s="1"/>
    </row>
    <row r="648" ht="15.75" customHeight="1">
      <c r="A648" s="1"/>
      <c r="B648" s="1"/>
      <c r="C648" s="283"/>
      <c r="D648" s="327"/>
      <c r="E648" s="327"/>
      <c r="F648" s="1"/>
      <c r="G648" s="1"/>
      <c r="H648" s="1"/>
      <c r="I648" s="1"/>
      <c r="J648" s="327"/>
      <c r="K648" s="1"/>
      <c r="L648" s="1"/>
      <c r="M648" s="327"/>
      <c r="N648" s="327"/>
      <c r="O648" s="328"/>
      <c r="P648" s="299"/>
      <c r="Q648" s="1"/>
      <c r="R648" s="275"/>
      <c r="S648" s="329"/>
      <c r="T648" s="1"/>
      <c r="U648" s="1"/>
      <c r="V648" s="306"/>
      <c r="W648" s="306"/>
      <c r="X648" s="328"/>
      <c r="Y648" s="328"/>
      <c r="Z648" s="272"/>
      <c r="AA648" s="299"/>
      <c r="AB648" s="1"/>
      <c r="AC648" s="58"/>
      <c r="AD648" s="220"/>
      <c r="AE648" s="1"/>
      <c r="AF648" s="1"/>
      <c r="AG648" s="304"/>
      <c r="AH648" s="306"/>
      <c r="AI648" s="1"/>
      <c r="AJ648" s="1"/>
      <c r="AK648" s="1"/>
      <c r="AL648" s="1"/>
      <c r="AM648" s="328"/>
      <c r="AN648" s="1"/>
      <c r="AO648" s="1"/>
      <c r="AP648" s="1"/>
    </row>
    <row r="649" ht="15.75" customHeight="1">
      <c r="A649" s="1"/>
      <c r="B649" s="1"/>
      <c r="C649" s="283"/>
      <c r="D649" s="327"/>
      <c r="E649" s="327"/>
      <c r="F649" s="1"/>
      <c r="G649" s="1"/>
      <c r="H649" s="1"/>
      <c r="I649" s="1"/>
      <c r="J649" s="327"/>
      <c r="K649" s="1"/>
      <c r="L649" s="1"/>
      <c r="M649" s="327"/>
      <c r="N649" s="327"/>
      <c r="O649" s="328"/>
      <c r="P649" s="299"/>
      <c r="Q649" s="1"/>
      <c r="R649" s="275"/>
      <c r="S649" s="329"/>
      <c r="T649" s="1"/>
      <c r="U649" s="1"/>
      <c r="V649" s="306"/>
      <c r="W649" s="306"/>
      <c r="X649" s="328"/>
      <c r="Y649" s="328"/>
      <c r="Z649" s="272"/>
      <c r="AA649" s="299"/>
      <c r="AB649" s="1"/>
      <c r="AC649" s="58"/>
      <c r="AD649" s="220"/>
      <c r="AE649" s="1"/>
      <c r="AF649" s="1"/>
      <c r="AG649" s="304"/>
      <c r="AH649" s="306"/>
      <c r="AI649" s="1"/>
      <c r="AJ649" s="1"/>
      <c r="AK649" s="1"/>
      <c r="AL649" s="1"/>
      <c r="AM649" s="328"/>
      <c r="AN649" s="1"/>
      <c r="AO649" s="1"/>
      <c r="AP649" s="1"/>
    </row>
    <row r="650" ht="15.75" customHeight="1">
      <c r="A650" s="1"/>
      <c r="B650" s="1"/>
      <c r="C650" s="283"/>
      <c r="D650" s="327"/>
      <c r="E650" s="327"/>
      <c r="F650" s="1"/>
      <c r="G650" s="1"/>
      <c r="H650" s="1"/>
      <c r="I650" s="1"/>
      <c r="J650" s="327"/>
      <c r="K650" s="1"/>
      <c r="L650" s="1"/>
      <c r="M650" s="327"/>
      <c r="N650" s="327"/>
      <c r="O650" s="328"/>
      <c r="P650" s="299"/>
      <c r="Q650" s="1"/>
      <c r="R650" s="275"/>
      <c r="S650" s="329"/>
      <c r="T650" s="1"/>
      <c r="U650" s="1"/>
      <c r="V650" s="306"/>
      <c r="W650" s="306"/>
      <c r="X650" s="328"/>
      <c r="Y650" s="328"/>
      <c r="Z650" s="272"/>
      <c r="AA650" s="299"/>
      <c r="AB650" s="1"/>
      <c r="AC650" s="58"/>
      <c r="AD650" s="220"/>
      <c r="AE650" s="1"/>
      <c r="AF650" s="1"/>
      <c r="AG650" s="304"/>
      <c r="AH650" s="306"/>
      <c r="AI650" s="1"/>
      <c r="AJ650" s="1"/>
      <c r="AK650" s="1"/>
      <c r="AL650" s="1"/>
      <c r="AM650" s="328"/>
      <c r="AN650" s="1"/>
      <c r="AO650" s="1"/>
      <c r="AP650" s="1"/>
    </row>
    <row r="651" ht="15.75" customHeight="1">
      <c r="A651" s="1"/>
      <c r="B651" s="1"/>
      <c r="C651" s="283"/>
      <c r="D651" s="327"/>
      <c r="E651" s="327"/>
      <c r="F651" s="1"/>
      <c r="G651" s="1"/>
      <c r="H651" s="1"/>
      <c r="I651" s="1"/>
      <c r="J651" s="327"/>
      <c r="K651" s="1"/>
      <c r="L651" s="1"/>
      <c r="M651" s="327"/>
      <c r="N651" s="327"/>
      <c r="O651" s="328"/>
      <c r="P651" s="299"/>
      <c r="Q651" s="1"/>
      <c r="R651" s="275"/>
      <c r="S651" s="329"/>
      <c r="T651" s="1"/>
      <c r="U651" s="1"/>
      <c r="V651" s="306"/>
      <c r="W651" s="306"/>
      <c r="X651" s="328"/>
      <c r="Y651" s="328"/>
      <c r="Z651" s="272"/>
      <c r="AA651" s="299"/>
      <c r="AB651" s="1"/>
      <c r="AC651" s="58"/>
      <c r="AD651" s="220"/>
      <c r="AE651" s="1"/>
      <c r="AF651" s="1"/>
      <c r="AG651" s="304"/>
      <c r="AH651" s="306"/>
      <c r="AI651" s="1"/>
      <c r="AJ651" s="1"/>
      <c r="AK651" s="1"/>
      <c r="AL651" s="1"/>
      <c r="AM651" s="328"/>
      <c r="AN651" s="1"/>
      <c r="AO651" s="1"/>
      <c r="AP651" s="1"/>
    </row>
    <row r="652" ht="15.75" customHeight="1">
      <c r="A652" s="1"/>
      <c r="B652" s="1"/>
      <c r="C652" s="283"/>
      <c r="D652" s="327"/>
      <c r="E652" s="327"/>
      <c r="F652" s="1"/>
      <c r="G652" s="1"/>
      <c r="H652" s="1"/>
      <c r="I652" s="1"/>
      <c r="J652" s="327"/>
      <c r="K652" s="1"/>
      <c r="L652" s="1"/>
      <c r="M652" s="327"/>
      <c r="N652" s="327"/>
      <c r="O652" s="328"/>
      <c r="P652" s="299"/>
      <c r="Q652" s="1"/>
      <c r="R652" s="275"/>
      <c r="S652" s="329"/>
      <c r="T652" s="1"/>
      <c r="U652" s="1"/>
      <c r="V652" s="306"/>
      <c r="W652" s="306"/>
      <c r="X652" s="328"/>
      <c r="Y652" s="328"/>
      <c r="Z652" s="272"/>
      <c r="AA652" s="299"/>
      <c r="AB652" s="1"/>
      <c r="AC652" s="58"/>
      <c r="AD652" s="220"/>
      <c r="AE652" s="1"/>
      <c r="AF652" s="1"/>
      <c r="AG652" s="304"/>
      <c r="AH652" s="306"/>
      <c r="AI652" s="1"/>
      <c r="AJ652" s="1"/>
      <c r="AK652" s="1"/>
      <c r="AL652" s="1"/>
      <c r="AM652" s="328"/>
      <c r="AN652" s="1"/>
      <c r="AO652" s="1"/>
      <c r="AP652" s="1"/>
    </row>
    <row r="653" ht="15.75" customHeight="1">
      <c r="A653" s="1"/>
      <c r="B653" s="1"/>
      <c r="C653" s="283"/>
      <c r="D653" s="327"/>
      <c r="E653" s="327"/>
      <c r="F653" s="1"/>
      <c r="G653" s="1"/>
      <c r="H653" s="1"/>
      <c r="I653" s="1"/>
      <c r="J653" s="327"/>
      <c r="K653" s="1"/>
      <c r="L653" s="1"/>
      <c r="M653" s="327"/>
      <c r="N653" s="327"/>
      <c r="O653" s="328"/>
      <c r="P653" s="299"/>
      <c r="Q653" s="1"/>
      <c r="R653" s="275"/>
      <c r="S653" s="329"/>
      <c r="T653" s="1"/>
      <c r="U653" s="1"/>
      <c r="V653" s="306"/>
      <c r="W653" s="306"/>
      <c r="X653" s="328"/>
      <c r="Y653" s="328"/>
      <c r="Z653" s="272"/>
      <c r="AA653" s="299"/>
      <c r="AB653" s="1"/>
      <c r="AC653" s="58"/>
      <c r="AD653" s="220"/>
      <c r="AE653" s="1"/>
      <c r="AF653" s="1"/>
      <c r="AG653" s="304"/>
      <c r="AH653" s="306"/>
      <c r="AI653" s="1"/>
      <c r="AJ653" s="1"/>
      <c r="AK653" s="1"/>
      <c r="AL653" s="1"/>
      <c r="AM653" s="328"/>
      <c r="AN653" s="1"/>
      <c r="AO653" s="1"/>
      <c r="AP653" s="1"/>
    </row>
    <row r="654" ht="15.75" customHeight="1">
      <c r="A654" s="1"/>
      <c r="B654" s="1"/>
      <c r="C654" s="283"/>
      <c r="D654" s="327"/>
      <c r="E654" s="327"/>
      <c r="F654" s="1"/>
      <c r="G654" s="1"/>
      <c r="H654" s="1"/>
      <c r="I654" s="1"/>
      <c r="J654" s="327"/>
      <c r="K654" s="1"/>
      <c r="L654" s="1"/>
      <c r="M654" s="327"/>
      <c r="N654" s="327"/>
      <c r="O654" s="328"/>
      <c r="P654" s="299"/>
      <c r="Q654" s="1"/>
      <c r="R654" s="275"/>
      <c r="S654" s="329"/>
      <c r="T654" s="1"/>
      <c r="U654" s="1"/>
      <c r="V654" s="306"/>
      <c r="W654" s="306"/>
      <c r="X654" s="328"/>
      <c r="Y654" s="328"/>
      <c r="Z654" s="272"/>
      <c r="AA654" s="299"/>
      <c r="AB654" s="1"/>
      <c r="AC654" s="58"/>
      <c r="AD654" s="220"/>
      <c r="AE654" s="1"/>
      <c r="AF654" s="1"/>
      <c r="AG654" s="304"/>
      <c r="AH654" s="306"/>
      <c r="AI654" s="1"/>
      <c r="AJ654" s="1"/>
      <c r="AK654" s="1"/>
      <c r="AL654" s="1"/>
      <c r="AM654" s="328"/>
      <c r="AN654" s="1"/>
      <c r="AO654" s="1"/>
      <c r="AP654" s="1"/>
    </row>
    <row r="655" ht="15.75" customHeight="1">
      <c r="A655" s="1"/>
      <c r="B655" s="1"/>
      <c r="C655" s="283"/>
      <c r="D655" s="327"/>
      <c r="E655" s="327"/>
      <c r="F655" s="1"/>
      <c r="G655" s="1"/>
      <c r="H655" s="1"/>
      <c r="I655" s="1"/>
      <c r="J655" s="327"/>
      <c r="K655" s="1"/>
      <c r="L655" s="1"/>
      <c r="M655" s="327"/>
      <c r="N655" s="327"/>
      <c r="O655" s="328"/>
      <c r="P655" s="299"/>
      <c r="Q655" s="1"/>
      <c r="R655" s="275"/>
      <c r="S655" s="329"/>
      <c r="T655" s="1"/>
      <c r="U655" s="1"/>
      <c r="V655" s="306"/>
      <c r="W655" s="306"/>
      <c r="X655" s="328"/>
      <c r="Y655" s="328"/>
      <c r="Z655" s="272"/>
      <c r="AA655" s="299"/>
      <c r="AB655" s="1"/>
      <c r="AC655" s="58"/>
      <c r="AD655" s="220"/>
      <c r="AE655" s="1"/>
      <c r="AF655" s="1"/>
      <c r="AG655" s="304"/>
      <c r="AH655" s="306"/>
      <c r="AI655" s="1"/>
      <c r="AJ655" s="1"/>
      <c r="AK655" s="1"/>
      <c r="AL655" s="1"/>
      <c r="AM655" s="328"/>
      <c r="AN655" s="1"/>
      <c r="AO655" s="1"/>
      <c r="AP655" s="1"/>
    </row>
    <row r="656" ht="15.75" customHeight="1">
      <c r="A656" s="1"/>
      <c r="B656" s="1"/>
      <c r="C656" s="283"/>
      <c r="D656" s="327"/>
      <c r="E656" s="327"/>
      <c r="F656" s="1"/>
      <c r="G656" s="1"/>
      <c r="H656" s="1"/>
      <c r="I656" s="1"/>
      <c r="J656" s="327"/>
      <c r="K656" s="1"/>
      <c r="L656" s="1"/>
      <c r="M656" s="327"/>
      <c r="N656" s="327"/>
      <c r="O656" s="328"/>
      <c r="P656" s="299"/>
      <c r="Q656" s="1"/>
      <c r="R656" s="275"/>
      <c r="S656" s="329"/>
      <c r="T656" s="1"/>
      <c r="U656" s="1"/>
      <c r="V656" s="306"/>
      <c r="W656" s="306"/>
      <c r="X656" s="328"/>
      <c r="Y656" s="328"/>
      <c r="Z656" s="272"/>
      <c r="AA656" s="299"/>
      <c r="AB656" s="1"/>
      <c r="AC656" s="58"/>
      <c r="AD656" s="220"/>
      <c r="AE656" s="1"/>
      <c r="AF656" s="1"/>
      <c r="AG656" s="304"/>
      <c r="AH656" s="306"/>
      <c r="AI656" s="1"/>
      <c r="AJ656" s="1"/>
      <c r="AK656" s="1"/>
      <c r="AL656" s="1"/>
      <c r="AM656" s="328"/>
      <c r="AN656" s="1"/>
      <c r="AO656" s="1"/>
      <c r="AP656" s="1"/>
    </row>
    <row r="657" ht="15.75" customHeight="1">
      <c r="A657" s="1"/>
      <c r="B657" s="1"/>
      <c r="C657" s="283"/>
      <c r="D657" s="327"/>
      <c r="E657" s="327"/>
      <c r="F657" s="1"/>
      <c r="G657" s="1"/>
      <c r="H657" s="1"/>
      <c r="I657" s="1"/>
      <c r="J657" s="327"/>
      <c r="K657" s="1"/>
      <c r="L657" s="1"/>
      <c r="M657" s="327"/>
      <c r="N657" s="327"/>
      <c r="O657" s="328"/>
      <c r="P657" s="299"/>
      <c r="Q657" s="1"/>
      <c r="R657" s="275"/>
      <c r="S657" s="329"/>
      <c r="T657" s="1"/>
      <c r="U657" s="1"/>
      <c r="V657" s="306"/>
      <c r="W657" s="306"/>
      <c r="X657" s="328"/>
      <c r="Y657" s="328"/>
      <c r="Z657" s="272"/>
      <c r="AA657" s="299"/>
      <c r="AB657" s="1"/>
      <c r="AC657" s="58"/>
      <c r="AD657" s="220"/>
      <c r="AE657" s="1"/>
      <c r="AF657" s="1"/>
      <c r="AG657" s="304"/>
      <c r="AH657" s="306"/>
      <c r="AI657" s="1"/>
      <c r="AJ657" s="1"/>
      <c r="AK657" s="1"/>
      <c r="AL657" s="1"/>
      <c r="AM657" s="328"/>
      <c r="AN657" s="1"/>
      <c r="AO657" s="1"/>
      <c r="AP657" s="1"/>
    </row>
    <row r="658" ht="15.75" customHeight="1">
      <c r="A658" s="1"/>
      <c r="B658" s="1"/>
      <c r="C658" s="283"/>
      <c r="D658" s="327"/>
      <c r="E658" s="327"/>
      <c r="F658" s="1"/>
      <c r="G658" s="1"/>
      <c r="H658" s="1"/>
      <c r="I658" s="1"/>
      <c r="J658" s="327"/>
      <c r="K658" s="1"/>
      <c r="L658" s="1"/>
      <c r="M658" s="327"/>
      <c r="N658" s="327"/>
      <c r="O658" s="328"/>
      <c r="P658" s="299"/>
      <c r="Q658" s="1"/>
      <c r="R658" s="275"/>
      <c r="S658" s="329"/>
      <c r="T658" s="1"/>
      <c r="U658" s="1"/>
      <c r="V658" s="306"/>
      <c r="W658" s="306"/>
      <c r="X658" s="328"/>
      <c r="Y658" s="328"/>
      <c r="Z658" s="272"/>
      <c r="AA658" s="299"/>
      <c r="AB658" s="1"/>
      <c r="AC658" s="58"/>
      <c r="AD658" s="220"/>
      <c r="AE658" s="1"/>
      <c r="AF658" s="1"/>
      <c r="AG658" s="304"/>
      <c r="AH658" s="306"/>
      <c r="AI658" s="1"/>
      <c r="AJ658" s="1"/>
      <c r="AK658" s="1"/>
      <c r="AL658" s="1"/>
      <c r="AM658" s="328"/>
      <c r="AN658" s="1"/>
      <c r="AO658" s="1"/>
      <c r="AP658" s="1"/>
    </row>
    <row r="659" ht="15.75" customHeight="1">
      <c r="A659" s="1"/>
      <c r="B659" s="1"/>
      <c r="C659" s="283"/>
      <c r="D659" s="327"/>
      <c r="E659" s="327"/>
      <c r="F659" s="1"/>
      <c r="G659" s="1"/>
      <c r="H659" s="1"/>
      <c r="I659" s="1"/>
      <c r="J659" s="327"/>
      <c r="K659" s="1"/>
      <c r="L659" s="1"/>
      <c r="M659" s="327"/>
      <c r="N659" s="327"/>
      <c r="O659" s="328"/>
      <c r="P659" s="299"/>
      <c r="Q659" s="1"/>
      <c r="R659" s="275"/>
      <c r="S659" s="329"/>
      <c r="T659" s="1"/>
      <c r="U659" s="1"/>
      <c r="V659" s="306"/>
      <c r="W659" s="306"/>
      <c r="X659" s="328"/>
      <c r="Y659" s="328"/>
      <c r="Z659" s="272"/>
      <c r="AA659" s="299"/>
      <c r="AB659" s="1"/>
      <c r="AC659" s="58"/>
      <c r="AD659" s="220"/>
      <c r="AE659" s="1"/>
      <c r="AF659" s="1"/>
      <c r="AG659" s="304"/>
      <c r="AH659" s="306"/>
      <c r="AI659" s="1"/>
      <c r="AJ659" s="1"/>
      <c r="AK659" s="1"/>
      <c r="AL659" s="1"/>
      <c r="AM659" s="328"/>
      <c r="AN659" s="1"/>
      <c r="AO659" s="1"/>
      <c r="AP659" s="1"/>
    </row>
    <row r="660" ht="15.75" customHeight="1">
      <c r="A660" s="1"/>
      <c r="B660" s="1"/>
      <c r="C660" s="283"/>
      <c r="D660" s="327"/>
      <c r="E660" s="327"/>
      <c r="F660" s="1"/>
      <c r="G660" s="1"/>
      <c r="H660" s="1"/>
      <c r="I660" s="1"/>
      <c r="J660" s="327"/>
      <c r="K660" s="1"/>
      <c r="L660" s="1"/>
      <c r="M660" s="327"/>
      <c r="N660" s="327"/>
      <c r="O660" s="328"/>
      <c r="P660" s="299"/>
      <c r="Q660" s="1"/>
      <c r="R660" s="275"/>
      <c r="S660" s="329"/>
      <c r="T660" s="1"/>
      <c r="U660" s="1"/>
      <c r="V660" s="306"/>
      <c r="W660" s="306"/>
      <c r="X660" s="328"/>
      <c r="Y660" s="328"/>
      <c r="Z660" s="272"/>
      <c r="AA660" s="299"/>
      <c r="AB660" s="1"/>
      <c r="AC660" s="58"/>
      <c r="AD660" s="220"/>
      <c r="AE660" s="1"/>
      <c r="AF660" s="1"/>
      <c r="AG660" s="304"/>
      <c r="AH660" s="306"/>
      <c r="AI660" s="1"/>
      <c r="AJ660" s="1"/>
      <c r="AK660" s="1"/>
      <c r="AL660" s="1"/>
      <c r="AM660" s="328"/>
      <c r="AN660" s="1"/>
      <c r="AO660" s="1"/>
      <c r="AP660" s="1"/>
    </row>
    <row r="661" ht="15.75" customHeight="1">
      <c r="A661" s="1"/>
      <c r="B661" s="1"/>
      <c r="C661" s="283"/>
      <c r="D661" s="327"/>
      <c r="E661" s="327"/>
      <c r="F661" s="1"/>
      <c r="G661" s="1"/>
      <c r="H661" s="1"/>
      <c r="I661" s="1"/>
      <c r="J661" s="327"/>
      <c r="K661" s="1"/>
      <c r="L661" s="1"/>
      <c r="M661" s="327"/>
      <c r="N661" s="327"/>
      <c r="O661" s="328"/>
      <c r="P661" s="299"/>
      <c r="Q661" s="1"/>
      <c r="R661" s="275"/>
      <c r="S661" s="329"/>
      <c r="T661" s="1"/>
      <c r="U661" s="1"/>
      <c r="V661" s="306"/>
      <c r="W661" s="306"/>
      <c r="X661" s="328"/>
      <c r="Y661" s="328"/>
      <c r="Z661" s="272"/>
      <c r="AA661" s="299"/>
      <c r="AB661" s="1"/>
      <c r="AC661" s="58"/>
      <c r="AD661" s="220"/>
      <c r="AE661" s="1"/>
      <c r="AF661" s="1"/>
      <c r="AG661" s="304"/>
      <c r="AH661" s="306"/>
      <c r="AI661" s="1"/>
      <c r="AJ661" s="1"/>
      <c r="AK661" s="1"/>
      <c r="AL661" s="1"/>
      <c r="AM661" s="328"/>
      <c r="AN661" s="1"/>
      <c r="AO661" s="1"/>
      <c r="AP661" s="1"/>
    </row>
    <row r="662" ht="15.75" customHeight="1">
      <c r="A662" s="1"/>
      <c r="B662" s="1"/>
      <c r="C662" s="283"/>
      <c r="D662" s="327"/>
      <c r="E662" s="327"/>
      <c r="F662" s="1"/>
      <c r="G662" s="1"/>
      <c r="H662" s="1"/>
      <c r="I662" s="1"/>
      <c r="J662" s="327"/>
      <c r="K662" s="1"/>
      <c r="L662" s="1"/>
      <c r="M662" s="327"/>
      <c r="N662" s="327"/>
      <c r="O662" s="328"/>
      <c r="P662" s="299"/>
      <c r="Q662" s="1"/>
      <c r="R662" s="275"/>
      <c r="S662" s="329"/>
      <c r="T662" s="1"/>
      <c r="U662" s="1"/>
      <c r="V662" s="306"/>
      <c r="W662" s="306"/>
      <c r="X662" s="328"/>
      <c r="Y662" s="328"/>
      <c r="Z662" s="272"/>
      <c r="AA662" s="299"/>
      <c r="AB662" s="1"/>
      <c r="AC662" s="58"/>
      <c r="AD662" s="220"/>
      <c r="AE662" s="1"/>
      <c r="AF662" s="1"/>
      <c r="AG662" s="304"/>
      <c r="AH662" s="306"/>
      <c r="AI662" s="1"/>
      <c r="AJ662" s="1"/>
      <c r="AK662" s="1"/>
      <c r="AL662" s="1"/>
      <c r="AM662" s="328"/>
      <c r="AN662" s="1"/>
      <c r="AO662" s="1"/>
      <c r="AP662" s="1"/>
    </row>
    <row r="663" ht="15.75" customHeight="1">
      <c r="A663" s="1"/>
      <c r="B663" s="1"/>
      <c r="C663" s="283"/>
      <c r="D663" s="327"/>
      <c r="E663" s="327"/>
      <c r="F663" s="1"/>
      <c r="G663" s="1"/>
      <c r="H663" s="1"/>
      <c r="I663" s="1"/>
      <c r="J663" s="327"/>
      <c r="K663" s="1"/>
      <c r="L663" s="1"/>
      <c r="M663" s="327"/>
      <c r="N663" s="327"/>
      <c r="O663" s="328"/>
      <c r="P663" s="299"/>
      <c r="Q663" s="1"/>
      <c r="R663" s="275"/>
      <c r="S663" s="329"/>
      <c r="T663" s="1"/>
      <c r="U663" s="1"/>
      <c r="V663" s="306"/>
      <c r="W663" s="306"/>
      <c r="X663" s="328"/>
      <c r="Y663" s="328"/>
      <c r="Z663" s="272"/>
      <c r="AA663" s="299"/>
      <c r="AB663" s="1"/>
      <c r="AC663" s="58"/>
      <c r="AD663" s="220"/>
      <c r="AE663" s="1"/>
      <c r="AF663" s="1"/>
      <c r="AG663" s="304"/>
      <c r="AH663" s="306"/>
      <c r="AI663" s="1"/>
      <c r="AJ663" s="1"/>
      <c r="AK663" s="1"/>
      <c r="AL663" s="1"/>
      <c r="AM663" s="328"/>
      <c r="AN663" s="1"/>
      <c r="AO663" s="1"/>
      <c r="AP663" s="1"/>
    </row>
    <row r="664" ht="15.75" customHeight="1">
      <c r="A664" s="1"/>
      <c r="B664" s="1"/>
      <c r="C664" s="283"/>
      <c r="D664" s="327"/>
      <c r="E664" s="327"/>
      <c r="F664" s="1"/>
      <c r="G664" s="1"/>
      <c r="H664" s="1"/>
      <c r="I664" s="1"/>
      <c r="J664" s="327"/>
      <c r="K664" s="1"/>
      <c r="L664" s="1"/>
      <c r="M664" s="327"/>
      <c r="N664" s="327"/>
      <c r="O664" s="328"/>
      <c r="P664" s="299"/>
      <c r="Q664" s="1"/>
      <c r="R664" s="275"/>
      <c r="S664" s="329"/>
      <c r="T664" s="1"/>
      <c r="U664" s="1"/>
      <c r="V664" s="306"/>
      <c r="W664" s="306"/>
      <c r="X664" s="328"/>
      <c r="Y664" s="328"/>
      <c r="Z664" s="272"/>
      <c r="AA664" s="299"/>
      <c r="AB664" s="1"/>
      <c r="AC664" s="58"/>
      <c r="AD664" s="220"/>
      <c r="AE664" s="1"/>
      <c r="AF664" s="1"/>
      <c r="AG664" s="304"/>
      <c r="AH664" s="306"/>
      <c r="AI664" s="1"/>
      <c r="AJ664" s="1"/>
      <c r="AK664" s="1"/>
      <c r="AL664" s="1"/>
      <c r="AM664" s="328"/>
      <c r="AN664" s="1"/>
      <c r="AO664" s="1"/>
      <c r="AP664" s="1"/>
    </row>
    <row r="665" ht="15.75" customHeight="1">
      <c r="A665" s="1"/>
      <c r="B665" s="1"/>
      <c r="C665" s="283"/>
      <c r="D665" s="327"/>
      <c r="E665" s="327"/>
      <c r="F665" s="1"/>
      <c r="G665" s="1"/>
      <c r="H665" s="1"/>
      <c r="I665" s="1"/>
      <c r="J665" s="327"/>
      <c r="K665" s="1"/>
      <c r="L665" s="1"/>
      <c r="M665" s="327"/>
      <c r="N665" s="327"/>
      <c r="O665" s="328"/>
      <c r="P665" s="299"/>
      <c r="Q665" s="1"/>
      <c r="R665" s="275"/>
      <c r="S665" s="329"/>
      <c r="T665" s="1"/>
      <c r="U665" s="1"/>
      <c r="V665" s="306"/>
      <c r="W665" s="306"/>
      <c r="X665" s="328"/>
      <c r="Y665" s="328"/>
      <c r="Z665" s="272"/>
      <c r="AA665" s="299"/>
      <c r="AB665" s="1"/>
      <c r="AC665" s="58"/>
      <c r="AD665" s="220"/>
      <c r="AE665" s="1"/>
      <c r="AF665" s="1"/>
      <c r="AG665" s="304"/>
      <c r="AH665" s="306"/>
      <c r="AI665" s="1"/>
      <c r="AJ665" s="1"/>
      <c r="AK665" s="1"/>
      <c r="AL665" s="1"/>
      <c r="AM665" s="328"/>
      <c r="AN665" s="1"/>
      <c r="AO665" s="1"/>
      <c r="AP665" s="1"/>
    </row>
    <row r="666" ht="15.75" customHeight="1">
      <c r="A666" s="1"/>
      <c r="B666" s="1"/>
      <c r="C666" s="283"/>
      <c r="D666" s="327"/>
      <c r="E666" s="327"/>
      <c r="F666" s="1"/>
      <c r="G666" s="1"/>
      <c r="H666" s="1"/>
      <c r="I666" s="1"/>
      <c r="J666" s="327"/>
      <c r="K666" s="1"/>
      <c r="L666" s="1"/>
      <c r="M666" s="327"/>
      <c r="N666" s="327"/>
      <c r="O666" s="328"/>
      <c r="P666" s="299"/>
      <c r="Q666" s="1"/>
      <c r="R666" s="275"/>
      <c r="S666" s="329"/>
      <c r="T666" s="1"/>
      <c r="U666" s="1"/>
      <c r="V666" s="306"/>
      <c r="W666" s="306"/>
      <c r="X666" s="328"/>
      <c r="Y666" s="328"/>
      <c r="Z666" s="272"/>
      <c r="AA666" s="299"/>
      <c r="AB666" s="1"/>
      <c r="AC666" s="58"/>
      <c r="AD666" s="220"/>
      <c r="AE666" s="1"/>
      <c r="AF666" s="1"/>
      <c r="AG666" s="304"/>
      <c r="AH666" s="306"/>
      <c r="AI666" s="1"/>
      <c r="AJ666" s="1"/>
      <c r="AK666" s="1"/>
      <c r="AL666" s="1"/>
      <c r="AM666" s="328"/>
      <c r="AN666" s="1"/>
      <c r="AO666" s="1"/>
      <c r="AP666" s="1"/>
    </row>
    <row r="667" ht="15.75" customHeight="1">
      <c r="A667" s="1"/>
      <c r="B667" s="1"/>
      <c r="C667" s="283"/>
      <c r="D667" s="327"/>
      <c r="E667" s="327"/>
      <c r="F667" s="1"/>
      <c r="G667" s="1"/>
      <c r="H667" s="1"/>
      <c r="I667" s="1"/>
      <c r="J667" s="327"/>
      <c r="K667" s="1"/>
      <c r="L667" s="1"/>
      <c r="M667" s="327"/>
      <c r="N667" s="327"/>
      <c r="O667" s="328"/>
      <c r="P667" s="299"/>
      <c r="Q667" s="1"/>
      <c r="R667" s="275"/>
      <c r="S667" s="329"/>
      <c r="T667" s="1"/>
      <c r="U667" s="1"/>
      <c r="V667" s="306"/>
      <c r="W667" s="306"/>
      <c r="X667" s="328"/>
      <c r="Y667" s="328"/>
      <c r="Z667" s="272"/>
      <c r="AA667" s="299"/>
      <c r="AB667" s="1"/>
      <c r="AC667" s="58"/>
      <c r="AD667" s="220"/>
      <c r="AE667" s="1"/>
      <c r="AF667" s="1"/>
      <c r="AG667" s="304"/>
      <c r="AH667" s="306"/>
      <c r="AI667" s="1"/>
      <c r="AJ667" s="1"/>
      <c r="AK667" s="1"/>
      <c r="AL667" s="1"/>
      <c r="AM667" s="328"/>
      <c r="AN667" s="1"/>
      <c r="AO667" s="1"/>
      <c r="AP667" s="1"/>
    </row>
    <row r="668" ht="15.75" customHeight="1">
      <c r="A668" s="1"/>
      <c r="B668" s="1"/>
      <c r="C668" s="283"/>
      <c r="D668" s="327"/>
      <c r="E668" s="327"/>
      <c r="F668" s="1"/>
      <c r="G668" s="1"/>
      <c r="H668" s="1"/>
      <c r="I668" s="1"/>
      <c r="J668" s="327"/>
      <c r="K668" s="1"/>
      <c r="L668" s="1"/>
      <c r="M668" s="327"/>
      <c r="N668" s="327"/>
      <c r="O668" s="328"/>
      <c r="P668" s="299"/>
      <c r="Q668" s="1"/>
      <c r="R668" s="275"/>
      <c r="S668" s="329"/>
      <c r="T668" s="1"/>
      <c r="U668" s="1"/>
      <c r="V668" s="306"/>
      <c r="W668" s="306"/>
      <c r="X668" s="328"/>
      <c r="Y668" s="328"/>
      <c r="Z668" s="272"/>
      <c r="AA668" s="299"/>
      <c r="AB668" s="1"/>
      <c r="AC668" s="58"/>
      <c r="AD668" s="220"/>
      <c r="AE668" s="1"/>
      <c r="AF668" s="1"/>
      <c r="AG668" s="304"/>
      <c r="AH668" s="306"/>
      <c r="AI668" s="1"/>
      <c r="AJ668" s="1"/>
      <c r="AK668" s="1"/>
      <c r="AL668" s="1"/>
      <c r="AM668" s="328"/>
      <c r="AN668" s="1"/>
      <c r="AO668" s="1"/>
      <c r="AP668" s="1"/>
    </row>
    <row r="669" ht="15.75" customHeight="1">
      <c r="A669" s="1"/>
      <c r="B669" s="1"/>
      <c r="C669" s="283"/>
      <c r="D669" s="327"/>
      <c r="E669" s="327"/>
      <c r="F669" s="1"/>
      <c r="G669" s="1"/>
      <c r="H669" s="1"/>
      <c r="I669" s="1"/>
      <c r="J669" s="327"/>
      <c r="K669" s="1"/>
      <c r="L669" s="1"/>
      <c r="M669" s="327"/>
      <c r="N669" s="327"/>
      <c r="O669" s="328"/>
      <c r="P669" s="299"/>
      <c r="Q669" s="1"/>
      <c r="R669" s="275"/>
      <c r="S669" s="329"/>
      <c r="T669" s="1"/>
      <c r="U669" s="1"/>
      <c r="V669" s="306"/>
      <c r="W669" s="306"/>
      <c r="X669" s="328"/>
      <c r="Y669" s="328"/>
      <c r="Z669" s="272"/>
      <c r="AA669" s="299"/>
      <c r="AB669" s="1"/>
      <c r="AC669" s="58"/>
      <c r="AD669" s="220"/>
      <c r="AE669" s="1"/>
      <c r="AF669" s="1"/>
      <c r="AG669" s="304"/>
      <c r="AH669" s="306"/>
      <c r="AI669" s="1"/>
      <c r="AJ669" s="1"/>
      <c r="AK669" s="1"/>
      <c r="AL669" s="1"/>
      <c r="AM669" s="328"/>
      <c r="AN669" s="1"/>
      <c r="AO669" s="1"/>
      <c r="AP669" s="1"/>
    </row>
    <row r="670" ht="15.75" customHeight="1">
      <c r="A670" s="1"/>
      <c r="B670" s="1"/>
      <c r="C670" s="283"/>
      <c r="D670" s="327"/>
      <c r="E670" s="327"/>
      <c r="F670" s="1"/>
      <c r="G670" s="1"/>
      <c r="H670" s="1"/>
      <c r="I670" s="1"/>
      <c r="J670" s="327"/>
      <c r="K670" s="1"/>
      <c r="L670" s="1"/>
      <c r="M670" s="327"/>
      <c r="N670" s="327"/>
      <c r="O670" s="328"/>
      <c r="P670" s="299"/>
      <c r="Q670" s="1"/>
      <c r="R670" s="275"/>
      <c r="S670" s="329"/>
      <c r="T670" s="1"/>
      <c r="U670" s="1"/>
      <c r="V670" s="306"/>
      <c r="W670" s="306"/>
      <c r="X670" s="328"/>
      <c r="Y670" s="328"/>
      <c r="Z670" s="272"/>
      <c r="AA670" s="299"/>
      <c r="AB670" s="1"/>
      <c r="AC670" s="58"/>
      <c r="AD670" s="220"/>
      <c r="AE670" s="1"/>
      <c r="AF670" s="1"/>
      <c r="AG670" s="304"/>
      <c r="AH670" s="306"/>
      <c r="AI670" s="1"/>
      <c r="AJ670" s="1"/>
      <c r="AK670" s="1"/>
      <c r="AL670" s="1"/>
      <c r="AM670" s="328"/>
      <c r="AN670" s="1"/>
      <c r="AO670" s="1"/>
      <c r="AP670" s="1"/>
    </row>
    <row r="671" ht="15.75" customHeight="1">
      <c r="A671" s="1"/>
      <c r="B671" s="1"/>
      <c r="C671" s="283"/>
      <c r="D671" s="327"/>
      <c r="E671" s="327"/>
      <c r="F671" s="1"/>
      <c r="G671" s="1"/>
      <c r="H671" s="1"/>
      <c r="I671" s="1"/>
      <c r="J671" s="327"/>
      <c r="K671" s="1"/>
      <c r="L671" s="1"/>
      <c r="M671" s="327"/>
      <c r="N671" s="327"/>
      <c r="O671" s="328"/>
      <c r="P671" s="299"/>
      <c r="Q671" s="1"/>
      <c r="R671" s="275"/>
      <c r="S671" s="329"/>
      <c r="T671" s="1"/>
      <c r="U671" s="1"/>
      <c r="V671" s="306"/>
      <c r="W671" s="306"/>
      <c r="X671" s="328"/>
      <c r="Y671" s="328"/>
      <c r="Z671" s="272"/>
      <c r="AA671" s="299"/>
      <c r="AB671" s="1"/>
      <c r="AC671" s="58"/>
      <c r="AD671" s="220"/>
      <c r="AE671" s="1"/>
      <c r="AF671" s="1"/>
      <c r="AG671" s="304"/>
      <c r="AH671" s="306"/>
      <c r="AI671" s="1"/>
      <c r="AJ671" s="1"/>
      <c r="AK671" s="1"/>
      <c r="AL671" s="1"/>
      <c r="AM671" s="328"/>
      <c r="AN671" s="1"/>
      <c r="AO671" s="1"/>
      <c r="AP671" s="1"/>
    </row>
    <row r="672" ht="15.75" customHeight="1">
      <c r="A672" s="1"/>
      <c r="B672" s="1"/>
      <c r="C672" s="283"/>
      <c r="D672" s="327"/>
      <c r="E672" s="327"/>
      <c r="F672" s="1"/>
      <c r="G672" s="1"/>
      <c r="H672" s="1"/>
      <c r="I672" s="1"/>
      <c r="J672" s="327"/>
      <c r="K672" s="1"/>
      <c r="L672" s="1"/>
      <c r="M672" s="327"/>
      <c r="N672" s="327"/>
      <c r="O672" s="328"/>
      <c r="P672" s="299"/>
      <c r="Q672" s="1"/>
      <c r="R672" s="275"/>
      <c r="S672" s="329"/>
      <c r="T672" s="1"/>
      <c r="U672" s="1"/>
      <c r="V672" s="306"/>
      <c r="W672" s="306"/>
      <c r="X672" s="328"/>
      <c r="Y672" s="328"/>
      <c r="Z672" s="272"/>
      <c r="AA672" s="299"/>
      <c r="AB672" s="1"/>
      <c r="AC672" s="58"/>
      <c r="AD672" s="220"/>
      <c r="AE672" s="1"/>
      <c r="AF672" s="1"/>
      <c r="AG672" s="304"/>
      <c r="AH672" s="306"/>
      <c r="AI672" s="1"/>
      <c r="AJ672" s="1"/>
      <c r="AK672" s="1"/>
      <c r="AL672" s="1"/>
      <c r="AM672" s="328"/>
      <c r="AN672" s="1"/>
      <c r="AO672" s="1"/>
      <c r="AP672" s="1"/>
    </row>
    <row r="673" ht="15.75" customHeight="1">
      <c r="A673" s="1"/>
      <c r="B673" s="1"/>
      <c r="C673" s="283"/>
      <c r="D673" s="327"/>
      <c r="E673" s="327"/>
      <c r="F673" s="1"/>
      <c r="G673" s="1"/>
      <c r="H673" s="1"/>
      <c r="I673" s="1"/>
      <c r="J673" s="327"/>
      <c r="K673" s="1"/>
      <c r="L673" s="1"/>
      <c r="M673" s="327"/>
      <c r="N673" s="327"/>
      <c r="O673" s="328"/>
      <c r="P673" s="299"/>
      <c r="Q673" s="1"/>
      <c r="R673" s="275"/>
      <c r="S673" s="329"/>
      <c r="T673" s="1"/>
      <c r="U673" s="1"/>
      <c r="V673" s="306"/>
      <c r="W673" s="306"/>
      <c r="X673" s="328"/>
      <c r="Y673" s="328"/>
      <c r="Z673" s="272"/>
      <c r="AA673" s="299"/>
      <c r="AB673" s="1"/>
      <c r="AC673" s="58"/>
      <c r="AD673" s="220"/>
      <c r="AE673" s="1"/>
      <c r="AF673" s="1"/>
      <c r="AG673" s="304"/>
      <c r="AH673" s="306"/>
      <c r="AI673" s="1"/>
      <c r="AJ673" s="1"/>
      <c r="AK673" s="1"/>
      <c r="AL673" s="1"/>
      <c r="AM673" s="328"/>
      <c r="AN673" s="1"/>
      <c r="AO673" s="1"/>
      <c r="AP673" s="1"/>
    </row>
    <row r="674" ht="15.75" customHeight="1">
      <c r="A674" s="1"/>
      <c r="B674" s="1"/>
      <c r="C674" s="283"/>
      <c r="D674" s="327"/>
      <c r="E674" s="327"/>
      <c r="F674" s="1"/>
      <c r="G674" s="1"/>
      <c r="H674" s="1"/>
      <c r="I674" s="1"/>
      <c r="J674" s="327"/>
      <c r="K674" s="1"/>
      <c r="L674" s="1"/>
      <c r="M674" s="327"/>
      <c r="N674" s="327"/>
      <c r="O674" s="328"/>
      <c r="P674" s="299"/>
      <c r="Q674" s="1"/>
      <c r="R674" s="275"/>
      <c r="S674" s="329"/>
      <c r="T674" s="1"/>
      <c r="U674" s="1"/>
      <c r="V674" s="306"/>
      <c r="W674" s="306"/>
      <c r="X674" s="328"/>
      <c r="Y674" s="328"/>
      <c r="Z674" s="272"/>
      <c r="AA674" s="299"/>
      <c r="AB674" s="1"/>
      <c r="AC674" s="58"/>
      <c r="AD674" s="220"/>
      <c r="AE674" s="1"/>
      <c r="AF674" s="1"/>
      <c r="AG674" s="304"/>
      <c r="AH674" s="306"/>
      <c r="AI674" s="1"/>
      <c r="AJ674" s="1"/>
      <c r="AK674" s="1"/>
      <c r="AL674" s="1"/>
      <c r="AM674" s="328"/>
      <c r="AN674" s="1"/>
      <c r="AO674" s="1"/>
      <c r="AP674" s="1"/>
    </row>
    <row r="675" ht="15.75" customHeight="1">
      <c r="A675" s="1"/>
      <c r="B675" s="1"/>
      <c r="C675" s="283"/>
      <c r="D675" s="327"/>
      <c r="E675" s="327"/>
      <c r="F675" s="1"/>
      <c r="G675" s="1"/>
      <c r="H675" s="1"/>
      <c r="I675" s="1"/>
      <c r="J675" s="327"/>
      <c r="K675" s="1"/>
      <c r="L675" s="1"/>
      <c r="M675" s="327"/>
      <c r="N675" s="327"/>
      <c r="O675" s="328"/>
      <c r="P675" s="299"/>
      <c r="Q675" s="1"/>
      <c r="R675" s="275"/>
      <c r="S675" s="329"/>
      <c r="T675" s="1"/>
      <c r="U675" s="1"/>
      <c r="V675" s="306"/>
      <c r="W675" s="306"/>
      <c r="X675" s="328"/>
      <c r="Y675" s="328"/>
      <c r="Z675" s="272"/>
      <c r="AA675" s="299"/>
      <c r="AB675" s="1"/>
      <c r="AC675" s="58"/>
      <c r="AD675" s="220"/>
      <c r="AE675" s="1"/>
      <c r="AF675" s="1"/>
      <c r="AG675" s="304"/>
      <c r="AH675" s="306"/>
      <c r="AI675" s="1"/>
      <c r="AJ675" s="1"/>
      <c r="AK675" s="1"/>
      <c r="AL675" s="1"/>
      <c r="AM675" s="328"/>
      <c r="AN675" s="1"/>
      <c r="AO675" s="1"/>
      <c r="AP675" s="1"/>
    </row>
    <row r="676" ht="15.75" customHeight="1">
      <c r="A676" s="1"/>
      <c r="B676" s="1"/>
      <c r="C676" s="283"/>
      <c r="D676" s="327"/>
      <c r="E676" s="327"/>
      <c r="F676" s="1"/>
      <c r="G676" s="1"/>
      <c r="H676" s="1"/>
      <c r="I676" s="1"/>
      <c r="J676" s="327"/>
      <c r="K676" s="1"/>
      <c r="L676" s="1"/>
      <c r="M676" s="327"/>
      <c r="N676" s="327"/>
      <c r="O676" s="328"/>
      <c r="P676" s="299"/>
      <c r="Q676" s="1"/>
      <c r="R676" s="275"/>
      <c r="S676" s="329"/>
      <c r="T676" s="1"/>
      <c r="U676" s="1"/>
      <c r="V676" s="306"/>
      <c r="W676" s="306"/>
      <c r="X676" s="328"/>
      <c r="Y676" s="328"/>
      <c r="Z676" s="272"/>
      <c r="AA676" s="299"/>
      <c r="AB676" s="1"/>
      <c r="AC676" s="58"/>
      <c r="AD676" s="220"/>
      <c r="AE676" s="1"/>
      <c r="AF676" s="1"/>
      <c r="AG676" s="304"/>
      <c r="AH676" s="306"/>
      <c r="AI676" s="1"/>
      <c r="AJ676" s="1"/>
      <c r="AK676" s="1"/>
      <c r="AL676" s="1"/>
      <c r="AM676" s="328"/>
      <c r="AN676" s="1"/>
      <c r="AO676" s="1"/>
      <c r="AP676" s="1"/>
    </row>
    <row r="677" ht="15.75" customHeight="1">
      <c r="A677" s="1"/>
      <c r="B677" s="1"/>
      <c r="C677" s="283"/>
      <c r="D677" s="327"/>
      <c r="E677" s="327"/>
      <c r="F677" s="1"/>
      <c r="G677" s="1"/>
      <c r="H677" s="1"/>
      <c r="I677" s="1"/>
      <c r="J677" s="327"/>
      <c r="K677" s="1"/>
      <c r="L677" s="1"/>
      <c r="M677" s="327"/>
      <c r="N677" s="327"/>
      <c r="O677" s="328"/>
      <c r="P677" s="299"/>
      <c r="Q677" s="1"/>
      <c r="R677" s="275"/>
      <c r="S677" s="329"/>
      <c r="T677" s="1"/>
      <c r="U677" s="1"/>
      <c r="V677" s="306"/>
      <c r="W677" s="306"/>
      <c r="X677" s="328"/>
      <c r="Y677" s="328"/>
      <c r="Z677" s="272"/>
      <c r="AA677" s="299"/>
      <c r="AB677" s="1"/>
      <c r="AC677" s="58"/>
      <c r="AD677" s="220"/>
      <c r="AE677" s="1"/>
      <c r="AF677" s="1"/>
      <c r="AG677" s="304"/>
      <c r="AH677" s="306"/>
      <c r="AI677" s="1"/>
      <c r="AJ677" s="1"/>
      <c r="AK677" s="1"/>
      <c r="AL677" s="1"/>
      <c r="AM677" s="328"/>
      <c r="AN677" s="1"/>
      <c r="AO677" s="1"/>
      <c r="AP677" s="1"/>
    </row>
    <row r="678" ht="15.75" customHeight="1">
      <c r="A678" s="1"/>
      <c r="B678" s="1"/>
      <c r="C678" s="283"/>
      <c r="D678" s="327"/>
      <c r="E678" s="327"/>
      <c r="F678" s="1"/>
      <c r="G678" s="1"/>
      <c r="H678" s="1"/>
      <c r="I678" s="1"/>
      <c r="J678" s="327"/>
      <c r="K678" s="1"/>
      <c r="L678" s="1"/>
      <c r="M678" s="327"/>
      <c r="N678" s="327"/>
      <c r="O678" s="328"/>
      <c r="P678" s="299"/>
      <c r="Q678" s="1"/>
      <c r="R678" s="275"/>
      <c r="S678" s="329"/>
      <c r="T678" s="1"/>
      <c r="U678" s="1"/>
      <c r="V678" s="306"/>
      <c r="W678" s="306"/>
      <c r="X678" s="328"/>
      <c r="Y678" s="328"/>
      <c r="Z678" s="272"/>
      <c r="AA678" s="299"/>
      <c r="AB678" s="1"/>
      <c r="AC678" s="58"/>
      <c r="AD678" s="220"/>
      <c r="AE678" s="1"/>
      <c r="AF678" s="1"/>
      <c r="AG678" s="304"/>
      <c r="AH678" s="306"/>
      <c r="AI678" s="1"/>
      <c r="AJ678" s="1"/>
      <c r="AK678" s="1"/>
      <c r="AL678" s="1"/>
      <c r="AM678" s="328"/>
      <c r="AN678" s="1"/>
      <c r="AO678" s="1"/>
      <c r="AP678" s="1"/>
    </row>
    <row r="679" ht="15.75" customHeight="1">
      <c r="A679" s="1"/>
      <c r="B679" s="1"/>
      <c r="C679" s="283"/>
      <c r="D679" s="327"/>
      <c r="E679" s="327"/>
      <c r="F679" s="1"/>
      <c r="G679" s="1"/>
      <c r="H679" s="1"/>
      <c r="I679" s="1"/>
      <c r="J679" s="327"/>
      <c r="K679" s="1"/>
      <c r="L679" s="1"/>
      <c r="M679" s="327"/>
      <c r="N679" s="327"/>
      <c r="O679" s="328"/>
      <c r="P679" s="299"/>
      <c r="Q679" s="1"/>
      <c r="R679" s="275"/>
      <c r="S679" s="329"/>
      <c r="T679" s="1"/>
      <c r="U679" s="1"/>
      <c r="V679" s="306"/>
      <c r="W679" s="306"/>
      <c r="X679" s="328"/>
      <c r="Y679" s="328"/>
      <c r="Z679" s="272"/>
      <c r="AA679" s="299"/>
      <c r="AB679" s="1"/>
      <c r="AC679" s="58"/>
      <c r="AD679" s="220"/>
      <c r="AE679" s="1"/>
      <c r="AF679" s="1"/>
      <c r="AG679" s="304"/>
      <c r="AH679" s="306"/>
      <c r="AI679" s="1"/>
      <c r="AJ679" s="1"/>
      <c r="AK679" s="1"/>
      <c r="AL679" s="1"/>
      <c r="AM679" s="328"/>
      <c r="AN679" s="1"/>
      <c r="AO679" s="1"/>
      <c r="AP679" s="1"/>
    </row>
    <row r="680" ht="15.75" customHeight="1">
      <c r="A680" s="1"/>
      <c r="B680" s="1"/>
      <c r="C680" s="283"/>
      <c r="D680" s="327"/>
      <c r="E680" s="327"/>
      <c r="F680" s="1"/>
      <c r="G680" s="1"/>
      <c r="H680" s="1"/>
      <c r="I680" s="1"/>
      <c r="J680" s="327"/>
      <c r="K680" s="1"/>
      <c r="L680" s="1"/>
      <c r="M680" s="327"/>
      <c r="N680" s="327"/>
      <c r="O680" s="328"/>
      <c r="P680" s="299"/>
      <c r="Q680" s="1"/>
      <c r="R680" s="275"/>
      <c r="S680" s="329"/>
      <c r="T680" s="1"/>
      <c r="U680" s="1"/>
      <c r="V680" s="306"/>
      <c r="W680" s="306"/>
      <c r="X680" s="328"/>
      <c r="Y680" s="328"/>
      <c r="Z680" s="272"/>
      <c r="AA680" s="299"/>
      <c r="AB680" s="1"/>
      <c r="AC680" s="58"/>
      <c r="AD680" s="220"/>
      <c r="AE680" s="1"/>
      <c r="AF680" s="1"/>
      <c r="AG680" s="304"/>
      <c r="AH680" s="306"/>
      <c r="AI680" s="1"/>
      <c r="AJ680" s="1"/>
      <c r="AK680" s="1"/>
      <c r="AL680" s="1"/>
      <c r="AM680" s="328"/>
      <c r="AN680" s="1"/>
      <c r="AO680" s="1"/>
      <c r="AP680" s="1"/>
    </row>
    <row r="681" ht="15.75" customHeight="1">
      <c r="A681" s="1"/>
      <c r="B681" s="1"/>
      <c r="C681" s="283"/>
      <c r="D681" s="327"/>
      <c r="E681" s="327"/>
      <c r="F681" s="1"/>
      <c r="G681" s="1"/>
      <c r="H681" s="1"/>
      <c r="I681" s="1"/>
      <c r="J681" s="327"/>
      <c r="K681" s="1"/>
      <c r="L681" s="1"/>
      <c r="M681" s="327"/>
      <c r="N681" s="327"/>
      <c r="O681" s="328"/>
      <c r="P681" s="299"/>
      <c r="Q681" s="1"/>
      <c r="R681" s="275"/>
      <c r="S681" s="329"/>
      <c r="T681" s="1"/>
      <c r="U681" s="1"/>
      <c r="V681" s="306"/>
      <c r="W681" s="306"/>
      <c r="X681" s="328"/>
      <c r="Y681" s="328"/>
      <c r="Z681" s="272"/>
      <c r="AA681" s="299"/>
      <c r="AB681" s="1"/>
      <c r="AC681" s="58"/>
      <c r="AD681" s="220"/>
      <c r="AE681" s="1"/>
      <c r="AF681" s="1"/>
      <c r="AG681" s="304"/>
      <c r="AH681" s="306"/>
      <c r="AI681" s="1"/>
      <c r="AJ681" s="1"/>
      <c r="AK681" s="1"/>
      <c r="AL681" s="1"/>
      <c r="AM681" s="328"/>
      <c r="AN681" s="1"/>
      <c r="AO681" s="1"/>
      <c r="AP681" s="1"/>
    </row>
    <row r="682" ht="15.75" customHeight="1">
      <c r="A682" s="1"/>
      <c r="B682" s="1"/>
      <c r="C682" s="283"/>
      <c r="D682" s="327"/>
      <c r="E682" s="327"/>
      <c r="F682" s="1"/>
      <c r="G682" s="1"/>
      <c r="H682" s="1"/>
      <c r="I682" s="1"/>
      <c r="J682" s="327"/>
      <c r="K682" s="1"/>
      <c r="L682" s="1"/>
      <c r="M682" s="327"/>
      <c r="N682" s="327"/>
      <c r="O682" s="328"/>
      <c r="P682" s="299"/>
      <c r="Q682" s="1"/>
      <c r="R682" s="275"/>
      <c r="S682" s="329"/>
      <c r="T682" s="1"/>
      <c r="U682" s="1"/>
      <c r="V682" s="306"/>
      <c r="W682" s="306"/>
      <c r="X682" s="328"/>
      <c r="Y682" s="328"/>
      <c r="Z682" s="272"/>
      <c r="AA682" s="299"/>
      <c r="AB682" s="1"/>
      <c r="AC682" s="58"/>
      <c r="AD682" s="220"/>
      <c r="AE682" s="1"/>
      <c r="AF682" s="1"/>
      <c r="AG682" s="304"/>
      <c r="AH682" s="306"/>
      <c r="AI682" s="1"/>
      <c r="AJ682" s="1"/>
      <c r="AK682" s="1"/>
      <c r="AL682" s="1"/>
      <c r="AM682" s="328"/>
      <c r="AN682" s="1"/>
      <c r="AO682" s="1"/>
      <c r="AP682" s="1"/>
    </row>
    <row r="683" ht="15.75" customHeight="1">
      <c r="A683" s="1"/>
      <c r="B683" s="1"/>
      <c r="C683" s="283"/>
      <c r="D683" s="327"/>
      <c r="E683" s="327"/>
      <c r="F683" s="1"/>
      <c r="G683" s="1"/>
      <c r="H683" s="1"/>
      <c r="I683" s="1"/>
      <c r="J683" s="327"/>
      <c r="K683" s="1"/>
      <c r="L683" s="1"/>
      <c r="M683" s="327"/>
      <c r="N683" s="327"/>
      <c r="O683" s="328"/>
      <c r="P683" s="299"/>
      <c r="Q683" s="1"/>
      <c r="R683" s="275"/>
      <c r="S683" s="329"/>
      <c r="T683" s="1"/>
      <c r="U683" s="1"/>
      <c r="V683" s="306"/>
      <c r="W683" s="306"/>
      <c r="X683" s="328"/>
      <c r="Y683" s="328"/>
      <c r="Z683" s="272"/>
      <c r="AA683" s="299"/>
      <c r="AB683" s="1"/>
      <c r="AC683" s="58"/>
      <c r="AD683" s="220"/>
      <c r="AE683" s="1"/>
      <c r="AF683" s="1"/>
      <c r="AG683" s="304"/>
      <c r="AH683" s="306"/>
      <c r="AI683" s="1"/>
      <c r="AJ683" s="1"/>
      <c r="AK683" s="1"/>
      <c r="AL683" s="1"/>
      <c r="AM683" s="328"/>
      <c r="AN683" s="1"/>
      <c r="AO683" s="1"/>
      <c r="AP683" s="1"/>
    </row>
    <row r="684" ht="15.75" customHeight="1">
      <c r="A684" s="1"/>
      <c r="B684" s="1"/>
      <c r="C684" s="283"/>
      <c r="D684" s="327"/>
      <c r="E684" s="327"/>
      <c r="F684" s="1"/>
      <c r="G684" s="1"/>
      <c r="H684" s="1"/>
      <c r="I684" s="1"/>
      <c r="J684" s="327"/>
      <c r="K684" s="1"/>
      <c r="L684" s="1"/>
      <c r="M684" s="327"/>
      <c r="N684" s="327"/>
      <c r="O684" s="328"/>
      <c r="P684" s="299"/>
      <c r="Q684" s="1"/>
      <c r="R684" s="275"/>
      <c r="S684" s="329"/>
      <c r="T684" s="1"/>
      <c r="U684" s="1"/>
      <c r="V684" s="306"/>
      <c r="W684" s="306"/>
      <c r="X684" s="328"/>
      <c r="Y684" s="328"/>
      <c r="Z684" s="272"/>
      <c r="AA684" s="299"/>
      <c r="AB684" s="1"/>
      <c r="AC684" s="58"/>
      <c r="AD684" s="220"/>
      <c r="AE684" s="1"/>
      <c r="AF684" s="1"/>
      <c r="AG684" s="304"/>
      <c r="AH684" s="306"/>
      <c r="AI684" s="1"/>
      <c r="AJ684" s="1"/>
      <c r="AK684" s="1"/>
      <c r="AL684" s="1"/>
      <c r="AM684" s="328"/>
      <c r="AN684" s="1"/>
      <c r="AO684" s="1"/>
      <c r="AP684" s="1"/>
    </row>
    <row r="685" ht="15.75" customHeight="1">
      <c r="A685" s="1"/>
      <c r="B685" s="1"/>
      <c r="C685" s="283"/>
      <c r="D685" s="327"/>
      <c r="E685" s="327"/>
      <c r="F685" s="1"/>
      <c r="G685" s="1"/>
      <c r="H685" s="1"/>
      <c r="I685" s="1"/>
      <c r="J685" s="327"/>
      <c r="K685" s="1"/>
      <c r="L685" s="1"/>
      <c r="M685" s="327"/>
      <c r="N685" s="327"/>
      <c r="O685" s="328"/>
      <c r="P685" s="299"/>
      <c r="Q685" s="1"/>
      <c r="R685" s="275"/>
      <c r="S685" s="329"/>
      <c r="T685" s="1"/>
      <c r="U685" s="1"/>
      <c r="V685" s="306"/>
      <c r="W685" s="306"/>
      <c r="X685" s="328"/>
      <c r="Y685" s="328"/>
      <c r="Z685" s="272"/>
      <c r="AA685" s="299"/>
      <c r="AB685" s="1"/>
      <c r="AC685" s="58"/>
      <c r="AD685" s="220"/>
      <c r="AE685" s="1"/>
      <c r="AF685" s="1"/>
      <c r="AG685" s="304"/>
      <c r="AH685" s="306"/>
      <c r="AI685" s="1"/>
      <c r="AJ685" s="1"/>
      <c r="AK685" s="1"/>
      <c r="AL685" s="1"/>
      <c r="AM685" s="328"/>
      <c r="AN685" s="1"/>
      <c r="AO685" s="1"/>
      <c r="AP685" s="1"/>
    </row>
    <row r="686" ht="15.75" customHeight="1">
      <c r="A686" s="1"/>
      <c r="B686" s="1"/>
      <c r="C686" s="283"/>
      <c r="D686" s="327"/>
      <c r="E686" s="327"/>
      <c r="F686" s="1"/>
      <c r="G686" s="1"/>
      <c r="H686" s="1"/>
      <c r="I686" s="1"/>
      <c r="J686" s="327"/>
      <c r="K686" s="1"/>
      <c r="L686" s="1"/>
      <c r="M686" s="327"/>
      <c r="N686" s="327"/>
      <c r="O686" s="328"/>
      <c r="P686" s="299"/>
      <c r="Q686" s="1"/>
      <c r="R686" s="275"/>
      <c r="S686" s="329"/>
      <c r="T686" s="1"/>
      <c r="U686" s="1"/>
      <c r="V686" s="306"/>
      <c r="W686" s="306"/>
      <c r="X686" s="328"/>
      <c r="Y686" s="328"/>
      <c r="Z686" s="272"/>
      <c r="AA686" s="299"/>
      <c r="AB686" s="1"/>
      <c r="AC686" s="58"/>
      <c r="AD686" s="220"/>
      <c r="AE686" s="1"/>
      <c r="AF686" s="1"/>
      <c r="AG686" s="304"/>
      <c r="AH686" s="306"/>
      <c r="AI686" s="1"/>
      <c r="AJ686" s="1"/>
      <c r="AK686" s="1"/>
      <c r="AL686" s="1"/>
      <c r="AM686" s="328"/>
      <c r="AN686" s="1"/>
      <c r="AO686" s="1"/>
      <c r="AP686" s="1"/>
    </row>
    <row r="687" ht="15.75" customHeight="1">
      <c r="A687" s="1"/>
      <c r="B687" s="1"/>
      <c r="C687" s="283"/>
      <c r="D687" s="327"/>
      <c r="E687" s="327"/>
      <c r="F687" s="1"/>
      <c r="G687" s="1"/>
      <c r="H687" s="1"/>
      <c r="I687" s="1"/>
      <c r="J687" s="327"/>
      <c r="K687" s="1"/>
      <c r="L687" s="1"/>
      <c r="M687" s="327"/>
      <c r="N687" s="327"/>
      <c r="O687" s="328"/>
      <c r="P687" s="299"/>
      <c r="Q687" s="1"/>
      <c r="R687" s="275"/>
      <c r="S687" s="329"/>
      <c r="T687" s="1"/>
      <c r="U687" s="1"/>
      <c r="V687" s="306"/>
      <c r="W687" s="306"/>
      <c r="X687" s="328"/>
      <c r="Y687" s="328"/>
      <c r="Z687" s="272"/>
      <c r="AA687" s="299"/>
      <c r="AB687" s="1"/>
      <c r="AC687" s="58"/>
      <c r="AD687" s="220"/>
      <c r="AE687" s="1"/>
      <c r="AF687" s="1"/>
      <c r="AG687" s="304"/>
      <c r="AH687" s="306"/>
      <c r="AI687" s="1"/>
      <c r="AJ687" s="1"/>
      <c r="AK687" s="1"/>
      <c r="AL687" s="1"/>
      <c r="AM687" s="328"/>
      <c r="AN687" s="1"/>
      <c r="AO687" s="1"/>
      <c r="AP687" s="1"/>
    </row>
    <row r="688" ht="15.75" customHeight="1">
      <c r="A688" s="1"/>
      <c r="B688" s="1"/>
      <c r="C688" s="283"/>
      <c r="D688" s="327"/>
      <c r="E688" s="327"/>
      <c r="F688" s="1"/>
      <c r="G688" s="1"/>
      <c r="H688" s="1"/>
      <c r="I688" s="1"/>
      <c r="J688" s="327"/>
      <c r="K688" s="1"/>
      <c r="L688" s="1"/>
      <c r="M688" s="327"/>
      <c r="N688" s="327"/>
      <c r="O688" s="328"/>
      <c r="P688" s="299"/>
      <c r="Q688" s="1"/>
      <c r="R688" s="275"/>
      <c r="S688" s="329"/>
      <c r="T688" s="1"/>
      <c r="U688" s="1"/>
      <c r="V688" s="306"/>
      <c r="W688" s="306"/>
      <c r="X688" s="328"/>
      <c r="Y688" s="328"/>
      <c r="Z688" s="272"/>
      <c r="AA688" s="299"/>
      <c r="AB688" s="1"/>
      <c r="AC688" s="58"/>
      <c r="AD688" s="220"/>
      <c r="AE688" s="1"/>
      <c r="AF688" s="1"/>
      <c r="AG688" s="304"/>
      <c r="AH688" s="306"/>
      <c r="AI688" s="1"/>
      <c r="AJ688" s="1"/>
      <c r="AK688" s="1"/>
      <c r="AL688" s="1"/>
      <c r="AM688" s="328"/>
      <c r="AN688" s="1"/>
      <c r="AO688" s="1"/>
      <c r="AP688" s="1"/>
    </row>
    <row r="689" ht="15.75" customHeight="1">
      <c r="A689" s="1"/>
      <c r="B689" s="1"/>
      <c r="C689" s="283"/>
      <c r="D689" s="327"/>
      <c r="E689" s="327"/>
      <c r="F689" s="1"/>
      <c r="G689" s="1"/>
      <c r="H689" s="1"/>
      <c r="I689" s="1"/>
      <c r="J689" s="327"/>
      <c r="K689" s="1"/>
      <c r="L689" s="1"/>
      <c r="M689" s="327"/>
      <c r="N689" s="327"/>
      <c r="O689" s="328"/>
      <c r="P689" s="299"/>
      <c r="Q689" s="1"/>
      <c r="R689" s="275"/>
      <c r="S689" s="329"/>
      <c r="T689" s="1"/>
      <c r="U689" s="1"/>
      <c r="V689" s="306"/>
      <c r="W689" s="306"/>
      <c r="X689" s="328"/>
      <c r="Y689" s="328"/>
      <c r="Z689" s="272"/>
      <c r="AA689" s="299"/>
      <c r="AB689" s="1"/>
      <c r="AC689" s="58"/>
      <c r="AD689" s="220"/>
      <c r="AE689" s="1"/>
      <c r="AF689" s="1"/>
      <c r="AG689" s="304"/>
      <c r="AH689" s="306"/>
      <c r="AI689" s="1"/>
      <c r="AJ689" s="1"/>
      <c r="AK689" s="1"/>
      <c r="AL689" s="1"/>
      <c r="AM689" s="328"/>
      <c r="AN689" s="1"/>
      <c r="AO689" s="1"/>
      <c r="AP689" s="1"/>
    </row>
    <row r="690" ht="15.75" customHeight="1">
      <c r="A690" s="1"/>
      <c r="B690" s="1"/>
      <c r="C690" s="283"/>
      <c r="D690" s="327"/>
      <c r="E690" s="327"/>
      <c r="F690" s="1"/>
      <c r="G690" s="1"/>
      <c r="H690" s="1"/>
      <c r="I690" s="1"/>
      <c r="J690" s="327"/>
      <c r="K690" s="1"/>
      <c r="L690" s="1"/>
      <c r="M690" s="327"/>
      <c r="N690" s="327"/>
      <c r="O690" s="328"/>
      <c r="P690" s="299"/>
      <c r="Q690" s="1"/>
      <c r="R690" s="275"/>
      <c r="S690" s="329"/>
      <c r="T690" s="1"/>
      <c r="U690" s="1"/>
      <c r="V690" s="306"/>
      <c r="W690" s="306"/>
      <c r="X690" s="328"/>
      <c r="Y690" s="328"/>
      <c r="Z690" s="272"/>
      <c r="AA690" s="299"/>
      <c r="AB690" s="1"/>
      <c r="AC690" s="58"/>
      <c r="AD690" s="220"/>
      <c r="AE690" s="1"/>
      <c r="AF690" s="1"/>
      <c r="AG690" s="304"/>
      <c r="AH690" s="306"/>
      <c r="AI690" s="1"/>
      <c r="AJ690" s="1"/>
      <c r="AK690" s="1"/>
      <c r="AL690" s="1"/>
      <c r="AM690" s="328"/>
      <c r="AN690" s="1"/>
      <c r="AO690" s="1"/>
      <c r="AP690" s="1"/>
    </row>
    <row r="691" ht="15.75" customHeight="1">
      <c r="A691" s="1"/>
      <c r="B691" s="1"/>
      <c r="C691" s="283"/>
      <c r="D691" s="327"/>
      <c r="E691" s="327"/>
      <c r="F691" s="1"/>
      <c r="G691" s="1"/>
      <c r="H691" s="1"/>
      <c r="I691" s="1"/>
      <c r="J691" s="327"/>
      <c r="K691" s="1"/>
      <c r="L691" s="1"/>
      <c r="M691" s="327"/>
      <c r="N691" s="327"/>
      <c r="O691" s="328"/>
      <c r="P691" s="299"/>
      <c r="Q691" s="1"/>
      <c r="R691" s="275"/>
      <c r="S691" s="329"/>
      <c r="T691" s="1"/>
      <c r="U691" s="1"/>
      <c r="V691" s="306"/>
      <c r="W691" s="306"/>
      <c r="X691" s="328"/>
      <c r="Y691" s="328"/>
      <c r="Z691" s="272"/>
      <c r="AA691" s="299"/>
      <c r="AB691" s="1"/>
      <c r="AC691" s="58"/>
      <c r="AD691" s="220"/>
      <c r="AE691" s="1"/>
      <c r="AF691" s="1"/>
      <c r="AG691" s="304"/>
      <c r="AH691" s="306"/>
      <c r="AI691" s="1"/>
      <c r="AJ691" s="1"/>
      <c r="AK691" s="1"/>
      <c r="AL691" s="1"/>
      <c r="AM691" s="328"/>
      <c r="AN691" s="1"/>
      <c r="AO691" s="1"/>
      <c r="AP691" s="1"/>
    </row>
    <row r="692" ht="15.75" customHeight="1">
      <c r="A692" s="1"/>
      <c r="B692" s="1"/>
      <c r="C692" s="283"/>
      <c r="D692" s="327"/>
      <c r="E692" s="327"/>
      <c r="F692" s="1"/>
      <c r="G692" s="1"/>
      <c r="H692" s="1"/>
      <c r="I692" s="1"/>
      <c r="J692" s="327"/>
      <c r="K692" s="1"/>
      <c r="L692" s="1"/>
      <c r="M692" s="327"/>
      <c r="N692" s="327"/>
      <c r="O692" s="328"/>
      <c r="P692" s="299"/>
      <c r="Q692" s="1"/>
      <c r="R692" s="275"/>
      <c r="S692" s="329"/>
      <c r="T692" s="1"/>
      <c r="U692" s="1"/>
      <c r="V692" s="306"/>
      <c r="W692" s="306"/>
      <c r="X692" s="328"/>
      <c r="Y692" s="328"/>
      <c r="Z692" s="272"/>
      <c r="AA692" s="299"/>
      <c r="AB692" s="1"/>
      <c r="AC692" s="58"/>
      <c r="AD692" s="220"/>
      <c r="AE692" s="1"/>
      <c r="AF692" s="1"/>
      <c r="AG692" s="304"/>
      <c r="AH692" s="306"/>
      <c r="AI692" s="1"/>
      <c r="AJ692" s="1"/>
      <c r="AK692" s="1"/>
      <c r="AL692" s="1"/>
      <c r="AM692" s="328"/>
      <c r="AN692" s="1"/>
      <c r="AO692" s="1"/>
      <c r="AP692" s="1"/>
    </row>
    <row r="693" ht="15.75" customHeight="1">
      <c r="A693" s="1"/>
      <c r="B693" s="1"/>
      <c r="C693" s="283"/>
      <c r="D693" s="327"/>
      <c r="E693" s="327"/>
      <c r="F693" s="1"/>
      <c r="G693" s="1"/>
      <c r="H693" s="1"/>
      <c r="I693" s="1"/>
      <c r="J693" s="327"/>
      <c r="K693" s="1"/>
      <c r="L693" s="1"/>
      <c r="M693" s="327"/>
      <c r="N693" s="327"/>
      <c r="O693" s="328"/>
      <c r="P693" s="299"/>
      <c r="Q693" s="1"/>
      <c r="R693" s="275"/>
      <c r="S693" s="329"/>
      <c r="T693" s="1"/>
      <c r="U693" s="1"/>
      <c r="V693" s="306"/>
      <c r="W693" s="306"/>
      <c r="X693" s="328"/>
      <c r="Y693" s="328"/>
      <c r="Z693" s="272"/>
      <c r="AA693" s="299"/>
      <c r="AB693" s="1"/>
      <c r="AC693" s="58"/>
      <c r="AD693" s="220"/>
      <c r="AE693" s="1"/>
      <c r="AF693" s="1"/>
      <c r="AG693" s="304"/>
      <c r="AH693" s="306"/>
      <c r="AI693" s="1"/>
      <c r="AJ693" s="1"/>
      <c r="AK693" s="1"/>
      <c r="AL693" s="1"/>
      <c r="AM693" s="328"/>
      <c r="AN693" s="1"/>
      <c r="AO693" s="1"/>
      <c r="AP693" s="1"/>
    </row>
    <row r="694" ht="15.75" customHeight="1">
      <c r="A694" s="1"/>
      <c r="B694" s="1"/>
      <c r="C694" s="283"/>
      <c r="D694" s="327"/>
      <c r="E694" s="327"/>
      <c r="F694" s="1"/>
      <c r="G694" s="1"/>
      <c r="H694" s="1"/>
      <c r="I694" s="1"/>
      <c r="J694" s="327"/>
      <c r="K694" s="1"/>
      <c r="L694" s="1"/>
      <c r="M694" s="327"/>
      <c r="N694" s="327"/>
      <c r="O694" s="328"/>
      <c r="P694" s="299"/>
      <c r="Q694" s="1"/>
      <c r="R694" s="275"/>
      <c r="S694" s="329"/>
      <c r="T694" s="1"/>
      <c r="U694" s="1"/>
      <c r="V694" s="306"/>
      <c r="W694" s="306"/>
      <c r="X694" s="328"/>
      <c r="Y694" s="328"/>
      <c r="Z694" s="272"/>
      <c r="AA694" s="299"/>
      <c r="AB694" s="1"/>
      <c r="AC694" s="58"/>
      <c r="AD694" s="220"/>
      <c r="AE694" s="1"/>
      <c r="AF694" s="1"/>
      <c r="AG694" s="304"/>
      <c r="AH694" s="306"/>
      <c r="AI694" s="1"/>
      <c r="AJ694" s="1"/>
      <c r="AK694" s="1"/>
      <c r="AL694" s="1"/>
      <c r="AM694" s="328"/>
      <c r="AN694" s="1"/>
      <c r="AO694" s="1"/>
      <c r="AP694" s="1"/>
    </row>
    <row r="695" ht="15.75" customHeight="1">
      <c r="A695" s="1"/>
      <c r="B695" s="1"/>
      <c r="C695" s="283"/>
      <c r="D695" s="327"/>
      <c r="E695" s="327"/>
      <c r="F695" s="1"/>
      <c r="G695" s="1"/>
      <c r="H695" s="1"/>
      <c r="I695" s="1"/>
      <c r="J695" s="327"/>
      <c r="K695" s="1"/>
      <c r="L695" s="1"/>
      <c r="M695" s="327"/>
      <c r="N695" s="327"/>
      <c r="O695" s="328"/>
      <c r="P695" s="299"/>
      <c r="Q695" s="1"/>
      <c r="R695" s="275"/>
      <c r="S695" s="329"/>
      <c r="T695" s="1"/>
      <c r="U695" s="1"/>
      <c r="V695" s="306"/>
      <c r="W695" s="306"/>
      <c r="X695" s="328"/>
      <c r="Y695" s="328"/>
      <c r="Z695" s="272"/>
      <c r="AA695" s="299"/>
      <c r="AB695" s="1"/>
      <c r="AC695" s="58"/>
      <c r="AD695" s="220"/>
      <c r="AE695" s="1"/>
      <c r="AF695" s="1"/>
      <c r="AG695" s="304"/>
      <c r="AH695" s="306"/>
      <c r="AI695" s="1"/>
      <c r="AJ695" s="1"/>
      <c r="AK695" s="1"/>
      <c r="AL695" s="1"/>
      <c r="AM695" s="328"/>
      <c r="AN695" s="1"/>
      <c r="AO695" s="1"/>
      <c r="AP695" s="1"/>
    </row>
    <row r="696" ht="15.75" customHeight="1">
      <c r="A696" s="1"/>
      <c r="B696" s="1"/>
      <c r="C696" s="283"/>
      <c r="D696" s="327"/>
      <c r="E696" s="327"/>
      <c r="F696" s="1"/>
      <c r="G696" s="1"/>
      <c r="H696" s="1"/>
      <c r="I696" s="1"/>
      <c r="J696" s="327"/>
      <c r="K696" s="1"/>
      <c r="L696" s="1"/>
      <c r="M696" s="327"/>
      <c r="N696" s="327"/>
      <c r="O696" s="328"/>
      <c r="P696" s="299"/>
      <c r="Q696" s="1"/>
      <c r="R696" s="275"/>
      <c r="S696" s="329"/>
      <c r="T696" s="1"/>
      <c r="U696" s="1"/>
      <c r="V696" s="306"/>
      <c r="W696" s="306"/>
      <c r="X696" s="328"/>
      <c r="Y696" s="328"/>
      <c r="Z696" s="272"/>
      <c r="AA696" s="299"/>
      <c r="AB696" s="1"/>
      <c r="AC696" s="58"/>
      <c r="AD696" s="220"/>
      <c r="AE696" s="1"/>
      <c r="AF696" s="1"/>
      <c r="AG696" s="304"/>
      <c r="AH696" s="306"/>
      <c r="AI696" s="1"/>
      <c r="AJ696" s="1"/>
      <c r="AK696" s="1"/>
      <c r="AL696" s="1"/>
      <c r="AM696" s="328"/>
      <c r="AN696" s="1"/>
      <c r="AO696" s="1"/>
      <c r="AP696" s="1"/>
    </row>
    <row r="697" ht="15.75" customHeight="1">
      <c r="A697" s="1"/>
      <c r="B697" s="1"/>
      <c r="C697" s="283"/>
      <c r="D697" s="327"/>
      <c r="E697" s="327"/>
      <c r="F697" s="1"/>
      <c r="G697" s="1"/>
      <c r="H697" s="1"/>
      <c r="I697" s="1"/>
      <c r="J697" s="327"/>
      <c r="K697" s="1"/>
      <c r="L697" s="1"/>
      <c r="M697" s="327"/>
      <c r="N697" s="327"/>
      <c r="O697" s="328"/>
      <c r="P697" s="299"/>
      <c r="Q697" s="1"/>
      <c r="R697" s="275"/>
      <c r="S697" s="329"/>
      <c r="T697" s="1"/>
      <c r="U697" s="1"/>
      <c r="V697" s="306"/>
      <c r="W697" s="306"/>
      <c r="X697" s="328"/>
      <c r="Y697" s="328"/>
      <c r="Z697" s="272"/>
      <c r="AA697" s="299"/>
      <c r="AB697" s="1"/>
      <c r="AC697" s="58"/>
      <c r="AD697" s="220"/>
      <c r="AE697" s="1"/>
      <c r="AF697" s="1"/>
      <c r="AG697" s="304"/>
      <c r="AH697" s="306"/>
      <c r="AI697" s="1"/>
      <c r="AJ697" s="1"/>
      <c r="AK697" s="1"/>
      <c r="AL697" s="1"/>
      <c r="AM697" s="328"/>
      <c r="AN697" s="1"/>
      <c r="AO697" s="1"/>
      <c r="AP697" s="1"/>
    </row>
    <row r="698" ht="15.75" customHeight="1">
      <c r="A698" s="1"/>
      <c r="B698" s="1"/>
      <c r="C698" s="283"/>
      <c r="D698" s="327"/>
      <c r="E698" s="327"/>
      <c r="F698" s="1"/>
      <c r="G698" s="1"/>
      <c r="H698" s="1"/>
      <c r="I698" s="1"/>
      <c r="J698" s="327"/>
      <c r="K698" s="1"/>
      <c r="L698" s="1"/>
      <c r="M698" s="327"/>
      <c r="N698" s="327"/>
      <c r="O698" s="328"/>
      <c r="P698" s="299"/>
      <c r="Q698" s="1"/>
      <c r="R698" s="275"/>
      <c r="S698" s="329"/>
      <c r="T698" s="1"/>
      <c r="U698" s="1"/>
      <c r="V698" s="306"/>
      <c r="W698" s="306"/>
      <c r="X698" s="328"/>
      <c r="Y698" s="328"/>
      <c r="Z698" s="272"/>
      <c r="AA698" s="299"/>
      <c r="AB698" s="1"/>
      <c r="AC698" s="58"/>
      <c r="AD698" s="220"/>
      <c r="AE698" s="1"/>
      <c r="AF698" s="1"/>
      <c r="AG698" s="304"/>
      <c r="AH698" s="306"/>
      <c r="AI698" s="1"/>
      <c r="AJ698" s="1"/>
      <c r="AK698" s="1"/>
      <c r="AL698" s="1"/>
      <c r="AM698" s="328"/>
      <c r="AN698" s="1"/>
      <c r="AO698" s="1"/>
      <c r="AP698" s="1"/>
    </row>
    <row r="699" ht="15.75" customHeight="1">
      <c r="A699" s="1"/>
      <c r="B699" s="1"/>
      <c r="C699" s="283"/>
      <c r="D699" s="327"/>
      <c r="E699" s="327"/>
      <c r="F699" s="1"/>
      <c r="G699" s="1"/>
      <c r="H699" s="1"/>
      <c r="I699" s="1"/>
      <c r="J699" s="327"/>
      <c r="K699" s="1"/>
      <c r="L699" s="1"/>
      <c r="M699" s="327"/>
      <c r="N699" s="327"/>
      <c r="O699" s="328"/>
      <c r="P699" s="299"/>
      <c r="Q699" s="1"/>
      <c r="R699" s="275"/>
      <c r="S699" s="329"/>
      <c r="T699" s="1"/>
      <c r="U699" s="1"/>
      <c r="V699" s="306"/>
      <c r="W699" s="306"/>
      <c r="X699" s="328"/>
      <c r="Y699" s="328"/>
      <c r="Z699" s="272"/>
      <c r="AA699" s="299"/>
      <c r="AB699" s="1"/>
      <c r="AC699" s="58"/>
      <c r="AD699" s="220"/>
      <c r="AE699" s="1"/>
      <c r="AF699" s="1"/>
      <c r="AG699" s="304"/>
      <c r="AH699" s="306"/>
      <c r="AI699" s="1"/>
      <c r="AJ699" s="1"/>
      <c r="AK699" s="1"/>
      <c r="AL699" s="1"/>
      <c r="AM699" s="328"/>
      <c r="AN699" s="1"/>
      <c r="AO699" s="1"/>
      <c r="AP699" s="1"/>
    </row>
    <row r="700" ht="15.75" customHeight="1">
      <c r="A700" s="1"/>
      <c r="B700" s="1"/>
      <c r="C700" s="283"/>
      <c r="D700" s="327"/>
      <c r="E700" s="327"/>
      <c r="F700" s="1"/>
      <c r="G700" s="1"/>
      <c r="H700" s="1"/>
      <c r="I700" s="1"/>
      <c r="J700" s="327"/>
      <c r="K700" s="1"/>
      <c r="L700" s="1"/>
      <c r="M700" s="327"/>
      <c r="N700" s="327"/>
      <c r="O700" s="328"/>
      <c r="P700" s="299"/>
      <c r="Q700" s="1"/>
      <c r="R700" s="275"/>
      <c r="S700" s="329"/>
      <c r="T700" s="1"/>
      <c r="U700" s="1"/>
      <c r="V700" s="306"/>
      <c r="W700" s="306"/>
      <c r="X700" s="328"/>
      <c r="Y700" s="328"/>
      <c r="Z700" s="272"/>
      <c r="AA700" s="299"/>
      <c r="AB700" s="1"/>
      <c r="AC700" s="58"/>
      <c r="AD700" s="220"/>
      <c r="AE700" s="1"/>
      <c r="AF700" s="1"/>
      <c r="AG700" s="304"/>
      <c r="AH700" s="306"/>
      <c r="AI700" s="1"/>
      <c r="AJ700" s="1"/>
      <c r="AK700" s="1"/>
      <c r="AL700" s="1"/>
      <c r="AM700" s="328"/>
      <c r="AN700" s="1"/>
      <c r="AO700" s="1"/>
      <c r="AP700" s="1"/>
    </row>
    <row r="701" ht="15.75" customHeight="1">
      <c r="A701" s="1"/>
      <c r="B701" s="1"/>
      <c r="C701" s="283"/>
      <c r="D701" s="327"/>
      <c r="E701" s="327"/>
      <c r="F701" s="1"/>
      <c r="G701" s="1"/>
      <c r="H701" s="1"/>
      <c r="I701" s="1"/>
      <c r="J701" s="327"/>
      <c r="K701" s="1"/>
      <c r="L701" s="1"/>
      <c r="M701" s="327"/>
      <c r="N701" s="327"/>
      <c r="O701" s="328"/>
      <c r="P701" s="299"/>
      <c r="Q701" s="1"/>
      <c r="R701" s="275"/>
      <c r="S701" s="329"/>
      <c r="T701" s="1"/>
      <c r="U701" s="1"/>
      <c r="V701" s="306"/>
      <c r="W701" s="306"/>
      <c r="X701" s="328"/>
      <c r="Y701" s="328"/>
      <c r="Z701" s="272"/>
      <c r="AA701" s="299"/>
      <c r="AB701" s="1"/>
      <c r="AC701" s="58"/>
      <c r="AD701" s="220"/>
      <c r="AE701" s="1"/>
      <c r="AF701" s="1"/>
      <c r="AG701" s="304"/>
      <c r="AH701" s="306"/>
      <c r="AI701" s="1"/>
      <c r="AJ701" s="1"/>
      <c r="AK701" s="1"/>
      <c r="AL701" s="1"/>
      <c r="AM701" s="328"/>
      <c r="AN701" s="1"/>
      <c r="AO701" s="1"/>
      <c r="AP701" s="1"/>
    </row>
    <row r="702" ht="15.75" customHeight="1">
      <c r="A702" s="1"/>
      <c r="B702" s="1"/>
      <c r="C702" s="283"/>
      <c r="D702" s="327"/>
      <c r="E702" s="327"/>
      <c r="F702" s="1"/>
      <c r="G702" s="1"/>
      <c r="H702" s="1"/>
      <c r="I702" s="1"/>
      <c r="J702" s="327"/>
      <c r="K702" s="1"/>
      <c r="L702" s="1"/>
      <c r="M702" s="327"/>
      <c r="N702" s="327"/>
      <c r="O702" s="328"/>
      <c r="P702" s="299"/>
      <c r="Q702" s="1"/>
      <c r="R702" s="275"/>
      <c r="S702" s="329"/>
      <c r="T702" s="1"/>
      <c r="U702" s="1"/>
      <c r="V702" s="306"/>
      <c r="W702" s="306"/>
      <c r="X702" s="328"/>
      <c r="Y702" s="328"/>
      <c r="Z702" s="272"/>
      <c r="AA702" s="299"/>
      <c r="AB702" s="1"/>
      <c r="AC702" s="58"/>
      <c r="AD702" s="220"/>
      <c r="AE702" s="1"/>
      <c r="AF702" s="1"/>
      <c r="AG702" s="304"/>
      <c r="AH702" s="306"/>
      <c r="AI702" s="1"/>
      <c r="AJ702" s="1"/>
      <c r="AK702" s="1"/>
      <c r="AL702" s="1"/>
      <c r="AM702" s="328"/>
      <c r="AN702" s="1"/>
      <c r="AO702" s="1"/>
      <c r="AP702" s="1"/>
    </row>
    <row r="703" ht="15.75" customHeight="1">
      <c r="A703" s="1"/>
      <c r="B703" s="1"/>
      <c r="C703" s="283"/>
      <c r="D703" s="327"/>
      <c r="E703" s="327"/>
      <c r="F703" s="1"/>
      <c r="G703" s="1"/>
      <c r="H703" s="1"/>
      <c r="I703" s="1"/>
      <c r="J703" s="327"/>
      <c r="K703" s="1"/>
      <c r="L703" s="1"/>
      <c r="M703" s="327"/>
      <c r="N703" s="327"/>
      <c r="O703" s="328"/>
      <c r="P703" s="299"/>
      <c r="Q703" s="1"/>
      <c r="R703" s="275"/>
      <c r="S703" s="329"/>
      <c r="T703" s="1"/>
      <c r="U703" s="1"/>
      <c r="V703" s="306"/>
      <c r="W703" s="306"/>
      <c r="X703" s="328"/>
      <c r="Y703" s="328"/>
      <c r="Z703" s="272"/>
      <c r="AA703" s="299"/>
      <c r="AB703" s="1"/>
      <c r="AC703" s="58"/>
      <c r="AD703" s="220"/>
      <c r="AE703" s="1"/>
      <c r="AF703" s="1"/>
      <c r="AG703" s="304"/>
      <c r="AH703" s="306"/>
      <c r="AI703" s="1"/>
      <c r="AJ703" s="1"/>
      <c r="AK703" s="1"/>
      <c r="AL703" s="1"/>
      <c r="AM703" s="328"/>
      <c r="AN703" s="1"/>
      <c r="AO703" s="1"/>
      <c r="AP703" s="1"/>
    </row>
    <row r="704" ht="15.75" customHeight="1">
      <c r="A704" s="1"/>
      <c r="B704" s="1"/>
      <c r="C704" s="283"/>
      <c r="D704" s="327"/>
      <c r="E704" s="327"/>
      <c r="F704" s="1"/>
      <c r="G704" s="1"/>
      <c r="H704" s="1"/>
      <c r="I704" s="1"/>
      <c r="J704" s="327"/>
      <c r="K704" s="1"/>
      <c r="L704" s="1"/>
      <c r="M704" s="327"/>
      <c r="N704" s="327"/>
      <c r="O704" s="328"/>
      <c r="P704" s="299"/>
      <c r="Q704" s="1"/>
      <c r="R704" s="275"/>
      <c r="S704" s="329"/>
      <c r="T704" s="1"/>
      <c r="U704" s="1"/>
      <c r="V704" s="306"/>
      <c r="W704" s="306"/>
      <c r="X704" s="328"/>
      <c r="Y704" s="328"/>
      <c r="Z704" s="272"/>
      <c r="AA704" s="299"/>
      <c r="AB704" s="1"/>
      <c r="AC704" s="58"/>
      <c r="AD704" s="220"/>
      <c r="AE704" s="1"/>
      <c r="AF704" s="1"/>
      <c r="AG704" s="304"/>
      <c r="AH704" s="306"/>
      <c r="AI704" s="1"/>
      <c r="AJ704" s="1"/>
      <c r="AK704" s="1"/>
      <c r="AL704" s="1"/>
      <c r="AM704" s="328"/>
      <c r="AN704" s="1"/>
      <c r="AO704" s="1"/>
      <c r="AP704" s="1"/>
    </row>
    <row r="705" ht="15.75" customHeight="1">
      <c r="A705" s="1"/>
      <c r="B705" s="1"/>
      <c r="C705" s="283"/>
      <c r="D705" s="327"/>
      <c r="E705" s="327"/>
      <c r="F705" s="1"/>
      <c r="G705" s="1"/>
      <c r="H705" s="1"/>
      <c r="I705" s="1"/>
      <c r="J705" s="327"/>
      <c r="K705" s="1"/>
      <c r="L705" s="1"/>
      <c r="M705" s="327"/>
      <c r="N705" s="327"/>
      <c r="O705" s="328"/>
      <c r="P705" s="299"/>
      <c r="Q705" s="1"/>
      <c r="R705" s="275"/>
      <c r="S705" s="329"/>
      <c r="T705" s="1"/>
      <c r="U705" s="1"/>
      <c r="V705" s="306"/>
      <c r="W705" s="306"/>
      <c r="X705" s="328"/>
      <c r="Y705" s="328"/>
      <c r="Z705" s="272"/>
      <c r="AA705" s="299"/>
      <c r="AB705" s="1"/>
      <c r="AC705" s="58"/>
      <c r="AD705" s="220"/>
      <c r="AE705" s="1"/>
      <c r="AF705" s="1"/>
      <c r="AG705" s="304"/>
      <c r="AH705" s="306"/>
      <c r="AI705" s="1"/>
      <c r="AJ705" s="1"/>
      <c r="AK705" s="1"/>
      <c r="AL705" s="1"/>
      <c r="AM705" s="328"/>
      <c r="AN705" s="1"/>
      <c r="AO705" s="1"/>
      <c r="AP705" s="1"/>
    </row>
    <row r="706" ht="15.75" customHeight="1">
      <c r="A706" s="1"/>
      <c r="B706" s="1"/>
      <c r="C706" s="283"/>
      <c r="D706" s="327"/>
      <c r="E706" s="327"/>
      <c r="F706" s="1"/>
      <c r="G706" s="1"/>
      <c r="H706" s="1"/>
      <c r="I706" s="1"/>
      <c r="J706" s="327"/>
      <c r="K706" s="1"/>
      <c r="L706" s="1"/>
      <c r="M706" s="327"/>
      <c r="N706" s="327"/>
      <c r="O706" s="328"/>
      <c r="P706" s="299"/>
      <c r="Q706" s="1"/>
      <c r="R706" s="275"/>
      <c r="S706" s="329"/>
      <c r="T706" s="1"/>
      <c r="U706" s="1"/>
      <c r="V706" s="306"/>
      <c r="W706" s="306"/>
      <c r="X706" s="328"/>
      <c r="Y706" s="328"/>
      <c r="Z706" s="272"/>
      <c r="AA706" s="299"/>
      <c r="AB706" s="1"/>
      <c r="AC706" s="58"/>
      <c r="AD706" s="220"/>
      <c r="AE706" s="1"/>
      <c r="AF706" s="1"/>
      <c r="AG706" s="304"/>
      <c r="AH706" s="306"/>
      <c r="AI706" s="1"/>
      <c r="AJ706" s="1"/>
      <c r="AK706" s="1"/>
      <c r="AL706" s="1"/>
      <c r="AM706" s="328"/>
      <c r="AN706" s="1"/>
      <c r="AO706" s="1"/>
      <c r="AP706" s="1"/>
    </row>
    <row r="707" ht="15.75" customHeight="1">
      <c r="A707" s="1"/>
      <c r="B707" s="1"/>
      <c r="C707" s="283"/>
      <c r="D707" s="327"/>
      <c r="E707" s="327"/>
      <c r="F707" s="1"/>
      <c r="G707" s="1"/>
      <c r="H707" s="1"/>
      <c r="I707" s="1"/>
      <c r="J707" s="327"/>
      <c r="K707" s="1"/>
      <c r="L707" s="1"/>
      <c r="M707" s="327"/>
      <c r="N707" s="327"/>
      <c r="O707" s="328"/>
      <c r="P707" s="299"/>
      <c r="Q707" s="1"/>
      <c r="R707" s="275"/>
      <c r="S707" s="329"/>
      <c r="T707" s="1"/>
      <c r="U707" s="1"/>
      <c r="V707" s="306"/>
      <c r="W707" s="306"/>
      <c r="X707" s="328"/>
      <c r="Y707" s="328"/>
      <c r="Z707" s="272"/>
      <c r="AA707" s="299"/>
      <c r="AB707" s="1"/>
      <c r="AC707" s="58"/>
      <c r="AD707" s="220"/>
      <c r="AE707" s="1"/>
      <c r="AF707" s="1"/>
      <c r="AG707" s="304"/>
      <c r="AH707" s="306"/>
      <c r="AI707" s="1"/>
      <c r="AJ707" s="1"/>
      <c r="AK707" s="1"/>
      <c r="AL707" s="1"/>
      <c r="AM707" s="328"/>
      <c r="AN707" s="1"/>
      <c r="AO707" s="1"/>
      <c r="AP707" s="1"/>
    </row>
    <row r="708" ht="15.75" customHeight="1">
      <c r="A708" s="1"/>
      <c r="B708" s="1"/>
      <c r="C708" s="283"/>
      <c r="D708" s="327"/>
      <c r="E708" s="327"/>
      <c r="F708" s="1"/>
      <c r="G708" s="1"/>
      <c r="H708" s="1"/>
      <c r="I708" s="1"/>
      <c r="J708" s="327"/>
      <c r="K708" s="1"/>
      <c r="L708" s="1"/>
      <c r="M708" s="327"/>
      <c r="N708" s="327"/>
      <c r="O708" s="328"/>
      <c r="P708" s="299"/>
      <c r="Q708" s="1"/>
      <c r="R708" s="275"/>
      <c r="S708" s="329"/>
      <c r="T708" s="1"/>
      <c r="U708" s="1"/>
      <c r="V708" s="306"/>
      <c r="W708" s="306"/>
      <c r="X708" s="328"/>
      <c r="Y708" s="328"/>
      <c r="Z708" s="272"/>
      <c r="AA708" s="299"/>
      <c r="AB708" s="1"/>
      <c r="AC708" s="58"/>
      <c r="AD708" s="220"/>
      <c r="AE708" s="1"/>
      <c r="AF708" s="1"/>
      <c r="AG708" s="304"/>
      <c r="AH708" s="306"/>
      <c r="AI708" s="1"/>
      <c r="AJ708" s="1"/>
      <c r="AK708" s="1"/>
      <c r="AL708" s="1"/>
      <c r="AM708" s="328"/>
      <c r="AN708" s="1"/>
      <c r="AO708" s="1"/>
      <c r="AP708" s="1"/>
    </row>
    <row r="709" ht="15.75" customHeight="1">
      <c r="A709" s="1"/>
      <c r="B709" s="1"/>
      <c r="C709" s="283"/>
      <c r="D709" s="327"/>
      <c r="E709" s="327"/>
      <c r="F709" s="1"/>
      <c r="G709" s="1"/>
      <c r="H709" s="1"/>
      <c r="I709" s="1"/>
      <c r="J709" s="327"/>
      <c r="K709" s="1"/>
      <c r="L709" s="1"/>
      <c r="M709" s="327"/>
      <c r="N709" s="327"/>
      <c r="O709" s="328"/>
      <c r="P709" s="299"/>
      <c r="Q709" s="1"/>
      <c r="R709" s="275"/>
      <c r="S709" s="329"/>
      <c r="T709" s="1"/>
      <c r="U709" s="1"/>
      <c r="V709" s="306"/>
      <c r="W709" s="306"/>
      <c r="X709" s="328"/>
      <c r="Y709" s="328"/>
      <c r="Z709" s="272"/>
      <c r="AA709" s="299"/>
      <c r="AB709" s="1"/>
      <c r="AC709" s="58"/>
      <c r="AD709" s="220"/>
      <c r="AE709" s="1"/>
      <c r="AF709" s="1"/>
      <c r="AG709" s="304"/>
      <c r="AH709" s="306"/>
      <c r="AI709" s="1"/>
      <c r="AJ709" s="1"/>
      <c r="AK709" s="1"/>
      <c r="AL709" s="1"/>
      <c r="AM709" s="328"/>
      <c r="AN709" s="1"/>
      <c r="AO709" s="1"/>
      <c r="AP709" s="1"/>
    </row>
    <row r="710" ht="15.75" customHeight="1">
      <c r="A710" s="1"/>
      <c r="B710" s="1"/>
      <c r="C710" s="283"/>
      <c r="D710" s="327"/>
      <c r="E710" s="327"/>
      <c r="F710" s="1"/>
      <c r="G710" s="1"/>
      <c r="H710" s="1"/>
      <c r="I710" s="1"/>
      <c r="J710" s="327"/>
      <c r="K710" s="1"/>
      <c r="L710" s="1"/>
      <c r="M710" s="327"/>
      <c r="N710" s="327"/>
      <c r="O710" s="328"/>
      <c r="P710" s="299"/>
      <c r="Q710" s="1"/>
      <c r="R710" s="275"/>
      <c r="S710" s="329"/>
      <c r="T710" s="1"/>
      <c r="U710" s="1"/>
      <c r="V710" s="306"/>
      <c r="W710" s="306"/>
      <c r="X710" s="328"/>
      <c r="Y710" s="328"/>
      <c r="Z710" s="272"/>
      <c r="AA710" s="299"/>
      <c r="AB710" s="1"/>
      <c r="AC710" s="58"/>
      <c r="AD710" s="220"/>
      <c r="AE710" s="1"/>
      <c r="AF710" s="1"/>
      <c r="AG710" s="304"/>
      <c r="AH710" s="306"/>
      <c r="AI710" s="1"/>
      <c r="AJ710" s="1"/>
      <c r="AK710" s="1"/>
      <c r="AL710" s="1"/>
      <c r="AM710" s="328"/>
      <c r="AN710" s="1"/>
      <c r="AO710" s="1"/>
      <c r="AP710" s="1"/>
    </row>
    <row r="711" ht="15.75" customHeight="1">
      <c r="A711" s="1"/>
      <c r="B711" s="1"/>
      <c r="C711" s="283"/>
      <c r="D711" s="327"/>
      <c r="E711" s="327"/>
      <c r="F711" s="1"/>
      <c r="G711" s="1"/>
      <c r="H711" s="1"/>
      <c r="I711" s="1"/>
      <c r="J711" s="327"/>
      <c r="K711" s="1"/>
      <c r="L711" s="1"/>
      <c r="M711" s="327"/>
      <c r="N711" s="327"/>
      <c r="O711" s="328"/>
      <c r="P711" s="299"/>
      <c r="Q711" s="1"/>
      <c r="R711" s="275"/>
      <c r="S711" s="329"/>
      <c r="T711" s="1"/>
      <c r="U711" s="1"/>
      <c r="V711" s="306"/>
      <c r="W711" s="306"/>
      <c r="X711" s="328"/>
      <c r="Y711" s="328"/>
      <c r="Z711" s="272"/>
      <c r="AA711" s="299"/>
      <c r="AB711" s="1"/>
      <c r="AC711" s="58"/>
      <c r="AD711" s="220"/>
      <c r="AE711" s="1"/>
      <c r="AF711" s="1"/>
      <c r="AG711" s="304"/>
      <c r="AH711" s="306"/>
      <c r="AI711" s="1"/>
      <c r="AJ711" s="1"/>
      <c r="AK711" s="1"/>
      <c r="AL711" s="1"/>
      <c r="AM711" s="328"/>
      <c r="AN711" s="1"/>
      <c r="AO711" s="1"/>
      <c r="AP711" s="1"/>
    </row>
    <row r="712" ht="15.75" customHeight="1">
      <c r="A712" s="1"/>
      <c r="B712" s="1"/>
      <c r="C712" s="283"/>
      <c r="D712" s="327"/>
      <c r="E712" s="327"/>
      <c r="F712" s="1"/>
      <c r="G712" s="1"/>
      <c r="H712" s="1"/>
      <c r="I712" s="1"/>
      <c r="J712" s="327"/>
      <c r="K712" s="1"/>
      <c r="L712" s="1"/>
      <c r="M712" s="327"/>
      <c r="N712" s="327"/>
      <c r="O712" s="328"/>
      <c r="P712" s="299"/>
      <c r="Q712" s="1"/>
      <c r="R712" s="275"/>
      <c r="S712" s="329"/>
      <c r="T712" s="1"/>
      <c r="U712" s="1"/>
      <c r="V712" s="306"/>
      <c r="W712" s="306"/>
      <c r="X712" s="328"/>
      <c r="Y712" s="328"/>
      <c r="Z712" s="272"/>
      <c r="AA712" s="299"/>
      <c r="AB712" s="1"/>
      <c r="AC712" s="58"/>
      <c r="AD712" s="220"/>
      <c r="AE712" s="1"/>
      <c r="AF712" s="1"/>
      <c r="AG712" s="304"/>
      <c r="AH712" s="306"/>
      <c r="AI712" s="1"/>
      <c r="AJ712" s="1"/>
      <c r="AK712" s="1"/>
      <c r="AL712" s="1"/>
      <c r="AM712" s="328"/>
      <c r="AN712" s="1"/>
      <c r="AO712" s="1"/>
      <c r="AP712" s="1"/>
    </row>
    <row r="713" ht="15.75" customHeight="1">
      <c r="A713" s="1"/>
      <c r="B713" s="1"/>
      <c r="C713" s="283"/>
      <c r="D713" s="327"/>
      <c r="E713" s="327"/>
      <c r="F713" s="1"/>
      <c r="G713" s="1"/>
      <c r="H713" s="1"/>
      <c r="I713" s="1"/>
      <c r="J713" s="327"/>
      <c r="K713" s="1"/>
      <c r="L713" s="1"/>
      <c r="M713" s="327"/>
      <c r="N713" s="327"/>
      <c r="O713" s="328"/>
      <c r="P713" s="299"/>
      <c r="Q713" s="1"/>
      <c r="R713" s="275"/>
      <c r="S713" s="329"/>
      <c r="T713" s="1"/>
      <c r="U713" s="1"/>
      <c r="V713" s="306"/>
      <c r="W713" s="306"/>
      <c r="X713" s="328"/>
      <c r="Y713" s="328"/>
      <c r="Z713" s="272"/>
      <c r="AA713" s="299"/>
      <c r="AB713" s="1"/>
      <c r="AC713" s="58"/>
      <c r="AD713" s="220"/>
      <c r="AE713" s="1"/>
      <c r="AF713" s="1"/>
      <c r="AG713" s="304"/>
      <c r="AH713" s="306"/>
      <c r="AI713" s="1"/>
      <c r="AJ713" s="1"/>
      <c r="AK713" s="1"/>
      <c r="AL713" s="1"/>
      <c r="AM713" s="328"/>
      <c r="AN713" s="1"/>
      <c r="AO713" s="1"/>
      <c r="AP713" s="1"/>
    </row>
    <row r="714" ht="15.75" customHeight="1">
      <c r="A714" s="1"/>
      <c r="B714" s="1"/>
      <c r="C714" s="283"/>
      <c r="D714" s="327"/>
      <c r="E714" s="327"/>
      <c r="F714" s="1"/>
      <c r="G714" s="1"/>
      <c r="H714" s="1"/>
      <c r="I714" s="1"/>
      <c r="J714" s="327"/>
      <c r="K714" s="1"/>
      <c r="L714" s="1"/>
      <c r="M714" s="327"/>
      <c r="N714" s="327"/>
      <c r="O714" s="328"/>
      <c r="P714" s="299"/>
      <c r="Q714" s="1"/>
      <c r="R714" s="275"/>
      <c r="S714" s="329"/>
      <c r="T714" s="1"/>
      <c r="U714" s="1"/>
      <c r="V714" s="306"/>
      <c r="W714" s="306"/>
      <c r="X714" s="328"/>
      <c r="Y714" s="328"/>
      <c r="Z714" s="272"/>
      <c r="AA714" s="299"/>
      <c r="AB714" s="1"/>
      <c r="AC714" s="58"/>
      <c r="AD714" s="220"/>
      <c r="AE714" s="1"/>
      <c r="AF714" s="1"/>
      <c r="AG714" s="304"/>
      <c r="AH714" s="306"/>
      <c r="AI714" s="1"/>
      <c r="AJ714" s="1"/>
      <c r="AK714" s="1"/>
      <c r="AL714" s="1"/>
      <c r="AM714" s="328"/>
      <c r="AN714" s="1"/>
      <c r="AO714" s="1"/>
      <c r="AP714" s="1"/>
    </row>
    <row r="715" ht="15.75" customHeight="1">
      <c r="A715" s="1"/>
      <c r="B715" s="1"/>
      <c r="C715" s="283"/>
      <c r="D715" s="327"/>
      <c r="E715" s="327"/>
      <c r="F715" s="1"/>
      <c r="G715" s="1"/>
      <c r="H715" s="1"/>
      <c r="I715" s="1"/>
      <c r="J715" s="327"/>
      <c r="K715" s="1"/>
      <c r="L715" s="1"/>
      <c r="M715" s="327"/>
      <c r="N715" s="327"/>
      <c r="O715" s="328"/>
      <c r="P715" s="299"/>
      <c r="Q715" s="1"/>
      <c r="R715" s="275"/>
      <c r="S715" s="329"/>
      <c r="T715" s="1"/>
      <c r="U715" s="1"/>
      <c r="V715" s="306"/>
      <c r="W715" s="306"/>
      <c r="X715" s="328"/>
      <c r="Y715" s="328"/>
      <c r="Z715" s="272"/>
      <c r="AA715" s="299"/>
      <c r="AB715" s="1"/>
      <c r="AC715" s="58"/>
      <c r="AD715" s="220"/>
      <c r="AE715" s="1"/>
      <c r="AF715" s="1"/>
      <c r="AG715" s="304"/>
      <c r="AH715" s="306"/>
      <c r="AI715" s="1"/>
      <c r="AJ715" s="1"/>
      <c r="AK715" s="1"/>
      <c r="AL715" s="1"/>
      <c r="AM715" s="328"/>
      <c r="AN715" s="1"/>
      <c r="AO715" s="1"/>
      <c r="AP715" s="1"/>
    </row>
    <row r="716" ht="15.75" customHeight="1">
      <c r="A716" s="1"/>
      <c r="B716" s="1"/>
      <c r="C716" s="283"/>
      <c r="D716" s="327"/>
      <c r="E716" s="327"/>
      <c r="F716" s="1"/>
      <c r="G716" s="1"/>
      <c r="H716" s="1"/>
      <c r="I716" s="1"/>
      <c r="J716" s="327"/>
      <c r="K716" s="1"/>
      <c r="L716" s="1"/>
      <c r="M716" s="327"/>
      <c r="N716" s="327"/>
      <c r="O716" s="328"/>
      <c r="P716" s="299"/>
      <c r="Q716" s="1"/>
      <c r="R716" s="275"/>
      <c r="S716" s="329"/>
      <c r="T716" s="1"/>
      <c r="U716" s="1"/>
      <c r="V716" s="306"/>
      <c r="W716" s="306"/>
      <c r="X716" s="328"/>
      <c r="Y716" s="328"/>
      <c r="Z716" s="272"/>
      <c r="AA716" s="299"/>
      <c r="AB716" s="1"/>
      <c r="AC716" s="58"/>
      <c r="AD716" s="220"/>
      <c r="AE716" s="1"/>
      <c r="AF716" s="1"/>
      <c r="AG716" s="304"/>
      <c r="AH716" s="306"/>
      <c r="AI716" s="1"/>
      <c r="AJ716" s="1"/>
      <c r="AK716" s="1"/>
      <c r="AL716" s="1"/>
      <c r="AM716" s="328"/>
      <c r="AN716" s="1"/>
      <c r="AO716" s="1"/>
      <c r="AP716" s="1"/>
    </row>
    <row r="717" ht="15.75" customHeight="1">
      <c r="A717" s="1"/>
      <c r="B717" s="1"/>
      <c r="C717" s="283"/>
      <c r="D717" s="327"/>
      <c r="E717" s="327"/>
      <c r="F717" s="1"/>
      <c r="G717" s="1"/>
      <c r="H717" s="1"/>
      <c r="I717" s="1"/>
      <c r="J717" s="327"/>
      <c r="K717" s="1"/>
      <c r="L717" s="1"/>
      <c r="M717" s="327"/>
      <c r="N717" s="327"/>
      <c r="O717" s="328"/>
      <c r="P717" s="299"/>
      <c r="Q717" s="1"/>
      <c r="R717" s="275"/>
      <c r="S717" s="329"/>
      <c r="T717" s="1"/>
      <c r="U717" s="1"/>
      <c r="V717" s="306"/>
      <c r="W717" s="306"/>
      <c r="X717" s="328"/>
      <c r="Y717" s="328"/>
      <c r="Z717" s="272"/>
      <c r="AA717" s="299"/>
      <c r="AB717" s="1"/>
      <c r="AC717" s="58"/>
      <c r="AD717" s="220"/>
      <c r="AE717" s="1"/>
      <c r="AF717" s="1"/>
      <c r="AG717" s="304"/>
      <c r="AH717" s="306"/>
      <c r="AI717" s="1"/>
      <c r="AJ717" s="1"/>
      <c r="AK717" s="1"/>
      <c r="AL717" s="1"/>
      <c r="AM717" s="328"/>
      <c r="AN717" s="1"/>
      <c r="AO717" s="1"/>
      <c r="AP717" s="1"/>
    </row>
    <row r="718" ht="15.75" customHeight="1">
      <c r="A718" s="1"/>
      <c r="B718" s="1"/>
      <c r="C718" s="283"/>
      <c r="D718" s="327"/>
      <c r="E718" s="327"/>
      <c r="F718" s="1"/>
      <c r="G718" s="1"/>
      <c r="H718" s="1"/>
      <c r="I718" s="1"/>
      <c r="J718" s="327"/>
      <c r="K718" s="1"/>
      <c r="L718" s="1"/>
      <c r="M718" s="327"/>
      <c r="N718" s="327"/>
      <c r="O718" s="328"/>
      <c r="P718" s="299"/>
      <c r="Q718" s="1"/>
      <c r="R718" s="275"/>
      <c r="S718" s="329"/>
      <c r="T718" s="1"/>
      <c r="U718" s="1"/>
      <c r="V718" s="306"/>
      <c r="W718" s="306"/>
      <c r="X718" s="328"/>
      <c r="Y718" s="328"/>
      <c r="Z718" s="272"/>
      <c r="AA718" s="299"/>
      <c r="AB718" s="1"/>
      <c r="AC718" s="58"/>
      <c r="AD718" s="220"/>
      <c r="AE718" s="1"/>
      <c r="AF718" s="1"/>
      <c r="AG718" s="304"/>
      <c r="AH718" s="306"/>
      <c r="AI718" s="1"/>
      <c r="AJ718" s="1"/>
      <c r="AK718" s="1"/>
      <c r="AL718" s="1"/>
      <c r="AM718" s="328"/>
      <c r="AN718" s="1"/>
      <c r="AO718" s="1"/>
      <c r="AP718" s="1"/>
    </row>
    <row r="719" ht="15.75" customHeight="1">
      <c r="A719" s="1"/>
      <c r="B719" s="1"/>
      <c r="C719" s="283"/>
      <c r="D719" s="327"/>
      <c r="E719" s="327"/>
      <c r="F719" s="1"/>
      <c r="G719" s="1"/>
      <c r="H719" s="1"/>
      <c r="I719" s="1"/>
      <c r="J719" s="327"/>
      <c r="K719" s="1"/>
      <c r="L719" s="1"/>
      <c r="M719" s="327"/>
      <c r="N719" s="327"/>
      <c r="O719" s="328"/>
      <c r="P719" s="299"/>
      <c r="Q719" s="1"/>
      <c r="R719" s="275"/>
      <c r="S719" s="329"/>
      <c r="T719" s="1"/>
      <c r="U719" s="1"/>
      <c r="V719" s="306"/>
      <c r="W719" s="306"/>
      <c r="X719" s="328"/>
      <c r="Y719" s="328"/>
      <c r="Z719" s="272"/>
      <c r="AA719" s="299"/>
      <c r="AB719" s="1"/>
      <c r="AC719" s="58"/>
      <c r="AD719" s="220"/>
      <c r="AE719" s="1"/>
      <c r="AF719" s="1"/>
      <c r="AG719" s="304"/>
      <c r="AH719" s="306"/>
      <c r="AI719" s="1"/>
      <c r="AJ719" s="1"/>
      <c r="AK719" s="1"/>
      <c r="AL719" s="1"/>
      <c r="AM719" s="328"/>
      <c r="AN719" s="1"/>
      <c r="AO719" s="1"/>
      <c r="AP719" s="1"/>
    </row>
    <row r="720" ht="15.75" customHeight="1">
      <c r="A720" s="1"/>
      <c r="B720" s="1"/>
      <c r="C720" s="283"/>
      <c r="D720" s="327"/>
      <c r="E720" s="327"/>
      <c r="F720" s="1"/>
      <c r="G720" s="1"/>
      <c r="H720" s="1"/>
      <c r="I720" s="1"/>
      <c r="J720" s="327"/>
      <c r="K720" s="1"/>
      <c r="L720" s="1"/>
      <c r="M720" s="327"/>
      <c r="N720" s="327"/>
      <c r="O720" s="328"/>
      <c r="P720" s="299"/>
      <c r="Q720" s="1"/>
      <c r="R720" s="275"/>
      <c r="S720" s="329"/>
      <c r="T720" s="1"/>
      <c r="U720" s="1"/>
      <c r="V720" s="306"/>
      <c r="W720" s="306"/>
      <c r="X720" s="328"/>
      <c r="Y720" s="328"/>
      <c r="Z720" s="272"/>
      <c r="AA720" s="299"/>
      <c r="AB720" s="1"/>
      <c r="AC720" s="58"/>
      <c r="AD720" s="220"/>
      <c r="AE720" s="1"/>
      <c r="AF720" s="1"/>
      <c r="AG720" s="304"/>
      <c r="AH720" s="306"/>
      <c r="AI720" s="1"/>
      <c r="AJ720" s="1"/>
      <c r="AK720" s="1"/>
      <c r="AL720" s="1"/>
      <c r="AM720" s="328"/>
      <c r="AN720" s="1"/>
      <c r="AO720" s="1"/>
      <c r="AP720" s="1"/>
    </row>
    <row r="721" ht="15.75" customHeight="1">
      <c r="A721" s="1"/>
      <c r="B721" s="1"/>
      <c r="C721" s="283"/>
      <c r="D721" s="327"/>
      <c r="E721" s="327"/>
      <c r="F721" s="1"/>
      <c r="G721" s="1"/>
      <c r="H721" s="1"/>
      <c r="I721" s="1"/>
      <c r="J721" s="327"/>
      <c r="K721" s="1"/>
      <c r="L721" s="1"/>
      <c r="M721" s="327"/>
      <c r="N721" s="327"/>
      <c r="O721" s="328"/>
      <c r="P721" s="299"/>
      <c r="Q721" s="1"/>
      <c r="R721" s="275"/>
      <c r="S721" s="329"/>
      <c r="T721" s="1"/>
      <c r="U721" s="1"/>
      <c r="V721" s="306"/>
      <c r="W721" s="306"/>
      <c r="X721" s="328"/>
      <c r="Y721" s="328"/>
      <c r="Z721" s="272"/>
      <c r="AA721" s="299"/>
      <c r="AB721" s="1"/>
      <c r="AC721" s="58"/>
      <c r="AD721" s="220"/>
      <c r="AE721" s="1"/>
      <c r="AF721" s="1"/>
      <c r="AG721" s="304"/>
      <c r="AH721" s="306"/>
      <c r="AI721" s="1"/>
      <c r="AJ721" s="1"/>
      <c r="AK721" s="1"/>
      <c r="AL721" s="1"/>
      <c r="AM721" s="328"/>
      <c r="AN721" s="1"/>
      <c r="AO721" s="1"/>
      <c r="AP721" s="1"/>
    </row>
    <row r="722" ht="15.75" customHeight="1">
      <c r="A722" s="1"/>
      <c r="B722" s="1"/>
      <c r="C722" s="283"/>
      <c r="D722" s="327"/>
      <c r="E722" s="327"/>
      <c r="F722" s="1"/>
      <c r="G722" s="1"/>
      <c r="H722" s="1"/>
      <c r="I722" s="1"/>
      <c r="J722" s="327"/>
      <c r="K722" s="1"/>
      <c r="L722" s="1"/>
      <c r="M722" s="327"/>
      <c r="N722" s="327"/>
      <c r="O722" s="328"/>
      <c r="P722" s="299"/>
      <c r="Q722" s="1"/>
      <c r="R722" s="275"/>
      <c r="S722" s="329"/>
      <c r="T722" s="1"/>
      <c r="U722" s="1"/>
      <c r="V722" s="306"/>
      <c r="W722" s="306"/>
      <c r="X722" s="328"/>
      <c r="Y722" s="328"/>
      <c r="Z722" s="272"/>
      <c r="AA722" s="299"/>
      <c r="AB722" s="1"/>
      <c r="AC722" s="58"/>
      <c r="AD722" s="220"/>
      <c r="AE722" s="1"/>
      <c r="AF722" s="1"/>
      <c r="AG722" s="304"/>
      <c r="AH722" s="306"/>
      <c r="AI722" s="1"/>
      <c r="AJ722" s="1"/>
      <c r="AK722" s="1"/>
      <c r="AL722" s="1"/>
      <c r="AM722" s="328"/>
      <c r="AN722" s="1"/>
      <c r="AO722" s="1"/>
      <c r="AP722" s="1"/>
    </row>
    <row r="723" ht="15.75" customHeight="1">
      <c r="A723" s="1"/>
      <c r="B723" s="1"/>
      <c r="C723" s="283"/>
      <c r="D723" s="327"/>
      <c r="E723" s="327"/>
      <c r="F723" s="1"/>
      <c r="G723" s="1"/>
      <c r="H723" s="1"/>
      <c r="I723" s="1"/>
      <c r="J723" s="327"/>
      <c r="K723" s="1"/>
      <c r="L723" s="1"/>
      <c r="M723" s="327"/>
      <c r="N723" s="327"/>
      <c r="O723" s="328"/>
      <c r="P723" s="299"/>
      <c r="Q723" s="1"/>
      <c r="R723" s="275"/>
      <c r="S723" s="329"/>
      <c r="T723" s="1"/>
      <c r="U723" s="1"/>
      <c r="V723" s="306"/>
      <c r="W723" s="306"/>
      <c r="X723" s="328"/>
      <c r="Y723" s="328"/>
      <c r="Z723" s="272"/>
      <c r="AA723" s="299"/>
      <c r="AB723" s="1"/>
      <c r="AC723" s="58"/>
      <c r="AD723" s="220"/>
      <c r="AE723" s="1"/>
      <c r="AF723" s="1"/>
      <c r="AG723" s="304"/>
      <c r="AH723" s="306"/>
      <c r="AI723" s="1"/>
      <c r="AJ723" s="1"/>
      <c r="AK723" s="1"/>
      <c r="AL723" s="1"/>
      <c r="AM723" s="328"/>
      <c r="AN723" s="1"/>
      <c r="AO723" s="1"/>
      <c r="AP723" s="1"/>
    </row>
    <row r="724" ht="15.75" customHeight="1">
      <c r="A724" s="1"/>
      <c r="B724" s="1"/>
      <c r="C724" s="283"/>
      <c r="D724" s="327"/>
      <c r="E724" s="327"/>
      <c r="F724" s="1"/>
      <c r="G724" s="1"/>
      <c r="H724" s="1"/>
      <c r="I724" s="1"/>
      <c r="J724" s="327"/>
      <c r="K724" s="1"/>
      <c r="L724" s="1"/>
      <c r="M724" s="327"/>
      <c r="N724" s="327"/>
      <c r="O724" s="328"/>
      <c r="P724" s="299"/>
      <c r="Q724" s="1"/>
      <c r="R724" s="275"/>
      <c r="S724" s="329"/>
      <c r="T724" s="1"/>
      <c r="U724" s="1"/>
      <c r="V724" s="306"/>
      <c r="W724" s="306"/>
      <c r="X724" s="328"/>
      <c r="Y724" s="328"/>
      <c r="Z724" s="272"/>
      <c r="AA724" s="299"/>
      <c r="AB724" s="1"/>
      <c r="AC724" s="58"/>
      <c r="AD724" s="220"/>
      <c r="AE724" s="1"/>
      <c r="AF724" s="1"/>
      <c r="AG724" s="304"/>
      <c r="AH724" s="306"/>
      <c r="AI724" s="1"/>
      <c r="AJ724" s="1"/>
      <c r="AK724" s="1"/>
      <c r="AL724" s="1"/>
      <c r="AM724" s="328"/>
      <c r="AN724" s="1"/>
      <c r="AO724" s="1"/>
      <c r="AP724" s="1"/>
    </row>
    <row r="725" ht="15.75" customHeight="1">
      <c r="A725" s="1"/>
      <c r="B725" s="1"/>
      <c r="C725" s="283"/>
      <c r="D725" s="327"/>
      <c r="E725" s="327"/>
      <c r="F725" s="1"/>
      <c r="G725" s="1"/>
      <c r="H725" s="1"/>
      <c r="I725" s="1"/>
      <c r="J725" s="327"/>
      <c r="K725" s="1"/>
      <c r="L725" s="1"/>
      <c r="M725" s="327"/>
      <c r="N725" s="327"/>
      <c r="O725" s="328"/>
      <c r="P725" s="299"/>
      <c r="Q725" s="1"/>
      <c r="R725" s="275"/>
      <c r="S725" s="329"/>
      <c r="T725" s="1"/>
      <c r="U725" s="1"/>
      <c r="V725" s="306"/>
      <c r="W725" s="306"/>
      <c r="X725" s="328"/>
      <c r="Y725" s="328"/>
      <c r="Z725" s="272"/>
      <c r="AA725" s="299"/>
      <c r="AB725" s="1"/>
      <c r="AC725" s="58"/>
      <c r="AD725" s="220"/>
      <c r="AE725" s="1"/>
      <c r="AF725" s="1"/>
      <c r="AG725" s="304"/>
      <c r="AH725" s="306"/>
      <c r="AI725" s="1"/>
      <c r="AJ725" s="1"/>
      <c r="AK725" s="1"/>
      <c r="AL725" s="1"/>
      <c r="AM725" s="328"/>
      <c r="AN725" s="1"/>
      <c r="AO725" s="1"/>
      <c r="AP725" s="1"/>
    </row>
    <row r="726" ht="15.75" customHeight="1">
      <c r="A726" s="1"/>
      <c r="B726" s="1"/>
      <c r="C726" s="283"/>
      <c r="D726" s="327"/>
      <c r="E726" s="327"/>
      <c r="F726" s="1"/>
      <c r="G726" s="1"/>
      <c r="H726" s="1"/>
      <c r="I726" s="1"/>
      <c r="J726" s="327"/>
      <c r="K726" s="1"/>
      <c r="L726" s="1"/>
      <c r="M726" s="327"/>
      <c r="N726" s="327"/>
      <c r="O726" s="328"/>
      <c r="P726" s="299"/>
      <c r="Q726" s="1"/>
      <c r="R726" s="275"/>
      <c r="S726" s="329"/>
      <c r="T726" s="1"/>
      <c r="U726" s="1"/>
      <c r="V726" s="306"/>
      <c r="W726" s="306"/>
      <c r="X726" s="328"/>
      <c r="Y726" s="328"/>
      <c r="Z726" s="272"/>
      <c r="AA726" s="299"/>
      <c r="AB726" s="1"/>
      <c r="AC726" s="58"/>
      <c r="AD726" s="220"/>
      <c r="AE726" s="1"/>
      <c r="AF726" s="1"/>
      <c r="AG726" s="304"/>
      <c r="AH726" s="306"/>
      <c r="AI726" s="1"/>
      <c r="AJ726" s="1"/>
      <c r="AK726" s="1"/>
      <c r="AL726" s="1"/>
      <c r="AM726" s="328"/>
      <c r="AN726" s="1"/>
      <c r="AO726" s="1"/>
      <c r="AP726" s="1"/>
    </row>
    <row r="727" ht="15.75" customHeight="1">
      <c r="A727" s="1"/>
      <c r="B727" s="1"/>
      <c r="C727" s="283"/>
      <c r="D727" s="327"/>
      <c r="E727" s="327"/>
      <c r="F727" s="1"/>
      <c r="G727" s="1"/>
      <c r="H727" s="1"/>
      <c r="I727" s="1"/>
      <c r="J727" s="327"/>
      <c r="K727" s="1"/>
      <c r="L727" s="1"/>
      <c r="M727" s="327"/>
      <c r="N727" s="327"/>
      <c r="O727" s="328"/>
      <c r="P727" s="299"/>
      <c r="Q727" s="1"/>
      <c r="R727" s="275"/>
      <c r="S727" s="329"/>
      <c r="T727" s="1"/>
      <c r="U727" s="1"/>
      <c r="V727" s="306"/>
      <c r="W727" s="306"/>
      <c r="X727" s="328"/>
      <c r="Y727" s="328"/>
      <c r="Z727" s="272"/>
      <c r="AA727" s="299"/>
      <c r="AB727" s="1"/>
      <c r="AC727" s="58"/>
      <c r="AD727" s="220"/>
      <c r="AE727" s="1"/>
      <c r="AF727" s="1"/>
      <c r="AG727" s="304"/>
      <c r="AH727" s="306"/>
      <c r="AI727" s="1"/>
      <c r="AJ727" s="1"/>
      <c r="AK727" s="1"/>
      <c r="AL727" s="1"/>
      <c r="AM727" s="328"/>
      <c r="AN727" s="1"/>
      <c r="AO727" s="1"/>
      <c r="AP727" s="1"/>
    </row>
    <row r="728" ht="15.75" customHeight="1">
      <c r="A728" s="1"/>
      <c r="B728" s="1"/>
      <c r="C728" s="283"/>
      <c r="D728" s="327"/>
      <c r="E728" s="327"/>
      <c r="F728" s="1"/>
      <c r="G728" s="1"/>
      <c r="H728" s="1"/>
      <c r="I728" s="1"/>
      <c r="J728" s="327"/>
      <c r="K728" s="1"/>
      <c r="L728" s="1"/>
      <c r="M728" s="327"/>
      <c r="N728" s="327"/>
      <c r="O728" s="328"/>
      <c r="P728" s="299"/>
      <c r="Q728" s="1"/>
      <c r="R728" s="275"/>
      <c r="S728" s="329"/>
      <c r="T728" s="1"/>
      <c r="U728" s="1"/>
      <c r="V728" s="306"/>
      <c r="W728" s="306"/>
      <c r="X728" s="328"/>
      <c r="Y728" s="328"/>
      <c r="Z728" s="272"/>
      <c r="AA728" s="299"/>
      <c r="AB728" s="1"/>
      <c r="AC728" s="58"/>
      <c r="AD728" s="220"/>
      <c r="AE728" s="1"/>
      <c r="AF728" s="1"/>
      <c r="AG728" s="304"/>
      <c r="AH728" s="306"/>
      <c r="AI728" s="1"/>
      <c r="AJ728" s="1"/>
      <c r="AK728" s="1"/>
      <c r="AL728" s="1"/>
      <c r="AM728" s="328"/>
      <c r="AN728" s="1"/>
      <c r="AO728" s="1"/>
      <c r="AP728" s="1"/>
    </row>
    <row r="729" ht="15.75" customHeight="1">
      <c r="A729" s="1"/>
      <c r="B729" s="1"/>
      <c r="C729" s="283"/>
      <c r="D729" s="327"/>
      <c r="E729" s="327"/>
      <c r="F729" s="1"/>
      <c r="G729" s="1"/>
      <c r="H729" s="1"/>
      <c r="I729" s="1"/>
      <c r="J729" s="327"/>
      <c r="K729" s="1"/>
      <c r="L729" s="1"/>
      <c r="M729" s="327"/>
      <c r="N729" s="327"/>
      <c r="O729" s="328"/>
      <c r="P729" s="299"/>
      <c r="Q729" s="1"/>
      <c r="R729" s="275"/>
      <c r="S729" s="329"/>
      <c r="T729" s="1"/>
      <c r="U729" s="1"/>
      <c r="V729" s="306"/>
      <c r="W729" s="306"/>
      <c r="X729" s="328"/>
      <c r="Y729" s="328"/>
      <c r="Z729" s="272"/>
      <c r="AA729" s="299"/>
      <c r="AB729" s="1"/>
      <c r="AC729" s="58"/>
      <c r="AD729" s="220"/>
      <c r="AE729" s="1"/>
      <c r="AF729" s="1"/>
      <c r="AG729" s="304"/>
      <c r="AH729" s="306"/>
      <c r="AI729" s="1"/>
      <c r="AJ729" s="1"/>
      <c r="AK729" s="1"/>
      <c r="AL729" s="1"/>
      <c r="AM729" s="328"/>
      <c r="AN729" s="1"/>
      <c r="AO729" s="1"/>
      <c r="AP729" s="1"/>
    </row>
    <row r="730" ht="15.75" customHeight="1">
      <c r="A730" s="1"/>
      <c r="B730" s="1"/>
      <c r="C730" s="283"/>
      <c r="D730" s="327"/>
      <c r="E730" s="327"/>
      <c r="F730" s="1"/>
      <c r="G730" s="1"/>
      <c r="H730" s="1"/>
      <c r="I730" s="1"/>
      <c r="J730" s="327"/>
      <c r="K730" s="1"/>
      <c r="L730" s="1"/>
      <c r="M730" s="327"/>
      <c r="N730" s="327"/>
      <c r="O730" s="328"/>
      <c r="P730" s="299"/>
      <c r="Q730" s="1"/>
      <c r="R730" s="275"/>
      <c r="S730" s="329"/>
      <c r="T730" s="1"/>
      <c r="U730" s="1"/>
      <c r="V730" s="306"/>
      <c r="W730" s="306"/>
      <c r="X730" s="328"/>
      <c r="Y730" s="328"/>
      <c r="Z730" s="272"/>
      <c r="AA730" s="299"/>
      <c r="AB730" s="1"/>
      <c r="AC730" s="58"/>
      <c r="AD730" s="220"/>
      <c r="AE730" s="1"/>
      <c r="AF730" s="1"/>
      <c r="AG730" s="304"/>
      <c r="AH730" s="306"/>
      <c r="AI730" s="1"/>
      <c r="AJ730" s="1"/>
      <c r="AK730" s="1"/>
      <c r="AL730" s="1"/>
      <c r="AM730" s="328"/>
      <c r="AN730" s="1"/>
      <c r="AO730" s="1"/>
      <c r="AP730" s="1"/>
    </row>
    <row r="731" ht="15.75" customHeight="1">
      <c r="A731" s="1"/>
      <c r="B731" s="1"/>
      <c r="C731" s="283"/>
      <c r="D731" s="327"/>
      <c r="E731" s="327"/>
      <c r="F731" s="1"/>
      <c r="G731" s="1"/>
      <c r="H731" s="1"/>
      <c r="I731" s="1"/>
      <c r="J731" s="327"/>
      <c r="K731" s="1"/>
      <c r="L731" s="1"/>
      <c r="M731" s="327"/>
      <c r="N731" s="327"/>
      <c r="O731" s="328"/>
      <c r="P731" s="299"/>
      <c r="Q731" s="1"/>
      <c r="R731" s="275"/>
      <c r="S731" s="329"/>
      <c r="T731" s="1"/>
      <c r="U731" s="1"/>
      <c r="V731" s="306"/>
      <c r="W731" s="306"/>
      <c r="X731" s="328"/>
      <c r="Y731" s="328"/>
      <c r="Z731" s="272"/>
      <c r="AA731" s="299"/>
      <c r="AB731" s="1"/>
      <c r="AC731" s="58"/>
      <c r="AD731" s="220"/>
      <c r="AE731" s="1"/>
      <c r="AF731" s="1"/>
      <c r="AG731" s="304"/>
      <c r="AH731" s="306"/>
      <c r="AI731" s="1"/>
      <c r="AJ731" s="1"/>
      <c r="AK731" s="1"/>
      <c r="AL731" s="1"/>
      <c r="AM731" s="328"/>
      <c r="AN731" s="1"/>
      <c r="AO731" s="1"/>
      <c r="AP731" s="1"/>
    </row>
    <row r="732" ht="15.75" customHeight="1">
      <c r="A732" s="1"/>
      <c r="B732" s="1"/>
      <c r="C732" s="283"/>
      <c r="D732" s="327"/>
      <c r="E732" s="327"/>
      <c r="F732" s="1"/>
      <c r="G732" s="1"/>
      <c r="H732" s="1"/>
      <c r="I732" s="1"/>
      <c r="J732" s="327"/>
      <c r="K732" s="1"/>
      <c r="L732" s="1"/>
      <c r="M732" s="327"/>
      <c r="N732" s="327"/>
      <c r="O732" s="328"/>
      <c r="P732" s="299"/>
      <c r="Q732" s="1"/>
      <c r="R732" s="275"/>
      <c r="S732" s="329"/>
      <c r="T732" s="1"/>
      <c r="U732" s="1"/>
      <c r="V732" s="306"/>
      <c r="W732" s="306"/>
      <c r="X732" s="328"/>
      <c r="Y732" s="328"/>
      <c r="Z732" s="272"/>
      <c r="AA732" s="299"/>
      <c r="AB732" s="1"/>
      <c r="AC732" s="58"/>
      <c r="AD732" s="220"/>
      <c r="AE732" s="1"/>
      <c r="AF732" s="1"/>
      <c r="AG732" s="304"/>
      <c r="AH732" s="306"/>
      <c r="AI732" s="1"/>
      <c r="AJ732" s="1"/>
      <c r="AK732" s="1"/>
      <c r="AL732" s="1"/>
      <c r="AM732" s="328"/>
      <c r="AN732" s="1"/>
      <c r="AO732" s="1"/>
      <c r="AP732" s="1"/>
    </row>
    <row r="733" ht="15.75" customHeight="1">
      <c r="A733" s="1"/>
      <c r="B733" s="1"/>
      <c r="C733" s="283"/>
      <c r="D733" s="327"/>
      <c r="E733" s="327"/>
      <c r="F733" s="1"/>
      <c r="G733" s="1"/>
      <c r="H733" s="1"/>
      <c r="I733" s="1"/>
      <c r="J733" s="327"/>
      <c r="K733" s="1"/>
      <c r="L733" s="1"/>
      <c r="M733" s="327"/>
      <c r="N733" s="327"/>
      <c r="O733" s="328"/>
      <c r="P733" s="299"/>
      <c r="Q733" s="1"/>
      <c r="R733" s="275"/>
      <c r="S733" s="329"/>
      <c r="T733" s="1"/>
      <c r="U733" s="1"/>
      <c r="V733" s="306"/>
      <c r="W733" s="306"/>
      <c r="X733" s="328"/>
      <c r="Y733" s="328"/>
      <c r="Z733" s="272"/>
      <c r="AA733" s="299"/>
      <c r="AB733" s="1"/>
      <c r="AC733" s="58"/>
      <c r="AD733" s="220"/>
      <c r="AE733" s="1"/>
      <c r="AF733" s="1"/>
      <c r="AG733" s="304"/>
      <c r="AH733" s="306"/>
      <c r="AI733" s="1"/>
      <c r="AJ733" s="1"/>
      <c r="AK733" s="1"/>
      <c r="AL733" s="1"/>
      <c r="AM733" s="328"/>
      <c r="AN733" s="1"/>
      <c r="AO733" s="1"/>
      <c r="AP733" s="1"/>
    </row>
    <row r="734" ht="15.75" customHeight="1">
      <c r="A734" s="1"/>
      <c r="B734" s="1"/>
      <c r="C734" s="283"/>
      <c r="D734" s="327"/>
      <c r="E734" s="327"/>
      <c r="F734" s="1"/>
      <c r="G734" s="1"/>
      <c r="H734" s="1"/>
      <c r="I734" s="1"/>
      <c r="J734" s="327"/>
      <c r="K734" s="1"/>
      <c r="L734" s="1"/>
      <c r="M734" s="327"/>
      <c r="N734" s="327"/>
      <c r="O734" s="328"/>
      <c r="P734" s="299"/>
      <c r="Q734" s="1"/>
      <c r="R734" s="275"/>
      <c r="S734" s="329"/>
      <c r="T734" s="1"/>
      <c r="U734" s="1"/>
      <c r="V734" s="306"/>
      <c r="W734" s="306"/>
      <c r="X734" s="328"/>
      <c r="Y734" s="328"/>
      <c r="Z734" s="272"/>
      <c r="AA734" s="299"/>
      <c r="AB734" s="1"/>
      <c r="AC734" s="58"/>
      <c r="AD734" s="220"/>
      <c r="AE734" s="1"/>
      <c r="AF734" s="1"/>
      <c r="AG734" s="304"/>
      <c r="AH734" s="306"/>
      <c r="AI734" s="1"/>
      <c r="AJ734" s="1"/>
      <c r="AK734" s="1"/>
      <c r="AL734" s="1"/>
      <c r="AM734" s="328"/>
      <c r="AN734" s="1"/>
      <c r="AO734" s="1"/>
      <c r="AP734" s="1"/>
    </row>
    <row r="735" ht="15.75" customHeight="1">
      <c r="A735" s="1"/>
      <c r="B735" s="1"/>
      <c r="C735" s="283"/>
      <c r="D735" s="327"/>
      <c r="E735" s="327"/>
      <c r="F735" s="1"/>
      <c r="G735" s="1"/>
      <c r="H735" s="1"/>
      <c r="I735" s="1"/>
      <c r="J735" s="327"/>
      <c r="K735" s="1"/>
      <c r="L735" s="1"/>
      <c r="M735" s="327"/>
      <c r="N735" s="327"/>
      <c r="O735" s="328"/>
      <c r="P735" s="299"/>
      <c r="Q735" s="1"/>
      <c r="R735" s="275"/>
      <c r="S735" s="329"/>
      <c r="T735" s="1"/>
      <c r="U735" s="1"/>
      <c r="V735" s="306"/>
      <c r="W735" s="306"/>
      <c r="X735" s="328"/>
      <c r="Y735" s="328"/>
      <c r="Z735" s="272"/>
      <c r="AA735" s="299"/>
      <c r="AB735" s="1"/>
      <c r="AC735" s="58"/>
      <c r="AD735" s="220"/>
      <c r="AE735" s="1"/>
      <c r="AF735" s="1"/>
      <c r="AG735" s="304"/>
      <c r="AH735" s="306"/>
      <c r="AI735" s="1"/>
      <c r="AJ735" s="1"/>
      <c r="AK735" s="1"/>
      <c r="AL735" s="1"/>
      <c r="AM735" s="328"/>
      <c r="AN735" s="1"/>
      <c r="AO735" s="1"/>
      <c r="AP735" s="1"/>
    </row>
    <row r="736" ht="15.75" customHeight="1">
      <c r="A736" s="1"/>
      <c r="B736" s="1"/>
      <c r="C736" s="283"/>
      <c r="D736" s="327"/>
      <c r="E736" s="327"/>
      <c r="F736" s="1"/>
      <c r="G736" s="1"/>
      <c r="H736" s="1"/>
      <c r="I736" s="1"/>
      <c r="J736" s="327"/>
      <c r="K736" s="1"/>
      <c r="L736" s="1"/>
      <c r="M736" s="327"/>
      <c r="N736" s="327"/>
      <c r="O736" s="328"/>
      <c r="P736" s="299"/>
      <c r="Q736" s="1"/>
      <c r="R736" s="275"/>
      <c r="S736" s="329"/>
      <c r="T736" s="1"/>
      <c r="U736" s="1"/>
      <c r="V736" s="306"/>
      <c r="W736" s="306"/>
      <c r="X736" s="328"/>
      <c r="Y736" s="328"/>
      <c r="Z736" s="272"/>
      <c r="AA736" s="299"/>
      <c r="AB736" s="1"/>
      <c r="AC736" s="58"/>
      <c r="AD736" s="220"/>
      <c r="AE736" s="1"/>
      <c r="AF736" s="1"/>
      <c r="AG736" s="304"/>
      <c r="AH736" s="306"/>
      <c r="AI736" s="1"/>
      <c r="AJ736" s="1"/>
      <c r="AK736" s="1"/>
      <c r="AL736" s="1"/>
      <c r="AM736" s="328"/>
      <c r="AN736" s="1"/>
      <c r="AO736" s="1"/>
      <c r="AP736" s="1"/>
    </row>
    <row r="737" ht="15.75" customHeight="1">
      <c r="A737" s="1"/>
      <c r="B737" s="1"/>
      <c r="C737" s="283"/>
      <c r="D737" s="327"/>
      <c r="E737" s="327"/>
      <c r="F737" s="1"/>
      <c r="G737" s="1"/>
      <c r="H737" s="1"/>
      <c r="I737" s="1"/>
      <c r="J737" s="327"/>
      <c r="K737" s="1"/>
      <c r="L737" s="1"/>
      <c r="M737" s="327"/>
      <c r="N737" s="327"/>
      <c r="O737" s="328"/>
      <c r="P737" s="299"/>
      <c r="Q737" s="1"/>
      <c r="R737" s="275"/>
      <c r="S737" s="329"/>
      <c r="T737" s="1"/>
      <c r="U737" s="1"/>
      <c r="V737" s="306"/>
      <c r="W737" s="306"/>
      <c r="X737" s="328"/>
      <c r="Y737" s="328"/>
      <c r="Z737" s="272"/>
      <c r="AA737" s="299"/>
      <c r="AB737" s="1"/>
      <c r="AC737" s="58"/>
      <c r="AD737" s="220"/>
      <c r="AE737" s="1"/>
      <c r="AF737" s="1"/>
      <c r="AG737" s="304"/>
      <c r="AH737" s="306"/>
      <c r="AI737" s="1"/>
      <c r="AJ737" s="1"/>
      <c r="AK737" s="1"/>
      <c r="AL737" s="1"/>
      <c r="AM737" s="328"/>
      <c r="AN737" s="1"/>
      <c r="AO737" s="1"/>
      <c r="AP737" s="1"/>
    </row>
    <row r="738" ht="15.75" customHeight="1">
      <c r="A738" s="1"/>
      <c r="B738" s="1"/>
      <c r="C738" s="283"/>
      <c r="D738" s="327"/>
      <c r="E738" s="327"/>
      <c r="F738" s="1"/>
      <c r="G738" s="1"/>
      <c r="H738" s="1"/>
      <c r="I738" s="1"/>
      <c r="J738" s="327"/>
      <c r="K738" s="1"/>
      <c r="L738" s="1"/>
      <c r="M738" s="327"/>
      <c r="N738" s="327"/>
      <c r="O738" s="328"/>
      <c r="P738" s="299"/>
      <c r="Q738" s="1"/>
      <c r="R738" s="275"/>
      <c r="S738" s="329"/>
      <c r="T738" s="1"/>
      <c r="U738" s="1"/>
      <c r="V738" s="306"/>
      <c r="W738" s="306"/>
      <c r="X738" s="328"/>
      <c r="Y738" s="328"/>
      <c r="Z738" s="272"/>
      <c r="AA738" s="299"/>
      <c r="AB738" s="1"/>
      <c r="AC738" s="58"/>
      <c r="AD738" s="220"/>
      <c r="AE738" s="1"/>
      <c r="AF738" s="1"/>
      <c r="AG738" s="304"/>
      <c r="AH738" s="306"/>
      <c r="AI738" s="1"/>
      <c r="AJ738" s="1"/>
      <c r="AK738" s="1"/>
      <c r="AL738" s="1"/>
      <c r="AM738" s="328"/>
      <c r="AN738" s="1"/>
      <c r="AO738" s="1"/>
      <c r="AP738" s="1"/>
    </row>
    <row r="739" ht="15.75" customHeight="1">
      <c r="A739" s="1"/>
      <c r="B739" s="1"/>
      <c r="C739" s="283"/>
      <c r="D739" s="327"/>
      <c r="E739" s="327"/>
      <c r="F739" s="1"/>
      <c r="G739" s="1"/>
      <c r="H739" s="1"/>
      <c r="I739" s="1"/>
      <c r="J739" s="327"/>
      <c r="K739" s="1"/>
      <c r="L739" s="1"/>
      <c r="M739" s="327"/>
      <c r="N739" s="327"/>
      <c r="O739" s="328"/>
      <c r="P739" s="299"/>
      <c r="Q739" s="1"/>
      <c r="R739" s="275"/>
      <c r="S739" s="329"/>
      <c r="T739" s="1"/>
      <c r="U739" s="1"/>
      <c r="V739" s="306"/>
      <c r="W739" s="306"/>
      <c r="X739" s="328"/>
      <c r="Y739" s="328"/>
      <c r="Z739" s="272"/>
      <c r="AA739" s="299"/>
      <c r="AB739" s="1"/>
      <c r="AC739" s="58"/>
      <c r="AD739" s="220"/>
      <c r="AE739" s="1"/>
      <c r="AF739" s="1"/>
      <c r="AG739" s="304"/>
      <c r="AH739" s="306"/>
      <c r="AI739" s="1"/>
      <c r="AJ739" s="1"/>
      <c r="AK739" s="1"/>
      <c r="AL739" s="1"/>
      <c r="AM739" s="328"/>
      <c r="AN739" s="1"/>
      <c r="AO739" s="1"/>
      <c r="AP739" s="1"/>
    </row>
    <row r="740" ht="15.75" customHeight="1">
      <c r="A740" s="1"/>
      <c r="B740" s="1"/>
      <c r="C740" s="283"/>
      <c r="D740" s="327"/>
      <c r="E740" s="327"/>
      <c r="F740" s="1"/>
      <c r="G740" s="1"/>
      <c r="H740" s="1"/>
      <c r="I740" s="1"/>
      <c r="J740" s="327"/>
      <c r="K740" s="1"/>
      <c r="L740" s="1"/>
      <c r="M740" s="327"/>
      <c r="N740" s="327"/>
      <c r="O740" s="328"/>
      <c r="P740" s="299"/>
      <c r="Q740" s="1"/>
      <c r="R740" s="275"/>
      <c r="S740" s="329"/>
      <c r="T740" s="1"/>
      <c r="U740" s="1"/>
      <c r="V740" s="306"/>
      <c r="W740" s="306"/>
      <c r="X740" s="328"/>
      <c r="Y740" s="328"/>
      <c r="Z740" s="272"/>
      <c r="AA740" s="299"/>
      <c r="AB740" s="1"/>
      <c r="AC740" s="58"/>
      <c r="AD740" s="220"/>
      <c r="AE740" s="1"/>
      <c r="AF740" s="1"/>
      <c r="AG740" s="304"/>
      <c r="AH740" s="306"/>
      <c r="AI740" s="1"/>
      <c r="AJ740" s="1"/>
      <c r="AK740" s="1"/>
      <c r="AL740" s="1"/>
      <c r="AM740" s="328"/>
      <c r="AN740" s="1"/>
      <c r="AO740" s="1"/>
      <c r="AP740" s="1"/>
    </row>
    <row r="741" ht="15.75" customHeight="1">
      <c r="A741" s="1"/>
      <c r="B741" s="1"/>
      <c r="C741" s="283"/>
      <c r="D741" s="327"/>
      <c r="E741" s="327"/>
      <c r="F741" s="1"/>
      <c r="G741" s="1"/>
      <c r="H741" s="1"/>
      <c r="I741" s="1"/>
      <c r="J741" s="327"/>
      <c r="K741" s="1"/>
      <c r="L741" s="1"/>
      <c r="M741" s="327"/>
      <c r="N741" s="327"/>
      <c r="O741" s="328"/>
      <c r="P741" s="299"/>
      <c r="Q741" s="1"/>
      <c r="R741" s="275"/>
      <c r="S741" s="329"/>
      <c r="T741" s="1"/>
      <c r="U741" s="1"/>
      <c r="V741" s="306"/>
      <c r="W741" s="306"/>
      <c r="X741" s="328"/>
      <c r="Y741" s="328"/>
      <c r="Z741" s="272"/>
      <c r="AA741" s="299"/>
      <c r="AB741" s="1"/>
      <c r="AC741" s="58"/>
      <c r="AD741" s="220"/>
      <c r="AE741" s="1"/>
      <c r="AF741" s="1"/>
      <c r="AG741" s="304"/>
      <c r="AH741" s="306"/>
      <c r="AI741" s="1"/>
      <c r="AJ741" s="1"/>
      <c r="AK741" s="1"/>
      <c r="AL741" s="1"/>
      <c r="AM741" s="328"/>
      <c r="AN741" s="1"/>
      <c r="AO741" s="1"/>
      <c r="AP741" s="1"/>
    </row>
    <row r="742" ht="15.75" customHeight="1">
      <c r="A742" s="1"/>
      <c r="B742" s="1"/>
      <c r="C742" s="283"/>
      <c r="D742" s="327"/>
      <c r="E742" s="327"/>
      <c r="F742" s="1"/>
      <c r="G742" s="1"/>
      <c r="H742" s="1"/>
      <c r="I742" s="1"/>
      <c r="J742" s="327"/>
      <c r="K742" s="1"/>
      <c r="L742" s="1"/>
      <c r="M742" s="327"/>
      <c r="N742" s="327"/>
      <c r="O742" s="328"/>
      <c r="P742" s="299"/>
      <c r="Q742" s="1"/>
      <c r="R742" s="275"/>
      <c r="S742" s="329"/>
      <c r="T742" s="1"/>
      <c r="U742" s="1"/>
      <c r="V742" s="306"/>
      <c r="W742" s="306"/>
      <c r="X742" s="328"/>
      <c r="Y742" s="328"/>
      <c r="Z742" s="272"/>
      <c r="AA742" s="299"/>
      <c r="AB742" s="1"/>
      <c r="AC742" s="58"/>
      <c r="AD742" s="220"/>
      <c r="AE742" s="1"/>
      <c r="AF742" s="1"/>
      <c r="AG742" s="304"/>
      <c r="AH742" s="306"/>
      <c r="AI742" s="1"/>
      <c r="AJ742" s="1"/>
      <c r="AK742" s="1"/>
      <c r="AL742" s="1"/>
      <c r="AM742" s="328"/>
      <c r="AN742" s="1"/>
      <c r="AO742" s="1"/>
      <c r="AP742" s="1"/>
    </row>
    <row r="743" ht="15.75" customHeight="1">
      <c r="A743" s="1"/>
      <c r="B743" s="1"/>
      <c r="C743" s="283"/>
      <c r="D743" s="327"/>
      <c r="E743" s="327"/>
      <c r="F743" s="1"/>
      <c r="G743" s="1"/>
      <c r="H743" s="1"/>
      <c r="I743" s="1"/>
      <c r="J743" s="327"/>
      <c r="K743" s="1"/>
      <c r="L743" s="1"/>
      <c r="M743" s="327"/>
      <c r="N743" s="327"/>
      <c r="O743" s="328"/>
      <c r="P743" s="299"/>
      <c r="Q743" s="1"/>
      <c r="R743" s="275"/>
      <c r="S743" s="329"/>
      <c r="T743" s="1"/>
      <c r="U743" s="1"/>
      <c r="V743" s="306"/>
      <c r="W743" s="306"/>
      <c r="X743" s="328"/>
      <c r="Y743" s="328"/>
      <c r="Z743" s="272"/>
      <c r="AA743" s="299"/>
      <c r="AB743" s="1"/>
      <c r="AC743" s="58"/>
      <c r="AD743" s="220"/>
      <c r="AE743" s="1"/>
      <c r="AF743" s="1"/>
      <c r="AG743" s="304"/>
      <c r="AH743" s="306"/>
      <c r="AI743" s="1"/>
      <c r="AJ743" s="1"/>
      <c r="AK743" s="1"/>
      <c r="AL743" s="1"/>
      <c r="AM743" s="328"/>
      <c r="AN743" s="1"/>
      <c r="AO743" s="1"/>
      <c r="AP743" s="1"/>
    </row>
    <row r="744" ht="15.75" customHeight="1">
      <c r="A744" s="1"/>
      <c r="B744" s="1"/>
      <c r="C744" s="283"/>
      <c r="D744" s="327"/>
      <c r="E744" s="327"/>
      <c r="F744" s="1"/>
      <c r="G744" s="1"/>
      <c r="H744" s="1"/>
      <c r="I744" s="1"/>
      <c r="J744" s="327"/>
      <c r="K744" s="1"/>
      <c r="L744" s="1"/>
      <c r="M744" s="327"/>
      <c r="N744" s="327"/>
      <c r="O744" s="328"/>
      <c r="P744" s="299"/>
      <c r="Q744" s="1"/>
      <c r="R744" s="275"/>
      <c r="S744" s="329"/>
      <c r="T744" s="1"/>
      <c r="U744" s="1"/>
      <c r="V744" s="306"/>
      <c r="W744" s="306"/>
      <c r="X744" s="328"/>
      <c r="Y744" s="328"/>
      <c r="Z744" s="272"/>
      <c r="AA744" s="299"/>
      <c r="AB744" s="1"/>
      <c r="AC744" s="58"/>
      <c r="AD744" s="220"/>
      <c r="AE744" s="1"/>
      <c r="AF744" s="1"/>
      <c r="AG744" s="304"/>
      <c r="AH744" s="306"/>
      <c r="AI744" s="1"/>
      <c r="AJ744" s="1"/>
      <c r="AK744" s="1"/>
      <c r="AL744" s="1"/>
      <c r="AM744" s="328"/>
      <c r="AN744" s="1"/>
      <c r="AO744" s="1"/>
      <c r="AP744" s="1"/>
    </row>
    <row r="745" ht="15.75" customHeight="1">
      <c r="A745" s="1"/>
      <c r="B745" s="1"/>
      <c r="C745" s="283"/>
      <c r="D745" s="327"/>
      <c r="E745" s="327"/>
      <c r="F745" s="1"/>
      <c r="G745" s="1"/>
      <c r="H745" s="1"/>
      <c r="I745" s="1"/>
      <c r="J745" s="327"/>
      <c r="K745" s="1"/>
      <c r="L745" s="1"/>
      <c r="M745" s="327"/>
      <c r="N745" s="327"/>
      <c r="O745" s="328"/>
      <c r="P745" s="299"/>
      <c r="Q745" s="1"/>
      <c r="R745" s="275"/>
      <c r="S745" s="329"/>
      <c r="T745" s="1"/>
      <c r="U745" s="1"/>
      <c r="V745" s="306"/>
      <c r="W745" s="306"/>
      <c r="X745" s="328"/>
      <c r="Y745" s="328"/>
      <c r="Z745" s="272"/>
      <c r="AA745" s="299"/>
      <c r="AB745" s="1"/>
      <c r="AC745" s="58"/>
      <c r="AD745" s="220"/>
      <c r="AE745" s="1"/>
      <c r="AF745" s="1"/>
      <c r="AG745" s="304"/>
      <c r="AH745" s="306"/>
      <c r="AI745" s="1"/>
      <c r="AJ745" s="1"/>
      <c r="AK745" s="1"/>
      <c r="AL745" s="1"/>
      <c r="AM745" s="328"/>
      <c r="AN745" s="1"/>
      <c r="AO745" s="1"/>
      <c r="AP745" s="1"/>
    </row>
    <row r="746" ht="15.75" customHeight="1">
      <c r="A746" s="1"/>
      <c r="B746" s="1"/>
      <c r="C746" s="283"/>
      <c r="D746" s="327"/>
      <c r="E746" s="327"/>
      <c r="F746" s="1"/>
      <c r="G746" s="1"/>
      <c r="H746" s="1"/>
      <c r="I746" s="1"/>
      <c r="J746" s="327"/>
      <c r="K746" s="1"/>
      <c r="L746" s="1"/>
      <c r="M746" s="327"/>
      <c r="N746" s="327"/>
      <c r="O746" s="328"/>
      <c r="P746" s="299"/>
      <c r="Q746" s="1"/>
      <c r="R746" s="275"/>
      <c r="S746" s="329"/>
      <c r="T746" s="1"/>
      <c r="U746" s="1"/>
      <c r="V746" s="306"/>
      <c r="W746" s="306"/>
      <c r="X746" s="328"/>
      <c r="Y746" s="328"/>
      <c r="Z746" s="272"/>
      <c r="AA746" s="299"/>
      <c r="AB746" s="1"/>
      <c r="AC746" s="58"/>
      <c r="AD746" s="220"/>
      <c r="AE746" s="1"/>
      <c r="AF746" s="1"/>
      <c r="AG746" s="304"/>
      <c r="AH746" s="306"/>
      <c r="AI746" s="1"/>
      <c r="AJ746" s="1"/>
      <c r="AK746" s="1"/>
      <c r="AL746" s="1"/>
      <c r="AM746" s="328"/>
      <c r="AN746" s="1"/>
      <c r="AO746" s="1"/>
      <c r="AP746" s="1"/>
    </row>
    <row r="747" ht="15.75" customHeight="1">
      <c r="A747" s="1"/>
      <c r="B747" s="1"/>
      <c r="C747" s="283"/>
      <c r="D747" s="327"/>
      <c r="E747" s="327"/>
      <c r="F747" s="1"/>
      <c r="G747" s="1"/>
      <c r="H747" s="1"/>
      <c r="I747" s="1"/>
      <c r="J747" s="327"/>
      <c r="K747" s="1"/>
      <c r="L747" s="1"/>
      <c r="M747" s="327"/>
      <c r="N747" s="327"/>
      <c r="O747" s="328"/>
      <c r="P747" s="299"/>
      <c r="Q747" s="1"/>
      <c r="R747" s="275"/>
      <c r="S747" s="329"/>
      <c r="T747" s="1"/>
      <c r="U747" s="1"/>
      <c r="V747" s="306"/>
      <c r="W747" s="306"/>
      <c r="X747" s="328"/>
      <c r="Y747" s="328"/>
      <c r="Z747" s="272"/>
      <c r="AA747" s="299"/>
      <c r="AB747" s="1"/>
      <c r="AC747" s="58"/>
      <c r="AD747" s="220"/>
      <c r="AE747" s="1"/>
      <c r="AF747" s="1"/>
      <c r="AG747" s="304"/>
      <c r="AH747" s="306"/>
      <c r="AI747" s="1"/>
      <c r="AJ747" s="1"/>
      <c r="AK747" s="1"/>
      <c r="AL747" s="1"/>
      <c r="AM747" s="328"/>
      <c r="AN747" s="1"/>
      <c r="AO747" s="1"/>
      <c r="AP747" s="1"/>
    </row>
    <row r="748" ht="15.75" customHeight="1">
      <c r="A748" s="1"/>
      <c r="B748" s="1"/>
      <c r="C748" s="283"/>
      <c r="D748" s="327"/>
      <c r="E748" s="327"/>
      <c r="F748" s="1"/>
      <c r="G748" s="1"/>
      <c r="H748" s="1"/>
      <c r="I748" s="1"/>
      <c r="J748" s="327"/>
      <c r="K748" s="1"/>
      <c r="L748" s="1"/>
      <c r="M748" s="327"/>
      <c r="N748" s="327"/>
      <c r="O748" s="328"/>
      <c r="P748" s="299"/>
      <c r="Q748" s="1"/>
      <c r="R748" s="275"/>
      <c r="S748" s="329"/>
      <c r="T748" s="1"/>
      <c r="U748" s="1"/>
      <c r="V748" s="306"/>
      <c r="W748" s="306"/>
      <c r="X748" s="328"/>
      <c r="Y748" s="328"/>
      <c r="Z748" s="272"/>
      <c r="AA748" s="299"/>
      <c r="AB748" s="1"/>
      <c r="AC748" s="58"/>
      <c r="AD748" s="220"/>
      <c r="AE748" s="1"/>
      <c r="AF748" s="1"/>
      <c r="AG748" s="304"/>
      <c r="AH748" s="306"/>
      <c r="AI748" s="1"/>
      <c r="AJ748" s="1"/>
      <c r="AK748" s="1"/>
      <c r="AL748" s="1"/>
      <c r="AM748" s="328"/>
      <c r="AN748" s="1"/>
      <c r="AO748" s="1"/>
      <c r="AP748" s="1"/>
    </row>
    <row r="749" ht="15.75" customHeight="1">
      <c r="A749" s="1"/>
      <c r="B749" s="1"/>
      <c r="C749" s="283"/>
      <c r="D749" s="327"/>
      <c r="E749" s="327"/>
      <c r="F749" s="1"/>
      <c r="G749" s="1"/>
      <c r="H749" s="1"/>
      <c r="I749" s="1"/>
      <c r="J749" s="327"/>
      <c r="K749" s="1"/>
      <c r="L749" s="1"/>
      <c r="M749" s="327"/>
      <c r="N749" s="327"/>
      <c r="O749" s="328"/>
      <c r="P749" s="299"/>
      <c r="Q749" s="1"/>
      <c r="R749" s="275"/>
      <c r="S749" s="329"/>
      <c r="T749" s="1"/>
      <c r="U749" s="1"/>
      <c r="V749" s="306"/>
      <c r="W749" s="306"/>
      <c r="X749" s="328"/>
      <c r="Y749" s="328"/>
      <c r="Z749" s="272"/>
      <c r="AA749" s="299"/>
      <c r="AB749" s="1"/>
      <c r="AC749" s="58"/>
      <c r="AD749" s="220"/>
      <c r="AE749" s="1"/>
      <c r="AF749" s="1"/>
      <c r="AG749" s="304"/>
      <c r="AH749" s="306"/>
      <c r="AI749" s="1"/>
      <c r="AJ749" s="1"/>
      <c r="AK749" s="1"/>
      <c r="AL749" s="1"/>
      <c r="AM749" s="328"/>
      <c r="AN749" s="1"/>
      <c r="AO749" s="1"/>
      <c r="AP749" s="1"/>
    </row>
    <row r="750" ht="15.75" customHeight="1">
      <c r="A750" s="1"/>
      <c r="B750" s="1"/>
      <c r="C750" s="283"/>
      <c r="D750" s="327"/>
      <c r="E750" s="327"/>
      <c r="F750" s="1"/>
      <c r="G750" s="1"/>
      <c r="H750" s="1"/>
      <c r="I750" s="1"/>
      <c r="J750" s="327"/>
      <c r="K750" s="1"/>
      <c r="L750" s="1"/>
      <c r="M750" s="327"/>
      <c r="N750" s="327"/>
      <c r="O750" s="328"/>
      <c r="P750" s="299"/>
      <c r="Q750" s="1"/>
      <c r="R750" s="275"/>
      <c r="S750" s="329"/>
      <c r="T750" s="1"/>
      <c r="U750" s="1"/>
      <c r="V750" s="306"/>
      <c r="W750" s="306"/>
      <c r="X750" s="328"/>
      <c r="Y750" s="328"/>
      <c r="Z750" s="272"/>
      <c r="AA750" s="299"/>
      <c r="AB750" s="1"/>
      <c r="AC750" s="58"/>
      <c r="AD750" s="220"/>
      <c r="AE750" s="1"/>
      <c r="AF750" s="1"/>
      <c r="AG750" s="304"/>
      <c r="AH750" s="306"/>
      <c r="AI750" s="1"/>
      <c r="AJ750" s="1"/>
      <c r="AK750" s="1"/>
      <c r="AL750" s="1"/>
      <c r="AM750" s="328"/>
      <c r="AN750" s="1"/>
      <c r="AO750" s="1"/>
      <c r="AP750" s="1"/>
    </row>
    <row r="751" ht="15.75" customHeight="1">
      <c r="A751" s="1"/>
      <c r="B751" s="1"/>
      <c r="C751" s="283"/>
      <c r="D751" s="327"/>
      <c r="E751" s="327"/>
      <c r="F751" s="1"/>
      <c r="G751" s="1"/>
      <c r="H751" s="1"/>
      <c r="I751" s="1"/>
      <c r="J751" s="327"/>
      <c r="K751" s="1"/>
      <c r="L751" s="1"/>
      <c r="M751" s="327"/>
      <c r="N751" s="327"/>
      <c r="O751" s="328"/>
      <c r="P751" s="299"/>
      <c r="Q751" s="1"/>
      <c r="R751" s="275"/>
      <c r="S751" s="329"/>
      <c r="T751" s="1"/>
      <c r="U751" s="1"/>
      <c r="V751" s="306"/>
      <c r="W751" s="306"/>
      <c r="X751" s="328"/>
      <c r="Y751" s="328"/>
      <c r="Z751" s="272"/>
      <c r="AA751" s="299"/>
      <c r="AB751" s="1"/>
      <c r="AC751" s="58"/>
      <c r="AD751" s="220"/>
      <c r="AE751" s="1"/>
      <c r="AF751" s="1"/>
      <c r="AG751" s="304"/>
      <c r="AH751" s="306"/>
      <c r="AI751" s="1"/>
      <c r="AJ751" s="1"/>
      <c r="AK751" s="1"/>
      <c r="AL751" s="1"/>
      <c r="AM751" s="328"/>
      <c r="AN751" s="1"/>
      <c r="AO751" s="1"/>
      <c r="AP751" s="1"/>
    </row>
    <row r="752" ht="15.75" customHeight="1">
      <c r="A752" s="1"/>
      <c r="B752" s="1"/>
      <c r="C752" s="283"/>
      <c r="D752" s="327"/>
      <c r="E752" s="327"/>
      <c r="F752" s="1"/>
      <c r="G752" s="1"/>
      <c r="H752" s="1"/>
      <c r="I752" s="1"/>
      <c r="J752" s="327"/>
      <c r="K752" s="1"/>
      <c r="L752" s="1"/>
      <c r="M752" s="327"/>
      <c r="N752" s="327"/>
      <c r="O752" s="328"/>
      <c r="P752" s="299"/>
      <c r="Q752" s="1"/>
      <c r="R752" s="275"/>
      <c r="S752" s="329"/>
      <c r="T752" s="1"/>
      <c r="U752" s="1"/>
      <c r="V752" s="306"/>
      <c r="W752" s="306"/>
      <c r="X752" s="328"/>
      <c r="Y752" s="328"/>
      <c r="Z752" s="272"/>
      <c r="AA752" s="299"/>
      <c r="AB752" s="1"/>
      <c r="AC752" s="58"/>
      <c r="AD752" s="220"/>
      <c r="AE752" s="1"/>
      <c r="AF752" s="1"/>
      <c r="AG752" s="304"/>
      <c r="AH752" s="306"/>
      <c r="AI752" s="1"/>
      <c r="AJ752" s="1"/>
      <c r="AK752" s="1"/>
      <c r="AL752" s="1"/>
      <c r="AM752" s="328"/>
      <c r="AN752" s="1"/>
      <c r="AO752" s="1"/>
      <c r="AP752" s="1"/>
    </row>
    <row r="753" ht="15.75" customHeight="1">
      <c r="A753" s="1"/>
      <c r="B753" s="1"/>
      <c r="C753" s="283"/>
      <c r="D753" s="327"/>
      <c r="E753" s="327"/>
      <c r="F753" s="1"/>
      <c r="G753" s="1"/>
      <c r="H753" s="1"/>
      <c r="I753" s="1"/>
      <c r="J753" s="327"/>
      <c r="K753" s="1"/>
      <c r="L753" s="1"/>
      <c r="M753" s="327"/>
      <c r="N753" s="327"/>
      <c r="O753" s="328"/>
      <c r="P753" s="299"/>
      <c r="Q753" s="1"/>
      <c r="R753" s="275"/>
      <c r="S753" s="329"/>
      <c r="T753" s="1"/>
      <c r="U753" s="1"/>
      <c r="V753" s="306"/>
      <c r="W753" s="306"/>
      <c r="X753" s="328"/>
      <c r="Y753" s="328"/>
      <c r="Z753" s="272"/>
      <c r="AA753" s="299"/>
      <c r="AB753" s="1"/>
      <c r="AC753" s="58"/>
      <c r="AD753" s="220"/>
      <c r="AE753" s="1"/>
      <c r="AF753" s="1"/>
      <c r="AG753" s="304"/>
      <c r="AH753" s="306"/>
      <c r="AI753" s="1"/>
      <c r="AJ753" s="1"/>
      <c r="AK753" s="1"/>
      <c r="AL753" s="1"/>
      <c r="AM753" s="328"/>
      <c r="AN753" s="1"/>
      <c r="AO753" s="1"/>
      <c r="AP753" s="1"/>
    </row>
    <row r="754" ht="15.75" customHeight="1">
      <c r="A754" s="1"/>
      <c r="B754" s="1"/>
      <c r="C754" s="283"/>
      <c r="D754" s="327"/>
      <c r="E754" s="327"/>
      <c r="F754" s="1"/>
      <c r="G754" s="1"/>
      <c r="H754" s="1"/>
      <c r="I754" s="1"/>
      <c r="J754" s="327"/>
      <c r="K754" s="1"/>
      <c r="L754" s="1"/>
      <c r="M754" s="327"/>
      <c r="N754" s="327"/>
      <c r="O754" s="328"/>
      <c r="P754" s="299"/>
      <c r="Q754" s="1"/>
      <c r="R754" s="275"/>
      <c r="S754" s="329"/>
      <c r="T754" s="1"/>
      <c r="U754" s="1"/>
      <c r="V754" s="306"/>
      <c r="W754" s="306"/>
      <c r="X754" s="328"/>
      <c r="Y754" s="328"/>
      <c r="Z754" s="272"/>
      <c r="AA754" s="299"/>
      <c r="AB754" s="1"/>
      <c r="AC754" s="58"/>
      <c r="AD754" s="220"/>
      <c r="AE754" s="1"/>
      <c r="AF754" s="1"/>
      <c r="AG754" s="304"/>
      <c r="AH754" s="306"/>
      <c r="AI754" s="1"/>
      <c r="AJ754" s="1"/>
      <c r="AK754" s="1"/>
      <c r="AL754" s="1"/>
      <c r="AM754" s="328"/>
      <c r="AN754" s="1"/>
      <c r="AO754" s="1"/>
      <c r="AP754" s="1"/>
    </row>
    <row r="755" ht="15.75" customHeight="1">
      <c r="A755" s="1"/>
      <c r="B755" s="1"/>
      <c r="C755" s="283"/>
      <c r="D755" s="327"/>
      <c r="E755" s="327"/>
      <c r="F755" s="1"/>
      <c r="G755" s="1"/>
      <c r="H755" s="1"/>
      <c r="I755" s="1"/>
      <c r="J755" s="327"/>
      <c r="K755" s="1"/>
      <c r="L755" s="1"/>
      <c r="M755" s="327"/>
      <c r="N755" s="327"/>
      <c r="O755" s="328"/>
      <c r="P755" s="299"/>
      <c r="Q755" s="1"/>
      <c r="R755" s="275"/>
      <c r="S755" s="329"/>
      <c r="T755" s="1"/>
      <c r="U755" s="1"/>
      <c r="V755" s="306"/>
      <c r="W755" s="306"/>
      <c r="X755" s="328"/>
      <c r="Y755" s="328"/>
      <c r="Z755" s="272"/>
      <c r="AA755" s="299"/>
      <c r="AB755" s="1"/>
      <c r="AC755" s="58"/>
      <c r="AD755" s="220"/>
      <c r="AE755" s="1"/>
      <c r="AF755" s="1"/>
      <c r="AG755" s="304"/>
      <c r="AH755" s="306"/>
      <c r="AI755" s="1"/>
      <c r="AJ755" s="1"/>
      <c r="AK755" s="1"/>
      <c r="AL755" s="1"/>
      <c r="AM755" s="328"/>
      <c r="AN755" s="1"/>
      <c r="AO755" s="1"/>
      <c r="AP755" s="1"/>
    </row>
    <row r="756" ht="15.75" customHeight="1">
      <c r="A756" s="1"/>
      <c r="B756" s="1"/>
      <c r="C756" s="283"/>
      <c r="D756" s="327"/>
      <c r="E756" s="327"/>
      <c r="F756" s="1"/>
      <c r="G756" s="1"/>
      <c r="H756" s="1"/>
      <c r="I756" s="1"/>
      <c r="J756" s="327"/>
      <c r="K756" s="1"/>
      <c r="L756" s="1"/>
      <c r="M756" s="327"/>
      <c r="N756" s="327"/>
      <c r="O756" s="328"/>
      <c r="P756" s="299"/>
      <c r="Q756" s="1"/>
      <c r="R756" s="275"/>
      <c r="S756" s="329"/>
      <c r="T756" s="1"/>
      <c r="U756" s="1"/>
      <c r="V756" s="306"/>
      <c r="W756" s="306"/>
      <c r="X756" s="328"/>
      <c r="Y756" s="328"/>
      <c r="Z756" s="272"/>
      <c r="AA756" s="299"/>
      <c r="AB756" s="1"/>
      <c r="AC756" s="58"/>
      <c r="AD756" s="220"/>
      <c r="AE756" s="1"/>
      <c r="AF756" s="1"/>
      <c r="AG756" s="304"/>
      <c r="AH756" s="306"/>
      <c r="AI756" s="1"/>
      <c r="AJ756" s="1"/>
      <c r="AK756" s="1"/>
      <c r="AL756" s="1"/>
      <c r="AM756" s="328"/>
      <c r="AN756" s="1"/>
      <c r="AO756" s="1"/>
      <c r="AP756" s="1"/>
    </row>
    <row r="757" ht="15.75" customHeight="1">
      <c r="A757" s="1"/>
      <c r="B757" s="1"/>
      <c r="C757" s="283"/>
      <c r="D757" s="327"/>
      <c r="E757" s="327"/>
      <c r="F757" s="1"/>
      <c r="G757" s="1"/>
      <c r="H757" s="1"/>
      <c r="I757" s="1"/>
      <c r="J757" s="327"/>
      <c r="K757" s="1"/>
      <c r="L757" s="1"/>
      <c r="M757" s="327"/>
      <c r="N757" s="327"/>
      <c r="O757" s="328"/>
      <c r="P757" s="299"/>
      <c r="Q757" s="1"/>
      <c r="R757" s="275"/>
      <c r="S757" s="329"/>
      <c r="T757" s="1"/>
      <c r="U757" s="1"/>
      <c r="V757" s="306"/>
      <c r="W757" s="306"/>
      <c r="X757" s="328"/>
      <c r="Y757" s="328"/>
      <c r="Z757" s="272"/>
      <c r="AA757" s="299"/>
      <c r="AB757" s="1"/>
      <c r="AC757" s="58"/>
      <c r="AD757" s="220"/>
      <c r="AE757" s="1"/>
      <c r="AF757" s="1"/>
      <c r="AG757" s="304"/>
      <c r="AH757" s="306"/>
      <c r="AI757" s="1"/>
      <c r="AJ757" s="1"/>
      <c r="AK757" s="1"/>
      <c r="AL757" s="1"/>
      <c r="AM757" s="328"/>
      <c r="AN757" s="1"/>
      <c r="AO757" s="1"/>
      <c r="AP757" s="1"/>
    </row>
    <row r="758" ht="15.75" customHeight="1">
      <c r="A758" s="1"/>
      <c r="B758" s="1"/>
      <c r="C758" s="283"/>
      <c r="D758" s="327"/>
      <c r="E758" s="327"/>
      <c r="F758" s="1"/>
      <c r="G758" s="1"/>
      <c r="H758" s="1"/>
      <c r="I758" s="1"/>
      <c r="J758" s="327"/>
      <c r="K758" s="1"/>
      <c r="L758" s="1"/>
      <c r="M758" s="327"/>
      <c r="N758" s="327"/>
      <c r="O758" s="328"/>
      <c r="P758" s="299"/>
      <c r="Q758" s="1"/>
      <c r="R758" s="275"/>
      <c r="S758" s="329"/>
      <c r="T758" s="1"/>
      <c r="U758" s="1"/>
      <c r="V758" s="306"/>
      <c r="W758" s="306"/>
      <c r="X758" s="328"/>
      <c r="Y758" s="328"/>
      <c r="Z758" s="272"/>
      <c r="AA758" s="299"/>
      <c r="AB758" s="1"/>
      <c r="AC758" s="58"/>
      <c r="AD758" s="220"/>
      <c r="AE758" s="1"/>
      <c r="AF758" s="1"/>
      <c r="AG758" s="304"/>
      <c r="AH758" s="306"/>
      <c r="AI758" s="1"/>
      <c r="AJ758" s="1"/>
      <c r="AK758" s="1"/>
      <c r="AL758" s="1"/>
      <c r="AM758" s="328"/>
      <c r="AN758" s="1"/>
      <c r="AO758" s="1"/>
      <c r="AP758" s="1"/>
    </row>
    <row r="759" ht="15.75" customHeight="1">
      <c r="A759" s="1"/>
      <c r="B759" s="1"/>
      <c r="C759" s="283"/>
      <c r="D759" s="327"/>
      <c r="E759" s="327"/>
      <c r="F759" s="1"/>
      <c r="G759" s="1"/>
      <c r="H759" s="1"/>
      <c r="I759" s="1"/>
      <c r="J759" s="327"/>
      <c r="K759" s="1"/>
      <c r="L759" s="1"/>
      <c r="M759" s="327"/>
      <c r="N759" s="327"/>
      <c r="O759" s="328"/>
      <c r="P759" s="299"/>
      <c r="Q759" s="1"/>
      <c r="R759" s="275"/>
      <c r="S759" s="329"/>
      <c r="T759" s="1"/>
      <c r="U759" s="1"/>
      <c r="V759" s="306"/>
      <c r="W759" s="306"/>
      <c r="X759" s="328"/>
      <c r="Y759" s="328"/>
      <c r="Z759" s="272"/>
      <c r="AA759" s="299"/>
      <c r="AB759" s="1"/>
      <c r="AC759" s="58"/>
      <c r="AD759" s="220"/>
      <c r="AE759" s="1"/>
      <c r="AF759" s="1"/>
      <c r="AG759" s="304"/>
      <c r="AH759" s="306"/>
      <c r="AI759" s="1"/>
      <c r="AJ759" s="1"/>
      <c r="AK759" s="1"/>
      <c r="AL759" s="1"/>
      <c r="AM759" s="328"/>
      <c r="AN759" s="1"/>
      <c r="AO759" s="1"/>
      <c r="AP759" s="1"/>
    </row>
    <row r="760" ht="15.75" customHeight="1">
      <c r="A760" s="1"/>
      <c r="B760" s="1"/>
      <c r="C760" s="283"/>
      <c r="D760" s="327"/>
      <c r="E760" s="327"/>
      <c r="F760" s="1"/>
      <c r="G760" s="1"/>
      <c r="H760" s="1"/>
      <c r="I760" s="1"/>
      <c r="J760" s="327"/>
      <c r="K760" s="1"/>
      <c r="L760" s="1"/>
      <c r="M760" s="327"/>
      <c r="N760" s="327"/>
      <c r="O760" s="328"/>
      <c r="P760" s="299"/>
      <c r="Q760" s="1"/>
      <c r="R760" s="275"/>
      <c r="S760" s="329"/>
      <c r="T760" s="1"/>
      <c r="U760" s="1"/>
      <c r="V760" s="306"/>
      <c r="W760" s="306"/>
      <c r="X760" s="328"/>
      <c r="Y760" s="328"/>
      <c r="Z760" s="272"/>
      <c r="AA760" s="299"/>
      <c r="AB760" s="1"/>
      <c r="AC760" s="58"/>
      <c r="AD760" s="220"/>
      <c r="AE760" s="1"/>
      <c r="AF760" s="1"/>
      <c r="AG760" s="304"/>
      <c r="AH760" s="306"/>
      <c r="AI760" s="1"/>
      <c r="AJ760" s="1"/>
      <c r="AK760" s="1"/>
      <c r="AL760" s="1"/>
      <c r="AM760" s="328"/>
      <c r="AN760" s="1"/>
      <c r="AO760" s="1"/>
      <c r="AP760" s="1"/>
    </row>
    <row r="761" ht="15.75" customHeight="1">
      <c r="A761" s="1"/>
      <c r="B761" s="1"/>
      <c r="C761" s="283"/>
      <c r="D761" s="327"/>
      <c r="E761" s="327"/>
      <c r="F761" s="1"/>
      <c r="G761" s="1"/>
      <c r="H761" s="1"/>
      <c r="I761" s="1"/>
      <c r="J761" s="327"/>
      <c r="K761" s="1"/>
      <c r="L761" s="1"/>
      <c r="M761" s="327"/>
      <c r="N761" s="327"/>
      <c r="O761" s="328"/>
      <c r="P761" s="299"/>
      <c r="Q761" s="1"/>
      <c r="R761" s="275"/>
      <c r="S761" s="329"/>
      <c r="T761" s="1"/>
      <c r="U761" s="1"/>
      <c r="V761" s="306"/>
      <c r="W761" s="306"/>
      <c r="X761" s="328"/>
      <c r="Y761" s="328"/>
      <c r="Z761" s="272"/>
      <c r="AA761" s="299"/>
      <c r="AB761" s="1"/>
      <c r="AC761" s="58"/>
      <c r="AD761" s="220"/>
      <c r="AE761" s="1"/>
      <c r="AF761" s="1"/>
      <c r="AG761" s="304"/>
      <c r="AH761" s="306"/>
      <c r="AI761" s="1"/>
      <c r="AJ761" s="1"/>
      <c r="AK761" s="1"/>
      <c r="AL761" s="1"/>
      <c r="AM761" s="328"/>
      <c r="AN761" s="1"/>
      <c r="AO761" s="1"/>
      <c r="AP761" s="1"/>
    </row>
    <row r="762" ht="15.75" customHeight="1">
      <c r="A762" s="1"/>
      <c r="B762" s="1"/>
      <c r="C762" s="283"/>
      <c r="D762" s="327"/>
      <c r="E762" s="327"/>
      <c r="F762" s="1"/>
      <c r="G762" s="1"/>
      <c r="H762" s="1"/>
      <c r="I762" s="1"/>
      <c r="J762" s="327"/>
      <c r="K762" s="1"/>
      <c r="L762" s="1"/>
      <c r="M762" s="327"/>
      <c r="N762" s="327"/>
      <c r="O762" s="328"/>
      <c r="P762" s="299"/>
      <c r="Q762" s="1"/>
      <c r="R762" s="275"/>
      <c r="S762" s="329"/>
      <c r="T762" s="1"/>
      <c r="U762" s="1"/>
      <c r="V762" s="306"/>
      <c r="W762" s="306"/>
      <c r="X762" s="328"/>
      <c r="Y762" s="328"/>
      <c r="Z762" s="272"/>
      <c r="AA762" s="299"/>
      <c r="AB762" s="1"/>
      <c r="AC762" s="58"/>
      <c r="AD762" s="220"/>
      <c r="AE762" s="1"/>
      <c r="AF762" s="1"/>
      <c r="AG762" s="304"/>
      <c r="AH762" s="306"/>
      <c r="AI762" s="1"/>
      <c r="AJ762" s="1"/>
      <c r="AK762" s="1"/>
      <c r="AL762" s="1"/>
      <c r="AM762" s="328"/>
      <c r="AN762" s="1"/>
      <c r="AO762" s="1"/>
      <c r="AP762" s="1"/>
    </row>
    <row r="763" ht="15.75" customHeight="1">
      <c r="A763" s="1"/>
      <c r="B763" s="1"/>
      <c r="C763" s="283"/>
      <c r="D763" s="327"/>
      <c r="E763" s="327"/>
      <c r="F763" s="1"/>
      <c r="G763" s="1"/>
      <c r="H763" s="1"/>
      <c r="I763" s="1"/>
      <c r="J763" s="327"/>
      <c r="K763" s="1"/>
      <c r="L763" s="1"/>
      <c r="M763" s="327"/>
      <c r="N763" s="327"/>
      <c r="O763" s="328"/>
      <c r="P763" s="299"/>
      <c r="Q763" s="1"/>
      <c r="R763" s="275"/>
      <c r="S763" s="329"/>
      <c r="T763" s="1"/>
      <c r="U763" s="1"/>
      <c r="V763" s="306"/>
      <c r="W763" s="306"/>
      <c r="X763" s="328"/>
      <c r="Y763" s="328"/>
      <c r="Z763" s="272"/>
      <c r="AA763" s="299"/>
      <c r="AB763" s="1"/>
      <c r="AC763" s="58"/>
      <c r="AD763" s="220"/>
      <c r="AE763" s="1"/>
      <c r="AF763" s="1"/>
      <c r="AG763" s="304"/>
      <c r="AH763" s="306"/>
      <c r="AI763" s="1"/>
      <c r="AJ763" s="1"/>
      <c r="AK763" s="1"/>
      <c r="AL763" s="1"/>
      <c r="AM763" s="328"/>
      <c r="AN763" s="1"/>
      <c r="AO763" s="1"/>
      <c r="AP763" s="1"/>
    </row>
    <row r="764" ht="15.75" customHeight="1">
      <c r="A764" s="1"/>
      <c r="B764" s="1"/>
      <c r="C764" s="283"/>
      <c r="D764" s="327"/>
      <c r="E764" s="327"/>
      <c r="F764" s="1"/>
      <c r="G764" s="1"/>
      <c r="H764" s="1"/>
      <c r="I764" s="1"/>
      <c r="J764" s="327"/>
      <c r="K764" s="1"/>
      <c r="L764" s="1"/>
      <c r="M764" s="327"/>
      <c r="N764" s="327"/>
      <c r="O764" s="328"/>
      <c r="P764" s="299"/>
      <c r="Q764" s="1"/>
      <c r="R764" s="275"/>
      <c r="S764" s="329"/>
      <c r="T764" s="1"/>
      <c r="U764" s="1"/>
      <c r="V764" s="306"/>
      <c r="W764" s="306"/>
      <c r="X764" s="328"/>
      <c r="Y764" s="328"/>
      <c r="Z764" s="272"/>
      <c r="AA764" s="299"/>
      <c r="AB764" s="1"/>
      <c r="AC764" s="58"/>
      <c r="AD764" s="220"/>
      <c r="AE764" s="1"/>
      <c r="AF764" s="1"/>
      <c r="AG764" s="304"/>
      <c r="AH764" s="306"/>
      <c r="AI764" s="1"/>
      <c r="AJ764" s="1"/>
      <c r="AK764" s="1"/>
      <c r="AL764" s="1"/>
      <c r="AM764" s="328"/>
      <c r="AN764" s="1"/>
      <c r="AO764" s="1"/>
      <c r="AP764" s="1"/>
    </row>
    <row r="765" ht="15.75" customHeight="1">
      <c r="A765" s="1"/>
      <c r="B765" s="1"/>
      <c r="C765" s="283"/>
      <c r="D765" s="327"/>
      <c r="E765" s="327"/>
      <c r="F765" s="1"/>
      <c r="G765" s="1"/>
      <c r="H765" s="1"/>
      <c r="I765" s="1"/>
      <c r="J765" s="327"/>
      <c r="K765" s="1"/>
      <c r="L765" s="1"/>
      <c r="M765" s="327"/>
      <c r="N765" s="327"/>
      <c r="O765" s="328"/>
      <c r="P765" s="299"/>
      <c r="Q765" s="1"/>
      <c r="R765" s="275"/>
      <c r="S765" s="329"/>
      <c r="T765" s="1"/>
      <c r="U765" s="1"/>
      <c r="V765" s="306"/>
      <c r="W765" s="306"/>
      <c r="X765" s="328"/>
      <c r="Y765" s="328"/>
      <c r="Z765" s="272"/>
      <c r="AA765" s="299"/>
      <c r="AB765" s="1"/>
      <c r="AC765" s="58"/>
      <c r="AD765" s="220"/>
      <c r="AE765" s="1"/>
      <c r="AF765" s="1"/>
      <c r="AG765" s="304"/>
      <c r="AH765" s="306"/>
      <c r="AI765" s="1"/>
      <c r="AJ765" s="1"/>
      <c r="AK765" s="1"/>
      <c r="AL765" s="1"/>
      <c r="AM765" s="328"/>
      <c r="AN765" s="1"/>
      <c r="AO765" s="1"/>
      <c r="AP765" s="1"/>
    </row>
    <row r="766" ht="15.75" customHeight="1">
      <c r="A766" s="1"/>
      <c r="B766" s="1"/>
      <c r="C766" s="283"/>
      <c r="D766" s="327"/>
      <c r="E766" s="327"/>
      <c r="F766" s="1"/>
      <c r="G766" s="1"/>
      <c r="H766" s="1"/>
      <c r="I766" s="1"/>
      <c r="J766" s="327"/>
      <c r="K766" s="1"/>
      <c r="L766" s="1"/>
      <c r="M766" s="327"/>
      <c r="N766" s="327"/>
      <c r="O766" s="328"/>
      <c r="P766" s="299"/>
      <c r="Q766" s="1"/>
      <c r="R766" s="275"/>
      <c r="S766" s="329"/>
      <c r="T766" s="1"/>
      <c r="U766" s="1"/>
      <c r="V766" s="306"/>
      <c r="W766" s="306"/>
      <c r="X766" s="328"/>
      <c r="Y766" s="328"/>
      <c r="Z766" s="272"/>
      <c r="AA766" s="299"/>
      <c r="AB766" s="1"/>
      <c r="AC766" s="58"/>
      <c r="AD766" s="220"/>
      <c r="AE766" s="1"/>
      <c r="AF766" s="1"/>
      <c r="AG766" s="304"/>
      <c r="AH766" s="306"/>
      <c r="AI766" s="1"/>
      <c r="AJ766" s="1"/>
      <c r="AK766" s="1"/>
      <c r="AL766" s="1"/>
      <c r="AM766" s="328"/>
      <c r="AN766" s="1"/>
      <c r="AO766" s="1"/>
      <c r="AP766" s="1"/>
    </row>
    <row r="767" ht="15.75" customHeight="1">
      <c r="A767" s="1"/>
      <c r="B767" s="1"/>
      <c r="C767" s="283"/>
      <c r="D767" s="327"/>
      <c r="E767" s="327"/>
      <c r="F767" s="1"/>
      <c r="G767" s="1"/>
      <c r="H767" s="1"/>
      <c r="I767" s="1"/>
      <c r="J767" s="327"/>
      <c r="K767" s="1"/>
      <c r="L767" s="1"/>
      <c r="M767" s="327"/>
      <c r="N767" s="327"/>
      <c r="O767" s="328"/>
      <c r="P767" s="299"/>
      <c r="Q767" s="1"/>
      <c r="R767" s="275"/>
      <c r="S767" s="329"/>
      <c r="T767" s="1"/>
      <c r="U767" s="1"/>
      <c r="V767" s="306"/>
      <c r="W767" s="306"/>
      <c r="X767" s="328"/>
      <c r="Y767" s="328"/>
      <c r="Z767" s="272"/>
      <c r="AA767" s="299"/>
      <c r="AB767" s="1"/>
      <c r="AC767" s="58"/>
      <c r="AD767" s="220"/>
      <c r="AE767" s="1"/>
      <c r="AF767" s="1"/>
      <c r="AG767" s="304"/>
      <c r="AH767" s="306"/>
      <c r="AI767" s="1"/>
      <c r="AJ767" s="1"/>
      <c r="AK767" s="1"/>
      <c r="AL767" s="1"/>
      <c r="AM767" s="328"/>
      <c r="AN767" s="1"/>
      <c r="AO767" s="1"/>
      <c r="AP767" s="1"/>
    </row>
    <row r="768" ht="15.75" customHeight="1">
      <c r="A768" s="1"/>
      <c r="B768" s="1"/>
      <c r="C768" s="283"/>
      <c r="D768" s="327"/>
      <c r="E768" s="327"/>
      <c r="F768" s="1"/>
      <c r="G768" s="1"/>
      <c r="H768" s="1"/>
      <c r="I768" s="1"/>
      <c r="J768" s="327"/>
      <c r="K768" s="1"/>
      <c r="L768" s="1"/>
      <c r="M768" s="327"/>
      <c r="N768" s="327"/>
      <c r="O768" s="328"/>
      <c r="P768" s="299"/>
      <c r="Q768" s="1"/>
      <c r="R768" s="275"/>
      <c r="S768" s="329"/>
      <c r="T768" s="1"/>
      <c r="U768" s="1"/>
      <c r="V768" s="306"/>
      <c r="W768" s="306"/>
      <c r="X768" s="328"/>
      <c r="Y768" s="328"/>
      <c r="Z768" s="272"/>
      <c r="AA768" s="299"/>
      <c r="AB768" s="1"/>
      <c r="AC768" s="58"/>
      <c r="AD768" s="220"/>
      <c r="AE768" s="1"/>
      <c r="AF768" s="1"/>
      <c r="AG768" s="304"/>
      <c r="AH768" s="306"/>
      <c r="AI768" s="1"/>
      <c r="AJ768" s="1"/>
      <c r="AK768" s="1"/>
      <c r="AL768" s="1"/>
      <c r="AM768" s="328"/>
      <c r="AN768" s="1"/>
      <c r="AO768" s="1"/>
      <c r="AP768" s="1"/>
    </row>
    <row r="769" ht="15.75" customHeight="1">
      <c r="A769" s="1"/>
      <c r="B769" s="1"/>
      <c r="C769" s="283"/>
      <c r="D769" s="327"/>
      <c r="E769" s="327"/>
      <c r="F769" s="1"/>
      <c r="G769" s="1"/>
      <c r="H769" s="1"/>
      <c r="I769" s="1"/>
      <c r="J769" s="327"/>
      <c r="K769" s="1"/>
      <c r="L769" s="1"/>
      <c r="M769" s="327"/>
      <c r="N769" s="327"/>
      <c r="O769" s="328"/>
      <c r="P769" s="299"/>
      <c r="Q769" s="1"/>
      <c r="R769" s="275"/>
      <c r="S769" s="329"/>
      <c r="T769" s="1"/>
      <c r="U769" s="1"/>
      <c r="V769" s="306"/>
      <c r="W769" s="306"/>
      <c r="X769" s="328"/>
      <c r="Y769" s="328"/>
      <c r="Z769" s="272"/>
      <c r="AA769" s="299"/>
      <c r="AB769" s="1"/>
      <c r="AC769" s="58"/>
      <c r="AD769" s="220"/>
      <c r="AE769" s="1"/>
      <c r="AF769" s="1"/>
      <c r="AG769" s="304"/>
      <c r="AH769" s="306"/>
      <c r="AI769" s="1"/>
      <c r="AJ769" s="1"/>
      <c r="AK769" s="1"/>
      <c r="AL769" s="1"/>
      <c r="AM769" s="328"/>
      <c r="AN769" s="1"/>
      <c r="AO769" s="1"/>
      <c r="AP769" s="1"/>
    </row>
    <row r="770" ht="15.75" customHeight="1">
      <c r="A770" s="1"/>
      <c r="B770" s="1"/>
      <c r="C770" s="283"/>
      <c r="D770" s="327"/>
      <c r="E770" s="327"/>
      <c r="F770" s="1"/>
      <c r="G770" s="1"/>
      <c r="H770" s="1"/>
      <c r="I770" s="1"/>
      <c r="J770" s="327"/>
      <c r="K770" s="1"/>
      <c r="L770" s="1"/>
      <c r="M770" s="327"/>
      <c r="N770" s="327"/>
      <c r="O770" s="328"/>
      <c r="P770" s="299"/>
      <c r="Q770" s="1"/>
      <c r="R770" s="275"/>
      <c r="S770" s="329"/>
      <c r="T770" s="1"/>
      <c r="U770" s="1"/>
      <c r="V770" s="306"/>
      <c r="W770" s="306"/>
      <c r="X770" s="328"/>
      <c r="Y770" s="328"/>
      <c r="Z770" s="272"/>
      <c r="AA770" s="299"/>
      <c r="AB770" s="1"/>
      <c r="AC770" s="58"/>
      <c r="AD770" s="220"/>
      <c r="AE770" s="1"/>
      <c r="AF770" s="1"/>
      <c r="AG770" s="304"/>
      <c r="AH770" s="306"/>
      <c r="AI770" s="1"/>
      <c r="AJ770" s="1"/>
      <c r="AK770" s="1"/>
      <c r="AL770" s="1"/>
      <c r="AM770" s="328"/>
      <c r="AN770" s="1"/>
      <c r="AO770" s="1"/>
      <c r="AP770" s="1"/>
    </row>
    <row r="771" ht="15.75" customHeight="1">
      <c r="A771" s="1"/>
      <c r="B771" s="1"/>
      <c r="C771" s="283"/>
      <c r="D771" s="327"/>
      <c r="E771" s="327"/>
      <c r="F771" s="1"/>
      <c r="G771" s="1"/>
      <c r="H771" s="1"/>
      <c r="I771" s="1"/>
      <c r="J771" s="327"/>
      <c r="K771" s="1"/>
      <c r="L771" s="1"/>
      <c r="M771" s="327"/>
      <c r="N771" s="327"/>
      <c r="O771" s="328"/>
      <c r="P771" s="299"/>
      <c r="Q771" s="1"/>
      <c r="R771" s="275"/>
      <c r="S771" s="329"/>
      <c r="T771" s="1"/>
      <c r="U771" s="1"/>
      <c r="V771" s="306"/>
      <c r="W771" s="306"/>
      <c r="X771" s="328"/>
      <c r="Y771" s="328"/>
      <c r="Z771" s="272"/>
      <c r="AA771" s="299"/>
      <c r="AB771" s="1"/>
      <c r="AC771" s="58"/>
      <c r="AD771" s="220"/>
      <c r="AE771" s="1"/>
      <c r="AF771" s="1"/>
      <c r="AG771" s="304"/>
      <c r="AH771" s="306"/>
      <c r="AI771" s="1"/>
      <c r="AJ771" s="1"/>
      <c r="AK771" s="1"/>
      <c r="AL771" s="1"/>
      <c r="AM771" s="328"/>
      <c r="AN771" s="1"/>
      <c r="AO771" s="1"/>
      <c r="AP771" s="1"/>
    </row>
    <row r="772" ht="15.75" customHeight="1">
      <c r="A772" s="1"/>
      <c r="B772" s="1"/>
      <c r="C772" s="283"/>
      <c r="D772" s="327"/>
      <c r="E772" s="327"/>
      <c r="F772" s="1"/>
      <c r="G772" s="1"/>
      <c r="H772" s="1"/>
      <c r="I772" s="1"/>
      <c r="J772" s="327"/>
      <c r="K772" s="1"/>
      <c r="L772" s="1"/>
      <c r="M772" s="327"/>
      <c r="N772" s="327"/>
      <c r="O772" s="328"/>
      <c r="P772" s="299"/>
      <c r="Q772" s="1"/>
      <c r="R772" s="275"/>
      <c r="S772" s="329"/>
      <c r="T772" s="1"/>
      <c r="U772" s="1"/>
      <c r="V772" s="306"/>
      <c r="W772" s="306"/>
      <c r="X772" s="328"/>
      <c r="Y772" s="328"/>
      <c r="Z772" s="272"/>
      <c r="AA772" s="299"/>
      <c r="AB772" s="1"/>
      <c r="AC772" s="58"/>
      <c r="AD772" s="220"/>
      <c r="AE772" s="1"/>
      <c r="AF772" s="1"/>
      <c r="AG772" s="304"/>
      <c r="AH772" s="306"/>
      <c r="AI772" s="1"/>
      <c r="AJ772" s="1"/>
      <c r="AK772" s="1"/>
      <c r="AL772" s="1"/>
      <c r="AM772" s="328"/>
      <c r="AN772" s="1"/>
      <c r="AO772" s="1"/>
      <c r="AP772" s="1"/>
    </row>
    <row r="773" ht="15.75" customHeight="1">
      <c r="A773" s="1"/>
      <c r="B773" s="1"/>
      <c r="C773" s="283"/>
      <c r="D773" s="327"/>
      <c r="E773" s="327"/>
      <c r="F773" s="1"/>
      <c r="G773" s="1"/>
      <c r="H773" s="1"/>
      <c r="I773" s="1"/>
      <c r="J773" s="327"/>
      <c r="K773" s="1"/>
      <c r="L773" s="1"/>
      <c r="M773" s="327"/>
      <c r="N773" s="327"/>
      <c r="O773" s="328"/>
      <c r="P773" s="299"/>
      <c r="Q773" s="1"/>
      <c r="R773" s="275"/>
      <c r="S773" s="329"/>
      <c r="T773" s="1"/>
      <c r="U773" s="1"/>
      <c r="V773" s="306"/>
      <c r="W773" s="306"/>
      <c r="X773" s="328"/>
      <c r="Y773" s="328"/>
      <c r="Z773" s="272"/>
      <c r="AA773" s="299"/>
      <c r="AB773" s="1"/>
      <c r="AC773" s="58"/>
      <c r="AD773" s="220"/>
      <c r="AE773" s="1"/>
      <c r="AF773" s="1"/>
      <c r="AG773" s="304"/>
      <c r="AH773" s="306"/>
      <c r="AI773" s="1"/>
      <c r="AJ773" s="1"/>
      <c r="AK773" s="1"/>
      <c r="AL773" s="1"/>
      <c r="AM773" s="328"/>
      <c r="AN773" s="1"/>
      <c r="AO773" s="1"/>
      <c r="AP773" s="1"/>
    </row>
    <row r="774" ht="15.75" customHeight="1">
      <c r="A774" s="1"/>
      <c r="B774" s="1"/>
      <c r="C774" s="283"/>
      <c r="D774" s="327"/>
      <c r="E774" s="327"/>
      <c r="F774" s="1"/>
      <c r="G774" s="1"/>
      <c r="H774" s="1"/>
      <c r="I774" s="1"/>
      <c r="J774" s="327"/>
      <c r="K774" s="1"/>
      <c r="L774" s="1"/>
      <c r="M774" s="327"/>
      <c r="N774" s="327"/>
      <c r="O774" s="328"/>
      <c r="P774" s="299"/>
      <c r="Q774" s="1"/>
      <c r="R774" s="275"/>
      <c r="S774" s="329"/>
      <c r="T774" s="1"/>
      <c r="U774" s="1"/>
      <c r="V774" s="306"/>
      <c r="W774" s="306"/>
      <c r="X774" s="328"/>
      <c r="Y774" s="328"/>
      <c r="Z774" s="272"/>
      <c r="AA774" s="299"/>
      <c r="AB774" s="1"/>
      <c r="AC774" s="58"/>
      <c r="AD774" s="220"/>
      <c r="AE774" s="1"/>
      <c r="AF774" s="1"/>
      <c r="AG774" s="304"/>
      <c r="AH774" s="306"/>
      <c r="AI774" s="1"/>
      <c r="AJ774" s="1"/>
      <c r="AK774" s="1"/>
      <c r="AL774" s="1"/>
      <c r="AM774" s="328"/>
      <c r="AN774" s="1"/>
      <c r="AO774" s="1"/>
      <c r="AP774" s="1"/>
    </row>
    <row r="775" ht="15.75" customHeight="1">
      <c r="A775" s="1"/>
      <c r="B775" s="1"/>
      <c r="C775" s="283"/>
      <c r="D775" s="327"/>
      <c r="E775" s="327"/>
      <c r="F775" s="1"/>
      <c r="G775" s="1"/>
      <c r="H775" s="1"/>
      <c r="I775" s="1"/>
      <c r="J775" s="327"/>
      <c r="K775" s="1"/>
      <c r="L775" s="1"/>
      <c r="M775" s="327"/>
      <c r="N775" s="327"/>
      <c r="O775" s="328"/>
      <c r="P775" s="299"/>
      <c r="Q775" s="1"/>
      <c r="R775" s="275"/>
      <c r="S775" s="329"/>
      <c r="T775" s="1"/>
      <c r="U775" s="1"/>
      <c r="V775" s="306"/>
      <c r="W775" s="306"/>
      <c r="X775" s="328"/>
      <c r="Y775" s="328"/>
      <c r="Z775" s="272"/>
      <c r="AA775" s="299"/>
      <c r="AB775" s="1"/>
      <c r="AC775" s="58"/>
      <c r="AD775" s="220"/>
      <c r="AE775" s="1"/>
      <c r="AF775" s="1"/>
      <c r="AG775" s="304"/>
      <c r="AH775" s="306"/>
      <c r="AI775" s="1"/>
      <c r="AJ775" s="1"/>
      <c r="AK775" s="1"/>
      <c r="AL775" s="1"/>
      <c r="AM775" s="328"/>
      <c r="AN775" s="1"/>
      <c r="AO775" s="1"/>
      <c r="AP775" s="1"/>
    </row>
    <row r="776" ht="15.75" customHeight="1">
      <c r="A776" s="1"/>
      <c r="B776" s="1"/>
      <c r="C776" s="283"/>
      <c r="D776" s="327"/>
      <c r="E776" s="327"/>
      <c r="F776" s="1"/>
      <c r="G776" s="1"/>
      <c r="H776" s="1"/>
      <c r="I776" s="1"/>
      <c r="J776" s="327"/>
      <c r="K776" s="1"/>
      <c r="L776" s="1"/>
      <c r="M776" s="327"/>
      <c r="N776" s="327"/>
      <c r="O776" s="328"/>
      <c r="P776" s="299"/>
      <c r="Q776" s="1"/>
      <c r="R776" s="275"/>
      <c r="S776" s="329"/>
      <c r="T776" s="1"/>
      <c r="U776" s="1"/>
      <c r="V776" s="306"/>
      <c r="W776" s="306"/>
      <c r="X776" s="328"/>
      <c r="Y776" s="328"/>
      <c r="Z776" s="272"/>
      <c r="AA776" s="299"/>
      <c r="AB776" s="1"/>
      <c r="AC776" s="58"/>
      <c r="AD776" s="220"/>
      <c r="AE776" s="1"/>
      <c r="AF776" s="1"/>
      <c r="AG776" s="304"/>
      <c r="AH776" s="306"/>
      <c r="AI776" s="1"/>
      <c r="AJ776" s="1"/>
      <c r="AK776" s="1"/>
      <c r="AL776" s="1"/>
      <c r="AM776" s="328"/>
      <c r="AN776" s="1"/>
      <c r="AO776" s="1"/>
      <c r="AP776" s="1"/>
    </row>
    <row r="777" ht="15.75" customHeight="1">
      <c r="A777" s="1"/>
      <c r="B777" s="1"/>
      <c r="C777" s="283"/>
      <c r="D777" s="327"/>
      <c r="E777" s="327"/>
      <c r="F777" s="1"/>
      <c r="G777" s="1"/>
      <c r="H777" s="1"/>
      <c r="I777" s="1"/>
      <c r="J777" s="327"/>
      <c r="K777" s="1"/>
      <c r="L777" s="1"/>
      <c r="M777" s="327"/>
      <c r="N777" s="327"/>
      <c r="O777" s="328"/>
      <c r="P777" s="299"/>
      <c r="Q777" s="1"/>
      <c r="R777" s="275"/>
      <c r="S777" s="329"/>
      <c r="T777" s="1"/>
      <c r="U777" s="1"/>
      <c r="V777" s="306"/>
      <c r="W777" s="306"/>
      <c r="X777" s="328"/>
      <c r="Y777" s="328"/>
      <c r="Z777" s="272"/>
      <c r="AA777" s="299"/>
      <c r="AB777" s="1"/>
      <c r="AC777" s="58"/>
      <c r="AD777" s="220"/>
      <c r="AE777" s="1"/>
      <c r="AF777" s="1"/>
      <c r="AG777" s="304"/>
      <c r="AH777" s="306"/>
      <c r="AI777" s="1"/>
      <c r="AJ777" s="1"/>
      <c r="AK777" s="1"/>
      <c r="AL777" s="1"/>
      <c r="AM777" s="328"/>
      <c r="AN777" s="1"/>
      <c r="AO777" s="1"/>
      <c r="AP777" s="1"/>
    </row>
    <row r="778" ht="15.75" customHeight="1">
      <c r="A778" s="1"/>
      <c r="B778" s="1"/>
      <c r="C778" s="283"/>
      <c r="D778" s="327"/>
      <c r="E778" s="327"/>
      <c r="F778" s="1"/>
      <c r="G778" s="1"/>
      <c r="H778" s="1"/>
      <c r="I778" s="1"/>
      <c r="J778" s="327"/>
      <c r="K778" s="1"/>
      <c r="L778" s="1"/>
      <c r="M778" s="327"/>
      <c r="N778" s="327"/>
      <c r="O778" s="328"/>
      <c r="P778" s="299"/>
      <c r="Q778" s="1"/>
      <c r="R778" s="275"/>
      <c r="S778" s="329"/>
      <c r="T778" s="1"/>
      <c r="U778" s="1"/>
      <c r="V778" s="306"/>
      <c r="W778" s="306"/>
      <c r="X778" s="328"/>
      <c r="Y778" s="328"/>
      <c r="Z778" s="272"/>
      <c r="AA778" s="299"/>
      <c r="AB778" s="1"/>
      <c r="AC778" s="58"/>
      <c r="AD778" s="220"/>
      <c r="AE778" s="1"/>
      <c r="AF778" s="1"/>
      <c r="AG778" s="304"/>
      <c r="AH778" s="306"/>
      <c r="AI778" s="1"/>
      <c r="AJ778" s="1"/>
      <c r="AK778" s="1"/>
      <c r="AL778" s="1"/>
      <c r="AM778" s="328"/>
      <c r="AN778" s="1"/>
      <c r="AO778" s="1"/>
      <c r="AP778" s="1"/>
    </row>
    <row r="779" ht="15.75" customHeight="1">
      <c r="A779" s="1"/>
      <c r="B779" s="1"/>
      <c r="C779" s="283"/>
      <c r="D779" s="327"/>
      <c r="E779" s="327"/>
      <c r="F779" s="1"/>
      <c r="G779" s="1"/>
      <c r="H779" s="1"/>
      <c r="I779" s="1"/>
      <c r="J779" s="327"/>
      <c r="K779" s="1"/>
      <c r="L779" s="1"/>
      <c r="M779" s="327"/>
      <c r="N779" s="327"/>
      <c r="O779" s="328"/>
      <c r="P779" s="299"/>
      <c r="Q779" s="1"/>
      <c r="R779" s="275"/>
      <c r="S779" s="329"/>
      <c r="T779" s="1"/>
      <c r="U779" s="1"/>
      <c r="V779" s="306"/>
      <c r="W779" s="306"/>
      <c r="X779" s="328"/>
      <c r="Y779" s="328"/>
      <c r="Z779" s="272"/>
      <c r="AA779" s="299"/>
      <c r="AB779" s="1"/>
      <c r="AC779" s="58"/>
      <c r="AD779" s="220"/>
      <c r="AE779" s="1"/>
      <c r="AF779" s="1"/>
      <c r="AG779" s="304"/>
      <c r="AH779" s="306"/>
      <c r="AI779" s="1"/>
      <c r="AJ779" s="1"/>
      <c r="AK779" s="1"/>
      <c r="AL779" s="1"/>
      <c r="AM779" s="328"/>
      <c r="AN779" s="1"/>
      <c r="AO779" s="1"/>
      <c r="AP779" s="1"/>
    </row>
    <row r="780" ht="15.75" customHeight="1">
      <c r="A780" s="1"/>
      <c r="B780" s="1"/>
      <c r="C780" s="283"/>
      <c r="D780" s="327"/>
      <c r="E780" s="327"/>
      <c r="F780" s="1"/>
      <c r="G780" s="1"/>
      <c r="H780" s="1"/>
      <c r="I780" s="1"/>
      <c r="J780" s="327"/>
      <c r="K780" s="1"/>
      <c r="L780" s="1"/>
      <c r="M780" s="327"/>
      <c r="N780" s="327"/>
      <c r="O780" s="328"/>
      <c r="P780" s="299"/>
      <c r="Q780" s="1"/>
      <c r="R780" s="275"/>
      <c r="S780" s="329"/>
      <c r="T780" s="1"/>
      <c r="U780" s="1"/>
      <c r="V780" s="306"/>
      <c r="W780" s="306"/>
      <c r="X780" s="328"/>
      <c r="Y780" s="328"/>
      <c r="Z780" s="272"/>
      <c r="AA780" s="299"/>
      <c r="AB780" s="1"/>
      <c r="AC780" s="58"/>
      <c r="AD780" s="220"/>
      <c r="AE780" s="1"/>
      <c r="AF780" s="1"/>
      <c r="AG780" s="304"/>
      <c r="AH780" s="306"/>
      <c r="AI780" s="1"/>
      <c r="AJ780" s="1"/>
      <c r="AK780" s="1"/>
      <c r="AL780" s="1"/>
      <c r="AM780" s="328"/>
      <c r="AN780" s="1"/>
      <c r="AO780" s="1"/>
      <c r="AP780" s="1"/>
    </row>
    <row r="781" ht="15.75" customHeight="1">
      <c r="A781" s="1"/>
      <c r="B781" s="1"/>
      <c r="C781" s="283"/>
      <c r="D781" s="327"/>
      <c r="E781" s="327"/>
      <c r="F781" s="1"/>
      <c r="G781" s="1"/>
      <c r="H781" s="1"/>
      <c r="I781" s="1"/>
      <c r="J781" s="327"/>
      <c r="K781" s="1"/>
      <c r="L781" s="1"/>
      <c r="M781" s="327"/>
      <c r="N781" s="327"/>
      <c r="O781" s="328"/>
      <c r="P781" s="299"/>
      <c r="Q781" s="1"/>
      <c r="R781" s="275"/>
      <c r="S781" s="329"/>
      <c r="T781" s="1"/>
      <c r="U781" s="1"/>
      <c r="V781" s="306"/>
      <c r="W781" s="306"/>
      <c r="X781" s="328"/>
      <c r="Y781" s="328"/>
      <c r="Z781" s="272"/>
      <c r="AA781" s="299"/>
      <c r="AB781" s="1"/>
      <c r="AC781" s="58"/>
      <c r="AD781" s="220"/>
      <c r="AE781" s="1"/>
      <c r="AF781" s="1"/>
      <c r="AG781" s="304"/>
      <c r="AH781" s="306"/>
      <c r="AI781" s="1"/>
      <c r="AJ781" s="1"/>
      <c r="AK781" s="1"/>
      <c r="AL781" s="1"/>
      <c r="AM781" s="328"/>
      <c r="AN781" s="1"/>
      <c r="AO781" s="1"/>
      <c r="AP781" s="1"/>
    </row>
    <row r="782" ht="15.75" customHeight="1">
      <c r="A782" s="1"/>
      <c r="B782" s="1"/>
      <c r="C782" s="283"/>
      <c r="D782" s="327"/>
      <c r="E782" s="327"/>
      <c r="F782" s="1"/>
      <c r="G782" s="1"/>
      <c r="H782" s="1"/>
      <c r="I782" s="1"/>
      <c r="J782" s="327"/>
      <c r="K782" s="1"/>
      <c r="L782" s="1"/>
      <c r="M782" s="327"/>
      <c r="N782" s="327"/>
      <c r="O782" s="328"/>
      <c r="P782" s="299"/>
      <c r="Q782" s="1"/>
      <c r="R782" s="275"/>
      <c r="S782" s="329"/>
      <c r="T782" s="1"/>
      <c r="U782" s="1"/>
      <c r="V782" s="306"/>
      <c r="W782" s="306"/>
      <c r="X782" s="328"/>
      <c r="Y782" s="328"/>
      <c r="Z782" s="272"/>
      <c r="AA782" s="299"/>
      <c r="AB782" s="1"/>
      <c r="AC782" s="58"/>
      <c r="AD782" s="220"/>
      <c r="AE782" s="1"/>
      <c r="AF782" s="1"/>
      <c r="AG782" s="304"/>
      <c r="AH782" s="306"/>
      <c r="AI782" s="1"/>
      <c r="AJ782" s="1"/>
      <c r="AK782" s="1"/>
      <c r="AL782" s="1"/>
      <c r="AM782" s="328"/>
      <c r="AN782" s="1"/>
      <c r="AO782" s="1"/>
      <c r="AP782" s="1"/>
    </row>
    <row r="783" ht="15.75" customHeight="1">
      <c r="A783" s="1"/>
      <c r="B783" s="1"/>
      <c r="C783" s="283"/>
      <c r="D783" s="327"/>
      <c r="E783" s="327"/>
      <c r="F783" s="1"/>
      <c r="G783" s="1"/>
      <c r="H783" s="1"/>
      <c r="I783" s="1"/>
      <c r="J783" s="327"/>
      <c r="K783" s="1"/>
      <c r="L783" s="1"/>
      <c r="M783" s="327"/>
      <c r="N783" s="327"/>
      <c r="O783" s="328"/>
      <c r="P783" s="299"/>
      <c r="Q783" s="1"/>
      <c r="R783" s="275"/>
      <c r="S783" s="329"/>
      <c r="T783" s="1"/>
      <c r="U783" s="1"/>
      <c r="V783" s="306"/>
      <c r="W783" s="306"/>
      <c r="X783" s="328"/>
      <c r="Y783" s="328"/>
      <c r="Z783" s="272"/>
      <c r="AA783" s="299"/>
      <c r="AB783" s="1"/>
      <c r="AC783" s="58"/>
      <c r="AD783" s="220"/>
      <c r="AE783" s="1"/>
      <c r="AF783" s="1"/>
      <c r="AG783" s="304"/>
      <c r="AH783" s="306"/>
      <c r="AI783" s="1"/>
      <c r="AJ783" s="1"/>
      <c r="AK783" s="1"/>
      <c r="AL783" s="1"/>
      <c r="AM783" s="328"/>
      <c r="AN783" s="1"/>
      <c r="AO783" s="1"/>
      <c r="AP783" s="1"/>
    </row>
    <row r="784" ht="15.75" customHeight="1">
      <c r="A784" s="1"/>
      <c r="B784" s="1"/>
      <c r="C784" s="283"/>
      <c r="D784" s="327"/>
      <c r="E784" s="327"/>
      <c r="F784" s="1"/>
      <c r="G784" s="1"/>
      <c r="H784" s="1"/>
      <c r="I784" s="1"/>
      <c r="J784" s="327"/>
      <c r="K784" s="1"/>
      <c r="L784" s="1"/>
      <c r="M784" s="327"/>
      <c r="N784" s="327"/>
      <c r="O784" s="328"/>
      <c r="P784" s="299"/>
      <c r="Q784" s="1"/>
      <c r="R784" s="275"/>
      <c r="S784" s="329"/>
      <c r="T784" s="1"/>
      <c r="U784" s="1"/>
      <c r="V784" s="306"/>
      <c r="W784" s="306"/>
      <c r="X784" s="328"/>
      <c r="Y784" s="328"/>
      <c r="Z784" s="272"/>
      <c r="AA784" s="299"/>
      <c r="AB784" s="1"/>
      <c r="AC784" s="58"/>
      <c r="AD784" s="220"/>
      <c r="AE784" s="1"/>
      <c r="AF784" s="1"/>
      <c r="AG784" s="304"/>
      <c r="AH784" s="306"/>
      <c r="AI784" s="1"/>
      <c r="AJ784" s="1"/>
      <c r="AK784" s="1"/>
      <c r="AL784" s="1"/>
      <c r="AM784" s="328"/>
      <c r="AN784" s="1"/>
      <c r="AO784" s="1"/>
      <c r="AP784" s="1"/>
    </row>
    <row r="785" ht="15.75" customHeight="1">
      <c r="A785" s="1"/>
      <c r="B785" s="1"/>
      <c r="C785" s="283"/>
      <c r="D785" s="327"/>
      <c r="E785" s="327"/>
      <c r="F785" s="1"/>
      <c r="G785" s="1"/>
      <c r="H785" s="1"/>
      <c r="I785" s="1"/>
      <c r="J785" s="327"/>
      <c r="K785" s="1"/>
      <c r="L785" s="1"/>
      <c r="M785" s="327"/>
      <c r="N785" s="327"/>
      <c r="O785" s="328"/>
      <c r="P785" s="299"/>
      <c r="Q785" s="1"/>
      <c r="R785" s="275"/>
      <c r="S785" s="329"/>
      <c r="T785" s="1"/>
      <c r="U785" s="1"/>
      <c r="V785" s="306"/>
      <c r="W785" s="306"/>
      <c r="X785" s="328"/>
      <c r="Y785" s="328"/>
      <c r="Z785" s="272"/>
      <c r="AA785" s="299"/>
      <c r="AB785" s="1"/>
      <c r="AC785" s="58"/>
      <c r="AD785" s="220"/>
      <c r="AE785" s="1"/>
      <c r="AF785" s="1"/>
      <c r="AG785" s="304"/>
      <c r="AH785" s="306"/>
      <c r="AI785" s="1"/>
      <c r="AJ785" s="1"/>
      <c r="AK785" s="1"/>
      <c r="AL785" s="1"/>
      <c r="AM785" s="328"/>
      <c r="AN785" s="1"/>
      <c r="AO785" s="1"/>
      <c r="AP785" s="1"/>
    </row>
    <row r="786" ht="15.75" customHeight="1">
      <c r="A786" s="1"/>
      <c r="B786" s="1"/>
      <c r="C786" s="283"/>
      <c r="D786" s="327"/>
      <c r="E786" s="327"/>
      <c r="F786" s="1"/>
      <c r="G786" s="1"/>
      <c r="H786" s="1"/>
      <c r="I786" s="1"/>
      <c r="J786" s="327"/>
      <c r="K786" s="1"/>
      <c r="L786" s="1"/>
      <c r="M786" s="327"/>
      <c r="N786" s="327"/>
      <c r="O786" s="328"/>
      <c r="P786" s="299"/>
      <c r="Q786" s="1"/>
      <c r="R786" s="275"/>
      <c r="S786" s="329"/>
      <c r="T786" s="1"/>
      <c r="U786" s="1"/>
      <c r="V786" s="306"/>
      <c r="W786" s="306"/>
      <c r="X786" s="328"/>
      <c r="Y786" s="328"/>
      <c r="Z786" s="272"/>
      <c r="AA786" s="299"/>
      <c r="AB786" s="1"/>
      <c r="AC786" s="58"/>
      <c r="AD786" s="220"/>
      <c r="AE786" s="1"/>
      <c r="AF786" s="1"/>
      <c r="AG786" s="304"/>
      <c r="AH786" s="306"/>
      <c r="AI786" s="1"/>
      <c r="AJ786" s="1"/>
      <c r="AK786" s="1"/>
      <c r="AL786" s="1"/>
      <c r="AM786" s="328"/>
      <c r="AN786" s="1"/>
      <c r="AO786" s="1"/>
      <c r="AP786" s="1"/>
    </row>
    <row r="787" ht="15.75" customHeight="1">
      <c r="A787" s="1"/>
      <c r="B787" s="1"/>
      <c r="C787" s="283"/>
      <c r="D787" s="327"/>
      <c r="E787" s="327"/>
      <c r="F787" s="1"/>
      <c r="G787" s="1"/>
      <c r="H787" s="1"/>
      <c r="I787" s="1"/>
      <c r="J787" s="327"/>
      <c r="K787" s="1"/>
      <c r="L787" s="1"/>
      <c r="M787" s="327"/>
      <c r="N787" s="327"/>
      <c r="O787" s="328"/>
      <c r="P787" s="299"/>
      <c r="Q787" s="1"/>
      <c r="R787" s="275"/>
      <c r="S787" s="329"/>
      <c r="T787" s="1"/>
      <c r="U787" s="1"/>
      <c r="V787" s="306"/>
      <c r="W787" s="306"/>
      <c r="X787" s="328"/>
      <c r="Y787" s="328"/>
      <c r="Z787" s="272"/>
      <c r="AA787" s="299"/>
      <c r="AB787" s="1"/>
      <c r="AC787" s="58"/>
      <c r="AD787" s="220"/>
      <c r="AE787" s="1"/>
      <c r="AF787" s="1"/>
      <c r="AG787" s="304"/>
      <c r="AH787" s="306"/>
      <c r="AI787" s="1"/>
      <c r="AJ787" s="1"/>
      <c r="AK787" s="1"/>
      <c r="AL787" s="1"/>
      <c r="AM787" s="328"/>
      <c r="AN787" s="1"/>
      <c r="AO787" s="1"/>
      <c r="AP787" s="1"/>
    </row>
    <row r="788" ht="15.75" customHeight="1">
      <c r="A788" s="1"/>
      <c r="B788" s="1"/>
      <c r="C788" s="283"/>
      <c r="D788" s="327"/>
      <c r="E788" s="327"/>
      <c r="F788" s="1"/>
      <c r="G788" s="1"/>
      <c r="H788" s="1"/>
      <c r="I788" s="1"/>
      <c r="J788" s="327"/>
      <c r="K788" s="1"/>
      <c r="L788" s="1"/>
      <c r="M788" s="327"/>
      <c r="N788" s="327"/>
      <c r="O788" s="328"/>
      <c r="P788" s="299"/>
      <c r="Q788" s="1"/>
      <c r="R788" s="275"/>
      <c r="S788" s="329"/>
      <c r="T788" s="1"/>
      <c r="U788" s="1"/>
      <c r="V788" s="306"/>
      <c r="W788" s="306"/>
      <c r="X788" s="328"/>
      <c r="Y788" s="328"/>
      <c r="Z788" s="272"/>
      <c r="AA788" s="299"/>
      <c r="AB788" s="1"/>
      <c r="AC788" s="58"/>
      <c r="AD788" s="220"/>
      <c r="AE788" s="1"/>
      <c r="AF788" s="1"/>
      <c r="AG788" s="304"/>
      <c r="AH788" s="306"/>
      <c r="AI788" s="1"/>
      <c r="AJ788" s="1"/>
      <c r="AK788" s="1"/>
      <c r="AL788" s="1"/>
      <c r="AM788" s="328"/>
      <c r="AN788" s="1"/>
      <c r="AO788" s="1"/>
      <c r="AP788" s="1"/>
    </row>
    <row r="789" ht="15.75" customHeight="1">
      <c r="A789" s="1"/>
      <c r="B789" s="1"/>
      <c r="C789" s="283"/>
      <c r="D789" s="327"/>
      <c r="E789" s="327"/>
      <c r="F789" s="1"/>
      <c r="G789" s="1"/>
      <c r="H789" s="1"/>
      <c r="I789" s="1"/>
      <c r="J789" s="327"/>
      <c r="K789" s="1"/>
      <c r="L789" s="1"/>
      <c r="M789" s="327"/>
      <c r="N789" s="327"/>
      <c r="O789" s="328"/>
      <c r="P789" s="299"/>
      <c r="Q789" s="1"/>
      <c r="R789" s="275"/>
      <c r="S789" s="329"/>
      <c r="T789" s="1"/>
      <c r="U789" s="1"/>
      <c r="V789" s="306"/>
      <c r="W789" s="306"/>
      <c r="X789" s="328"/>
      <c r="Y789" s="328"/>
      <c r="Z789" s="272"/>
      <c r="AA789" s="299"/>
      <c r="AB789" s="1"/>
      <c r="AC789" s="58"/>
      <c r="AD789" s="220"/>
      <c r="AE789" s="1"/>
      <c r="AF789" s="1"/>
      <c r="AG789" s="304"/>
      <c r="AH789" s="306"/>
      <c r="AI789" s="1"/>
      <c r="AJ789" s="1"/>
      <c r="AK789" s="1"/>
      <c r="AL789" s="1"/>
      <c r="AM789" s="328"/>
      <c r="AN789" s="1"/>
      <c r="AO789" s="1"/>
      <c r="AP789" s="1"/>
    </row>
    <row r="790" ht="15.75" customHeight="1">
      <c r="A790" s="1"/>
      <c r="B790" s="1"/>
      <c r="C790" s="283"/>
      <c r="D790" s="327"/>
      <c r="E790" s="327"/>
      <c r="F790" s="1"/>
      <c r="G790" s="1"/>
      <c r="H790" s="1"/>
      <c r="I790" s="1"/>
      <c r="J790" s="327"/>
      <c r="K790" s="1"/>
      <c r="L790" s="1"/>
      <c r="M790" s="327"/>
      <c r="N790" s="327"/>
      <c r="O790" s="328"/>
      <c r="P790" s="299"/>
      <c r="Q790" s="1"/>
      <c r="R790" s="275"/>
      <c r="S790" s="329"/>
      <c r="T790" s="1"/>
      <c r="U790" s="1"/>
      <c r="V790" s="306"/>
      <c r="W790" s="306"/>
      <c r="X790" s="328"/>
      <c r="Y790" s="328"/>
      <c r="Z790" s="272"/>
      <c r="AA790" s="299"/>
      <c r="AB790" s="1"/>
      <c r="AC790" s="58"/>
      <c r="AD790" s="220"/>
      <c r="AE790" s="1"/>
      <c r="AF790" s="1"/>
      <c r="AG790" s="304"/>
      <c r="AH790" s="306"/>
      <c r="AI790" s="1"/>
      <c r="AJ790" s="1"/>
      <c r="AK790" s="1"/>
      <c r="AL790" s="1"/>
      <c r="AM790" s="328"/>
      <c r="AN790" s="1"/>
      <c r="AO790" s="1"/>
      <c r="AP790" s="1"/>
    </row>
    <row r="791" ht="15.75" customHeight="1">
      <c r="A791" s="1"/>
      <c r="B791" s="1"/>
      <c r="C791" s="283"/>
      <c r="D791" s="327"/>
      <c r="E791" s="327"/>
      <c r="F791" s="1"/>
      <c r="G791" s="1"/>
      <c r="H791" s="1"/>
      <c r="I791" s="1"/>
      <c r="J791" s="327"/>
      <c r="K791" s="1"/>
      <c r="L791" s="1"/>
      <c r="M791" s="327"/>
      <c r="N791" s="327"/>
      <c r="O791" s="328"/>
      <c r="P791" s="299"/>
      <c r="Q791" s="1"/>
      <c r="R791" s="275"/>
      <c r="S791" s="329"/>
      <c r="T791" s="1"/>
      <c r="U791" s="1"/>
      <c r="V791" s="306"/>
      <c r="W791" s="306"/>
      <c r="X791" s="328"/>
      <c r="Y791" s="328"/>
      <c r="Z791" s="272"/>
      <c r="AA791" s="299"/>
      <c r="AB791" s="1"/>
      <c r="AC791" s="58"/>
      <c r="AD791" s="220"/>
      <c r="AE791" s="1"/>
      <c r="AF791" s="1"/>
      <c r="AG791" s="304"/>
      <c r="AH791" s="306"/>
      <c r="AI791" s="1"/>
      <c r="AJ791" s="1"/>
      <c r="AK791" s="1"/>
      <c r="AL791" s="1"/>
      <c r="AM791" s="328"/>
      <c r="AN791" s="1"/>
      <c r="AO791" s="1"/>
      <c r="AP791" s="1"/>
    </row>
    <row r="792" ht="15.75" customHeight="1">
      <c r="A792" s="1"/>
      <c r="B792" s="1"/>
      <c r="C792" s="283"/>
      <c r="D792" s="327"/>
      <c r="E792" s="327"/>
      <c r="F792" s="1"/>
      <c r="G792" s="1"/>
      <c r="H792" s="1"/>
      <c r="I792" s="1"/>
      <c r="J792" s="327"/>
      <c r="K792" s="1"/>
      <c r="L792" s="1"/>
      <c r="M792" s="327"/>
      <c r="N792" s="327"/>
      <c r="O792" s="328"/>
      <c r="P792" s="299"/>
      <c r="Q792" s="1"/>
      <c r="R792" s="275"/>
      <c r="S792" s="329"/>
      <c r="T792" s="1"/>
      <c r="U792" s="1"/>
      <c r="V792" s="306"/>
      <c r="W792" s="306"/>
      <c r="X792" s="328"/>
      <c r="Y792" s="328"/>
      <c r="Z792" s="272"/>
      <c r="AA792" s="299"/>
      <c r="AB792" s="1"/>
      <c r="AC792" s="58"/>
      <c r="AD792" s="220"/>
      <c r="AE792" s="1"/>
      <c r="AF792" s="1"/>
      <c r="AG792" s="304"/>
      <c r="AH792" s="306"/>
      <c r="AI792" s="1"/>
      <c r="AJ792" s="1"/>
      <c r="AK792" s="1"/>
      <c r="AL792" s="1"/>
      <c r="AM792" s="328"/>
      <c r="AN792" s="1"/>
      <c r="AO792" s="1"/>
      <c r="AP792" s="1"/>
    </row>
    <row r="793" ht="15.75" customHeight="1">
      <c r="A793" s="1"/>
      <c r="B793" s="1"/>
      <c r="C793" s="283"/>
      <c r="D793" s="327"/>
      <c r="E793" s="327"/>
      <c r="F793" s="1"/>
      <c r="G793" s="1"/>
      <c r="H793" s="1"/>
      <c r="I793" s="1"/>
      <c r="J793" s="327"/>
      <c r="K793" s="1"/>
      <c r="L793" s="1"/>
      <c r="M793" s="327"/>
      <c r="N793" s="327"/>
      <c r="O793" s="328"/>
      <c r="P793" s="299"/>
      <c r="Q793" s="1"/>
      <c r="R793" s="275"/>
      <c r="S793" s="329"/>
      <c r="T793" s="1"/>
      <c r="U793" s="1"/>
      <c r="V793" s="306"/>
      <c r="W793" s="306"/>
      <c r="X793" s="328"/>
      <c r="Y793" s="328"/>
      <c r="Z793" s="272"/>
      <c r="AA793" s="299"/>
      <c r="AB793" s="1"/>
      <c r="AC793" s="58"/>
      <c r="AD793" s="220"/>
      <c r="AE793" s="1"/>
      <c r="AF793" s="1"/>
      <c r="AG793" s="304"/>
      <c r="AH793" s="306"/>
      <c r="AI793" s="1"/>
      <c r="AJ793" s="1"/>
      <c r="AK793" s="1"/>
      <c r="AL793" s="1"/>
      <c r="AM793" s="328"/>
      <c r="AN793" s="1"/>
      <c r="AO793" s="1"/>
      <c r="AP793" s="1"/>
    </row>
    <row r="794" ht="15.75" customHeight="1">
      <c r="A794" s="1"/>
      <c r="B794" s="1"/>
      <c r="C794" s="283"/>
      <c r="D794" s="327"/>
      <c r="E794" s="327"/>
      <c r="F794" s="1"/>
      <c r="G794" s="1"/>
      <c r="H794" s="1"/>
      <c r="I794" s="1"/>
      <c r="J794" s="327"/>
      <c r="K794" s="1"/>
      <c r="L794" s="1"/>
      <c r="M794" s="327"/>
      <c r="N794" s="327"/>
      <c r="O794" s="328"/>
      <c r="P794" s="299"/>
      <c r="Q794" s="1"/>
      <c r="R794" s="275"/>
      <c r="S794" s="329"/>
      <c r="T794" s="1"/>
      <c r="U794" s="1"/>
      <c r="V794" s="306"/>
      <c r="W794" s="306"/>
      <c r="X794" s="328"/>
      <c r="Y794" s="328"/>
      <c r="Z794" s="272"/>
      <c r="AA794" s="299"/>
      <c r="AB794" s="1"/>
      <c r="AC794" s="58"/>
      <c r="AD794" s="220"/>
      <c r="AE794" s="1"/>
      <c r="AF794" s="1"/>
      <c r="AG794" s="304"/>
      <c r="AH794" s="306"/>
      <c r="AI794" s="1"/>
      <c r="AJ794" s="1"/>
      <c r="AK794" s="1"/>
      <c r="AL794" s="1"/>
      <c r="AM794" s="328"/>
      <c r="AN794" s="1"/>
      <c r="AO794" s="1"/>
      <c r="AP794" s="1"/>
    </row>
    <row r="795" ht="15.75" customHeight="1">
      <c r="A795" s="1"/>
      <c r="B795" s="1"/>
      <c r="C795" s="283"/>
      <c r="D795" s="327"/>
      <c r="E795" s="327"/>
      <c r="F795" s="1"/>
      <c r="G795" s="1"/>
      <c r="H795" s="1"/>
      <c r="I795" s="1"/>
      <c r="J795" s="327"/>
      <c r="K795" s="1"/>
      <c r="L795" s="1"/>
      <c r="M795" s="327"/>
      <c r="N795" s="327"/>
      <c r="O795" s="328"/>
      <c r="P795" s="299"/>
      <c r="Q795" s="1"/>
      <c r="R795" s="275"/>
      <c r="S795" s="329"/>
      <c r="T795" s="1"/>
      <c r="U795" s="1"/>
      <c r="V795" s="306"/>
      <c r="W795" s="306"/>
      <c r="X795" s="328"/>
      <c r="Y795" s="328"/>
      <c r="Z795" s="272"/>
      <c r="AA795" s="299"/>
      <c r="AB795" s="1"/>
      <c r="AC795" s="58"/>
      <c r="AD795" s="220"/>
      <c r="AE795" s="1"/>
      <c r="AF795" s="1"/>
      <c r="AG795" s="304"/>
      <c r="AH795" s="306"/>
      <c r="AI795" s="1"/>
      <c r="AJ795" s="1"/>
      <c r="AK795" s="1"/>
      <c r="AL795" s="1"/>
      <c r="AM795" s="328"/>
      <c r="AN795" s="1"/>
      <c r="AO795" s="1"/>
      <c r="AP795" s="1"/>
    </row>
    <row r="796" ht="15.75" customHeight="1">
      <c r="A796" s="1"/>
      <c r="B796" s="1"/>
      <c r="C796" s="283"/>
      <c r="D796" s="327"/>
      <c r="E796" s="327"/>
      <c r="F796" s="1"/>
      <c r="G796" s="1"/>
      <c r="H796" s="1"/>
      <c r="I796" s="1"/>
      <c r="J796" s="327"/>
      <c r="K796" s="1"/>
      <c r="L796" s="1"/>
      <c r="M796" s="327"/>
      <c r="N796" s="327"/>
      <c r="O796" s="328"/>
      <c r="P796" s="299"/>
      <c r="Q796" s="1"/>
      <c r="R796" s="275"/>
      <c r="S796" s="329"/>
      <c r="T796" s="1"/>
      <c r="U796" s="1"/>
      <c r="V796" s="306"/>
      <c r="W796" s="306"/>
      <c r="X796" s="328"/>
      <c r="Y796" s="328"/>
      <c r="Z796" s="272"/>
      <c r="AA796" s="299"/>
      <c r="AB796" s="1"/>
      <c r="AC796" s="58"/>
      <c r="AD796" s="220"/>
      <c r="AE796" s="1"/>
      <c r="AF796" s="1"/>
      <c r="AG796" s="304"/>
      <c r="AH796" s="306"/>
      <c r="AI796" s="1"/>
      <c r="AJ796" s="1"/>
      <c r="AK796" s="1"/>
      <c r="AL796" s="1"/>
      <c r="AM796" s="328"/>
      <c r="AN796" s="1"/>
      <c r="AO796" s="1"/>
      <c r="AP796" s="1"/>
    </row>
    <row r="797" ht="15.75" customHeight="1">
      <c r="A797" s="1"/>
      <c r="B797" s="1"/>
      <c r="C797" s="283"/>
      <c r="D797" s="327"/>
      <c r="E797" s="327"/>
      <c r="F797" s="1"/>
      <c r="G797" s="1"/>
      <c r="H797" s="1"/>
      <c r="I797" s="1"/>
      <c r="J797" s="327"/>
      <c r="K797" s="1"/>
      <c r="L797" s="1"/>
      <c r="M797" s="327"/>
      <c r="N797" s="327"/>
      <c r="O797" s="328"/>
      <c r="P797" s="299"/>
      <c r="Q797" s="1"/>
      <c r="R797" s="275"/>
      <c r="S797" s="329"/>
      <c r="T797" s="1"/>
      <c r="U797" s="1"/>
      <c r="V797" s="306"/>
      <c r="W797" s="306"/>
      <c r="X797" s="328"/>
      <c r="Y797" s="328"/>
      <c r="Z797" s="272"/>
      <c r="AA797" s="299"/>
      <c r="AB797" s="1"/>
      <c r="AC797" s="58"/>
      <c r="AD797" s="220"/>
      <c r="AE797" s="1"/>
      <c r="AF797" s="1"/>
      <c r="AG797" s="304"/>
      <c r="AH797" s="306"/>
      <c r="AI797" s="1"/>
      <c r="AJ797" s="1"/>
      <c r="AK797" s="1"/>
      <c r="AL797" s="1"/>
      <c r="AM797" s="328"/>
      <c r="AN797" s="1"/>
      <c r="AO797" s="1"/>
      <c r="AP797" s="1"/>
    </row>
    <row r="798" ht="15.75" customHeight="1">
      <c r="A798" s="1"/>
      <c r="B798" s="1"/>
      <c r="C798" s="283"/>
      <c r="D798" s="327"/>
      <c r="E798" s="327"/>
      <c r="F798" s="1"/>
      <c r="G798" s="1"/>
      <c r="H798" s="1"/>
      <c r="I798" s="1"/>
      <c r="J798" s="327"/>
      <c r="K798" s="1"/>
      <c r="L798" s="1"/>
      <c r="M798" s="327"/>
      <c r="N798" s="327"/>
      <c r="O798" s="328"/>
      <c r="P798" s="299"/>
      <c r="Q798" s="1"/>
      <c r="R798" s="275"/>
      <c r="S798" s="329"/>
      <c r="T798" s="1"/>
      <c r="U798" s="1"/>
      <c r="V798" s="306"/>
      <c r="W798" s="306"/>
      <c r="X798" s="328"/>
      <c r="Y798" s="328"/>
      <c r="Z798" s="272"/>
      <c r="AA798" s="299"/>
      <c r="AB798" s="1"/>
      <c r="AC798" s="58"/>
      <c r="AD798" s="220"/>
      <c r="AE798" s="1"/>
      <c r="AF798" s="1"/>
      <c r="AG798" s="304"/>
      <c r="AH798" s="306"/>
      <c r="AI798" s="1"/>
      <c r="AJ798" s="1"/>
      <c r="AK798" s="1"/>
      <c r="AL798" s="1"/>
      <c r="AM798" s="328"/>
      <c r="AN798" s="1"/>
      <c r="AO798" s="1"/>
      <c r="AP798" s="1"/>
    </row>
    <row r="799" ht="15.75" customHeight="1">
      <c r="A799" s="1"/>
      <c r="B799" s="1"/>
      <c r="C799" s="283"/>
      <c r="D799" s="327"/>
      <c r="E799" s="327"/>
      <c r="F799" s="1"/>
      <c r="G799" s="1"/>
      <c r="H799" s="1"/>
      <c r="I799" s="1"/>
      <c r="J799" s="327"/>
      <c r="K799" s="1"/>
      <c r="L799" s="1"/>
      <c r="M799" s="327"/>
      <c r="N799" s="327"/>
      <c r="O799" s="328"/>
      <c r="P799" s="299"/>
      <c r="Q799" s="1"/>
      <c r="R799" s="275"/>
      <c r="S799" s="329"/>
      <c r="T799" s="1"/>
      <c r="U799" s="1"/>
      <c r="V799" s="306"/>
      <c r="W799" s="306"/>
      <c r="X799" s="328"/>
      <c r="Y799" s="328"/>
      <c r="Z799" s="272"/>
      <c r="AA799" s="299"/>
      <c r="AB799" s="1"/>
      <c r="AC799" s="58"/>
      <c r="AD799" s="220"/>
      <c r="AE799" s="1"/>
      <c r="AF799" s="1"/>
      <c r="AG799" s="304"/>
      <c r="AH799" s="306"/>
      <c r="AI799" s="1"/>
      <c r="AJ799" s="1"/>
      <c r="AK799" s="1"/>
      <c r="AL799" s="1"/>
      <c r="AM799" s="328"/>
      <c r="AN799" s="1"/>
      <c r="AO799" s="1"/>
      <c r="AP799" s="1"/>
    </row>
    <row r="800" ht="15.75" customHeight="1">
      <c r="A800" s="1"/>
      <c r="B800" s="1"/>
      <c r="C800" s="283"/>
      <c r="D800" s="327"/>
      <c r="E800" s="327"/>
      <c r="F800" s="1"/>
      <c r="G800" s="1"/>
      <c r="H800" s="1"/>
      <c r="I800" s="1"/>
      <c r="J800" s="327"/>
      <c r="K800" s="1"/>
      <c r="L800" s="1"/>
      <c r="M800" s="327"/>
      <c r="N800" s="327"/>
      <c r="O800" s="328"/>
      <c r="P800" s="299"/>
      <c r="Q800" s="1"/>
      <c r="R800" s="275"/>
      <c r="S800" s="329"/>
      <c r="T800" s="1"/>
      <c r="U800" s="1"/>
      <c r="V800" s="306"/>
      <c r="W800" s="306"/>
      <c r="X800" s="328"/>
      <c r="Y800" s="328"/>
      <c r="Z800" s="272"/>
      <c r="AA800" s="299"/>
      <c r="AB800" s="1"/>
      <c r="AC800" s="58"/>
      <c r="AD800" s="220"/>
      <c r="AE800" s="1"/>
      <c r="AF800" s="1"/>
      <c r="AG800" s="304"/>
      <c r="AH800" s="306"/>
      <c r="AI800" s="1"/>
      <c r="AJ800" s="1"/>
      <c r="AK800" s="1"/>
      <c r="AL800" s="1"/>
      <c r="AM800" s="328"/>
      <c r="AN800" s="1"/>
      <c r="AO800" s="1"/>
      <c r="AP800" s="1"/>
    </row>
    <row r="801" ht="15.75" customHeight="1">
      <c r="A801" s="1"/>
      <c r="B801" s="1"/>
      <c r="C801" s="283"/>
      <c r="D801" s="327"/>
      <c r="E801" s="327"/>
      <c r="F801" s="1"/>
      <c r="G801" s="1"/>
      <c r="H801" s="1"/>
      <c r="I801" s="1"/>
      <c r="J801" s="327"/>
      <c r="K801" s="1"/>
      <c r="L801" s="1"/>
      <c r="M801" s="327"/>
      <c r="N801" s="327"/>
      <c r="O801" s="328"/>
      <c r="P801" s="299"/>
      <c r="Q801" s="1"/>
      <c r="R801" s="275"/>
      <c r="S801" s="329"/>
      <c r="T801" s="1"/>
      <c r="U801" s="1"/>
      <c r="V801" s="306"/>
      <c r="W801" s="306"/>
      <c r="X801" s="328"/>
      <c r="Y801" s="328"/>
      <c r="Z801" s="272"/>
      <c r="AA801" s="299"/>
      <c r="AB801" s="1"/>
      <c r="AC801" s="58"/>
      <c r="AD801" s="220"/>
      <c r="AE801" s="1"/>
      <c r="AF801" s="1"/>
      <c r="AG801" s="304"/>
      <c r="AH801" s="306"/>
      <c r="AI801" s="1"/>
      <c r="AJ801" s="1"/>
      <c r="AK801" s="1"/>
      <c r="AL801" s="1"/>
      <c r="AM801" s="328"/>
      <c r="AN801" s="1"/>
      <c r="AO801" s="1"/>
      <c r="AP801" s="1"/>
    </row>
    <row r="802" ht="15.75" customHeight="1">
      <c r="A802" s="1"/>
      <c r="B802" s="1"/>
      <c r="C802" s="283"/>
      <c r="D802" s="327"/>
      <c r="E802" s="327"/>
      <c r="F802" s="1"/>
      <c r="G802" s="1"/>
      <c r="H802" s="1"/>
      <c r="I802" s="1"/>
      <c r="J802" s="327"/>
      <c r="K802" s="1"/>
      <c r="L802" s="1"/>
      <c r="M802" s="327"/>
      <c r="N802" s="327"/>
      <c r="O802" s="328"/>
      <c r="P802" s="299"/>
      <c r="Q802" s="1"/>
      <c r="R802" s="275"/>
      <c r="S802" s="329"/>
      <c r="T802" s="1"/>
      <c r="U802" s="1"/>
      <c r="V802" s="306"/>
      <c r="W802" s="306"/>
      <c r="X802" s="328"/>
      <c r="Y802" s="328"/>
      <c r="Z802" s="272"/>
      <c r="AA802" s="299"/>
      <c r="AB802" s="1"/>
      <c r="AC802" s="58"/>
      <c r="AD802" s="220"/>
      <c r="AE802" s="1"/>
      <c r="AF802" s="1"/>
      <c r="AG802" s="304"/>
      <c r="AH802" s="306"/>
      <c r="AI802" s="1"/>
      <c r="AJ802" s="1"/>
      <c r="AK802" s="1"/>
      <c r="AL802" s="1"/>
      <c r="AM802" s="328"/>
      <c r="AN802" s="1"/>
      <c r="AO802" s="1"/>
      <c r="AP802" s="1"/>
    </row>
    <row r="803" ht="15.75" customHeight="1">
      <c r="A803" s="1"/>
      <c r="B803" s="1"/>
      <c r="C803" s="283"/>
      <c r="D803" s="327"/>
      <c r="E803" s="327"/>
      <c r="F803" s="1"/>
      <c r="G803" s="1"/>
      <c r="H803" s="1"/>
      <c r="I803" s="1"/>
      <c r="J803" s="327"/>
      <c r="K803" s="1"/>
      <c r="L803" s="1"/>
      <c r="M803" s="327"/>
      <c r="N803" s="327"/>
      <c r="O803" s="328"/>
      <c r="P803" s="299"/>
      <c r="Q803" s="1"/>
      <c r="R803" s="275"/>
      <c r="S803" s="329"/>
      <c r="T803" s="1"/>
      <c r="U803" s="1"/>
      <c r="V803" s="306"/>
      <c r="W803" s="306"/>
      <c r="X803" s="328"/>
      <c r="Y803" s="328"/>
      <c r="Z803" s="272"/>
      <c r="AA803" s="299"/>
      <c r="AB803" s="1"/>
      <c r="AC803" s="58"/>
      <c r="AD803" s="220"/>
      <c r="AE803" s="1"/>
      <c r="AF803" s="1"/>
      <c r="AG803" s="304"/>
      <c r="AH803" s="306"/>
      <c r="AI803" s="1"/>
      <c r="AJ803" s="1"/>
      <c r="AK803" s="1"/>
      <c r="AL803" s="1"/>
      <c r="AM803" s="328"/>
      <c r="AN803" s="1"/>
      <c r="AO803" s="1"/>
      <c r="AP803" s="1"/>
    </row>
    <row r="804" ht="15.75" customHeight="1">
      <c r="A804" s="1"/>
      <c r="B804" s="1"/>
      <c r="C804" s="283"/>
      <c r="D804" s="327"/>
      <c r="E804" s="327"/>
      <c r="F804" s="1"/>
      <c r="G804" s="1"/>
      <c r="H804" s="1"/>
      <c r="I804" s="1"/>
      <c r="J804" s="327"/>
      <c r="K804" s="1"/>
      <c r="L804" s="1"/>
      <c r="M804" s="327"/>
      <c r="N804" s="327"/>
      <c r="O804" s="328"/>
      <c r="P804" s="299"/>
      <c r="Q804" s="1"/>
      <c r="R804" s="275"/>
      <c r="S804" s="329"/>
      <c r="T804" s="1"/>
      <c r="U804" s="1"/>
      <c r="V804" s="306"/>
      <c r="W804" s="306"/>
      <c r="X804" s="328"/>
      <c r="Y804" s="328"/>
      <c r="Z804" s="272"/>
      <c r="AA804" s="299"/>
      <c r="AB804" s="1"/>
      <c r="AC804" s="58"/>
      <c r="AD804" s="220"/>
      <c r="AE804" s="1"/>
      <c r="AF804" s="1"/>
      <c r="AG804" s="304"/>
      <c r="AH804" s="306"/>
      <c r="AI804" s="1"/>
      <c r="AJ804" s="1"/>
      <c r="AK804" s="1"/>
      <c r="AL804" s="1"/>
      <c r="AM804" s="328"/>
      <c r="AN804" s="1"/>
      <c r="AO804" s="1"/>
      <c r="AP804" s="1"/>
    </row>
    <row r="805" ht="15.75" customHeight="1">
      <c r="A805" s="1"/>
      <c r="B805" s="1"/>
      <c r="C805" s="283"/>
      <c r="D805" s="327"/>
      <c r="E805" s="327"/>
      <c r="F805" s="1"/>
      <c r="G805" s="1"/>
      <c r="H805" s="1"/>
      <c r="I805" s="1"/>
      <c r="J805" s="327"/>
      <c r="K805" s="1"/>
      <c r="L805" s="1"/>
      <c r="M805" s="327"/>
      <c r="N805" s="327"/>
      <c r="O805" s="328"/>
      <c r="P805" s="299"/>
      <c r="Q805" s="1"/>
      <c r="R805" s="275"/>
      <c r="S805" s="329"/>
      <c r="T805" s="1"/>
      <c r="U805" s="1"/>
      <c r="V805" s="306"/>
      <c r="W805" s="306"/>
      <c r="X805" s="328"/>
      <c r="Y805" s="328"/>
      <c r="Z805" s="272"/>
      <c r="AA805" s="299"/>
      <c r="AB805" s="1"/>
      <c r="AC805" s="58"/>
      <c r="AD805" s="220"/>
      <c r="AE805" s="1"/>
      <c r="AF805" s="1"/>
      <c r="AG805" s="304"/>
      <c r="AH805" s="306"/>
      <c r="AI805" s="1"/>
      <c r="AJ805" s="1"/>
      <c r="AK805" s="1"/>
      <c r="AL805" s="1"/>
      <c r="AM805" s="328"/>
      <c r="AN805" s="1"/>
      <c r="AO805" s="1"/>
      <c r="AP805" s="1"/>
    </row>
    <row r="806" ht="15.75" customHeight="1">
      <c r="A806" s="1"/>
      <c r="B806" s="1"/>
      <c r="C806" s="283"/>
      <c r="D806" s="327"/>
      <c r="E806" s="327"/>
      <c r="F806" s="1"/>
      <c r="G806" s="1"/>
      <c r="H806" s="1"/>
      <c r="I806" s="1"/>
      <c r="J806" s="327"/>
      <c r="K806" s="1"/>
      <c r="L806" s="1"/>
      <c r="M806" s="327"/>
      <c r="N806" s="327"/>
      <c r="O806" s="328"/>
      <c r="P806" s="299"/>
      <c r="Q806" s="1"/>
      <c r="R806" s="275"/>
      <c r="S806" s="329"/>
      <c r="T806" s="1"/>
      <c r="U806" s="1"/>
      <c r="V806" s="306"/>
      <c r="W806" s="306"/>
      <c r="X806" s="328"/>
      <c r="Y806" s="328"/>
      <c r="Z806" s="272"/>
      <c r="AA806" s="299"/>
      <c r="AB806" s="1"/>
      <c r="AC806" s="58"/>
      <c r="AD806" s="220"/>
      <c r="AE806" s="1"/>
      <c r="AF806" s="1"/>
      <c r="AG806" s="304"/>
      <c r="AH806" s="306"/>
      <c r="AI806" s="1"/>
      <c r="AJ806" s="1"/>
      <c r="AK806" s="1"/>
      <c r="AL806" s="1"/>
      <c r="AM806" s="328"/>
      <c r="AN806" s="1"/>
      <c r="AO806" s="1"/>
      <c r="AP806" s="1"/>
    </row>
    <row r="807" ht="15.75" customHeight="1">
      <c r="A807" s="1"/>
      <c r="B807" s="1"/>
      <c r="C807" s="283"/>
      <c r="D807" s="327"/>
      <c r="E807" s="327"/>
      <c r="F807" s="1"/>
      <c r="G807" s="1"/>
      <c r="H807" s="1"/>
      <c r="I807" s="1"/>
      <c r="J807" s="327"/>
      <c r="K807" s="1"/>
      <c r="L807" s="1"/>
      <c r="M807" s="327"/>
      <c r="N807" s="327"/>
      <c r="O807" s="328"/>
      <c r="P807" s="299"/>
      <c r="Q807" s="1"/>
      <c r="R807" s="275"/>
      <c r="S807" s="329"/>
      <c r="T807" s="1"/>
      <c r="U807" s="1"/>
      <c r="V807" s="306"/>
      <c r="W807" s="306"/>
      <c r="X807" s="328"/>
      <c r="Y807" s="328"/>
      <c r="Z807" s="272"/>
      <c r="AA807" s="299"/>
      <c r="AB807" s="1"/>
      <c r="AC807" s="58"/>
      <c r="AD807" s="220"/>
      <c r="AE807" s="1"/>
      <c r="AF807" s="1"/>
      <c r="AG807" s="304"/>
      <c r="AH807" s="306"/>
      <c r="AI807" s="1"/>
      <c r="AJ807" s="1"/>
      <c r="AK807" s="1"/>
      <c r="AL807" s="1"/>
      <c r="AM807" s="328"/>
      <c r="AN807" s="1"/>
      <c r="AO807" s="1"/>
      <c r="AP807" s="1"/>
    </row>
    <row r="808" ht="15.75" customHeight="1">
      <c r="A808" s="1"/>
      <c r="B808" s="1"/>
      <c r="C808" s="283"/>
      <c r="D808" s="327"/>
      <c r="E808" s="327"/>
      <c r="F808" s="1"/>
      <c r="G808" s="1"/>
      <c r="H808" s="1"/>
      <c r="I808" s="1"/>
      <c r="J808" s="327"/>
      <c r="K808" s="1"/>
      <c r="L808" s="1"/>
      <c r="M808" s="327"/>
      <c r="N808" s="327"/>
      <c r="O808" s="328"/>
      <c r="P808" s="299"/>
      <c r="Q808" s="1"/>
      <c r="R808" s="275"/>
      <c r="S808" s="329"/>
      <c r="T808" s="1"/>
      <c r="U808" s="1"/>
      <c r="V808" s="306"/>
      <c r="W808" s="306"/>
      <c r="X808" s="328"/>
      <c r="Y808" s="328"/>
      <c r="Z808" s="272"/>
      <c r="AA808" s="299"/>
      <c r="AB808" s="1"/>
      <c r="AC808" s="58"/>
      <c r="AD808" s="220"/>
      <c r="AE808" s="1"/>
      <c r="AF808" s="1"/>
      <c r="AG808" s="304"/>
      <c r="AH808" s="306"/>
      <c r="AI808" s="1"/>
      <c r="AJ808" s="1"/>
      <c r="AK808" s="1"/>
      <c r="AL808" s="1"/>
      <c r="AM808" s="328"/>
      <c r="AN808" s="1"/>
      <c r="AO808" s="1"/>
      <c r="AP808" s="1"/>
    </row>
    <row r="809" ht="15.75" customHeight="1">
      <c r="A809" s="1"/>
      <c r="B809" s="1"/>
      <c r="C809" s="283"/>
      <c r="D809" s="327"/>
      <c r="E809" s="327"/>
      <c r="F809" s="1"/>
      <c r="G809" s="1"/>
      <c r="H809" s="1"/>
      <c r="I809" s="1"/>
      <c r="J809" s="327"/>
      <c r="K809" s="1"/>
      <c r="L809" s="1"/>
      <c r="M809" s="327"/>
      <c r="N809" s="327"/>
      <c r="O809" s="328"/>
      <c r="P809" s="299"/>
      <c r="Q809" s="1"/>
      <c r="R809" s="275"/>
      <c r="S809" s="329"/>
      <c r="T809" s="1"/>
      <c r="U809" s="1"/>
      <c r="V809" s="306"/>
      <c r="W809" s="306"/>
      <c r="X809" s="328"/>
      <c r="Y809" s="328"/>
      <c r="Z809" s="272"/>
      <c r="AA809" s="299"/>
      <c r="AB809" s="1"/>
      <c r="AC809" s="58"/>
      <c r="AD809" s="220"/>
      <c r="AE809" s="1"/>
      <c r="AF809" s="1"/>
      <c r="AG809" s="304"/>
      <c r="AH809" s="306"/>
      <c r="AI809" s="1"/>
      <c r="AJ809" s="1"/>
      <c r="AK809" s="1"/>
      <c r="AL809" s="1"/>
      <c r="AM809" s="328"/>
      <c r="AN809" s="1"/>
      <c r="AO809" s="1"/>
      <c r="AP809" s="1"/>
    </row>
    <row r="810" ht="15.75" customHeight="1">
      <c r="A810" s="1"/>
      <c r="B810" s="1"/>
      <c r="C810" s="283"/>
      <c r="D810" s="327"/>
      <c r="E810" s="327"/>
      <c r="F810" s="1"/>
      <c r="G810" s="1"/>
      <c r="H810" s="1"/>
      <c r="I810" s="1"/>
      <c r="J810" s="327"/>
      <c r="K810" s="1"/>
      <c r="L810" s="1"/>
      <c r="M810" s="327"/>
      <c r="N810" s="327"/>
      <c r="O810" s="328"/>
      <c r="P810" s="299"/>
      <c r="Q810" s="1"/>
      <c r="R810" s="275"/>
      <c r="S810" s="329"/>
      <c r="T810" s="1"/>
      <c r="U810" s="1"/>
      <c r="V810" s="306"/>
      <c r="W810" s="306"/>
      <c r="X810" s="328"/>
      <c r="Y810" s="328"/>
      <c r="Z810" s="272"/>
      <c r="AA810" s="299"/>
      <c r="AB810" s="1"/>
      <c r="AC810" s="58"/>
      <c r="AD810" s="220"/>
      <c r="AE810" s="1"/>
      <c r="AF810" s="1"/>
      <c r="AG810" s="304"/>
      <c r="AH810" s="306"/>
      <c r="AI810" s="1"/>
      <c r="AJ810" s="1"/>
      <c r="AK810" s="1"/>
      <c r="AL810" s="1"/>
      <c r="AM810" s="328"/>
      <c r="AN810" s="1"/>
      <c r="AO810" s="1"/>
      <c r="AP810" s="1"/>
    </row>
    <row r="811" ht="15.75" customHeight="1">
      <c r="A811" s="1"/>
      <c r="B811" s="1"/>
      <c r="C811" s="283"/>
      <c r="D811" s="327"/>
      <c r="E811" s="327"/>
      <c r="F811" s="1"/>
      <c r="G811" s="1"/>
      <c r="H811" s="1"/>
      <c r="I811" s="1"/>
      <c r="J811" s="327"/>
      <c r="K811" s="1"/>
      <c r="L811" s="1"/>
      <c r="M811" s="327"/>
      <c r="N811" s="327"/>
      <c r="O811" s="328"/>
      <c r="P811" s="299"/>
      <c r="Q811" s="1"/>
      <c r="R811" s="275"/>
      <c r="S811" s="329"/>
      <c r="T811" s="1"/>
      <c r="U811" s="1"/>
      <c r="V811" s="306"/>
      <c r="W811" s="306"/>
      <c r="X811" s="328"/>
      <c r="Y811" s="328"/>
      <c r="Z811" s="272"/>
      <c r="AA811" s="299"/>
      <c r="AB811" s="1"/>
      <c r="AC811" s="58"/>
      <c r="AD811" s="220"/>
      <c r="AE811" s="1"/>
      <c r="AF811" s="1"/>
      <c r="AG811" s="304"/>
      <c r="AH811" s="306"/>
      <c r="AI811" s="1"/>
      <c r="AJ811" s="1"/>
      <c r="AK811" s="1"/>
      <c r="AL811" s="1"/>
      <c r="AM811" s="328"/>
      <c r="AN811" s="1"/>
      <c r="AO811" s="1"/>
      <c r="AP811" s="1"/>
    </row>
    <row r="812" ht="15.75" customHeight="1">
      <c r="A812" s="1"/>
      <c r="B812" s="1"/>
      <c r="C812" s="283"/>
      <c r="D812" s="327"/>
      <c r="E812" s="327"/>
      <c r="F812" s="1"/>
      <c r="G812" s="1"/>
      <c r="H812" s="1"/>
      <c r="I812" s="1"/>
      <c r="J812" s="327"/>
      <c r="K812" s="1"/>
      <c r="L812" s="1"/>
      <c r="M812" s="327"/>
      <c r="N812" s="327"/>
      <c r="O812" s="328"/>
      <c r="P812" s="299"/>
      <c r="Q812" s="1"/>
      <c r="R812" s="275"/>
      <c r="S812" s="329"/>
      <c r="T812" s="1"/>
      <c r="U812" s="1"/>
      <c r="V812" s="306"/>
      <c r="W812" s="306"/>
      <c r="X812" s="328"/>
      <c r="Y812" s="328"/>
      <c r="Z812" s="272"/>
      <c r="AA812" s="299"/>
      <c r="AB812" s="1"/>
      <c r="AC812" s="58"/>
      <c r="AD812" s="220"/>
      <c r="AE812" s="1"/>
      <c r="AF812" s="1"/>
      <c r="AG812" s="304"/>
      <c r="AH812" s="306"/>
      <c r="AI812" s="1"/>
      <c r="AJ812" s="1"/>
      <c r="AK812" s="1"/>
      <c r="AL812" s="1"/>
      <c r="AM812" s="328"/>
      <c r="AN812" s="1"/>
      <c r="AO812" s="1"/>
      <c r="AP812" s="1"/>
    </row>
    <row r="813" ht="15.75" customHeight="1">
      <c r="A813" s="1"/>
      <c r="B813" s="1"/>
      <c r="C813" s="283"/>
      <c r="D813" s="327"/>
      <c r="E813" s="327"/>
      <c r="F813" s="1"/>
      <c r="G813" s="1"/>
      <c r="H813" s="1"/>
      <c r="I813" s="1"/>
      <c r="J813" s="327"/>
      <c r="K813" s="1"/>
      <c r="L813" s="1"/>
      <c r="M813" s="327"/>
      <c r="N813" s="327"/>
      <c r="O813" s="328"/>
      <c r="P813" s="299"/>
      <c r="Q813" s="1"/>
      <c r="R813" s="275"/>
      <c r="S813" s="329"/>
      <c r="T813" s="1"/>
      <c r="U813" s="1"/>
      <c r="V813" s="306"/>
      <c r="W813" s="306"/>
      <c r="X813" s="328"/>
      <c r="Y813" s="328"/>
      <c r="Z813" s="272"/>
      <c r="AA813" s="299"/>
      <c r="AB813" s="1"/>
      <c r="AC813" s="58"/>
      <c r="AD813" s="220"/>
      <c r="AE813" s="1"/>
      <c r="AF813" s="1"/>
      <c r="AG813" s="304"/>
      <c r="AH813" s="306"/>
      <c r="AI813" s="1"/>
      <c r="AJ813" s="1"/>
      <c r="AK813" s="1"/>
      <c r="AL813" s="1"/>
      <c r="AM813" s="328"/>
      <c r="AN813" s="1"/>
      <c r="AO813" s="1"/>
      <c r="AP813" s="1"/>
    </row>
    <row r="814" ht="15.75" customHeight="1">
      <c r="A814" s="1"/>
      <c r="B814" s="1"/>
      <c r="C814" s="283"/>
      <c r="D814" s="327"/>
      <c r="E814" s="327"/>
      <c r="F814" s="1"/>
      <c r="G814" s="1"/>
      <c r="H814" s="1"/>
      <c r="I814" s="1"/>
      <c r="J814" s="327"/>
      <c r="K814" s="1"/>
      <c r="L814" s="1"/>
      <c r="M814" s="327"/>
      <c r="N814" s="327"/>
      <c r="O814" s="328"/>
      <c r="P814" s="299"/>
      <c r="Q814" s="1"/>
      <c r="R814" s="275"/>
      <c r="S814" s="329"/>
      <c r="T814" s="1"/>
      <c r="U814" s="1"/>
      <c r="V814" s="306"/>
      <c r="W814" s="306"/>
      <c r="X814" s="328"/>
      <c r="Y814" s="328"/>
      <c r="Z814" s="272"/>
      <c r="AA814" s="299"/>
      <c r="AB814" s="1"/>
      <c r="AC814" s="58"/>
      <c r="AD814" s="220"/>
      <c r="AE814" s="1"/>
      <c r="AF814" s="1"/>
      <c r="AG814" s="304"/>
      <c r="AH814" s="306"/>
      <c r="AI814" s="1"/>
      <c r="AJ814" s="1"/>
      <c r="AK814" s="1"/>
      <c r="AL814" s="1"/>
      <c r="AM814" s="328"/>
      <c r="AN814" s="1"/>
      <c r="AO814" s="1"/>
      <c r="AP814" s="1"/>
    </row>
    <row r="815" ht="15.75" customHeight="1">
      <c r="A815" s="1"/>
      <c r="B815" s="1"/>
      <c r="C815" s="283"/>
      <c r="D815" s="327"/>
      <c r="E815" s="327"/>
      <c r="F815" s="1"/>
      <c r="G815" s="1"/>
      <c r="H815" s="1"/>
      <c r="I815" s="1"/>
      <c r="J815" s="327"/>
      <c r="K815" s="1"/>
      <c r="L815" s="1"/>
      <c r="M815" s="327"/>
      <c r="N815" s="327"/>
      <c r="O815" s="328"/>
      <c r="P815" s="299"/>
      <c r="Q815" s="1"/>
      <c r="R815" s="275"/>
      <c r="S815" s="329"/>
      <c r="T815" s="1"/>
      <c r="U815" s="1"/>
      <c r="V815" s="306"/>
      <c r="W815" s="306"/>
      <c r="X815" s="328"/>
      <c r="Y815" s="328"/>
      <c r="Z815" s="272"/>
      <c r="AA815" s="299"/>
      <c r="AB815" s="1"/>
      <c r="AC815" s="58"/>
      <c r="AD815" s="220"/>
      <c r="AE815" s="1"/>
      <c r="AF815" s="1"/>
      <c r="AG815" s="304"/>
      <c r="AH815" s="306"/>
      <c r="AI815" s="1"/>
      <c r="AJ815" s="1"/>
      <c r="AK815" s="1"/>
      <c r="AL815" s="1"/>
      <c r="AM815" s="328"/>
      <c r="AN815" s="1"/>
      <c r="AO815" s="1"/>
      <c r="AP815" s="1"/>
    </row>
    <row r="816" ht="15.75" customHeight="1">
      <c r="A816" s="1"/>
      <c r="B816" s="1"/>
      <c r="C816" s="283"/>
      <c r="D816" s="327"/>
      <c r="E816" s="327"/>
      <c r="F816" s="1"/>
      <c r="G816" s="1"/>
      <c r="H816" s="1"/>
      <c r="I816" s="1"/>
      <c r="J816" s="327"/>
      <c r="K816" s="1"/>
      <c r="L816" s="1"/>
      <c r="M816" s="327"/>
      <c r="N816" s="327"/>
      <c r="O816" s="328"/>
      <c r="P816" s="299"/>
      <c r="Q816" s="1"/>
      <c r="R816" s="275"/>
      <c r="S816" s="329"/>
      <c r="T816" s="1"/>
      <c r="U816" s="1"/>
      <c r="V816" s="306"/>
      <c r="W816" s="306"/>
      <c r="X816" s="328"/>
      <c r="Y816" s="328"/>
      <c r="Z816" s="272"/>
      <c r="AA816" s="299"/>
      <c r="AB816" s="1"/>
      <c r="AC816" s="58"/>
      <c r="AD816" s="220"/>
      <c r="AE816" s="1"/>
      <c r="AF816" s="1"/>
      <c r="AG816" s="304"/>
      <c r="AH816" s="306"/>
      <c r="AI816" s="1"/>
      <c r="AJ816" s="1"/>
      <c r="AK816" s="1"/>
      <c r="AL816" s="1"/>
      <c r="AM816" s="328"/>
      <c r="AN816" s="1"/>
      <c r="AO816" s="1"/>
      <c r="AP816" s="1"/>
    </row>
    <row r="817" ht="15.75" customHeight="1">
      <c r="A817" s="1"/>
      <c r="B817" s="1"/>
      <c r="C817" s="283"/>
      <c r="D817" s="327"/>
      <c r="E817" s="327"/>
      <c r="F817" s="1"/>
      <c r="G817" s="1"/>
      <c r="H817" s="1"/>
      <c r="I817" s="1"/>
      <c r="J817" s="327"/>
      <c r="K817" s="1"/>
      <c r="L817" s="1"/>
      <c r="M817" s="327"/>
      <c r="N817" s="327"/>
      <c r="O817" s="328"/>
      <c r="P817" s="299"/>
      <c r="Q817" s="1"/>
      <c r="R817" s="275"/>
      <c r="S817" s="329"/>
      <c r="T817" s="1"/>
      <c r="U817" s="1"/>
      <c r="V817" s="306"/>
      <c r="W817" s="306"/>
      <c r="X817" s="328"/>
      <c r="Y817" s="328"/>
      <c r="Z817" s="272"/>
      <c r="AA817" s="299"/>
      <c r="AB817" s="1"/>
      <c r="AC817" s="58"/>
      <c r="AD817" s="220"/>
      <c r="AE817" s="1"/>
      <c r="AF817" s="1"/>
      <c r="AG817" s="304"/>
      <c r="AH817" s="306"/>
      <c r="AI817" s="1"/>
      <c r="AJ817" s="1"/>
      <c r="AK817" s="1"/>
      <c r="AL817" s="1"/>
      <c r="AM817" s="328"/>
      <c r="AN817" s="1"/>
      <c r="AO817" s="1"/>
      <c r="AP817" s="1"/>
    </row>
    <row r="818" ht="15.75" customHeight="1">
      <c r="A818" s="1"/>
      <c r="B818" s="1"/>
      <c r="C818" s="283"/>
      <c r="D818" s="327"/>
      <c r="E818" s="327"/>
      <c r="F818" s="1"/>
      <c r="G818" s="1"/>
      <c r="H818" s="1"/>
      <c r="I818" s="1"/>
      <c r="J818" s="327"/>
      <c r="K818" s="1"/>
      <c r="L818" s="1"/>
      <c r="M818" s="327"/>
      <c r="N818" s="327"/>
      <c r="O818" s="328"/>
      <c r="P818" s="299"/>
      <c r="Q818" s="1"/>
      <c r="R818" s="275"/>
      <c r="S818" s="329"/>
      <c r="T818" s="1"/>
      <c r="U818" s="1"/>
      <c r="V818" s="306"/>
      <c r="W818" s="306"/>
      <c r="X818" s="328"/>
      <c r="Y818" s="328"/>
      <c r="Z818" s="272"/>
      <c r="AA818" s="299"/>
      <c r="AB818" s="1"/>
      <c r="AC818" s="58"/>
      <c r="AD818" s="220"/>
      <c r="AE818" s="1"/>
      <c r="AF818" s="1"/>
      <c r="AG818" s="304"/>
      <c r="AH818" s="306"/>
      <c r="AI818" s="1"/>
      <c r="AJ818" s="1"/>
      <c r="AK818" s="1"/>
      <c r="AL818" s="1"/>
      <c r="AM818" s="328"/>
      <c r="AN818" s="1"/>
      <c r="AO818" s="1"/>
      <c r="AP818" s="1"/>
    </row>
    <row r="819" ht="15.75" customHeight="1">
      <c r="A819" s="1"/>
      <c r="B819" s="1"/>
      <c r="C819" s="283"/>
      <c r="D819" s="327"/>
      <c r="E819" s="327"/>
      <c r="F819" s="1"/>
      <c r="G819" s="1"/>
      <c r="H819" s="1"/>
      <c r="I819" s="1"/>
      <c r="J819" s="327"/>
      <c r="K819" s="1"/>
      <c r="L819" s="1"/>
      <c r="M819" s="327"/>
      <c r="N819" s="327"/>
      <c r="O819" s="328"/>
      <c r="P819" s="299"/>
      <c r="Q819" s="1"/>
      <c r="R819" s="275"/>
      <c r="S819" s="329"/>
      <c r="T819" s="1"/>
      <c r="U819" s="1"/>
      <c r="V819" s="306"/>
      <c r="W819" s="306"/>
      <c r="X819" s="328"/>
      <c r="Y819" s="328"/>
      <c r="Z819" s="272"/>
      <c r="AA819" s="299"/>
      <c r="AB819" s="1"/>
      <c r="AC819" s="58"/>
      <c r="AD819" s="220"/>
      <c r="AE819" s="1"/>
      <c r="AF819" s="1"/>
      <c r="AG819" s="304"/>
      <c r="AH819" s="306"/>
      <c r="AI819" s="1"/>
      <c r="AJ819" s="1"/>
      <c r="AK819" s="1"/>
      <c r="AL819" s="1"/>
      <c r="AM819" s="328"/>
      <c r="AN819" s="1"/>
      <c r="AO819" s="1"/>
      <c r="AP819" s="1"/>
    </row>
    <row r="820" ht="15.75" customHeight="1">
      <c r="A820" s="1"/>
      <c r="B820" s="1"/>
      <c r="C820" s="283"/>
      <c r="D820" s="327"/>
      <c r="E820" s="327"/>
      <c r="F820" s="1"/>
      <c r="G820" s="1"/>
      <c r="H820" s="1"/>
      <c r="I820" s="1"/>
      <c r="J820" s="327"/>
      <c r="K820" s="1"/>
      <c r="L820" s="1"/>
      <c r="M820" s="327"/>
      <c r="N820" s="327"/>
      <c r="O820" s="328"/>
      <c r="P820" s="299"/>
      <c r="Q820" s="1"/>
      <c r="R820" s="275"/>
      <c r="S820" s="329"/>
      <c r="T820" s="1"/>
      <c r="U820" s="1"/>
      <c r="V820" s="306"/>
      <c r="W820" s="306"/>
      <c r="X820" s="328"/>
      <c r="Y820" s="328"/>
      <c r="Z820" s="272"/>
      <c r="AA820" s="299"/>
      <c r="AB820" s="1"/>
      <c r="AC820" s="58"/>
      <c r="AD820" s="220"/>
      <c r="AE820" s="1"/>
      <c r="AF820" s="1"/>
      <c r="AG820" s="304"/>
      <c r="AH820" s="306"/>
      <c r="AI820" s="1"/>
      <c r="AJ820" s="1"/>
      <c r="AK820" s="1"/>
      <c r="AL820" s="1"/>
      <c r="AM820" s="328"/>
      <c r="AN820" s="1"/>
      <c r="AO820" s="1"/>
      <c r="AP820" s="1"/>
    </row>
    <row r="821" ht="15.75" customHeight="1">
      <c r="A821" s="1"/>
      <c r="B821" s="1"/>
      <c r="C821" s="283"/>
      <c r="D821" s="327"/>
      <c r="E821" s="327"/>
      <c r="F821" s="1"/>
      <c r="G821" s="1"/>
      <c r="H821" s="1"/>
      <c r="I821" s="1"/>
      <c r="J821" s="327"/>
      <c r="K821" s="1"/>
      <c r="L821" s="1"/>
      <c r="M821" s="327"/>
      <c r="N821" s="327"/>
      <c r="O821" s="328"/>
      <c r="P821" s="299"/>
      <c r="Q821" s="1"/>
      <c r="R821" s="275"/>
      <c r="S821" s="329"/>
      <c r="T821" s="1"/>
      <c r="U821" s="1"/>
      <c r="V821" s="306"/>
      <c r="W821" s="306"/>
      <c r="X821" s="328"/>
      <c r="Y821" s="328"/>
      <c r="Z821" s="272"/>
      <c r="AA821" s="299"/>
      <c r="AB821" s="1"/>
      <c r="AC821" s="58"/>
      <c r="AD821" s="220"/>
      <c r="AE821" s="1"/>
      <c r="AF821" s="1"/>
      <c r="AG821" s="304"/>
      <c r="AH821" s="306"/>
      <c r="AI821" s="1"/>
      <c r="AJ821" s="1"/>
      <c r="AK821" s="1"/>
      <c r="AL821" s="1"/>
      <c r="AM821" s="328"/>
      <c r="AN821" s="1"/>
      <c r="AO821" s="1"/>
      <c r="AP821" s="1"/>
    </row>
    <row r="822" ht="15.75" customHeight="1">
      <c r="A822" s="1"/>
      <c r="B822" s="1"/>
      <c r="C822" s="283"/>
      <c r="D822" s="327"/>
      <c r="E822" s="327"/>
      <c r="F822" s="1"/>
      <c r="G822" s="1"/>
      <c r="H822" s="1"/>
      <c r="I822" s="1"/>
      <c r="J822" s="327"/>
      <c r="K822" s="1"/>
      <c r="L822" s="1"/>
      <c r="M822" s="327"/>
      <c r="N822" s="327"/>
      <c r="O822" s="328"/>
      <c r="P822" s="299"/>
      <c r="Q822" s="1"/>
      <c r="R822" s="275"/>
      <c r="S822" s="329"/>
      <c r="T822" s="1"/>
      <c r="U822" s="1"/>
      <c r="V822" s="306"/>
      <c r="W822" s="306"/>
      <c r="X822" s="328"/>
      <c r="Y822" s="328"/>
      <c r="Z822" s="272"/>
      <c r="AA822" s="299"/>
      <c r="AB822" s="1"/>
      <c r="AC822" s="58"/>
      <c r="AD822" s="220"/>
      <c r="AE822" s="1"/>
      <c r="AF822" s="1"/>
      <c r="AG822" s="304"/>
      <c r="AH822" s="306"/>
      <c r="AI822" s="1"/>
      <c r="AJ822" s="1"/>
      <c r="AK822" s="1"/>
      <c r="AL822" s="1"/>
      <c r="AM822" s="328"/>
      <c r="AN822" s="1"/>
      <c r="AO822" s="1"/>
      <c r="AP822" s="1"/>
    </row>
    <row r="823" ht="15.75" customHeight="1">
      <c r="A823" s="1"/>
      <c r="B823" s="1"/>
      <c r="C823" s="283"/>
      <c r="D823" s="327"/>
      <c r="E823" s="327"/>
      <c r="F823" s="1"/>
      <c r="G823" s="1"/>
      <c r="H823" s="1"/>
      <c r="I823" s="1"/>
      <c r="J823" s="327"/>
      <c r="K823" s="1"/>
      <c r="L823" s="1"/>
      <c r="M823" s="327"/>
      <c r="N823" s="327"/>
      <c r="O823" s="328"/>
      <c r="P823" s="299"/>
      <c r="Q823" s="1"/>
      <c r="R823" s="275"/>
      <c r="S823" s="329"/>
      <c r="T823" s="1"/>
      <c r="U823" s="1"/>
      <c r="V823" s="306"/>
      <c r="W823" s="306"/>
      <c r="X823" s="328"/>
      <c r="Y823" s="328"/>
      <c r="Z823" s="272"/>
      <c r="AA823" s="299"/>
      <c r="AB823" s="1"/>
      <c r="AC823" s="58"/>
      <c r="AD823" s="220"/>
      <c r="AE823" s="1"/>
      <c r="AF823" s="1"/>
      <c r="AG823" s="304"/>
      <c r="AH823" s="306"/>
      <c r="AI823" s="1"/>
      <c r="AJ823" s="1"/>
      <c r="AK823" s="1"/>
      <c r="AL823" s="1"/>
      <c r="AM823" s="328"/>
      <c r="AN823" s="1"/>
      <c r="AO823" s="1"/>
      <c r="AP823" s="1"/>
    </row>
    <row r="824" ht="15.75" customHeight="1">
      <c r="A824" s="1"/>
      <c r="B824" s="1"/>
      <c r="C824" s="283"/>
      <c r="D824" s="327"/>
      <c r="E824" s="327"/>
      <c r="F824" s="1"/>
      <c r="G824" s="1"/>
      <c r="H824" s="1"/>
      <c r="I824" s="1"/>
      <c r="J824" s="327"/>
      <c r="K824" s="1"/>
      <c r="L824" s="1"/>
      <c r="M824" s="327"/>
      <c r="N824" s="327"/>
      <c r="O824" s="328"/>
      <c r="P824" s="299"/>
      <c r="Q824" s="1"/>
      <c r="R824" s="275"/>
      <c r="S824" s="329"/>
      <c r="T824" s="1"/>
      <c r="U824" s="1"/>
      <c r="V824" s="306"/>
      <c r="W824" s="306"/>
      <c r="X824" s="328"/>
      <c r="Y824" s="328"/>
      <c r="Z824" s="272"/>
      <c r="AA824" s="299"/>
      <c r="AB824" s="1"/>
      <c r="AC824" s="58"/>
      <c r="AD824" s="220"/>
      <c r="AE824" s="1"/>
      <c r="AF824" s="1"/>
      <c r="AG824" s="304"/>
      <c r="AH824" s="306"/>
      <c r="AI824" s="1"/>
      <c r="AJ824" s="1"/>
      <c r="AK824" s="1"/>
      <c r="AL824" s="1"/>
      <c r="AM824" s="328"/>
      <c r="AN824" s="1"/>
      <c r="AO824" s="1"/>
      <c r="AP824" s="1"/>
    </row>
    <row r="825" ht="15.75" customHeight="1">
      <c r="A825" s="1"/>
      <c r="B825" s="1"/>
      <c r="C825" s="283"/>
      <c r="D825" s="327"/>
      <c r="E825" s="327"/>
      <c r="F825" s="1"/>
      <c r="G825" s="1"/>
      <c r="H825" s="1"/>
      <c r="I825" s="1"/>
      <c r="J825" s="327"/>
      <c r="K825" s="1"/>
      <c r="L825" s="1"/>
      <c r="M825" s="327"/>
      <c r="N825" s="327"/>
      <c r="O825" s="328"/>
      <c r="P825" s="299"/>
      <c r="Q825" s="1"/>
      <c r="R825" s="275"/>
      <c r="S825" s="329"/>
      <c r="T825" s="1"/>
      <c r="U825" s="1"/>
      <c r="V825" s="306"/>
      <c r="W825" s="306"/>
      <c r="X825" s="328"/>
      <c r="Y825" s="328"/>
      <c r="Z825" s="272"/>
      <c r="AA825" s="299"/>
      <c r="AB825" s="1"/>
      <c r="AC825" s="58"/>
      <c r="AD825" s="220"/>
      <c r="AE825" s="1"/>
      <c r="AF825" s="1"/>
      <c r="AG825" s="304"/>
      <c r="AH825" s="306"/>
      <c r="AI825" s="1"/>
      <c r="AJ825" s="1"/>
      <c r="AK825" s="1"/>
      <c r="AL825" s="1"/>
      <c r="AM825" s="328"/>
      <c r="AN825" s="1"/>
      <c r="AO825" s="1"/>
      <c r="AP825" s="1"/>
    </row>
    <row r="826" ht="15.75" customHeight="1">
      <c r="A826" s="1"/>
      <c r="B826" s="1"/>
      <c r="C826" s="283"/>
      <c r="D826" s="327"/>
      <c r="E826" s="327"/>
      <c r="F826" s="1"/>
      <c r="G826" s="1"/>
      <c r="H826" s="1"/>
      <c r="I826" s="1"/>
      <c r="J826" s="327"/>
      <c r="K826" s="1"/>
      <c r="L826" s="1"/>
      <c r="M826" s="327"/>
      <c r="N826" s="327"/>
      <c r="O826" s="328"/>
      <c r="P826" s="299"/>
      <c r="Q826" s="1"/>
      <c r="R826" s="275"/>
      <c r="S826" s="329"/>
      <c r="T826" s="1"/>
      <c r="U826" s="1"/>
      <c r="V826" s="306"/>
      <c r="W826" s="306"/>
      <c r="X826" s="328"/>
      <c r="Y826" s="328"/>
      <c r="Z826" s="272"/>
      <c r="AA826" s="299"/>
      <c r="AB826" s="1"/>
      <c r="AC826" s="58"/>
      <c r="AD826" s="220"/>
      <c r="AE826" s="1"/>
      <c r="AF826" s="1"/>
      <c r="AG826" s="304"/>
      <c r="AH826" s="306"/>
      <c r="AI826" s="1"/>
      <c r="AJ826" s="1"/>
      <c r="AK826" s="1"/>
      <c r="AL826" s="1"/>
      <c r="AM826" s="328"/>
      <c r="AN826" s="1"/>
      <c r="AO826" s="1"/>
      <c r="AP826" s="1"/>
    </row>
    <row r="827" ht="15.75" customHeight="1">
      <c r="A827" s="1"/>
      <c r="B827" s="1"/>
      <c r="C827" s="283"/>
      <c r="D827" s="327"/>
      <c r="E827" s="327"/>
      <c r="F827" s="1"/>
      <c r="G827" s="1"/>
      <c r="H827" s="1"/>
      <c r="I827" s="1"/>
      <c r="J827" s="327"/>
      <c r="K827" s="1"/>
      <c r="L827" s="1"/>
      <c r="M827" s="327"/>
      <c r="N827" s="327"/>
      <c r="O827" s="328"/>
      <c r="P827" s="299"/>
      <c r="Q827" s="1"/>
      <c r="R827" s="275"/>
      <c r="S827" s="329"/>
      <c r="T827" s="1"/>
      <c r="U827" s="1"/>
      <c r="V827" s="306"/>
      <c r="W827" s="306"/>
      <c r="X827" s="328"/>
      <c r="Y827" s="328"/>
      <c r="Z827" s="272"/>
      <c r="AA827" s="299"/>
      <c r="AB827" s="1"/>
      <c r="AC827" s="58"/>
      <c r="AD827" s="220"/>
      <c r="AE827" s="1"/>
      <c r="AF827" s="1"/>
      <c r="AG827" s="304"/>
      <c r="AH827" s="306"/>
      <c r="AI827" s="1"/>
      <c r="AJ827" s="1"/>
      <c r="AK827" s="1"/>
      <c r="AL827" s="1"/>
      <c r="AM827" s="328"/>
      <c r="AN827" s="1"/>
      <c r="AO827" s="1"/>
      <c r="AP827" s="1"/>
    </row>
    <row r="828" ht="15.75" customHeight="1">
      <c r="A828" s="1"/>
      <c r="B828" s="1"/>
      <c r="C828" s="283"/>
      <c r="D828" s="327"/>
      <c r="E828" s="327"/>
      <c r="F828" s="1"/>
      <c r="G828" s="1"/>
      <c r="H828" s="1"/>
      <c r="I828" s="1"/>
      <c r="J828" s="327"/>
      <c r="K828" s="1"/>
      <c r="L828" s="1"/>
      <c r="M828" s="327"/>
      <c r="N828" s="327"/>
      <c r="O828" s="328"/>
      <c r="P828" s="299"/>
      <c r="Q828" s="1"/>
      <c r="R828" s="275"/>
      <c r="S828" s="329"/>
      <c r="T828" s="1"/>
      <c r="U828" s="1"/>
      <c r="V828" s="306"/>
      <c r="W828" s="306"/>
      <c r="X828" s="328"/>
      <c r="Y828" s="328"/>
      <c r="Z828" s="272"/>
      <c r="AA828" s="299"/>
      <c r="AB828" s="1"/>
      <c r="AC828" s="58"/>
      <c r="AD828" s="220"/>
      <c r="AE828" s="1"/>
      <c r="AF828" s="1"/>
      <c r="AG828" s="304"/>
      <c r="AH828" s="306"/>
      <c r="AI828" s="1"/>
      <c r="AJ828" s="1"/>
      <c r="AK828" s="1"/>
      <c r="AL828" s="1"/>
      <c r="AM828" s="328"/>
      <c r="AN828" s="1"/>
      <c r="AO828" s="1"/>
      <c r="AP828" s="1"/>
    </row>
    <row r="829" ht="15.75" customHeight="1">
      <c r="A829" s="1"/>
      <c r="B829" s="1"/>
      <c r="C829" s="283"/>
      <c r="D829" s="327"/>
      <c r="E829" s="327"/>
      <c r="F829" s="1"/>
      <c r="G829" s="1"/>
      <c r="H829" s="1"/>
      <c r="I829" s="1"/>
      <c r="J829" s="327"/>
      <c r="K829" s="1"/>
      <c r="L829" s="1"/>
      <c r="M829" s="327"/>
      <c r="N829" s="327"/>
      <c r="O829" s="328"/>
      <c r="P829" s="299"/>
      <c r="Q829" s="1"/>
      <c r="R829" s="275"/>
      <c r="S829" s="329"/>
      <c r="T829" s="1"/>
      <c r="U829" s="1"/>
      <c r="V829" s="306"/>
      <c r="W829" s="306"/>
      <c r="X829" s="328"/>
      <c r="Y829" s="328"/>
      <c r="Z829" s="272"/>
      <c r="AA829" s="299"/>
      <c r="AB829" s="1"/>
      <c r="AC829" s="58"/>
      <c r="AD829" s="220"/>
      <c r="AE829" s="1"/>
      <c r="AF829" s="1"/>
      <c r="AG829" s="304"/>
      <c r="AH829" s="306"/>
      <c r="AI829" s="1"/>
      <c r="AJ829" s="1"/>
      <c r="AK829" s="1"/>
      <c r="AL829" s="1"/>
      <c r="AM829" s="328"/>
      <c r="AN829" s="1"/>
      <c r="AO829" s="1"/>
      <c r="AP829" s="1"/>
    </row>
    <row r="830" ht="15.75" customHeight="1">
      <c r="A830" s="1"/>
      <c r="B830" s="1"/>
      <c r="C830" s="283"/>
      <c r="D830" s="327"/>
      <c r="E830" s="327"/>
      <c r="F830" s="1"/>
      <c r="G830" s="1"/>
      <c r="H830" s="1"/>
      <c r="I830" s="1"/>
      <c r="J830" s="327"/>
      <c r="K830" s="1"/>
      <c r="L830" s="1"/>
      <c r="M830" s="327"/>
      <c r="N830" s="327"/>
      <c r="O830" s="328"/>
      <c r="P830" s="299"/>
      <c r="Q830" s="1"/>
      <c r="R830" s="275"/>
      <c r="S830" s="329"/>
      <c r="T830" s="1"/>
      <c r="U830" s="1"/>
      <c r="V830" s="306"/>
      <c r="W830" s="306"/>
      <c r="X830" s="328"/>
      <c r="Y830" s="328"/>
      <c r="Z830" s="272"/>
      <c r="AA830" s="299"/>
      <c r="AB830" s="1"/>
      <c r="AC830" s="58"/>
      <c r="AD830" s="220"/>
      <c r="AE830" s="1"/>
      <c r="AF830" s="1"/>
      <c r="AG830" s="304"/>
      <c r="AH830" s="306"/>
      <c r="AI830" s="1"/>
      <c r="AJ830" s="1"/>
      <c r="AK830" s="1"/>
      <c r="AL830" s="1"/>
      <c r="AM830" s="328"/>
      <c r="AN830" s="1"/>
      <c r="AO830" s="1"/>
      <c r="AP830" s="1"/>
    </row>
    <row r="831" ht="15.75" customHeight="1">
      <c r="A831" s="1"/>
      <c r="B831" s="1"/>
      <c r="C831" s="283"/>
      <c r="D831" s="327"/>
      <c r="E831" s="327"/>
      <c r="F831" s="1"/>
      <c r="G831" s="1"/>
      <c r="H831" s="1"/>
      <c r="I831" s="1"/>
      <c r="J831" s="327"/>
      <c r="K831" s="1"/>
      <c r="L831" s="1"/>
      <c r="M831" s="327"/>
      <c r="N831" s="327"/>
      <c r="O831" s="328"/>
      <c r="P831" s="299"/>
      <c r="Q831" s="1"/>
      <c r="R831" s="275"/>
      <c r="S831" s="329"/>
      <c r="T831" s="1"/>
      <c r="U831" s="1"/>
      <c r="V831" s="306"/>
      <c r="W831" s="306"/>
      <c r="X831" s="328"/>
      <c r="Y831" s="328"/>
      <c r="Z831" s="272"/>
      <c r="AA831" s="299"/>
      <c r="AB831" s="1"/>
      <c r="AC831" s="58"/>
      <c r="AD831" s="220"/>
      <c r="AE831" s="1"/>
      <c r="AF831" s="1"/>
      <c r="AG831" s="304"/>
      <c r="AH831" s="306"/>
      <c r="AI831" s="1"/>
      <c r="AJ831" s="1"/>
      <c r="AK831" s="1"/>
      <c r="AL831" s="1"/>
      <c r="AM831" s="328"/>
      <c r="AN831" s="1"/>
      <c r="AO831" s="1"/>
      <c r="AP831" s="1"/>
    </row>
    <row r="832" ht="15.75" customHeight="1">
      <c r="A832" s="1"/>
      <c r="B832" s="1"/>
      <c r="C832" s="283"/>
      <c r="D832" s="327"/>
      <c r="E832" s="327"/>
      <c r="F832" s="1"/>
      <c r="G832" s="1"/>
      <c r="H832" s="1"/>
      <c r="I832" s="1"/>
      <c r="J832" s="327"/>
      <c r="K832" s="1"/>
      <c r="L832" s="1"/>
      <c r="M832" s="327"/>
      <c r="N832" s="327"/>
      <c r="O832" s="328"/>
      <c r="P832" s="299"/>
      <c r="Q832" s="1"/>
      <c r="R832" s="275"/>
      <c r="S832" s="329"/>
      <c r="T832" s="1"/>
      <c r="U832" s="1"/>
      <c r="V832" s="306"/>
      <c r="W832" s="306"/>
      <c r="X832" s="328"/>
      <c r="Y832" s="328"/>
      <c r="Z832" s="272"/>
      <c r="AA832" s="299"/>
      <c r="AB832" s="1"/>
      <c r="AC832" s="58"/>
      <c r="AD832" s="220"/>
      <c r="AE832" s="1"/>
      <c r="AF832" s="1"/>
      <c r="AG832" s="304"/>
      <c r="AH832" s="306"/>
      <c r="AI832" s="1"/>
      <c r="AJ832" s="1"/>
      <c r="AK832" s="1"/>
      <c r="AL832" s="1"/>
      <c r="AM832" s="328"/>
      <c r="AN832" s="1"/>
      <c r="AO832" s="1"/>
      <c r="AP832" s="1"/>
    </row>
    <row r="833" ht="15.75" customHeight="1">
      <c r="A833" s="1"/>
      <c r="B833" s="1"/>
      <c r="C833" s="283"/>
      <c r="D833" s="327"/>
      <c r="E833" s="327"/>
      <c r="F833" s="1"/>
      <c r="G833" s="1"/>
      <c r="H833" s="1"/>
      <c r="I833" s="1"/>
      <c r="J833" s="327"/>
      <c r="K833" s="1"/>
      <c r="L833" s="1"/>
      <c r="M833" s="327"/>
      <c r="N833" s="327"/>
      <c r="O833" s="328"/>
      <c r="P833" s="299"/>
      <c r="Q833" s="1"/>
      <c r="R833" s="275"/>
      <c r="S833" s="329"/>
      <c r="T833" s="1"/>
      <c r="U833" s="1"/>
      <c r="V833" s="306"/>
      <c r="W833" s="306"/>
      <c r="X833" s="328"/>
      <c r="Y833" s="328"/>
      <c r="Z833" s="272"/>
      <c r="AA833" s="299"/>
      <c r="AB833" s="1"/>
      <c r="AC833" s="58"/>
      <c r="AD833" s="220"/>
      <c r="AE833" s="1"/>
      <c r="AF833" s="1"/>
      <c r="AG833" s="304"/>
      <c r="AH833" s="306"/>
      <c r="AI833" s="1"/>
      <c r="AJ833" s="1"/>
      <c r="AK833" s="1"/>
      <c r="AL833" s="1"/>
      <c r="AM833" s="328"/>
      <c r="AN833" s="1"/>
      <c r="AO833" s="1"/>
      <c r="AP833" s="1"/>
    </row>
    <row r="834" ht="15.75" customHeight="1">
      <c r="A834" s="1"/>
      <c r="B834" s="1"/>
      <c r="C834" s="283"/>
      <c r="D834" s="327"/>
      <c r="E834" s="327"/>
      <c r="F834" s="1"/>
      <c r="G834" s="1"/>
      <c r="H834" s="1"/>
      <c r="I834" s="1"/>
      <c r="J834" s="327"/>
      <c r="K834" s="1"/>
      <c r="L834" s="1"/>
      <c r="M834" s="327"/>
      <c r="N834" s="327"/>
      <c r="O834" s="328"/>
      <c r="P834" s="299"/>
      <c r="Q834" s="1"/>
      <c r="R834" s="275"/>
      <c r="S834" s="329"/>
      <c r="T834" s="1"/>
      <c r="U834" s="1"/>
      <c r="V834" s="306"/>
      <c r="W834" s="306"/>
      <c r="X834" s="328"/>
      <c r="Y834" s="328"/>
      <c r="Z834" s="272"/>
      <c r="AA834" s="299"/>
      <c r="AB834" s="1"/>
      <c r="AC834" s="58"/>
      <c r="AD834" s="220"/>
      <c r="AE834" s="1"/>
      <c r="AF834" s="1"/>
      <c r="AG834" s="304"/>
      <c r="AH834" s="306"/>
      <c r="AI834" s="1"/>
      <c r="AJ834" s="1"/>
      <c r="AK834" s="1"/>
      <c r="AL834" s="1"/>
      <c r="AM834" s="328"/>
      <c r="AN834" s="1"/>
      <c r="AO834" s="1"/>
      <c r="AP834" s="1"/>
    </row>
    <row r="835" ht="15.75" customHeight="1">
      <c r="A835" s="1"/>
      <c r="B835" s="1"/>
      <c r="C835" s="283"/>
      <c r="D835" s="327"/>
      <c r="E835" s="327"/>
      <c r="F835" s="1"/>
      <c r="G835" s="1"/>
      <c r="H835" s="1"/>
      <c r="I835" s="1"/>
      <c r="J835" s="327"/>
      <c r="K835" s="1"/>
      <c r="L835" s="1"/>
      <c r="M835" s="327"/>
      <c r="N835" s="327"/>
      <c r="O835" s="328"/>
      <c r="P835" s="299"/>
      <c r="Q835" s="1"/>
      <c r="R835" s="275"/>
      <c r="S835" s="329"/>
      <c r="T835" s="1"/>
      <c r="U835" s="1"/>
      <c r="V835" s="306"/>
      <c r="W835" s="306"/>
      <c r="X835" s="328"/>
      <c r="Y835" s="328"/>
      <c r="Z835" s="272"/>
      <c r="AA835" s="299"/>
      <c r="AB835" s="1"/>
      <c r="AC835" s="58"/>
      <c r="AD835" s="220"/>
      <c r="AE835" s="1"/>
      <c r="AF835" s="1"/>
      <c r="AG835" s="304"/>
      <c r="AH835" s="306"/>
      <c r="AI835" s="1"/>
      <c r="AJ835" s="1"/>
      <c r="AK835" s="1"/>
      <c r="AL835" s="1"/>
      <c r="AM835" s="328"/>
      <c r="AN835" s="1"/>
      <c r="AO835" s="1"/>
      <c r="AP835" s="1"/>
    </row>
    <row r="836" ht="15.75" customHeight="1">
      <c r="A836" s="1"/>
      <c r="B836" s="1"/>
      <c r="C836" s="283"/>
      <c r="D836" s="327"/>
      <c r="E836" s="327"/>
      <c r="F836" s="1"/>
      <c r="G836" s="1"/>
      <c r="H836" s="1"/>
      <c r="I836" s="1"/>
      <c r="J836" s="327"/>
      <c r="K836" s="1"/>
      <c r="L836" s="1"/>
      <c r="M836" s="327"/>
      <c r="N836" s="327"/>
      <c r="O836" s="328"/>
      <c r="P836" s="299"/>
      <c r="Q836" s="1"/>
      <c r="R836" s="275"/>
      <c r="S836" s="329"/>
      <c r="T836" s="1"/>
      <c r="U836" s="1"/>
      <c r="V836" s="306"/>
      <c r="W836" s="306"/>
      <c r="X836" s="328"/>
      <c r="Y836" s="328"/>
      <c r="Z836" s="272"/>
      <c r="AA836" s="299"/>
      <c r="AB836" s="1"/>
      <c r="AC836" s="58"/>
      <c r="AD836" s="220"/>
      <c r="AE836" s="1"/>
      <c r="AF836" s="1"/>
      <c r="AG836" s="304"/>
      <c r="AH836" s="306"/>
      <c r="AI836" s="1"/>
      <c r="AJ836" s="1"/>
      <c r="AK836" s="1"/>
      <c r="AL836" s="1"/>
      <c r="AM836" s="328"/>
      <c r="AN836" s="1"/>
      <c r="AO836" s="1"/>
      <c r="AP836" s="1"/>
    </row>
    <row r="837" ht="15.75" customHeight="1">
      <c r="A837" s="1"/>
      <c r="B837" s="1"/>
      <c r="C837" s="283"/>
      <c r="D837" s="327"/>
      <c r="E837" s="327"/>
      <c r="F837" s="1"/>
      <c r="G837" s="1"/>
      <c r="H837" s="1"/>
      <c r="I837" s="1"/>
      <c r="J837" s="327"/>
      <c r="K837" s="1"/>
      <c r="L837" s="1"/>
      <c r="M837" s="327"/>
      <c r="N837" s="327"/>
      <c r="O837" s="328"/>
      <c r="P837" s="299"/>
      <c r="Q837" s="1"/>
      <c r="R837" s="275"/>
      <c r="S837" s="329"/>
      <c r="T837" s="1"/>
      <c r="U837" s="1"/>
      <c r="V837" s="306"/>
      <c r="W837" s="306"/>
      <c r="X837" s="328"/>
      <c r="Y837" s="328"/>
      <c r="Z837" s="272"/>
      <c r="AA837" s="299"/>
      <c r="AB837" s="1"/>
      <c r="AC837" s="58"/>
      <c r="AD837" s="220"/>
      <c r="AE837" s="1"/>
      <c r="AF837" s="1"/>
      <c r="AG837" s="304"/>
      <c r="AH837" s="306"/>
      <c r="AI837" s="1"/>
      <c r="AJ837" s="1"/>
      <c r="AK837" s="1"/>
      <c r="AL837" s="1"/>
      <c r="AM837" s="328"/>
      <c r="AN837" s="1"/>
      <c r="AO837" s="1"/>
      <c r="AP837" s="1"/>
    </row>
    <row r="838" ht="15.75" customHeight="1">
      <c r="A838" s="1"/>
      <c r="B838" s="1"/>
      <c r="C838" s="283"/>
      <c r="D838" s="327"/>
      <c r="E838" s="327"/>
      <c r="F838" s="1"/>
      <c r="G838" s="1"/>
      <c r="H838" s="1"/>
      <c r="I838" s="1"/>
      <c r="J838" s="327"/>
      <c r="K838" s="1"/>
      <c r="L838" s="1"/>
      <c r="M838" s="327"/>
      <c r="N838" s="327"/>
      <c r="O838" s="328"/>
      <c r="P838" s="299"/>
      <c r="Q838" s="1"/>
      <c r="R838" s="275"/>
      <c r="S838" s="329"/>
      <c r="T838" s="1"/>
      <c r="U838" s="1"/>
      <c r="V838" s="306"/>
      <c r="W838" s="306"/>
      <c r="X838" s="328"/>
      <c r="Y838" s="328"/>
      <c r="Z838" s="272"/>
      <c r="AA838" s="299"/>
      <c r="AB838" s="1"/>
      <c r="AC838" s="58"/>
      <c r="AD838" s="220"/>
      <c r="AE838" s="1"/>
      <c r="AF838" s="1"/>
      <c r="AG838" s="304"/>
      <c r="AH838" s="306"/>
      <c r="AI838" s="1"/>
      <c r="AJ838" s="1"/>
      <c r="AK838" s="1"/>
      <c r="AL838" s="1"/>
      <c r="AM838" s="328"/>
      <c r="AN838" s="1"/>
      <c r="AO838" s="1"/>
      <c r="AP838" s="1"/>
    </row>
    <row r="839" ht="15.75" customHeight="1">
      <c r="A839" s="1"/>
      <c r="B839" s="1"/>
      <c r="C839" s="283"/>
      <c r="D839" s="327"/>
      <c r="E839" s="327"/>
      <c r="F839" s="1"/>
      <c r="G839" s="1"/>
      <c r="H839" s="1"/>
      <c r="I839" s="1"/>
      <c r="J839" s="327"/>
      <c r="K839" s="1"/>
      <c r="L839" s="1"/>
      <c r="M839" s="327"/>
      <c r="N839" s="327"/>
      <c r="O839" s="328"/>
      <c r="P839" s="299"/>
      <c r="Q839" s="1"/>
      <c r="R839" s="275"/>
      <c r="S839" s="329"/>
      <c r="T839" s="1"/>
      <c r="U839" s="1"/>
      <c r="V839" s="306"/>
      <c r="W839" s="306"/>
      <c r="X839" s="328"/>
      <c r="Y839" s="328"/>
      <c r="Z839" s="272"/>
      <c r="AA839" s="299"/>
      <c r="AB839" s="1"/>
      <c r="AC839" s="58"/>
      <c r="AD839" s="220"/>
      <c r="AE839" s="1"/>
      <c r="AF839" s="1"/>
      <c r="AG839" s="304"/>
      <c r="AH839" s="306"/>
      <c r="AI839" s="1"/>
      <c r="AJ839" s="1"/>
      <c r="AK839" s="1"/>
      <c r="AL839" s="1"/>
      <c r="AM839" s="328"/>
      <c r="AN839" s="1"/>
      <c r="AO839" s="1"/>
      <c r="AP839" s="1"/>
    </row>
    <row r="840" ht="15.75" customHeight="1">
      <c r="A840" s="1"/>
      <c r="B840" s="1"/>
      <c r="C840" s="283"/>
      <c r="D840" s="327"/>
      <c r="E840" s="327"/>
      <c r="F840" s="1"/>
      <c r="G840" s="1"/>
      <c r="H840" s="1"/>
      <c r="I840" s="1"/>
      <c r="J840" s="327"/>
      <c r="K840" s="1"/>
      <c r="L840" s="1"/>
      <c r="M840" s="327"/>
      <c r="N840" s="327"/>
      <c r="O840" s="328"/>
      <c r="P840" s="299"/>
      <c r="Q840" s="1"/>
      <c r="R840" s="275"/>
      <c r="S840" s="329"/>
      <c r="T840" s="1"/>
      <c r="U840" s="1"/>
      <c r="V840" s="306"/>
      <c r="W840" s="306"/>
      <c r="X840" s="328"/>
      <c r="Y840" s="328"/>
      <c r="Z840" s="272"/>
      <c r="AA840" s="299"/>
      <c r="AB840" s="1"/>
      <c r="AC840" s="58"/>
      <c r="AD840" s="220"/>
      <c r="AE840" s="1"/>
      <c r="AF840" s="1"/>
      <c r="AG840" s="304"/>
      <c r="AH840" s="306"/>
      <c r="AI840" s="1"/>
      <c r="AJ840" s="1"/>
      <c r="AK840" s="1"/>
      <c r="AL840" s="1"/>
      <c r="AM840" s="328"/>
      <c r="AN840" s="1"/>
      <c r="AO840" s="1"/>
      <c r="AP840" s="1"/>
    </row>
    <row r="841" ht="15.75" customHeight="1">
      <c r="A841" s="1"/>
      <c r="B841" s="1"/>
      <c r="C841" s="283"/>
      <c r="D841" s="327"/>
      <c r="E841" s="327"/>
      <c r="F841" s="1"/>
      <c r="G841" s="1"/>
      <c r="H841" s="1"/>
      <c r="I841" s="1"/>
      <c r="J841" s="327"/>
      <c r="K841" s="1"/>
      <c r="L841" s="1"/>
      <c r="M841" s="327"/>
      <c r="N841" s="327"/>
      <c r="O841" s="328"/>
      <c r="P841" s="299"/>
      <c r="Q841" s="1"/>
      <c r="R841" s="275"/>
      <c r="S841" s="329"/>
      <c r="T841" s="1"/>
      <c r="U841" s="1"/>
      <c r="V841" s="306"/>
      <c r="W841" s="306"/>
      <c r="X841" s="328"/>
      <c r="Y841" s="328"/>
      <c r="Z841" s="272"/>
      <c r="AA841" s="299"/>
      <c r="AB841" s="1"/>
      <c r="AC841" s="58"/>
      <c r="AD841" s="220"/>
      <c r="AE841" s="1"/>
      <c r="AF841" s="1"/>
      <c r="AG841" s="304"/>
      <c r="AH841" s="306"/>
      <c r="AI841" s="1"/>
      <c r="AJ841" s="1"/>
      <c r="AK841" s="1"/>
      <c r="AL841" s="1"/>
      <c r="AM841" s="328"/>
      <c r="AN841" s="1"/>
      <c r="AO841" s="1"/>
      <c r="AP841" s="1"/>
    </row>
    <row r="842" ht="15.75" customHeight="1">
      <c r="A842" s="1"/>
      <c r="B842" s="1"/>
      <c r="C842" s="283"/>
      <c r="D842" s="327"/>
      <c r="E842" s="327"/>
      <c r="F842" s="1"/>
      <c r="G842" s="1"/>
      <c r="H842" s="1"/>
      <c r="I842" s="1"/>
      <c r="J842" s="327"/>
      <c r="K842" s="1"/>
      <c r="L842" s="1"/>
      <c r="M842" s="327"/>
      <c r="N842" s="327"/>
      <c r="O842" s="328"/>
      <c r="P842" s="299"/>
      <c r="Q842" s="1"/>
      <c r="R842" s="275"/>
      <c r="S842" s="329"/>
      <c r="T842" s="1"/>
      <c r="U842" s="1"/>
      <c r="V842" s="306"/>
      <c r="W842" s="306"/>
      <c r="X842" s="328"/>
      <c r="Y842" s="328"/>
      <c r="Z842" s="272"/>
      <c r="AA842" s="299"/>
      <c r="AB842" s="1"/>
      <c r="AC842" s="58"/>
      <c r="AD842" s="220"/>
      <c r="AE842" s="1"/>
      <c r="AF842" s="1"/>
      <c r="AG842" s="304"/>
      <c r="AH842" s="306"/>
      <c r="AI842" s="1"/>
      <c r="AJ842" s="1"/>
      <c r="AK842" s="1"/>
      <c r="AL842" s="1"/>
      <c r="AM842" s="328"/>
      <c r="AN842" s="1"/>
      <c r="AO842" s="1"/>
      <c r="AP842" s="1"/>
    </row>
    <row r="843" ht="15.75" customHeight="1">
      <c r="A843" s="1"/>
      <c r="B843" s="1"/>
      <c r="C843" s="283"/>
      <c r="D843" s="327"/>
      <c r="E843" s="327"/>
      <c r="F843" s="1"/>
      <c r="G843" s="1"/>
      <c r="H843" s="1"/>
      <c r="I843" s="1"/>
      <c r="J843" s="327"/>
      <c r="K843" s="1"/>
      <c r="L843" s="1"/>
      <c r="M843" s="327"/>
      <c r="N843" s="327"/>
      <c r="O843" s="328"/>
      <c r="P843" s="299"/>
      <c r="Q843" s="1"/>
      <c r="R843" s="275"/>
      <c r="S843" s="329"/>
      <c r="T843" s="1"/>
      <c r="U843" s="1"/>
      <c r="V843" s="306"/>
      <c r="W843" s="306"/>
      <c r="X843" s="328"/>
      <c r="Y843" s="328"/>
      <c r="Z843" s="272"/>
      <c r="AA843" s="299"/>
      <c r="AB843" s="1"/>
      <c r="AC843" s="58"/>
      <c r="AD843" s="220"/>
      <c r="AE843" s="1"/>
      <c r="AF843" s="1"/>
      <c r="AG843" s="304"/>
      <c r="AH843" s="306"/>
      <c r="AI843" s="1"/>
      <c r="AJ843" s="1"/>
      <c r="AK843" s="1"/>
      <c r="AL843" s="1"/>
      <c r="AM843" s="328"/>
      <c r="AN843" s="1"/>
      <c r="AO843" s="1"/>
      <c r="AP843" s="1"/>
    </row>
    <row r="844" ht="15.75" customHeight="1">
      <c r="A844" s="1"/>
      <c r="B844" s="1"/>
      <c r="C844" s="283"/>
      <c r="D844" s="327"/>
      <c r="E844" s="327"/>
      <c r="F844" s="1"/>
      <c r="G844" s="1"/>
      <c r="H844" s="1"/>
      <c r="I844" s="1"/>
      <c r="J844" s="327"/>
      <c r="K844" s="1"/>
      <c r="L844" s="1"/>
      <c r="M844" s="327"/>
      <c r="N844" s="327"/>
      <c r="O844" s="328"/>
      <c r="P844" s="299"/>
      <c r="Q844" s="1"/>
      <c r="R844" s="275"/>
      <c r="S844" s="329"/>
      <c r="T844" s="1"/>
      <c r="U844" s="1"/>
      <c r="V844" s="306"/>
      <c r="W844" s="306"/>
      <c r="X844" s="328"/>
      <c r="Y844" s="328"/>
      <c r="Z844" s="272"/>
      <c r="AA844" s="299"/>
      <c r="AB844" s="1"/>
      <c r="AC844" s="58"/>
      <c r="AD844" s="220"/>
      <c r="AE844" s="1"/>
      <c r="AF844" s="1"/>
      <c r="AG844" s="304"/>
      <c r="AH844" s="306"/>
      <c r="AI844" s="1"/>
      <c r="AJ844" s="1"/>
      <c r="AK844" s="1"/>
      <c r="AL844" s="1"/>
      <c r="AM844" s="328"/>
      <c r="AN844" s="1"/>
      <c r="AO844" s="1"/>
      <c r="AP844" s="1"/>
    </row>
    <row r="845" ht="15.75" customHeight="1">
      <c r="A845" s="1"/>
      <c r="B845" s="1"/>
      <c r="C845" s="283"/>
      <c r="D845" s="327"/>
      <c r="E845" s="327"/>
      <c r="F845" s="1"/>
      <c r="G845" s="1"/>
      <c r="H845" s="1"/>
      <c r="I845" s="1"/>
      <c r="J845" s="327"/>
      <c r="K845" s="1"/>
      <c r="L845" s="1"/>
      <c r="M845" s="327"/>
      <c r="N845" s="327"/>
      <c r="O845" s="328"/>
      <c r="P845" s="299"/>
      <c r="Q845" s="1"/>
      <c r="R845" s="275"/>
      <c r="S845" s="329"/>
      <c r="T845" s="1"/>
      <c r="U845" s="1"/>
      <c r="V845" s="306"/>
      <c r="W845" s="306"/>
      <c r="X845" s="328"/>
      <c r="Y845" s="328"/>
      <c r="Z845" s="272"/>
      <c r="AA845" s="299"/>
      <c r="AB845" s="1"/>
      <c r="AC845" s="58"/>
      <c r="AD845" s="220"/>
      <c r="AE845" s="1"/>
      <c r="AF845" s="1"/>
      <c r="AG845" s="304"/>
      <c r="AH845" s="306"/>
      <c r="AI845" s="1"/>
      <c r="AJ845" s="1"/>
      <c r="AK845" s="1"/>
      <c r="AL845" s="1"/>
      <c r="AM845" s="328"/>
      <c r="AN845" s="1"/>
      <c r="AO845" s="1"/>
      <c r="AP845" s="1"/>
    </row>
    <row r="846" ht="15.75" customHeight="1">
      <c r="A846" s="1"/>
      <c r="B846" s="1"/>
      <c r="C846" s="283"/>
      <c r="D846" s="327"/>
      <c r="E846" s="327"/>
      <c r="F846" s="1"/>
      <c r="G846" s="1"/>
      <c r="H846" s="1"/>
      <c r="I846" s="1"/>
      <c r="J846" s="327"/>
      <c r="K846" s="1"/>
      <c r="L846" s="1"/>
      <c r="M846" s="327"/>
      <c r="N846" s="327"/>
      <c r="O846" s="328"/>
      <c r="P846" s="299"/>
      <c r="Q846" s="1"/>
      <c r="R846" s="275"/>
      <c r="S846" s="329"/>
      <c r="T846" s="1"/>
      <c r="U846" s="1"/>
      <c r="V846" s="306"/>
      <c r="W846" s="306"/>
      <c r="X846" s="328"/>
      <c r="Y846" s="328"/>
      <c r="Z846" s="272"/>
      <c r="AA846" s="299"/>
      <c r="AB846" s="1"/>
      <c r="AC846" s="58"/>
      <c r="AD846" s="220"/>
      <c r="AE846" s="1"/>
      <c r="AF846" s="1"/>
      <c r="AG846" s="304"/>
      <c r="AH846" s="306"/>
      <c r="AI846" s="1"/>
      <c r="AJ846" s="1"/>
      <c r="AK846" s="1"/>
      <c r="AL846" s="1"/>
      <c r="AM846" s="328"/>
      <c r="AN846" s="1"/>
      <c r="AO846" s="1"/>
      <c r="AP846" s="1"/>
    </row>
    <row r="847" ht="15.75" customHeight="1">
      <c r="A847" s="1"/>
      <c r="B847" s="1"/>
      <c r="C847" s="283"/>
      <c r="D847" s="327"/>
      <c r="E847" s="327"/>
      <c r="F847" s="1"/>
      <c r="G847" s="1"/>
      <c r="H847" s="1"/>
      <c r="I847" s="1"/>
      <c r="J847" s="327"/>
      <c r="K847" s="1"/>
      <c r="L847" s="1"/>
      <c r="M847" s="327"/>
      <c r="N847" s="327"/>
      <c r="O847" s="328"/>
      <c r="P847" s="299"/>
      <c r="Q847" s="1"/>
      <c r="R847" s="275"/>
      <c r="S847" s="329"/>
      <c r="T847" s="1"/>
      <c r="U847" s="1"/>
      <c r="V847" s="306"/>
      <c r="W847" s="306"/>
      <c r="X847" s="328"/>
      <c r="Y847" s="328"/>
      <c r="Z847" s="272"/>
      <c r="AA847" s="299"/>
      <c r="AB847" s="1"/>
      <c r="AC847" s="58"/>
      <c r="AD847" s="220"/>
      <c r="AE847" s="1"/>
      <c r="AF847" s="1"/>
      <c r="AG847" s="304"/>
      <c r="AH847" s="306"/>
      <c r="AI847" s="1"/>
      <c r="AJ847" s="1"/>
      <c r="AK847" s="1"/>
      <c r="AL847" s="1"/>
      <c r="AM847" s="328"/>
      <c r="AN847" s="1"/>
      <c r="AO847" s="1"/>
      <c r="AP847" s="1"/>
    </row>
    <row r="848" ht="15.75" customHeight="1">
      <c r="A848" s="1"/>
      <c r="B848" s="1"/>
      <c r="C848" s="283"/>
      <c r="D848" s="327"/>
      <c r="E848" s="327"/>
      <c r="F848" s="1"/>
      <c r="G848" s="1"/>
      <c r="H848" s="1"/>
      <c r="I848" s="1"/>
      <c r="J848" s="327"/>
      <c r="K848" s="1"/>
      <c r="L848" s="1"/>
      <c r="M848" s="327"/>
      <c r="N848" s="327"/>
      <c r="O848" s="328"/>
      <c r="P848" s="299"/>
      <c r="Q848" s="1"/>
      <c r="R848" s="275"/>
      <c r="S848" s="329"/>
      <c r="T848" s="1"/>
      <c r="U848" s="1"/>
      <c r="V848" s="306"/>
      <c r="W848" s="306"/>
      <c r="X848" s="328"/>
      <c r="Y848" s="328"/>
      <c r="Z848" s="272"/>
      <c r="AA848" s="299"/>
      <c r="AB848" s="1"/>
      <c r="AC848" s="58"/>
      <c r="AD848" s="220"/>
      <c r="AE848" s="1"/>
      <c r="AF848" s="1"/>
      <c r="AG848" s="304"/>
      <c r="AH848" s="306"/>
      <c r="AI848" s="1"/>
      <c r="AJ848" s="1"/>
      <c r="AK848" s="1"/>
      <c r="AL848" s="1"/>
      <c r="AM848" s="328"/>
      <c r="AN848" s="1"/>
      <c r="AO848" s="1"/>
      <c r="AP848" s="1"/>
    </row>
    <row r="849" ht="15.75" customHeight="1">
      <c r="A849" s="1"/>
      <c r="B849" s="1"/>
      <c r="C849" s="283"/>
      <c r="D849" s="327"/>
      <c r="E849" s="327"/>
      <c r="F849" s="1"/>
      <c r="G849" s="1"/>
      <c r="H849" s="1"/>
      <c r="I849" s="1"/>
      <c r="J849" s="327"/>
      <c r="K849" s="1"/>
      <c r="L849" s="1"/>
      <c r="M849" s="327"/>
      <c r="N849" s="327"/>
      <c r="O849" s="328"/>
      <c r="P849" s="299"/>
      <c r="Q849" s="1"/>
      <c r="R849" s="275"/>
      <c r="S849" s="329"/>
      <c r="T849" s="1"/>
      <c r="U849" s="1"/>
      <c r="V849" s="306"/>
      <c r="W849" s="306"/>
      <c r="X849" s="328"/>
      <c r="Y849" s="328"/>
      <c r="Z849" s="272"/>
      <c r="AA849" s="299"/>
      <c r="AB849" s="1"/>
      <c r="AC849" s="58"/>
      <c r="AD849" s="220"/>
      <c r="AE849" s="1"/>
      <c r="AF849" s="1"/>
      <c r="AG849" s="304"/>
      <c r="AH849" s="306"/>
      <c r="AI849" s="1"/>
      <c r="AJ849" s="1"/>
      <c r="AK849" s="1"/>
      <c r="AL849" s="1"/>
      <c r="AM849" s="328"/>
      <c r="AN849" s="1"/>
      <c r="AO849" s="1"/>
      <c r="AP849" s="1"/>
    </row>
    <row r="850" ht="15.75" customHeight="1">
      <c r="A850" s="1"/>
      <c r="B850" s="1"/>
      <c r="C850" s="283"/>
      <c r="D850" s="327"/>
      <c r="E850" s="327"/>
      <c r="F850" s="1"/>
      <c r="G850" s="1"/>
      <c r="H850" s="1"/>
      <c r="I850" s="1"/>
      <c r="J850" s="327"/>
      <c r="K850" s="1"/>
      <c r="L850" s="1"/>
      <c r="M850" s="327"/>
      <c r="N850" s="327"/>
      <c r="O850" s="328"/>
      <c r="P850" s="299"/>
      <c r="Q850" s="1"/>
      <c r="R850" s="275"/>
      <c r="S850" s="329"/>
      <c r="T850" s="1"/>
      <c r="U850" s="1"/>
      <c r="V850" s="306"/>
      <c r="W850" s="306"/>
      <c r="X850" s="328"/>
      <c r="Y850" s="328"/>
      <c r="Z850" s="272"/>
      <c r="AA850" s="299"/>
      <c r="AB850" s="1"/>
      <c r="AC850" s="58"/>
      <c r="AD850" s="220"/>
      <c r="AE850" s="1"/>
      <c r="AF850" s="1"/>
      <c r="AG850" s="304"/>
      <c r="AH850" s="306"/>
      <c r="AI850" s="1"/>
      <c r="AJ850" s="1"/>
      <c r="AK850" s="1"/>
      <c r="AL850" s="1"/>
      <c r="AM850" s="328"/>
      <c r="AN850" s="1"/>
      <c r="AO850" s="1"/>
      <c r="AP850" s="1"/>
    </row>
    <row r="851" ht="15.75" customHeight="1">
      <c r="A851" s="1"/>
      <c r="B851" s="1"/>
      <c r="C851" s="283"/>
      <c r="D851" s="327"/>
      <c r="E851" s="327"/>
      <c r="F851" s="1"/>
      <c r="G851" s="1"/>
      <c r="H851" s="1"/>
      <c r="I851" s="1"/>
      <c r="J851" s="327"/>
      <c r="K851" s="1"/>
      <c r="L851" s="1"/>
      <c r="M851" s="327"/>
      <c r="N851" s="327"/>
      <c r="O851" s="328"/>
      <c r="P851" s="299"/>
      <c r="Q851" s="1"/>
      <c r="R851" s="275"/>
      <c r="S851" s="329"/>
      <c r="T851" s="1"/>
      <c r="U851" s="1"/>
      <c r="V851" s="306"/>
      <c r="W851" s="306"/>
      <c r="X851" s="328"/>
      <c r="Y851" s="328"/>
      <c r="Z851" s="272"/>
      <c r="AA851" s="299"/>
      <c r="AB851" s="1"/>
      <c r="AC851" s="58"/>
      <c r="AD851" s="220"/>
      <c r="AE851" s="1"/>
      <c r="AF851" s="1"/>
      <c r="AG851" s="304"/>
      <c r="AH851" s="306"/>
      <c r="AI851" s="1"/>
      <c r="AJ851" s="1"/>
      <c r="AK851" s="1"/>
      <c r="AL851" s="1"/>
      <c r="AM851" s="328"/>
      <c r="AN851" s="1"/>
      <c r="AO851" s="1"/>
      <c r="AP851" s="1"/>
    </row>
    <row r="852" ht="15.75" customHeight="1">
      <c r="A852" s="1"/>
      <c r="B852" s="1"/>
      <c r="C852" s="283"/>
      <c r="D852" s="327"/>
      <c r="E852" s="327"/>
      <c r="F852" s="1"/>
      <c r="G852" s="1"/>
      <c r="H852" s="1"/>
      <c r="I852" s="1"/>
      <c r="J852" s="327"/>
      <c r="K852" s="1"/>
      <c r="L852" s="1"/>
      <c r="M852" s="327"/>
      <c r="N852" s="327"/>
      <c r="O852" s="328"/>
      <c r="P852" s="299"/>
      <c r="Q852" s="1"/>
      <c r="R852" s="275"/>
      <c r="S852" s="329"/>
      <c r="T852" s="1"/>
      <c r="U852" s="1"/>
      <c r="V852" s="306"/>
      <c r="W852" s="306"/>
      <c r="X852" s="328"/>
      <c r="Y852" s="328"/>
      <c r="Z852" s="272"/>
      <c r="AA852" s="299"/>
      <c r="AB852" s="1"/>
      <c r="AC852" s="58"/>
      <c r="AD852" s="220"/>
      <c r="AE852" s="1"/>
      <c r="AF852" s="1"/>
      <c r="AG852" s="304"/>
      <c r="AH852" s="306"/>
      <c r="AI852" s="1"/>
      <c r="AJ852" s="1"/>
      <c r="AK852" s="1"/>
      <c r="AL852" s="1"/>
      <c r="AM852" s="328"/>
      <c r="AN852" s="1"/>
      <c r="AO852" s="1"/>
      <c r="AP852" s="1"/>
    </row>
    <row r="853" ht="15.75" customHeight="1">
      <c r="A853" s="1"/>
      <c r="B853" s="1"/>
      <c r="C853" s="283"/>
      <c r="D853" s="327"/>
      <c r="E853" s="327"/>
      <c r="F853" s="1"/>
      <c r="G853" s="1"/>
      <c r="H853" s="1"/>
      <c r="I853" s="1"/>
      <c r="J853" s="327"/>
      <c r="K853" s="1"/>
      <c r="L853" s="1"/>
      <c r="M853" s="327"/>
      <c r="N853" s="327"/>
      <c r="O853" s="328"/>
      <c r="P853" s="299"/>
      <c r="Q853" s="1"/>
      <c r="R853" s="275"/>
      <c r="S853" s="329"/>
      <c r="T853" s="1"/>
      <c r="U853" s="1"/>
      <c r="V853" s="306"/>
      <c r="W853" s="306"/>
      <c r="X853" s="328"/>
      <c r="Y853" s="328"/>
      <c r="Z853" s="272"/>
      <c r="AA853" s="299"/>
      <c r="AB853" s="1"/>
      <c r="AC853" s="58"/>
      <c r="AD853" s="220"/>
      <c r="AE853" s="1"/>
      <c r="AF853" s="1"/>
      <c r="AG853" s="304"/>
      <c r="AH853" s="306"/>
      <c r="AI853" s="1"/>
      <c r="AJ853" s="1"/>
      <c r="AK853" s="1"/>
      <c r="AL853" s="1"/>
      <c r="AM853" s="328"/>
      <c r="AN853" s="1"/>
      <c r="AO853" s="1"/>
      <c r="AP853" s="1"/>
    </row>
    <row r="854" ht="15.75" customHeight="1">
      <c r="A854" s="1"/>
      <c r="B854" s="1"/>
      <c r="C854" s="283"/>
      <c r="D854" s="327"/>
      <c r="E854" s="327"/>
      <c r="F854" s="1"/>
      <c r="G854" s="1"/>
      <c r="H854" s="1"/>
      <c r="I854" s="1"/>
      <c r="J854" s="327"/>
      <c r="K854" s="1"/>
      <c r="L854" s="1"/>
      <c r="M854" s="327"/>
      <c r="N854" s="327"/>
      <c r="O854" s="328"/>
      <c r="P854" s="299"/>
      <c r="Q854" s="1"/>
      <c r="R854" s="275"/>
      <c r="S854" s="329"/>
      <c r="T854" s="1"/>
      <c r="U854" s="1"/>
      <c r="V854" s="306"/>
      <c r="W854" s="306"/>
      <c r="X854" s="328"/>
      <c r="Y854" s="328"/>
      <c r="Z854" s="272"/>
      <c r="AA854" s="299"/>
      <c r="AB854" s="1"/>
      <c r="AC854" s="58"/>
      <c r="AD854" s="220"/>
      <c r="AE854" s="1"/>
      <c r="AF854" s="1"/>
      <c r="AG854" s="304"/>
      <c r="AH854" s="306"/>
      <c r="AI854" s="1"/>
      <c r="AJ854" s="1"/>
      <c r="AK854" s="1"/>
      <c r="AL854" s="1"/>
      <c r="AM854" s="328"/>
      <c r="AN854" s="1"/>
      <c r="AO854" s="1"/>
      <c r="AP854" s="1"/>
    </row>
    <row r="855" ht="15.75" customHeight="1">
      <c r="A855" s="1"/>
      <c r="B855" s="1"/>
      <c r="C855" s="283"/>
      <c r="D855" s="327"/>
      <c r="E855" s="327"/>
      <c r="F855" s="1"/>
      <c r="G855" s="1"/>
      <c r="H855" s="1"/>
      <c r="I855" s="1"/>
      <c r="J855" s="327"/>
      <c r="K855" s="1"/>
      <c r="L855" s="1"/>
      <c r="M855" s="327"/>
      <c r="N855" s="327"/>
      <c r="O855" s="328"/>
      <c r="P855" s="299"/>
      <c r="Q855" s="1"/>
      <c r="R855" s="275"/>
      <c r="S855" s="329"/>
      <c r="T855" s="1"/>
      <c r="U855" s="1"/>
      <c r="V855" s="306"/>
      <c r="W855" s="306"/>
      <c r="X855" s="328"/>
      <c r="Y855" s="328"/>
      <c r="Z855" s="272"/>
      <c r="AA855" s="299"/>
      <c r="AB855" s="1"/>
      <c r="AC855" s="58"/>
      <c r="AD855" s="220"/>
      <c r="AE855" s="1"/>
      <c r="AF855" s="1"/>
      <c r="AG855" s="304"/>
      <c r="AH855" s="306"/>
      <c r="AI855" s="1"/>
      <c r="AJ855" s="1"/>
      <c r="AK855" s="1"/>
      <c r="AL855" s="1"/>
      <c r="AM855" s="328"/>
      <c r="AN855" s="1"/>
      <c r="AO855" s="1"/>
      <c r="AP855" s="1"/>
    </row>
    <row r="856" ht="15.75" customHeight="1">
      <c r="A856" s="1"/>
      <c r="B856" s="1"/>
      <c r="C856" s="283"/>
      <c r="D856" s="327"/>
      <c r="E856" s="327"/>
      <c r="F856" s="1"/>
      <c r="G856" s="1"/>
      <c r="H856" s="1"/>
      <c r="I856" s="1"/>
      <c r="J856" s="327"/>
      <c r="K856" s="1"/>
      <c r="L856" s="1"/>
      <c r="M856" s="327"/>
      <c r="N856" s="327"/>
      <c r="O856" s="328"/>
      <c r="P856" s="299"/>
      <c r="Q856" s="1"/>
      <c r="R856" s="275"/>
      <c r="S856" s="329"/>
      <c r="T856" s="1"/>
      <c r="U856" s="1"/>
      <c r="V856" s="306"/>
      <c r="W856" s="306"/>
      <c r="X856" s="328"/>
      <c r="Y856" s="328"/>
      <c r="Z856" s="272"/>
      <c r="AA856" s="299"/>
      <c r="AB856" s="1"/>
      <c r="AC856" s="58"/>
      <c r="AD856" s="220"/>
      <c r="AE856" s="1"/>
      <c r="AF856" s="1"/>
      <c r="AG856" s="304"/>
      <c r="AH856" s="306"/>
      <c r="AI856" s="1"/>
      <c r="AJ856" s="1"/>
      <c r="AK856" s="1"/>
      <c r="AL856" s="1"/>
      <c r="AM856" s="328"/>
      <c r="AN856" s="1"/>
      <c r="AO856" s="1"/>
      <c r="AP856" s="1"/>
    </row>
    <row r="857" ht="15.75" customHeight="1">
      <c r="A857" s="1"/>
      <c r="B857" s="1"/>
      <c r="C857" s="283"/>
      <c r="D857" s="327"/>
      <c r="E857" s="327"/>
      <c r="F857" s="1"/>
      <c r="G857" s="1"/>
      <c r="H857" s="1"/>
      <c r="I857" s="1"/>
      <c r="J857" s="327"/>
      <c r="K857" s="1"/>
      <c r="L857" s="1"/>
      <c r="M857" s="327"/>
      <c r="N857" s="327"/>
      <c r="O857" s="328"/>
      <c r="P857" s="299"/>
      <c r="Q857" s="1"/>
      <c r="R857" s="275"/>
      <c r="S857" s="329"/>
      <c r="T857" s="1"/>
      <c r="U857" s="1"/>
      <c r="V857" s="306"/>
      <c r="W857" s="306"/>
      <c r="X857" s="328"/>
      <c r="Y857" s="328"/>
      <c r="Z857" s="272"/>
      <c r="AA857" s="299"/>
      <c r="AB857" s="1"/>
      <c r="AC857" s="58"/>
      <c r="AD857" s="220"/>
      <c r="AE857" s="1"/>
      <c r="AF857" s="1"/>
      <c r="AG857" s="304"/>
      <c r="AH857" s="306"/>
      <c r="AI857" s="1"/>
      <c r="AJ857" s="1"/>
      <c r="AK857" s="1"/>
      <c r="AL857" s="1"/>
      <c r="AM857" s="328"/>
      <c r="AN857" s="1"/>
      <c r="AO857" s="1"/>
      <c r="AP857" s="1"/>
    </row>
    <row r="858" ht="15.75" customHeight="1">
      <c r="A858" s="1"/>
      <c r="B858" s="1"/>
      <c r="C858" s="283"/>
      <c r="D858" s="327"/>
      <c r="E858" s="327"/>
      <c r="F858" s="1"/>
      <c r="G858" s="1"/>
      <c r="H858" s="1"/>
      <c r="I858" s="1"/>
      <c r="J858" s="327"/>
      <c r="K858" s="1"/>
      <c r="L858" s="1"/>
      <c r="M858" s="327"/>
      <c r="N858" s="327"/>
      <c r="O858" s="328"/>
      <c r="P858" s="299"/>
      <c r="Q858" s="1"/>
      <c r="R858" s="275"/>
      <c r="S858" s="329"/>
      <c r="T858" s="1"/>
      <c r="U858" s="1"/>
      <c r="V858" s="306"/>
      <c r="W858" s="306"/>
      <c r="X858" s="328"/>
      <c r="Y858" s="328"/>
      <c r="Z858" s="272"/>
      <c r="AA858" s="299"/>
      <c r="AB858" s="1"/>
      <c r="AC858" s="58"/>
      <c r="AD858" s="220"/>
      <c r="AE858" s="1"/>
      <c r="AF858" s="1"/>
      <c r="AG858" s="304"/>
      <c r="AH858" s="306"/>
      <c r="AI858" s="1"/>
      <c r="AJ858" s="1"/>
      <c r="AK858" s="1"/>
      <c r="AL858" s="1"/>
      <c r="AM858" s="328"/>
      <c r="AN858" s="1"/>
      <c r="AO858" s="1"/>
      <c r="AP858" s="1"/>
    </row>
    <row r="859" ht="15.75" customHeight="1">
      <c r="A859" s="1"/>
      <c r="B859" s="1"/>
      <c r="C859" s="283"/>
      <c r="D859" s="327"/>
      <c r="E859" s="327"/>
      <c r="F859" s="1"/>
      <c r="G859" s="1"/>
      <c r="H859" s="1"/>
      <c r="I859" s="1"/>
      <c r="J859" s="327"/>
      <c r="K859" s="1"/>
      <c r="L859" s="1"/>
      <c r="M859" s="327"/>
      <c r="N859" s="327"/>
      <c r="O859" s="328"/>
      <c r="P859" s="299"/>
      <c r="Q859" s="1"/>
      <c r="R859" s="275"/>
      <c r="S859" s="329"/>
      <c r="T859" s="1"/>
      <c r="U859" s="1"/>
      <c r="V859" s="306"/>
      <c r="W859" s="306"/>
      <c r="X859" s="328"/>
      <c r="Y859" s="328"/>
      <c r="Z859" s="272"/>
      <c r="AA859" s="299"/>
      <c r="AB859" s="1"/>
      <c r="AC859" s="58"/>
      <c r="AD859" s="220"/>
      <c r="AE859" s="1"/>
      <c r="AF859" s="1"/>
      <c r="AG859" s="304"/>
      <c r="AH859" s="306"/>
      <c r="AI859" s="1"/>
      <c r="AJ859" s="1"/>
      <c r="AK859" s="1"/>
      <c r="AL859" s="1"/>
      <c r="AM859" s="328"/>
      <c r="AN859" s="1"/>
      <c r="AO859" s="1"/>
      <c r="AP859" s="1"/>
    </row>
    <row r="860" ht="15.75" customHeight="1">
      <c r="A860" s="1"/>
      <c r="B860" s="1"/>
      <c r="C860" s="283"/>
      <c r="D860" s="327"/>
      <c r="E860" s="327"/>
      <c r="F860" s="1"/>
      <c r="G860" s="1"/>
      <c r="H860" s="1"/>
      <c r="I860" s="1"/>
      <c r="J860" s="327"/>
      <c r="K860" s="1"/>
      <c r="L860" s="1"/>
      <c r="M860" s="327"/>
      <c r="N860" s="327"/>
      <c r="O860" s="328"/>
      <c r="P860" s="299"/>
      <c r="Q860" s="1"/>
      <c r="R860" s="275"/>
      <c r="S860" s="329"/>
      <c r="T860" s="1"/>
      <c r="U860" s="1"/>
      <c r="V860" s="306"/>
      <c r="W860" s="306"/>
      <c r="X860" s="328"/>
      <c r="Y860" s="328"/>
      <c r="Z860" s="272"/>
      <c r="AA860" s="299"/>
      <c r="AB860" s="1"/>
      <c r="AC860" s="58"/>
      <c r="AD860" s="220"/>
      <c r="AE860" s="1"/>
      <c r="AF860" s="1"/>
      <c r="AG860" s="304"/>
      <c r="AH860" s="306"/>
      <c r="AI860" s="1"/>
      <c r="AJ860" s="1"/>
      <c r="AK860" s="1"/>
      <c r="AL860" s="1"/>
      <c r="AM860" s="328"/>
      <c r="AN860" s="1"/>
      <c r="AO860" s="1"/>
      <c r="AP860" s="1"/>
    </row>
    <row r="861" ht="15.75" customHeight="1">
      <c r="A861" s="1"/>
      <c r="B861" s="1"/>
      <c r="C861" s="283"/>
      <c r="D861" s="327"/>
      <c r="E861" s="327"/>
      <c r="F861" s="1"/>
      <c r="G861" s="1"/>
      <c r="H861" s="1"/>
      <c r="I861" s="1"/>
      <c r="J861" s="327"/>
      <c r="K861" s="1"/>
      <c r="L861" s="1"/>
      <c r="M861" s="327"/>
      <c r="N861" s="327"/>
      <c r="O861" s="328"/>
      <c r="P861" s="299"/>
      <c r="Q861" s="1"/>
      <c r="R861" s="275"/>
      <c r="S861" s="329"/>
      <c r="T861" s="1"/>
      <c r="U861" s="1"/>
      <c r="V861" s="306"/>
      <c r="W861" s="306"/>
      <c r="X861" s="328"/>
      <c r="Y861" s="328"/>
      <c r="Z861" s="272"/>
      <c r="AA861" s="299"/>
      <c r="AB861" s="1"/>
      <c r="AC861" s="58"/>
      <c r="AD861" s="220"/>
      <c r="AE861" s="1"/>
      <c r="AF861" s="1"/>
      <c r="AG861" s="304"/>
      <c r="AH861" s="306"/>
      <c r="AI861" s="1"/>
      <c r="AJ861" s="1"/>
      <c r="AK861" s="1"/>
      <c r="AL861" s="1"/>
      <c r="AM861" s="328"/>
      <c r="AN861" s="1"/>
      <c r="AO861" s="1"/>
      <c r="AP861" s="1"/>
    </row>
    <row r="862" ht="15.75" customHeight="1">
      <c r="A862" s="1"/>
      <c r="B862" s="1"/>
      <c r="C862" s="283"/>
      <c r="D862" s="327"/>
      <c r="E862" s="327"/>
      <c r="F862" s="1"/>
      <c r="G862" s="1"/>
      <c r="H862" s="1"/>
      <c r="I862" s="1"/>
      <c r="J862" s="327"/>
      <c r="K862" s="1"/>
      <c r="L862" s="1"/>
      <c r="M862" s="327"/>
      <c r="N862" s="327"/>
      <c r="O862" s="328"/>
      <c r="P862" s="299"/>
      <c r="Q862" s="1"/>
      <c r="R862" s="275"/>
      <c r="S862" s="329"/>
      <c r="T862" s="1"/>
      <c r="U862" s="1"/>
      <c r="V862" s="306"/>
      <c r="W862" s="306"/>
      <c r="X862" s="328"/>
      <c r="Y862" s="328"/>
      <c r="Z862" s="272"/>
      <c r="AA862" s="299"/>
      <c r="AB862" s="1"/>
      <c r="AC862" s="58"/>
      <c r="AD862" s="220"/>
      <c r="AE862" s="1"/>
      <c r="AF862" s="1"/>
      <c r="AG862" s="304"/>
      <c r="AH862" s="306"/>
      <c r="AI862" s="1"/>
      <c r="AJ862" s="1"/>
      <c r="AK862" s="1"/>
      <c r="AL862" s="1"/>
      <c r="AM862" s="328"/>
      <c r="AN862" s="1"/>
      <c r="AO862" s="1"/>
      <c r="AP862" s="1"/>
    </row>
    <row r="863" ht="15.75" customHeight="1">
      <c r="A863" s="1"/>
      <c r="B863" s="1"/>
      <c r="C863" s="283"/>
      <c r="D863" s="327"/>
      <c r="E863" s="327"/>
      <c r="F863" s="1"/>
      <c r="G863" s="1"/>
      <c r="H863" s="1"/>
      <c r="I863" s="1"/>
      <c r="J863" s="327"/>
      <c r="K863" s="1"/>
      <c r="L863" s="1"/>
      <c r="M863" s="327"/>
      <c r="N863" s="327"/>
      <c r="O863" s="328"/>
      <c r="P863" s="299"/>
      <c r="Q863" s="1"/>
      <c r="R863" s="275"/>
      <c r="S863" s="329"/>
      <c r="T863" s="1"/>
      <c r="U863" s="1"/>
      <c r="V863" s="306"/>
      <c r="W863" s="306"/>
      <c r="X863" s="328"/>
      <c r="Y863" s="328"/>
      <c r="Z863" s="272"/>
      <c r="AA863" s="299"/>
      <c r="AB863" s="1"/>
      <c r="AC863" s="58"/>
      <c r="AD863" s="220"/>
      <c r="AE863" s="1"/>
      <c r="AF863" s="1"/>
      <c r="AG863" s="304"/>
      <c r="AH863" s="306"/>
      <c r="AI863" s="1"/>
      <c r="AJ863" s="1"/>
      <c r="AK863" s="1"/>
      <c r="AL863" s="1"/>
      <c r="AM863" s="328"/>
      <c r="AN863" s="1"/>
      <c r="AO863" s="1"/>
      <c r="AP863" s="1"/>
    </row>
    <row r="864" ht="15.75" customHeight="1">
      <c r="A864" s="1"/>
      <c r="B864" s="1"/>
      <c r="C864" s="283"/>
      <c r="D864" s="327"/>
      <c r="E864" s="327"/>
      <c r="F864" s="1"/>
      <c r="G864" s="1"/>
      <c r="H864" s="1"/>
      <c r="I864" s="1"/>
      <c r="J864" s="327"/>
      <c r="K864" s="1"/>
      <c r="L864" s="1"/>
      <c r="M864" s="327"/>
      <c r="N864" s="327"/>
      <c r="O864" s="328"/>
      <c r="P864" s="299"/>
      <c r="Q864" s="1"/>
      <c r="R864" s="275"/>
      <c r="S864" s="329"/>
      <c r="T864" s="1"/>
      <c r="U864" s="1"/>
      <c r="V864" s="306"/>
      <c r="W864" s="306"/>
      <c r="X864" s="328"/>
      <c r="Y864" s="328"/>
      <c r="Z864" s="272"/>
      <c r="AA864" s="299"/>
      <c r="AB864" s="1"/>
      <c r="AC864" s="58"/>
      <c r="AD864" s="220"/>
      <c r="AE864" s="1"/>
      <c r="AF864" s="1"/>
      <c r="AG864" s="304"/>
      <c r="AH864" s="306"/>
      <c r="AI864" s="1"/>
      <c r="AJ864" s="1"/>
      <c r="AK864" s="1"/>
      <c r="AL864" s="1"/>
      <c r="AM864" s="328"/>
      <c r="AN864" s="1"/>
      <c r="AO864" s="1"/>
      <c r="AP864" s="1"/>
    </row>
    <row r="865" ht="15.75" customHeight="1">
      <c r="A865" s="1"/>
      <c r="B865" s="1"/>
      <c r="C865" s="283"/>
      <c r="D865" s="327"/>
      <c r="E865" s="327"/>
      <c r="F865" s="1"/>
      <c r="G865" s="1"/>
      <c r="H865" s="1"/>
      <c r="I865" s="1"/>
      <c r="J865" s="327"/>
      <c r="K865" s="1"/>
      <c r="L865" s="1"/>
      <c r="M865" s="327"/>
      <c r="N865" s="327"/>
      <c r="O865" s="328"/>
      <c r="P865" s="299"/>
      <c r="Q865" s="1"/>
      <c r="R865" s="275"/>
      <c r="S865" s="329"/>
      <c r="T865" s="1"/>
      <c r="U865" s="1"/>
      <c r="V865" s="306"/>
      <c r="W865" s="306"/>
      <c r="X865" s="328"/>
      <c r="Y865" s="328"/>
      <c r="Z865" s="272"/>
      <c r="AA865" s="299"/>
      <c r="AB865" s="1"/>
      <c r="AC865" s="58"/>
      <c r="AD865" s="220"/>
      <c r="AE865" s="1"/>
      <c r="AF865" s="1"/>
      <c r="AG865" s="304"/>
      <c r="AH865" s="306"/>
      <c r="AI865" s="1"/>
      <c r="AJ865" s="1"/>
      <c r="AK865" s="1"/>
      <c r="AL865" s="1"/>
      <c r="AM865" s="328"/>
      <c r="AN865" s="1"/>
      <c r="AO865" s="1"/>
      <c r="AP865" s="1"/>
    </row>
    <row r="866" ht="15.75" customHeight="1">
      <c r="A866" s="1"/>
      <c r="B866" s="1"/>
      <c r="C866" s="283"/>
      <c r="D866" s="327"/>
      <c r="E866" s="327"/>
      <c r="F866" s="1"/>
      <c r="G866" s="1"/>
      <c r="H866" s="1"/>
      <c r="I866" s="1"/>
      <c r="J866" s="327"/>
      <c r="K866" s="1"/>
      <c r="L866" s="1"/>
      <c r="M866" s="327"/>
      <c r="N866" s="327"/>
      <c r="O866" s="328"/>
      <c r="P866" s="299"/>
      <c r="Q866" s="1"/>
      <c r="R866" s="275"/>
      <c r="S866" s="329"/>
      <c r="T866" s="1"/>
      <c r="U866" s="1"/>
      <c r="V866" s="306"/>
      <c r="W866" s="306"/>
      <c r="X866" s="328"/>
      <c r="Y866" s="328"/>
      <c r="Z866" s="272"/>
      <c r="AA866" s="299"/>
      <c r="AB866" s="1"/>
      <c r="AC866" s="58"/>
      <c r="AD866" s="220"/>
      <c r="AE866" s="1"/>
      <c r="AF866" s="1"/>
      <c r="AG866" s="304"/>
      <c r="AH866" s="306"/>
      <c r="AI866" s="1"/>
      <c r="AJ866" s="1"/>
      <c r="AK866" s="1"/>
      <c r="AL866" s="1"/>
      <c r="AM866" s="328"/>
      <c r="AN866" s="1"/>
      <c r="AO866" s="1"/>
      <c r="AP866" s="1"/>
    </row>
    <row r="867" ht="15.75" customHeight="1">
      <c r="A867" s="1"/>
      <c r="B867" s="1"/>
      <c r="C867" s="283"/>
      <c r="D867" s="327"/>
      <c r="E867" s="327"/>
      <c r="F867" s="1"/>
      <c r="G867" s="1"/>
      <c r="H867" s="1"/>
      <c r="I867" s="1"/>
      <c r="J867" s="327"/>
      <c r="K867" s="1"/>
      <c r="L867" s="1"/>
      <c r="M867" s="327"/>
      <c r="N867" s="327"/>
      <c r="O867" s="328"/>
      <c r="P867" s="299"/>
      <c r="Q867" s="1"/>
      <c r="R867" s="275"/>
      <c r="S867" s="329"/>
      <c r="T867" s="1"/>
      <c r="U867" s="1"/>
      <c r="V867" s="306"/>
      <c r="W867" s="306"/>
      <c r="X867" s="328"/>
      <c r="Y867" s="328"/>
      <c r="Z867" s="272"/>
      <c r="AA867" s="299"/>
      <c r="AB867" s="1"/>
      <c r="AC867" s="58"/>
      <c r="AD867" s="220"/>
      <c r="AE867" s="1"/>
      <c r="AF867" s="1"/>
      <c r="AG867" s="304"/>
      <c r="AH867" s="306"/>
      <c r="AI867" s="1"/>
      <c r="AJ867" s="1"/>
      <c r="AK867" s="1"/>
      <c r="AL867" s="1"/>
      <c r="AM867" s="328"/>
      <c r="AN867" s="1"/>
      <c r="AO867" s="1"/>
      <c r="AP867" s="1"/>
    </row>
    <row r="868" ht="15.75" customHeight="1">
      <c r="A868" s="1"/>
      <c r="B868" s="1"/>
      <c r="C868" s="283"/>
      <c r="D868" s="327"/>
      <c r="E868" s="327"/>
      <c r="F868" s="1"/>
      <c r="G868" s="1"/>
      <c r="H868" s="1"/>
      <c r="I868" s="1"/>
      <c r="J868" s="327"/>
      <c r="K868" s="1"/>
      <c r="L868" s="1"/>
      <c r="M868" s="327"/>
      <c r="N868" s="327"/>
      <c r="O868" s="328"/>
      <c r="P868" s="299"/>
      <c r="Q868" s="1"/>
      <c r="R868" s="275"/>
      <c r="S868" s="329"/>
      <c r="T868" s="1"/>
      <c r="U868" s="1"/>
      <c r="V868" s="306"/>
      <c r="W868" s="306"/>
      <c r="X868" s="328"/>
      <c r="Y868" s="328"/>
      <c r="Z868" s="272"/>
      <c r="AA868" s="299"/>
      <c r="AB868" s="1"/>
      <c r="AC868" s="58"/>
      <c r="AD868" s="220"/>
      <c r="AE868" s="1"/>
      <c r="AF868" s="1"/>
      <c r="AG868" s="304"/>
      <c r="AH868" s="306"/>
      <c r="AI868" s="1"/>
      <c r="AJ868" s="1"/>
      <c r="AK868" s="1"/>
      <c r="AL868" s="1"/>
      <c r="AM868" s="328"/>
      <c r="AN868" s="1"/>
      <c r="AO868" s="1"/>
      <c r="AP868" s="1"/>
    </row>
    <row r="869" ht="15.75" customHeight="1">
      <c r="A869" s="1"/>
      <c r="B869" s="1"/>
      <c r="C869" s="283"/>
      <c r="D869" s="327"/>
      <c r="E869" s="327"/>
      <c r="F869" s="1"/>
      <c r="G869" s="1"/>
      <c r="H869" s="1"/>
      <c r="I869" s="1"/>
      <c r="J869" s="327"/>
      <c r="K869" s="1"/>
      <c r="L869" s="1"/>
      <c r="M869" s="327"/>
      <c r="N869" s="327"/>
      <c r="O869" s="328"/>
      <c r="P869" s="299"/>
      <c r="Q869" s="1"/>
      <c r="R869" s="275"/>
      <c r="S869" s="329"/>
      <c r="T869" s="1"/>
      <c r="U869" s="1"/>
      <c r="V869" s="306"/>
      <c r="W869" s="306"/>
      <c r="X869" s="328"/>
      <c r="Y869" s="328"/>
      <c r="Z869" s="272"/>
      <c r="AA869" s="299"/>
      <c r="AB869" s="1"/>
      <c r="AC869" s="58"/>
      <c r="AD869" s="220"/>
      <c r="AE869" s="1"/>
      <c r="AF869" s="1"/>
      <c r="AG869" s="304"/>
      <c r="AH869" s="306"/>
      <c r="AI869" s="1"/>
      <c r="AJ869" s="1"/>
      <c r="AK869" s="1"/>
      <c r="AL869" s="1"/>
      <c r="AM869" s="328"/>
      <c r="AN869" s="1"/>
      <c r="AO869" s="1"/>
      <c r="AP869" s="1"/>
    </row>
    <row r="870" ht="15.75" customHeight="1">
      <c r="A870" s="1"/>
      <c r="B870" s="1"/>
      <c r="C870" s="283"/>
      <c r="D870" s="327"/>
      <c r="E870" s="327"/>
      <c r="F870" s="1"/>
      <c r="G870" s="1"/>
      <c r="H870" s="1"/>
      <c r="I870" s="1"/>
      <c r="J870" s="327"/>
      <c r="K870" s="1"/>
      <c r="L870" s="1"/>
      <c r="M870" s="327"/>
      <c r="N870" s="327"/>
      <c r="O870" s="328"/>
      <c r="P870" s="299"/>
      <c r="Q870" s="1"/>
      <c r="R870" s="275"/>
      <c r="S870" s="329"/>
      <c r="T870" s="1"/>
      <c r="U870" s="1"/>
      <c r="V870" s="306"/>
      <c r="W870" s="306"/>
      <c r="X870" s="328"/>
      <c r="Y870" s="328"/>
      <c r="Z870" s="272"/>
      <c r="AA870" s="299"/>
      <c r="AB870" s="1"/>
      <c r="AC870" s="58"/>
      <c r="AD870" s="220"/>
      <c r="AE870" s="1"/>
      <c r="AF870" s="1"/>
      <c r="AG870" s="304"/>
      <c r="AH870" s="306"/>
      <c r="AI870" s="1"/>
      <c r="AJ870" s="1"/>
      <c r="AK870" s="1"/>
      <c r="AL870" s="1"/>
      <c r="AM870" s="328"/>
      <c r="AN870" s="1"/>
      <c r="AO870" s="1"/>
      <c r="AP870" s="1"/>
    </row>
    <row r="871" ht="15.75" customHeight="1">
      <c r="A871" s="1"/>
      <c r="B871" s="1"/>
      <c r="C871" s="283"/>
      <c r="D871" s="327"/>
      <c r="E871" s="327"/>
      <c r="F871" s="1"/>
      <c r="G871" s="1"/>
      <c r="H871" s="1"/>
      <c r="I871" s="1"/>
      <c r="J871" s="327"/>
      <c r="K871" s="1"/>
      <c r="L871" s="1"/>
      <c r="M871" s="327"/>
      <c r="N871" s="327"/>
      <c r="O871" s="328"/>
      <c r="P871" s="299"/>
      <c r="Q871" s="1"/>
      <c r="R871" s="275"/>
      <c r="S871" s="329"/>
      <c r="T871" s="1"/>
      <c r="U871" s="1"/>
      <c r="V871" s="306"/>
      <c r="W871" s="306"/>
      <c r="X871" s="328"/>
      <c r="Y871" s="328"/>
      <c r="Z871" s="272"/>
      <c r="AA871" s="299"/>
      <c r="AB871" s="1"/>
      <c r="AC871" s="58"/>
      <c r="AD871" s="220"/>
      <c r="AE871" s="1"/>
      <c r="AF871" s="1"/>
      <c r="AG871" s="304"/>
      <c r="AH871" s="306"/>
      <c r="AI871" s="1"/>
      <c r="AJ871" s="1"/>
      <c r="AK871" s="1"/>
      <c r="AL871" s="1"/>
      <c r="AM871" s="328"/>
      <c r="AN871" s="1"/>
      <c r="AO871" s="1"/>
      <c r="AP871" s="1"/>
    </row>
    <row r="872" ht="15.75" customHeight="1">
      <c r="A872" s="1"/>
      <c r="B872" s="1"/>
      <c r="C872" s="283"/>
      <c r="D872" s="327"/>
      <c r="E872" s="327"/>
      <c r="F872" s="1"/>
      <c r="G872" s="1"/>
      <c r="H872" s="1"/>
      <c r="I872" s="1"/>
      <c r="J872" s="327"/>
      <c r="K872" s="1"/>
      <c r="L872" s="1"/>
      <c r="M872" s="327"/>
      <c r="N872" s="327"/>
      <c r="O872" s="328"/>
      <c r="P872" s="299"/>
      <c r="Q872" s="1"/>
      <c r="R872" s="275"/>
      <c r="S872" s="329"/>
      <c r="T872" s="1"/>
      <c r="U872" s="1"/>
      <c r="V872" s="306"/>
      <c r="W872" s="306"/>
      <c r="X872" s="328"/>
      <c r="Y872" s="328"/>
      <c r="Z872" s="272"/>
      <c r="AA872" s="299"/>
      <c r="AB872" s="1"/>
      <c r="AC872" s="58"/>
      <c r="AD872" s="220"/>
      <c r="AE872" s="1"/>
      <c r="AF872" s="1"/>
      <c r="AG872" s="304"/>
      <c r="AH872" s="306"/>
      <c r="AI872" s="1"/>
      <c r="AJ872" s="1"/>
      <c r="AK872" s="1"/>
      <c r="AL872" s="1"/>
      <c r="AM872" s="328"/>
      <c r="AN872" s="1"/>
      <c r="AO872" s="1"/>
      <c r="AP872" s="1"/>
    </row>
    <row r="873" ht="15.75" customHeight="1">
      <c r="A873" s="1"/>
      <c r="B873" s="1"/>
      <c r="C873" s="283"/>
      <c r="D873" s="327"/>
      <c r="E873" s="327"/>
      <c r="F873" s="1"/>
      <c r="G873" s="1"/>
      <c r="H873" s="1"/>
      <c r="I873" s="1"/>
      <c r="J873" s="327"/>
      <c r="K873" s="1"/>
      <c r="L873" s="1"/>
      <c r="M873" s="327"/>
      <c r="N873" s="327"/>
      <c r="O873" s="328"/>
      <c r="P873" s="299"/>
      <c r="Q873" s="1"/>
      <c r="R873" s="275"/>
      <c r="S873" s="329"/>
      <c r="T873" s="1"/>
      <c r="U873" s="1"/>
      <c r="V873" s="306"/>
      <c r="W873" s="306"/>
      <c r="X873" s="328"/>
      <c r="Y873" s="328"/>
      <c r="Z873" s="272"/>
      <c r="AA873" s="299"/>
      <c r="AB873" s="1"/>
      <c r="AC873" s="58"/>
      <c r="AD873" s="220"/>
      <c r="AE873" s="1"/>
      <c r="AF873" s="1"/>
      <c r="AG873" s="304"/>
      <c r="AH873" s="306"/>
      <c r="AI873" s="1"/>
      <c r="AJ873" s="1"/>
      <c r="AK873" s="1"/>
      <c r="AL873" s="1"/>
      <c r="AM873" s="328"/>
      <c r="AN873" s="1"/>
      <c r="AO873" s="1"/>
      <c r="AP873" s="1"/>
    </row>
    <row r="874" ht="15.75" customHeight="1">
      <c r="A874" s="1"/>
      <c r="B874" s="1"/>
      <c r="C874" s="283"/>
      <c r="D874" s="327"/>
      <c r="E874" s="327"/>
      <c r="F874" s="1"/>
      <c r="G874" s="1"/>
      <c r="H874" s="1"/>
      <c r="I874" s="1"/>
      <c r="J874" s="327"/>
      <c r="K874" s="1"/>
      <c r="L874" s="1"/>
      <c r="M874" s="327"/>
      <c r="N874" s="327"/>
      <c r="O874" s="328"/>
      <c r="P874" s="299"/>
      <c r="Q874" s="1"/>
      <c r="R874" s="275"/>
      <c r="S874" s="329"/>
      <c r="T874" s="1"/>
      <c r="U874" s="1"/>
      <c r="V874" s="306"/>
      <c r="W874" s="306"/>
      <c r="X874" s="328"/>
      <c r="Y874" s="328"/>
      <c r="Z874" s="272"/>
      <c r="AA874" s="299"/>
      <c r="AB874" s="1"/>
      <c r="AC874" s="58"/>
      <c r="AD874" s="220"/>
      <c r="AE874" s="1"/>
      <c r="AF874" s="1"/>
      <c r="AG874" s="304"/>
      <c r="AH874" s="306"/>
      <c r="AI874" s="1"/>
      <c r="AJ874" s="1"/>
      <c r="AK874" s="1"/>
      <c r="AL874" s="1"/>
      <c r="AM874" s="328"/>
      <c r="AN874" s="1"/>
      <c r="AO874" s="1"/>
      <c r="AP874" s="1"/>
    </row>
    <row r="875" ht="15.75" customHeight="1">
      <c r="A875" s="1"/>
      <c r="B875" s="1"/>
      <c r="C875" s="283"/>
      <c r="D875" s="327"/>
      <c r="E875" s="327"/>
      <c r="F875" s="1"/>
      <c r="G875" s="1"/>
      <c r="H875" s="1"/>
      <c r="I875" s="1"/>
      <c r="J875" s="327"/>
      <c r="K875" s="1"/>
      <c r="L875" s="1"/>
      <c r="M875" s="327"/>
      <c r="N875" s="327"/>
      <c r="O875" s="328"/>
      <c r="P875" s="299"/>
      <c r="Q875" s="1"/>
      <c r="R875" s="275"/>
      <c r="S875" s="329"/>
      <c r="T875" s="1"/>
      <c r="U875" s="1"/>
      <c r="V875" s="306"/>
      <c r="W875" s="306"/>
      <c r="X875" s="328"/>
      <c r="Y875" s="328"/>
      <c r="Z875" s="272"/>
      <c r="AA875" s="299"/>
      <c r="AB875" s="1"/>
      <c r="AC875" s="58"/>
      <c r="AD875" s="220"/>
      <c r="AE875" s="1"/>
      <c r="AF875" s="1"/>
      <c r="AG875" s="304"/>
      <c r="AH875" s="306"/>
      <c r="AI875" s="1"/>
      <c r="AJ875" s="1"/>
      <c r="AK875" s="1"/>
      <c r="AL875" s="1"/>
      <c r="AM875" s="328"/>
      <c r="AN875" s="1"/>
      <c r="AO875" s="1"/>
      <c r="AP875" s="1"/>
    </row>
    <row r="876" ht="15.75" customHeight="1">
      <c r="A876" s="1"/>
      <c r="B876" s="1"/>
      <c r="C876" s="283"/>
      <c r="D876" s="327"/>
      <c r="E876" s="327"/>
      <c r="F876" s="1"/>
      <c r="G876" s="1"/>
      <c r="H876" s="1"/>
      <c r="I876" s="1"/>
      <c r="J876" s="327"/>
      <c r="K876" s="1"/>
      <c r="L876" s="1"/>
      <c r="M876" s="327"/>
      <c r="N876" s="327"/>
      <c r="O876" s="328"/>
      <c r="P876" s="299"/>
      <c r="Q876" s="1"/>
      <c r="R876" s="275"/>
      <c r="S876" s="329"/>
      <c r="T876" s="1"/>
      <c r="U876" s="1"/>
      <c r="V876" s="306"/>
      <c r="W876" s="306"/>
      <c r="X876" s="328"/>
      <c r="Y876" s="328"/>
      <c r="Z876" s="272"/>
      <c r="AA876" s="299"/>
      <c r="AB876" s="1"/>
      <c r="AC876" s="58"/>
      <c r="AD876" s="220"/>
      <c r="AE876" s="1"/>
      <c r="AF876" s="1"/>
      <c r="AG876" s="304"/>
      <c r="AH876" s="306"/>
      <c r="AI876" s="1"/>
      <c r="AJ876" s="1"/>
      <c r="AK876" s="1"/>
      <c r="AL876" s="1"/>
      <c r="AM876" s="328"/>
      <c r="AN876" s="1"/>
      <c r="AO876" s="1"/>
      <c r="AP876" s="1"/>
    </row>
    <row r="877" ht="15.75" customHeight="1">
      <c r="A877" s="1"/>
      <c r="B877" s="1"/>
      <c r="C877" s="283"/>
      <c r="D877" s="327"/>
      <c r="E877" s="327"/>
      <c r="F877" s="1"/>
      <c r="G877" s="1"/>
      <c r="H877" s="1"/>
      <c r="I877" s="1"/>
      <c r="J877" s="327"/>
      <c r="K877" s="1"/>
      <c r="L877" s="1"/>
      <c r="M877" s="327"/>
      <c r="N877" s="327"/>
      <c r="O877" s="328"/>
      <c r="P877" s="299"/>
      <c r="Q877" s="1"/>
      <c r="R877" s="275"/>
      <c r="S877" s="329"/>
      <c r="T877" s="1"/>
      <c r="U877" s="1"/>
      <c r="V877" s="306"/>
      <c r="W877" s="306"/>
      <c r="X877" s="328"/>
      <c r="Y877" s="328"/>
      <c r="Z877" s="272"/>
      <c r="AA877" s="299"/>
      <c r="AB877" s="1"/>
      <c r="AC877" s="58"/>
      <c r="AD877" s="220"/>
      <c r="AE877" s="1"/>
      <c r="AF877" s="1"/>
      <c r="AG877" s="304"/>
      <c r="AH877" s="306"/>
      <c r="AI877" s="1"/>
      <c r="AJ877" s="1"/>
      <c r="AK877" s="1"/>
      <c r="AL877" s="1"/>
      <c r="AM877" s="328"/>
      <c r="AN877" s="1"/>
      <c r="AO877" s="1"/>
      <c r="AP877" s="1"/>
    </row>
    <row r="878" ht="15.75" customHeight="1">
      <c r="A878" s="1"/>
      <c r="B878" s="1"/>
      <c r="C878" s="283"/>
      <c r="D878" s="327"/>
      <c r="E878" s="327"/>
      <c r="F878" s="1"/>
      <c r="G878" s="1"/>
      <c r="H878" s="1"/>
      <c r="I878" s="1"/>
      <c r="J878" s="327"/>
      <c r="K878" s="1"/>
      <c r="L878" s="1"/>
      <c r="M878" s="327"/>
      <c r="N878" s="327"/>
      <c r="O878" s="328"/>
      <c r="P878" s="299"/>
      <c r="Q878" s="1"/>
      <c r="R878" s="275"/>
      <c r="S878" s="329"/>
      <c r="T878" s="1"/>
      <c r="U878" s="1"/>
      <c r="V878" s="306"/>
      <c r="W878" s="306"/>
      <c r="X878" s="328"/>
      <c r="Y878" s="328"/>
      <c r="Z878" s="272"/>
      <c r="AA878" s="299"/>
      <c r="AB878" s="1"/>
      <c r="AC878" s="58"/>
      <c r="AD878" s="220"/>
      <c r="AE878" s="1"/>
      <c r="AF878" s="1"/>
      <c r="AG878" s="304"/>
      <c r="AH878" s="306"/>
      <c r="AI878" s="1"/>
      <c r="AJ878" s="1"/>
      <c r="AK878" s="1"/>
      <c r="AL878" s="1"/>
      <c r="AM878" s="328"/>
      <c r="AN878" s="1"/>
      <c r="AO878" s="1"/>
      <c r="AP878" s="1"/>
    </row>
    <row r="879" ht="15.75" customHeight="1">
      <c r="A879" s="1"/>
      <c r="B879" s="1"/>
      <c r="C879" s="283"/>
      <c r="D879" s="327"/>
      <c r="E879" s="327"/>
      <c r="F879" s="1"/>
      <c r="G879" s="1"/>
      <c r="H879" s="1"/>
      <c r="I879" s="1"/>
      <c r="J879" s="327"/>
      <c r="K879" s="1"/>
      <c r="L879" s="1"/>
      <c r="M879" s="327"/>
      <c r="N879" s="327"/>
      <c r="O879" s="328"/>
      <c r="P879" s="299"/>
      <c r="Q879" s="1"/>
      <c r="R879" s="275"/>
      <c r="S879" s="329"/>
      <c r="T879" s="1"/>
      <c r="U879" s="1"/>
      <c r="V879" s="306"/>
      <c r="W879" s="306"/>
      <c r="X879" s="328"/>
      <c r="Y879" s="328"/>
      <c r="Z879" s="272"/>
      <c r="AA879" s="299"/>
      <c r="AB879" s="1"/>
      <c r="AC879" s="58"/>
      <c r="AD879" s="220"/>
      <c r="AE879" s="1"/>
      <c r="AF879" s="1"/>
      <c r="AG879" s="304"/>
      <c r="AH879" s="306"/>
      <c r="AI879" s="1"/>
      <c r="AJ879" s="1"/>
      <c r="AK879" s="1"/>
      <c r="AL879" s="1"/>
      <c r="AM879" s="328"/>
      <c r="AN879" s="1"/>
      <c r="AO879" s="1"/>
      <c r="AP879" s="1"/>
    </row>
    <row r="880" ht="15.75" customHeight="1">
      <c r="A880" s="1"/>
      <c r="B880" s="1"/>
      <c r="C880" s="283"/>
      <c r="D880" s="327"/>
      <c r="E880" s="327"/>
      <c r="F880" s="1"/>
      <c r="G880" s="1"/>
      <c r="H880" s="1"/>
      <c r="I880" s="1"/>
      <c r="J880" s="327"/>
      <c r="K880" s="1"/>
      <c r="L880" s="1"/>
      <c r="M880" s="327"/>
      <c r="N880" s="327"/>
      <c r="O880" s="328"/>
      <c r="P880" s="299"/>
      <c r="Q880" s="1"/>
      <c r="R880" s="275"/>
      <c r="S880" s="329"/>
      <c r="T880" s="1"/>
      <c r="U880" s="1"/>
      <c r="V880" s="306"/>
      <c r="W880" s="306"/>
      <c r="X880" s="328"/>
      <c r="Y880" s="328"/>
      <c r="Z880" s="272"/>
      <c r="AA880" s="299"/>
      <c r="AB880" s="1"/>
      <c r="AC880" s="58"/>
      <c r="AD880" s="220"/>
      <c r="AE880" s="1"/>
      <c r="AF880" s="1"/>
      <c r="AG880" s="304"/>
      <c r="AH880" s="306"/>
      <c r="AI880" s="1"/>
      <c r="AJ880" s="1"/>
      <c r="AK880" s="1"/>
      <c r="AL880" s="1"/>
      <c r="AM880" s="328"/>
      <c r="AN880" s="1"/>
      <c r="AO880" s="1"/>
      <c r="AP880" s="1"/>
    </row>
    <row r="881" ht="15.75" customHeight="1">
      <c r="A881" s="1"/>
      <c r="B881" s="1"/>
      <c r="C881" s="283"/>
      <c r="D881" s="327"/>
      <c r="E881" s="327"/>
      <c r="F881" s="1"/>
      <c r="G881" s="1"/>
      <c r="H881" s="1"/>
      <c r="I881" s="1"/>
      <c r="J881" s="327"/>
      <c r="K881" s="1"/>
      <c r="L881" s="1"/>
      <c r="M881" s="327"/>
      <c r="N881" s="327"/>
      <c r="O881" s="328"/>
      <c r="P881" s="299"/>
      <c r="Q881" s="1"/>
      <c r="R881" s="275"/>
      <c r="S881" s="329"/>
      <c r="T881" s="1"/>
      <c r="U881" s="1"/>
      <c r="V881" s="306"/>
      <c r="W881" s="306"/>
      <c r="X881" s="328"/>
      <c r="Y881" s="328"/>
      <c r="Z881" s="272"/>
      <c r="AA881" s="299"/>
      <c r="AB881" s="1"/>
      <c r="AC881" s="58"/>
      <c r="AD881" s="220"/>
      <c r="AE881" s="1"/>
      <c r="AF881" s="1"/>
      <c r="AG881" s="304"/>
      <c r="AH881" s="306"/>
      <c r="AI881" s="1"/>
      <c r="AJ881" s="1"/>
      <c r="AK881" s="1"/>
      <c r="AL881" s="1"/>
      <c r="AM881" s="328"/>
      <c r="AN881" s="1"/>
      <c r="AO881" s="1"/>
      <c r="AP881" s="1"/>
    </row>
    <row r="882" ht="15.75" customHeight="1">
      <c r="A882" s="1"/>
      <c r="B882" s="1"/>
      <c r="C882" s="283"/>
      <c r="D882" s="327"/>
      <c r="E882" s="327"/>
      <c r="F882" s="1"/>
      <c r="G882" s="1"/>
      <c r="H882" s="1"/>
      <c r="I882" s="1"/>
      <c r="J882" s="327"/>
      <c r="K882" s="1"/>
      <c r="L882" s="1"/>
      <c r="M882" s="327"/>
      <c r="N882" s="327"/>
      <c r="O882" s="328"/>
      <c r="P882" s="299"/>
      <c r="Q882" s="1"/>
      <c r="R882" s="275"/>
      <c r="S882" s="329"/>
      <c r="T882" s="1"/>
      <c r="U882" s="1"/>
      <c r="V882" s="306"/>
      <c r="W882" s="306"/>
      <c r="X882" s="328"/>
      <c r="Y882" s="328"/>
      <c r="Z882" s="272"/>
      <c r="AA882" s="299"/>
      <c r="AB882" s="1"/>
      <c r="AC882" s="58"/>
      <c r="AD882" s="220"/>
      <c r="AE882" s="1"/>
      <c r="AF882" s="1"/>
      <c r="AG882" s="304"/>
      <c r="AH882" s="306"/>
      <c r="AI882" s="1"/>
      <c r="AJ882" s="1"/>
      <c r="AK882" s="1"/>
      <c r="AL882" s="1"/>
      <c r="AM882" s="328"/>
      <c r="AN882" s="1"/>
      <c r="AO882" s="1"/>
      <c r="AP882" s="1"/>
    </row>
    <row r="883" ht="15.75" customHeight="1">
      <c r="A883" s="1"/>
      <c r="B883" s="1"/>
      <c r="C883" s="283"/>
      <c r="D883" s="327"/>
      <c r="E883" s="327"/>
      <c r="F883" s="1"/>
      <c r="G883" s="1"/>
      <c r="H883" s="1"/>
      <c r="I883" s="1"/>
      <c r="J883" s="327"/>
      <c r="K883" s="1"/>
      <c r="L883" s="1"/>
      <c r="M883" s="327"/>
      <c r="N883" s="327"/>
      <c r="O883" s="328"/>
      <c r="P883" s="299"/>
      <c r="Q883" s="1"/>
      <c r="R883" s="275"/>
      <c r="S883" s="329"/>
      <c r="T883" s="1"/>
      <c r="U883" s="1"/>
      <c r="V883" s="306"/>
      <c r="W883" s="306"/>
      <c r="X883" s="328"/>
      <c r="Y883" s="328"/>
      <c r="Z883" s="272"/>
      <c r="AA883" s="299"/>
      <c r="AB883" s="1"/>
      <c r="AC883" s="58"/>
      <c r="AD883" s="220"/>
      <c r="AE883" s="1"/>
      <c r="AF883" s="1"/>
      <c r="AG883" s="304"/>
      <c r="AH883" s="306"/>
      <c r="AI883" s="1"/>
      <c r="AJ883" s="1"/>
      <c r="AK883" s="1"/>
      <c r="AL883" s="1"/>
      <c r="AM883" s="328"/>
      <c r="AN883" s="1"/>
      <c r="AO883" s="1"/>
      <c r="AP883" s="1"/>
    </row>
    <row r="884" ht="15.75" customHeight="1">
      <c r="A884" s="1"/>
      <c r="B884" s="1"/>
      <c r="C884" s="283"/>
      <c r="D884" s="327"/>
      <c r="E884" s="327"/>
      <c r="F884" s="1"/>
      <c r="G884" s="1"/>
      <c r="H884" s="1"/>
      <c r="I884" s="1"/>
      <c r="J884" s="327"/>
      <c r="K884" s="1"/>
      <c r="L884" s="1"/>
      <c r="M884" s="327"/>
      <c r="N884" s="327"/>
      <c r="O884" s="328"/>
      <c r="P884" s="299"/>
      <c r="Q884" s="1"/>
      <c r="R884" s="275"/>
      <c r="S884" s="329"/>
      <c r="T884" s="1"/>
      <c r="U884" s="1"/>
      <c r="V884" s="306"/>
      <c r="W884" s="306"/>
      <c r="X884" s="328"/>
      <c r="Y884" s="328"/>
      <c r="Z884" s="272"/>
      <c r="AA884" s="299"/>
      <c r="AB884" s="1"/>
      <c r="AC884" s="58"/>
      <c r="AD884" s="220"/>
      <c r="AE884" s="1"/>
      <c r="AF884" s="1"/>
      <c r="AG884" s="304"/>
      <c r="AH884" s="306"/>
      <c r="AI884" s="1"/>
      <c r="AJ884" s="1"/>
      <c r="AK884" s="1"/>
      <c r="AL884" s="1"/>
      <c r="AM884" s="328"/>
      <c r="AN884" s="1"/>
      <c r="AO884" s="1"/>
      <c r="AP884" s="1"/>
    </row>
    <row r="885" ht="15.75" customHeight="1">
      <c r="A885" s="1"/>
      <c r="B885" s="1"/>
      <c r="C885" s="283"/>
      <c r="D885" s="327"/>
      <c r="E885" s="327"/>
      <c r="F885" s="1"/>
      <c r="G885" s="1"/>
      <c r="H885" s="1"/>
      <c r="I885" s="1"/>
      <c r="J885" s="327"/>
      <c r="K885" s="1"/>
      <c r="L885" s="1"/>
      <c r="M885" s="327"/>
      <c r="N885" s="327"/>
      <c r="O885" s="328"/>
      <c r="P885" s="299"/>
      <c r="Q885" s="1"/>
      <c r="R885" s="275"/>
      <c r="S885" s="329"/>
      <c r="T885" s="1"/>
      <c r="U885" s="1"/>
      <c r="V885" s="306"/>
      <c r="W885" s="306"/>
      <c r="X885" s="328"/>
      <c r="Y885" s="328"/>
      <c r="Z885" s="272"/>
      <c r="AA885" s="299"/>
      <c r="AB885" s="1"/>
      <c r="AC885" s="58"/>
      <c r="AD885" s="220"/>
      <c r="AE885" s="1"/>
      <c r="AF885" s="1"/>
      <c r="AG885" s="304"/>
      <c r="AH885" s="306"/>
      <c r="AI885" s="1"/>
      <c r="AJ885" s="1"/>
      <c r="AK885" s="1"/>
      <c r="AL885" s="1"/>
      <c r="AM885" s="328"/>
      <c r="AN885" s="1"/>
      <c r="AO885" s="1"/>
      <c r="AP885" s="1"/>
    </row>
    <row r="886" ht="15.75" customHeight="1">
      <c r="A886" s="1"/>
      <c r="B886" s="1"/>
      <c r="C886" s="283"/>
      <c r="D886" s="327"/>
      <c r="E886" s="327"/>
      <c r="F886" s="1"/>
      <c r="G886" s="1"/>
      <c r="H886" s="1"/>
      <c r="I886" s="1"/>
      <c r="J886" s="327"/>
      <c r="K886" s="1"/>
      <c r="L886" s="1"/>
      <c r="M886" s="327"/>
      <c r="N886" s="327"/>
      <c r="O886" s="328"/>
      <c r="P886" s="299"/>
      <c r="Q886" s="1"/>
      <c r="R886" s="275"/>
      <c r="S886" s="329"/>
      <c r="T886" s="1"/>
      <c r="U886" s="1"/>
      <c r="V886" s="306"/>
      <c r="W886" s="306"/>
      <c r="X886" s="328"/>
      <c r="Y886" s="328"/>
      <c r="Z886" s="272"/>
      <c r="AA886" s="299"/>
      <c r="AB886" s="1"/>
      <c r="AC886" s="58"/>
      <c r="AD886" s="220"/>
      <c r="AE886" s="1"/>
      <c r="AF886" s="1"/>
      <c r="AG886" s="304"/>
      <c r="AH886" s="306"/>
      <c r="AI886" s="1"/>
      <c r="AJ886" s="1"/>
      <c r="AK886" s="1"/>
      <c r="AL886" s="1"/>
      <c r="AM886" s="328"/>
      <c r="AN886" s="1"/>
      <c r="AO886" s="1"/>
      <c r="AP886" s="1"/>
    </row>
    <row r="887" ht="15.75" customHeight="1">
      <c r="A887" s="1"/>
      <c r="B887" s="1"/>
      <c r="C887" s="283"/>
      <c r="D887" s="327"/>
      <c r="E887" s="327"/>
      <c r="F887" s="1"/>
      <c r="G887" s="1"/>
      <c r="H887" s="1"/>
      <c r="I887" s="1"/>
      <c r="J887" s="327"/>
      <c r="K887" s="1"/>
      <c r="L887" s="1"/>
      <c r="M887" s="327"/>
      <c r="N887" s="327"/>
      <c r="O887" s="328"/>
      <c r="P887" s="299"/>
      <c r="Q887" s="1"/>
      <c r="R887" s="275"/>
      <c r="S887" s="329"/>
      <c r="T887" s="1"/>
      <c r="U887" s="1"/>
      <c r="V887" s="306"/>
      <c r="W887" s="306"/>
      <c r="X887" s="328"/>
      <c r="Y887" s="328"/>
      <c r="Z887" s="272"/>
      <c r="AA887" s="299"/>
      <c r="AB887" s="1"/>
      <c r="AC887" s="58"/>
      <c r="AD887" s="220"/>
      <c r="AE887" s="1"/>
      <c r="AF887" s="1"/>
      <c r="AG887" s="304"/>
      <c r="AH887" s="306"/>
      <c r="AI887" s="1"/>
      <c r="AJ887" s="1"/>
      <c r="AK887" s="1"/>
      <c r="AL887" s="1"/>
      <c r="AM887" s="328"/>
      <c r="AN887" s="1"/>
      <c r="AO887" s="1"/>
      <c r="AP887" s="1"/>
    </row>
    <row r="888" ht="15.75" customHeight="1">
      <c r="A888" s="1"/>
      <c r="B888" s="1"/>
      <c r="C888" s="283"/>
      <c r="D888" s="327"/>
      <c r="E888" s="327"/>
      <c r="F888" s="1"/>
      <c r="G888" s="1"/>
      <c r="H888" s="1"/>
      <c r="I888" s="1"/>
      <c r="J888" s="327"/>
      <c r="K888" s="1"/>
      <c r="L888" s="1"/>
      <c r="M888" s="327"/>
      <c r="N888" s="327"/>
      <c r="O888" s="328"/>
      <c r="P888" s="299"/>
      <c r="Q888" s="1"/>
      <c r="R888" s="275"/>
      <c r="S888" s="329"/>
      <c r="T888" s="1"/>
      <c r="U888" s="1"/>
      <c r="V888" s="306"/>
      <c r="W888" s="306"/>
      <c r="X888" s="328"/>
      <c r="Y888" s="328"/>
      <c r="Z888" s="272"/>
      <c r="AA888" s="299"/>
      <c r="AB888" s="1"/>
      <c r="AC888" s="58"/>
      <c r="AD888" s="220"/>
      <c r="AE888" s="1"/>
      <c r="AF888" s="1"/>
      <c r="AG888" s="304"/>
      <c r="AH888" s="306"/>
      <c r="AI888" s="1"/>
      <c r="AJ888" s="1"/>
      <c r="AK888" s="1"/>
      <c r="AL888" s="1"/>
      <c r="AM888" s="328"/>
      <c r="AN888" s="1"/>
      <c r="AO888" s="1"/>
      <c r="AP888" s="1"/>
    </row>
    <row r="889" ht="15.75" customHeight="1">
      <c r="A889" s="1"/>
      <c r="B889" s="1"/>
      <c r="C889" s="283"/>
      <c r="D889" s="327"/>
      <c r="E889" s="327"/>
      <c r="F889" s="1"/>
      <c r="G889" s="1"/>
      <c r="H889" s="1"/>
      <c r="I889" s="1"/>
      <c r="J889" s="327"/>
      <c r="K889" s="1"/>
      <c r="L889" s="1"/>
      <c r="M889" s="327"/>
      <c r="N889" s="327"/>
      <c r="O889" s="328"/>
      <c r="P889" s="299"/>
      <c r="Q889" s="1"/>
      <c r="R889" s="275"/>
      <c r="S889" s="329"/>
      <c r="T889" s="1"/>
      <c r="U889" s="1"/>
      <c r="V889" s="306"/>
      <c r="W889" s="306"/>
      <c r="X889" s="328"/>
      <c r="Y889" s="328"/>
      <c r="Z889" s="272"/>
      <c r="AA889" s="299"/>
      <c r="AB889" s="1"/>
      <c r="AC889" s="58"/>
      <c r="AD889" s="220"/>
      <c r="AE889" s="1"/>
      <c r="AF889" s="1"/>
      <c r="AG889" s="304"/>
      <c r="AH889" s="306"/>
      <c r="AI889" s="1"/>
      <c r="AJ889" s="1"/>
      <c r="AK889" s="1"/>
      <c r="AL889" s="1"/>
      <c r="AM889" s="328"/>
      <c r="AN889" s="1"/>
      <c r="AO889" s="1"/>
      <c r="AP889" s="1"/>
    </row>
    <row r="890" ht="15.75" customHeight="1">
      <c r="A890" s="1"/>
      <c r="B890" s="1"/>
      <c r="C890" s="283"/>
      <c r="D890" s="327"/>
      <c r="E890" s="327"/>
      <c r="F890" s="1"/>
      <c r="G890" s="1"/>
      <c r="H890" s="1"/>
      <c r="I890" s="1"/>
      <c r="J890" s="327"/>
      <c r="K890" s="1"/>
      <c r="L890" s="1"/>
      <c r="M890" s="327"/>
      <c r="N890" s="327"/>
      <c r="O890" s="328"/>
      <c r="P890" s="299"/>
      <c r="Q890" s="1"/>
      <c r="R890" s="275"/>
      <c r="S890" s="329"/>
      <c r="T890" s="1"/>
      <c r="U890" s="1"/>
      <c r="V890" s="306"/>
      <c r="W890" s="306"/>
      <c r="X890" s="328"/>
      <c r="Y890" s="328"/>
      <c r="Z890" s="272"/>
      <c r="AA890" s="299"/>
      <c r="AB890" s="1"/>
      <c r="AC890" s="58"/>
      <c r="AD890" s="220"/>
      <c r="AE890" s="1"/>
      <c r="AF890" s="1"/>
      <c r="AG890" s="304"/>
      <c r="AH890" s="306"/>
      <c r="AI890" s="1"/>
      <c r="AJ890" s="1"/>
      <c r="AK890" s="1"/>
      <c r="AL890" s="1"/>
      <c r="AM890" s="328"/>
      <c r="AN890" s="1"/>
      <c r="AO890" s="1"/>
      <c r="AP890" s="1"/>
    </row>
    <row r="891" ht="15.75" customHeight="1">
      <c r="A891" s="1"/>
      <c r="B891" s="1"/>
      <c r="C891" s="283"/>
      <c r="D891" s="327"/>
      <c r="E891" s="327"/>
      <c r="F891" s="1"/>
      <c r="G891" s="1"/>
      <c r="H891" s="1"/>
      <c r="I891" s="1"/>
      <c r="J891" s="327"/>
      <c r="K891" s="1"/>
      <c r="L891" s="1"/>
      <c r="M891" s="327"/>
      <c r="N891" s="327"/>
      <c r="O891" s="328"/>
      <c r="P891" s="299"/>
      <c r="Q891" s="1"/>
      <c r="R891" s="275"/>
      <c r="S891" s="329"/>
      <c r="T891" s="1"/>
      <c r="U891" s="1"/>
      <c r="V891" s="306"/>
      <c r="W891" s="306"/>
      <c r="X891" s="328"/>
      <c r="Y891" s="328"/>
      <c r="Z891" s="272"/>
      <c r="AA891" s="299"/>
      <c r="AB891" s="1"/>
      <c r="AC891" s="58"/>
      <c r="AD891" s="220"/>
      <c r="AE891" s="1"/>
      <c r="AF891" s="1"/>
      <c r="AG891" s="304"/>
      <c r="AH891" s="306"/>
      <c r="AI891" s="1"/>
      <c r="AJ891" s="1"/>
      <c r="AK891" s="1"/>
      <c r="AL891" s="1"/>
      <c r="AM891" s="328"/>
      <c r="AN891" s="1"/>
      <c r="AO891" s="1"/>
      <c r="AP891" s="1"/>
    </row>
    <row r="892" ht="15.75" customHeight="1">
      <c r="A892" s="1"/>
      <c r="B892" s="1"/>
      <c r="C892" s="283"/>
      <c r="D892" s="327"/>
      <c r="E892" s="327"/>
      <c r="F892" s="1"/>
      <c r="G892" s="1"/>
      <c r="H892" s="1"/>
      <c r="I892" s="1"/>
      <c r="J892" s="327"/>
      <c r="K892" s="1"/>
      <c r="L892" s="1"/>
      <c r="M892" s="327"/>
      <c r="N892" s="327"/>
      <c r="O892" s="328"/>
      <c r="P892" s="299"/>
      <c r="Q892" s="1"/>
      <c r="R892" s="275"/>
      <c r="S892" s="329"/>
      <c r="T892" s="1"/>
      <c r="U892" s="1"/>
      <c r="V892" s="306"/>
      <c r="W892" s="306"/>
      <c r="X892" s="328"/>
      <c r="Y892" s="328"/>
      <c r="Z892" s="272"/>
      <c r="AA892" s="299"/>
      <c r="AB892" s="1"/>
      <c r="AC892" s="58"/>
      <c r="AD892" s="220"/>
      <c r="AE892" s="1"/>
      <c r="AF892" s="1"/>
      <c r="AG892" s="304"/>
      <c r="AH892" s="306"/>
      <c r="AI892" s="1"/>
      <c r="AJ892" s="1"/>
      <c r="AK892" s="1"/>
      <c r="AL892" s="1"/>
      <c r="AM892" s="328"/>
      <c r="AN892" s="1"/>
      <c r="AO892" s="1"/>
      <c r="AP892" s="1"/>
    </row>
    <row r="893" ht="15.75" customHeight="1">
      <c r="A893" s="1"/>
      <c r="B893" s="1"/>
      <c r="C893" s="283"/>
      <c r="D893" s="327"/>
      <c r="E893" s="327"/>
      <c r="F893" s="1"/>
      <c r="G893" s="1"/>
      <c r="H893" s="1"/>
      <c r="I893" s="1"/>
      <c r="J893" s="327"/>
      <c r="K893" s="1"/>
      <c r="L893" s="1"/>
      <c r="M893" s="327"/>
      <c r="N893" s="327"/>
      <c r="O893" s="328"/>
      <c r="P893" s="299"/>
      <c r="Q893" s="1"/>
      <c r="R893" s="275"/>
      <c r="S893" s="329"/>
      <c r="T893" s="1"/>
      <c r="U893" s="1"/>
      <c r="V893" s="306"/>
      <c r="W893" s="306"/>
      <c r="X893" s="328"/>
      <c r="Y893" s="328"/>
      <c r="Z893" s="272"/>
      <c r="AA893" s="299"/>
      <c r="AB893" s="1"/>
      <c r="AC893" s="58"/>
      <c r="AD893" s="220"/>
      <c r="AE893" s="1"/>
      <c r="AF893" s="1"/>
      <c r="AG893" s="304"/>
      <c r="AH893" s="306"/>
      <c r="AI893" s="1"/>
      <c r="AJ893" s="1"/>
      <c r="AK893" s="1"/>
      <c r="AL893" s="1"/>
      <c r="AM893" s="328"/>
      <c r="AN893" s="1"/>
      <c r="AO893" s="1"/>
      <c r="AP893" s="1"/>
    </row>
    <row r="894" ht="15.75" customHeight="1">
      <c r="A894" s="1"/>
      <c r="B894" s="1"/>
      <c r="C894" s="283"/>
      <c r="D894" s="327"/>
      <c r="E894" s="327"/>
      <c r="F894" s="1"/>
      <c r="G894" s="1"/>
      <c r="H894" s="1"/>
      <c r="I894" s="1"/>
      <c r="J894" s="327"/>
      <c r="K894" s="1"/>
      <c r="L894" s="1"/>
      <c r="M894" s="327"/>
      <c r="N894" s="327"/>
      <c r="O894" s="328"/>
      <c r="P894" s="299"/>
      <c r="Q894" s="1"/>
      <c r="R894" s="275"/>
      <c r="S894" s="329"/>
      <c r="T894" s="1"/>
      <c r="U894" s="1"/>
      <c r="V894" s="306"/>
      <c r="W894" s="306"/>
      <c r="X894" s="328"/>
      <c r="Y894" s="328"/>
      <c r="Z894" s="272"/>
      <c r="AA894" s="299"/>
      <c r="AB894" s="1"/>
      <c r="AC894" s="58"/>
      <c r="AD894" s="220"/>
      <c r="AE894" s="1"/>
      <c r="AF894" s="1"/>
      <c r="AG894" s="304"/>
      <c r="AH894" s="306"/>
      <c r="AI894" s="1"/>
      <c r="AJ894" s="1"/>
      <c r="AK894" s="1"/>
      <c r="AL894" s="1"/>
      <c r="AM894" s="328"/>
      <c r="AN894" s="1"/>
      <c r="AO894" s="1"/>
      <c r="AP894" s="1"/>
    </row>
    <row r="895" ht="15.75" customHeight="1">
      <c r="A895" s="1"/>
      <c r="B895" s="1"/>
      <c r="C895" s="283"/>
      <c r="D895" s="327"/>
      <c r="E895" s="327"/>
      <c r="F895" s="1"/>
      <c r="G895" s="1"/>
      <c r="H895" s="1"/>
      <c r="I895" s="1"/>
      <c r="J895" s="327"/>
      <c r="K895" s="1"/>
      <c r="L895" s="1"/>
      <c r="M895" s="327"/>
      <c r="N895" s="327"/>
      <c r="O895" s="328"/>
      <c r="P895" s="299"/>
      <c r="Q895" s="1"/>
      <c r="R895" s="275"/>
      <c r="S895" s="329"/>
      <c r="T895" s="1"/>
      <c r="U895" s="1"/>
      <c r="V895" s="306"/>
      <c r="W895" s="306"/>
      <c r="X895" s="328"/>
      <c r="Y895" s="328"/>
      <c r="Z895" s="272"/>
      <c r="AA895" s="299"/>
      <c r="AB895" s="1"/>
      <c r="AC895" s="58"/>
      <c r="AD895" s="220"/>
      <c r="AE895" s="1"/>
      <c r="AF895" s="1"/>
      <c r="AG895" s="304"/>
      <c r="AH895" s="306"/>
      <c r="AI895" s="1"/>
      <c r="AJ895" s="1"/>
      <c r="AK895" s="1"/>
      <c r="AL895" s="1"/>
      <c r="AM895" s="328"/>
      <c r="AN895" s="1"/>
      <c r="AO895" s="1"/>
      <c r="AP895" s="1"/>
    </row>
    <row r="896" ht="15.75" customHeight="1">
      <c r="A896" s="1"/>
      <c r="B896" s="1"/>
      <c r="C896" s="283"/>
      <c r="D896" s="327"/>
      <c r="E896" s="327"/>
      <c r="F896" s="1"/>
      <c r="G896" s="1"/>
      <c r="H896" s="1"/>
      <c r="I896" s="1"/>
      <c r="J896" s="327"/>
      <c r="K896" s="1"/>
      <c r="L896" s="1"/>
      <c r="M896" s="327"/>
      <c r="N896" s="327"/>
      <c r="O896" s="328"/>
      <c r="P896" s="299"/>
      <c r="Q896" s="1"/>
      <c r="R896" s="275"/>
      <c r="S896" s="329"/>
      <c r="T896" s="1"/>
      <c r="U896" s="1"/>
      <c r="V896" s="306"/>
      <c r="W896" s="306"/>
      <c r="X896" s="328"/>
      <c r="Y896" s="328"/>
      <c r="Z896" s="272"/>
      <c r="AA896" s="299"/>
      <c r="AB896" s="1"/>
      <c r="AC896" s="58"/>
      <c r="AD896" s="220"/>
      <c r="AE896" s="1"/>
      <c r="AF896" s="1"/>
      <c r="AG896" s="304"/>
      <c r="AH896" s="306"/>
      <c r="AI896" s="1"/>
      <c r="AJ896" s="1"/>
      <c r="AK896" s="1"/>
      <c r="AL896" s="1"/>
      <c r="AM896" s="328"/>
      <c r="AN896" s="1"/>
      <c r="AO896" s="1"/>
      <c r="AP896" s="1"/>
    </row>
    <row r="897" ht="15.75" customHeight="1">
      <c r="A897" s="1"/>
      <c r="B897" s="1"/>
      <c r="C897" s="283"/>
      <c r="D897" s="327"/>
      <c r="E897" s="327"/>
      <c r="F897" s="1"/>
      <c r="G897" s="1"/>
      <c r="H897" s="1"/>
      <c r="I897" s="1"/>
      <c r="J897" s="327"/>
      <c r="K897" s="1"/>
      <c r="L897" s="1"/>
      <c r="M897" s="327"/>
      <c r="N897" s="327"/>
      <c r="O897" s="328"/>
      <c r="P897" s="299"/>
      <c r="Q897" s="1"/>
      <c r="R897" s="275"/>
      <c r="S897" s="329"/>
      <c r="T897" s="1"/>
      <c r="U897" s="1"/>
      <c r="V897" s="306"/>
      <c r="W897" s="306"/>
      <c r="X897" s="328"/>
      <c r="Y897" s="328"/>
      <c r="Z897" s="272"/>
      <c r="AA897" s="299"/>
      <c r="AB897" s="1"/>
      <c r="AC897" s="58"/>
      <c r="AD897" s="220"/>
      <c r="AE897" s="1"/>
      <c r="AF897" s="1"/>
      <c r="AG897" s="304"/>
      <c r="AH897" s="306"/>
      <c r="AI897" s="1"/>
      <c r="AJ897" s="1"/>
      <c r="AK897" s="1"/>
      <c r="AL897" s="1"/>
      <c r="AM897" s="328"/>
      <c r="AN897" s="1"/>
      <c r="AO897" s="1"/>
      <c r="AP897" s="1"/>
    </row>
    <row r="898" ht="15.75" customHeight="1">
      <c r="A898" s="1"/>
      <c r="B898" s="1"/>
      <c r="C898" s="283"/>
      <c r="D898" s="327"/>
      <c r="E898" s="327"/>
      <c r="F898" s="1"/>
      <c r="G898" s="1"/>
      <c r="H898" s="1"/>
      <c r="I898" s="1"/>
      <c r="J898" s="327"/>
      <c r="K898" s="1"/>
      <c r="L898" s="1"/>
      <c r="M898" s="327"/>
      <c r="N898" s="327"/>
      <c r="O898" s="328"/>
      <c r="P898" s="299"/>
      <c r="Q898" s="1"/>
      <c r="R898" s="275"/>
      <c r="S898" s="329"/>
      <c r="T898" s="1"/>
      <c r="U898" s="1"/>
      <c r="V898" s="306"/>
      <c r="W898" s="306"/>
      <c r="X898" s="328"/>
      <c r="Y898" s="328"/>
      <c r="Z898" s="272"/>
      <c r="AA898" s="299"/>
      <c r="AB898" s="1"/>
      <c r="AC898" s="58"/>
      <c r="AD898" s="220"/>
      <c r="AE898" s="1"/>
      <c r="AF898" s="1"/>
      <c r="AG898" s="304"/>
      <c r="AH898" s="306"/>
      <c r="AI898" s="1"/>
      <c r="AJ898" s="1"/>
      <c r="AK898" s="1"/>
      <c r="AL898" s="1"/>
      <c r="AM898" s="328"/>
      <c r="AN898" s="1"/>
      <c r="AO898" s="1"/>
      <c r="AP898" s="1"/>
    </row>
    <row r="899" ht="15.75" customHeight="1">
      <c r="A899" s="1"/>
      <c r="B899" s="1"/>
      <c r="C899" s="283"/>
      <c r="D899" s="327"/>
      <c r="E899" s="327"/>
      <c r="F899" s="1"/>
      <c r="G899" s="1"/>
      <c r="H899" s="1"/>
      <c r="I899" s="1"/>
      <c r="J899" s="327"/>
      <c r="K899" s="1"/>
      <c r="L899" s="1"/>
      <c r="M899" s="327"/>
      <c r="N899" s="327"/>
      <c r="O899" s="328"/>
      <c r="P899" s="299"/>
      <c r="Q899" s="1"/>
      <c r="R899" s="275"/>
      <c r="S899" s="329"/>
      <c r="T899" s="1"/>
      <c r="U899" s="1"/>
      <c r="V899" s="306"/>
      <c r="W899" s="306"/>
      <c r="X899" s="328"/>
      <c r="Y899" s="328"/>
      <c r="Z899" s="272"/>
      <c r="AA899" s="299"/>
      <c r="AB899" s="1"/>
      <c r="AC899" s="58"/>
      <c r="AD899" s="220"/>
      <c r="AE899" s="1"/>
      <c r="AF899" s="1"/>
      <c r="AG899" s="304"/>
      <c r="AH899" s="306"/>
      <c r="AI899" s="1"/>
      <c r="AJ899" s="1"/>
      <c r="AK899" s="1"/>
      <c r="AL899" s="1"/>
      <c r="AM899" s="328"/>
      <c r="AN899" s="1"/>
      <c r="AO899" s="1"/>
      <c r="AP899" s="1"/>
    </row>
    <row r="900" ht="15.75" customHeight="1">
      <c r="A900" s="1"/>
      <c r="B900" s="1"/>
      <c r="C900" s="283"/>
      <c r="D900" s="327"/>
      <c r="E900" s="327"/>
      <c r="F900" s="1"/>
      <c r="G900" s="1"/>
      <c r="H900" s="1"/>
      <c r="I900" s="1"/>
      <c r="J900" s="327"/>
      <c r="K900" s="1"/>
      <c r="L900" s="1"/>
      <c r="M900" s="327"/>
      <c r="N900" s="327"/>
      <c r="O900" s="328"/>
      <c r="P900" s="299"/>
      <c r="Q900" s="1"/>
      <c r="R900" s="275"/>
      <c r="S900" s="329"/>
      <c r="T900" s="1"/>
      <c r="U900" s="1"/>
      <c r="V900" s="306"/>
      <c r="W900" s="306"/>
      <c r="X900" s="328"/>
      <c r="Y900" s="328"/>
      <c r="Z900" s="272"/>
      <c r="AA900" s="299"/>
      <c r="AB900" s="1"/>
      <c r="AC900" s="58"/>
      <c r="AD900" s="220"/>
      <c r="AE900" s="1"/>
      <c r="AF900" s="1"/>
      <c r="AG900" s="304"/>
      <c r="AH900" s="306"/>
      <c r="AI900" s="1"/>
      <c r="AJ900" s="1"/>
      <c r="AK900" s="1"/>
      <c r="AL900" s="1"/>
      <c r="AM900" s="328"/>
      <c r="AN900" s="1"/>
      <c r="AO900" s="1"/>
      <c r="AP900" s="1"/>
    </row>
    <row r="901" ht="15.75" customHeight="1">
      <c r="A901" s="1"/>
      <c r="B901" s="1"/>
      <c r="C901" s="283"/>
      <c r="D901" s="327"/>
      <c r="E901" s="327"/>
      <c r="F901" s="1"/>
      <c r="G901" s="1"/>
      <c r="H901" s="1"/>
      <c r="I901" s="1"/>
      <c r="J901" s="327"/>
      <c r="K901" s="1"/>
      <c r="L901" s="1"/>
      <c r="M901" s="327"/>
      <c r="N901" s="327"/>
      <c r="O901" s="328"/>
      <c r="P901" s="299"/>
      <c r="Q901" s="1"/>
      <c r="R901" s="275"/>
      <c r="S901" s="329"/>
      <c r="T901" s="1"/>
      <c r="U901" s="1"/>
      <c r="V901" s="306"/>
      <c r="W901" s="306"/>
      <c r="X901" s="328"/>
      <c r="Y901" s="328"/>
      <c r="Z901" s="272"/>
      <c r="AA901" s="299"/>
      <c r="AB901" s="1"/>
      <c r="AC901" s="58"/>
      <c r="AD901" s="220"/>
      <c r="AE901" s="1"/>
      <c r="AF901" s="1"/>
      <c r="AG901" s="304"/>
      <c r="AH901" s="306"/>
      <c r="AI901" s="1"/>
      <c r="AJ901" s="1"/>
      <c r="AK901" s="1"/>
      <c r="AL901" s="1"/>
      <c r="AM901" s="328"/>
      <c r="AN901" s="1"/>
      <c r="AO901" s="1"/>
      <c r="AP901" s="1"/>
    </row>
    <row r="902" ht="15.75" customHeight="1">
      <c r="A902" s="1"/>
      <c r="B902" s="1"/>
      <c r="C902" s="283"/>
      <c r="D902" s="327"/>
      <c r="E902" s="327"/>
      <c r="F902" s="1"/>
      <c r="G902" s="1"/>
      <c r="H902" s="1"/>
      <c r="I902" s="1"/>
      <c r="J902" s="327"/>
      <c r="K902" s="1"/>
      <c r="L902" s="1"/>
      <c r="M902" s="327"/>
      <c r="N902" s="327"/>
      <c r="O902" s="328"/>
      <c r="P902" s="299"/>
      <c r="Q902" s="1"/>
      <c r="R902" s="275"/>
      <c r="S902" s="329"/>
      <c r="T902" s="1"/>
      <c r="U902" s="1"/>
      <c r="V902" s="306"/>
      <c r="W902" s="306"/>
      <c r="X902" s="328"/>
      <c r="Y902" s="328"/>
      <c r="Z902" s="272"/>
      <c r="AA902" s="299"/>
      <c r="AB902" s="1"/>
      <c r="AC902" s="58"/>
      <c r="AD902" s="220"/>
      <c r="AE902" s="1"/>
      <c r="AF902" s="1"/>
      <c r="AG902" s="304"/>
      <c r="AH902" s="306"/>
      <c r="AI902" s="1"/>
      <c r="AJ902" s="1"/>
      <c r="AK902" s="1"/>
      <c r="AL902" s="1"/>
      <c r="AM902" s="328"/>
      <c r="AN902" s="1"/>
      <c r="AO902" s="1"/>
      <c r="AP902" s="1"/>
    </row>
    <row r="903" ht="15.75" customHeight="1">
      <c r="A903" s="1"/>
      <c r="B903" s="1"/>
      <c r="C903" s="283"/>
      <c r="D903" s="327"/>
      <c r="E903" s="327"/>
      <c r="F903" s="1"/>
      <c r="G903" s="1"/>
      <c r="H903" s="1"/>
      <c r="I903" s="1"/>
      <c r="J903" s="327"/>
      <c r="K903" s="1"/>
      <c r="L903" s="1"/>
      <c r="M903" s="327"/>
      <c r="N903" s="327"/>
      <c r="O903" s="328"/>
      <c r="P903" s="299"/>
      <c r="Q903" s="1"/>
      <c r="R903" s="275"/>
      <c r="S903" s="329"/>
      <c r="T903" s="1"/>
      <c r="U903" s="1"/>
      <c r="V903" s="306"/>
      <c r="W903" s="306"/>
      <c r="X903" s="328"/>
      <c r="Y903" s="328"/>
      <c r="Z903" s="272"/>
      <c r="AA903" s="299"/>
      <c r="AB903" s="1"/>
      <c r="AC903" s="58"/>
      <c r="AD903" s="220"/>
      <c r="AE903" s="1"/>
      <c r="AF903" s="1"/>
      <c r="AG903" s="304"/>
      <c r="AH903" s="306"/>
      <c r="AI903" s="1"/>
      <c r="AJ903" s="1"/>
      <c r="AK903" s="1"/>
      <c r="AL903" s="1"/>
      <c r="AM903" s="328"/>
      <c r="AN903" s="1"/>
      <c r="AO903" s="1"/>
      <c r="AP903" s="1"/>
    </row>
    <row r="904" ht="15.75" customHeight="1">
      <c r="A904" s="1"/>
      <c r="B904" s="1"/>
      <c r="C904" s="283"/>
      <c r="D904" s="327"/>
      <c r="E904" s="327"/>
      <c r="F904" s="1"/>
      <c r="G904" s="1"/>
      <c r="H904" s="1"/>
      <c r="I904" s="1"/>
      <c r="J904" s="327"/>
      <c r="K904" s="1"/>
      <c r="L904" s="1"/>
      <c r="M904" s="327"/>
      <c r="N904" s="327"/>
      <c r="O904" s="328"/>
      <c r="P904" s="299"/>
      <c r="Q904" s="1"/>
      <c r="R904" s="275"/>
      <c r="S904" s="329"/>
      <c r="T904" s="1"/>
      <c r="U904" s="1"/>
      <c r="V904" s="306"/>
      <c r="W904" s="306"/>
      <c r="X904" s="328"/>
      <c r="Y904" s="328"/>
      <c r="Z904" s="272"/>
      <c r="AA904" s="299"/>
      <c r="AB904" s="1"/>
      <c r="AC904" s="58"/>
      <c r="AD904" s="220"/>
      <c r="AE904" s="1"/>
      <c r="AF904" s="1"/>
      <c r="AG904" s="304"/>
      <c r="AH904" s="306"/>
      <c r="AI904" s="1"/>
      <c r="AJ904" s="1"/>
      <c r="AK904" s="1"/>
      <c r="AL904" s="1"/>
      <c r="AM904" s="328"/>
      <c r="AN904" s="1"/>
      <c r="AO904" s="1"/>
      <c r="AP904" s="1"/>
    </row>
    <row r="905" ht="15.75" customHeight="1">
      <c r="A905" s="1"/>
      <c r="B905" s="1"/>
      <c r="C905" s="283"/>
      <c r="D905" s="327"/>
      <c r="E905" s="327"/>
      <c r="F905" s="1"/>
      <c r="G905" s="1"/>
      <c r="H905" s="1"/>
      <c r="I905" s="1"/>
      <c r="J905" s="327"/>
      <c r="K905" s="1"/>
      <c r="L905" s="1"/>
      <c r="M905" s="327"/>
      <c r="N905" s="327"/>
      <c r="O905" s="328"/>
      <c r="P905" s="299"/>
      <c r="Q905" s="1"/>
      <c r="R905" s="275"/>
      <c r="S905" s="329"/>
      <c r="T905" s="1"/>
      <c r="U905" s="1"/>
      <c r="V905" s="306"/>
      <c r="W905" s="306"/>
      <c r="X905" s="328"/>
      <c r="Y905" s="328"/>
      <c r="Z905" s="272"/>
      <c r="AA905" s="299"/>
      <c r="AB905" s="1"/>
      <c r="AC905" s="58"/>
      <c r="AD905" s="220"/>
      <c r="AE905" s="1"/>
      <c r="AF905" s="1"/>
      <c r="AG905" s="304"/>
      <c r="AH905" s="306"/>
      <c r="AI905" s="1"/>
      <c r="AJ905" s="1"/>
      <c r="AK905" s="1"/>
      <c r="AL905" s="1"/>
      <c r="AM905" s="328"/>
      <c r="AN905" s="1"/>
      <c r="AO905" s="1"/>
      <c r="AP905" s="1"/>
    </row>
    <row r="906" ht="15.75" customHeight="1">
      <c r="A906" s="1"/>
      <c r="B906" s="1"/>
      <c r="C906" s="283"/>
      <c r="D906" s="327"/>
      <c r="E906" s="327"/>
      <c r="F906" s="1"/>
      <c r="G906" s="1"/>
      <c r="H906" s="1"/>
      <c r="I906" s="1"/>
      <c r="J906" s="327"/>
      <c r="K906" s="1"/>
      <c r="L906" s="1"/>
      <c r="M906" s="327"/>
      <c r="N906" s="327"/>
      <c r="O906" s="328"/>
      <c r="P906" s="299"/>
      <c r="Q906" s="1"/>
      <c r="R906" s="275"/>
      <c r="S906" s="329"/>
      <c r="T906" s="1"/>
      <c r="U906" s="1"/>
      <c r="V906" s="306"/>
      <c r="W906" s="306"/>
      <c r="X906" s="328"/>
      <c r="Y906" s="328"/>
      <c r="Z906" s="272"/>
      <c r="AA906" s="299"/>
      <c r="AB906" s="1"/>
      <c r="AC906" s="58"/>
      <c r="AD906" s="220"/>
      <c r="AE906" s="1"/>
      <c r="AF906" s="1"/>
      <c r="AG906" s="304"/>
      <c r="AH906" s="306"/>
      <c r="AI906" s="1"/>
      <c r="AJ906" s="1"/>
      <c r="AK906" s="1"/>
      <c r="AL906" s="1"/>
      <c r="AM906" s="328"/>
      <c r="AN906" s="1"/>
      <c r="AO906" s="1"/>
      <c r="AP906" s="1"/>
    </row>
    <row r="907" ht="15.75" customHeight="1">
      <c r="A907" s="1"/>
      <c r="B907" s="1"/>
      <c r="C907" s="283"/>
      <c r="D907" s="327"/>
      <c r="E907" s="327"/>
      <c r="F907" s="1"/>
      <c r="G907" s="1"/>
      <c r="H907" s="1"/>
      <c r="I907" s="1"/>
      <c r="J907" s="327"/>
      <c r="K907" s="1"/>
      <c r="L907" s="1"/>
      <c r="M907" s="327"/>
      <c r="N907" s="327"/>
      <c r="O907" s="328"/>
      <c r="P907" s="299"/>
      <c r="Q907" s="1"/>
      <c r="R907" s="275"/>
      <c r="S907" s="329"/>
      <c r="T907" s="1"/>
      <c r="U907" s="1"/>
      <c r="V907" s="306"/>
      <c r="W907" s="306"/>
      <c r="X907" s="328"/>
      <c r="Y907" s="328"/>
      <c r="Z907" s="272"/>
      <c r="AA907" s="299"/>
      <c r="AB907" s="1"/>
      <c r="AC907" s="58"/>
      <c r="AD907" s="220"/>
      <c r="AE907" s="1"/>
      <c r="AF907" s="1"/>
      <c r="AG907" s="304"/>
      <c r="AH907" s="306"/>
      <c r="AI907" s="1"/>
      <c r="AJ907" s="1"/>
      <c r="AK907" s="1"/>
      <c r="AL907" s="1"/>
      <c r="AM907" s="328"/>
      <c r="AN907" s="1"/>
      <c r="AO907" s="1"/>
      <c r="AP907" s="1"/>
    </row>
    <row r="908" ht="15.75" customHeight="1">
      <c r="A908" s="1"/>
      <c r="B908" s="1"/>
      <c r="C908" s="283"/>
      <c r="D908" s="327"/>
      <c r="E908" s="327"/>
      <c r="F908" s="1"/>
      <c r="G908" s="1"/>
      <c r="H908" s="1"/>
      <c r="I908" s="1"/>
      <c r="J908" s="327"/>
      <c r="K908" s="1"/>
      <c r="L908" s="1"/>
      <c r="M908" s="327"/>
      <c r="N908" s="327"/>
      <c r="O908" s="328"/>
      <c r="P908" s="299"/>
      <c r="Q908" s="1"/>
      <c r="R908" s="275"/>
      <c r="S908" s="329"/>
      <c r="T908" s="1"/>
      <c r="U908" s="1"/>
      <c r="V908" s="306"/>
      <c r="W908" s="306"/>
      <c r="X908" s="328"/>
      <c r="Y908" s="328"/>
      <c r="Z908" s="272"/>
      <c r="AA908" s="299"/>
      <c r="AB908" s="1"/>
      <c r="AC908" s="58"/>
      <c r="AD908" s="220"/>
      <c r="AE908" s="1"/>
      <c r="AF908" s="1"/>
      <c r="AG908" s="304"/>
      <c r="AH908" s="306"/>
      <c r="AI908" s="1"/>
      <c r="AJ908" s="1"/>
      <c r="AK908" s="1"/>
      <c r="AL908" s="1"/>
      <c r="AM908" s="328"/>
      <c r="AN908" s="1"/>
      <c r="AO908" s="1"/>
      <c r="AP908" s="1"/>
    </row>
    <row r="909" ht="15.75" customHeight="1">
      <c r="A909" s="1"/>
      <c r="B909" s="1"/>
      <c r="C909" s="283"/>
      <c r="D909" s="327"/>
      <c r="E909" s="327"/>
      <c r="F909" s="1"/>
      <c r="G909" s="1"/>
      <c r="H909" s="1"/>
      <c r="I909" s="1"/>
      <c r="J909" s="327"/>
      <c r="K909" s="1"/>
      <c r="L909" s="1"/>
      <c r="M909" s="327"/>
      <c r="N909" s="327"/>
      <c r="O909" s="328"/>
      <c r="P909" s="299"/>
      <c r="Q909" s="1"/>
      <c r="R909" s="275"/>
      <c r="S909" s="329"/>
      <c r="T909" s="1"/>
      <c r="U909" s="1"/>
      <c r="V909" s="306"/>
      <c r="W909" s="306"/>
      <c r="X909" s="328"/>
      <c r="Y909" s="328"/>
      <c r="Z909" s="272"/>
      <c r="AA909" s="299"/>
      <c r="AB909" s="1"/>
      <c r="AC909" s="58"/>
      <c r="AD909" s="220"/>
      <c r="AE909" s="1"/>
      <c r="AF909" s="1"/>
      <c r="AG909" s="304"/>
      <c r="AH909" s="306"/>
      <c r="AI909" s="1"/>
      <c r="AJ909" s="1"/>
      <c r="AK909" s="1"/>
      <c r="AL909" s="1"/>
      <c r="AM909" s="328"/>
      <c r="AN909" s="1"/>
      <c r="AO909" s="1"/>
      <c r="AP909" s="1"/>
    </row>
    <row r="910" ht="15.75" customHeight="1">
      <c r="A910" s="1"/>
      <c r="B910" s="1"/>
      <c r="C910" s="283"/>
      <c r="D910" s="327"/>
      <c r="E910" s="327"/>
      <c r="F910" s="1"/>
      <c r="G910" s="1"/>
      <c r="H910" s="1"/>
      <c r="I910" s="1"/>
      <c r="J910" s="327"/>
      <c r="K910" s="1"/>
      <c r="L910" s="1"/>
      <c r="M910" s="327"/>
      <c r="N910" s="327"/>
      <c r="O910" s="328"/>
      <c r="P910" s="299"/>
      <c r="Q910" s="1"/>
      <c r="R910" s="275"/>
      <c r="S910" s="329"/>
      <c r="T910" s="1"/>
      <c r="U910" s="1"/>
      <c r="V910" s="306"/>
      <c r="W910" s="306"/>
      <c r="X910" s="328"/>
      <c r="Y910" s="328"/>
      <c r="Z910" s="272"/>
      <c r="AA910" s="299"/>
      <c r="AB910" s="1"/>
      <c r="AC910" s="58"/>
      <c r="AD910" s="220"/>
      <c r="AE910" s="1"/>
      <c r="AF910" s="1"/>
      <c r="AG910" s="304"/>
      <c r="AH910" s="306"/>
      <c r="AI910" s="1"/>
      <c r="AJ910" s="1"/>
      <c r="AK910" s="1"/>
      <c r="AL910" s="1"/>
      <c r="AM910" s="328"/>
      <c r="AN910" s="1"/>
      <c r="AO910" s="1"/>
      <c r="AP910" s="1"/>
    </row>
    <row r="911" ht="15.75" customHeight="1">
      <c r="A911" s="1"/>
      <c r="B911" s="1"/>
      <c r="C911" s="283"/>
      <c r="D911" s="327"/>
      <c r="E911" s="327"/>
      <c r="F911" s="1"/>
      <c r="G911" s="1"/>
      <c r="H911" s="1"/>
      <c r="I911" s="1"/>
      <c r="J911" s="327"/>
      <c r="K911" s="1"/>
      <c r="L911" s="1"/>
      <c r="M911" s="327"/>
      <c r="N911" s="327"/>
      <c r="O911" s="328"/>
      <c r="P911" s="299"/>
      <c r="Q911" s="1"/>
      <c r="R911" s="275"/>
      <c r="S911" s="329"/>
      <c r="T911" s="1"/>
      <c r="U911" s="1"/>
      <c r="V911" s="306"/>
      <c r="W911" s="306"/>
      <c r="X911" s="328"/>
      <c r="Y911" s="328"/>
      <c r="Z911" s="272"/>
      <c r="AA911" s="299"/>
      <c r="AB911" s="1"/>
      <c r="AC911" s="58"/>
      <c r="AD911" s="220"/>
      <c r="AE911" s="1"/>
      <c r="AF911" s="1"/>
      <c r="AG911" s="304"/>
      <c r="AH911" s="306"/>
      <c r="AI911" s="1"/>
      <c r="AJ911" s="1"/>
      <c r="AK911" s="1"/>
      <c r="AL911" s="1"/>
      <c r="AM911" s="328"/>
      <c r="AN911" s="1"/>
      <c r="AO911" s="1"/>
      <c r="AP911" s="1"/>
    </row>
    <row r="912" ht="15.75" customHeight="1">
      <c r="A912" s="1"/>
      <c r="B912" s="1"/>
      <c r="C912" s="283"/>
      <c r="D912" s="327"/>
      <c r="E912" s="327"/>
      <c r="F912" s="1"/>
      <c r="G912" s="1"/>
      <c r="H912" s="1"/>
      <c r="I912" s="1"/>
      <c r="J912" s="327"/>
      <c r="K912" s="1"/>
      <c r="L912" s="1"/>
      <c r="M912" s="327"/>
      <c r="N912" s="327"/>
      <c r="O912" s="328"/>
      <c r="P912" s="299"/>
      <c r="Q912" s="1"/>
      <c r="R912" s="275"/>
      <c r="S912" s="329"/>
      <c r="T912" s="1"/>
      <c r="U912" s="1"/>
      <c r="V912" s="306"/>
      <c r="W912" s="306"/>
      <c r="X912" s="328"/>
      <c r="Y912" s="328"/>
      <c r="Z912" s="272"/>
      <c r="AA912" s="299"/>
      <c r="AB912" s="1"/>
      <c r="AC912" s="58"/>
      <c r="AD912" s="220"/>
      <c r="AE912" s="1"/>
      <c r="AF912" s="1"/>
      <c r="AG912" s="304"/>
      <c r="AH912" s="306"/>
      <c r="AI912" s="1"/>
      <c r="AJ912" s="1"/>
      <c r="AK912" s="1"/>
      <c r="AL912" s="1"/>
      <c r="AM912" s="328"/>
      <c r="AN912" s="1"/>
      <c r="AO912" s="1"/>
      <c r="AP912" s="1"/>
    </row>
    <row r="913" ht="15.75" customHeight="1">
      <c r="A913" s="1"/>
      <c r="B913" s="1"/>
      <c r="C913" s="283"/>
      <c r="D913" s="327"/>
      <c r="E913" s="327"/>
      <c r="F913" s="1"/>
      <c r="G913" s="1"/>
      <c r="H913" s="1"/>
      <c r="I913" s="1"/>
      <c r="J913" s="327"/>
      <c r="K913" s="1"/>
      <c r="L913" s="1"/>
      <c r="M913" s="327"/>
      <c r="N913" s="327"/>
      <c r="O913" s="328"/>
      <c r="P913" s="299"/>
      <c r="Q913" s="1"/>
      <c r="R913" s="275"/>
      <c r="S913" s="329"/>
      <c r="T913" s="1"/>
      <c r="U913" s="1"/>
      <c r="V913" s="306"/>
      <c r="W913" s="306"/>
      <c r="X913" s="328"/>
      <c r="Y913" s="328"/>
      <c r="Z913" s="272"/>
      <c r="AA913" s="299"/>
      <c r="AB913" s="1"/>
      <c r="AC913" s="58"/>
      <c r="AD913" s="220"/>
      <c r="AE913" s="1"/>
      <c r="AF913" s="1"/>
      <c r="AG913" s="304"/>
      <c r="AH913" s="306"/>
      <c r="AI913" s="1"/>
      <c r="AJ913" s="1"/>
      <c r="AK913" s="1"/>
      <c r="AL913" s="1"/>
      <c r="AM913" s="328"/>
      <c r="AN913" s="1"/>
      <c r="AO913" s="1"/>
      <c r="AP913" s="1"/>
    </row>
    <row r="914" ht="15.75" customHeight="1">
      <c r="A914" s="1"/>
      <c r="B914" s="1"/>
      <c r="C914" s="283"/>
      <c r="D914" s="327"/>
      <c r="E914" s="327"/>
      <c r="F914" s="1"/>
      <c r="G914" s="1"/>
      <c r="H914" s="1"/>
      <c r="I914" s="1"/>
      <c r="J914" s="327"/>
      <c r="K914" s="1"/>
      <c r="L914" s="1"/>
      <c r="M914" s="327"/>
      <c r="N914" s="327"/>
      <c r="O914" s="328"/>
      <c r="P914" s="299"/>
      <c r="Q914" s="1"/>
      <c r="R914" s="275"/>
      <c r="S914" s="329"/>
      <c r="T914" s="1"/>
      <c r="U914" s="1"/>
      <c r="V914" s="306"/>
      <c r="W914" s="306"/>
      <c r="X914" s="328"/>
      <c r="Y914" s="328"/>
      <c r="Z914" s="272"/>
      <c r="AA914" s="299"/>
      <c r="AB914" s="1"/>
      <c r="AC914" s="58"/>
      <c r="AD914" s="220"/>
      <c r="AE914" s="1"/>
      <c r="AF914" s="1"/>
      <c r="AG914" s="304"/>
      <c r="AH914" s="306"/>
      <c r="AI914" s="1"/>
      <c r="AJ914" s="1"/>
      <c r="AK914" s="1"/>
      <c r="AL914" s="1"/>
      <c r="AM914" s="328"/>
      <c r="AN914" s="1"/>
      <c r="AO914" s="1"/>
      <c r="AP914" s="1"/>
    </row>
    <row r="915" ht="15.75" customHeight="1">
      <c r="A915" s="1"/>
      <c r="B915" s="1"/>
      <c r="C915" s="283"/>
      <c r="D915" s="327"/>
      <c r="E915" s="327"/>
      <c r="F915" s="1"/>
      <c r="G915" s="1"/>
      <c r="H915" s="1"/>
      <c r="I915" s="1"/>
      <c r="J915" s="327"/>
      <c r="K915" s="1"/>
      <c r="L915" s="1"/>
      <c r="M915" s="327"/>
      <c r="N915" s="327"/>
      <c r="O915" s="328"/>
      <c r="P915" s="299"/>
      <c r="Q915" s="1"/>
      <c r="R915" s="275"/>
      <c r="S915" s="329"/>
      <c r="T915" s="1"/>
      <c r="U915" s="1"/>
      <c r="V915" s="306"/>
      <c r="W915" s="306"/>
      <c r="X915" s="328"/>
      <c r="Y915" s="328"/>
      <c r="Z915" s="272"/>
      <c r="AA915" s="299"/>
      <c r="AB915" s="1"/>
      <c r="AC915" s="58"/>
      <c r="AD915" s="220"/>
      <c r="AE915" s="1"/>
      <c r="AF915" s="1"/>
      <c r="AG915" s="304"/>
      <c r="AH915" s="306"/>
      <c r="AI915" s="1"/>
      <c r="AJ915" s="1"/>
      <c r="AK915" s="1"/>
      <c r="AL915" s="1"/>
      <c r="AM915" s="328"/>
      <c r="AN915" s="1"/>
      <c r="AO915" s="1"/>
      <c r="AP915" s="1"/>
    </row>
    <row r="916" ht="15.75" customHeight="1">
      <c r="A916" s="1"/>
      <c r="B916" s="1"/>
      <c r="C916" s="283"/>
      <c r="D916" s="327"/>
      <c r="E916" s="327"/>
      <c r="F916" s="1"/>
      <c r="G916" s="1"/>
      <c r="H916" s="1"/>
      <c r="I916" s="1"/>
      <c r="J916" s="327"/>
      <c r="K916" s="1"/>
      <c r="L916" s="1"/>
      <c r="M916" s="327"/>
      <c r="N916" s="327"/>
      <c r="O916" s="328"/>
      <c r="P916" s="299"/>
      <c r="Q916" s="1"/>
      <c r="R916" s="275"/>
      <c r="S916" s="329"/>
      <c r="T916" s="1"/>
      <c r="U916" s="1"/>
      <c r="V916" s="306"/>
      <c r="W916" s="306"/>
      <c r="X916" s="328"/>
      <c r="Y916" s="328"/>
      <c r="Z916" s="272"/>
      <c r="AA916" s="299"/>
      <c r="AB916" s="1"/>
      <c r="AC916" s="58"/>
      <c r="AD916" s="220"/>
      <c r="AE916" s="1"/>
      <c r="AF916" s="1"/>
      <c r="AG916" s="304"/>
      <c r="AH916" s="306"/>
      <c r="AI916" s="1"/>
      <c r="AJ916" s="1"/>
      <c r="AK916" s="1"/>
      <c r="AL916" s="1"/>
      <c r="AM916" s="328"/>
      <c r="AN916" s="1"/>
      <c r="AO916" s="1"/>
      <c r="AP916" s="1"/>
    </row>
    <row r="917" ht="15.75" customHeight="1">
      <c r="A917" s="1"/>
      <c r="B917" s="1"/>
      <c r="C917" s="283"/>
      <c r="D917" s="327"/>
      <c r="E917" s="327"/>
      <c r="F917" s="1"/>
      <c r="G917" s="1"/>
      <c r="H917" s="1"/>
      <c r="I917" s="1"/>
      <c r="J917" s="327"/>
      <c r="K917" s="1"/>
      <c r="L917" s="1"/>
      <c r="M917" s="327"/>
      <c r="N917" s="327"/>
      <c r="O917" s="328"/>
      <c r="P917" s="299"/>
      <c r="Q917" s="1"/>
      <c r="R917" s="275"/>
      <c r="S917" s="329"/>
      <c r="T917" s="1"/>
      <c r="U917" s="1"/>
      <c r="V917" s="306"/>
      <c r="W917" s="306"/>
      <c r="X917" s="328"/>
      <c r="Y917" s="328"/>
      <c r="Z917" s="272"/>
      <c r="AA917" s="299"/>
      <c r="AB917" s="1"/>
      <c r="AC917" s="58"/>
      <c r="AD917" s="220"/>
      <c r="AE917" s="1"/>
      <c r="AF917" s="1"/>
      <c r="AG917" s="304"/>
      <c r="AH917" s="306"/>
      <c r="AI917" s="1"/>
      <c r="AJ917" s="1"/>
      <c r="AK917" s="1"/>
      <c r="AL917" s="1"/>
      <c r="AM917" s="328"/>
      <c r="AN917" s="1"/>
      <c r="AO917" s="1"/>
      <c r="AP917" s="1"/>
    </row>
    <row r="918" ht="15.75" customHeight="1">
      <c r="A918" s="1"/>
      <c r="B918" s="1"/>
      <c r="C918" s="283"/>
      <c r="D918" s="327"/>
      <c r="E918" s="327"/>
      <c r="F918" s="1"/>
      <c r="G918" s="1"/>
      <c r="H918" s="1"/>
      <c r="I918" s="1"/>
      <c r="J918" s="327"/>
      <c r="K918" s="1"/>
      <c r="L918" s="1"/>
      <c r="M918" s="327"/>
      <c r="N918" s="327"/>
      <c r="O918" s="328"/>
      <c r="P918" s="299"/>
      <c r="Q918" s="1"/>
      <c r="R918" s="275"/>
      <c r="S918" s="329"/>
      <c r="T918" s="1"/>
      <c r="U918" s="1"/>
      <c r="V918" s="306"/>
      <c r="W918" s="306"/>
      <c r="X918" s="328"/>
      <c r="Y918" s="328"/>
      <c r="Z918" s="272"/>
      <c r="AA918" s="299"/>
      <c r="AB918" s="1"/>
      <c r="AC918" s="58"/>
      <c r="AD918" s="220"/>
      <c r="AE918" s="1"/>
      <c r="AF918" s="1"/>
      <c r="AG918" s="304"/>
      <c r="AH918" s="306"/>
      <c r="AI918" s="1"/>
      <c r="AJ918" s="1"/>
      <c r="AK918" s="1"/>
      <c r="AL918" s="1"/>
      <c r="AM918" s="328"/>
      <c r="AN918" s="1"/>
      <c r="AO918" s="1"/>
      <c r="AP918" s="1"/>
    </row>
    <row r="919" ht="15.75" customHeight="1">
      <c r="A919" s="1"/>
      <c r="B919" s="1"/>
      <c r="C919" s="283"/>
      <c r="D919" s="327"/>
      <c r="E919" s="327"/>
      <c r="F919" s="1"/>
      <c r="G919" s="1"/>
      <c r="H919" s="1"/>
      <c r="I919" s="1"/>
      <c r="J919" s="327"/>
      <c r="K919" s="1"/>
      <c r="L919" s="1"/>
      <c r="M919" s="327"/>
      <c r="N919" s="327"/>
      <c r="O919" s="328"/>
      <c r="P919" s="299"/>
      <c r="Q919" s="1"/>
      <c r="R919" s="275"/>
      <c r="S919" s="329"/>
      <c r="T919" s="1"/>
      <c r="U919" s="1"/>
      <c r="V919" s="306"/>
      <c r="W919" s="306"/>
      <c r="X919" s="328"/>
      <c r="Y919" s="328"/>
      <c r="Z919" s="272"/>
      <c r="AA919" s="299"/>
      <c r="AB919" s="1"/>
      <c r="AC919" s="58"/>
      <c r="AD919" s="220"/>
      <c r="AE919" s="1"/>
      <c r="AF919" s="1"/>
      <c r="AG919" s="304"/>
      <c r="AH919" s="306"/>
      <c r="AI919" s="1"/>
      <c r="AJ919" s="1"/>
      <c r="AK919" s="1"/>
      <c r="AL919" s="1"/>
      <c r="AM919" s="328"/>
      <c r="AN919" s="1"/>
      <c r="AO919" s="1"/>
      <c r="AP919" s="1"/>
    </row>
    <row r="920" ht="15.75" customHeight="1">
      <c r="A920" s="1"/>
      <c r="B920" s="1"/>
      <c r="C920" s="283"/>
      <c r="D920" s="327"/>
      <c r="E920" s="327"/>
      <c r="F920" s="1"/>
      <c r="G920" s="1"/>
      <c r="H920" s="1"/>
      <c r="I920" s="1"/>
      <c r="J920" s="327"/>
      <c r="K920" s="1"/>
      <c r="L920" s="1"/>
      <c r="M920" s="327"/>
      <c r="N920" s="327"/>
      <c r="O920" s="328"/>
      <c r="P920" s="299"/>
      <c r="Q920" s="1"/>
      <c r="R920" s="275"/>
      <c r="S920" s="329"/>
      <c r="T920" s="1"/>
      <c r="U920" s="1"/>
      <c r="V920" s="306"/>
      <c r="W920" s="306"/>
      <c r="X920" s="328"/>
      <c r="Y920" s="328"/>
      <c r="Z920" s="272"/>
      <c r="AA920" s="299"/>
      <c r="AB920" s="1"/>
      <c r="AC920" s="58"/>
      <c r="AD920" s="220"/>
      <c r="AE920" s="1"/>
      <c r="AF920" s="1"/>
      <c r="AG920" s="304"/>
      <c r="AH920" s="306"/>
      <c r="AI920" s="1"/>
      <c r="AJ920" s="1"/>
      <c r="AK920" s="1"/>
      <c r="AL920" s="1"/>
      <c r="AM920" s="328"/>
      <c r="AN920" s="1"/>
      <c r="AO920" s="1"/>
      <c r="AP920" s="1"/>
    </row>
    <row r="921" ht="15.75" customHeight="1">
      <c r="A921" s="1"/>
      <c r="B921" s="1"/>
      <c r="C921" s="283"/>
      <c r="D921" s="327"/>
      <c r="E921" s="327"/>
      <c r="F921" s="1"/>
      <c r="G921" s="1"/>
      <c r="H921" s="1"/>
      <c r="I921" s="1"/>
      <c r="J921" s="327"/>
      <c r="K921" s="1"/>
      <c r="L921" s="1"/>
      <c r="M921" s="327"/>
      <c r="N921" s="327"/>
      <c r="O921" s="328"/>
      <c r="P921" s="299"/>
      <c r="Q921" s="1"/>
      <c r="R921" s="275"/>
      <c r="S921" s="329"/>
      <c r="T921" s="1"/>
      <c r="U921" s="1"/>
      <c r="V921" s="306"/>
      <c r="W921" s="306"/>
      <c r="X921" s="328"/>
      <c r="Y921" s="328"/>
      <c r="Z921" s="272"/>
      <c r="AA921" s="299"/>
      <c r="AB921" s="1"/>
      <c r="AC921" s="58"/>
      <c r="AD921" s="220"/>
      <c r="AE921" s="1"/>
      <c r="AF921" s="1"/>
      <c r="AG921" s="304"/>
      <c r="AH921" s="306"/>
      <c r="AI921" s="1"/>
      <c r="AJ921" s="1"/>
      <c r="AK921" s="1"/>
      <c r="AL921" s="1"/>
      <c r="AM921" s="328"/>
      <c r="AN921" s="1"/>
      <c r="AO921" s="1"/>
      <c r="AP921" s="1"/>
    </row>
    <row r="922" ht="15.75" customHeight="1">
      <c r="A922" s="1"/>
      <c r="B922" s="1"/>
      <c r="C922" s="283"/>
      <c r="D922" s="327"/>
      <c r="E922" s="327"/>
      <c r="F922" s="1"/>
      <c r="G922" s="1"/>
      <c r="H922" s="1"/>
      <c r="I922" s="1"/>
      <c r="J922" s="327"/>
      <c r="K922" s="1"/>
      <c r="L922" s="1"/>
      <c r="M922" s="327"/>
      <c r="N922" s="327"/>
      <c r="O922" s="328"/>
      <c r="P922" s="299"/>
      <c r="Q922" s="1"/>
      <c r="R922" s="275"/>
      <c r="S922" s="329"/>
      <c r="T922" s="1"/>
      <c r="U922" s="1"/>
      <c r="V922" s="306"/>
      <c r="W922" s="306"/>
      <c r="X922" s="328"/>
      <c r="Y922" s="328"/>
      <c r="Z922" s="272"/>
      <c r="AA922" s="299"/>
      <c r="AB922" s="1"/>
      <c r="AC922" s="58"/>
      <c r="AD922" s="220"/>
      <c r="AE922" s="1"/>
      <c r="AF922" s="1"/>
      <c r="AG922" s="304"/>
      <c r="AH922" s="306"/>
      <c r="AI922" s="1"/>
      <c r="AJ922" s="1"/>
      <c r="AK922" s="1"/>
      <c r="AL922" s="1"/>
      <c r="AM922" s="328"/>
      <c r="AN922" s="1"/>
      <c r="AO922" s="1"/>
      <c r="AP922" s="1"/>
    </row>
    <row r="923" ht="15.75" customHeight="1">
      <c r="A923" s="1"/>
      <c r="B923" s="1"/>
      <c r="C923" s="283"/>
      <c r="D923" s="327"/>
      <c r="E923" s="327"/>
      <c r="F923" s="1"/>
      <c r="G923" s="1"/>
      <c r="H923" s="1"/>
      <c r="I923" s="1"/>
      <c r="J923" s="327"/>
      <c r="K923" s="1"/>
      <c r="L923" s="1"/>
      <c r="M923" s="327"/>
      <c r="N923" s="327"/>
      <c r="O923" s="328"/>
      <c r="P923" s="299"/>
      <c r="Q923" s="1"/>
      <c r="R923" s="275"/>
      <c r="S923" s="329"/>
      <c r="T923" s="1"/>
      <c r="U923" s="1"/>
      <c r="V923" s="306"/>
      <c r="W923" s="306"/>
      <c r="X923" s="328"/>
      <c r="Y923" s="328"/>
      <c r="Z923" s="272"/>
      <c r="AA923" s="299"/>
      <c r="AB923" s="1"/>
      <c r="AC923" s="58"/>
      <c r="AD923" s="220"/>
      <c r="AE923" s="1"/>
      <c r="AF923" s="1"/>
      <c r="AG923" s="304"/>
      <c r="AH923" s="306"/>
      <c r="AI923" s="1"/>
      <c r="AJ923" s="1"/>
      <c r="AK923" s="1"/>
      <c r="AL923" s="1"/>
      <c r="AM923" s="328"/>
      <c r="AN923" s="1"/>
      <c r="AO923" s="1"/>
      <c r="AP923" s="1"/>
    </row>
    <row r="924" ht="15.75" customHeight="1">
      <c r="A924" s="1"/>
      <c r="B924" s="1"/>
      <c r="C924" s="283"/>
      <c r="D924" s="327"/>
      <c r="E924" s="327"/>
      <c r="F924" s="1"/>
      <c r="G924" s="1"/>
      <c r="H924" s="1"/>
      <c r="I924" s="1"/>
      <c r="J924" s="327"/>
      <c r="K924" s="1"/>
      <c r="L924" s="1"/>
      <c r="M924" s="327"/>
      <c r="N924" s="327"/>
      <c r="O924" s="328"/>
      <c r="P924" s="299"/>
      <c r="Q924" s="1"/>
      <c r="R924" s="275"/>
      <c r="S924" s="329"/>
      <c r="T924" s="1"/>
      <c r="U924" s="1"/>
      <c r="V924" s="306"/>
      <c r="W924" s="306"/>
      <c r="X924" s="328"/>
      <c r="Y924" s="328"/>
      <c r="Z924" s="272"/>
      <c r="AA924" s="299"/>
      <c r="AB924" s="1"/>
      <c r="AC924" s="58"/>
      <c r="AD924" s="220"/>
      <c r="AE924" s="1"/>
      <c r="AF924" s="1"/>
      <c r="AG924" s="304"/>
      <c r="AH924" s="306"/>
      <c r="AI924" s="1"/>
      <c r="AJ924" s="1"/>
      <c r="AK924" s="1"/>
      <c r="AL924" s="1"/>
      <c r="AM924" s="328"/>
      <c r="AN924" s="1"/>
      <c r="AO924" s="1"/>
      <c r="AP924" s="1"/>
    </row>
    <row r="925" ht="15.75" customHeight="1">
      <c r="A925" s="1"/>
      <c r="B925" s="1"/>
      <c r="C925" s="283"/>
      <c r="D925" s="327"/>
      <c r="E925" s="327"/>
      <c r="F925" s="1"/>
      <c r="G925" s="1"/>
      <c r="H925" s="1"/>
      <c r="I925" s="1"/>
      <c r="J925" s="327"/>
      <c r="K925" s="1"/>
      <c r="L925" s="1"/>
      <c r="M925" s="327"/>
      <c r="N925" s="327"/>
      <c r="O925" s="328"/>
      <c r="P925" s="299"/>
      <c r="Q925" s="1"/>
      <c r="R925" s="275"/>
      <c r="S925" s="329"/>
      <c r="T925" s="1"/>
      <c r="U925" s="1"/>
      <c r="V925" s="306"/>
      <c r="W925" s="306"/>
      <c r="X925" s="328"/>
      <c r="Y925" s="328"/>
      <c r="Z925" s="272"/>
      <c r="AA925" s="299"/>
      <c r="AB925" s="1"/>
      <c r="AC925" s="58"/>
      <c r="AD925" s="220"/>
      <c r="AE925" s="1"/>
      <c r="AF925" s="1"/>
      <c r="AG925" s="304"/>
      <c r="AH925" s="306"/>
      <c r="AI925" s="1"/>
      <c r="AJ925" s="1"/>
      <c r="AK925" s="1"/>
      <c r="AL925" s="1"/>
      <c r="AM925" s="328"/>
      <c r="AN925" s="1"/>
      <c r="AO925" s="1"/>
      <c r="AP925" s="1"/>
    </row>
    <row r="926" ht="15.75" customHeight="1">
      <c r="A926" s="1"/>
      <c r="B926" s="1"/>
      <c r="C926" s="283"/>
      <c r="D926" s="327"/>
      <c r="E926" s="327"/>
      <c r="F926" s="1"/>
      <c r="G926" s="1"/>
      <c r="H926" s="1"/>
      <c r="I926" s="1"/>
      <c r="J926" s="327"/>
      <c r="K926" s="1"/>
      <c r="L926" s="1"/>
      <c r="M926" s="327"/>
      <c r="N926" s="327"/>
      <c r="O926" s="328"/>
      <c r="P926" s="299"/>
      <c r="Q926" s="1"/>
      <c r="R926" s="275"/>
      <c r="S926" s="329"/>
      <c r="T926" s="1"/>
      <c r="U926" s="1"/>
      <c r="V926" s="306"/>
      <c r="W926" s="306"/>
      <c r="X926" s="328"/>
      <c r="Y926" s="328"/>
      <c r="Z926" s="272"/>
      <c r="AA926" s="299"/>
      <c r="AB926" s="1"/>
      <c r="AC926" s="58"/>
      <c r="AD926" s="220"/>
      <c r="AE926" s="1"/>
      <c r="AF926" s="1"/>
      <c r="AG926" s="304"/>
      <c r="AH926" s="306"/>
      <c r="AI926" s="1"/>
      <c r="AJ926" s="1"/>
      <c r="AK926" s="1"/>
      <c r="AL926" s="1"/>
      <c r="AM926" s="328"/>
      <c r="AN926" s="1"/>
      <c r="AO926" s="1"/>
      <c r="AP926" s="1"/>
    </row>
    <row r="927" ht="15.75" customHeight="1">
      <c r="A927" s="1"/>
      <c r="B927" s="1"/>
      <c r="C927" s="283"/>
      <c r="D927" s="327"/>
      <c r="E927" s="327"/>
      <c r="F927" s="1"/>
      <c r="G927" s="1"/>
      <c r="H927" s="1"/>
      <c r="I927" s="1"/>
      <c r="J927" s="327"/>
      <c r="K927" s="1"/>
      <c r="L927" s="1"/>
      <c r="M927" s="327"/>
      <c r="N927" s="327"/>
      <c r="O927" s="328"/>
      <c r="P927" s="299"/>
      <c r="Q927" s="1"/>
      <c r="R927" s="275"/>
      <c r="S927" s="329"/>
      <c r="T927" s="1"/>
      <c r="U927" s="1"/>
      <c r="V927" s="306"/>
      <c r="W927" s="306"/>
      <c r="X927" s="328"/>
      <c r="Y927" s="328"/>
      <c r="Z927" s="272"/>
      <c r="AA927" s="299"/>
      <c r="AB927" s="1"/>
      <c r="AC927" s="58"/>
      <c r="AD927" s="220"/>
      <c r="AE927" s="1"/>
      <c r="AF927" s="1"/>
      <c r="AG927" s="304"/>
      <c r="AH927" s="306"/>
      <c r="AI927" s="1"/>
      <c r="AJ927" s="1"/>
      <c r="AK927" s="1"/>
      <c r="AL927" s="1"/>
      <c r="AM927" s="328"/>
      <c r="AN927" s="1"/>
      <c r="AO927" s="1"/>
      <c r="AP927" s="1"/>
    </row>
    <row r="928" ht="15.75" customHeight="1">
      <c r="A928" s="1"/>
      <c r="B928" s="1"/>
      <c r="C928" s="283"/>
      <c r="D928" s="327"/>
      <c r="E928" s="327"/>
      <c r="F928" s="1"/>
      <c r="G928" s="1"/>
      <c r="H928" s="1"/>
      <c r="I928" s="1"/>
      <c r="J928" s="327"/>
      <c r="K928" s="1"/>
      <c r="L928" s="1"/>
      <c r="M928" s="327"/>
      <c r="N928" s="327"/>
      <c r="O928" s="328"/>
      <c r="P928" s="299"/>
      <c r="Q928" s="1"/>
      <c r="R928" s="275"/>
      <c r="S928" s="329"/>
      <c r="T928" s="1"/>
      <c r="U928" s="1"/>
      <c r="V928" s="306"/>
      <c r="W928" s="306"/>
      <c r="X928" s="328"/>
      <c r="Y928" s="328"/>
      <c r="Z928" s="272"/>
      <c r="AA928" s="299"/>
      <c r="AB928" s="1"/>
      <c r="AC928" s="58"/>
      <c r="AD928" s="220"/>
      <c r="AE928" s="1"/>
      <c r="AF928" s="1"/>
      <c r="AG928" s="304"/>
      <c r="AH928" s="306"/>
      <c r="AI928" s="1"/>
      <c r="AJ928" s="1"/>
      <c r="AK928" s="1"/>
      <c r="AL928" s="1"/>
      <c r="AM928" s="328"/>
      <c r="AN928" s="1"/>
      <c r="AO928" s="1"/>
      <c r="AP928" s="1"/>
    </row>
    <row r="929" ht="15.75" customHeight="1">
      <c r="A929" s="1"/>
      <c r="B929" s="1"/>
      <c r="C929" s="283"/>
      <c r="D929" s="327"/>
      <c r="E929" s="327"/>
      <c r="F929" s="1"/>
      <c r="G929" s="1"/>
      <c r="H929" s="1"/>
      <c r="I929" s="1"/>
      <c r="J929" s="327"/>
      <c r="K929" s="1"/>
      <c r="L929" s="1"/>
      <c r="M929" s="327"/>
      <c r="N929" s="327"/>
      <c r="O929" s="328"/>
      <c r="P929" s="299"/>
      <c r="Q929" s="1"/>
      <c r="R929" s="275"/>
      <c r="S929" s="329"/>
      <c r="T929" s="1"/>
      <c r="U929" s="1"/>
      <c r="V929" s="306"/>
      <c r="W929" s="306"/>
      <c r="X929" s="328"/>
      <c r="Y929" s="328"/>
      <c r="Z929" s="272"/>
      <c r="AA929" s="299"/>
      <c r="AB929" s="1"/>
      <c r="AC929" s="58"/>
      <c r="AD929" s="220"/>
      <c r="AE929" s="1"/>
      <c r="AF929" s="1"/>
      <c r="AG929" s="304"/>
      <c r="AH929" s="306"/>
      <c r="AI929" s="1"/>
      <c r="AJ929" s="1"/>
      <c r="AK929" s="1"/>
      <c r="AL929" s="1"/>
      <c r="AM929" s="328"/>
      <c r="AN929" s="1"/>
      <c r="AO929" s="1"/>
      <c r="AP929" s="1"/>
    </row>
    <row r="930" ht="15.75" customHeight="1">
      <c r="A930" s="1"/>
      <c r="B930" s="1"/>
      <c r="C930" s="283"/>
      <c r="D930" s="327"/>
      <c r="E930" s="327"/>
      <c r="F930" s="1"/>
      <c r="G930" s="1"/>
      <c r="H930" s="1"/>
      <c r="I930" s="1"/>
      <c r="J930" s="327"/>
      <c r="K930" s="1"/>
      <c r="L930" s="1"/>
      <c r="M930" s="327"/>
      <c r="N930" s="327"/>
      <c r="O930" s="328"/>
      <c r="P930" s="299"/>
      <c r="Q930" s="1"/>
      <c r="R930" s="275"/>
      <c r="S930" s="329"/>
      <c r="T930" s="1"/>
      <c r="U930" s="1"/>
      <c r="V930" s="306"/>
      <c r="W930" s="306"/>
      <c r="X930" s="328"/>
      <c r="Y930" s="328"/>
      <c r="Z930" s="272"/>
      <c r="AA930" s="299"/>
      <c r="AB930" s="1"/>
      <c r="AC930" s="58"/>
      <c r="AD930" s="220"/>
      <c r="AE930" s="1"/>
      <c r="AF930" s="1"/>
      <c r="AG930" s="304"/>
      <c r="AH930" s="306"/>
      <c r="AI930" s="1"/>
      <c r="AJ930" s="1"/>
      <c r="AK930" s="1"/>
      <c r="AL930" s="1"/>
      <c r="AM930" s="328"/>
      <c r="AN930" s="1"/>
      <c r="AO930" s="1"/>
      <c r="AP930" s="1"/>
    </row>
    <row r="931" ht="15.75" customHeight="1">
      <c r="A931" s="1"/>
      <c r="B931" s="1"/>
      <c r="C931" s="283"/>
      <c r="D931" s="327"/>
      <c r="E931" s="327"/>
      <c r="F931" s="1"/>
      <c r="G931" s="1"/>
      <c r="H931" s="1"/>
      <c r="I931" s="1"/>
      <c r="J931" s="327"/>
      <c r="K931" s="1"/>
      <c r="L931" s="1"/>
      <c r="M931" s="327"/>
      <c r="N931" s="327"/>
      <c r="O931" s="328"/>
      <c r="P931" s="299"/>
      <c r="Q931" s="1"/>
      <c r="R931" s="275"/>
      <c r="S931" s="329"/>
      <c r="T931" s="1"/>
      <c r="U931" s="1"/>
      <c r="V931" s="306"/>
      <c r="W931" s="306"/>
      <c r="X931" s="328"/>
      <c r="Y931" s="328"/>
      <c r="Z931" s="272"/>
      <c r="AA931" s="299"/>
      <c r="AB931" s="1"/>
      <c r="AC931" s="58"/>
      <c r="AD931" s="220"/>
      <c r="AE931" s="1"/>
      <c r="AF931" s="1"/>
      <c r="AG931" s="304"/>
      <c r="AH931" s="306"/>
      <c r="AI931" s="1"/>
      <c r="AJ931" s="1"/>
      <c r="AK931" s="1"/>
      <c r="AL931" s="1"/>
      <c r="AM931" s="328"/>
      <c r="AN931" s="1"/>
      <c r="AO931" s="1"/>
      <c r="AP931" s="1"/>
    </row>
    <row r="932" ht="15.75" customHeight="1">
      <c r="A932" s="1"/>
      <c r="B932" s="1"/>
      <c r="C932" s="283"/>
      <c r="D932" s="327"/>
      <c r="E932" s="327"/>
      <c r="F932" s="1"/>
      <c r="G932" s="1"/>
      <c r="H932" s="1"/>
      <c r="I932" s="1"/>
      <c r="J932" s="327"/>
      <c r="K932" s="1"/>
      <c r="L932" s="1"/>
      <c r="M932" s="327"/>
      <c r="N932" s="327"/>
      <c r="O932" s="328"/>
      <c r="P932" s="299"/>
      <c r="Q932" s="1"/>
      <c r="R932" s="275"/>
      <c r="S932" s="329"/>
      <c r="T932" s="1"/>
      <c r="U932" s="1"/>
      <c r="V932" s="306"/>
      <c r="W932" s="306"/>
      <c r="X932" s="328"/>
      <c r="Y932" s="328"/>
      <c r="Z932" s="272"/>
      <c r="AA932" s="299"/>
      <c r="AB932" s="1"/>
      <c r="AC932" s="58"/>
      <c r="AD932" s="220"/>
      <c r="AE932" s="1"/>
      <c r="AF932" s="1"/>
      <c r="AG932" s="304"/>
      <c r="AH932" s="306"/>
      <c r="AI932" s="1"/>
      <c r="AJ932" s="1"/>
      <c r="AK932" s="1"/>
      <c r="AL932" s="1"/>
      <c r="AM932" s="328"/>
      <c r="AN932" s="1"/>
      <c r="AO932" s="1"/>
      <c r="AP932" s="1"/>
    </row>
    <row r="933" ht="15.75" customHeight="1">
      <c r="A933" s="1"/>
      <c r="B933" s="1"/>
      <c r="C933" s="283"/>
      <c r="D933" s="327"/>
      <c r="E933" s="327"/>
      <c r="F933" s="1"/>
      <c r="G933" s="1"/>
      <c r="H933" s="1"/>
      <c r="I933" s="1"/>
      <c r="J933" s="327"/>
      <c r="K933" s="1"/>
      <c r="L933" s="1"/>
      <c r="M933" s="327"/>
      <c r="N933" s="327"/>
      <c r="O933" s="328"/>
      <c r="P933" s="299"/>
      <c r="Q933" s="1"/>
      <c r="R933" s="275"/>
      <c r="S933" s="329"/>
      <c r="T933" s="1"/>
      <c r="U933" s="1"/>
      <c r="V933" s="306"/>
      <c r="W933" s="306"/>
      <c r="X933" s="328"/>
      <c r="Y933" s="328"/>
      <c r="Z933" s="272"/>
      <c r="AA933" s="299"/>
      <c r="AB933" s="1"/>
      <c r="AC933" s="58"/>
      <c r="AD933" s="220"/>
      <c r="AE933" s="1"/>
      <c r="AF933" s="1"/>
      <c r="AG933" s="304"/>
      <c r="AH933" s="306"/>
      <c r="AI933" s="1"/>
      <c r="AJ933" s="1"/>
      <c r="AK933" s="1"/>
      <c r="AL933" s="1"/>
      <c r="AM933" s="328"/>
      <c r="AN933" s="1"/>
      <c r="AO933" s="1"/>
      <c r="AP933" s="1"/>
    </row>
    <row r="934" ht="15.75" customHeight="1">
      <c r="A934" s="1"/>
      <c r="B934" s="1"/>
      <c r="C934" s="283"/>
      <c r="D934" s="327"/>
      <c r="E934" s="327"/>
      <c r="F934" s="1"/>
      <c r="G934" s="1"/>
      <c r="H934" s="1"/>
      <c r="I934" s="1"/>
      <c r="J934" s="327"/>
      <c r="K934" s="1"/>
      <c r="L934" s="1"/>
      <c r="M934" s="327"/>
      <c r="N934" s="327"/>
      <c r="O934" s="328"/>
      <c r="P934" s="299"/>
      <c r="Q934" s="1"/>
      <c r="R934" s="275"/>
      <c r="S934" s="329"/>
      <c r="T934" s="1"/>
      <c r="U934" s="1"/>
      <c r="V934" s="306"/>
      <c r="W934" s="306"/>
      <c r="X934" s="328"/>
      <c r="Y934" s="328"/>
      <c r="Z934" s="272"/>
      <c r="AA934" s="299"/>
      <c r="AB934" s="1"/>
      <c r="AC934" s="58"/>
      <c r="AD934" s="220"/>
      <c r="AE934" s="1"/>
      <c r="AF934" s="1"/>
      <c r="AG934" s="304"/>
      <c r="AH934" s="306"/>
      <c r="AI934" s="1"/>
      <c r="AJ934" s="1"/>
      <c r="AK934" s="1"/>
      <c r="AL934" s="1"/>
      <c r="AM934" s="328"/>
      <c r="AN934" s="1"/>
      <c r="AO934" s="1"/>
      <c r="AP934" s="1"/>
    </row>
    <row r="935" ht="15.75" customHeight="1">
      <c r="A935" s="1"/>
      <c r="B935" s="1"/>
      <c r="C935" s="283"/>
      <c r="D935" s="327"/>
      <c r="E935" s="327"/>
      <c r="F935" s="1"/>
      <c r="G935" s="1"/>
      <c r="H935" s="1"/>
      <c r="I935" s="1"/>
      <c r="J935" s="327"/>
      <c r="K935" s="1"/>
      <c r="L935" s="1"/>
      <c r="M935" s="327"/>
      <c r="N935" s="327"/>
      <c r="O935" s="328"/>
      <c r="P935" s="299"/>
      <c r="Q935" s="1"/>
      <c r="R935" s="275"/>
      <c r="S935" s="329"/>
      <c r="T935" s="1"/>
      <c r="U935" s="1"/>
      <c r="V935" s="306"/>
      <c r="W935" s="306"/>
      <c r="X935" s="328"/>
      <c r="Y935" s="328"/>
      <c r="Z935" s="272"/>
      <c r="AA935" s="299"/>
      <c r="AB935" s="1"/>
      <c r="AC935" s="58"/>
      <c r="AD935" s="220"/>
      <c r="AE935" s="1"/>
      <c r="AF935" s="1"/>
      <c r="AG935" s="304"/>
      <c r="AH935" s="306"/>
      <c r="AI935" s="1"/>
      <c r="AJ935" s="1"/>
      <c r="AK935" s="1"/>
      <c r="AL935" s="1"/>
      <c r="AM935" s="328"/>
      <c r="AN935" s="1"/>
      <c r="AO935" s="1"/>
      <c r="AP935" s="1"/>
    </row>
    <row r="936" ht="15.75" customHeight="1">
      <c r="A936" s="1"/>
      <c r="B936" s="1"/>
      <c r="C936" s="283"/>
      <c r="D936" s="327"/>
      <c r="E936" s="327"/>
      <c r="F936" s="1"/>
      <c r="G936" s="1"/>
      <c r="H936" s="1"/>
      <c r="I936" s="1"/>
      <c r="J936" s="327"/>
      <c r="K936" s="1"/>
      <c r="L936" s="1"/>
      <c r="M936" s="327"/>
      <c r="N936" s="327"/>
      <c r="O936" s="328"/>
      <c r="P936" s="299"/>
      <c r="Q936" s="1"/>
      <c r="R936" s="275"/>
      <c r="S936" s="329"/>
      <c r="T936" s="1"/>
      <c r="U936" s="1"/>
      <c r="V936" s="306"/>
      <c r="W936" s="306"/>
      <c r="X936" s="328"/>
      <c r="Y936" s="328"/>
      <c r="Z936" s="272"/>
      <c r="AA936" s="299"/>
      <c r="AB936" s="1"/>
      <c r="AC936" s="58"/>
      <c r="AD936" s="220"/>
      <c r="AE936" s="1"/>
      <c r="AF936" s="1"/>
      <c r="AG936" s="304"/>
      <c r="AH936" s="306"/>
      <c r="AI936" s="1"/>
      <c r="AJ936" s="1"/>
      <c r="AK936" s="1"/>
      <c r="AL936" s="1"/>
      <c r="AM936" s="328"/>
      <c r="AN936" s="1"/>
      <c r="AO936" s="1"/>
      <c r="AP936" s="1"/>
    </row>
    <row r="937" ht="15.75" customHeight="1">
      <c r="A937" s="1"/>
      <c r="B937" s="1"/>
      <c r="C937" s="283"/>
      <c r="D937" s="327"/>
      <c r="E937" s="327"/>
      <c r="F937" s="1"/>
      <c r="G937" s="1"/>
      <c r="H937" s="1"/>
      <c r="I937" s="1"/>
      <c r="J937" s="327"/>
      <c r="K937" s="1"/>
      <c r="L937" s="1"/>
      <c r="M937" s="327"/>
      <c r="N937" s="327"/>
      <c r="O937" s="328"/>
      <c r="P937" s="299"/>
      <c r="Q937" s="1"/>
      <c r="R937" s="275"/>
      <c r="S937" s="329"/>
      <c r="T937" s="1"/>
      <c r="U937" s="1"/>
      <c r="V937" s="306"/>
      <c r="W937" s="306"/>
      <c r="X937" s="328"/>
      <c r="Y937" s="328"/>
      <c r="Z937" s="272"/>
      <c r="AA937" s="299"/>
      <c r="AB937" s="1"/>
      <c r="AC937" s="58"/>
      <c r="AD937" s="220"/>
      <c r="AE937" s="1"/>
      <c r="AF937" s="1"/>
      <c r="AG937" s="304"/>
      <c r="AH937" s="306"/>
      <c r="AI937" s="1"/>
      <c r="AJ937" s="1"/>
      <c r="AK937" s="1"/>
      <c r="AL937" s="1"/>
      <c r="AM937" s="328"/>
      <c r="AN937" s="1"/>
      <c r="AO937" s="1"/>
      <c r="AP937" s="1"/>
    </row>
    <row r="938" ht="15.75" customHeight="1">
      <c r="A938" s="1"/>
      <c r="B938" s="1"/>
      <c r="C938" s="283"/>
      <c r="D938" s="327"/>
      <c r="E938" s="327"/>
      <c r="F938" s="1"/>
      <c r="G938" s="1"/>
      <c r="H938" s="1"/>
      <c r="I938" s="1"/>
      <c r="J938" s="327"/>
      <c r="K938" s="1"/>
      <c r="L938" s="1"/>
      <c r="M938" s="327"/>
      <c r="N938" s="327"/>
      <c r="O938" s="328"/>
      <c r="P938" s="299"/>
      <c r="Q938" s="1"/>
      <c r="R938" s="275"/>
      <c r="S938" s="329"/>
      <c r="T938" s="1"/>
      <c r="U938" s="1"/>
      <c r="V938" s="306"/>
      <c r="W938" s="306"/>
      <c r="X938" s="328"/>
      <c r="Y938" s="328"/>
      <c r="Z938" s="272"/>
      <c r="AA938" s="299"/>
      <c r="AB938" s="1"/>
      <c r="AC938" s="58"/>
      <c r="AD938" s="220"/>
      <c r="AE938" s="1"/>
      <c r="AF938" s="1"/>
      <c r="AG938" s="304"/>
      <c r="AH938" s="306"/>
      <c r="AI938" s="1"/>
      <c r="AJ938" s="1"/>
      <c r="AK938" s="1"/>
      <c r="AL938" s="1"/>
      <c r="AM938" s="328"/>
      <c r="AN938" s="1"/>
      <c r="AO938" s="1"/>
      <c r="AP938" s="1"/>
    </row>
    <row r="939" ht="15.75" customHeight="1">
      <c r="A939" s="1"/>
      <c r="B939" s="1"/>
      <c r="C939" s="283"/>
      <c r="D939" s="327"/>
      <c r="E939" s="327"/>
      <c r="F939" s="1"/>
      <c r="G939" s="1"/>
      <c r="H939" s="1"/>
      <c r="I939" s="1"/>
      <c r="J939" s="327"/>
      <c r="K939" s="1"/>
      <c r="L939" s="1"/>
      <c r="M939" s="327"/>
      <c r="N939" s="327"/>
      <c r="O939" s="328"/>
      <c r="P939" s="299"/>
      <c r="Q939" s="1"/>
      <c r="R939" s="275"/>
      <c r="S939" s="329"/>
      <c r="T939" s="1"/>
      <c r="U939" s="1"/>
      <c r="V939" s="306"/>
      <c r="W939" s="306"/>
      <c r="X939" s="328"/>
      <c r="Y939" s="328"/>
      <c r="Z939" s="272"/>
      <c r="AA939" s="299"/>
      <c r="AB939" s="1"/>
      <c r="AC939" s="58"/>
      <c r="AD939" s="220"/>
      <c r="AE939" s="1"/>
      <c r="AF939" s="1"/>
      <c r="AG939" s="304"/>
      <c r="AH939" s="306"/>
      <c r="AI939" s="1"/>
      <c r="AJ939" s="1"/>
      <c r="AK939" s="1"/>
      <c r="AL939" s="1"/>
      <c r="AM939" s="328"/>
      <c r="AN939" s="1"/>
      <c r="AO939" s="1"/>
      <c r="AP939" s="1"/>
    </row>
    <row r="940" ht="15.75" customHeight="1">
      <c r="A940" s="1"/>
      <c r="B940" s="1"/>
      <c r="C940" s="283"/>
      <c r="D940" s="327"/>
      <c r="E940" s="327"/>
      <c r="F940" s="1"/>
      <c r="G940" s="1"/>
      <c r="H940" s="1"/>
      <c r="I940" s="1"/>
      <c r="J940" s="327"/>
      <c r="K940" s="1"/>
      <c r="L940" s="1"/>
      <c r="M940" s="327"/>
      <c r="N940" s="327"/>
      <c r="O940" s="328"/>
      <c r="P940" s="299"/>
      <c r="Q940" s="1"/>
      <c r="R940" s="275"/>
      <c r="S940" s="329"/>
      <c r="T940" s="1"/>
      <c r="U940" s="1"/>
      <c r="V940" s="306"/>
      <c r="W940" s="306"/>
      <c r="X940" s="328"/>
      <c r="Y940" s="328"/>
      <c r="Z940" s="272"/>
      <c r="AA940" s="299"/>
      <c r="AB940" s="1"/>
      <c r="AC940" s="58"/>
      <c r="AD940" s="220"/>
      <c r="AE940" s="1"/>
      <c r="AF940" s="1"/>
      <c r="AG940" s="304"/>
      <c r="AH940" s="306"/>
      <c r="AI940" s="1"/>
      <c r="AJ940" s="1"/>
      <c r="AK940" s="1"/>
      <c r="AL940" s="1"/>
      <c r="AM940" s="328"/>
      <c r="AN940" s="1"/>
      <c r="AO940" s="1"/>
      <c r="AP940" s="1"/>
    </row>
    <row r="941" ht="15.75" customHeight="1">
      <c r="A941" s="1"/>
      <c r="B941" s="1"/>
      <c r="C941" s="283"/>
      <c r="D941" s="327"/>
      <c r="E941" s="327"/>
      <c r="F941" s="1"/>
      <c r="G941" s="1"/>
      <c r="H941" s="1"/>
      <c r="I941" s="1"/>
      <c r="J941" s="327"/>
      <c r="K941" s="1"/>
      <c r="L941" s="1"/>
      <c r="M941" s="327"/>
      <c r="N941" s="327"/>
      <c r="O941" s="328"/>
      <c r="P941" s="299"/>
      <c r="Q941" s="1"/>
      <c r="R941" s="275"/>
      <c r="S941" s="329"/>
      <c r="T941" s="1"/>
      <c r="U941" s="1"/>
      <c r="V941" s="306"/>
      <c r="W941" s="306"/>
      <c r="X941" s="328"/>
      <c r="Y941" s="328"/>
      <c r="Z941" s="272"/>
      <c r="AA941" s="299"/>
      <c r="AB941" s="1"/>
      <c r="AC941" s="58"/>
      <c r="AD941" s="220"/>
      <c r="AE941" s="1"/>
      <c r="AF941" s="1"/>
      <c r="AG941" s="304"/>
      <c r="AH941" s="306"/>
      <c r="AI941" s="1"/>
      <c r="AJ941" s="1"/>
      <c r="AK941" s="1"/>
      <c r="AL941" s="1"/>
      <c r="AM941" s="328"/>
      <c r="AN941" s="1"/>
      <c r="AO941" s="1"/>
      <c r="AP941" s="1"/>
    </row>
    <row r="942" ht="15.75" customHeight="1">
      <c r="A942" s="1"/>
      <c r="B942" s="1"/>
      <c r="C942" s="283"/>
      <c r="D942" s="327"/>
      <c r="E942" s="327"/>
      <c r="F942" s="1"/>
      <c r="G942" s="1"/>
      <c r="H942" s="1"/>
      <c r="I942" s="1"/>
      <c r="J942" s="327"/>
      <c r="K942" s="1"/>
      <c r="L942" s="1"/>
      <c r="M942" s="327"/>
      <c r="N942" s="327"/>
      <c r="O942" s="328"/>
      <c r="P942" s="299"/>
      <c r="Q942" s="1"/>
      <c r="R942" s="275"/>
      <c r="S942" s="329"/>
      <c r="T942" s="1"/>
      <c r="U942" s="1"/>
      <c r="V942" s="306"/>
      <c r="W942" s="306"/>
      <c r="X942" s="328"/>
      <c r="Y942" s="328"/>
      <c r="Z942" s="272"/>
      <c r="AA942" s="299"/>
      <c r="AB942" s="1"/>
      <c r="AC942" s="58"/>
      <c r="AD942" s="220"/>
      <c r="AE942" s="1"/>
      <c r="AF942" s="1"/>
      <c r="AG942" s="304"/>
      <c r="AH942" s="306"/>
      <c r="AI942" s="1"/>
      <c r="AJ942" s="1"/>
      <c r="AK942" s="1"/>
      <c r="AL942" s="1"/>
      <c r="AM942" s="328"/>
      <c r="AN942" s="1"/>
      <c r="AO942" s="1"/>
      <c r="AP942" s="1"/>
    </row>
    <row r="943" ht="15.75" customHeight="1">
      <c r="A943" s="1"/>
      <c r="B943" s="1"/>
      <c r="C943" s="283"/>
      <c r="D943" s="327"/>
      <c r="E943" s="327"/>
      <c r="F943" s="1"/>
      <c r="G943" s="1"/>
      <c r="H943" s="1"/>
      <c r="I943" s="1"/>
      <c r="J943" s="327"/>
      <c r="K943" s="1"/>
      <c r="L943" s="1"/>
      <c r="M943" s="327"/>
      <c r="N943" s="327"/>
      <c r="O943" s="328"/>
      <c r="P943" s="299"/>
      <c r="Q943" s="1"/>
      <c r="R943" s="275"/>
      <c r="S943" s="329"/>
      <c r="T943" s="1"/>
      <c r="U943" s="1"/>
      <c r="V943" s="306"/>
      <c r="W943" s="306"/>
      <c r="X943" s="328"/>
      <c r="Y943" s="328"/>
      <c r="Z943" s="272"/>
      <c r="AA943" s="299"/>
      <c r="AB943" s="1"/>
      <c r="AC943" s="58"/>
      <c r="AD943" s="220"/>
      <c r="AE943" s="1"/>
      <c r="AF943" s="1"/>
      <c r="AG943" s="304"/>
      <c r="AH943" s="306"/>
      <c r="AI943" s="1"/>
      <c r="AJ943" s="1"/>
      <c r="AK943" s="1"/>
      <c r="AL943" s="1"/>
      <c r="AM943" s="328"/>
      <c r="AN943" s="1"/>
      <c r="AO943" s="1"/>
      <c r="AP943" s="1"/>
    </row>
    <row r="944" ht="15.75" customHeight="1">
      <c r="A944" s="1"/>
      <c r="B944" s="1"/>
      <c r="C944" s="283"/>
      <c r="D944" s="327"/>
      <c r="E944" s="327"/>
      <c r="F944" s="1"/>
      <c r="G944" s="1"/>
      <c r="H944" s="1"/>
      <c r="I944" s="1"/>
      <c r="J944" s="327"/>
      <c r="K944" s="1"/>
      <c r="L944" s="1"/>
      <c r="M944" s="327"/>
      <c r="N944" s="327"/>
      <c r="O944" s="328"/>
      <c r="P944" s="299"/>
      <c r="Q944" s="1"/>
      <c r="R944" s="275"/>
      <c r="S944" s="329"/>
      <c r="T944" s="1"/>
      <c r="U944" s="1"/>
      <c r="V944" s="306"/>
      <c r="W944" s="306"/>
      <c r="X944" s="328"/>
      <c r="Y944" s="328"/>
      <c r="Z944" s="272"/>
      <c r="AA944" s="299"/>
      <c r="AB944" s="1"/>
      <c r="AC944" s="58"/>
      <c r="AD944" s="220"/>
      <c r="AE944" s="1"/>
      <c r="AF944" s="1"/>
      <c r="AG944" s="304"/>
      <c r="AH944" s="306"/>
      <c r="AI944" s="1"/>
      <c r="AJ944" s="1"/>
      <c r="AK944" s="1"/>
      <c r="AL944" s="1"/>
      <c r="AM944" s="328"/>
      <c r="AN944" s="1"/>
      <c r="AO944" s="1"/>
      <c r="AP944" s="1"/>
    </row>
    <row r="945" ht="15.75" customHeight="1">
      <c r="A945" s="1"/>
      <c r="B945" s="1"/>
      <c r="C945" s="283"/>
      <c r="D945" s="327"/>
      <c r="E945" s="327"/>
      <c r="F945" s="1"/>
      <c r="G945" s="1"/>
      <c r="H945" s="1"/>
      <c r="I945" s="1"/>
      <c r="J945" s="327"/>
      <c r="K945" s="1"/>
      <c r="L945" s="1"/>
      <c r="M945" s="327"/>
      <c r="N945" s="327"/>
      <c r="O945" s="328"/>
      <c r="P945" s="299"/>
      <c r="Q945" s="1"/>
      <c r="R945" s="275"/>
      <c r="S945" s="329"/>
      <c r="T945" s="1"/>
      <c r="U945" s="1"/>
      <c r="V945" s="306"/>
      <c r="W945" s="306"/>
      <c r="X945" s="328"/>
      <c r="Y945" s="328"/>
      <c r="Z945" s="272"/>
      <c r="AA945" s="299"/>
      <c r="AB945" s="1"/>
      <c r="AC945" s="58"/>
      <c r="AD945" s="220"/>
      <c r="AE945" s="1"/>
      <c r="AF945" s="1"/>
      <c r="AG945" s="304"/>
      <c r="AH945" s="306"/>
      <c r="AI945" s="1"/>
      <c r="AJ945" s="1"/>
      <c r="AK945" s="1"/>
      <c r="AL945" s="1"/>
      <c r="AM945" s="328"/>
      <c r="AN945" s="1"/>
      <c r="AO945" s="1"/>
      <c r="AP945" s="1"/>
    </row>
    <row r="946" ht="15.75" customHeight="1">
      <c r="A946" s="1"/>
      <c r="B946" s="1"/>
      <c r="C946" s="283"/>
      <c r="D946" s="327"/>
      <c r="E946" s="327"/>
      <c r="F946" s="1"/>
      <c r="G946" s="1"/>
      <c r="H946" s="1"/>
      <c r="I946" s="1"/>
      <c r="J946" s="327"/>
      <c r="K946" s="1"/>
      <c r="L946" s="1"/>
      <c r="M946" s="327"/>
      <c r="N946" s="327"/>
      <c r="O946" s="328"/>
      <c r="P946" s="299"/>
      <c r="Q946" s="1"/>
      <c r="R946" s="275"/>
      <c r="S946" s="329"/>
      <c r="T946" s="1"/>
      <c r="U946" s="1"/>
      <c r="V946" s="306"/>
      <c r="W946" s="306"/>
      <c r="X946" s="328"/>
      <c r="Y946" s="328"/>
      <c r="Z946" s="272"/>
      <c r="AA946" s="299"/>
      <c r="AB946" s="1"/>
      <c r="AC946" s="58"/>
      <c r="AD946" s="220"/>
      <c r="AE946" s="1"/>
      <c r="AF946" s="1"/>
      <c r="AG946" s="304"/>
      <c r="AH946" s="306"/>
      <c r="AI946" s="1"/>
      <c r="AJ946" s="1"/>
      <c r="AK946" s="1"/>
      <c r="AL946" s="1"/>
      <c r="AM946" s="328"/>
      <c r="AN946" s="1"/>
      <c r="AO946" s="1"/>
      <c r="AP946" s="1"/>
    </row>
    <row r="947" ht="15.75" customHeight="1">
      <c r="A947" s="1"/>
      <c r="B947" s="1"/>
      <c r="C947" s="283"/>
      <c r="D947" s="327"/>
      <c r="E947" s="327"/>
      <c r="F947" s="1"/>
      <c r="G947" s="1"/>
      <c r="H947" s="1"/>
      <c r="I947" s="1"/>
      <c r="J947" s="327"/>
      <c r="K947" s="1"/>
      <c r="L947" s="1"/>
      <c r="M947" s="327"/>
      <c r="N947" s="327"/>
      <c r="O947" s="328"/>
      <c r="P947" s="299"/>
      <c r="Q947" s="1"/>
      <c r="R947" s="275"/>
      <c r="S947" s="329"/>
      <c r="T947" s="1"/>
      <c r="U947" s="1"/>
      <c r="V947" s="306"/>
      <c r="W947" s="306"/>
      <c r="X947" s="328"/>
      <c r="Y947" s="328"/>
      <c r="Z947" s="272"/>
      <c r="AA947" s="299"/>
      <c r="AB947" s="1"/>
      <c r="AC947" s="58"/>
      <c r="AD947" s="220"/>
      <c r="AE947" s="1"/>
      <c r="AF947" s="1"/>
      <c r="AG947" s="304"/>
      <c r="AH947" s="306"/>
      <c r="AI947" s="1"/>
      <c r="AJ947" s="1"/>
      <c r="AK947" s="1"/>
      <c r="AL947" s="1"/>
      <c r="AM947" s="328"/>
      <c r="AN947" s="1"/>
      <c r="AO947" s="1"/>
      <c r="AP947" s="1"/>
    </row>
    <row r="948" ht="15.75" customHeight="1">
      <c r="A948" s="1"/>
      <c r="B948" s="1"/>
      <c r="C948" s="283"/>
      <c r="D948" s="327"/>
      <c r="E948" s="327"/>
      <c r="F948" s="1"/>
      <c r="G948" s="1"/>
      <c r="H948" s="1"/>
      <c r="I948" s="1"/>
      <c r="J948" s="327"/>
      <c r="K948" s="1"/>
      <c r="L948" s="1"/>
      <c r="M948" s="327"/>
      <c r="N948" s="327"/>
      <c r="O948" s="328"/>
      <c r="P948" s="299"/>
      <c r="Q948" s="1"/>
      <c r="R948" s="275"/>
      <c r="S948" s="329"/>
      <c r="T948" s="1"/>
      <c r="U948" s="1"/>
      <c r="V948" s="306"/>
      <c r="W948" s="306"/>
      <c r="X948" s="328"/>
      <c r="Y948" s="328"/>
      <c r="Z948" s="272"/>
      <c r="AA948" s="299"/>
      <c r="AB948" s="1"/>
      <c r="AC948" s="58"/>
      <c r="AD948" s="220"/>
      <c r="AE948" s="1"/>
      <c r="AF948" s="1"/>
      <c r="AG948" s="304"/>
      <c r="AH948" s="306"/>
      <c r="AI948" s="1"/>
      <c r="AJ948" s="1"/>
      <c r="AK948" s="1"/>
      <c r="AL948" s="1"/>
      <c r="AM948" s="328"/>
      <c r="AN948" s="1"/>
      <c r="AO948" s="1"/>
      <c r="AP948" s="1"/>
    </row>
    <row r="949" ht="15.75" customHeight="1">
      <c r="A949" s="1"/>
      <c r="B949" s="1"/>
      <c r="C949" s="283"/>
      <c r="D949" s="327"/>
      <c r="E949" s="327"/>
      <c r="F949" s="1"/>
      <c r="G949" s="1"/>
      <c r="H949" s="1"/>
      <c r="I949" s="1"/>
      <c r="J949" s="327"/>
      <c r="K949" s="1"/>
      <c r="L949" s="1"/>
      <c r="M949" s="327"/>
      <c r="N949" s="327"/>
      <c r="O949" s="328"/>
      <c r="P949" s="299"/>
      <c r="Q949" s="1"/>
      <c r="R949" s="275"/>
      <c r="S949" s="329"/>
      <c r="T949" s="1"/>
      <c r="U949" s="1"/>
      <c r="V949" s="306"/>
      <c r="W949" s="306"/>
      <c r="X949" s="328"/>
      <c r="Y949" s="328"/>
      <c r="Z949" s="272"/>
      <c r="AA949" s="299"/>
      <c r="AB949" s="1"/>
      <c r="AC949" s="58"/>
      <c r="AD949" s="220"/>
      <c r="AE949" s="1"/>
      <c r="AF949" s="1"/>
      <c r="AG949" s="304"/>
      <c r="AH949" s="306"/>
      <c r="AI949" s="1"/>
      <c r="AJ949" s="1"/>
      <c r="AK949" s="1"/>
      <c r="AL949" s="1"/>
      <c r="AM949" s="328"/>
      <c r="AN949" s="1"/>
      <c r="AO949" s="1"/>
      <c r="AP949" s="1"/>
    </row>
    <row r="950" ht="15.75" customHeight="1">
      <c r="A950" s="1"/>
      <c r="B950" s="1"/>
      <c r="C950" s="283"/>
      <c r="D950" s="327"/>
      <c r="E950" s="327"/>
      <c r="F950" s="1"/>
      <c r="G950" s="1"/>
      <c r="H950" s="1"/>
      <c r="I950" s="1"/>
      <c r="J950" s="327"/>
      <c r="K950" s="1"/>
      <c r="L950" s="1"/>
      <c r="M950" s="327"/>
      <c r="N950" s="327"/>
      <c r="O950" s="328"/>
      <c r="P950" s="299"/>
      <c r="Q950" s="1"/>
      <c r="R950" s="275"/>
      <c r="S950" s="329"/>
      <c r="T950" s="1"/>
      <c r="U950" s="1"/>
      <c r="V950" s="306"/>
      <c r="W950" s="306"/>
      <c r="X950" s="328"/>
      <c r="Y950" s="328"/>
      <c r="Z950" s="272"/>
      <c r="AA950" s="299"/>
      <c r="AB950" s="1"/>
      <c r="AC950" s="58"/>
      <c r="AD950" s="220"/>
      <c r="AE950" s="1"/>
      <c r="AF950" s="1"/>
      <c r="AG950" s="304"/>
      <c r="AH950" s="306"/>
      <c r="AI950" s="1"/>
      <c r="AJ950" s="1"/>
      <c r="AK950" s="1"/>
      <c r="AL950" s="1"/>
      <c r="AM950" s="328"/>
      <c r="AN950" s="1"/>
      <c r="AO950" s="1"/>
      <c r="AP950" s="1"/>
    </row>
    <row r="951" ht="15.75" customHeight="1">
      <c r="A951" s="1"/>
      <c r="B951" s="1"/>
      <c r="C951" s="283"/>
      <c r="D951" s="327"/>
      <c r="E951" s="327"/>
      <c r="F951" s="1"/>
      <c r="G951" s="1"/>
      <c r="H951" s="1"/>
      <c r="I951" s="1"/>
      <c r="J951" s="327"/>
      <c r="K951" s="1"/>
      <c r="L951" s="1"/>
      <c r="M951" s="327"/>
      <c r="N951" s="327"/>
      <c r="O951" s="328"/>
      <c r="P951" s="299"/>
      <c r="Q951" s="1"/>
      <c r="R951" s="275"/>
      <c r="S951" s="329"/>
      <c r="T951" s="1"/>
      <c r="U951" s="1"/>
      <c r="V951" s="306"/>
      <c r="W951" s="306"/>
      <c r="X951" s="328"/>
      <c r="Y951" s="328"/>
      <c r="Z951" s="272"/>
      <c r="AA951" s="299"/>
      <c r="AB951" s="1"/>
      <c r="AC951" s="58"/>
      <c r="AD951" s="220"/>
      <c r="AE951" s="1"/>
      <c r="AF951" s="1"/>
      <c r="AG951" s="304"/>
      <c r="AH951" s="306"/>
      <c r="AI951" s="1"/>
      <c r="AJ951" s="1"/>
      <c r="AK951" s="1"/>
      <c r="AL951" s="1"/>
      <c r="AM951" s="328"/>
      <c r="AN951" s="1"/>
      <c r="AO951" s="1"/>
      <c r="AP951" s="1"/>
    </row>
    <row r="952" ht="15.75" customHeight="1">
      <c r="A952" s="1"/>
      <c r="B952" s="1"/>
      <c r="C952" s="283"/>
      <c r="D952" s="327"/>
      <c r="E952" s="327"/>
      <c r="F952" s="1"/>
      <c r="G952" s="1"/>
      <c r="H952" s="1"/>
      <c r="I952" s="1"/>
      <c r="J952" s="327"/>
      <c r="K952" s="1"/>
      <c r="L952" s="1"/>
      <c r="M952" s="327"/>
      <c r="N952" s="327"/>
      <c r="O952" s="328"/>
      <c r="P952" s="299"/>
      <c r="Q952" s="1"/>
      <c r="R952" s="275"/>
      <c r="S952" s="329"/>
      <c r="T952" s="1"/>
      <c r="U952" s="1"/>
      <c r="V952" s="306"/>
      <c r="W952" s="306"/>
      <c r="X952" s="328"/>
      <c r="Y952" s="328"/>
      <c r="Z952" s="272"/>
      <c r="AA952" s="299"/>
      <c r="AB952" s="1"/>
      <c r="AC952" s="58"/>
      <c r="AD952" s="220"/>
      <c r="AE952" s="1"/>
      <c r="AF952" s="1"/>
      <c r="AG952" s="304"/>
      <c r="AH952" s="306"/>
      <c r="AI952" s="1"/>
      <c r="AJ952" s="1"/>
      <c r="AK952" s="1"/>
      <c r="AL952" s="1"/>
      <c r="AM952" s="328"/>
      <c r="AN952" s="1"/>
      <c r="AO952" s="1"/>
      <c r="AP952" s="1"/>
    </row>
    <row r="953" ht="15.75" customHeight="1">
      <c r="A953" s="1"/>
      <c r="B953" s="1"/>
      <c r="C953" s="283"/>
      <c r="D953" s="327"/>
      <c r="E953" s="327"/>
      <c r="F953" s="1"/>
      <c r="G953" s="1"/>
      <c r="H953" s="1"/>
      <c r="I953" s="1"/>
      <c r="J953" s="327"/>
      <c r="K953" s="1"/>
      <c r="L953" s="1"/>
      <c r="M953" s="327"/>
      <c r="N953" s="327"/>
      <c r="O953" s="328"/>
      <c r="P953" s="299"/>
      <c r="Q953" s="1"/>
      <c r="R953" s="275"/>
      <c r="S953" s="329"/>
      <c r="T953" s="1"/>
      <c r="U953" s="1"/>
      <c r="V953" s="306"/>
      <c r="W953" s="306"/>
      <c r="X953" s="328"/>
      <c r="Y953" s="328"/>
      <c r="Z953" s="272"/>
      <c r="AA953" s="299"/>
      <c r="AB953" s="1"/>
      <c r="AC953" s="58"/>
      <c r="AD953" s="220"/>
      <c r="AE953" s="1"/>
      <c r="AF953" s="1"/>
      <c r="AG953" s="304"/>
      <c r="AH953" s="306"/>
      <c r="AI953" s="1"/>
      <c r="AJ953" s="1"/>
      <c r="AK953" s="1"/>
      <c r="AL953" s="1"/>
      <c r="AM953" s="328"/>
      <c r="AN953" s="1"/>
      <c r="AO953" s="1"/>
      <c r="AP953" s="1"/>
    </row>
    <row r="954" ht="15.75" customHeight="1">
      <c r="A954" s="1"/>
      <c r="B954" s="1"/>
      <c r="C954" s="283"/>
      <c r="D954" s="327"/>
      <c r="E954" s="327"/>
      <c r="F954" s="1"/>
      <c r="G954" s="1"/>
      <c r="H954" s="1"/>
      <c r="I954" s="1"/>
      <c r="J954" s="327"/>
      <c r="K954" s="1"/>
      <c r="L954" s="1"/>
      <c r="M954" s="327"/>
      <c r="N954" s="327"/>
      <c r="O954" s="328"/>
      <c r="P954" s="299"/>
      <c r="Q954" s="1"/>
      <c r="R954" s="275"/>
      <c r="S954" s="329"/>
      <c r="T954" s="1"/>
      <c r="U954" s="1"/>
      <c r="V954" s="306"/>
      <c r="W954" s="306"/>
      <c r="X954" s="328"/>
      <c r="Y954" s="328"/>
      <c r="Z954" s="272"/>
      <c r="AA954" s="299"/>
      <c r="AB954" s="1"/>
      <c r="AC954" s="58"/>
      <c r="AD954" s="220"/>
      <c r="AE954" s="1"/>
      <c r="AF954" s="1"/>
      <c r="AG954" s="304"/>
      <c r="AH954" s="306"/>
      <c r="AI954" s="1"/>
      <c r="AJ954" s="1"/>
      <c r="AK954" s="1"/>
      <c r="AL954" s="1"/>
      <c r="AM954" s="328"/>
      <c r="AN954" s="1"/>
      <c r="AO954" s="1"/>
      <c r="AP954" s="1"/>
    </row>
    <row r="955" ht="15.75" customHeight="1">
      <c r="A955" s="1"/>
      <c r="B955" s="1"/>
      <c r="C955" s="283"/>
      <c r="D955" s="327"/>
      <c r="E955" s="327"/>
      <c r="F955" s="1"/>
      <c r="G955" s="1"/>
      <c r="H955" s="1"/>
      <c r="I955" s="1"/>
      <c r="J955" s="327"/>
      <c r="K955" s="1"/>
      <c r="L955" s="1"/>
      <c r="M955" s="327"/>
      <c r="N955" s="327"/>
      <c r="O955" s="328"/>
      <c r="P955" s="299"/>
      <c r="Q955" s="1"/>
      <c r="R955" s="275"/>
      <c r="S955" s="329"/>
      <c r="T955" s="1"/>
      <c r="U955" s="1"/>
      <c r="V955" s="306"/>
      <c r="W955" s="306"/>
      <c r="X955" s="328"/>
      <c r="Y955" s="328"/>
      <c r="Z955" s="272"/>
      <c r="AA955" s="299"/>
      <c r="AB955" s="1"/>
      <c r="AC955" s="58"/>
      <c r="AD955" s="220"/>
      <c r="AE955" s="1"/>
      <c r="AF955" s="1"/>
      <c r="AG955" s="304"/>
      <c r="AH955" s="306"/>
      <c r="AI955" s="1"/>
      <c r="AJ955" s="1"/>
      <c r="AK955" s="1"/>
      <c r="AL955" s="1"/>
      <c r="AM955" s="328"/>
      <c r="AN955" s="1"/>
      <c r="AO955" s="1"/>
      <c r="AP955" s="1"/>
    </row>
    <row r="956" ht="15.75" customHeight="1">
      <c r="A956" s="1"/>
      <c r="B956" s="1"/>
      <c r="C956" s="283"/>
      <c r="D956" s="327"/>
      <c r="E956" s="327"/>
      <c r="F956" s="1"/>
      <c r="G956" s="1"/>
      <c r="H956" s="1"/>
      <c r="I956" s="1"/>
      <c r="J956" s="327"/>
      <c r="K956" s="1"/>
      <c r="L956" s="1"/>
      <c r="M956" s="327"/>
      <c r="N956" s="327"/>
      <c r="O956" s="328"/>
      <c r="P956" s="299"/>
      <c r="Q956" s="1"/>
      <c r="R956" s="275"/>
      <c r="S956" s="329"/>
      <c r="T956" s="1"/>
      <c r="U956" s="1"/>
      <c r="V956" s="306"/>
      <c r="W956" s="306"/>
      <c r="X956" s="328"/>
      <c r="Y956" s="328"/>
      <c r="Z956" s="272"/>
      <c r="AA956" s="299"/>
      <c r="AB956" s="1"/>
      <c r="AC956" s="58"/>
      <c r="AD956" s="220"/>
      <c r="AE956" s="1"/>
      <c r="AF956" s="1"/>
      <c r="AG956" s="304"/>
      <c r="AH956" s="306"/>
      <c r="AI956" s="1"/>
      <c r="AJ956" s="1"/>
      <c r="AK956" s="1"/>
      <c r="AL956" s="1"/>
      <c r="AM956" s="328"/>
      <c r="AN956" s="1"/>
      <c r="AO956" s="1"/>
      <c r="AP956" s="1"/>
    </row>
    <row r="957" ht="15.75" customHeight="1">
      <c r="A957" s="1"/>
      <c r="B957" s="1"/>
      <c r="C957" s="283"/>
      <c r="D957" s="327"/>
      <c r="E957" s="327"/>
      <c r="F957" s="1"/>
      <c r="G957" s="1"/>
      <c r="H957" s="1"/>
      <c r="I957" s="1"/>
      <c r="J957" s="327"/>
      <c r="K957" s="1"/>
      <c r="L957" s="1"/>
      <c r="M957" s="327"/>
      <c r="N957" s="327"/>
      <c r="O957" s="328"/>
      <c r="P957" s="299"/>
      <c r="Q957" s="1"/>
      <c r="R957" s="275"/>
      <c r="S957" s="329"/>
      <c r="T957" s="1"/>
      <c r="U957" s="1"/>
      <c r="V957" s="306"/>
      <c r="W957" s="306"/>
      <c r="X957" s="328"/>
      <c r="Y957" s="328"/>
      <c r="Z957" s="272"/>
      <c r="AA957" s="299"/>
      <c r="AB957" s="1"/>
      <c r="AC957" s="58"/>
      <c r="AD957" s="220"/>
      <c r="AE957" s="1"/>
      <c r="AF957" s="1"/>
      <c r="AG957" s="304"/>
      <c r="AH957" s="306"/>
      <c r="AI957" s="1"/>
      <c r="AJ957" s="1"/>
      <c r="AK957" s="1"/>
      <c r="AL957" s="1"/>
      <c r="AM957" s="328"/>
      <c r="AN957" s="1"/>
      <c r="AO957" s="1"/>
      <c r="AP957" s="1"/>
    </row>
    <row r="958" ht="15.75" customHeight="1">
      <c r="A958" s="1"/>
      <c r="B958" s="1"/>
      <c r="C958" s="283"/>
      <c r="D958" s="327"/>
      <c r="E958" s="327"/>
      <c r="F958" s="1"/>
      <c r="G958" s="1"/>
      <c r="H958" s="1"/>
      <c r="I958" s="1"/>
      <c r="J958" s="327"/>
      <c r="K958" s="1"/>
      <c r="L958" s="1"/>
      <c r="M958" s="327"/>
      <c r="N958" s="327"/>
      <c r="O958" s="328"/>
      <c r="P958" s="299"/>
      <c r="Q958" s="1"/>
      <c r="R958" s="275"/>
      <c r="S958" s="329"/>
      <c r="T958" s="1"/>
      <c r="U958" s="1"/>
      <c r="V958" s="306"/>
      <c r="W958" s="306"/>
      <c r="X958" s="328"/>
      <c r="Y958" s="328"/>
      <c r="Z958" s="272"/>
      <c r="AA958" s="299"/>
      <c r="AB958" s="1"/>
      <c r="AC958" s="58"/>
      <c r="AD958" s="220"/>
      <c r="AE958" s="1"/>
      <c r="AF958" s="1"/>
      <c r="AG958" s="304"/>
      <c r="AH958" s="306"/>
      <c r="AI958" s="1"/>
      <c r="AJ958" s="1"/>
      <c r="AK958" s="1"/>
      <c r="AL958" s="1"/>
      <c r="AM958" s="328"/>
      <c r="AN958" s="1"/>
      <c r="AO958" s="1"/>
      <c r="AP958" s="1"/>
    </row>
    <row r="959" ht="15.75" customHeight="1">
      <c r="A959" s="1"/>
      <c r="B959" s="1"/>
      <c r="C959" s="283"/>
      <c r="D959" s="327"/>
      <c r="E959" s="327"/>
      <c r="F959" s="1"/>
      <c r="G959" s="1"/>
      <c r="H959" s="1"/>
      <c r="I959" s="1"/>
      <c r="J959" s="327"/>
      <c r="K959" s="1"/>
      <c r="L959" s="1"/>
      <c r="M959" s="327"/>
      <c r="N959" s="327"/>
      <c r="O959" s="328"/>
      <c r="P959" s="299"/>
      <c r="Q959" s="1"/>
      <c r="R959" s="275"/>
      <c r="S959" s="329"/>
      <c r="T959" s="1"/>
      <c r="U959" s="1"/>
      <c r="V959" s="306"/>
      <c r="W959" s="306"/>
      <c r="X959" s="328"/>
      <c r="Y959" s="328"/>
      <c r="Z959" s="272"/>
      <c r="AA959" s="299"/>
      <c r="AB959" s="1"/>
      <c r="AC959" s="58"/>
      <c r="AD959" s="220"/>
      <c r="AE959" s="1"/>
      <c r="AF959" s="1"/>
      <c r="AG959" s="304"/>
      <c r="AH959" s="306"/>
      <c r="AI959" s="1"/>
      <c r="AJ959" s="1"/>
      <c r="AK959" s="1"/>
      <c r="AL959" s="1"/>
      <c r="AM959" s="328"/>
      <c r="AN959" s="1"/>
      <c r="AO959" s="1"/>
      <c r="AP959" s="1"/>
    </row>
    <row r="960" ht="15.75" customHeight="1">
      <c r="A960" s="1"/>
      <c r="B960" s="1"/>
      <c r="C960" s="283"/>
      <c r="D960" s="327"/>
      <c r="E960" s="327"/>
      <c r="F960" s="1"/>
      <c r="G960" s="1"/>
      <c r="H960" s="1"/>
      <c r="I960" s="1"/>
      <c r="J960" s="327"/>
      <c r="K960" s="1"/>
      <c r="L960" s="1"/>
      <c r="M960" s="327"/>
      <c r="N960" s="327"/>
      <c r="O960" s="328"/>
      <c r="P960" s="299"/>
      <c r="Q960" s="1"/>
      <c r="R960" s="275"/>
      <c r="S960" s="329"/>
      <c r="T960" s="1"/>
      <c r="U960" s="1"/>
      <c r="V960" s="306"/>
      <c r="W960" s="306"/>
      <c r="X960" s="328"/>
      <c r="Y960" s="328"/>
      <c r="Z960" s="272"/>
      <c r="AA960" s="299"/>
      <c r="AB960" s="1"/>
      <c r="AC960" s="58"/>
      <c r="AD960" s="220"/>
      <c r="AE960" s="1"/>
      <c r="AF960" s="1"/>
      <c r="AG960" s="304"/>
      <c r="AH960" s="306"/>
      <c r="AI960" s="1"/>
      <c r="AJ960" s="1"/>
      <c r="AK960" s="1"/>
      <c r="AL960" s="1"/>
      <c r="AM960" s="328"/>
      <c r="AN960" s="1"/>
      <c r="AO960" s="1"/>
      <c r="AP960" s="1"/>
    </row>
    <row r="961" ht="15.75" customHeight="1">
      <c r="A961" s="1"/>
      <c r="B961" s="1"/>
      <c r="C961" s="283"/>
      <c r="D961" s="327"/>
      <c r="E961" s="327"/>
      <c r="F961" s="1"/>
      <c r="G961" s="1"/>
      <c r="H961" s="1"/>
      <c r="I961" s="1"/>
      <c r="J961" s="327"/>
      <c r="K961" s="1"/>
      <c r="L961" s="1"/>
      <c r="M961" s="327"/>
      <c r="N961" s="327"/>
      <c r="O961" s="328"/>
      <c r="P961" s="299"/>
      <c r="Q961" s="1"/>
      <c r="R961" s="275"/>
      <c r="S961" s="329"/>
      <c r="T961" s="1"/>
      <c r="U961" s="1"/>
      <c r="V961" s="306"/>
      <c r="W961" s="306"/>
      <c r="X961" s="328"/>
      <c r="Y961" s="328"/>
      <c r="Z961" s="272"/>
      <c r="AA961" s="299"/>
      <c r="AB961" s="1"/>
      <c r="AC961" s="58"/>
      <c r="AD961" s="220"/>
      <c r="AE961" s="1"/>
      <c r="AF961" s="1"/>
      <c r="AG961" s="304"/>
      <c r="AH961" s="306"/>
      <c r="AI961" s="1"/>
      <c r="AJ961" s="1"/>
      <c r="AK961" s="1"/>
      <c r="AL961" s="1"/>
      <c r="AM961" s="328"/>
      <c r="AN961" s="1"/>
      <c r="AO961" s="1"/>
      <c r="AP961" s="1"/>
    </row>
    <row r="962" ht="15.75" customHeight="1">
      <c r="A962" s="1"/>
      <c r="B962" s="1"/>
      <c r="C962" s="283"/>
      <c r="D962" s="327"/>
      <c r="E962" s="327"/>
      <c r="F962" s="1"/>
      <c r="G962" s="1"/>
      <c r="H962" s="1"/>
      <c r="I962" s="1"/>
      <c r="J962" s="327"/>
      <c r="K962" s="1"/>
      <c r="L962" s="1"/>
      <c r="M962" s="327"/>
      <c r="N962" s="327"/>
      <c r="O962" s="328"/>
      <c r="P962" s="299"/>
      <c r="Q962" s="1"/>
      <c r="R962" s="275"/>
      <c r="S962" s="329"/>
      <c r="T962" s="1"/>
      <c r="U962" s="1"/>
      <c r="V962" s="306"/>
      <c r="W962" s="306"/>
      <c r="X962" s="328"/>
      <c r="Y962" s="328"/>
      <c r="Z962" s="272"/>
      <c r="AA962" s="299"/>
      <c r="AB962" s="1"/>
      <c r="AC962" s="58"/>
      <c r="AD962" s="220"/>
      <c r="AE962" s="1"/>
      <c r="AF962" s="1"/>
      <c r="AG962" s="304"/>
      <c r="AH962" s="306"/>
      <c r="AI962" s="1"/>
      <c r="AJ962" s="1"/>
      <c r="AK962" s="1"/>
      <c r="AL962" s="1"/>
      <c r="AM962" s="328"/>
      <c r="AN962" s="1"/>
      <c r="AO962" s="1"/>
      <c r="AP962" s="1"/>
    </row>
    <row r="963" ht="15.75" customHeight="1">
      <c r="A963" s="1"/>
      <c r="B963" s="1"/>
      <c r="C963" s="283"/>
      <c r="D963" s="327"/>
      <c r="E963" s="327"/>
      <c r="F963" s="1"/>
      <c r="G963" s="1"/>
      <c r="H963" s="1"/>
      <c r="I963" s="1"/>
      <c r="J963" s="327"/>
      <c r="K963" s="1"/>
      <c r="L963" s="1"/>
      <c r="M963" s="327"/>
      <c r="N963" s="327"/>
      <c r="O963" s="328"/>
      <c r="P963" s="299"/>
      <c r="Q963" s="1"/>
      <c r="R963" s="275"/>
      <c r="S963" s="329"/>
      <c r="T963" s="1"/>
      <c r="U963" s="1"/>
      <c r="V963" s="306"/>
      <c r="W963" s="306"/>
      <c r="X963" s="328"/>
      <c r="Y963" s="328"/>
      <c r="Z963" s="272"/>
      <c r="AA963" s="299"/>
      <c r="AB963" s="1"/>
      <c r="AC963" s="58"/>
      <c r="AD963" s="220"/>
      <c r="AE963" s="1"/>
      <c r="AF963" s="1"/>
      <c r="AG963" s="304"/>
      <c r="AH963" s="306"/>
      <c r="AI963" s="1"/>
      <c r="AJ963" s="1"/>
      <c r="AK963" s="1"/>
      <c r="AL963" s="1"/>
      <c r="AM963" s="328"/>
      <c r="AN963" s="1"/>
      <c r="AO963" s="1"/>
      <c r="AP963" s="1"/>
    </row>
    <row r="964" ht="15.75" customHeight="1">
      <c r="A964" s="1"/>
      <c r="B964" s="1"/>
      <c r="C964" s="283"/>
      <c r="D964" s="327"/>
      <c r="E964" s="327"/>
      <c r="F964" s="1"/>
      <c r="G964" s="1"/>
      <c r="H964" s="1"/>
      <c r="I964" s="1"/>
      <c r="J964" s="327"/>
      <c r="K964" s="1"/>
      <c r="L964" s="1"/>
      <c r="M964" s="327"/>
      <c r="N964" s="327"/>
      <c r="O964" s="328"/>
      <c r="P964" s="299"/>
      <c r="Q964" s="1"/>
      <c r="R964" s="275"/>
      <c r="S964" s="329"/>
      <c r="T964" s="1"/>
      <c r="U964" s="1"/>
      <c r="V964" s="306"/>
      <c r="W964" s="306"/>
      <c r="X964" s="328"/>
      <c r="Y964" s="328"/>
      <c r="Z964" s="272"/>
      <c r="AA964" s="299"/>
      <c r="AB964" s="1"/>
      <c r="AC964" s="58"/>
      <c r="AD964" s="220"/>
      <c r="AE964" s="1"/>
      <c r="AF964" s="1"/>
      <c r="AG964" s="304"/>
      <c r="AH964" s="306"/>
      <c r="AI964" s="1"/>
      <c r="AJ964" s="1"/>
      <c r="AK964" s="1"/>
      <c r="AL964" s="1"/>
      <c r="AM964" s="328"/>
      <c r="AN964" s="1"/>
      <c r="AO964" s="1"/>
      <c r="AP964" s="1"/>
    </row>
    <row r="965" ht="15.75" customHeight="1">
      <c r="A965" s="1"/>
      <c r="B965" s="1"/>
      <c r="C965" s="283"/>
      <c r="D965" s="327"/>
      <c r="E965" s="327"/>
      <c r="F965" s="1"/>
      <c r="G965" s="1"/>
      <c r="H965" s="1"/>
      <c r="I965" s="1"/>
      <c r="J965" s="327"/>
      <c r="K965" s="1"/>
      <c r="L965" s="1"/>
      <c r="M965" s="327"/>
      <c r="N965" s="327"/>
      <c r="O965" s="328"/>
      <c r="P965" s="299"/>
      <c r="Q965" s="1"/>
      <c r="R965" s="275"/>
      <c r="S965" s="329"/>
      <c r="T965" s="1"/>
      <c r="U965" s="1"/>
      <c r="V965" s="306"/>
      <c r="W965" s="306"/>
      <c r="X965" s="328"/>
      <c r="Y965" s="328"/>
      <c r="Z965" s="272"/>
      <c r="AA965" s="299"/>
      <c r="AB965" s="1"/>
      <c r="AC965" s="58"/>
      <c r="AD965" s="220"/>
      <c r="AE965" s="1"/>
      <c r="AF965" s="1"/>
      <c r="AG965" s="304"/>
      <c r="AH965" s="306"/>
      <c r="AI965" s="1"/>
      <c r="AJ965" s="1"/>
      <c r="AK965" s="1"/>
      <c r="AL965" s="1"/>
      <c r="AM965" s="328"/>
      <c r="AN965" s="1"/>
      <c r="AO965" s="1"/>
      <c r="AP965" s="1"/>
    </row>
    <row r="966" ht="15.75" customHeight="1">
      <c r="A966" s="1"/>
      <c r="B966" s="1"/>
      <c r="C966" s="283"/>
      <c r="D966" s="327"/>
      <c r="E966" s="327"/>
      <c r="F966" s="1"/>
      <c r="G966" s="1"/>
      <c r="H966" s="1"/>
      <c r="I966" s="1"/>
      <c r="J966" s="327"/>
      <c r="K966" s="1"/>
      <c r="L966" s="1"/>
      <c r="M966" s="327"/>
      <c r="N966" s="327"/>
      <c r="O966" s="328"/>
      <c r="P966" s="299"/>
      <c r="Q966" s="1"/>
      <c r="R966" s="275"/>
      <c r="S966" s="329"/>
      <c r="T966" s="1"/>
      <c r="U966" s="1"/>
      <c r="V966" s="306"/>
      <c r="W966" s="306"/>
      <c r="X966" s="328"/>
      <c r="Y966" s="328"/>
      <c r="Z966" s="272"/>
      <c r="AA966" s="299"/>
      <c r="AB966" s="1"/>
      <c r="AC966" s="58"/>
      <c r="AD966" s="220"/>
      <c r="AE966" s="1"/>
      <c r="AF966" s="1"/>
      <c r="AG966" s="304"/>
      <c r="AH966" s="306"/>
      <c r="AI966" s="1"/>
      <c r="AJ966" s="1"/>
      <c r="AK966" s="1"/>
      <c r="AL966" s="1"/>
      <c r="AM966" s="328"/>
      <c r="AN966" s="1"/>
      <c r="AO966" s="1"/>
      <c r="AP966" s="1"/>
    </row>
    <row r="967" ht="15.75" customHeight="1">
      <c r="A967" s="1"/>
      <c r="B967" s="1"/>
      <c r="C967" s="283"/>
      <c r="D967" s="327"/>
      <c r="E967" s="327"/>
      <c r="F967" s="1"/>
      <c r="G967" s="1"/>
      <c r="H967" s="1"/>
      <c r="I967" s="1"/>
      <c r="J967" s="327"/>
      <c r="K967" s="1"/>
      <c r="L967" s="1"/>
      <c r="M967" s="327"/>
      <c r="N967" s="327"/>
      <c r="O967" s="328"/>
      <c r="P967" s="299"/>
      <c r="Q967" s="1"/>
      <c r="R967" s="275"/>
      <c r="S967" s="329"/>
      <c r="T967" s="1"/>
      <c r="U967" s="1"/>
      <c r="V967" s="306"/>
      <c r="W967" s="306"/>
      <c r="X967" s="328"/>
      <c r="Y967" s="328"/>
      <c r="Z967" s="272"/>
      <c r="AA967" s="299"/>
      <c r="AB967" s="1"/>
      <c r="AC967" s="58"/>
      <c r="AD967" s="220"/>
      <c r="AE967" s="1"/>
      <c r="AF967" s="1"/>
      <c r="AG967" s="304"/>
      <c r="AH967" s="306"/>
      <c r="AI967" s="1"/>
      <c r="AJ967" s="1"/>
      <c r="AK967" s="1"/>
      <c r="AL967" s="1"/>
      <c r="AM967" s="328"/>
      <c r="AN967" s="1"/>
      <c r="AO967" s="1"/>
      <c r="AP967" s="1"/>
    </row>
    <row r="968" ht="15.75" customHeight="1">
      <c r="A968" s="1"/>
      <c r="B968" s="1"/>
      <c r="C968" s="283"/>
      <c r="D968" s="327"/>
      <c r="E968" s="327"/>
      <c r="F968" s="1"/>
      <c r="G968" s="1"/>
      <c r="H968" s="1"/>
      <c r="I968" s="1"/>
      <c r="J968" s="327"/>
      <c r="K968" s="1"/>
      <c r="L968" s="1"/>
      <c r="M968" s="327"/>
      <c r="N968" s="327"/>
      <c r="O968" s="328"/>
      <c r="P968" s="299"/>
      <c r="Q968" s="1"/>
      <c r="R968" s="275"/>
      <c r="S968" s="329"/>
      <c r="T968" s="1"/>
      <c r="U968" s="1"/>
      <c r="V968" s="306"/>
      <c r="W968" s="306"/>
      <c r="X968" s="328"/>
      <c r="Y968" s="328"/>
      <c r="Z968" s="272"/>
      <c r="AA968" s="299"/>
      <c r="AB968" s="1"/>
      <c r="AC968" s="58"/>
      <c r="AD968" s="220"/>
      <c r="AE968" s="1"/>
      <c r="AF968" s="1"/>
      <c r="AG968" s="304"/>
      <c r="AH968" s="306"/>
      <c r="AI968" s="1"/>
      <c r="AJ968" s="1"/>
      <c r="AK968" s="1"/>
      <c r="AL968" s="1"/>
      <c r="AM968" s="328"/>
      <c r="AN968" s="1"/>
      <c r="AO968" s="1"/>
      <c r="AP968" s="1"/>
    </row>
    <row r="969" ht="15.75" customHeight="1">
      <c r="A969" s="1"/>
      <c r="B969" s="1"/>
      <c r="C969" s="283"/>
      <c r="D969" s="327"/>
      <c r="E969" s="327"/>
      <c r="F969" s="1"/>
      <c r="G969" s="1"/>
      <c r="H969" s="1"/>
      <c r="I969" s="1"/>
      <c r="J969" s="327"/>
      <c r="K969" s="1"/>
      <c r="L969" s="1"/>
      <c r="M969" s="327"/>
      <c r="N969" s="327"/>
      <c r="O969" s="328"/>
      <c r="P969" s="299"/>
      <c r="Q969" s="1"/>
      <c r="R969" s="275"/>
      <c r="S969" s="329"/>
      <c r="T969" s="1"/>
      <c r="U969" s="1"/>
      <c r="V969" s="306"/>
      <c r="W969" s="306"/>
      <c r="X969" s="328"/>
      <c r="Y969" s="328"/>
      <c r="Z969" s="272"/>
      <c r="AA969" s="299"/>
      <c r="AB969" s="1"/>
      <c r="AC969" s="58"/>
      <c r="AD969" s="220"/>
      <c r="AE969" s="1"/>
      <c r="AF969" s="1"/>
      <c r="AG969" s="304"/>
      <c r="AH969" s="306"/>
      <c r="AI969" s="1"/>
      <c r="AJ969" s="1"/>
      <c r="AK969" s="1"/>
      <c r="AL969" s="1"/>
      <c r="AM969" s="328"/>
      <c r="AN969" s="1"/>
      <c r="AO969" s="1"/>
      <c r="AP969" s="1"/>
    </row>
    <row r="970" ht="15.75" customHeight="1">
      <c r="A970" s="1"/>
      <c r="B970" s="1"/>
      <c r="C970" s="283"/>
      <c r="D970" s="327"/>
      <c r="E970" s="327"/>
      <c r="F970" s="1"/>
      <c r="G970" s="1"/>
      <c r="H970" s="1"/>
      <c r="I970" s="1"/>
      <c r="J970" s="327"/>
      <c r="K970" s="1"/>
      <c r="L970" s="1"/>
      <c r="M970" s="327"/>
      <c r="N970" s="327"/>
      <c r="O970" s="328"/>
      <c r="P970" s="299"/>
      <c r="Q970" s="1"/>
      <c r="R970" s="275"/>
      <c r="S970" s="329"/>
      <c r="T970" s="1"/>
      <c r="U970" s="1"/>
      <c r="V970" s="306"/>
      <c r="W970" s="306"/>
      <c r="X970" s="328"/>
      <c r="Y970" s="328"/>
      <c r="Z970" s="272"/>
      <c r="AA970" s="299"/>
      <c r="AB970" s="1"/>
      <c r="AC970" s="58"/>
      <c r="AD970" s="220"/>
      <c r="AE970" s="1"/>
      <c r="AF970" s="1"/>
      <c r="AG970" s="304"/>
      <c r="AH970" s="306"/>
      <c r="AI970" s="1"/>
      <c r="AJ970" s="1"/>
      <c r="AK970" s="1"/>
      <c r="AL970" s="1"/>
      <c r="AM970" s="328"/>
      <c r="AN970" s="1"/>
      <c r="AO970" s="1"/>
      <c r="AP970" s="1"/>
    </row>
    <row r="971" ht="15.75" customHeight="1">
      <c r="A971" s="1"/>
      <c r="B971" s="1"/>
      <c r="C971" s="283"/>
      <c r="D971" s="327"/>
      <c r="E971" s="327"/>
      <c r="F971" s="1"/>
      <c r="G971" s="1"/>
      <c r="H971" s="1"/>
      <c r="I971" s="1"/>
      <c r="J971" s="327"/>
      <c r="K971" s="1"/>
      <c r="L971" s="1"/>
      <c r="M971" s="327"/>
      <c r="N971" s="327"/>
      <c r="O971" s="328"/>
      <c r="P971" s="299"/>
      <c r="Q971" s="1"/>
      <c r="R971" s="275"/>
      <c r="S971" s="329"/>
      <c r="T971" s="1"/>
      <c r="U971" s="1"/>
      <c r="V971" s="306"/>
      <c r="W971" s="306"/>
      <c r="X971" s="328"/>
      <c r="Y971" s="328"/>
      <c r="Z971" s="272"/>
      <c r="AA971" s="299"/>
      <c r="AB971" s="1"/>
      <c r="AC971" s="58"/>
      <c r="AD971" s="220"/>
      <c r="AE971" s="1"/>
      <c r="AF971" s="1"/>
      <c r="AG971" s="304"/>
      <c r="AH971" s="306"/>
      <c r="AI971" s="1"/>
      <c r="AJ971" s="1"/>
      <c r="AK971" s="1"/>
      <c r="AL971" s="1"/>
      <c r="AM971" s="328"/>
      <c r="AN971" s="1"/>
      <c r="AO971" s="1"/>
      <c r="AP971" s="1"/>
    </row>
    <row r="972" ht="15.75" customHeight="1">
      <c r="A972" s="1"/>
      <c r="B972" s="1"/>
      <c r="C972" s="283"/>
      <c r="D972" s="327"/>
      <c r="E972" s="327"/>
      <c r="F972" s="1"/>
      <c r="G972" s="1"/>
      <c r="H972" s="1"/>
      <c r="I972" s="1"/>
      <c r="J972" s="327"/>
      <c r="K972" s="1"/>
      <c r="L972" s="1"/>
      <c r="M972" s="327"/>
      <c r="N972" s="327"/>
      <c r="O972" s="328"/>
      <c r="P972" s="299"/>
      <c r="Q972" s="1"/>
      <c r="R972" s="275"/>
      <c r="S972" s="329"/>
      <c r="T972" s="1"/>
      <c r="U972" s="1"/>
      <c r="V972" s="306"/>
      <c r="W972" s="306"/>
      <c r="X972" s="328"/>
      <c r="Y972" s="328"/>
      <c r="Z972" s="272"/>
      <c r="AA972" s="299"/>
      <c r="AB972" s="1"/>
      <c r="AC972" s="58"/>
      <c r="AD972" s="220"/>
      <c r="AE972" s="1"/>
      <c r="AF972" s="1"/>
      <c r="AG972" s="304"/>
      <c r="AH972" s="306"/>
      <c r="AI972" s="1"/>
      <c r="AJ972" s="1"/>
      <c r="AK972" s="1"/>
      <c r="AL972" s="1"/>
      <c r="AM972" s="328"/>
      <c r="AN972" s="1"/>
      <c r="AO972" s="1"/>
      <c r="AP972" s="1"/>
    </row>
    <row r="973" ht="15.75" customHeight="1">
      <c r="A973" s="1"/>
      <c r="B973" s="1"/>
      <c r="C973" s="283"/>
      <c r="D973" s="327"/>
      <c r="E973" s="327"/>
      <c r="F973" s="1"/>
      <c r="G973" s="1"/>
      <c r="H973" s="1"/>
      <c r="I973" s="1"/>
      <c r="J973" s="327"/>
      <c r="K973" s="1"/>
      <c r="L973" s="1"/>
      <c r="M973" s="327"/>
      <c r="N973" s="327"/>
      <c r="O973" s="328"/>
      <c r="P973" s="299"/>
      <c r="Q973" s="1"/>
      <c r="R973" s="275"/>
      <c r="S973" s="329"/>
      <c r="T973" s="1"/>
      <c r="U973" s="1"/>
      <c r="V973" s="306"/>
      <c r="W973" s="306"/>
      <c r="X973" s="328"/>
      <c r="Y973" s="328"/>
      <c r="Z973" s="272"/>
      <c r="AA973" s="299"/>
      <c r="AB973" s="1"/>
      <c r="AC973" s="58"/>
      <c r="AD973" s="220"/>
      <c r="AE973" s="1"/>
      <c r="AF973" s="1"/>
      <c r="AG973" s="304"/>
      <c r="AH973" s="306"/>
      <c r="AI973" s="1"/>
      <c r="AJ973" s="1"/>
      <c r="AK973" s="1"/>
      <c r="AL973" s="1"/>
      <c r="AM973" s="328"/>
      <c r="AN973" s="1"/>
      <c r="AO973" s="1"/>
      <c r="AP973" s="1"/>
    </row>
    <row r="974" ht="15.75" customHeight="1">
      <c r="A974" s="1"/>
      <c r="B974" s="1"/>
      <c r="C974" s="283"/>
      <c r="D974" s="327"/>
      <c r="E974" s="327"/>
      <c r="F974" s="1"/>
      <c r="G974" s="1"/>
      <c r="H974" s="1"/>
      <c r="I974" s="1"/>
      <c r="J974" s="327"/>
      <c r="K974" s="1"/>
      <c r="L974" s="1"/>
      <c r="M974" s="327"/>
      <c r="N974" s="327"/>
      <c r="O974" s="328"/>
      <c r="P974" s="299"/>
      <c r="Q974" s="1"/>
      <c r="R974" s="275"/>
      <c r="S974" s="329"/>
      <c r="T974" s="1"/>
      <c r="U974" s="1"/>
      <c r="V974" s="306"/>
      <c r="W974" s="306"/>
      <c r="X974" s="328"/>
      <c r="Y974" s="328"/>
      <c r="Z974" s="272"/>
      <c r="AA974" s="299"/>
      <c r="AB974" s="1"/>
      <c r="AC974" s="58"/>
      <c r="AD974" s="220"/>
      <c r="AE974" s="1"/>
      <c r="AF974" s="1"/>
      <c r="AG974" s="304"/>
      <c r="AH974" s="306"/>
      <c r="AI974" s="1"/>
      <c r="AJ974" s="1"/>
      <c r="AK974" s="1"/>
      <c r="AL974" s="1"/>
      <c r="AM974" s="328"/>
      <c r="AN974" s="1"/>
      <c r="AO974" s="1"/>
      <c r="AP974" s="1"/>
    </row>
    <row r="975" ht="15.75" customHeight="1">
      <c r="A975" s="1"/>
      <c r="B975" s="1"/>
      <c r="C975" s="283"/>
      <c r="D975" s="327"/>
      <c r="E975" s="327"/>
      <c r="F975" s="1"/>
      <c r="G975" s="1"/>
      <c r="H975" s="1"/>
      <c r="I975" s="1"/>
      <c r="J975" s="327"/>
      <c r="K975" s="1"/>
      <c r="L975" s="1"/>
      <c r="M975" s="327"/>
      <c r="N975" s="327"/>
      <c r="O975" s="328"/>
      <c r="P975" s="299"/>
      <c r="Q975" s="1"/>
      <c r="R975" s="275"/>
      <c r="S975" s="329"/>
      <c r="T975" s="1"/>
      <c r="U975" s="1"/>
      <c r="V975" s="306"/>
      <c r="W975" s="306"/>
      <c r="X975" s="328"/>
      <c r="Y975" s="328"/>
      <c r="Z975" s="272"/>
      <c r="AA975" s="299"/>
      <c r="AB975" s="1"/>
      <c r="AC975" s="58"/>
      <c r="AD975" s="220"/>
      <c r="AE975" s="1"/>
      <c r="AF975" s="1"/>
      <c r="AG975" s="304"/>
      <c r="AH975" s="306"/>
      <c r="AI975" s="1"/>
      <c r="AJ975" s="1"/>
      <c r="AK975" s="1"/>
      <c r="AL975" s="1"/>
      <c r="AM975" s="328"/>
      <c r="AN975" s="1"/>
      <c r="AO975" s="1"/>
      <c r="AP975" s="1"/>
    </row>
    <row r="976" ht="15.75" customHeight="1">
      <c r="A976" s="1"/>
      <c r="B976" s="1"/>
      <c r="C976" s="283"/>
      <c r="D976" s="327"/>
      <c r="E976" s="327"/>
      <c r="F976" s="1"/>
      <c r="G976" s="1"/>
      <c r="H976" s="1"/>
      <c r="I976" s="1"/>
      <c r="J976" s="327"/>
      <c r="K976" s="1"/>
      <c r="L976" s="1"/>
      <c r="M976" s="327"/>
      <c r="N976" s="327"/>
      <c r="O976" s="328"/>
      <c r="P976" s="299"/>
      <c r="Q976" s="1"/>
      <c r="R976" s="275"/>
      <c r="S976" s="329"/>
      <c r="T976" s="1"/>
      <c r="U976" s="1"/>
      <c r="V976" s="306"/>
      <c r="W976" s="306"/>
      <c r="X976" s="328"/>
      <c r="Y976" s="328"/>
      <c r="Z976" s="272"/>
      <c r="AA976" s="299"/>
      <c r="AB976" s="1"/>
      <c r="AC976" s="58"/>
      <c r="AD976" s="220"/>
      <c r="AE976" s="1"/>
      <c r="AF976" s="1"/>
      <c r="AG976" s="304"/>
      <c r="AH976" s="306"/>
      <c r="AI976" s="1"/>
      <c r="AJ976" s="1"/>
      <c r="AK976" s="1"/>
      <c r="AL976" s="1"/>
      <c r="AM976" s="328"/>
      <c r="AN976" s="1"/>
      <c r="AO976" s="1"/>
      <c r="AP976" s="1"/>
    </row>
    <row r="977" ht="15.75" customHeight="1">
      <c r="A977" s="1"/>
      <c r="B977" s="1"/>
      <c r="C977" s="283"/>
      <c r="D977" s="327"/>
      <c r="E977" s="327"/>
      <c r="F977" s="1"/>
      <c r="G977" s="1"/>
      <c r="H977" s="1"/>
      <c r="I977" s="1"/>
      <c r="J977" s="327"/>
      <c r="K977" s="1"/>
      <c r="L977" s="1"/>
      <c r="M977" s="327"/>
      <c r="N977" s="327"/>
      <c r="O977" s="328"/>
      <c r="P977" s="299"/>
      <c r="Q977" s="1"/>
      <c r="R977" s="275"/>
      <c r="S977" s="329"/>
      <c r="T977" s="1"/>
      <c r="U977" s="1"/>
      <c r="V977" s="306"/>
      <c r="W977" s="306"/>
      <c r="X977" s="328"/>
      <c r="Y977" s="328"/>
      <c r="Z977" s="272"/>
      <c r="AA977" s="299"/>
      <c r="AB977" s="1"/>
      <c r="AC977" s="58"/>
      <c r="AD977" s="220"/>
      <c r="AE977" s="1"/>
      <c r="AF977" s="1"/>
      <c r="AG977" s="304"/>
      <c r="AH977" s="306"/>
      <c r="AI977" s="1"/>
      <c r="AJ977" s="1"/>
      <c r="AK977" s="1"/>
      <c r="AL977" s="1"/>
      <c r="AM977" s="328"/>
      <c r="AN977" s="1"/>
      <c r="AO977" s="1"/>
      <c r="AP977" s="1"/>
    </row>
    <row r="978" ht="15.75" customHeight="1">
      <c r="A978" s="1"/>
      <c r="B978" s="1"/>
      <c r="C978" s="283"/>
      <c r="D978" s="327"/>
      <c r="E978" s="327"/>
      <c r="F978" s="1"/>
      <c r="G978" s="1"/>
      <c r="H978" s="1"/>
      <c r="I978" s="1"/>
      <c r="J978" s="327"/>
      <c r="K978" s="1"/>
      <c r="L978" s="1"/>
      <c r="M978" s="327"/>
      <c r="N978" s="327"/>
      <c r="O978" s="328"/>
      <c r="P978" s="299"/>
      <c r="Q978" s="1"/>
      <c r="R978" s="275"/>
      <c r="S978" s="329"/>
      <c r="T978" s="1"/>
      <c r="U978" s="1"/>
      <c r="V978" s="306"/>
      <c r="W978" s="306"/>
      <c r="X978" s="328"/>
      <c r="Y978" s="328"/>
      <c r="Z978" s="272"/>
      <c r="AA978" s="299"/>
      <c r="AB978" s="1"/>
      <c r="AC978" s="58"/>
      <c r="AD978" s="220"/>
      <c r="AE978" s="1"/>
      <c r="AF978" s="1"/>
      <c r="AG978" s="304"/>
      <c r="AH978" s="306"/>
      <c r="AI978" s="1"/>
      <c r="AJ978" s="1"/>
      <c r="AK978" s="1"/>
      <c r="AL978" s="1"/>
      <c r="AM978" s="328"/>
      <c r="AN978" s="1"/>
      <c r="AO978" s="1"/>
      <c r="AP978" s="1"/>
    </row>
    <row r="979" ht="15.75" customHeight="1">
      <c r="A979" s="1"/>
      <c r="B979" s="1"/>
      <c r="C979" s="283"/>
      <c r="D979" s="327"/>
      <c r="E979" s="327"/>
      <c r="F979" s="1"/>
      <c r="G979" s="1"/>
      <c r="H979" s="1"/>
      <c r="I979" s="1"/>
      <c r="J979" s="327"/>
      <c r="K979" s="1"/>
      <c r="L979" s="1"/>
      <c r="M979" s="327"/>
      <c r="N979" s="327"/>
      <c r="O979" s="328"/>
      <c r="P979" s="299"/>
      <c r="Q979" s="1"/>
      <c r="R979" s="275"/>
      <c r="S979" s="329"/>
      <c r="T979" s="1"/>
      <c r="U979" s="1"/>
      <c r="V979" s="306"/>
      <c r="W979" s="306"/>
      <c r="X979" s="328"/>
      <c r="Y979" s="328"/>
      <c r="Z979" s="272"/>
      <c r="AA979" s="299"/>
      <c r="AB979" s="1"/>
      <c r="AC979" s="58"/>
      <c r="AD979" s="220"/>
      <c r="AE979" s="1"/>
      <c r="AF979" s="1"/>
      <c r="AG979" s="304"/>
      <c r="AH979" s="306"/>
      <c r="AI979" s="1"/>
      <c r="AJ979" s="1"/>
      <c r="AK979" s="1"/>
      <c r="AL979" s="1"/>
      <c r="AM979" s="328"/>
      <c r="AN979" s="1"/>
      <c r="AO979" s="1"/>
      <c r="AP979" s="1"/>
    </row>
    <row r="980" ht="15.75" customHeight="1">
      <c r="A980" s="1"/>
      <c r="B980" s="1"/>
      <c r="C980" s="283"/>
      <c r="D980" s="327"/>
      <c r="E980" s="327"/>
      <c r="F980" s="1"/>
      <c r="G980" s="1"/>
      <c r="H980" s="1"/>
      <c r="I980" s="1"/>
      <c r="J980" s="327"/>
      <c r="K980" s="1"/>
      <c r="L980" s="1"/>
      <c r="M980" s="327"/>
      <c r="N980" s="327"/>
      <c r="O980" s="328"/>
      <c r="P980" s="299"/>
      <c r="Q980" s="1"/>
      <c r="R980" s="275"/>
      <c r="S980" s="329"/>
      <c r="T980" s="1"/>
      <c r="U980" s="1"/>
      <c r="V980" s="306"/>
      <c r="W980" s="306"/>
      <c r="X980" s="328"/>
      <c r="Y980" s="328"/>
      <c r="Z980" s="272"/>
      <c r="AA980" s="299"/>
      <c r="AB980" s="1"/>
      <c r="AC980" s="58"/>
      <c r="AD980" s="220"/>
      <c r="AE980" s="1"/>
      <c r="AF980" s="1"/>
      <c r="AG980" s="304"/>
      <c r="AH980" s="306"/>
      <c r="AI980" s="1"/>
      <c r="AJ980" s="1"/>
      <c r="AK980" s="1"/>
      <c r="AL980" s="1"/>
      <c r="AM980" s="328"/>
      <c r="AN980" s="1"/>
      <c r="AO980" s="1"/>
      <c r="AP980" s="1"/>
    </row>
    <row r="981" ht="15.75" customHeight="1">
      <c r="A981" s="1"/>
      <c r="B981" s="1"/>
      <c r="C981" s="283"/>
      <c r="D981" s="327"/>
      <c r="E981" s="327"/>
      <c r="F981" s="1"/>
      <c r="G981" s="1"/>
      <c r="H981" s="1"/>
      <c r="I981" s="1"/>
      <c r="J981" s="327"/>
      <c r="K981" s="1"/>
      <c r="L981" s="1"/>
      <c r="M981" s="327"/>
      <c r="N981" s="327"/>
      <c r="O981" s="328"/>
      <c r="P981" s="299"/>
      <c r="Q981" s="1"/>
      <c r="R981" s="275"/>
      <c r="S981" s="329"/>
      <c r="T981" s="1"/>
      <c r="U981" s="1"/>
      <c r="V981" s="306"/>
      <c r="W981" s="306"/>
      <c r="X981" s="328"/>
      <c r="Y981" s="328"/>
      <c r="Z981" s="272"/>
      <c r="AA981" s="299"/>
      <c r="AB981" s="1"/>
      <c r="AC981" s="58"/>
      <c r="AD981" s="220"/>
      <c r="AE981" s="1"/>
      <c r="AF981" s="1"/>
      <c r="AG981" s="304"/>
      <c r="AH981" s="306"/>
      <c r="AI981" s="1"/>
      <c r="AJ981" s="1"/>
      <c r="AK981" s="1"/>
      <c r="AL981" s="1"/>
      <c r="AM981" s="328"/>
      <c r="AN981" s="1"/>
      <c r="AO981" s="1"/>
      <c r="AP981" s="1"/>
    </row>
    <row r="982" ht="15.75" customHeight="1">
      <c r="A982" s="1"/>
      <c r="B982" s="1"/>
      <c r="C982" s="283"/>
      <c r="D982" s="327"/>
      <c r="E982" s="327"/>
      <c r="F982" s="1"/>
      <c r="G982" s="1"/>
      <c r="H982" s="1"/>
      <c r="I982" s="1"/>
      <c r="J982" s="327"/>
      <c r="K982" s="1"/>
      <c r="L982" s="1"/>
      <c r="M982" s="327"/>
      <c r="N982" s="327"/>
      <c r="O982" s="328"/>
      <c r="P982" s="299"/>
      <c r="Q982" s="1"/>
      <c r="R982" s="275"/>
      <c r="S982" s="329"/>
      <c r="T982" s="1"/>
      <c r="U982" s="1"/>
      <c r="V982" s="306"/>
      <c r="W982" s="306"/>
      <c r="X982" s="328"/>
      <c r="Y982" s="328"/>
      <c r="Z982" s="272"/>
      <c r="AA982" s="299"/>
      <c r="AB982" s="1"/>
      <c r="AC982" s="58"/>
      <c r="AD982" s="220"/>
      <c r="AE982" s="1"/>
      <c r="AF982" s="1"/>
      <c r="AG982" s="304"/>
      <c r="AH982" s="306"/>
      <c r="AI982" s="1"/>
      <c r="AJ982" s="1"/>
      <c r="AK982" s="1"/>
      <c r="AL982" s="1"/>
      <c r="AM982" s="328"/>
      <c r="AN982" s="1"/>
      <c r="AO982" s="1"/>
      <c r="AP982" s="1"/>
    </row>
    <row r="983" ht="15.75" customHeight="1">
      <c r="A983" s="1"/>
      <c r="B983" s="1"/>
      <c r="C983" s="283"/>
      <c r="D983" s="327"/>
      <c r="E983" s="327"/>
      <c r="F983" s="1"/>
      <c r="G983" s="1"/>
      <c r="H983" s="1"/>
      <c r="I983" s="1"/>
      <c r="J983" s="327"/>
      <c r="K983" s="1"/>
      <c r="L983" s="1"/>
      <c r="M983" s="327"/>
      <c r="N983" s="327"/>
      <c r="O983" s="328"/>
      <c r="P983" s="299"/>
      <c r="Q983" s="1"/>
      <c r="R983" s="275"/>
      <c r="S983" s="329"/>
      <c r="T983" s="1"/>
      <c r="U983" s="1"/>
      <c r="V983" s="306"/>
      <c r="W983" s="306"/>
      <c r="X983" s="328"/>
      <c r="Y983" s="328"/>
      <c r="Z983" s="272"/>
      <c r="AA983" s="299"/>
      <c r="AB983" s="1"/>
      <c r="AC983" s="58"/>
      <c r="AD983" s="220"/>
      <c r="AE983" s="1"/>
      <c r="AF983" s="1"/>
      <c r="AG983" s="304"/>
      <c r="AH983" s="306"/>
      <c r="AI983" s="1"/>
      <c r="AJ983" s="1"/>
      <c r="AK983" s="1"/>
      <c r="AL983" s="1"/>
      <c r="AM983" s="328"/>
      <c r="AN983" s="1"/>
      <c r="AO983" s="1"/>
      <c r="AP983" s="1"/>
    </row>
    <row r="984" ht="15.75" customHeight="1">
      <c r="A984" s="1"/>
      <c r="B984" s="1"/>
      <c r="C984" s="283"/>
      <c r="D984" s="327"/>
      <c r="E984" s="327"/>
      <c r="F984" s="1"/>
      <c r="G984" s="1"/>
      <c r="H984" s="1"/>
      <c r="I984" s="1"/>
      <c r="J984" s="327"/>
      <c r="K984" s="1"/>
      <c r="L984" s="1"/>
      <c r="M984" s="327"/>
      <c r="N984" s="327"/>
      <c r="O984" s="328"/>
      <c r="P984" s="299"/>
      <c r="Q984" s="1"/>
      <c r="R984" s="275"/>
      <c r="S984" s="329"/>
      <c r="T984" s="1"/>
      <c r="U984" s="1"/>
      <c r="V984" s="306"/>
      <c r="W984" s="306"/>
      <c r="X984" s="328"/>
      <c r="Y984" s="328"/>
      <c r="Z984" s="272"/>
      <c r="AA984" s="299"/>
      <c r="AB984" s="1"/>
      <c r="AC984" s="58"/>
      <c r="AD984" s="220"/>
      <c r="AE984" s="1"/>
      <c r="AF984" s="1"/>
      <c r="AG984" s="304"/>
      <c r="AH984" s="306"/>
      <c r="AI984" s="1"/>
      <c r="AJ984" s="1"/>
      <c r="AK984" s="1"/>
      <c r="AL984" s="1"/>
      <c r="AM984" s="328"/>
      <c r="AN984" s="1"/>
      <c r="AO984" s="1"/>
      <c r="AP984" s="1"/>
    </row>
    <row r="985" ht="15.75" customHeight="1">
      <c r="A985" s="1"/>
      <c r="B985" s="1"/>
      <c r="C985" s="283"/>
      <c r="D985" s="327"/>
      <c r="E985" s="327"/>
      <c r="F985" s="1"/>
      <c r="G985" s="1"/>
      <c r="H985" s="1"/>
      <c r="I985" s="1"/>
      <c r="J985" s="327"/>
      <c r="K985" s="1"/>
      <c r="L985" s="1"/>
      <c r="M985" s="327"/>
      <c r="N985" s="327"/>
      <c r="O985" s="328"/>
      <c r="P985" s="299"/>
      <c r="Q985" s="1"/>
      <c r="R985" s="275"/>
      <c r="S985" s="329"/>
      <c r="T985" s="1"/>
      <c r="U985" s="1"/>
      <c r="V985" s="306"/>
      <c r="W985" s="306"/>
      <c r="X985" s="328"/>
      <c r="Y985" s="328"/>
      <c r="Z985" s="272"/>
      <c r="AA985" s="299"/>
      <c r="AB985" s="1"/>
      <c r="AC985" s="58"/>
      <c r="AD985" s="220"/>
      <c r="AE985" s="1"/>
      <c r="AF985" s="1"/>
      <c r="AG985" s="304"/>
      <c r="AH985" s="306"/>
      <c r="AI985" s="1"/>
      <c r="AJ985" s="1"/>
      <c r="AK985" s="1"/>
      <c r="AL985" s="1"/>
      <c r="AM985" s="328"/>
      <c r="AN985" s="1"/>
      <c r="AO985" s="1"/>
      <c r="AP985" s="1"/>
    </row>
    <row r="986" ht="15.75" customHeight="1">
      <c r="A986" s="1"/>
      <c r="B986" s="1"/>
      <c r="C986" s="283"/>
      <c r="D986" s="327"/>
      <c r="E986" s="327"/>
      <c r="F986" s="1"/>
      <c r="G986" s="1"/>
      <c r="H986" s="1"/>
      <c r="I986" s="1"/>
      <c r="J986" s="327"/>
      <c r="K986" s="1"/>
      <c r="L986" s="1"/>
      <c r="M986" s="327"/>
      <c r="N986" s="327"/>
      <c r="O986" s="328"/>
      <c r="P986" s="299"/>
      <c r="Q986" s="1"/>
      <c r="R986" s="275"/>
      <c r="S986" s="329"/>
      <c r="T986" s="1"/>
      <c r="U986" s="1"/>
      <c r="V986" s="306"/>
      <c r="W986" s="306"/>
      <c r="X986" s="328"/>
      <c r="Y986" s="328"/>
      <c r="Z986" s="272"/>
      <c r="AA986" s="299"/>
      <c r="AB986" s="1"/>
      <c r="AC986" s="58"/>
      <c r="AD986" s="220"/>
      <c r="AE986" s="1"/>
      <c r="AF986" s="1"/>
      <c r="AG986" s="304"/>
      <c r="AH986" s="306"/>
      <c r="AI986" s="1"/>
      <c r="AJ986" s="1"/>
      <c r="AK986" s="1"/>
      <c r="AL986" s="1"/>
      <c r="AM986" s="328"/>
      <c r="AN986" s="1"/>
      <c r="AO986" s="1"/>
      <c r="AP986" s="1"/>
    </row>
    <row r="987" ht="15.75" customHeight="1">
      <c r="A987" s="1"/>
      <c r="B987" s="1"/>
      <c r="C987" s="283"/>
      <c r="D987" s="327"/>
      <c r="E987" s="327"/>
      <c r="F987" s="1"/>
      <c r="G987" s="1"/>
      <c r="H987" s="1"/>
      <c r="I987" s="1"/>
      <c r="J987" s="327"/>
      <c r="K987" s="1"/>
      <c r="L987" s="1"/>
      <c r="M987" s="327"/>
      <c r="N987" s="327"/>
      <c r="O987" s="328"/>
      <c r="P987" s="299"/>
      <c r="Q987" s="1"/>
      <c r="R987" s="275"/>
      <c r="S987" s="329"/>
      <c r="T987" s="1"/>
      <c r="U987" s="1"/>
      <c r="V987" s="306"/>
      <c r="W987" s="306"/>
      <c r="X987" s="328"/>
      <c r="Y987" s="328"/>
      <c r="Z987" s="272"/>
      <c r="AA987" s="299"/>
      <c r="AB987" s="1"/>
      <c r="AC987" s="58"/>
      <c r="AD987" s="220"/>
      <c r="AE987" s="1"/>
      <c r="AF987" s="1"/>
      <c r="AG987" s="304"/>
      <c r="AH987" s="306"/>
      <c r="AI987" s="1"/>
      <c r="AJ987" s="1"/>
      <c r="AK987" s="1"/>
      <c r="AL987" s="1"/>
      <c r="AM987" s="328"/>
      <c r="AN987" s="1"/>
      <c r="AO987" s="1"/>
      <c r="AP987" s="1"/>
    </row>
    <row r="988" ht="15.75" customHeight="1">
      <c r="A988" s="1"/>
      <c r="B988" s="1"/>
      <c r="C988" s="283"/>
      <c r="D988" s="327"/>
      <c r="E988" s="327"/>
      <c r="F988" s="1"/>
      <c r="G988" s="1"/>
      <c r="H988" s="1"/>
      <c r="I988" s="1"/>
      <c r="J988" s="327"/>
      <c r="K988" s="1"/>
      <c r="L988" s="1"/>
      <c r="M988" s="327"/>
      <c r="N988" s="327"/>
      <c r="O988" s="328"/>
      <c r="P988" s="299"/>
      <c r="Q988" s="1"/>
      <c r="R988" s="275"/>
      <c r="S988" s="329"/>
      <c r="T988" s="1"/>
      <c r="U988" s="1"/>
      <c r="V988" s="306"/>
      <c r="W988" s="306"/>
      <c r="X988" s="328"/>
      <c r="Y988" s="328"/>
      <c r="Z988" s="272"/>
      <c r="AA988" s="299"/>
      <c r="AB988" s="1"/>
      <c r="AC988" s="58"/>
      <c r="AD988" s="220"/>
      <c r="AE988" s="1"/>
      <c r="AF988" s="1"/>
      <c r="AG988" s="304"/>
      <c r="AH988" s="306"/>
      <c r="AI988" s="1"/>
      <c r="AJ988" s="1"/>
      <c r="AK988" s="1"/>
      <c r="AL988" s="1"/>
      <c r="AM988" s="328"/>
      <c r="AN988" s="1"/>
      <c r="AO988" s="1"/>
      <c r="AP988" s="1"/>
    </row>
    <row r="989" ht="15.75" customHeight="1">
      <c r="A989" s="1"/>
      <c r="B989" s="1"/>
      <c r="C989" s="283"/>
      <c r="D989" s="327"/>
      <c r="E989" s="327"/>
      <c r="F989" s="1"/>
      <c r="G989" s="1"/>
      <c r="H989" s="1"/>
      <c r="I989" s="1"/>
      <c r="J989" s="327"/>
      <c r="K989" s="1"/>
      <c r="L989" s="1"/>
      <c r="M989" s="327"/>
      <c r="N989" s="327"/>
      <c r="O989" s="328"/>
      <c r="P989" s="299"/>
      <c r="Q989" s="1"/>
      <c r="R989" s="275"/>
      <c r="S989" s="329"/>
      <c r="T989" s="1"/>
      <c r="U989" s="1"/>
      <c r="V989" s="306"/>
      <c r="W989" s="306"/>
      <c r="X989" s="328"/>
      <c r="Y989" s="328"/>
      <c r="Z989" s="272"/>
      <c r="AA989" s="299"/>
      <c r="AB989" s="1"/>
      <c r="AC989" s="58"/>
      <c r="AD989" s="220"/>
      <c r="AE989" s="1"/>
      <c r="AF989" s="1"/>
      <c r="AG989" s="304"/>
      <c r="AH989" s="306"/>
      <c r="AI989" s="1"/>
      <c r="AJ989" s="1"/>
      <c r="AK989" s="1"/>
      <c r="AL989" s="1"/>
      <c r="AM989" s="328"/>
      <c r="AN989" s="1"/>
      <c r="AO989" s="1"/>
      <c r="AP989" s="1"/>
    </row>
    <row r="990" ht="15.75" customHeight="1">
      <c r="A990" s="1"/>
      <c r="B990" s="1"/>
      <c r="C990" s="283"/>
      <c r="D990" s="327"/>
      <c r="E990" s="327"/>
      <c r="F990" s="1"/>
      <c r="G990" s="1"/>
      <c r="H990" s="1"/>
      <c r="I990" s="1"/>
      <c r="J990" s="327"/>
      <c r="K990" s="1"/>
      <c r="L990" s="1"/>
      <c r="M990" s="327"/>
      <c r="N990" s="327"/>
      <c r="O990" s="328"/>
      <c r="P990" s="299"/>
      <c r="Q990" s="1"/>
      <c r="R990" s="275"/>
      <c r="S990" s="329"/>
      <c r="T990" s="1"/>
      <c r="U990" s="1"/>
      <c r="V990" s="306"/>
      <c r="W990" s="306"/>
      <c r="X990" s="328"/>
      <c r="Y990" s="328"/>
      <c r="Z990" s="272"/>
      <c r="AA990" s="299"/>
      <c r="AB990" s="1"/>
      <c r="AC990" s="58"/>
      <c r="AD990" s="220"/>
      <c r="AE990" s="1"/>
      <c r="AF990" s="1"/>
      <c r="AG990" s="304"/>
      <c r="AH990" s="306"/>
      <c r="AI990" s="1"/>
      <c r="AJ990" s="1"/>
      <c r="AK990" s="1"/>
      <c r="AL990" s="1"/>
      <c r="AM990" s="328"/>
      <c r="AN990" s="1"/>
      <c r="AO990" s="1"/>
      <c r="AP990" s="1"/>
    </row>
    <row r="991" ht="15.75" customHeight="1">
      <c r="A991" s="1"/>
      <c r="B991" s="1"/>
      <c r="C991" s="283"/>
      <c r="D991" s="327"/>
      <c r="E991" s="327"/>
      <c r="F991" s="1"/>
      <c r="G991" s="1"/>
      <c r="H991" s="1"/>
      <c r="I991" s="1"/>
      <c r="J991" s="327"/>
      <c r="K991" s="1"/>
      <c r="L991" s="1"/>
      <c r="M991" s="327"/>
      <c r="N991" s="327"/>
      <c r="O991" s="328"/>
      <c r="P991" s="299"/>
      <c r="Q991" s="1"/>
      <c r="R991" s="275"/>
      <c r="S991" s="329"/>
      <c r="T991" s="1"/>
      <c r="U991" s="1"/>
      <c r="V991" s="306"/>
      <c r="W991" s="306"/>
      <c r="X991" s="328"/>
      <c r="Y991" s="328"/>
      <c r="Z991" s="272"/>
      <c r="AA991" s="299"/>
      <c r="AB991" s="1"/>
      <c r="AC991" s="58"/>
      <c r="AD991" s="220"/>
      <c r="AE991" s="1"/>
      <c r="AF991" s="1"/>
      <c r="AG991" s="304"/>
      <c r="AH991" s="306"/>
      <c r="AI991" s="1"/>
      <c r="AJ991" s="1"/>
      <c r="AK991" s="1"/>
      <c r="AL991" s="1"/>
      <c r="AM991" s="328"/>
      <c r="AN991" s="1"/>
      <c r="AO991" s="1"/>
      <c r="AP991" s="1"/>
    </row>
    <row r="992" ht="15.75" customHeight="1">
      <c r="A992" s="1"/>
      <c r="B992" s="1"/>
      <c r="C992" s="283"/>
      <c r="D992" s="327"/>
      <c r="E992" s="327"/>
      <c r="F992" s="1"/>
      <c r="G992" s="1"/>
      <c r="H992" s="1"/>
      <c r="I992" s="1"/>
      <c r="J992" s="327"/>
      <c r="K992" s="1"/>
      <c r="L992" s="1"/>
      <c r="M992" s="327"/>
      <c r="N992" s="327"/>
      <c r="O992" s="328"/>
      <c r="P992" s="299"/>
      <c r="Q992" s="1"/>
      <c r="R992" s="275"/>
      <c r="S992" s="329"/>
      <c r="T992" s="1"/>
      <c r="U992" s="1"/>
      <c r="V992" s="306"/>
      <c r="W992" s="306"/>
      <c r="X992" s="328"/>
      <c r="Y992" s="328"/>
      <c r="Z992" s="272"/>
      <c r="AA992" s="299"/>
      <c r="AB992" s="1"/>
      <c r="AC992" s="58"/>
      <c r="AD992" s="220"/>
      <c r="AE992" s="1"/>
      <c r="AF992" s="1"/>
      <c r="AG992" s="304"/>
      <c r="AH992" s="306"/>
      <c r="AI992" s="1"/>
      <c r="AJ992" s="1"/>
      <c r="AK992" s="1"/>
      <c r="AL992" s="1"/>
      <c r="AM992" s="328"/>
      <c r="AN992" s="1"/>
      <c r="AO992" s="1"/>
      <c r="AP992" s="1"/>
    </row>
    <row r="993" ht="15.75" customHeight="1">
      <c r="A993" s="1"/>
      <c r="B993" s="1"/>
      <c r="C993" s="283"/>
      <c r="D993" s="327"/>
      <c r="E993" s="327"/>
      <c r="F993" s="1"/>
      <c r="G993" s="1"/>
      <c r="H993" s="1"/>
      <c r="I993" s="1"/>
      <c r="J993" s="327"/>
      <c r="K993" s="1"/>
      <c r="L993" s="1"/>
      <c r="M993" s="327"/>
      <c r="N993" s="327"/>
      <c r="O993" s="328"/>
      <c r="P993" s="299"/>
      <c r="Q993" s="1"/>
      <c r="R993" s="275"/>
      <c r="S993" s="329"/>
      <c r="T993" s="1"/>
      <c r="U993" s="1"/>
      <c r="V993" s="306"/>
      <c r="W993" s="306"/>
      <c r="X993" s="328"/>
      <c r="Y993" s="328"/>
      <c r="Z993" s="272"/>
      <c r="AA993" s="299"/>
      <c r="AB993" s="1"/>
      <c r="AC993" s="58"/>
      <c r="AD993" s="220"/>
      <c r="AE993" s="1"/>
      <c r="AF993" s="1"/>
      <c r="AG993" s="304"/>
      <c r="AH993" s="306"/>
      <c r="AI993" s="1"/>
      <c r="AJ993" s="1"/>
      <c r="AK993" s="1"/>
      <c r="AL993" s="1"/>
      <c r="AM993" s="328"/>
      <c r="AN993" s="1"/>
      <c r="AO993" s="1"/>
      <c r="AP993" s="1"/>
    </row>
    <row r="994" ht="15.75" customHeight="1">
      <c r="A994" s="1"/>
      <c r="B994" s="1"/>
      <c r="C994" s="283"/>
      <c r="D994" s="327"/>
      <c r="E994" s="327"/>
      <c r="F994" s="1"/>
      <c r="G994" s="1"/>
      <c r="H994" s="1"/>
      <c r="I994" s="1"/>
      <c r="J994" s="327"/>
      <c r="K994" s="1"/>
      <c r="L994" s="1"/>
      <c r="M994" s="327"/>
      <c r="N994" s="327"/>
      <c r="O994" s="328"/>
      <c r="P994" s="299"/>
      <c r="Q994" s="1"/>
      <c r="R994" s="275"/>
      <c r="S994" s="329"/>
      <c r="T994" s="1"/>
      <c r="U994" s="1"/>
      <c r="V994" s="306"/>
      <c r="W994" s="306"/>
      <c r="X994" s="328"/>
      <c r="Y994" s="328"/>
      <c r="Z994" s="272"/>
      <c r="AA994" s="299"/>
      <c r="AB994" s="1"/>
      <c r="AC994" s="58"/>
      <c r="AD994" s="220"/>
      <c r="AE994" s="1"/>
      <c r="AF994" s="1"/>
      <c r="AG994" s="304"/>
      <c r="AH994" s="306"/>
      <c r="AI994" s="1"/>
      <c r="AJ994" s="1"/>
      <c r="AK994" s="1"/>
      <c r="AL994" s="1"/>
      <c r="AM994" s="328"/>
      <c r="AN994" s="1"/>
      <c r="AO994" s="1"/>
      <c r="AP994" s="1"/>
    </row>
    <row r="995" ht="15.75" customHeight="1">
      <c r="A995" s="1"/>
      <c r="B995" s="1"/>
      <c r="C995" s="283"/>
      <c r="D995" s="327"/>
      <c r="E995" s="327"/>
      <c r="F995" s="1"/>
      <c r="G995" s="1"/>
      <c r="H995" s="1"/>
      <c r="I995" s="1"/>
      <c r="J995" s="327"/>
      <c r="K995" s="1"/>
      <c r="L995" s="1"/>
      <c r="M995" s="327"/>
      <c r="N995" s="327"/>
      <c r="O995" s="328"/>
      <c r="P995" s="299"/>
      <c r="Q995" s="1"/>
      <c r="R995" s="275"/>
      <c r="S995" s="329"/>
      <c r="T995" s="1"/>
      <c r="U995" s="1"/>
      <c r="V995" s="306"/>
      <c r="W995" s="306"/>
      <c r="X995" s="328"/>
      <c r="Y995" s="328"/>
      <c r="Z995" s="272"/>
      <c r="AA995" s="299"/>
      <c r="AB995" s="1"/>
      <c r="AC995" s="58"/>
      <c r="AD995" s="220"/>
      <c r="AE995" s="1"/>
      <c r="AF995" s="1"/>
      <c r="AG995" s="304"/>
      <c r="AH995" s="306"/>
      <c r="AI995" s="1"/>
      <c r="AJ995" s="1"/>
      <c r="AK995" s="1"/>
      <c r="AL995" s="1"/>
      <c r="AM995" s="328"/>
      <c r="AN995" s="1"/>
      <c r="AO995" s="1"/>
      <c r="AP995" s="1"/>
    </row>
    <row r="996" ht="15.75" customHeight="1">
      <c r="A996" s="1"/>
      <c r="B996" s="1"/>
      <c r="C996" s="283"/>
      <c r="D996" s="327"/>
      <c r="E996" s="327"/>
      <c r="F996" s="1"/>
      <c r="G996" s="1"/>
      <c r="H996" s="1"/>
      <c r="I996" s="1"/>
      <c r="J996" s="327"/>
      <c r="K996" s="1"/>
      <c r="L996" s="1"/>
      <c r="M996" s="327"/>
      <c r="N996" s="327"/>
      <c r="O996" s="328"/>
      <c r="P996" s="299"/>
      <c r="Q996" s="1"/>
      <c r="R996" s="275"/>
      <c r="S996" s="329"/>
      <c r="T996" s="1"/>
      <c r="U996" s="1"/>
      <c r="V996" s="306"/>
      <c r="W996" s="306"/>
      <c r="X996" s="328"/>
      <c r="Y996" s="328"/>
      <c r="Z996" s="272"/>
      <c r="AA996" s="299"/>
      <c r="AB996" s="1"/>
      <c r="AC996" s="58"/>
      <c r="AD996" s="220"/>
      <c r="AE996" s="1"/>
      <c r="AF996" s="1"/>
      <c r="AG996" s="304"/>
      <c r="AH996" s="306"/>
      <c r="AI996" s="1"/>
      <c r="AJ996" s="1"/>
      <c r="AK996" s="1"/>
      <c r="AL996" s="1"/>
      <c r="AM996" s="328"/>
      <c r="AN996" s="1"/>
      <c r="AO996" s="1"/>
      <c r="AP996" s="1"/>
    </row>
    <row r="997" ht="15.75" customHeight="1">
      <c r="A997" s="1"/>
      <c r="B997" s="1"/>
      <c r="C997" s="283"/>
      <c r="D997" s="327"/>
      <c r="E997" s="327"/>
      <c r="F997" s="1"/>
      <c r="G997" s="1"/>
      <c r="H997" s="1"/>
      <c r="I997" s="1"/>
      <c r="J997" s="327"/>
      <c r="K997" s="1"/>
      <c r="L997" s="1"/>
      <c r="M997" s="327"/>
      <c r="N997" s="327"/>
      <c r="O997" s="328"/>
      <c r="P997" s="299"/>
      <c r="Q997" s="1"/>
      <c r="R997" s="275"/>
      <c r="S997" s="329"/>
      <c r="T997" s="1"/>
      <c r="U997" s="1"/>
      <c r="V997" s="306"/>
      <c r="W997" s="306"/>
      <c r="X997" s="328"/>
      <c r="Y997" s="328"/>
      <c r="Z997" s="272"/>
      <c r="AA997" s="299"/>
      <c r="AB997" s="1"/>
      <c r="AC997" s="58"/>
      <c r="AD997" s="220"/>
      <c r="AE997" s="1"/>
      <c r="AF997" s="1"/>
      <c r="AG997" s="304"/>
      <c r="AH997" s="306"/>
      <c r="AI997" s="1"/>
      <c r="AJ997" s="1"/>
      <c r="AK997" s="1"/>
      <c r="AL997" s="1"/>
      <c r="AM997" s="328"/>
      <c r="AN997" s="1"/>
      <c r="AO997" s="1"/>
      <c r="AP997" s="1"/>
    </row>
    <row r="998" ht="15.75" customHeight="1">
      <c r="A998" s="1"/>
      <c r="B998" s="1"/>
      <c r="C998" s="283"/>
      <c r="D998" s="327"/>
      <c r="E998" s="327"/>
      <c r="F998" s="1"/>
      <c r="G998" s="1"/>
      <c r="H998" s="1"/>
      <c r="I998" s="1"/>
      <c r="J998" s="327"/>
      <c r="K998" s="1"/>
      <c r="L998" s="1"/>
      <c r="M998" s="327"/>
      <c r="N998" s="327"/>
      <c r="O998" s="328"/>
      <c r="P998" s="299"/>
      <c r="Q998" s="1"/>
      <c r="R998" s="275"/>
      <c r="S998" s="329"/>
      <c r="T998" s="1"/>
      <c r="U998" s="1"/>
      <c r="V998" s="306"/>
      <c r="W998" s="306"/>
      <c r="X998" s="328"/>
      <c r="Y998" s="328"/>
      <c r="Z998" s="272"/>
      <c r="AA998" s="299"/>
      <c r="AB998" s="1"/>
      <c r="AC998" s="58"/>
      <c r="AD998" s="220"/>
      <c r="AE998" s="1"/>
      <c r="AF998" s="1"/>
      <c r="AG998" s="304"/>
      <c r="AH998" s="306"/>
      <c r="AI998" s="1"/>
      <c r="AJ998" s="1"/>
      <c r="AK998" s="1"/>
      <c r="AL998" s="1"/>
      <c r="AM998" s="328"/>
      <c r="AN998" s="1"/>
      <c r="AO998" s="1"/>
      <c r="AP998" s="1"/>
    </row>
    <row r="999" ht="15.75" customHeight="1">
      <c r="A999" s="1"/>
      <c r="B999" s="1"/>
      <c r="C999" s="283"/>
      <c r="D999" s="327"/>
      <c r="E999" s="327"/>
      <c r="F999" s="1"/>
      <c r="G999" s="1"/>
      <c r="H999" s="1"/>
      <c r="I999" s="1"/>
      <c r="J999" s="327"/>
      <c r="K999" s="1"/>
      <c r="L999" s="1"/>
      <c r="M999" s="327"/>
      <c r="N999" s="327"/>
      <c r="O999" s="328"/>
      <c r="P999" s="299"/>
      <c r="Q999" s="1"/>
      <c r="R999" s="275"/>
      <c r="S999" s="329"/>
      <c r="T999" s="1"/>
      <c r="U999" s="1"/>
      <c r="V999" s="306"/>
      <c r="W999" s="306"/>
      <c r="X999" s="328"/>
      <c r="Y999" s="328"/>
      <c r="Z999" s="272"/>
      <c r="AA999" s="299"/>
      <c r="AB999" s="1"/>
      <c r="AC999" s="58"/>
      <c r="AD999" s="220"/>
      <c r="AE999" s="1"/>
      <c r="AF999" s="1"/>
      <c r="AG999" s="304"/>
      <c r="AH999" s="306"/>
      <c r="AI999" s="1"/>
      <c r="AJ999" s="1"/>
      <c r="AK999" s="1"/>
      <c r="AL999" s="1"/>
      <c r="AM999" s="328"/>
      <c r="AN999" s="1"/>
      <c r="AO999" s="1"/>
      <c r="AP999" s="1"/>
    </row>
    <row r="1000" ht="15.75" customHeight="1">
      <c r="A1000" s="1"/>
      <c r="B1000" s="1"/>
      <c r="C1000" s="283"/>
      <c r="D1000" s="327"/>
      <c r="E1000" s="327"/>
      <c r="F1000" s="1"/>
      <c r="G1000" s="1"/>
      <c r="H1000" s="1"/>
      <c r="I1000" s="1"/>
      <c r="J1000" s="327"/>
      <c r="K1000" s="1"/>
      <c r="L1000" s="1"/>
      <c r="M1000" s="327"/>
      <c r="N1000" s="327"/>
      <c r="O1000" s="328"/>
      <c r="P1000" s="299"/>
      <c r="Q1000" s="1"/>
      <c r="R1000" s="275"/>
      <c r="S1000" s="329"/>
      <c r="T1000" s="1"/>
      <c r="U1000" s="1"/>
      <c r="V1000" s="306"/>
      <c r="W1000" s="306"/>
      <c r="X1000" s="328"/>
      <c r="Y1000" s="328"/>
      <c r="Z1000" s="272"/>
      <c r="AA1000" s="299"/>
      <c r="AB1000" s="1"/>
      <c r="AC1000" s="58"/>
      <c r="AD1000" s="220"/>
      <c r="AE1000" s="1"/>
      <c r="AF1000" s="1"/>
      <c r="AG1000" s="304"/>
      <c r="AH1000" s="306"/>
      <c r="AI1000" s="1"/>
      <c r="AJ1000" s="1"/>
      <c r="AK1000" s="1"/>
      <c r="AL1000" s="1"/>
      <c r="AM1000" s="328"/>
      <c r="AN1000" s="1"/>
      <c r="AO1000" s="1"/>
      <c r="AP1000" s="1"/>
    </row>
    <row r="1001" ht="15.75" customHeight="1">
      <c r="A1001" s="1"/>
      <c r="B1001" s="1"/>
      <c r="C1001" s="283"/>
      <c r="D1001" s="327"/>
      <c r="E1001" s="327"/>
      <c r="F1001" s="1"/>
      <c r="G1001" s="1"/>
      <c r="H1001" s="1"/>
      <c r="I1001" s="1"/>
      <c r="J1001" s="327"/>
      <c r="K1001" s="1"/>
      <c r="L1001" s="1"/>
      <c r="M1001" s="327"/>
      <c r="N1001" s="327"/>
      <c r="O1001" s="328"/>
      <c r="P1001" s="299"/>
      <c r="Q1001" s="1"/>
      <c r="R1001" s="275"/>
      <c r="S1001" s="329"/>
      <c r="T1001" s="1"/>
      <c r="U1001" s="1"/>
      <c r="V1001" s="306"/>
      <c r="W1001" s="306"/>
      <c r="X1001" s="328"/>
      <c r="Y1001" s="328"/>
      <c r="Z1001" s="272"/>
      <c r="AA1001" s="299"/>
      <c r="AB1001" s="1"/>
      <c r="AC1001" s="58"/>
      <c r="AD1001" s="220"/>
      <c r="AE1001" s="1"/>
      <c r="AF1001" s="1"/>
      <c r="AG1001" s="304"/>
      <c r="AH1001" s="306"/>
      <c r="AI1001" s="1"/>
      <c r="AJ1001" s="1"/>
      <c r="AK1001" s="1"/>
      <c r="AL1001" s="1"/>
      <c r="AM1001" s="328"/>
      <c r="AN1001" s="1"/>
      <c r="AO1001" s="1"/>
      <c r="AP1001" s="1"/>
    </row>
    <row r="1002" ht="15.75" customHeight="1">
      <c r="A1002" s="1"/>
      <c r="B1002" s="1"/>
      <c r="C1002" s="283"/>
      <c r="D1002" s="327"/>
      <c r="E1002" s="327"/>
      <c r="F1002" s="1"/>
      <c r="G1002" s="1"/>
      <c r="H1002" s="1"/>
      <c r="I1002" s="1"/>
      <c r="J1002" s="327"/>
      <c r="K1002" s="1"/>
      <c r="L1002" s="1"/>
      <c r="M1002" s="327"/>
      <c r="N1002" s="327"/>
      <c r="O1002" s="328"/>
      <c r="P1002" s="299"/>
      <c r="Q1002" s="1"/>
      <c r="R1002" s="275"/>
      <c r="S1002" s="329"/>
      <c r="T1002" s="1"/>
      <c r="U1002" s="1"/>
      <c r="V1002" s="306"/>
      <c r="W1002" s="306"/>
      <c r="X1002" s="328"/>
      <c r="Y1002" s="328"/>
      <c r="Z1002" s="272"/>
      <c r="AA1002" s="299"/>
      <c r="AB1002" s="1"/>
      <c r="AC1002" s="58"/>
      <c r="AD1002" s="220"/>
      <c r="AE1002" s="1"/>
      <c r="AF1002" s="1"/>
      <c r="AG1002" s="304"/>
      <c r="AH1002" s="306"/>
      <c r="AI1002" s="1"/>
      <c r="AJ1002" s="1"/>
      <c r="AK1002" s="1"/>
      <c r="AL1002" s="1"/>
      <c r="AM1002" s="328"/>
      <c r="AN1002" s="1"/>
      <c r="AO1002" s="1"/>
      <c r="AP1002" s="1"/>
    </row>
    <row r="1003" ht="15.75" customHeight="1">
      <c r="A1003" s="1"/>
      <c r="B1003" s="1"/>
      <c r="C1003" s="283"/>
      <c r="D1003" s="327"/>
      <c r="E1003" s="327"/>
      <c r="F1003" s="1"/>
      <c r="G1003" s="1"/>
      <c r="H1003" s="1"/>
      <c r="I1003" s="1"/>
      <c r="J1003" s="327"/>
      <c r="K1003" s="1"/>
      <c r="L1003" s="1"/>
      <c r="M1003" s="327"/>
      <c r="N1003" s="327"/>
      <c r="O1003" s="328"/>
      <c r="P1003" s="299"/>
      <c r="Q1003" s="1"/>
      <c r="R1003" s="275"/>
      <c r="S1003" s="329"/>
      <c r="T1003" s="1"/>
      <c r="U1003" s="1"/>
      <c r="V1003" s="306"/>
      <c r="W1003" s="306"/>
      <c r="X1003" s="328"/>
      <c r="Y1003" s="328"/>
      <c r="Z1003" s="272"/>
      <c r="AA1003" s="299"/>
      <c r="AB1003" s="1"/>
      <c r="AC1003" s="58"/>
      <c r="AD1003" s="220"/>
      <c r="AE1003" s="1"/>
      <c r="AF1003" s="1"/>
      <c r="AG1003" s="304"/>
      <c r="AH1003" s="306"/>
      <c r="AI1003" s="1"/>
      <c r="AJ1003" s="1"/>
      <c r="AK1003" s="1"/>
      <c r="AL1003" s="1"/>
      <c r="AM1003" s="328"/>
      <c r="AN1003" s="1"/>
      <c r="AO1003" s="1"/>
      <c r="AP1003" s="1"/>
    </row>
    <row r="1004" ht="15.75" customHeight="1">
      <c r="A1004" s="1"/>
      <c r="B1004" s="1"/>
      <c r="C1004" s="283"/>
      <c r="D1004" s="327"/>
      <c r="E1004" s="327"/>
      <c r="F1004" s="1"/>
      <c r="G1004" s="1"/>
      <c r="H1004" s="1"/>
      <c r="I1004" s="1"/>
      <c r="J1004" s="327"/>
      <c r="K1004" s="1"/>
      <c r="L1004" s="1"/>
      <c r="M1004" s="327"/>
      <c r="N1004" s="327"/>
      <c r="O1004" s="328"/>
      <c r="P1004" s="299"/>
      <c r="Q1004" s="1"/>
      <c r="R1004" s="275"/>
      <c r="S1004" s="329"/>
      <c r="T1004" s="1"/>
      <c r="U1004" s="1"/>
      <c r="V1004" s="306"/>
      <c r="W1004" s="306"/>
      <c r="X1004" s="328"/>
      <c r="Y1004" s="328"/>
      <c r="Z1004" s="272"/>
      <c r="AA1004" s="299"/>
      <c r="AB1004" s="1"/>
      <c r="AC1004" s="58"/>
      <c r="AD1004" s="220"/>
      <c r="AE1004" s="1"/>
      <c r="AF1004" s="1"/>
      <c r="AG1004" s="304"/>
      <c r="AH1004" s="306"/>
      <c r="AI1004" s="1"/>
      <c r="AJ1004" s="1"/>
      <c r="AK1004" s="1"/>
      <c r="AL1004" s="1"/>
      <c r="AM1004" s="328"/>
      <c r="AN1004" s="1"/>
      <c r="AO1004" s="1"/>
      <c r="AP1004" s="1"/>
    </row>
    <row r="1005" ht="15.75" customHeight="1">
      <c r="A1005" s="1"/>
      <c r="B1005" s="1"/>
      <c r="C1005" s="283"/>
      <c r="D1005" s="327"/>
      <c r="E1005" s="327"/>
      <c r="F1005" s="1"/>
      <c r="G1005" s="1"/>
      <c r="H1005" s="1"/>
      <c r="I1005" s="1"/>
      <c r="J1005" s="327"/>
      <c r="K1005" s="1"/>
      <c r="L1005" s="1"/>
      <c r="M1005" s="327"/>
      <c r="N1005" s="327"/>
      <c r="O1005" s="328"/>
      <c r="P1005" s="299"/>
      <c r="Q1005" s="1"/>
      <c r="R1005" s="275"/>
      <c r="S1005" s="329"/>
      <c r="T1005" s="1"/>
      <c r="U1005" s="1"/>
      <c r="V1005" s="306"/>
      <c r="W1005" s="306"/>
      <c r="X1005" s="328"/>
      <c r="Y1005" s="328"/>
      <c r="Z1005" s="272"/>
      <c r="AA1005" s="299"/>
      <c r="AB1005" s="1"/>
      <c r="AC1005" s="58"/>
      <c r="AD1005" s="220"/>
      <c r="AE1005" s="1"/>
      <c r="AF1005" s="1"/>
      <c r="AG1005" s="304"/>
      <c r="AH1005" s="306"/>
      <c r="AI1005" s="1"/>
      <c r="AJ1005" s="1"/>
      <c r="AK1005" s="1"/>
      <c r="AL1005" s="1"/>
      <c r="AM1005" s="328"/>
      <c r="AN1005" s="1"/>
      <c r="AO1005" s="1"/>
      <c r="AP1005" s="1"/>
    </row>
    <row r="1006" ht="15.75" customHeight="1">
      <c r="A1006" s="1"/>
      <c r="B1006" s="1"/>
      <c r="C1006" s="283"/>
      <c r="D1006" s="327"/>
      <c r="E1006" s="327"/>
      <c r="F1006" s="1"/>
      <c r="G1006" s="1"/>
      <c r="H1006" s="1"/>
      <c r="I1006" s="1"/>
      <c r="J1006" s="327"/>
      <c r="K1006" s="1"/>
      <c r="L1006" s="1"/>
      <c r="M1006" s="327"/>
      <c r="N1006" s="327"/>
      <c r="O1006" s="328"/>
      <c r="P1006" s="299"/>
      <c r="Q1006" s="1"/>
      <c r="R1006" s="275"/>
      <c r="S1006" s="329"/>
      <c r="T1006" s="1"/>
      <c r="U1006" s="1"/>
      <c r="V1006" s="306"/>
      <c r="W1006" s="306"/>
      <c r="X1006" s="328"/>
      <c r="Y1006" s="328"/>
      <c r="Z1006" s="272"/>
      <c r="AA1006" s="299"/>
      <c r="AB1006" s="1"/>
      <c r="AC1006" s="58"/>
      <c r="AD1006" s="220"/>
      <c r="AE1006" s="1"/>
      <c r="AF1006" s="1"/>
      <c r="AG1006" s="304"/>
      <c r="AH1006" s="306"/>
      <c r="AI1006" s="1"/>
      <c r="AJ1006" s="1"/>
      <c r="AK1006" s="1"/>
      <c r="AL1006" s="1"/>
      <c r="AM1006" s="328"/>
      <c r="AN1006" s="1"/>
      <c r="AO1006" s="1"/>
      <c r="AP1006" s="1"/>
    </row>
    <row r="1007" ht="15.75" customHeight="1">
      <c r="A1007" s="1"/>
      <c r="B1007" s="1"/>
      <c r="C1007" s="283"/>
      <c r="D1007" s="327"/>
      <c r="E1007" s="327"/>
      <c r="F1007" s="1"/>
      <c r="G1007" s="1"/>
      <c r="H1007" s="1"/>
      <c r="I1007" s="1"/>
      <c r="J1007" s="327"/>
      <c r="K1007" s="1"/>
      <c r="L1007" s="1"/>
      <c r="M1007" s="327"/>
      <c r="N1007" s="327"/>
      <c r="O1007" s="328"/>
      <c r="P1007" s="299"/>
      <c r="Q1007" s="1"/>
      <c r="R1007" s="275"/>
      <c r="S1007" s="329"/>
      <c r="T1007" s="1"/>
      <c r="U1007" s="1"/>
      <c r="V1007" s="306"/>
      <c r="W1007" s="306"/>
      <c r="X1007" s="328"/>
      <c r="Y1007" s="328"/>
      <c r="Z1007" s="272"/>
      <c r="AA1007" s="299"/>
      <c r="AB1007" s="1"/>
      <c r="AC1007" s="58"/>
      <c r="AD1007" s="220"/>
      <c r="AE1007" s="1"/>
      <c r="AF1007" s="1"/>
      <c r="AG1007" s="304"/>
      <c r="AH1007" s="306"/>
      <c r="AI1007" s="1"/>
      <c r="AJ1007" s="1"/>
      <c r="AK1007" s="1"/>
      <c r="AL1007" s="1"/>
      <c r="AM1007" s="328"/>
      <c r="AN1007" s="1"/>
      <c r="AO1007" s="1"/>
      <c r="AP1007" s="1"/>
    </row>
    <row r="1008" ht="15.75" customHeight="1">
      <c r="A1008" s="1"/>
      <c r="B1008" s="1"/>
      <c r="C1008" s="283"/>
      <c r="D1008" s="327"/>
      <c r="E1008" s="327"/>
      <c r="F1008" s="1"/>
      <c r="G1008" s="1"/>
      <c r="H1008" s="1"/>
      <c r="I1008" s="1"/>
      <c r="J1008" s="327"/>
      <c r="K1008" s="1"/>
      <c r="L1008" s="1"/>
      <c r="M1008" s="327"/>
      <c r="N1008" s="327"/>
      <c r="O1008" s="328"/>
      <c r="P1008" s="299"/>
      <c r="Q1008" s="1"/>
      <c r="R1008" s="275"/>
      <c r="S1008" s="329"/>
      <c r="T1008" s="1"/>
      <c r="U1008" s="1"/>
      <c r="V1008" s="306"/>
      <c r="W1008" s="306"/>
      <c r="X1008" s="328"/>
      <c r="Y1008" s="328"/>
      <c r="Z1008" s="272"/>
      <c r="AA1008" s="299"/>
      <c r="AB1008" s="1"/>
      <c r="AC1008" s="58"/>
      <c r="AD1008" s="220"/>
      <c r="AE1008" s="1"/>
      <c r="AF1008" s="1"/>
      <c r="AG1008" s="304"/>
      <c r="AH1008" s="306"/>
      <c r="AI1008" s="1"/>
      <c r="AJ1008" s="1"/>
      <c r="AK1008" s="1"/>
      <c r="AL1008" s="1"/>
      <c r="AM1008" s="328"/>
      <c r="AN1008" s="1"/>
      <c r="AO1008" s="1"/>
      <c r="AP1008" s="1"/>
    </row>
    <row r="1009" ht="15.75" customHeight="1">
      <c r="A1009" s="1"/>
      <c r="B1009" s="1"/>
      <c r="C1009" s="283"/>
      <c r="D1009" s="327"/>
      <c r="E1009" s="327"/>
      <c r="F1009" s="1"/>
      <c r="G1009" s="1"/>
      <c r="H1009" s="1"/>
      <c r="I1009" s="1"/>
      <c r="J1009" s="327"/>
      <c r="K1009" s="1"/>
      <c r="L1009" s="1"/>
      <c r="M1009" s="327"/>
      <c r="N1009" s="327"/>
      <c r="O1009" s="328"/>
      <c r="P1009" s="299"/>
      <c r="Q1009" s="1"/>
      <c r="R1009" s="275"/>
      <c r="S1009" s="329"/>
      <c r="T1009" s="1"/>
      <c r="U1009" s="1"/>
      <c r="V1009" s="306"/>
      <c r="W1009" s="306"/>
      <c r="X1009" s="328"/>
      <c r="Y1009" s="328"/>
      <c r="Z1009" s="272"/>
      <c r="AA1009" s="299"/>
      <c r="AB1009" s="1"/>
      <c r="AC1009" s="58"/>
      <c r="AD1009" s="220"/>
      <c r="AE1009" s="1"/>
      <c r="AF1009" s="1"/>
      <c r="AG1009" s="304"/>
      <c r="AH1009" s="306"/>
      <c r="AI1009" s="1"/>
      <c r="AJ1009" s="1"/>
      <c r="AK1009" s="1"/>
      <c r="AL1009" s="1"/>
      <c r="AM1009" s="328"/>
      <c r="AN1009" s="1"/>
      <c r="AO1009" s="1"/>
      <c r="AP1009" s="1"/>
    </row>
    <row r="1010" ht="15.75" customHeight="1">
      <c r="A1010" s="1"/>
      <c r="B1010" s="1"/>
      <c r="C1010" s="283"/>
      <c r="D1010" s="327"/>
      <c r="E1010" s="327"/>
      <c r="F1010" s="1"/>
      <c r="G1010" s="1"/>
      <c r="H1010" s="1"/>
      <c r="I1010" s="1"/>
      <c r="J1010" s="327"/>
      <c r="K1010" s="1"/>
      <c r="L1010" s="1"/>
      <c r="M1010" s="327"/>
      <c r="N1010" s="327"/>
      <c r="O1010" s="328"/>
      <c r="P1010" s="299"/>
      <c r="Q1010" s="1"/>
      <c r="R1010" s="275"/>
      <c r="S1010" s="329"/>
      <c r="T1010" s="1"/>
      <c r="U1010" s="1"/>
      <c r="V1010" s="306"/>
      <c r="W1010" s="306"/>
      <c r="X1010" s="328"/>
      <c r="Y1010" s="328"/>
      <c r="Z1010" s="272"/>
      <c r="AA1010" s="299"/>
      <c r="AB1010" s="1"/>
      <c r="AC1010" s="58"/>
      <c r="AD1010" s="220"/>
      <c r="AE1010" s="1"/>
      <c r="AF1010" s="1"/>
      <c r="AG1010" s="304"/>
      <c r="AH1010" s="306"/>
      <c r="AI1010" s="1"/>
      <c r="AJ1010" s="1"/>
      <c r="AK1010" s="1"/>
      <c r="AL1010" s="1"/>
      <c r="AM1010" s="328"/>
      <c r="AN1010" s="1"/>
      <c r="AO1010" s="1"/>
      <c r="AP1010" s="1"/>
    </row>
    <row r="1011" ht="15.75" customHeight="1">
      <c r="A1011" s="1"/>
      <c r="B1011" s="1"/>
      <c r="C1011" s="283"/>
      <c r="D1011" s="327"/>
      <c r="E1011" s="327"/>
      <c r="F1011" s="1"/>
      <c r="G1011" s="1"/>
      <c r="H1011" s="1"/>
      <c r="I1011" s="1"/>
      <c r="J1011" s="327"/>
      <c r="K1011" s="1"/>
      <c r="L1011" s="1"/>
      <c r="M1011" s="327"/>
      <c r="N1011" s="327"/>
      <c r="O1011" s="328"/>
      <c r="P1011" s="299"/>
      <c r="Q1011" s="1"/>
      <c r="R1011" s="275"/>
      <c r="S1011" s="329"/>
      <c r="T1011" s="1"/>
      <c r="U1011" s="1"/>
      <c r="V1011" s="306"/>
      <c r="W1011" s="306"/>
      <c r="X1011" s="328"/>
      <c r="Y1011" s="328"/>
      <c r="Z1011" s="272"/>
      <c r="AA1011" s="299"/>
      <c r="AB1011" s="1"/>
      <c r="AC1011" s="58"/>
      <c r="AD1011" s="220"/>
      <c r="AE1011" s="1"/>
      <c r="AF1011" s="1"/>
      <c r="AG1011" s="304"/>
      <c r="AH1011" s="306"/>
      <c r="AI1011" s="1"/>
      <c r="AJ1011" s="1"/>
      <c r="AK1011" s="1"/>
      <c r="AL1011" s="1"/>
      <c r="AM1011" s="328"/>
      <c r="AN1011" s="1"/>
      <c r="AO1011" s="1"/>
      <c r="AP1011" s="1"/>
    </row>
    <row r="1012" ht="15.75" customHeight="1">
      <c r="A1012" s="1"/>
      <c r="B1012" s="1"/>
      <c r="C1012" s="283"/>
      <c r="D1012" s="327"/>
      <c r="E1012" s="327"/>
      <c r="F1012" s="1"/>
      <c r="G1012" s="1"/>
      <c r="H1012" s="1"/>
      <c r="I1012" s="1"/>
      <c r="J1012" s="327"/>
      <c r="K1012" s="1"/>
      <c r="L1012" s="1"/>
      <c r="M1012" s="327"/>
      <c r="N1012" s="327"/>
      <c r="O1012" s="328"/>
      <c r="P1012" s="299"/>
      <c r="Q1012" s="1"/>
      <c r="R1012" s="275"/>
      <c r="S1012" s="329"/>
      <c r="T1012" s="1"/>
      <c r="U1012" s="1"/>
      <c r="V1012" s="306"/>
      <c r="W1012" s="306"/>
      <c r="X1012" s="328"/>
      <c r="Y1012" s="328"/>
      <c r="Z1012" s="272"/>
      <c r="AA1012" s="299"/>
      <c r="AB1012" s="1"/>
      <c r="AC1012" s="58"/>
      <c r="AD1012" s="220"/>
      <c r="AE1012" s="1"/>
      <c r="AF1012" s="1"/>
      <c r="AG1012" s="304"/>
      <c r="AH1012" s="306"/>
      <c r="AI1012" s="1"/>
      <c r="AJ1012" s="1"/>
      <c r="AK1012" s="1"/>
      <c r="AL1012" s="1"/>
      <c r="AM1012" s="328"/>
      <c r="AN1012" s="1"/>
      <c r="AO1012" s="1"/>
      <c r="AP1012" s="1"/>
    </row>
    <row r="1013" ht="15.75" customHeight="1">
      <c r="A1013" s="1"/>
      <c r="B1013" s="1"/>
      <c r="C1013" s="283"/>
      <c r="D1013" s="327"/>
      <c r="E1013" s="327"/>
      <c r="F1013" s="1"/>
      <c r="G1013" s="1"/>
      <c r="H1013" s="1"/>
      <c r="I1013" s="1"/>
      <c r="J1013" s="327"/>
      <c r="K1013" s="1"/>
      <c r="L1013" s="1"/>
      <c r="M1013" s="327"/>
      <c r="N1013" s="327"/>
      <c r="O1013" s="328"/>
      <c r="P1013" s="299"/>
      <c r="Q1013" s="1"/>
      <c r="R1013" s="275"/>
      <c r="S1013" s="329"/>
      <c r="T1013" s="1"/>
      <c r="U1013" s="1"/>
      <c r="V1013" s="306"/>
      <c r="W1013" s="306"/>
      <c r="X1013" s="328"/>
      <c r="Y1013" s="328"/>
      <c r="Z1013" s="272"/>
      <c r="AA1013" s="299"/>
      <c r="AB1013" s="1"/>
      <c r="AC1013" s="58"/>
      <c r="AD1013" s="220"/>
      <c r="AE1013" s="1"/>
      <c r="AF1013" s="1"/>
      <c r="AG1013" s="304"/>
      <c r="AH1013" s="306"/>
      <c r="AI1013" s="1"/>
      <c r="AJ1013" s="1"/>
      <c r="AK1013" s="1"/>
      <c r="AL1013" s="1"/>
      <c r="AM1013" s="328"/>
      <c r="AN1013" s="1"/>
      <c r="AO1013" s="1"/>
      <c r="AP1013" s="1"/>
    </row>
    <row r="1014" ht="15.75" customHeight="1">
      <c r="A1014" s="1"/>
      <c r="B1014" s="1"/>
      <c r="C1014" s="283"/>
      <c r="D1014" s="327"/>
      <c r="E1014" s="327"/>
      <c r="F1014" s="1"/>
      <c r="G1014" s="1"/>
      <c r="H1014" s="1"/>
      <c r="I1014" s="1"/>
      <c r="J1014" s="327"/>
      <c r="K1014" s="1"/>
      <c r="L1014" s="1"/>
      <c r="M1014" s="327"/>
      <c r="N1014" s="327"/>
      <c r="O1014" s="328"/>
      <c r="P1014" s="299"/>
      <c r="Q1014" s="1"/>
      <c r="R1014" s="275"/>
      <c r="S1014" s="329"/>
      <c r="T1014" s="1"/>
      <c r="U1014" s="1"/>
      <c r="V1014" s="306"/>
      <c r="W1014" s="306"/>
      <c r="X1014" s="328"/>
      <c r="Y1014" s="328"/>
      <c r="Z1014" s="272"/>
      <c r="AA1014" s="299"/>
      <c r="AB1014" s="1"/>
      <c r="AC1014" s="58"/>
      <c r="AD1014" s="220"/>
      <c r="AE1014" s="1"/>
      <c r="AF1014" s="1"/>
      <c r="AG1014" s="304"/>
      <c r="AH1014" s="306"/>
      <c r="AI1014" s="1"/>
      <c r="AJ1014" s="1"/>
      <c r="AK1014" s="1"/>
      <c r="AL1014" s="1"/>
      <c r="AM1014" s="328"/>
      <c r="AN1014" s="1"/>
      <c r="AO1014" s="1"/>
      <c r="AP1014" s="1"/>
    </row>
    <row r="1015" ht="15.75" customHeight="1">
      <c r="A1015" s="1"/>
      <c r="B1015" s="1"/>
      <c r="C1015" s="283"/>
      <c r="D1015" s="327"/>
      <c r="E1015" s="327"/>
      <c r="F1015" s="1"/>
      <c r="G1015" s="1"/>
      <c r="H1015" s="1"/>
      <c r="I1015" s="1"/>
      <c r="J1015" s="327"/>
      <c r="K1015" s="1"/>
      <c r="L1015" s="1"/>
      <c r="M1015" s="327"/>
      <c r="N1015" s="327"/>
      <c r="O1015" s="328"/>
      <c r="P1015" s="299"/>
      <c r="Q1015" s="1"/>
      <c r="R1015" s="275"/>
      <c r="S1015" s="329"/>
      <c r="T1015" s="1"/>
      <c r="U1015" s="1"/>
      <c r="V1015" s="306"/>
      <c r="W1015" s="306"/>
      <c r="X1015" s="328"/>
      <c r="Y1015" s="328"/>
      <c r="Z1015" s="272"/>
      <c r="AA1015" s="299"/>
      <c r="AB1015" s="1"/>
      <c r="AC1015" s="58"/>
      <c r="AD1015" s="220"/>
      <c r="AE1015" s="1"/>
      <c r="AF1015" s="1"/>
      <c r="AG1015" s="304"/>
      <c r="AH1015" s="306"/>
      <c r="AI1015" s="1"/>
      <c r="AJ1015" s="1"/>
      <c r="AK1015" s="1"/>
      <c r="AL1015" s="1"/>
      <c r="AM1015" s="328"/>
      <c r="AN1015" s="1"/>
      <c r="AO1015" s="1"/>
      <c r="AP1015" s="1"/>
    </row>
    <row r="1016" ht="15.75" customHeight="1">
      <c r="A1016" s="1"/>
      <c r="B1016" s="1"/>
      <c r="C1016" s="283"/>
      <c r="D1016" s="327"/>
      <c r="E1016" s="327"/>
      <c r="F1016" s="1"/>
      <c r="G1016" s="1"/>
      <c r="H1016" s="1"/>
      <c r="I1016" s="1"/>
      <c r="J1016" s="327"/>
      <c r="K1016" s="1"/>
      <c r="L1016" s="1"/>
      <c r="M1016" s="327"/>
      <c r="N1016" s="327"/>
      <c r="O1016" s="328"/>
      <c r="P1016" s="299"/>
      <c r="Q1016" s="1"/>
      <c r="R1016" s="275"/>
      <c r="S1016" s="329"/>
      <c r="T1016" s="1"/>
      <c r="U1016" s="1"/>
      <c r="V1016" s="306"/>
      <c r="W1016" s="306"/>
      <c r="X1016" s="328"/>
      <c r="Y1016" s="328"/>
      <c r="Z1016" s="272"/>
      <c r="AA1016" s="299"/>
      <c r="AB1016" s="1"/>
      <c r="AC1016" s="58"/>
      <c r="AD1016" s="220"/>
      <c r="AE1016" s="1"/>
      <c r="AF1016" s="1"/>
      <c r="AG1016" s="304"/>
      <c r="AH1016" s="306"/>
      <c r="AI1016" s="1"/>
      <c r="AJ1016" s="1"/>
      <c r="AK1016" s="1"/>
      <c r="AL1016" s="1"/>
      <c r="AM1016" s="328"/>
      <c r="AN1016" s="1"/>
      <c r="AO1016" s="1"/>
      <c r="AP1016" s="1"/>
    </row>
    <row r="1017" ht="15.75" customHeight="1">
      <c r="A1017" s="1"/>
      <c r="B1017" s="1"/>
      <c r="C1017" s="283"/>
      <c r="D1017" s="327"/>
      <c r="E1017" s="327"/>
      <c r="F1017" s="1"/>
      <c r="G1017" s="1"/>
      <c r="H1017" s="1"/>
      <c r="I1017" s="1"/>
      <c r="J1017" s="327"/>
      <c r="K1017" s="1"/>
      <c r="L1017" s="1"/>
      <c r="M1017" s="327"/>
      <c r="N1017" s="327"/>
      <c r="O1017" s="328"/>
      <c r="P1017" s="299"/>
      <c r="Q1017" s="1"/>
      <c r="R1017" s="275"/>
      <c r="S1017" s="329"/>
      <c r="T1017" s="1"/>
      <c r="U1017" s="1"/>
      <c r="V1017" s="306"/>
      <c r="W1017" s="306"/>
      <c r="X1017" s="328"/>
      <c r="Y1017" s="328"/>
      <c r="Z1017" s="272"/>
      <c r="AA1017" s="299"/>
      <c r="AB1017" s="1"/>
      <c r="AC1017" s="58"/>
      <c r="AD1017" s="220"/>
      <c r="AE1017" s="1"/>
      <c r="AF1017" s="1"/>
      <c r="AG1017" s="304"/>
      <c r="AH1017" s="306"/>
      <c r="AI1017" s="1"/>
      <c r="AJ1017" s="1"/>
      <c r="AK1017" s="1"/>
      <c r="AL1017" s="1"/>
      <c r="AM1017" s="328"/>
      <c r="AN1017" s="1"/>
      <c r="AO1017" s="1"/>
      <c r="AP1017" s="1"/>
    </row>
    <row r="1018" ht="15.75" customHeight="1">
      <c r="A1018" s="1"/>
      <c r="B1018" s="1"/>
      <c r="C1018" s="283"/>
      <c r="D1018" s="327"/>
      <c r="E1018" s="327"/>
      <c r="F1018" s="1"/>
      <c r="G1018" s="1"/>
      <c r="H1018" s="1"/>
      <c r="I1018" s="1"/>
      <c r="J1018" s="327"/>
      <c r="K1018" s="1"/>
      <c r="L1018" s="1"/>
      <c r="M1018" s="327"/>
      <c r="N1018" s="327"/>
      <c r="O1018" s="328"/>
      <c r="P1018" s="299"/>
      <c r="Q1018" s="1"/>
      <c r="R1018" s="275"/>
      <c r="S1018" s="329"/>
      <c r="T1018" s="1"/>
      <c r="U1018" s="1"/>
      <c r="V1018" s="306"/>
      <c r="W1018" s="306"/>
      <c r="X1018" s="328"/>
      <c r="Y1018" s="328"/>
      <c r="Z1018" s="272"/>
      <c r="AA1018" s="299"/>
      <c r="AB1018" s="1"/>
      <c r="AC1018" s="58"/>
      <c r="AD1018" s="220"/>
      <c r="AE1018" s="1"/>
      <c r="AF1018" s="1"/>
      <c r="AG1018" s="304"/>
      <c r="AH1018" s="306"/>
      <c r="AI1018" s="1"/>
      <c r="AJ1018" s="1"/>
      <c r="AK1018" s="1"/>
      <c r="AL1018" s="1"/>
      <c r="AM1018" s="328"/>
      <c r="AN1018" s="1"/>
      <c r="AO1018" s="1"/>
      <c r="AP1018" s="1"/>
    </row>
    <row r="1019" ht="15.75" customHeight="1">
      <c r="A1019" s="1"/>
      <c r="B1019" s="1"/>
      <c r="C1019" s="283"/>
      <c r="D1019" s="327"/>
      <c r="E1019" s="327"/>
      <c r="F1019" s="1"/>
      <c r="G1019" s="1"/>
      <c r="H1019" s="1"/>
      <c r="I1019" s="1"/>
      <c r="J1019" s="327"/>
      <c r="K1019" s="1"/>
      <c r="L1019" s="1"/>
      <c r="M1019" s="327"/>
      <c r="N1019" s="327"/>
      <c r="O1019" s="328"/>
      <c r="P1019" s="299"/>
      <c r="Q1019" s="1"/>
      <c r="R1019" s="275"/>
      <c r="S1019" s="329"/>
      <c r="T1019" s="1"/>
      <c r="U1019" s="1"/>
      <c r="V1019" s="306"/>
      <c r="W1019" s="306"/>
      <c r="X1019" s="328"/>
      <c r="Y1019" s="328"/>
      <c r="Z1019" s="272"/>
      <c r="AA1019" s="299"/>
      <c r="AB1019" s="1"/>
      <c r="AC1019" s="58"/>
      <c r="AD1019" s="220"/>
      <c r="AE1019" s="1"/>
      <c r="AF1019" s="1"/>
      <c r="AG1019" s="304"/>
      <c r="AH1019" s="306"/>
      <c r="AI1019" s="1"/>
      <c r="AJ1019" s="1"/>
      <c r="AK1019" s="1"/>
      <c r="AL1019" s="1"/>
      <c r="AM1019" s="328"/>
      <c r="AN1019" s="1"/>
      <c r="AO1019" s="1"/>
      <c r="AP1019" s="1"/>
    </row>
    <row r="1020" ht="15.75" customHeight="1">
      <c r="A1020" s="1"/>
      <c r="B1020" s="1"/>
      <c r="C1020" s="283"/>
      <c r="D1020" s="327"/>
      <c r="E1020" s="327"/>
      <c r="F1020" s="1"/>
      <c r="G1020" s="1"/>
      <c r="H1020" s="1"/>
      <c r="I1020" s="1"/>
      <c r="J1020" s="327"/>
      <c r="K1020" s="1"/>
      <c r="L1020" s="1"/>
      <c r="M1020" s="327"/>
      <c r="N1020" s="327"/>
      <c r="O1020" s="328"/>
      <c r="P1020" s="299"/>
      <c r="Q1020" s="1"/>
      <c r="R1020" s="275"/>
      <c r="S1020" s="329"/>
      <c r="T1020" s="1"/>
      <c r="U1020" s="1"/>
      <c r="V1020" s="306"/>
      <c r="W1020" s="306"/>
      <c r="X1020" s="328"/>
      <c r="Y1020" s="328"/>
      <c r="Z1020" s="272"/>
      <c r="AA1020" s="299"/>
      <c r="AB1020" s="1"/>
      <c r="AC1020" s="58"/>
      <c r="AD1020" s="220"/>
      <c r="AE1020" s="1"/>
      <c r="AF1020" s="1"/>
      <c r="AG1020" s="304"/>
      <c r="AH1020" s="306"/>
      <c r="AI1020" s="1"/>
      <c r="AJ1020" s="1"/>
      <c r="AK1020" s="1"/>
      <c r="AL1020" s="1"/>
      <c r="AM1020" s="328"/>
      <c r="AN1020" s="1"/>
      <c r="AO1020" s="1"/>
      <c r="AP1020" s="1"/>
    </row>
    <row r="1021" ht="15.75" customHeight="1">
      <c r="A1021" s="1"/>
      <c r="B1021" s="1"/>
      <c r="C1021" s="283"/>
      <c r="D1021" s="327"/>
      <c r="E1021" s="327"/>
      <c r="F1021" s="1"/>
      <c r="G1021" s="1"/>
      <c r="H1021" s="1"/>
      <c r="I1021" s="1"/>
      <c r="J1021" s="327"/>
      <c r="K1021" s="1"/>
      <c r="L1021" s="1"/>
      <c r="M1021" s="327"/>
      <c r="N1021" s="327"/>
      <c r="O1021" s="328"/>
      <c r="P1021" s="299"/>
      <c r="Q1021" s="1"/>
      <c r="R1021" s="275"/>
      <c r="S1021" s="329"/>
      <c r="T1021" s="1"/>
      <c r="U1021" s="1"/>
      <c r="V1021" s="306"/>
      <c r="W1021" s="306"/>
      <c r="X1021" s="328"/>
      <c r="Y1021" s="328"/>
      <c r="Z1021" s="272"/>
      <c r="AA1021" s="299"/>
      <c r="AB1021" s="1"/>
      <c r="AC1021" s="58"/>
      <c r="AD1021" s="220"/>
      <c r="AE1021" s="1"/>
      <c r="AF1021" s="1"/>
      <c r="AG1021" s="304"/>
      <c r="AH1021" s="306"/>
      <c r="AI1021" s="1"/>
      <c r="AJ1021" s="1"/>
      <c r="AK1021" s="1"/>
      <c r="AL1021" s="1"/>
      <c r="AM1021" s="328"/>
      <c r="AN1021" s="1"/>
      <c r="AO1021" s="1"/>
      <c r="AP1021" s="1"/>
    </row>
    <row r="1022" ht="15.75" customHeight="1">
      <c r="A1022" s="1"/>
      <c r="B1022" s="1"/>
      <c r="C1022" s="283"/>
      <c r="D1022" s="327"/>
      <c r="E1022" s="327"/>
      <c r="F1022" s="1"/>
      <c r="G1022" s="1"/>
      <c r="H1022" s="1"/>
      <c r="I1022" s="1"/>
      <c r="J1022" s="327"/>
      <c r="K1022" s="1"/>
      <c r="L1022" s="1"/>
      <c r="M1022" s="327"/>
      <c r="N1022" s="327"/>
      <c r="O1022" s="328"/>
      <c r="P1022" s="299"/>
      <c r="Q1022" s="1"/>
      <c r="R1022" s="275"/>
      <c r="S1022" s="329"/>
      <c r="T1022" s="1"/>
      <c r="U1022" s="1"/>
      <c r="V1022" s="306"/>
      <c r="W1022" s="306"/>
      <c r="X1022" s="328"/>
      <c r="Y1022" s="328"/>
      <c r="Z1022" s="272"/>
      <c r="AA1022" s="299"/>
      <c r="AB1022" s="1"/>
      <c r="AC1022" s="58"/>
      <c r="AD1022" s="220"/>
      <c r="AE1022" s="1"/>
      <c r="AF1022" s="1"/>
      <c r="AG1022" s="304"/>
      <c r="AH1022" s="306"/>
      <c r="AI1022" s="1"/>
      <c r="AJ1022" s="1"/>
      <c r="AK1022" s="1"/>
      <c r="AL1022" s="1"/>
      <c r="AM1022" s="328"/>
      <c r="AN1022" s="1"/>
      <c r="AO1022" s="1"/>
      <c r="AP1022" s="1"/>
    </row>
    <row r="1023" ht="15.75" customHeight="1">
      <c r="A1023" s="1"/>
      <c r="B1023" s="1"/>
      <c r="C1023" s="283"/>
      <c r="D1023" s="327"/>
      <c r="E1023" s="327"/>
      <c r="F1023" s="1"/>
      <c r="G1023" s="1"/>
      <c r="H1023" s="1"/>
      <c r="I1023" s="1"/>
      <c r="J1023" s="327"/>
      <c r="K1023" s="1"/>
      <c r="L1023" s="1"/>
      <c r="M1023" s="327"/>
      <c r="N1023" s="327"/>
      <c r="O1023" s="328"/>
      <c r="P1023" s="299"/>
      <c r="Q1023" s="1"/>
      <c r="R1023" s="275"/>
      <c r="S1023" s="329"/>
      <c r="T1023" s="1"/>
      <c r="U1023" s="1"/>
      <c r="V1023" s="306"/>
      <c r="W1023" s="306"/>
      <c r="X1023" s="328"/>
      <c r="Y1023" s="328"/>
      <c r="Z1023" s="272"/>
      <c r="AA1023" s="299"/>
      <c r="AB1023" s="1"/>
      <c r="AC1023" s="58"/>
      <c r="AD1023" s="220"/>
      <c r="AE1023" s="1"/>
      <c r="AF1023" s="1"/>
      <c r="AG1023" s="304"/>
      <c r="AH1023" s="306"/>
      <c r="AI1023" s="1"/>
      <c r="AJ1023" s="1"/>
      <c r="AK1023" s="1"/>
      <c r="AL1023" s="1"/>
      <c r="AM1023" s="328"/>
      <c r="AN1023" s="1"/>
      <c r="AO1023" s="1"/>
      <c r="AP1023" s="1"/>
    </row>
    <row r="1024" ht="15.75" customHeight="1">
      <c r="A1024" s="1"/>
      <c r="B1024" s="1"/>
      <c r="C1024" s="283"/>
      <c r="D1024" s="327"/>
      <c r="E1024" s="327"/>
      <c r="F1024" s="1"/>
      <c r="G1024" s="1"/>
      <c r="H1024" s="1"/>
      <c r="I1024" s="1"/>
      <c r="J1024" s="327"/>
      <c r="K1024" s="1"/>
      <c r="L1024" s="1"/>
      <c r="M1024" s="327"/>
      <c r="N1024" s="327"/>
      <c r="O1024" s="328"/>
      <c r="P1024" s="299"/>
      <c r="Q1024" s="1"/>
      <c r="R1024" s="275"/>
      <c r="S1024" s="329"/>
      <c r="T1024" s="1"/>
      <c r="U1024" s="1"/>
      <c r="V1024" s="306"/>
      <c r="W1024" s="306"/>
      <c r="X1024" s="328"/>
      <c r="Y1024" s="328"/>
      <c r="Z1024" s="272"/>
      <c r="AA1024" s="299"/>
      <c r="AB1024" s="1"/>
      <c r="AC1024" s="58"/>
      <c r="AD1024" s="220"/>
      <c r="AE1024" s="1"/>
      <c r="AF1024" s="1"/>
      <c r="AG1024" s="304"/>
      <c r="AH1024" s="306"/>
      <c r="AI1024" s="1"/>
      <c r="AJ1024" s="1"/>
      <c r="AK1024" s="1"/>
      <c r="AL1024" s="1"/>
      <c r="AM1024" s="328"/>
      <c r="AN1024" s="1"/>
      <c r="AO1024" s="1"/>
      <c r="AP1024" s="1"/>
    </row>
    <row r="1025" ht="15.75" customHeight="1">
      <c r="A1025" s="1"/>
      <c r="B1025" s="1"/>
      <c r="C1025" s="283"/>
      <c r="D1025" s="327"/>
      <c r="E1025" s="327"/>
      <c r="F1025" s="1"/>
      <c r="G1025" s="1"/>
      <c r="H1025" s="1"/>
      <c r="I1025" s="1"/>
      <c r="J1025" s="327"/>
      <c r="K1025" s="1"/>
      <c r="L1025" s="1"/>
      <c r="M1025" s="327"/>
      <c r="N1025" s="327"/>
      <c r="O1025" s="328"/>
      <c r="P1025" s="299"/>
      <c r="Q1025" s="1"/>
      <c r="R1025" s="275"/>
      <c r="S1025" s="329"/>
      <c r="T1025" s="1"/>
      <c r="U1025" s="1"/>
      <c r="V1025" s="306"/>
      <c r="W1025" s="306"/>
      <c r="X1025" s="328"/>
      <c r="Y1025" s="328"/>
      <c r="Z1025" s="272"/>
      <c r="AA1025" s="299"/>
      <c r="AB1025" s="1"/>
      <c r="AC1025" s="58"/>
      <c r="AD1025" s="220"/>
      <c r="AE1025" s="1"/>
      <c r="AF1025" s="1"/>
      <c r="AG1025" s="304"/>
      <c r="AH1025" s="306"/>
      <c r="AI1025" s="1"/>
      <c r="AJ1025" s="1"/>
      <c r="AK1025" s="1"/>
      <c r="AL1025" s="1"/>
      <c r="AM1025" s="328"/>
      <c r="AN1025" s="1"/>
      <c r="AO1025" s="1"/>
      <c r="AP1025" s="1"/>
    </row>
    <row r="1026" ht="15.75" customHeight="1">
      <c r="A1026" s="1"/>
      <c r="B1026" s="1"/>
      <c r="C1026" s="283"/>
      <c r="D1026" s="327"/>
      <c r="E1026" s="327"/>
      <c r="F1026" s="1"/>
      <c r="G1026" s="1"/>
      <c r="H1026" s="1"/>
      <c r="I1026" s="1"/>
      <c r="J1026" s="327"/>
      <c r="K1026" s="1"/>
      <c r="L1026" s="1"/>
      <c r="M1026" s="327"/>
      <c r="N1026" s="327"/>
      <c r="O1026" s="328"/>
      <c r="P1026" s="299"/>
      <c r="Q1026" s="1"/>
      <c r="R1026" s="275"/>
      <c r="S1026" s="329"/>
      <c r="T1026" s="1"/>
      <c r="U1026" s="1"/>
      <c r="V1026" s="306"/>
      <c r="W1026" s="306"/>
      <c r="X1026" s="328"/>
      <c r="Y1026" s="328"/>
      <c r="Z1026" s="272"/>
      <c r="AA1026" s="299"/>
      <c r="AB1026" s="1"/>
      <c r="AC1026" s="58"/>
      <c r="AD1026" s="220"/>
      <c r="AE1026" s="1"/>
      <c r="AF1026" s="1"/>
      <c r="AG1026" s="304"/>
      <c r="AH1026" s="306"/>
      <c r="AI1026" s="1"/>
      <c r="AJ1026" s="1"/>
      <c r="AK1026" s="1"/>
      <c r="AL1026" s="1"/>
      <c r="AM1026" s="328"/>
      <c r="AN1026" s="1"/>
      <c r="AO1026" s="1"/>
      <c r="AP1026" s="1"/>
    </row>
    <row r="1027" ht="15.75" customHeight="1">
      <c r="A1027" s="1"/>
      <c r="B1027" s="1"/>
      <c r="C1027" s="283"/>
      <c r="D1027" s="327"/>
      <c r="E1027" s="327"/>
      <c r="F1027" s="1"/>
      <c r="G1027" s="1"/>
      <c r="H1027" s="1"/>
      <c r="I1027" s="1"/>
      <c r="J1027" s="327"/>
      <c r="K1027" s="1"/>
      <c r="L1027" s="1"/>
      <c r="M1027" s="327"/>
      <c r="N1027" s="327"/>
      <c r="O1027" s="328"/>
      <c r="P1027" s="299"/>
      <c r="Q1027" s="1"/>
      <c r="R1027" s="275"/>
      <c r="S1027" s="329"/>
      <c r="T1027" s="1"/>
      <c r="U1027" s="1"/>
      <c r="V1027" s="306"/>
      <c r="W1027" s="306"/>
      <c r="X1027" s="328"/>
      <c r="Y1027" s="328"/>
      <c r="Z1027" s="272"/>
      <c r="AA1027" s="299"/>
      <c r="AB1027" s="1"/>
      <c r="AC1027" s="58"/>
      <c r="AD1027" s="220"/>
      <c r="AE1027" s="1"/>
      <c r="AF1027" s="1"/>
      <c r="AG1027" s="304"/>
      <c r="AH1027" s="306"/>
      <c r="AI1027" s="1"/>
      <c r="AJ1027" s="1"/>
      <c r="AK1027" s="1"/>
      <c r="AL1027" s="1"/>
      <c r="AM1027" s="328"/>
      <c r="AN1027" s="1"/>
      <c r="AO1027" s="1"/>
      <c r="AP1027" s="1"/>
    </row>
    <row r="1028" ht="15.75" customHeight="1">
      <c r="A1028" s="1"/>
      <c r="B1028" s="1"/>
      <c r="C1028" s="283"/>
      <c r="D1028" s="327"/>
      <c r="E1028" s="327"/>
      <c r="F1028" s="1"/>
      <c r="G1028" s="1"/>
      <c r="H1028" s="1"/>
      <c r="I1028" s="1"/>
      <c r="J1028" s="327"/>
      <c r="K1028" s="1"/>
      <c r="L1028" s="1"/>
      <c r="M1028" s="327"/>
      <c r="N1028" s="327"/>
      <c r="O1028" s="328"/>
      <c r="P1028" s="299"/>
      <c r="Q1028" s="1"/>
      <c r="R1028" s="275"/>
      <c r="S1028" s="329"/>
      <c r="T1028" s="1"/>
      <c r="U1028" s="1"/>
      <c r="V1028" s="306"/>
      <c r="W1028" s="306"/>
      <c r="X1028" s="328"/>
      <c r="Y1028" s="328"/>
      <c r="Z1028" s="272"/>
      <c r="AA1028" s="299"/>
      <c r="AB1028" s="1"/>
      <c r="AC1028" s="58"/>
      <c r="AD1028" s="220"/>
      <c r="AE1028" s="1"/>
      <c r="AF1028" s="1"/>
      <c r="AG1028" s="304"/>
      <c r="AH1028" s="306"/>
      <c r="AI1028" s="1"/>
      <c r="AJ1028" s="1"/>
      <c r="AK1028" s="1"/>
      <c r="AL1028" s="1"/>
      <c r="AM1028" s="328"/>
      <c r="AN1028" s="1"/>
      <c r="AO1028" s="1"/>
      <c r="AP1028" s="1"/>
    </row>
    <row r="1029" ht="15.75" customHeight="1">
      <c r="A1029" s="1"/>
      <c r="B1029" s="1"/>
      <c r="C1029" s="283"/>
      <c r="D1029" s="327"/>
      <c r="E1029" s="327"/>
      <c r="F1029" s="1"/>
      <c r="G1029" s="1"/>
      <c r="H1029" s="1"/>
      <c r="I1029" s="1"/>
      <c r="J1029" s="327"/>
      <c r="K1029" s="1"/>
      <c r="L1029" s="1"/>
      <c r="M1029" s="327"/>
      <c r="N1029" s="327"/>
      <c r="O1029" s="328"/>
      <c r="P1029" s="299"/>
      <c r="Q1029" s="1"/>
      <c r="R1029" s="275"/>
      <c r="S1029" s="329"/>
      <c r="T1029" s="1"/>
      <c r="U1029" s="1"/>
      <c r="V1029" s="306"/>
      <c r="W1029" s="306"/>
      <c r="X1029" s="328"/>
      <c r="Y1029" s="328"/>
      <c r="Z1029" s="272"/>
      <c r="AA1029" s="299"/>
      <c r="AB1029" s="1"/>
      <c r="AC1029" s="58"/>
      <c r="AD1029" s="220"/>
      <c r="AE1029" s="1"/>
      <c r="AF1029" s="1"/>
      <c r="AG1029" s="304"/>
      <c r="AH1029" s="306"/>
      <c r="AI1029" s="1"/>
      <c r="AJ1029" s="1"/>
      <c r="AK1029" s="1"/>
      <c r="AL1029" s="1"/>
      <c r="AM1029" s="328"/>
      <c r="AN1029" s="1"/>
      <c r="AO1029" s="1"/>
      <c r="AP1029" s="1"/>
    </row>
    <row r="1030" ht="15.75" customHeight="1">
      <c r="A1030" s="1"/>
      <c r="B1030" s="1"/>
      <c r="C1030" s="283"/>
      <c r="D1030" s="327"/>
      <c r="E1030" s="327"/>
      <c r="F1030" s="1"/>
      <c r="G1030" s="1"/>
      <c r="H1030" s="1"/>
      <c r="I1030" s="1"/>
      <c r="J1030" s="327"/>
      <c r="K1030" s="1"/>
      <c r="L1030" s="1"/>
      <c r="M1030" s="327"/>
      <c r="N1030" s="327"/>
      <c r="O1030" s="328"/>
      <c r="P1030" s="299"/>
      <c r="Q1030" s="1"/>
      <c r="R1030" s="275"/>
      <c r="S1030" s="329"/>
      <c r="T1030" s="1"/>
      <c r="U1030" s="1"/>
      <c r="V1030" s="306"/>
      <c r="W1030" s="306"/>
      <c r="X1030" s="328"/>
      <c r="Y1030" s="328"/>
      <c r="Z1030" s="272"/>
      <c r="AA1030" s="299"/>
      <c r="AB1030" s="1"/>
      <c r="AC1030" s="58"/>
      <c r="AD1030" s="220"/>
      <c r="AE1030" s="1"/>
      <c r="AF1030" s="1"/>
      <c r="AG1030" s="304"/>
      <c r="AH1030" s="306"/>
      <c r="AI1030" s="1"/>
      <c r="AJ1030" s="1"/>
      <c r="AK1030" s="1"/>
      <c r="AL1030" s="1"/>
      <c r="AM1030" s="328"/>
      <c r="AN1030" s="1"/>
      <c r="AO1030" s="1"/>
      <c r="AP1030" s="1"/>
    </row>
    <row r="1031" ht="15.75" customHeight="1">
      <c r="A1031" s="1"/>
      <c r="B1031" s="1"/>
      <c r="C1031" s="283"/>
      <c r="D1031" s="327"/>
      <c r="E1031" s="327"/>
      <c r="F1031" s="1"/>
      <c r="G1031" s="1"/>
      <c r="H1031" s="1"/>
      <c r="I1031" s="1"/>
      <c r="J1031" s="327"/>
      <c r="K1031" s="1"/>
      <c r="L1031" s="1"/>
      <c r="M1031" s="327"/>
      <c r="N1031" s="327"/>
      <c r="O1031" s="328"/>
      <c r="P1031" s="299"/>
      <c r="Q1031" s="1"/>
      <c r="R1031" s="275"/>
      <c r="S1031" s="329"/>
      <c r="T1031" s="1"/>
      <c r="U1031" s="1"/>
      <c r="V1031" s="306"/>
      <c r="W1031" s="306"/>
      <c r="X1031" s="328"/>
      <c r="Y1031" s="328"/>
      <c r="Z1031" s="272"/>
      <c r="AA1031" s="299"/>
      <c r="AB1031" s="1"/>
      <c r="AC1031" s="58"/>
      <c r="AD1031" s="220"/>
      <c r="AE1031" s="1"/>
      <c r="AF1031" s="1"/>
      <c r="AG1031" s="304"/>
      <c r="AH1031" s="306"/>
      <c r="AI1031" s="1"/>
      <c r="AJ1031" s="1"/>
      <c r="AK1031" s="1"/>
      <c r="AL1031" s="1"/>
      <c r="AM1031" s="328"/>
      <c r="AN1031" s="1"/>
      <c r="AO1031" s="1"/>
      <c r="AP1031" s="1"/>
    </row>
    <row r="1032" ht="15.75" customHeight="1">
      <c r="A1032" s="1"/>
      <c r="B1032" s="1"/>
      <c r="C1032" s="283"/>
      <c r="D1032" s="327"/>
      <c r="E1032" s="327"/>
      <c r="F1032" s="1"/>
      <c r="G1032" s="1"/>
      <c r="H1032" s="1"/>
      <c r="I1032" s="1"/>
      <c r="J1032" s="327"/>
      <c r="K1032" s="1"/>
      <c r="L1032" s="1"/>
      <c r="M1032" s="327"/>
      <c r="N1032" s="327"/>
      <c r="O1032" s="328"/>
      <c r="P1032" s="299"/>
      <c r="Q1032" s="1"/>
      <c r="R1032" s="275"/>
      <c r="S1032" s="329"/>
      <c r="T1032" s="1"/>
      <c r="U1032" s="1"/>
      <c r="V1032" s="306"/>
      <c r="W1032" s="306"/>
      <c r="X1032" s="328"/>
      <c r="Y1032" s="328"/>
      <c r="Z1032" s="272"/>
      <c r="AA1032" s="299"/>
      <c r="AB1032" s="1"/>
      <c r="AC1032" s="58"/>
      <c r="AD1032" s="220"/>
      <c r="AE1032" s="1"/>
      <c r="AF1032" s="1"/>
      <c r="AG1032" s="304"/>
      <c r="AH1032" s="306"/>
      <c r="AI1032" s="1"/>
      <c r="AJ1032" s="1"/>
      <c r="AK1032" s="1"/>
      <c r="AL1032" s="1"/>
      <c r="AM1032" s="328"/>
      <c r="AN1032" s="1"/>
      <c r="AO1032" s="1"/>
      <c r="AP1032" s="1"/>
    </row>
    <row r="1033" ht="15.75" customHeight="1">
      <c r="A1033" s="1"/>
      <c r="B1033" s="1"/>
      <c r="C1033" s="283"/>
      <c r="D1033" s="327"/>
      <c r="E1033" s="327"/>
      <c r="F1033" s="1"/>
      <c r="G1033" s="1"/>
      <c r="H1033" s="1"/>
      <c r="I1033" s="1"/>
      <c r="J1033" s="327"/>
      <c r="K1033" s="1"/>
      <c r="L1033" s="1"/>
      <c r="M1033" s="327"/>
      <c r="N1033" s="327"/>
      <c r="O1033" s="328"/>
      <c r="P1033" s="299"/>
      <c r="Q1033" s="1"/>
      <c r="R1033" s="275"/>
      <c r="S1033" s="329"/>
      <c r="T1033" s="1"/>
      <c r="U1033" s="1"/>
      <c r="V1033" s="306"/>
      <c r="W1033" s="306"/>
      <c r="X1033" s="328"/>
      <c r="Y1033" s="328"/>
      <c r="Z1033" s="272"/>
      <c r="AA1033" s="299"/>
      <c r="AB1033" s="1"/>
      <c r="AC1033" s="58"/>
      <c r="AD1033" s="220"/>
      <c r="AE1033" s="1"/>
      <c r="AF1033" s="1"/>
      <c r="AG1033" s="304"/>
      <c r="AH1033" s="306"/>
      <c r="AI1033" s="1"/>
      <c r="AJ1033" s="1"/>
      <c r="AK1033" s="1"/>
      <c r="AL1033" s="1"/>
      <c r="AM1033" s="328"/>
      <c r="AN1033" s="1"/>
      <c r="AO1033" s="1"/>
      <c r="AP1033" s="1"/>
    </row>
    <row r="1034" ht="15.75" customHeight="1">
      <c r="A1034" s="1"/>
      <c r="B1034" s="1"/>
      <c r="C1034" s="283"/>
      <c r="D1034" s="327"/>
      <c r="E1034" s="327"/>
      <c r="F1034" s="1"/>
      <c r="G1034" s="1"/>
      <c r="H1034" s="1"/>
      <c r="I1034" s="1"/>
      <c r="J1034" s="327"/>
      <c r="K1034" s="1"/>
      <c r="L1034" s="1"/>
      <c r="M1034" s="327"/>
      <c r="N1034" s="327"/>
      <c r="O1034" s="328"/>
      <c r="P1034" s="299"/>
      <c r="Q1034" s="1"/>
      <c r="R1034" s="275"/>
      <c r="S1034" s="329"/>
      <c r="T1034" s="1"/>
      <c r="U1034" s="1"/>
      <c r="V1034" s="306"/>
      <c r="W1034" s="306"/>
      <c r="X1034" s="328"/>
      <c r="Y1034" s="328"/>
      <c r="Z1034" s="272"/>
      <c r="AA1034" s="299"/>
      <c r="AB1034" s="1"/>
      <c r="AC1034" s="58"/>
      <c r="AD1034" s="220"/>
      <c r="AE1034" s="1"/>
      <c r="AF1034" s="1"/>
      <c r="AG1034" s="304"/>
      <c r="AH1034" s="306"/>
      <c r="AI1034" s="1"/>
      <c r="AJ1034" s="1"/>
      <c r="AK1034" s="1"/>
      <c r="AL1034" s="1"/>
      <c r="AM1034" s="328"/>
      <c r="AN1034" s="1"/>
      <c r="AO1034" s="1"/>
      <c r="AP1034" s="1"/>
    </row>
    <row r="1035" ht="15.75" customHeight="1">
      <c r="A1035" s="1"/>
      <c r="B1035" s="1"/>
      <c r="C1035" s="283"/>
      <c r="D1035" s="327"/>
      <c r="E1035" s="327"/>
      <c r="F1035" s="1"/>
      <c r="G1035" s="1"/>
      <c r="H1035" s="1"/>
      <c r="I1035" s="1"/>
      <c r="J1035" s="327"/>
      <c r="K1035" s="1"/>
      <c r="L1035" s="1"/>
      <c r="M1035" s="327"/>
      <c r="N1035" s="327"/>
      <c r="O1035" s="328"/>
      <c r="P1035" s="299"/>
      <c r="Q1035" s="1"/>
      <c r="R1035" s="275"/>
      <c r="S1035" s="329"/>
      <c r="T1035" s="1"/>
      <c r="U1035" s="1"/>
      <c r="V1035" s="306"/>
      <c r="W1035" s="306"/>
      <c r="X1035" s="328"/>
      <c r="Y1035" s="328"/>
      <c r="Z1035" s="272"/>
      <c r="AA1035" s="299"/>
      <c r="AB1035" s="1"/>
      <c r="AC1035" s="58"/>
      <c r="AD1035" s="220"/>
      <c r="AE1035" s="1"/>
      <c r="AF1035" s="1"/>
      <c r="AG1035" s="304"/>
      <c r="AH1035" s="306"/>
      <c r="AI1035" s="1"/>
      <c r="AJ1035" s="1"/>
      <c r="AK1035" s="1"/>
      <c r="AL1035" s="1"/>
      <c r="AM1035" s="328"/>
      <c r="AN1035" s="1"/>
      <c r="AO1035" s="1"/>
      <c r="AP1035" s="1"/>
    </row>
    <row r="1036" ht="15.75" customHeight="1">
      <c r="A1036" s="1"/>
      <c r="B1036" s="1"/>
      <c r="C1036" s="283"/>
      <c r="D1036" s="327"/>
      <c r="E1036" s="327"/>
      <c r="F1036" s="1"/>
      <c r="G1036" s="1"/>
      <c r="H1036" s="1"/>
      <c r="I1036" s="1"/>
      <c r="J1036" s="327"/>
      <c r="K1036" s="1"/>
      <c r="L1036" s="1"/>
      <c r="M1036" s="327"/>
      <c r="N1036" s="327"/>
      <c r="O1036" s="328"/>
      <c r="P1036" s="299"/>
      <c r="Q1036" s="1"/>
      <c r="R1036" s="275"/>
      <c r="S1036" s="329"/>
      <c r="T1036" s="1"/>
      <c r="U1036" s="1"/>
      <c r="V1036" s="306"/>
      <c r="W1036" s="306"/>
      <c r="X1036" s="328"/>
      <c r="Y1036" s="328"/>
      <c r="Z1036" s="272"/>
      <c r="AA1036" s="299"/>
      <c r="AB1036" s="1"/>
      <c r="AC1036" s="58"/>
      <c r="AD1036" s="220"/>
      <c r="AE1036" s="1"/>
      <c r="AF1036" s="1"/>
      <c r="AG1036" s="304"/>
      <c r="AH1036" s="306"/>
      <c r="AI1036" s="1"/>
      <c r="AJ1036" s="1"/>
      <c r="AK1036" s="1"/>
      <c r="AL1036" s="1"/>
      <c r="AM1036" s="328"/>
      <c r="AN1036" s="1"/>
      <c r="AO1036" s="1"/>
      <c r="AP1036" s="1"/>
    </row>
    <row r="1037" ht="15.75" customHeight="1">
      <c r="A1037" s="1"/>
      <c r="B1037" s="1"/>
      <c r="C1037" s="283"/>
      <c r="D1037" s="327"/>
      <c r="E1037" s="327"/>
      <c r="F1037" s="1"/>
      <c r="G1037" s="1"/>
      <c r="H1037" s="1"/>
      <c r="I1037" s="1"/>
      <c r="J1037" s="327"/>
      <c r="K1037" s="1"/>
      <c r="L1037" s="1"/>
      <c r="M1037" s="327"/>
      <c r="N1037" s="327"/>
      <c r="O1037" s="328"/>
      <c r="P1037" s="299"/>
      <c r="Q1037" s="1"/>
      <c r="R1037" s="275"/>
      <c r="S1037" s="329"/>
      <c r="T1037" s="1"/>
      <c r="U1037" s="1"/>
      <c r="V1037" s="306"/>
      <c r="W1037" s="306"/>
      <c r="X1037" s="328"/>
      <c r="Y1037" s="328"/>
      <c r="Z1037" s="272"/>
      <c r="AA1037" s="299"/>
      <c r="AB1037" s="1"/>
      <c r="AC1037" s="58"/>
      <c r="AD1037" s="220"/>
      <c r="AE1037" s="1"/>
      <c r="AF1037" s="1"/>
      <c r="AG1037" s="304"/>
      <c r="AH1037" s="306"/>
      <c r="AI1037" s="1"/>
      <c r="AJ1037" s="1"/>
      <c r="AK1037" s="1"/>
      <c r="AL1037" s="1"/>
      <c r="AM1037" s="328"/>
      <c r="AN1037" s="1"/>
      <c r="AO1037" s="1"/>
      <c r="AP1037" s="1"/>
    </row>
    <row r="1038" ht="15.75" customHeight="1">
      <c r="A1038" s="1"/>
      <c r="B1038" s="1"/>
      <c r="C1038" s="283"/>
      <c r="D1038" s="327"/>
      <c r="E1038" s="327"/>
      <c r="F1038" s="1"/>
      <c r="G1038" s="1"/>
      <c r="H1038" s="1"/>
      <c r="I1038" s="1"/>
      <c r="J1038" s="327"/>
      <c r="K1038" s="1"/>
      <c r="L1038" s="1"/>
      <c r="M1038" s="327"/>
      <c r="N1038" s="327"/>
      <c r="O1038" s="328"/>
      <c r="P1038" s="299"/>
      <c r="Q1038" s="1"/>
      <c r="R1038" s="275"/>
      <c r="S1038" s="329"/>
      <c r="T1038" s="1"/>
      <c r="U1038" s="1"/>
      <c r="V1038" s="306"/>
      <c r="W1038" s="306"/>
      <c r="X1038" s="328"/>
      <c r="Y1038" s="328"/>
      <c r="Z1038" s="272"/>
      <c r="AA1038" s="299"/>
      <c r="AB1038" s="1"/>
      <c r="AC1038" s="58"/>
      <c r="AD1038" s="220"/>
      <c r="AE1038" s="1"/>
      <c r="AF1038" s="1"/>
      <c r="AG1038" s="304"/>
      <c r="AH1038" s="306"/>
      <c r="AI1038" s="1"/>
      <c r="AJ1038" s="1"/>
      <c r="AK1038" s="1"/>
      <c r="AL1038" s="1"/>
      <c r="AM1038" s="328"/>
      <c r="AN1038" s="1"/>
      <c r="AO1038" s="1"/>
      <c r="AP1038" s="1"/>
    </row>
    <row r="1039" ht="15.75" customHeight="1">
      <c r="A1039" s="1"/>
      <c r="B1039" s="1"/>
      <c r="C1039" s="283"/>
      <c r="D1039" s="327"/>
      <c r="E1039" s="327"/>
      <c r="F1039" s="1"/>
      <c r="G1039" s="1"/>
      <c r="H1039" s="1"/>
      <c r="I1039" s="1"/>
      <c r="J1039" s="327"/>
      <c r="K1039" s="1"/>
      <c r="L1039" s="1"/>
      <c r="M1039" s="327"/>
      <c r="N1039" s="327"/>
      <c r="O1039" s="328"/>
      <c r="P1039" s="299"/>
      <c r="Q1039" s="1"/>
      <c r="R1039" s="275"/>
      <c r="S1039" s="329"/>
      <c r="T1039" s="1"/>
      <c r="U1039" s="1"/>
      <c r="V1039" s="306"/>
      <c r="W1039" s="306"/>
      <c r="X1039" s="328"/>
      <c r="Y1039" s="328"/>
      <c r="Z1039" s="272"/>
      <c r="AA1039" s="299"/>
      <c r="AB1039" s="1"/>
      <c r="AC1039" s="58"/>
      <c r="AD1039" s="220"/>
      <c r="AE1039" s="1"/>
      <c r="AF1039" s="1"/>
      <c r="AG1039" s="304"/>
      <c r="AH1039" s="306"/>
      <c r="AI1039" s="1"/>
      <c r="AJ1039" s="1"/>
      <c r="AK1039" s="1"/>
      <c r="AL1039" s="1"/>
      <c r="AM1039" s="328"/>
      <c r="AN1039" s="1"/>
      <c r="AO1039" s="1"/>
      <c r="AP1039" s="1"/>
    </row>
    <row r="1040" ht="15.75" customHeight="1">
      <c r="A1040" s="1"/>
      <c r="B1040" s="1"/>
      <c r="C1040" s="283"/>
      <c r="D1040" s="327"/>
      <c r="E1040" s="327"/>
      <c r="F1040" s="1"/>
      <c r="G1040" s="1"/>
      <c r="H1040" s="1"/>
      <c r="I1040" s="1"/>
      <c r="J1040" s="327"/>
      <c r="K1040" s="1"/>
      <c r="L1040" s="1"/>
      <c r="M1040" s="327"/>
      <c r="N1040" s="327"/>
      <c r="O1040" s="328"/>
      <c r="P1040" s="299"/>
      <c r="Q1040" s="1"/>
      <c r="R1040" s="275"/>
      <c r="S1040" s="329"/>
      <c r="T1040" s="1"/>
      <c r="U1040" s="1"/>
      <c r="V1040" s="306"/>
      <c r="W1040" s="306"/>
      <c r="X1040" s="328"/>
      <c r="Y1040" s="328"/>
      <c r="Z1040" s="272"/>
      <c r="AA1040" s="299"/>
      <c r="AB1040" s="1"/>
      <c r="AC1040" s="58"/>
      <c r="AD1040" s="220"/>
      <c r="AE1040" s="1"/>
      <c r="AF1040" s="1"/>
      <c r="AG1040" s="304"/>
      <c r="AH1040" s="306"/>
      <c r="AI1040" s="1"/>
      <c r="AJ1040" s="1"/>
      <c r="AK1040" s="1"/>
      <c r="AL1040" s="1"/>
      <c r="AM1040" s="328"/>
      <c r="AN1040" s="1"/>
      <c r="AO1040" s="1"/>
      <c r="AP1040" s="1"/>
    </row>
    <row r="1041" ht="15.75" customHeight="1">
      <c r="A1041" s="1"/>
      <c r="B1041" s="1"/>
      <c r="C1041" s="283"/>
      <c r="D1041" s="327"/>
      <c r="E1041" s="327"/>
      <c r="F1041" s="1"/>
      <c r="G1041" s="1"/>
      <c r="H1041" s="1"/>
      <c r="I1041" s="1"/>
      <c r="J1041" s="327"/>
      <c r="K1041" s="1"/>
      <c r="L1041" s="1"/>
      <c r="M1041" s="327"/>
      <c r="N1041" s="327"/>
      <c r="O1041" s="328"/>
      <c r="P1041" s="299"/>
      <c r="Q1041" s="1"/>
      <c r="R1041" s="275"/>
      <c r="S1041" s="329"/>
      <c r="T1041" s="1"/>
      <c r="U1041" s="1"/>
      <c r="V1041" s="306"/>
      <c r="W1041" s="306"/>
      <c r="X1041" s="328"/>
      <c r="Y1041" s="328"/>
      <c r="Z1041" s="272"/>
      <c r="AA1041" s="299"/>
      <c r="AB1041" s="1"/>
      <c r="AC1041" s="58"/>
      <c r="AD1041" s="220"/>
      <c r="AE1041" s="1"/>
      <c r="AF1041" s="1"/>
      <c r="AG1041" s="304"/>
      <c r="AH1041" s="306"/>
      <c r="AI1041" s="1"/>
      <c r="AJ1041" s="1"/>
      <c r="AK1041" s="1"/>
      <c r="AL1041" s="1"/>
      <c r="AM1041" s="328"/>
      <c r="AN1041" s="1"/>
      <c r="AO1041" s="1"/>
      <c r="AP1041" s="1"/>
    </row>
    <row r="1042" ht="15.75" customHeight="1">
      <c r="A1042" s="1"/>
      <c r="B1042" s="1"/>
      <c r="C1042" s="283"/>
      <c r="D1042" s="327"/>
      <c r="E1042" s="327"/>
      <c r="F1042" s="1"/>
      <c r="G1042" s="1"/>
      <c r="H1042" s="1"/>
      <c r="I1042" s="1"/>
      <c r="J1042" s="327"/>
      <c r="K1042" s="1"/>
      <c r="L1042" s="1"/>
      <c r="M1042" s="327"/>
      <c r="N1042" s="327"/>
      <c r="O1042" s="328"/>
      <c r="P1042" s="299"/>
      <c r="Q1042" s="1"/>
      <c r="R1042" s="275"/>
      <c r="S1042" s="329"/>
      <c r="T1042" s="1"/>
      <c r="U1042" s="1"/>
      <c r="V1042" s="306"/>
      <c r="W1042" s="306"/>
      <c r="X1042" s="328"/>
      <c r="Y1042" s="328"/>
      <c r="Z1042" s="272"/>
      <c r="AA1042" s="299"/>
      <c r="AB1042" s="1"/>
      <c r="AC1042" s="58"/>
      <c r="AD1042" s="220"/>
      <c r="AE1042" s="1"/>
      <c r="AF1042" s="1"/>
      <c r="AG1042" s="304"/>
      <c r="AH1042" s="306"/>
      <c r="AI1042" s="1"/>
      <c r="AJ1042" s="1"/>
      <c r="AK1042" s="1"/>
      <c r="AL1042" s="1"/>
      <c r="AM1042" s="328"/>
      <c r="AN1042" s="1"/>
      <c r="AO1042" s="1"/>
      <c r="AP1042" s="1"/>
    </row>
    <row r="1043" ht="15.75" customHeight="1">
      <c r="A1043" s="1"/>
      <c r="B1043" s="1"/>
      <c r="C1043" s="283"/>
      <c r="D1043" s="327"/>
      <c r="E1043" s="327"/>
      <c r="F1043" s="1"/>
      <c r="G1043" s="1"/>
      <c r="H1043" s="1"/>
      <c r="I1043" s="1"/>
      <c r="J1043" s="327"/>
      <c r="K1043" s="1"/>
      <c r="L1043" s="1"/>
      <c r="M1043" s="327"/>
      <c r="N1043" s="327"/>
      <c r="O1043" s="328"/>
      <c r="P1043" s="299"/>
      <c r="Q1043" s="1"/>
      <c r="R1043" s="275"/>
      <c r="S1043" s="329"/>
      <c r="T1043" s="1"/>
      <c r="U1043" s="1"/>
      <c r="V1043" s="306"/>
      <c r="W1043" s="306"/>
      <c r="X1043" s="328"/>
      <c r="Y1043" s="328"/>
      <c r="Z1043" s="272"/>
      <c r="AA1043" s="299"/>
      <c r="AB1043" s="1"/>
      <c r="AC1043" s="58"/>
      <c r="AD1043" s="220"/>
      <c r="AE1043" s="1"/>
      <c r="AF1043" s="1"/>
      <c r="AG1043" s="304"/>
      <c r="AH1043" s="306"/>
      <c r="AI1043" s="1"/>
      <c r="AJ1043" s="1"/>
      <c r="AK1043" s="1"/>
      <c r="AL1043" s="1"/>
      <c r="AM1043" s="328"/>
      <c r="AN1043" s="1"/>
      <c r="AO1043" s="1"/>
      <c r="AP1043" s="1"/>
    </row>
    <row r="1044" ht="15.75" customHeight="1">
      <c r="A1044" s="1"/>
      <c r="B1044" s="1"/>
      <c r="C1044" s="283"/>
      <c r="D1044" s="327"/>
      <c r="E1044" s="327"/>
      <c r="F1044" s="1"/>
      <c r="G1044" s="1"/>
      <c r="H1044" s="1"/>
      <c r="I1044" s="1"/>
      <c r="J1044" s="327"/>
      <c r="K1044" s="1"/>
      <c r="L1044" s="1"/>
      <c r="M1044" s="327"/>
      <c r="N1044" s="327"/>
      <c r="O1044" s="328"/>
      <c r="P1044" s="299"/>
      <c r="Q1044" s="1"/>
      <c r="R1044" s="275"/>
      <c r="S1044" s="329"/>
      <c r="T1044" s="1"/>
      <c r="U1044" s="1"/>
      <c r="V1044" s="306"/>
      <c r="W1044" s="306"/>
      <c r="X1044" s="328"/>
      <c r="Y1044" s="328"/>
      <c r="Z1044" s="272"/>
      <c r="AA1044" s="299"/>
      <c r="AB1044" s="1"/>
      <c r="AC1044" s="58"/>
      <c r="AD1044" s="220"/>
      <c r="AE1044" s="1"/>
      <c r="AF1044" s="1"/>
      <c r="AG1044" s="304"/>
      <c r="AH1044" s="306"/>
      <c r="AI1044" s="1"/>
      <c r="AJ1044" s="1"/>
      <c r="AK1044" s="1"/>
      <c r="AL1044" s="1"/>
      <c r="AM1044" s="328"/>
      <c r="AN1044" s="1"/>
      <c r="AO1044" s="1"/>
      <c r="AP1044" s="1"/>
    </row>
    <row r="1045" ht="15.75" customHeight="1">
      <c r="A1045" s="1"/>
      <c r="B1045" s="1"/>
      <c r="C1045" s="283"/>
      <c r="D1045" s="327"/>
      <c r="E1045" s="327"/>
      <c r="F1045" s="1"/>
      <c r="G1045" s="1"/>
      <c r="H1045" s="1"/>
      <c r="I1045" s="1"/>
      <c r="J1045" s="327"/>
      <c r="K1045" s="1"/>
      <c r="L1045" s="1"/>
      <c r="M1045" s="327"/>
      <c r="N1045" s="327"/>
      <c r="O1045" s="328"/>
      <c r="P1045" s="299"/>
      <c r="Q1045" s="1"/>
      <c r="R1045" s="275"/>
      <c r="S1045" s="329"/>
      <c r="T1045" s="1"/>
      <c r="U1045" s="1"/>
      <c r="V1045" s="306"/>
      <c r="W1045" s="306"/>
      <c r="X1045" s="328"/>
      <c r="Y1045" s="328"/>
      <c r="Z1045" s="272"/>
      <c r="AA1045" s="299"/>
      <c r="AB1045" s="1"/>
      <c r="AC1045" s="58"/>
      <c r="AD1045" s="220"/>
      <c r="AE1045" s="1"/>
      <c r="AF1045" s="1"/>
      <c r="AG1045" s="304"/>
      <c r="AH1045" s="306"/>
      <c r="AI1045" s="1"/>
      <c r="AJ1045" s="1"/>
      <c r="AK1045" s="1"/>
      <c r="AL1045" s="1"/>
      <c r="AM1045" s="328"/>
      <c r="AN1045" s="1"/>
      <c r="AO1045" s="1"/>
      <c r="AP1045" s="1"/>
    </row>
    <row r="1046" ht="15.75" customHeight="1">
      <c r="A1046" s="1"/>
      <c r="B1046" s="1"/>
      <c r="C1046" s="283"/>
      <c r="D1046" s="327"/>
      <c r="E1046" s="327"/>
      <c r="F1046" s="1"/>
      <c r="G1046" s="1"/>
      <c r="H1046" s="1"/>
      <c r="I1046" s="1"/>
      <c r="J1046" s="327"/>
      <c r="K1046" s="1"/>
      <c r="L1046" s="1"/>
      <c r="M1046" s="327"/>
      <c r="N1046" s="327"/>
      <c r="O1046" s="328"/>
      <c r="P1046" s="299"/>
      <c r="Q1046" s="1"/>
      <c r="R1046" s="275"/>
      <c r="S1046" s="329"/>
      <c r="T1046" s="1"/>
      <c r="U1046" s="1"/>
      <c r="V1046" s="306"/>
      <c r="W1046" s="306"/>
      <c r="X1046" s="328"/>
      <c r="Y1046" s="328"/>
      <c r="Z1046" s="272"/>
      <c r="AA1046" s="299"/>
      <c r="AB1046" s="1"/>
      <c r="AC1046" s="58"/>
      <c r="AD1046" s="220"/>
      <c r="AE1046" s="1"/>
      <c r="AF1046" s="1"/>
      <c r="AG1046" s="304"/>
      <c r="AH1046" s="306"/>
      <c r="AI1046" s="1"/>
      <c r="AJ1046" s="1"/>
      <c r="AK1046" s="1"/>
      <c r="AL1046" s="1"/>
      <c r="AM1046" s="328"/>
      <c r="AN1046" s="1"/>
      <c r="AO1046" s="1"/>
      <c r="AP1046" s="1"/>
    </row>
    <row r="1047" ht="15.75" customHeight="1">
      <c r="A1047" s="1"/>
      <c r="B1047" s="1"/>
      <c r="C1047" s="283"/>
      <c r="D1047" s="327"/>
      <c r="E1047" s="327"/>
      <c r="F1047" s="1"/>
      <c r="G1047" s="1"/>
      <c r="H1047" s="1"/>
      <c r="I1047" s="1"/>
      <c r="J1047" s="327"/>
      <c r="K1047" s="1"/>
      <c r="L1047" s="1"/>
      <c r="M1047" s="327"/>
      <c r="N1047" s="327"/>
      <c r="O1047" s="328"/>
      <c r="P1047" s="299"/>
      <c r="Q1047" s="1"/>
      <c r="R1047" s="275"/>
      <c r="S1047" s="329"/>
      <c r="T1047" s="1"/>
      <c r="U1047" s="1"/>
      <c r="V1047" s="306"/>
      <c r="W1047" s="306"/>
      <c r="X1047" s="328"/>
      <c r="Y1047" s="328"/>
      <c r="Z1047" s="272"/>
      <c r="AA1047" s="299"/>
      <c r="AB1047" s="1"/>
      <c r="AC1047" s="58"/>
      <c r="AD1047" s="220"/>
      <c r="AE1047" s="1"/>
      <c r="AF1047" s="1"/>
      <c r="AG1047" s="304"/>
      <c r="AH1047" s="306"/>
      <c r="AI1047" s="1"/>
      <c r="AJ1047" s="1"/>
      <c r="AK1047" s="1"/>
      <c r="AL1047" s="1"/>
      <c r="AM1047" s="328"/>
      <c r="AN1047" s="1"/>
      <c r="AO1047" s="1"/>
      <c r="AP1047" s="1"/>
    </row>
    <row r="1048" ht="15.75" customHeight="1">
      <c r="A1048" s="1"/>
      <c r="B1048" s="1"/>
      <c r="C1048" s="283"/>
      <c r="D1048" s="327"/>
      <c r="E1048" s="327"/>
      <c r="F1048" s="1"/>
      <c r="G1048" s="1"/>
      <c r="H1048" s="1"/>
      <c r="I1048" s="1"/>
      <c r="J1048" s="327"/>
      <c r="K1048" s="1"/>
      <c r="L1048" s="1"/>
      <c r="M1048" s="327"/>
      <c r="N1048" s="327"/>
      <c r="O1048" s="328"/>
      <c r="P1048" s="299"/>
      <c r="Q1048" s="1"/>
      <c r="R1048" s="275"/>
      <c r="S1048" s="329"/>
      <c r="T1048" s="1"/>
      <c r="U1048" s="1"/>
      <c r="V1048" s="306"/>
      <c r="W1048" s="306"/>
      <c r="X1048" s="328"/>
      <c r="Y1048" s="328"/>
      <c r="Z1048" s="272"/>
      <c r="AA1048" s="299"/>
      <c r="AB1048" s="1"/>
      <c r="AC1048" s="58"/>
      <c r="AD1048" s="220"/>
      <c r="AE1048" s="1"/>
      <c r="AF1048" s="1"/>
      <c r="AG1048" s="304"/>
      <c r="AH1048" s="306"/>
      <c r="AI1048" s="1"/>
      <c r="AJ1048" s="1"/>
      <c r="AK1048" s="1"/>
      <c r="AL1048" s="1"/>
      <c r="AM1048" s="328"/>
      <c r="AN1048" s="1"/>
      <c r="AO1048" s="1"/>
      <c r="AP1048" s="1"/>
    </row>
    <row r="1049" ht="15.75" customHeight="1">
      <c r="A1049" s="1"/>
      <c r="B1049" s="1"/>
      <c r="C1049" s="283"/>
      <c r="D1049" s="327"/>
      <c r="E1049" s="327"/>
      <c r="F1049" s="1"/>
      <c r="G1049" s="1"/>
      <c r="H1049" s="1"/>
      <c r="I1049" s="1"/>
      <c r="J1049" s="327"/>
      <c r="K1049" s="1"/>
      <c r="L1049" s="1"/>
      <c r="M1049" s="327"/>
      <c r="N1049" s="327"/>
      <c r="O1049" s="328"/>
      <c r="P1049" s="299"/>
      <c r="Q1049" s="1"/>
      <c r="R1049" s="275"/>
      <c r="S1049" s="329"/>
      <c r="T1049" s="1"/>
      <c r="U1049" s="1"/>
      <c r="V1049" s="306"/>
      <c r="W1049" s="306"/>
      <c r="X1049" s="328"/>
      <c r="Y1049" s="328"/>
      <c r="Z1049" s="272"/>
      <c r="AA1049" s="299"/>
      <c r="AB1049" s="1"/>
      <c r="AC1049" s="58"/>
      <c r="AD1049" s="220"/>
      <c r="AE1049" s="1"/>
      <c r="AF1049" s="1"/>
      <c r="AG1049" s="304"/>
      <c r="AH1049" s="306"/>
      <c r="AI1049" s="1"/>
      <c r="AJ1049" s="1"/>
      <c r="AK1049" s="1"/>
      <c r="AL1049" s="1"/>
      <c r="AM1049" s="328"/>
      <c r="AN1049" s="1"/>
      <c r="AO1049" s="1"/>
      <c r="AP1049" s="1"/>
    </row>
    <row r="1050" ht="15.75" customHeight="1">
      <c r="A1050" s="1"/>
      <c r="B1050" s="1"/>
      <c r="C1050" s="283"/>
      <c r="D1050" s="327"/>
      <c r="E1050" s="327"/>
      <c r="F1050" s="1"/>
      <c r="G1050" s="1"/>
      <c r="H1050" s="1"/>
      <c r="I1050" s="1"/>
      <c r="J1050" s="327"/>
      <c r="K1050" s="1"/>
      <c r="L1050" s="1"/>
      <c r="M1050" s="327"/>
      <c r="N1050" s="327"/>
      <c r="O1050" s="328"/>
      <c r="P1050" s="299"/>
      <c r="Q1050" s="1"/>
      <c r="R1050" s="275"/>
      <c r="S1050" s="329"/>
      <c r="T1050" s="1"/>
      <c r="U1050" s="1"/>
      <c r="V1050" s="306"/>
      <c r="W1050" s="306"/>
      <c r="X1050" s="328"/>
      <c r="Y1050" s="328"/>
      <c r="Z1050" s="272"/>
      <c r="AA1050" s="299"/>
      <c r="AB1050" s="1"/>
      <c r="AC1050" s="58"/>
      <c r="AD1050" s="220"/>
      <c r="AE1050" s="1"/>
      <c r="AF1050" s="1"/>
      <c r="AG1050" s="304"/>
      <c r="AH1050" s="306"/>
      <c r="AI1050" s="1"/>
      <c r="AJ1050" s="1"/>
      <c r="AK1050" s="1"/>
      <c r="AL1050" s="1"/>
      <c r="AM1050" s="328"/>
      <c r="AN1050" s="1"/>
      <c r="AO1050" s="1"/>
      <c r="AP1050" s="1"/>
    </row>
    <row r="1051" ht="15.75" customHeight="1">
      <c r="A1051" s="1"/>
      <c r="B1051" s="1"/>
      <c r="C1051" s="283"/>
      <c r="D1051" s="327"/>
      <c r="E1051" s="327"/>
      <c r="F1051" s="1"/>
      <c r="G1051" s="1"/>
      <c r="H1051" s="1"/>
      <c r="I1051" s="1"/>
      <c r="J1051" s="327"/>
      <c r="K1051" s="1"/>
      <c r="L1051" s="1"/>
      <c r="M1051" s="327"/>
      <c r="N1051" s="327"/>
      <c r="O1051" s="328"/>
      <c r="P1051" s="299"/>
      <c r="Q1051" s="1"/>
      <c r="R1051" s="275"/>
      <c r="S1051" s="329"/>
      <c r="T1051" s="1"/>
      <c r="U1051" s="1"/>
      <c r="V1051" s="306"/>
      <c r="W1051" s="306"/>
      <c r="X1051" s="328"/>
      <c r="Y1051" s="328"/>
      <c r="Z1051" s="272"/>
      <c r="AA1051" s="299"/>
      <c r="AB1051" s="1"/>
      <c r="AC1051" s="58"/>
      <c r="AD1051" s="220"/>
      <c r="AE1051" s="1"/>
      <c r="AF1051" s="1"/>
      <c r="AG1051" s="304"/>
      <c r="AH1051" s="306"/>
      <c r="AI1051" s="1"/>
      <c r="AJ1051" s="1"/>
      <c r="AK1051" s="1"/>
      <c r="AL1051" s="1"/>
      <c r="AM1051" s="328"/>
      <c r="AN1051" s="1"/>
      <c r="AO1051" s="1"/>
      <c r="AP1051" s="1"/>
    </row>
    <row r="1052" ht="15.75" customHeight="1">
      <c r="A1052" s="1"/>
      <c r="B1052" s="1"/>
      <c r="C1052" s="283"/>
      <c r="D1052" s="327"/>
      <c r="E1052" s="327"/>
      <c r="F1052" s="1"/>
      <c r="G1052" s="1"/>
      <c r="H1052" s="1"/>
      <c r="I1052" s="1"/>
      <c r="J1052" s="327"/>
      <c r="K1052" s="1"/>
      <c r="L1052" s="1"/>
      <c r="M1052" s="327"/>
      <c r="N1052" s="327"/>
      <c r="O1052" s="328"/>
      <c r="P1052" s="299"/>
      <c r="Q1052" s="1"/>
      <c r="R1052" s="275"/>
      <c r="S1052" s="329"/>
      <c r="T1052" s="1"/>
      <c r="U1052" s="1"/>
      <c r="V1052" s="306"/>
      <c r="W1052" s="306"/>
      <c r="X1052" s="328"/>
      <c r="Y1052" s="328"/>
      <c r="Z1052" s="272"/>
      <c r="AA1052" s="299"/>
      <c r="AB1052" s="1"/>
      <c r="AC1052" s="58"/>
      <c r="AD1052" s="220"/>
      <c r="AE1052" s="1"/>
      <c r="AF1052" s="1"/>
      <c r="AG1052" s="304"/>
      <c r="AH1052" s="306"/>
      <c r="AI1052" s="1"/>
      <c r="AJ1052" s="1"/>
      <c r="AK1052" s="1"/>
      <c r="AL1052" s="1"/>
      <c r="AM1052" s="328"/>
      <c r="AN1052" s="1"/>
      <c r="AO1052" s="1"/>
      <c r="AP1052" s="1"/>
    </row>
    <row r="1053" ht="15.75" customHeight="1">
      <c r="A1053" s="1"/>
      <c r="B1053" s="1"/>
      <c r="C1053" s="283"/>
      <c r="D1053" s="327"/>
      <c r="E1053" s="327"/>
      <c r="F1053" s="1"/>
      <c r="G1053" s="1"/>
      <c r="H1053" s="1"/>
      <c r="I1053" s="1"/>
      <c r="J1053" s="327"/>
      <c r="K1053" s="1"/>
      <c r="L1053" s="1"/>
      <c r="M1053" s="327"/>
      <c r="N1053" s="327"/>
      <c r="O1053" s="328"/>
      <c r="P1053" s="299"/>
      <c r="Q1053" s="1"/>
      <c r="R1053" s="275"/>
      <c r="S1053" s="329"/>
      <c r="T1053" s="1"/>
      <c r="U1053" s="1"/>
      <c r="V1053" s="306"/>
      <c r="W1053" s="306"/>
      <c r="X1053" s="328"/>
      <c r="Y1053" s="328"/>
      <c r="Z1053" s="272"/>
      <c r="AA1053" s="299"/>
      <c r="AB1053" s="1"/>
      <c r="AC1053" s="58"/>
      <c r="AD1053" s="220"/>
      <c r="AE1053" s="1"/>
      <c r="AF1053" s="1"/>
      <c r="AG1053" s="304"/>
      <c r="AH1053" s="306"/>
      <c r="AI1053" s="1"/>
      <c r="AJ1053" s="1"/>
      <c r="AK1053" s="1"/>
      <c r="AL1053" s="1"/>
      <c r="AM1053" s="328"/>
      <c r="AN1053" s="1"/>
      <c r="AO1053" s="1"/>
      <c r="AP1053" s="1"/>
    </row>
    <row r="1054" ht="15.75" customHeight="1">
      <c r="A1054" s="1"/>
      <c r="B1054" s="1"/>
      <c r="C1054" s="283"/>
      <c r="D1054" s="327"/>
      <c r="E1054" s="327"/>
      <c r="F1054" s="1"/>
      <c r="G1054" s="1"/>
      <c r="H1054" s="1"/>
      <c r="I1054" s="1"/>
      <c r="J1054" s="327"/>
      <c r="K1054" s="1"/>
      <c r="L1054" s="1"/>
      <c r="M1054" s="327"/>
      <c r="N1054" s="327"/>
      <c r="O1054" s="328"/>
      <c r="P1054" s="299"/>
      <c r="Q1054" s="1"/>
      <c r="R1054" s="275"/>
      <c r="S1054" s="329"/>
      <c r="T1054" s="1"/>
      <c r="U1054" s="1"/>
      <c r="V1054" s="306"/>
      <c r="W1054" s="306"/>
      <c r="X1054" s="328"/>
      <c r="Y1054" s="328"/>
      <c r="Z1054" s="272"/>
      <c r="AA1054" s="299"/>
      <c r="AB1054" s="1"/>
      <c r="AC1054" s="58"/>
      <c r="AD1054" s="220"/>
      <c r="AE1054" s="1"/>
      <c r="AF1054" s="1"/>
      <c r="AG1054" s="304"/>
      <c r="AH1054" s="306"/>
      <c r="AI1054" s="1"/>
      <c r="AJ1054" s="1"/>
      <c r="AK1054" s="1"/>
      <c r="AL1054" s="1"/>
      <c r="AM1054" s="328"/>
      <c r="AN1054" s="1"/>
      <c r="AO1054" s="1"/>
      <c r="AP1054" s="1"/>
    </row>
    <row r="1055" ht="15.75" customHeight="1">
      <c r="A1055" s="1"/>
      <c r="B1055" s="1"/>
      <c r="C1055" s="283"/>
      <c r="D1055" s="327"/>
      <c r="E1055" s="327"/>
      <c r="F1055" s="1"/>
      <c r="G1055" s="1"/>
      <c r="H1055" s="1"/>
      <c r="I1055" s="1"/>
      <c r="J1055" s="327"/>
      <c r="K1055" s="1"/>
      <c r="L1055" s="1"/>
      <c r="M1055" s="327"/>
      <c r="N1055" s="327"/>
      <c r="O1055" s="328"/>
      <c r="P1055" s="299"/>
      <c r="Q1055" s="1"/>
      <c r="R1055" s="275"/>
      <c r="S1055" s="329"/>
      <c r="T1055" s="1"/>
      <c r="U1055" s="1"/>
      <c r="V1055" s="306"/>
      <c r="W1055" s="306"/>
      <c r="X1055" s="328"/>
      <c r="Y1055" s="328"/>
      <c r="Z1055" s="272"/>
      <c r="AA1055" s="299"/>
      <c r="AB1055" s="1"/>
      <c r="AC1055" s="58"/>
      <c r="AD1055" s="220"/>
      <c r="AE1055" s="1"/>
      <c r="AF1055" s="1"/>
      <c r="AG1055" s="304"/>
      <c r="AH1055" s="306"/>
      <c r="AI1055" s="1"/>
      <c r="AJ1055" s="1"/>
      <c r="AK1055" s="1"/>
      <c r="AL1055" s="1"/>
      <c r="AM1055" s="328"/>
      <c r="AN1055" s="1"/>
      <c r="AO1055" s="1"/>
      <c r="AP1055" s="1"/>
    </row>
    <row r="1056" ht="15.75" customHeight="1">
      <c r="A1056" s="1"/>
      <c r="B1056" s="1"/>
      <c r="C1056" s="283"/>
      <c r="D1056" s="327"/>
      <c r="E1056" s="327"/>
      <c r="F1056" s="1"/>
      <c r="G1056" s="1"/>
      <c r="H1056" s="1"/>
      <c r="I1056" s="1"/>
      <c r="J1056" s="327"/>
      <c r="K1056" s="1"/>
      <c r="L1056" s="1"/>
      <c r="M1056" s="327"/>
      <c r="N1056" s="327"/>
      <c r="O1056" s="328"/>
      <c r="P1056" s="299"/>
      <c r="Q1056" s="1"/>
      <c r="R1056" s="275"/>
      <c r="S1056" s="329"/>
      <c r="T1056" s="1"/>
      <c r="U1056" s="1"/>
      <c r="V1056" s="306"/>
      <c r="W1056" s="306"/>
      <c r="X1056" s="328"/>
      <c r="Y1056" s="328"/>
      <c r="Z1056" s="272"/>
      <c r="AA1056" s="299"/>
      <c r="AB1056" s="1"/>
      <c r="AC1056" s="58"/>
      <c r="AD1056" s="220"/>
      <c r="AE1056" s="1"/>
      <c r="AF1056" s="1"/>
      <c r="AG1056" s="304"/>
      <c r="AH1056" s="306"/>
      <c r="AI1056" s="1"/>
      <c r="AJ1056" s="1"/>
      <c r="AK1056" s="1"/>
      <c r="AL1056" s="1"/>
      <c r="AM1056" s="328"/>
      <c r="AN1056" s="1"/>
      <c r="AO1056" s="1"/>
      <c r="AP1056" s="1"/>
    </row>
    <row r="1057" ht="15.75" customHeight="1">
      <c r="A1057" s="1"/>
      <c r="B1057" s="1"/>
      <c r="C1057" s="283"/>
      <c r="D1057" s="327"/>
      <c r="E1057" s="327"/>
      <c r="F1057" s="1"/>
      <c r="G1057" s="1"/>
      <c r="H1057" s="1"/>
      <c r="I1057" s="1"/>
      <c r="J1057" s="327"/>
      <c r="K1057" s="1"/>
      <c r="L1057" s="1"/>
      <c r="M1057" s="327"/>
      <c r="N1057" s="327"/>
      <c r="O1057" s="328"/>
      <c r="P1057" s="299"/>
      <c r="Q1057" s="1"/>
      <c r="R1057" s="275"/>
      <c r="S1057" s="329"/>
      <c r="T1057" s="1"/>
      <c r="U1057" s="1"/>
      <c r="V1057" s="306"/>
      <c r="W1057" s="306"/>
      <c r="X1057" s="328"/>
      <c r="Y1057" s="328"/>
      <c r="Z1057" s="272"/>
      <c r="AA1057" s="299"/>
      <c r="AB1057" s="1"/>
      <c r="AC1057" s="58"/>
      <c r="AD1057" s="220"/>
      <c r="AE1057" s="1"/>
      <c r="AF1057" s="1"/>
      <c r="AG1057" s="304"/>
      <c r="AH1057" s="306"/>
      <c r="AI1057" s="1"/>
      <c r="AJ1057" s="1"/>
      <c r="AK1057" s="1"/>
      <c r="AL1057" s="1"/>
      <c r="AM1057" s="328"/>
      <c r="AN1057" s="1"/>
      <c r="AO1057" s="1"/>
      <c r="AP1057" s="1"/>
    </row>
    <row r="1058" ht="15.75" customHeight="1">
      <c r="A1058" s="1"/>
      <c r="B1058" s="1"/>
      <c r="C1058" s="283"/>
      <c r="D1058" s="327"/>
      <c r="E1058" s="327"/>
      <c r="F1058" s="1"/>
      <c r="G1058" s="1"/>
      <c r="H1058" s="1"/>
      <c r="I1058" s="1"/>
      <c r="J1058" s="327"/>
      <c r="K1058" s="1"/>
      <c r="L1058" s="1"/>
      <c r="M1058" s="327"/>
      <c r="N1058" s="327"/>
      <c r="O1058" s="328"/>
      <c r="P1058" s="299"/>
      <c r="Q1058" s="1"/>
      <c r="R1058" s="275"/>
      <c r="S1058" s="329"/>
      <c r="T1058" s="1"/>
      <c r="U1058" s="1"/>
      <c r="V1058" s="306"/>
      <c r="W1058" s="306"/>
      <c r="X1058" s="328"/>
      <c r="Y1058" s="328"/>
      <c r="Z1058" s="272"/>
      <c r="AA1058" s="299"/>
      <c r="AB1058" s="1"/>
      <c r="AC1058" s="58"/>
      <c r="AD1058" s="220"/>
      <c r="AE1058" s="1"/>
      <c r="AF1058" s="1"/>
      <c r="AG1058" s="304"/>
      <c r="AH1058" s="306"/>
      <c r="AI1058" s="1"/>
      <c r="AJ1058" s="1"/>
      <c r="AK1058" s="1"/>
      <c r="AL1058" s="1"/>
      <c r="AM1058" s="328"/>
      <c r="AN1058" s="1"/>
      <c r="AO1058" s="1"/>
      <c r="AP1058" s="1"/>
    </row>
    <row r="1059" ht="15.75" customHeight="1">
      <c r="A1059" s="1"/>
      <c r="B1059" s="1"/>
      <c r="C1059" s="283"/>
      <c r="D1059" s="327"/>
      <c r="E1059" s="327"/>
      <c r="F1059" s="1"/>
      <c r="G1059" s="1"/>
      <c r="H1059" s="1"/>
      <c r="I1059" s="1"/>
      <c r="J1059" s="327"/>
      <c r="K1059" s="1"/>
      <c r="L1059" s="1"/>
      <c r="M1059" s="327"/>
      <c r="N1059" s="327"/>
      <c r="O1059" s="328"/>
      <c r="P1059" s="299"/>
      <c r="Q1059" s="1"/>
      <c r="R1059" s="275"/>
      <c r="S1059" s="329"/>
      <c r="T1059" s="1"/>
      <c r="U1059" s="1"/>
      <c r="V1059" s="306"/>
      <c r="W1059" s="306"/>
      <c r="X1059" s="328"/>
      <c r="Y1059" s="328"/>
      <c r="Z1059" s="272"/>
      <c r="AA1059" s="299"/>
      <c r="AB1059" s="1"/>
      <c r="AC1059" s="58"/>
      <c r="AD1059" s="220"/>
      <c r="AE1059" s="1"/>
      <c r="AF1059" s="1"/>
      <c r="AG1059" s="304"/>
      <c r="AH1059" s="306"/>
      <c r="AI1059" s="1"/>
      <c r="AJ1059" s="1"/>
      <c r="AK1059" s="1"/>
      <c r="AL1059" s="1"/>
      <c r="AM1059" s="328"/>
      <c r="AN1059" s="1"/>
      <c r="AO1059" s="1"/>
      <c r="AP1059" s="1"/>
    </row>
    <row r="1060" ht="15.75" customHeight="1">
      <c r="A1060" s="1"/>
      <c r="B1060" s="1"/>
      <c r="C1060" s="283"/>
      <c r="D1060" s="327"/>
      <c r="E1060" s="327"/>
      <c r="F1060" s="1"/>
      <c r="G1060" s="1"/>
      <c r="H1060" s="1"/>
      <c r="I1060" s="1"/>
      <c r="J1060" s="327"/>
      <c r="K1060" s="1"/>
      <c r="L1060" s="1"/>
      <c r="M1060" s="327"/>
      <c r="N1060" s="327"/>
      <c r="O1060" s="328"/>
      <c r="P1060" s="299"/>
      <c r="Q1060" s="1"/>
      <c r="R1060" s="275"/>
      <c r="S1060" s="329"/>
      <c r="T1060" s="1"/>
      <c r="U1060" s="1"/>
      <c r="V1060" s="306"/>
      <c r="W1060" s="306"/>
      <c r="X1060" s="328"/>
      <c r="Y1060" s="328"/>
      <c r="Z1060" s="272"/>
      <c r="AA1060" s="299"/>
      <c r="AB1060" s="1"/>
      <c r="AC1060" s="58"/>
      <c r="AD1060" s="220"/>
      <c r="AE1060" s="1"/>
      <c r="AF1060" s="1"/>
      <c r="AG1060" s="304"/>
      <c r="AH1060" s="306"/>
      <c r="AI1060" s="1"/>
      <c r="AJ1060" s="1"/>
      <c r="AK1060" s="1"/>
      <c r="AL1060" s="1"/>
      <c r="AM1060" s="328"/>
      <c r="AN1060" s="1"/>
      <c r="AO1060" s="1"/>
      <c r="AP1060" s="1"/>
    </row>
    <row r="1061" ht="15.75" customHeight="1">
      <c r="A1061" s="1"/>
      <c r="B1061" s="1"/>
      <c r="C1061" s="283"/>
      <c r="D1061" s="327"/>
      <c r="E1061" s="327"/>
      <c r="F1061" s="1"/>
      <c r="G1061" s="1"/>
      <c r="H1061" s="1"/>
      <c r="I1061" s="1"/>
      <c r="J1061" s="327"/>
      <c r="K1061" s="1"/>
      <c r="L1061" s="1"/>
      <c r="M1061" s="327"/>
      <c r="N1061" s="327"/>
      <c r="O1061" s="328"/>
      <c r="P1061" s="299"/>
      <c r="Q1061" s="1"/>
      <c r="R1061" s="275"/>
      <c r="S1061" s="329"/>
      <c r="T1061" s="1"/>
      <c r="U1061" s="1"/>
      <c r="V1061" s="306"/>
      <c r="W1061" s="306"/>
      <c r="X1061" s="328"/>
      <c r="Y1061" s="328"/>
      <c r="Z1061" s="272"/>
      <c r="AA1061" s="299"/>
      <c r="AB1061" s="1"/>
      <c r="AC1061" s="58"/>
      <c r="AD1061" s="220"/>
      <c r="AE1061" s="1"/>
      <c r="AF1061" s="1"/>
      <c r="AG1061" s="304"/>
      <c r="AH1061" s="306"/>
      <c r="AI1061" s="1"/>
      <c r="AJ1061" s="1"/>
      <c r="AK1061" s="1"/>
      <c r="AL1061" s="1"/>
      <c r="AM1061" s="328"/>
      <c r="AN1061" s="1"/>
      <c r="AO1061" s="1"/>
      <c r="AP1061" s="1"/>
    </row>
    <row r="1062" ht="15.75" customHeight="1">
      <c r="A1062" s="1"/>
      <c r="B1062" s="1"/>
      <c r="C1062" s="283"/>
      <c r="D1062" s="327"/>
      <c r="E1062" s="327"/>
      <c r="F1062" s="1"/>
      <c r="G1062" s="1"/>
      <c r="H1062" s="1"/>
      <c r="I1062" s="1"/>
      <c r="J1062" s="327"/>
      <c r="K1062" s="1"/>
      <c r="L1062" s="1"/>
      <c r="M1062" s="327"/>
      <c r="N1062" s="327"/>
      <c r="O1062" s="328"/>
      <c r="P1062" s="299"/>
      <c r="Q1062" s="1"/>
      <c r="R1062" s="275"/>
      <c r="S1062" s="329"/>
      <c r="T1062" s="1"/>
      <c r="U1062" s="1"/>
      <c r="V1062" s="306"/>
      <c r="W1062" s="306"/>
      <c r="X1062" s="328"/>
      <c r="Y1062" s="328"/>
      <c r="Z1062" s="272"/>
      <c r="AA1062" s="299"/>
      <c r="AB1062" s="1"/>
      <c r="AC1062" s="58"/>
      <c r="AD1062" s="220"/>
      <c r="AE1062" s="1"/>
      <c r="AF1062" s="1"/>
      <c r="AG1062" s="304"/>
      <c r="AH1062" s="306"/>
      <c r="AI1062" s="1"/>
      <c r="AJ1062" s="1"/>
      <c r="AK1062" s="1"/>
      <c r="AL1062" s="1"/>
      <c r="AM1062" s="328"/>
      <c r="AN1062" s="1"/>
      <c r="AO1062" s="1"/>
      <c r="AP1062" s="1"/>
    </row>
    <row r="1063" ht="15.75" customHeight="1">
      <c r="A1063" s="1"/>
      <c r="B1063" s="1"/>
      <c r="C1063" s="283"/>
      <c r="D1063" s="327"/>
      <c r="E1063" s="327"/>
      <c r="F1063" s="1"/>
      <c r="G1063" s="1"/>
      <c r="H1063" s="1"/>
      <c r="I1063" s="1"/>
      <c r="J1063" s="327"/>
      <c r="K1063" s="1"/>
      <c r="L1063" s="1"/>
      <c r="M1063" s="327"/>
      <c r="N1063" s="327"/>
      <c r="O1063" s="328"/>
      <c r="P1063" s="299"/>
      <c r="Q1063" s="1"/>
      <c r="R1063" s="275"/>
      <c r="S1063" s="329"/>
      <c r="T1063" s="1"/>
      <c r="U1063" s="1"/>
      <c r="V1063" s="306"/>
      <c r="W1063" s="306"/>
      <c r="X1063" s="328"/>
      <c r="Y1063" s="328"/>
      <c r="Z1063" s="272"/>
      <c r="AA1063" s="299"/>
      <c r="AB1063" s="1"/>
      <c r="AC1063" s="58"/>
      <c r="AD1063" s="220"/>
      <c r="AE1063" s="1"/>
      <c r="AF1063" s="1"/>
      <c r="AG1063" s="304"/>
      <c r="AH1063" s="306"/>
      <c r="AI1063" s="1"/>
      <c r="AJ1063" s="1"/>
      <c r="AK1063" s="1"/>
      <c r="AL1063" s="1"/>
      <c r="AM1063" s="328"/>
      <c r="AN1063" s="1"/>
      <c r="AO1063" s="1"/>
      <c r="AP1063" s="1"/>
    </row>
    <row r="1064" ht="15.75" customHeight="1">
      <c r="A1064" s="1"/>
      <c r="B1064" s="1"/>
      <c r="C1064" s="283"/>
      <c r="D1064" s="327"/>
      <c r="E1064" s="327"/>
      <c r="F1064" s="1"/>
      <c r="G1064" s="1"/>
      <c r="H1064" s="1"/>
      <c r="I1064" s="1"/>
      <c r="J1064" s="327"/>
      <c r="K1064" s="1"/>
      <c r="L1064" s="1"/>
      <c r="M1064" s="327"/>
      <c r="N1064" s="327"/>
      <c r="O1064" s="328"/>
      <c r="P1064" s="299"/>
      <c r="Q1064" s="1"/>
      <c r="R1064" s="275"/>
      <c r="S1064" s="329"/>
      <c r="T1064" s="1"/>
      <c r="U1064" s="1"/>
      <c r="V1064" s="306"/>
      <c r="W1064" s="306"/>
      <c r="X1064" s="328"/>
      <c r="Y1064" s="328"/>
      <c r="Z1064" s="272"/>
      <c r="AA1064" s="299"/>
      <c r="AB1064" s="1"/>
      <c r="AC1064" s="58"/>
      <c r="AD1064" s="220"/>
      <c r="AE1064" s="1"/>
      <c r="AF1064" s="1"/>
      <c r="AG1064" s="304"/>
      <c r="AH1064" s="306"/>
      <c r="AI1064" s="1"/>
      <c r="AJ1064" s="1"/>
      <c r="AK1064" s="1"/>
      <c r="AL1064" s="1"/>
      <c r="AM1064" s="328"/>
      <c r="AN1064" s="1"/>
      <c r="AO1064" s="1"/>
      <c r="AP1064" s="1"/>
    </row>
    <row r="1065" ht="15.75" customHeight="1">
      <c r="A1065" s="1"/>
      <c r="B1065" s="1"/>
      <c r="C1065" s="283"/>
      <c r="D1065" s="327"/>
      <c r="E1065" s="327"/>
      <c r="F1065" s="1"/>
      <c r="G1065" s="1"/>
      <c r="H1065" s="1"/>
      <c r="I1065" s="1"/>
      <c r="J1065" s="327"/>
      <c r="K1065" s="1"/>
      <c r="L1065" s="1"/>
      <c r="M1065" s="327"/>
      <c r="N1065" s="327"/>
      <c r="O1065" s="328"/>
      <c r="P1065" s="299"/>
      <c r="Q1065" s="1"/>
      <c r="R1065" s="275"/>
      <c r="S1065" s="329"/>
      <c r="T1065" s="1"/>
      <c r="U1065" s="1"/>
      <c r="V1065" s="306"/>
      <c r="W1065" s="306"/>
      <c r="X1065" s="328"/>
      <c r="Y1065" s="328"/>
      <c r="Z1065" s="272"/>
      <c r="AA1065" s="299"/>
      <c r="AB1065" s="1"/>
      <c r="AC1065" s="58"/>
      <c r="AD1065" s="220"/>
      <c r="AE1065" s="1"/>
      <c r="AF1065" s="1"/>
      <c r="AG1065" s="304"/>
      <c r="AH1065" s="306"/>
      <c r="AI1065" s="1"/>
      <c r="AJ1065" s="1"/>
      <c r="AK1065" s="1"/>
      <c r="AL1065" s="1"/>
      <c r="AM1065" s="328"/>
      <c r="AN1065" s="1"/>
      <c r="AO1065" s="1"/>
      <c r="AP1065" s="1"/>
    </row>
    <row r="1066" ht="15.75" customHeight="1">
      <c r="A1066" s="1"/>
      <c r="B1066" s="1"/>
      <c r="C1066" s="283"/>
      <c r="D1066" s="327"/>
      <c r="E1066" s="327"/>
      <c r="F1066" s="1"/>
      <c r="G1066" s="1"/>
      <c r="H1066" s="1"/>
      <c r="I1066" s="1"/>
      <c r="J1066" s="327"/>
      <c r="K1066" s="1"/>
      <c r="L1066" s="1"/>
      <c r="M1066" s="327"/>
      <c r="N1066" s="327"/>
      <c r="O1066" s="328"/>
      <c r="P1066" s="299"/>
      <c r="Q1066" s="1"/>
      <c r="R1066" s="275"/>
      <c r="S1066" s="329"/>
      <c r="T1066" s="1"/>
      <c r="U1066" s="1"/>
      <c r="V1066" s="306"/>
      <c r="W1066" s="306"/>
      <c r="X1066" s="328"/>
      <c r="Y1066" s="328"/>
      <c r="Z1066" s="272"/>
      <c r="AA1066" s="299"/>
      <c r="AB1066" s="1"/>
      <c r="AC1066" s="58"/>
      <c r="AD1066" s="220"/>
      <c r="AE1066" s="1"/>
      <c r="AF1066" s="1"/>
      <c r="AG1066" s="304"/>
      <c r="AH1066" s="306"/>
      <c r="AI1066" s="1"/>
      <c r="AJ1066" s="1"/>
      <c r="AK1066" s="1"/>
      <c r="AL1066" s="1"/>
      <c r="AM1066" s="328"/>
      <c r="AN1066" s="1"/>
      <c r="AO1066" s="1"/>
      <c r="AP1066" s="1"/>
    </row>
    <row r="1067" ht="15.75" customHeight="1">
      <c r="A1067" s="1"/>
      <c r="B1067" s="1"/>
      <c r="C1067" s="283"/>
      <c r="D1067" s="327"/>
      <c r="E1067" s="327"/>
      <c r="F1067" s="1"/>
      <c r="G1067" s="1"/>
      <c r="H1067" s="1"/>
      <c r="I1067" s="1"/>
      <c r="J1067" s="327"/>
      <c r="K1067" s="1"/>
      <c r="L1067" s="1"/>
      <c r="M1067" s="327"/>
      <c r="N1067" s="327"/>
      <c r="O1067" s="328"/>
      <c r="P1067" s="299"/>
      <c r="Q1067" s="1"/>
      <c r="R1067" s="275"/>
      <c r="S1067" s="329"/>
      <c r="T1067" s="1"/>
      <c r="U1067" s="1"/>
      <c r="V1067" s="306"/>
      <c r="W1067" s="306"/>
      <c r="X1067" s="328"/>
      <c r="Y1067" s="328"/>
      <c r="Z1067" s="272"/>
      <c r="AA1067" s="299"/>
      <c r="AB1067" s="1"/>
      <c r="AC1067" s="58"/>
      <c r="AD1067" s="220"/>
      <c r="AE1067" s="1"/>
      <c r="AF1067" s="1"/>
      <c r="AG1067" s="304"/>
      <c r="AH1067" s="306"/>
      <c r="AI1067" s="1"/>
      <c r="AJ1067" s="1"/>
      <c r="AK1067" s="1"/>
      <c r="AL1067" s="1"/>
      <c r="AM1067" s="328"/>
      <c r="AN1067" s="1"/>
      <c r="AO1067" s="1"/>
      <c r="AP1067" s="1"/>
    </row>
    <row r="1068" ht="15.75" customHeight="1">
      <c r="A1068" s="1"/>
      <c r="B1068" s="1"/>
      <c r="C1068" s="283"/>
      <c r="D1068" s="327"/>
      <c r="E1068" s="327"/>
      <c r="F1068" s="1"/>
      <c r="G1068" s="1"/>
      <c r="H1068" s="1"/>
      <c r="I1068" s="1"/>
      <c r="J1068" s="327"/>
      <c r="K1068" s="1"/>
      <c r="L1068" s="1"/>
      <c r="M1068" s="327"/>
      <c r="N1068" s="327"/>
      <c r="O1068" s="328"/>
      <c r="P1068" s="299"/>
      <c r="Q1068" s="1"/>
      <c r="R1068" s="275"/>
      <c r="S1068" s="329"/>
      <c r="T1068" s="1"/>
      <c r="U1068" s="1"/>
      <c r="V1068" s="306"/>
      <c r="W1068" s="306"/>
      <c r="X1068" s="328"/>
      <c r="Y1068" s="328"/>
      <c r="Z1068" s="272"/>
      <c r="AA1068" s="299"/>
      <c r="AB1068" s="1"/>
      <c r="AC1068" s="58"/>
      <c r="AD1068" s="220"/>
      <c r="AE1068" s="1"/>
      <c r="AF1068" s="1"/>
      <c r="AG1068" s="304"/>
      <c r="AH1068" s="306"/>
      <c r="AI1068" s="1"/>
      <c r="AJ1068" s="1"/>
      <c r="AK1068" s="1"/>
      <c r="AL1068" s="1"/>
      <c r="AM1068" s="328"/>
      <c r="AN1068" s="1"/>
      <c r="AO1068" s="1"/>
      <c r="AP1068" s="1"/>
    </row>
    <row r="1069" ht="15.75" customHeight="1">
      <c r="A1069" s="1"/>
      <c r="B1069" s="1"/>
      <c r="C1069" s="283"/>
      <c r="D1069" s="327"/>
      <c r="E1069" s="327"/>
      <c r="F1069" s="1"/>
      <c r="G1069" s="1"/>
      <c r="H1069" s="1"/>
      <c r="I1069" s="1"/>
      <c r="J1069" s="327"/>
      <c r="K1069" s="1"/>
      <c r="L1069" s="1"/>
      <c r="M1069" s="327"/>
      <c r="N1069" s="327"/>
      <c r="O1069" s="328"/>
      <c r="P1069" s="299"/>
      <c r="Q1069" s="1"/>
      <c r="R1069" s="275"/>
      <c r="S1069" s="329"/>
      <c r="T1069" s="1"/>
      <c r="U1069" s="1"/>
      <c r="V1069" s="306"/>
      <c r="W1069" s="306"/>
      <c r="X1069" s="328"/>
      <c r="Y1069" s="328"/>
      <c r="Z1069" s="272"/>
      <c r="AA1069" s="299"/>
      <c r="AB1069" s="1"/>
      <c r="AC1069" s="58"/>
      <c r="AD1069" s="220"/>
      <c r="AE1069" s="1"/>
      <c r="AF1069" s="1"/>
      <c r="AG1069" s="304"/>
      <c r="AH1069" s="306"/>
      <c r="AI1069" s="1"/>
      <c r="AJ1069" s="1"/>
      <c r="AK1069" s="1"/>
      <c r="AL1069" s="1"/>
      <c r="AM1069" s="328"/>
      <c r="AN1069" s="1"/>
      <c r="AO1069" s="1"/>
      <c r="AP1069" s="1"/>
    </row>
    <row r="1070" ht="15.75" customHeight="1">
      <c r="A1070" s="1"/>
      <c r="B1070" s="1"/>
      <c r="C1070" s="283"/>
      <c r="D1070" s="327"/>
      <c r="E1070" s="327"/>
      <c r="F1070" s="1"/>
      <c r="G1070" s="1"/>
      <c r="H1070" s="1"/>
      <c r="I1070" s="1"/>
      <c r="J1070" s="327"/>
      <c r="K1070" s="1"/>
      <c r="L1070" s="1"/>
      <c r="M1070" s="327"/>
      <c r="N1070" s="327"/>
      <c r="O1070" s="328"/>
      <c r="P1070" s="299"/>
      <c r="Q1070" s="1"/>
      <c r="R1070" s="275"/>
      <c r="S1070" s="329"/>
      <c r="T1070" s="1"/>
      <c r="U1070" s="1"/>
      <c r="V1070" s="306"/>
      <c r="W1070" s="306"/>
      <c r="X1070" s="328"/>
      <c r="Y1070" s="328"/>
      <c r="Z1070" s="272"/>
      <c r="AA1070" s="299"/>
      <c r="AB1070" s="1"/>
      <c r="AC1070" s="58"/>
      <c r="AD1070" s="220"/>
      <c r="AE1070" s="1"/>
      <c r="AF1070" s="1"/>
      <c r="AG1070" s="304"/>
      <c r="AH1070" s="306"/>
      <c r="AI1070" s="1"/>
      <c r="AJ1070" s="1"/>
      <c r="AK1070" s="1"/>
      <c r="AL1070" s="1"/>
      <c r="AM1070" s="328"/>
      <c r="AN1070" s="1"/>
      <c r="AO1070" s="1"/>
      <c r="AP1070" s="1"/>
    </row>
    <row r="1071" ht="15.75" customHeight="1">
      <c r="A1071" s="1"/>
      <c r="B1071" s="1"/>
      <c r="C1071" s="283"/>
      <c r="D1071" s="327"/>
      <c r="E1071" s="327"/>
      <c r="F1071" s="1"/>
      <c r="G1071" s="1"/>
      <c r="H1071" s="1"/>
      <c r="I1071" s="1"/>
      <c r="J1071" s="327"/>
      <c r="K1071" s="1"/>
      <c r="L1071" s="1"/>
      <c r="M1071" s="327"/>
      <c r="N1071" s="327"/>
      <c r="O1071" s="328"/>
      <c r="P1071" s="299"/>
      <c r="Q1071" s="1"/>
      <c r="R1071" s="275"/>
      <c r="S1071" s="329"/>
      <c r="T1071" s="1"/>
      <c r="U1071" s="1"/>
      <c r="V1071" s="306"/>
      <c r="W1071" s="306"/>
      <c r="X1071" s="328"/>
      <c r="Y1071" s="328"/>
      <c r="Z1071" s="272"/>
      <c r="AA1071" s="299"/>
      <c r="AB1071" s="1"/>
      <c r="AC1071" s="58"/>
      <c r="AD1071" s="220"/>
      <c r="AE1071" s="1"/>
      <c r="AF1071" s="1"/>
      <c r="AG1071" s="304"/>
      <c r="AH1071" s="306"/>
      <c r="AI1071" s="1"/>
      <c r="AJ1071" s="1"/>
      <c r="AK1071" s="1"/>
      <c r="AL1071" s="1"/>
      <c r="AM1071" s="328"/>
      <c r="AN1071" s="1"/>
      <c r="AO1071" s="1"/>
      <c r="AP1071" s="1"/>
    </row>
    <row r="1072" ht="15.75" customHeight="1">
      <c r="A1072" s="1"/>
      <c r="B1072" s="1"/>
      <c r="C1072" s="283"/>
      <c r="D1072" s="327"/>
      <c r="E1072" s="327"/>
      <c r="F1072" s="1"/>
      <c r="G1072" s="1"/>
      <c r="H1072" s="1"/>
      <c r="I1072" s="1"/>
      <c r="J1072" s="327"/>
      <c r="K1072" s="1"/>
      <c r="L1072" s="1"/>
      <c r="M1072" s="327"/>
      <c r="N1072" s="327"/>
      <c r="O1072" s="328"/>
      <c r="P1072" s="299"/>
      <c r="Q1072" s="1"/>
      <c r="R1072" s="275"/>
      <c r="S1072" s="329"/>
      <c r="T1072" s="1"/>
      <c r="U1072" s="1"/>
      <c r="V1072" s="306"/>
      <c r="W1072" s="306"/>
      <c r="X1072" s="328"/>
      <c r="Y1072" s="328"/>
      <c r="Z1072" s="272"/>
      <c r="AA1072" s="299"/>
      <c r="AB1072" s="1"/>
      <c r="AC1072" s="58"/>
      <c r="AD1072" s="220"/>
      <c r="AE1072" s="1"/>
      <c r="AF1072" s="1"/>
      <c r="AG1072" s="304"/>
      <c r="AH1072" s="306"/>
      <c r="AI1072" s="1"/>
      <c r="AJ1072" s="1"/>
      <c r="AK1072" s="1"/>
      <c r="AL1072" s="1"/>
      <c r="AM1072" s="328"/>
      <c r="AN1072" s="1"/>
      <c r="AO1072" s="1"/>
      <c r="AP1072" s="1"/>
    </row>
    <row r="1073" ht="15.75" customHeight="1">
      <c r="A1073" s="1"/>
      <c r="B1073" s="1"/>
      <c r="C1073" s="283"/>
      <c r="D1073" s="327"/>
      <c r="E1073" s="327"/>
      <c r="F1073" s="1"/>
      <c r="G1073" s="1"/>
      <c r="H1073" s="1"/>
      <c r="I1073" s="1"/>
      <c r="J1073" s="327"/>
      <c r="K1073" s="1"/>
      <c r="L1073" s="1"/>
      <c r="M1073" s="327"/>
      <c r="N1073" s="327"/>
      <c r="O1073" s="328"/>
      <c r="P1073" s="299"/>
      <c r="Q1073" s="1"/>
      <c r="R1073" s="275"/>
      <c r="S1073" s="329"/>
      <c r="T1073" s="1"/>
      <c r="U1073" s="1"/>
      <c r="V1073" s="306"/>
      <c r="W1073" s="306"/>
      <c r="X1073" s="328"/>
      <c r="Y1073" s="328"/>
      <c r="Z1073" s="272"/>
      <c r="AA1073" s="299"/>
      <c r="AB1073" s="1"/>
      <c r="AC1073" s="58"/>
      <c r="AD1073" s="220"/>
      <c r="AE1073" s="1"/>
      <c r="AF1073" s="1"/>
      <c r="AG1073" s="304"/>
      <c r="AH1073" s="306"/>
      <c r="AI1073" s="1"/>
      <c r="AJ1073" s="1"/>
      <c r="AK1073" s="1"/>
      <c r="AL1073" s="1"/>
      <c r="AM1073" s="328"/>
      <c r="AN1073" s="1"/>
      <c r="AO1073" s="1"/>
      <c r="AP1073" s="1"/>
    </row>
    <row r="1074" ht="15.75" customHeight="1">
      <c r="A1074" s="1"/>
      <c r="B1074" s="1"/>
      <c r="C1074" s="283"/>
      <c r="D1074" s="327"/>
      <c r="E1074" s="327"/>
      <c r="F1074" s="1"/>
      <c r="G1074" s="1"/>
      <c r="H1074" s="1"/>
      <c r="I1074" s="1"/>
      <c r="J1074" s="327"/>
      <c r="K1074" s="1"/>
      <c r="L1074" s="1"/>
      <c r="M1074" s="327"/>
      <c r="N1074" s="327"/>
      <c r="O1074" s="328"/>
      <c r="P1074" s="299"/>
      <c r="Q1074" s="1"/>
      <c r="R1074" s="275"/>
      <c r="S1074" s="329"/>
      <c r="T1074" s="1"/>
      <c r="U1074" s="1"/>
      <c r="V1074" s="306"/>
      <c r="W1074" s="306"/>
      <c r="X1074" s="328"/>
      <c r="Y1074" s="328"/>
      <c r="Z1074" s="272"/>
      <c r="AA1074" s="299"/>
      <c r="AB1074" s="1"/>
      <c r="AC1074" s="58"/>
      <c r="AD1074" s="220"/>
      <c r="AE1074" s="1"/>
      <c r="AF1074" s="1"/>
      <c r="AG1074" s="304"/>
      <c r="AH1074" s="306"/>
      <c r="AI1074" s="1"/>
      <c r="AJ1074" s="1"/>
      <c r="AK1074" s="1"/>
      <c r="AL1074" s="1"/>
      <c r="AM1074" s="328"/>
      <c r="AN1074" s="1"/>
      <c r="AO1074" s="1"/>
      <c r="AP1074" s="1"/>
    </row>
    <row r="1075" ht="15.75" customHeight="1">
      <c r="A1075" s="1"/>
      <c r="B1075" s="1"/>
      <c r="C1075" s="283"/>
      <c r="D1075" s="327"/>
      <c r="E1075" s="327"/>
      <c r="F1075" s="1"/>
      <c r="G1075" s="1"/>
      <c r="H1075" s="1"/>
      <c r="I1075" s="1"/>
      <c r="J1075" s="327"/>
      <c r="K1075" s="1"/>
      <c r="L1075" s="1"/>
      <c r="M1075" s="327"/>
      <c r="N1075" s="327"/>
      <c r="O1075" s="328"/>
      <c r="P1075" s="299"/>
      <c r="Q1075" s="1"/>
      <c r="R1075" s="275"/>
      <c r="S1075" s="329"/>
      <c r="T1075" s="1"/>
      <c r="U1075" s="1"/>
      <c r="V1075" s="306"/>
      <c r="W1075" s="306"/>
      <c r="X1075" s="328"/>
      <c r="Y1075" s="328"/>
      <c r="Z1075" s="272"/>
      <c r="AA1075" s="299"/>
      <c r="AB1075" s="1"/>
      <c r="AC1075" s="58"/>
      <c r="AD1075" s="220"/>
      <c r="AE1075" s="1"/>
      <c r="AF1075" s="1"/>
      <c r="AG1075" s="304"/>
      <c r="AH1075" s="306"/>
      <c r="AI1075" s="1"/>
      <c r="AJ1075" s="1"/>
      <c r="AK1075" s="1"/>
      <c r="AL1075" s="1"/>
      <c r="AM1075" s="328"/>
      <c r="AN1075" s="1"/>
      <c r="AO1075" s="1"/>
      <c r="AP1075" s="1"/>
    </row>
    <row r="1076" ht="15.75" customHeight="1">
      <c r="A1076" s="1"/>
      <c r="B1076" s="1"/>
      <c r="C1076" s="283"/>
      <c r="D1076" s="327"/>
      <c r="E1076" s="327"/>
      <c r="F1076" s="1"/>
      <c r="G1076" s="1"/>
      <c r="H1076" s="1"/>
      <c r="I1076" s="1"/>
      <c r="J1076" s="327"/>
      <c r="K1076" s="1"/>
      <c r="L1076" s="1"/>
      <c r="M1076" s="327"/>
      <c r="N1076" s="327"/>
      <c r="O1076" s="328"/>
      <c r="P1076" s="299"/>
      <c r="Q1076" s="1"/>
      <c r="R1076" s="275"/>
      <c r="S1076" s="329"/>
      <c r="T1076" s="1"/>
      <c r="U1076" s="1"/>
      <c r="V1076" s="306"/>
      <c r="W1076" s="306"/>
      <c r="X1076" s="328"/>
      <c r="Y1076" s="328"/>
      <c r="Z1076" s="272"/>
      <c r="AA1076" s="299"/>
      <c r="AB1076" s="1"/>
      <c r="AC1076" s="58"/>
      <c r="AD1076" s="220"/>
      <c r="AE1076" s="1"/>
      <c r="AF1076" s="1"/>
      <c r="AG1076" s="304"/>
      <c r="AH1076" s="306"/>
      <c r="AI1076" s="1"/>
      <c r="AJ1076" s="1"/>
      <c r="AK1076" s="1"/>
      <c r="AL1076" s="1"/>
      <c r="AM1076" s="328"/>
      <c r="AN1076" s="1"/>
      <c r="AO1076" s="1"/>
      <c r="AP1076" s="1"/>
    </row>
    <row r="1077" ht="15.75" customHeight="1">
      <c r="A1077" s="1"/>
      <c r="B1077" s="1"/>
      <c r="C1077" s="283"/>
      <c r="D1077" s="327"/>
      <c r="E1077" s="327"/>
      <c r="F1077" s="1"/>
      <c r="G1077" s="1"/>
      <c r="H1077" s="1"/>
      <c r="I1077" s="1"/>
      <c r="J1077" s="327"/>
      <c r="K1077" s="1"/>
      <c r="L1077" s="1"/>
      <c r="M1077" s="327"/>
      <c r="N1077" s="327"/>
      <c r="O1077" s="328"/>
      <c r="P1077" s="299"/>
      <c r="Q1077" s="1"/>
      <c r="R1077" s="275"/>
      <c r="S1077" s="329"/>
      <c r="T1077" s="1"/>
      <c r="U1077" s="1"/>
      <c r="V1077" s="306"/>
      <c r="W1077" s="306"/>
      <c r="X1077" s="328"/>
      <c r="Y1077" s="328"/>
      <c r="Z1077" s="272"/>
      <c r="AA1077" s="299"/>
      <c r="AB1077" s="1"/>
      <c r="AC1077" s="58"/>
      <c r="AD1077" s="220"/>
      <c r="AE1077" s="1"/>
      <c r="AF1077" s="1"/>
      <c r="AG1077" s="304"/>
      <c r="AH1077" s="306"/>
      <c r="AI1077" s="1"/>
      <c r="AJ1077" s="1"/>
      <c r="AK1077" s="1"/>
      <c r="AL1077" s="1"/>
      <c r="AM1077" s="328"/>
      <c r="AN1077" s="1"/>
      <c r="AO1077" s="1"/>
      <c r="AP1077" s="1"/>
    </row>
    <row r="1078" ht="15.75" customHeight="1">
      <c r="A1078" s="1"/>
      <c r="B1078" s="1"/>
      <c r="C1078" s="283"/>
      <c r="D1078" s="327"/>
      <c r="E1078" s="327"/>
      <c r="F1078" s="1"/>
      <c r="G1078" s="1"/>
      <c r="H1078" s="1"/>
      <c r="I1078" s="1"/>
      <c r="J1078" s="327"/>
      <c r="K1078" s="1"/>
      <c r="L1078" s="1"/>
      <c r="M1078" s="327"/>
      <c r="N1078" s="327"/>
      <c r="O1078" s="328"/>
      <c r="P1078" s="299"/>
      <c r="Q1078" s="1"/>
      <c r="R1078" s="275"/>
      <c r="S1078" s="329"/>
      <c r="T1078" s="1"/>
      <c r="U1078" s="1"/>
      <c r="V1078" s="306"/>
      <c r="W1078" s="306"/>
      <c r="X1078" s="328"/>
      <c r="Y1078" s="328"/>
      <c r="Z1078" s="272"/>
      <c r="AA1078" s="299"/>
      <c r="AB1078" s="1"/>
      <c r="AC1078" s="58"/>
      <c r="AD1078" s="220"/>
      <c r="AE1078" s="1"/>
      <c r="AF1078" s="1"/>
      <c r="AG1078" s="304"/>
      <c r="AH1078" s="306"/>
      <c r="AI1078" s="1"/>
      <c r="AJ1078" s="1"/>
      <c r="AK1078" s="1"/>
      <c r="AL1078" s="1"/>
      <c r="AM1078" s="328"/>
      <c r="AN1078" s="1"/>
      <c r="AO1078" s="1"/>
      <c r="AP1078" s="1"/>
    </row>
    <row r="1079" ht="15.75" customHeight="1">
      <c r="A1079" s="1"/>
      <c r="B1079" s="1"/>
      <c r="C1079" s="283"/>
      <c r="D1079" s="327"/>
      <c r="E1079" s="327"/>
      <c r="F1079" s="1"/>
      <c r="G1079" s="1"/>
      <c r="H1079" s="1"/>
      <c r="I1079" s="1"/>
      <c r="J1079" s="327"/>
      <c r="K1079" s="1"/>
      <c r="L1079" s="1"/>
      <c r="M1079" s="327"/>
      <c r="N1079" s="327"/>
      <c r="O1079" s="328"/>
      <c r="P1079" s="299"/>
      <c r="Q1079" s="1"/>
      <c r="R1079" s="275"/>
      <c r="S1079" s="329"/>
      <c r="T1079" s="1"/>
      <c r="U1079" s="1"/>
      <c r="V1079" s="306"/>
      <c r="W1079" s="306"/>
      <c r="X1079" s="328"/>
      <c r="Y1079" s="328"/>
      <c r="Z1079" s="272"/>
      <c r="AA1079" s="299"/>
      <c r="AB1079" s="1"/>
      <c r="AC1079" s="58"/>
      <c r="AD1079" s="220"/>
      <c r="AE1079" s="1"/>
      <c r="AF1079" s="1"/>
      <c r="AG1079" s="304"/>
      <c r="AH1079" s="306"/>
      <c r="AI1079" s="1"/>
      <c r="AJ1079" s="1"/>
      <c r="AK1079" s="1"/>
      <c r="AL1079" s="1"/>
      <c r="AM1079" s="328"/>
      <c r="AN1079" s="1"/>
      <c r="AO1079" s="1"/>
      <c r="AP1079" s="1"/>
    </row>
    <row r="1080" ht="15.75" customHeight="1">
      <c r="A1080" s="1"/>
      <c r="B1080" s="1"/>
      <c r="C1080" s="283"/>
      <c r="D1080" s="327"/>
      <c r="E1080" s="327"/>
      <c r="F1080" s="1"/>
      <c r="G1080" s="1"/>
      <c r="H1080" s="1"/>
      <c r="I1080" s="1"/>
      <c r="J1080" s="327"/>
      <c r="K1080" s="1"/>
      <c r="L1080" s="1"/>
      <c r="M1080" s="327"/>
      <c r="N1080" s="327"/>
      <c r="O1080" s="328"/>
      <c r="P1080" s="299"/>
      <c r="Q1080" s="1"/>
      <c r="R1080" s="275"/>
      <c r="S1080" s="329"/>
      <c r="T1080" s="1"/>
      <c r="U1080" s="1"/>
      <c r="V1080" s="306"/>
      <c r="W1080" s="306"/>
      <c r="X1080" s="328"/>
      <c r="Y1080" s="328"/>
      <c r="Z1080" s="272"/>
      <c r="AA1080" s="299"/>
      <c r="AB1080" s="1"/>
      <c r="AC1080" s="58"/>
      <c r="AD1080" s="220"/>
      <c r="AE1080" s="1"/>
      <c r="AF1080" s="1"/>
      <c r="AG1080" s="304"/>
      <c r="AH1080" s="306"/>
      <c r="AI1080" s="1"/>
      <c r="AJ1080" s="1"/>
      <c r="AK1080" s="1"/>
      <c r="AL1080" s="1"/>
      <c r="AM1080" s="328"/>
      <c r="AN1080" s="1"/>
      <c r="AO1080" s="1"/>
      <c r="AP1080" s="1"/>
    </row>
    <row r="1081" ht="15.75" customHeight="1">
      <c r="A1081" s="1"/>
      <c r="B1081" s="1"/>
      <c r="C1081" s="283"/>
      <c r="D1081" s="327"/>
      <c r="E1081" s="327"/>
      <c r="F1081" s="1"/>
      <c r="G1081" s="1"/>
      <c r="H1081" s="1"/>
      <c r="I1081" s="1"/>
      <c r="J1081" s="327"/>
      <c r="K1081" s="1"/>
      <c r="L1081" s="1"/>
      <c r="M1081" s="327"/>
      <c r="N1081" s="327"/>
      <c r="O1081" s="328"/>
      <c r="P1081" s="299"/>
      <c r="Q1081" s="1"/>
      <c r="R1081" s="275"/>
      <c r="S1081" s="329"/>
      <c r="T1081" s="1"/>
      <c r="U1081" s="1"/>
      <c r="V1081" s="306"/>
      <c r="W1081" s="306"/>
      <c r="X1081" s="328"/>
      <c r="Y1081" s="328"/>
      <c r="Z1081" s="272"/>
      <c r="AA1081" s="299"/>
      <c r="AB1081" s="1"/>
      <c r="AC1081" s="58"/>
      <c r="AD1081" s="220"/>
      <c r="AE1081" s="1"/>
      <c r="AF1081" s="1"/>
      <c r="AG1081" s="304"/>
      <c r="AH1081" s="306"/>
      <c r="AI1081" s="1"/>
      <c r="AJ1081" s="1"/>
      <c r="AK1081" s="1"/>
      <c r="AL1081" s="1"/>
      <c r="AM1081" s="328"/>
      <c r="AN1081" s="1"/>
      <c r="AO1081" s="1"/>
      <c r="AP1081" s="1"/>
    </row>
    <row r="1082" ht="15.75" customHeight="1">
      <c r="A1082" s="1"/>
      <c r="B1082" s="1"/>
      <c r="C1082" s="283"/>
      <c r="D1082" s="327"/>
      <c r="E1082" s="327"/>
      <c r="F1082" s="1"/>
      <c r="G1082" s="1"/>
      <c r="H1082" s="1"/>
      <c r="I1082" s="1"/>
      <c r="J1082" s="327"/>
      <c r="K1082" s="1"/>
      <c r="L1082" s="1"/>
      <c r="M1082" s="327"/>
      <c r="N1082" s="327"/>
      <c r="O1082" s="328"/>
      <c r="P1082" s="299"/>
      <c r="Q1082" s="1"/>
      <c r="R1082" s="275"/>
      <c r="S1082" s="329"/>
      <c r="T1082" s="1"/>
      <c r="U1082" s="1"/>
      <c r="V1082" s="306"/>
      <c r="W1082" s="306"/>
      <c r="X1082" s="328"/>
      <c r="Y1082" s="328"/>
      <c r="Z1082" s="272"/>
      <c r="AA1082" s="299"/>
      <c r="AB1082" s="1"/>
      <c r="AC1082" s="58"/>
      <c r="AD1082" s="220"/>
      <c r="AE1082" s="1"/>
      <c r="AF1082" s="1"/>
      <c r="AG1082" s="304"/>
      <c r="AH1082" s="306"/>
      <c r="AI1082" s="1"/>
      <c r="AJ1082" s="1"/>
      <c r="AK1082" s="1"/>
      <c r="AL1082" s="1"/>
      <c r="AM1082" s="328"/>
      <c r="AN1082" s="1"/>
      <c r="AO1082" s="1"/>
      <c r="AP1082" s="1"/>
    </row>
    <row r="1083" ht="15.75" customHeight="1">
      <c r="A1083" s="1"/>
      <c r="B1083" s="1"/>
      <c r="C1083" s="283"/>
      <c r="D1083" s="327"/>
      <c r="E1083" s="327"/>
      <c r="F1083" s="1"/>
      <c r="G1083" s="1"/>
      <c r="H1083" s="1"/>
      <c r="I1083" s="1"/>
      <c r="J1083" s="327"/>
      <c r="K1083" s="1"/>
      <c r="L1083" s="1"/>
      <c r="M1083" s="327"/>
      <c r="N1083" s="327"/>
      <c r="O1083" s="328"/>
      <c r="P1083" s="299"/>
      <c r="Q1083" s="1"/>
      <c r="R1083" s="275"/>
      <c r="S1083" s="329"/>
      <c r="T1083" s="1"/>
      <c r="U1083" s="1"/>
      <c r="V1083" s="306"/>
      <c r="W1083" s="306"/>
      <c r="X1083" s="328"/>
      <c r="Y1083" s="328"/>
      <c r="Z1083" s="272"/>
      <c r="AA1083" s="299"/>
      <c r="AB1083" s="1"/>
      <c r="AC1083" s="58"/>
      <c r="AD1083" s="220"/>
      <c r="AE1083" s="1"/>
      <c r="AF1083" s="1"/>
      <c r="AG1083" s="304"/>
      <c r="AH1083" s="306"/>
      <c r="AI1083" s="1"/>
      <c r="AJ1083" s="1"/>
      <c r="AK1083" s="1"/>
      <c r="AL1083" s="1"/>
      <c r="AM1083" s="328"/>
      <c r="AN1083" s="1"/>
      <c r="AO1083" s="1"/>
      <c r="AP1083" s="1"/>
    </row>
    <row r="1084" ht="15.75" customHeight="1">
      <c r="A1084" s="1"/>
      <c r="B1084" s="1"/>
      <c r="C1084" s="283"/>
      <c r="D1084" s="327"/>
      <c r="E1084" s="327"/>
      <c r="F1084" s="1"/>
      <c r="G1084" s="1"/>
      <c r="H1084" s="1"/>
      <c r="I1084" s="1"/>
      <c r="J1084" s="327"/>
      <c r="K1084" s="1"/>
      <c r="L1084" s="1"/>
      <c r="M1084" s="327"/>
      <c r="N1084" s="327"/>
      <c r="O1084" s="328"/>
      <c r="P1084" s="299"/>
      <c r="Q1084" s="1"/>
      <c r="R1084" s="275"/>
      <c r="S1084" s="329"/>
      <c r="T1084" s="1"/>
      <c r="U1084" s="1"/>
      <c r="V1084" s="306"/>
      <c r="W1084" s="306"/>
      <c r="X1084" s="328"/>
      <c r="Y1084" s="328"/>
      <c r="Z1084" s="272"/>
      <c r="AA1084" s="299"/>
      <c r="AB1084" s="1"/>
      <c r="AC1084" s="58"/>
      <c r="AD1084" s="220"/>
      <c r="AE1084" s="1"/>
      <c r="AF1084" s="1"/>
      <c r="AG1084" s="304"/>
      <c r="AH1084" s="306"/>
      <c r="AI1084" s="1"/>
      <c r="AJ1084" s="1"/>
      <c r="AK1084" s="1"/>
      <c r="AL1084" s="1"/>
      <c r="AM1084" s="328"/>
      <c r="AN1084" s="1"/>
      <c r="AO1084" s="1"/>
      <c r="AP1084" s="1"/>
    </row>
    <row r="1085" ht="15.75" customHeight="1">
      <c r="A1085" s="1"/>
      <c r="B1085" s="1"/>
      <c r="C1085" s="283"/>
      <c r="D1085" s="327"/>
      <c r="E1085" s="327"/>
      <c r="F1085" s="1"/>
      <c r="G1085" s="1"/>
      <c r="H1085" s="1"/>
      <c r="I1085" s="1"/>
      <c r="J1085" s="327"/>
      <c r="K1085" s="1"/>
      <c r="L1085" s="1"/>
      <c r="M1085" s="327"/>
      <c r="N1085" s="327"/>
      <c r="O1085" s="328"/>
      <c r="P1085" s="299"/>
      <c r="Q1085" s="1"/>
      <c r="R1085" s="275"/>
      <c r="S1085" s="329"/>
      <c r="T1085" s="1"/>
      <c r="U1085" s="1"/>
      <c r="V1085" s="306"/>
      <c r="W1085" s="306"/>
      <c r="X1085" s="328"/>
      <c r="Y1085" s="328"/>
      <c r="Z1085" s="272"/>
      <c r="AA1085" s="299"/>
      <c r="AB1085" s="1"/>
      <c r="AC1085" s="58"/>
      <c r="AD1085" s="220"/>
      <c r="AE1085" s="1"/>
      <c r="AF1085" s="1"/>
      <c r="AG1085" s="304"/>
      <c r="AH1085" s="306"/>
      <c r="AI1085" s="1"/>
      <c r="AJ1085" s="1"/>
      <c r="AK1085" s="1"/>
      <c r="AL1085" s="1"/>
      <c r="AM1085" s="328"/>
      <c r="AN1085" s="1"/>
      <c r="AO1085" s="1"/>
      <c r="AP1085" s="1"/>
    </row>
    <row r="1086" ht="15.75" customHeight="1">
      <c r="A1086" s="1"/>
      <c r="B1086" s="1"/>
      <c r="C1086" s="283"/>
      <c r="D1086" s="327"/>
      <c r="E1086" s="327"/>
      <c r="F1086" s="1"/>
      <c r="G1086" s="1"/>
      <c r="H1086" s="1"/>
      <c r="I1086" s="1"/>
      <c r="J1086" s="327"/>
      <c r="K1086" s="1"/>
      <c r="L1086" s="1"/>
      <c r="M1086" s="327"/>
      <c r="N1086" s="327"/>
      <c r="O1086" s="328"/>
      <c r="P1086" s="299"/>
      <c r="Q1086" s="1"/>
      <c r="R1086" s="275"/>
      <c r="S1086" s="329"/>
      <c r="T1086" s="1"/>
      <c r="U1086" s="1"/>
      <c r="V1086" s="306"/>
      <c r="W1086" s="306"/>
      <c r="X1086" s="328"/>
      <c r="Y1086" s="328"/>
      <c r="Z1086" s="272"/>
      <c r="AA1086" s="299"/>
      <c r="AB1086" s="1"/>
      <c r="AC1086" s="58"/>
      <c r="AD1086" s="220"/>
      <c r="AE1086" s="1"/>
      <c r="AF1086" s="1"/>
      <c r="AG1086" s="304"/>
      <c r="AH1086" s="306"/>
      <c r="AI1086" s="1"/>
      <c r="AJ1086" s="1"/>
      <c r="AK1086" s="1"/>
      <c r="AL1086" s="1"/>
      <c r="AM1086" s="328"/>
      <c r="AN1086" s="1"/>
      <c r="AO1086" s="1"/>
      <c r="AP1086" s="1"/>
    </row>
    <row r="1087" ht="15.75" customHeight="1">
      <c r="A1087" s="1"/>
      <c r="B1087" s="1"/>
      <c r="C1087" s="283"/>
      <c r="D1087" s="327"/>
      <c r="E1087" s="327"/>
      <c r="F1087" s="1"/>
      <c r="G1087" s="1"/>
      <c r="H1087" s="1"/>
      <c r="I1087" s="1"/>
      <c r="J1087" s="327"/>
      <c r="K1087" s="1"/>
      <c r="L1087" s="1"/>
      <c r="M1087" s="327"/>
      <c r="N1087" s="327"/>
      <c r="O1087" s="328"/>
      <c r="P1087" s="299"/>
      <c r="Q1087" s="1"/>
      <c r="R1087" s="275"/>
      <c r="S1087" s="329"/>
      <c r="T1087" s="1"/>
      <c r="U1087" s="1"/>
      <c r="V1087" s="306"/>
      <c r="W1087" s="306"/>
      <c r="X1087" s="328"/>
      <c r="Y1087" s="328"/>
      <c r="Z1087" s="272"/>
      <c r="AA1087" s="299"/>
      <c r="AB1087" s="1"/>
      <c r="AC1087" s="58"/>
      <c r="AD1087" s="220"/>
      <c r="AE1087" s="1"/>
      <c r="AF1087" s="1"/>
      <c r="AG1087" s="304"/>
      <c r="AH1087" s="306"/>
      <c r="AI1087" s="1"/>
      <c r="AJ1087" s="1"/>
      <c r="AK1087" s="1"/>
      <c r="AL1087" s="1"/>
      <c r="AM1087" s="328"/>
      <c r="AN1087" s="1"/>
      <c r="AO1087" s="1"/>
      <c r="AP1087" s="1"/>
    </row>
    <row r="1088" ht="15.75" customHeight="1">
      <c r="A1088" s="1"/>
      <c r="B1088" s="1"/>
      <c r="C1088" s="283"/>
      <c r="D1088" s="327"/>
      <c r="E1088" s="327"/>
      <c r="F1088" s="1"/>
      <c r="G1088" s="1"/>
      <c r="H1088" s="1"/>
      <c r="I1088" s="1"/>
      <c r="J1088" s="327"/>
      <c r="K1088" s="1"/>
      <c r="L1088" s="1"/>
      <c r="M1088" s="327"/>
      <c r="N1088" s="327"/>
      <c r="O1088" s="328"/>
      <c r="P1088" s="299"/>
      <c r="Q1088" s="1"/>
      <c r="R1088" s="275"/>
      <c r="S1088" s="329"/>
      <c r="T1088" s="1"/>
      <c r="U1088" s="1"/>
      <c r="V1088" s="306"/>
      <c r="W1088" s="306"/>
      <c r="X1088" s="328"/>
      <c r="Y1088" s="328"/>
      <c r="Z1088" s="272"/>
      <c r="AA1088" s="299"/>
      <c r="AB1088" s="1"/>
      <c r="AC1088" s="58"/>
      <c r="AD1088" s="220"/>
      <c r="AE1088" s="1"/>
      <c r="AF1088" s="1"/>
      <c r="AG1088" s="304"/>
      <c r="AH1088" s="306"/>
      <c r="AI1088" s="1"/>
      <c r="AJ1088" s="1"/>
      <c r="AK1088" s="1"/>
      <c r="AL1088" s="1"/>
      <c r="AM1088" s="328"/>
      <c r="AN1088" s="1"/>
      <c r="AO1088" s="1"/>
      <c r="AP1088" s="1"/>
    </row>
    <row r="1089" ht="15.75" customHeight="1">
      <c r="A1089" s="1"/>
      <c r="B1089" s="1"/>
      <c r="C1089" s="283"/>
      <c r="D1089" s="327"/>
      <c r="E1089" s="327"/>
      <c r="F1089" s="1"/>
      <c r="G1089" s="1"/>
      <c r="H1089" s="1"/>
      <c r="I1089" s="1"/>
      <c r="J1089" s="327"/>
      <c r="K1089" s="1"/>
      <c r="L1089" s="1"/>
      <c r="M1089" s="327"/>
      <c r="N1089" s="327"/>
      <c r="O1089" s="328"/>
      <c r="P1089" s="299"/>
      <c r="Q1089" s="1"/>
      <c r="R1089" s="275"/>
      <c r="S1089" s="329"/>
      <c r="T1089" s="1"/>
      <c r="U1089" s="1"/>
      <c r="V1089" s="306"/>
      <c r="W1089" s="306"/>
      <c r="X1089" s="328"/>
      <c r="Y1089" s="328"/>
      <c r="Z1089" s="272"/>
      <c r="AA1089" s="299"/>
      <c r="AB1089" s="1"/>
      <c r="AC1089" s="58"/>
      <c r="AD1089" s="220"/>
      <c r="AE1089" s="1"/>
      <c r="AF1089" s="1"/>
      <c r="AG1089" s="304"/>
      <c r="AH1089" s="306"/>
      <c r="AI1089" s="1"/>
      <c r="AJ1089" s="1"/>
      <c r="AK1089" s="1"/>
      <c r="AL1089" s="1"/>
      <c r="AM1089" s="328"/>
      <c r="AN1089" s="1"/>
      <c r="AO1089" s="1"/>
      <c r="AP1089" s="1"/>
    </row>
    <row r="1090" ht="15.75" customHeight="1">
      <c r="A1090" s="1"/>
      <c r="B1090" s="1"/>
      <c r="C1090" s="283"/>
      <c r="D1090" s="327"/>
      <c r="E1090" s="327"/>
      <c r="F1090" s="1"/>
      <c r="G1090" s="1"/>
      <c r="H1090" s="1"/>
      <c r="I1090" s="1"/>
      <c r="J1090" s="327"/>
      <c r="K1090" s="1"/>
      <c r="L1090" s="1"/>
      <c r="M1090" s="327"/>
      <c r="N1090" s="327"/>
      <c r="O1090" s="328"/>
      <c r="P1090" s="299"/>
      <c r="Q1090" s="1"/>
      <c r="R1090" s="275"/>
      <c r="S1090" s="329"/>
      <c r="T1090" s="1"/>
      <c r="U1090" s="1"/>
      <c r="V1090" s="306"/>
      <c r="W1090" s="306"/>
      <c r="X1090" s="328"/>
      <c r="Y1090" s="328"/>
      <c r="Z1090" s="272"/>
      <c r="AA1090" s="299"/>
      <c r="AB1090" s="1"/>
      <c r="AC1090" s="58"/>
      <c r="AD1090" s="220"/>
      <c r="AE1090" s="1"/>
      <c r="AF1090" s="1"/>
      <c r="AG1090" s="304"/>
      <c r="AH1090" s="306"/>
      <c r="AI1090" s="1"/>
      <c r="AJ1090" s="1"/>
      <c r="AK1090" s="1"/>
      <c r="AL1090" s="1"/>
      <c r="AM1090" s="328"/>
      <c r="AN1090" s="1"/>
      <c r="AO1090" s="1"/>
      <c r="AP1090" s="1"/>
    </row>
    <row r="1091" ht="15.75" customHeight="1">
      <c r="A1091" s="1"/>
      <c r="B1091" s="1"/>
      <c r="C1091" s="283"/>
      <c r="D1091" s="327"/>
      <c r="E1091" s="327"/>
      <c r="F1091" s="1"/>
      <c r="G1091" s="1"/>
      <c r="H1091" s="1"/>
      <c r="I1091" s="1"/>
      <c r="J1091" s="327"/>
      <c r="K1091" s="1"/>
      <c r="L1091" s="1"/>
      <c r="M1091" s="327"/>
      <c r="N1091" s="327"/>
      <c r="O1091" s="328"/>
      <c r="P1091" s="299"/>
      <c r="Q1091" s="1"/>
      <c r="R1091" s="275"/>
      <c r="S1091" s="329"/>
      <c r="T1091" s="1"/>
      <c r="U1091" s="1"/>
      <c r="V1091" s="306"/>
      <c r="W1091" s="306"/>
      <c r="X1091" s="328"/>
      <c r="Y1091" s="328"/>
      <c r="Z1091" s="272"/>
      <c r="AA1091" s="299"/>
      <c r="AB1091" s="1"/>
      <c r="AC1091" s="58"/>
      <c r="AD1091" s="220"/>
      <c r="AE1091" s="1"/>
      <c r="AF1091" s="1"/>
      <c r="AG1091" s="304"/>
      <c r="AH1091" s="306"/>
      <c r="AI1091" s="1"/>
      <c r="AJ1091" s="1"/>
      <c r="AK1091" s="1"/>
      <c r="AL1091" s="1"/>
      <c r="AM1091" s="328"/>
      <c r="AN1091" s="1"/>
      <c r="AO1091" s="1"/>
      <c r="AP1091" s="1"/>
    </row>
    <row r="1092" ht="15.75" customHeight="1">
      <c r="A1092" s="1"/>
      <c r="B1092" s="1"/>
      <c r="C1092" s="283"/>
      <c r="D1092" s="327"/>
      <c r="E1092" s="327"/>
      <c r="F1092" s="1"/>
      <c r="G1092" s="1"/>
      <c r="H1092" s="1"/>
      <c r="I1092" s="1"/>
      <c r="J1092" s="327"/>
      <c r="K1092" s="1"/>
      <c r="L1092" s="1"/>
      <c r="M1092" s="327"/>
      <c r="N1092" s="327"/>
      <c r="O1092" s="328"/>
      <c r="P1092" s="299"/>
      <c r="Q1092" s="1"/>
      <c r="R1092" s="275"/>
      <c r="S1092" s="329"/>
      <c r="T1092" s="1"/>
      <c r="U1092" s="1"/>
      <c r="V1092" s="306"/>
      <c r="W1092" s="306"/>
      <c r="X1092" s="328"/>
      <c r="Y1092" s="328"/>
      <c r="Z1092" s="272"/>
      <c r="AA1092" s="299"/>
      <c r="AB1092" s="1"/>
      <c r="AC1092" s="58"/>
      <c r="AD1092" s="220"/>
      <c r="AE1092" s="1"/>
      <c r="AF1092" s="1"/>
      <c r="AG1092" s="304"/>
      <c r="AH1092" s="306"/>
      <c r="AI1092" s="1"/>
      <c r="AJ1092" s="1"/>
      <c r="AK1092" s="1"/>
      <c r="AL1092" s="1"/>
      <c r="AM1092" s="328"/>
      <c r="AN1092" s="1"/>
      <c r="AO1092" s="1"/>
      <c r="AP1092" s="1"/>
    </row>
    <row r="1093" ht="15.75" customHeight="1">
      <c r="A1093" s="1"/>
      <c r="B1093" s="1"/>
      <c r="C1093" s="283"/>
      <c r="D1093" s="327"/>
      <c r="E1093" s="327"/>
      <c r="F1093" s="1"/>
      <c r="G1093" s="1"/>
      <c r="H1093" s="1"/>
      <c r="I1093" s="1"/>
      <c r="J1093" s="327"/>
      <c r="K1093" s="1"/>
      <c r="L1093" s="1"/>
      <c r="M1093" s="327"/>
      <c r="N1093" s="327"/>
      <c r="O1093" s="328"/>
      <c r="P1093" s="299"/>
      <c r="Q1093" s="1"/>
      <c r="R1093" s="275"/>
      <c r="S1093" s="329"/>
      <c r="T1093" s="1"/>
      <c r="U1093" s="1"/>
      <c r="V1093" s="306"/>
      <c r="W1093" s="306"/>
      <c r="X1093" s="328"/>
      <c r="Y1093" s="328"/>
      <c r="Z1093" s="272"/>
      <c r="AA1093" s="299"/>
      <c r="AB1093" s="1"/>
      <c r="AC1093" s="58"/>
      <c r="AD1093" s="220"/>
      <c r="AE1093" s="1"/>
      <c r="AF1093" s="1"/>
      <c r="AG1093" s="304"/>
      <c r="AH1093" s="306"/>
      <c r="AI1093" s="1"/>
      <c r="AJ1093" s="1"/>
      <c r="AK1093" s="1"/>
      <c r="AL1093" s="1"/>
      <c r="AM1093" s="328"/>
      <c r="AN1093" s="1"/>
      <c r="AO1093" s="1"/>
      <c r="AP1093" s="1"/>
    </row>
    <row r="1094" ht="15.75" customHeight="1">
      <c r="A1094" s="1"/>
      <c r="B1094" s="1"/>
      <c r="C1094" s="283"/>
      <c r="D1094" s="327"/>
      <c r="E1094" s="327"/>
      <c r="F1094" s="1"/>
      <c r="G1094" s="1"/>
      <c r="H1094" s="1"/>
      <c r="I1094" s="1"/>
      <c r="J1094" s="327"/>
      <c r="K1094" s="1"/>
      <c r="L1094" s="1"/>
      <c r="M1094" s="327"/>
      <c r="N1094" s="327"/>
      <c r="O1094" s="328"/>
      <c r="P1094" s="299"/>
      <c r="Q1094" s="1"/>
      <c r="R1094" s="275"/>
      <c r="S1094" s="329"/>
      <c r="T1094" s="1"/>
      <c r="U1094" s="1"/>
      <c r="V1094" s="306"/>
      <c r="W1094" s="306"/>
      <c r="X1094" s="328"/>
      <c r="Y1094" s="328"/>
      <c r="Z1094" s="272"/>
      <c r="AA1094" s="299"/>
      <c r="AB1094" s="1"/>
      <c r="AC1094" s="58"/>
      <c r="AD1094" s="220"/>
      <c r="AE1094" s="1"/>
      <c r="AF1094" s="1"/>
      <c r="AG1094" s="304"/>
      <c r="AH1094" s="306"/>
      <c r="AI1094" s="1"/>
      <c r="AJ1094" s="1"/>
      <c r="AK1094" s="1"/>
      <c r="AL1094" s="1"/>
      <c r="AM1094" s="328"/>
      <c r="AN1094" s="1"/>
      <c r="AO1094" s="1"/>
      <c r="AP1094" s="1"/>
    </row>
    <row r="1095" ht="15.75" customHeight="1">
      <c r="A1095" s="1"/>
      <c r="B1095" s="1"/>
      <c r="C1095" s="283"/>
      <c r="D1095" s="327"/>
      <c r="E1095" s="327"/>
      <c r="F1095" s="1"/>
      <c r="G1095" s="1"/>
      <c r="H1095" s="1"/>
      <c r="I1095" s="1"/>
      <c r="J1095" s="327"/>
      <c r="K1095" s="1"/>
      <c r="L1095" s="1"/>
      <c r="M1095" s="327"/>
      <c r="N1095" s="327"/>
      <c r="O1095" s="328"/>
      <c r="P1095" s="299"/>
      <c r="Q1095" s="1"/>
      <c r="R1095" s="275"/>
      <c r="S1095" s="329"/>
      <c r="T1095" s="1"/>
      <c r="U1095" s="1"/>
      <c r="V1095" s="306"/>
      <c r="W1095" s="306"/>
      <c r="X1095" s="328"/>
      <c r="Y1095" s="328"/>
      <c r="Z1095" s="272"/>
      <c r="AA1095" s="299"/>
      <c r="AB1095" s="1"/>
      <c r="AC1095" s="58"/>
      <c r="AD1095" s="220"/>
      <c r="AE1095" s="1"/>
      <c r="AF1095" s="1"/>
      <c r="AG1095" s="304"/>
      <c r="AH1095" s="306"/>
      <c r="AI1095" s="1"/>
      <c r="AJ1095" s="1"/>
      <c r="AK1095" s="1"/>
      <c r="AL1095" s="1"/>
      <c r="AM1095" s="328"/>
      <c r="AN1095" s="1"/>
      <c r="AO1095" s="1"/>
      <c r="AP1095" s="1"/>
    </row>
    <row r="1096" ht="15.75" customHeight="1">
      <c r="A1096" s="1"/>
      <c r="B1096" s="1"/>
      <c r="C1096" s="283"/>
      <c r="D1096" s="327"/>
      <c r="E1096" s="327"/>
      <c r="F1096" s="1"/>
      <c r="G1096" s="1"/>
      <c r="H1096" s="1"/>
      <c r="I1096" s="1"/>
      <c r="J1096" s="327"/>
      <c r="K1096" s="1"/>
      <c r="L1096" s="1"/>
      <c r="M1096" s="327"/>
      <c r="N1096" s="327"/>
      <c r="O1096" s="328"/>
      <c r="P1096" s="299"/>
      <c r="Q1096" s="1"/>
      <c r="R1096" s="275"/>
      <c r="S1096" s="329"/>
      <c r="T1096" s="1"/>
      <c r="U1096" s="1"/>
      <c r="V1096" s="306"/>
      <c r="W1096" s="306"/>
      <c r="X1096" s="328"/>
      <c r="Y1096" s="328"/>
      <c r="Z1096" s="272"/>
      <c r="AA1096" s="299"/>
      <c r="AB1096" s="1"/>
      <c r="AC1096" s="58"/>
      <c r="AD1096" s="220"/>
      <c r="AE1096" s="1"/>
      <c r="AF1096" s="1"/>
      <c r="AG1096" s="304"/>
      <c r="AH1096" s="306"/>
      <c r="AI1096" s="1"/>
      <c r="AJ1096" s="1"/>
      <c r="AK1096" s="1"/>
      <c r="AL1096" s="1"/>
      <c r="AM1096" s="328"/>
      <c r="AN1096" s="1"/>
      <c r="AO1096" s="1"/>
      <c r="AP1096" s="1"/>
    </row>
    <row r="1097" ht="15.75" customHeight="1">
      <c r="A1097" s="1"/>
      <c r="B1097" s="1"/>
      <c r="C1097" s="283"/>
      <c r="D1097" s="327"/>
      <c r="E1097" s="327"/>
      <c r="F1097" s="1"/>
      <c r="G1097" s="1"/>
      <c r="H1097" s="1"/>
      <c r="I1097" s="1"/>
      <c r="J1097" s="327"/>
      <c r="K1097" s="1"/>
      <c r="L1097" s="1"/>
      <c r="M1097" s="327"/>
      <c r="N1097" s="327"/>
      <c r="O1097" s="328"/>
      <c r="P1097" s="299"/>
      <c r="Q1097" s="1"/>
      <c r="R1097" s="275"/>
      <c r="S1097" s="329"/>
      <c r="T1097" s="1"/>
      <c r="U1097" s="1"/>
      <c r="V1097" s="306"/>
      <c r="W1097" s="306"/>
      <c r="X1097" s="328"/>
      <c r="Y1097" s="328"/>
      <c r="Z1097" s="272"/>
      <c r="AA1097" s="299"/>
      <c r="AB1097" s="1"/>
      <c r="AC1097" s="58"/>
      <c r="AD1097" s="220"/>
      <c r="AE1097" s="1"/>
      <c r="AF1097" s="1"/>
      <c r="AG1097" s="304"/>
      <c r="AH1097" s="306"/>
      <c r="AI1097" s="1"/>
      <c r="AJ1097" s="1"/>
      <c r="AK1097" s="1"/>
      <c r="AL1097" s="1"/>
      <c r="AM1097" s="328"/>
      <c r="AN1097" s="1"/>
      <c r="AO1097" s="1"/>
      <c r="AP1097" s="1"/>
    </row>
    <row r="1098" ht="15.75" customHeight="1">
      <c r="A1098" s="1"/>
      <c r="B1098" s="1"/>
      <c r="C1098" s="283"/>
      <c r="D1098" s="327"/>
      <c r="E1098" s="327"/>
      <c r="F1098" s="1"/>
      <c r="G1098" s="1"/>
      <c r="H1098" s="1"/>
      <c r="I1098" s="1"/>
      <c r="J1098" s="327"/>
      <c r="K1098" s="1"/>
      <c r="L1098" s="1"/>
      <c r="M1098" s="327"/>
      <c r="N1098" s="327"/>
      <c r="O1098" s="328"/>
      <c r="P1098" s="299"/>
      <c r="Q1098" s="1"/>
      <c r="R1098" s="275"/>
      <c r="S1098" s="329"/>
      <c r="T1098" s="1"/>
      <c r="U1098" s="1"/>
      <c r="V1098" s="306"/>
      <c r="W1098" s="306"/>
      <c r="X1098" s="328"/>
      <c r="Y1098" s="328"/>
      <c r="Z1098" s="272"/>
      <c r="AA1098" s="299"/>
      <c r="AB1098" s="1"/>
      <c r="AC1098" s="58"/>
      <c r="AD1098" s="220"/>
      <c r="AE1098" s="1"/>
      <c r="AF1098" s="1"/>
      <c r="AG1098" s="304"/>
      <c r="AH1098" s="306"/>
      <c r="AI1098" s="1"/>
      <c r="AJ1098" s="1"/>
      <c r="AK1098" s="1"/>
      <c r="AL1098" s="1"/>
      <c r="AM1098" s="328"/>
      <c r="AN1098" s="1"/>
      <c r="AO1098" s="1"/>
      <c r="AP1098" s="1"/>
    </row>
    <row r="1099" ht="15.75" customHeight="1">
      <c r="A1099" s="1"/>
      <c r="B1099" s="1"/>
      <c r="C1099" s="283"/>
      <c r="D1099" s="327"/>
      <c r="E1099" s="327"/>
      <c r="F1099" s="1"/>
      <c r="G1099" s="1"/>
      <c r="H1099" s="1"/>
      <c r="I1099" s="1"/>
      <c r="J1099" s="327"/>
      <c r="K1099" s="1"/>
      <c r="L1099" s="1"/>
      <c r="M1099" s="327"/>
      <c r="N1099" s="327"/>
      <c r="O1099" s="328"/>
      <c r="P1099" s="299"/>
      <c r="Q1099" s="1"/>
      <c r="R1099" s="275"/>
      <c r="S1099" s="329"/>
      <c r="T1099" s="1"/>
      <c r="U1099" s="1"/>
      <c r="V1099" s="306"/>
      <c r="W1099" s="306"/>
      <c r="X1099" s="328"/>
      <c r="Y1099" s="328"/>
      <c r="Z1099" s="272"/>
      <c r="AA1099" s="299"/>
      <c r="AB1099" s="1"/>
      <c r="AC1099" s="58"/>
      <c r="AD1099" s="220"/>
      <c r="AE1099" s="1"/>
      <c r="AF1099" s="1"/>
      <c r="AG1099" s="304"/>
      <c r="AH1099" s="306"/>
      <c r="AI1099" s="1"/>
      <c r="AJ1099" s="1"/>
      <c r="AK1099" s="1"/>
      <c r="AL1099" s="1"/>
      <c r="AM1099" s="328"/>
      <c r="AN1099" s="1"/>
      <c r="AO1099" s="1"/>
      <c r="AP1099" s="1"/>
    </row>
    <row r="1100" ht="15.75" customHeight="1">
      <c r="A1100" s="1"/>
      <c r="B1100" s="1"/>
      <c r="C1100" s="283"/>
      <c r="D1100" s="327"/>
      <c r="E1100" s="327"/>
      <c r="F1100" s="1"/>
      <c r="G1100" s="1"/>
      <c r="H1100" s="1"/>
      <c r="I1100" s="1"/>
      <c r="J1100" s="327"/>
      <c r="K1100" s="1"/>
      <c r="L1100" s="1"/>
      <c r="M1100" s="327"/>
      <c r="N1100" s="327"/>
      <c r="O1100" s="328"/>
      <c r="P1100" s="299"/>
      <c r="Q1100" s="1"/>
      <c r="R1100" s="275"/>
      <c r="S1100" s="329"/>
      <c r="T1100" s="1"/>
      <c r="U1100" s="1"/>
      <c r="V1100" s="306"/>
      <c r="W1100" s="306"/>
      <c r="X1100" s="328"/>
      <c r="Y1100" s="328"/>
      <c r="Z1100" s="272"/>
      <c r="AA1100" s="299"/>
      <c r="AB1100" s="1"/>
      <c r="AC1100" s="58"/>
      <c r="AD1100" s="220"/>
      <c r="AE1100" s="1"/>
      <c r="AF1100" s="1"/>
      <c r="AG1100" s="304"/>
      <c r="AH1100" s="306"/>
      <c r="AI1100" s="1"/>
      <c r="AJ1100" s="1"/>
      <c r="AK1100" s="1"/>
      <c r="AL1100" s="1"/>
      <c r="AM1100" s="328"/>
      <c r="AN1100" s="1"/>
      <c r="AO1100" s="1"/>
      <c r="AP1100" s="1"/>
    </row>
    <row r="1101" ht="15.75" customHeight="1">
      <c r="A1101" s="1"/>
      <c r="B1101" s="1"/>
      <c r="C1101" s="283"/>
      <c r="D1101" s="327"/>
      <c r="E1101" s="327"/>
      <c r="F1101" s="1"/>
      <c r="G1101" s="1"/>
      <c r="H1101" s="1"/>
      <c r="I1101" s="1"/>
      <c r="J1101" s="327"/>
      <c r="K1101" s="1"/>
      <c r="L1101" s="1"/>
      <c r="M1101" s="327"/>
      <c r="N1101" s="327"/>
      <c r="O1101" s="328"/>
      <c r="P1101" s="299"/>
      <c r="Q1101" s="1"/>
      <c r="R1101" s="275"/>
      <c r="S1101" s="329"/>
      <c r="T1101" s="1"/>
      <c r="U1101" s="1"/>
      <c r="V1101" s="306"/>
      <c r="W1101" s="306"/>
      <c r="X1101" s="328"/>
      <c r="Y1101" s="328"/>
      <c r="Z1101" s="272"/>
      <c r="AA1101" s="299"/>
      <c r="AB1101" s="1"/>
      <c r="AC1101" s="58"/>
      <c r="AD1101" s="220"/>
      <c r="AE1101" s="1"/>
      <c r="AF1101" s="1"/>
      <c r="AG1101" s="304"/>
      <c r="AH1101" s="306"/>
      <c r="AI1101" s="1"/>
      <c r="AJ1101" s="1"/>
      <c r="AK1101" s="1"/>
      <c r="AL1101" s="1"/>
      <c r="AM1101" s="328"/>
      <c r="AN1101" s="1"/>
      <c r="AO1101" s="1"/>
      <c r="AP1101" s="1"/>
    </row>
    <row r="1102" ht="15.75" customHeight="1">
      <c r="A1102" s="1"/>
      <c r="B1102" s="1"/>
      <c r="C1102" s="283"/>
      <c r="D1102" s="327"/>
      <c r="E1102" s="327"/>
      <c r="F1102" s="1"/>
      <c r="G1102" s="1"/>
      <c r="H1102" s="1"/>
      <c r="I1102" s="1"/>
      <c r="J1102" s="327"/>
      <c r="K1102" s="1"/>
      <c r="L1102" s="1"/>
      <c r="M1102" s="327"/>
      <c r="N1102" s="327"/>
      <c r="O1102" s="328"/>
      <c r="P1102" s="299"/>
      <c r="Q1102" s="1"/>
      <c r="R1102" s="275"/>
      <c r="S1102" s="329"/>
      <c r="T1102" s="1"/>
      <c r="U1102" s="1"/>
      <c r="V1102" s="306"/>
      <c r="W1102" s="306"/>
      <c r="X1102" s="328"/>
      <c r="Y1102" s="328"/>
      <c r="Z1102" s="272"/>
      <c r="AA1102" s="299"/>
      <c r="AB1102" s="1"/>
      <c r="AC1102" s="58"/>
      <c r="AD1102" s="220"/>
      <c r="AE1102" s="1"/>
      <c r="AF1102" s="1"/>
      <c r="AG1102" s="304"/>
      <c r="AH1102" s="306"/>
      <c r="AI1102" s="1"/>
      <c r="AJ1102" s="1"/>
      <c r="AK1102" s="1"/>
      <c r="AL1102" s="1"/>
      <c r="AM1102" s="328"/>
      <c r="AN1102" s="1"/>
      <c r="AO1102" s="1"/>
      <c r="AP1102" s="1"/>
    </row>
    <row r="1103" ht="15.75" customHeight="1">
      <c r="A1103" s="1"/>
      <c r="B1103" s="1"/>
      <c r="C1103" s="283"/>
      <c r="D1103" s="327"/>
      <c r="E1103" s="327"/>
      <c r="F1103" s="1"/>
      <c r="G1103" s="1"/>
      <c r="H1103" s="1"/>
      <c r="I1103" s="1"/>
      <c r="J1103" s="327"/>
      <c r="K1103" s="1"/>
      <c r="L1103" s="1"/>
      <c r="M1103" s="327"/>
      <c r="N1103" s="327"/>
      <c r="O1103" s="328"/>
      <c r="P1103" s="299"/>
      <c r="Q1103" s="1"/>
      <c r="R1103" s="275"/>
      <c r="S1103" s="329"/>
      <c r="T1103" s="1"/>
      <c r="U1103" s="1"/>
      <c r="V1103" s="306"/>
      <c r="W1103" s="306"/>
      <c r="X1103" s="328"/>
      <c r="Y1103" s="328"/>
      <c r="Z1103" s="272"/>
      <c r="AA1103" s="299"/>
      <c r="AB1103" s="1"/>
      <c r="AC1103" s="58"/>
      <c r="AD1103" s="220"/>
      <c r="AE1103" s="1"/>
      <c r="AF1103" s="1"/>
      <c r="AG1103" s="304"/>
      <c r="AH1103" s="306"/>
      <c r="AI1103" s="1"/>
      <c r="AJ1103" s="1"/>
      <c r="AK1103" s="1"/>
      <c r="AL1103" s="1"/>
      <c r="AM1103" s="328"/>
      <c r="AN1103" s="1"/>
      <c r="AO1103" s="1"/>
      <c r="AP1103" s="1"/>
    </row>
    <row r="1104" ht="15.75" customHeight="1">
      <c r="A1104" s="1"/>
      <c r="B1104" s="1"/>
      <c r="C1104" s="283"/>
      <c r="D1104" s="327"/>
      <c r="E1104" s="327"/>
      <c r="F1104" s="1"/>
      <c r="G1104" s="1"/>
      <c r="H1104" s="1"/>
      <c r="I1104" s="1"/>
      <c r="J1104" s="327"/>
      <c r="K1104" s="1"/>
      <c r="L1104" s="1"/>
      <c r="M1104" s="327"/>
      <c r="N1104" s="327"/>
      <c r="O1104" s="328"/>
      <c r="P1104" s="299"/>
      <c r="Q1104" s="1"/>
      <c r="R1104" s="275"/>
      <c r="S1104" s="329"/>
      <c r="T1104" s="1"/>
      <c r="U1104" s="1"/>
      <c r="V1104" s="306"/>
      <c r="W1104" s="306"/>
      <c r="X1104" s="328"/>
      <c r="Y1104" s="328"/>
      <c r="Z1104" s="272"/>
      <c r="AA1104" s="299"/>
      <c r="AB1104" s="1"/>
      <c r="AC1104" s="58"/>
      <c r="AD1104" s="220"/>
      <c r="AE1104" s="1"/>
      <c r="AF1104" s="1"/>
      <c r="AG1104" s="304"/>
      <c r="AH1104" s="306"/>
      <c r="AI1104" s="1"/>
      <c r="AJ1104" s="1"/>
      <c r="AK1104" s="1"/>
      <c r="AL1104" s="1"/>
      <c r="AM1104" s="328"/>
      <c r="AN1104" s="1"/>
      <c r="AO1104" s="1"/>
      <c r="AP1104" s="1"/>
    </row>
    <row r="1105" ht="15.75" customHeight="1">
      <c r="A1105" s="1"/>
      <c r="B1105" s="1"/>
      <c r="C1105" s="283"/>
      <c r="D1105" s="327"/>
      <c r="E1105" s="327"/>
      <c r="F1105" s="1"/>
      <c r="G1105" s="1"/>
      <c r="H1105" s="1"/>
      <c r="I1105" s="1"/>
      <c r="J1105" s="327"/>
      <c r="K1105" s="1"/>
      <c r="L1105" s="1"/>
      <c r="M1105" s="327"/>
      <c r="N1105" s="327"/>
      <c r="O1105" s="328"/>
      <c r="P1105" s="299"/>
      <c r="Q1105" s="1"/>
      <c r="R1105" s="275"/>
      <c r="S1105" s="329"/>
      <c r="T1105" s="1"/>
      <c r="U1105" s="1"/>
      <c r="V1105" s="306"/>
      <c r="W1105" s="306"/>
      <c r="X1105" s="328"/>
      <c r="Y1105" s="328"/>
      <c r="Z1105" s="272"/>
      <c r="AA1105" s="299"/>
      <c r="AB1105" s="1"/>
      <c r="AC1105" s="58"/>
      <c r="AD1105" s="220"/>
      <c r="AE1105" s="1"/>
      <c r="AF1105" s="1"/>
      <c r="AG1105" s="304"/>
      <c r="AH1105" s="306"/>
      <c r="AI1105" s="1"/>
      <c r="AJ1105" s="1"/>
      <c r="AK1105" s="1"/>
      <c r="AL1105" s="1"/>
      <c r="AM1105" s="328"/>
      <c r="AN1105" s="1"/>
      <c r="AO1105" s="1"/>
      <c r="AP1105" s="1"/>
    </row>
    <row r="1106" ht="15.75" customHeight="1">
      <c r="A1106" s="1"/>
      <c r="B1106" s="1"/>
      <c r="C1106" s="283"/>
      <c r="D1106" s="327"/>
      <c r="E1106" s="327"/>
      <c r="F1106" s="1"/>
      <c r="G1106" s="1"/>
      <c r="H1106" s="1"/>
      <c r="I1106" s="1"/>
      <c r="J1106" s="327"/>
      <c r="K1106" s="1"/>
      <c r="L1106" s="1"/>
      <c r="M1106" s="327"/>
      <c r="N1106" s="327"/>
      <c r="O1106" s="328"/>
      <c r="P1106" s="299"/>
      <c r="Q1106" s="1"/>
      <c r="R1106" s="275"/>
      <c r="S1106" s="329"/>
      <c r="T1106" s="1"/>
      <c r="U1106" s="1"/>
      <c r="V1106" s="306"/>
      <c r="W1106" s="306"/>
      <c r="X1106" s="328"/>
      <c r="Y1106" s="328"/>
      <c r="Z1106" s="272"/>
      <c r="AA1106" s="299"/>
      <c r="AB1106" s="1"/>
      <c r="AC1106" s="58"/>
      <c r="AD1106" s="220"/>
      <c r="AE1106" s="1"/>
      <c r="AF1106" s="1"/>
      <c r="AG1106" s="304"/>
      <c r="AH1106" s="306"/>
      <c r="AI1106" s="1"/>
      <c r="AJ1106" s="1"/>
      <c r="AK1106" s="1"/>
      <c r="AL1106" s="1"/>
      <c r="AM1106" s="328"/>
      <c r="AN1106" s="1"/>
      <c r="AO1106" s="1"/>
      <c r="AP1106" s="1"/>
    </row>
    <row r="1107" ht="15.75" customHeight="1">
      <c r="A1107" s="1"/>
      <c r="B1107" s="1"/>
      <c r="C1107" s="283"/>
      <c r="D1107" s="327"/>
      <c r="E1107" s="327"/>
      <c r="F1107" s="1"/>
      <c r="G1107" s="1"/>
      <c r="H1107" s="1"/>
      <c r="I1107" s="1"/>
      <c r="J1107" s="327"/>
      <c r="K1107" s="1"/>
      <c r="L1107" s="1"/>
      <c r="M1107" s="327"/>
      <c r="N1107" s="327"/>
      <c r="O1107" s="328"/>
      <c r="P1107" s="299"/>
      <c r="Q1107" s="1"/>
      <c r="R1107" s="275"/>
      <c r="S1107" s="329"/>
      <c r="T1107" s="1"/>
      <c r="U1107" s="1"/>
      <c r="V1107" s="306"/>
      <c r="W1107" s="306"/>
      <c r="X1107" s="328"/>
      <c r="Y1107" s="328"/>
      <c r="Z1107" s="272"/>
      <c r="AA1107" s="299"/>
      <c r="AB1107" s="1"/>
      <c r="AC1107" s="58"/>
      <c r="AD1107" s="220"/>
      <c r="AE1107" s="1"/>
      <c r="AF1107" s="1"/>
      <c r="AG1107" s="304"/>
      <c r="AH1107" s="306"/>
      <c r="AI1107" s="1"/>
      <c r="AJ1107" s="1"/>
      <c r="AK1107" s="1"/>
      <c r="AL1107" s="1"/>
      <c r="AM1107" s="328"/>
      <c r="AN1107" s="1"/>
      <c r="AO1107" s="1"/>
      <c r="AP1107" s="1"/>
    </row>
    <row r="1108" ht="15.75" customHeight="1">
      <c r="A1108" s="1"/>
      <c r="B1108" s="1"/>
      <c r="C1108" s="283"/>
      <c r="D1108" s="327"/>
      <c r="E1108" s="327"/>
      <c r="F1108" s="1"/>
      <c r="G1108" s="1"/>
      <c r="H1108" s="1"/>
      <c r="I1108" s="1"/>
      <c r="J1108" s="327"/>
      <c r="K1108" s="1"/>
      <c r="L1108" s="1"/>
      <c r="M1108" s="327"/>
      <c r="N1108" s="327"/>
      <c r="O1108" s="328"/>
      <c r="P1108" s="299"/>
      <c r="Q1108" s="1"/>
      <c r="R1108" s="275"/>
      <c r="S1108" s="329"/>
      <c r="T1108" s="1"/>
      <c r="U1108" s="1"/>
      <c r="V1108" s="306"/>
      <c r="W1108" s="306"/>
      <c r="X1108" s="328"/>
      <c r="Y1108" s="328"/>
      <c r="Z1108" s="272"/>
      <c r="AA1108" s="299"/>
      <c r="AB1108" s="1"/>
      <c r="AC1108" s="58"/>
      <c r="AD1108" s="220"/>
      <c r="AE1108" s="1"/>
      <c r="AF1108" s="1"/>
      <c r="AG1108" s="304"/>
      <c r="AH1108" s="306"/>
      <c r="AI1108" s="1"/>
      <c r="AJ1108" s="1"/>
      <c r="AK1108" s="1"/>
      <c r="AL1108" s="1"/>
      <c r="AM1108" s="328"/>
      <c r="AN1108" s="1"/>
      <c r="AO1108" s="1"/>
      <c r="AP1108" s="1"/>
    </row>
    <row r="1109" ht="15.75" customHeight="1">
      <c r="A1109" s="1"/>
      <c r="B1109" s="1"/>
      <c r="C1109" s="283"/>
      <c r="D1109" s="327"/>
      <c r="E1109" s="327"/>
      <c r="F1109" s="1"/>
      <c r="G1109" s="1"/>
      <c r="H1109" s="1"/>
      <c r="I1109" s="1"/>
      <c r="J1109" s="327"/>
      <c r="K1109" s="1"/>
      <c r="L1109" s="1"/>
      <c r="M1109" s="327"/>
      <c r="N1109" s="327"/>
      <c r="O1109" s="328"/>
      <c r="P1109" s="299"/>
      <c r="Q1109" s="1"/>
      <c r="R1109" s="275"/>
      <c r="S1109" s="329"/>
      <c r="T1109" s="1"/>
      <c r="U1109" s="1"/>
      <c r="V1109" s="306"/>
      <c r="W1109" s="306"/>
      <c r="X1109" s="328"/>
      <c r="Y1109" s="328"/>
      <c r="Z1109" s="272"/>
      <c r="AA1109" s="299"/>
      <c r="AB1109" s="1"/>
      <c r="AC1109" s="58"/>
      <c r="AD1109" s="220"/>
      <c r="AE1109" s="1"/>
      <c r="AF1109" s="1"/>
      <c r="AG1109" s="304"/>
      <c r="AH1109" s="306"/>
      <c r="AI1109" s="1"/>
      <c r="AJ1109" s="1"/>
      <c r="AK1109" s="1"/>
      <c r="AL1109" s="1"/>
      <c r="AM1109" s="328"/>
      <c r="AN1109" s="1"/>
      <c r="AO1109" s="1"/>
      <c r="AP1109" s="1"/>
    </row>
    <row r="1110" ht="15.75" customHeight="1">
      <c r="A1110" s="1"/>
      <c r="B1110" s="1"/>
      <c r="C1110" s="283"/>
      <c r="D1110" s="327"/>
      <c r="E1110" s="327"/>
      <c r="F1110" s="1"/>
      <c r="G1110" s="1"/>
      <c r="H1110" s="1"/>
      <c r="I1110" s="1"/>
      <c r="J1110" s="327"/>
      <c r="K1110" s="1"/>
      <c r="L1110" s="1"/>
      <c r="M1110" s="327"/>
      <c r="N1110" s="327"/>
      <c r="O1110" s="328"/>
      <c r="P1110" s="299"/>
      <c r="Q1110" s="1"/>
      <c r="R1110" s="275"/>
      <c r="S1110" s="329"/>
      <c r="T1110" s="1"/>
      <c r="U1110" s="1"/>
      <c r="V1110" s="306"/>
      <c r="W1110" s="306"/>
      <c r="X1110" s="328"/>
      <c r="Y1110" s="328"/>
      <c r="Z1110" s="272"/>
      <c r="AA1110" s="299"/>
      <c r="AB1110" s="1"/>
      <c r="AC1110" s="58"/>
      <c r="AD1110" s="220"/>
      <c r="AE1110" s="1"/>
      <c r="AF1110" s="1"/>
      <c r="AG1110" s="304"/>
      <c r="AH1110" s="306"/>
      <c r="AI1110" s="1"/>
      <c r="AJ1110" s="1"/>
      <c r="AK1110" s="1"/>
      <c r="AL1110" s="1"/>
      <c r="AM1110" s="328"/>
      <c r="AN1110" s="1"/>
      <c r="AO1110" s="1"/>
      <c r="AP1110" s="1"/>
    </row>
    <row r="1111" ht="15.75" customHeight="1">
      <c r="A1111" s="1"/>
      <c r="B1111" s="1"/>
      <c r="C1111" s="283"/>
      <c r="D1111" s="327"/>
      <c r="E1111" s="327"/>
      <c r="F1111" s="1"/>
      <c r="G1111" s="1"/>
      <c r="H1111" s="1"/>
      <c r="I1111" s="1"/>
      <c r="J1111" s="327"/>
      <c r="K1111" s="1"/>
      <c r="L1111" s="1"/>
      <c r="M1111" s="327"/>
      <c r="N1111" s="327"/>
      <c r="O1111" s="328"/>
      <c r="P1111" s="299"/>
      <c r="Q1111" s="1"/>
      <c r="R1111" s="275"/>
      <c r="S1111" s="329"/>
      <c r="T1111" s="1"/>
      <c r="U1111" s="1"/>
      <c r="V1111" s="306"/>
      <c r="W1111" s="306"/>
      <c r="X1111" s="328"/>
      <c r="Y1111" s="328"/>
      <c r="Z1111" s="272"/>
      <c r="AA1111" s="299"/>
      <c r="AB1111" s="1"/>
      <c r="AC1111" s="58"/>
      <c r="AD1111" s="220"/>
      <c r="AE1111" s="1"/>
      <c r="AF1111" s="1"/>
      <c r="AG1111" s="304"/>
      <c r="AH1111" s="306"/>
      <c r="AI1111" s="1"/>
      <c r="AJ1111" s="1"/>
      <c r="AK1111" s="1"/>
      <c r="AL1111" s="1"/>
      <c r="AM1111" s="328"/>
      <c r="AN1111" s="1"/>
      <c r="AO1111" s="1"/>
      <c r="AP1111" s="1"/>
    </row>
    <row r="1112" ht="15.75" customHeight="1">
      <c r="A1112" s="1"/>
      <c r="B1112" s="1"/>
      <c r="C1112" s="283"/>
      <c r="D1112" s="327"/>
      <c r="E1112" s="327"/>
      <c r="F1112" s="1"/>
      <c r="G1112" s="1"/>
      <c r="H1112" s="1"/>
      <c r="I1112" s="1"/>
      <c r="J1112" s="327"/>
      <c r="K1112" s="1"/>
      <c r="L1112" s="1"/>
      <c r="M1112" s="327"/>
      <c r="N1112" s="327"/>
      <c r="O1112" s="328"/>
      <c r="P1112" s="299"/>
      <c r="Q1112" s="1"/>
      <c r="R1112" s="275"/>
      <c r="S1112" s="329"/>
      <c r="T1112" s="1"/>
      <c r="U1112" s="1"/>
      <c r="V1112" s="306"/>
      <c r="W1112" s="306"/>
      <c r="X1112" s="328"/>
      <c r="Y1112" s="328"/>
      <c r="Z1112" s="272"/>
      <c r="AA1112" s="299"/>
      <c r="AB1112" s="1"/>
      <c r="AC1112" s="58"/>
      <c r="AD1112" s="220"/>
      <c r="AE1112" s="1"/>
      <c r="AF1112" s="1"/>
      <c r="AG1112" s="304"/>
      <c r="AH1112" s="306"/>
      <c r="AI1112" s="1"/>
      <c r="AJ1112" s="1"/>
      <c r="AK1112" s="1"/>
      <c r="AL1112" s="1"/>
      <c r="AM1112" s="328"/>
      <c r="AN1112" s="1"/>
      <c r="AO1112" s="1"/>
      <c r="AP1112" s="1"/>
    </row>
    <row r="1113" ht="15.75" customHeight="1">
      <c r="A1113" s="1"/>
      <c r="B1113" s="1"/>
      <c r="C1113" s="283"/>
      <c r="D1113" s="327"/>
      <c r="E1113" s="327"/>
      <c r="F1113" s="1"/>
      <c r="G1113" s="1"/>
      <c r="H1113" s="1"/>
      <c r="I1113" s="1"/>
      <c r="J1113" s="327"/>
      <c r="K1113" s="1"/>
      <c r="L1113" s="1"/>
      <c r="M1113" s="327"/>
      <c r="N1113" s="327"/>
      <c r="O1113" s="328"/>
      <c r="P1113" s="299"/>
      <c r="Q1113" s="1"/>
      <c r="R1113" s="275"/>
      <c r="S1113" s="329"/>
      <c r="T1113" s="1"/>
      <c r="U1113" s="1"/>
      <c r="V1113" s="306"/>
      <c r="W1113" s="306"/>
      <c r="X1113" s="328"/>
      <c r="Y1113" s="328"/>
      <c r="Z1113" s="272"/>
      <c r="AA1113" s="299"/>
      <c r="AB1113" s="1"/>
      <c r="AC1113" s="58"/>
      <c r="AD1113" s="220"/>
      <c r="AE1113" s="1"/>
      <c r="AF1113" s="1"/>
      <c r="AG1113" s="304"/>
      <c r="AH1113" s="306"/>
      <c r="AI1113" s="1"/>
      <c r="AJ1113" s="1"/>
      <c r="AK1113" s="1"/>
      <c r="AL1113" s="1"/>
      <c r="AM1113" s="328"/>
      <c r="AN1113" s="1"/>
      <c r="AO1113" s="1"/>
      <c r="AP1113" s="1"/>
    </row>
    <row r="1114" ht="15.75" customHeight="1">
      <c r="A1114" s="1"/>
      <c r="B1114" s="1"/>
      <c r="C1114" s="283"/>
      <c r="D1114" s="327"/>
      <c r="E1114" s="327"/>
      <c r="F1114" s="1"/>
      <c r="G1114" s="1"/>
      <c r="H1114" s="1"/>
      <c r="I1114" s="1"/>
      <c r="J1114" s="327"/>
      <c r="K1114" s="1"/>
      <c r="L1114" s="1"/>
      <c r="M1114" s="327"/>
      <c r="N1114" s="327"/>
      <c r="O1114" s="328"/>
      <c r="P1114" s="299"/>
      <c r="Q1114" s="1"/>
      <c r="R1114" s="275"/>
      <c r="S1114" s="329"/>
      <c r="T1114" s="1"/>
      <c r="U1114" s="1"/>
      <c r="V1114" s="306"/>
      <c r="W1114" s="306"/>
      <c r="X1114" s="328"/>
      <c r="Y1114" s="328"/>
      <c r="Z1114" s="272"/>
      <c r="AA1114" s="299"/>
      <c r="AB1114" s="1"/>
      <c r="AC1114" s="58"/>
      <c r="AD1114" s="220"/>
      <c r="AE1114" s="1"/>
      <c r="AF1114" s="1"/>
      <c r="AG1114" s="304"/>
      <c r="AH1114" s="306"/>
      <c r="AI1114" s="1"/>
      <c r="AJ1114" s="1"/>
      <c r="AK1114" s="1"/>
      <c r="AL1114" s="1"/>
      <c r="AM1114" s="328"/>
      <c r="AN1114" s="1"/>
      <c r="AO1114" s="1"/>
      <c r="AP1114" s="1"/>
    </row>
    <row r="1115" ht="15.75" customHeight="1">
      <c r="A1115" s="1"/>
      <c r="B1115" s="1"/>
      <c r="C1115" s="283"/>
      <c r="D1115" s="327"/>
      <c r="E1115" s="327"/>
      <c r="F1115" s="1"/>
      <c r="G1115" s="1"/>
      <c r="H1115" s="1"/>
      <c r="I1115" s="1"/>
      <c r="J1115" s="327"/>
      <c r="K1115" s="1"/>
      <c r="L1115" s="1"/>
      <c r="M1115" s="327"/>
      <c r="N1115" s="327"/>
      <c r="O1115" s="328"/>
      <c r="P1115" s="299"/>
      <c r="Q1115" s="1"/>
      <c r="R1115" s="275"/>
      <c r="S1115" s="329"/>
      <c r="T1115" s="1"/>
      <c r="U1115" s="1"/>
      <c r="V1115" s="306"/>
      <c r="W1115" s="306"/>
      <c r="X1115" s="328"/>
      <c r="Y1115" s="328"/>
      <c r="Z1115" s="272"/>
      <c r="AA1115" s="299"/>
      <c r="AB1115" s="1"/>
      <c r="AC1115" s="58"/>
      <c r="AD1115" s="220"/>
      <c r="AE1115" s="1"/>
      <c r="AF1115" s="1"/>
      <c r="AG1115" s="304"/>
      <c r="AH1115" s="306"/>
      <c r="AI1115" s="1"/>
      <c r="AJ1115" s="1"/>
      <c r="AK1115" s="1"/>
      <c r="AL1115" s="1"/>
      <c r="AM1115" s="328"/>
      <c r="AN1115" s="1"/>
      <c r="AO1115" s="1"/>
      <c r="AP1115" s="1"/>
    </row>
    <row r="1116" ht="15.75" customHeight="1">
      <c r="A1116" s="1"/>
      <c r="B1116" s="1"/>
      <c r="C1116" s="283"/>
      <c r="D1116" s="327"/>
      <c r="E1116" s="327"/>
      <c r="F1116" s="1"/>
      <c r="G1116" s="1"/>
      <c r="H1116" s="1"/>
      <c r="I1116" s="1"/>
      <c r="J1116" s="327"/>
      <c r="K1116" s="1"/>
      <c r="L1116" s="1"/>
      <c r="M1116" s="327"/>
      <c r="N1116" s="327"/>
      <c r="O1116" s="328"/>
      <c r="P1116" s="299"/>
      <c r="Q1116" s="1"/>
      <c r="R1116" s="275"/>
      <c r="S1116" s="329"/>
      <c r="T1116" s="1"/>
      <c r="U1116" s="1"/>
      <c r="V1116" s="306"/>
      <c r="W1116" s="306"/>
      <c r="X1116" s="328"/>
      <c r="Y1116" s="328"/>
      <c r="Z1116" s="272"/>
      <c r="AA1116" s="299"/>
      <c r="AB1116" s="1"/>
      <c r="AC1116" s="58"/>
      <c r="AD1116" s="220"/>
      <c r="AE1116" s="1"/>
      <c r="AF1116" s="1"/>
      <c r="AG1116" s="304"/>
      <c r="AH1116" s="306"/>
      <c r="AI1116" s="1"/>
      <c r="AJ1116" s="1"/>
      <c r="AK1116" s="1"/>
      <c r="AL1116" s="1"/>
      <c r="AM1116" s="328"/>
      <c r="AN1116" s="1"/>
      <c r="AO1116" s="1"/>
      <c r="AP1116" s="1"/>
    </row>
    <row r="1117" ht="15.75" customHeight="1">
      <c r="A1117" s="1"/>
      <c r="B1117" s="1"/>
      <c r="C1117" s="283"/>
      <c r="D1117" s="327"/>
      <c r="E1117" s="327"/>
      <c r="F1117" s="1"/>
      <c r="G1117" s="1"/>
      <c r="H1117" s="1"/>
      <c r="I1117" s="1"/>
      <c r="J1117" s="327"/>
      <c r="K1117" s="1"/>
      <c r="L1117" s="1"/>
      <c r="M1117" s="327"/>
      <c r="N1117" s="327"/>
      <c r="O1117" s="328"/>
      <c r="P1117" s="299"/>
      <c r="Q1117" s="1"/>
      <c r="R1117" s="275"/>
      <c r="S1117" s="329"/>
      <c r="T1117" s="1"/>
      <c r="U1117" s="1"/>
      <c r="V1117" s="306"/>
      <c r="W1117" s="306"/>
      <c r="X1117" s="328"/>
      <c r="Y1117" s="328"/>
      <c r="Z1117" s="272"/>
      <c r="AA1117" s="299"/>
      <c r="AB1117" s="1"/>
      <c r="AC1117" s="58"/>
      <c r="AD1117" s="220"/>
      <c r="AE1117" s="1"/>
      <c r="AF1117" s="1"/>
      <c r="AG1117" s="304"/>
      <c r="AH1117" s="306"/>
      <c r="AI1117" s="1"/>
      <c r="AJ1117" s="1"/>
      <c r="AK1117" s="1"/>
      <c r="AL1117" s="1"/>
      <c r="AM1117" s="328"/>
      <c r="AN1117" s="1"/>
      <c r="AO1117" s="1"/>
      <c r="AP1117" s="1"/>
    </row>
    <row r="1118" ht="15.75" customHeight="1">
      <c r="A1118" s="1"/>
      <c r="B1118" s="1"/>
      <c r="C1118" s="283"/>
      <c r="D1118" s="327"/>
      <c r="E1118" s="327"/>
      <c r="F1118" s="1"/>
      <c r="G1118" s="1"/>
      <c r="H1118" s="1"/>
      <c r="I1118" s="1"/>
      <c r="J1118" s="327"/>
      <c r="K1118" s="1"/>
      <c r="L1118" s="1"/>
      <c r="M1118" s="327"/>
      <c r="N1118" s="327"/>
      <c r="O1118" s="328"/>
      <c r="P1118" s="299"/>
      <c r="Q1118" s="1"/>
      <c r="R1118" s="275"/>
      <c r="S1118" s="329"/>
      <c r="T1118" s="1"/>
      <c r="U1118" s="1"/>
      <c r="V1118" s="306"/>
      <c r="W1118" s="306"/>
      <c r="X1118" s="328"/>
      <c r="Y1118" s="328"/>
      <c r="Z1118" s="272"/>
      <c r="AA1118" s="299"/>
      <c r="AB1118" s="1"/>
      <c r="AC1118" s="58"/>
      <c r="AD1118" s="220"/>
      <c r="AE1118" s="1"/>
      <c r="AF1118" s="1"/>
      <c r="AG1118" s="304"/>
      <c r="AH1118" s="306"/>
      <c r="AI1118" s="1"/>
      <c r="AJ1118" s="1"/>
      <c r="AK1118" s="1"/>
      <c r="AL1118" s="1"/>
      <c r="AM1118" s="328"/>
      <c r="AN1118" s="1"/>
      <c r="AO1118" s="1"/>
      <c r="AP1118" s="1"/>
    </row>
    <row r="1119" ht="15.75" customHeight="1">
      <c r="A1119" s="1"/>
      <c r="B1119" s="1"/>
      <c r="C1119" s="283"/>
      <c r="D1119" s="327"/>
      <c r="E1119" s="327"/>
      <c r="F1119" s="1"/>
      <c r="G1119" s="1"/>
      <c r="H1119" s="1"/>
      <c r="I1119" s="1"/>
      <c r="J1119" s="327"/>
      <c r="K1119" s="1"/>
      <c r="L1119" s="1"/>
      <c r="M1119" s="327"/>
      <c r="N1119" s="327"/>
      <c r="O1119" s="328"/>
      <c r="P1119" s="299"/>
      <c r="Q1119" s="1"/>
      <c r="R1119" s="275"/>
      <c r="S1119" s="329"/>
      <c r="T1119" s="1"/>
      <c r="U1119" s="1"/>
      <c r="V1119" s="306"/>
      <c r="W1119" s="306"/>
      <c r="X1119" s="328"/>
      <c r="Y1119" s="328"/>
      <c r="Z1119" s="272"/>
      <c r="AA1119" s="299"/>
      <c r="AB1119" s="1"/>
      <c r="AC1119" s="58"/>
      <c r="AD1119" s="220"/>
      <c r="AE1119" s="1"/>
      <c r="AF1119" s="1"/>
      <c r="AG1119" s="304"/>
      <c r="AH1119" s="306"/>
      <c r="AI1119" s="1"/>
      <c r="AJ1119" s="1"/>
      <c r="AK1119" s="1"/>
      <c r="AL1119" s="1"/>
      <c r="AM1119" s="328"/>
      <c r="AN1119" s="1"/>
      <c r="AO1119" s="1"/>
      <c r="AP1119" s="1"/>
    </row>
    <row r="1120" ht="15.75" customHeight="1">
      <c r="A1120" s="1"/>
      <c r="B1120" s="1"/>
      <c r="C1120" s="283"/>
      <c r="D1120" s="327"/>
      <c r="E1120" s="327"/>
      <c r="F1120" s="1"/>
      <c r="G1120" s="1"/>
      <c r="H1120" s="1"/>
      <c r="I1120" s="1"/>
      <c r="J1120" s="327"/>
      <c r="K1120" s="1"/>
      <c r="L1120" s="1"/>
      <c r="M1120" s="327"/>
      <c r="N1120" s="327"/>
      <c r="O1120" s="328"/>
      <c r="P1120" s="299"/>
      <c r="Q1120" s="1"/>
      <c r="R1120" s="275"/>
      <c r="S1120" s="329"/>
      <c r="T1120" s="1"/>
      <c r="U1120" s="1"/>
      <c r="V1120" s="306"/>
      <c r="W1120" s="306"/>
      <c r="X1120" s="328"/>
      <c r="Y1120" s="328"/>
      <c r="Z1120" s="272"/>
      <c r="AA1120" s="299"/>
      <c r="AB1120" s="1"/>
      <c r="AC1120" s="58"/>
      <c r="AD1120" s="220"/>
      <c r="AE1120" s="1"/>
      <c r="AF1120" s="1"/>
      <c r="AG1120" s="304"/>
      <c r="AH1120" s="306"/>
      <c r="AI1120" s="1"/>
      <c r="AJ1120" s="1"/>
      <c r="AK1120" s="1"/>
      <c r="AL1120" s="1"/>
      <c r="AM1120" s="328"/>
      <c r="AN1120" s="1"/>
      <c r="AO1120" s="1"/>
      <c r="AP1120" s="1"/>
    </row>
    <row r="1121" ht="15.75" customHeight="1">
      <c r="A1121" s="1"/>
      <c r="B1121" s="1"/>
      <c r="C1121" s="283"/>
      <c r="D1121" s="327"/>
      <c r="E1121" s="327"/>
      <c r="F1121" s="1"/>
      <c r="G1121" s="1"/>
      <c r="H1121" s="1"/>
      <c r="I1121" s="1"/>
      <c r="J1121" s="327"/>
      <c r="K1121" s="1"/>
      <c r="L1121" s="1"/>
      <c r="M1121" s="327"/>
      <c r="N1121" s="327"/>
      <c r="O1121" s="328"/>
      <c r="P1121" s="299"/>
      <c r="Q1121" s="1"/>
      <c r="R1121" s="275"/>
      <c r="S1121" s="329"/>
      <c r="T1121" s="1"/>
      <c r="U1121" s="1"/>
      <c r="V1121" s="306"/>
      <c r="W1121" s="306"/>
      <c r="X1121" s="328"/>
      <c r="Y1121" s="328"/>
      <c r="Z1121" s="272"/>
      <c r="AA1121" s="299"/>
      <c r="AB1121" s="1"/>
      <c r="AC1121" s="58"/>
      <c r="AD1121" s="220"/>
      <c r="AE1121" s="1"/>
      <c r="AF1121" s="1"/>
      <c r="AG1121" s="304"/>
      <c r="AH1121" s="306"/>
      <c r="AI1121" s="1"/>
      <c r="AJ1121" s="1"/>
      <c r="AK1121" s="1"/>
      <c r="AL1121" s="1"/>
      <c r="AM1121" s="328"/>
      <c r="AN1121" s="1"/>
      <c r="AO1121" s="1"/>
      <c r="AP1121" s="1"/>
    </row>
    <row r="1122" ht="15.75" customHeight="1">
      <c r="A1122" s="1"/>
      <c r="B1122" s="1"/>
      <c r="C1122" s="283"/>
      <c r="D1122" s="327"/>
      <c r="E1122" s="327"/>
      <c r="F1122" s="1"/>
      <c r="G1122" s="1"/>
      <c r="H1122" s="1"/>
      <c r="I1122" s="1"/>
      <c r="J1122" s="327"/>
      <c r="K1122" s="1"/>
      <c r="L1122" s="1"/>
      <c r="M1122" s="327"/>
      <c r="N1122" s="327"/>
      <c r="O1122" s="328"/>
      <c r="P1122" s="299"/>
      <c r="Q1122" s="1"/>
      <c r="R1122" s="275"/>
      <c r="S1122" s="329"/>
      <c r="T1122" s="1"/>
      <c r="U1122" s="1"/>
      <c r="V1122" s="306"/>
      <c r="W1122" s="306"/>
      <c r="X1122" s="328"/>
      <c r="Y1122" s="328"/>
      <c r="Z1122" s="272"/>
      <c r="AA1122" s="299"/>
      <c r="AB1122" s="1"/>
      <c r="AC1122" s="58"/>
      <c r="AD1122" s="220"/>
      <c r="AE1122" s="1"/>
      <c r="AF1122" s="1"/>
      <c r="AG1122" s="304"/>
      <c r="AH1122" s="306"/>
      <c r="AI1122" s="1"/>
      <c r="AJ1122" s="1"/>
      <c r="AK1122" s="1"/>
      <c r="AL1122" s="1"/>
      <c r="AM1122" s="328"/>
      <c r="AN1122" s="1"/>
      <c r="AO1122" s="1"/>
      <c r="AP1122" s="1"/>
    </row>
    <row r="1123" ht="15.75" customHeight="1">
      <c r="A1123" s="1"/>
      <c r="B1123" s="1"/>
      <c r="C1123" s="283"/>
      <c r="D1123" s="327"/>
      <c r="E1123" s="327"/>
      <c r="F1123" s="1"/>
      <c r="G1123" s="1"/>
      <c r="H1123" s="1"/>
      <c r="I1123" s="1"/>
      <c r="J1123" s="327"/>
      <c r="K1123" s="1"/>
      <c r="L1123" s="1"/>
      <c r="M1123" s="327"/>
      <c r="N1123" s="327"/>
      <c r="O1123" s="328"/>
      <c r="P1123" s="299"/>
      <c r="Q1123" s="1"/>
      <c r="R1123" s="275"/>
      <c r="S1123" s="329"/>
      <c r="T1123" s="1"/>
      <c r="U1123" s="1"/>
      <c r="V1123" s="306"/>
      <c r="W1123" s="306"/>
      <c r="X1123" s="328"/>
      <c r="Y1123" s="328"/>
      <c r="Z1123" s="272"/>
      <c r="AA1123" s="299"/>
      <c r="AB1123" s="1"/>
      <c r="AC1123" s="58"/>
      <c r="AD1123" s="220"/>
      <c r="AE1123" s="1"/>
      <c r="AF1123" s="1"/>
      <c r="AG1123" s="304"/>
      <c r="AH1123" s="306"/>
      <c r="AI1123" s="1"/>
      <c r="AJ1123" s="1"/>
      <c r="AK1123" s="1"/>
      <c r="AL1123" s="1"/>
      <c r="AM1123" s="328"/>
      <c r="AN1123" s="1"/>
      <c r="AO1123" s="1"/>
      <c r="AP1123" s="1"/>
    </row>
    <row r="1124" ht="15.75" customHeight="1">
      <c r="A1124" s="1"/>
      <c r="B1124" s="1"/>
      <c r="C1124" s="283"/>
      <c r="D1124" s="327"/>
      <c r="E1124" s="327"/>
      <c r="F1124" s="1"/>
      <c r="G1124" s="1"/>
      <c r="H1124" s="1"/>
      <c r="I1124" s="1"/>
      <c r="J1124" s="327"/>
      <c r="K1124" s="1"/>
      <c r="L1124" s="1"/>
      <c r="M1124" s="327"/>
      <c r="N1124" s="327"/>
      <c r="O1124" s="328"/>
      <c r="P1124" s="299"/>
      <c r="Q1124" s="1"/>
      <c r="R1124" s="275"/>
      <c r="S1124" s="329"/>
      <c r="T1124" s="1"/>
      <c r="U1124" s="1"/>
      <c r="V1124" s="306"/>
      <c r="W1124" s="306"/>
      <c r="X1124" s="328"/>
      <c r="Y1124" s="328"/>
      <c r="Z1124" s="272"/>
      <c r="AA1124" s="299"/>
      <c r="AB1124" s="1"/>
      <c r="AC1124" s="58"/>
      <c r="AD1124" s="220"/>
      <c r="AE1124" s="1"/>
      <c r="AF1124" s="1"/>
      <c r="AG1124" s="304"/>
      <c r="AH1124" s="306"/>
      <c r="AI1124" s="1"/>
      <c r="AJ1124" s="1"/>
      <c r="AK1124" s="1"/>
      <c r="AL1124" s="1"/>
      <c r="AM1124" s="328"/>
      <c r="AN1124" s="1"/>
      <c r="AO1124" s="1"/>
      <c r="AP1124" s="1"/>
    </row>
    <row r="1125" ht="15.75" customHeight="1">
      <c r="A1125" s="1"/>
      <c r="B1125" s="1"/>
      <c r="C1125" s="283"/>
      <c r="D1125" s="327"/>
      <c r="E1125" s="327"/>
      <c r="F1125" s="1"/>
      <c r="G1125" s="1"/>
      <c r="H1125" s="1"/>
      <c r="I1125" s="1"/>
      <c r="J1125" s="327"/>
      <c r="K1125" s="1"/>
      <c r="L1125" s="1"/>
      <c r="M1125" s="327"/>
      <c r="N1125" s="327"/>
      <c r="O1125" s="328"/>
      <c r="P1125" s="299"/>
      <c r="Q1125" s="1"/>
      <c r="R1125" s="275"/>
      <c r="S1125" s="329"/>
      <c r="T1125" s="1"/>
      <c r="U1125" s="1"/>
      <c r="V1125" s="306"/>
      <c r="W1125" s="306"/>
      <c r="X1125" s="328"/>
      <c r="Y1125" s="328"/>
      <c r="Z1125" s="272"/>
      <c r="AA1125" s="299"/>
      <c r="AB1125" s="1"/>
      <c r="AC1125" s="58"/>
      <c r="AD1125" s="220"/>
      <c r="AE1125" s="1"/>
      <c r="AF1125" s="1"/>
      <c r="AG1125" s="304"/>
      <c r="AH1125" s="306"/>
      <c r="AI1125" s="1"/>
      <c r="AJ1125" s="1"/>
      <c r="AK1125" s="1"/>
      <c r="AL1125" s="1"/>
      <c r="AM1125" s="328"/>
      <c r="AN1125" s="1"/>
      <c r="AO1125" s="1"/>
      <c r="AP1125" s="1"/>
    </row>
    <row r="1126" ht="15.75" customHeight="1">
      <c r="A1126" s="1"/>
      <c r="B1126" s="1"/>
      <c r="C1126" s="283"/>
      <c r="D1126" s="327"/>
      <c r="E1126" s="327"/>
      <c r="F1126" s="1"/>
      <c r="G1126" s="1"/>
      <c r="H1126" s="1"/>
      <c r="I1126" s="1"/>
      <c r="J1126" s="327"/>
      <c r="K1126" s="1"/>
      <c r="L1126" s="1"/>
      <c r="M1126" s="327"/>
      <c r="N1126" s="327"/>
      <c r="O1126" s="328"/>
      <c r="P1126" s="299"/>
      <c r="Q1126" s="1"/>
      <c r="R1126" s="275"/>
      <c r="S1126" s="329"/>
      <c r="T1126" s="1"/>
      <c r="U1126" s="1"/>
      <c r="V1126" s="306"/>
      <c r="W1126" s="306"/>
      <c r="X1126" s="328"/>
      <c r="Y1126" s="328"/>
      <c r="Z1126" s="272"/>
      <c r="AA1126" s="299"/>
      <c r="AB1126" s="1"/>
      <c r="AC1126" s="58"/>
      <c r="AD1126" s="220"/>
      <c r="AE1126" s="1"/>
      <c r="AF1126" s="1"/>
      <c r="AG1126" s="304"/>
      <c r="AH1126" s="306"/>
      <c r="AI1126" s="1"/>
      <c r="AJ1126" s="1"/>
      <c r="AK1126" s="1"/>
      <c r="AL1126" s="1"/>
      <c r="AM1126" s="328"/>
      <c r="AN1126" s="1"/>
      <c r="AO1126" s="1"/>
      <c r="AP1126" s="1"/>
    </row>
    <row r="1127" ht="15.75" customHeight="1">
      <c r="A1127" s="1"/>
      <c r="B1127" s="1"/>
      <c r="C1127" s="283"/>
      <c r="D1127" s="327"/>
      <c r="E1127" s="327"/>
      <c r="F1127" s="1"/>
      <c r="G1127" s="1"/>
      <c r="H1127" s="1"/>
      <c r="I1127" s="1"/>
      <c r="J1127" s="327"/>
      <c r="K1127" s="1"/>
      <c r="L1127" s="1"/>
      <c r="M1127" s="327"/>
      <c r="N1127" s="327"/>
      <c r="O1127" s="328"/>
      <c r="P1127" s="299"/>
      <c r="Q1127" s="1"/>
      <c r="R1127" s="275"/>
      <c r="S1127" s="329"/>
      <c r="T1127" s="1"/>
      <c r="U1127" s="1"/>
      <c r="V1127" s="306"/>
      <c r="W1127" s="306"/>
      <c r="X1127" s="328"/>
      <c r="Y1127" s="328"/>
      <c r="Z1127" s="272"/>
      <c r="AA1127" s="299"/>
      <c r="AB1127" s="1"/>
      <c r="AC1127" s="58"/>
      <c r="AD1127" s="220"/>
      <c r="AE1127" s="1"/>
      <c r="AF1127" s="1"/>
      <c r="AG1127" s="304"/>
      <c r="AH1127" s="306"/>
      <c r="AI1127" s="1"/>
      <c r="AJ1127" s="1"/>
      <c r="AK1127" s="1"/>
      <c r="AL1127" s="1"/>
      <c r="AM1127" s="328"/>
      <c r="AN1127" s="1"/>
      <c r="AO1127" s="1"/>
      <c r="AP1127" s="1"/>
    </row>
    <row r="1128" ht="15.75" customHeight="1">
      <c r="A1128" s="1"/>
      <c r="B1128" s="1"/>
      <c r="C1128" s="283"/>
      <c r="D1128" s="327"/>
      <c r="E1128" s="327"/>
      <c r="F1128" s="1"/>
      <c r="G1128" s="1"/>
      <c r="H1128" s="1"/>
      <c r="I1128" s="1"/>
      <c r="J1128" s="327"/>
      <c r="K1128" s="1"/>
      <c r="L1128" s="1"/>
      <c r="M1128" s="327"/>
      <c r="N1128" s="327"/>
      <c r="O1128" s="328"/>
      <c r="P1128" s="299"/>
      <c r="Q1128" s="1"/>
      <c r="R1128" s="275"/>
      <c r="S1128" s="329"/>
      <c r="T1128" s="1"/>
      <c r="U1128" s="1"/>
      <c r="V1128" s="306"/>
      <c r="W1128" s="306"/>
      <c r="X1128" s="328"/>
      <c r="Y1128" s="328"/>
      <c r="Z1128" s="272"/>
      <c r="AA1128" s="299"/>
      <c r="AB1128" s="1"/>
      <c r="AC1128" s="58"/>
      <c r="AD1128" s="220"/>
      <c r="AE1128" s="1"/>
      <c r="AF1128" s="1"/>
      <c r="AG1128" s="304"/>
      <c r="AH1128" s="306"/>
      <c r="AI1128" s="1"/>
      <c r="AJ1128" s="1"/>
      <c r="AK1128" s="1"/>
      <c r="AL1128" s="1"/>
      <c r="AM1128" s="328"/>
      <c r="AN1128" s="1"/>
      <c r="AO1128" s="1"/>
      <c r="AP1128" s="1"/>
    </row>
    <row r="1129" ht="15.75" customHeight="1">
      <c r="A1129" s="1"/>
      <c r="B1129" s="1"/>
      <c r="C1129" s="283"/>
      <c r="D1129" s="327"/>
      <c r="E1129" s="327"/>
      <c r="F1129" s="1"/>
      <c r="G1129" s="1"/>
      <c r="H1129" s="1"/>
      <c r="I1129" s="1"/>
      <c r="J1129" s="327"/>
      <c r="K1129" s="1"/>
      <c r="L1129" s="1"/>
      <c r="M1129" s="327"/>
      <c r="N1129" s="327"/>
      <c r="O1129" s="328"/>
      <c r="P1129" s="299"/>
      <c r="Q1129" s="1"/>
      <c r="R1129" s="275"/>
      <c r="S1129" s="329"/>
      <c r="T1129" s="1"/>
      <c r="U1129" s="1"/>
      <c r="V1129" s="306"/>
      <c r="W1129" s="306"/>
      <c r="X1129" s="328"/>
      <c r="Y1129" s="328"/>
      <c r="Z1129" s="272"/>
      <c r="AA1129" s="299"/>
      <c r="AB1129" s="1"/>
      <c r="AC1129" s="58"/>
      <c r="AD1129" s="220"/>
      <c r="AE1129" s="1"/>
      <c r="AF1129" s="1"/>
      <c r="AG1129" s="304"/>
      <c r="AH1129" s="306"/>
      <c r="AI1129" s="1"/>
      <c r="AJ1129" s="1"/>
      <c r="AK1129" s="1"/>
      <c r="AL1129" s="1"/>
      <c r="AM1129" s="328"/>
      <c r="AN1129" s="1"/>
      <c r="AO1129" s="1"/>
      <c r="AP1129" s="1"/>
    </row>
    <row r="1130" ht="15.75" customHeight="1">
      <c r="A1130" s="1"/>
      <c r="B1130" s="1"/>
      <c r="C1130" s="283"/>
      <c r="D1130" s="327"/>
      <c r="E1130" s="327"/>
      <c r="F1130" s="1"/>
      <c r="G1130" s="1"/>
      <c r="H1130" s="1"/>
      <c r="I1130" s="1"/>
      <c r="J1130" s="327"/>
      <c r="K1130" s="1"/>
      <c r="L1130" s="1"/>
      <c r="M1130" s="327"/>
      <c r="N1130" s="327"/>
      <c r="O1130" s="328"/>
      <c r="P1130" s="299"/>
      <c r="Q1130" s="1"/>
      <c r="R1130" s="275"/>
      <c r="S1130" s="329"/>
      <c r="T1130" s="1"/>
      <c r="U1130" s="1"/>
      <c r="V1130" s="306"/>
      <c r="W1130" s="306"/>
      <c r="X1130" s="328"/>
      <c r="Y1130" s="328"/>
      <c r="Z1130" s="272"/>
      <c r="AA1130" s="299"/>
      <c r="AB1130" s="1"/>
      <c r="AC1130" s="58"/>
      <c r="AD1130" s="220"/>
      <c r="AE1130" s="1"/>
      <c r="AF1130" s="1"/>
      <c r="AG1130" s="304"/>
      <c r="AH1130" s="306"/>
      <c r="AI1130" s="1"/>
      <c r="AJ1130" s="1"/>
      <c r="AK1130" s="1"/>
      <c r="AL1130" s="1"/>
      <c r="AM1130" s="328"/>
      <c r="AN1130" s="1"/>
      <c r="AO1130" s="1"/>
      <c r="AP1130" s="1"/>
    </row>
    <row r="1131" ht="15.75" customHeight="1">
      <c r="A1131" s="1"/>
      <c r="B1131" s="1"/>
      <c r="C1131" s="283"/>
      <c r="D1131" s="327"/>
      <c r="E1131" s="327"/>
      <c r="F1131" s="1"/>
      <c r="G1131" s="1"/>
      <c r="H1131" s="1"/>
      <c r="I1131" s="1"/>
      <c r="J1131" s="327"/>
      <c r="K1131" s="1"/>
      <c r="L1131" s="1"/>
      <c r="M1131" s="327"/>
      <c r="N1131" s="327"/>
      <c r="O1131" s="328"/>
      <c r="P1131" s="299"/>
      <c r="Q1131" s="1"/>
      <c r="R1131" s="275"/>
      <c r="S1131" s="329"/>
      <c r="T1131" s="1"/>
      <c r="U1131" s="1"/>
      <c r="V1131" s="306"/>
      <c r="W1131" s="306"/>
      <c r="X1131" s="328"/>
      <c r="Y1131" s="328"/>
      <c r="Z1131" s="272"/>
      <c r="AA1131" s="299"/>
      <c r="AB1131" s="1"/>
      <c r="AC1131" s="58"/>
      <c r="AD1131" s="220"/>
      <c r="AE1131" s="1"/>
      <c r="AF1131" s="1"/>
      <c r="AG1131" s="304"/>
      <c r="AH1131" s="306"/>
      <c r="AI1131" s="1"/>
      <c r="AJ1131" s="1"/>
      <c r="AK1131" s="1"/>
      <c r="AL1131" s="1"/>
      <c r="AM1131" s="328"/>
      <c r="AN1131" s="1"/>
      <c r="AO1131" s="1"/>
      <c r="AP1131" s="1"/>
    </row>
    <row r="1132" ht="15.75" customHeight="1">
      <c r="A1132" s="1"/>
      <c r="B1132" s="1"/>
      <c r="C1132" s="283"/>
      <c r="D1132" s="327"/>
      <c r="E1132" s="327"/>
      <c r="F1132" s="1"/>
      <c r="G1132" s="1"/>
      <c r="H1132" s="1"/>
      <c r="I1132" s="1"/>
      <c r="J1132" s="327"/>
      <c r="K1132" s="1"/>
      <c r="L1132" s="1"/>
      <c r="M1132" s="327"/>
      <c r="N1132" s="327"/>
      <c r="O1132" s="328"/>
      <c r="P1132" s="299"/>
      <c r="Q1132" s="1"/>
      <c r="R1132" s="275"/>
      <c r="S1132" s="329"/>
      <c r="T1132" s="1"/>
      <c r="U1132" s="1"/>
      <c r="V1132" s="306"/>
      <c r="W1132" s="306"/>
      <c r="X1132" s="328"/>
      <c r="Y1132" s="328"/>
      <c r="Z1132" s="272"/>
      <c r="AA1132" s="299"/>
      <c r="AB1132" s="1"/>
      <c r="AC1132" s="58"/>
      <c r="AD1132" s="220"/>
      <c r="AE1132" s="1"/>
      <c r="AF1132" s="1"/>
      <c r="AG1132" s="304"/>
      <c r="AH1132" s="306"/>
      <c r="AI1132" s="1"/>
      <c r="AJ1132" s="1"/>
      <c r="AK1132" s="1"/>
      <c r="AL1132" s="1"/>
      <c r="AM1132" s="328"/>
      <c r="AN1132" s="1"/>
      <c r="AO1132" s="1"/>
      <c r="AP1132" s="1"/>
    </row>
    <row r="1133" ht="15.75" customHeight="1">
      <c r="A1133" s="1"/>
      <c r="B1133" s="1"/>
      <c r="C1133" s="283"/>
      <c r="D1133" s="327"/>
      <c r="E1133" s="327"/>
      <c r="F1133" s="1"/>
      <c r="G1133" s="1"/>
      <c r="H1133" s="1"/>
      <c r="I1133" s="1"/>
      <c r="J1133" s="327"/>
      <c r="K1133" s="1"/>
      <c r="L1133" s="1"/>
      <c r="M1133" s="327"/>
      <c r="N1133" s="327"/>
      <c r="O1133" s="328"/>
      <c r="P1133" s="299"/>
      <c r="Q1133" s="1"/>
      <c r="R1133" s="275"/>
      <c r="S1133" s="329"/>
      <c r="T1133" s="1"/>
      <c r="U1133" s="1"/>
      <c r="V1133" s="306"/>
      <c r="W1133" s="306"/>
      <c r="X1133" s="328"/>
      <c r="Y1133" s="328"/>
      <c r="Z1133" s="272"/>
      <c r="AA1133" s="299"/>
      <c r="AB1133" s="1"/>
      <c r="AC1133" s="58"/>
      <c r="AD1133" s="220"/>
      <c r="AE1133" s="1"/>
      <c r="AF1133" s="1"/>
      <c r="AG1133" s="304"/>
      <c r="AH1133" s="306"/>
      <c r="AI1133" s="1"/>
      <c r="AJ1133" s="1"/>
      <c r="AK1133" s="1"/>
      <c r="AL1133" s="1"/>
      <c r="AM1133" s="328"/>
      <c r="AN1133" s="1"/>
      <c r="AO1133" s="1"/>
      <c r="AP1133" s="1"/>
    </row>
    <row r="1134" ht="15.75" customHeight="1">
      <c r="A1134" s="1"/>
      <c r="B1134" s="1"/>
      <c r="C1134" s="283"/>
      <c r="D1134" s="327"/>
      <c r="E1134" s="327"/>
      <c r="F1134" s="1"/>
      <c r="G1134" s="1"/>
      <c r="H1134" s="1"/>
      <c r="I1134" s="1"/>
      <c r="J1134" s="327"/>
      <c r="K1134" s="1"/>
      <c r="L1134" s="1"/>
      <c r="M1134" s="327"/>
      <c r="N1134" s="327"/>
      <c r="O1134" s="328"/>
      <c r="P1134" s="299"/>
      <c r="Q1134" s="1"/>
      <c r="R1134" s="275"/>
      <c r="S1134" s="329"/>
      <c r="T1134" s="1"/>
      <c r="U1134" s="1"/>
      <c r="V1134" s="306"/>
      <c r="W1134" s="306"/>
      <c r="X1134" s="328"/>
      <c r="Y1134" s="328"/>
      <c r="Z1134" s="272"/>
      <c r="AA1134" s="299"/>
      <c r="AB1134" s="1"/>
      <c r="AC1134" s="58"/>
      <c r="AD1134" s="220"/>
      <c r="AE1134" s="1"/>
      <c r="AF1134" s="1"/>
      <c r="AG1134" s="304"/>
      <c r="AH1134" s="306"/>
      <c r="AI1134" s="1"/>
      <c r="AJ1134" s="1"/>
      <c r="AK1134" s="1"/>
      <c r="AL1134" s="1"/>
      <c r="AM1134" s="328"/>
      <c r="AN1134" s="1"/>
      <c r="AO1134" s="1"/>
      <c r="AP1134" s="1"/>
    </row>
    <row r="1135" ht="15.75" customHeight="1">
      <c r="A1135" s="1"/>
      <c r="B1135" s="1"/>
      <c r="C1135" s="283"/>
      <c r="D1135" s="327"/>
      <c r="E1135" s="327"/>
      <c r="F1135" s="1"/>
      <c r="G1135" s="1"/>
      <c r="H1135" s="1"/>
      <c r="I1135" s="1"/>
      <c r="J1135" s="327"/>
      <c r="K1135" s="1"/>
      <c r="L1135" s="1"/>
      <c r="M1135" s="327"/>
      <c r="N1135" s="327"/>
      <c r="O1135" s="328"/>
      <c r="P1135" s="299"/>
      <c r="Q1135" s="1"/>
      <c r="R1135" s="275"/>
      <c r="S1135" s="329"/>
      <c r="T1135" s="1"/>
      <c r="U1135" s="1"/>
      <c r="V1135" s="306"/>
      <c r="W1135" s="306"/>
      <c r="X1135" s="328"/>
      <c r="Y1135" s="328"/>
      <c r="Z1135" s="272"/>
      <c r="AA1135" s="299"/>
      <c r="AB1135" s="1"/>
      <c r="AC1135" s="58"/>
      <c r="AD1135" s="220"/>
      <c r="AE1135" s="1"/>
      <c r="AF1135" s="1"/>
      <c r="AG1135" s="304"/>
      <c r="AH1135" s="306"/>
      <c r="AI1135" s="1"/>
      <c r="AJ1135" s="1"/>
      <c r="AK1135" s="1"/>
      <c r="AL1135" s="1"/>
      <c r="AM1135" s="328"/>
      <c r="AN1135" s="1"/>
      <c r="AO1135" s="1"/>
      <c r="AP1135" s="1"/>
    </row>
    <row r="1136" ht="15.75" customHeight="1">
      <c r="A1136" s="1"/>
      <c r="B1136" s="1"/>
      <c r="C1136" s="283"/>
      <c r="D1136" s="327"/>
      <c r="E1136" s="327"/>
      <c r="F1136" s="1"/>
      <c r="G1136" s="1"/>
      <c r="H1136" s="1"/>
      <c r="I1136" s="1"/>
      <c r="J1136" s="327"/>
      <c r="K1136" s="1"/>
      <c r="L1136" s="1"/>
      <c r="M1136" s="327"/>
      <c r="N1136" s="327"/>
      <c r="O1136" s="328"/>
      <c r="P1136" s="299"/>
      <c r="Q1136" s="1"/>
      <c r="R1136" s="275"/>
      <c r="S1136" s="329"/>
      <c r="T1136" s="1"/>
      <c r="U1136" s="1"/>
      <c r="V1136" s="306"/>
      <c r="W1136" s="306"/>
      <c r="X1136" s="328"/>
      <c r="Y1136" s="328"/>
      <c r="Z1136" s="272"/>
      <c r="AA1136" s="299"/>
      <c r="AB1136" s="1"/>
      <c r="AC1136" s="58"/>
      <c r="AD1136" s="220"/>
      <c r="AE1136" s="1"/>
      <c r="AF1136" s="1"/>
      <c r="AG1136" s="304"/>
      <c r="AH1136" s="306"/>
      <c r="AI1136" s="1"/>
      <c r="AJ1136" s="1"/>
      <c r="AK1136" s="1"/>
      <c r="AL1136" s="1"/>
      <c r="AM1136" s="328"/>
      <c r="AN1136" s="1"/>
      <c r="AO1136" s="1"/>
      <c r="AP1136" s="1"/>
    </row>
    <row r="1137" ht="15.75" customHeight="1">
      <c r="A1137" s="1"/>
      <c r="B1137" s="1"/>
      <c r="C1137" s="283"/>
      <c r="D1137" s="327"/>
      <c r="E1137" s="327"/>
      <c r="F1137" s="1"/>
      <c r="G1137" s="1"/>
      <c r="H1137" s="1"/>
      <c r="I1137" s="1"/>
      <c r="J1137" s="327"/>
      <c r="K1137" s="1"/>
      <c r="L1137" s="1"/>
      <c r="M1137" s="327"/>
      <c r="N1137" s="327"/>
      <c r="O1137" s="328"/>
      <c r="P1137" s="299"/>
      <c r="Q1137" s="1"/>
      <c r="R1137" s="275"/>
      <c r="S1137" s="329"/>
      <c r="T1137" s="1"/>
      <c r="U1137" s="1"/>
      <c r="V1137" s="306"/>
      <c r="W1137" s="306"/>
      <c r="X1137" s="328"/>
      <c r="Y1137" s="328"/>
      <c r="Z1137" s="272"/>
      <c r="AA1137" s="299"/>
      <c r="AB1137" s="1"/>
      <c r="AC1137" s="58"/>
      <c r="AD1137" s="220"/>
      <c r="AE1137" s="1"/>
      <c r="AF1137" s="1"/>
      <c r="AG1137" s="304"/>
      <c r="AH1137" s="306"/>
      <c r="AI1137" s="1"/>
      <c r="AJ1137" s="1"/>
      <c r="AK1137" s="1"/>
      <c r="AL1137" s="1"/>
      <c r="AM1137" s="328"/>
      <c r="AN1137" s="1"/>
      <c r="AO1137" s="1"/>
      <c r="AP1137" s="1"/>
    </row>
    <row r="1138" ht="15.75" customHeight="1">
      <c r="A1138" s="1"/>
      <c r="B1138" s="1"/>
      <c r="C1138" s="283"/>
      <c r="D1138" s="327"/>
      <c r="E1138" s="327"/>
      <c r="F1138" s="1"/>
      <c r="G1138" s="1"/>
      <c r="H1138" s="1"/>
      <c r="I1138" s="1"/>
      <c r="J1138" s="327"/>
      <c r="K1138" s="1"/>
      <c r="L1138" s="1"/>
      <c r="M1138" s="327"/>
      <c r="N1138" s="327"/>
      <c r="O1138" s="328"/>
      <c r="P1138" s="299"/>
      <c r="Q1138" s="1"/>
      <c r="R1138" s="275"/>
      <c r="S1138" s="329"/>
      <c r="T1138" s="1"/>
      <c r="U1138" s="1"/>
      <c r="V1138" s="306"/>
      <c r="W1138" s="306"/>
      <c r="X1138" s="328"/>
      <c r="Y1138" s="328"/>
      <c r="Z1138" s="272"/>
      <c r="AA1138" s="299"/>
      <c r="AB1138" s="1"/>
      <c r="AC1138" s="58"/>
      <c r="AD1138" s="220"/>
      <c r="AE1138" s="1"/>
      <c r="AF1138" s="1"/>
      <c r="AG1138" s="304"/>
      <c r="AH1138" s="306"/>
      <c r="AI1138" s="1"/>
      <c r="AJ1138" s="1"/>
      <c r="AK1138" s="1"/>
      <c r="AL1138" s="1"/>
      <c r="AM1138" s="328"/>
      <c r="AN1138" s="1"/>
      <c r="AO1138" s="1"/>
      <c r="AP1138" s="1"/>
    </row>
    <row r="1139" ht="15.75" customHeight="1">
      <c r="A1139" s="1"/>
      <c r="B1139" s="1"/>
      <c r="C1139" s="283"/>
      <c r="D1139" s="327"/>
      <c r="E1139" s="327"/>
      <c r="F1139" s="1"/>
      <c r="G1139" s="1"/>
      <c r="H1139" s="1"/>
      <c r="I1139" s="1"/>
      <c r="J1139" s="327"/>
      <c r="K1139" s="1"/>
      <c r="L1139" s="1"/>
      <c r="M1139" s="327"/>
      <c r="N1139" s="327"/>
      <c r="O1139" s="328"/>
      <c r="P1139" s="299"/>
      <c r="Q1139" s="1"/>
      <c r="R1139" s="275"/>
      <c r="S1139" s="329"/>
      <c r="T1139" s="1"/>
      <c r="U1139" s="1"/>
      <c r="V1139" s="306"/>
      <c r="W1139" s="306"/>
      <c r="X1139" s="328"/>
      <c r="Y1139" s="328"/>
      <c r="Z1139" s="272"/>
      <c r="AA1139" s="299"/>
      <c r="AB1139" s="1"/>
      <c r="AC1139" s="58"/>
      <c r="AD1139" s="220"/>
      <c r="AE1139" s="1"/>
      <c r="AF1139" s="1"/>
      <c r="AG1139" s="304"/>
      <c r="AH1139" s="306"/>
      <c r="AI1139" s="1"/>
      <c r="AJ1139" s="1"/>
      <c r="AK1139" s="1"/>
      <c r="AL1139" s="1"/>
      <c r="AM1139" s="328"/>
      <c r="AN1139" s="1"/>
      <c r="AO1139" s="1"/>
      <c r="AP1139" s="1"/>
    </row>
    <row r="1140" ht="15.75" customHeight="1">
      <c r="A1140" s="1"/>
      <c r="B1140" s="1"/>
      <c r="C1140" s="283"/>
      <c r="D1140" s="327"/>
      <c r="E1140" s="327"/>
      <c r="F1140" s="1"/>
      <c r="G1140" s="1"/>
      <c r="H1140" s="1"/>
      <c r="I1140" s="1"/>
      <c r="J1140" s="327"/>
      <c r="K1140" s="1"/>
      <c r="L1140" s="1"/>
      <c r="M1140" s="327"/>
      <c r="N1140" s="327"/>
      <c r="O1140" s="328"/>
      <c r="P1140" s="299"/>
      <c r="Q1140" s="1"/>
      <c r="R1140" s="275"/>
      <c r="S1140" s="329"/>
      <c r="T1140" s="1"/>
      <c r="U1140" s="1"/>
      <c r="V1140" s="306"/>
      <c r="W1140" s="306"/>
      <c r="X1140" s="328"/>
      <c r="Y1140" s="328"/>
      <c r="Z1140" s="272"/>
      <c r="AA1140" s="299"/>
      <c r="AB1140" s="1"/>
      <c r="AC1140" s="58"/>
      <c r="AD1140" s="220"/>
      <c r="AE1140" s="1"/>
      <c r="AF1140" s="1"/>
      <c r="AG1140" s="304"/>
      <c r="AH1140" s="306"/>
      <c r="AI1140" s="1"/>
      <c r="AJ1140" s="1"/>
      <c r="AK1140" s="1"/>
      <c r="AL1140" s="1"/>
      <c r="AM1140" s="328"/>
      <c r="AN1140" s="1"/>
      <c r="AO1140" s="1"/>
      <c r="AP1140" s="1"/>
    </row>
    <row r="1141" ht="15.75" customHeight="1">
      <c r="A1141" s="1"/>
      <c r="B1141" s="1"/>
      <c r="C1141" s="283"/>
      <c r="D1141" s="327"/>
      <c r="E1141" s="327"/>
      <c r="F1141" s="1"/>
      <c r="G1141" s="1"/>
      <c r="H1141" s="1"/>
      <c r="I1141" s="1"/>
      <c r="J1141" s="327"/>
      <c r="K1141" s="1"/>
      <c r="L1141" s="1"/>
      <c r="M1141" s="327"/>
      <c r="N1141" s="327"/>
      <c r="O1141" s="328"/>
      <c r="P1141" s="299"/>
      <c r="Q1141" s="1"/>
      <c r="R1141" s="275"/>
      <c r="S1141" s="329"/>
      <c r="T1141" s="1"/>
      <c r="U1141" s="1"/>
      <c r="V1141" s="306"/>
      <c r="W1141" s="306"/>
      <c r="X1141" s="328"/>
      <c r="Y1141" s="328"/>
      <c r="Z1141" s="272"/>
      <c r="AA1141" s="299"/>
      <c r="AB1141" s="1"/>
      <c r="AC1141" s="58"/>
      <c r="AD1141" s="220"/>
      <c r="AE1141" s="1"/>
      <c r="AF1141" s="1"/>
      <c r="AG1141" s="304"/>
      <c r="AH1141" s="306"/>
      <c r="AI1141" s="1"/>
      <c r="AJ1141" s="1"/>
      <c r="AK1141" s="1"/>
      <c r="AL1141" s="1"/>
      <c r="AM1141" s="328"/>
      <c r="AN1141" s="1"/>
      <c r="AO1141" s="1"/>
      <c r="AP1141" s="1"/>
    </row>
    <row r="1142" ht="15.75" customHeight="1">
      <c r="A1142" s="1"/>
      <c r="B1142" s="1"/>
      <c r="C1142" s="283"/>
      <c r="D1142" s="327"/>
      <c r="E1142" s="327"/>
      <c r="F1142" s="1"/>
      <c r="G1142" s="1"/>
      <c r="H1142" s="1"/>
      <c r="I1142" s="1"/>
      <c r="J1142" s="327"/>
      <c r="K1142" s="1"/>
      <c r="L1142" s="1"/>
      <c r="M1142" s="327"/>
      <c r="N1142" s="327"/>
      <c r="O1142" s="328"/>
      <c r="P1142" s="299"/>
      <c r="Q1142" s="1"/>
      <c r="R1142" s="275"/>
      <c r="S1142" s="329"/>
      <c r="T1142" s="1"/>
      <c r="U1142" s="1"/>
      <c r="V1142" s="306"/>
      <c r="W1142" s="306"/>
      <c r="X1142" s="328"/>
      <c r="Y1142" s="328"/>
      <c r="Z1142" s="272"/>
      <c r="AA1142" s="299"/>
      <c r="AB1142" s="1"/>
      <c r="AC1142" s="58"/>
      <c r="AD1142" s="220"/>
      <c r="AE1142" s="1"/>
      <c r="AF1142" s="1"/>
      <c r="AG1142" s="304"/>
      <c r="AH1142" s="306"/>
      <c r="AI1142" s="1"/>
      <c r="AJ1142" s="1"/>
      <c r="AK1142" s="1"/>
      <c r="AL1142" s="1"/>
      <c r="AM1142" s="328"/>
      <c r="AN1142" s="1"/>
      <c r="AO1142" s="1"/>
      <c r="AP1142" s="1"/>
    </row>
    <row r="1143" ht="15.75" customHeight="1">
      <c r="A1143" s="1"/>
      <c r="B1143" s="1"/>
      <c r="C1143" s="283"/>
      <c r="D1143" s="327"/>
      <c r="E1143" s="327"/>
      <c r="F1143" s="1"/>
      <c r="G1143" s="1"/>
      <c r="H1143" s="1"/>
      <c r="I1143" s="1"/>
      <c r="J1143" s="327"/>
      <c r="K1143" s="1"/>
      <c r="L1143" s="1"/>
      <c r="M1143" s="327"/>
      <c r="N1143" s="327"/>
      <c r="O1143" s="328"/>
      <c r="P1143" s="299"/>
      <c r="Q1143" s="1"/>
      <c r="R1143" s="275"/>
      <c r="S1143" s="329"/>
      <c r="T1143" s="1"/>
      <c r="U1143" s="1"/>
      <c r="V1143" s="306"/>
      <c r="W1143" s="306"/>
      <c r="X1143" s="328"/>
      <c r="Y1143" s="328"/>
      <c r="Z1143" s="272"/>
      <c r="AA1143" s="299"/>
      <c r="AB1143" s="1"/>
      <c r="AC1143" s="58"/>
      <c r="AD1143" s="220"/>
      <c r="AE1143" s="1"/>
      <c r="AF1143" s="1"/>
      <c r="AG1143" s="304"/>
      <c r="AH1143" s="306"/>
      <c r="AI1143" s="1"/>
      <c r="AJ1143" s="1"/>
      <c r="AK1143" s="1"/>
      <c r="AL1143" s="1"/>
      <c r="AM1143" s="328"/>
      <c r="AN1143" s="1"/>
      <c r="AO1143" s="1"/>
      <c r="AP1143" s="1"/>
    </row>
    <row r="1144" ht="15.75" customHeight="1">
      <c r="A1144" s="1"/>
      <c r="B1144" s="1"/>
      <c r="C1144" s="283"/>
      <c r="D1144" s="327"/>
      <c r="E1144" s="327"/>
      <c r="F1144" s="1"/>
      <c r="G1144" s="1"/>
      <c r="H1144" s="1"/>
      <c r="I1144" s="1"/>
      <c r="J1144" s="327"/>
      <c r="K1144" s="1"/>
      <c r="L1144" s="1"/>
      <c r="M1144" s="327"/>
      <c r="N1144" s="327"/>
      <c r="O1144" s="328"/>
      <c r="P1144" s="299"/>
      <c r="Q1144" s="1"/>
      <c r="R1144" s="275"/>
      <c r="S1144" s="329"/>
      <c r="T1144" s="1"/>
      <c r="U1144" s="1"/>
      <c r="V1144" s="306"/>
      <c r="W1144" s="306"/>
      <c r="X1144" s="328"/>
      <c r="Y1144" s="328"/>
      <c r="Z1144" s="272"/>
      <c r="AA1144" s="299"/>
      <c r="AB1144" s="1"/>
      <c r="AC1144" s="58"/>
      <c r="AD1144" s="220"/>
      <c r="AE1144" s="1"/>
      <c r="AF1144" s="1"/>
      <c r="AG1144" s="304"/>
      <c r="AH1144" s="306"/>
      <c r="AI1144" s="1"/>
      <c r="AJ1144" s="1"/>
      <c r="AK1144" s="1"/>
      <c r="AL1144" s="1"/>
      <c r="AM1144" s="328"/>
      <c r="AN1144" s="1"/>
      <c r="AO1144" s="1"/>
      <c r="AP1144" s="1"/>
    </row>
    <row r="1145" ht="15.75" customHeight="1">
      <c r="A1145" s="1"/>
      <c r="B1145" s="1"/>
      <c r="C1145" s="283"/>
      <c r="D1145" s="327"/>
      <c r="E1145" s="327"/>
      <c r="F1145" s="1"/>
      <c r="G1145" s="1"/>
      <c r="H1145" s="1"/>
      <c r="I1145" s="1"/>
      <c r="J1145" s="327"/>
      <c r="K1145" s="1"/>
      <c r="L1145" s="1"/>
      <c r="M1145" s="327"/>
      <c r="N1145" s="327"/>
      <c r="O1145" s="328"/>
      <c r="P1145" s="299"/>
      <c r="Q1145" s="1"/>
      <c r="R1145" s="275"/>
      <c r="S1145" s="329"/>
      <c r="T1145" s="1"/>
      <c r="U1145" s="1"/>
      <c r="V1145" s="306"/>
      <c r="W1145" s="306"/>
      <c r="X1145" s="328"/>
      <c r="Y1145" s="328"/>
      <c r="Z1145" s="272"/>
      <c r="AA1145" s="299"/>
      <c r="AB1145" s="1"/>
      <c r="AC1145" s="58"/>
      <c r="AD1145" s="220"/>
      <c r="AE1145" s="1"/>
      <c r="AF1145" s="1"/>
      <c r="AG1145" s="304"/>
      <c r="AH1145" s="306"/>
      <c r="AI1145" s="1"/>
      <c r="AJ1145" s="1"/>
      <c r="AK1145" s="1"/>
      <c r="AL1145" s="1"/>
      <c r="AM1145" s="328"/>
      <c r="AN1145" s="1"/>
      <c r="AO1145" s="1"/>
      <c r="AP1145" s="1"/>
    </row>
    <row r="1146" ht="15.75" customHeight="1">
      <c r="A1146" s="1"/>
      <c r="B1146" s="1"/>
      <c r="C1146" s="283"/>
      <c r="D1146" s="327"/>
      <c r="E1146" s="327"/>
      <c r="F1146" s="1"/>
      <c r="G1146" s="1"/>
      <c r="H1146" s="1"/>
      <c r="I1146" s="1"/>
      <c r="J1146" s="327"/>
      <c r="K1146" s="1"/>
      <c r="L1146" s="1"/>
      <c r="M1146" s="327"/>
      <c r="N1146" s="327"/>
      <c r="O1146" s="328"/>
      <c r="P1146" s="299"/>
      <c r="Q1146" s="1"/>
      <c r="R1146" s="275"/>
      <c r="S1146" s="329"/>
      <c r="T1146" s="1"/>
      <c r="U1146" s="1"/>
      <c r="V1146" s="306"/>
      <c r="W1146" s="306"/>
      <c r="X1146" s="328"/>
      <c r="Y1146" s="328"/>
      <c r="Z1146" s="272"/>
      <c r="AA1146" s="299"/>
      <c r="AB1146" s="1"/>
      <c r="AC1146" s="58"/>
      <c r="AD1146" s="220"/>
      <c r="AE1146" s="1"/>
      <c r="AF1146" s="1"/>
      <c r="AG1146" s="304"/>
      <c r="AH1146" s="306"/>
      <c r="AI1146" s="1"/>
      <c r="AJ1146" s="1"/>
      <c r="AK1146" s="1"/>
      <c r="AL1146" s="1"/>
      <c r="AM1146" s="328"/>
      <c r="AN1146" s="1"/>
      <c r="AO1146" s="1"/>
      <c r="AP1146" s="1"/>
    </row>
    <row r="1147" ht="15.75" customHeight="1">
      <c r="A1147" s="1"/>
      <c r="B1147" s="1"/>
      <c r="C1147" s="283"/>
      <c r="D1147" s="327"/>
      <c r="E1147" s="327"/>
      <c r="F1147" s="1"/>
      <c r="G1147" s="1"/>
      <c r="H1147" s="1"/>
      <c r="I1147" s="1"/>
      <c r="J1147" s="327"/>
      <c r="K1147" s="1"/>
      <c r="L1147" s="1"/>
      <c r="M1147" s="327"/>
      <c r="N1147" s="327"/>
      <c r="O1147" s="328"/>
      <c r="P1147" s="299"/>
      <c r="Q1147" s="1"/>
      <c r="R1147" s="275"/>
      <c r="S1147" s="329"/>
      <c r="T1147" s="1"/>
      <c r="U1147" s="1"/>
      <c r="V1147" s="306"/>
      <c r="W1147" s="306"/>
      <c r="X1147" s="328"/>
      <c r="Y1147" s="328"/>
      <c r="Z1147" s="272"/>
      <c r="AA1147" s="299"/>
      <c r="AB1147" s="1"/>
      <c r="AC1147" s="58"/>
      <c r="AD1147" s="220"/>
      <c r="AE1147" s="1"/>
      <c r="AF1147" s="1"/>
      <c r="AG1147" s="304"/>
      <c r="AH1147" s="306"/>
      <c r="AI1147" s="1"/>
      <c r="AJ1147" s="1"/>
      <c r="AK1147" s="1"/>
      <c r="AL1147" s="1"/>
      <c r="AM1147" s="328"/>
      <c r="AN1147" s="1"/>
      <c r="AO1147" s="1"/>
      <c r="AP1147" s="1"/>
    </row>
    <row r="1148" ht="15.75" customHeight="1">
      <c r="A1148" s="1"/>
      <c r="B1148" s="1"/>
      <c r="C1148" s="283"/>
      <c r="D1148" s="327"/>
      <c r="E1148" s="327"/>
      <c r="F1148" s="1"/>
      <c r="G1148" s="1"/>
      <c r="H1148" s="1"/>
      <c r="I1148" s="1"/>
      <c r="J1148" s="327"/>
      <c r="K1148" s="1"/>
      <c r="L1148" s="1"/>
      <c r="M1148" s="327"/>
      <c r="N1148" s="327"/>
      <c r="O1148" s="328"/>
      <c r="P1148" s="299"/>
      <c r="Q1148" s="1"/>
      <c r="R1148" s="275"/>
      <c r="S1148" s="329"/>
      <c r="T1148" s="1"/>
      <c r="U1148" s="1"/>
      <c r="V1148" s="306"/>
      <c r="W1148" s="306"/>
      <c r="X1148" s="328"/>
      <c r="Y1148" s="328"/>
      <c r="Z1148" s="272"/>
      <c r="AA1148" s="299"/>
      <c r="AB1148" s="1"/>
      <c r="AC1148" s="58"/>
      <c r="AD1148" s="220"/>
      <c r="AE1148" s="1"/>
      <c r="AF1148" s="1"/>
      <c r="AG1148" s="304"/>
      <c r="AH1148" s="306"/>
      <c r="AI1148" s="1"/>
      <c r="AJ1148" s="1"/>
      <c r="AK1148" s="1"/>
      <c r="AL1148" s="1"/>
      <c r="AM1148" s="328"/>
      <c r="AN1148" s="1"/>
      <c r="AO1148" s="1"/>
      <c r="AP1148" s="1"/>
    </row>
    <row r="1149" ht="15.75" customHeight="1">
      <c r="A1149" s="1"/>
      <c r="B1149" s="1"/>
      <c r="C1149" s="283"/>
      <c r="D1149" s="327"/>
      <c r="E1149" s="327"/>
      <c r="F1149" s="1"/>
      <c r="G1149" s="1"/>
      <c r="H1149" s="1"/>
      <c r="I1149" s="1"/>
      <c r="J1149" s="327"/>
      <c r="K1149" s="1"/>
      <c r="L1149" s="1"/>
      <c r="M1149" s="327"/>
      <c r="N1149" s="327"/>
      <c r="O1149" s="328"/>
      <c r="P1149" s="299"/>
      <c r="Q1149" s="1"/>
      <c r="R1149" s="275"/>
      <c r="S1149" s="329"/>
      <c r="T1149" s="1"/>
      <c r="U1149" s="1"/>
      <c r="V1149" s="306"/>
      <c r="W1149" s="306"/>
      <c r="X1149" s="328"/>
      <c r="Y1149" s="328"/>
      <c r="Z1149" s="272"/>
      <c r="AA1149" s="299"/>
      <c r="AB1149" s="1"/>
      <c r="AC1149" s="58"/>
      <c r="AD1149" s="220"/>
      <c r="AE1149" s="1"/>
      <c r="AF1149" s="1"/>
      <c r="AG1149" s="304"/>
      <c r="AH1149" s="306"/>
      <c r="AI1149" s="1"/>
      <c r="AJ1149" s="1"/>
      <c r="AK1149" s="1"/>
      <c r="AL1149" s="1"/>
      <c r="AM1149" s="328"/>
      <c r="AN1149" s="1"/>
      <c r="AO1149" s="1"/>
      <c r="AP1149" s="1"/>
    </row>
    <row r="1150" ht="15.75" customHeight="1">
      <c r="A1150" s="1"/>
      <c r="B1150" s="1"/>
      <c r="C1150" s="283"/>
      <c r="D1150" s="327"/>
      <c r="E1150" s="327"/>
      <c r="F1150" s="1"/>
      <c r="G1150" s="1"/>
      <c r="H1150" s="1"/>
      <c r="I1150" s="1"/>
      <c r="J1150" s="327"/>
      <c r="K1150" s="1"/>
      <c r="L1150" s="1"/>
      <c r="M1150" s="327"/>
      <c r="N1150" s="327"/>
      <c r="O1150" s="328"/>
      <c r="P1150" s="299"/>
      <c r="Q1150" s="1"/>
      <c r="R1150" s="275"/>
      <c r="S1150" s="329"/>
      <c r="T1150" s="1"/>
      <c r="U1150" s="1"/>
      <c r="V1150" s="306"/>
      <c r="W1150" s="306"/>
      <c r="X1150" s="328"/>
      <c r="Y1150" s="328"/>
      <c r="Z1150" s="272"/>
      <c r="AA1150" s="299"/>
      <c r="AB1150" s="1"/>
      <c r="AC1150" s="58"/>
      <c r="AD1150" s="220"/>
      <c r="AE1150" s="1"/>
      <c r="AF1150" s="1"/>
      <c r="AG1150" s="304"/>
      <c r="AH1150" s="306"/>
      <c r="AI1150" s="1"/>
      <c r="AJ1150" s="1"/>
      <c r="AK1150" s="1"/>
      <c r="AL1150" s="1"/>
      <c r="AM1150" s="328"/>
      <c r="AN1150" s="1"/>
      <c r="AO1150" s="1"/>
      <c r="AP1150" s="1"/>
    </row>
    <row r="1151" ht="15.75" customHeight="1">
      <c r="A1151" s="1"/>
      <c r="B1151" s="1"/>
      <c r="C1151" s="283"/>
      <c r="D1151" s="327"/>
      <c r="E1151" s="327"/>
      <c r="F1151" s="1"/>
      <c r="G1151" s="1"/>
      <c r="H1151" s="1"/>
      <c r="I1151" s="1"/>
      <c r="J1151" s="327"/>
      <c r="K1151" s="1"/>
      <c r="L1151" s="1"/>
      <c r="M1151" s="327"/>
      <c r="N1151" s="327"/>
      <c r="O1151" s="328"/>
      <c r="P1151" s="299"/>
      <c r="Q1151" s="1"/>
      <c r="R1151" s="275"/>
      <c r="S1151" s="329"/>
      <c r="T1151" s="1"/>
      <c r="U1151" s="1"/>
      <c r="V1151" s="306"/>
      <c r="W1151" s="306"/>
      <c r="X1151" s="328"/>
      <c r="Y1151" s="328"/>
      <c r="Z1151" s="272"/>
      <c r="AA1151" s="299"/>
      <c r="AB1151" s="1"/>
      <c r="AC1151" s="58"/>
      <c r="AD1151" s="220"/>
      <c r="AE1151" s="1"/>
      <c r="AF1151" s="1"/>
      <c r="AG1151" s="304"/>
      <c r="AH1151" s="306"/>
      <c r="AI1151" s="1"/>
      <c r="AJ1151" s="1"/>
      <c r="AK1151" s="1"/>
      <c r="AL1151" s="1"/>
      <c r="AM1151" s="328"/>
      <c r="AN1151" s="1"/>
      <c r="AO1151" s="1"/>
      <c r="AP1151" s="1"/>
    </row>
    <row r="1152" ht="15.75" customHeight="1">
      <c r="A1152" s="1"/>
      <c r="B1152" s="1"/>
      <c r="C1152" s="283"/>
      <c r="D1152" s="327"/>
      <c r="E1152" s="327"/>
      <c r="F1152" s="1"/>
      <c r="G1152" s="1"/>
      <c r="H1152" s="1"/>
      <c r="I1152" s="1"/>
      <c r="J1152" s="327"/>
      <c r="K1152" s="1"/>
      <c r="L1152" s="1"/>
      <c r="M1152" s="327"/>
      <c r="N1152" s="327"/>
      <c r="O1152" s="328"/>
      <c r="P1152" s="299"/>
      <c r="Q1152" s="1"/>
      <c r="R1152" s="275"/>
      <c r="S1152" s="329"/>
      <c r="T1152" s="1"/>
      <c r="U1152" s="1"/>
      <c r="V1152" s="306"/>
      <c r="W1152" s="306"/>
      <c r="X1152" s="328"/>
      <c r="Y1152" s="328"/>
      <c r="Z1152" s="272"/>
      <c r="AA1152" s="299"/>
      <c r="AB1152" s="1"/>
      <c r="AC1152" s="58"/>
      <c r="AD1152" s="220"/>
      <c r="AE1152" s="1"/>
      <c r="AF1152" s="1"/>
      <c r="AG1152" s="304"/>
      <c r="AH1152" s="306"/>
      <c r="AI1152" s="1"/>
      <c r="AJ1152" s="1"/>
      <c r="AK1152" s="1"/>
      <c r="AL1152" s="1"/>
      <c r="AM1152" s="328"/>
      <c r="AN1152" s="1"/>
      <c r="AO1152" s="1"/>
      <c r="AP1152" s="1"/>
    </row>
    <row r="1153" ht="15.75" customHeight="1">
      <c r="A1153" s="1"/>
      <c r="B1153" s="1"/>
      <c r="C1153" s="283"/>
      <c r="D1153" s="327"/>
      <c r="E1153" s="327"/>
      <c r="F1153" s="1"/>
      <c r="G1153" s="1"/>
      <c r="H1153" s="1"/>
      <c r="I1153" s="1"/>
      <c r="J1153" s="327"/>
      <c r="K1153" s="1"/>
      <c r="L1153" s="1"/>
      <c r="M1153" s="327"/>
      <c r="N1153" s="327"/>
      <c r="O1153" s="328"/>
      <c r="P1153" s="299"/>
      <c r="Q1153" s="1"/>
      <c r="R1153" s="275"/>
      <c r="S1153" s="329"/>
      <c r="T1153" s="1"/>
      <c r="U1153" s="1"/>
      <c r="V1153" s="306"/>
      <c r="W1153" s="306"/>
      <c r="X1153" s="328"/>
      <c r="Y1153" s="328"/>
      <c r="Z1153" s="272"/>
      <c r="AA1153" s="299"/>
      <c r="AB1153" s="1"/>
      <c r="AC1153" s="58"/>
      <c r="AD1153" s="220"/>
      <c r="AE1153" s="1"/>
      <c r="AF1153" s="1"/>
      <c r="AG1153" s="304"/>
      <c r="AH1153" s="306"/>
      <c r="AI1153" s="1"/>
      <c r="AJ1153" s="1"/>
      <c r="AK1153" s="1"/>
      <c r="AL1153" s="1"/>
      <c r="AM1153" s="328"/>
      <c r="AN1153" s="1"/>
      <c r="AO1153" s="1"/>
      <c r="AP1153" s="1"/>
    </row>
    <row r="1154" ht="15.75" customHeight="1">
      <c r="A1154" s="1"/>
      <c r="B1154" s="1"/>
      <c r="C1154" s="283"/>
      <c r="D1154" s="327"/>
      <c r="E1154" s="327"/>
      <c r="F1154" s="1"/>
      <c r="G1154" s="1"/>
      <c r="H1154" s="1"/>
      <c r="I1154" s="1"/>
      <c r="J1154" s="327"/>
      <c r="K1154" s="1"/>
      <c r="L1154" s="1"/>
      <c r="M1154" s="327"/>
      <c r="N1154" s="327"/>
      <c r="O1154" s="328"/>
      <c r="P1154" s="299"/>
      <c r="Q1154" s="1"/>
      <c r="R1154" s="275"/>
      <c r="S1154" s="329"/>
      <c r="T1154" s="1"/>
      <c r="U1154" s="1"/>
      <c r="V1154" s="306"/>
      <c r="W1154" s="306"/>
      <c r="X1154" s="328"/>
      <c r="Y1154" s="328"/>
      <c r="Z1154" s="272"/>
      <c r="AA1154" s="299"/>
      <c r="AB1154" s="1"/>
      <c r="AC1154" s="58"/>
      <c r="AD1154" s="220"/>
      <c r="AE1154" s="1"/>
      <c r="AF1154" s="1"/>
      <c r="AG1154" s="304"/>
      <c r="AH1154" s="306"/>
      <c r="AI1154" s="1"/>
      <c r="AJ1154" s="1"/>
      <c r="AK1154" s="1"/>
      <c r="AL1154" s="1"/>
      <c r="AM1154" s="328"/>
      <c r="AN1154" s="1"/>
      <c r="AO1154" s="1"/>
      <c r="AP1154" s="1"/>
    </row>
    <row r="1155" ht="15.75" customHeight="1">
      <c r="A1155" s="1"/>
      <c r="B1155" s="1"/>
      <c r="C1155" s="283"/>
      <c r="D1155" s="327"/>
      <c r="E1155" s="327"/>
      <c r="F1155" s="1"/>
      <c r="G1155" s="1"/>
      <c r="H1155" s="1"/>
      <c r="I1155" s="1"/>
      <c r="J1155" s="327"/>
      <c r="K1155" s="1"/>
      <c r="L1155" s="1"/>
      <c r="M1155" s="327"/>
      <c r="N1155" s="327"/>
      <c r="O1155" s="328"/>
      <c r="P1155" s="299"/>
      <c r="Q1155" s="1"/>
      <c r="R1155" s="275"/>
      <c r="S1155" s="329"/>
      <c r="T1155" s="1"/>
      <c r="U1155" s="1"/>
      <c r="V1155" s="306"/>
      <c r="W1155" s="306"/>
      <c r="X1155" s="328"/>
      <c r="Y1155" s="328"/>
      <c r="Z1155" s="272"/>
      <c r="AA1155" s="299"/>
      <c r="AB1155" s="1"/>
      <c r="AC1155" s="58"/>
      <c r="AD1155" s="220"/>
      <c r="AE1155" s="1"/>
      <c r="AF1155" s="1"/>
      <c r="AG1155" s="304"/>
      <c r="AH1155" s="306"/>
      <c r="AI1155" s="1"/>
      <c r="AJ1155" s="1"/>
      <c r="AK1155" s="1"/>
      <c r="AL1155" s="1"/>
      <c r="AM1155" s="328"/>
      <c r="AN1155" s="1"/>
      <c r="AO1155" s="1"/>
      <c r="AP1155" s="1"/>
    </row>
    <row r="1156" ht="15.75" customHeight="1">
      <c r="A1156" s="1"/>
      <c r="B1156" s="1"/>
      <c r="C1156" s="283"/>
      <c r="D1156" s="327"/>
      <c r="E1156" s="327"/>
      <c r="F1156" s="1"/>
      <c r="G1156" s="1"/>
      <c r="H1156" s="1"/>
      <c r="I1156" s="1"/>
      <c r="J1156" s="327"/>
      <c r="K1156" s="1"/>
      <c r="L1156" s="1"/>
      <c r="M1156" s="327"/>
      <c r="N1156" s="327"/>
      <c r="O1156" s="328"/>
      <c r="P1156" s="299"/>
      <c r="Q1156" s="1"/>
      <c r="R1156" s="275"/>
      <c r="S1156" s="329"/>
      <c r="T1156" s="1"/>
      <c r="U1156" s="1"/>
      <c r="V1156" s="306"/>
      <c r="W1156" s="306"/>
      <c r="X1156" s="328"/>
      <c r="Y1156" s="328"/>
      <c r="Z1156" s="272"/>
      <c r="AA1156" s="299"/>
      <c r="AB1156" s="1"/>
      <c r="AC1156" s="58"/>
      <c r="AD1156" s="220"/>
      <c r="AE1156" s="1"/>
      <c r="AF1156" s="1"/>
      <c r="AG1156" s="304"/>
      <c r="AH1156" s="306"/>
      <c r="AI1156" s="1"/>
      <c r="AJ1156" s="1"/>
      <c r="AK1156" s="1"/>
      <c r="AL1156" s="1"/>
      <c r="AM1156" s="328"/>
      <c r="AN1156" s="1"/>
      <c r="AO1156" s="1"/>
      <c r="AP1156" s="1"/>
    </row>
    <row r="1157" ht="15.75" customHeight="1">
      <c r="A1157" s="1"/>
      <c r="B1157" s="1"/>
      <c r="C1157" s="283"/>
      <c r="D1157" s="327"/>
      <c r="E1157" s="327"/>
      <c r="F1157" s="1"/>
      <c r="G1157" s="1"/>
      <c r="H1157" s="1"/>
      <c r="I1157" s="1"/>
      <c r="J1157" s="327"/>
      <c r="K1157" s="1"/>
      <c r="L1157" s="1"/>
      <c r="M1157" s="327"/>
      <c r="N1157" s="327"/>
      <c r="O1157" s="328"/>
      <c r="P1157" s="299"/>
      <c r="Q1157" s="1"/>
      <c r="R1157" s="275"/>
      <c r="S1157" s="329"/>
      <c r="T1157" s="1"/>
      <c r="U1157" s="1"/>
      <c r="V1157" s="306"/>
      <c r="W1157" s="306"/>
      <c r="X1157" s="328"/>
      <c r="Y1157" s="328"/>
      <c r="Z1157" s="272"/>
      <c r="AA1157" s="299"/>
      <c r="AB1157" s="1"/>
      <c r="AC1157" s="58"/>
      <c r="AD1157" s="220"/>
      <c r="AE1157" s="1"/>
      <c r="AF1157" s="1"/>
      <c r="AG1157" s="304"/>
      <c r="AH1157" s="306"/>
      <c r="AI1157" s="1"/>
      <c r="AJ1157" s="1"/>
      <c r="AK1157" s="1"/>
      <c r="AL1157" s="1"/>
      <c r="AM1157" s="328"/>
      <c r="AN1157" s="1"/>
      <c r="AO1157" s="1"/>
      <c r="AP1157" s="1"/>
    </row>
    <row r="1158" ht="15.75" customHeight="1">
      <c r="A1158" s="1"/>
      <c r="B1158" s="1"/>
      <c r="C1158" s="283"/>
      <c r="D1158" s="327"/>
      <c r="E1158" s="327"/>
      <c r="F1158" s="1"/>
      <c r="G1158" s="1"/>
      <c r="H1158" s="1"/>
      <c r="I1158" s="1"/>
      <c r="J1158" s="327"/>
      <c r="K1158" s="1"/>
      <c r="L1158" s="1"/>
      <c r="M1158" s="327"/>
      <c r="N1158" s="327"/>
      <c r="O1158" s="328"/>
      <c r="P1158" s="299"/>
      <c r="Q1158" s="1"/>
      <c r="R1158" s="275"/>
      <c r="S1158" s="329"/>
      <c r="T1158" s="1"/>
      <c r="U1158" s="1"/>
      <c r="V1158" s="306"/>
      <c r="W1158" s="306"/>
      <c r="X1158" s="328"/>
      <c r="Y1158" s="328"/>
      <c r="Z1158" s="272"/>
      <c r="AA1158" s="299"/>
      <c r="AB1158" s="1"/>
      <c r="AC1158" s="58"/>
      <c r="AD1158" s="220"/>
      <c r="AE1158" s="1"/>
      <c r="AF1158" s="1"/>
      <c r="AG1158" s="304"/>
      <c r="AH1158" s="306"/>
      <c r="AI1158" s="1"/>
      <c r="AJ1158" s="1"/>
      <c r="AK1158" s="1"/>
      <c r="AL1158" s="1"/>
      <c r="AM1158" s="328"/>
      <c r="AN1158" s="1"/>
      <c r="AO1158" s="1"/>
      <c r="AP1158" s="1"/>
    </row>
    <row r="1159" ht="15.75" customHeight="1">
      <c r="A1159" s="1"/>
      <c r="B1159" s="1"/>
      <c r="C1159" s="283"/>
      <c r="D1159" s="327"/>
      <c r="E1159" s="327"/>
      <c r="F1159" s="1"/>
      <c r="G1159" s="1"/>
      <c r="H1159" s="1"/>
      <c r="I1159" s="1"/>
      <c r="J1159" s="327"/>
      <c r="K1159" s="1"/>
      <c r="L1159" s="1"/>
      <c r="M1159" s="327"/>
      <c r="N1159" s="327"/>
      <c r="O1159" s="328"/>
      <c r="P1159" s="299"/>
      <c r="Q1159" s="1"/>
      <c r="R1159" s="275"/>
      <c r="S1159" s="329"/>
      <c r="T1159" s="1"/>
      <c r="U1159" s="1"/>
      <c r="V1159" s="306"/>
      <c r="W1159" s="306"/>
      <c r="X1159" s="328"/>
      <c r="Y1159" s="328"/>
      <c r="Z1159" s="272"/>
      <c r="AA1159" s="299"/>
      <c r="AB1159" s="1"/>
      <c r="AC1159" s="58"/>
      <c r="AD1159" s="220"/>
      <c r="AE1159" s="1"/>
      <c r="AF1159" s="1"/>
      <c r="AG1159" s="304"/>
      <c r="AH1159" s="306"/>
      <c r="AI1159" s="1"/>
      <c r="AJ1159" s="1"/>
      <c r="AK1159" s="1"/>
      <c r="AL1159" s="1"/>
      <c r="AM1159" s="328"/>
      <c r="AN1159" s="1"/>
      <c r="AO1159" s="1"/>
      <c r="AP1159" s="1"/>
    </row>
    <row r="1160" ht="15.75" customHeight="1">
      <c r="A1160" s="1"/>
      <c r="B1160" s="1"/>
      <c r="C1160" s="283"/>
      <c r="D1160" s="327"/>
      <c r="E1160" s="327"/>
      <c r="F1160" s="1"/>
      <c r="G1160" s="1"/>
      <c r="H1160" s="1"/>
      <c r="I1160" s="1"/>
      <c r="J1160" s="327"/>
      <c r="K1160" s="1"/>
      <c r="L1160" s="1"/>
      <c r="M1160" s="327"/>
      <c r="N1160" s="327"/>
      <c r="O1160" s="328"/>
      <c r="P1160" s="299"/>
      <c r="Q1160" s="1"/>
      <c r="R1160" s="275"/>
      <c r="S1160" s="329"/>
      <c r="T1160" s="1"/>
      <c r="U1160" s="1"/>
      <c r="V1160" s="306"/>
      <c r="W1160" s="306"/>
      <c r="X1160" s="328"/>
      <c r="Y1160" s="328"/>
      <c r="Z1160" s="272"/>
      <c r="AA1160" s="299"/>
      <c r="AB1160" s="1"/>
      <c r="AC1160" s="58"/>
      <c r="AD1160" s="220"/>
      <c r="AE1160" s="1"/>
      <c r="AF1160" s="1"/>
      <c r="AG1160" s="304"/>
      <c r="AH1160" s="306"/>
      <c r="AI1160" s="1"/>
      <c r="AJ1160" s="1"/>
      <c r="AK1160" s="1"/>
      <c r="AL1160" s="1"/>
      <c r="AM1160" s="328"/>
      <c r="AN1160" s="1"/>
      <c r="AO1160" s="1"/>
      <c r="AP1160" s="1"/>
    </row>
    <row r="1161" ht="15.75" customHeight="1">
      <c r="A1161" s="1"/>
      <c r="B1161" s="1"/>
      <c r="C1161" s="283"/>
      <c r="D1161" s="327"/>
      <c r="E1161" s="327"/>
      <c r="F1161" s="1"/>
      <c r="G1161" s="1"/>
      <c r="H1161" s="1"/>
      <c r="I1161" s="1"/>
      <c r="J1161" s="327"/>
      <c r="K1161" s="1"/>
      <c r="L1161" s="1"/>
      <c r="M1161" s="327"/>
      <c r="N1161" s="327"/>
      <c r="O1161" s="328"/>
      <c r="P1161" s="299"/>
      <c r="Q1161" s="1"/>
      <c r="R1161" s="275"/>
      <c r="S1161" s="329"/>
      <c r="T1161" s="1"/>
      <c r="U1161" s="1"/>
      <c r="V1161" s="306"/>
      <c r="W1161" s="306"/>
      <c r="X1161" s="328"/>
      <c r="Y1161" s="328"/>
      <c r="Z1161" s="272"/>
      <c r="AA1161" s="299"/>
      <c r="AB1161" s="1"/>
      <c r="AC1161" s="58"/>
      <c r="AD1161" s="220"/>
      <c r="AE1161" s="1"/>
      <c r="AF1161" s="1"/>
      <c r="AG1161" s="304"/>
      <c r="AH1161" s="306"/>
      <c r="AI1161" s="1"/>
      <c r="AJ1161" s="1"/>
      <c r="AK1161" s="1"/>
      <c r="AL1161" s="1"/>
      <c r="AM1161" s="328"/>
      <c r="AN1161" s="1"/>
      <c r="AO1161" s="1"/>
      <c r="AP1161" s="1"/>
    </row>
    <row r="1162" ht="15.75" customHeight="1">
      <c r="A1162" s="1"/>
      <c r="B1162" s="1"/>
      <c r="C1162" s="283"/>
      <c r="D1162" s="327"/>
      <c r="E1162" s="327"/>
      <c r="F1162" s="1"/>
      <c r="G1162" s="1"/>
      <c r="H1162" s="1"/>
      <c r="I1162" s="1"/>
      <c r="J1162" s="327"/>
      <c r="K1162" s="1"/>
      <c r="L1162" s="1"/>
      <c r="M1162" s="327"/>
      <c r="N1162" s="327"/>
      <c r="O1162" s="328"/>
      <c r="P1162" s="299"/>
      <c r="Q1162" s="1"/>
      <c r="R1162" s="275"/>
      <c r="S1162" s="329"/>
      <c r="T1162" s="1"/>
      <c r="U1162" s="1"/>
      <c r="V1162" s="306"/>
      <c r="W1162" s="306"/>
      <c r="X1162" s="328"/>
      <c r="Y1162" s="328"/>
      <c r="Z1162" s="272"/>
      <c r="AA1162" s="299"/>
      <c r="AB1162" s="1"/>
      <c r="AC1162" s="58"/>
      <c r="AD1162" s="220"/>
      <c r="AE1162" s="1"/>
      <c r="AF1162" s="1"/>
      <c r="AG1162" s="304"/>
      <c r="AH1162" s="306"/>
      <c r="AI1162" s="1"/>
      <c r="AJ1162" s="1"/>
      <c r="AK1162" s="1"/>
      <c r="AL1162" s="1"/>
      <c r="AM1162" s="328"/>
      <c r="AN1162" s="1"/>
      <c r="AO1162" s="1"/>
      <c r="AP1162" s="1"/>
    </row>
    <row r="1163" ht="15.75" customHeight="1">
      <c r="A1163" s="1"/>
      <c r="B1163" s="1"/>
      <c r="C1163" s="283"/>
      <c r="D1163" s="327"/>
      <c r="E1163" s="327"/>
      <c r="F1163" s="1"/>
      <c r="G1163" s="1"/>
      <c r="H1163" s="1"/>
      <c r="I1163" s="1"/>
      <c r="J1163" s="327"/>
      <c r="K1163" s="1"/>
      <c r="L1163" s="1"/>
      <c r="M1163" s="327"/>
      <c r="N1163" s="327"/>
      <c r="O1163" s="328"/>
      <c r="P1163" s="299"/>
      <c r="Q1163" s="1"/>
      <c r="R1163" s="275"/>
      <c r="S1163" s="329"/>
      <c r="T1163" s="1"/>
      <c r="U1163" s="1"/>
      <c r="V1163" s="306"/>
      <c r="W1163" s="306"/>
      <c r="X1163" s="328"/>
      <c r="Y1163" s="328"/>
      <c r="Z1163" s="272"/>
      <c r="AA1163" s="299"/>
      <c r="AB1163" s="1"/>
      <c r="AC1163" s="58"/>
      <c r="AD1163" s="220"/>
      <c r="AE1163" s="1"/>
      <c r="AF1163" s="1"/>
      <c r="AG1163" s="304"/>
      <c r="AH1163" s="306"/>
      <c r="AI1163" s="1"/>
      <c r="AJ1163" s="1"/>
      <c r="AK1163" s="1"/>
      <c r="AL1163" s="1"/>
      <c r="AM1163" s="328"/>
      <c r="AN1163" s="1"/>
      <c r="AO1163" s="1"/>
      <c r="AP1163" s="1"/>
    </row>
    <row r="1164" ht="15.75" customHeight="1">
      <c r="A1164" s="1"/>
      <c r="B1164" s="1"/>
      <c r="C1164" s="283"/>
      <c r="D1164" s="327"/>
      <c r="E1164" s="327"/>
      <c r="F1164" s="1"/>
      <c r="G1164" s="1"/>
      <c r="H1164" s="1"/>
      <c r="I1164" s="1"/>
      <c r="J1164" s="327"/>
      <c r="K1164" s="1"/>
      <c r="L1164" s="1"/>
      <c r="M1164" s="327"/>
      <c r="N1164" s="327"/>
      <c r="O1164" s="328"/>
      <c r="P1164" s="299"/>
      <c r="Q1164" s="1"/>
      <c r="R1164" s="275"/>
      <c r="S1164" s="329"/>
      <c r="T1164" s="1"/>
      <c r="U1164" s="1"/>
      <c r="V1164" s="306"/>
      <c r="W1164" s="306"/>
      <c r="X1164" s="328"/>
      <c r="Y1164" s="328"/>
      <c r="Z1164" s="272"/>
      <c r="AA1164" s="299"/>
      <c r="AB1164" s="1"/>
      <c r="AC1164" s="58"/>
      <c r="AD1164" s="220"/>
      <c r="AE1164" s="1"/>
      <c r="AF1164" s="1"/>
      <c r="AG1164" s="304"/>
      <c r="AH1164" s="306"/>
      <c r="AI1164" s="1"/>
      <c r="AJ1164" s="1"/>
      <c r="AK1164" s="1"/>
      <c r="AL1164" s="1"/>
      <c r="AM1164" s="328"/>
      <c r="AN1164" s="1"/>
      <c r="AO1164" s="1"/>
      <c r="AP1164" s="1"/>
    </row>
    <row r="1165" ht="15.75" customHeight="1">
      <c r="A1165" s="1"/>
      <c r="B1165" s="1"/>
      <c r="C1165" s="283"/>
      <c r="D1165" s="327"/>
      <c r="E1165" s="327"/>
      <c r="F1165" s="1"/>
      <c r="G1165" s="1"/>
      <c r="H1165" s="1"/>
      <c r="I1165" s="1"/>
      <c r="J1165" s="327"/>
      <c r="K1165" s="1"/>
      <c r="L1165" s="1"/>
      <c r="M1165" s="327"/>
      <c r="N1165" s="327"/>
      <c r="O1165" s="328"/>
      <c r="P1165" s="299"/>
      <c r="Q1165" s="1"/>
      <c r="R1165" s="275"/>
      <c r="S1165" s="329"/>
      <c r="T1165" s="1"/>
      <c r="U1165" s="1"/>
      <c r="V1165" s="306"/>
      <c r="W1165" s="306"/>
      <c r="X1165" s="328"/>
      <c r="Y1165" s="328"/>
      <c r="Z1165" s="272"/>
      <c r="AA1165" s="299"/>
      <c r="AB1165" s="1"/>
      <c r="AC1165" s="58"/>
      <c r="AD1165" s="220"/>
      <c r="AE1165" s="1"/>
      <c r="AF1165" s="1"/>
      <c r="AG1165" s="304"/>
      <c r="AH1165" s="306"/>
      <c r="AI1165" s="1"/>
      <c r="AJ1165" s="1"/>
      <c r="AK1165" s="1"/>
      <c r="AL1165" s="1"/>
      <c r="AM1165" s="328"/>
      <c r="AN1165" s="1"/>
      <c r="AO1165" s="1"/>
      <c r="AP1165" s="1"/>
    </row>
    <row r="1166" ht="15.75" customHeight="1">
      <c r="A1166" s="1"/>
      <c r="B1166" s="1"/>
      <c r="C1166" s="283"/>
      <c r="D1166" s="327"/>
      <c r="E1166" s="327"/>
      <c r="F1166" s="1"/>
      <c r="G1166" s="1"/>
      <c r="H1166" s="1"/>
      <c r="I1166" s="1"/>
      <c r="J1166" s="327"/>
      <c r="K1166" s="1"/>
      <c r="L1166" s="1"/>
      <c r="M1166" s="327"/>
      <c r="N1166" s="327"/>
      <c r="O1166" s="328"/>
      <c r="P1166" s="299"/>
      <c r="Q1166" s="1"/>
      <c r="R1166" s="275"/>
      <c r="S1166" s="329"/>
      <c r="T1166" s="1"/>
      <c r="U1166" s="1"/>
      <c r="V1166" s="306"/>
      <c r="W1166" s="306"/>
      <c r="X1166" s="328"/>
      <c r="Y1166" s="328"/>
      <c r="Z1166" s="272"/>
      <c r="AA1166" s="299"/>
      <c r="AB1166" s="1"/>
      <c r="AC1166" s="58"/>
      <c r="AD1166" s="220"/>
      <c r="AE1166" s="1"/>
      <c r="AF1166" s="1"/>
      <c r="AG1166" s="304"/>
      <c r="AH1166" s="306"/>
      <c r="AI1166" s="1"/>
      <c r="AJ1166" s="1"/>
      <c r="AK1166" s="1"/>
      <c r="AL1166" s="1"/>
      <c r="AM1166" s="328"/>
      <c r="AN1166" s="1"/>
      <c r="AO1166" s="1"/>
      <c r="AP1166" s="1"/>
    </row>
    <row r="1167" ht="15.75" customHeight="1">
      <c r="A1167" s="1"/>
      <c r="B1167" s="1"/>
      <c r="C1167" s="283"/>
      <c r="D1167" s="327"/>
      <c r="E1167" s="327"/>
      <c r="F1167" s="1"/>
      <c r="G1167" s="1"/>
      <c r="H1167" s="1"/>
      <c r="I1167" s="1"/>
      <c r="J1167" s="327"/>
      <c r="K1167" s="1"/>
      <c r="L1167" s="1"/>
      <c r="M1167" s="327"/>
      <c r="N1167" s="327"/>
      <c r="O1167" s="328"/>
      <c r="P1167" s="299"/>
      <c r="Q1167" s="1"/>
      <c r="R1167" s="275"/>
      <c r="S1167" s="329"/>
      <c r="T1167" s="1"/>
      <c r="U1167" s="1"/>
      <c r="V1167" s="306"/>
      <c r="W1167" s="306"/>
      <c r="X1167" s="328"/>
      <c r="Y1167" s="328"/>
      <c r="Z1167" s="272"/>
      <c r="AA1167" s="299"/>
      <c r="AB1167" s="1"/>
      <c r="AC1167" s="58"/>
      <c r="AD1167" s="220"/>
      <c r="AE1167" s="1"/>
      <c r="AF1167" s="1"/>
      <c r="AG1167" s="304"/>
      <c r="AH1167" s="306"/>
      <c r="AI1167" s="1"/>
      <c r="AJ1167" s="1"/>
      <c r="AK1167" s="1"/>
      <c r="AL1167" s="1"/>
      <c r="AM1167" s="328"/>
      <c r="AN1167" s="1"/>
      <c r="AO1167" s="1"/>
      <c r="AP1167" s="1"/>
    </row>
    <row r="1168" ht="15.75" customHeight="1">
      <c r="A1168" s="1"/>
      <c r="B1168" s="1"/>
      <c r="C1168" s="283"/>
      <c r="D1168" s="327"/>
      <c r="E1168" s="327"/>
      <c r="F1168" s="1"/>
      <c r="G1168" s="1"/>
      <c r="H1168" s="1"/>
      <c r="I1168" s="1"/>
      <c r="J1168" s="327"/>
      <c r="K1168" s="1"/>
      <c r="L1168" s="1"/>
      <c r="M1168" s="327"/>
      <c r="N1168" s="327"/>
      <c r="O1168" s="328"/>
      <c r="P1168" s="299"/>
      <c r="Q1168" s="1"/>
      <c r="R1168" s="275"/>
      <c r="S1168" s="329"/>
      <c r="T1168" s="1"/>
      <c r="U1168" s="1"/>
      <c r="V1168" s="306"/>
      <c r="W1168" s="306"/>
      <c r="X1168" s="328"/>
      <c r="Y1168" s="328"/>
      <c r="Z1168" s="272"/>
      <c r="AA1168" s="299"/>
      <c r="AB1168" s="1"/>
      <c r="AC1168" s="58"/>
      <c r="AD1168" s="220"/>
      <c r="AE1168" s="1"/>
      <c r="AF1168" s="1"/>
      <c r="AG1168" s="304"/>
      <c r="AH1168" s="306"/>
      <c r="AI1168" s="1"/>
      <c r="AJ1168" s="1"/>
      <c r="AK1168" s="1"/>
      <c r="AL1168" s="1"/>
      <c r="AM1168" s="328"/>
      <c r="AN1168" s="1"/>
      <c r="AO1168" s="1"/>
      <c r="AP1168" s="1"/>
    </row>
    <row r="1169" ht="15.75" customHeight="1">
      <c r="A1169" s="1"/>
      <c r="B1169" s="1"/>
      <c r="C1169" s="283"/>
      <c r="D1169" s="327"/>
      <c r="E1169" s="327"/>
      <c r="F1169" s="1"/>
      <c r="G1169" s="1"/>
      <c r="H1169" s="1"/>
      <c r="I1169" s="1"/>
      <c r="J1169" s="327"/>
      <c r="K1169" s="1"/>
      <c r="L1169" s="1"/>
      <c r="M1169" s="327"/>
      <c r="N1169" s="327"/>
      <c r="O1169" s="328"/>
      <c r="P1169" s="299"/>
      <c r="Q1169" s="1"/>
      <c r="R1169" s="275"/>
      <c r="S1169" s="329"/>
      <c r="T1169" s="1"/>
      <c r="U1169" s="1"/>
      <c r="V1169" s="306"/>
      <c r="W1169" s="306"/>
      <c r="X1169" s="328"/>
      <c r="Y1169" s="328"/>
      <c r="Z1169" s="272"/>
      <c r="AA1169" s="299"/>
      <c r="AB1169" s="1"/>
      <c r="AC1169" s="58"/>
      <c r="AD1169" s="220"/>
      <c r="AE1169" s="1"/>
      <c r="AF1169" s="1"/>
      <c r="AG1169" s="304"/>
      <c r="AH1169" s="306"/>
      <c r="AI1169" s="1"/>
      <c r="AJ1169" s="1"/>
      <c r="AK1169" s="1"/>
      <c r="AL1169" s="1"/>
      <c r="AM1169" s="328"/>
      <c r="AN1169" s="1"/>
      <c r="AO1169" s="1"/>
      <c r="AP1169" s="1"/>
    </row>
    <row r="1170" ht="15.75" customHeight="1">
      <c r="A1170" s="1"/>
      <c r="B1170" s="1"/>
      <c r="C1170" s="283"/>
      <c r="D1170" s="327"/>
      <c r="E1170" s="327"/>
      <c r="F1170" s="1"/>
      <c r="G1170" s="1"/>
      <c r="H1170" s="1"/>
      <c r="I1170" s="1"/>
      <c r="J1170" s="327"/>
      <c r="K1170" s="1"/>
      <c r="L1170" s="1"/>
      <c r="M1170" s="327"/>
      <c r="N1170" s="327"/>
      <c r="O1170" s="328"/>
      <c r="P1170" s="299"/>
      <c r="Q1170" s="1"/>
      <c r="R1170" s="275"/>
      <c r="S1170" s="329"/>
      <c r="T1170" s="1"/>
      <c r="U1170" s="1"/>
      <c r="V1170" s="306"/>
      <c r="W1170" s="306"/>
      <c r="X1170" s="328"/>
      <c r="Y1170" s="328"/>
      <c r="Z1170" s="272"/>
      <c r="AA1170" s="299"/>
      <c r="AB1170" s="1"/>
      <c r="AC1170" s="58"/>
      <c r="AD1170" s="220"/>
      <c r="AE1170" s="1"/>
      <c r="AF1170" s="1"/>
      <c r="AG1170" s="304"/>
      <c r="AH1170" s="306"/>
      <c r="AI1170" s="1"/>
      <c r="AJ1170" s="1"/>
      <c r="AK1170" s="1"/>
      <c r="AL1170" s="1"/>
      <c r="AM1170" s="328"/>
      <c r="AN1170" s="1"/>
      <c r="AO1170" s="1"/>
      <c r="AP1170" s="1"/>
    </row>
    <row r="1171" ht="15.75" customHeight="1">
      <c r="A1171" s="1"/>
      <c r="B1171" s="1"/>
      <c r="C1171" s="283"/>
      <c r="D1171" s="327"/>
      <c r="E1171" s="327"/>
      <c r="F1171" s="1"/>
      <c r="G1171" s="1"/>
      <c r="H1171" s="1"/>
      <c r="I1171" s="1"/>
      <c r="J1171" s="327"/>
      <c r="K1171" s="1"/>
      <c r="L1171" s="1"/>
      <c r="M1171" s="327"/>
      <c r="N1171" s="327"/>
      <c r="O1171" s="328"/>
      <c r="P1171" s="299"/>
      <c r="Q1171" s="1"/>
      <c r="R1171" s="275"/>
      <c r="S1171" s="329"/>
      <c r="T1171" s="1"/>
      <c r="U1171" s="1"/>
      <c r="V1171" s="306"/>
      <c r="W1171" s="306"/>
      <c r="X1171" s="328"/>
      <c r="Y1171" s="328"/>
      <c r="Z1171" s="272"/>
      <c r="AA1171" s="299"/>
      <c r="AB1171" s="1"/>
      <c r="AC1171" s="58"/>
      <c r="AD1171" s="220"/>
      <c r="AE1171" s="1"/>
      <c r="AF1171" s="1"/>
      <c r="AG1171" s="304"/>
      <c r="AH1171" s="306"/>
      <c r="AI1171" s="1"/>
      <c r="AJ1171" s="1"/>
      <c r="AK1171" s="1"/>
      <c r="AL1171" s="1"/>
      <c r="AM1171" s="328"/>
      <c r="AN1171" s="1"/>
      <c r="AO1171" s="1"/>
      <c r="AP1171" s="1"/>
    </row>
    <row r="1172" ht="15.75" customHeight="1">
      <c r="A1172" s="1"/>
      <c r="B1172" s="1"/>
      <c r="C1172" s="283"/>
      <c r="D1172" s="327"/>
      <c r="E1172" s="327"/>
      <c r="F1172" s="1"/>
      <c r="G1172" s="1"/>
      <c r="H1172" s="1"/>
      <c r="I1172" s="1"/>
      <c r="J1172" s="327"/>
      <c r="K1172" s="1"/>
      <c r="L1172" s="1"/>
      <c r="M1172" s="327"/>
      <c r="N1172" s="327"/>
      <c r="O1172" s="328"/>
      <c r="P1172" s="299"/>
      <c r="Q1172" s="1"/>
      <c r="R1172" s="275"/>
      <c r="S1172" s="329"/>
      <c r="T1172" s="1"/>
      <c r="U1172" s="1"/>
      <c r="V1172" s="306"/>
      <c r="W1172" s="306"/>
      <c r="X1172" s="328"/>
      <c r="Y1172" s="328"/>
      <c r="Z1172" s="272"/>
      <c r="AA1172" s="299"/>
      <c r="AB1172" s="1"/>
      <c r="AC1172" s="58"/>
      <c r="AD1172" s="220"/>
      <c r="AE1172" s="1"/>
      <c r="AF1172" s="1"/>
      <c r="AG1172" s="304"/>
      <c r="AH1172" s="306"/>
      <c r="AI1172" s="1"/>
      <c r="AJ1172" s="1"/>
      <c r="AK1172" s="1"/>
      <c r="AL1172" s="1"/>
      <c r="AM1172" s="328"/>
      <c r="AN1172" s="1"/>
      <c r="AO1172" s="1"/>
      <c r="AP1172" s="1"/>
    </row>
    <row r="1173" ht="15.75" customHeight="1">
      <c r="A1173" s="1"/>
      <c r="B1173" s="1"/>
      <c r="C1173" s="283"/>
      <c r="D1173" s="327"/>
      <c r="E1173" s="327"/>
      <c r="F1173" s="1"/>
      <c r="G1173" s="1"/>
      <c r="H1173" s="1"/>
      <c r="I1173" s="1"/>
      <c r="J1173" s="327"/>
      <c r="K1173" s="1"/>
      <c r="L1173" s="1"/>
      <c r="M1173" s="327"/>
      <c r="N1173" s="327"/>
      <c r="O1173" s="328"/>
      <c r="P1173" s="299"/>
      <c r="Q1173" s="1"/>
      <c r="R1173" s="275"/>
      <c r="S1173" s="329"/>
      <c r="T1173" s="1"/>
      <c r="U1173" s="1"/>
      <c r="V1173" s="306"/>
      <c r="W1173" s="306"/>
      <c r="X1173" s="328"/>
      <c r="Y1173" s="328"/>
      <c r="Z1173" s="272"/>
      <c r="AA1173" s="299"/>
      <c r="AB1173" s="1"/>
      <c r="AC1173" s="58"/>
      <c r="AD1173" s="220"/>
      <c r="AE1173" s="1"/>
      <c r="AF1173" s="1"/>
      <c r="AG1173" s="304"/>
      <c r="AH1173" s="306"/>
      <c r="AI1173" s="1"/>
      <c r="AJ1173" s="1"/>
      <c r="AK1173" s="1"/>
      <c r="AL1173" s="1"/>
      <c r="AM1173" s="328"/>
      <c r="AN1173" s="1"/>
      <c r="AO1173" s="1"/>
      <c r="AP1173" s="1"/>
    </row>
    <row r="1174" ht="15.75" customHeight="1">
      <c r="A1174" s="1"/>
      <c r="B1174" s="1"/>
      <c r="C1174" s="283"/>
      <c r="D1174" s="327"/>
      <c r="E1174" s="327"/>
      <c r="F1174" s="1"/>
      <c r="G1174" s="1"/>
      <c r="H1174" s="1"/>
      <c r="I1174" s="1"/>
      <c r="J1174" s="327"/>
      <c r="K1174" s="1"/>
      <c r="L1174" s="1"/>
      <c r="M1174" s="327"/>
      <c r="N1174" s="327"/>
      <c r="O1174" s="328"/>
      <c r="P1174" s="299"/>
      <c r="Q1174" s="1"/>
      <c r="R1174" s="275"/>
      <c r="S1174" s="329"/>
      <c r="T1174" s="1"/>
      <c r="U1174" s="1"/>
      <c r="V1174" s="306"/>
      <c r="W1174" s="306"/>
      <c r="X1174" s="328"/>
      <c r="Y1174" s="328"/>
      <c r="Z1174" s="272"/>
      <c r="AA1174" s="299"/>
      <c r="AB1174" s="1"/>
      <c r="AC1174" s="58"/>
      <c r="AD1174" s="220"/>
      <c r="AE1174" s="1"/>
      <c r="AF1174" s="1"/>
      <c r="AG1174" s="304"/>
      <c r="AH1174" s="306"/>
      <c r="AI1174" s="1"/>
      <c r="AJ1174" s="1"/>
      <c r="AK1174" s="1"/>
      <c r="AL1174" s="1"/>
      <c r="AM1174" s="328"/>
      <c r="AN1174" s="1"/>
      <c r="AO1174" s="1"/>
      <c r="AP1174" s="1"/>
    </row>
    <row r="1175" ht="15.75" customHeight="1">
      <c r="A1175" s="1"/>
      <c r="B1175" s="1"/>
      <c r="C1175" s="283"/>
      <c r="D1175" s="327"/>
      <c r="E1175" s="327"/>
      <c r="F1175" s="1"/>
      <c r="G1175" s="1"/>
      <c r="H1175" s="1"/>
      <c r="I1175" s="1"/>
      <c r="J1175" s="327"/>
      <c r="K1175" s="1"/>
      <c r="L1175" s="1"/>
      <c r="M1175" s="327"/>
      <c r="N1175" s="327"/>
      <c r="O1175" s="328"/>
      <c r="P1175" s="299"/>
      <c r="Q1175" s="1"/>
      <c r="R1175" s="275"/>
      <c r="S1175" s="329"/>
      <c r="T1175" s="1"/>
      <c r="U1175" s="1"/>
      <c r="V1175" s="306"/>
      <c r="W1175" s="306"/>
      <c r="X1175" s="328"/>
      <c r="Y1175" s="328"/>
      <c r="Z1175" s="272"/>
      <c r="AA1175" s="299"/>
      <c r="AB1175" s="1"/>
      <c r="AC1175" s="58"/>
      <c r="AD1175" s="220"/>
      <c r="AE1175" s="1"/>
      <c r="AF1175" s="1"/>
      <c r="AG1175" s="304"/>
      <c r="AH1175" s="306"/>
      <c r="AI1175" s="1"/>
      <c r="AJ1175" s="1"/>
      <c r="AK1175" s="1"/>
      <c r="AL1175" s="1"/>
      <c r="AM1175" s="328"/>
      <c r="AN1175" s="1"/>
      <c r="AO1175" s="1"/>
      <c r="AP1175" s="1"/>
    </row>
    <row r="1176" ht="15.75" customHeight="1">
      <c r="A1176" s="1"/>
      <c r="B1176" s="1"/>
      <c r="C1176" s="283"/>
      <c r="D1176" s="327"/>
      <c r="E1176" s="327"/>
      <c r="F1176" s="1"/>
      <c r="G1176" s="1"/>
      <c r="H1176" s="1"/>
      <c r="I1176" s="1"/>
      <c r="J1176" s="327"/>
      <c r="K1176" s="1"/>
      <c r="L1176" s="1"/>
      <c r="M1176" s="327"/>
      <c r="N1176" s="327"/>
      <c r="O1176" s="328"/>
      <c r="P1176" s="299"/>
      <c r="Q1176" s="1"/>
      <c r="R1176" s="275"/>
      <c r="S1176" s="329"/>
      <c r="T1176" s="1"/>
      <c r="U1176" s="1"/>
      <c r="V1176" s="306"/>
      <c r="W1176" s="306"/>
      <c r="X1176" s="328"/>
      <c r="Y1176" s="328"/>
      <c r="Z1176" s="272"/>
      <c r="AA1176" s="299"/>
      <c r="AB1176" s="1"/>
      <c r="AC1176" s="58"/>
      <c r="AD1176" s="220"/>
      <c r="AE1176" s="1"/>
      <c r="AF1176" s="1"/>
      <c r="AG1176" s="304"/>
      <c r="AH1176" s="306"/>
      <c r="AI1176" s="1"/>
      <c r="AJ1176" s="1"/>
      <c r="AK1176" s="1"/>
      <c r="AL1176" s="1"/>
      <c r="AM1176" s="328"/>
      <c r="AN1176" s="1"/>
      <c r="AO1176" s="1"/>
      <c r="AP1176" s="1"/>
    </row>
    <row r="1177" ht="15.75" customHeight="1">
      <c r="A1177" s="1"/>
      <c r="B1177" s="1"/>
      <c r="C1177" s="283"/>
      <c r="D1177" s="327"/>
      <c r="E1177" s="327"/>
      <c r="F1177" s="1"/>
      <c r="G1177" s="1"/>
      <c r="H1177" s="1"/>
      <c r="I1177" s="1"/>
      <c r="J1177" s="327"/>
      <c r="K1177" s="1"/>
      <c r="L1177" s="1"/>
      <c r="M1177" s="327"/>
      <c r="N1177" s="327"/>
      <c r="O1177" s="328"/>
      <c r="P1177" s="299"/>
      <c r="Q1177" s="1"/>
      <c r="R1177" s="275"/>
      <c r="S1177" s="329"/>
      <c r="T1177" s="1"/>
      <c r="U1177" s="1"/>
      <c r="V1177" s="306"/>
      <c r="W1177" s="306"/>
      <c r="X1177" s="328"/>
      <c r="Y1177" s="328"/>
      <c r="Z1177" s="272"/>
      <c r="AA1177" s="299"/>
      <c r="AB1177" s="1"/>
      <c r="AC1177" s="58"/>
      <c r="AD1177" s="220"/>
      <c r="AE1177" s="1"/>
      <c r="AF1177" s="1"/>
      <c r="AG1177" s="304"/>
      <c r="AH1177" s="306"/>
      <c r="AI1177" s="1"/>
      <c r="AJ1177" s="1"/>
      <c r="AK1177" s="1"/>
      <c r="AL1177" s="1"/>
      <c r="AM1177" s="328"/>
      <c r="AN1177" s="1"/>
      <c r="AO1177" s="1"/>
      <c r="AP1177" s="1"/>
    </row>
    <row r="1178" ht="15.75" customHeight="1">
      <c r="A1178" s="1"/>
      <c r="B1178" s="1"/>
      <c r="C1178" s="283"/>
      <c r="D1178" s="327"/>
      <c r="E1178" s="327"/>
      <c r="F1178" s="1"/>
      <c r="G1178" s="1"/>
      <c r="H1178" s="1"/>
      <c r="I1178" s="1"/>
      <c r="J1178" s="327"/>
      <c r="K1178" s="1"/>
      <c r="L1178" s="1"/>
      <c r="M1178" s="327"/>
      <c r="N1178" s="327"/>
      <c r="O1178" s="328"/>
      <c r="P1178" s="299"/>
      <c r="Q1178" s="1"/>
      <c r="R1178" s="275"/>
      <c r="S1178" s="329"/>
      <c r="T1178" s="1"/>
      <c r="U1178" s="1"/>
      <c r="V1178" s="306"/>
      <c r="W1178" s="306"/>
      <c r="X1178" s="328"/>
      <c r="Y1178" s="328"/>
      <c r="Z1178" s="272"/>
      <c r="AA1178" s="299"/>
      <c r="AB1178" s="1"/>
      <c r="AC1178" s="58"/>
      <c r="AD1178" s="220"/>
      <c r="AE1178" s="1"/>
      <c r="AF1178" s="1"/>
      <c r="AG1178" s="304"/>
      <c r="AH1178" s="306"/>
      <c r="AI1178" s="1"/>
      <c r="AJ1178" s="1"/>
      <c r="AK1178" s="1"/>
      <c r="AL1178" s="1"/>
      <c r="AM1178" s="328"/>
      <c r="AN1178" s="1"/>
      <c r="AO1178" s="1"/>
      <c r="AP1178" s="1"/>
    </row>
    <row r="1179" ht="15.75" customHeight="1">
      <c r="A1179" s="1"/>
      <c r="B1179" s="1"/>
      <c r="C1179" s="283"/>
      <c r="D1179" s="327"/>
      <c r="E1179" s="327"/>
      <c r="F1179" s="1"/>
      <c r="G1179" s="1"/>
      <c r="H1179" s="1"/>
      <c r="I1179" s="1"/>
      <c r="J1179" s="327"/>
      <c r="K1179" s="1"/>
      <c r="L1179" s="1"/>
      <c r="M1179" s="327"/>
      <c r="N1179" s="327"/>
      <c r="O1179" s="328"/>
      <c r="P1179" s="299"/>
      <c r="Q1179" s="1"/>
      <c r="R1179" s="275"/>
      <c r="S1179" s="329"/>
      <c r="T1179" s="1"/>
      <c r="U1179" s="1"/>
      <c r="V1179" s="306"/>
      <c r="W1179" s="306"/>
      <c r="X1179" s="328"/>
      <c r="Y1179" s="328"/>
      <c r="Z1179" s="272"/>
      <c r="AA1179" s="299"/>
      <c r="AB1179" s="1"/>
      <c r="AC1179" s="58"/>
      <c r="AD1179" s="220"/>
      <c r="AE1179" s="1"/>
      <c r="AF1179" s="1"/>
      <c r="AG1179" s="304"/>
      <c r="AH1179" s="306"/>
      <c r="AI1179" s="1"/>
      <c r="AJ1179" s="1"/>
      <c r="AK1179" s="1"/>
      <c r="AL1179" s="1"/>
      <c r="AM1179" s="328"/>
      <c r="AN1179" s="1"/>
      <c r="AO1179" s="1"/>
      <c r="AP1179" s="1"/>
    </row>
    <row r="1180" ht="15.75" customHeight="1">
      <c r="A1180" s="1"/>
      <c r="B1180" s="1"/>
      <c r="C1180" s="283"/>
      <c r="D1180" s="327"/>
      <c r="E1180" s="327"/>
      <c r="F1180" s="1"/>
      <c r="G1180" s="1"/>
      <c r="H1180" s="1"/>
      <c r="I1180" s="1"/>
      <c r="J1180" s="327"/>
      <c r="K1180" s="1"/>
      <c r="L1180" s="1"/>
      <c r="M1180" s="327"/>
      <c r="N1180" s="327"/>
      <c r="O1180" s="328"/>
      <c r="P1180" s="299"/>
      <c r="Q1180" s="1"/>
      <c r="R1180" s="275"/>
      <c r="S1180" s="329"/>
      <c r="T1180" s="1"/>
      <c r="U1180" s="1"/>
      <c r="V1180" s="306"/>
      <c r="W1180" s="306"/>
      <c r="X1180" s="328"/>
      <c r="Y1180" s="328"/>
      <c r="Z1180" s="272"/>
      <c r="AA1180" s="299"/>
      <c r="AB1180" s="1"/>
      <c r="AC1180" s="58"/>
      <c r="AD1180" s="220"/>
      <c r="AE1180" s="1"/>
      <c r="AF1180" s="1"/>
      <c r="AG1180" s="304"/>
      <c r="AH1180" s="306"/>
      <c r="AI1180" s="1"/>
      <c r="AJ1180" s="1"/>
      <c r="AK1180" s="1"/>
      <c r="AL1180" s="1"/>
      <c r="AM1180" s="328"/>
      <c r="AN1180" s="1"/>
      <c r="AO1180" s="1"/>
      <c r="AP1180" s="1"/>
    </row>
    <row r="1181" ht="15.75" customHeight="1">
      <c r="A1181" s="1"/>
      <c r="B1181" s="1"/>
      <c r="C1181" s="283"/>
      <c r="D1181" s="327"/>
      <c r="E1181" s="327"/>
      <c r="F1181" s="1"/>
      <c r="G1181" s="1"/>
      <c r="H1181" s="1"/>
      <c r="I1181" s="1"/>
      <c r="J1181" s="327"/>
      <c r="K1181" s="1"/>
      <c r="L1181" s="1"/>
      <c r="M1181" s="327"/>
      <c r="N1181" s="327"/>
      <c r="O1181" s="328"/>
      <c r="P1181" s="299"/>
      <c r="Q1181" s="1"/>
      <c r="R1181" s="275"/>
      <c r="S1181" s="329"/>
      <c r="T1181" s="1"/>
      <c r="U1181" s="1"/>
      <c r="V1181" s="306"/>
      <c r="W1181" s="306"/>
      <c r="X1181" s="328"/>
      <c r="Y1181" s="328"/>
      <c r="Z1181" s="272"/>
      <c r="AA1181" s="299"/>
      <c r="AB1181" s="1"/>
      <c r="AC1181" s="58"/>
      <c r="AD1181" s="220"/>
      <c r="AE1181" s="1"/>
      <c r="AF1181" s="1"/>
      <c r="AG1181" s="304"/>
      <c r="AH1181" s="306"/>
      <c r="AI1181" s="1"/>
      <c r="AJ1181" s="1"/>
      <c r="AK1181" s="1"/>
      <c r="AL1181" s="1"/>
      <c r="AM1181" s="328"/>
      <c r="AN1181" s="1"/>
      <c r="AO1181" s="1"/>
      <c r="AP1181" s="1"/>
    </row>
    <row r="1182" ht="15.75" customHeight="1">
      <c r="A1182" s="1"/>
      <c r="B1182" s="1"/>
      <c r="C1182" s="283"/>
      <c r="D1182" s="327"/>
      <c r="E1182" s="327"/>
      <c r="F1182" s="1"/>
      <c r="G1182" s="1"/>
      <c r="H1182" s="1"/>
      <c r="I1182" s="1"/>
      <c r="J1182" s="327"/>
      <c r="K1182" s="1"/>
      <c r="L1182" s="1"/>
      <c r="M1182" s="327"/>
      <c r="N1182" s="327"/>
      <c r="O1182" s="328"/>
      <c r="P1182" s="299"/>
      <c r="Q1182" s="1"/>
      <c r="R1182" s="275"/>
      <c r="S1182" s="329"/>
      <c r="T1182" s="1"/>
      <c r="U1182" s="1"/>
      <c r="V1182" s="306"/>
      <c r="W1182" s="306"/>
      <c r="X1182" s="328"/>
      <c r="Y1182" s="328"/>
      <c r="Z1182" s="272"/>
      <c r="AA1182" s="299"/>
      <c r="AB1182" s="1"/>
      <c r="AC1182" s="58"/>
      <c r="AD1182" s="220"/>
      <c r="AE1182" s="1"/>
      <c r="AF1182" s="1"/>
      <c r="AG1182" s="304"/>
      <c r="AH1182" s="306"/>
      <c r="AI1182" s="1"/>
      <c r="AJ1182" s="1"/>
      <c r="AK1182" s="1"/>
      <c r="AL1182" s="1"/>
      <c r="AM1182" s="328"/>
      <c r="AN1182" s="1"/>
      <c r="AO1182" s="1"/>
      <c r="AP1182" s="1"/>
    </row>
    <row r="1183" ht="15.75" customHeight="1">
      <c r="A1183" s="1"/>
      <c r="B1183" s="1"/>
      <c r="C1183" s="283"/>
      <c r="D1183" s="327"/>
      <c r="E1183" s="327"/>
      <c r="F1183" s="1"/>
      <c r="G1183" s="1"/>
      <c r="H1183" s="1"/>
      <c r="I1183" s="1"/>
      <c r="J1183" s="327"/>
      <c r="K1183" s="1"/>
      <c r="L1183" s="1"/>
      <c r="M1183" s="327"/>
      <c r="N1183" s="327"/>
      <c r="O1183" s="328"/>
      <c r="P1183" s="299"/>
      <c r="Q1183" s="1"/>
      <c r="R1183" s="275"/>
      <c r="S1183" s="329"/>
      <c r="T1183" s="1"/>
      <c r="U1183" s="1"/>
      <c r="V1183" s="306"/>
      <c r="W1183" s="306"/>
      <c r="X1183" s="328"/>
      <c r="Y1183" s="328"/>
      <c r="Z1183" s="272"/>
      <c r="AA1183" s="299"/>
      <c r="AB1183" s="1"/>
      <c r="AC1183" s="58"/>
      <c r="AD1183" s="220"/>
      <c r="AE1183" s="1"/>
      <c r="AF1183" s="1"/>
      <c r="AG1183" s="304"/>
      <c r="AH1183" s="306"/>
      <c r="AI1183" s="1"/>
      <c r="AJ1183" s="1"/>
      <c r="AK1183" s="1"/>
      <c r="AL1183" s="1"/>
      <c r="AM1183" s="328"/>
      <c r="AN1183" s="1"/>
      <c r="AO1183" s="1"/>
      <c r="AP1183" s="1"/>
    </row>
    <row r="1184" ht="15.75" customHeight="1">
      <c r="A1184" s="1"/>
      <c r="B1184" s="1"/>
      <c r="C1184" s="283"/>
      <c r="D1184" s="327"/>
      <c r="E1184" s="327"/>
      <c r="F1184" s="1"/>
      <c r="G1184" s="1"/>
      <c r="H1184" s="1"/>
      <c r="I1184" s="1"/>
      <c r="J1184" s="327"/>
      <c r="K1184" s="1"/>
      <c r="L1184" s="1"/>
      <c r="M1184" s="327"/>
      <c r="N1184" s="327"/>
      <c r="O1184" s="328"/>
      <c r="P1184" s="299"/>
      <c r="Q1184" s="1"/>
      <c r="R1184" s="275"/>
      <c r="S1184" s="329"/>
      <c r="T1184" s="1"/>
      <c r="U1184" s="1"/>
      <c r="V1184" s="306"/>
      <c r="W1184" s="306"/>
      <c r="X1184" s="328"/>
      <c r="Y1184" s="328"/>
      <c r="Z1184" s="272"/>
      <c r="AA1184" s="299"/>
      <c r="AB1184" s="1"/>
      <c r="AC1184" s="58"/>
      <c r="AD1184" s="220"/>
      <c r="AE1184" s="1"/>
      <c r="AF1184" s="1"/>
      <c r="AG1184" s="304"/>
      <c r="AH1184" s="306"/>
      <c r="AI1184" s="1"/>
      <c r="AJ1184" s="1"/>
      <c r="AK1184" s="1"/>
      <c r="AL1184" s="1"/>
      <c r="AM1184" s="328"/>
      <c r="AN1184" s="1"/>
      <c r="AO1184" s="1"/>
      <c r="AP1184" s="1"/>
    </row>
    <row r="1185" ht="15.75" customHeight="1">
      <c r="A1185" s="1"/>
      <c r="B1185" s="1"/>
      <c r="C1185" s="283"/>
      <c r="D1185" s="327"/>
      <c r="E1185" s="327"/>
      <c r="F1185" s="1"/>
      <c r="G1185" s="1"/>
      <c r="H1185" s="1"/>
      <c r="I1185" s="1"/>
      <c r="J1185" s="327"/>
      <c r="K1185" s="1"/>
      <c r="L1185" s="1"/>
      <c r="M1185" s="327"/>
      <c r="N1185" s="327"/>
      <c r="O1185" s="328"/>
      <c r="P1185" s="299"/>
      <c r="Q1185" s="1"/>
      <c r="R1185" s="275"/>
      <c r="S1185" s="329"/>
      <c r="T1185" s="1"/>
      <c r="U1185" s="1"/>
      <c r="V1185" s="306"/>
      <c r="W1185" s="306"/>
      <c r="X1185" s="328"/>
      <c r="Y1185" s="328"/>
      <c r="Z1185" s="272"/>
      <c r="AA1185" s="299"/>
      <c r="AB1185" s="1"/>
      <c r="AC1185" s="58"/>
      <c r="AD1185" s="220"/>
      <c r="AE1185" s="1"/>
      <c r="AF1185" s="1"/>
      <c r="AG1185" s="304"/>
      <c r="AH1185" s="306"/>
      <c r="AI1185" s="1"/>
      <c r="AJ1185" s="1"/>
      <c r="AK1185" s="1"/>
      <c r="AL1185" s="1"/>
      <c r="AM1185" s="328"/>
      <c r="AN1185" s="1"/>
      <c r="AO1185" s="1"/>
      <c r="AP1185" s="1"/>
    </row>
    <row r="1186" ht="15.75" customHeight="1">
      <c r="A1186" s="1"/>
      <c r="B1186" s="1"/>
      <c r="C1186" s="283"/>
      <c r="D1186" s="327"/>
      <c r="E1186" s="327"/>
      <c r="F1186" s="1"/>
      <c r="G1186" s="1"/>
      <c r="H1186" s="1"/>
      <c r="I1186" s="1"/>
      <c r="J1186" s="327"/>
      <c r="K1186" s="1"/>
      <c r="L1186" s="1"/>
      <c r="M1186" s="327"/>
      <c r="N1186" s="327"/>
      <c r="O1186" s="328"/>
      <c r="P1186" s="299"/>
      <c r="Q1186" s="1"/>
      <c r="R1186" s="275"/>
      <c r="S1186" s="329"/>
      <c r="T1186" s="1"/>
      <c r="U1186" s="1"/>
      <c r="V1186" s="306"/>
      <c r="W1186" s="306"/>
      <c r="X1186" s="328"/>
      <c r="Y1186" s="328"/>
      <c r="Z1186" s="272"/>
      <c r="AA1186" s="299"/>
      <c r="AB1186" s="1"/>
      <c r="AC1186" s="58"/>
      <c r="AD1186" s="220"/>
      <c r="AE1186" s="1"/>
      <c r="AF1186" s="1"/>
      <c r="AG1186" s="304"/>
      <c r="AH1186" s="306"/>
      <c r="AI1186" s="1"/>
      <c r="AJ1186" s="1"/>
      <c r="AK1186" s="1"/>
      <c r="AL1186" s="1"/>
      <c r="AM1186" s="328"/>
      <c r="AN1186" s="1"/>
      <c r="AO1186" s="1"/>
      <c r="AP1186" s="1"/>
    </row>
    <row r="1187" ht="15.75" customHeight="1">
      <c r="A1187" s="1"/>
      <c r="B1187" s="1"/>
      <c r="C1187" s="283"/>
      <c r="D1187" s="327"/>
      <c r="E1187" s="327"/>
      <c r="F1187" s="1"/>
      <c r="G1187" s="1"/>
      <c r="H1187" s="1"/>
      <c r="I1187" s="1"/>
      <c r="J1187" s="327"/>
      <c r="K1187" s="1"/>
      <c r="L1187" s="1"/>
      <c r="M1187" s="327"/>
      <c r="N1187" s="327"/>
      <c r="O1187" s="328"/>
      <c r="P1187" s="299"/>
      <c r="Q1187" s="1"/>
      <c r="R1187" s="275"/>
      <c r="S1187" s="329"/>
      <c r="T1187" s="1"/>
      <c r="U1187" s="1"/>
      <c r="V1187" s="306"/>
      <c r="W1187" s="306"/>
      <c r="X1187" s="328"/>
      <c r="Y1187" s="328"/>
      <c r="Z1187" s="272"/>
      <c r="AA1187" s="299"/>
      <c r="AB1187" s="1"/>
      <c r="AC1187" s="58"/>
      <c r="AD1187" s="220"/>
      <c r="AE1187" s="1"/>
      <c r="AF1187" s="1"/>
      <c r="AG1187" s="304"/>
      <c r="AH1187" s="306"/>
      <c r="AI1187" s="1"/>
      <c r="AJ1187" s="1"/>
      <c r="AK1187" s="1"/>
      <c r="AL1187" s="1"/>
      <c r="AM1187" s="328"/>
      <c r="AN1187" s="1"/>
      <c r="AO1187" s="1"/>
      <c r="AP1187" s="1"/>
    </row>
    <row r="1188" ht="15.75" customHeight="1">
      <c r="A1188" s="1"/>
      <c r="B1188" s="1"/>
      <c r="C1188" s="283"/>
      <c r="D1188" s="327"/>
      <c r="E1188" s="327"/>
      <c r="F1188" s="1"/>
      <c r="G1188" s="1"/>
      <c r="H1188" s="1"/>
      <c r="I1188" s="1"/>
      <c r="J1188" s="327"/>
      <c r="K1188" s="1"/>
      <c r="L1188" s="1"/>
      <c r="M1188" s="327"/>
      <c r="N1188" s="327"/>
      <c r="O1188" s="328"/>
      <c r="P1188" s="299"/>
      <c r="Q1188" s="1"/>
      <c r="R1188" s="275"/>
      <c r="S1188" s="329"/>
      <c r="T1188" s="1"/>
      <c r="U1188" s="1"/>
      <c r="V1188" s="306"/>
      <c r="W1188" s="306"/>
      <c r="X1188" s="328"/>
      <c r="Y1188" s="328"/>
      <c r="Z1188" s="272"/>
      <c r="AA1188" s="299"/>
      <c r="AB1188" s="1"/>
      <c r="AC1188" s="58"/>
      <c r="AD1188" s="220"/>
      <c r="AE1188" s="1"/>
      <c r="AF1188" s="1"/>
      <c r="AG1188" s="304"/>
      <c r="AH1188" s="306"/>
      <c r="AI1188" s="1"/>
      <c r="AJ1188" s="1"/>
      <c r="AK1188" s="1"/>
      <c r="AL1188" s="1"/>
      <c r="AM1188" s="328"/>
      <c r="AN1188" s="1"/>
      <c r="AO1188" s="1"/>
      <c r="AP1188" s="1"/>
    </row>
    <row r="1189" ht="15.75" customHeight="1">
      <c r="A1189" s="1"/>
      <c r="B1189" s="1"/>
      <c r="C1189" s="283"/>
      <c r="D1189" s="327"/>
      <c r="E1189" s="327"/>
      <c r="F1189" s="1"/>
      <c r="G1189" s="1"/>
      <c r="H1189" s="1"/>
      <c r="I1189" s="1"/>
      <c r="J1189" s="327"/>
      <c r="K1189" s="1"/>
      <c r="L1189" s="1"/>
      <c r="M1189" s="327"/>
      <c r="N1189" s="327"/>
      <c r="O1189" s="328"/>
      <c r="P1189" s="299"/>
      <c r="Q1189" s="1"/>
      <c r="R1189" s="275"/>
      <c r="S1189" s="329"/>
      <c r="T1189" s="1"/>
      <c r="U1189" s="1"/>
      <c r="V1189" s="306"/>
      <c r="W1189" s="306"/>
      <c r="X1189" s="328"/>
      <c r="Y1189" s="328"/>
      <c r="Z1189" s="272"/>
      <c r="AA1189" s="299"/>
      <c r="AB1189" s="1"/>
      <c r="AC1189" s="58"/>
      <c r="AD1189" s="220"/>
      <c r="AE1189" s="1"/>
      <c r="AF1189" s="1"/>
      <c r="AG1189" s="304"/>
      <c r="AH1189" s="306"/>
      <c r="AI1189" s="1"/>
      <c r="AJ1189" s="1"/>
      <c r="AK1189" s="1"/>
      <c r="AL1189" s="1"/>
      <c r="AM1189" s="328"/>
      <c r="AN1189" s="1"/>
      <c r="AO1189" s="1"/>
      <c r="AP1189" s="1"/>
    </row>
    <row r="1190" ht="15.75" customHeight="1">
      <c r="A1190" s="1"/>
      <c r="B1190" s="1"/>
      <c r="C1190" s="283"/>
      <c r="D1190" s="327"/>
      <c r="E1190" s="327"/>
      <c r="F1190" s="1"/>
      <c r="G1190" s="1"/>
      <c r="H1190" s="1"/>
      <c r="I1190" s="1"/>
      <c r="J1190" s="327"/>
      <c r="K1190" s="1"/>
      <c r="L1190" s="1"/>
      <c r="M1190" s="327"/>
      <c r="N1190" s="327"/>
      <c r="O1190" s="328"/>
      <c r="P1190" s="299"/>
      <c r="Q1190" s="1"/>
      <c r="R1190" s="275"/>
      <c r="S1190" s="329"/>
      <c r="T1190" s="1"/>
      <c r="U1190" s="1"/>
      <c r="V1190" s="306"/>
      <c r="W1190" s="306"/>
      <c r="X1190" s="328"/>
      <c r="Y1190" s="328"/>
      <c r="Z1190" s="272"/>
      <c r="AA1190" s="299"/>
      <c r="AB1190" s="1"/>
      <c r="AC1190" s="58"/>
      <c r="AD1190" s="220"/>
      <c r="AE1190" s="1"/>
      <c r="AF1190" s="1"/>
      <c r="AG1190" s="304"/>
      <c r="AH1190" s="306"/>
      <c r="AI1190" s="1"/>
      <c r="AJ1190" s="1"/>
      <c r="AK1190" s="1"/>
      <c r="AL1190" s="1"/>
      <c r="AM1190" s="328"/>
      <c r="AN1190" s="1"/>
      <c r="AO1190" s="1"/>
      <c r="AP1190" s="1"/>
    </row>
    <row r="1191" ht="15.75" customHeight="1">
      <c r="A1191" s="1"/>
      <c r="B1191" s="1"/>
      <c r="C1191" s="283"/>
      <c r="D1191" s="327"/>
      <c r="E1191" s="327"/>
      <c r="F1191" s="1"/>
      <c r="G1191" s="1"/>
      <c r="H1191" s="1"/>
      <c r="I1191" s="1"/>
      <c r="J1191" s="327"/>
      <c r="K1191" s="1"/>
      <c r="L1191" s="1"/>
      <c r="M1191" s="327"/>
      <c r="N1191" s="327"/>
      <c r="O1191" s="328"/>
      <c r="P1191" s="299"/>
      <c r="Q1191" s="1"/>
      <c r="R1191" s="275"/>
      <c r="S1191" s="329"/>
      <c r="T1191" s="1"/>
      <c r="U1191" s="1"/>
      <c r="V1191" s="306"/>
      <c r="W1191" s="306"/>
      <c r="X1191" s="328"/>
      <c r="Y1191" s="328"/>
      <c r="Z1191" s="272"/>
      <c r="AA1191" s="299"/>
      <c r="AB1191" s="1"/>
      <c r="AC1191" s="58"/>
      <c r="AD1191" s="220"/>
      <c r="AE1191" s="1"/>
      <c r="AF1191" s="1"/>
      <c r="AG1191" s="304"/>
      <c r="AH1191" s="306"/>
      <c r="AI1191" s="1"/>
      <c r="AJ1191" s="1"/>
      <c r="AK1191" s="1"/>
      <c r="AL1191" s="1"/>
      <c r="AM1191" s="328"/>
      <c r="AN1191" s="1"/>
      <c r="AO1191" s="1"/>
      <c r="AP1191" s="1"/>
    </row>
    <row r="1192" ht="15.75" customHeight="1">
      <c r="A1192" s="1"/>
      <c r="B1192" s="1"/>
      <c r="C1192" s="283"/>
      <c r="D1192" s="327"/>
      <c r="E1192" s="327"/>
      <c r="F1192" s="1"/>
      <c r="G1192" s="1"/>
      <c r="H1192" s="1"/>
      <c r="I1192" s="1"/>
      <c r="J1192" s="327"/>
      <c r="K1192" s="1"/>
      <c r="L1192" s="1"/>
      <c r="M1192" s="327"/>
      <c r="N1192" s="327"/>
      <c r="O1192" s="328"/>
      <c r="P1192" s="299"/>
      <c r="Q1192" s="1"/>
      <c r="R1192" s="275"/>
      <c r="S1192" s="329"/>
      <c r="T1192" s="1"/>
      <c r="U1192" s="1"/>
      <c r="V1192" s="306"/>
      <c r="W1192" s="306"/>
      <c r="X1192" s="328"/>
      <c r="Y1192" s="328"/>
      <c r="Z1192" s="272"/>
      <c r="AA1192" s="299"/>
      <c r="AB1192" s="1"/>
      <c r="AC1192" s="58"/>
      <c r="AD1192" s="220"/>
      <c r="AE1192" s="1"/>
      <c r="AF1192" s="1"/>
      <c r="AG1192" s="304"/>
      <c r="AH1192" s="306"/>
      <c r="AI1192" s="1"/>
      <c r="AJ1192" s="1"/>
      <c r="AK1192" s="1"/>
      <c r="AL1192" s="1"/>
      <c r="AM1192" s="328"/>
      <c r="AN1192" s="1"/>
      <c r="AO1192" s="1"/>
      <c r="AP1192" s="1"/>
    </row>
    <row r="1193" ht="15.75" customHeight="1">
      <c r="A1193" s="1"/>
      <c r="B1193" s="1"/>
      <c r="C1193" s="283"/>
      <c r="D1193" s="327"/>
      <c r="E1193" s="327"/>
      <c r="F1193" s="1"/>
      <c r="G1193" s="1"/>
      <c r="H1193" s="1"/>
      <c r="I1193" s="1"/>
      <c r="J1193" s="327"/>
      <c r="K1193" s="1"/>
      <c r="L1193" s="1"/>
      <c r="M1193" s="327"/>
      <c r="N1193" s="327"/>
      <c r="O1193" s="328"/>
      <c r="P1193" s="299"/>
      <c r="Q1193" s="1"/>
      <c r="R1193" s="275"/>
      <c r="S1193" s="329"/>
      <c r="T1193" s="1"/>
      <c r="U1193" s="1"/>
      <c r="V1193" s="306"/>
      <c r="W1193" s="306"/>
      <c r="X1193" s="328"/>
      <c r="Y1193" s="328"/>
      <c r="Z1193" s="272"/>
      <c r="AA1193" s="299"/>
      <c r="AB1193" s="1"/>
      <c r="AC1193" s="58"/>
      <c r="AD1193" s="220"/>
      <c r="AE1193" s="1"/>
      <c r="AF1193" s="1"/>
      <c r="AG1193" s="304"/>
      <c r="AH1193" s="306"/>
      <c r="AI1193" s="1"/>
      <c r="AJ1193" s="1"/>
      <c r="AK1193" s="1"/>
      <c r="AL1193" s="1"/>
      <c r="AM1193" s="328"/>
      <c r="AN1193" s="1"/>
      <c r="AO1193" s="1"/>
      <c r="AP1193" s="1"/>
    </row>
    <row r="1194" ht="15.75" customHeight="1">
      <c r="A1194" s="1"/>
      <c r="B1194" s="1"/>
      <c r="C1194" s="283"/>
      <c r="D1194" s="327"/>
      <c r="E1194" s="327"/>
      <c r="F1194" s="1"/>
      <c r="G1194" s="1"/>
      <c r="H1194" s="1"/>
      <c r="I1194" s="1"/>
      <c r="J1194" s="327"/>
      <c r="K1194" s="1"/>
      <c r="L1194" s="1"/>
      <c r="M1194" s="327"/>
      <c r="N1194" s="327"/>
      <c r="O1194" s="328"/>
      <c r="P1194" s="299"/>
      <c r="Q1194" s="1"/>
      <c r="R1194" s="275"/>
      <c r="S1194" s="329"/>
      <c r="T1194" s="1"/>
      <c r="U1194" s="1"/>
      <c r="V1194" s="306"/>
      <c r="W1194" s="306"/>
      <c r="X1194" s="328"/>
      <c r="Y1194" s="328"/>
      <c r="Z1194" s="272"/>
      <c r="AA1194" s="299"/>
      <c r="AB1194" s="1"/>
      <c r="AC1194" s="58"/>
      <c r="AD1194" s="220"/>
      <c r="AE1194" s="1"/>
      <c r="AF1194" s="1"/>
      <c r="AG1194" s="304"/>
      <c r="AH1194" s="306"/>
      <c r="AI1194" s="1"/>
      <c r="AJ1194" s="1"/>
      <c r="AK1194" s="1"/>
      <c r="AL1194" s="1"/>
      <c r="AM1194" s="328"/>
      <c r="AN1194" s="1"/>
      <c r="AO1194" s="1"/>
      <c r="AP1194" s="1"/>
    </row>
    <row r="1195" ht="15.75" customHeight="1">
      <c r="A1195" s="1"/>
      <c r="B1195" s="1"/>
      <c r="C1195" s="283"/>
      <c r="D1195" s="327"/>
      <c r="E1195" s="327"/>
      <c r="F1195" s="1"/>
      <c r="G1195" s="1"/>
      <c r="H1195" s="1"/>
      <c r="I1195" s="1"/>
      <c r="J1195" s="327"/>
      <c r="K1195" s="1"/>
      <c r="L1195" s="1"/>
      <c r="M1195" s="327"/>
      <c r="N1195" s="327"/>
      <c r="O1195" s="328"/>
      <c r="P1195" s="299"/>
      <c r="Q1195" s="1"/>
      <c r="R1195" s="275"/>
      <c r="S1195" s="329"/>
      <c r="T1195" s="1"/>
      <c r="U1195" s="1"/>
      <c r="V1195" s="306"/>
      <c r="W1195" s="306"/>
      <c r="X1195" s="328"/>
      <c r="Y1195" s="328"/>
      <c r="Z1195" s="272"/>
      <c r="AA1195" s="299"/>
      <c r="AB1195" s="1"/>
      <c r="AC1195" s="58"/>
      <c r="AD1195" s="220"/>
      <c r="AE1195" s="1"/>
      <c r="AF1195" s="1"/>
      <c r="AG1195" s="304"/>
      <c r="AH1195" s="306"/>
      <c r="AI1195" s="1"/>
      <c r="AJ1195" s="1"/>
      <c r="AK1195" s="1"/>
      <c r="AL1195" s="1"/>
      <c r="AM1195" s="328"/>
      <c r="AN1195" s="1"/>
      <c r="AO1195" s="1"/>
      <c r="AP1195" s="1"/>
    </row>
  </sheetData>
  <hyperlinks>
    <hyperlink r:id="rId2" ref="C2"/>
    <hyperlink r:id="rId3" ref="U2"/>
    <hyperlink r:id="rId4" ref="C3"/>
    <hyperlink r:id="rId5" ref="C4"/>
    <hyperlink r:id="rId6" ref="C5"/>
    <hyperlink r:id="rId7" ref="C6"/>
    <hyperlink r:id="rId8" ref="C10"/>
    <hyperlink r:id="rId9" ref="C14"/>
    <hyperlink r:id="rId10" ref="C17"/>
    <hyperlink r:id="rId11" ref="C18"/>
    <hyperlink r:id="rId12" ref="C19"/>
    <hyperlink r:id="rId13" ref="C20"/>
    <hyperlink r:id="rId14" ref="C21"/>
    <hyperlink r:id="rId15" ref="C22"/>
    <hyperlink r:id="rId16" ref="C23"/>
    <hyperlink r:id="rId17" ref="C24"/>
    <hyperlink r:id="rId18" ref="C25"/>
    <hyperlink r:id="rId19" ref="C26"/>
    <hyperlink r:id="rId20" ref="C27"/>
    <hyperlink r:id="rId21" ref="C28"/>
    <hyperlink r:id="rId22" ref="C30"/>
    <hyperlink r:id="rId23" ref="C31"/>
    <hyperlink r:id="rId24" ref="Q31"/>
    <hyperlink r:id="rId25" ref="C32"/>
    <hyperlink r:id="rId26" ref="Q32"/>
    <hyperlink r:id="rId27" ref="C33"/>
    <hyperlink r:id="rId28" ref="C34"/>
    <hyperlink r:id="rId29" ref="C35"/>
    <hyperlink r:id="rId30" ref="R35"/>
    <hyperlink r:id="rId31" ref="C36"/>
    <hyperlink r:id="rId32" ref="C37"/>
    <hyperlink r:id="rId33" ref="B38"/>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U48"/>
    <hyperlink r:id="rId46" ref="C49"/>
    <hyperlink r:id="rId47" ref="C51"/>
    <hyperlink r:id="rId48" ref="C52"/>
    <hyperlink r:id="rId49" ref="C54"/>
    <hyperlink r:id="rId50" ref="C55"/>
    <hyperlink r:id="rId51" ref="C56"/>
    <hyperlink r:id="rId52" ref="C57"/>
    <hyperlink r:id="rId53" ref="C60"/>
    <hyperlink r:id="rId54" ref="C63"/>
    <hyperlink r:id="rId55" ref="C64"/>
    <hyperlink r:id="rId56" ref="C65"/>
    <hyperlink r:id="rId57" ref="C66"/>
    <hyperlink r:id="rId58" ref="C67"/>
    <hyperlink r:id="rId59" location="Cornell" ref="C68"/>
    <hyperlink r:id="rId60" ref="C69"/>
    <hyperlink r:id="rId61" ref="C70"/>
    <hyperlink r:id="rId62" ref="C71"/>
    <hyperlink r:id="rId63" ref="C72"/>
    <hyperlink r:id="rId64" ref="C74"/>
    <hyperlink r:id="rId65" ref="C75"/>
    <hyperlink r:id="rId66" ref="C76"/>
    <hyperlink r:id="rId67" ref="C77"/>
    <hyperlink r:id="rId68" ref="C78"/>
    <hyperlink r:id="rId69" ref="C79"/>
    <hyperlink r:id="rId70" ref="C80"/>
    <hyperlink r:id="rId71" ref="C81"/>
    <hyperlink r:id="rId72" ref="C82"/>
    <hyperlink r:id="rId73" ref="C83"/>
    <hyperlink r:id="rId74" ref="C84"/>
    <hyperlink r:id="rId75" ref="C85"/>
    <hyperlink r:id="rId76" ref="C87"/>
    <hyperlink r:id="rId77" ref="R87"/>
    <hyperlink r:id="rId78" ref="C88"/>
    <hyperlink r:id="rId79" ref="C89"/>
    <hyperlink r:id="rId80" ref="C90"/>
    <hyperlink r:id="rId81" ref="C91"/>
    <hyperlink r:id="rId82" ref="C93"/>
    <hyperlink r:id="rId83" ref="C94"/>
    <hyperlink r:id="rId84" ref="C95"/>
    <hyperlink r:id="rId85" ref="C96"/>
    <hyperlink r:id="rId86" ref="U96"/>
    <hyperlink r:id="rId87" ref="C97"/>
    <hyperlink r:id="rId88" ref="C98"/>
    <hyperlink r:id="rId89" ref="C99"/>
    <hyperlink r:id="rId90" ref="C100"/>
    <hyperlink r:id="rId91" ref="C101"/>
    <hyperlink r:id="rId92" ref="C102"/>
    <hyperlink r:id="rId93" ref="C111"/>
    <hyperlink r:id="rId94" ref="C112"/>
    <hyperlink r:id="rId95" ref="C113"/>
    <hyperlink r:id="rId96" ref="C116"/>
    <hyperlink r:id="rId97" ref="C117"/>
    <hyperlink r:id="rId98" ref="C118"/>
    <hyperlink r:id="rId99" ref="C119"/>
    <hyperlink r:id="rId100" ref="C120"/>
    <hyperlink r:id="rId101" ref="C121"/>
    <hyperlink r:id="rId102" ref="B124"/>
    <hyperlink r:id="rId103" ref="C131"/>
    <hyperlink r:id="rId104" ref="U132"/>
    <hyperlink r:id="rId105" ref="C135"/>
    <hyperlink r:id="rId106" ref="C136"/>
    <hyperlink r:id="rId107" ref="C137"/>
    <hyperlink r:id="rId108" ref="C140"/>
    <hyperlink r:id="rId109" ref="C141"/>
    <hyperlink r:id="rId110" ref="C143"/>
    <hyperlink r:id="rId111" ref="C145"/>
    <hyperlink r:id="rId112" ref="C146"/>
    <hyperlink r:id="rId113" ref="C147"/>
    <hyperlink r:id="rId114" ref="Q147"/>
    <hyperlink r:id="rId115" ref="C153"/>
    <hyperlink r:id="rId116" ref="C154"/>
    <hyperlink r:id="rId117" ref="C155"/>
    <hyperlink r:id="rId118" ref="C156"/>
    <hyperlink r:id="rId119" ref="C157"/>
    <hyperlink r:id="rId120" ref="C158"/>
    <hyperlink r:id="rId121" ref="C159"/>
    <hyperlink r:id="rId122" ref="C160"/>
    <hyperlink r:id="rId123" ref="C161"/>
    <hyperlink r:id="rId124" location="cite_note-beiwe_manuals-30" ref="AC161"/>
    <hyperlink r:id="rId125" location="cite_note-beiwe_manuals-30" ref="AK161"/>
    <hyperlink r:id="rId126" ref="C162"/>
    <hyperlink r:id="rId127" ref="C163"/>
    <hyperlink r:id="rId128" ref="C164"/>
    <hyperlink r:id="rId129" ref="AI164"/>
    <hyperlink r:id="rId130" ref="C165"/>
    <hyperlink r:id="rId131" ref="AI165"/>
    <hyperlink r:id="rId132" ref="C166"/>
    <hyperlink r:id="rId133" ref="C167"/>
    <hyperlink r:id="rId134" ref="C168"/>
    <hyperlink r:id="rId135" ref="C169"/>
    <hyperlink r:id="rId136" ref="C170"/>
    <hyperlink r:id="rId137" ref="C171"/>
    <hyperlink r:id="rId138" ref="C172"/>
    <hyperlink r:id="rId139" ref="C173"/>
    <hyperlink r:id="rId140" ref="C174"/>
    <hyperlink r:id="rId141" ref="C175"/>
    <hyperlink r:id="rId142" ref="C176"/>
    <hyperlink r:id="rId143" ref="C177"/>
    <hyperlink r:id="rId144" ref="C178"/>
    <hyperlink r:id="rId145" ref="C179"/>
    <hyperlink r:id="rId146" ref="C180"/>
    <hyperlink r:id="rId147" ref="C181"/>
    <hyperlink r:id="rId148" ref="C182"/>
    <hyperlink r:id="rId149" location="nora" ref="C183"/>
    <hyperlink r:id="rId150" ref="C184"/>
    <hyperlink r:id="rId151" ref="C185"/>
    <hyperlink r:id="rId152" ref="AI185"/>
    <hyperlink r:id="rId153" ref="C186"/>
    <hyperlink r:id="rId154" ref="C187"/>
    <hyperlink r:id="rId155" ref="C188"/>
    <hyperlink r:id="rId156" ref="AE188"/>
    <hyperlink r:id="rId157" ref="B189"/>
    <hyperlink r:id="rId158" ref="C189"/>
    <hyperlink r:id="rId159" ref="AE189"/>
    <hyperlink r:id="rId160" ref="C190"/>
    <hyperlink r:id="rId161" ref="C191"/>
    <hyperlink r:id="rId162" location="cite_note-aware_encryption-68" ref="AK191"/>
    <hyperlink r:id="rId163" ref="C192"/>
    <hyperlink r:id="rId164" ref="C193"/>
    <hyperlink r:id="rId165" ref="C194"/>
    <hyperlink r:id="rId166" ref="C195"/>
    <hyperlink r:id="rId167" ref="C197"/>
    <hyperlink r:id="rId168" ref="AI197"/>
    <hyperlink r:id="rId169" ref="C199"/>
    <hyperlink r:id="rId170" ref="C200"/>
    <hyperlink r:id="rId171" ref="C203"/>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Q215"/>
    <hyperlink r:id="rId184" ref="C216"/>
    <hyperlink r:id="rId185" ref="C217"/>
    <hyperlink r:id="rId186" ref="C218"/>
    <hyperlink r:id="rId187" ref="C219"/>
    <hyperlink r:id="rId188" ref="C220"/>
    <hyperlink r:id="rId189" ref="Q220"/>
    <hyperlink r:id="rId190" ref="C221"/>
    <hyperlink r:id="rId191" ref="C222"/>
    <hyperlink r:id="rId192" ref="C223"/>
    <hyperlink r:id="rId193" ref="C224"/>
    <hyperlink r:id="rId194" ref="C225"/>
    <hyperlink r:id="rId195" ref="C226"/>
    <hyperlink r:id="rId196" ref="C229"/>
    <hyperlink r:id="rId197" location="demoform" ref="Q229"/>
    <hyperlink r:id="rId198" ref="AF229"/>
    <hyperlink r:id="rId199" ref="C230"/>
    <hyperlink r:id="rId200" ref="AF230"/>
    <hyperlink r:id="rId201" ref="C231"/>
    <hyperlink r:id="rId202" ref="Q231"/>
    <hyperlink r:id="rId203" ref="AF231"/>
    <hyperlink r:id="rId204" ref="C232"/>
    <hyperlink r:id="rId205" ref="C233"/>
    <hyperlink r:id="rId206" ref="AF233"/>
    <hyperlink r:id="rId207" ref="C234"/>
    <hyperlink r:id="rId208" ref="AF234"/>
    <hyperlink r:id="rId209" ref="C235"/>
    <hyperlink r:id="rId210" ref="Q235"/>
    <hyperlink r:id="rId211" ref="AF235"/>
    <hyperlink r:id="rId212" ref="C236"/>
    <hyperlink r:id="rId213" ref="C237"/>
    <hyperlink r:id="rId214" ref="Q237"/>
    <hyperlink r:id="rId215" ref="AF237"/>
    <hyperlink r:id="rId216" ref="C238"/>
    <hyperlink r:id="rId217" ref="C239"/>
    <hyperlink r:id="rId218" ref="AF239"/>
    <hyperlink r:id="rId219" ref="C240"/>
    <hyperlink r:id="rId220" ref="C241"/>
    <hyperlink r:id="rId221" location="elementor-action%3Aaction%3Dpopup%3Aopen%20settings%3DeyJpZCI6IjE5NzMiLCJ0b2dnbGUiOmZhbHNlfQ%3D%3D" ref="R241"/>
    <hyperlink r:id="rId222" ref="C242"/>
    <hyperlink r:id="rId223" ref="AA242"/>
    <hyperlink r:id="rId224" location="Data-Security" ref="AF242"/>
    <hyperlink r:id="rId225" ref="C243"/>
    <hyperlink r:id="rId226" ref="AF243"/>
    <hyperlink r:id="rId227" ref="C244"/>
    <hyperlink r:id="rId228" ref="C245"/>
    <hyperlink r:id="rId229" ref="AF245"/>
    <hyperlink r:id="rId230" ref="C246"/>
    <hyperlink r:id="rId231" ref="Q246"/>
    <hyperlink r:id="rId232" ref="C247"/>
    <hyperlink r:id="rId233" ref="Q247"/>
    <hyperlink r:id="rId234" ref="AF247"/>
    <hyperlink r:id="rId235" ref="C248"/>
    <hyperlink r:id="rId236" ref="C249"/>
    <hyperlink r:id="rId237" ref="C250"/>
    <hyperlink r:id="rId238" ref="Q250"/>
    <hyperlink r:id="rId239" ref="C251"/>
    <hyperlink r:id="rId240" ref="C252"/>
    <hyperlink r:id="rId241" ref="C253"/>
    <hyperlink r:id="rId242" ref="Q253"/>
    <hyperlink r:id="rId243" ref="C254"/>
    <hyperlink r:id="rId244" ref="Q254"/>
    <hyperlink r:id="rId245" ref="C255"/>
    <hyperlink r:id="rId246" ref="C256"/>
    <hyperlink r:id="rId247" ref="Q256"/>
    <hyperlink r:id="rId248" ref="C257"/>
    <hyperlink r:id="rId249" ref="C258"/>
    <hyperlink r:id="rId250" location="toggle-id-1" ref="C259"/>
    <hyperlink r:id="rId251" ref="C260"/>
    <hyperlink r:id="rId252" ref="C261"/>
    <hyperlink r:id="rId253" ref="C262"/>
    <hyperlink r:id="rId254" ref="C263"/>
    <hyperlink r:id="rId255" ref="L263"/>
    <hyperlink r:id="rId256" ref="C264"/>
    <hyperlink r:id="rId257" ref="L264"/>
    <hyperlink r:id="rId258" ref="Q264"/>
    <hyperlink r:id="rId259" ref="C265"/>
    <hyperlink r:id="rId260" ref="Q265"/>
    <hyperlink r:id="rId261" location="goresearch" ref="C266"/>
    <hyperlink r:id="rId262" ref="C267"/>
    <hyperlink r:id="rId263" location="features" ref="C268"/>
    <hyperlink r:id="rId264" location="requestdemo" ref="Q268"/>
    <hyperlink r:id="rId265" ref="C269"/>
    <hyperlink r:id="rId266" ref="Q269"/>
    <hyperlink r:id="rId267" ref="C270"/>
    <hyperlink r:id="rId268" ref="C271"/>
    <hyperlink r:id="rId269" ref="C272"/>
    <hyperlink r:id="rId270" ref="C273"/>
    <hyperlink r:id="rId271" ref="C274"/>
    <hyperlink r:id="rId272" ref="Q274"/>
    <hyperlink r:id="rId273" ref="C275"/>
    <hyperlink r:id="rId274" ref="Q275"/>
    <hyperlink r:id="rId275" ref="C276"/>
    <hyperlink r:id="rId276" ref="C277"/>
    <hyperlink r:id="rId277" ref="Q277"/>
    <hyperlink r:id="rId278" ref="C278"/>
    <hyperlink r:id="rId279" ref="C279"/>
    <hyperlink r:id="rId280" ref="C280"/>
    <hyperlink r:id="rId281" ref="Q280"/>
    <hyperlink r:id="rId282" ref="C281"/>
    <hyperlink r:id="rId283" ref="Q281"/>
    <hyperlink r:id="rId284" ref="C282"/>
    <hyperlink r:id="rId285" ref="C283"/>
    <hyperlink r:id="rId286" ref="Q283"/>
    <hyperlink r:id="rId287" ref="C284"/>
    <hyperlink r:id="rId288" ref="Q284"/>
    <hyperlink r:id="rId289" ref="C285"/>
    <hyperlink r:id="rId290" ref="Q285"/>
    <hyperlink r:id="rId291" ref="C286"/>
    <hyperlink r:id="rId292" ref="Q286"/>
    <hyperlink r:id="rId293" ref="C287"/>
    <hyperlink r:id="rId294" ref="AA287"/>
    <hyperlink r:id="rId295" ref="B288"/>
    <hyperlink r:id="rId296" ref="C288"/>
    <hyperlink r:id="rId297" ref="C289"/>
    <hyperlink r:id="rId298" ref="C291"/>
    <hyperlink r:id="rId299" ref="C292"/>
    <hyperlink r:id="rId300" ref="Q292"/>
    <hyperlink r:id="rId301" ref="C293"/>
    <hyperlink r:id="rId302" ref="B294"/>
    <hyperlink r:id="rId303" ref="C294"/>
    <hyperlink r:id="rId304" ref="C295"/>
    <hyperlink r:id="rId305" ref="B296"/>
    <hyperlink r:id="rId306" ref="C296"/>
    <hyperlink r:id="rId307" ref="Q296"/>
    <hyperlink r:id="rId308" ref="B297"/>
    <hyperlink r:id="rId309" ref="C297"/>
    <hyperlink r:id="rId310" ref="Q297"/>
    <hyperlink r:id="rId311" ref="B298"/>
    <hyperlink r:id="rId312" ref="C298"/>
    <hyperlink r:id="rId313" ref="B299"/>
    <hyperlink r:id="rId314" ref="C299"/>
    <hyperlink r:id="rId315" location="contact" ref="Q299"/>
    <hyperlink r:id="rId316" ref="C300"/>
    <hyperlink r:id="rId317" ref="Q300"/>
    <hyperlink r:id="rId318" ref="C301"/>
    <hyperlink r:id="rId319" ref="C302"/>
    <hyperlink r:id="rId320" ref="C303"/>
    <hyperlink r:id="rId321" ref="Q303"/>
    <hyperlink r:id="rId322" ref="AA303"/>
    <hyperlink r:id="rId323" ref="C304"/>
    <hyperlink r:id="rId324" ref="Q304"/>
    <hyperlink r:id="rId325" ref="C305"/>
    <hyperlink r:id="rId326" ref="H305"/>
    <hyperlink r:id="rId327" ref="J305"/>
    <hyperlink r:id="rId328" ref="C306"/>
    <hyperlink r:id="rId329" ref="H306"/>
    <hyperlink r:id="rId330" ref="J306"/>
    <hyperlink r:id="rId331" ref="C307"/>
    <hyperlink r:id="rId332" ref="Q307"/>
    <hyperlink r:id="rId333" ref="C308"/>
    <hyperlink r:id="rId334" ref="Q308"/>
    <hyperlink r:id="rId335" ref="B309"/>
    <hyperlink r:id="rId336" ref="C309"/>
    <hyperlink r:id="rId337" ref="H309"/>
    <hyperlink r:id="rId338" ref="J309"/>
    <hyperlink r:id="rId339" ref="Q309"/>
    <hyperlink r:id="rId340" ref="C310"/>
    <hyperlink r:id="rId341" ref="C311"/>
    <hyperlink r:id="rId342" ref="C312"/>
    <hyperlink r:id="rId343" ref="C313"/>
    <hyperlink r:id="rId344" ref="C314"/>
    <hyperlink r:id="rId345" ref="C315"/>
    <hyperlink r:id="rId346" ref="C317"/>
    <hyperlink r:id="rId347" ref="C318"/>
    <hyperlink r:id="rId348" ref="C319"/>
    <hyperlink r:id="rId349" ref="R319"/>
    <hyperlink r:id="rId350" ref="C320"/>
    <hyperlink r:id="rId351" ref="Q320"/>
    <hyperlink r:id="rId352" ref="C321"/>
    <hyperlink r:id="rId353" ref="C322"/>
    <hyperlink r:id="rId354" ref="C323"/>
    <hyperlink r:id="rId355" ref="C324"/>
    <hyperlink r:id="rId356" ref="C325"/>
    <hyperlink r:id="rId357" ref="C326"/>
    <hyperlink r:id="rId358" ref="Q326"/>
    <hyperlink r:id="rId359" ref="C327"/>
    <hyperlink r:id="rId360" ref="R327"/>
    <hyperlink r:id="rId361" ref="C328"/>
    <hyperlink r:id="rId362" ref="R328"/>
    <hyperlink r:id="rId363" ref="C329"/>
    <hyperlink r:id="rId364" ref="C330"/>
    <hyperlink r:id="rId365" ref="R330"/>
    <hyperlink r:id="rId366" ref="C331"/>
    <hyperlink r:id="rId367" ref="C332"/>
    <hyperlink r:id="rId368" ref="C333"/>
    <hyperlink r:id="rId369" ref="C334"/>
    <hyperlink r:id="rId370" ref="C335"/>
    <hyperlink r:id="rId371" ref="C336"/>
    <hyperlink r:id="rId372" ref="C337"/>
    <hyperlink r:id="rId373" ref="C338"/>
    <hyperlink r:id="rId374" ref="C339"/>
    <hyperlink r:id="rId375" ref="C340"/>
    <hyperlink r:id="rId376" ref="C341"/>
    <hyperlink r:id="rId377" ref="C342"/>
    <hyperlink r:id="rId378" ref="C343"/>
    <hyperlink r:id="rId379" ref="C344"/>
    <hyperlink r:id="rId380" ref="C345"/>
    <hyperlink r:id="rId381" ref="B346"/>
    <hyperlink r:id="rId382" ref="C346"/>
    <hyperlink r:id="rId383" ref="C347"/>
    <hyperlink r:id="rId384" ref="C348"/>
    <hyperlink r:id="rId385" ref="C349"/>
    <hyperlink r:id="rId386" ref="C350"/>
    <hyperlink r:id="rId387" ref="C351"/>
    <hyperlink r:id="rId388" ref="C352"/>
    <hyperlink r:id="rId389" ref="C353"/>
    <hyperlink r:id="rId390" location="2" ref="C354"/>
    <hyperlink r:id="rId391" ref="C355"/>
    <hyperlink r:id="rId392" ref="C362"/>
    <hyperlink r:id="rId393" ref="C363"/>
    <hyperlink r:id="rId394" ref="C364"/>
    <hyperlink r:id="rId395" ref="C365"/>
    <hyperlink r:id="rId396" ref="C366"/>
    <hyperlink r:id="rId397" ref="G366"/>
    <hyperlink r:id="rId398" ref="C367"/>
    <hyperlink r:id="rId399" ref="C368"/>
    <hyperlink r:id="rId400" ref="C369"/>
    <hyperlink r:id="rId401" ref="C370"/>
    <hyperlink r:id="rId402" ref="C371"/>
    <hyperlink r:id="rId403" ref="C372"/>
    <hyperlink r:id="rId404" ref="G372"/>
    <hyperlink r:id="rId405" ref="C373"/>
    <hyperlink r:id="rId406" ref="C374"/>
    <hyperlink r:id="rId407" ref="C375"/>
    <hyperlink r:id="rId408" ref="C376"/>
    <hyperlink r:id="rId409" ref="C377"/>
    <hyperlink r:id="rId410" ref="C378"/>
    <hyperlink r:id="rId411" ref="G378"/>
    <hyperlink r:id="rId412" ref="C379"/>
    <hyperlink r:id="rId413" ref="C380"/>
    <hyperlink r:id="rId414" ref="G380"/>
    <hyperlink r:id="rId415" ref="C381"/>
    <hyperlink r:id="rId416" ref="C382"/>
    <hyperlink r:id="rId417" ref="C383"/>
    <hyperlink r:id="rId418" ref="C384"/>
    <hyperlink r:id="rId419" ref="C385"/>
    <hyperlink r:id="rId420" ref="C386"/>
    <hyperlink r:id="rId421" ref="C387"/>
    <hyperlink r:id="rId422" ref="C388"/>
    <hyperlink r:id="rId423" ref="B389"/>
    <hyperlink r:id="rId424" ref="C389"/>
    <hyperlink r:id="rId425" ref="C390"/>
    <hyperlink r:id="rId426" ref="B391"/>
    <hyperlink r:id="rId427" location="/" ref="C391"/>
    <hyperlink r:id="rId428" ref="C392"/>
    <hyperlink r:id="rId429" ref="C393"/>
    <hyperlink r:id="rId430" ref="C394"/>
    <hyperlink r:id="rId431" ref="C395"/>
    <hyperlink r:id="rId432" ref="C396"/>
    <hyperlink r:id="rId433" ref="C397"/>
    <hyperlink r:id="rId434" ref="G397"/>
    <hyperlink r:id="rId435" ref="C398"/>
    <hyperlink r:id="rId436" ref="C399"/>
    <hyperlink r:id="rId437" ref="G399"/>
    <hyperlink r:id="rId438" ref="C400"/>
    <hyperlink r:id="rId439" ref="C401"/>
    <hyperlink r:id="rId440" ref="C402"/>
    <hyperlink r:id="rId441" ref="B403"/>
    <hyperlink r:id="rId442" ref="C403"/>
    <hyperlink r:id="rId443" ref="C404"/>
    <hyperlink r:id="rId444" ref="C405"/>
    <hyperlink r:id="rId445" ref="C406"/>
    <hyperlink r:id="rId446" ref="C407"/>
    <hyperlink r:id="rId447" ref="C408"/>
    <hyperlink r:id="rId448" ref="C409"/>
    <hyperlink r:id="rId449" ref="G409"/>
    <hyperlink r:id="rId450" ref="C410"/>
    <hyperlink r:id="rId451" ref="C411"/>
    <hyperlink r:id="rId452" ref="C412"/>
    <hyperlink r:id="rId453" ref="C413"/>
    <hyperlink r:id="rId454" ref="B414"/>
    <hyperlink r:id="rId455" ref="C414"/>
    <hyperlink r:id="rId456" ref="C415"/>
    <hyperlink r:id="rId457" ref="C416"/>
    <hyperlink r:id="rId458" ref="C417"/>
    <hyperlink r:id="rId459" ref="C418"/>
    <hyperlink r:id="rId460" ref="C419"/>
    <hyperlink r:id="rId461" ref="C420"/>
    <hyperlink r:id="rId462" ref="C421"/>
    <hyperlink r:id="rId463" ref="C422"/>
    <hyperlink r:id="rId464" ref="C423"/>
    <hyperlink r:id="rId465" ref="C424"/>
    <hyperlink r:id="rId466" ref="B425"/>
    <hyperlink r:id="rId467" ref="C425"/>
    <hyperlink r:id="rId468" ref="C426"/>
    <hyperlink r:id="rId469" ref="C427"/>
    <hyperlink r:id="rId470" ref="B428"/>
    <hyperlink r:id="rId471" ref="C429"/>
    <hyperlink r:id="rId472" ref="C430"/>
    <hyperlink r:id="rId473" ref="C431"/>
    <hyperlink r:id="rId474" ref="B432"/>
    <hyperlink r:id="rId475" ref="C432"/>
    <hyperlink r:id="rId476" ref="C433"/>
    <hyperlink r:id="rId477" ref="C434"/>
    <hyperlink r:id="rId478" ref="C435"/>
    <hyperlink r:id="rId479" ref="C436"/>
    <hyperlink r:id="rId480" ref="C437"/>
    <hyperlink r:id="rId481" ref="C438"/>
    <hyperlink r:id="rId482" ref="C439"/>
    <hyperlink r:id="rId483" ref="C440"/>
    <hyperlink r:id="rId484" ref="C441"/>
    <hyperlink r:id="rId485" ref="C442"/>
    <hyperlink r:id="rId486" ref="C443"/>
    <hyperlink r:id="rId487" ref="C444"/>
    <hyperlink r:id="rId488" ref="C445"/>
    <hyperlink r:id="rId489" ref="C446"/>
    <hyperlink r:id="rId490" ref="C447"/>
    <hyperlink r:id="rId491" ref="B448"/>
    <hyperlink r:id="rId492" ref="C448"/>
    <hyperlink r:id="rId493" ref="C449"/>
    <hyperlink r:id="rId494" ref="C450"/>
    <hyperlink r:id="rId495" ref="C451"/>
    <hyperlink r:id="rId496" ref="C452"/>
    <hyperlink r:id="rId497" ref="C453"/>
    <hyperlink r:id="rId498" ref="C454"/>
    <hyperlink r:id="rId499" ref="C455"/>
    <hyperlink r:id="rId500" ref="C456"/>
    <hyperlink r:id="rId501" ref="B457"/>
    <hyperlink r:id="rId502" ref="C457"/>
    <hyperlink r:id="rId503" ref="C458"/>
    <hyperlink r:id="rId504" ref="B459"/>
    <hyperlink r:id="rId505" ref="C459"/>
    <hyperlink r:id="rId506" ref="B460"/>
    <hyperlink r:id="rId507" ref="C460"/>
    <hyperlink r:id="rId508" ref="B461"/>
    <hyperlink r:id="rId509" ref="C461"/>
    <hyperlink r:id="rId510" ref="B462"/>
    <hyperlink r:id="rId511" ref="C462"/>
    <hyperlink r:id="rId512" ref="B463"/>
    <hyperlink r:id="rId513" ref="C463"/>
    <hyperlink r:id="rId514" ref="C464"/>
    <hyperlink r:id="rId515" ref="C465"/>
    <hyperlink r:id="rId516" ref="C466"/>
    <hyperlink r:id="rId517" ref="C467"/>
    <hyperlink r:id="rId518" ref="C470"/>
    <hyperlink r:id="rId519" ref="C471"/>
    <hyperlink r:id="rId520" ref="C472"/>
    <hyperlink r:id="rId521" ref="C473"/>
    <hyperlink r:id="rId522" ref="C474"/>
    <hyperlink r:id="rId523" ref="C475"/>
    <hyperlink r:id="rId524" ref="C476"/>
    <hyperlink r:id="rId525" ref="C478"/>
    <hyperlink r:id="rId526" ref="C479"/>
    <hyperlink r:id="rId527" ref="C480"/>
    <hyperlink r:id="rId528" ref="C481"/>
    <hyperlink r:id="rId529" ref="C482"/>
    <hyperlink r:id="rId530" ref="C483"/>
    <hyperlink r:id="rId531" ref="C484"/>
    <hyperlink r:id="rId532" ref="C485"/>
    <hyperlink r:id="rId533" ref="C486"/>
    <hyperlink r:id="rId534" ref="C487"/>
    <hyperlink r:id="rId535" ref="C488"/>
    <hyperlink r:id="rId536" ref="C489"/>
    <hyperlink r:id="rId537" ref="C490"/>
    <hyperlink r:id="rId538" ref="C491"/>
    <hyperlink r:id="rId539" ref="C492"/>
    <hyperlink r:id="rId540" ref="C493"/>
    <hyperlink r:id="rId541" ref="C494"/>
    <hyperlink r:id="rId542" ref="B495"/>
    <hyperlink r:id="rId543" ref="C495"/>
    <hyperlink r:id="rId544" ref="C496"/>
    <hyperlink r:id="rId545" ref="C497"/>
    <hyperlink r:id="rId546" ref="C498"/>
    <hyperlink r:id="rId547" ref="C499"/>
    <hyperlink r:id="rId548" location="~features" ref="C500"/>
    <hyperlink r:id="rId549" ref="C501"/>
    <hyperlink r:id="rId550" ref="C505"/>
    <hyperlink r:id="rId551" ref="C506"/>
    <hyperlink r:id="rId552" ref="C507"/>
    <hyperlink r:id="rId553" ref="C508"/>
    <hyperlink r:id="rId554" ref="C509"/>
    <hyperlink r:id="rId555" ref="C510"/>
    <hyperlink r:id="rId556" ref="C511"/>
    <hyperlink r:id="rId557" ref="C512"/>
    <hyperlink r:id="rId558" ref="C513"/>
    <hyperlink r:id="rId559" ref="C514"/>
    <hyperlink r:id="rId560" ref="R514"/>
    <hyperlink r:id="rId561" ref="C515"/>
    <hyperlink r:id="rId562" ref="C516"/>
    <hyperlink r:id="rId563" ref="R516"/>
    <hyperlink r:id="rId564" ref="C517"/>
    <hyperlink r:id="rId565" ref="C518"/>
    <hyperlink r:id="rId566" ref="C519"/>
    <hyperlink r:id="rId567" ref="C520"/>
    <hyperlink r:id="rId568" ref="C521"/>
    <hyperlink r:id="rId569" ref="C522"/>
    <hyperlink r:id="rId570" ref="C523"/>
    <hyperlink r:id="rId571" ref="C524"/>
    <hyperlink r:id="rId572" ref="C525"/>
    <hyperlink r:id="rId573" ref="C526"/>
    <hyperlink r:id="rId574" ref="B528"/>
    <hyperlink r:id="rId575" ref="C528"/>
    <hyperlink r:id="rId576" ref="C529"/>
    <hyperlink r:id="rId577" ref="C530"/>
    <hyperlink r:id="rId578" ref="C531"/>
    <hyperlink r:id="rId579" ref="C532"/>
    <hyperlink r:id="rId580" ref="C533"/>
    <hyperlink r:id="rId581" ref="C534"/>
    <hyperlink r:id="rId582" ref="C535"/>
    <hyperlink r:id="rId583" ref="C536"/>
    <hyperlink r:id="rId584" ref="C537"/>
    <hyperlink r:id="rId585" ref="C538"/>
    <hyperlink r:id="rId586" ref="C539"/>
    <hyperlink r:id="rId587" location="/" ref="R539"/>
    <hyperlink r:id="rId588" ref="C540"/>
    <hyperlink r:id="rId589" ref="C541"/>
    <hyperlink r:id="rId590" ref="C542"/>
    <hyperlink r:id="rId591" ref="C543"/>
    <hyperlink r:id="rId592" ref="B544"/>
    <hyperlink r:id="rId593" ref="C544"/>
    <hyperlink r:id="rId594" ref="C545"/>
    <hyperlink r:id="rId595" ref="C546"/>
    <hyperlink r:id="rId596" ref="C547"/>
    <hyperlink r:id="rId597" ref="C548"/>
    <hyperlink r:id="rId598" ref="C549"/>
    <hyperlink r:id="rId599" ref="C550"/>
    <hyperlink r:id="rId600" ref="C551"/>
  </hyperlinks>
  <drawing r:id="rId601"/>
  <legacyDrawing r:id="rId60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42.29"/>
  </cols>
  <sheetData>
    <row r="1">
      <c r="A1" s="503" t="s">
        <v>5335</v>
      </c>
      <c r="B1" s="504" t="s">
        <v>5336</v>
      </c>
      <c r="C1" s="505" t="s">
        <v>5337</v>
      </c>
      <c r="D1" s="506"/>
      <c r="E1" s="506"/>
      <c r="F1" s="506"/>
      <c r="G1" s="506"/>
      <c r="H1" s="506"/>
      <c r="I1" s="506"/>
      <c r="J1" s="506"/>
      <c r="K1" s="506"/>
      <c r="L1" s="506"/>
      <c r="M1" s="506"/>
      <c r="N1" s="506"/>
      <c r="O1" s="506"/>
      <c r="P1" s="506"/>
      <c r="Q1" s="506"/>
      <c r="R1" s="506"/>
      <c r="S1" s="506"/>
      <c r="T1" s="506"/>
      <c r="U1" s="506"/>
      <c r="V1" s="506"/>
      <c r="W1" s="506"/>
      <c r="X1" s="506"/>
      <c r="Y1" s="506"/>
    </row>
    <row r="2">
      <c r="A2" s="503">
        <v>1.0</v>
      </c>
      <c r="B2" s="231" t="s">
        <v>5160</v>
      </c>
      <c r="C2" s="507"/>
      <c r="D2" s="507"/>
      <c r="E2" s="507"/>
      <c r="F2" s="507"/>
      <c r="G2" s="507"/>
      <c r="H2" s="507"/>
      <c r="I2" s="507"/>
      <c r="J2" s="507"/>
      <c r="K2" s="507"/>
      <c r="L2" s="507"/>
      <c r="M2" s="507"/>
      <c r="N2" s="507"/>
      <c r="O2" s="507"/>
      <c r="P2" s="507"/>
      <c r="Q2" s="507"/>
      <c r="R2" s="507"/>
      <c r="S2" s="507"/>
      <c r="T2" s="507"/>
      <c r="U2" s="507"/>
      <c r="V2" s="507"/>
      <c r="W2" s="507"/>
      <c r="X2" s="507"/>
      <c r="Y2" s="507"/>
    </row>
    <row r="3">
      <c r="A3" s="503">
        <v>50.0</v>
      </c>
      <c r="B3" s="231" t="s">
        <v>5338</v>
      </c>
      <c r="C3" s="507"/>
      <c r="D3" s="507"/>
      <c r="E3" s="507"/>
      <c r="F3" s="507"/>
      <c r="G3" s="507"/>
      <c r="H3" s="507"/>
      <c r="I3" s="507"/>
      <c r="J3" s="507"/>
      <c r="K3" s="507"/>
      <c r="L3" s="507"/>
      <c r="M3" s="507"/>
      <c r="N3" s="507"/>
      <c r="O3" s="507"/>
      <c r="P3" s="507"/>
      <c r="Q3" s="507"/>
      <c r="R3" s="507"/>
      <c r="S3" s="507"/>
      <c r="T3" s="507"/>
      <c r="U3" s="507"/>
      <c r="V3" s="507"/>
      <c r="W3" s="507"/>
      <c r="X3" s="507"/>
      <c r="Y3" s="507"/>
    </row>
    <row r="4">
      <c r="A4" s="508">
        <v>90.0</v>
      </c>
      <c r="B4" s="509" t="s">
        <v>5339</v>
      </c>
      <c r="C4" s="507"/>
      <c r="D4" s="507"/>
      <c r="E4" s="507"/>
      <c r="F4" s="507"/>
      <c r="G4" s="507"/>
      <c r="H4" s="507"/>
      <c r="I4" s="507"/>
      <c r="J4" s="507"/>
      <c r="K4" s="507"/>
      <c r="L4" s="507"/>
      <c r="M4" s="507"/>
      <c r="N4" s="507"/>
      <c r="O4" s="507"/>
      <c r="P4" s="507"/>
      <c r="Q4" s="507"/>
      <c r="R4" s="507"/>
      <c r="S4" s="507"/>
      <c r="T4" s="507"/>
      <c r="U4" s="507"/>
      <c r="V4" s="507"/>
      <c r="W4" s="507"/>
      <c r="X4" s="507"/>
      <c r="Y4" s="507"/>
    </row>
    <row r="5">
      <c r="A5" s="503">
        <v>100.0</v>
      </c>
      <c r="B5" s="504" t="s">
        <v>5340</v>
      </c>
      <c r="C5" s="508">
        <v>90.0</v>
      </c>
      <c r="D5" s="507"/>
      <c r="E5" s="507"/>
      <c r="F5" s="507"/>
      <c r="G5" s="507"/>
      <c r="H5" s="507"/>
      <c r="I5" s="507"/>
      <c r="J5" s="507"/>
      <c r="K5" s="507"/>
      <c r="L5" s="507"/>
      <c r="M5" s="507"/>
      <c r="N5" s="507"/>
      <c r="O5" s="507"/>
      <c r="P5" s="507"/>
      <c r="Q5" s="507"/>
      <c r="R5" s="507"/>
      <c r="S5" s="507"/>
      <c r="T5" s="507"/>
      <c r="U5" s="507"/>
      <c r="V5" s="507"/>
      <c r="W5" s="507"/>
      <c r="X5" s="507"/>
      <c r="Y5" s="507"/>
    </row>
    <row r="6">
      <c r="A6" s="503">
        <v>150.0</v>
      </c>
      <c r="B6" s="504" t="s">
        <v>5341</v>
      </c>
      <c r="C6" s="508">
        <v>90.0</v>
      </c>
      <c r="D6" s="507"/>
      <c r="E6" s="507"/>
      <c r="F6" s="507"/>
      <c r="G6" s="507"/>
      <c r="H6" s="507"/>
      <c r="I6" s="507"/>
      <c r="J6" s="507"/>
      <c r="K6" s="507"/>
      <c r="L6" s="507"/>
      <c r="M6" s="507"/>
      <c r="N6" s="507"/>
      <c r="O6" s="507"/>
      <c r="P6" s="507"/>
      <c r="Q6" s="507"/>
      <c r="R6" s="507"/>
      <c r="S6" s="507"/>
      <c r="T6" s="507"/>
      <c r="U6" s="507"/>
      <c r="V6" s="507"/>
      <c r="W6" s="507"/>
      <c r="X6" s="507"/>
      <c r="Y6" s="507"/>
    </row>
    <row r="7">
      <c r="A7" s="503">
        <v>200.0</v>
      </c>
      <c r="B7" s="504" t="s">
        <v>5342</v>
      </c>
      <c r="C7" s="507"/>
      <c r="D7" s="507"/>
      <c r="E7" s="507"/>
      <c r="F7" s="507"/>
      <c r="G7" s="507"/>
      <c r="H7" s="507"/>
      <c r="I7" s="507"/>
      <c r="J7" s="507"/>
      <c r="K7" s="507"/>
      <c r="L7" s="507"/>
      <c r="M7" s="507"/>
      <c r="N7" s="507"/>
      <c r="O7" s="507"/>
      <c r="P7" s="507"/>
      <c r="Q7" s="507"/>
      <c r="R7" s="507"/>
      <c r="S7" s="507"/>
      <c r="T7" s="507"/>
      <c r="U7" s="507"/>
      <c r="V7" s="507"/>
      <c r="W7" s="507"/>
      <c r="X7" s="507"/>
      <c r="Y7" s="507"/>
    </row>
    <row r="8">
      <c r="A8" s="503">
        <v>250.0</v>
      </c>
      <c r="B8" s="504" t="s">
        <v>5343</v>
      </c>
      <c r="C8" s="507"/>
      <c r="D8" s="507"/>
      <c r="E8" s="507"/>
      <c r="F8" s="507"/>
      <c r="G8" s="507"/>
      <c r="H8" s="507"/>
      <c r="I8" s="507"/>
      <c r="J8" s="507"/>
      <c r="K8" s="507"/>
      <c r="L8" s="507"/>
      <c r="M8" s="507"/>
      <c r="N8" s="507"/>
      <c r="O8" s="507"/>
      <c r="P8" s="507"/>
      <c r="Q8" s="507"/>
      <c r="R8" s="507"/>
      <c r="S8" s="507"/>
      <c r="T8" s="507"/>
      <c r="U8" s="507"/>
      <c r="V8" s="507"/>
      <c r="W8" s="507"/>
      <c r="X8" s="507"/>
      <c r="Y8" s="507"/>
    </row>
    <row r="9">
      <c r="A9" s="503">
        <v>300.0</v>
      </c>
      <c r="B9" s="504" t="s">
        <v>5344</v>
      </c>
      <c r="C9" s="507"/>
      <c r="D9" s="507"/>
      <c r="E9" s="507"/>
      <c r="F9" s="507"/>
      <c r="G9" s="507"/>
      <c r="H9" s="507"/>
      <c r="I9" s="507"/>
      <c r="J9" s="507"/>
      <c r="K9" s="507"/>
      <c r="L9" s="507"/>
      <c r="M9" s="507"/>
      <c r="N9" s="507"/>
      <c r="O9" s="507"/>
      <c r="P9" s="507"/>
      <c r="Q9" s="507"/>
      <c r="R9" s="507"/>
      <c r="S9" s="507"/>
      <c r="T9" s="507"/>
      <c r="U9" s="507"/>
      <c r="V9" s="507"/>
      <c r="W9" s="507"/>
      <c r="X9" s="507"/>
      <c r="Y9" s="507"/>
    </row>
    <row r="10">
      <c r="A10" s="503">
        <v>350.0</v>
      </c>
      <c r="B10" s="504" t="s">
        <v>5345</v>
      </c>
      <c r="C10" s="507"/>
      <c r="D10" s="507"/>
      <c r="E10" s="507"/>
      <c r="F10" s="507"/>
      <c r="G10" s="507"/>
      <c r="H10" s="507"/>
      <c r="I10" s="507"/>
      <c r="J10" s="507"/>
      <c r="K10" s="507"/>
      <c r="L10" s="507"/>
      <c r="M10" s="507"/>
      <c r="N10" s="507"/>
      <c r="O10" s="507"/>
      <c r="P10" s="507"/>
      <c r="Q10" s="507"/>
      <c r="R10" s="507"/>
      <c r="S10" s="507"/>
      <c r="T10" s="507"/>
      <c r="U10" s="507"/>
      <c r="V10" s="507"/>
      <c r="W10" s="507"/>
      <c r="X10" s="507"/>
      <c r="Y10" s="507"/>
    </row>
    <row r="11">
      <c r="A11" s="503">
        <v>400.0</v>
      </c>
      <c r="B11" s="504" t="s">
        <v>5346</v>
      </c>
      <c r="C11" s="507"/>
      <c r="D11" s="507"/>
      <c r="E11" s="507"/>
      <c r="F11" s="507"/>
      <c r="G11" s="507"/>
      <c r="H11" s="507"/>
      <c r="I11" s="507"/>
      <c r="J11" s="507"/>
      <c r="K11" s="507"/>
      <c r="L11" s="507"/>
      <c r="M11" s="507"/>
      <c r="N11" s="507"/>
      <c r="O11" s="507"/>
      <c r="P11" s="507"/>
      <c r="Q11" s="507"/>
      <c r="R11" s="507"/>
      <c r="S11" s="507"/>
      <c r="T11" s="507"/>
      <c r="U11" s="507"/>
      <c r="V11" s="507"/>
      <c r="W11" s="507"/>
      <c r="X11" s="507"/>
      <c r="Y11" s="507"/>
    </row>
    <row r="12">
      <c r="A12" s="503">
        <v>450.0</v>
      </c>
      <c r="B12" s="504" t="s">
        <v>5347</v>
      </c>
      <c r="C12" s="507"/>
      <c r="D12" s="507"/>
      <c r="E12" s="507"/>
      <c r="F12" s="507"/>
      <c r="G12" s="507"/>
      <c r="H12" s="507"/>
      <c r="I12" s="507"/>
      <c r="J12" s="507"/>
      <c r="K12" s="507"/>
      <c r="L12" s="507"/>
      <c r="M12" s="507"/>
      <c r="N12" s="507"/>
      <c r="O12" s="507"/>
      <c r="P12" s="507"/>
      <c r="Q12" s="507"/>
      <c r="R12" s="507"/>
      <c r="S12" s="507"/>
      <c r="T12" s="507"/>
      <c r="U12" s="507"/>
      <c r="V12" s="507"/>
      <c r="W12" s="507"/>
      <c r="X12" s="507"/>
      <c r="Y12" s="507"/>
    </row>
    <row r="13">
      <c r="A13" s="503">
        <v>500.0</v>
      </c>
      <c r="B13" s="504" t="s">
        <v>5348</v>
      </c>
      <c r="C13" s="507"/>
      <c r="D13" s="507"/>
      <c r="E13" s="507"/>
      <c r="F13" s="507"/>
      <c r="G13" s="507"/>
      <c r="H13" s="507"/>
      <c r="I13" s="507"/>
      <c r="J13" s="507"/>
      <c r="K13" s="507"/>
      <c r="L13" s="507"/>
      <c r="M13" s="507"/>
      <c r="N13" s="507"/>
      <c r="O13" s="507"/>
      <c r="P13" s="507"/>
      <c r="Q13" s="507"/>
      <c r="R13" s="507"/>
      <c r="S13" s="507"/>
      <c r="T13" s="507"/>
      <c r="U13" s="507"/>
      <c r="V13" s="507"/>
      <c r="W13" s="507"/>
      <c r="X13" s="507"/>
      <c r="Y13" s="507"/>
    </row>
    <row r="14">
      <c r="A14" s="503">
        <v>550.0</v>
      </c>
      <c r="B14" s="504" t="s">
        <v>5349</v>
      </c>
      <c r="C14" s="507"/>
      <c r="D14" s="507"/>
      <c r="E14" s="507"/>
      <c r="F14" s="507"/>
      <c r="G14" s="507"/>
      <c r="H14" s="507"/>
      <c r="I14" s="507"/>
      <c r="J14" s="507"/>
      <c r="K14" s="507"/>
      <c r="L14" s="507"/>
      <c r="M14" s="507"/>
      <c r="N14" s="507"/>
      <c r="O14" s="507"/>
      <c r="P14" s="507"/>
      <c r="Q14" s="507"/>
      <c r="R14" s="507"/>
      <c r="S14" s="507"/>
      <c r="T14" s="507"/>
      <c r="U14" s="507"/>
      <c r="V14" s="507"/>
      <c r="W14" s="507"/>
      <c r="X14" s="507"/>
      <c r="Y14" s="507"/>
    </row>
    <row r="15">
      <c r="A15" s="420">
        <v>560.0</v>
      </c>
      <c r="B15" s="504" t="s">
        <v>5350</v>
      </c>
      <c r="C15" s="507"/>
      <c r="D15" s="507"/>
      <c r="E15" s="507"/>
      <c r="F15" s="507"/>
      <c r="G15" s="507"/>
      <c r="H15" s="507"/>
      <c r="I15" s="507"/>
      <c r="J15" s="507"/>
      <c r="K15" s="507"/>
      <c r="L15" s="507"/>
      <c r="M15" s="507"/>
      <c r="N15" s="507"/>
      <c r="O15" s="507"/>
      <c r="P15" s="507"/>
      <c r="Q15" s="507"/>
      <c r="R15" s="507"/>
      <c r="S15" s="507"/>
      <c r="T15" s="507"/>
      <c r="U15" s="507"/>
      <c r="V15" s="507"/>
      <c r="W15" s="507"/>
      <c r="X15" s="507"/>
      <c r="Y15" s="507"/>
    </row>
    <row r="16">
      <c r="A16" s="503">
        <v>600.0</v>
      </c>
      <c r="B16" s="504" t="s">
        <v>5351</v>
      </c>
      <c r="C16" s="507"/>
      <c r="D16" s="507"/>
      <c r="E16" s="507"/>
      <c r="F16" s="507"/>
      <c r="G16" s="507"/>
      <c r="H16" s="507"/>
      <c r="I16" s="507"/>
      <c r="J16" s="507"/>
      <c r="K16" s="507"/>
      <c r="L16" s="507"/>
      <c r="M16" s="507"/>
      <c r="N16" s="507"/>
      <c r="O16" s="507"/>
      <c r="P16" s="507"/>
      <c r="Q16" s="507"/>
      <c r="R16" s="507"/>
      <c r="S16" s="507"/>
      <c r="T16" s="507"/>
      <c r="U16" s="507"/>
      <c r="V16" s="507"/>
      <c r="W16" s="507"/>
      <c r="X16" s="507"/>
      <c r="Y16" s="507"/>
    </row>
    <row r="17">
      <c r="A17" s="503">
        <v>650.0</v>
      </c>
      <c r="B17" s="504" t="s">
        <v>5352</v>
      </c>
      <c r="C17" s="507"/>
      <c r="D17" s="507"/>
      <c r="E17" s="507"/>
      <c r="F17" s="507"/>
      <c r="G17" s="507"/>
      <c r="H17" s="507"/>
      <c r="I17" s="507"/>
      <c r="J17" s="507"/>
      <c r="K17" s="507"/>
      <c r="L17" s="507"/>
      <c r="M17" s="507"/>
      <c r="N17" s="507"/>
      <c r="O17" s="507"/>
      <c r="P17" s="507"/>
      <c r="Q17" s="507"/>
      <c r="R17" s="507"/>
      <c r="S17" s="507"/>
      <c r="T17" s="507"/>
      <c r="U17" s="507"/>
      <c r="V17" s="507"/>
      <c r="W17" s="507"/>
      <c r="X17" s="507"/>
      <c r="Y17" s="507"/>
    </row>
    <row r="18">
      <c r="A18" s="503">
        <v>700.0</v>
      </c>
      <c r="B18" s="231" t="s">
        <v>5353</v>
      </c>
      <c r="C18" s="510"/>
      <c r="D18" s="510"/>
      <c r="E18" s="510"/>
      <c r="F18" s="510"/>
      <c r="G18" s="510"/>
      <c r="H18" s="510"/>
      <c r="I18" s="510"/>
      <c r="J18" s="510"/>
      <c r="K18" s="510"/>
      <c r="L18" s="510"/>
      <c r="M18" s="510"/>
      <c r="N18" s="510"/>
      <c r="O18" s="510"/>
      <c r="P18" s="510"/>
      <c r="Q18" s="510"/>
      <c r="R18" s="510"/>
      <c r="S18" s="510"/>
      <c r="T18" s="510"/>
      <c r="U18" s="510"/>
      <c r="V18" s="510"/>
      <c r="W18" s="510"/>
      <c r="X18" s="510"/>
      <c r="Y18" s="510"/>
    </row>
    <row r="19">
      <c r="A19" s="510"/>
      <c r="B19" s="510"/>
      <c r="C19" s="510"/>
      <c r="D19" s="510"/>
      <c r="E19" s="510"/>
      <c r="F19" s="510"/>
      <c r="G19" s="510"/>
      <c r="H19" s="510"/>
      <c r="I19" s="510"/>
      <c r="J19" s="510"/>
      <c r="K19" s="510"/>
      <c r="L19" s="510"/>
      <c r="M19" s="510"/>
      <c r="N19" s="510"/>
      <c r="O19" s="510"/>
      <c r="P19" s="510"/>
      <c r="Q19" s="510"/>
      <c r="R19" s="510"/>
      <c r="S19" s="510"/>
      <c r="T19" s="510"/>
      <c r="U19" s="510"/>
      <c r="V19" s="510"/>
      <c r="W19" s="510"/>
      <c r="X19" s="510"/>
      <c r="Y19" s="510"/>
    </row>
    <row r="20">
      <c r="A20" s="510"/>
      <c r="B20" s="510"/>
      <c r="C20" s="510"/>
      <c r="D20" s="510"/>
      <c r="E20" s="510"/>
      <c r="F20" s="510"/>
      <c r="G20" s="510"/>
      <c r="H20" s="510"/>
      <c r="I20" s="510"/>
      <c r="J20" s="510"/>
      <c r="K20" s="510"/>
      <c r="L20" s="510"/>
      <c r="M20" s="510"/>
      <c r="N20" s="510"/>
      <c r="O20" s="510"/>
      <c r="P20" s="510"/>
      <c r="Q20" s="510"/>
      <c r="R20" s="510"/>
      <c r="S20" s="510"/>
      <c r="T20" s="510"/>
      <c r="U20" s="510"/>
      <c r="V20" s="510"/>
      <c r="W20" s="510"/>
      <c r="X20" s="510"/>
      <c r="Y20" s="510"/>
    </row>
    <row r="21">
      <c r="A21" s="510"/>
      <c r="B21" s="510"/>
      <c r="C21" s="510"/>
      <c r="D21" s="510"/>
      <c r="E21" s="510"/>
      <c r="F21" s="510"/>
      <c r="G21" s="510"/>
      <c r="H21" s="510"/>
      <c r="I21" s="510"/>
      <c r="J21" s="510"/>
      <c r="K21" s="510"/>
      <c r="L21" s="510"/>
      <c r="M21" s="510"/>
      <c r="N21" s="510"/>
      <c r="O21" s="510"/>
      <c r="P21" s="510"/>
      <c r="Q21" s="510"/>
      <c r="R21" s="510"/>
      <c r="S21" s="510"/>
      <c r="T21" s="510"/>
      <c r="U21" s="510"/>
      <c r="V21" s="510"/>
      <c r="W21" s="510"/>
      <c r="X21" s="510"/>
      <c r="Y21" s="510"/>
    </row>
    <row r="22">
      <c r="A22" s="510"/>
      <c r="B22" s="510"/>
      <c r="C22" s="510"/>
      <c r="D22" s="510"/>
      <c r="E22" s="510"/>
      <c r="F22" s="510"/>
      <c r="G22" s="510"/>
      <c r="H22" s="510"/>
      <c r="I22" s="510"/>
      <c r="J22" s="510"/>
      <c r="K22" s="510"/>
      <c r="L22" s="510"/>
      <c r="M22" s="510"/>
      <c r="N22" s="510"/>
      <c r="O22" s="510"/>
      <c r="P22" s="510"/>
      <c r="Q22" s="510"/>
      <c r="R22" s="510"/>
      <c r="S22" s="510"/>
      <c r="T22" s="510"/>
      <c r="U22" s="510"/>
      <c r="V22" s="510"/>
      <c r="W22" s="510"/>
      <c r="X22" s="510"/>
      <c r="Y22" s="510"/>
    </row>
    <row r="23">
      <c r="A23" s="510"/>
      <c r="B23" s="231"/>
      <c r="C23" s="510"/>
      <c r="D23" s="510"/>
      <c r="E23" s="510"/>
      <c r="F23" s="510"/>
      <c r="G23" s="510"/>
      <c r="H23" s="510"/>
      <c r="I23" s="510"/>
      <c r="J23" s="510"/>
      <c r="K23" s="510"/>
      <c r="L23" s="510"/>
      <c r="M23" s="510"/>
      <c r="N23" s="510"/>
      <c r="O23" s="510"/>
      <c r="P23" s="510"/>
      <c r="Q23" s="510"/>
      <c r="R23" s="510"/>
      <c r="S23" s="510"/>
      <c r="T23" s="510"/>
      <c r="U23" s="510"/>
      <c r="V23" s="510"/>
      <c r="W23" s="510"/>
      <c r="X23" s="510"/>
      <c r="Y23" s="510"/>
    </row>
    <row r="24">
      <c r="A24" s="510"/>
      <c r="B24" s="510"/>
      <c r="C24" s="510"/>
      <c r="D24" s="510"/>
      <c r="E24" s="510"/>
      <c r="F24" s="510"/>
      <c r="G24" s="510"/>
      <c r="H24" s="510"/>
      <c r="I24" s="510"/>
      <c r="J24" s="510"/>
      <c r="K24" s="510"/>
      <c r="L24" s="510"/>
      <c r="M24" s="510"/>
      <c r="N24" s="510"/>
      <c r="O24" s="510"/>
      <c r="P24" s="510"/>
      <c r="Q24" s="510"/>
      <c r="R24" s="510"/>
      <c r="S24" s="510"/>
      <c r="T24" s="510"/>
      <c r="U24" s="510"/>
      <c r="V24" s="510"/>
      <c r="W24" s="510"/>
      <c r="X24" s="510"/>
      <c r="Y24" s="510"/>
    </row>
    <row r="25">
      <c r="A25" s="510"/>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row>
    <row r="26">
      <c r="A26" s="510"/>
      <c r="B26" s="510"/>
      <c r="C26" s="510"/>
      <c r="D26" s="510"/>
      <c r="E26" s="510"/>
      <c r="F26" s="510"/>
      <c r="G26" s="510"/>
      <c r="H26" s="510"/>
      <c r="I26" s="510"/>
      <c r="J26" s="510"/>
      <c r="K26" s="510"/>
      <c r="L26" s="510"/>
      <c r="M26" s="510"/>
      <c r="N26" s="510"/>
      <c r="O26" s="510"/>
      <c r="P26" s="510"/>
      <c r="Q26" s="510"/>
      <c r="R26" s="510"/>
      <c r="S26" s="510"/>
      <c r="T26" s="510"/>
      <c r="U26" s="510"/>
      <c r="V26" s="510"/>
      <c r="W26" s="510"/>
      <c r="X26" s="510"/>
      <c r="Y26" s="510"/>
    </row>
    <row r="27">
      <c r="A27" s="510"/>
      <c r="B27" s="510"/>
      <c r="C27" s="510"/>
      <c r="D27" s="510"/>
      <c r="E27" s="510"/>
      <c r="F27" s="510"/>
      <c r="G27" s="510"/>
      <c r="H27" s="510"/>
      <c r="I27" s="510"/>
      <c r="J27" s="510"/>
      <c r="K27" s="510"/>
      <c r="L27" s="510"/>
      <c r="M27" s="510"/>
      <c r="N27" s="510"/>
      <c r="O27" s="510"/>
      <c r="P27" s="510"/>
      <c r="Q27" s="510"/>
      <c r="R27" s="510"/>
      <c r="S27" s="510"/>
      <c r="T27" s="510"/>
      <c r="U27" s="510"/>
      <c r="V27" s="510"/>
      <c r="W27" s="510"/>
      <c r="X27" s="510"/>
      <c r="Y27" s="510"/>
    </row>
    <row r="28">
      <c r="A28" s="510"/>
      <c r="B28" s="510"/>
      <c r="C28" s="510"/>
      <c r="D28" s="510"/>
      <c r="E28" s="510"/>
      <c r="F28" s="510"/>
      <c r="G28" s="510"/>
      <c r="H28" s="510"/>
      <c r="I28" s="510"/>
      <c r="J28" s="510"/>
      <c r="K28" s="510"/>
      <c r="L28" s="510"/>
      <c r="M28" s="510"/>
      <c r="N28" s="510"/>
      <c r="O28" s="510"/>
      <c r="P28" s="510"/>
      <c r="Q28" s="510"/>
      <c r="R28" s="510"/>
      <c r="S28" s="510"/>
      <c r="T28" s="510"/>
      <c r="U28" s="510"/>
      <c r="V28" s="510"/>
      <c r="W28" s="510"/>
      <c r="X28" s="510"/>
      <c r="Y28" s="510"/>
    </row>
    <row r="29">
      <c r="A29" s="510"/>
      <c r="B29" s="510"/>
      <c r="C29" s="510"/>
      <c r="D29" s="510"/>
      <c r="E29" s="510"/>
      <c r="F29" s="510"/>
      <c r="G29" s="510"/>
      <c r="H29" s="510"/>
      <c r="I29" s="510"/>
      <c r="J29" s="510"/>
      <c r="K29" s="510"/>
      <c r="L29" s="510"/>
      <c r="M29" s="510"/>
      <c r="N29" s="510"/>
      <c r="O29" s="510"/>
      <c r="P29" s="510"/>
      <c r="Q29" s="510"/>
      <c r="R29" s="510"/>
      <c r="S29" s="510"/>
      <c r="T29" s="510"/>
      <c r="U29" s="510"/>
      <c r="V29" s="510"/>
      <c r="W29" s="510"/>
      <c r="X29" s="510"/>
      <c r="Y29" s="510"/>
    </row>
    <row r="30">
      <c r="A30" s="510"/>
      <c r="B30" s="510"/>
      <c r="C30" s="510"/>
      <c r="D30" s="510"/>
      <c r="E30" s="510"/>
      <c r="F30" s="510"/>
      <c r="G30" s="510"/>
      <c r="H30" s="510"/>
      <c r="I30" s="510"/>
      <c r="J30" s="510"/>
      <c r="K30" s="510"/>
      <c r="L30" s="510"/>
      <c r="M30" s="510"/>
      <c r="N30" s="510"/>
      <c r="O30" s="510"/>
      <c r="P30" s="510"/>
      <c r="Q30" s="510"/>
      <c r="R30" s="510"/>
      <c r="S30" s="510"/>
      <c r="T30" s="510"/>
      <c r="U30" s="510"/>
      <c r="V30" s="510"/>
      <c r="W30" s="510"/>
      <c r="X30" s="510"/>
      <c r="Y30" s="510"/>
    </row>
    <row r="31">
      <c r="A31" s="510"/>
      <c r="B31" s="510"/>
      <c r="C31" s="510"/>
      <c r="D31" s="510"/>
      <c r="E31" s="510"/>
      <c r="F31" s="510"/>
      <c r="G31" s="510"/>
      <c r="H31" s="510"/>
      <c r="I31" s="510"/>
      <c r="J31" s="510"/>
      <c r="K31" s="510"/>
      <c r="L31" s="510"/>
      <c r="M31" s="510"/>
      <c r="N31" s="510"/>
      <c r="O31" s="510"/>
      <c r="P31" s="510"/>
      <c r="Q31" s="510"/>
      <c r="R31" s="510"/>
      <c r="S31" s="510"/>
      <c r="T31" s="510"/>
      <c r="U31" s="510"/>
      <c r="V31" s="510"/>
      <c r="W31" s="510"/>
      <c r="X31" s="510"/>
      <c r="Y31" s="510"/>
    </row>
    <row r="32">
      <c r="A32" s="510"/>
      <c r="B32" s="510"/>
      <c r="C32" s="510"/>
      <c r="D32" s="510"/>
      <c r="E32" s="510"/>
      <c r="F32" s="510"/>
      <c r="G32" s="510"/>
      <c r="H32" s="510"/>
      <c r="I32" s="510"/>
      <c r="J32" s="510"/>
      <c r="K32" s="510"/>
      <c r="L32" s="510"/>
      <c r="M32" s="510"/>
      <c r="N32" s="510"/>
      <c r="O32" s="510"/>
      <c r="P32" s="510"/>
      <c r="Q32" s="510"/>
      <c r="R32" s="510"/>
      <c r="S32" s="510"/>
      <c r="T32" s="510"/>
      <c r="U32" s="510"/>
      <c r="V32" s="510"/>
      <c r="W32" s="510"/>
      <c r="X32" s="510"/>
      <c r="Y32" s="510"/>
    </row>
    <row r="33">
      <c r="A33" s="510"/>
      <c r="B33" s="510"/>
      <c r="C33" s="510"/>
      <c r="D33" s="510"/>
      <c r="E33" s="510"/>
      <c r="F33" s="510"/>
      <c r="G33" s="510"/>
      <c r="H33" s="510"/>
      <c r="I33" s="510"/>
      <c r="J33" s="510"/>
      <c r="K33" s="510"/>
      <c r="L33" s="510"/>
      <c r="M33" s="510"/>
      <c r="N33" s="510"/>
      <c r="O33" s="510"/>
      <c r="P33" s="510"/>
      <c r="Q33" s="510"/>
      <c r="R33" s="510"/>
      <c r="S33" s="510"/>
      <c r="T33" s="510"/>
      <c r="U33" s="510"/>
      <c r="V33" s="510"/>
      <c r="W33" s="510"/>
      <c r="X33" s="510"/>
      <c r="Y33" s="510"/>
    </row>
    <row r="34">
      <c r="A34" s="510"/>
      <c r="B34" s="510"/>
      <c r="C34" s="510"/>
      <c r="D34" s="510"/>
      <c r="E34" s="510"/>
      <c r="F34" s="510"/>
      <c r="G34" s="510"/>
      <c r="H34" s="510"/>
      <c r="I34" s="510"/>
      <c r="J34" s="510"/>
      <c r="K34" s="510"/>
      <c r="L34" s="510"/>
      <c r="M34" s="510"/>
      <c r="N34" s="510"/>
      <c r="O34" s="510"/>
      <c r="P34" s="510"/>
      <c r="Q34" s="510"/>
      <c r="R34" s="510"/>
      <c r="S34" s="510"/>
      <c r="T34" s="510"/>
      <c r="U34" s="510"/>
      <c r="V34" s="510"/>
      <c r="W34" s="510"/>
      <c r="X34" s="510"/>
      <c r="Y34" s="510"/>
    </row>
    <row r="35">
      <c r="A35" s="510"/>
      <c r="B35" s="510"/>
      <c r="C35" s="510"/>
      <c r="D35" s="510"/>
      <c r="E35" s="510"/>
      <c r="F35" s="510"/>
      <c r="G35" s="510"/>
      <c r="H35" s="510"/>
      <c r="I35" s="510"/>
      <c r="J35" s="510"/>
      <c r="K35" s="510"/>
      <c r="L35" s="510"/>
      <c r="M35" s="510"/>
      <c r="N35" s="510"/>
      <c r="O35" s="510"/>
      <c r="P35" s="510"/>
      <c r="Q35" s="510"/>
      <c r="R35" s="510"/>
      <c r="S35" s="510"/>
      <c r="T35" s="510"/>
      <c r="U35" s="510"/>
      <c r="V35" s="510"/>
      <c r="W35" s="510"/>
      <c r="X35" s="510"/>
      <c r="Y35" s="510"/>
    </row>
    <row r="36">
      <c r="A36" s="510"/>
      <c r="B36" s="510"/>
      <c r="C36" s="510"/>
      <c r="D36" s="510"/>
      <c r="E36" s="510"/>
      <c r="F36" s="510"/>
      <c r="G36" s="510"/>
      <c r="H36" s="510"/>
      <c r="I36" s="510"/>
      <c r="J36" s="510"/>
      <c r="K36" s="510"/>
      <c r="L36" s="510"/>
      <c r="M36" s="510"/>
      <c r="N36" s="510"/>
      <c r="O36" s="510"/>
      <c r="P36" s="510"/>
      <c r="Q36" s="510"/>
      <c r="R36" s="510"/>
      <c r="S36" s="510"/>
      <c r="T36" s="510"/>
      <c r="U36" s="510"/>
      <c r="V36" s="510"/>
      <c r="W36" s="510"/>
      <c r="X36" s="510"/>
      <c r="Y36" s="510"/>
    </row>
    <row r="37">
      <c r="A37" s="510"/>
      <c r="B37" s="510"/>
      <c r="C37" s="510"/>
      <c r="D37" s="510"/>
      <c r="E37" s="510"/>
      <c r="F37" s="510"/>
      <c r="G37" s="510"/>
      <c r="H37" s="510"/>
      <c r="I37" s="510"/>
      <c r="J37" s="510"/>
      <c r="K37" s="510"/>
      <c r="L37" s="510"/>
      <c r="M37" s="510"/>
      <c r="N37" s="510"/>
      <c r="O37" s="510"/>
      <c r="P37" s="510"/>
      <c r="Q37" s="510"/>
      <c r="R37" s="510"/>
      <c r="S37" s="510"/>
      <c r="T37" s="510"/>
      <c r="U37" s="510"/>
      <c r="V37" s="510"/>
      <c r="W37" s="510"/>
      <c r="X37" s="510"/>
      <c r="Y37" s="510"/>
    </row>
    <row r="38">
      <c r="A38" s="510"/>
      <c r="B38" s="510"/>
      <c r="C38" s="510"/>
      <c r="D38" s="510"/>
      <c r="E38" s="510"/>
      <c r="F38" s="510"/>
      <c r="G38" s="510"/>
      <c r="H38" s="510"/>
      <c r="I38" s="510"/>
      <c r="J38" s="510"/>
      <c r="K38" s="510"/>
      <c r="L38" s="510"/>
      <c r="M38" s="510"/>
      <c r="N38" s="510"/>
      <c r="O38" s="510"/>
      <c r="P38" s="510"/>
      <c r="Q38" s="510"/>
      <c r="R38" s="510"/>
      <c r="S38" s="510"/>
      <c r="T38" s="510"/>
      <c r="U38" s="510"/>
      <c r="V38" s="510"/>
      <c r="W38" s="510"/>
      <c r="X38" s="510"/>
      <c r="Y38" s="510"/>
    </row>
    <row r="39">
      <c r="A39" s="510"/>
      <c r="B39" s="510"/>
      <c r="C39" s="510"/>
      <c r="D39" s="510"/>
      <c r="E39" s="510"/>
      <c r="F39" s="510"/>
      <c r="G39" s="510"/>
      <c r="H39" s="510"/>
      <c r="I39" s="510"/>
      <c r="J39" s="510"/>
      <c r="K39" s="510"/>
      <c r="L39" s="510"/>
      <c r="M39" s="510"/>
      <c r="N39" s="510"/>
      <c r="O39" s="510"/>
      <c r="P39" s="510"/>
      <c r="Q39" s="510"/>
      <c r="R39" s="510"/>
      <c r="S39" s="510"/>
      <c r="T39" s="510"/>
      <c r="U39" s="510"/>
      <c r="V39" s="510"/>
      <c r="W39" s="510"/>
      <c r="X39" s="510"/>
      <c r="Y39" s="510"/>
    </row>
    <row r="40">
      <c r="A40" s="510"/>
      <c r="B40" s="510"/>
      <c r="C40" s="510"/>
      <c r="D40" s="510"/>
      <c r="E40" s="510"/>
      <c r="F40" s="510"/>
      <c r="G40" s="510"/>
      <c r="H40" s="510"/>
      <c r="I40" s="510"/>
      <c r="J40" s="510"/>
      <c r="K40" s="510"/>
      <c r="L40" s="510"/>
      <c r="M40" s="510"/>
      <c r="N40" s="510"/>
      <c r="O40" s="510"/>
      <c r="P40" s="510"/>
      <c r="Q40" s="510"/>
      <c r="R40" s="510"/>
      <c r="S40" s="510"/>
      <c r="T40" s="510"/>
      <c r="U40" s="510"/>
      <c r="V40" s="510"/>
      <c r="W40" s="510"/>
      <c r="X40" s="510"/>
      <c r="Y40" s="510"/>
    </row>
    <row r="41">
      <c r="A41" s="510"/>
      <c r="B41" s="510"/>
      <c r="C41" s="510"/>
      <c r="D41" s="510"/>
      <c r="E41" s="510"/>
      <c r="F41" s="510"/>
      <c r="G41" s="510"/>
      <c r="H41" s="510"/>
      <c r="I41" s="510"/>
      <c r="J41" s="510"/>
      <c r="K41" s="510"/>
      <c r="L41" s="510"/>
      <c r="M41" s="510"/>
      <c r="N41" s="510"/>
      <c r="O41" s="510"/>
      <c r="P41" s="510"/>
      <c r="Q41" s="510"/>
      <c r="R41" s="510"/>
      <c r="S41" s="510"/>
      <c r="T41" s="510"/>
      <c r="U41" s="510"/>
      <c r="V41" s="510"/>
      <c r="W41" s="510"/>
      <c r="X41" s="510"/>
      <c r="Y41" s="510"/>
    </row>
    <row r="42">
      <c r="A42" s="510"/>
      <c r="B42" s="510"/>
      <c r="C42" s="510"/>
      <c r="D42" s="510"/>
      <c r="E42" s="510"/>
      <c r="F42" s="510"/>
      <c r="G42" s="510"/>
      <c r="H42" s="510"/>
      <c r="I42" s="510"/>
      <c r="J42" s="510"/>
      <c r="K42" s="510"/>
      <c r="L42" s="510"/>
      <c r="M42" s="510"/>
      <c r="N42" s="510"/>
      <c r="O42" s="510"/>
      <c r="P42" s="510"/>
      <c r="Q42" s="510"/>
      <c r="R42" s="510"/>
      <c r="S42" s="510"/>
      <c r="T42" s="510"/>
      <c r="U42" s="510"/>
      <c r="V42" s="510"/>
      <c r="W42" s="510"/>
      <c r="X42" s="510"/>
      <c r="Y42" s="510"/>
    </row>
    <row r="43">
      <c r="A43" s="510"/>
      <c r="B43" s="510"/>
      <c r="C43" s="510"/>
      <c r="D43" s="510"/>
      <c r="E43" s="510"/>
      <c r="F43" s="510"/>
      <c r="G43" s="510"/>
      <c r="H43" s="510"/>
      <c r="I43" s="510"/>
      <c r="J43" s="510"/>
      <c r="K43" s="510"/>
      <c r="L43" s="510"/>
      <c r="M43" s="510"/>
      <c r="N43" s="510"/>
      <c r="O43" s="510"/>
      <c r="P43" s="510"/>
      <c r="Q43" s="510"/>
      <c r="R43" s="510"/>
      <c r="S43" s="510"/>
      <c r="T43" s="510"/>
      <c r="U43" s="510"/>
      <c r="V43" s="510"/>
      <c r="W43" s="510"/>
      <c r="X43" s="510"/>
      <c r="Y43" s="510"/>
    </row>
    <row r="44">
      <c r="A44" s="510"/>
      <c r="B44" s="510"/>
      <c r="C44" s="510"/>
      <c r="D44" s="510"/>
      <c r="E44" s="510"/>
      <c r="F44" s="510"/>
      <c r="G44" s="510"/>
      <c r="H44" s="510"/>
      <c r="I44" s="510"/>
      <c r="J44" s="510"/>
      <c r="K44" s="510"/>
      <c r="L44" s="510"/>
      <c r="M44" s="510"/>
      <c r="N44" s="510"/>
      <c r="O44" s="510"/>
      <c r="P44" s="510"/>
      <c r="Q44" s="510"/>
      <c r="R44" s="510"/>
      <c r="S44" s="510"/>
      <c r="T44" s="510"/>
      <c r="U44" s="510"/>
      <c r="V44" s="510"/>
      <c r="W44" s="510"/>
      <c r="X44" s="510"/>
      <c r="Y44" s="510"/>
    </row>
    <row r="45">
      <c r="A45" s="510"/>
      <c r="B45" s="510"/>
      <c r="C45" s="510"/>
      <c r="D45" s="510"/>
      <c r="E45" s="510"/>
      <c r="F45" s="510"/>
      <c r="G45" s="510"/>
      <c r="H45" s="510"/>
      <c r="I45" s="510"/>
      <c r="J45" s="510"/>
      <c r="K45" s="510"/>
      <c r="L45" s="510"/>
      <c r="M45" s="510"/>
      <c r="N45" s="510"/>
      <c r="O45" s="510"/>
      <c r="P45" s="510"/>
      <c r="Q45" s="510"/>
      <c r="R45" s="510"/>
      <c r="S45" s="510"/>
      <c r="T45" s="510"/>
      <c r="U45" s="510"/>
      <c r="V45" s="510"/>
      <c r="W45" s="510"/>
      <c r="X45" s="510"/>
      <c r="Y45" s="510"/>
    </row>
    <row r="46">
      <c r="A46" s="510"/>
      <c r="B46" s="510"/>
      <c r="C46" s="510"/>
      <c r="D46" s="510"/>
      <c r="E46" s="510"/>
      <c r="F46" s="510"/>
      <c r="G46" s="510"/>
      <c r="H46" s="510"/>
      <c r="I46" s="510"/>
      <c r="J46" s="510"/>
      <c r="K46" s="510"/>
      <c r="L46" s="510"/>
      <c r="M46" s="510"/>
      <c r="N46" s="510"/>
      <c r="O46" s="510"/>
      <c r="P46" s="510"/>
      <c r="Q46" s="510"/>
      <c r="R46" s="510"/>
      <c r="S46" s="510"/>
      <c r="T46" s="510"/>
      <c r="U46" s="510"/>
      <c r="V46" s="510"/>
      <c r="W46" s="510"/>
      <c r="X46" s="510"/>
      <c r="Y46" s="510"/>
    </row>
    <row r="47">
      <c r="A47" s="510"/>
      <c r="B47" s="510"/>
      <c r="C47" s="510"/>
      <c r="D47" s="510"/>
      <c r="E47" s="510"/>
      <c r="F47" s="510"/>
      <c r="G47" s="510"/>
      <c r="H47" s="510"/>
      <c r="I47" s="510"/>
      <c r="J47" s="510"/>
      <c r="K47" s="510"/>
      <c r="L47" s="510"/>
      <c r="M47" s="510"/>
      <c r="N47" s="510"/>
      <c r="O47" s="510"/>
      <c r="P47" s="510"/>
      <c r="Q47" s="510"/>
      <c r="R47" s="510"/>
      <c r="S47" s="510"/>
      <c r="T47" s="510"/>
      <c r="U47" s="510"/>
      <c r="V47" s="510"/>
      <c r="W47" s="510"/>
      <c r="X47" s="510"/>
      <c r="Y47" s="510"/>
    </row>
    <row r="48">
      <c r="A48" s="510"/>
      <c r="B48" s="510"/>
      <c r="C48" s="510"/>
      <c r="D48" s="510"/>
      <c r="E48" s="510"/>
      <c r="F48" s="510"/>
      <c r="G48" s="510"/>
      <c r="H48" s="510"/>
      <c r="I48" s="510"/>
      <c r="J48" s="510"/>
      <c r="K48" s="510"/>
      <c r="L48" s="510"/>
      <c r="M48" s="510"/>
      <c r="N48" s="510"/>
      <c r="O48" s="510"/>
      <c r="P48" s="510"/>
      <c r="Q48" s="510"/>
      <c r="R48" s="510"/>
      <c r="S48" s="510"/>
      <c r="T48" s="510"/>
      <c r="U48" s="510"/>
      <c r="V48" s="510"/>
      <c r="W48" s="510"/>
      <c r="X48" s="510"/>
      <c r="Y48" s="510"/>
    </row>
    <row r="49">
      <c r="A49" s="510"/>
      <c r="B49" s="510"/>
      <c r="C49" s="510"/>
      <c r="D49" s="510"/>
      <c r="E49" s="510"/>
      <c r="F49" s="510"/>
      <c r="G49" s="510"/>
      <c r="H49" s="510"/>
      <c r="I49" s="510"/>
      <c r="J49" s="510"/>
      <c r="K49" s="510"/>
      <c r="L49" s="510"/>
      <c r="M49" s="510"/>
      <c r="N49" s="510"/>
      <c r="O49" s="510"/>
      <c r="P49" s="510"/>
      <c r="Q49" s="510"/>
      <c r="R49" s="510"/>
      <c r="S49" s="510"/>
      <c r="T49" s="510"/>
      <c r="U49" s="510"/>
      <c r="V49" s="510"/>
      <c r="W49" s="510"/>
      <c r="X49" s="510"/>
      <c r="Y49" s="510"/>
    </row>
    <row r="50">
      <c r="A50" s="510"/>
      <c r="B50" s="510"/>
      <c r="C50" s="510"/>
      <c r="D50" s="510"/>
      <c r="E50" s="510"/>
      <c r="F50" s="510"/>
      <c r="G50" s="510"/>
      <c r="H50" s="510"/>
      <c r="I50" s="510"/>
      <c r="J50" s="510"/>
      <c r="K50" s="510"/>
      <c r="L50" s="510"/>
      <c r="M50" s="510"/>
      <c r="N50" s="510"/>
      <c r="O50" s="510"/>
      <c r="P50" s="510"/>
      <c r="Q50" s="510"/>
      <c r="R50" s="510"/>
      <c r="S50" s="510"/>
      <c r="T50" s="510"/>
      <c r="U50" s="510"/>
      <c r="V50" s="510"/>
      <c r="W50" s="510"/>
      <c r="X50" s="510"/>
      <c r="Y50" s="510"/>
    </row>
    <row r="51">
      <c r="A51" s="510"/>
      <c r="B51" s="510"/>
      <c r="C51" s="510"/>
      <c r="D51" s="510"/>
      <c r="E51" s="510"/>
      <c r="F51" s="510"/>
      <c r="G51" s="510"/>
      <c r="H51" s="510"/>
      <c r="I51" s="510"/>
      <c r="J51" s="510"/>
      <c r="K51" s="510"/>
      <c r="L51" s="510"/>
      <c r="M51" s="510"/>
      <c r="N51" s="510"/>
      <c r="O51" s="510"/>
      <c r="P51" s="510"/>
      <c r="Q51" s="510"/>
      <c r="R51" s="510"/>
      <c r="S51" s="510"/>
      <c r="T51" s="510"/>
      <c r="U51" s="510"/>
      <c r="V51" s="510"/>
      <c r="W51" s="510"/>
      <c r="X51" s="510"/>
      <c r="Y51" s="510"/>
    </row>
    <row r="52">
      <c r="A52" s="510"/>
      <c r="B52" s="510"/>
      <c r="C52" s="510"/>
      <c r="D52" s="510"/>
      <c r="E52" s="510"/>
      <c r="F52" s="510"/>
      <c r="G52" s="510"/>
      <c r="H52" s="510"/>
      <c r="I52" s="510"/>
      <c r="J52" s="510"/>
      <c r="K52" s="510"/>
      <c r="L52" s="510"/>
      <c r="M52" s="510"/>
      <c r="N52" s="510"/>
      <c r="O52" s="510"/>
      <c r="P52" s="510"/>
      <c r="Q52" s="510"/>
      <c r="R52" s="510"/>
      <c r="S52" s="510"/>
      <c r="T52" s="510"/>
      <c r="U52" s="510"/>
      <c r="V52" s="510"/>
      <c r="W52" s="510"/>
      <c r="X52" s="510"/>
      <c r="Y52" s="510"/>
    </row>
    <row r="53">
      <c r="A53" s="510"/>
      <c r="B53" s="510"/>
      <c r="C53" s="510"/>
      <c r="D53" s="510"/>
      <c r="E53" s="510"/>
      <c r="F53" s="510"/>
      <c r="G53" s="510"/>
      <c r="H53" s="510"/>
      <c r="I53" s="510"/>
      <c r="J53" s="510"/>
      <c r="K53" s="510"/>
      <c r="L53" s="510"/>
      <c r="M53" s="510"/>
      <c r="N53" s="510"/>
      <c r="O53" s="510"/>
      <c r="P53" s="510"/>
      <c r="Q53" s="510"/>
      <c r="R53" s="510"/>
      <c r="S53" s="510"/>
      <c r="T53" s="510"/>
      <c r="U53" s="510"/>
      <c r="V53" s="510"/>
      <c r="W53" s="510"/>
      <c r="X53" s="510"/>
      <c r="Y53" s="510"/>
    </row>
    <row r="54">
      <c r="A54" s="510"/>
      <c r="B54" s="510"/>
      <c r="C54" s="510"/>
      <c r="D54" s="510"/>
      <c r="E54" s="510"/>
      <c r="F54" s="510"/>
      <c r="G54" s="510"/>
      <c r="H54" s="510"/>
      <c r="I54" s="510"/>
      <c r="J54" s="510"/>
      <c r="K54" s="510"/>
      <c r="L54" s="510"/>
      <c r="M54" s="510"/>
      <c r="N54" s="510"/>
      <c r="O54" s="510"/>
      <c r="P54" s="510"/>
      <c r="Q54" s="510"/>
      <c r="R54" s="510"/>
      <c r="S54" s="510"/>
      <c r="T54" s="510"/>
      <c r="U54" s="510"/>
      <c r="V54" s="510"/>
      <c r="W54" s="510"/>
      <c r="X54" s="510"/>
      <c r="Y54" s="510"/>
    </row>
    <row r="55">
      <c r="A55" s="510"/>
      <c r="B55" s="510"/>
      <c r="C55" s="510"/>
      <c r="D55" s="510"/>
      <c r="E55" s="510"/>
      <c r="F55" s="510"/>
      <c r="G55" s="510"/>
      <c r="H55" s="510"/>
      <c r="I55" s="510"/>
      <c r="J55" s="510"/>
      <c r="K55" s="510"/>
      <c r="L55" s="510"/>
      <c r="M55" s="510"/>
      <c r="N55" s="510"/>
      <c r="O55" s="510"/>
      <c r="P55" s="510"/>
      <c r="Q55" s="510"/>
      <c r="R55" s="510"/>
      <c r="S55" s="510"/>
      <c r="T55" s="510"/>
      <c r="U55" s="510"/>
      <c r="V55" s="510"/>
      <c r="W55" s="510"/>
      <c r="X55" s="510"/>
      <c r="Y55" s="510"/>
    </row>
    <row r="56">
      <c r="A56" s="510"/>
      <c r="B56" s="510"/>
      <c r="C56" s="510"/>
      <c r="D56" s="510"/>
      <c r="E56" s="510"/>
      <c r="F56" s="510"/>
      <c r="G56" s="510"/>
      <c r="H56" s="510"/>
      <c r="I56" s="510"/>
      <c r="J56" s="510"/>
      <c r="K56" s="510"/>
      <c r="L56" s="510"/>
      <c r="M56" s="510"/>
      <c r="N56" s="510"/>
      <c r="O56" s="510"/>
      <c r="P56" s="510"/>
      <c r="Q56" s="510"/>
      <c r="R56" s="510"/>
      <c r="S56" s="510"/>
      <c r="T56" s="510"/>
      <c r="U56" s="510"/>
      <c r="V56" s="510"/>
      <c r="W56" s="510"/>
      <c r="X56" s="510"/>
      <c r="Y56" s="510"/>
    </row>
    <row r="57">
      <c r="A57" s="510"/>
      <c r="B57" s="510"/>
      <c r="C57" s="510"/>
      <c r="D57" s="510"/>
      <c r="E57" s="510"/>
      <c r="F57" s="510"/>
      <c r="G57" s="510"/>
      <c r="H57" s="510"/>
      <c r="I57" s="510"/>
      <c r="J57" s="510"/>
      <c r="K57" s="510"/>
      <c r="L57" s="510"/>
      <c r="M57" s="510"/>
      <c r="N57" s="510"/>
      <c r="O57" s="510"/>
      <c r="P57" s="510"/>
      <c r="Q57" s="510"/>
      <c r="R57" s="510"/>
      <c r="S57" s="510"/>
      <c r="T57" s="510"/>
      <c r="U57" s="510"/>
      <c r="V57" s="510"/>
      <c r="W57" s="510"/>
      <c r="X57" s="510"/>
      <c r="Y57" s="510"/>
    </row>
    <row r="58">
      <c r="A58" s="510"/>
      <c r="B58" s="510"/>
      <c r="C58" s="510"/>
      <c r="D58" s="510"/>
      <c r="E58" s="510"/>
      <c r="F58" s="510"/>
      <c r="G58" s="510"/>
      <c r="H58" s="510"/>
      <c r="I58" s="510"/>
      <c r="J58" s="510"/>
      <c r="K58" s="510"/>
      <c r="L58" s="510"/>
      <c r="M58" s="510"/>
      <c r="N58" s="510"/>
      <c r="O58" s="510"/>
      <c r="P58" s="510"/>
      <c r="Q58" s="510"/>
      <c r="R58" s="510"/>
      <c r="S58" s="510"/>
      <c r="T58" s="510"/>
      <c r="U58" s="510"/>
      <c r="V58" s="510"/>
      <c r="W58" s="510"/>
      <c r="X58" s="510"/>
      <c r="Y58" s="510"/>
    </row>
    <row r="59">
      <c r="A59" s="510"/>
      <c r="B59" s="510"/>
      <c r="C59" s="510"/>
      <c r="D59" s="510"/>
      <c r="E59" s="510"/>
      <c r="F59" s="510"/>
      <c r="G59" s="510"/>
      <c r="H59" s="510"/>
      <c r="I59" s="510"/>
      <c r="J59" s="510"/>
      <c r="K59" s="510"/>
      <c r="L59" s="510"/>
      <c r="M59" s="510"/>
      <c r="N59" s="510"/>
      <c r="O59" s="510"/>
      <c r="P59" s="510"/>
      <c r="Q59" s="510"/>
      <c r="R59" s="510"/>
      <c r="S59" s="510"/>
      <c r="T59" s="510"/>
      <c r="U59" s="510"/>
      <c r="V59" s="510"/>
      <c r="W59" s="510"/>
      <c r="X59" s="510"/>
      <c r="Y59" s="510"/>
    </row>
    <row r="60">
      <c r="A60" s="510"/>
      <c r="B60" s="510"/>
      <c r="C60" s="510"/>
      <c r="D60" s="510"/>
      <c r="E60" s="510"/>
      <c r="F60" s="510"/>
      <c r="G60" s="510"/>
      <c r="H60" s="510"/>
      <c r="I60" s="510"/>
      <c r="J60" s="510"/>
      <c r="K60" s="510"/>
      <c r="L60" s="510"/>
      <c r="M60" s="510"/>
      <c r="N60" s="510"/>
      <c r="O60" s="510"/>
      <c r="P60" s="510"/>
      <c r="Q60" s="510"/>
      <c r="R60" s="510"/>
      <c r="S60" s="510"/>
      <c r="T60" s="510"/>
      <c r="U60" s="510"/>
      <c r="V60" s="510"/>
      <c r="W60" s="510"/>
      <c r="X60" s="510"/>
      <c r="Y60" s="510"/>
    </row>
    <row r="61">
      <c r="A61" s="510"/>
      <c r="B61" s="510"/>
      <c r="C61" s="510"/>
      <c r="D61" s="510"/>
      <c r="E61" s="510"/>
      <c r="F61" s="510"/>
      <c r="G61" s="510"/>
      <c r="H61" s="510"/>
      <c r="I61" s="510"/>
      <c r="J61" s="510"/>
      <c r="K61" s="510"/>
      <c r="L61" s="510"/>
      <c r="M61" s="510"/>
      <c r="N61" s="510"/>
      <c r="O61" s="510"/>
      <c r="P61" s="510"/>
      <c r="Q61" s="510"/>
      <c r="R61" s="510"/>
      <c r="S61" s="510"/>
      <c r="T61" s="510"/>
      <c r="U61" s="510"/>
      <c r="V61" s="510"/>
      <c r="W61" s="510"/>
      <c r="X61" s="510"/>
      <c r="Y61" s="510"/>
    </row>
    <row r="62">
      <c r="A62" s="510"/>
      <c r="B62" s="510"/>
      <c r="C62" s="510"/>
      <c r="D62" s="510"/>
      <c r="E62" s="510"/>
      <c r="F62" s="510"/>
      <c r="G62" s="510"/>
      <c r="H62" s="510"/>
      <c r="I62" s="510"/>
      <c r="J62" s="510"/>
      <c r="K62" s="510"/>
      <c r="L62" s="510"/>
      <c r="M62" s="510"/>
      <c r="N62" s="510"/>
      <c r="O62" s="510"/>
      <c r="P62" s="510"/>
      <c r="Q62" s="510"/>
      <c r="R62" s="510"/>
      <c r="S62" s="510"/>
      <c r="T62" s="510"/>
      <c r="U62" s="510"/>
      <c r="V62" s="510"/>
      <c r="W62" s="510"/>
      <c r="X62" s="510"/>
      <c r="Y62" s="510"/>
    </row>
    <row r="63">
      <c r="A63" s="510"/>
      <c r="B63" s="510"/>
      <c r="C63" s="510"/>
      <c r="D63" s="510"/>
      <c r="E63" s="510"/>
      <c r="F63" s="510"/>
      <c r="G63" s="510"/>
      <c r="H63" s="510"/>
      <c r="I63" s="510"/>
      <c r="J63" s="510"/>
      <c r="K63" s="510"/>
      <c r="L63" s="510"/>
      <c r="M63" s="510"/>
      <c r="N63" s="510"/>
      <c r="O63" s="510"/>
      <c r="P63" s="510"/>
      <c r="Q63" s="510"/>
      <c r="R63" s="510"/>
      <c r="S63" s="510"/>
      <c r="T63" s="510"/>
      <c r="U63" s="510"/>
      <c r="V63" s="510"/>
      <c r="W63" s="510"/>
      <c r="X63" s="510"/>
      <c r="Y63" s="510"/>
    </row>
    <row r="64">
      <c r="A64" s="510"/>
      <c r="B64" s="510"/>
      <c r="C64" s="510"/>
      <c r="D64" s="510"/>
      <c r="E64" s="510"/>
      <c r="F64" s="510"/>
      <c r="G64" s="510"/>
      <c r="H64" s="510"/>
      <c r="I64" s="510"/>
      <c r="J64" s="510"/>
      <c r="K64" s="510"/>
      <c r="L64" s="510"/>
      <c r="M64" s="510"/>
      <c r="N64" s="510"/>
      <c r="O64" s="510"/>
      <c r="P64" s="510"/>
      <c r="Q64" s="510"/>
      <c r="R64" s="510"/>
      <c r="S64" s="510"/>
      <c r="T64" s="510"/>
      <c r="U64" s="510"/>
      <c r="V64" s="510"/>
      <c r="W64" s="510"/>
      <c r="X64" s="510"/>
      <c r="Y64" s="510"/>
    </row>
    <row r="65">
      <c r="A65" s="510"/>
      <c r="B65" s="510"/>
      <c r="C65" s="510"/>
      <c r="D65" s="510"/>
      <c r="E65" s="510"/>
      <c r="F65" s="510"/>
      <c r="G65" s="510"/>
      <c r="H65" s="510"/>
      <c r="I65" s="510"/>
      <c r="J65" s="510"/>
      <c r="K65" s="510"/>
      <c r="L65" s="510"/>
      <c r="M65" s="510"/>
      <c r="N65" s="510"/>
      <c r="O65" s="510"/>
      <c r="P65" s="510"/>
      <c r="Q65" s="510"/>
      <c r="R65" s="510"/>
      <c r="S65" s="510"/>
      <c r="T65" s="510"/>
      <c r="U65" s="510"/>
      <c r="V65" s="510"/>
      <c r="W65" s="510"/>
      <c r="X65" s="510"/>
      <c r="Y65" s="510"/>
    </row>
    <row r="66">
      <c r="A66" s="510"/>
      <c r="B66" s="510"/>
      <c r="C66" s="510"/>
      <c r="D66" s="510"/>
      <c r="E66" s="510"/>
      <c r="F66" s="510"/>
      <c r="G66" s="510"/>
      <c r="H66" s="510"/>
      <c r="I66" s="510"/>
      <c r="J66" s="510"/>
      <c r="K66" s="510"/>
      <c r="L66" s="510"/>
      <c r="M66" s="510"/>
      <c r="N66" s="510"/>
      <c r="O66" s="510"/>
      <c r="P66" s="510"/>
      <c r="Q66" s="510"/>
      <c r="R66" s="510"/>
      <c r="S66" s="510"/>
      <c r="T66" s="510"/>
      <c r="U66" s="510"/>
      <c r="V66" s="510"/>
      <c r="W66" s="510"/>
      <c r="X66" s="510"/>
      <c r="Y66" s="510"/>
    </row>
    <row r="67">
      <c r="A67" s="510"/>
      <c r="B67" s="510"/>
      <c r="C67" s="510"/>
      <c r="D67" s="510"/>
      <c r="E67" s="510"/>
      <c r="F67" s="510"/>
      <c r="G67" s="510"/>
      <c r="H67" s="510"/>
      <c r="I67" s="510"/>
      <c r="J67" s="510"/>
      <c r="K67" s="510"/>
      <c r="L67" s="510"/>
      <c r="M67" s="510"/>
      <c r="N67" s="510"/>
      <c r="O67" s="510"/>
      <c r="P67" s="510"/>
      <c r="Q67" s="510"/>
      <c r="R67" s="510"/>
      <c r="S67" s="510"/>
      <c r="T67" s="510"/>
      <c r="U67" s="510"/>
      <c r="V67" s="510"/>
      <c r="W67" s="510"/>
      <c r="X67" s="510"/>
      <c r="Y67" s="510"/>
    </row>
    <row r="68">
      <c r="A68" s="510"/>
      <c r="B68" s="510"/>
      <c r="C68" s="510"/>
      <c r="D68" s="510"/>
      <c r="E68" s="510"/>
      <c r="F68" s="510"/>
      <c r="G68" s="510"/>
      <c r="H68" s="510"/>
      <c r="I68" s="510"/>
      <c r="J68" s="510"/>
      <c r="K68" s="510"/>
      <c r="L68" s="510"/>
      <c r="M68" s="510"/>
      <c r="N68" s="510"/>
      <c r="O68" s="510"/>
      <c r="P68" s="510"/>
      <c r="Q68" s="510"/>
      <c r="R68" s="510"/>
      <c r="S68" s="510"/>
      <c r="T68" s="510"/>
      <c r="U68" s="510"/>
      <c r="V68" s="510"/>
      <c r="W68" s="510"/>
      <c r="X68" s="510"/>
      <c r="Y68" s="510"/>
    </row>
    <row r="69">
      <c r="A69" s="510"/>
      <c r="B69" s="510"/>
      <c r="C69" s="510"/>
      <c r="D69" s="510"/>
      <c r="E69" s="510"/>
      <c r="F69" s="510"/>
      <c r="G69" s="510"/>
      <c r="H69" s="510"/>
      <c r="I69" s="510"/>
      <c r="J69" s="510"/>
      <c r="K69" s="510"/>
      <c r="L69" s="510"/>
      <c r="M69" s="510"/>
      <c r="N69" s="510"/>
      <c r="O69" s="510"/>
      <c r="P69" s="510"/>
      <c r="Q69" s="510"/>
      <c r="R69" s="510"/>
      <c r="S69" s="510"/>
      <c r="T69" s="510"/>
      <c r="U69" s="510"/>
      <c r="V69" s="510"/>
      <c r="W69" s="510"/>
      <c r="X69" s="510"/>
      <c r="Y69" s="510"/>
    </row>
    <row r="70">
      <c r="A70" s="510"/>
      <c r="B70" s="510"/>
      <c r="C70" s="510"/>
      <c r="D70" s="510"/>
      <c r="E70" s="510"/>
      <c r="F70" s="510"/>
      <c r="G70" s="510"/>
      <c r="H70" s="510"/>
      <c r="I70" s="510"/>
      <c r="J70" s="510"/>
      <c r="K70" s="510"/>
      <c r="L70" s="510"/>
      <c r="M70" s="510"/>
      <c r="N70" s="510"/>
      <c r="O70" s="510"/>
      <c r="P70" s="510"/>
      <c r="Q70" s="510"/>
      <c r="R70" s="510"/>
      <c r="S70" s="510"/>
      <c r="T70" s="510"/>
      <c r="U70" s="510"/>
      <c r="V70" s="510"/>
      <c r="W70" s="510"/>
      <c r="X70" s="510"/>
      <c r="Y70" s="510"/>
    </row>
    <row r="71">
      <c r="A71" s="510"/>
      <c r="B71" s="510"/>
      <c r="C71" s="510"/>
      <c r="D71" s="510"/>
      <c r="E71" s="510"/>
      <c r="F71" s="510"/>
      <c r="G71" s="510"/>
      <c r="H71" s="510"/>
      <c r="I71" s="510"/>
      <c r="J71" s="510"/>
      <c r="K71" s="510"/>
      <c r="L71" s="510"/>
      <c r="M71" s="510"/>
      <c r="N71" s="510"/>
      <c r="O71" s="510"/>
      <c r="P71" s="510"/>
      <c r="Q71" s="510"/>
      <c r="R71" s="510"/>
      <c r="S71" s="510"/>
      <c r="T71" s="510"/>
      <c r="U71" s="510"/>
      <c r="V71" s="510"/>
      <c r="W71" s="510"/>
      <c r="X71" s="510"/>
      <c r="Y71" s="510"/>
    </row>
    <row r="72">
      <c r="A72" s="510"/>
      <c r="B72" s="510"/>
      <c r="C72" s="510"/>
      <c r="D72" s="510"/>
      <c r="E72" s="510"/>
      <c r="F72" s="510"/>
      <c r="G72" s="510"/>
      <c r="H72" s="510"/>
      <c r="I72" s="510"/>
      <c r="J72" s="510"/>
      <c r="K72" s="510"/>
      <c r="L72" s="510"/>
      <c r="M72" s="510"/>
      <c r="N72" s="510"/>
      <c r="O72" s="510"/>
      <c r="P72" s="510"/>
      <c r="Q72" s="510"/>
      <c r="R72" s="510"/>
      <c r="S72" s="510"/>
      <c r="T72" s="510"/>
      <c r="U72" s="510"/>
      <c r="V72" s="510"/>
      <c r="W72" s="510"/>
      <c r="X72" s="510"/>
      <c r="Y72" s="510"/>
    </row>
    <row r="73">
      <c r="A73" s="510"/>
      <c r="B73" s="510"/>
      <c r="C73" s="510"/>
      <c r="D73" s="510"/>
      <c r="E73" s="510"/>
      <c r="F73" s="510"/>
      <c r="G73" s="510"/>
      <c r="H73" s="510"/>
      <c r="I73" s="510"/>
      <c r="J73" s="510"/>
      <c r="K73" s="510"/>
      <c r="L73" s="510"/>
      <c r="M73" s="510"/>
      <c r="N73" s="510"/>
      <c r="O73" s="510"/>
      <c r="P73" s="510"/>
      <c r="Q73" s="510"/>
      <c r="R73" s="510"/>
      <c r="S73" s="510"/>
      <c r="T73" s="510"/>
      <c r="U73" s="510"/>
      <c r="V73" s="510"/>
      <c r="W73" s="510"/>
      <c r="X73" s="510"/>
      <c r="Y73" s="510"/>
    </row>
    <row r="74">
      <c r="A74" s="510"/>
      <c r="B74" s="510"/>
      <c r="C74" s="510"/>
      <c r="D74" s="510"/>
      <c r="E74" s="510"/>
      <c r="F74" s="510"/>
      <c r="G74" s="510"/>
      <c r="H74" s="510"/>
      <c r="I74" s="510"/>
      <c r="J74" s="510"/>
      <c r="K74" s="510"/>
      <c r="L74" s="510"/>
      <c r="M74" s="510"/>
      <c r="N74" s="510"/>
      <c r="O74" s="510"/>
      <c r="P74" s="510"/>
      <c r="Q74" s="510"/>
      <c r="R74" s="510"/>
      <c r="S74" s="510"/>
      <c r="T74" s="510"/>
      <c r="U74" s="510"/>
      <c r="V74" s="510"/>
      <c r="W74" s="510"/>
      <c r="X74" s="510"/>
      <c r="Y74" s="510"/>
    </row>
    <row r="75">
      <c r="A75" s="510"/>
      <c r="B75" s="510"/>
      <c r="C75" s="510"/>
      <c r="D75" s="510"/>
      <c r="E75" s="510"/>
      <c r="F75" s="510"/>
      <c r="G75" s="510"/>
      <c r="H75" s="510"/>
      <c r="I75" s="510"/>
      <c r="J75" s="510"/>
      <c r="K75" s="510"/>
      <c r="L75" s="510"/>
      <c r="M75" s="510"/>
      <c r="N75" s="510"/>
      <c r="O75" s="510"/>
      <c r="P75" s="510"/>
      <c r="Q75" s="510"/>
      <c r="R75" s="510"/>
      <c r="S75" s="510"/>
      <c r="T75" s="510"/>
      <c r="U75" s="510"/>
      <c r="V75" s="510"/>
      <c r="W75" s="510"/>
      <c r="X75" s="510"/>
      <c r="Y75" s="510"/>
    </row>
    <row r="76">
      <c r="A76" s="510"/>
      <c r="B76" s="510"/>
      <c r="C76" s="510"/>
      <c r="D76" s="510"/>
      <c r="E76" s="510"/>
      <c r="F76" s="510"/>
      <c r="G76" s="510"/>
      <c r="H76" s="510"/>
      <c r="I76" s="510"/>
      <c r="J76" s="510"/>
      <c r="K76" s="510"/>
      <c r="L76" s="510"/>
      <c r="M76" s="510"/>
      <c r="N76" s="510"/>
      <c r="O76" s="510"/>
      <c r="P76" s="510"/>
      <c r="Q76" s="510"/>
      <c r="R76" s="510"/>
      <c r="S76" s="510"/>
      <c r="T76" s="510"/>
      <c r="U76" s="510"/>
      <c r="V76" s="510"/>
      <c r="W76" s="510"/>
      <c r="X76" s="510"/>
      <c r="Y76" s="510"/>
    </row>
    <row r="77">
      <c r="A77" s="510"/>
      <c r="B77" s="510"/>
      <c r="C77" s="510"/>
      <c r="D77" s="510"/>
      <c r="E77" s="510"/>
      <c r="F77" s="510"/>
      <c r="G77" s="510"/>
      <c r="H77" s="510"/>
      <c r="I77" s="510"/>
      <c r="J77" s="510"/>
      <c r="K77" s="510"/>
      <c r="L77" s="510"/>
      <c r="M77" s="510"/>
      <c r="N77" s="510"/>
      <c r="O77" s="510"/>
      <c r="P77" s="510"/>
      <c r="Q77" s="510"/>
      <c r="R77" s="510"/>
      <c r="S77" s="510"/>
      <c r="T77" s="510"/>
      <c r="U77" s="510"/>
      <c r="V77" s="510"/>
      <c r="W77" s="510"/>
      <c r="X77" s="510"/>
      <c r="Y77" s="510"/>
    </row>
    <row r="78">
      <c r="A78" s="510"/>
      <c r="B78" s="510"/>
      <c r="C78" s="510"/>
      <c r="D78" s="510"/>
      <c r="E78" s="510"/>
      <c r="F78" s="510"/>
      <c r="G78" s="510"/>
      <c r="H78" s="510"/>
      <c r="I78" s="510"/>
      <c r="J78" s="510"/>
      <c r="K78" s="510"/>
      <c r="L78" s="510"/>
      <c r="M78" s="510"/>
      <c r="N78" s="510"/>
      <c r="O78" s="510"/>
      <c r="P78" s="510"/>
      <c r="Q78" s="510"/>
      <c r="R78" s="510"/>
      <c r="S78" s="510"/>
      <c r="T78" s="510"/>
      <c r="U78" s="510"/>
      <c r="V78" s="510"/>
      <c r="W78" s="510"/>
      <c r="X78" s="510"/>
      <c r="Y78" s="510"/>
    </row>
    <row r="79">
      <c r="A79" s="510"/>
      <c r="B79" s="510"/>
      <c r="C79" s="510"/>
      <c r="D79" s="510"/>
      <c r="E79" s="510"/>
      <c r="F79" s="510"/>
      <c r="G79" s="510"/>
      <c r="H79" s="510"/>
      <c r="I79" s="510"/>
      <c r="J79" s="510"/>
      <c r="K79" s="510"/>
      <c r="L79" s="510"/>
      <c r="M79" s="510"/>
      <c r="N79" s="510"/>
      <c r="O79" s="510"/>
      <c r="P79" s="510"/>
      <c r="Q79" s="510"/>
      <c r="R79" s="510"/>
      <c r="S79" s="510"/>
      <c r="T79" s="510"/>
      <c r="U79" s="510"/>
      <c r="V79" s="510"/>
      <c r="W79" s="510"/>
      <c r="X79" s="510"/>
      <c r="Y79" s="510"/>
    </row>
    <row r="80">
      <c r="A80" s="510"/>
      <c r="B80" s="510"/>
      <c r="C80" s="510"/>
      <c r="D80" s="510"/>
      <c r="E80" s="510"/>
      <c r="F80" s="510"/>
      <c r="G80" s="510"/>
      <c r="H80" s="510"/>
      <c r="I80" s="510"/>
      <c r="J80" s="510"/>
      <c r="K80" s="510"/>
      <c r="L80" s="510"/>
      <c r="M80" s="510"/>
      <c r="N80" s="510"/>
      <c r="O80" s="510"/>
      <c r="P80" s="510"/>
      <c r="Q80" s="510"/>
      <c r="R80" s="510"/>
      <c r="S80" s="510"/>
      <c r="T80" s="510"/>
      <c r="U80" s="510"/>
      <c r="V80" s="510"/>
      <c r="W80" s="510"/>
      <c r="X80" s="510"/>
      <c r="Y80" s="510"/>
    </row>
    <row r="81">
      <c r="A81" s="510"/>
      <c r="B81" s="510"/>
      <c r="C81" s="510"/>
      <c r="D81" s="510"/>
      <c r="E81" s="510"/>
      <c r="F81" s="510"/>
      <c r="G81" s="510"/>
      <c r="H81" s="510"/>
      <c r="I81" s="510"/>
      <c r="J81" s="510"/>
      <c r="K81" s="510"/>
      <c r="L81" s="510"/>
      <c r="M81" s="510"/>
      <c r="N81" s="510"/>
      <c r="O81" s="510"/>
      <c r="P81" s="510"/>
      <c r="Q81" s="510"/>
      <c r="R81" s="510"/>
      <c r="S81" s="510"/>
      <c r="T81" s="510"/>
      <c r="U81" s="510"/>
      <c r="V81" s="510"/>
      <c r="W81" s="510"/>
      <c r="X81" s="510"/>
      <c r="Y81" s="510"/>
    </row>
    <row r="82">
      <c r="A82" s="510"/>
      <c r="B82" s="510"/>
      <c r="C82" s="510"/>
      <c r="D82" s="510"/>
      <c r="E82" s="510"/>
      <c r="F82" s="510"/>
      <c r="G82" s="510"/>
      <c r="H82" s="510"/>
      <c r="I82" s="510"/>
      <c r="J82" s="510"/>
      <c r="K82" s="510"/>
      <c r="L82" s="510"/>
      <c r="M82" s="510"/>
      <c r="N82" s="510"/>
      <c r="O82" s="510"/>
      <c r="P82" s="510"/>
      <c r="Q82" s="510"/>
      <c r="R82" s="510"/>
      <c r="S82" s="510"/>
      <c r="T82" s="510"/>
      <c r="U82" s="510"/>
      <c r="V82" s="510"/>
      <c r="W82" s="510"/>
      <c r="X82" s="510"/>
      <c r="Y82" s="510"/>
    </row>
    <row r="83">
      <c r="A83" s="510"/>
      <c r="B83" s="510"/>
      <c r="C83" s="510"/>
      <c r="D83" s="510"/>
      <c r="E83" s="510"/>
      <c r="F83" s="510"/>
      <c r="G83" s="510"/>
      <c r="H83" s="510"/>
      <c r="I83" s="510"/>
      <c r="J83" s="510"/>
      <c r="K83" s="510"/>
      <c r="L83" s="510"/>
      <c r="M83" s="510"/>
      <c r="N83" s="510"/>
      <c r="O83" s="510"/>
      <c r="P83" s="510"/>
      <c r="Q83" s="510"/>
      <c r="R83" s="510"/>
      <c r="S83" s="510"/>
      <c r="T83" s="510"/>
      <c r="U83" s="510"/>
      <c r="V83" s="510"/>
      <c r="W83" s="510"/>
      <c r="X83" s="510"/>
      <c r="Y83" s="510"/>
    </row>
    <row r="84">
      <c r="A84" s="510"/>
      <c r="B84" s="510"/>
      <c r="C84" s="510"/>
      <c r="D84" s="510"/>
      <c r="E84" s="510"/>
      <c r="F84" s="510"/>
      <c r="G84" s="510"/>
      <c r="H84" s="510"/>
      <c r="I84" s="510"/>
      <c r="J84" s="510"/>
      <c r="K84" s="510"/>
      <c r="L84" s="510"/>
      <c r="M84" s="510"/>
      <c r="N84" s="510"/>
      <c r="O84" s="510"/>
      <c r="P84" s="510"/>
      <c r="Q84" s="510"/>
      <c r="R84" s="510"/>
      <c r="S84" s="510"/>
      <c r="T84" s="510"/>
      <c r="U84" s="510"/>
      <c r="V84" s="510"/>
      <c r="W84" s="510"/>
      <c r="X84" s="510"/>
      <c r="Y84" s="510"/>
    </row>
    <row r="85">
      <c r="A85" s="510"/>
      <c r="B85" s="510"/>
      <c r="C85" s="510"/>
      <c r="D85" s="510"/>
      <c r="E85" s="510"/>
      <c r="F85" s="510"/>
      <c r="G85" s="510"/>
      <c r="H85" s="510"/>
      <c r="I85" s="510"/>
      <c r="J85" s="510"/>
      <c r="K85" s="510"/>
      <c r="L85" s="510"/>
      <c r="M85" s="510"/>
      <c r="N85" s="510"/>
      <c r="O85" s="510"/>
      <c r="P85" s="510"/>
      <c r="Q85" s="510"/>
      <c r="R85" s="510"/>
      <c r="S85" s="510"/>
      <c r="T85" s="510"/>
      <c r="U85" s="510"/>
      <c r="V85" s="510"/>
      <c r="W85" s="510"/>
      <c r="X85" s="510"/>
      <c r="Y85" s="510"/>
    </row>
    <row r="86">
      <c r="A86" s="510"/>
      <c r="B86" s="510"/>
      <c r="C86" s="510"/>
      <c r="D86" s="510"/>
      <c r="E86" s="510"/>
      <c r="F86" s="510"/>
      <c r="G86" s="510"/>
      <c r="H86" s="510"/>
      <c r="I86" s="510"/>
      <c r="J86" s="510"/>
      <c r="K86" s="510"/>
      <c r="L86" s="510"/>
      <c r="M86" s="510"/>
      <c r="N86" s="510"/>
      <c r="O86" s="510"/>
      <c r="P86" s="510"/>
      <c r="Q86" s="510"/>
      <c r="R86" s="510"/>
      <c r="S86" s="510"/>
      <c r="T86" s="510"/>
      <c r="U86" s="510"/>
      <c r="V86" s="510"/>
      <c r="W86" s="510"/>
      <c r="X86" s="510"/>
      <c r="Y86" s="510"/>
    </row>
    <row r="87">
      <c r="A87" s="510"/>
      <c r="B87" s="510"/>
      <c r="C87" s="510"/>
      <c r="D87" s="510"/>
      <c r="E87" s="510"/>
      <c r="F87" s="510"/>
      <c r="G87" s="510"/>
      <c r="H87" s="510"/>
      <c r="I87" s="510"/>
      <c r="J87" s="510"/>
      <c r="K87" s="510"/>
      <c r="L87" s="510"/>
      <c r="M87" s="510"/>
      <c r="N87" s="510"/>
      <c r="O87" s="510"/>
      <c r="P87" s="510"/>
      <c r="Q87" s="510"/>
      <c r="R87" s="510"/>
      <c r="S87" s="510"/>
      <c r="T87" s="510"/>
      <c r="U87" s="510"/>
      <c r="V87" s="510"/>
      <c r="W87" s="510"/>
      <c r="X87" s="510"/>
      <c r="Y87" s="510"/>
    </row>
    <row r="88">
      <c r="A88" s="510"/>
      <c r="B88" s="510"/>
      <c r="C88" s="510"/>
      <c r="D88" s="510"/>
      <c r="E88" s="510"/>
      <c r="F88" s="510"/>
      <c r="G88" s="510"/>
      <c r="H88" s="510"/>
      <c r="I88" s="510"/>
      <c r="J88" s="510"/>
      <c r="K88" s="510"/>
      <c r="L88" s="510"/>
      <c r="M88" s="510"/>
      <c r="N88" s="510"/>
      <c r="O88" s="510"/>
      <c r="P88" s="510"/>
      <c r="Q88" s="510"/>
      <c r="R88" s="510"/>
      <c r="S88" s="510"/>
      <c r="T88" s="510"/>
      <c r="U88" s="510"/>
      <c r="V88" s="510"/>
      <c r="W88" s="510"/>
      <c r="X88" s="510"/>
      <c r="Y88" s="510"/>
    </row>
    <row r="89">
      <c r="A89" s="510"/>
      <c r="B89" s="510"/>
      <c r="C89" s="510"/>
      <c r="D89" s="510"/>
      <c r="E89" s="510"/>
      <c r="F89" s="510"/>
      <c r="G89" s="510"/>
      <c r="H89" s="510"/>
      <c r="I89" s="510"/>
      <c r="J89" s="510"/>
      <c r="K89" s="510"/>
      <c r="L89" s="510"/>
      <c r="M89" s="510"/>
      <c r="N89" s="510"/>
      <c r="O89" s="510"/>
      <c r="P89" s="510"/>
      <c r="Q89" s="510"/>
      <c r="R89" s="510"/>
      <c r="S89" s="510"/>
      <c r="T89" s="510"/>
      <c r="U89" s="510"/>
      <c r="V89" s="510"/>
      <c r="W89" s="510"/>
      <c r="X89" s="510"/>
      <c r="Y89" s="510"/>
    </row>
    <row r="90">
      <c r="A90" s="510"/>
      <c r="B90" s="510"/>
      <c r="C90" s="510"/>
      <c r="D90" s="510"/>
      <c r="E90" s="510"/>
      <c r="F90" s="510"/>
      <c r="G90" s="510"/>
      <c r="H90" s="510"/>
      <c r="I90" s="510"/>
      <c r="J90" s="510"/>
      <c r="K90" s="510"/>
      <c r="L90" s="510"/>
      <c r="M90" s="510"/>
      <c r="N90" s="510"/>
      <c r="O90" s="510"/>
      <c r="P90" s="510"/>
      <c r="Q90" s="510"/>
      <c r="R90" s="510"/>
      <c r="S90" s="510"/>
      <c r="T90" s="510"/>
      <c r="U90" s="510"/>
      <c r="V90" s="510"/>
      <c r="W90" s="510"/>
      <c r="X90" s="510"/>
      <c r="Y90" s="510"/>
    </row>
    <row r="91">
      <c r="A91" s="510"/>
      <c r="B91" s="510"/>
      <c r="C91" s="510"/>
      <c r="D91" s="510"/>
      <c r="E91" s="510"/>
      <c r="F91" s="510"/>
      <c r="G91" s="510"/>
      <c r="H91" s="510"/>
      <c r="I91" s="510"/>
      <c r="J91" s="510"/>
      <c r="K91" s="510"/>
      <c r="L91" s="510"/>
      <c r="M91" s="510"/>
      <c r="N91" s="510"/>
      <c r="O91" s="510"/>
      <c r="P91" s="510"/>
      <c r="Q91" s="510"/>
      <c r="R91" s="510"/>
      <c r="S91" s="510"/>
      <c r="T91" s="510"/>
      <c r="U91" s="510"/>
      <c r="V91" s="510"/>
      <c r="W91" s="510"/>
      <c r="X91" s="510"/>
      <c r="Y91" s="510"/>
    </row>
    <row r="92">
      <c r="A92" s="510"/>
      <c r="B92" s="510"/>
      <c r="C92" s="510"/>
      <c r="D92" s="510"/>
      <c r="E92" s="510"/>
      <c r="F92" s="510"/>
      <c r="G92" s="510"/>
      <c r="H92" s="510"/>
      <c r="I92" s="510"/>
      <c r="J92" s="510"/>
      <c r="K92" s="510"/>
      <c r="L92" s="510"/>
      <c r="M92" s="510"/>
      <c r="N92" s="510"/>
      <c r="O92" s="510"/>
      <c r="P92" s="510"/>
      <c r="Q92" s="510"/>
      <c r="R92" s="510"/>
      <c r="S92" s="510"/>
      <c r="T92" s="510"/>
      <c r="U92" s="510"/>
      <c r="V92" s="510"/>
      <c r="W92" s="510"/>
      <c r="X92" s="510"/>
      <c r="Y92" s="510"/>
    </row>
    <row r="93">
      <c r="A93" s="510"/>
      <c r="B93" s="510"/>
      <c r="C93" s="510"/>
      <c r="D93" s="510"/>
      <c r="E93" s="510"/>
      <c r="F93" s="510"/>
      <c r="G93" s="510"/>
      <c r="H93" s="510"/>
      <c r="I93" s="510"/>
      <c r="J93" s="510"/>
      <c r="K93" s="510"/>
      <c r="L93" s="510"/>
      <c r="M93" s="510"/>
      <c r="N93" s="510"/>
      <c r="O93" s="510"/>
      <c r="P93" s="510"/>
      <c r="Q93" s="510"/>
      <c r="R93" s="510"/>
      <c r="S93" s="510"/>
      <c r="T93" s="510"/>
      <c r="U93" s="510"/>
      <c r="V93" s="510"/>
      <c r="W93" s="510"/>
      <c r="X93" s="510"/>
      <c r="Y93" s="510"/>
    </row>
    <row r="94">
      <c r="A94" s="510"/>
      <c r="B94" s="510"/>
      <c r="C94" s="510"/>
      <c r="D94" s="510"/>
      <c r="E94" s="510"/>
      <c r="F94" s="510"/>
      <c r="G94" s="510"/>
      <c r="H94" s="510"/>
      <c r="I94" s="510"/>
      <c r="J94" s="510"/>
      <c r="K94" s="510"/>
      <c r="L94" s="510"/>
      <c r="M94" s="510"/>
      <c r="N94" s="510"/>
      <c r="O94" s="510"/>
      <c r="P94" s="510"/>
      <c r="Q94" s="510"/>
      <c r="R94" s="510"/>
      <c r="S94" s="510"/>
      <c r="T94" s="510"/>
      <c r="U94" s="510"/>
      <c r="V94" s="510"/>
      <c r="W94" s="510"/>
      <c r="X94" s="510"/>
      <c r="Y94" s="510"/>
    </row>
    <row r="95">
      <c r="A95" s="510"/>
      <c r="B95" s="510"/>
      <c r="C95" s="510"/>
      <c r="D95" s="510"/>
      <c r="E95" s="510"/>
      <c r="F95" s="510"/>
      <c r="G95" s="510"/>
      <c r="H95" s="510"/>
      <c r="I95" s="510"/>
      <c r="J95" s="510"/>
      <c r="K95" s="510"/>
      <c r="L95" s="510"/>
      <c r="M95" s="510"/>
      <c r="N95" s="510"/>
      <c r="O95" s="510"/>
      <c r="P95" s="510"/>
      <c r="Q95" s="510"/>
      <c r="R95" s="510"/>
      <c r="S95" s="510"/>
      <c r="T95" s="510"/>
      <c r="U95" s="510"/>
      <c r="V95" s="510"/>
      <c r="W95" s="510"/>
      <c r="X95" s="510"/>
      <c r="Y95" s="510"/>
    </row>
    <row r="96">
      <c r="A96" s="510"/>
      <c r="B96" s="510"/>
      <c r="C96" s="510"/>
      <c r="D96" s="510"/>
      <c r="E96" s="510"/>
      <c r="F96" s="510"/>
      <c r="G96" s="510"/>
      <c r="H96" s="510"/>
      <c r="I96" s="510"/>
      <c r="J96" s="510"/>
      <c r="K96" s="510"/>
      <c r="L96" s="510"/>
      <c r="M96" s="510"/>
      <c r="N96" s="510"/>
      <c r="O96" s="510"/>
      <c r="P96" s="510"/>
      <c r="Q96" s="510"/>
      <c r="R96" s="510"/>
      <c r="S96" s="510"/>
      <c r="T96" s="510"/>
      <c r="U96" s="510"/>
      <c r="V96" s="510"/>
      <c r="W96" s="510"/>
      <c r="X96" s="510"/>
      <c r="Y96" s="510"/>
    </row>
    <row r="97">
      <c r="A97" s="510"/>
      <c r="B97" s="510"/>
      <c r="C97" s="510"/>
      <c r="D97" s="510"/>
      <c r="E97" s="510"/>
      <c r="F97" s="510"/>
      <c r="G97" s="510"/>
      <c r="H97" s="510"/>
      <c r="I97" s="510"/>
      <c r="J97" s="510"/>
      <c r="K97" s="510"/>
      <c r="L97" s="510"/>
      <c r="M97" s="510"/>
      <c r="N97" s="510"/>
      <c r="O97" s="510"/>
      <c r="P97" s="510"/>
      <c r="Q97" s="510"/>
      <c r="R97" s="510"/>
      <c r="S97" s="510"/>
      <c r="T97" s="510"/>
      <c r="U97" s="510"/>
      <c r="V97" s="510"/>
      <c r="W97" s="510"/>
      <c r="X97" s="510"/>
      <c r="Y97" s="510"/>
    </row>
    <row r="98">
      <c r="A98" s="510"/>
      <c r="B98" s="510"/>
      <c r="C98" s="510"/>
      <c r="D98" s="510"/>
      <c r="E98" s="510"/>
      <c r="F98" s="510"/>
      <c r="G98" s="510"/>
      <c r="H98" s="510"/>
      <c r="I98" s="510"/>
      <c r="J98" s="510"/>
      <c r="K98" s="510"/>
      <c r="L98" s="510"/>
      <c r="M98" s="510"/>
      <c r="N98" s="510"/>
      <c r="O98" s="510"/>
      <c r="P98" s="510"/>
      <c r="Q98" s="510"/>
      <c r="R98" s="510"/>
      <c r="S98" s="510"/>
      <c r="T98" s="510"/>
      <c r="U98" s="510"/>
      <c r="V98" s="510"/>
      <c r="W98" s="510"/>
      <c r="X98" s="510"/>
      <c r="Y98" s="510"/>
    </row>
    <row r="99">
      <c r="A99" s="510"/>
      <c r="B99" s="510"/>
      <c r="C99" s="510"/>
      <c r="D99" s="510"/>
      <c r="E99" s="510"/>
      <c r="F99" s="510"/>
      <c r="G99" s="510"/>
      <c r="H99" s="510"/>
      <c r="I99" s="510"/>
      <c r="J99" s="510"/>
      <c r="K99" s="510"/>
      <c r="L99" s="510"/>
      <c r="M99" s="510"/>
      <c r="N99" s="510"/>
      <c r="O99" s="510"/>
      <c r="P99" s="510"/>
      <c r="Q99" s="510"/>
      <c r="R99" s="510"/>
      <c r="S99" s="510"/>
      <c r="T99" s="510"/>
      <c r="U99" s="510"/>
      <c r="V99" s="510"/>
      <c r="W99" s="510"/>
      <c r="X99" s="510"/>
      <c r="Y99" s="510"/>
    </row>
    <row r="100">
      <c r="A100" s="510"/>
      <c r="B100" s="510"/>
      <c r="C100" s="510"/>
      <c r="D100" s="510"/>
      <c r="E100" s="510"/>
      <c r="F100" s="510"/>
      <c r="G100" s="510"/>
      <c r="H100" s="510"/>
      <c r="I100" s="510"/>
      <c r="J100" s="510"/>
      <c r="K100" s="510"/>
      <c r="L100" s="510"/>
      <c r="M100" s="510"/>
      <c r="N100" s="510"/>
      <c r="O100" s="510"/>
      <c r="P100" s="510"/>
      <c r="Q100" s="510"/>
      <c r="R100" s="510"/>
      <c r="S100" s="510"/>
      <c r="T100" s="510"/>
      <c r="U100" s="510"/>
      <c r="V100" s="510"/>
      <c r="W100" s="510"/>
      <c r="X100" s="510"/>
      <c r="Y100" s="510"/>
    </row>
    <row r="101">
      <c r="A101" s="510"/>
      <c r="B101" s="510"/>
      <c r="C101" s="510"/>
      <c r="D101" s="510"/>
      <c r="E101" s="510"/>
      <c r="F101" s="510"/>
      <c r="G101" s="510"/>
      <c r="H101" s="510"/>
      <c r="I101" s="510"/>
      <c r="J101" s="510"/>
      <c r="K101" s="510"/>
      <c r="L101" s="510"/>
      <c r="M101" s="510"/>
      <c r="N101" s="510"/>
      <c r="O101" s="510"/>
      <c r="P101" s="510"/>
      <c r="Q101" s="510"/>
      <c r="R101" s="510"/>
      <c r="S101" s="510"/>
      <c r="T101" s="510"/>
      <c r="U101" s="510"/>
      <c r="V101" s="510"/>
      <c r="W101" s="510"/>
      <c r="X101" s="510"/>
      <c r="Y101" s="510"/>
    </row>
    <row r="102">
      <c r="A102" s="510"/>
      <c r="B102" s="510"/>
      <c r="C102" s="510"/>
      <c r="D102" s="510"/>
      <c r="E102" s="510"/>
      <c r="F102" s="510"/>
      <c r="G102" s="510"/>
      <c r="H102" s="510"/>
      <c r="I102" s="510"/>
      <c r="J102" s="510"/>
      <c r="K102" s="510"/>
      <c r="L102" s="510"/>
      <c r="M102" s="510"/>
      <c r="N102" s="510"/>
      <c r="O102" s="510"/>
      <c r="P102" s="510"/>
      <c r="Q102" s="510"/>
      <c r="R102" s="510"/>
      <c r="S102" s="510"/>
      <c r="T102" s="510"/>
      <c r="U102" s="510"/>
      <c r="V102" s="510"/>
      <c r="W102" s="510"/>
      <c r="X102" s="510"/>
      <c r="Y102" s="510"/>
    </row>
    <row r="103">
      <c r="A103" s="510"/>
      <c r="B103" s="510"/>
      <c r="C103" s="510"/>
      <c r="D103" s="510"/>
      <c r="E103" s="510"/>
      <c r="F103" s="510"/>
      <c r="G103" s="510"/>
      <c r="H103" s="510"/>
      <c r="I103" s="510"/>
      <c r="J103" s="510"/>
      <c r="K103" s="510"/>
      <c r="L103" s="510"/>
      <c r="M103" s="510"/>
      <c r="N103" s="510"/>
      <c r="O103" s="510"/>
      <c r="P103" s="510"/>
      <c r="Q103" s="510"/>
      <c r="R103" s="510"/>
      <c r="S103" s="510"/>
      <c r="T103" s="510"/>
      <c r="U103" s="510"/>
      <c r="V103" s="510"/>
      <c r="W103" s="510"/>
      <c r="X103" s="510"/>
      <c r="Y103" s="510"/>
    </row>
    <row r="104">
      <c r="A104" s="510"/>
      <c r="B104" s="510"/>
      <c r="C104" s="510"/>
      <c r="D104" s="510"/>
      <c r="E104" s="510"/>
      <c r="F104" s="510"/>
      <c r="G104" s="510"/>
      <c r="H104" s="510"/>
      <c r="I104" s="510"/>
      <c r="J104" s="510"/>
      <c r="K104" s="510"/>
      <c r="L104" s="510"/>
      <c r="M104" s="510"/>
      <c r="N104" s="510"/>
      <c r="O104" s="510"/>
      <c r="P104" s="510"/>
      <c r="Q104" s="510"/>
      <c r="R104" s="510"/>
      <c r="S104" s="510"/>
      <c r="T104" s="510"/>
      <c r="U104" s="510"/>
      <c r="V104" s="510"/>
      <c r="W104" s="510"/>
      <c r="X104" s="510"/>
      <c r="Y104" s="510"/>
    </row>
    <row r="105">
      <c r="A105" s="510"/>
      <c r="B105" s="510"/>
      <c r="C105" s="510"/>
      <c r="D105" s="510"/>
      <c r="E105" s="510"/>
      <c r="F105" s="510"/>
      <c r="G105" s="510"/>
      <c r="H105" s="510"/>
      <c r="I105" s="510"/>
      <c r="J105" s="510"/>
      <c r="K105" s="510"/>
      <c r="L105" s="510"/>
      <c r="M105" s="510"/>
      <c r="N105" s="510"/>
      <c r="O105" s="510"/>
      <c r="P105" s="510"/>
      <c r="Q105" s="510"/>
      <c r="R105" s="510"/>
      <c r="S105" s="510"/>
      <c r="T105" s="510"/>
      <c r="U105" s="510"/>
      <c r="V105" s="510"/>
      <c r="W105" s="510"/>
      <c r="X105" s="510"/>
      <c r="Y105" s="510"/>
    </row>
    <row r="106">
      <c r="A106" s="510"/>
      <c r="B106" s="510"/>
      <c r="C106" s="510"/>
      <c r="D106" s="510"/>
      <c r="E106" s="510"/>
      <c r="F106" s="510"/>
      <c r="G106" s="510"/>
      <c r="H106" s="510"/>
      <c r="I106" s="510"/>
      <c r="J106" s="510"/>
      <c r="K106" s="510"/>
      <c r="L106" s="510"/>
      <c r="M106" s="510"/>
      <c r="N106" s="510"/>
      <c r="O106" s="510"/>
      <c r="P106" s="510"/>
      <c r="Q106" s="510"/>
      <c r="R106" s="510"/>
      <c r="S106" s="510"/>
      <c r="T106" s="510"/>
      <c r="U106" s="510"/>
      <c r="V106" s="510"/>
      <c r="W106" s="510"/>
      <c r="X106" s="510"/>
      <c r="Y106" s="510"/>
    </row>
    <row r="107">
      <c r="A107" s="510"/>
      <c r="B107" s="510"/>
      <c r="C107" s="510"/>
      <c r="D107" s="510"/>
      <c r="E107" s="510"/>
      <c r="F107" s="510"/>
      <c r="G107" s="510"/>
      <c r="H107" s="510"/>
      <c r="I107" s="510"/>
      <c r="J107" s="510"/>
      <c r="K107" s="510"/>
      <c r="L107" s="510"/>
      <c r="M107" s="510"/>
      <c r="N107" s="510"/>
      <c r="O107" s="510"/>
      <c r="P107" s="510"/>
      <c r="Q107" s="510"/>
      <c r="R107" s="510"/>
      <c r="S107" s="510"/>
      <c r="T107" s="510"/>
      <c r="U107" s="510"/>
      <c r="V107" s="510"/>
      <c r="W107" s="510"/>
      <c r="X107" s="510"/>
      <c r="Y107" s="510"/>
    </row>
    <row r="108">
      <c r="A108" s="510"/>
      <c r="B108" s="510"/>
      <c r="C108" s="510"/>
      <c r="D108" s="510"/>
      <c r="E108" s="510"/>
      <c r="F108" s="510"/>
      <c r="G108" s="510"/>
      <c r="H108" s="510"/>
      <c r="I108" s="510"/>
      <c r="J108" s="510"/>
      <c r="K108" s="510"/>
      <c r="L108" s="510"/>
      <c r="M108" s="510"/>
      <c r="N108" s="510"/>
      <c r="O108" s="510"/>
      <c r="P108" s="510"/>
      <c r="Q108" s="510"/>
      <c r="R108" s="510"/>
      <c r="S108" s="510"/>
      <c r="T108" s="510"/>
      <c r="U108" s="510"/>
      <c r="V108" s="510"/>
      <c r="W108" s="510"/>
      <c r="X108" s="510"/>
      <c r="Y108" s="510"/>
    </row>
    <row r="109">
      <c r="A109" s="510"/>
      <c r="B109" s="510"/>
      <c r="C109" s="510"/>
      <c r="D109" s="510"/>
      <c r="E109" s="510"/>
      <c r="F109" s="510"/>
      <c r="G109" s="510"/>
      <c r="H109" s="510"/>
      <c r="I109" s="510"/>
      <c r="J109" s="510"/>
      <c r="K109" s="510"/>
      <c r="L109" s="510"/>
      <c r="M109" s="510"/>
      <c r="N109" s="510"/>
      <c r="O109" s="510"/>
      <c r="P109" s="510"/>
      <c r="Q109" s="510"/>
      <c r="R109" s="510"/>
      <c r="S109" s="510"/>
      <c r="T109" s="510"/>
      <c r="U109" s="510"/>
      <c r="V109" s="510"/>
      <c r="W109" s="510"/>
      <c r="X109" s="510"/>
      <c r="Y109" s="510"/>
    </row>
    <row r="110">
      <c r="A110" s="510"/>
      <c r="B110" s="510"/>
      <c r="C110" s="510"/>
      <c r="D110" s="510"/>
      <c r="E110" s="510"/>
      <c r="F110" s="510"/>
      <c r="G110" s="510"/>
      <c r="H110" s="510"/>
      <c r="I110" s="510"/>
      <c r="J110" s="510"/>
      <c r="K110" s="510"/>
      <c r="L110" s="510"/>
      <c r="M110" s="510"/>
      <c r="N110" s="510"/>
      <c r="O110" s="510"/>
      <c r="P110" s="510"/>
      <c r="Q110" s="510"/>
      <c r="R110" s="510"/>
      <c r="S110" s="510"/>
      <c r="T110" s="510"/>
      <c r="U110" s="510"/>
      <c r="V110" s="510"/>
      <c r="W110" s="510"/>
      <c r="X110" s="510"/>
      <c r="Y110" s="510"/>
    </row>
    <row r="111">
      <c r="A111" s="510"/>
      <c r="B111" s="510"/>
      <c r="C111" s="510"/>
      <c r="D111" s="510"/>
      <c r="E111" s="510"/>
      <c r="F111" s="510"/>
      <c r="G111" s="510"/>
      <c r="H111" s="510"/>
      <c r="I111" s="510"/>
      <c r="J111" s="510"/>
      <c r="K111" s="510"/>
      <c r="L111" s="510"/>
      <c r="M111" s="510"/>
      <c r="N111" s="510"/>
      <c r="O111" s="510"/>
      <c r="P111" s="510"/>
      <c r="Q111" s="510"/>
      <c r="R111" s="510"/>
      <c r="S111" s="510"/>
      <c r="T111" s="510"/>
      <c r="U111" s="510"/>
      <c r="V111" s="510"/>
      <c r="W111" s="510"/>
      <c r="X111" s="510"/>
      <c r="Y111" s="510"/>
    </row>
    <row r="112">
      <c r="A112" s="510"/>
      <c r="B112" s="510"/>
      <c r="C112" s="510"/>
      <c r="D112" s="510"/>
      <c r="E112" s="510"/>
      <c r="F112" s="510"/>
      <c r="G112" s="510"/>
      <c r="H112" s="510"/>
      <c r="I112" s="510"/>
      <c r="J112" s="510"/>
      <c r="K112" s="510"/>
      <c r="L112" s="510"/>
      <c r="M112" s="510"/>
      <c r="N112" s="510"/>
      <c r="O112" s="510"/>
      <c r="P112" s="510"/>
      <c r="Q112" s="510"/>
      <c r="R112" s="510"/>
      <c r="S112" s="510"/>
      <c r="T112" s="510"/>
      <c r="U112" s="510"/>
      <c r="V112" s="510"/>
      <c r="W112" s="510"/>
      <c r="X112" s="510"/>
      <c r="Y112" s="510"/>
    </row>
    <row r="113">
      <c r="A113" s="510"/>
      <c r="B113" s="510"/>
      <c r="C113" s="510"/>
      <c r="D113" s="510"/>
      <c r="E113" s="510"/>
      <c r="F113" s="510"/>
      <c r="G113" s="510"/>
      <c r="H113" s="510"/>
      <c r="I113" s="510"/>
      <c r="J113" s="510"/>
      <c r="K113" s="510"/>
      <c r="L113" s="510"/>
      <c r="M113" s="510"/>
      <c r="N113" s="510"/>
      <c r="O113" s="510"/>
      <c r="P113" s="510"/>
      <c r="Q113" s="510"/>
      <c r="R113" s="510"/>
      <c r="S113" s="510"/>
      <c r="T113" s="510"/>
      <c r="U113" s="510"/>
      <c r="V113" s="510"/>
      <c r="W113" s="510"/>
      <c r="X113" s="510"/>
      <c r="Y113" s="510"/>
    </row>
    <row r="114">
      <c r="A114" s="510"/>
      <c r="B114" s="510"/>
      <c r="C114" s="510"/>
      <c r="D114" s="510"/>
      <c r="E114" s="510"/>
      <c r="F114" s="510"/>
      <c r="G114" s="510"/>
      <c r="H114" s="510"/>
      <c r="I114" s="510"/>
      <c r="J114" s="510"/>
      <c r="K114" s="510"/>
      <c r="L114" s="510"/>
      <c r="M114" s="510"/>
      <c r="N114" s="510"/>
      <c r="O114" s="510"/>
      <c r="P114" s="510"/>
      <c r="Q114" s="510"/>
      <c r="R114" s="510"/>
      <c r="S114" s="510"/>
      <c r="T114" s="510"/>
      <c r="U114" s="510"/>
      <c r="V114" s="510"/>
      <c r="W114" s="510"/>
      <c r="X114" s="510"/>
      <c r="Y114" s="510"/>
    </row>
    <row r="115">
      <c r="A115" s="510"/>
      <c r="B115" s="510"/>
      <c r="C115" s="510"/>
      <c r="D115" s="510"/>
      <c r="E115" s="510"/>
      <c r="F115" s="510"/>
      <c r="G115" s="510"/>
      <c r="H115" s="510"/>
      <c r="I115" s="510"/>
      <c r="J115" s="510"/>
      <c r="K115" s="510"/>
      <c r="L115" s="510"/>
      <c r="M115" s="510"/>
      <c r="N115" s="510"/>
      <c r="O115" s="510"/>
      <c r="P115" s="510"/>
      <c r="Q115" s="510"/>
      <c r="R115" s="510"/>
      <c r="S115" s="510"/>
      <c r="T115" s="510"/>
      <c r="U115" s="510"/>
      <c r="V115" s="510"/>
      <c r="W115" s="510"/>
      <c r="X115" s="510"/>
      <c r="Y115" s="510"/>
    </row>
    <row r="116">
      <c r="A116" s="510"/>
      <c r="B116" s="510"/>
      <c r="C116" s="510"/>
      <c r="D116" s="510"/>
      <c r="E116" s="510"/>
      <c r="F116" s="510"/>
      <c r="G116" s="510"/>
      <c r="H116" s="510"/>
      <c r="I116" s="510"/>
      <c r="J116" s="510"/>
      <c r="K116" s="510"/>
      <c r="L116" s="510"/>
      <c r="M116" s="510"/>
      <c r="N116" s="510"/>
      <c r="O116" s="510"/>
      <c r="P116" s="510"/>
      <c r="Q116" s="510"/>
      <c r="R116" s="510"/>
      <c r="S116" s="510"/>
      <c r="T116" s="510"/>
      <c r="U116" s="510"/>
      <c r="V116" s="510"/>
      <c r="W116" s="510"/>
      <c r="X116" s="510"/>
      <c r="Y116" s="510"/>
    </row>
    <row r="117">
      <c r="A117" s="510"/>
      <c r="B117" s="510"/>
      <c r="C117" s="510"/>
      <c r="D117" s="510"/>
      <c r="E117" s="510"/>
      <c r="F117" s="510"/>
      <c r="G117" s="510"/>
      <c r="H117" s="510"/>
      <c r="I117" s="510"/>
      <c r="J117" s="510"/>
      <c r="K117" s="510"/>
      <c r="L117" s="510"/>
      <c r="M117" s="510"/>
      <c r="N117" s="510"/>
      <c r="O117" s="510"/>
      <c r="P117" s="510"/>
      <c r="Q117" s="510"/>
      <c r="R117" s="510"/>
      <c r="S117" s="510"/>
      <c r="T117" s="510"/>
      <c r="U117" s="510"/>
      <c r="V117" s="510"/>
      <c r="W117" s="510"/>
      <c r="X117" s="510"/>
      <c r="Y117" s="510"/>
    </row>
    <row r="118">
      <c r="A118" s="510"/>
      <c r="B118" s="510"/>
      <c r="C118" s="510"/>
      <c r="D118" s="510"/>
      <c r="E118" s="510"/>
      <c r="F118" s="510"/>
      <c r="G118" s="510"/>
      <c r="H118" s="510"/>
      <c r="I118" s="510"/>
      <c r="J118" s="510"/>
      <c r="K118" s="510"/>
      <c r="L118" s="510"/>
      <c r="M118" s="510"/>
      <c r="N118" s="510"/>
      <c r="O118" s="510"/>
      <c r="P118" s="510"/>
      <c r="Q118" s="510"/>
      <c r="R118" s="510"/>
      <c r="S118" s="510"/>
      <c r="T118" s="510"/>
      <c r="U118" s="510"/>
      <c r="V118" s="510"/>
      <c r="W118" s="510"/>
      <c r="X118" s="510"/>
      <c r="Y118" s="510"/>
    </row>
    <row r="119">
      <c r="A119" s="510"/>
      <c r="B119" s="510"/>
      <c r="C119" s="510"/>
      <c r="D119" s="510"/>
      <c r="E119" s="510"/>
      <c r="F119" s="510"/>
      <c r="G119" s="510"/>
      <c r="H119" s="510"/>
      <c r="I119" s="510"/>
      <c r="J119" s="510"/>
      <c r="K119" s="510"/>
      <c r="L119" s="510"/>
      <c r="M119" s="510"/>
      <c r="N119" s="510"/>
      <c r="O119" s="510"/>
      <c r="P119" s="510"/>
      <c r="Q119" s="510"/>
      <c r="R119" s="510"/>
      <c r="S119" s="510"/>
      <c r="T119" s="510"/>
      <c r="U119" s="510"/>
      <c r="V119" s="510"/>
      <c r="W119" s="510"/>
      <c r="X119" s="510"/>
      <c r="Y119" s="510"/>
    </row>
    <row r="120">
      <c r="A120" s="510"/>
      <c r="B120" s="510"/>
      <c r="C120" s="510"/>
      <c r="D120" s="510"/>
      <c r="E120" s="510"/>
      <c r="F120" s="510"/>
      <c r="G120" s="510"/>
      <c r="H120" s="510"/>
      <c r="I120" s="510"/>
      <c r="J120" s="510"/>
      <c r="K120" s="510"/>
      <c r="L120" s="510"/>
      <c r="M120" s="510"/>
      <c r="N120" s="510"/>
      <c r="O120" s="510"/>
      <c r="P120" s="510"/>
      <c r="Q120" s="510"/>
      <c r="R120" s="510"/>
      <c r="S120" s="510"/>
      <c r="T120" s="510"/>
      <c r="U120" s="510"/>
      <c r="V120" s="510"/>
      <c r="W120" s="510"/>
      <c r="X120" s="510"/>
      <c r="Y120" s="510"/>
    </row>
    <row r="121">
      <c r="A121" s="510"/>
      <c r="B121" s="510"/>
      <c r="C121" s="510"/>
      <c r="D121" s="510"/>
      <c r="E121" s="510"/>
      <c r="F121" s="510"/>
      <c r="G121" s="510"/>
      <c r="H121" s="510"/>
      <c r="I121" s="510"/>
      <c r="J121" s="510"/>
      <c r="K121" s="510"/>
      <c r="L121" s="510"/>
      <c r="M121" s="510"/>
      <c r="N121" s="510"/>
      <c r="O121" s="510"/>
      <c r="P121" s="510"/>
      <c r="Q121" s="510"/>
      <c r="R121" s="510"/>
      <c r="S121" s="510"/>
      <c r="T121" s="510"/>
      <c r="U121" s="510"/>
      <c r="V121" s="510"/>
      <c r="W121" s="510"/>
      <c r="X121" s="510"/>
      <c r="Y121" s="510"/>
    </row>
    <row r="122">
      <c r="A122" s="510"/>
      <c r="B122" s="510"/>
      <c r="C122" s="510"/>
      <c r="D122" s="510"/>
      <c r="E122" s="510"/>
      <c r="F122" s="510"/>
      <c r="G122" s="510"/>
      <c r="H122" s="510"/>
      <c r="I122" s="510"/>
      <c r="J122" s="510"/>
      <c r="K122" s="510"/>
      <c r="L122" s="510"/>
      <c r="M122" s="510"/>
      <c r="N122" s="510"/>
      <c r="O122" s="510"/>
      <c r="P122" s="510"/>
      <c r="Q122" s="510"/>
      <c r="R122" s="510"/>
      <c r="S122" s="510"/>
      <c r="T122" s="510"/>
      <c r="U122" s="510"/>
      <c r="V122" s="510"/>
      <c r="W122" s="510"/>
      <c r="X122" s="510"/>
      <c r="Y122" s="510"/>
    </row>
    <row r="123">
      <c r="A123" s="510"/>
      <c r="B123" s="510"/>
      <c r="C123" s="510"/>
      <c r="D123" s="510"/>
      <c r="E123" s="510"/>
      <c r="F123" s="510"/>
      <c r="G123" s="510"/>
      <c r="H123" s="510"/>
      <c r="I123" s="510"/>
      <c r="J123" s="510"/>
      <c r="K123" s="510"/>
      <c r="L123" s="510"/>
      <c r="M123" s="510"/>
      <c r="N123" s="510"/>
      <c r="O123" s="510"/>
      <c r="P123" s="510"/>
      <c r="Q123" s="510"/>
      <c r="R123" s="510"/>
      <c r="S123" s="510"/>
      <c r="T123" s="510"/>
      <c r="U123" s="510"/>
      <c r="V123" s="510"/>
      <c r="W123" s="510"/>
      <c r="X123" s="510"/>
      <c r="Y123" s="510"/>
    </row>
    <row r="124">
      <c r="A124" s="510"/>
      <c r="B124" s="510"/>
      <c r="C124" s="510"/>
      <c r="D124" s="510"/>
      <c r="E124" s="510"/>
      <c r="F124" s="510"/>
      <c r="G124" s="510"/>
      <c r="H124" s="510"/>
      <c r="I124" s="510"/>
      <c r="J124" s="510"/>
      <c r="K124" s="510"/>
      <c r="L124" s="510"/>
      <c r="M124" s="510"/>
      <c r="N124" s="510"/>
      <c r="O124" s="510"/>
      <c r="P124" s="510"/>
      <c r="Q124" s="510"/>
      <c r="R124" s="510"/>
      <c r="S124" s="510"/>
      <c r="T124" s="510"/>
      <c r="U124" s="510"/>
      <c r="V124" s="510"/>
      <c r="W124" s="510"/>
      <c r="X124" s="510"/>
      <c r="Y124" s="510"/>
    </row>
    <row r="125">
      <c r="A125" s="510"/>
      <c r="B125" s="510"/>
      <c r="C125" s="510"/>
      <c r="D125" s="510"/>
      <c r="E125" s="510"/>
      <c r="F125" s="510"/>
      <c r="G125" s="510"/>
      <c r="H125" s="510"/>
      <c r="I125" s="510"/>
      <c r="J125" s="510"/>
      <c r="K125" s="510"/>
      <c r="L125" s="510"/>
      <c r="M125" s="510"/>
      <c r="N125" s="510"/>
      <c r="O125" s="510"/>
      <c r="P125" s="510"/>
      <c r="Q125" s="510"/>
      <c r="R125" s="510"/>
      <c r="S125" s="510"/>
      <c r="T125" s="510"/>
      <c r="U125" s="510"/>
      <c r="V125" s="510"/>
      <c r="W125" s="510"/>
      <c r="X125" s="510"/>
      <c r="Y125" s="510"/>
    </row>
    <row r="126">
      <c r="A126" s="510"/>
      <c r="B126" s="510"/>
      <c r="C126" s="510"/>
      <c r="D126" s="510"/>
      <c r="E126" s="510"/>
      <c r="F126" s="510"/>
      <c r="G126" s="510"/>
      <c r="H126" s="510"/>
      <c r="I126" s="510"/>
      <c r="J126" s="510"/>
      <c r="K126" s="510"/>
      <c r="L126" s="510"/>
      <c r="M126" s="510"/>
      <c r="N126" s="510"/>
      <c r="O126" s="510"/>
      <c r="P126" s="510"/>
      <c r="Q126" s="510"/>
      <c r="R126" s="510"/>
      <c r="S126" s="510"/>
      <c r="T126" s="510"/>
      <c r="U126" s="510"/>
      <c r="V126" s="510"/>
      <c r="W126" s="510"/>
      <c r="X126" s="510"/>
      <c r="Y126" s="510"/>
    </row>
    <row r="127">
      <c r="A127" s="510"/>
      <c r="B127" s="510"/>
      <c r="C127" s="510"/>
      <c r="D127" s="510"/>
      <c r="E127" s="510"/>
      <c r="F127" s="510"/>
      <c r="G127" s="510"/>
      <c r="H127" s="510"/>
      <c r="I127" s="510"/>
      <c r="J127" s="510"/>
      <c r="K127" s="510"/>
      <c r="L127" s="510"/>
      <c r="M127" s="510"/>
      <c r="N127" s="510"/>
      <c r="O127" s="510"/>
      <c r="P127" s="510"/>
      <c r="Q127" s="510"/>
      <c r="R127" s="510"/>
      <c r="S127" s="510"/>
      <c r="T127" s="510"/>
      <c r="U127" s="510"/>
      <c r="V127" s="510"/>
      <c r="W127" s="510"/>
      <c r="X127" s="510"/>
      <c r="Y127" s="510"/>
    </row>
    <row r="128">
      <c r="A128" s="510"/>
      <c r="B128" s="510"/>
      <c r="C128" s="510"/>
      <c r="D128" s="510"/>
      <c r="E128" s="510"/>
      <c r="F128" s="510"/>
      <c r="G128" s="510"/>
      <c r="H128" s="510"/>
      <c r="I128" s="510"/>
      <c r="J128" s="510"/>
      <c r="K128" s="510"/>
      <c r="L128" s="510"/>
      <c r="M128" s="510"/>
      <c r="N128" s="510"/>
      <c r="O128" s="510"/>
      <c r="P128" s="510"/>
      <c r="Q128" s="510"/>
      <c r="R128" s="510"/>
      <c r="S128" s="510"/>
      <c r="T128" s="510"/>
      <c r="U128" s="510"/>
      <c r="V128" s="510"/>
      <c r="W128" s="510"/>
      <c r="X128" s="510"/>
      <c r="Y128" s="510"/>
    </row>
    <row r="129">
      <c r="A129" s="510"/>
      <c r="B129" s="510"/>
      <c r="C129" s="510"/>
      <c r="D129" s="510"/>
      <c r="E129" s="510"/>
      <c r="F129" s="510"/>
      <c r="G129" s="510"/>
      <c r="H129" s="510"/>
      <c r="I129" s="510"/>
      <c r="J129" s="510"/>
      <c r="K129" s="510"/>
      <c r="L129" s="510"/>
      <c r="M129" s="510"/>
      <c r="N129" s="510"/>
      <c r="O129" s="510"/>
      <c r="P129" s="510"/>
      <c r="Q129" s="510"/>
      <c r="R129" s="510"/>
      <c r="S129" s="510"/>
      <c r="T129" s="510"/>
      <c r="U129" s="510"/>
      <c r="V129" s="510"/>
      <c r="W129" s="510"/>
      <c r="X129" s="510"/>
      <c r="Y129" s="510"/>
    </row>
    <row r="130">
      <c r="A130" s="510"/>
      <c r="B130" s="510"/>
      <c r="C130" s="510"/>
      <c r="D130" s="510"/>
      <c r="E130" s="510"/>
      <c r="F130" s="510"/>
      <c r="G130" s="510"/>
      <c r="H130" s="510"/>
      <c r="I130" s="510"/>
      <c r="J130" s="510"/>
      <c r="K130" s="510"/>
      <c r="L130" s="510"/>
      <c r="M130" s="510"/>
      <c r="N130" s="510"/>
      <c r="O130" s="510"/>
      <c r="P130" s="510"/>
      <c r="Q130" s="510"/>
      <c r="R130" s="510"/>
      <c r="S130" s="510"/>
      <c r="T130" s="510"/>
      <c r="U130" s="510"/>
      <c r="V130" s="510"/>
      <c r="W130" s="510"/>
      <c r="X130" s="510"/>
      <c r="Y130" s="510"/>
    </row>
    <row r="131">
      <c r="A131" s="510"/>
      <c r="B131" s="510"/>
      <c r="C131" s="510"/>
      <c r="D131" s="510"/>
      <c r="E131" s="510"/>
      <c r="F131" s="510"/>
      <c r="G131" s="510"/>
      <c r="H131" s="510"/>
      <c r="I131" s="510"/>
      <c r="J131" s="510"/>
      <c r="K131" s="510"/>
      <c r="L131" s="510"/>
      <c r="M131" s="510"/>
      <c r="N131" s="510"/>
      <c r="O131" s="510"/>
      <c r="P131" s="510"/>
      <c r="Q131" s="510"/>
      <c r="R131" s="510"/>
      <c r="S131" s="510"/>
      <c r="T131" s="510"/>
      <c r="U131" s="510"/>
      <c r="V131" s="510"/>
      <c r="W131" s="510"/>
      <c r="X131" s="510"/>
      <c r="Y131" s="510"/>
    </row>
    <row r="132">
      <c r="A132" s="510"/>
      <c r="B132" s="510"/>
      <c r="C132" s="510"/>
      <c r="D132" s="510"/>
      <c r="E132" s="510"/>
      <c r="F132" s="510"/>
      <c r="G132" s="510"/>
      <c r="H132" s="510"/>
      <c r="I132" s="510"/>
      <c r="J132" s="510"/>
      <c r="K132" s="510"/>
      <c r="L132" s="510"/>
      <c r="M132" s="510"/>
      <c r="N132" s="510"/>
      <c r="O132" s="510"/>
      <c r="P132" s="510"/>
      <c r="Q132" s="510"/>
      <c r="R132" s="510"/>
      <c r="S132" s="510"/>
      <c r="T132" s="510"/>
      <c r="U132" s="510"/>
      <c r="V132" s="510"/>
      <c r="W132" s="510"/>
      <c r="X132" s="510"/>
      <c r="Y132" s="510"/>
    </row>
    <row r="133">
      <c r="A133" s="510"/>
      <c r="B133" s="510"/>
      <c r="C133" s="510"/>
      <c r="D133" s="510"/>
      <c r="E133" s="510"/>
      <c r="F133" s="510"/>
      <c r="G133" s="510"/>
      <c r="H133" s="510"/>
      <c r="I133" s="510"/>
      <c r="J133" s="510"/>
      <c r="K133" s="510"/>
      <c r="L133" s="510"/>
      <c r="M133" s="510"/>
      <c r="N133" s="510"/>
      <c r="O133" s="510"/>
      <c r="P133" s="510"/>
      <c r="Q133" s="510"/>
      <c r="R133" s="510"/>
      <c r="S133" s="510"/>
      <c r="T133" s="510"/>
      <c r="U133" s="510"/>
      <c r="V133" s="510"/>
      <c r="W133" s="510"/>
      <c r="X133" s="510"/>
      <c r="Y133" s="510"/>
    </row>
    <row r="134">
      <c r="A134" s="510"/>
      <c r="B134" s="510"/>
      <c r="C134" s="510"/>
      <c r="D134" s="510"/>
      <c r="E134" s="510"/>
      <c r="F134" s="510"/>
      <c r="G134" s="510"/>
      <c r="H134" s="510"/>
      <c r="I134" s="510"/>
      <c r="J134" s="510"/>
      <c r="K134" s="510"/>
      <c r="L134" s="510"/>
      <c r="M134" s="510"/>
      <c r="N134" s="510"/>
      <c r="O134" s="510"/>
      <c r="P134" s="510"/>
      <c r="Q134" s="510"/>
      <c r="R134" s="510"/>
      <c r="S134" s="510"/>
      <c r="T134" s="510"/>
      <c r="U134" s="510"/>
      <c r="V134" s="510"/>
      <c r="W134" s="510"/>
      <c r="X134" s="510"/>
      <c r="Y134" s="510"/>
    </row>
    <row r="135">
      <c r="A135" s="510"/>
      <c r="B135" s="510"/>
      <c r="C135" s="510"/>
      <c r="D135" s="510"/>
      <c r="E135" s="510"/>
      <c r="F135" s="510"/>
      <c r="G135" s="510"/>
      <c r="H135" s="510"/>
      <c r="I135" s="510"/>
      <c r="J135" s="510"/>
      <c r="K135" s="510"/>
      <c r="L135" s="510"/>
      <c r="M135" s="510"/>
      <c r="N135" s="510"/>
      <c r="O135" s="510"/>
      <c r="P135" s="510"/>
      <c r="Q135" s="510"/>
      <c r="R135" s="510"/>
      <c r="S135" s="510"/>
      <c r="T135" s="510"/>
      <c r="U135" s="510"/>
      <c r="V135" s="510"/>
      <c r="W135" s="510"/>
      <c r="X135" s="510"/>
      <c r="Y135" s="510"/>
    </row>
    <row r="136">
      <c r="A136" s="510"/>
      <c r="B136" s="510"/>
      <c r="C136" s="510"/>
      <c r="D136" s="510"/>
      <c r="E136" s="510"/>
      <c r="F136" s="510"/>
      <c r="G136" s="510"/>
      <c r="H136" s="510"/>
      <c r="I136" s="510"/>
      <c r="J136" s="510"/>
      <c r="K136" s="510"/>
      <c r="L136" s="510"/>
      <c r="M136" s="510"/>
      <c r="N136" s="510"/>
      <c r="O136" s="510"/>
      <c r="P136" s="510"/>
      <c r="Q136" s="510"/>
      <c r="R136" s="510"/>
      <c r="S136" s="510"/>
      <c r="T136" s="510"/>
      <c r="U136" s="510"/>
      <c r="V136" s="510"/>
      <c r="W136" s="510"/>
      <c r="X136" s="510"/>
      <c r="Y136" s="510"/>
    </row>
    <row r="137">
      <c r="A137" s="510"/>
      <c r="B137" s="510"/>
      <c r="C137" s="510"/>
      <c r="D137" s="510"/>
      <c r="E137" s="510"/>
      <c r="F137" s="510"/>
      <c r="G137" s="510"/>
      <c r="H137" s="510"/>
      <c r="I137" s="510"/>
      <c r="J137" s="510"/>
      <c r="K137" s="510"/>
      <c r="L137" s="510"/>
      <c r="M137" s="510"/>
      <c r="N137" s="510"/>
      <c r="O137" s="510"/>
      <c r="P137" s="510"/>
      <c r="Q137" s="510"/>
      <c r="R137" s="510"/>
      <c r="S137" s="510"/>
      <c r="T137" s="510"/>
      <c r="U137" s="510"/>
      <c r="V137" s="510"/>
      <c r="W137" s="510"/>
      <c r="X137" s="510"/>
      <c r="Y137" s="510"/>
    </row>
    <row r="138">
      <c r="A138" s="510"/>
      <c r="B138" s="510"/>
      <c r="C138" s="510"/>
      <c r="D138" s="510"/>
      <c r="E138" s="510"/>
      <c r="F138" s="510"/>
      <c r="G138" s="510"/>
      <c r="H138" s="510"/>
      <c r="I138" s="510"/>
      <c r="J138" s="510"/>
      <c r="K138" s="510"/>
      <c r="L138" s="510"/>
      <c r="M138" s="510"/>
      <c r="N138" s="510"/>
      <c r="O138" s="510"/>
      <c r="P138" s="510"/>
      <c r="Q138" s="510"/>
      <c r="R138" s="510"/>
      <c r="S138" s="510"/>
      <c r="T138" s="510"/>
      <c r="U138" s="510"/>
      <c r="V138" s="510"/>
      <c r="W138" s="510"/>
      <c r="X138" s="510"/>
      <c r="Y138" s="510"/>
    </row>
    <row r="139">
      <c r="A139" s="510"/>
      <c r="B139" s="510"/>
      <c r="C139" s="510"/>
      <c r="D139" s="510"/>
      <c r="E139" s="510"/>
      <c r="F139" s="510"/>
      <c r="G139" s="510"/>
      <c r="H139" s="510"/>
      <c r="I139" s="510"/>
      <c r="J139" s="510"/>
      <c r="K139" s="510"/>
      <c r="L139" s="510"/>
      <c r="M139" s="510"/>
      <c r="N139" s="510"/>
      <c r="O139" s="510"/>
      <c r="P139" s="510"/>
      <c r="Q139" s="510"/>
      <c r="R139" s="510"/>
      <c r="S139" s="510"/>
      <c r="T139" s="510"/>
      <c r="U139" s="510"/>
      <c r="V139" s="510"/>
      <c r="W139" s="510"/>
      <c r="X139" s="510"/>
      <c r="Y139" s="510"/>
    </row>
    <row r="140">
      <c r="A140" s="510"/>
      <c r="B140" s="510"/>
      <c r="C140" s="510"/>
      <c r="D140" s="510"/>
      <c r="E140" s="510"/>
      <c r="F140" s="510"/>
      <c r="G140" s="510"/>
      <c r="H140" s="510"/>
      <c r="I140" s="510"/>
      <c r="J140" s="510"/>
      <c r="K140" s="510"/>
      <c r="L140" s="510"/>
      <c r="M140" s="510"/>
      <c r="N140" s="510"/>
      <c r="O140" s="510"/>
      <c r="P140" s="510"/>
      <c r="Q140" s="510"/>
      <c r="R140" s="510"/>
      <c r="S140" s="510"/>
      <c r="T140" s="510"/>
      <c r="U140" s="510"/>
      <c r="V140" s="510"/>
      <c r="W140" s="510"/>
      <c r="X140" s="510"/>
      <c r="Y140" s="510"/>
    </row>
    <row r="141">
      <c r="A141" s="510"/>
      <c r="B141" s="510"/>
      <c r="C141" s="510"/>
      <c r="D141" s="510"/>
      <c r="E141" s="510"/>
      <c r="F141" s="510"/>
      <c r="G141" s="510"/>
      <c r="H141" s="510"/>
      <c r="I141" s="510"/>
      <c r="J141" s="510"/>
      <c r="K141" s="510"/>
      <c r="L141" s="510"/>
      <c r="M141" s="510"/>
      <c r="N141" s="510"/>
      <c r="O141" s="510"/>
      <c r="P141" s="510"/>
      <c r="Q141" s="510"/>
      <c r="R141" s="510"/>
      <c r="S141" s="510"/>
      <c r="T141" s="510"/>
      <c r="U141" s="510"/>
      <c r="V141" s="510"/>
      <c r="W141" s="510"/>
      <c r="X141" s="510"/>
      <c r="Y141" s="510"/>
    </row>
    <row r="142">
      <c r="A142" s="510"/>
      <c r="B142" s="510"/>
      <c r="C142" s="510"/>
      <c r="D142" s="510"/>
      <c r="E142" s="510"/>
      <c r="F142" s="510"/>
      <c r="G142" s="510"/>
      <c r="H142" s="510"/>
      <c r="I142" s="510"/>
      <c r="J142" s="510"/>
      <c r="K142" s="510"/>
      <c r="L142" s="510"/>
      <c r="M142" s="510"/>
      <c r="N142" s="510"/>
      <c r="O142" s="510"/>
      <c r="P142" s="510"/>
      <c r="Q142" s="510"/>
      <c r="R142" s="510"/>
      <c r="S142" s="510"/>
      <c r="T142" s="510"/>
      <c r="U142" s="510"/>
      <c r="V142" s="510"/>
      <c r="W142" s="510"/>
      <c r="X142" s="510"/>
      <c r="Y142" s="510"/>
    </row>
    <row r="143">
      <c r="A143" s="510"/>
      <c r="B143" s="510"/>
      <c r="C143" s="510"/>
      <c r="D143" s="510"/>
      <c r="E143" s="510"/>
      <c r="F143" s="510"/>
      <c r="G143" s="510"/>
      <c r="H143" s="510"/>
      <c r="I143" s="510"/>
      <c r="J143" s="510"/>
      <c r="K143" s="510"/>
      <c r="L143" s="510"/>
      <c r="M143" s="510"/>
      <c r="N143" s="510"/>
      <c r="O143" s="510"/>
      <c r="P143" s="510"/>
      <c r="Q143" s="510"/>
      <c r="R143" s="510"/>
      <c r="S143" s="510"/>
      <c r="T143" s="510"/>
      <c r="U143" s="510"/>
      <c r="V143" s="510"/>
      <c r="W143" s="510"/>
      <c r="X143" s="510"/>
      <c r="Y143" s="510"/>
    </row>
    <row r="144">
      <c r="A144" s="510"/>
      <c r="B144" s="510"/>
      <c r="C144" s="510"/>
      <c r="D144" s="510"/>
      <c r="E144" s="510"/>
      <c r="F144" s="510"/>
      <c r="G144" s="510"/>
      <c r="H144" s="510"/>
      <c r="I144" s="510"/>
      <c r="J144" s="510"/>
      <c r="K144" s="510"/>
      <c r="L144" s="510"/>
      <c r="M144" s="510"/>
      <c r="N144" s="510"/>
      <c r="O144" s="510"/>
      <c r="P144" s="510"/>
      <c r="Q144" s="510"/>
      <c r="R144" s="510"/>
      <c r="S144" s="510"/>
      <c r="T144" s="510"/>
      <c r="U144" s="510"/>
      <c r="V144" s="510"/>
      <c r="W144" s="510"/>
      <c r="X144" s="510"/>
      <c r="Y144" s="510"/>
    </row>
    <row r="145">
      <c r="A145" s="510"/>
      <c r="B145" s="510"/>
      <c r="C145" s="510"/>
      <c r="D145" s="510"/>
      <c r="E145" s="510"/>
      <c r="F145" s="510"/>
      <c r="G145" s="510"/>
      <c r="H145" s="510"/>
      <c r="I145" s="510"/>
      <c r="J145" s="510"/>
      <c r="K145" s="510"/>
      <c r="L145" s="510"/>
      <c r="M145" s="510"/>
      <c r="N145" s="510"/>
      <c r="O145" s="510"/>
      <c r="P145" s="510"/>
      <c r="Q145" s="510"/>
      <c r="R145" s="510"/>
      <c r="S145" s="510"/>
      <c r="T145" s="510"/>
      <c r="U145" s="510"/>
      <c r="V145" s="510"/>
      <c r="W145" s="510"/>
      <c r="X145" s="510"/>
      <c r="Y145" s="510"/>
    </row>
    <row r="146">
      <c r="A146" s="510"/>
      <c r="B146" s="510"/>
      <c r="C146" s="510"/>
      <c r="D146" s="510"/>
      <c r="E146" s="510"/>
      <c r="F146" s="510"/>
      <c r="G146" s="510"/>
      <c r="H146" s="510"/>
      <c r="I146" s="510"/>
      <c r="J146" s="510"/>
      <c r="K146" s="510"/>
      <c r="L146" s="510"/>
      <c r="M146" s="510"/>
      <c r="N146" s="510"/>
      <c r="O146" s="510"/>
      <c r="P146" s="510"/>
      <c r="Q146" s="510"/>
      <c r="R146" s="510"/>
      <c r="S146" s="510"/>
      <c r="T146" s="510"/>
      <c r="U146" s="510"/>
      <c r="V146" s="510"/>
      <c r="W146" s="510"/>
      <c r="X146" s="510"/>
      <c r="Y146" s="510"/>
    </row>
    <row r="147">
      <c r="A147" s="510"/>
      <c r="B147" s="510"/>
      <c r="C147" s="510"/>
      <c r="D147" s="510"/>
      <c r="E147" s="510"/>
      <c r="F147" s="510"/>
      <c r="G147" s="510"/>
      <c r="H147" s="510"/>
      <c r="I147" s="510"/>
      <c r="J147" s="510"/>
      <c r="K147" s="510"/>
      <c r="L147" s="510"/>
      <c r="M147" s="510"/>
      <c r="N147" s="510"/>
      <c r="O147" s="510"/>
      <c r="P147" s="510"/>
      <c r="Q147" s="510"/>
      <c r="R147" s="510"/>
      <c r="S147" s="510"/>
      <c r="T147" s="510"/>
      <c r="U147" s="510"/>
      <c r="V147" s="510"/>
      <c r="W147" s="510"/>
      <c r="X147" s="510"/>
      <c r="Y147" s="510"/>
    </row>
    <row r="148">
      <c r="A148" s="510"/>
      <c r="B148" s="510"/>
      <c r="C148" s="510"/>
      <c r="D148" s="510"/>
      <c r="E148" s="510"/>
      <c r="F148" s="510"/>
      <c r="G148" s="510"/>
      <c r="H148" s="510"/>
      <c r="I148" s="510"/>
      <c r="J148" s="510"/>
      <c r="K148" s="510"/>
      <c r="L148" s="510"/>
      <c r="M148" s="510"/>
      <c r="N148" s="510"/>
      <c r="O148" s="510"/>
      <c r="P148" s="510"/>
      <c r="Q148" s="510"/>
      <c r="R148" s="510"/>
      <c r="S148" s="510"/>
      <c r="T148" s="510"/>
      <c r="U148" s="510"/>
      <c r="V148" s="510"/>
      <c r="W148" s="510"/>
      <c r="X148" s="510"/>
      <c r="Y148" s="510"/>
    </row>
    <row r="149">
      <c r="A149" s="510"/>
      <c r="B149" s="510"/>
      <c r="C149" s="510"/>
      <c r="D149" s="510"/>
      <c r="E149" s="510"/>
      <c r="F149" s="510"/>
      <c r="G149" s="510"/>
      <c r="H149" s="510"/>
      <c r="I149" s="510"/>
      <c r="J149" s="510"/>
      <c r="K149" s="510"/>
      <c r="L149" s="510"/>
      <c r="M149" s="510"/>
      <c r="N149" s="510"/>
      <c r="O149" s="510"/>
      <c r="P149" s="510"/>
      <c r="Q149" s="510"/>
      <c r="R149" s="510"/>
      <c r="S149" s="510"/>
      <c r="T149" s="510"/>
      <c r="U149" s="510"/>
      <c r="V149" s="510"/>
      <c r="W149" s="510"/>
      <c r="X149" s="510"/>
      <c r="Y149" s="510"/>
    </row>
    <row r="150">
      <c r="A150" s="510"/>
      <c r="B150" s="510"/>
      <c r="C150" s="510"/>
      <c r="D150" s="510"/>
      <c r="E150" s="510"/>
      <c r="F150" s="510"/>
      <c r="G150" s="510"/>
      <c r="H150" s="510"/>
      <c r="I150" s="510"/>
      <c r="J150" s="510"/>
      <c r="K150" s="510"/>
      <c r="L150" s="510"/>
      <c r="M150" s="510"/>
      <c r="N150" s="510"/>
      <c r="O150" s="510"/>
      <c r="P150" s="510"/>
      <c r="Q150" s="510"/>
      <c r="R150" s="510"/>
      <c r="S150" s="510"/>
      <c r="T150" s="510"/>
      <c r="U150" s="510"/>
      <c r="V150" s="510"/>
      <c r="W150" s="510"/>
      <c r="X150" s="510"/>
      <c r="Y150" s="510"/>
    </row>
    <row r="151">
      <c r="A151" s="510"/>
      <c r="B151" s="510"/>
      <c r="C151" s="510"/>
      <c r="D151" s="510"/>
      <c r="E151" s="510"/>
      <c r="F151" s="510"/>
      <c r="G151" s="510"/>
      <c r="H151" s="510"/>
      <c r="I151" s="510"/>
      <c r="J151" s="510"/>
      <c r="K151" s="510"/>
      <c r="L151" s="510"/>
      <c r="M151" s="510"/>
      <c r="N151" s="510"/>
      <c r="O151" s="510"/>
      <c r="P151" s="510"/>
      <c r="Q151" s="510"/>
      <c r="R151" s="510"/>
      <c r="S151" s="510"/>
      <c r="T151" s="510"/>
      <c r="U151" s="510"/>
      <c r="V151" s="510"/>
      <c r="W151" s="510"/>
      <c r="X151" s="510"/>
      <c r="Y151" s="510"/>
    </row>
    <row r="152">
      <c r="A152" s="510"/>
      <c r="B152" s="510"/>
      <c r="C152" s="510"/>
      <c r="D152" s="510"/>
      <c r="E152" s="510"/>
      <c r="F152" s="510"/>
      <c r="G152" s="510"/>
      <c r="H152" s="510"/>
      <c r="I152" s="510"/>
      <c r="J152" s="510"/>
      <c r="K152" s="510"/>
      <c r="L152" s="510"/>
      <c r="M152" s="510"/>
      <c r="N152" s="510"/>
      <c r="O152" s="510"/>
      <c r="P152" s="510"/>
      <c r="Q152" s="510"/>
      <c r="R152" s="510"/>
      <c r="S152" s="510"/>
      <c r="T152" s="510"/>
      <c r="U152" s="510"/>
      <c r="V152" s="510"/>
      <c r="W152" s="510"/>
      <c r="X152" s="510"/>
      <c r="Y152" s="510"/>
    </row>
    <row r="153">
      <c r="A153" s="510"/>
      <c r="B153" s="510"/>
      <c r="C153" s="510"/>
      <c r="D153" s="510"/>
      <c r="E153" s="510"/>
      <c r="F153" s="510"/>
      <c r="G153" s="510"/>
      <c r="H153" s="510"/>
      <c r="I153" s="510"/>
      <c r="J153" s="510"/>
      <c r="K153" s="510"/>
      <c r="L153" s="510"/>
      <c r="M153" s="510"/>
      <c r="N153" s="510"/>
      <c r="O153" s="510"/>
      <c r="P153" s="510"/>
      <c r="Q153" s="510"/>
      <c r="R153" s="510"/>
      <c r="S153" s="510"/>
      <c r="T153" s="510"/>
      <c r="U153" s="510"/>
      <c r="V153" s="510"/>
      <c r="W153" s="510"/>
      <c r="X153" s="510"/>
      <c r="Y153" s="510"/>
    </row>
    <row r="154">
      <c r="A154" s="510"/>
      <c r="B154" s="510"/>
      <c r="C154" s="510"/>
      <c r="D154" s="510"/>
      <c r="E154" s="510"/>
      <c r="F154" s="510"/>
      <c r="G154" s="510"/>
      <c r="H154" s="510"/>
      <c r="I154" s="510"/>
      <c r="J154" s="510"/>
      <c r="K154" s="510"/>
      <c r="L154" s="510"/>
      <c r="M154" s="510"/>
      <c r="N154" s="510"/>
      <c r="O154" s="510"/>
      <c r="P154" s="510"/>
      <c r="Q154" s="510"/>
      <c r="R154" s="510"/>
      <c r="S154" s="510"/>
      <c r="T154" s="510"/>
      <c r="U154" s="510"/>
      <c r="V154" s="510"/>
      <c r="W154" s="510"/>
      <c r="X154" s="510"/>
      <c r="Y154" s="510"/>
    </row>
    <row r="155">
      <c r="A155" s="510"/>
      <c r="B155" s="510"/>
      <c r="C155" s="510"/>
      <c r="D155" s="510"/>
      <c r="E155" s="510"/>
      <c r="F155" s="510"/>
      <c r="G155" s="510"/>
      <c r="H155" s="510"/>
      <c r="I155" s="510"/>
      <c r="J155" s="510"/>
      <c r="K155" s="510"/>
      <c r="L155" s="510"/>
      <c r="M155" s="510"/>
      <c r="N155" s="510"/>
      <c r="O155" s="510"/>
      <c r="P155" s="510"/>
      <c r="Q155" s="510"/>
      <c r="R155" s="510"/>
      <c r="S155" s="510"/>
      <c r="T155" s="510"/>
      <c r="U155" s="510"/>
      <c r="V155" s="510"/>
      <c r="W155" s="510"/>
      <c r="X155" s="510"/>
      <c r="Y155" s="510"/>
    </row>
    <row r="156">
      <c r="A156" s="510"/>
      <c r="B156" s="510"/>
      <c r="C156" s="510"/>
      <c r="D156" s="510"/>
      <c r="E156" s="510"/>
      <c r="F156" s="510"/>
      <c r="G156" s="510"/>
      <c r="H156" s="510"/>
      <c r="I156" s="510"/>
      <c r="J156" s="510"/>
      <c r="K156" s="510"/>
      <c r="L156" s="510"/>
      <c r="M156" s="510"/>
      <c r="N156" s="510"/>
      <c r="O156" s="510"/>
      <c r="P156" s="510"/>
      <c r="Q156" s="510"/>
      <c r="R156" s="510"/>
      <c r="S156" s="510"/>
      <c r="T156" s="510"/>
      <c r="U156" s="510"/>
      <c r="V156" s="510"/>
      <c r="W156" s="510"/>
      <c r="X156" s="510"/>
      <c r="Y156" s="510"/>
    </row>
    <row r="157">
      <c r="A157" s="510"/>
      <c r="B157" s="510"/>
      <c r="C157" s="510"/>
      <c r="D157" s="510"/>
      <c r="E157" s="510"/>
      <c r="F157" s="510"/>
      <c r="G157" s="510"/>
      <c r="H157" s="510"/>
      <c r="I157" s="510"/>
      <c r="J157" s="510"/>
      <c r="K157" s="510"/>
      <c r="L157" s="510"/>
      <c r="M157" s="510"/>
      <c r="N157" s="510"/>
      <c r="O157" s="510"/>
      <c r="P157" s="510"/>
      <c r="Q157" s="510"/>
      <c r="R157" s="510"/>
      <c r="S157" s="510"/>
      <c r="T157" s="510"/>
      <c r="U157" s="510"/>
      <c r="V157" s="510"/>
      <c r="W157" s="510"/>
      <c r="X157" s="510"/>
      <c r="Y157" s="510"/>
    </row>
    <row r="158">
      <c r="A158" s="510"/>
      <c r="B158" s="510"/>
      <c r="C158" s="510"/>
      <c r="D158" s="510"/>
      <c r="E158" s="510"/>
      <c r="F158" s="510"/>
      <c r="G158" s="510"/>
      <c r="H158" s="510"/>
      <c r="I158" s="510"/>
      <c r="J158" s="510"/>
      <c r="K158" s="510"/>
      <c r="L158" s="510"/>
      <c r="M158" s="510"/>
      <c r="N158" s="510"/>
      <c r="O158" s="510"/>
      <c r="P158" s="510"/>
      <c r="Q158" s="510"/>
      <c r="R158" s="510"/>
      <c r="S158" s="510"/>
      <c r="T158" s="510"/>
      <c r="U158" s="510"/>
      <c r="V158" s="510"/>
      <c r="W158" s="510"/>
      <c r="X158" s="510"/>
      <c r="Y158" s="510"/>
    </row>
    <row r="159">
      <c r="A159" s="510"/>
      <c r="B159" s="510"/>
      <c r="C159" s="510"/>
      <c r="D159" s="510"/>
      <c r="E159" s="510"/>
      <c r="F159" s="510"/>
      <c r="G159" s="510"/>
      <c r="H159" s="510"/>
      <c r="I159" s="510"/>
      <c r="J159" s="510"/>
      <c r="K159" s="510"/>
      <c r="L159" s="510"/>
      <c r="M159" s="510"/>
      <c r="N159" s="510"/>
      <c r="O159" s="510"/>
      <c r="P159" s="510"/>
      <c r="Q159" s="510"/>
      <c r="R159" s="510"/>
      <c r="S159" s="510"/>
      <c r="T159" s="510"/>
      <c r="U159" s="510"/>
      <c r="V159" s="510"/>
      <c r="W159" s="510"/>
      <c r="X159" s="510"/>
      <c r="Y159" s="510"/>
    </row>
    <row r="160">
      <c r="A160" s="510"/>
      <c r="B160" s="510"/>
      <c r="C160" s="510"/>
      <c r="D160" s="510"/>
      <c r="E160" s="510"/>
      <c r="F160" s="510"/>
      <c r="G160" s="510"/>
      <c r="H160" s="510"/>
      <c r="I160" s="510"/>
      <c r="J160" s="510"/>
      <c r="K160" s="510"/>
      <c r="L160" s="510"/>
      <c r="M160" s="510"/>
      <c r="N160" s="510"/>
      <c r="O160" s="510"/>
      <c r="P160" s="510"/>
      <c r="Q160" s="510"/>
      <c r="R160" s="510"/>
      <c r="S160" s="510"/>
      <c r="T160" s="510"/>
      <c r="U160" s="510"/>
      <c r="V160" s="510"/>
      <c r="W160" s="510"/>
      <c r="X160" s="510"/>
      <c r="Y160" s="510"/>
    </row>
    <row r="161">
      <c r="A161" s="510"/>
      <c r="B161" s="510"/>
      <c r="C161" s="510"/>
      <c r="D161" s="510"/>
      <c r="E161" s="510"/>
      <c r="F161" s="510"/>
      <c r="G161" s="510"/>
      <c r="H161" s="510"/>
      <c r="I161" s="510"/>
      <c r="J161" s="510"/>
      <c r="K161" s="510"/>
      <c r="L161" s="510"/>
      <c r="M161" s="510"/>
      <c r="N161" s="510"/>
      <c r="O161" s="510"/>
      <c r="P161" s="510"/>
      <c r="Q161" s="510"/>
      <c r="R161" s="510"/>
      <c r="S161" s="510"/>
      <c r="T161" s="510"/>
      <c r="U161" s="510"/>
      <c r="V161" s="510"/>
      <c r="W161" s="510"/>
      <c r="X161" s="510"/>
      <c r="Y161" s="510"/>
    </row>
    <row r="162">
      <c r="A162" s="510"/>
      <c r="B162" s="510"/>
      <c r="C162" s="510"/>
      <c r="D162" s="510"/>
      <c r="E162" s="510"/>
      <c r="F162" s="510"/>
      <c r="G162" s="510"/>
      <c r="H162" s="510"/>
      <c r="I162" s="510"/>
      <c r="J162" s="510"/>
      <c r="K162" s="510"/>
      <c r="L162" s="510"/>
      <c r="M162" s="510"/>
      <c r="N162" s="510"/>
      <c r="O162" s="510"/>
      <c r="P162" s="510"/>
      <c r="Q162" s="510"/>
      <c r="R162" s="510"/>
      <c r="S162" s="510"/>
      <c r="T162" s="510"/>
      <c r="U162" s="510"/>
      <c r="V162" s="510"/>
      <c r="W162" s="510"/>
      <c r="X162" s="510"/>
      <c r="Y162" s="510"/>
    </row>
    <row r="163">
      <c r="A163" s="510"/>
      <c r="B163" s="510"/>
      <c r="C163" s="510"/>
      <c r="D163" s="510"/>
      <c r="E163" s="510"/>
      <c r="F163" s="510"/>
      <c r="G163" s="510"/>
      <c r="H163" s="510"/>
      <c r="I163" s="510"/>
      <c r="J163" s="510"/>
      <c r="K163" s="510"/>
      <c r="L163" s="510"/>
      <c r="M163" s="510"/>
      <c r="N163" s="510"/>
      <c r="O163" s="510"/>
      <c r="P163" s="510"/>
      <c r="Q163" s="510"/>
      <c r="R163" s="510"/>
      <c r="S163" s="510"/>
      <c r="T163" s="510"/>
      <c r="U163" s="510"/>
      <c r="V163" s="510"/>
      <c r="W163" s="510"/>
      <c r="X163" s="510"/>
      <c r="Y163" s="510"/>
    </row>
    <row r="164">
      <c r="A164" s="510"/>
      <c r="B164" s="510"/>
      <c r="C164" s="510"/>
      <c r="D164" s="510"/>
      <c r="E164" s="510"/>
      <c r="F164" s="510"/>
      <c r="G164" s="510"/>
      <c r="H164" s="510"/>
      <c r="I164" s="510"/>
      <c r="J164" s="510"/>
      <c r="K164" s="510"/>
      <c r="L164" s="510"/>
      <c r="M164" s="510"/>
      <c r="N164" s="510"/>
      <c r="O164" s="510"/>
      <c r="P164" s="510"/>
      <c r="Q164" s="510"/>
      <c r="R164" s="510"/>
      <c r="S164" s="510"/>
      <c r="T164" s="510"/>
      <c r="U164" s="510"/>
      <c r="V164" s="510"/>
      <c r="W164" s="510"/>
      <c r="X164" s="510"/>
      <c r="Y164" s="510"/>
    </row>
    <row r="165">
      <c r="A165" s="510"/>
      <c r="B165" s="510"/>
      <c r="C165" s="510"/>
      <c r="D165" s="510"/>
      <c r="E165" s="510"/>
      <c r="F165" s="510"/>
      <c r="G165" s="510"/>
      <c r="H165" s="510"/>
      <c r="I165" s="510"/>
      <c r="J165" s="510"/>
      <c r="K165" s="510"/>
      <c r="L165" s="510"/>
      <c r="M165" s="510"/>
      <c r="N165" s="510"/>
      <c r="O165" s="510"/>
      <c r="P165" s="510"/>
      <c r="Q165" s="510"/>
      <c r="R165" s="510"/>
      <c r="S165" s="510"/>
      <c r="T165" s="510"/>
      <c r="U165" s="510"/>
      <c r="V165" s="510"/>
      <c r="W165" s="510"/>
      <c r="X165" s="510"/>
      <c r="Y165" s="510"/>
    </row>
    <row r="166">
      <c r="A166" s="510"/>
      <c r="B166" s="510"/>
      <c r="C166" s="510"/>
      <c r="D166" s="510"/>
      <c r="E166" s="510"/>
      <c r="F166" s="510"/>
      <c r="G166" s="510"/>
      <c r="H166" s="510"/>
      <c r="I166" s="510"/>
      <c r="J166" s="510"/>
      <c r="K166" s="510"/>
      <c r="L166" s="510"/>
      <c r="M166" s="510"/>
      <c r="N166" s="510"/>
      <c r="O166" s="510"/>
      <c r="P166" s="510"/>
      <c r="Q166" s="510"/>
      <c r="R166" s="510"/>
      <c r="S166" s="510"/>
      <c r="T166" s="510"/>
      <c r="U166" s="510"/>
      <c r="V166" s="510"/>
      <c r="W166" s="510"/>
      <c r="X166" s="510"/>
      <c r="Y166" s="510"/>
    </row>
    <row r="167">
      <c r="A167" s="510"/>
      <c r="B167" s="510"/>
      <c r="C167" s="510"/>
      <c r="D167" s="510"/>
      <c r="E167" s="510"/>
      <c r="F167" s="510"/>
      <c r="G167" s="510"/>
      <c r="H167" s="510"/>
      <c r="I167" s="510"/>
      <c r="J167" s="510"/>
      <c r="K167" s="510"/>
      <c r="L167" s="510"/>
      <c r="M167" s="510"/>
      <c r="N167" s="510"/>
      <c r="O167" s="510"/>
      <c r="P167" s="510"/>
      <c r="Q167" s="510"/>
      <c r="R167" s="510"/>
      <c r="S167" s="510"/>
      <c r="T167" s="510"/>
      <c r="U167" s="510"/>
      <c r="V167" s="510"/>
      <c r="W167" s="510"/>
      <c r="X167" s="510"/>
      <c r="Y167" s="510"/>
    </row>
    <row r="168">
      <c r="A168" s="510"/>
      <c r="B168" s="510"/>
      <c r="C168" s="510"/>
      <c r="D168" s="510"/>
      <c r="E168" s="510"/>
      <c r="F168" s="510"/>
      <c r="G168" s="510"/>
      <c r="H168" s="510"/>
      <c r="I168" s="510"/>
      <c r="J168" s="510"/>
      <c r="K168" s="510"/>
      <c r="L168" s="510"/>
      <c r="M168" s="510"/>
      <c r="N168" s="510"/>
      <c r="O168" s="510"/>
      <c r="P168" s="510"/>
      <c r="Q168" s="510"/>
      <c r="R168" s="510"/>
      <c r="S168" s="510"/>
      <c r="T168" s="510"/>
      <c r="U168" s="510"/>
      <c r="V168" s="510"/>
      <c r="W168" s="510"/>
      <c r="X168" s="510"/>
      <c r="Y168" s="510"/>
    </row>
    <row r="169">
      <c r="A169" s="510"/>
      <c r="B169" s="510"/>
      <c r="C169" s="510"/>
      <c r="D169" s="510"/>
      <c r="E169" s="510"/>
      <c r="F169" s="510"/>
      <c r="G169" s="510"/>
      <c r="H169" s="510"/>
      <c r="I169" s="510"/>
      <c r="J169" s="510"/>
      <c r="K169" s="510"/>
      <c r="L169" s="510"/>
      <c r="M169" s="510"/>
      <c r="N169" s="510"/>
      <c r="O169" s="510"/>
      <c r="P169" s="510"/>
      <c r="Q169" s="510"/>
      <c r="R169" s="510"/>
      <c r="S169" s="510"/>
      <c r="T169" s="510"/>
      <c r="U169" s="510"/>
      <c r="V169" s="510"/>
      <c r="W169" s="510"/>
      <c r="X169" s="510"/>
      <c r="Y169" s="510"/>
    </row>
    <row r="170">
      <c r="A170" s="510"/>
      <c r="B170" s="510"/>
      <c r="C170" s="510"/>
      <c r="D170" s="510"/>
      <c r="E170" s="510"/>
      <c r="F170" s="510"/>
      <c r="G170" s="510"/>
      <c r="H170" s="510"/>
      <c r="I170" s="510"/>
      <c r="J170" s="510"/>
      <c r="K170" s="510"/>
      <c r="L170" s="510"/>
      <c r="M170" s="510"/>
      <c r="N170" s="510"/>
      <c r="O170" s="510"/>
      <c r="P170" s="510"/>
      <c r="Q170" s="510"/>
      <c r="R170" s="510"/>
      <c r="S170" s="510"/>
      <c r="T170" s="510"/>
      <c r="U170" s="510"/>
      <c r="V170" s="510"/>
      <c r="W170" s="510"/>
      <c r="X170" s="510"/>
      <c r="Y170" s="510"/>
    </row>
    <row r="171">
      <c r="A171" s="510"/>
      <c r="B171" s="510"/>
      <c r="C171" s="510"/>
      <c r="D171" s="510"/>
      <c r="E171" s="510"/>
      <c r="F171" s="510"/>
      <c r="G171" s="510"/>
      <c r="H171" s="510"/>
      <c r="I171" s="510"/>
      <c r="J171" s="510"/>
      <c r="K171" s="510"/>
      <c r="L171" s="510"/>
      <c r="M171" s="510"/>
      <c r="N171" s="510"/>
      <c r="O171" s="510"/>
      <c r="P171" s="510"/>
      <c r="Q171" s="510"/>
      <c r="R171" s="510"/>
      <c r="S171" s="510"/>
      <c r="T171" s="510"/>
      <c r="U171" s="510"/>
      <c r="V171" s="510"/>
      <c r="W171" s="510"/>
      <c r="X171" s="510"/>
      <c r="Y171" s="510"/>
    </row>
    <row r="172">
      <c r="A172" s="510"/>
      <c r="B172" s="510"/>
      <c r="C172" s="510"/>
      <c r="D172" s="510"/>
      <c r="E172" s="510"/>
      <c r="F172" s="510"/>
      <c r="G172" s="510"/>
      <c r="H172" s="510"/>
      <c r="I172" s="510"/>
      <c r="J172" s="510"/>
      <c r="K172" s="510"/>
      <c r="L172" s="510"/>
      <c r="M172" s="510"/>
      <c r="N172" s="510"/>
      <c r="O172" s="510"/>
      <c r="P172" s="510"/>
      <c r="Q172" s="510"/>
      <c r="R172" s="510"/>
      <c r="S172" s="510"/>
      <c r="T172" s="510"/>
      <c r="U172" s="510"/>
      <c r="V172" s="510"/>
      <c r="W172" s="510"/>
      <c r="X172" s="510"/>
      <c r="Y172" s="510"/>
    </row>
    <row r="173">
      <c r="A173" s="510"/>
      <c r="B173" s="510"/>
      <c r="C173" s="510"/>
      <c r="D173" s="510"/>
      <c r="E173" s="510"/>
      <c r="F173" s="510"/>
      <c r="G173" s="510"/>
      <c r="H173" s="510"/>
      <c r="I173" s="510"/>
      <c r="J173" s="510"/>
      <c r="K173" s="510"/>
      <c r="L173" s="510"/>
      <c r="M173" s="510"/>
      <c r="N173" s="510"/>
      <c r="O173" s="510"/>
      <c r="P173" s="510"/>
      <c r="Q173" s="510"/>
      <c r="R173" s="510"/>
      <c r="S173" s="510"/>
      <c r="T173" s="510"/>
      <c r="U173" s="510"/>
      <c r="V173" s="510"/>
      <c r="W173" s="510"/>
      <c r="X173" s="510"/>
      <c r="Y173" s="510"/>
    </row>
    <row r="174">
      <c r="A174" s="510"/>
      <c r="B174" s="510"/>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row>
    <row r="175">
      <c r="A175" s="510"/>
      <c r="B175" s="510"/>
      <c r="C175" s="510"/>
      <c r="D175" s="510"/>
      <c r="E175" s="510"/>
      <c r="F175" s="510"/>
      <c r="G175" s="510"/>
      <c r="H175" s="510"/>
      <c r="I175" s="510"/>
      <c r="J175" s="510"/>
      <c r="K175" s="510"/>
      <c r="L175" s="510"/>
      <c r="M175" s="510"/>
      <c r="N175" s="510"/>
      <c r="O175" s="510"/>
      <c r="P175" s="510"/>
      <c r="Q175" s="510"/>
      <c r="R175" s="510"/>
      <c r="S175" s="510"/>
      <c r="T175" s="510"/>
      <c r="U175" s="510"/>
      <c r="V175" s="510"/>
      <c r="W175" s="510"/>
      <c r="X175" s="510"/>
      <c r="Y175" s="510"/>
    </row>
    <row r="176">
      <c r="A176" s="510"/>
      <c r="B176" s="510"/>
      <c r="C176" s="510"/>
      <c r="D176" s="510"/>
      <c r="E176" s="510"/>
      <c r="F176" s="510"/>
      <c r="G176" s="510"/>
      <c r="H176" s="510"/>
      <c r="I176" s="510"/>
      <c r="J176" s="510"/>
      <c r="K176" s="510"/>
      <c r="L176" s="510"/>
      <c r="M176" s="510"/>
      <c r="N176" s="510"/>
      <c r="O176" s="510"/>
      <c r="P176" s="510"/>
      <c r="Q176" s="510"/>
      <c r="R176" s="510"/>
      <c r="S176" s="510"/>
      <c r="T176" s="510"/>
      <c r="U176" s="510"/>
      <c r="V176" s="510"/>
      <c r="W176" s="510"/>
      <c r="X176" s="510"/>
      <c r="Y176" s="510"/>
    </row>
    <row r="177">
      <c r="A177" s="510"/>
      <c r="B177" s="510"/>
      <c r="C177" s="510"/>
      <c r="D177" s="510"/>
      <c r="E177" s="510"/>
      <c r="F177" s="510"/>
      <c r="G177" s="510"/>
      <c r="H177" s="510"/>
      <c r="I177" s="510"/>
      <c r="J177" s="510"/>
      <c r="K177" s="510"/>
      <c r="L177" s="510"/>
      <c r="M177" s="510"/>
      <c r="N177" s="510"/>
      <c r="O177" s="510"/>
      <c r="P177" s="510"/>
      <c r="Q177" s="510"/>
      <c r="R177" s="510"/>
      <c r="S177" s="510"/>
      <c r="T177" s="510"/>
      <c r="U177" s="510"/>
      <c r="V177" s="510"/>
      <c r="W177" s="510"/>
      <c r="X177" s="510"/>
      <c r="Y177" s="510"/>
    </row>
    <row r="178">
      <c r="A178" s="510"/>
      <c r="B178" s="510"/>
      <c r="C178" s="510"/>
      <c r="D178" s="510"/>
      <c r="E178" s="510"/>
      <c r="F178" s="510"/>
      <c r="G178" s="510"/>
      <c r="H178" s="510"/>
      <c r="I178" s="510"/>
      <c r="J178" s="510"/>
      <c r="K178" s="510"/>
      <c r="L178" s="510"/>
      <c r="M178" s="510"/>
      <c r="N178" s="510"/>
      <c r="O178" s="510"/>
      <c r="P178" s="510"/>
      <c r="Q178" s="510"/>
      <c r="R178" s="510"/>
      <c r="S178" s="510"/>
      <c r="T178" s="510"/>
      <c r="U178" s="510"/>
      <c r="V178" s="510"/>
      <c r="W178" s="510"/>
      <c r="X178" s="510"/>
      <c r="Y178" s="510"/>
    </row>
    <row r="179">
      <c r="A179" s="510"/>
      <c r="B179" s="510"/>
      <c r="C179" s="510"/>
      <c r="D179" s="510"/>
      <c r="E179" s="510"/>
      <c r="F179" s="510"/>
      <c r="G179" s="510"/>
      <c r="H179" s="510"/>
      <c r="I179" s="510"/>
      <c r="J179" s="510"/>
      <c r="K179" s="510"/>
      <c r="L179" s="510"/>
      <c r="M179" s="510"/>
      <c r="N179" s="510"/>
      <c r="O179" s="510"/>
      <c r="P179" s="510"/>
      <c r="Q179" s="510"/>
      <c r="R179" s="510"/>
      <c r="S179" s="510"/>
      <c r="T179" s="510"/>
      <c r="U179" s="510"/>
      <c r="V179" s="510"/>
      <c r="W179" s="510"/>
      <c r="X179" s="510"/>
      <c r="Y179" s="510"/>
    </row>
    <row r="180">
      <c r="A180" s="510"/>
      <c r="B180" s="510"/>
      <c r="C180" s="510"/>
      <c r="D180" s="510"/>
      <c r="E180" s="510"/>
      <c r="F180" s="510"/>
      <c r="G180" s="510"/>
      <c r="H180" s="510"/>
      <c r="I180" s="510"/>
      <c r="J180" s="510"/>
      <c r="K180" s="510"/>
      <c r="L180" s="510"/>
      <c r="M180" s="510"/>
      <c r="N180" s="510"/>
      <c r="O180" s="510"/>
      <c r="P180" s="510"/>
      <c r="Q180" s="510"/>
      <c r="R180" s="510"/>
      <c r="S180" s="510"/>
      <c r="T180" s="510"/>
      <c r="U180" s="510"/>
      <c r="V180" s="510"/>
      <c r="W180" s="510"/>
      <c r="X180" s="510"/>
      <c r="Y180" s="510"/>
    </row>
    <row r="181">
      <c r="A181" s="510"/>
      <c r="B181" s="510"/>
      <c r="C181" s="510"/>
      <c r="D181" s="510"/>
      <c r="E181" s="510"/>
      <c r="F181" s="510"/>
      <c r="G181" s="510"/>
      <c r="H181" s="510"/>
      <c r="I181" s="510"/>
      <c r="J181" s="510"/>
      <c r="K181" s="510"/>
      <c r="L181" s="510"/>
      <c r="M181" s="510"/>
      <c r="N181" s="510"/>
      <c r="O181" s="510"/>
      <c r="P181" s="510"/>
      <c r="Q181" s="510"/>
      <c r="R181" s="510"/>
      <c r="S181" s="510"/>
      <c r="T181" s="510"/>
      <c r="U181" s="510"/>
      <c r="V181" s="510"/>
      <c r="W181" s="510"/>
      <c r="X181" s="510"/>
      <c r="Y181" s="510"/>
    </row>
    <row r="182">
      <c r="A182" s="510"/>
      <c r="B182" s="510"/>
      <c r="C182" s="510"/>
      <c r="D182" s="510"/>
      <c r="E182" s="510"/>
      <c r="F182" s="510"/>
      <c r="G182" s="510"/>
      <c r="H182" s="510"/>
      <c r="I182" s="510"/>
      <c r="J182" s="510"/>
      <c r="K182" s="510"/>
      <c r="L182" s="510"/>
      <c r="M182" s="510"/>
      <c r="N182" s="510"/>
      <c r="O182" s="510"/>
      <c r="P182" s="510"/>
      <c r="Q182" s="510"/>
      <c r="R182" s="510"/>
      <c r="S182" s="510"/>
      <c r="T182" s="510"/>
      <c r="U182" s="510"/>
      <c r="V182" s="510"/>
      <c r="W182" s="510"/>
      <c r="X182" s="510"/>
      <c r="Y182" s="510"/>
    </row>
    <row r="183">
      <c r="A183" s="510"/>
      <c r="B183" s="510"/>
      <c r="C183" s="510"/>
      <c r="D183" s="510"/>
      <c r="E183" s="510"/>
      <c r="F183" s="510"/>
      <c r="G183" s="510"/>
      <c r="H183" s="510"/>
      <c r="I183" s="510"/>
      <c r="J183" s="510"/>
      <c r="K183" s="510"/>
      <c r="L183" s="510"/>
      <c r="M183" s="510"/>
      <c r="N183" s="510"/>
      <c r="O183" s="510"/>
      <c r="P183" s="510"/>
      <c r="Q183" s="510"/>
      <c r="R183" s="510"/>
      <c r="S183" s="510"/>
      <c r="T183" s="510"/>
      <c r="U183" s="510"/>
      <c r="V183" s="510"/>
      <c r="W183" s="510"/>
      <c r="X183" s="510"/>
      <c r="Y183" s="510"/>
    </row>
    <row r="184">
      <c r="A184" s="510"/>
      <c r="B184" s="510"/>
      <c r="C184" s="510"/>
      <c r="D184" s="510"/>
      <c r="E184" s="510"/>
      <c r="F184" s="510"/>
      <c r="G184" s="510"/>
      <c r="H184" s="510"/>
      <c r="I184" s="510"/>
      <c r="J184" s="510"/>
      <c r="K184" s="510"/>
      <c r="L184" s="510"/>
      <c r="M184" s="510"/>
      <c r="N184" s="510"/>
      <c r="O184" s="510"/>
      <c r="P184" s="510"/>
      <c r="Q184" s="510"/>
      <c r="R184" s="510"/>
      <c r="S184" s="510"/>
      <c r="T184" s="510"/>
      <c r="U184" s="510"/>
      <c r="V184" s="510"/>
      <c r="W184" s="510"/>
      <c r="X184" s="510"/>
      <c r="Y184" s="510"/>
    </row>
    <row r="185">
      <c r="A185" s="510"/>
      <c r="B185" s="510"/>
      <c r="C185" s="510"/>
      <c r="D185" s="510"/>
      <c r="E185" s="510"/>
      <c r="F185" s="510"/>
      <c r="G185" s="510"/>
      <c r="H185" s="510"/>
      <c r="I185" s="510"/>
      <c r="J185" s="510"/>
      <c r="K185" s="510"/>
      <c r="L185" s="510"/>
      <c r="M185" s="510"/>
      <c r="N185" s="510"/>
      <c r="O185" s="510"/>
      <c r="P185" s="510"/>
      <c r="Q185" s="510"/>
      <c r="R185" s="510"/>
      <c r="S185" s="510"/>
      <c r="T185" s="510"/>
      <c r="U185" s="510"/>
      <c r="V185" s="510"/>
      <c r="W185" s="510"/>
      <c r="X185" s="510"/>
      <c r="Y185" s="510"/>
    </row>
    <row r="186">
      <c r="A186" s="510"/>
      <c r="B186" s="510"/>
      <c r="C186" s="510"/>
      <c r="D186" s="510"/>
      <c r="E186" s="510"/>
      <c r="F186" s="510"/>
      <c r="G186" s="510"/>
      <c r="H186" s="510"/>
      <c r="I186" s="510"/>
      <c r="J186" s="510"/>
      <c r="K186" s="510"/>
      <c r="L186" s="510"/>
      <c r="M186" s="510"/>
      <c r="N186" s="510"/>
      <c r="O186" s="510"/>
      <c r="P186" s="510"/>
      <c r="Q186" s="510"/>
      <c r="R186" s="510"/>
      <c r="S186" s="510"/>
      <c r="T186" s="510"/>
      <c r="U186" s="510"/>
      <c r="V186" s="510"/>
      <c r="W186" s="510"/>
      <c r="X186" s="510"/>
      <c r="Y186" s="510"/>
    </row>
    <row r="187">
      <c r="A187" s="510"/>
      <c r="B187" s="510"/>
      <c r="C187" s="510"/>
      <c r="D187" s="510"/>
      <c r="E187" s="510"/>
      <c r="F187" s="510"/>
      <c r="G187" s="510"/>
      <c r="H187" s="510"/>
      <c r="I187" s="510"/>
      <c r="J187" s="510"/>
      <c r="K187" s="510"/>
      <c r="L187" s="510"/>
      <c r="M187" s="510"/>
      <c r="N187" s="510"/>
      <c r="O187" s="510"/>
      <c r="P187" s="510"/>
      <c r="Q187" s="510"/>
      <c r="R187" s="510"/>
      <c r="S187" s="510"/>
      <c r="T187" s="510"/>
      <c r="U187" s="510"/>
      <c r="V187" s="510"/>
      <c r="W187" s="510"/>
      <c r="X187" s="510"/>
      <c r="Y187" s="510"/>
    </row>
    <row r="188">
      <c r="A188" s="510"/>
      <c r="B188" s="510"/>
      <c r="C188" s="510"/>
      <c r="D188" s="510"/>
      <c r="E188" s="510"/>
      <c r="F188" s="510"/>
      <c r="G188" s="510"/>
      <c r="H188" s="510"/>
      <c r="I188" s="510"/>
      <c r="J188" s="510"/>
      <c r="K188" s="510"/>
      <c r="L188" s="510"/>
      <c r="M188" s="510"/>
      <c r="N188" s="510"/>
      <c r="O188" s="510"/>
      <c r="P188" s="510"/>
      <c r="Q188" s="510"/>
      <c r="R188" s="510"/>
      <c r="S188" s="510"/>
      <c r="T188" s="510"/>
      <c r="U188" s="510"/>
      <c r="V188" s="510"/>
      <c r="W188" s="510"/>
      <c r="X188" s="510"/>
      <c r="Y188" s="510"/>
    </row>
    <row r="189">
      <c r="A189" s="510"/>
      <c r="B189" s="510"/>
      <c r="C189" s="510"/>
      <c r="D189" s="510"/>
      <c r="E189" s="510"/>
      <c r="F189" s="510"/>
      <c r="G189" s="510"/>
      <c r="H189" s="510"/>
      <c r="I189" s="510"/>
      <c r="J189" s="510"/>
      <c r="K189" s="510"/>
      <c r="L189" s="510"/>
      <c r="M189" s="510"/>
      <c r="N189" s="510"/>
      <c r="O189" s="510"/>
      <c r="P189" s="510"/>
      <c r="Q189" s="510"/>
      <c r="R189" s="510"/>
      <c r="S189" s="510"/>
      <c r="T189" s="510"/>
      <c r="U189" s="510"/>
      <c r="V189" s="510"/>
      <c r="W189" s="510"/>
      <c r="X189" s="510"/>
      <c r="Y189" s="510"/>
    </row>
    <row r="190">
      <c r="A190" s="510"/>
      <c r="B190" s="510"/>
      <c r="C190" s="510"/>
      <c r="D190" s="510"/>
      <c r="E190" s="510"/>
      <c r="F190" s="510"/>
      <c r="G190" s="510"/>
      <c r="H190" s="510"/>
      <c r="I190" s="510"/>
      <c r="J190" s="510"/>
      <c r="K190" s="510"/>
      <c r="L190" s="510"/>
      <c r="M190" s="510"/>
      <c r="N190" s="510"/>
      <c r="O190" s="510"/>
      <c r="P190" s="510"/>
      <c r="Q190" s="510"/>
      <c r="R190" s="510"/>
      <c r="S190" s="510"/>
      <c r="T190" s="510"/>
      <c r="U190" s="510"/>
      <c r="V190" s="510"/>
      <c r="W190" s="510"/>
      <c r="X190" s="510"/>
      <c r="Y190" s="510"/>
    </row>
    <row r="191">
      <c r="A191" s="510"/>
      <c r="B191" s="510"/>
      <c r="C191" s="510"/>
      <c r="D191" s="510"/>
      <c r="E191" s="510"/>
      <c r="F191" s="510"/>
      <c r="G191" s="510"/>
      <c r="H191" s="510"/>
      <c r="I191" s="510"/>
      <c r="J191" s="510"/>
      <c r="K191" s="510"/>
      <c r="L191" s="510"/>
      <c r="M191" s="510"/>
      <c r="N191" s="510"/>
      <c r="O191" s="510"/>
      <c r="P191" s="510"/>
      <c r="Q191" s="510"/>
      <c r="R191" s="510"/>
      <c r="S191" s="510"/>
      <c r="T191" s="510"/>
      <c r="U191" s="510"/>
      <c r="V191" s="510"/>
      <c r="W191" s="510"/>
      <c r="X191" s="510"/>
      <c r="Y191" s="510"/>
    </row>
    <row r="192">
      <c r="A192" s="510"/>
      <c r="B192" s="510"/>
      <c r="C192" s="510"/>
      <c r="D192" s="510"/>
      <c r="E192" s="510"/>
      <c r="F192" s="510"/>
      <c r="G192" s="510"/>
      <c r="H192" s="510"/>
      <c r="I192" s="510"/>
      <c r="J192" s="510"/>
      <c r="K192" s="510"/>
      <c r="L192" s="510"/>
      <c r="M192" s="510"/>
      <c r="N192" s="510"/>
      <c r="O192" s="510"/>
      <c r="P192" s="510"/>
      <c r="Q192" s="510"/>
      <c r="R192" s="510"/>
      <c r="S192" s="510"/>
      <c r="T192" s="510"/>
      <c r="U192" s="510"/>
      <c r="V192" s="510"/>
      <c r="W192" s="510"/>
      <c r="X192" s="510"/>
      <c r="Y192" s="510"/>
    </row>
    <row r="193">
      <c r="A193" s="510"/>
      <c r="B193" s="510"/>
      <c r="C193" s="510"/>
      <c r="D193" s="510"/>
      <c r="E193" s="510"/>
      <c r="F193" s="510"/>
      <c r="G193" s="510"/>
      <c r="H193" s="510"/>
      <c r="I193" s="510"/>
      <c r="J193" s="510"/>
      <c r="K193" s="510"/>
      <c r="L193" s="510"/>
      <c r="M193" s="510"/>
      <c r="N193" s="510"/>
      <c r="O193" s="510"/>
      <c r="P193" s="510"/>
      <c r="Q193" s="510"/>
      <c r="R193" s="510"/>
      <c r="S193" s="510"/>
      <c r="T193" s="510"/>
      <c r="U193" s="510"/>
      <c r="V193" s="510"/>
      <c r="W193" s="510"/>
      <c r="X193" s="510"/>
      <c r="Y193" s="510"/>
    </row>
    <row r="194">
      <c r="A194" s="510"/>
      <c r="B194" s="510"/>
      <c r="C194" s="510"/>
      <c r="D194" s="510"/>
      <c r="E194" s="510"/>
      <c r="F194" s="510"/>
      <c r="G194" s="510"/>
      <c r="H194" s="510"/>
      <c r="I194" s="510"/>
      <c r="J194" s="510"/>
      <c r="K194" s="510"/>
      <c r="L194" s="510"/>
      <c r="M194" s="510"/>
      <c r="N194" s="510"/>
      <c r="O194" s="510"/>
      <c r="P194" s="510"/>
      <c r="Q194" s="510"/>
      <c r="R194" s="510"/>
      <c r="S194" s="510"/>
      <c r="T194" s="510"/>
      <c r="U194" s="510"/>
      <c r="V194" s="510"/>
      <c r="W194" s="510"/>
      <c r="X194" s="510"/>
      <c r="Y194" s="510"/>
    </row>
    <row r="195">
      <c r="A195" s="510"/>
      <c r="B195" s="510"/>
      <c r="C195" s="510"/>
      <c r="D195" s="510"/>
      <c r="E195" s="510"/>
      <c r="F195" s="510"/>
      <c r="G195" s="510"/>
      <c r="H195" s="510"/>
      <c r="I195" s="510"/>
      <c r="J195" s="510"/>
      <c r="K195" s="510"/>
      <c r="L195" s="510"/>
      <c r="M195" s="510"/>
      <c r="N195" s="510"/>
      <c r="O195" s="510"/>
      <c r="P195" s="510"/>
      <c r="Q195" s="510"/>
      <c r="R195" s="510"/>
      <c r="S195" s="510"/>
      <c r="T195" s="510"/>
      <c r="U195" s="510"/>
      <c r="V195" s="510"/>
      <c r="W195" s="510"/>
      <c r="X195" s="510"/>
      <c r="Y195" s="510"/>
    </row>
    <row r="196">
      <c r="A196" s="510"/>
      <c r="B196" s="510"/>
      <c r="C196" s="510"/>
      <c r="D196" s="510"/>
      <c r="E196" s="510"/>
      <c r="F196" s="510"/>
      <c r="G196" s="510"/>
      <c r="H196" s="510"/>
      <c r="I196" s="510"/>
      <c r="J196" s="510"/>
      <c r="K196" s="510"/>
      <c r="L196" s="510"/>
      <c r="M196" s="510"/>
      <c r="N196" s="510"/>
      <c r="O196" s="510"/>
      <c r="P196" s="510"/>
      <c r="Q196" s="510"/>
      <c r="R196" s="510"/>
      <c r="S196" s="510"/>
      <c r="T196" s="510"/>
      <c r="U196" s="510"/>
      <c r="V196" s="510"/>
      <c r="W196" s="510"/>
      <c r="X196" s="510"/>
      <c r="Y196" s="510"/>
    </row>
    <row r="197">
      <c r="A197" s="510"/>
      <c r="B197" s="510"/>
      <c r="C197" s="510"/>
      <c r="D197" s="510"/>
      <c r="E197" s="510"/>
      <c r="F197" s="510"/>
      <c r="G197" s="510"/>
      <c r="H197" s="510"/>
      <c r="I197" s="510"/>
      <c r="J197" s="510"/>
      <c r="K197" s="510"/>
      <c r="L197" s="510"/>
      <c r="M197" s="510"/>
      <c r="N197" s="510"/>
      <c r="O197" s="510"/>
      <c r="P197" s="510"/>
      <c r="Q197" s="510"/>
      <c r="R197" s="510"/>
      <c r="S197" s="510"/>
      <c r="T197" s="510"/>
      <c r="U197" s="510"/>
      <c r="V197" s="510"/>
      <c r="W197" s="510"/>
      <c r="X197" s="510"/>
      <c r="Y197" s="510"/>
    </row>
    <row r="198">
      <c r="A198" s="510"/>
      <c r="B198" s="510"/>
      <c r="C198" s="510"/>
      <c r="D198" s="510"/>
      <c r="E198" s="510"/>
      <c r="F198" s="510"/>
      <c r="G198" s="510"/>
      <c r="H198" s="510"/>
      <c r="I198" s="510"/>
      <c r="J198" s="510"/>
      <c r="K198" s="510"/>
      <c r="L198" s="510"/>
      <c r="M198" s="510"/>
      <c r="N198" s="510"/>
      <c r="O198" s="510"/>
      <c r="P198" s="510"/>
      <c r="Q198" s="510"/>
      <c r="R198" s="510"/>
      <c r="S198" s="510"/>
      <c r="T198" s="510"/>
      <c r="U198" s="510"/>
      <c r="V198" s="510"/>
      <c r="W198" s="510"/>
      <c r="X198" s="510"/>
      <c r="Y198" s="510"/>
    </row>
    <row r="199">
      <c r="A199" s="510"/>
      <c r="B199" s="510"/>
      <c r="C199" s="510"/>
      <c r="D199" s="510"/>
      <c r="E199" s="510"/>
      <c r="F199" s="510"/>
      <c r="G199" s="510"/>
      <c r="H199" s="510"/>
      <c r="I199" s="510"/>
      <c r="J199" s="510"/>
      <c r="K199" s="510"/>
      <c r="L199" s="510"/>
      <c r="M199" s="510"/>
      <c r="N199" s="510"/>
      <c r="O199" s="510"/>
      <c r="P199" s="510"/>
      <c r="Q199" s="510"/>
      <c r="R199" s="510"/>
      <c r="S199" s="510"/>
      <c r="T199" s="510"/>
      <c r="U199" s="510"/>
      <c r="V199" s="510"/>
      <c r="W199" s="510"/>
      <c r="X199" s="510"/>
      <c r="Y199" s="510"/>
    </row>
    <row r="200">
      <c r="A200" s="510"/>
      <c r="B200" s="510"/>
      <c r="C200" s="510"/>
      <c r="D200" s="510"/>
      <c r="E200" s="510"/>
      <c r="F200" s="510"/>
      <c r="G200" s="510"/>
      <c r="H200" s="510"/>
      <c r="I200" s="510"/>
      <c r="J200" s="510"/>
      <c r="K200" s="510"/>
      <c r="L200" s="510"/>
      <c r="M200" s="510"/>
      <c r="N200" s="510"/>
      <c r="O200" s="510"/>
      <c r="P200" s="510"/>
      <c r="Q200" s="510"/>
      <c r="R200" s="510"/>
      <c r="S200" s="510"/>
      <c r="T200" s="510"/>
      <c r="U200" s="510"/>
      <c r="V200" s="510"/>
      <c r="W200" s="510"/>
      <c r="X200" s="510"/>
      <c r="Y200" s="510"/>
    </row>
    <row r="201">
      <c r="A201" s="510"/>
      <c r="B201" s="510"/>
      <c r="C201" s="510"/>
      <c r="D201" s="510"/>
      <c r="E201" s="510"/>
      <c r="F201" s="510"/>
      <c r="G201" s="510"/>
      <c r="H201" s="510"/>
      <c r="I201" s="510"/>
      <c r="J201" s="510"/>
      <c r="K201" s="510"/>
      <c r="L201" s="510"/>
      <c r="M201" s="510"/>
      <c r="N201" s="510"/>
      <c r="O201" s="510"/>
      <c r="P201" s="510"/>
      <c r="Q201" s="510"/>
      <c r="R201" s="510"/>
      <c r="S201" s="510"/>
      <c r="T201" s="510"/>
      <c r="U201" s="510"/>
      <c r="V201" s="510"/>
      <c r="W201" s="510"/>
      <c r="X201" s="510"/>
      <c r="Y201" s="510"/>
    </row>
    <row r="202">
      <c r="A202" s="510"/>
      <c r="B202" s="510"/>
      <c r="C202" s="510"/>
      <c r="D202" s="510"/>
      <c r="E202" s="510"/>
      <c r="F202" s="510"/>
      <c r="G202" s="510"/>
      <c r="H202" s="510"/>
      <c r="I202" s="510"/>
      <c r="J202" s="510"/>
      <c r="K202" s="510"/>
      <c r="L202" s="510"/>
      <c r="M202" s="510"/>
      <c r="N202" s="510"/>
      <c r="O202" s="510"/>
      <c r="P202" s="510"/>
      <c r="Q202" s="510"/>
      <c r="R202" s="510"/>
      <c r="S202" s="510"/>
      <c r="T202" s="510"/>
      <c r="U202" s="510"/>
      <c r="V202" s="510"/>
      <c r="W202" s="510"/>
      <c r="X202" s="510"/>
      <c r="Y202" s="510"/>
    </row>
    <row r="203">
      <c r="A203" s="510"/>
      <c r="B203" s="510"/>
      <c r="C203" s="510"/>
      <c r="D203" s="510"/>
      <c r="E203" s="510"/>
      <c r="F203" s="510"/>
      <c r="G203" s="510"/>
      <c r="H203" s="510"/>
      <c r="I203" s="510"/>
      <c r="J203" s="510"/>
      <c r="K203" s="510"/>
      <c r="L203" s="510"/>
      <c r="M203" s="510"/>
      <c r="N203" s="510"/>
      <c r="O203" s="510"/>
      <c r="P203" s="510"/>
      <c r="Q203" s="510"/>
      <c r="R203" s="510"/>
      <c r="S203" s="510"/>
      <c r="T203" s="510"/>
      <c r="U203" s="510"/>
      <c r="V203" s="510"/>
      <c r="W203" s="510"/>
      <c r="X203" s="510"/>
      <c r="Y203" s="510"/>
    </row>
    <row r="204">
      <c r="A204" s="510"/>
      <c r="B204" s="510"/>
      <c r="C204" s="510"/>
      <c r="D204" s="510"/>
      <c r="E204" s="510"/>
      <c r="F204" s="510"/>
      <c r="G204" s="510"/>
      <c r="H204" s="510"/>
      <c r="I204" s="510"/>
      <c r="J204" s="510"/>
      <c r="K204" s="510"/>
      <c r="L204" s="510"/>
      <c r="M204" s="510"/>
      <c r="N204" s="510"/>
      <c r="O204" s="510"/>
      <c r="P204" s="510"/>
      <c r="Q204" s="510"/>
      <c r="R204" s="510"/>
      <c r="S204" s="510"/>
      <c r="T204" s="510"/>
      <c r="U204" s="510"/>
      <c r="V204" s="510"/>
      <c r="W204" s="510"/>
      <c r="X204" s="510"/>
      <c r="Y204" s="510"/>
    </row>
    <row r="205">
      <c r="A205" s="510"/>
      <c r="B205" s="510"/>
      <c r="C205" s="510"/>
      <c r="D205" s="510"/>
      <c r="E205" s="510"/>
      <c r="F205" s="510"/>
      <c r="G205" s="510"/>
      <c r="H205" s="510"/>
      <c r="I205" s="510"/>
      <c r="J205" s="510"/>
      <c r="K205" s="510"/>
      <c r="L205" s="510"/>
      <c r="M205" s="510"/>
      <c r="N205" s="510"/>
      <c r="O205" s="510"/>
      <c r="P205" s="510"/>
      <c r="Q205" s="510"/>
      <c r="R205" s="510"/>
      <c r="S205" s="510"/>
      <c r="T205" s="510"/>
      <c r="U205" s="510"/>
      <c r="V205" s="510"/>
      <c r="W205" s="510"/>
      <c r="X205" s="510"/>
      <c r="Y205" s="510"/>
    </row>
    <row r="206">
      <c r="A206" s="510"/>
      <c r="B206" s="510"/>
      <c r="C206" s="510"/>
      <c r="D206" s="510"/>
      <c r="E206" s="510"/>
      <c r="F206" s="510"/>
      <c r="G206" s="510"/>
      <c r="H206" s="510"/>
      <c r="I206" s="510"/>
      <c r="J206" s="510"/>
      <c r="K206" s="510"/>
      <c r="L206" s="510"/>
      <c r="M206" s="510"/>
      <c r="N206" s="510"/>
      <c r="O206" s="510"/>
      <c r="P206" s="510"/>
      <c r="Q206" s="510"/>
      <c r="R206" s="510"/>
      <c r="S206" s="510"/>
      <c r="T206" s="510"/>
      <c r="U206" s="510"/>
      <c r="V206" s="510"/>
      <c r="W206" s="510"/>
      <c r="X206" s="510"/>
      <c r="Y206" s="510"/>
    </row>
    <row r="207">
      <c r="A207" s="510"/>
      <c r="B207" s="510"/>
      <c r="C207" s="510"/>
      <c r="D207" s="510"/>
      <c r="E207" s="510"/>
      <c r="F207" s="510"/>
      <c r="G207" s="510"/>
      <c r="H207" s="510"/>
      <c r="I207" s="510"/>
      <c r="J207" s="510"/>
      <c r="K207" s="510"/>
      <c r="L207" s="510"/>
      <c r="M207" s="510"/>
      <c r="N207" s="510"/>
      <c r="O207" s="510"/>
      <c r="P207" s="510"/>
      <c r="Q207" s="510"/>
      <c r="R207" s="510"/>
      <c r="S207" s="510"/>
      <c r="T207" s="510"/>
      <c r="U207" s="510"/>
      <c r="V207" s="510"/>
      <c r="W207" s="510"/>
      <c r="X207" s="510"/>
      <c r="Y207" s="510"/>
    </row>
    <row r="208">
      <c r="A208" s="510"/>
      <c r="B208" s="510"/>
      <c r="C208" s="510"/>
      <c r="D208" s="510"/>
      <c r="E208" s="510"/>
      <c r="F208" s="510"/>
      <c r="G208" s="510"/>
      <c r="H208" s="510"/>
      <c r="I208" s="510"/>
      <c r="J208" s="510"/>
      <c r="K208" s="510"/>
      <c r="L208" s="510"/>
      <c r="M208" s="510"/>
      <c r="N208" s="510"/>
      <c r="O208" s="510"/>
      <c r="P208" s="510"/>
      <c r="Q208" s="510"/>
      <c r="R208" s="510"/>
      <c r="S208" s="510"/>
      <c r="T208" s="510"/>
      <c r="U208" s="510"/>
      <c r="V208" s="510"/>
      <c r="W208" s="510"/>
      <c r="X208" s="510"/>
      <c r="Y208" s="510"/>
    </row>
    <row r="209">
      <c r="A209" s="510"/>
      <c r="B209" s="510"/>
      <c r="C209" s="510"/>
      <c r="D209" s="510"/>
      <c r="E209" s="510"/>
      <c r="F209" s="510"/>
      <c r="G209" s="510"/>
      <c r="H209" s="510"/>
      <c r="I209" s="510"/>
      <c r="J209" s="510"/>
      <c r="K209" s="510"/>
      <c r="L209" s="510"/>
      <c r="M209" s="510"/>
      <c r="N209" s="510"/>
      <c r="O209" s="510"/>
      <c r="P209" s="510"/>
      <c r="Q209" s="510"/>
      <c r="R209" s="510"/>
      <c r="S209" s="510"/>
      <c r="T209" s="510"/>
      <c r="U209" s="510"/>
      <c r="V209" s="510"/>
      <c r="W209" s="510"/>
      <c r="X209" s="510"/>
      <c r="Y209" s="510"/>
    </row>
    <row r="210">
      <c r="A210" s="510"/>
      <c r="B210" s="510"/>
      <c r="C210" s="510"/>
      <c r="D210" s="510"/>
      <c r="E210" s="510"/>
      <c r="F210" s="510"/>
      <c r="G210" s="510"/>
      <c r="H210" s="510"/>
      <c r="I210" s="510"/>
      <c r="J210" s="510"/>
      <c r="K210" s="510"/>
      <c r="L210" s="510"/>
      <c r="M210" s="510"/>
      <c r="N210" s="510"/>
      <c r="O210" s="510"/>
      <c r="P210" s="510"/>
      <c r="Q210" s="510"/>
      <c r="R210" s="510"/>
      <c r="S210" s="510"/>
      <c r="T210" s="510"/>
      <c r="U210" s="510"/>
      <c r="V210" s="510"/>
      <c r="W210" s="510"/>
      <c r="X210" s="510"/>
      <c r="Y210" s="510"/>
    </row>
    <row r="211">
      <c r="A211" s="510"/>
      <c r="B211" s="510"/>
      <c r="C211" s="510"/>
      <c r="D211" s="510"/>
      <c r="E211" s="510"/>
      <c r="F211" s="510"/>
      <c r="G211" s="510"/>
      <c r="H211" s="510"/>
      <c r="I211" s="510"/>
      <c r="J211" s="510"/>
      <c r="K211" s="510"/>
      <c r="L211" s="510"/>
      <c r="M211" s="510"/>
      <c r="N211" s="510"/>
      <c r="O211" s="510"/>
      <c r="P211" s="510"/>
      <c r="Q211" s="510"/>
      <c r="R211" s="510"/>
      <c r="S211" s="510"/>
      <c r="T211" s="510"/>
      <c r="U211" s="510"/>
      <c r="V211" s="510"/>
      <c r="W211" s="510"/>
      <c r="X211" s="510"/>
      <c r="Y211" s="510"/>
    </row>
    <row r="212">
      <c r="A212" s="510"/>
      <c r="B212" s="510"/>
      <c r="C212" s="510"/>
      <c r="D212" s="510"/>
      <c r="E212" s="510"/>
      <c r="F212" s="510"/>
      <c r="G212" s="510"/>
      <c r="H212" s="510"/>
      <c r="I212" s="510"/>
      <c r="J212" s="510"/>
      <c r="K212" s="510"/>
      <c r="L212" s="510"/>
      <c r="M212" s="510"/>
      <c r="N212" s="510"/>
      <c r="O212" s="510"/>
      <c r="P212" s="510"/>
      <c r="Q212" s="510"/>
      <c r="R212" s="510"/>
      <c r="S212" s="510"/>
      <c r="T212" s="510"/>
      <c r="U212" s="510"/>
      <c r="V212" s="510"/>
      <c r="W212" s="510"/>
      <c r="X212" s="510"/>
      <c r="Y212" s="510"/>
    </row>
    <row r="213">
      <c r="A213" s="510"/>
      <c r="B213" s="510"/>
      <c r="C213" s="510"/>
      <c r="D213" s="510"/>
      <c r="E213" s="510"/>
      <c r="F213" s="510"/>
      <c r="G213" s="510"/>
      <c r="H213" s="510"/>
      <c r="I213" s="510"/>
      <c r="J213" s="510"/>
      <c r="K213" s="510"/>
      <c r="L213" s="510"/>
      <c r="M213" s="510"/>
      <c r="N213" s="510"/>
      <c r="O213" s="510"/>
      <c r="P213" s="510"/>
      <c r="Q213" s="510"/>
      <c r="R213" s="510"/>
      <c r="S213" s="510"/>
      <c r="T213" s="510"/>
      <c r="U213" s="510"/>
      <c r="V213" s="510"/>
      <c r="W213" s="510"/>
      <c r="X213" s="510"/>
      <c r="Y213" s="510"/>
    </row>
    <row r="214">
      <c r="A214" s="510"/>
      <c r="B214" s="510"/>
      <c r="C214" s="510"/>
      <c r="D214" s="510"/>
      <c r="E214" s="510"/>
      <c r="F214" s="510"/>
      <c r="G214" s="510"/>
      <c r="H214" s="510"/>
      <c r="I214" s="510"/>
      <c r="J214" s="510"/>
      <c r="K214" s="510"/>
      <c r="L214" s="510"/>
      <c r="M214" s="510"/>
      <c r="N214" s="510"/>
      <c r="O214" s="510"/>
      <c r="P214" s="510"/>
      <c r="Q214" s="510"/>
      <c r="R214" s="510"/>
      <c r="S214" s="510"/>
      <c r="T214" s="510"/>
      <c r="U214" s="510"/>
      <c r="V214" s="510"/>
      <c r="W214" s="510"/>
      <c r="X214" s="510"/>
      <c r="Y214" s="510"/>
    </row>
    <row r="215">
      <c r="A215" s="510"/>
      <c r="B215" s="510"/>
      <c r="C215" s="510"/>
      <c r="D215" s="510"/>
      <c r="E215" s="510"/>
      <c r="F215" s="510"/>
      <c r="G215" s="510"/>
      <c r="H215" s="510"/>
      <c r="I215" s="510"/>
      <c r="J215" s="510"/>
      <c r="K215" s="510"/>
      <c r="L215" s="510"/>
      <c r="M215" s="510"/>
      <c r="N215" s="510"/>
      <c r="O215" s="510"/>
      <c r="P215" s="510"/>
      <c r="Q215" s="510"/>
      <c r="R215" s="510"/>
      <c r="S215" s="510"/>
      <c r="T215" s="510"/>
      <c r="U215" s="510"/>
      <c r="V215" s="510"/>
      <c r="W215" s="510"/>
      <c r="X215" s="510"/>
      <c r="Y215" s="510"/>
    </row>
    <row r="216">
      <c r="A216" s="510"/>
      <c r="B216" s="510"/>
      <c r="C216" s="510"/>
      <c r="D216" s="510"/>
      <c r="E216" s="510"/>
      <c r="F216" s="510"/>
      <c r="G216" s="510"/>
      <c r="H216" s="510"/>
      <c r="I216" s="510"/>
      <c r="J216" s="510"/>
      <c r="K216" s="510"/>
      <c r="L216" s="510"/>
      <c r="M216" s="510"/>
      <c r="N216" s="510"/>
      <c r="O216" s="510"/>
      <c r="P216" s="510"/>
      <c r="Q216" s="510"/>
      <c r="R216" s="510"/>
      <c r="S216" s="510"/>
      <c r="T216" s="510"/>
      <c r="U216" s="510"/>
      <c r="V216" s="510"/>
      <c r="W216" s="510"/>
      <c r="X216" s="510"/>
      <c r="Y216" s="510"/>
    </row>
    <row r="217">
      <c r="A217" s="510"/>
      <c r="B217" s="510"/>
      <c r="C217" s="510"/>
      <c r="D217" s="510"/>
      <c r="E217" s="510"/>
      <c r="F217" s="510"/>
      <c r="G217" s="510"/>
      <c r="H217" s="510"/>
      <c r="I217" s="510"/>
      <c r="J217" s="510"/>
      <c r="K217" s="510"/>
      <c r="L217" s="510"/>
      <c r="M217" s="510"/>
      <c r="N217" s="510"/>
      <c r="O217" s="510"/>
      <c r="P217" s="510"/>
      <c r="Q217" s="510"/>
      <c r="R217" s="510"/>
      <c r="S217" s="510"/>
      <c r="T217" s="510"/>
      <c r="U217" s="510"/>
      <c r="V217" s="510"/>
      <c r="W217" s="510"/>
      <c r="X217" s="510"/>
      <c r="Y217" s="510"/>
    </row>
    <row r="218">
      <c r="A218" s="510"/>
      <c r="B218" s="510"/>
      <c r="C218" s="510"/>
      <c r="D218" s="510"/>
      <c r="E218" s="510"/>
      <c r="F218" s="510"/>
      <c r="G218" s="510"/>
      <c r="H218" s="510"/>
      <c r="I218" s="510"/>
      <c r="J218" s="510"/>
      <c r="K218" s="510"/>
      <c r="L218" s="510"/>
      <c r="M218" s="510"/>
      <c r="N218" s="510"/>
      <c r="O218" s="510"/>
      <c r="P218" s="510"/>
      <c r="Q218" s="510"/>
      <c r="R218" s="510"/>
      <c r="S218" s="510"/>
      <c r="T218" s="510"/>
      <c r="U218" s="510"/>
      <c r="V218" s="510"/>
      <c r="W218" s="510"/>
      <c r="X218" s="510"/>
      <c r="Y218" s="510"/>
    </row>
    <row r="219">
      <c r="A219" s="510"/>
      <c r="B219" s="510"/>
      <c r="C219" s="510"/>
      <c r="D219" s="510"/>
      <c r="E219" s="510"/>
      <c r="F219" s="510"/>
      <c r="G219" s="510"/>
      <c r="H219" s="510"/>
      <c r="I219" s="510"/>
      <c r="J219" s="510"/>
      <c r="K219" s="510"/>
      <c r="L219" s="510"/>
      <c r="M219" s="510"/>
      <c r="N219" s="510"/>
      <c r="O219" s="510"/>
      <c r="P219" s="510"/>
      <c r="Q219" s="510"/>
      <c r="R219" s="510"/>
      <c r="S219" s="510"/>
      <c r="T219" s="510"/>
      <c r="U219" s="510"/>
      <c r="V219" s="510"/>
      <c r="W219" s="510"/>
      <c r="X219" s="510"/>
      <c r="Y219" s="510"/>
    </row>
    <row r="220">
      <c r="A220" s="510"/>
      <c r="B220" s="510"/>
      <c r="C220" s="510"/>
      <c r="D220" s="510"/>
      <c r="E220" s="510"/>
      <c r="F220" s="510"/>
      <c r="G220" s="510"/>
      <c r="H220" s="510"/>
      <c r="I220" s="510"/>
      <c r="J220" s="510"/>
      <c r="K220" s="510"/>
      <c r="L220" s="510"/>
      <c r="M220" s="510"/>
      <c r="N220" s="510"/>
      <c r="O220" s="510"/>
      <c r="P220" s="510"/>
      <c r="Q220" s="510"/>
      <c r="R220" s="510"/>
      <c r="S220" s="510"/>
      <c r="T220" s="510"/>
      <c r="U220" s="510"/>
      <c r="V220" s="510"/>
      <c r="W220" s="510"/>
      <c r="X220" s="510"/>
      <c r="Y220" s="510"/>
    </row>
    <row r="221">
      <c r="A221" s="510"/>
      <c r="B221" s="510"/>
      <c r="C221" s="510"/>
      <c r="D221" s="510"/>
      <c r="E221" s="510"/>
      <c r="F221" s="510"/>
      <c r="G221" s="510"/>
      <c r="H221" s="510"/>
      <c r="I221" s="510"/>
      <c r="J221" s="510"/>
      <c r="K221" s="510"/>
      <c r="L221" s="510"/>
      <c r="M221" s="510"/>
      <c r="N221" s="510"/>
      <c r="O221" s="510"/>
      <c r="P221" s="510"/>
      <c r="Q221" s="510"/>
      <c r="R221" s="510"/>
      <c r="S221" s="510"/>
      <c r="T221" s="510"/>
      <c r="U221" s="510"/>
      <c r="V221" s="510"/>
      <c r="W221" s="510"/>
      <c r="X221" s="510"/>
      <c r="Y221" s="510"/>
    </row>
    <row r="222">
      <c r="A222" s="510"/>
      <c r="B222" s="510"/>
      <c r="C222" s="510"/>
      <c r="D222" s="510"/>
      <c r="E222" s="510"/>
      <c r="F222" s="510"/>
      <c r="G222" s="510"/>
      <c r="H222" s="510"/>
      <c r="I222" s="510"/>
      <c r="J222" s="510"/>
      <c r="K222" s="510"/>
      <c r="L222" s="510"/>
      <c r="M222" s="510"/>
      <c r="N222" s="510"/>
      <c r="O222" s="510"/>
      <c r="P222" s="510"/>
      <c r="Q222" s="510"/>
      <c r="R222" s="510"/>
      <c r="S222" s="510"/>
      <c r="T222" s="510"/>
      <c r="U222" s="510"/>
      <c r="V222" s="510"/>
      <c r="W222" s="510"/>
      <c r="X222" s="510"/>
      <c r="Y222" s="510"/>
    </row>
    <row r="223">
      <c r="A223" s="510"/>
      <c r="B223" s="510"/>
      <c r="C223" s="510"/>
      <c r="D223" s="510"/>
      <c r="E223" s="510"/>
      <c r="F223" s="510"/>
      <c r="G223" s="510"/>
      <c r="H223" s="510"/>
      <c r="I223" s="510"/>
      <c r="J223" s="510"/>
      <c r="K223" s="510"/>
      <c r="L223" s="510"/>
      <c r="M223" s="510"/>
      <c r="N223" s="510"/>
      <c r="O223" s="510"/>
      <c r="P223" s="510"/>
      <c r="Q223" s="510"/>
      <c r="R223" s="510"/>
      <c r="S223" s="510"/>
      <c r="T223" s="510"/>
      <c r="U223" s="510"/>
      <c r="V223" s="510"/>
      <c r="W223" s="510"/>
      <c r="X223" s="510"/>
      <c r="Y223" s="510"/>
    </row>
    <row r="224">
      <c r="A224" s="510"/>
      <c r="B224" s="510"/>
      <c r="C224" s="510"/>
      <c r="D224" s="510"/>
      <c r="E224" s="510"/>
      <c r="F224" s="510"/>
      <c r="G224" s="510"/>
      <c r="H224" s="510"/>
      <c r="I224" s="510"/>
      <c r="J224" s="510"/>
      <c r="K224" s="510"/>
      <c r="L224" s="510"/>
      <c r="M224" s="510"/>
      <c r="N224" s="510"/>
      <c r="O224" s="510"/>
      <c r="P224" s="510"/>
      <c r="Q224" s="510"/>
      <c r="R224" s="510"/>
      <c r="S224" s="510"/>
      <c r="T224" s="510"/>
      <c r="U224" s="510"/>
      <c r="V224" s="510"/>
      <c r="W224" s="510"/>
      <c r="X224" s="510"/>
      <c r="Y224" s="510"/>
    </row>
    <row r="225">
      <c r="A225" s="510"/>
      <c r="B225" s="510"/>
      <c r="C225" s="510"/>
      <c r="D225" s="510"/>
      <c r="E225" s="510"/>
      <c r="F225" s="510"/>
      <c r="G225" s="510"/>
      <c r="H225" s="510"/>
      <c r="I225" s="510"/>
      <c r="J225" s="510"/>
      <c r="K225" s="510"/>
      <c r="L225" s="510"/>
      <c r="M225" s="510"/>
      <c r="N225" s="510"/>
      <c r="O225" s="510"/>
      <c r="P225" s="510"/>
      <c r="Q225" s="510"/>
      <c r="R225" s="510"/>
      <c r="S225" s="510"/>
      <c r="T225" s="510"/>
      <c r="U225" s="510"/>
      <c r="V225" s="510"/>
      <c r="W225" s="510"/>
      <c r="X225" s="510"/>
      <c r="Y225" s="510"/>
    </row>
    <row r="226">
      <c r="A226" s="510"/>
      <c r="B226" s="510"/>
      <c r="C226" s="510"/>
      <c r="D226" s="510"/>
      <c r="E226" s="510"/>
      <c r="F226" s="510"/>
      <c r="G226" s="510"/>
      <c r="H226" s="510"/>
      <c r="I226" s="510"/>
      <c r="J226" s="510"/>
      <c r="K226" s="510"/>
      <c r="L226" s="510"/>
      <c r="M226" s="510"/>
      <c r="N226" s="510"/>
      <c r="O226" s="510"/>
      <c r="P226" s="510"/>
      <c r="Q226" s="510"/>
      <c r="R226" s="510"/>
      <c r="S226" s="510"/>
      <c r="T226" s="510"/>
      <c r="U226" s="510"/>
      <c r="V226" s="510"/>
      <c r="W226" s="510"/>
      <c r="X226" s="510"/>
      <c r="Y226" s="510"/>
    </row>
    <row r="227">
      <c r="A227" s="510"/>
      <c r="B227" s="510"/>
      <c r="C227" s="510"/>
      <c r="D227" s="510"/>
      <c r="E227" s="510"/>
      <c r="F227" s="510"/>
      <c r="G227" s="510"/>
      <c r="H227" s="510"/>
      <c r="I227" s="510"/>
      <c r="J227" s="510"/>
      <c r="K227" s="510"/>
      <c r="L227" s="510"/>
      <c r="M227" s="510"/>
      <c r="N227" s="510"/>
      <c r="O227" s="510"/>
      <c r="P227" s="510"/>
      <c r="Q227" s="510"/>
      <c r="R227" s="510"/>
      <c r="S227" s="510"/>
      <c r="T227" s="510"/>
      <c r="U227" s="510"/>
      <c r="V227" s="510"/>
      <c r="W227" s="510"/>
      <c r="X227" s="510"/>
      <c r="Y227" s="510"/>
    </row>
    <row r="228">
      <c r="A228" s="510"/>
      <c r="B228" s="510"/>
      <c r="C228" s="510"/>
      <c r="D228" s="510"/>
      <c r="E228" s="510"/>
      <c r="F228" s="510"/>
      <c r="G228" s="510"/>
      <c r="H228" s="510"/>
      <c r="I228" s="510"/>
      <c r="J228" s="510"/>
      <c r="K228" s="510"/>
      <c r="L228" s="510"/>
      <c r="M228" s="510"/>
      <c r="N228" s="510"/>
      <c r="O228" s="510"/>
      <c r="P228" s="510"/>
      <c r="Q228" s="510"/>
      <c r="R228" s="510"/>
      <c r="S228" s="510"/>
      <c r="T228" s="510"/>
      <c r="U228" s="510"/>
      <c r="V228" s="510"/>
      <c r="W228" s="510"/>
      <c r="X228" s="510"/>
      <c r="Y228" s="510"/>
    </row>
    <row r="229">
      <c r="A229" s="510"/>
      <c r="B229" s="510"/>
      <c r="C229" s="510"/>
      <c r="D229" s="510"/>
      <c r="E229" s="510"/>
      <c r="F229" s="510"/>
      <c r="G229" s="510"/>
      <c r="H229" s="510"/>
      <c r="I229" s="510"/>
      <c r="J229" s="510"/>
      <c r="K229" s="510"/>
      <c r="L229" s="510"/>
      <c r="M229" s="510"/>
      <c r="N229" s="510"/>
      <c r="O229" s="510"/>
      <c r="P229" s="510"/>
      <c r="Q229" s="510"/>
      <c r="R229" s="510"/>
      <c r="S229" s="510"/>
      <c r="T229" s="510"/>
      <c r="U229" s="510"/>
      <c r="V229" s="510"/>
      <c r="W229" s="510"/>
      <c r="X229" s="510"/>
      <c r="Y229" s="510"/>
    </row>
    <row r="230">
      <c r="A230" s="510"/>
      <c r="B230" s="510"/>
      <c r="C230" s="510"/>
      <c r="D230" s="510"/>
      <c r="E230" s="510"/>
      <c r="F230" s="510"/>
      <c r="G230" s="510"/>
      <c r="H230" s="510"/>
      <c r="I230" s="510"/>
      <c r="J230" s="510"/>
      <c r="K230" s="510"/>
      <c r="L230" s="510"/>
      <c r="M230" s="510"/>
      <c r="N230" s="510"/>
      <c r="O230" s="510"/>
      <c r="P230" s="510"/>
      <c r="Q230" s="510"/>
      <c r="R230" s="510"/>
      <c r="S230" s="510"/>
      <c r="T230" s="510"/>
      <c r="U230" s="510"/>
      <c r="V230" s="510"/>
      <c r="W230" s="510"/>
      <c r="X230" s="510"/>
      <c r="Y230" s="510"/>
    </row>
    <row r="231">
      <c r="A231" s="510"/>
      <c r="B231" s="510"/>
      <c r="C231" s="510"/>
      <c r="D231" s="510"/>
      <c r="E231" s="510"/>
      <c r="F231" s="510"/>
      <c r="G231" s="510"/>
      <c r="H231" s="510"/>
      <c r="I231" s="510"/>
      <c r="J231" s="510"/>
      <c r="K231" s="510"/>
      <c r="L231" s="510"/>
      <c r="M231" s="510"/>
      <c r="N231" s="510"/>
      <c r="O231" s="510"/>
      <c r="P231" s="510"/>
      <c r="Q231" s="510"/>
      <c r="R231" s="510"/>
      <c r="S231" s="510"/>
      <c r="T231" s="510"/>
      <c r="U231" s="510"/>
      <c r="V231" s="510"/>
      <c r="W231" s="510"/>
      <c r="X231" s="510"/>
      <c r="Y231" s="510"/>
    </row>
    <row r="232">
      <c r="A232" s="510"/>
      <c r="B232" s="510"/>
      <c r="C232" s="510"/>
      <c r="D232" s="510"/>
      <c r="E232" s="510"/>
      <c r="F232" s="510"/>
      <c r="G232" s="510"/>
      <c r="H232" s="510"/>
      <c r="I232" s="510"/>
      <c r="J232" s="510"/>
      <c r="K232" s="510"/>
      <c r="L232" s="510"/>
      <c r="M232" s="510"/>
      <c r="N232" s="510"/>
      <c r="O232" s="510"/>
      <c r="P232" s="510"/>
      <c r="Q232" s="510"/>
      <c r="R232" s="510"/>
      <c r="S232" s="510"/>
      <c r="T232" s="510"/>
      <c r="U232" s="510"/>
      <c r="V232" s="510"/>
      <c r="W232" s="510"/>
      <c r="X232" s="510"/>
      <c r="Y232" s="510"/>
    </row>
    <row r="233">
      <c r="A233" s="510"/>
      <c r="B233" s="510"/>
      <c r="C233" s="510"/>
      <c r="D233" s="510"/>
      <c r="E233" s="510"/>
      <c r="F233" s="510"/>
      <c r="G233" s="510"/>
      <c r="H233" s="510"/>
      <c r="I233" s="510"/>
      <c r="J233" s="510"/>
      <c r="K233" s="510"/>
      <c r="L233" s="510"/>
      <c r="M233" s="510"/>
      <c r="N233" s="510"/>
      <c r="O233" s="510"/>
      <c r="P233" s="510"/>
      <c r="Q233" s="510"/>
      <c r="R233" s="510"/>
      <c r="S233" s="510"/>
      <c r="T233" s="510"/>
      <c r="U233" s="510"/>
      <c r="V233" s="510"/>
      <c r="W233" s="510"/>
      <c r="X233" s="510"/>
      <c r="Y233" s="510"/>
    </row>
    <row r="234">
      <c r="A234" s="510"/>
      <c r="B234" s="510"/>
      <c r="C234" s="510"/>
      <c r="D234" s="510"/>
      <c r="E234" s="510"/>
      <c r="F234" s="510"/>
      <c r="G234" s="510"/>
      <c r="H234" s="510"/>
      <c r="I234" s="510"/>
      <c r="J234" s="510"/>
      <c r="K234" s="510"/>
      <c r="L234" s="510"/>
      <c r="M234" s="510"/>
      <c r="N234" s="510"/>
      <c r="O234" s="510"/>
      <c r="P234" s="510"/>
      <c r="Q234" s="510"/>
      <c r="R234" s="510"/>
      <c r="S234" s="510"/>
      <c r="T234" s="510"/>
      <c r="U234" s="510"/>
      <c r="V234" s="510"/>
      <c r="W234" s="510"/>
      <c r="X234" s="510"/>
      <c r="Y234" s="510"/>
    </row>
    <row r="235">
      <c r="A235" s="510"/>
      <c r="B235" s="510"/>
      <c r="C235" s="510"/>
      <c r="D235" s="510"/>
      <c r="E235" s="510"/>
      <c r="F235" s="510"/>
      <c r="G235" s="510"/>
      <c r="H235" s="510"/>
      <c r="I235" s="510"/>
      <c r="J235" s="510"/>
      <c r="K235" s="510"/>
      <c r="L235" s="510"/>
      <c r="M235" s="510"/>
      <c r="N235" s="510"/>
      <c r="O235" s="510"/>
      <c r="P235" s="510"/>
      <c r="Q235" s="510"/>
      <c r="R235" s="510"/>
      <c r="S235" s="510"/>
      <c r="T235" s="510"/>
      <c r="U235" s="510"/>
      <c r="V235" s="510"/>
      <c r="W235" s="510"/>
      <c r="X235" s="510"/>
      <c r="Y235" s="510"/>
    </row>
    <row r="236">
      <c r="A236" s="510"/>
      <c r="B236" s="510"/>
      <c r="C236" s="510"/>
      <c r="D236" s="510"/>
      <c r="E236" s="510"/>
      <c r="F236" s="510"/>
      <c r="G236" s="510"/>
      <c r="H236" s="510"/>
      <c r="I236" s="510"/>
      <c r="J236" s="510"/>
      <c r="K236" s="510"/>
      <c r="L236" s="510"/>
      <c r="M236" s="510"/>
      <c r="N236" s="510"/>
      <c r="O236" s="510"/>
      <c r="P236" s="510"/>
      <c r="Q236" s="510"/>
      <c r="R236" s="510"/>
      <c r="S236" s="510"/>
      <c r="T236" s="510"/>
      <c r="U236" s="510"/>
      <c r="V236" s="510"/>
      <c r="W236" s="510"/>
      <c r="X236" s="510"/>
      <c r="Y236" s="510"/>
    </row>
    <row r="237">
      <c r="A237" s="510"/>
      <c r="B237" s="510"/>
      <c r="C237" s="510"/>
      <c r="D237" s="510"/>
      <c r="E237" s="510"/>
      <c r="F237" s="510"/>
      <c r="G237" s="510"/>
      <c r="H237" s="510"/>
      <c r="I237" s="510"/>
      <c r="J237" s="510"/>
      <c r="K237" s="510"/>
      <c r="L237" s="510"/>
      <c r="M237" s="510"/>
      <c r="N237" s="510"/>
      <c r="O237" s="510"/>
      <c r="P237" s="510"/>
      <c r="Q237" s="510"/>
      <c r="R237" s="510"/>
      <c r="S237" s="510"/>
      <c r="T237" s="510"/>
      <c r="U237" s="510"/>
      <c r="V237" s="510"/>
      <c r="W237" s="510"/>
      <c r="X237" s="510"/>
      <c r="Y237" s="510"/>
    </row>
    <row r="238">
      <c r="A238" s="510"/>
      <c r="B238" s="510"/>
      <c r="C238" s="510"/>
      <c r="D238" s="510"/>
      <c r="E238" s="510"/>
      <c r="F238" s="510"/>
      <c r="G238" s="510"/>
      <c r="H238" s="510"/>
      <c r="I238" s="510"/>
      <c r="J238" s="510"/>
      <c r="K238" s="510"/>
      <c r="L238" s="510"/>
      <c r="M238" s="510"/>
      <c r="N238" s="510"/>
      <c r="O238" s="510"/>
      <c r="P238" s="510"/>
      <c r="Q238" s="510"/>
      <c r="R238" s="510"/>
      <c r="S238" s="510"/>
      <c r="T238" s="510"/>
      <c r="U238" s="510"/>
      <c r="V238" s="510"/>
      <c r="W238" s="510"/>
      <c r="X238" s="510"/>
      <c r="Y238" s="510"/>
    </row>
    <row r="239">
      <c r="A239" s="510"/>
      <c r="B239" s="510"/>
      <c r="C239" s="510"/>
      <c r="D239" s="510"/>
      <c r="E239" s="510"/>
      <c r="F239" s="510"/>
      <c r="G239" s="510"/>
      <c r="H239" s="510"/>
      <c r="I239" s="510"/>
      <c r="J239" s="510"/>
      <c r="K239" s="510"/>
      <c r="L239" s="510"/>
      <c r="M239" s="510"/>
      <c r="N239" s="510"/>
      <c r="O239" s="510"/>
      <c r="P239" s="510"/>
      <c r="Q239" s="510"/>
      <c r="R239" s="510"/>
      <c r="S239" s="510"/>
      <c r="T239" s="510"/>
      <c r="U239" s="510"/>
      <c r="V239" s="510"/>
      <c r="W239" s="510"/>
      <c r="X239" s="510"/>
      <c r="Y239" s="510"/>
    </row>
    <row r="240">
      <c r="A240" s="510"/>
      <c r="B240" s="510"/>
      <c r="C240" s="510"/>
      <c r="D240" s="510"/>
      <c r="E240" s="510"/>
      <c r="F240" s="510"/>
      <c r="G240" s="510"/>
      <c r="H240" s="510"/>
      <c r="I240" s="510"/>
      <c r="J240" s="510"/>
      <c r="K240" s="510"/>
      <c r="L240" s="510"/>
      <c r="M240" s="510"/>
      <c r="N240" s="510"/>
      <c r="O240" s="510"/>
      <c r="P240" s="510"/>
      <c r="Q240" s="510"/>
      <c r="R240" s="510"/>
      <c r="S240" s="510"/>
      <c r="T240" s="510"/>
      <c r="U240" s="510"/>
      <c r="V240" s="510"/>
      <c r="W240" s="510"/>
      <c r="X240" s="510"/>
      <c r="Y240" s="510"/>
    </row>
    <row r="241">
      <c r="A241" s="510"/>
      <c r="B241" s="510"/>
      <c r="C241" s="510"/>
      <c r="D241" s="510"/>
      <c r="E241" s="510"/>
      <c r="F241" s="510"/>
      <c r="G241" s="510"/>
      <c r="H241" s="510"/>
      <c r="I241" s="510"/>
      <c r="J241" s="510"/>
      <c r="K241" s="510"/>
      <c r="L241" s="510"/>
      <c r="M241" s="510"/>
      <c r="N241" s="510"/>
      <c r="O241" s="510"/>
      <c r="P241" s="510"/>
      <c r="Q241" s="510"/>
      <c r="R241" s="510"/>
      <c r="S241" s="510"/>
      <c r="T241" s="510"/>
      <c r="U241" s="510"/>
      <c r="V241" s="510"/>
      <c r="W241" s="510"/>
      <c r="X241" s="510"/>
      <c r="Y241" s="510"/>
    </row>
    <row r="242">
      <c r="A242" s="510"/>
      <c r="B242" s="510"/>
      <c r="C242" s="510"/>
      <c r="D242" s="510"/>
      <c r="E242" s="510"/>
      <c r="F242" s="510"/>
      <c r="G242" s="510"/>
      <c r="H242" s="510"/>
      <c r="I242" s="510"/>
      <c r="J242" s="510"/>
      <c r="K242" s="510"/>
      <c r="L242" s="510"/>
      <c r="M242" s="510"/>
      <c r="N242" s="510"/>
      <c r="O242" s="510"/>
      <c r="P242" s="510"/>
      <c r="Q242" s="510"/>
      <c r="R242" s="510"/>
      <c r="S242" s="510"/>
      <c r="T242" s="510"/>
      <c r="U242" s="510"/>
      <c r="V242" s="510"/>
      <c r="W242" s="510"/>
      <c r="X242" s="510"/>
      <c r="Y242" s="510"/>
    </row>
    <row r="243">
      <c r="A243" s="510"/>
      <c r="B243" s="510"/>
      <c r="C243" s="510"/>
      <c r="D243" s="510"/>
      <c r="E243" s="510"/>
      <c r="F243" s="510"/>
      <c r="G243" s="510"/>
      <c r="H243" s="510"/>
      <c r="I243" s="510"/>
      <c r="J243" s="510"/>
      <c r="K243" s="510"/>
      <c r="L243" s="510"/>
      <c r="M243" s="510"/>
      <c r="N243" s="510"/>
      <c r="O243" s="510"/>
      <c r="P243" s="510"/>
      <c r="Q243" s="510"/>
      <c r="R243" s="510"/>
      <c r="S243" s="510"/>
      <c r="T243" s="510"/>
      <c r="U243" s="510"/>
      <c r="V243" s="510"/>
      <c r="W243" s="510"/>
      <c r="X243" s="510"/>
      <c r="Y243" s="510"/>
    </row>
    <row r="244">
      <c r="A244" s="510"/>
      <c r="B244" s="510"/>
      <c r="C244" s="510"/>
      <c r="D244" s="510"/>
      <c r="E244" s="510"/>
      <c r="F244" s="510"/>
      <c r="G244" s="510"/>
      <c r="H244" s="510"/>
      <c r="I244" s="510"/>
      <c r="J244" s="510"/>
      <c r="K244" s="510"/>
      <c r="L244" s="510"/>
      <c r="M244" s="510"/>
      <c r="N244" s="510"/>
      <c r="O244" s="510"/>
      <c r="P244" s="510"/>
      <c r="Q244" s="510"/>
      <c r="R244" s="510"/>
      <c r="S244" s="510"/>
      <c r="T244" s="510"/>
      <c r="U244" s="510"/>
      <c r="V244" s="510"/>
      <c r="W244" s="510"/>
      <c r="X244" s="510"/>
      <c r="Y244" s="510"/>
    </row>
    <row r="245">
      <c r="A245" s="510"/>
      <c r="B245" s="510"/>
      <c r="C245" s="510"/>
      <c r="D245" s="510"/>
      <c r="E245" s="510"/>
      <c r="F245" s="510"/>
      <c r="G245" s="510"/>
      <c r="H245" s="510"/>
      <c r="I245" s="510"/>
      <c r="J245" s="510"/>
      <c r="K245" s="510"/>
      <c r="L245" s="510"/>
      <c r="M245" s="510"/>
      <c r="N245" s="510"/>
      <c r="O245" s="510"/>
      <c r="P245" s="510"/>
      <c r="Q245" s="510"/>
      <c r="R245" s="510"/>
      <c r="S245" s="510"/>
      <c r="T245" s="510"/>
      <c r="U245" s="510"/>
      <c r="V245" s="510"/>
      <c r="W245" s="510"/>
      <c r="X245" s="510"/>
      <c r="Y245" s="510"/>
    </row>
    <row r="246">
      <c r="A246" s="510"/>
      <c r="B246" s="510"/>
      <c r="C246" s="510"/>
      <c r="D246" s="510"/>
      <c r="E246" s="510"/>
      <c r="F246" s="510"/>
      <c r="G246" s="510"/>
      <c r="H246" s="510"/>
      <c r="I246" s="510"/>
      <c r="J246" s="510"/>
      <c r="K246" s="510"/>
      <c r="L246" s="510"/>
      <c r="M246" s="510"/>
      <c r="N246" s="510"/>
      <c r="O246" s="510"/>
      <c r="P246" s="510"/>
      <c r="Q246" s="510"/>
      <c r="R246" s="510"/>
      <c r="S246" s="510"/>
      <c r="T246" s="510"/>
      <c r="U246" s="510"/>
      <c r="V246" s="510"/>
      <c r="W246" s="510"/>
      <c r="X246" s="510"/>
      <c r="Y246" s="510"/>
    </row>
    <row r="247">
      <c r="A247" s="510"/>
      <c r="B247" s="510"/>
      <c r="C247" s="510"/>
      <c r="D247" s="510"/>
      <c r="E247" s="510"/>
      <c r="F247" s="510"/>
      <c r="G247" s="510"/>
      <c r="H247" s="510"/>
      <c r="I247" s="510"/>
      <c r="J247" s="510"/>
      <c r="K247" s="510"/>
      <c r="L247" s="510"/>
      <c r="M247" s="510"/>
      <c r="N247" s="510"/>
      <c r="O247" s="510"/>
      <c r="P247" s="510"/>
      <c r="Q247" s="510"/>
      <c r="R247" s="510"/>
      <c r="S247" s="510"/>
      <c r="T247" s="510"/>
      <c r="U247" s="510"/>
      <c r="V247" s="510"/>
      <c r="W247" s="510"/>
      <c r="X247" s="510"/>
      <c r="Y247" s="510"/>
    </row>
    <row r="248">
      <c r="A248" s="510"/>
      <c r="B248" s="510"/>
      <c r="C248" s="510"/>
      <c r="D248" s="510"/>
      <c r="E248" s="510"/>
      <c r="F248" s="510"/>
      <c r="G248" s="510"/>
      <c r="H248" s="510"/>
      <c r="I248" s="510"/>
      <c r="J248" s="510"/>
      <c r="K248" s="510"/>
      <c r="L248" s="510"/>
      <c r="M248" s="510"/>
      <c r="N248" s="510"/>
      <c r="O248" s="510"/>
      <c r="P248" s="510"/>
      <c r="Q248" s="510"/>
      <c r="R248" s="510"/>
      <c r="S248" s="510"/>
      <c r="T248" s="510"/>
      <c r="U248" s="510"/>
      <c r="V248" s="510"/>
      <c r="W248" s="510"/>
      <c r="X248" s="510"/>
      <c r="Y248" s="510"/>
    </row>
    <row r="249">
      <c r="A249" s="510"/>
      <c r="B249" s="510"/>
      <c r="C249" s="510"/>
      <c r="D249" s="510"/>
      <c r="E249" s="510"/>
      <c r="F249" s="510"/>
      <c r="G249" s="510"/>
      <c r="H249" s="510"/>
      <c r="I249" s="510"/>
      <c r="J249" s="510"/>
      <c r="K249" s="510"/>
      <c r="L249" s="510"/>
      <c r="M249" s="510"/>
      <c r="N249" s="510"/>
      <c r="O249" s="510"/>
      <c r="P249" s="510"/>
      <c r="Q249" s="510"/>
      <c r="R249" s="510"/>
      <c r="S249" s="510"/>
      <c r="T249" s="510"/>
      <c r="U249" s="510"/>
      <c r="V249" s="510"/>
      <c r="W249" s="510"/>
      <c r="X249" s="510"/>
      <c r="Y249" s="510"/>
    </row>
    <row r="250">
      <c r="A250" s="510"/>
      <c r="B250" s="510"/>
      <c r="C250" s="510"/>
      <c r="D250" s="510"/>
      <c r="E250" s="510"/>
      <c r="F250" s="510"/>
      <c r="G250" s="510"/>
      <c r="H250" s="510"/>
      <c r="I250" s="510"/>
      <c r="J250" s="510"/>
      <c r="K250" s="510"/>
      <c r="L250" s="510"/>
      <c r="M250" s="510"/>
      <c r="N250" s="510"/>
      <c r="O250" s="510"/>
      <c r="P250" s="510"/>
      <c r="Q250" s="510"/>
      <c r="R250" s="510"/>
      <c r="S250" s="510"/>
      <c r="T250" s="510"/>
      <c r="U250" s="510"/>
      <c r="V250" s="510"/>
      <c r="W250" s="510"/>
      <c r="X250" s="510"/>
      <c r="Y250" s="510"/>
    </row>
    <row r="251">
      <c r="A251" s="510"/>
      <c r="B251" s="510"/>
      <c r="C251" s="510"/>
      <c r="D251" s="510"/>
      <c r="E251" s="510"/>
      <c r="F251" s="510"/>
      <c r="G251" s="510"/>
      <c r="H251" s="510"/>
      <c r="I251" s="510"/>
      <c r="J251" s="510"/>
      <c r="K251" s="510"/>
      <c r="L251" s="510"/>
      <c r="M251" s="510"/>
      <c r="N251" s="510"/>
      <c r="O251" s="510"/>
      <c r="P251" s="510"/>
      <c r="Q251" s="510"/>
      <c r="R251" s="510"/>
      <c r="S251" s="510"/>
      <c r="T251" s="510"/>
      <c r="U251" s="510"/>
      <c r="V251" s="510"/>
      <c r="W251" s="510"/>
      <c r="X251" s="510"/>
      <c r="Y251" s="510"/>
    </row>
    <row r="252">
      <c r="A252" s="510"/>
      <c r="B252" s="510"/>
      <c r="C252" s="510"/>
      <c r="D252" s="510"/>
      <c r="E252" s="510"/>
      <c r="F252" s="510"/>
      <c r="G252" s="510"/>
      <c r="H252" s="510"/>
      <c r="I252" s="510"/>
      <c r="J252" s="510"/>
      <c r="K252" s="510"/>
      <c r="L252" s="510"/>
      <c r="M252" s="510"/>
      <c r="N252" s="510"/>
      <c r="O252" s="510"/>
      <c r="P252" s="510"/>
      <c r="Q252" s="510"/>
      <c r="R252" s="510"/>
      <c r="S252" s="510"/>
      <c r="T252" s="510"/>
      <c r="U252" s="510"/>
      <c r="V252" s="510"/>
      <c r="W252" s="510"/>
      <c r="X252" s="510"/>
      <c r="Y252" s="510"/>
    </row>
    <row r="253">
      <c r="A253" s="510"/>
      <c r="B253" s="510"/>
      <c r="C253" s="510"/>
      <c r="D253" s="510"/>
      <c r="E253" s="510"/>
      <c r="F253" s="510"/>
      <c r="G253" s="510"/>
      <c r="H253" s="510"/>
      <c r="I253" s="510"/>
      <c r="J253" s="510"/>
      <c r="K253" s="510"/>
      <c r="L253" s="510"/>
      <c r="M253" s="510"/>
      <c r="N253" s="510"/>
      <c r="O253" s="510"/>
      <c r="P253" s="510"/>
      <c r="Q253" s="510"/>
      <c r="R253" s="510"/>
      <c r="S253" s="510"/>
      <c r="T253" s="510"/>
      <c r="U253" s="510"/>
      <c r="V253" s="510"/>
      <c r="W253" s="510"/>
      <c r="X253" s="510"/>
      <c r="Y253" s="510"/>
    </row>
    <row r="254">
      <c r="A254" s="510"/>
      <c r="B254" s="510"/>
      <c r="C254" s="510"/>
      <c r="D254" s="510"/>
      <c r="E254" s="510"/>
      <c r="F254" s="510"/>
      <c r="G254" s="510"/>
      <c r="H254" s="510"/>
      <c r="I254" s="510"/>
      <c r="J254" s="510"/>
      <c r="K254" s="510"/>
      <c r="L254" s="510"/>
      <c r="M254" s="510"/>
      <c r="N254" s="510"/>
      <c r="O254" s="510"/>
      <c r="P254" s="510"/>
      <c r="Q254" s="510"/>
      <c r="R254" s="510"/>
      <c r="S254" s="510"/>
      <c r="T254" s="510"/>
      <c r="U254" s="510"/>
      <c r="V254" s="510"/>
      <c r="W254" s="510"/>
      <c r="X254" s="510"/>
      <c r="Y254" s="510"/>
    </row>
    <row r="255">
      <c r="A255" s="510"/>
      <c r="B255" s="510"/>
      <c r="C255" s="510"/>
      <c r="D255" s="510"/>
      <c r="E255" s="510"/>
      <c r="F255" s="510"/>
      <c r="G255" s="510"/>
      <c r="H255" s="510"/>
      <c r="I255" s="510"/>
      <c r="J255" s="510"/>
      <c r="K255" s="510"/>
      <c r="L255" s="510"/>
      <c r="M255" s="510"/>
      <c r="N255" s="510"/>
      <c r="O255" s="510"/>
      <c r="P255" s="510"/>
      <c r="Q255" s="510"/>
      <c r="R255" s="510"/>
      <c r="S255" s="510"/>
      <c r="T255" s="510"/>
      <c r="U255" s="510"/>
      <c r="V255" s="510"/>
      <c r="W255" s="510"/>
      <c r="X255" s="510"/>
      <c r="Y255" s="510"/>
    </row>
    <row r="256">
      <c r="A256" s="510"/>
      <c r="B256" s="510"/>
      <c r="C256" s="510"/>
      <c r="D256" s="510"/>
      <c r="E256" s="510"/>
      <c r="F256" s="510"/>
      <c r="G256" s="510"/>
      <c r="H256" s="510"/>
      <c r="I256" s="510"/>
      <c r="J256" s="510"/>
      <c r="K256" s="510"/>
      <c r="L256" s="510"/>
      <c r="M256" s="510"/>
      <c r="N256" s="510"/>
      <c r="O256" s="510"/>
      <c r="P256" s="510"/>
      <c r="Q256" s="510"/>
      <c r="R256" s="510"/>
      <c r="S256" s="510"/>
      <c r="T256" s="510"/>
      <c r="U256" s="510"/>
      <c r="V256" s="510"/>
      <c r="W256" s="510"/>
      <c r="X256" s="510"/>
      <c r="Y256" s="510"/>
    </row>
    <row r="257">
      <c r="A257" s="510"/>
      <c r="B257" s="510"/>
      <c r="C257" s="510"/>
      <c r="D257" s="510"/>
      <c r="E257" s="510"/>
      <c r="F257" s="510"/>
      <c r="G257" s="510"/>
      <c r="H257" s="510"/>
      <c r="I257" s="510"/>
      <c r="J257" s="510"/>
      <c r="K257" s="510"/>
      <c r="L257" s="510"/>
      <c r="M257" s="510"/>
      <c r="N257" s="510"/>
      <c r="O257" s="510"/>
      <c r="P257" s="510"/>
      <c r="Q257" s="510"/>
      <c r="R257" s="510"/>
      <c r="S257" s="510"/>
      <c r="T257" s="510"/>
      <c r="U257" s="510"/>
      <c r="V257" s="510"/>
      <c r="W257" s="510"/>
      <c r="X257" s="510"/>
      <c r="Y257" s="510"/>
    </row>
    <row r="258">
      <c r="A258" s="510"/>
      <c r="B258" s="510"/>
      <c r="C258" s="510"/>
      <c r="D258" s="510"/>
      <c r="E258" s="510"/>
      <c r="F258" s="510"/>
      <c r="G258" s="510"/>
      <c r="H258" s="510"/>
      <c r="I258" s="510"/>
      <c r="J258" s="510"/>
      <c r="K258" s="510"/>
      <c r="L258" s="510"/>
      <c r="M258" s="510"/>
      <c r="N258" s="510"/>
      <c r="O258" s="510"/>
      <c r="P258" s="510"/>
      <c r="Q258" s="510"/>
      <c r="R258" s="510"/>
      <c r="S258" s="510"/>
      <c r="T258" s="510"/>
      <c r="U258" s="510"/>
      <c r="V258" s="510"/>
      <c r="W258" s="510"/>
      <c r="X258" s="510"/>
      <c r="Y258" s="510"/>
    </row>
    <row r="259">
      <c r="A259" s="510"/>
      <c r="B259" s="510"/>
      <c r="C259" s="510"/>
      <c r="D259" s="510"/>
      <c r="E259" s="510"/>
      <c r="F259" s="510"/>
      <c r="G259" s="510"/>
      <c r="H259" s="510"/>
      <c r="I259" s="510"/>
      <c r="J259" s="510"/>
      <c r="K259" s="510"/>
      <c r="L259" s="510"/>
      <c r="M259" s="510"/>
      <c r="N259" s="510"/>
      <c r="O259" s="510"/>
      <c r="P259" s="510"/>
      <c r="Q259" s="510"/>
      <c r="R259" s="510"/>
      <c r="S259" s="510"/>
      <c r="T259" s="510"/>
      <c r="U259" s="510"/>
      <c r="V259" s="510"/>
      <c r="W259" s="510"/>
      <c r="X259" s="510"/>
      <c r="Y259" s="510"/>
    </row>
    <row r="260">
      <c r="A260" s="510"/>
      <c r="B260" s="510"/>
      <c r="C260" s="510"/>
      <c r="D260" s="510"/>
      <c r="E260" s="510"/>
      <c r="F260" s="510"/>
      <c r="G260" s="510"/>
      <c r="H260" s="510"/>
      <c r="I260" s="510"/>
      <c r="J260" s="510"/>
      <c r="K260" s="510"/>
      <c r="L260" s="510"/>
      <c r="M260" s="510"/>
      <c r="N260" s="510"/>
      <c r="O260" s="510"/>
      <c r="P260" s="510"/>
      <c r="Q260" s="510"/>
      <c r="R260" s="510"/>
      <c r="S260" s="510"/>
      <c r="T260" s="510"/>
      <c r="U260" s="510"/>
      <c r="V260" s="510"/>
      <c r="W260" s="510"/>
      <c r="X260" s="510"/>
      <c r="Y260" s="510"/>
    </row>
    <row r="261">
      <c r="A261" s="510"/>
      <c r="B261" s="510"/>
      <c r="C261" s="510"/>
      <c r="D261" s="510"/>
      <c r="E261" s="510"/>
      <c r="F261" s="510"/>
      <c r="G261" s="510"/>
      <c r="H261" s="510"/>
      <c r="I261" s="510"/>
      <c r="J261" s="510"/>
      <c r="K261" s="510"/>
      <c r="L261" s="510"/>
      <c r="M261" s="510"/>
      <c r="N261" s="510"/>
      <c r="O261" s="510"/>
      <c r="P261" s="510"/>
      <c r="Q261" s="510"/>
      <c r="R261" s="510"/>
      <c r="S261" s="510"/>
      <c r="T261" s="510"/>
      <c r="U261" s="510"/>
      <c r="V261" s="510"/>
      <c r="W261" s="510"/>
      <c r="X261" s="510"/>
      <c r="Y261" s="510"/>
    </row>
    <row r="262">
      <c r="A262" s="510"/>
      <c r="B262" s="510"/>
      <c r="C262" s="510"/>
      <c r="D262" s="510"/>
      <c r="E262" s="510"/>
      <c r="F262" s="510"/>
      <c r="G262" s="510"/>
      <c r="H262" s="510"/>
      <c r="I262" s="510"/>
      <c r="J262" s="510"/>
      <c r="K262" s="510"/>
      <c r="L262" s="510"/>
      <c r="M262" s="510"/>
      <c r="N262" s="510"/>
      <c r="O262" s="510"/>
      <c r="P262" s="510"/>
      <c r="Q262" s="510"/>
      <c r="R262" s="510"/>
      <c r="S262" s="510"/>
      <c r="T262" s="510"/>
      <c r="U262" s="510"/>
      <c r="V262" s="510"/>
      <c r="W262" s="510"/>
      <c r="X262" s="510"/>
      <c r="Y262" s="510"/>
    </row>
    <row r="263">
      <c r="A263" s="510"/>
      <c r="B263" s="510"/>
      <c r="C263" s="510"/>
      <c r="D263" s="510"/>
      <c r="E263" s="510"/>
      <c r="F263" s="510"/>
      <c r="G263" s="510"/>
      <c r="H263" s="510"/>
      <c r="I263" s="510"/>
      <c r="J263" s="510"/>
      <c r="K263" s="510"/>
      <c r="L263" s="510"/>
      <c r="M263" s="510"/>
      <c r="N263" s="510"/>
      <c r="O263" s="510"/>
      <c r="P263" s="510"/>
      <c r="Q263" s="510"/>
      <c r="R263" s="510"/>
      <c r="S263" s="510"/>
      <c r="T263" s="510"/>
      <c r="U263" s="510"/>
      <c r="V263" s="510"/>
      <c r="W263" s="510"/>
      <c r="X263" s="510"/>
      <c r="Y263" s="510"/>
    </row>
    <row r="264">
      <c r="A264" s="510"/>
      <c r="B264" s="510"/>
      <c r="C264" s="510"/>
      <c r="D264" s="510"/>
      <c r="E264" s="510"/>
      <c r="F264" s="510"/>
      <c r="G264" s="510"/>
      <c r="H264" s="510"/>
      <c r="I264" s="510"/>
      <c r="J264" s="510"/>
      <c r="K264" s="510"/>
      <c r="L264" s="510"/>
      <c r="M264" s="510"/>
      <c r="N264" s="510"/>
      <c r="O264" s="510"/>
      <c r="P264" s="510"/>
      <c r="Q264" s="510"/>
      <c r="R264" s="510"/>
      <c r="S264" s="510"/>
      <c r="T264" s="510"/>
      <c r="U264" s="510"/>
      <c r="V264" s="510"/>
      <c r="W264" s="510"/>
      <c r="X264" s="510"/>
      <c r="Y264" s="510"/>
    </row>
    <row r="265">
      <c r="A265" s="510"/>
      <c r="B265" s="510"/>
      <c r="C265" s="510"/>
      <c r="D265" s="510"/>
      <c r="E265" s="510"/>
      <c r="F265" s="510"/>
      <c r="G265" s="510"/>
      <c r="H265" s="510"/>
      <c r="I265" s="510"/>
      <c r="J265" s="510"/>
      <c r="K265" s="510"/>
      <c r="L265" s="510"/>
      <c r="M265" s="510"/>
      <c r="N265" s="510"/>
      <c r="O265" s="510"/>
      <c r="P265" s="510"/>
      <c r="Q265" s="510"/>
      <c r="R265" s="510"/>
      <c r="S265" s="510"/>
      <c r="T265" s="510"/>
      <c r="U265" s="510"/>
      <c r="V265" s="510"/>
      <c r="W265" s="510"/>
      <c r="X265" s="510"/>
      <c r="Y265" s="510"/>
    </row>
    <row r="266">
      <c r="A266" s="510"/>
      <c r="B266" s="510"/>
      <c r="C266" s="510"/>
      <c r="D266" s="510"/>
      <c r="E266" s="510"/>
      <c r="F266" s="510"/>
      <c r="G266" s="510"/>
      <c r="H266" s="510"/>
      <c r="I266" s="510"/>
      <c r="J266" s="510"/>
      <c r="K266" s="510"/>
      <c r="L266" s="510"/>
      <c r="M266" s="510"/>
      <c r="N266" s="510"/>
      <c r="O266" s="510"/>
      <c r="P266" s="510"/>
      <c r="Q266" s="510"/>
      <c r="R266" s="510"/>
      <c r="S266" s="510"/>
      <c r="T266" s="510"/>
      <c r="U266" s="510"/>
      <c r="V266" s="510"/>
      <c r="W266" s="510"/>
      <c r="X266" s="510"/>
      <c r="Y266" s="510"/>
    </row>
    <row r="267">
      <c r="A267" s="510"/>
      <c r="B267" s="510"/>
      <c r="C267" s="510"/>
      <c r="D267" s="510"/>
      <c r="E267" s="510"/>
      <c r="F267" s="510"/>
      <c r="G267" s="510"/>
      <c r="H267" s="510"/>
      <c r="I267" s="510"/>
      <c r="J267" s="510"/>
      <c r="K267" s="510"/>
      <c r="L267" s="510"/>
      <c r="M267" s="510"/>
      <c r="N267" s="510"/>
      <c r="O267" s="510"/>
      <c r="P267" s="510"/>
      <c r="Q267" s="510"/>
      <c r="R267" s="510"/>
      <c r="S267" s="510"/>
      <c r="T267" s="510"/>
      <c r="U267" s="510"/>
      <c r="V267" s="510"/>
      <c r="W267" s="510"/>
      <c r="X267" s="510"/>
      <c r="Y267" s="510"/>
    </row>
    <row r="268">
      <c r="A268" s="510"/>
      <c r="B268" s="510"/>
      <c r="C268" s="510"/>
      <c r="D268" s="510"/>
      <c r="E268" s="510"/>
      <c r="F268" s="510"/>
      <c r="G268" s="510"/>
      <c r="H268" s="510"/>
      <c r="I268" s="510"/>
      <c r="J268" s="510"/>
      <c r="K268" s="510"/>
      <c r="L268" s="510"/>
      <c r="M268" s="510"/>
      <c r="N268" s="510"/>
      <c r="O268" s="510"/>
      <c r="P268" s="510"/>
      <c r="Q268" s="510"/>
      <c r="R268" s="510"/>
      <c r="S268" s="510"/>
      <c r="T268" s="510"/>
      <c r="U268" s="510"/>
      <c r="V268" s="510"/>
      <c r="W268" s="510"/>
      <c r="X268" s="510"/>
      <c r="Y268" s="510"/>
    </row>
    <row r="269">
      <c r="A269" s="510"/>
      <c r="B269" s="510"/>
      <c r="C269" s="510"/>
      <c r="D269" s="510"/>
      <c r="E269" s="510"/>
      <c r="F269" s="510"/>
      <c r="G269" s="510"/>
      <c r="H269" s="510"/>
      <c r="I269" s="510"/>
      <c r="J269" s="510"/>
      <c r="K269" s="510"/>
      <c r="L269" s="510"/>
      <c r="M269" s="510"/>
      <c r="N269" s="510"/>
      <c r="O269" s="510"/>
      <c r="P269" s="510"/>
      <c r="Q269" s="510"/>
      <c r="R269" s="510"/>
      <c r="S269" s="510"/>
      <c r="T269" s="510"/>
      <c r="U269" s="510"/>
      <c r="V269" s="510"/>
      <c r="W269" s="510"/>
      <c r="X269" s="510"/>
      <c r="Y269" s="510"/>
    </row>
    <row r="270">
      <c r="A270" s="510"/>
      <c r="B270" s="510"/>
      <c r="C270" s="510"/>
      <c r="D270" s="510"/>
      <c r="E270" s="510"/>
      <c r="F270" s="510"/>
      <c r="G270" s="510"/>
      <c r="H270" s="510"/>
      <c r="I270" s="510"/>
      <c r="J270" s="510"/>
      <c r="K270" s="510"/>
      <c r="L270" s="510"/>
      <c r="M270" s="510"/>
      <c r="N270" s="510"/>
      <c r="O270" s="510"/>
      <c r="P270" s="510"/>
      <c r="Q270" s="510"/>
      <c r="R270" s="510"/>
      <c r="S270" s="510"/>
      <c r="T270" s="510"/>
      <c r="U270" s="510"/>
      <c r="V270" s="510"/>
      <c r="W270" s="510"/>
      <c r="X270" s="510"/>
      <c r="Y270" s="510"/>
    </row>
    <row r="271">
      <c r="A271" s="510"/>
      <c r="B271" s="510"/>
      <c r="C271" s="510"/>
      <c r="D271" s="510"/>
      <c r="E271" s="510"/>
      <c r="F271" s="510"/>
      <c r="G271" s="510"/>
      <c r="H271" s="510"/>
      <c r="I271" s="510"/>
      <c r="J271" s="510"/>
      <c r="K271" s="510"/>
      <c r="L271" s="510"/>
      <c r="M271" s="510"/>
      <c r="N271" s="510"/>
      <c r="O271" s="510"/>
      <c r="P271" s="510"/>
      <c r="Q271" s="510"/>
      <c r="R271" s="510"/>
      <c r="S271" s="510"/>
      <c r="T271" s="510"/>
      <c r="U271" s="510"/>
      <c r="V271" s="510"/>
      <c r="W271" s="510"/>
      <c r="X271" s="510"/>
      <c r="Y271" s="510"/>
    </row>
    <row r="272">
      <c r="A272" s="510"/>
      <c r="B272" s="510"/>
      <c r="C272" s="510"/>
      <c r="D272" s="510"/>
      <c r="E272" s="510"/>
      <c r="F272" s="510"/>
      <c r="G272" s="510"/>
      <c r="H272" s="510"/>
      <c r="I272" s="510"/>
      <c r="J272" s="510"/>
      <c r="K272" s="510"/>
      <c r="L272" s="510"/>
      <c r="M272" s="510"/>
      <c r="N272" s="510"/>
      <c r="O272" s="510"/>
      <c r="P272" s="510"/>
      <c r="Q272" s="510"/>
      <c r="R272" s="510"/>
      <c r="S272" s="510"/>
      <c r="T272" s="510"/>
      <c r="U272" s="510"/>
      <c r="V272" s="510"/>
      <c r="W272" s="510"/>
      <c r="X272" s="510"/>
      <c r="Y272" s="510"/>
    </row>
    <row r="273">
      <c r="A273" s="510"/>
      <c r="B273" s="510"/>
      <c r="C273" s="510"/>
      <c r="D273" s="510"/>
      <c r="E273" s="510"/>
      <c r="F273" s="510"/>
      <c r="G273" s="510"/>
      <c r="H273" s="510"/>
      <c r="I273" s="510"/>
      <c r="J273" s="510"/>
      <c r="K273" s="510"/>
      <c r="L273" s="510"/>
      <c r="M273" s="510"/>
      <c r="N273" s="510"/>
      <c r="O273" s="510"/>
      <c r="P273" s="510"/>
      <c r="Q273" s="510"/>
      <c r="R273" s="510"/>
      <c r="S273" s="510"/>
      <c r="T273" s="510"/>
      <c r="U273" s="510"/>
      <c r="V273" s="510"/>
      <c r="W273" s="510"/>
      <c r="X273" s="510"/>
      <c r="Y273" s="510"/>
    </row>
    <row r="274">
      <c r="A274" s="510"/>
      <c r="B274" s="510"/>
      <c r="C274" s="510"/>
      <c r="D274" s="510"/>
      <c r="E274" s="510"/>
      <c r="F274" s="510"/>
      <c r="G274" s="510"/>
      <c r="H274" s="510"/>
      <c r="I274" s="510"/>
      <c r="J274" s="510"/>
      <c r="K274" s="510"/>
      <c r="L274" s="510"/>
      <c r="M274" s="510"/>
      <c r="N274" s="510"/>
      <c r="O274" s="510"/>
      <c r="P274" s="510"/>
      <c r="Q274" s="510"/>
      <c r="R274" s="510"/>
      <c r="S274" s="510"/>
      <c r="T274" s="510"/>
      <c r="U274" s="510"/>
      <c r="V274" s="510"/>
      <c r="W274" s="510"/>
      <c r="X274" s="510"/>
      <c r="Y274" s="510"/>
    </row>
    <row r="275">
      <c r="A275" s="510"/>
      <c r="B275" s="510"/>
      <c r="C275" s="510"/>
      <c r="D275" s="510"/>
      <c r="E275" s="510"/>
      <c r="F275" s="510"/>
      <c r="G275" s="510"/>
      <c r="H275" s="510"/>
      <c r="I275" s="510"/>
      <c r="J275" s="510"/>
      <c r="K275" s="510"/>
      <c r="L275" s="510"/>
      <c r="M275" s="510"/>
      <c r="N275" s="510"/>
      <c r="O275" s="510"/>
      <c r="P275" s="510"/>
      <c r="Q275" s="510"/>
      <c r="R275" s="510"/>
      <c r="S275" s="510"/>
      <c r="T275" s="510"/>
      <c r="U275" s="510"/>
      <c r="V275" s="510"/>
      <c r="W275" s="510"/>
      <c r="X275" s="510"/>
      <c r="Y275" s="510"/>
    </row>
    <row r="276">
      <c r="A276" s="510"/>
      <c r="B276" s="510"/>
      <c r="C276" s="510"/>
      <c r="D276" s="510"/>
      <c r="E276" s="510"/>
      <c r="F276" s="510"/>
      <c r="G276" s="510"/>
      <c r="H276" s="510"/>
      <c r="I276" s="510"/>
      <c r="J276" s="510"/>
      <c r="K276" s="510"/>
      <c r="L276" s="510"/>
      <c r="M276" s="510"/>
      <c r="N276" s="510"/>
      <c r="O276" s="510"/>
      <c r="P276" s="510"/>
      <c r="Q276" s="510"/>
      <c r="R276" s="510"/>
      <c r="S276" s="510"/>
      <c r="T276" s="510"/>
      <c r="U276" s="510"/>
      <c r="V276" s="510"/>
      <c r="W276" s="510"/>
      <c r="X276" s="510"/>
      <c r="Y276" s="510"/>
    </row>
    <row r="277">
      <c r="A277" s="510"/>
      <c r="B277" s="510"/>
      <c r="C277" s="510"/>
      <c r="D277" s="510"/>
      <c r="E277" s="510"/>
      <c r="F277" s="510"/>
      <c r="G277" s="510"/>
      <c r="H277" s="510"/>
      <c r="I277" s="510"/>
      <c r="J277" s="510"/>
      <c r="K277" s="510"/>
      <c r="L277" s="510"/>
      <c r="M277" s="510"/>
      <c r="N277" s="510"/>
      <c r="O277" s="510"/>
      <c r="P277" s="510"/>
      <c r="Q277" s="510"/>
      <c r="R277" s="510"/>
      <c r="S277" s="510"/>
      <c r="T277" s="510"/>
      <c r="U277" s="510"/>
      <c r="V277" s="510"/>
      <c r="W277" s="510"/>
      <c r="X277" s="510"/>
      <c r="Y277" s="510"/>
    </row>
    <row r="278">
      <c r="A278" s="510"/>
      <c r="B278" s="510"/>
      <c r="C278" s="510"/>
      <c r="D278" s="510"/>
      <c r="E278" s="510"/>
      <c r="F278" s="510"/>
      <c r="G278" s="510"/>
      <c r="H278" s="510"/>
      <c r="I278" s="510"/>
      <c r="J278" s="510"/>
      <c r="K278" s="510"/>
      <c r="L278" s="510"/>
      <c r="M278" s="510"/>
      <c r="N278" s="510"/>
      <c r="O278" s="510"/>
      <c r="P278" s="510"/>
      <c r="Q278" s="510"/>
      <c r="R278" s="510"/>
      <c r="S278" s="510"/>
      <c r="T278" s="510"/>
      <c r="U278" s="510"/>
      <c r="V278" s="510"/>
      <c r="W278" s="510"/>
      <c r="X278" s="510"/>
      <c r="Y278" s="510"/>
    </row>
    <row r="279">
      <c r="A279" s="510"/>
      <c r="B279" s="510"/>
      <c r="C279" s="510"/>
      <c r="D279" s="510"/>
      <c r="E279" s="510"/>
      <c r="F279" s="510"/>
      <c r="G279" s="510"/>
      <c r="H279" s="510"/>
      <c r="I279" s="510"/>
      <c r="J279" s="510"/>
      <c r="K279" s="510"/>
      <c r="L279" s="510"/>
      <c r="M279" s="510"/>
      <c r="N279" s="510"/>
      <c r="O279" s="510"/>
      <c r="P279" s="510"/>
      <c r="Q279" s="510"/>
      <c r="R279" s="510"/>
      <c r="S279" s="510"/>
      <c r="T279" s="510"/>
      <c r="U279" s="510"/>
      <c r="V279" s="510"/>
      <c r="W279" s="510"/>
      <c r="X279" s="510"/>
      <c r="Y279" s="510"/>
    </row>
    <row r="280">
      <c r="A280" s="510"/>
      <c r="B280" s="510"/>
      <c r="C280" s="510"/>
      <c r="D280" s="510"/>
      <c r="E280" s="510"/>
      <c r="F280" s="510"/>
      <c r="G280" s="510"/>
      <c r="H280" s="510"/>
      <c r="I280" s="510"/>
      <c r="J280" s="510"/>
      <c r="K280" s="510"/>
      <c r="L280" s="510"/>
      <c r="M280" s="510"/>
      <c r="N280" s="510"/>
      <c r="O280" s="510"/>
      <c r="P280" s="510"/>
      <c r="Q280" s="510"/>
      <c r="R280" s="510"/>
      <c r="S280" s="510"/>
      <c r="T280" s="510"/>
      <c r="U280" s="510"/>
      <c r="V280" s="510"/>
      <c r="W280" s="510"/>
      <c r="X280" s="510"/>
      <c r="Y280" s="510"/>
    </row>
    <row r="281">
      <c r="A281" s="510"/>
      <c r="B281" s="510"/>
      <c r="C281" s="510"/>
      <c r="D281" s="510"/>
      <c r="E281" s="510"/>
      <c r="F281" s="510"/>
      <c r="G281" s="510"/>
      <c r="H281" s="510"/>
      <c r="I281" s="510"/>
      <c r="J281" s="510"/>
      <c r="K281" s="510"/>
      <c r="L281" s="510"/>
      <c r="M281" s="510"/>
      <c r="N281" s="510"/>
      <c r="O281" s="510"/>
      <c r="P281" s="510"/>
      <c r="Q281" s="510"/>
      <c r="R281" s="510"/>
      <c r="S281" s="510"/>
      <c r="T281" s="510"/>
      <c r="U281" s="510"/>
      <c r="V281" s="510"/>
      <c r="W281" s="510"/>
      <c r="X281" s="510"/>
      <c r="Y281" s="510"/>
    </row>
    <row r="282">
      <c r="A282" s="510"/>
      <c r="B282" s="510"/>
      <c r="C282" s="510"/>
      <c r="D282" s="510"/>
      <c r="E282" s="510"/>
      <c r="F282" s="510"/>
      <c r="G282" s="510"/>
      <c r="H282" s="510"/>
      <c r="I282" s="510"/>
      <c r="J282" s="510"/>
      <c r="K282" s="510"/>
      <c r="L282" s="510"/>
      <c r="M282" s="510"/>
      <c r="N282" s="510"/>
      <c r="O282" s="510"/>
      <c r="P282" s="510"/>
      <c r="Q282" s="510"/>
      <c r="R282" s="510"/>
      <c r="S282" s="510"/>
      <c r="T282" s="510"/>
      <c r="U282" s="510"/>
      <c r="V282" s="510"/>
      <c r="W282" s="510"/>
      <c r="X282" s="510"/>
      <c r="Y282" s="510"/>
    </row>
    <row r="283">
      <c r="A283" s="510"/>
      <c r="B283" s="510"/>
      <c r="C283" s="510"/>
      <c r="D283" s="510"/>
      <c r="E283" s="510"/>
      <c r="F283" s="510"/>
      <c r="G283" s="510"/>
      <c r="H283" s="510"/>
      <c r="I283" s="510"/>
      <c r="J283" s="510"/>
      <c r="K283" s="510"/>
      <c r="L283" s="510"/>
      <c r="M283" s="510"/>
      <c r="N283" s="510"/>
      <c r="O283" s="510"/>
      <c r="P283" s="510"/>
      <c r="Q283" s="510"/>
      <c r="R283" s="510"/>
      <c r="S283" s="510"/>
      <c r="T283" s="510"/>
      <c r="U283" s="510"/>
      <c r="V283" s="510"/>
      <c r="W283" s="510"/>
      <c r="X283" s="510"/>
      <c r="Y283" s="510"/>
    </row>
    <row r="284">
      <c r="A284" s="510"/>
      <c r="B284" s="510"/>
      <c r="C284" s="510"/>
      <c r="D284" s="510"/>
      <c r="E284" s="510"/>
      <c r="F284" s="510"/>
      <c r="G284" s="510"/>
      <c r="H284" s="510"/>
      <c r="I284" s="510"/>
      <c r="J284" s="510"/>
      <c r="K284" s="510"/>
      <c r="L284" s="510"/>
      <c r="M284" s="510"/>
      <c r="N284" s="510"/>
      <c r="O284" s="510"/>
      <c r="P284" s="510"/>
      <c r="Q284" s="510"/>
      <c r="R284" s="510"/>
      <c r="S284" s="510"/>
      <c r="T284" s="510"/>
      <c r="U284" s="510"/>
      <c r="V284" s="510"/>
      <c r="W284" s="510"/>
      <c r="X284" s="510"/>
      <c r="Y284" s="510"/>
    </row>
    <row r="285">
      <c r="A285" s="510"/>
      <c r="B285" s="510"/>
      <c r="C285" s="510"/>
      <c r="D285" s="510"/>
      <c r="E285" s="510"/>
      <c r="F285" s="510"/>
      <c r="G285" s="510"/>
      <c r="H285" s="510"/>
      <c r="I285" s="510"/>
      <c r="J285" s="510"/>
      <c r="K285" s="510"/>
      <c r="L285" s="510"/>
      <c r="M285" s="510"/>
      <c r="N285" s="510"/>
      <c r="O285" s="510"/>
      <c r="P285" s="510"/>
      <c r="Q285" s="510"/>
      <c r="R285" s="510"/>
      <c r="S285" s="510"/>
      <c r="T285" s="510"/>
      <c r="U285" s="510"/>
      <c r="V285" s="510"/>
      <c r="W285" s="510"/>
      <c r="X285" s="510"/>
      <c r="Y285" s="510"/>
    </row>
    <row r="286">
      <c r="A286" s="510"/>
      <c r="B286" s="510"/>
      <c r="C286" s="510"/>
      <c r="D286" s="510"/>
      <c r="E286" s="510"/>
      <c r="F286" s="510"/>
      <c r="G286" s="510"/>
      <c r="H286" s="510"/>
      <c r="I286" s="510"/>
      <c r="J286" s="510"/>
      <c r="K286" s="510"/>
      <c r="L286" s="510"/>
      <c r="M286" s="510"/>
      <c r="N286" s="510"/>
      <c r="O286" s="510"/>
      <c r="P286" s="510"/>
      <c r="Q286" s="510"/>
      <c r="R286" s="510"/>
      <c r="S286" s="510"/>
      <c r="T286" s="510"/>
      <c r="U286" s="510"/>
      <c r="V286" s="510"/>
      <c r="W286" s="510"/>
      <c r="X286" s="510"/>
      <c r="Y286" s="510"/>
    </row>
    <row r="287">
      <c r="A287" s="510"/>
      <c r="B287" s="510"/>
      <c r="C287" s="510"/>
      <c r="D287" s="510"/>
      <c r="E287" s="510"/>
      <c r="F287" s="510"/>
      <c r="G287" s="510"/>
      <c r="H287" s="510"/>
      <c r="I287" s="510"/>
      <c r="J287" s="510"/>
      <c r="K287" s="510"/>
      <c r="L287" s="510"/>
      <c r="M287" s="510"/>
      <c r="N287" s="510"/>
      <c r="O287" s="510"/>
      <c r="P287" s="510"/>
      <c r="Q287" s="510"/>
      <c r="R287" s="510"/>
      <c r="S287" s="510"/>
      <c r="T287" s="510"/>
      <c r="U287" s="510"/>
      <c r="V287" s="510"/>
      <c r="W287" s="510"/>
      <c r="X287" s="510"/>
      <c r="Y287" s="510"/>
    </row>
    <row r="288">
      <c r="A288" s="510"/>
      <c r="B288" s="510"/>
      <c r="C288" s="510"/>
      <c r="D288" s="510"/>
      <c r="E288" s="510"/>
      <c r="F288" s="510"/>
      <c r="G288" s="510"/>
      <c r="H288" s="510"/>
      <c r="I288" s="510"/>
      <c r="J288" s="510"/>
      <c r="K288" s="510"/>
      <c r="L288" s="510"/>
      <c r="M288" s="510"/>
      <c r="N288" s="510"/>
      <c r="O288" s="510"/>
      <c r="P288" s="510"/>
      <c r="Q288" s="510"/>
      <c r="R288" s="510"/>
      <c r="S288" s="510"/>
      <c r="T288" s="510"/>
      <c r="U288" s="510"/>
      <c r="V288" s="510"/>
      <c r="W288" s="510"/>
      <c r="X288" s="510"/>
      <c r="Y288" s="510"/>
    </row>
    <row r="289">
      <c r="A289" s="510"/>
      <c r="B289" s="510"/>
      <c r="C289" s="510"/>
      <c r="D289" s="510"/>
      <c r="E289" s="510"/>
      <c r="F289" s="510"/>
      <c r="G289" s="510"/>
      <c r="H289" s="510"/>
      <c r="I289" s="510"/>
      <c r="J289" s="510"/>
      <c r="K289" s="510"/>
      <c r="L289" s="510"/>
      <c r="M289" s="510"/>
      <c r="N289" s="510"/>
      <c r="O289" s="510"/>
      <c r="P289" s="510"/>
      <c r="Q289" s="510"/>
      <c r="R289" s="510"/>
      <c r="S289" s="510"/>
      <c r="T289" s="510"/>
      <c r="U289" s="510"/>
      <c r="V289" s="510"/>
      <c r="W289" s="510"/>
      <c r="X289" s="510"/>
      <c r="Y289" s="510"/>
    </row>
    <row r="290">
      <c r="A290" s="510"/>
      <c r="B290" s="510"/>
      <c r="C290" s="510"/>
      <c r="D290" s="510"/>
      <c r="E290" s="510"/>
      <c r="F290" s="510"/>
      <c r="G290" s="510"/>
      <c r="H290" s="510"/>
      <c r="I290" s="510"/>
      <c r="J290" s="510"/>
      <c r="K290" s="510"/>
      <c r="L290" s="510"/>
      <c r="M290" s="510"/>
      <c r="N290" s="510"/>
      <c r="O290" s="510"/>
      <c r="P290" s="510"/>
      <c r="Q290" s="510"/>
      <c r="R290" s="510"/>
      <c r="S290" s="510"/>
      <c r="T290" s="510"/>
      <c r="U290" s="510"/>
      <c r="V290" s="510"/>
      <c r="W290" s="510"/>
      <c r="X290" s="510"/>
      <c r="Y290" s="510"/>
    </row>
    <row r="291">
      <c r="A291" s="510"/>
      <c r="B291" s="510"/>
      <c r="C291" s="510"/>
      <c r="D291" s="510"/>
      <c r="E291" s="510"/>
      <c r="F291" s="510"/>
      <c r="G291" s="510"/>
      <c r="H291" s="510"/>
      <c r="I291" s="510"/>
      <c r="J291" s="510"/>
      <c r="K291" s="510"/>
      <c r="L291" s="510"/>
      <c r="M291" s="510"/>
      <c r="N291" s="510"/>
      <c r="O291" s="510"/>
      <c r="P291" s="510"/>
      <c r="Q291" s="510"/>
      <c r="R291" s="510"/>
      <c r="S291" s="510"/>
      <c r="T291" s="510"/>
      <c r="U291" s="510"/>
      <c r="V291" s="510"/>
      <c r="W291" s="510"/>
      <c r="X291" s="510"/>
      <c r="Y291" s="510"/>
    </row>
    <row r="292">
      <c r="A292" s="510"/>
      <c r="B292" s="510"/>
      <c r="C292" s="510"/>
      <c r="D292" s="510"/>
      <c r="E292" s="510"/>
      <c r="F292" s="510"/>
      <c r="G292" s="510"/>
      <c r="H292" s="510"/>
      <c r="I292" s="510"/>
      <c r="J292" s="510"/>
      <c r="K292" s="510"/>
      <c r="L292" s="510"/>
      <c r="M292" s="510"/>
      <c r="N292" s="510"/>
      <c r="O292" s="510"/>
      <c r="P292" s="510"/>
      <c r="Q292" s="510"/>
      <c r="R292" s="510"/>
      <c r="S292" s="510"/>
      <c r="T292" s="510"/>
      <c r="U292" s="510"/>
      <c r="V292" s="510"/>
      <c r="W292" s="510"/>
      <c r="X292" s="510"/>
      <c r="Y292" s="510"/>
    </row>
    <row r="293">
      <c r="A293" s="510"/>
      <c r="B293" s="510"/>
      <c r="C293" s="510"/>
      <c r="D293" s="510"/>
      <c r="E293" s="510"/>
      <c r="F293" s="510"/>
      <c r="G293" s="510"/>
      <c r="H293" s="510"/>
      <c r="I293" s="510"/>
      <c r="J293" s="510"/>
      <c r="K293" s="510"/>
      <c r="L293" s="510"/>
      <c r="M293" s="510"/>
      <c r="N293" s="510"/>
      <c r="O293" s="510"/>
      <c r="P293" s="510"/>
      <c r="Q293" s="510"/>
      <c r="R293" s="510"/>
      <c r="S293" s="510"/>
      <c r="T293" s="510"/>
      <c r="U293" s="510"/>
      <c r="V293" s="510"/>
      <c r="W293" s="510"/>
      <c r="X293" s="510"/>
      <c r="Y293" s="510"/>
    </row>
    <row r="294">
      <c r="A294" s="510"/>
      <c r="B294" s="510"/>
      <c r="C294" s="510"/>
      <c r="D294" s="510"/>
      <c r="E294" s="510"/>
      <c r="F294" s="510"/>
      <c r="G294" s="510"/>
      <c r="H294" s="510"/>
      <c r="I294" s="510"/>
      <c r="J294" s="510"/>
      <c r="K294" s="510"/>
      <c r="L294" s="510"/>
      <c r="M294" s="510"/>
      <c r="N294" s="510"/>
      <c r="O294" s="510"/>
      <c r="P294" s="510"/>
      <c r="Q294" s="510"/>
      <c r="R294" s="510"/>
      <c r="S294" s="510"/>
      <c r="T294" s="510"/>
      <c r="U294" s="510"/>
      <c r="V294" s="510"/>
      <c r="W294" s="510"/>
      <c r="X294" s="510"/>
      <c r="Y294" s="510"/>
    </row>
    <row r="295">
      <c r="A295" s="510"/>
      <c r="B295" s="510"/>
      <c r="C295" s="510"/>
      <c r="D295" s="510"/>
      <c r="E295" s="510"/>
      <c r="F295" s="510"/>
      <c r="G295" s="510"/>
      <c r="H295" s="510"/>
      <c r="I295" s="510"/>
      <c r="J295" s="510"/>
      <c r="K295" s="510"/>
      <c r="L295" s="510"/>
      <c r="M295" s="510"/>
      <c r="N295" s="510"/>
      <c r="O295" s="510"/>
      <c r="P295" s="510"/>
      <c r="Q295" s="510"/>
      <c r="R295" s="510"/>
      <c r="S295" s="510"/>
      <c r="T295" s="510"/>
      <c r="U295" s="510"/>
      <c r="V295" s="510"/>
      <c r="W295" s="510"/>
      <c r="X295" s="510"/>
      <c r="Y295" s="510"/>
    </row>
    <row r="296">
      <c r="A296" s="510"/>
      <c r="B296" s="510"/>
      <c r="C296" s="510"/>
      <c r="D296" s="510"/>
      <c r="E296" s="510"/>
      <c r="F296" s="510"/>
      <c r="G296" s="510"/>
      <c r="H296" s="510"/>
      <c r="I296" s="510"/>
      <c r="J296" s="510"/>
      <c r="K296" s="510"/>
      <c r="L296" s="510"/>
      <c r="M296" s="510"/>
      <c r="N296" s="510"/>
      <c r="O296" s="510"/>
      <c r="P296" s="510"/>
      <c r="Q296" s="510"/>
      <c r="R296" s="510"/>
      <c r="S296" s="510"/>
      <c r="T296" s="510"/>
      <c r="U296" s="510"/>
      <c r="V296" s="510"/>
      <c r="W296" s="510"/>
      <c r="X296" s="510"/>
      <c r="Y296" s="510"/>
    </row>
    <row r="297">
      <c r="A297" s="510"/>
      <c r="B297" s="510"/>
      <c r="C297" s="510"/>
      <c r="D297" s="510"/>
      <c r="E297" s="510"/>
      <c r="F297" s="510"/>
      <c r="G297" s="510"/>
      <c r="H297" s="510"/>
      <c r="I297" s="510"/>
      <c r="J297" s="510"/>
      <c r="K297" s="510"/>
      <c r="L297" s="510"/>
      <c r="M297" s="510"/>
      <c r="N297" s="510"/>
      <c r="O297" s="510"/>
      <c r="P297" s="510"/>
      <c r="Q297" s="510"/>
      <c r="R297" s="510"/>
      <c r="S297" s="510"/>
      <c r="T297" s="510"/>
      <c r="U297" s="510"/>
      <c r="V297" s="510"/>
      <c r="W297" s="510"/>
      <c r="X297" s="510"/>
      <c r="Y297" s="510"/>
    </row>
    <row r="298">
      <c r="A298" s="510"/>
      <c r="B298" s="510"/>
      <c r="C298" s="510"/>
      <c r="D298" s="510"/>
      <c r="E298" s="510"/>
      <c r="F298" s="510"/>
      <c r="G298" s="510"/>
      <c r="H298" s="510"/>
      <c r="I298" s="510"/>
      <c r="J298" s="510"/>
      <c r="K298" s="510"/>
      <c r="L298" s="510"/>
      <c r="M298" s="510"/>
      <c r="N298" s="510"/>
      <c r="O298" s="510"/>
      <c r="P298" s="510"/>
      <c r="Q298" s="510"/>
      <c r="R298" s="510"/>
      <c r="S298" s="510"/>
      <c r="T298" s="510"/>
      <c r="U298" s="510"/>
      <c r="V298" s="510"/>
      <c r="W298" s="510"/>
      <c r="X298" s="510"/>
      <c r="Y298" s="510"/>
    </row>
    <row r="299">
      <c r="A299" s="510"/>
      <c r="B299" s="510"/>
      <c r="C299" s="510"/>
      <c r="D299" s="510"/>
      <c r="E299" s="510"/>
      <c r="F299" s="510"/>
      <c r="G299" s="510"/>
      <c r="H299" s="510"/>
      <c r="I299" s="510"/>
      <c r="J299" s="510"/>
      <c r="K299" s="510"/>
      <c r="L299" s="510"/>
      <c r="M299" s="510"/>
      <c r="N299" s="510"/>
      <c r="O299" s="510"/>
      <c r="P299" s="510"/>
      <c r="Q299" s="510"/>
      <c r="R299" s="510"/>
      <c r="S299" s="510"/>
      <c r="T299" s="510"/>
      <c r="U299" s="510"/>
      <c r="V299" s="510"/>
      <c r="W299" s="510"/>
      <c r="X299" s="510"/>
      <c r="Y299" s="510"/>
    </row>
    <row r="300">
      <c r="A300" s="510"/>
      <c r="B300" s="510"/>
      <c r="C300" s="510"/>
      <c r="D300" s="510"/>
      <c r="E300" s="510"/>
      <c r="F300" s="510"/>
      <c r="G300" s="510"/>
      <c r="H300" s="510"/>
      <c r="I300" s="510"/>
      <c r="J300" s="510"/>
      <c r="K300" s="510"/>
      <c r="L300" s="510"/>
      <c r="M300" s="510"/>
      <c r="N300" s="510"/>
      <c r="O300" s="510"/>
      <c r="P300" s="510"/>
      <c r="Q300" s="510"/>
      <c r="R300" s="510"/>
      <c r="S300" s="510"/>
      <c r="T300" s="510"/>
      <c r="U300" s="510"/>
      <c r="V300" s="510"/>
      <c r="W300" s="510"/>
      <c r="X300" s="510"/>
      <c r="Y300" s="510"/>
    </row>
    <row r="301">
      <c r="A301" s="510"/>
      <c r="B301" s="510"/>
      <c r="C301" s="510"/>
      <c r="D301" s="510"/>
      <c r="E301" s="510"/>
      <c r="F301" s="510"/>
      <c r="G301" s="510"/>
      <c r="H301" s="510"/>
      <c r="I301" s="510"/>
      <c r="J301" s="510"/>
      <c r="K301" s="510"/>
      <c r="L301" s="510"/>
      <c r="M301" s="510"/>
      <c r="N301" s="510"/>
      <c r="O301" s="510"/>
      <c r="P301" s="510"/>
      <c r="Q301" s="510"/>
      <c r="R301" s="510"/>
      <c r="S301" s="510"/>
      <c r="T301" s="510"/>
      <c r="U301" s="510"/>
      <c r="V301" s="510"/>
      <c r="W301" s="510"/>
      <c r="X301" s="510"/>
      <c r="Y301" s="510"/>
    </row>
    <row r="302">
      <c r="A302" s="510"/>
      <c r="B302" s="510"/>
      <c r="C302" s="510"/>
      <c r="D302" s="510"/>
      <c r="E302" s="510"/>
      <c r="F302" s="510"/>
      <c r="G302" s="510"/>
      <c r="H302" s="510"/>
      <c r="I302" s="510"/>
      <c r="J302" s="510"/>
      <c r="K302" s="510"/>
      <c r="L302" s="510"/>
      <c r="M302" s="510"/>
      <c r="N302" s="510"/>
      <c r="O302" s="510"/>
      <c r="P302" s="510"/>
      <c r="Q302" s="510"/>
      <c r="R302" s="510"/>
      <c r="S302" s="510"/>
      <c r="T302" s="510"/>
      <c r="U302" s="510"/>
      <c r="V302" s="510"/>
      <c r="W302" s="510"/>
      <c r="X302" s="510"/>
      <c r="Y302" s="510"/>
    </row>
    <row r="303">
      <c r="A303" s="510"/>
      <c r="B303" s="510"/>
      <c r="C303" s="510"/>
      <c r="D303" s="510"/>
      <c r="E303" s="510"/>
      <c r="F303" s="510"/>
      <c r="G303" s="510"/>
      <c r="H303" s="510"/>
      <c r="I303" s="510"/>
      <c r="J303" s="510"/>
      <c r="K303" s="510"/>
      <c r="L303" s="510"/>
      <c r="M303" s="510"/>
      <c r="N303" s="510"/>
      <c r="O303" s="510"/>
      <c r="P303" s="510"/>
      <c r="Q303" s="510"/>
      <c r="R303" s="510"/>
      <c r="S303" s="510"/>
      <c r="T303" s="510"/>
      <c r="U303" s="510"/>
      <c r="V303" s="510"/>
      <c r="W303" s="510"/>
      <c r="X303" s="510"/>
      <c r="Y303" s="510"/>
    </row>
    <row r="304">
      <c r="A304" s="510"/>
      <c r="B304" s="510"/>
      <c r="C304" s="510"/>
      <c r="D304" s="510"/>
      <c r="E304" s="510"/>
      <c r="F304" s="510"/>
      <c r="G304" s="510"/>
      <c r="H304" s="510"/>
      <c r="I304" s="510"/>
      <c r="J304" s="510"/>
      <c r="K304" s="510"/>
      <c r="L304" s="510"/>
      <c r="M304" s="510"/>
      <c r="N304" s="510"/>
      <c r="O304" s="510"/>
      <c r="P304" s="510"/>
      <c r="Q304" s="510"/>
      <c r="R304" s="510"/>
      <c r="S304" s="510"/>
      <c r="T304" s="510"/>
      <c r="U304" s="510"/>
      <c r="V304" s="510"/>
      <c r="W304" s="510"/>
      <c r="X304" s="510"/>
      <c r="Y304" s="510"/>
    </row>
    <row r="305">
      <c r="A305" s="510"/>
      <c r="B305" s="510"/>
      <c r="C305" s="510"/>
      <c r="D305" s="510"/>
      <c r="E305" s="510"/>
      <c r="F305" s="510"/>
      <c r="G305" s="510"/>
      <c r="H305" s="510"/>
      <c r="I305" s="510"/>
      <c r="J305" s="510"/>
      <c r="K305" s="510"/>
      <c r="L305" s="510"/>
      <c r="M305" s="510"/>
      <c r="N305" s="510"/>
      <c r="O305" s="510"/>
      <c r="P305" s="510"/>
      <c r="Q305" s="510"/>
      <c r="R305" s="510"/>
      <c r="S305" s="510"/>
      <c r="T305" s="510"/>
      <c r="U305" s="510"/>
      <c r="V305" s="510"/>
      <c r="W305" s="510"/>
      <c r="X305" s="510"/>
      <c r="Y305" s="510"/>
    </row>
    <row r="306">
      <c r="A306" s="510"/>
      <c r="B306" s="510"/>
      <c r="C306" s="510"/>
      <c r="D306" s="510"/>
      <c r="E306" s="510"/>
      <c r="F306" s="510"/>
      <c r="G306" s="510"/>
      <c r="H306" s="510"/>
      <c r="I306" s="510"/>
      <c r="J306" s="510"/>
      <c r="K306" s="510"/>
      <c r="L306" s="510"/>
      <c r="M306" s="510"/>
      <c r="N306" s="510"/>
      <c r="O306" s="510"/>
      <c r="P306" s="510"/>
      <c r="Q306" s="510"/>
      <c r="R306" s="510"/>
      <c r="S306" s="510"/>
      <c r="T306" s="510"/>
      <c r="U306" s="510"/>
      <c r="V306" s="510"/>
      <c r="W306" s="510"/>
      <c r="X306" s="510"/>
      <c r="Y306" s="510"/>
    </row>
    <row r="307">
      <c r="A307" s="510"/>
      <c r="B307" s="510"/>
      <c r="C307" s="510"/>
      <c r="D307" s="510"/>
      <c r="E307" s="510"/>
      <c r="F307" s="510"/>
      <c r="G307" s="510"/>
      <c r="H307" s="510"/>
      <c r="I307" s="510"/>
      <c r="J307" s="510"/>
      <c r="K307" s="510"/>
      <c r="L307" s="510"/>
      <c r="M307" s="510"/>
      <c r="N307" s="510"/>
      <c r="O307" s="510"/>
      <c r="P307" s="510"/>
      <c r="Q307" s="510"/>
      <c r="R307" s="510"/>
      <c r="S307" s="510"/>
      <c r="T307" s="510"/>
      <c r="U307" s="510"/>
      <c r="V307" s="510"/>
      <c r="W307" s="510"/>
      <c r="X307" s="510"/>
      <c r="Y307" s="510"/>
    </row>
    <row r="308">
      <c r="A308" s="510"/>
      <c r="B308" s="510"/>
      <c r="C308" s="510"/>
      <c r="D308" s="510"/>
      <c r="E308" s="510"/>
      <c r="F308" s="510"/>
      <c r="G308" s="510"/>
      <c r="H308" s="510"/>
      <c r="I308" s="510"/>
      <c r="J308" s="510"/>
      <c r="K308" s="510"/>
      <c r="L308" s="510"/>
      <c r="M308" s="510"/>
      <c r="N308" s="510"/>
      <c r="O308" s="510"/>
      <c r="P308" s="510"/>
      <c r="Q308" s="510"/>
      <c r="R308" s="510"/>
      <c r="S308" s="510"/>
      <c r="T308" s="510"/>
      <c r="U308" s="510"/>
      <c r="V308" s="510"/>
      <c r="W308" s="510"/>
      <c r="X308" s="510"/>
      <c r="Y308" s="510"/>
    </row>
    <row r="309">
      <c r="A309" s="510"/>
      <c r="B309" s="510"/>
      <c r="C309" s="510"/>
      <c r="D309" s="510"/>
      <c r="E309" s="510"/>
      <c r="F309" s="510"/>
      <c r="G309" s="510"/>
      <c r="H309" s="510"/>
      <c r="I309" s="510"/>
      <c r="J309" s="510"/>
      <c r="K309" s="510"/>
      <c r="L309" s="510"/>
      <c r="M309" s="510"/>
      <c r="N309" s="510"/>
      <c r="O309" s="510"/>
      <c r="P309" s="510"/>
      <c r="Q309" s="510"/>
      <c r="R309" s="510"/>
      <c r="S309" s="510"/>
      <c r="T309" s="510"/>
      <c r="U309" s="510"/>
      <c r="V309" s="510"/>
      <c r="W309" s="510"/>
      <c r="X309" s="510"/>
      <c r="Y309" s="510"/>
    </row>
    <row r="310">
      <c r="A310" s="510"/>
      <c r="B310" s="510"/>
      <c r="C310" s="510"/>
      <c r="D310" s="510"/>
      <c r="E310" s="510"/>
      <c r="F310" s="510"/>
      <c r="G310" s="510"/>
      <c r="H310" s="510"/>
      <c r="I310" s="510"/>
      <c r="J310" s="510"/>
      <c r="K310" s="510"/>
      <c r="L310" s="510"/>
      <c r="M310" s="510"/>
      <c r="N310" s="510"/>
      <c r="O310" s="510"/>
      <c r="P310" s="510"/>
      <c r="Q310" s="510"/>
      <c r="R310" s="510"/>
      <c r="S310" s="510"/>
      <c r="T310" s="510"/>
      <c r="U310" s="510"/>
      <c r="V310" s="510"/>
      <c r="W310" s="510"/>
      <c r="X310" s="510"/>
      <c r="Y310" s="510"/>
    </row>
    <row r="311">
      <c r="A311" s="510"/>
      <c r="B311" s="510"/>
      <c r="C311" s="510"/>
      <c r="D311" s="510"/>
      <c r="E311" s="510"/>
      <c r="F311" s="510"/>
      <c r="G311" s="510"/>
      <c r="H311" s="510"/>
      <c r="I311" s="510"/>
      <c r="J311" s="510"/>
      <c r="K311" s="510"/>
      <c r="L311" s="510"/>
      <c r="M311" s="510"/>
      <c r="N311" s="510"/>
      <c r="O311" s="510"/>
      <c r="P311" s="510"/>
      <c r="Q311" s="510"/>
      <c r="R311" s="510"/>
      <c r="S311" s="510"/>
      <c r="T311" s="510"/>
      <c r="U311" s="510"/>
      <c r="V311" s="510"/>
      <c r="W311" s="510"/>
      <c r="X311" s="510"/>
      <c r="Y311" s="510"/>
    </row>
    <row r="312">
      <c r="A312" s="510"/>
      <c r="B312" s="510"/>
      <c r="C312" s="510"/>
      <c r="D312" s="510"/>
      <c r="E312" s="510"/>
      <c r="F312" s="510"/>
      <c r="G312" s="510"/>
      <c r="H312" s="510"/>
      <c r="I312" s="510"/>
      <c r="J312" s="510"/>
      <c r="K312" s="510"/>
      <c r="L312" s="510"/>
      <c r="M312" s="510"/>
      <c r="N312" s="510"/>
      <c r="O312" s="510"/>
      <c r="P312" s="510"/>
      <c r="Q312" s="510"/>
      <c r="R312" s="510"/>
      <c r="S312" s="510"/>
      <c r="T312" s="510"/>
      <c r="U312" s="510"/>
      <c r="V312" s="510"/>
      <c r="W312" s="510"/>
      <c r="X312" s="510"/>
      <c r="Y312" s="510"/>
    </row>
    <row r="313">
      <c r="A313" s="510"/>
      <c r="B313" s="510"/>
      <c r="C313" s="510"/>
      <c r="D313" s="510"/>
      <c r="E313" s="510"/>
      <c r="F313" s="510"/>
      <c r="G313" s="510"/>
      <c r="H313" s="510"/>
      <c r="I313" s="510"/>
      <c r="J313" s="510"/>
      <c r="K313" s="510"/>
      <c r="L313" s="510"/>
      <c r="M313" s="510"/>
      <c r="N313" s="510"/>
      <c r="O313" s="510"/>
      <c r="P313" s="510"/>
      <c r="Q313" s="510"/>
      <c r="R313" s="510"/>
      <c r="S313" s="510"/>
      <c r="T313" s="510"/>
      <c r="U313" s="510"/>
      <c r="V313" s="510"/>
      <c r="W313" s="510"/>
      <c r="X313" s="510"/>
      <c r="Y313" s="510"/>
    </row>
    <row r="314">
      <c r="A314" s="510"/>
      <c r="B314" s="510"/>
      <c r="C314" s="510"/>
      <c r="D314" s="510"/>
      <c r="E314" s="510"/>
      <c r="F314" s="510"/>
      <c r="G314" s="510"/>
      <c r="H314" s="510"/>
      <c r="I314" s="510"/>
      <c r="J314" s="510"/>
      <c r="K314" s="510"/>
      <c r="L314" s="510"/>
      <c r="M314" s="510"/>
      <c r="N314" s="510"/>
      <c r="O314" s="510"/>
      <c r="P314" s="510"/>
      <c r="Q314" s="510"/>
      <c r="R314" s="510"/>
      <c r="S314" s="510"/>
      <c r="T314" s="510"/>
      <c r="U314" s="510"/>
      <c r="V314" s="510"/>
      <c r="W314" s="510"/>
      <c r="X314" s="510"/>
      <c r="Y314" s="510"/>
    </row>
    <row r="315">
      <c r="A315" s="510"/>
      <c r="B315" s="510"/>
      <c r="C315" s="510"/>
      <c r="D315" s="510"/>
      <c r="E315" s="510"/>
      <c r="F315" s="510"/>
      <c r="G315" s="510"/>
      <c r="H315" s="510"/>
      <c r="I315" s="510"/>
      <c r="J315" s="510"/>
      <c r="K315" s="510"/>
      <c r="L315" s="510"/>
      <c r="M315" s="510"/>
      <c r="N315" s="510"/>
      <c r="O315" s="510"/>
      <c r="P315" s="510"/>
      <c r="Q315" s="510"/>
      <c r="R315" s="510"/>
      <c r="S315" s="510"/>
      <c r="T315" s="510"/>
      <c r="U315" s="510"/>
      <c r="V315" s="510"/>
      <c r="W315" s="510"/>
      <c r="X315" s="510"/>
      <c r="Y315" s="510"/>
    </row>
    <row r="316">
      <c r="A316" s="510"/>
      <c r="B316" s="510"/>
      <c r="C316" s="510"/>
      <c r="D316" s="510"/>
      <c r="E316" s="510"/>
      <c r="F316" s="510"/>
      <c r="G316" s="510"/>
      <c r="H316" s="510"/>
      <c r="I316" s="510"/>
      <c r="J316" s="510"/>
      <c r="K316" s="510"/>
      <c r="L316" s="510"/>
      <c r="M316" s="510"/>
      <c r="N316" s="510"/>
      <c r="O316" s="510"/>
      <c r="P316" s="510"/>
      <c r="Q316" s="510"/>
      <c r="R316" s="510"/>
      <c r="S316" s="510"/>
      <c r="T316" s="510"/>
      <c r="U316" s="510"/>
      <c r="V316" s="510"/>
      <c r="W316" s="510"/>
      <c r="X316" s="510"/>
      <c r="Y316" s="510"/>
    </row>
    <row r="317">
      <c r="A317" s="510"/>
      <c r="B317" s="510"/>
      <c r="C317" s="510"/>
      <c r="D317" s="510"/>
      <c r="E317" s="510"/>
      <c r="F317" s="510"/>
      <c r="G317" s="510"/>
      <c r="H317" s="510"/>
      <c r="I317" s="510"/>
      <c r="J317" s="510"/>
      <c r="K317" s="510"/>
      <c r="L317" s="510"/>
      <c r="M317" s="510"/>
      <c r="N317" s="510"/>
      <c r="O317" s="510"/>
      <c r="P317" s="510"/>
      <c r="Q317" s="510"/>
      <c r="R317" s="510"/>
      <c r="S317" s="510"/>
      <c r="T317" s="510"/>
      <c r="U317" s="510"/>
      <c r="V317" s="510"/>
      <c r="W317" s="510"/>
      <c r="X317" s="510"/>
      <c r="Y317" s="510"/>
    </row>
    <row r="318">
      <c r="A318" s="510"/>
      <c r="B318" s="510"/>
      <c r="C318" s="510"/>
      <c r="D318" s="510"/>
      <c r="E318" s="510"/>
      <c r="F318" s="510"/>
      <c r="G318" s="510"/>
      <c r="H318" s="510"/>
      <c r="I318" s="510"/>
      <c r="J318" s="510"/>
      <c r="K318" s="510"/>
      <c r="L318" s="510"/>
      <c r="M318" s="510"/>
      <c r="N318" s="510"/>
      <c r="O318" s="510"/>
      <c r="P318" s="510"/>
      <c r="Q318" s="510"/>
      <c r="R318" s="510"/>
      <c r="S318" s="510"/>
      <c r="T318" s="510"/>
      <c r="U318" s="510"/>
      <c r="V318" s="510"/>
      <c r="W318" s="510"/>
      <c r="X318" s="510"/>
      <c r="Y318" s="510"/>
    </row>
    <row r="319">
      <c r="A319" s="510"/>
      <c r="B319" s="510"/>
      <c r="C319" s="510"/>
      <c r="D319" s="510"/>
      <c r="E319" s="510"/>
      <c r="F319" s="510"/>
      <c r="G319" s="510"/>
      <c r="H319" s="510"/>
      <c r="I319" s="510"/>
      <c r="J319" s="510"/>
      <c r="K319" s="510"/>
      <c r="L319" s="510"/>
      <c r="M319" s="510"/>
      <c r="N319" s="510"/>
      <c r="O319" s="510"/>
      <c r="P319" s="510"/>
      <c r="Q319" s="510"/>
      <c r="R319" s="510"/>
      <c r="S319" s="510"/>
      <c r="T319" s="510"/>
      <c r="U319" s="510"/>
      <c r="V319" s="510"/>
      <c r="W319" s="510"/>
      <c r="X319" s="510"/>
      <c r="Y319" s="510"/>
    </row>
    <row r="320">
      <c r="A320" s="510"/>
      <c r="B320" s="510"/>
      <c r="C320" s="510"/>
      <c r="D320" s="510"/>
      <c r="E320" s="510"/>
      <c r="F320" s="510"/>
      <c r="G320" s="510"/>
      <c r="H320" s="510"/>
      <c r="I320" s="510"/>
      <c r="J320" s="510"/>
      <c r="K320" s="510"/>
      <c r="L320" s="510"/>
      <c r="M320" s="510"/>
      <c r="N320" s="510"/>
      <c r="O320" s="510"/>
      <c r="P320" s="510"/>
      <c r="Q320" s="510"/>
      <c r="R320" s="510"/>
      <c r="S320" s="510"/>
      <c r="T320" s="510"/>
      <c r="U320" s="510"/>
      <c r="V320" s="510"/>
      <c r="W320" s="510"/>
      <c r="X320" s="510"/>
      <c r="Y320" s="510"/>
    </row>
    <row r="321">
      <c r="A321" s="510"/>
      <c r="B321" s="510"/>
      <c r="C321" s="510"/>
      <c r="D321" s="510"/>
      <c r="E321" s="510"/>
      <c r="F321" s="510"/>
      <c r="G321" s="510"/>
      <c r="H321" s="510"/>
      <c r="I321" s="510"/>
      <c r="J321" s="510"/>
      <c r="K321" s="510"/>
      <c r="L321" s="510"/>
      <c r="M321" s="510"/>
      <c r="N321" s="510"/>
      <c r="O321" s="510"/>
      <c r="P321" s="510"/>
      <c r="Q321" s="510"/>
      <c r="R321" s="510"/>
      <c r="S321" s="510"/>
      <c r="T321" s="510"/>
      <c r="U321" s="510"/>
      <c r="V321" s="510"/>
      <c r="W321" s="510"/>
      <c r="X321" s="510"/>
      <c r="Y321" s="510"/>
    </row>
    <row r="322">
      <c r="A322" s="510"/>
      <c r="B322" s="510"/>
      <c r="C322" s="510"/>
      <c r="D322" s="510"/>
      <c r="E322" s="510"/>
      <c r="F322" s="510"/>
      <c r="G322" s="510"/>
      <c r="H322" s="510"/>
      <c r="I322" s="510"/>
      <c r="J322" s="510"/>
      <c r="K322" s="510"/>
      <c r="L322" s="510"/>
      <c r="M322" s="510"/>
      <c r="N322" s="510"/>
      <c r="O322" s="510"/>
      <c r="P322" s="510"/>
      <c r="Q322" s="510"/>
      <c r="R322" s="510"/>
      <c r="S322" s="510"/>
      <c r="T322" s="510"/>
      <c r="U322" s="510"/>
      <c r="V322" s="510"/>
      <c r="W322" s="510"/>
      <c r="X322" s="510"/>
      <c r="Y322" s="510"/>
    </row>
    <row r="323">
      <c r="A323" s="510"/>
      <c r="B323" s="510"/>
      <c r="C323" s="510"/>
      <c r="D323" s="510"/>
      <c r="E323" s="510"/>
      <c r="F323" s="510"/>
      <c r="G323" s="510"/>
      <c r="H323" s="510"/>
      <c r="I323" s="510"/>
      <c r="J323" s="510"/>
      <c r="K323" s="510"/>
      <c r="L323" s="510"/>
      <c r="M323" s="510"/>
      <c r="N323" s="510"/>
      <c r="O323" s="510"/>
      <c r="P323" s="510"/>
      <c r="Q323" s="510"/>
      <c r="R323" s="510"/>
      <c r="S323" s="510"/>
      <c r="T323" s="510"/>
      <c r="U323" s="510"/>
      <c r="V323" s="510"/>
      <c r="W323" s="510"/>
      <c r="X323" s="510"/>
      <c r="Y323" s="510"/>
    </row>
    <row r="324">
      <c r="A324" s="510"/>
      <c r="B324" s="510"/>
      <c r="C324" s="510"/>
      <c r="D324" s="510"/>
      <c r="E324" s="510"/>
      <c r="F324" s="510"/>
      <c r="G324" s="510"/>
      <c r="H324" s="510"/>
      <c r="I324" s="510"/>
      <c r="J324" s="510"/>
      <c r="K324" s="510"/>
      <c r="L324" s="510"/>
      <c r="M324" s="510"/>
      <c r="N324" s="510"/>
      <c r="O324" s="510"/>
      <c r="P324" s="510"/>
      <c r="Q324" s="510"/>
      <c r="R324" s="510"/>
      <c r="S324" s="510"/>
      <c r="T324" s="510"/>
      <c r="U324" s="510"/>
      <c r="V324" s="510"/>
      <c r="W324" s="510"/>
      <c r="X324" s="510"/>
      <c r="Y324" s="510"/>
    </row>
    <row r="325">
      <c r="A325" s="510"/>
      <c r="B325" s="510"/>
      <c r="C325" s="510"/>
      <c r="D325" s="510"/>
      <c r="E325" s="510"/>
      <c r="F325" s="510"/>
      <c r="G325" s="510"/>
      <c r="H325" s="510"/>
      <c r="I325" s="510"/>
      <c r="J325" s="510"/>
      <c r="K325" s="510"/>
      <c r="L325" s="510"/>
      <c r="M325" s="510"/>
      <c r="N325" s="510"/>
      <c r="O325" s="510"/>
      <c r="P325" s="510"/>
      <c r="Q325" s="510"/>
      <c r="R325" s="510"/>
      <c r="S325" s="510"/>
      <c r="T325" s="510"/>
      <c r="U325" s="510"/>
      <c r="V325" s="510"/>
      <c r="W325" s="510"/>
      <c r="X325" s="510"/>
      <c r="Y325" s="510"/>
    </row>
    <row r="326">
      <c r="A326" s="510"/>
      <c r="B326" s="510"/>
      <c r="C326" s="510"/>
      <c r="D326" s="510"/>
      <c r="E326" s="510"/>
      <c r="F326" s="510"/>
      <c r="G326" s="510"/>
      <c r="H326" s="510"/>
      <c r="I326" s="510"/>
      <c r="J326" s="510"/>
      <c r="K326" s="510"/>
      <c r="L326" s="510"/>
      <c r="M326" s="510"/>
      <c r="N326" s="510"/>
      <c r="O326" s="510"/>
      <c r="P326" s="510"/>
      <c r="Q326" s="510"/>
      <c r="R326" s="510"/>
      <c r="S326" s="510"/>
      <c r="T326" s="510"/>
      <c r="U326" s="510"/>
      <c r="V326" s="510"/>
      <c r="W326" s="510"/>
      <c r="X326" s="510"/>
      <c r="Y326" s="510"/>
    </row>
    <row r="327">
      <c r="A327" s="510"/>
      <c r="B327" s="510"/>
      <c r="C327" s="510"/>
      <c r="D327" s="510"/>
      <c r="E327" s="510"/>
      <c r="F327" s="510"/>
      <c r="G327" s="510"/>
      <c r="H327" s="510"/>
      <c r="I327" s="510"/>
      <c r="J327" s="510"/>
      <c r="K327" s="510"/>
      <c r="L327" s="510"/>
      <c r="M327" s="510"/>
      <c r="N327" s="510"/>
      <c r="O327" s="510"/>
      <c r="P327" s="510"/>
      <c r="Q327" s="510"/>
      <c r="R327" s="510"/>
      <c r="S327" s="510"/>
      <c r="T327" s="510"/>
      <c r="U327" s="510"/>
      <c r="V327" s="510"/>
      <c r="W327" s="510"/>
      <c r="X327" s="510"/>
      <c r="Y327" s="510"/>
    </row>
    <row r="328">
      <c r="A328" s="510"/>
      <c r="B328" s="510"/>
      <c r="C328" s="510"/>
      <c r="D328" s="510"/>
      <c r="E328" s="510"/>
      <c r="F328" s="510"/>
      <c r="G328" s="510"/>
      <c r="H328" s="510"/>
      <c r="I328" s="510"/>
      <c r="J328" s="510"/>
      <c r="K328" s="510"/>
      <c r="L328" s="510"/>
      <c r="M328" s="510"/>
      <c r="N328" s="510"/>
      <c r="O328" s="510"/>
      <c r="P328" s="510"/>
      <c r="Q328" s="510"/>
      <c r="R328" s="510"/>
      <c r="S328" s="510"/>
      <c r="T328" s="510"/>
      <c r="U328" s="510"/>
      <c r="V328" s="510"/>
      <c r="W328" s="510"/>
      <c r="X328" s="510"/>
      <c r="Y328" s="510"/>
    </row>
    <row r="329">
      <c r="A329" s="510"/>
      <c r="B329" s="510"/>
      <c r="C329" s="510"/>
      <c r="D329" s="510"/>
      <c r="E329" s="510"/>
      <c r="F329" s="510"/>
      <c r="G329" s="510"/>
      <c r="H329" s="510"/>
      <c r="I329" s="510"/>
      <c r="J329" s="510"/>
      <c r="K329" s="510"/>
      <c r="L329" s="510"/>
      <c r="M329" s="510"/>
      <c r="N329" s="510"/>
      <c r="O329" s="510"/>
      <c r="P329" s="510"/>
      <c r="Q329" s="510"/>
      <c r="R329" s="510"/>
      <c r="S329" s="510"/>
      <c r="T329" s="510"/>
      <c r="U329" s="510"/>
      <c r="V329" s="510"/>
      <c r="W329" s="510"/>
      <c r="X329" s="510"/>
      <c r="Y329" s="510"/>
    </row>
    <row r="330">
      <c r="A330" s="510"/>
      <c r="B330" s="510"/>
      <c r="C330" s="510"/>
      <c r="D330" s="510"/>
      <c r="E330" s="510"/>
      <c r="F330" s="510"/>
      <c r="G330" s="510"/>
      <c r="H330" s="510"/>
      <c r="I330" s="510"/>
      <c r="J330" s="510"/>
      <c r="K330" s="510"/>
      <c r="L330" s="510"/>
      <c r="M330" s="510"/>
      <c r="N330" s="510"/>
      <c r="O330" s="510"/>
      <c r="P330" s="510"/>
      <c r="Q330" s="510"/>
      <c r="R330" s="510"/>
      <c r="S330" s="510"/>
      <c r="T330" s="510"/>
      <c r="U330" s="510"/>
      <c r="V330" s="510"/>
      <c r="W330" s="510"/>
      <c r="X330" s="510"/>
      <c r="Y330" s="510"/>
    </row>
    <row r="331">
      <c r="A331" s="510"/>
      <c r="B331" s="510"/>
      <c r="C331" s="510"/>
      <c r="D331" s="510"/>
      <c r="E331" s="510"/>
      <c r="F331" s="510"/>
      <c r="G331" s="510"/>
      <c r="H331" s="510"/>
      <c r="I331" s="510"/>
      <c r="J331" s="510"/>
      <c r="K331" s="510"/>
      <c r="L331" s="510"/>
      <c r="M331" s="510"/>
      <c r="N331" s="510"/>
      <c r="O331" s="510"/>
      <c r="P331" s="510"/>
      <c r="Q331" s="510"/>
      <c r="R331" s="510"/>
      <c r="S331" s="510"/>
      <c r="T331" s="510"/>
      <c r="U331" s="510"/>
      <c r="V331" s="510"/>
      <c r="W331" s="510"/>
      <c r="X331" s="510"/>
      <c r="Y331" s="510"/>
    </row>
    <row r="332">
      <c r="A332" s="510"/>
      <c r="B332" s="510"/>
      <c r="C332" s="510"/>
      <c r="D332" s="510"/>
      <c r="E332" s="510"/>
      <c r="F332" s="510"/>
      <c r="G332" s="510"/>
      <c r="H332" s="510"/>
      <c r="I332" s="510"/>
      <c r="J332" s="510"/>
      <c r="K332" s="510"/>
      <c r="L332" s="510"/>
      <c r="M332" s="510"/>
      <c r="N332" s="510"/>
      <c r="O332" s="510"/>
      <c r="P332" s="510"/>
      <c r="Q332" s="510"/>
      <c r="R332" s="510"/>
      <c r="S332" s="510"/>
      <c r="T332" s="510"/>
      <c r="U332" s="510"/>
      <c r="V332" s="510"/>
      <c r="W332" s="510"/>
      <c r="X332" s="510"/>
      <c r="Y332" s="510"/>
    </row>
    <row r="333">
      <c r="A333" s="510"/>
      <c r="B333" s="510"/>
      <c r="C333" s="510"/>
      <c r="D333" s="510"/>
      <c r="E333" s="510"/>
      <c r="F333" s="510"/>
      <c r="G333" s="510"/>
      <c r="H333" s="510"/>
      <c r="I333" s="510"/>
      <c r="J333" s="510"/>
      <c r="K333" s="510"/>
      <c r="L333" s="510"/>
      <c r="M333" s="510"/>
      <c r="N333" s="510"/>
      <c r="O333" s="510"/>
      <c r="P333" s="510"/>
      <c r="Q333" s="510"/>
      <c r="R333" s="510"/>
      <c r="S333" s="510"/>
      <c r="T333" s="510"/>
      <c r="U333" s="510"/>
      <c r="V333" s="510"/>
      <c r="W333" s="510"/>
      <c r="X333" s="510"/>
      <c r="Y333" s="510"/>
    </row>
    <row r="334">
      <c r="A334" s="510"/>
      <c r="B334" s="510"/>
      <c r="C334" s="510"/>
      <c r="D334" s="510"/>
      <c r="E334" s="510"/>
      <c r="F334" s="510"/>
      <c r="G334" s="510"/>
      <c r="H334" s="510"/>
      <c r="I334" s="510"/>
      <c r="J334" s="510"/>
      <c r="K334" s="510"/>
      <c r="L334" s="510"/>
      <c r="M334" s="510"/>
      <c r="N334" s="510"/>
      <c r="O334" s="510"/>
      <c r="P334" s="510"/>
      <c r="Q334" s="510"/>
      <c r="R334" s="510"/>
      <c r="S334" s="510"/>
      <c r="T334" s="510"/>
      <c r="U334" s="510"/>
      <c r="V334" s="510"/>
      <c r="W334" s="510"/>
      <c r="X334" s="510"/>
      <c r="Y334" s="510"/>
    </row>
    <row r="335">
      <c r="A335" s="510"/>
      <c r="B335" s="510"/>
      <c r="C335" s="510"/>
      <c r="D335" s="510"/>
      <c r="E335" s="510"/>
      <c r="F335" s="510"/>
      <c r="G335" s="510"/>
      <c r="H335" s="510"/>
      <c r="I335" s="510"/>
      <c r="J335" s="510"/>
      <c r="K335" s="510"/>
      <c r="L335" s="510"/>
      <c r="M335" s="510"/>
      <c r="N335" s="510"/>
      <c r="O335" s="510"/>
      <c r="P335" s="510"/>
      <c r="Q335" s="510"/>
      <c r="R335" s="510"/>
      <c r="S335" s="510"/>
      <c r="T335" s="510"/>
      <c r="U335" s="510"/>
      <c r="V335" s="510"/>
      <c r="W335" s="510"/>
      <c r="X335" s="510"/>
      <c r="Y335" s="510"/>
    </row>
    <row r="336">
      <c r="A336" s="510"/>
      <c r="B336" s="510"/>
      <c r="C336" s="510"/>
      <c r="D336" s="510"/>
      <c r="E336" s="510"/>
      <c r="F336" s="510"/>
      <c r="G336" s="510"/>
      <c r="H336" s="510"/>
      <c r="I336" s="510"/>
      <c r="J336" s="510"/>
      <c r="K336" s="510"/>
      <c r="L336" s="510"/>
      <c r="M336" s="510"/>
      <c r="N336" s="510"/>
      <c r="O336" s="510"/>
      <c r="P336" s="510"/>
      <c r="Q336" s="510"/>
      <c r="R336" s="510"/>
      <c r="S336" s="510"/>
      <c r="T336" s="510"/>
      <c r="U336" s="510"/>
      <c r="V336" s="510"/>
      <c r="W336" s="510"/>
      <c r="X336" s="510"/>
      <c r="Y336" s="510"/>
    </row>
    <row r="337">
      <c r="A337" s="510"/>
      <c r="B337" s="510"/>
      <c r="C337" s="510"/>
      <c r="D337" s="510"/>
      <c r="E337" s="510"/>
      <c r="F337" s="510"/>
      <c r="G337" s="510"/>
      <c r="H337" s="510"/>
      <c r="I337" s="510"/>
      <c r="J337" s="510"/>
      <c r="K337" s="510"/>
      <c r="L337" s="510"/>
      <c r="M337" s="510"/>
      <c r="N337" s="510"/>
      <c r="O337" s="510"/>
      <c r="P337" s="510"/>
      <c r="Q337" s="510"/>
      <c r="R337" s="510"/>
      <c r="S337" s="510"/>
      <c r="T337" s="510"/>
      <c r="U337" s="510"/>
      <c r="V337" s="510"/>
      <c r="W337" s="510"/>
      <c r="X337" s="510"/>
      <c r="Y337" s="510"/>
    </row>
    <row r="338">
      <c r="A338" s="510"/>
      <c r="B338" s="510"/>
      <c r="C338" s="510"/>
      <c r="D338" s="510"/>
      <c r="E338" s="510"/>
      <c r="F338" s="510"/>
      <c r="G338" s="510"/>
      <c r="H338" s="510"/>
      <c r="I338" s="510"/>
      <c r="J338" s="510"/>
      <c r="K338" s="510"/>
      <c r="L338" s="510"/>
      <c r="M338" s="510"/>
      <c r="N338" s="510"/>
      <c r="O338" s="510"/>
      <c r="P338" s="510"/>
      <c r="Q338" s="510"/>
      <c r="R338" s="510"/>
      <c r="S338" s="510"/>
      <c r="T338" s="510"/>
      <c r="U338" s="510"/>
      <c r="V338" s="510"/>
      <c r="W338" s="510"/>
      <c r="X338" s="510"/>
      <c r="Y338" s="510"/>
    </row>
    <row r="339">
      <c r="A339" s="510"/>
      <c r="B339" s="510"/>
      <c r="C339" s="510"/>
      <c r="D339" s="510"/>
      <c r="E339" s="510"/>
      <c r="F339" s="510"/>
      <c r="G339" s="510"/>
      <c r="H339" s="510"/>
      <c r="I339" s="510"/>
      <c r="J339" s="510"/>
      <c r="K339" s="510"/>
      <c r="L339" s="510"/>
      <c r="M339" s="510"/>
      <c r="N339" s="510"/>
      <c r="O339" s="510"/>
      <c r="P339" s="510"/>
      <c r="Q339" s="510"/>
      <c r="R339" s="510"/>
      <c r="S339" s="510"/>
      <c r="T339" s="510"/>
      <c r="U339" s="510"/>
      <c r="V339" s="510"/>
      <c r="W339" s="510"/>
      <c r="X339" s="510"/>
      <c r="Y339" s="510"/>
    </row>
    <row r="340">
      <c r="A340" s="510"/>
      <c r="B340" s="510"/>
      <c r="C340" s="510"/>
      <c r="D340" s="510"/>
      <c r="E340" s="510"/>
      <c r="F340" s="510"/>
      <c r="G340" s="510"/>
      <c r="H340" s="510"/>
      <c r="I340" s="510"/>
      <c r="J340" s="510"/>
      <c r="K340" s="510"/>
      <c r="L340" s="510"/>
      <c r="M340" s="510"/>
      <c r="N340" s="510"/>
      <c r="O340" s="510"/>
      <c r="P340" s="510"/>
      <c r="Q340" s="510"/>
      <c r="R340" s="510"/>
      <c r="S340" s="510"/>
      <c r="T340" s="510"/>
      <c r="U340" s="510"/>
      <c r="V340" s="510"/>
      <c r="W340" s="510"/>
      <c r="X340" s="510"/>
      <c r="Y340" s="510"/>
    </row>
    <row r="341">
      <c r="A341" s="510"/>
      <c r="B341" s="510"/>
      <c r="C341" s="510"/>
      <c r="D341" s="510"/>
      <c r="E341" s="510"/>
      <c r="F341" s="510"/>
      <c r="G341" s="510"/>
      <c r="H341" s="510"/>
      <c r="I341" s="510"/>
      <c r="J341" s="510"/>
      <c r="K341" s="510"/>
      <c r="L341" s="510"/>
      <c r="M341" s="510"/>
      <c r="N341" s="510"/>
      <c r="O341" s="510"/>
      <c r="P341" s="510"/>
      <c r="Q341" s="510"/>
      <c r="R341" s="510"/>
      <c r="S341" s="510"/>
      <c r="T341" s="510"/>
      <c r="U341" s="510"/>
      <c r="V341" s="510"/>
      <c r="W341" s="510"/>
      <c r="X341" s="510"/>
      <c r="Y341" s="510"/>
    </row>
    <row r="342">
      <c r="A342" s="510"/>
      <c r="B342" s="510"/>
      <c r="C342" s="510"/>
      <c r="D342" s="510"/>
      <c r="E342" s="510"/>
      <c r="F342" s="510"/>
      <c r="G342" s="510"/>
      <c r="H342" s="510"/>
      <c r="I342" s="510"/>
      <c r="J342" s="510"/>
      <c r="K342" s="510"/>
      <c r="L342" s="510"/>
      <c r="M342" s="510"/>
      <c r="N342" s="510"/>
      <c r="O342" s="510"/>
      <c r="P342" s="510"/>
      <c r="Q342" s="510"/>
      <c r="R342" s="510"/>
      <c r="S342" s="510"/>
      <c r="T342" s="510"/>
      <c r="U342" s="510"/>
      <c r="V342" s="510"/>
      <c r="W342" s="510"/>
      <c r="X342" s="510"/>
      <c r="Y342" s="510"/>
    </row>
    <row r="343">
      <c r="A343" s="510"/>
      <c r="B343" s="510"/>
      <c r="C343" s="510"/>
      <c r="D343" s="510"/>
      <c r="E343" s="510"/>
      <c r="F343" s="510"/>
      <c r="G343" s="510"/>
      <c r="H343" s="510"/>
      <c r="I343" s="510"/>
      <c r="J343" s="510"/>
      <c r="K343" s="510"/>
      <c r="L343" s="510"/>
      <c r="M343" s="510"/>
      <c r="N343" s="510"/>
      <c r="O343" s="510"/>
      <c r="P343" s="510"/>
      <c r="Q343" s="510"/>
      <c r="R343" s="510"/>
      <c r="S343" s="510"/>
      <c r="T343" s="510"/>
      <c r="U343" s="510"/>
      <c r="V343" s="510"/>
      <c r="W343" s="510"/>
      <c r="X343" s="510"/>
      <c r="Y343" s="510"/>
    </row>
    <row r="344">
      <c r="A344" s="510"/>
      <c r="B344" s="510"/>
      <c r="C344" s="510"/>
      <c r="D344" s="510"/>
      <c r="E344" s="510"/>
      <c r="F344" s="510"/>
      <c r="G344" s="510"/>
      <c r="H344" s="510"/>
      <c r="I344" s="510"/>
      <c r="J344" s="510"/>
      <c r="K344" s="510"/>
      <c r="L344" s="510"/>
      <c r="M344" s="510"/>
      <c r="N344" s="510"/>
      <c r="O344" s="510"/>
      <c r="P344" s="510"/>
      <c r="Q344" s="510"/>
      <c r="R344" s="510"/>
      <c r="S344" s="510"/>
      <c r="T344" s="510"/>
      <c r="U344" s="510"/>
      <c r="V344" s="510"/>
      <c r="W344" s="510"/>
      <c r="X344" s="510"/>
      <c r="Y344" s="510"/>
    </row>
    <row r="345">
      <c r="A345" s="510"/>
      <c r="B345" s="510"/>
      <c r="C345" s="510"/>
      <c r="D345" s="510"/>
      <c r="E345" s="510"/>
      <c r="F345" s="510"/>
      <c r="G345" s="510"/>
      <c r="H345" s="510"/>
      <c r="I345" s="510"/>
      <c r="J345" s="510"/>
      <c r="K345" s="510"/>
      <c r="L345" s="510"/>
      <c r="M345" s="510"/>
      <c r="N345" s="510"/>
      <c r="O345" s="510"/>
      <c r="P345" s="510"/>
      <c r="Q345" s="510"/>
      <c r="R345" s="510"/>
      <c r="S345" s="510"/>
      <c r="T345" s="510"/>
      <c r="U345" s="510"/>
      <c r="V345" s="510"/>
      <c r="W345" s="510"/>
      <c r="X345" s="510"/>
      <c r="Y345" s="510"/>
    </row>
    <row r="346">
      <c r="A346" s="510"/>
      <c r="B346" s="510"/>
      <c r="C346" s="510"/>
      <c r="D346" s="510"/>
      <c r="E346" s="510"/>
      <c r="F346" s="510"/>
      <c r="G346" s="510"/>
      <c r="H346" s="510"/>
      <c r="I346" s="510"/>
      <c r="J346" s="510"/>
      <c r="K346" s="510"/>
      <c r="L346" s="510"/>
      <c r="M346" s="510"/>
      <c r="N346" s="510"/>
      <c r="O346" s="510"/>
      <c r="P346" s="510"/>
      <c r="Q346" s="510"/>
      <c r="R346" s="510"/>
      <c r="S346" s="510"/>
      <c r="T346" s="510"/>
      <c r="U346" s="510"/>
      <c r="V346" s="510"/>
      <c r="W346" s="510"/>
      <c r="X346" s="510"/>
      <c r="Y346" s="510"/>
    </row>
    <row r="347">
      <c r="A347" s="510"/>
      <c r="B347" s="510"/>
      <c r="C347" s="510"/>
      <c r="D347" s="510"/>
      <c r="E347" s="510"/>
      <c r="F347" s="510"/>
      <c r="G347" s="510"/>
      <c r="H347" s="510"/>
      <c r="I347" s="510"/>
      <c r="J347" s="510"/>
      <c r="K347" s="510"/>
      <c r="L347" s="510"/>
      <c r="M347" s="510"/>
      <c r="N347" s="510"/>
      <c r="O347" s="510"/>
      <c r="P347" s="510"/>
      <c r="Q347" s="510"/>
      <c r="R347" s="510"/>
      <c r="S347" s="510"/>
      <c r="T347" s="510"/>
      <c r="U347" s="510"/>
      <c r="V347" s="510"/>
      <c r="W347" s="510"/>
      <c r="X347" s="510"/>
      <c r="Y347" s="510"/>
    </row>
    <row r="348">
      <c r="A348" s="510"/>
      <c r="B348" s="510"/>
      <c r="C348" s="510"/>
      <c r="D348" s="510"/>
      <c r="E348" s="510"/>
      <c r="F348" s="510"/>
      <c r="G348" s="510"/>
      <c r="H348" s="510"/>
      <c r="I348" s="510"/>
      <c r="J348" s="510"/>
      <c r="K348" s="510"/>
      <c r="L348" s="510"/>
      <c r="M348" s="510"/>
      <c r="N348" s="510"/>
      <c r="O348" s="510"/>
      <c r="P348" s="510"/>
      <c r="Q348" s="510"/>
      <c r="R348" s="510"/>
      <c r="S348" s="510"/>
      <c r="T348" s="510"/>
      <c r="U348" s="510"/>
      <c r="V348" s="510"/>
      <c r="W348" s="510"/>
      <c r="X348" s="510"/>
      <c r="Y348" s="510"/>
    </row>
    <row r="349">
      <c r="A349" s="510"/>
      <c r="B349" s="510"/>
      <c r="C349" s="510"/>
      <c r="D349" s="510"/>
      <c r="E349" s="510"/>
      <c r="F349" s="510"/>
      <c r="G349" s="510"/>
      <c r="H349" s="510"/>
      <c r="I349" s="510"/>
      <c r="J349" s="510"/>
      <c r="K349" s="510"/>
      <c r="L349" s="510"/>
      <c r="M349" s="510"/>
      <c r="N349" s="510"/>
      <c r="O349" s="510"/>
      <c r="P349" s="510"/>
      <c r="Q349" s="510"/>
      <c r="R349" s="510"/>
      <c r="S349" s="510"/>
      <c r="T349" s="510"/>
      <c r="U349" s="510"/>
      <c r="V349" s="510"/>
      <c r="W349" s="510"/>
      <c r="X349" s="510"/>
      <c r="Y349" s="510"/>
    </row>
    <row r="350">
      <c r="A350" s="510"/>
      <c r="B350" s="510"/>
      <c r="C350" s="510"/>
      <c r="D350" s="510"/>
      <c r="E350" s="510"/>
      <c r="F350" s="510"/>
      <c r="G350" s="510"/>
      <c r="H350" s="510"/>
      <c r="I350" s="510"/>
      <c r="J350" s="510"/>
      <c r="K350" s="510"/>
      <c r="L350" s="510"/>
      <c r="M350" s="510"/>
      <c r="N350" s="510"/>
      <c r="O350" s="510"/>
      <c r="P350" s="510"/>
      <c r="Q350" s="510"/>
      <c r="R350" s="510"/>
      <c r="S350" s="510"/>
      <c r="T350" s="510"/>
      <c r="U350" s="510"/>
      <c r="V350" s="510"/>
      <c r="W350" s="510"/>
      <c r="X350" s="510"/>
      <c r="Y350" s="510"/>
    </row>
    <row r="351">
      <c r="A351" s="510"/>
      <c r="B351" s="510"/>
      <c r="C351" s="510"/>
      <c r="D351" s="510"/>
      <c r="E351" s="510"/>
      <c r="F351" s="510"/>
      <c r="G351" s="510"/>
      <c r="H351" s="510"/>
      <c r="I351" s="510"/>
      <c r="J351" s="510"/>
      <c r="K351" s="510"/>
      <c r="L351" s="510"/>
      <c r="M351" s="510"/>
      <c r="N351" s="510"/>
      <c r="O351" s="510"/>
      <c r="P351" s="510"/>
      <c r="Q351" s="510"/>
      <c r="R351" s="510"/>
      <c r="S351" s="510"/>
      <c r="T351" s="510"/>
      <c r="U351" s="510"/>
      <c r="V351" s="510"/>
      <c r="W351" s="510"/>
      <c r="X351" s="510"/>
      <c r="Y351" s="510"/>
    </row>
    <row r="352">
      <c r="A352" s="510"/>
      <c r="B352" s="510"/>
      <c r="C352" s="510"/>
      <c r="D352" s="510"/>
      <c r="E352" s="510"/>
      <c r="F352" s="510"/>
      <c r="G352" s="510"/>
      <c r="H352" s="510"/>
      <c r="I352" s="510"/>
      <c r="J352" s="510"/>
      <c r="K352" s="510"/>
      <c r="L352" s="510"/>
      <c r="M352" s="510"/>
      <c r="N352" s="510"/>
      <c r="O352" s="510"/>
      <c r="P352" s="510"/>
      <c r="Q352" s="510"/>
      <c r="R352" s="510"/>
      <c r="S352" s="510"/>
      <c r="T352" s="510"/>
      <c r="U352" s="510"/>
      <c r="V352" s="510"/>
      <c r="W352" s="510"/>
      <c r="X352" s="510"/>
      <c r="Y352" s="510"/>
    </row>
    <row r="353">
      <c r="A353" s="510"/>
      <c r="B353" s="510"/>
      <c r="C353" s="510"/>
      <c r="D353" s="510"/>
      <c r="E353" s="510"/>
      <c r="F353" s="510"/>
      <c r="G353" s="510"/>
      <c r="H353" s="510"/>
      <c r="I353" s="510"/>
      <c r="J353" s="510"/>
      <c r="K353" s="510"/>
      <c r="L353" s="510"/>
      <c r="M353" s="510"/>
      <c r="N353" s="510"/>
      <c r="O353" s="510"/>
      <c r="P353" s="510"/>
      <c r="Q353" s="510"/>
      <c r="R353" s="510"/>
      <c r="S353" s="510"/>
      <c r="T353" s="510"/>
      <c r="U353" s="510"/>
      <c r="V353" s="510"/>
      <c r="W353" s="510"/>
      <c r="X353" s="510"/>
      <c r="Y353" s="510"/>
    </row>
    <row r="354">
      <c r="A354" s="510"/>
      <c r="B354" s="510"/>
      <c r="C354" s="510"/>
      <c r="D354" s="510"/>
      <c r="E354" s="510"/>
      <c r="F354" s="510"/>
      <c r="G354" s="510"/>
      <c r="H354" s="510"/>
      <c r="I354" s="510"/>
      <c r="J354" s="510"/>
      <c r="K354" s="510"/>
      <c r="L354" s="510"/>
      <c r="M354" s="510"/>
      <c r="N354" s="510"/>
      <c r="O354" s="510"/>
      <c r="P354" s="510"/>
      <c r="Q354" s="510"/>
      <c r="R354" s="510"/>
      <c r="S354" s="510"/>
      <c r="T354" s="510"/>
      <c r="U354" s="510"/>
      <c r="V354" s="510"/>
      <c r="W354" s="510"/>
      <c r="X354" s="510"/>
      <c r="Y354" s="510"/>
    </row>
    <row r="355">
      <c r="A355" s="510"/>
      <c r="B355" s="510"/>
      <c r="C355" s="510"/>
      <c r="D355" s="510"/>
      <c r="E355" s="510"/>
      <c r="F355" s="510"/>
      <c r="G355" s="510"/>
      <c r="H355" s="510"/>
      <c r="I355" s="510"/>
      <c r="J355" s="510"/>
      <c r="K355" s="510"/>
      <c r="L355" s="510"/>
      <c r="M355" s="510"/>
      <c r="N355" s="510"/>
      <c r="O355" s="510"/>
      <c r="P355" s="510"/>
      <c r="Q355" s="510"/>
      <c r="R355" s="510"/>
      <c r="S355" s="510"/>
      <c r="T355" s="510"/>
      <c r="U355" s="510"/>
      <c r="V355" s="510"/>
      <c r="W355" s="510"/>
      <c r="X355" s="510"/>
      <c r="Y355" s="510"/>
    </row>
    <row r="356">
      <c r="A356" s="510"/>
      <c r="B356" s="510"/>
      <c r="C356" s="510"/>
      <c r="D356" s="510"/>
      <c r="E356" s="510"/>
      <c r="F356" s="510"/>
      <c r="G356" s="510"/>
      <c r="H356" s="510"/>
      <c r="I356" s="510"/>
      <c r="J356" s="510"/>
      <c r="K356" s="510"/>
      <c r="L356" s="510"/>
      <c r="M356" s="510"/>
      <c r="N356" s="510"/>
      <c r="O356" s="510"/>
      <c r="P356" s="510"/>
      <c r="Q356" s="510"/>
      <c r="R356" s="510"/>
      <c r="S356" s="510"/>
      <c r="T356" s="510"/>
      <c r="U356" s="510"/>
      <c r="V356" s="510"/>
      <c r="W356" s="510"/>
      <c r="X356" s="510"/>
      <c r="Y356" s="510"/>
    </row>
    <row r="357">
      <c r="A357" s="510"/>
      <c r="B357" s="510"/>
      <c r="C357" s="510"/>
      <c r="D357" s="510"/>
      <c r="E357" s="510"/>
      <c r="F357" s="510"/>
      <c r="G357" s="510"/>
      <c r="H357" s="510"/>
      <c r="I357" s="510"/>
      <c r="J357" s="510"/>
      <c r="K357" s="510"/>
      <c r="L357" s="510"/>
      <c r="M357" s="510"/>
      <c r="N357" s="510"/>
      <c r="O357" s="510"/>
      <c r="P357" s="510"/>
      <c r="Q357" s="510"/>
      <c r="R357" s="510"/>
      <c r="S357" s="510"/>
      <c r="T357" s="510"/>
      <c r="U357" s="510"/>
      <c r="V357" s="510"/>
      <c r="W357" s="510"/>
      <c r="X357" s="510"/>
      <c r="Y357" s="510"/>
    </row>
    <row r="358">
      <c r="A358" s="510"/>
      <c r="B358" s="510"/>
      <c r="C358" s="510"/>
      <c r="D358" s="510"/>
      <c r="E358" s="510"/>
      <c r="F358" s="510"/>
      <c r="G358" s="510"/>
      <c r="H358" s="510"/>
      <c r="I358" s="510"/>
      <c r="J358" s="510"/>
      <c r="K358" s="510"/>
      <c r="L358" s="510"/>
      <c r="M358" s="510"/>
      <c r="N358" s="510"/>
      <c r="O358" s="510"/>
      <c r="P358" s="510"/>
      <c r="Q358" s="510"/>
      <c r="R358" s="510"/>
      <c r="S358" s="510"/>
      <c r="T358" s="510"/>
      <c r="U358" s="510"/>
      <c r="V358" s="510"/>
      <c r="W358" s="510"/>
      <c r="X358" s="510"/>
      <c r="Y358" s="510"/>
    </row>
    <row r="359">
      <c r="A359" s="510"/>
      <c r="B359" s="510"/>
      <c r="C359" s="510"/>
      <c r="D359" s="510"/>
      <c r="E359" s="510"/>
      <c r="F359" s="510"/>
      <c r="G359" s="510"/>
      <c r="H359" s="510"/>
      <c r="I359" s="510"/>
      <c r="J359" s="510"/>
      <c r="K359" s="510"/>
      <c r="L359" s="510"/>
      <c r="M359" s="510"/>
      <c r="N359" s="510"/>
      <c r="O359" s="510"/>
      <c r="P359" s="510"/>
      <c r="Q359" s="510"/>
      <c r="R359" s="510"/>
      <c r="S359" s="510"/>
      <c r="T359" s="510"/>
      <c r="U359" s="510"/>
      <c r="V359" s="510"/>
      <c r="W359" s="510"/>
      <c r="X359" s="510"/>
      <c r="Y359" s="510"/>
    </row>
    <row r="360">
      <c r="A360" s="510"/>
      <c r="B360" s="510"/>
      <c r="C360" s="510"/>
      <c r="D360" s="510"/>
      <c r="E360" s="510"/>
      <c r="F360" s="510"/>
      <c r="G360" s="510"/>
      <c r="H360" s="510"/>
      <c r="I360" s="510"/>
      <c r="J360" s="510"/>
      <c r="K360" s="510"/>
      <c r="L360" s="510"/>
      <c r="M360" s="510"/>
      <c r="N360" s="510"/>
      <c r="O360" s="510"/>
      <c r="P360" s="510"/>
      <c r="Q360" s="510"/>
      <c r="R360" s="510"/>
      <c r="S360" s="510"/>
      <c r="T360" s="510"/>
      <c r="U360" s="510"/>
      <c r="V360" s="510"/>
      <c r="W360" s="510"/>
      <c r="X360" s="510"/>
      <c r="Y360" s="510"/>
    </row>
    <row r="361">
      <c r="A361" s="510"/>
      <c r="B361" s="510"/>
      <c r="C361" s="510"/>
      <c r="D361" s="510"/>
      <c r="E361" s="510"/>
      <c r="F361" s="510"/>
      <c r="G361" s="510"/>
      <c r="H361" s="510"/>
      <c r="I361" s="510"/>
      <c r="J361" s="510"/>
      <c r="K361" s="510"/>
      <c r="L361" s="510"/>
      <c r="M361" s="510"/>
      <c r="N361" s="510"/>
      <c r="O361" s="510"/>
      <c r="P361" s="510"/>
      <c r="Q361" s="510"/>
      <c r="R361" s="510"/>
      <c r="S361" s="510"/>
      <c r="T361" s="510"/>
      <c r="U361" s="510"/>
      <c r="V361" s="510"/>
      <c r="W361" s="510"/>
      <c r="X361" s="510"/>
      <c r="Y361" s="510"/>
    </row>
    <row r="362">
      <c r="A362" s="510"/>
      <c r="B362" s="510"/>
      <c r="C362" s="510"/>
      <c r="D362" s="510"/>
      <c r="E362" s="510"/>
      <c r="F362" s="510"/>
      <c r="G362" s="510"/>
      <c r="H362" s="510"/>
      <c r="I362" s="510"/>
      <c r="J362" s="510"/>
      <c r="K362" s="510"/>
      <c r="L362" s="510"/>
      <c r="M362" s="510"/>
      <c r="N362" s="510"/>
      <c r="O362" s="510"/>
      <c r="P362" s="510"/>
      <c r="Q362" s="510"/>
      <c r="R362" s="510"/>
      <c r="S362" s="510"/>
      <c r="T362" s="510"/>
      <c r="U362" s="510"/>
      <c r="V362" s="510"/>
      <c r="W362" s="510"/>
      <c r="X362" s="510"/>
      <c r="Y362" s="510"/>
    </row>
    <row r="363">
      <c r="A363" s="510"/>
      <c r="B363" s="510"/>
      <c r="C363" s="510"/>
      <c r="D363" s="510"/>
      <c r="E363" s="510"/>
      <c r="F363" s="510"/>
      <c r="G363" s="510"/>
      <c r="H363" s="510"/>
      <c r="I363" s="510"/>
      <c r="J363" s="510"/>
      <c r="K363" s="510"/>
      <c r="L363" s="510"/>
      <c r="M363" s="510"/>
      <c r="N363" s="510"/>
      <c r="O363" s="510"/>
      <c r="P363" s="510"/>
      <c r="Q363" s="510"/>
      <c r="R363" s="510"/>
      <c r="S363" s="510"/>
      <c r="T363" s="510"/>
      <c r="U363" s="510"/>
      <c r="V363" s="510"/>
      <c r="W363" s="510"/>
      <c r="X363" s="510"/>
      <c r="Y363" s="510"/>
    </row>
    <row r="364">
      <c r="A364" s="510"/>
      <c r="B364" s="510"/>
      <c r="C364" s="510"/>
      <c r="D364" s="510"/>
      <c r="E364" s="510"/>
      <c r="F364" s="510"/>
      <c r="G364" s="510"/>
      <c r="H364" s="510"/>
      <c r="I364" s="510"/>
      <c r="J364" s="510"/>
      <c r="K364" s="510"/>
      <c r="L364" s="510"/>
      <c r="M364" s="510"/>
      <c r="N364" s="510"/>
      <c r="O364" s="510"/>
      <c r="P364" s="510"/>
      <c r="Q364" s="510"/>
      <c r="R364" s="510"/>
      <c r="S364" s="510"/>
      <c r="T364" s="510"/>
      <c r="U364" s="510"/>
      <c r="V364" s="510"/>
      <c r="W364" s="510"/>
      <c r="X364" s="510"/>
      <c r="Y364" s="510"/>
    </row>
    <row r="365">
      <c r="A365" s="510"/>
      <c r="B365" s="510"/>
      <c r="C365" s="510"/>
      <c r="D365" s="510"/>
      <c r="E365" s="510"/>
      <c r="F365" s="510"/>
      <c r="G365" s="510"/>
      <c r="H365" s="510"/>
      <c r="I365" s="510"/>
      <c r="J365" s="510"/>
      <c r="K365" s="510"/>
      <c r="L365" s="510"/>
      <c r="M365" s="510"/>
      <c r="N365" s="510"/>
      <c r="O365" s="510"/>
      <c r="P365" s="510"/>
      <c r="Q365" s="510"/>
      <c r="R365" s="510"/>
      <c r="S365" s="510"/>
      <c r="T365" s="510"/>
      <c r="U365" s="510"/>
      <c r="V365" s="510"/>
      <c r="W365" s="510"/>
      <c r="X365" s="510"/>
      <c r="Y365" s="510"/>
    </row>
    <row r="366">
      <c r="A366" s="510"/>
      <c r="B366" s="510"/>
      <c r="C366" s="510"/>
      <c r="D366" s="510"/>
      <c r="E366" s="510"/>
      <c r="F366" s="510"/>
      <c r="G366" s="510"/>
      <c r="H366" s="510"/>
      <c r="I366" s="510"/>
      <c r="J366" s="510"/>
      <c r="K366" s="510"/>
      <c r="L366" s="510"/>
      <c r="M366" s="510"/>
      <c r="N366" s="510"/>
      <c r="O366" s="510"/>
      <c r="P366" s="510"/>
      <c r="Q366" s="510"/>
      <c r="R366" s="510"/>
      <c r="S366" s="510"/>
      <c r="T366" s="510"/>
      <c r="U366" s="510"/>
      <c r="V366" s="510"/>
      <c r="W366" s="510"/>
      <c r="X366" s="510"/>
      <c r="Y366" s="510"/>
    </row>
    <row r="367">
      <c r="A367" s="510"/>
      <c r="B367" s="510"/>
      <c r="C367" s="510"/>
      <c r="D367" s="510"/>
      <c r="E367" s="510"/>
      <c r="F367" s="510"/>
      <c r="G367" s="510"/>
      <c r="H367" s="510"/>
      <c r="I367" s="510"/>
      <c r="J367" s="510"/>
      <c r="K367" s="510"/>
      <c r="L367" s="510"/>
      <c r="M367" s="510"/>
      <c r="N367" s="510"/>
      <c r="O367" s="510"/>
      <c r="P367" s="510"/>
      <c r="Q367" s="510"/>
      <c r="R367" s="510"/>
      <c r="S367" s="510"/>
      <c r="T367" s="510"/>
      <c r="U367" s="510"/>
      <c r="V367" s="510"/>
      <c r="W367" s="510"/>
      <c r="X367" s="510"/>
      <c r="Y367" s="510"/>
    </row>
    <row r="368">
      <c r="A368" s="510"/>
      <c r="B368" s="510"/>
      <c r="C368" s="510"/>
      <c r="D368" s="510"/>
      <c r="E368" s="510"/>
      <c r="F368" s="510"/>
      <c r="G368" s="510"/>
      <c r="H368" s="510"/>
      <c r="I368" s="510"/>
      <c r="J368" s="510"/>
      <c r="K368" s="510"/>
      <c r="L368" s="510"/>
      <c r="M368" s="510"/>
      <c r="N368" s="510"/>
      <c r="O368" s="510"/>
      <c r="P368" s="510"/>
      <c r="Q368" s="510"/>
      <c r="R368" s="510"/>
      <c r="S368" s="510"/>
      <c r="T368" s="510"/>
      <c r="U368" s="510"/>
      <c r="V368" s="510"/>
      <c r="W368" s="510"/>
      <c r="X368" s="510"/>
      <c r="Y368" s="510"/>
    </row>
    <row r="369">
      <c r="A369" s="510"/>
      <c r="B369" s="510"/>
      <c r="C369" s="510"/>
      <c r="D369" s="510"/>
      <c r="E369" s="510"/>
      <c r="F369" s="510"/>
      <c r="G369" s="510"/>
      <c r="H369" s="510"/>
      <c r="I369" s="510"/>
      <c r="J369" s="510"/>
      <c r="K369" s="510"/>
      <c r="L369" s="510"/>
      <c r="M369" s="510"/>
      <c r="N369" s="510"/>
      <c r="O369" s="510"/>
      <c r="P369" s="510"/>
      <c r="Q369" s="510"/>
      <c r="R369" s="510"/>
      <c r="S369" s="510"/>
      <c r="T369" s="510"/>
      <c r="U369" s="510"/>
      <c r="V369" s="510"/>
      <c r="W369" s="510"/>
      <c r="X369" s="510"/>
      <c r="Y369" s="510"/>
    </row>
    <row r="370">
      <c r="A370" s="510"/>
      <c r="B370" s="510"/>
      <c r="C370" s="510"/>
      <c r="D370" s="510"/>
      <c r="E370" s="510"/>
      <c r="F370" s="510"/>
      <c r="G370" s="510"/>
      <c r="H370" s="510"/>
      <c r="I370" s="510"/>
      <c r="J370" s="510"/>
      <c r="K370" s="510"/>
      <c r="L370" s="510"/>
      <c r="M370" s="510"/>
      <c r="N370" s="510"/>
      <c r="O370" s="510"/>
      <c r="P370" s="510"/>
      <c r="Q370" s="510"/>
      <c r="R370" s="510"/>
      <c r="S370" s="510"/>
      <c r="T370" s="510"/>
      <c r="U370" s="510"/>
      <c r="V370" s="510"/>
      <c r="W370" s="510"/>
      <c r="X370" s="510"/>
      <c r="Y370" s="510"/>
    </row>
    <row r="371">
      <c r="A371" s="510"/>
      <c r="B371" s="510"/>
      <c r="C371" s="510"/>
      <c r="D371" s="510"/>
      <c r="E371" s="510"/>
      <c r="F371" s="510"/>
      <c r="G371" s="510"/>
      <c r="H371" s="510"/>
      <c r="I371" s="510"/>
      <c r="J371" s="510"/>
      <c r="K371" s="510"/>
      <c r="L371" s="510"/>
      <c r="M371" s="510"/>
      <c r="N371" s="510"/>
      <c r="O371" s="510"/>
      <c r="P371" s="510"/>
      <c r="Q371" s="510"/>
      <c r="R371" s="510"/>
      <c r="S371" s="510"/>
      <c r="T371" s="510"/>
      <c r="U371" s="510"/>
      <c r="V371" s="510"/>
      <c r="W371" s="510"/>
      <c r="X371" s="510"/>
      <c r="Y371" s="510"/>
    </row>
    <row r="372">
      <c r="A372" s="510"/>
      <c r="B372" s="510"/>
      <c r="C372" s="510"/>
      <c r="D372" s="510"/>
      <c r="E372" s="510"/>
      <c r="F372" s="510"/>
      <c r="G372" s="510"/>
      <c r="H372" s="510"/>
      <c r="I372" s="510"/>
      <c r="J372" s="510"/>
      <c r="K372" s="510"/>
      <c r="L372" s="510"/>
      <c r="M372" s="510"/>
      <c r="N372" s="510"/>
      <c r="O372" s="510"/>
      <c r="P372" s="510"/>
      <c r="Q372" s="510"/>
      <c r="R372" s="510"/>
      <c r="S372" s="510"/>
      <c r="T372" s="510"/>
      <c r="U372" s="510"/>
      <c r="V372" s="510"/>
      <c r="W372" s="510"/>
      <c r="X372" s="510"/>
      <c r="Y372" s="510"/>
    </row>
    <row r="373">
      <c r="A373" s="510"/>
      <c r="B373" s="510"/>
      <c r="C373" s="510"/>
      <c r="D373" s="510"/>
      <c r="E373" s="510"/>
      <c r="F373" s="510"/>
      <c r="G373" s="510"/>
      <c r="H373" s="510"/>
      <c r="I373" s="510"/>
      <c r="J373" s="510"/>
      <c r="K373" s="510"/>
      <c r="L373" s="510"/>
      <c r="M373" s="510"/>
      <c r="N373" s="510"/>
      <c r="O373" s="510"/>
      <c r="P373" s="510"/>
      <c r="Q373" s="510"/>
      <c r="R373" s="510"/>
      <c r="S373" s="510"/>
      <c r="T373" s="510"/>
      <c r="U373" s="510"/>
      <c r="V373" s="510"/>
      <c r="W373" s="510"/>
      <c r="X373" s="510"/>
      <c r="Y373" s="510"/>
    </row>
    <row r="374">
      <c r="A374" s="510"/>
      <c r="B374" s="510"/>
      <c r="C374" s="510"/>
      <c r="D374" s="510"/>
      <c r="E374" s="510"/>
      <c r="F374" s="510"/>
      <c r="G374" s="510"/>
      <c r="H374" s="510"/>
      <c r="I374" s="510"/>
      <c r="J374" s="510"/>
      <c r="K374" s="510"/>
      <c r="L374" s="510"/>
      <c r="M374" s="510"/>
      <c r="N374" s="510"/>
      <c r="O374" s="510"/>
      <c r="P374" s="510"/>
      <c r="Q374" s="510"/>
      <c r="R374" s="510"/>
      <c r="S374" s="510"/>
      <c r="T374" s="510"/>
      <c r="U374" s="510"/>
      <c r="V374" s="510"/>
      <c r="W374" s="510"/>
      <c r="X374" s="510"/>
      <c r="Y374" s="510"/>
    </row>
    <row r="375">
      <c r="A375" s="510"/>
      <c r="B375" s="510"/>
      <c r="C375" s="510"/>
      <c r="D375" s="510"/>
      <c r="E375" s="510"/>
      <c r="F375" s="510"/>
      <c r="G375" s="510"/>
      <c r="H375" s="510"/>
      <c r="I375" s="510"/>
      <c r="J375" s="510"/>
      <c r="K375" s="510"/>
      <c r="L375" s="510"/>
      <c r="M375" s="510"/>
      <c r="N375" s="510"/>
      <c r="O375" s="510"/>
      <c r="P375" s="510"/>
      <c r="Q375" s="510"/>
      <c r="R375" s="510"/>
      <c r="S375" s="510"/>
      <c r="T375" s="510"/>
      <c r="U375" s="510"/>
      <c r="V375" s="510"/>
      <c r="W375" s="510"/>
      <c r="X375" s="510"/>
      <c r="Y375" s="510"/>
    </row>
    <row r="376">
      <c r="A376" s="510"/>
      <c r="B376" s="510"/>
      <c r="C376" s="510"/>
      <c r="D376" s="510"/>
      <c r="E376" s="510"/>
      <c r="F376" s="510"/>
      <c r="G376" s="510"/>
      <c r="H376" s="510"/>
      <c r="I376" s="510"/>
      <c r="J376" s="510"/>
      <c r="K376" s="510"/>
      <c r="L376" s="510"/>
      <c r="M376" s="510"/>
      <c r="N376" s="510"/>
      <c r="O376" s="510"/>
      <c r="P376" s="510"/>
      <c r="Q376" s="510"/>
      <c r="R376" s="510"/>
      <c r="S376" s="510"/>
      <c r="T376" s="510"/>
      <c r="U376" s="510"/>
      <c r="V376" s="510"/>
      <c r="W376" s="510"/>
      <c r="X376" s="510"/>
      <c r="Y376" s="510"/>
    </row>
    <row r="377">
      <c r="A377" s="510"/>
      <c r="B377" s="510"/>
      <c r="C377" s="510"/>
      <c r="D377" s="510"/>
      <c r="E377" s="510"/>
      <c r="F377" s="510"/>
      <c r="G377" s="510"/>
      <c r="H377" s="510"/>
      <c r="I377" s="510"/>
      <c r="J377" s="510"/>
      <c r="K377" s="510"/>
      <c r="L377" s="510"/>
      <c r="M377" s="510"/>
      <c r="N377" s="510"/>
      <c r="O377" s="510"/>
      <c r="P377" s="510"/>
      <c r="Q377" s="510"/>
      <c r="R377" s="510"/>
      <c r="S377" s="510"/>
      <c r="T377" s="510"/>
      <c r="U377" s="510"/>
      <c r="V377" s="510"/>
      <c r="W377" s="510"/>
      <c r="X377" s="510"/>
      <c r="Y377" s="510"/>
    </row>
    <row r="378">
      <c r="A378" s="510"/>
      <c r="B378" s="510"/>
      <c r="C378" s="510"/>
      <c r="D378" s="510"/>
      <c r="E378" s="510"/>
      <c r="F378" s="510"/>
      <c r="G378" s="510"/>
      <c r="H378" s="510"/>
      <c r="I378" s="510"/>
      <c r="J378" s="510"/>
      <c r="K378" s="510"/>
      <c r="L378" s="510"/>
      <c r="M378" s="510"/>
      <c r="N378" s="510"/>
      <c r="O378" s="510"/>
      <c r="P378" s="510"/>
      <c r="Q378" s="510"/>
      <c r="R378" s="510"/>
      <c r="S378" s="510"/>
      <c r="T378" s="510"/>
      <c r="U378" s="510"/>
      <c r="V378" s="510"/>
      <c r="W378" s="510"/>
      <c r="X378" s="510"/>
      <c r="Y378" s="510"/>
    </row>
    <row r="379">
      <c r="A379" s="510"/>
      <c r="B379" s="510"/>
      <c r="C379" s="510"/>
      <c r="D379" s="510"/>
      <c r="E379" s="510"/>
      <c r="F379" s="510"/>
      <c r="G379" s="510"/>
      <c r="H379" s="510"/>
      <c r="I379" s="510"/>
      <c r="J379" s="510"/>
      <c r="K379" s="510"/>
      <c r="L379" s="510"/>
      <c r="M379" s="510"/>
      <c r="N379" s="510"/>
      <c r="O379" s="510"/>
      <c r="P379" s="510"/>
      <c r="Q379" s="510"/>
      <c r="R379" s="510"/>
      <c r="S379" s="510"/>
      <c r="T379" s="510"/>
      <c r="U379" s="510"/>
      <c r="V379" s="510"/>
      <c r="W379" s="510"/>
      <c r="X379" s="510"/>
      <c r="Y379" s="510"/>
    </row>
    <row r="380">
      <c r="A380" s="510"/>
      <c r="B380" s="510"/>
      <c r="C380" s="510"/>
      <c r="D380" s="510"/>
      <c r="E380" s="510"/>
      <c r="F380" s="510"/>
      <c r="G380" s="510"/>
      <c r="H380" s="510"/>
      <c r="I380" s="510"/>
      <c r="J380" s="510"/>
      <c r="K380" s="510"/>
      <c r="L380" s="510"/>
      <c r="M380" s="510"/>
      <c r="N380" s="510"/>
      <c r="O380" s="510"/>
      <c r="P380" s="510"/>
      <c r="Q380" s="510"/>
      <c r="R380" s="510"/>
      <c r="S380" s="510"/>
      <c r="T380" s="510"/>
      <c r="U380" s="510"/>
      <c r="V380" s="510"/>
      <c r="W380" s="510"/>
      <c r="X380" s="510"/>
      <c r="Y380" s="510"/>
    </row>
    <row r="381">
      <c r="A381" s="510"/>
      <c r="B381" s="510"/>
      <c r="C381" s="510"/>
      <c r="D381" s="510"/>
      <c r="E381" s="510"/>
      <c r="F381" s="510"/>
      <c r="G381" s="510"/>
      <c r="H381" s="510"/>
      <c r="I381" s="510"/>
      <c r="J381" s="510"/>
      <c r="K381" s="510"/>
      <c r="L381" s="510"/>
      <c r="M381" s="510"/>
      <c r="N381" s="510"/>
      <c r="O381" s="510"/>
      <c r="P381" s="510"/>
      <c r="Q381" s="510"/>
      <c r="R381" s="510"/>
      <c r="S381" s="510"/>
      <c r="T381" s="510"/>
      <c r="U381" s="510"/>
      <c r="V381" s="510"/>
      <c r="W381" s="510"/>
      <c r="X381" s="510"/>
      <c r="Y381" s="510"/>
    </row>
    <row r="382">
      <c r="A382" s="510"/>
      <c r="B382" s="510"/>
      <c r="C382" s="510"/>
      <c r="D382" s="510"/>
      <c r="E382" s="510"/>
      <c r="F382" s="510"/>
      <c r="G382" s="510"/>
      <c r="H382" s="510"/>
      <c r="I382" s="510"/>
      <c r="J382" s="510"/>
      <c r="K382" s="510"/>
      <c r="L382" s="510"/>
      <c r="M382" s="510"/>
      <c r="N382" s="510"/>
      <c r="O382" s="510"/>
      <c r="P382" s="510"/>
      <c r="Q382" s="510"/>
      <c r="R382" s="510"/>
      <c r="S382" s="510"/>
      <c r="T382" s="510"/>
      <c r="U382" s="510"/>
      <c r="V382" s="510"/>
      <c r="W382" s="510"/>
      <c r="X382" s="510"/>
      <c r="Y382" s="510"/>
    </row>
    <row r="383">
      <c r="A383" s="510"/>
      <c r="B383" s="510"/>
      <c r="C383" s="510"/>
      <c r="D383" s="510"/>
      <c r="E383" s="510"/>
      <c r="F383" s="510"/>
      <c r="G383" s="510"/>
      <c r="H383" s="510"/>
      <c r="I383" s="510"/>
      <c r="J383" s="510"/>
      <c r="K383" s="510"/>
      <c r="L383" s="510"/>
      <c r="M383" s="510"/>
      <c r="N383" s="510"/>
      <c r="O383" s="510"/>
      <c r="P383" s="510"/>
      <c r="Q383" s="510"/>
      <c r="R383" s="510"/>
      <c r="S383" s="510"/>
      <c r="T383" s="510"/>
      <c r="U383" s="510"/>
      <c r="V383" s="510"/>
      <c r="W383" s="510"/>
      <c r="X383" s="510"/>
      <c r="Y383" s="510"/>
    </row>
    <row r="384">
      <c r="A384" s="510"/>
      <c r="B384" s="510"/>
      <c r="C384" s="510"/>
      <c r="D384" s="510"/>
      <c r="E384" s="510"/>
      <c r="F384" s="510"/>
      <c r="G384" s="510"/>
      <c r="H384" s="510"/>
      <c r="I384" s="510"/>
      <c r="J384" s="510"/>
      <c r="K384" s="510"/>
      <c r="L384" s="510"/>
      <c r="M384" s="510"/>
      <c r="N384" s="510"/>
      <c r="O384" s="510"/>
      <c r="P384" s="510"/>
      <c r="Q384" s="510"/>
      <c r="R384" s="510"/>
      <c r="S384" s="510"/>
      <c r="T384" s="510"/>
      <c r="U384" s="510"/>
      <c r="V384" s="510"/>
      <c r="W384" s="510"/>
      <c r="X384" s="510"/>
      <c r="Y384" s="510"/>
    </row>
    <row r="385">
      <c r="A385" s="510"/>
      <c r="B385" s="510"/>
      <c r="C385" s="510"/>
      <c r="D385" s="510"/>
      <c r="E385" s="510"/>
      <c r="F385" s="510"/>
      <c r="G385" s="510"/>
      <c r="H385" s="510"/>
      <c r="I385" s="510"/>
      <c r="J385" s="510"/>
      <c r="K385" s="510"/>
      <c r="L385" s="510"/>
      <c r="M385" s="510"/>
      <c r="N385" s="510"/>
      <c r="O385" s="510"/>
      <c r="P385" s="510"/>
      <c r="Q385" s="510"/>
      <c r="R385" s="510"/>
      <c r="S385" s="510"/>
      <c r="T385" s="510"/>
      <c r="U385" s="510"/>
      <c r="V385" s="510"/>
      <c r="W385" s="510"/>
      <c r="X385" s="510"/>
      <c r="Y385" s="510"/>
    </row>
    <row r="386">
      <c r="A386" s="510"/>
      <c r="B386" s="510"/>
      <c r="C386" s="510"/>
      <c r="D386" s="510"/>
      <c r="E386" s="510"/>
      <c r="F386" s="510"/>
      <c r="G386" s="510"/>
      <c r="H386" s="510"/>
      <c r="I386" s="510"/>
      <c r="J386" s="510"/>
      <c r="K386" s="510"/>
      <c r="L386" s="510"/>
      <c r="M386" s="510"/>
      <c r="N386" s="510"/>
      <c r="O386" s="510"/>
      <c r="P386" s="510"/>
      <c r="Q386" s="510"/>
      <c r="R386" s="510"/>
      <c r="S386" s="510"/>
      <c r="T386" s="510"/>
      <c r="U386" s="510"/>
      <c r="V386" s="510"/>
      <c r="W386" s="510"/>
      <c r="X386" s="510"/>
      <c r="Y386" s="510"/>
    </row>
    <row r="387">
      <c r="A387" s="510"/>
      <c r="B387" s="510"/>
      <c r="C387" s="510"/>
      <c r="D387" s="510"/>
      <c r="E387" s="510"/>
      <c r="F387" s="510"/>
      <c r="G387" s="510"/>
      <c r="H387" s="510"/>
      <c r="I387" s="510"/>
      <c r="J387" s="510"/>
      <c r="K387" s="510"/>
      <c r="L387" s="510"/>
      <c r="M387" s="510"/>
      <c r="N387" s="510"/>
      <c r="O387" s="510"/>
      <c r="P387" s="510"/>
      <c r="Q387" s="510"/>
      <c r="R387" s="510"/>
      <c r="S387" s="510"/>
      <c r="T387" s="510"/>
      <c r="U387" s="510"/>
      <c r="V387" s="510"/>
      <c r="W387" s="510"/>
      <c r="X387" s="510"/>
      <c r="Y387" s="510"/>
    </row>
    <row r="388">
      <c r="A388" s="510"/>
      <c r="B388" s="510"/>
      <c r="C388" s="510"/>
      <c r="D388" s="510"/>
      <c r="E388" s="510"/>
      <c r="F388" s="510"/>
      <c r="G388" s="510"/>
      <c r="H388" s="510"/>
      <c r="I388" s="510"/>
      <c r="J388" s="510"/>
      <c r="K388" s="510"/>
      <c r="L388" s="510"/>
      <c r="M388" s="510"/>
      <c r="N388" s="510"/>
      <c r="O388" s="510"/>
      <c r="P388" s="510"/>
      <c r="Q388" s="510"/>
      <c r="R388" s="510"/>
      <c r="S388" s="510"/>
      <c r="T388" s="510"/>
      <c r="U388" s="510"/>
      <c r="V388" s="510"/>
      <c r="W388" s="510"/>
      <c r="X388" s="510"/>
      <c r="Y388" s="510"/>
    </row>
    <row r="389">
      <c r="A389" s="510"/>
      <c r="B389" s="510"/>
      <c r="C389" s="510"/>
      <c r="D389" s="510"/>
      <c r="E389" s="510"/>
      <c r="F389" s="510"/>
      <c r="G389" s="510"/>
      <c r="H389" s="510"/>
      <c r="I389" s="510"/>
      <c r="J389" s="510"/>
      <c r="K389" s="510"/>
      <c r="L389" s="510"/>
      <c r="M389" s="510"/>
      <c r="N389" s="510"/>
      <c r="O389" s="510"/>
      <c r="P389" s="510"/>
      <c r="Q389" s="510"/>
      <c r="R389" s="510"/>
      <c r="S389" s="510"/>
      <c r="T389" s="510"/>
      <c r="U389" s="510"/>
      <c r="V389" s="510"/>
      <c r="W389" s="510"/>
      <c r="X389" s="510"/>
      <c r="Y389" s="510"/>
    </row>
    <row r="390">
      <c r="A390" s="510"/>
      <c r="B390" s="510"/>
      <c r="C390" s="510"/>
      <c r="D390" s="510"/>
      <c r="E390" s="510"/>
      <c r="F390" s="510"/>
      <c r="G390" s="510"/>
      <c r="H390" s="510"/>
      <c r="I390" s="510"/>
      <c r="J390" s="510"/>
      <c r="K390" s="510"/>
      <c r="L390" s="510"/>
      <c r="M390" s="510"/>
      <c r="N390" s="510"/>
      <c r="O390" s="510"/>
      <c r="P390" s="510"/>
      <c r="Q390" s="510"/>
      <c r="R390" s="510"/>
      <c r="S390" s="510"/>
      <c r="T390" s="510"/>
      <c r="U390" s="510"/>
      <c r="V390" s="510"/>
      <c r="W390" s="510"/>
      <c r="X390" s="510"/>
      <c r="Y390" s="510"/>
    </row>
    <row r="391">
      <c r="A391" s="510"/>
      <c r="B391" s="510"/>
      <c r="C391" s="510"/>
      <c r="D391" s="510"/>
      <c r="E391" s="510"/>
      <c r="F391" s="510"/>
      <c r="G391" s="510"/>
      <c r="H391" s="510"/>
      <c r="I391" s="510"/>
      <c r="J391" s="510"/>
      <c r="K391" s="510"/>
      <c r="L391" s="510"/>
      <c r="M391" s="510"/>
      <c r="N391" s="510"/>
      <c r="O391" s="510"/>
      <c r="P391" s="510"/>
      <c r="Q391" s="510"/>
      <c r="R391" s="510"/>
      <c r="S391" s="510"/>
      <c r="T391" s="510"/>
      <c r="U391" s="510"/>
      <c r="V391" s="510"/>
      <c r="W391" s="510"/>
      <c r="X391" s="510"/>
      <c r="Y391" s="510"/>
    </row>
    <row r="392">
      <c r="A392" s="510"/>
      <c r="B392" s="510"/>
      <c r="C392" s="510"/>
      <c r="D392" s="510"/>
      <c r="E392" s="510"/>
      <c r="F392" s="510"/>
      <c r="G392" s="510"/>
      <c r="H392" s="510"/>
      <c r="I392" s="510"/>
      <c r="J392" s="510"/>
      <c r="K392" s="510"/>
      <c r="L392" s="510"/>
      <c r="M392" s="510"/>
      <c r="N392" s="510"/>
      <c r="O392" s="510"/>
      <c r="P392" s="510"/>
      <c r="Q392" s="510"/>
      <c r="R392" s="510"/>
      <c r="S392" s="510"/>
      <c r="T392" s="510"/>
      <c r="U392" s="510"/>
      <c r="V392" s="510"/>
      <c r="W392" s="510"/>
      <c r="X392" s="510"/>
      <c r="Y392" s="510"/>
    </row>
    <row r="393">
      <c r="A393" s="510"/>
      <c r="B393" s="510"/>
      <c r="C393" s="510"/>
      <c r="D393" s="510"/>
      <c r="E393" s="510"/>
      <c r="F393" s="510"/>
      <c r="G393" s="510"/>
      <c r="H393" s="510"/>
      <c r="I393" s="510"/>
      <c r="J393" s="510"/>
      <c r="K393" s="510"/>
      <c r="L393" s="510"/>
      <c r="M393" s="510"/>
      <c r="N393" s="510"/>
      <c r="O393" s="510"/>
      <c r="P393" s="510"/>
      <c r="Q393" s="510"/>
      <c r="R393" s="510"/>
      <c r="S393" s="510"/>
      <c r="T393" s="510"/>
      <c r="U393" s="510"/>
      <c r="V393" s="510"/>
      <c r="W393" s="510"/>
      <c r="X393" s="510"/>
      <c r="Y393" s="510"/>
    </row>
    <row r="394">
      <c r="A394" s="510"/>
      <c r="B394" s="510"/>
      <c r="C394" s="510"/>
      <c r="D394" s="510"/>
      <c r="E394" s="510"/>
      <c r="F394" s="510"/>
      <c r="G394" s="510"/>
      <c r="H394" s="510"/>
      <c r="I394" s="510"/>
      <c r="J394" s="510"/>
      <c r="K394" s="510"/>
      <c r="L394" s="510"/>
      <c r="M394" s="510"/>
      <c r="N394" s="510"/>
      <c r="O394" s="510"/>
      <c r="P394" s="510"/>
      <c r="Q394" s="510"/>
      <c r="R394" s="510"/>
      <c r="S394" s="510"/>
      <c r="T394" s="510"/>
      <c r="U394" s="510"/>
      <c r="V394" s="510"/>
      <c r="W394" s="510"/>
      <c r="X394" s="510"/>
      <c r="Y394" s="510"/>
    </row>
    <row r="395">
      <c r="A395" s="510"/>
      <c r="B395" s="510"/>
      <c r="C395" s="510"/>
      <c r="D395" s="510"/>
      <c r="E395" s="510"/>
      <c r="F395" s="510"/>
      <c r="G395" s="510"/>
      <c r="H395" s="510"/>
      <c r="I395" s="510"/>
      <c r="J395" s="510"/>
      <c r="K395" s="510"/>
      <c r="L395" s="510"/>
      <c r="M395" s="510"/>
      <c r="N395" s="510"/>
      <c r="O395" s="510"/>
      <c r="P395" s="510"/>
      <c r="Q395" s="510"/>
      <c r="R395" s="510"/>
      <c r="S395" s="510"/>
      <c r="T395" s="510"/>
      <c r="U395" s="510"/>
      <c r="V395" s="510"/>
      <c r="W395" s="510"/>
      <c r="X395" s="510"/>
      <c r="Y395" s="510"/>
    </row>
    <row r="396">
      <c r="A396" s="510"/>
      <c r="B396" s="510"/>
      <c r="C396" s="510"/>
      <c r="D396" s="510"/>
      <c r="E396" s="510"/>
      <c r="F396" s="510"/>
      <c r="G396" s="510"/>
      <c r="H396" s="510"/>
      <c r="I396" s="510"/>
      <c r="J396" s="510"/>
      <c r="K396" s="510"/>
      <c r="L396" s="510"/>
      <c r="M396" s="510"/>
      <c r="N396" s="510"/>
      <c r="O396" s="510"/>
      <c r="P396" s="510"/>
      <c r="Q396" s="510"/>
      <c r="R396" s="510"/>
      <c r="S396" s="510"/>
      <c r="T396" s="510"/>
      <c r="U396" s="510"/>
      <c r="V396" s="510"/>
      <c r="W396" s="510"/>
      <c r="X396" s="510"/>
      <c r="Y396" s="510"/>
    </row>
    <row r="397">
      <c r="A397" s="510"/>
      <c r="B397" s="510"/>
      <c r="C397" s="510"/>
      <c r="D397" s="510"/>
      <c r="E397" s="510"/>
      <c r="F397" s="510"/>
      <c r="G397" s="510"/>
      <c r="H397" s="510"/>
      <c r="I397" s="510"/>
      <c r="J397" s="510"/>
      <c r="K397" s="510"/>
      <c r="L397" s="510"/>
      <c r="M397" s="510"/>
      <c r="N397" s="510"/>
      <c r="O397" s="510"/>
      <c r="P397" s="510"/>
      <c r="Q397" s="510"/>
      <c r="R397" s="510"/>
      <c r="S397" s="510"/>
      <c r="T397" s="510"/>
      <c r="U397" s="510"/>
      <c r="V397" s="510"/>
      <c r="W397" s="510"/>
      <c r="X397" s="510"/>
      <c r="Y397" s="510"/>
    </row>
    <row r="398">
      <c r="A398" s="510"/>
      <c r="B398" s="510"/>
      <c r="C398" s="510"/>
      <c r="D398" s="510"/>
      <c r="E398" s="510"/>
      <c r="F398" s="510"/>
      <c r="G398" s="510"/>
      <c r="H398" s="510"/>
      <c r="I398" s="510"/>
      <c r="J398" s="510"/>
      <c r="K398" s="510"/>
      <c r="L398" s="510"/>
      <c r="M398" s="510"/>
      <c r="N398" s="510"/>
      <c r="O398" s="510"/>
      <c r="P398" s="510"/>
      <c r="Q398" s="510"/>
      <c r="R398" s="510"/>
      <c r="S398" s="510"/>
      <c r="T398" s="510"/>
      <c r="U398" s="510"/>
      <c r="V398" s="510"/>
      <c r="W398" s="510"/>
      <c r="X398" s="510"/>
      <c r="Y398" s="510"/>
    </row>
    <row r="399">
      <c r="A399" s="510"/>
      <c r="B399" s="510"/>
      <c r="C399" s="510"/>
      <c r="D399" s="510"/>
      <c r="E399" s="510"/>
      <c r="F399" s="510"/>
      <c r="G399" s="510"/>
      <c r="H399" s="510"/>
      <c r="I399" s="510"/>
      <c r="J399" s="510"/>
      <c r="K399" s="510"/>
      <c r="L399" s="510"/>
      <c r="M399" s="510"/>
      <c r="N399" s="510"/>
      <c r="O399" s="510"/>
      <c r="P399" s="510"/>
      <c r="Q399" s="510"/>
      <c r="R399" s="510"/>
      <c r="S399" s="510"/>
      <c r="T399" s="510"/>
      <c r="U399" s="510"/>
      <c r="V399" s="510"/>
      <c r="W399" s="510"/>
      <c r="X399" s="510"/>
      <c r="Y399" s="510"/>
    </row>
    <row r="400">
      <c r="A400" s="510"/>
      <c r="B400" s="510"/>
      <c r="C400" s="510"/>
      <c r="D400" s="510"/>
      <c r="E400" s="510"/>
      <c r="F400" s="510"/>
      <c r="G400" s="510"/>
      <c r="H400" s="510"/>
      <c r="I400" s="510"/>
      <c r="J400" s="510"/>
      <c r="K400" s="510"/>
      <c r="L400" s="510"/>
      <c r="M400" s="510"/>
      <c r="N400" s="510"/>
      <c r="O400" s="510"/>
      <c r="P400" s="510"/>
      <c r="Q400" s="510"/>
      <c r="R400" s="510"/>
      <c r="S400" s="510"/>
      <c r="T400" s="510"/>
      <c r="U400" s="510"/>
      <c r="V400" s="510"/>
      <c r="W400" s="510"/>
      <c r="X400" s="510"/>
      <c r="Y400" s="510"/>
    </row>
    <row r="401">
      <c r="A401" s="510"/>
      <c r="B401" s="510"/>
      <c r="C401" s="510"/>
      <c r="D401" s="510"/>
      <c r="E401" s="510"/>
      <c r="F401" s="510"/>
      <c r="G401" s="510"/>
      <c r="H401" s="510"/>
      <c r="I401" s="510"/>
      <c r="J401" s="510"/>
      <c r="K401" s="510"/>
      <c r="L401" s="510"/>
      <c r="M401" s="510"/>
      <c r="N401" s="510"/>
      <c r="O401" s="510"/>
      <c r="P401" s="510"/>
      <c r="Q401" s="510"/>
      <c r="R401" s="510"/>
      <c r="S401" s="510"/>
      <c r="T401" s="510"/>
      <c r="U401" s="510"/>
      <c r="V401" s="510"/>
      <c r="W401" s="510"/>
      <c r="X401" s="510"/>
      <c r="Y401" s="510"/>
    </row>
    <row r="402">
      <c r="A402" s="510"/>
      <c r="B402" s="510"/>
      <c r="C402" s="510"/>
      <c r="D402" s="510"/>
      <c r="E402" s="510"/>
      <c r="F402" s="510"/>
      <c r="G402" s="510"/>
      <c r="H402" s="510"/>
      <c r="I402" s="510"/>
      <c r="J402" s="510"/>
      <c r="K402" s="510"/>
      <c r="L402" s="510"/>
      <c r="M402" s="510"/>
      <c r="N402" s="510"/>
      <c r="O402" s="510"/>
      <c r="P402" s="510"/>
      <c r="Q402" s="510"/>
      <c r="R402" s="510"/>
      <c r="S402" s="510"/>
      <c r="T402" s="510"/>
      <c r="U402" s="510"/>
      <c r="V402" s="510"/>
      <c r="W402" s="510"/>
      <c r="X402" s="510"/>
      <c r="Y402" s="510"/>
    </row>
    <row r="403">
      <c r="A403" s="510"/>
      <c r="B403" s="510"/>
      <c r="C403" s="510"/>
      <c r="D403" s="510"/>
      <c r="E403" s="510"/>
      <c r="F403" s="510"/>
      <c r="G403" s="510"/>
      <c r="H403" s="510"/>
      <c r="I403" s="510"/>
      <c r="J403" s="510"/>
      <c r="K403" s="510"/>
      <c r="L403" s="510"/>
      <c r="M403" s="510"/>
      <c r="N403" s="510"/>
      <c r="O403" s="510"/>
      <c r="P403" s="510"/>
      <c r="Q403" s="510"/>
      <c r="R403" s="510"/>
      <c r="S403" s="510"/>
      <c r="T403" s="510"/>
      <c r="U403" s="510"/>
      <c r="V403" s="510"/>
      <c r="W403" s="510"/>
      <c r="X403" s="510"/>
      <c r="Y403" s="510"/>
    </row>
    <row r="404">
      <c r="A404" s="510"/>
      <c r="B404" s="510"/>
      <c r="C404" s="510"/>
      <c r="D404" s="510"/>
      <c r="E404" s="510"/>
      <c r="F404" s="510"/>
      <c r="G404" s="510"/>
      <c r="H404" s="510"/>
      <c r="I404" s="510"/>
      <c r="J404" s="510"/>
      <c r="K404" s="510"/>
      <c r="L404" s="510"/>
      <c r="M404" s="510"/>
      <c r="N404" s="510"/>
      <c r="O404" s="510"/>
      <c r="P404" s="510"/>
      <c r="Q404" s="510"/>
      <c r="R404" s="510"/>
      <c r="S404" s="510"/>
      <c r="T404" s="510"/>
      <c r="U404" s="510"/>
      <c r="V404" s="510"/>
      <c r="W404" s="510"/>
      <c r="X404" s="510"/>
      <c r="Y404" s="510"/>
    </row>
    <row r="405">
      <c r="A405" s="510"/>
      <c r="B405" s="510"/>
      <c r="C405" s="510"/>
      <c r="D405" s="510"/>
      <c r="E405" s="510"/>
      <c r="F405" s="510"/>
      <c r="G405" s="510"/>
      <c r="H405" s="510"/>
      <c r="I405" s="510"/>
      <c r="J405" s="510"/>
      <c r="K405" s="510"/>
      <c r="L405" s="510"/>
      <c r="M405" s="510"/>
      <c r="N405" s="510"/>
      <c r="O405" s="510"/>
      <c r="P405" s="510"/>
      <c r="Q405" s="510"/>
      <c r="R405" s="510"/>
      <c r="S405" s="510"/>
      <c r="T405" s="510"/>
      <c r="U405" s="510"/>
      <c r="V405" s="510"/>
      <c r="W405" s="510"/>
      <c r="X405" s="510"/>
      <c r="Y405" s="510"/>
    </row>
    <row r="406">
      <c r="A406" s="510"/>
      <c r="B406" s="510"/>
      <c r="C406" s="510"/>
      <c r="D406" s="510"/>
      <c r="E406" s="510"/>
      <c r="F406" s="510"/>
      <c r="G406" s="510"/>
      <c r="H406" s="510"/>
      <c r="I406" s="510"/>
      <c r="J406" s="510"/>
      <c r="K406" s="510"/>
      <c r="L406" s="510"/>
      <c r="M406" s="510"/>
      <c r="N406" s="510"/>
      <c r="O406" s="510"/>
      <c r="P406" s="510"/>
      <c r="Q406" s="510"/>
      <c r="R406" s="510"/>
      <c r="S406" s="510"/>
      <c r="T406" s="510"/>
      <c r="U406" s="510"/>
      <c r="V406" s="510"/>
      <c r="W406" s="510"/>
      <c r="X406" s="510"/>
      <c r="Y406" s="510"/>
    </row>
    <row r="407">
      <c r="A407" s="510"/>
      <c r="B407" s="510"/>
      <c r="C407" s="510"/>
      <c r="D407" s="510"/>
      <c r="E407" s="510"/>
      <c r="F407" s="510"/>
      <c r="G407" s="510"/>
      <c r="H407" s="510"/>
      <c r="I407" s="510"/>
      <c r="J407" s="510"/>
      <c r="K407" s="510"/>
      <c r="L407" s="510"/>
      <c r="M407" s="510"/>
      <c r="N407" s="510"/>
      <c r="O407" s="510"/>
      <c r="P407" s="510"/>
      <c r="Q407" s="510"/>
      <c r="R407" s="510"/>
      <c r="S407" s="510"/>
      <c r="T407" s="510"/>
      <c r="U407" s="510"/>
      <c r="V407" s="510"/>
      <c r="W407" s="510"/>
      <c r="X407" s="510"/>
      <c r="Y407" s="510"/>
    </row>
    <row r="408">
      <c r="A408" s="510"/>
      <c r="B408" s="510"/>
      <c r="C408" s="510"/>
      <c r="D408" s="510"/>
      <c r="E408" s="510"/>
      <c r="F408" s="510"/>
      <c r="G408" s="510"/>
      <c r="H408" s="510"/>
      <c r="I408" s="510"/>
      <c r="J408" s="510"/>
      <c r="K408" s="510"/>
      <c r="L408" s="510"/>
      <c r="M408" s="510"/>
      <c r="N408" s="510"/>
      <c r="O408" s="510"/>
      <c r="P408" s="510"/>
      <c r="Q408" s="510"/>
      <c r="R408" s="510"/>
      <c r="S408" s="510"/>
      <c r="T408" s="510"/>
      <c r="U408" s="510"/>
      <c r="V408" s="510"/>
      <c r="W408" s="510"/>
      <c r="X408" s="510"/>
      <c r="Y408" s="510"/>
    </row>
    <row r="409">
      <c r="A409" s="510"/>
      <c r="B409" s="510"/>
      <c r="C409" s="510"/>
      <c r="D409" s="510"/>
      <c r="E409" s="510"/>
      <c r="F409" s="510"/>
      <c r="G409" s="510"/>
      <c r="H409" s="510"/>
      <c r="I409" s="510"/>
      <c r="J409" s="510"/>
      <c r="K409" s="510"/>
      <c r="L409" s="510"/>
      <c r="M409" s="510"/>
      <c r="N409" s="510"/>
      <c r="O409" s="510"/>
      <c r="P409" s="510"/>
      <c r="Q409" s="510"/>
      <c r="R409" s="510"/>
      <c r="S409" s="510"/>
      <c r="T409" s="510"/>
      <c r="U409" s="510"/>
      <c r="V409" s="510"/>
      <c r="W409" s="510"/>
      <c r="X409" s="510"/>
      <c r="Y409" s="510"/>
    </row>
    <row r="410">
      <c r="A410" s="510"/>
      <c r="B410" s="510"/>
      <c r="C410" s="510"/>
      <c r="D410" s="510"/>
      <c r="E410" s="510"/>
      <c r="F410" s="510"/>
      <c r="G410" s="510"/>
      <c r="H410" s="510"/>
      <c r="I410" s="510"/>
      <c r="J410" s="510"/>
      <c r="K410" s="510"/>
      <c r="L410" s="510"/>
      <c r="M410" s="510"/>
      <c r="N410" s="510"/>
      <c r="O410" s="510"/>
      <c r="P410" s="510"/>
      <c r="Q410" s="510"/>
      <c r="R410" s="510"/>
      <c r="S410" s="510"/>
      <c r="T410" s="510"/>
      <c r="U410" s="510"/>
      <c r="V410" s="510"/>
      <c r="W410" s="510"/>
      <c r="X410" s="510"/>
      <c r="Y410" s="510"/>
    </row>
    <row r="411">
      <c r="A411" s="510"/>
      <c r="B411" s="510"/>
      <c r="C411" s="510"/>
      <c r="D411" s="510"/>
      <c r="E411" s="510"/>
      <c r="F411" s="510"/>
      <c r="G411" s="510"/>
      <c r="H411" s="510"/>
      <c r="I411" s="510"/>
      <c r="J411" s="510"/>
      <c r="K411" s="510"/>
      <c r="L411" s="510"/>
      <c r="M411" s="510"/>
      <c r="N411" s="510"/>
      <c r="O411" s="510"/>
      <c r="P411" s="510"/>
      <c r="Q411" s="510"/>
      <c r="R411" s="510"/>
      <c r="S411" s="510"/>
      <c r="T411" s="510"/>
      <c r="U411" s="510"/>
      <c r="V411" s="510"/>
      <c r="W411" s="510"/>
      <c r="X411" s="510"/>
      <c r="Y411" s="510"/>
    </row>
    <row r="412">
      <c r="A412" s="510"/>
      <c r="B412" s="510"/>
      <c r="C412" s="510"/>
      <c r="D412" s="510"/>
      <c r="E412" s="510"/>
      <c r="F412" s="510"/>
      <c r="G412" s="510"/>
      <c r="H412" s="510"/>
      <c r="I412" s="510"/>
      <c r="J412" s="510"/>
      <c r="K412" s="510"/>
      <c r="L412" s="510"/>
      <c r="M412" s="510"/>
      <c r="N412" s="510"/>
      <c r="O412" s="510"/>
      <c r="P412" s="510"/>
      <c r="Q412" s="510"/>
      <c r="R412" s="510"/>
      <c r="S412" s="510"/>
      <c r="T412" s="510"/>
      <c r="U412" s="510"/>
      <c r="V412" s="510"/>
      <c r="W412" s="510"/>
      <c r="X412" s="510"/>
      <c r="Y412" s="510"/>
    </row>
    <row r="413">
      <c r="A413" s="510"/>
      <c r="B413" s="510"/>
      <c r="C413" s="510"/>
      <c r="D413" s="510"/>
      <c r="E413" s="510"/>
      <c r="F413" s="510"/>
      <c r="G413" s="510"/>
      <c r="H413" s="510"/>
      <c r="I413" s="510"/>
      <c r="J413" s="510"/>
      <c r="K413" s="510"/>
      <c r="L413" s="510"/>
      <c r="M413" s="510"/>
      <c r="N413" s="510"/>
      <c r="O413" s="510"/>
      <c r="P413" s="510"/>
      <c r="Q413" s="510"/>
      <c r="R413" s="510"/>
      <c r="S413" s="510"/>
      <c r="T413" s="510"/>
      <c r="U413" s="510"/>
      <c r="V413" s="510"/>
      <c r="W413" s="510"/>
      <c r="X413" s="510"/>
      <c r="Y413" s="510"/>
    </row>
    <row r="414">
      <c r="A414" s="510"/>
      <c r="B414" s="510"/>
      <c r="C414" s="510"/>
      <c r="D414" s="510"/>
      <c r="E414" s="510"/>
      <c r="F414" s="510"/>
      <c r="G414" s="510"/>
      <c r="H414" s="510"/>
      <c r="I414" s="510"/>
      <c r="J414" s="510"/>
      <c r="K414" s="510"/>
      <c r="L414" s="510"/>
      <c r="M414" s="510"/>
      <c r="N414" s="510"/>
      <c r="O414" s="510"/>
      <c r="P414" s="510"/>
      <c r="Q414" s="510"/>
      <c r="R414" s="510"/>
      <c r="S414" s="510"/>
      <c r="T414" s="510"/>
      <c r="U414" s="510"/>
      <c r="V414" s="510"/>
      <c r="W414" s="510"/>
      <c r="X414" s="510"/>
      <c r="Y414" s="510"/>
    </row>
    <row r="415">
      <c r="A415" s="510"/>
      <c r="B415" s="510"/>
      <c r="C415" s="510"/>
      <c r="D415" s="510"/>
      <c r="E415" s="510"/>
      <c r="F415" s="510"/>
      <c r="G415" s="510"/>
      <c r="H415" s="510"/>
      <c r="I415" s="510"/>
      <c r="J415" s="510"/>
      <c r="K415" s="510"/>
      <c r="L415" s="510"/>
      <c r="M415" s="510"/>
      <c r="N415" s="510"/>
      <c r="O415" s="510"/>
      <c r="P415" s="510"/>
      <c r="Q415" s="510"/>
      <c r="R415" s="510"/>
      <c r="S415" s="510"/>
      <c r="T415" s="510"/>
      <c r="U415" s="510"/>
      <c r="V415" s="510"/>
      <c r="W415" s="510"/>
      <c r="X415" s="510"/>
      <c r="Y415" s="510"/>
    </row>
    <row r="416">
      <c r="A416" s="510"/>
      <c r="B416" s="510"/>
      <c r="C416" s="510"/>
      <c r="D416" s="510"/>
      <c r="E416" s="510"/>
      <c r="F416" s="510"/>
      <c r="G416" s="510"/>
      <c r="H416" s="510"/>
      <c r="I416" s="510"/>
      <c r="J416" s="510"/>
      <c r="K416" s="510"/>
      <c r="L416" s="510"/>
      <c r="M416" s="510"/>
      <c r="N416" s="510"/>
      <c r="O416" s="510"/>
      <c r="P416" s="510"/>
      <c r="Q416" s="510"/>
      <c r="R416" s="510"/>
      <c r="S416" s="510"/>
      <c r="T416" s="510"/>
      <c r="U416" s="510"/>
      <c r="V416" s="510"/>
      <c r="W416" s="510"/>
      <c r="X416" s="510"/>
      <c r="Y416" s="510"/>
    </row>
    <row r="417">
      <c r="A417" s="510"/>
      <c r="B417" s="510"/>
      <c r="C417" s="510"/>
      <c r="D417" s="510"/>
      <c r="E417" s="510"/>
      <c r="F417" s="510"/>
      <c r="G417" s="510"/>
      <c r="H417" s="510"/>
      <c r="I417" s="510"/>
      <c r="J417" s="510"/>
      <c r="K417" s="510"/>
      <c r="L417" s="510"/>
      <c r="M417" s="510"/>
      <c r="N417" s="510"/>
      <c r="O417" s="510"/>
      <c r="P417" s="510"/>
      <c r="Q417" s="510"/>
      <c r="R417" s="510"/>
      <c r="S417" s="510"/>
      <c r="T417" s="510"/>
      <c r="U417" s="510"/>
      <c r="V417" s="510"/>
      <c r="W417" s="510"/>
      <c r="X417" s="510"/>
      <c r="Y417" s="510"/>
    </row>
    <row r="418">
      <c r="A418" s="510"/>
      <c r="B418" s="510"/>
      <c r="C418" s="510"/>
      <c r="D418" s="510"/>
      <c r="E418" s="510"/>
      <c r="F418" s="510"/>
      <c r="G418" s="510"/>
      <c r="H418" s="510"/>
      <c r="I418" s="510"/>
      <c r="J418" s="510"/>
      <c r="K418" s="510"/>
      <c r="L418" s="510"/>
      <c r="M418" s="510"/>
      <c r="N418" s="510"/>
      <c r="O418" s="510"/>
      <c r="P418" s="510"/>
      <c r="Q418" s="510"/>
      <c r="R418" s="510"/>
      <c r="S418" s="510"/>
      <c r="T418" s="510"/>
      <c r="U418" s="510"/>
      <c r="V418" s="510"/>
      <c r="W418" s="510"/>
      <c r="X418" s="510"/>
      <c r="Y418" s="510"/>
    </row>
    <row r="419">
      <c r="A419" s="510"/>
      <c r="B419" s="510"/>
      <c r="C419" s="510"/>
      <c r="D419" s="510"/>
      <c r="E419" s="510"/>
      <c r="F419" s="510"/>
      <c r="G419" s="510"/>
      <c r="H419" s="510"/>
      <c r="I419" s="510"/>
      <c r="J419" s="510"/>
      <c r="K419" s="510"/>
      <c r="L419" s="510"/>
      <c r="M419" s="510"/>
      <c r="N419" s="510"/>
      <c r="O419" s="510"/>
      <c r="P419" s="510"/>
      <c r="Q419" s="510"/>
      <c r="R419" s="510"/>
      <c r="S419" s="510"/>
      <c r="T419" s="510"/>
      <c r="U419" s="510"/>
      <c r="V419" s="510"/>
      <c r="W419" s="510"/>
      <c r="X419" s="510"/>
      <c r="Y419" s="510"/>
    </row>
    <row r="420">
      <c r="A420" s="510"/>
      <c r="B420" s="510"/>
      <c r="C420" s="510"/>
      <c r="D420" s="510"/>
      <c r="E420" s="510"/>
      <c r="F420" s="510"/>
      <c r="G420" s="510"/>
      <c r="H420" s="510"/>
      <c r="I420" s="510"/>
      <c r="J420" s="510"/>
      <c r="K420" s="510"/>
      <c r="L420" s="510"/>
      <c r="M420" s="510"/>
      <c r="N420" s="510"/>
      <c r="O420" s="510"/>
      <c r="P420" s="510"/>
      <c r="Q420" s="510"/>
      <c r="R420" s="510"/>
      <c r="S420" s="510"/>
      <c r="T420" s="510"/>
      <c r="U420" s="510"/>
      <c r="V420" s="510"/>
      <c r="W420" s="510"/>
      <c r="X420" s="510"/>
      <c r="Y420" s="510"/>
    </row>
    <row r="421">
      <c r="A421" s="510"/>
      <c r="B421" s="510"/>
      <c r="C421" s="510"/>
      <c r="D421" s="510"/>
      <c r="E421" s="510"/>
      <c r="F421" s="510"/>
      <c r="G421" s="510"/>
      <c r="H421" s="510"/>
      <c r="I421" s="510"/>
      <c r="J421" s="510"/>
      <c r="K421" s="510"/>
      <c r="L421" s="510"/>
      <c r="M421" s="510"/>
      <c r="N421" s="510"/>
      <c r="O421" s="510"/>
      <c r="P421" s="510"/>
      <c r="Q421" s="510"/>
      <c r="R421" s="510"/>
      <c r="S421" s="510"/>
      <c r="T421" s="510"/>
      <c r="U421" s="510"/>
      <c r="V421" s="510"/>
      <c r="W421" s="510"/>
      <c r="X421" s="510"/>
      <c r="Y421" s="510"/>
    </row>
    <row r="422">
      <c r="A422" s="510"/>
      <c r="B422" s="510"/>
      <c r="C422" s="510"/>
      <c r="D422" s="510"/>
      <c r="E422" s="510"/>
      <c r="F422" s="510"/>
      <c r="G422" s="510"/>
      <c r="H422" s="510"/>
      <c r="I422" s="510"/>
      <c r="J422" s="510"/>
      <c r="K422" s="510"/>
      <c r="L422" s="510"/>
      <c r="M422" s="510"/>
      <c r="N422" s="510"/>
      <c r="O422" s="510"/>
      <c r="P422" s="510"/>
      <c r="Q422" s="510"/>
      <c r="R422" s="510"/>
      <c r="S422" s="510"/>
      <c r="T422" s="510"/>
      <c r="U422" s="510"/>
      <c r="V422" s="510"/>
      <c r="W422" s="510"/>
      <c r="X422" s="510"/>
      <c r="Y422" s="510"/>
    </row>
    <row r="423">
      <c r="A423" s="510"/>
      <c r="B423" s="510"/>
      <c r="C423" s="510"/>
      <c r="D423" s="510"/>
      <c r="E423" s="510"/>
      <c r="F423" s="510"/>
      <c r="G423" s="510"/>
      <c r="H423" s="510"/>
      <c r="I423" s="510"/>
      <c r="J423" s="510"/>
      <c r="K423" s="510"/>
      <c r="L423" s="510"/>
      <c r="M423" s="510"/>
      <c r="N423" s="510"/>
      <c r="O423" s="510"/>
      <c r="P423" s="510"/>
      <c r="Q423" s="510"/>
      <c r="R423" s="510"/>
      <c r="S423" s="510"/>
      <c r="T423" s="510"/>
      <c r="U423" s="510"/>
      <c r="V423" s="510"/>
      <c r="W423" s="510"/>
      <c r="X423" s="510"/>
      <c r="Y423" s="510"/>
    </row>
    <row r="424">
      <c r="A424" s="510"/>
      <c r="B424" s="510"/>
      <c r="C424" s="510"/>
      <c r="D424" s="510"/>
      <c r="E424" s="510"/>
      <c r="F424" s="510"/>
      <c r="G424" s="510"/>
      <c r="H424" s="510"/>
      <c r="I424" s="510"/>
      <c r="J424" s="510"/>
      <c r="K424" s="510"/>
      <c r="L424" s="510"/>
      <c r="M424" s="510"/>
      <c r="N424" s="510"/>
      <c r="O424" s="510"/>
      <c r="P424" s="510"/>
      <c r="Q424" s="510"/>
      <c r="R424" s="510"/>
      <c r="S424" s="510"/>
      <c r="T424" s="510"/>
      <c r="U424" s="510"/>
      <c r="V424" s="510"/>
      <c r="W424" s="510"/>
      <c r="X424" s="510"/>
      <c r="Y424" s="510"/>
    </row>
    <row r="425">
      <c r="A425" s="510"/>
      <c r="B425" s="510"/>
      <c r="C425" s="510"/>
      <c r="D425" s="510"/>
      <c r="E425" s="510"/>
      <c r="F425" s="510"/>
      <c r="G425" s="510"/>
      <c r="H425" s="510"/>
      <c r="I425" s="510"/>
      <c r="J425" s="510"/>
      <c r="K425" s="510"/>
      <c r="L425" s="510"/>
      <c r="M425" s="510"/>
      <c r="N425" s="510"/>
      <c r="O425" s="510"/>
      <c r="P425" s="510"/>
      <c r="Q425" s="510"/>
      <c r="R425" s="510"/>
      <c r="S425" s="510"/>
      <c r="T425" s="510"/>
      <c r="U425" s="510"/>
      <c r="V425" s="510"/>
      <c r="W425" s="510"/>
      <c r="X425" s="510"/>
      <c r="Y425" s="510"/>
    </row>
    <row r="426">
      <c r="A426" s="510"/>
      <c r="B426" s="510"/>
      <c r="C426" s="510"/>
      <c r="D426" s="510"/>
      <c r="E426" s="510"/>
      <c r="F426" s="510"/>
      <c r="G426" s="510"/>
      <c r="H426" s="510"/>
      <c r="I426" s="510"/>
      <c r="J426" s="510"/>
      <c r="K426" s="510"/>
      <c r="L426" s="510"/>
      <c r="M426" s="510"/>
      <c r="N426" s="510"/>
      <c r="O426" s="510"/>
      <c r="P426" s="510"/>
      <c r="Q426" s="510"/>
      <c r="R426" s="510"/>
      <c r="S426" s="510"/>
      <c r="T426" s="510"/>
      <c r="U426" s="510"/>
      <c r="V426" s="510"/>
      <c r="W426" s="510"/>
      <c r="X426" s="510"/>
      <c r="Y426" s="510"/>
    </row>
    <row r="427">
      <c r="A427" s="510"/>
      <c r="B427" s="510"/>
      <c r="C427" s="510"/>
      <c r="D427" s="510"/>
      <c r="E427" s="510"/>
      <c r="F427" s="510"/>
      <c r="G427" s="510"/>
      <c r="H427" s="510"/>
      <c r="I427" s="510"/>
      <c r="J427" s="510"/>
      <c r="K427" s="510"/>
      <c r="L427" s="510"/>
      <c r="M427" s="510"/>
      <c r="N427" s="510"/>
      <c r="O427" s="510"/>
      <c r="P427" s="510"/>
      <c r="Q427" s="510"/>
      <c r="R427" s="510"/>
      <c r="S427" s="510"/>
      <c r="T427" s="510"/>
      <c r="U427" s="510"/>
      <c r="V427" s="510"/>
      <c r="W427" s="510"/>
      <c r="X427" s="510"/>
      <c r="Y427" s="510"/>
    </row>
    <row r="428">
      <c r="A428" s="510"/>
      <c r="B428" s="510"/>
      <c r="C428" s="510"/>
      <c r="D428" s="510"/>
      <c r="E428" s="510"/>
      <c r="F428" s="510"/>
      <c r="G428" s="510"/>
      <c r="H428" s="510"/>
      <c r="I428" s="510"/>
      <c r="J428" s="510"/>
      <c r="K428" s="510"/>
      <c r="L428" s="510"/>
      <c r="M428" s="510"/>
      <c r="N428" s="510"/>
      <c r="O428" s="510"/>
      <c r="P428" s="510"/>
      <c r="Q428" s="510"/>
      <c r="R428" s="510"/>
      <c r="S428" s="510"/>
      <c r="T428" s="510"/>
      <c r="U428" s="510"/>
      <c r="V428" s="510"/>
      <c r="W428" s="510"/>
      <c r="X428" s="510"/>
      <c r="Y428" s="510"/>
    </row>
    <row r="429">
      <c r="A429" s="510"/>
      <c r="B429" s="510"/>
      <c r="C429" s="510"/>
      <c r="D429" s="510"/>
      <c r="E429" s="510"/>
      <c r="F429" s="510"/>
      <c r="G429" s="510"/>
      <c r="H429" s="510"/>
      <c r="I429" s="510"/>
      <c r="J429" s="510"/>
      <c r="K429" s="510"/>
      <c r="L429" s="510"/>
      <c r="M429" s="510"/>
      <c r="N429" s="510"/>
      <c r="O429" s="510"/>
      <c r="P429" s="510"/>
      <c r="Q429" s="510"/>
      <c r="R429" s="510"/>
      <c r="S429" s="510"/>
      <c r="T429" s="510"/>
      <c r="U429" s="510"/>
      <c r="V429" s="510"/>
      <c r="W429" s="510"/>
      <c r="X429" s="510"/>
      <c r="Y429" s="510"/>
    </row>
    <row r="430">
      <c r="A430" s="510"/>
      <c r="B430" s="510"/>
      <c r="C430" s="510"/>
      <c r="D430" s="510"/>
      <c r="E430" s="510"/>
      <c r="F430" s="510"/>
      <c r="G430" s="510"/>
      <c r="H430" s="510"/>
      <c r="I430" s="510"/>
      <c r="J430" s="510"/>
      <c r="K430" s="510"/>
      <c r="L430" s="510"/>
      <c r="M430" s="510"/>
      <c r="N430" s="510"/>
      <c r="O430" s="510"/>
      <c r="P430" s="510"/>
      <c r="Q430" s="510"/>
      <c r="R430" s="510"/>
      <c r="S430" s="510"/>
      <c r="T430" s="510"/>
      <c r="U430" s="510"/>
      <c r="V430" s="510"/>
      <c r="W430" s="510"/>
      <c r="X430" s="510"/>
      <c r="Y430" s="510"/>
    </row>
    <row r="431">
      <c r="A431" s="510"/>
      <c r="B431" s="510"/>
      <c r="C431" s="510"/>
      <c r="D431" s="510"/>
      <c r="E431" s="510"/>
      <c r="F431" s="510"/>
      <c r="G431" s="510"/>
      <c r="H431" s="510"/>
      <c r="I431" s="510"/>
      <c r="J431" s="510"/>
      <c r="K431" s="510"/>
      <c r="L431" s="510"/>
      <c r="M431" s="510"/>
      <c r="N431" s="510"/>
      <c r="O431" s="510"/>
      <c r="P431" s="510"/>
      <c r="Q431" s="510"/>
      <c r="R431" s="510"/>
      <c r="S431" s="510"/>
      <c r="T431" s="510"/>
      <c r="U431" s="510"/>
      <c r="V431" s="510"/>
      <c r="W431" s="510"/>
      <c r="X431" s="510"/>
      <c r="Y431" s="510"/>
    </row>
    <row r="432">
      <c r="A432" s="510"/>
      <c r="B432" s="510"/>
      <c r="C432" s="510"/>
      <c r="D432" s="510"/>
      <c r="E432" s="510"/>
      <c r="F432" s="510"/>
      <c r="G432" s="510"/>
      <c r="H432" s="510"/>
      <c r="I432" s="510"/>
      <c r="J432" s="510"/>
      <c r="K432" s="510"/>
      <c r="L432" s="510"/>
      <c r="M432" s="510"/>
      <c r="N432" s="510"/>
      <c r="O432" s="510"/>
      <c r="P432" s="510"/>
      <c r="Q432" s="510"/>
      <c r="R432" s="510"/>
      <c r="S432" s="510"/>
      <c r="T432" s="510"/>
      <c r="U432" s="510"/>
      <c r="V432" s="510"/>
      <c r="W432" s="510"/>
      <c r="X432" s="510"/>
      <c r="Y432" s="510"/>
    </row>
    <row r="433">
      <c r="A433" s="510"/>
      <c r="B433" s="510"/>
      <c r="C433" s="510"/>
      <c r="D433" s="510"/>
      <c r="E433" s="510"/>
      <c r="F433" s="510"/>
      <c r="G433" s="510"/>
      <c r="H433" s="510"/>
      <c r="I433" s="510"/>
      <c r="J433" s="510"/>
      <c r="K433" s="510"/>
      <c r="L433" s="510"/>
      <c r="M433" s="510"/>
      <c r="N433" s="510"/>
      <c r="O433" s="510"/>
      <c r="P433" s="510"/>
      <c r="Q433" s="510"/>
      <c r="R433" s="510"/>
      <c r="S433" s="510"/>
      <c r="T433" s="510"/>
      <c r="U433" s="510"/>
      <c r="V433" s="510"/>
      <c r="W433" s="510"/>
      <c r="X433" s="510"/>
      <c r="Y433" s="510"/>
    </row>
    <row r="434">
      <c r="A434" s="510"/>
      <c r="B434" s="510"/>
      <c r="C434" s="510"/>
      <c r="D434" s="510"/>
      <c r="E434" s="510"/>
      <c r="F434" s="510"/>
      <c r="G434" s="510"/>
      <c r="H434" s="510"/>
      <c r="I434" s="510"/>
      <c r="J434" s="510"/>
      <c r="K434" s="510"/>
      <c r="L434" s="510"/>
      <c r="M434" s="510"/>
      <c r="N434" s="510"/>
      <c r="O434" s="510"/>
      <c r="P434" s="510"/>
      <c r="Q434" s="510"/>
      <c r="R434" s="510"/>
      <c r="S434" s="510"/>
      <c r="T434" s="510"/>
      <c r="U434" s="510"/>
      <c r="V434" s="510"/>
      <c r="W434" s="510"/>
      <c r="X434" s="510"/>
      <c r="Y434" s="510"/>
    </row>
    <row r="435">
      <c r="A435" s="510"/>
      <c r="B435" s="510"/>
      <c r="C435" s="510"/>
      <c r="D435" s="510"/>
      <c r="E435" s="510"/>
      <c r="F435" s="510"/>
      <c r="G435" s="510"/>
      <c r="H435" s="510"/>
      <c r="I435" s="510"/>
      <c r="J435" s="510"/>
      <c r="K435" s="510"/>
      <c r="L435" s="510"/>
      <c r="M435" s="510"/>
      <c r="N435" s="510"/>
      <c r="O435" s="510"/>
      <c r="P435" s="510"/>
      <c r="Q435" s="510"/>
      <c r="R435" s="510"/>
      <c r="S435" s="510"/>
      <c r="T435" s="510"/>
      <c r="U435" s="510"/>
      <c r="V435" s="510"/>
      <c r="W435" s="510"/>
      <c r="X435" s="510"/>
      <c r="Y435" s="510"/>
    </row>
    <row r="436">
      <c r="A436" s="510"/>
      <c r="B436" s="510"/>
      <c r="C436" s="510"/>
      <c r="D436" s="510"/>
      <c r="E436" s="510"/>
      <c r="F436" s="510"/>
      <c r="G436" s="510"/>
      <c r="H436" s="510"/>
      <c r="I436" s="510"/>
      <c r="J436" s="510"/>
      <c r="K436" s="510"/>
      <c r="L436" s="510"/>
      <c r="M436" s="510"/>
      <c r="N436" s="510"/>
      <c r="O436" s="510"/>
      <c r="P436" s="510"/>
      <c r="Q436" s="510"/>
      <c r="R436" s="510"/>
      <c r="S436" s="510"/>
      <c r="T436" s="510"/>
      <c r="U436" s="510"/>
      <c r="V436" s="510"/>
      <c r="W436" s="510"/>
      <c r="X436" s="510"/>
      <c r="Y436" s="510"/>
    </row>
    <row r="437">
      <c r="A437" s="510"/>
      <c r="B437" s="510"/>
      <c r="C437" s="510"/>
      <c r="D437" s="510"/>
      <c r="E437" s="510"/>
      <c r="F437" s="510"/>
      <c r="G437" s="510"/>
      <c r="H437" s="510"/>
      <c r="I437" s="510"/>
      <c r="J437" s="510"/>
      <c r="K437" s="510"/>
      <c r="L437" s="510"/>
      <c r="M437" s="510"/>
      <c r="N437" s="510"/>
      <c r="O437" s="510"/>
      <c r="P437" s="510"/>
      <c r="Q437" s="510"/>
      <c r="R437" s="510"/>
      <c r="S437" s="510"/>
      <c r="T437" s="510"/>
      <c r="U437" s="510"/>
      <c r="V437" s="510"/>
      <c r="W437" s="510"/>
      <c r="X437" s="510"/>
      <c r="Y437" s="510"/>
    </row>
    <row r="438">
      <c r="A438" s="510"/>
      <c r="B438" s="510"/>
      <c r="C438" s="510"/>
      <c r="D438" s="510"/>
      <c r="E438" s="510"/>
      <c r="F438" s="510"/>
      <c r="G438" s="510"/>
      <c r="H438" s="510"/>
      <c r="I438" s="510"/>
      <c r="J438" s="510"/>
      <c r="K438" s="510"/>
      <c r="L438" s="510"/>
      <c r="M438" s="510"/>
      <c r="N438" s="510"/>
      <c r="O438" s="510"/>
      <c r="P438" s="510"/>
      <c r="Q438" s="510"/>
      <c r="R438" s="510"/>
      <c r="S438" s="510"/>
      <c r="T438" s="510"/>
      <c r="U438" s="510"/>
      <c r="V438" s="510"/>
      <c r="W438" s="510"/>
      <c r="X438" s="510"/>
      <c r="Y438" s="510"/>
    </row>
    <row r="439">
      <c r="A439" s="510"/>
      <c r="B439" s="510"/>
      <c r="C439" s="510"/>
      <c r="D439" s="510"/>
      <c r="E439" s="510"/>
      <c r="F439" s="510"/>
      <c r="G439" s="510"/>
      <c r="H439" s="510"/>
      <c r="I439" s="510"/>
      <c r="J439" s="510"/>
      <c r="K439" s="510"/>
      <c r="L439" s="510"/>
      <c r="M439" s="510"/>
      <c r="N439" s="510"/>
      <c r="O439" s="510"/>
      <c r="P439" s="510"/>
      <c r="Q439" s="510"/>
      <c r="R439" s="510"/>
      <c r="S439" s="510"/>
      <c r="T439" s="510"/>
      <c r="U439" s="510"/>
      <c r="V439" s="510"/>
      <c r="W439" s="510"/>
      <c r="X439" s="510"/>
      <c r="Y439" s="510"/>
    </row>
    <row r="440">
      <c r="A440" s="510"/>
      <c r="B440" s="510"/>
      <c r="C440" s="510"/>
      <c r="D440" s="510"/>
      <c r="E440" s="510"/>
      <c r="F440" s="510"/>
      <c r="G440" s="510"/>
      <c r="H440" s="510"/>
      <c r="I440" s="510"/>
      <c r="J440" s="510"/>
      <c r="K440" s="510"/>
      <c r="L440" s="510"/>
      <c r="M440" s="510"/>
      <c r="N440" s="510"/>
      <c r="O440" s="510"/>
      <c r="P440" s="510"/>
      <c r="Q440" s="510"/>
      <c r="R440" s="510"/>
      <c r="S440" s="510"/>
      <c r="T440" s="510"/>
      <c r="U440" s="510"/>
      <c r="V440" s="510"/>
      <c r="W440" s="510"/>
      <c r="X440" s="510"/>
      <c r="Y440" s="510"/>
    </row>
    <row r="441">
      <c r="A441" s="510"/>
      <c r="B441" s="510"/>
      <c r="C441" s="510"/>
      <c r="D441" s="510"/>
      <c r="E441" s="510"/>
      <c r="F441" s="510"/>
      <c r="G441" s="510"/>
      <c r="H441" s="510"/>
      <c r="I441" s="510"/>
      <c r="J441" s="510"/>
      <c r="K441" s="510"/>
      <c r="L441" s="510"/>
      <c r="M441" s="510"/>
      <c r="N441" s="510"/>
      <c r="O441" s="510"/>
      <c r="P441" s="510"/>
      <c r="Q441" s="510"/>
      <c r="R441" s="510"/>
      <c r="S441" s="510"/>
      <c r="T441" s="510"/>
      <c r="U441" s="510"/>
      <c r="V441" s="510"/>
      <c r="W441" s="510"/>
      <c r="X441" s="510"/>
      <c r="Y441" s="510"/>
    </row>
    <row r="442">
      <c r="A442" s="510"/>
      <c r="B442" s="510"/>
      <c r="C442" s="510"/>
      <c r="D442" s="510"/>
      <c r="E442" s="510"/>
      <c r="F442" s="510"/>
      <c r="G442" s="510"/>
      <c r="H442" s="510"/>
      <c r="I442" s="510"/>
      <c r="J442" s="510"/>
      <c r="K442" s="510"/>
      <c r="L442" s="510"/>
      <c r="M442" s="510"/>
      <c r="N442" s="510"/>
      <c r="O442" s="510"/>
      <c r="P442" s="510"/>
      <c r="Q442" s="510"/>
      <c r="R442" s="510"/>
      <c r="S442" s="510"/>
      <c r="T442" s="510"/>
      <c r="U442" s="510"/>
      <c r="V442" s="510"/>
      <c r="W442" s="510"/>
      <c r="X442" s="510"/>
      <c r="Y442" s="510"/>
    </row>
    <row r="443">
      <c r="A443" s="510"/>
      <c r="B443" s="510"/>
      <c r="C443" s="510"/>
      <c r="D443" s="510"/>
      <c r="E443" s="510"/>
      <c r="F443" s="510"/>
      <c r="G443" s="510"/>
      <c r="H443" s="510"/>
      <c r="I443" s="510"/>
      <c r="J443" s="510"/>
      <c r="K443" s="510"/>
      <c r="L443" s="510"/>
      <c r="M443" s="510"/>
      <c r="N443" s="510"/>
      <c r="O443" s="510"/>
      <c r="P443" s="510"/>
      <c r="Q443" s="510"/>
      <c r="R443" s="510"/>
      <c r="S443" s="510"/>
      <c r="T443" s="510"/>
      <c r="U443" s="510"/>
      <c r="V443" s="510"/>
      <c r="W443" s="510"/>
      <c r="X443" s="510"/>
      <c r="Y443" s="510"/>
    </row>
    <row r="444">
      <c r="A444" s="510"/>
      <c r="B444" s="510"/>
      <c r="C444" s="510"/>
      <c r="D444" s="510"/>
      <c r="E444" s="510"/>
      <c r="F444" s="510"/>
      <c r="G444" s="510"/>
      <c r="H444" s="510"/>
      <c r="I444" s="510"/>
      <c r="J444" s="510"/>
      <c r="K444" s="510"/>
      <c r="L444" s="510"/>
      <c r="M444" s="510"/>
      <c r="N444" s="510"/>
      <c r="O444" s="510"/>
      <c r="P444" s="510"/>
      <c r="Q444" s="510"/>
      <c r="R444" s="510"/>
      <c r="S444" s="510"/>
      <c r="T444" s="510"/>
      <c r="U444" s="510"/>
      <c r="V444" s="510"/>
      <c r="W444" s="510"/>
      <c r="X444" s="510"/>
      <c r="Y444" s="510"/>
    </row>
    <row r="445">
      <c r="A445" s="510"/>
      <c r="B445" s="510"/>
      <c r="C445" s="510"/>
      <c r="D445" s="510"/>
      <c r="E445" s="510"/>
      <c r="F445" s="510"/>
      <c r="G445" s="510"/>
      <c r="H445" s="510"/>
      <c r="I445" s="510"/>
      <c r="J445" s="510"/>
      <c r="K445" s="510"/>
      <c r="L445" s="510"/>
      <c r="M445" s="510"/>
      <c r="N445" s="510"/>
      <c r="O445" s="510"/>
      <c r="P445" s="510"/>
      <c r="Q445" s="510"/>
      <c r="R445" s="510"/>
      <c r="S445" s="510"/>
      <c r="T445" s="510"/>
      <c r="U445" s="510"/>
      <c r="V445" s="510"/>
      <c r="W445" s="510"/>
      <c r="X445" s="510"/>
      <c r="Y445" s="510"/>
    </row>
    <row r="446">
      <c r="A446" s="510"/>
      <c r="B446" s="510"/>
      <c r="C446" s="510"/>
      <c r="D446" s="510"/>
      <c r="E446" s="510"/>
      <c r="F446" s="510"/>
      <c r="G446" s="510"/>
      <c r="H446" s="510"/>
      <c r="I446" s="510"/>
      <c r="J446" s="510"/>
      <c r="K446" s="510"/>
      <c r="L446" s="510"/>
      <c r="M446" s="510"/>
      <c r="N446" s="510"/>
      <c r="O446" s="510"/>
      <c r="P446" s="510"/>
      <c r="Q446" s="510"/>
      <c r="R446" s="510"/>
      <c r="S446" s="510"/>
      <c r="T446" s="510"/>
      <c r="U446" s="510"/>
      <c r="V446" s="510"/>
      <c r="W446" s="510"/>
      <c r="X446" s="510"/>
      <c r="Y446" s="510"/>
    </row>
    <row r="447">
      <c r="A447" s="510"/>
      <c r="B447" s="510"/>
      <c r="C447" s="510"/>
      <c r="D447" s="510"/>
      <c r="E447" s="510"/>
      <c r="F447" s="510"/>
      <c r="G447" s="510"/>
      <c r="H447" s="510"/>
      <c r="I447" s="510"/>
      <c r="J447" s="510"/>
      <c r="K447" s="510"/>
      <c r="L447" s="510"/>
      <c r="M447" s="510"/>
      <c r="N447" s="510"/>
      <c r="O447" s="510"/>
      <c r="P447" s="510"/>
      <c r="Q447" s="510"/>
      <c r="R447" s="510"/>
      <c r="S447" s="510"/>
      <c r="T447" s="510"/>
      <c r="U447" s="510"/>
      <c r="V447" s="510"/>
      <c r="W447" s="510"/>
      <c r="X447" s="510"/>
      <c r="Y447" s="510"/>
    </row>
    <row r="448">
      <c r="A448" s="510"/>
      <c r="B448" s="510"/>
      <c r="C448" s="510"/>
      <c r="D448" s="510"/>
      <c r="E448" s="510"/>
      <c r="F448" s="510"/>
      <c r="G448" s="510"/>
      <c r="H448" s="510"/>
      <c r="I448" s="510"/>
      <c r="J448" s="510"/>
      <c r="K448" s="510"/>
      <c r="L448" s="510"/>
      <c r="M448" s="510"/>
      <c r="N448" s="510"/>
      <c r="O448" s="510"/>
      <c r="P448" s="510"/>
      <c r="Q448" s="510"/>
      <c r="R448" s="510"/>
      <c r="S448" s="510"/>
      <c r="T448" s="510"/>
      <c r="U448" s="510"/>
      <c r="V448" s="510"/>
      <c r="W448" s="510"/>
      <c r="X448" s="510"/>
      <c r="Y448" s="510"/>
    </row>
    <row r="449">
      <c r="A449" s="510"/>
      <c r="B449" s="510"/>
      <c r="C449" s="510"/>
      <c r="D449" s="510"/>
      <c r="E449" s="510"/>
      <c r="F449" s="510"/>
      <c r="G449" s="510"/>
      <c r="H449" s="510"/>
      <c r="I449" s="510"/>
      <c r="J449" s="510"/>
      <c r="K449" s="510"/>
      <c r="L449" s="510"/>
      <c r="M449" s="510"/>
      <c r="N449" s="510"/>
      <c r="O449" s="510"/>
      <c r="P449" s="510"/>
      <c r="Q449" s="510"/>
      <c r="R449" s="510"/>
      <c r="S449" s="510"/>
      <c r="T449" s="510"/>
      <c r="U449" s="510"/>
      <c r="V449" s="510"/>
      <c r="W449" s="510"/>
      <c r="X449" s="510"/>
      <c r="Y449" s="510"/>
    </row>
    <row r="450">
      <c r="A450" s="510"/>
      <c r="B450" s="510"/>
      <c r="C450" s="510"/>
      <c r="D450" s="510"/>
      <c r="E450" s="510"/>
      <c r="F450" s="510"/>
      <c r="G450" s="510"/>
      <c r="H450" s="510"/>
      <c r="I450" s="510"/>
      <c r="J450" s="510"/>
      <c r="K450" s="510"/>
      <c r="L450" s="510"/>
      <c r="M450" s="510"/>
      <c r="N450" s="510"/>
      <c r="O450" s="510"/>
      <c r="P450" s="510"/>
      <c r="Q450" s="510"/>
      <c r="R450" s="510"/>
      <c r="S450" s="510"/>
      <c r="T450" s="510"/>
      <c r="U450" s="510"/>
      <c r="V450" s="510"/>
      <c r="W450" s="510"/>
      <c r="X450" s="510"/>
      <c r="Y450" s="510"/>
    </row>
    <row r="451">
      <c r="A451" s="510"/>
      <c r="B451" s="510"/>
      <c r="C451" s="510"/>
      <c r="D451" s="510"/>
      <c r="E451" s="510"/>
      <c r="F451" s="510"/>
      <c r="G451" s="510"/>
      <c r="H451" s="510"/>
      <c r="I451" s="510"/>
      <c r="J451" s="510"/>
      <c r="K451" s="510"/>
      <c r="L451" s="510"/>
      <c r="M451" s="510"/>
      <c r="N451" s="510"/>
      <c r="O451" s="510"/>
      <c r="P451" s="510"/>
      <c r="Q451" s="510"/>
      <c r="R451" s="510"/>
      <c r="S451" s="510"/>
      <c r="T451" s="510"/>
      <c r="U451" s="510"/>
      <c r="V451" s="510"/>
      <c r="W451" s="510"/>
      <c r="X451" s="510"/>
      <c r="Y451" s="510"/>
    </row>
    <row r="452">
      <c r="A452" s="510"/>
      <c r="B452" s="510"/>
      <c r="C452" s="510"/>
      <c r="D452" s="510"/>
      <c r="E452" s="510"/>
      <c r="F452" s="510"/>
      <c r="G452" s="510"/>
      <c r="H452" s="510"/>
      <c r="I452" s="510"/>
      <c r="J452" s="510"/>
      <c r="K452" s="510"/>
      <c r="L452" s="510"/>
      <c r="M452" s="510"/>
      <c r="N452" s="510"/>
      <c r="O452" s="510"/>
      <c r="P452" s="510"/>
      <c r="Q452" s="510"/>
      <c r="R452" s="510"/>
      <c r="S452" s="510"/>
      <c r="T452" s="510"/>
      <c r="U452" s="510"/>
      <c r="V452" s="510"/>
      <c r="W452" s="510"/>
      <c r="X452" s="510"/>
      <c r="Y452" s="510"/>
    </row>
    <row r="453">
      <c r="A453" s="510"/>
      <c r="B453" s="510"/>
      <c r="C453" s="510"/>
      <c r="D453" s="510"/>
      <c r="E453" s="510"/>
      <c r="F453" s="510"/>
      <c r="G453" s="510"/>
      <c r="H453" s="510"/>
      <c r="I453" s="510"/>
      <c r="J453" s="510"/>
      <c r="K453" s="510"/>
      <c r="L453" s="510"/>
      <c r="M453" s="510"/>
      <c r="N453" s="510"/>
      <c r="O453" s="510"/>
      <c r="P453" s="510"/>
      <c r="Q453" s="510"/>
      <c r="R453" s="510"/>
      <c r="S453" s="510"/>
      <c r="T453" s="510"/>
      <c r="U453" s="510"/>
      <c r="V453" s="510"/>
      <c r="W453" s="510"/>
      <c r="X453" s="510"/>
      <c r="Y453" s="510"/>
    </row>
    <row r="454">
      <c r="A454" s="510"/>
      <c r="B454" s="510"/>
      <c r="C454" s="510"/>
      <c r="D454" s="510"/>
      <c r="E454" s="510"/>
      <c r="F454" s="510"/>
      <c r="G454" s="510"/>
      <c r="H454" s="510"/>
      <c r="I454" s="510"/>
      <c r="J454" s="510"/>
      <c r="K454" s="510"/>
      <c r="L454" s="510"/>
      <c r="M454" s="510"/>
      <c r="N454" s="510"/>
      <c r="O454" s="510"/>
      <c r="P454" s="510"/>
      <c r="Q454" s="510"/>
      <c r="R454" s="510"/>
      <c r="S454" s="510"/>
      <c r="T454" s="510"/>
      <c r="U454" s="510"/>
      <c r="V454" s="510"/>
      <c r="W454" s="510"/>
      <c r="X454" s="510"/>
      <c r="Y454" s="510"/>
    </row>
    <row r="455">
      <c r="A455" s="510"/>
      <c r="B455" s="510"/>
      <c r="C455" s="510"/>
      <c r="D455" s="510"/>
      <c r="E455" s="510"/>
      <c r="F455" s="510"/>
      <c r="G455" s="510"/>
      <c r="H455" s="510"/>
      <c r="I455" s="510"/>
      <c r="J455" s="510"/>
      <c r="K455" s="510"/>
      <c r="L455" s="510"/>
      <c r="M455" s="510"/>
      <c r="N455" s="510"/>
      <c r="O455" s="510"/>
      <c r="P455" s="510"/>
      <c r="Q455" s="510"/>
      <c r="R455" s="510"/>
      <c r="S455" s="510"/>
      <c r="T455" s="510"/>
      <c r="U455" s="510"/>
      <c r="V455" s="510"/>
      <c r="W455" s="510"/>
      <c r="X455" s="510"/>
      <c r="Y455" s="510"/>
    </row>
    <row r="456">
      <c r="A456" s="510"/>
      <c r="B456" s="510"/>
      <c r="C456" s="510"/>
      <c r="D456" s="510"/>
      <c r="E456" s="510"/>
      <c r="F456" s="510"/>
      <c r="G456" s="510"/>
      <c r="H456" s="510"/>
      <c r="I456" s="510"/>
      <c r="J456" s="510"/>
      <c r="K456" s="510"/>
      <c r="L456" s="510"/>
      <c r="M456" s="510"/>
      <c r="N456" s="510"/>
      <c r="O456" s="510"/>
      <c r="P456" s="510"/>
      <c r="Q456" s="510"/>
      <c r="R456" s="510"/>
      <c r="S456" s="510"/>
      <c r="T456" s="510"/>
      <c r="U456" s="510"/>
      <c r="V456" s="510"/>
      <c r="W456" s="510"/>
      <c r="X456" s="510"/>
      <c r="Y456" s="510"/>
    </row>
    <row r="457">
      <c r="A457" s="510"/>
      <c r="B457" s="510"/>
      <c r="C457" s="510"/>
      <c r="D457" s="510"/>
      <c r="E457" s="510"/>
      <c r="F457" s="510"/>
      <c r="G457" s="510"/>
      <c r="H457" s="510"/>
      <c r="I457" s="510"/>
      <c r="J457" s="510"/>
      <c r="K457" s="510"/>
      <c r="L457" s="510"/>
      <c r="M457" s="510"/>
      <c r="N457" s="510"/>
      <c r="O457" s="510"/>
      <c r="P457" s="510"/>
      <c r="Q457" s="510"/>
      <c r="R457" s="510"/>
      <c r="S457" s="510"/>
      <c r="T457" s="510"/>
      <c r="U457" s="510"/>
      <c r="V457" s="510"/>
      <c r="W457" s="510"/>
      <c r="X457" s="510"/>
      <c r="Y457" s="510"/>
    </row>
    <row r="458">
      <c r="A458" s="510"/>
      <c r="B458" s="510"/>
      <c r="C458" s="510"/>
      <c r="D458" s="510"/>
      <c r="E458" s="510"/>
      <c r="F458" s="510"/>
      <c r="G458" s="510"/>
      <c r="H458" s="510"/>
      <c r="I458" s="510"/>
      <c r="J458" s="510"/>
      <c r="K458" s="510"/>
      <c r="L458" s="510"/>
      <c r="M458" s="510"/>
      <c r="N458" s="510"/>
      <c r="O458" s="510"/>
      <c r="P458" s="510"/>
      <c r="Q458" s="510"/>
      <c r="R458" s="510"/>
      <c r="S458" s="510"/>
      <c r="T458" s="510"/>
      <c r="U458" s="510"/>
      <c r="V458" s="510"/>
      <c r="W458" s="510"/>
      <c r="X458" s="510"/>
      <c r="Y458" s="510"/>
    </row>
    <row r="459">
      <c r="A459" s="510"/>
      <c r="B459" s="510"/>
      <c r="C459" s="510"/>
      <c r="D459" s="510"/>
      <c r="E459" s="510"/>
      <c r="F459" s="510"/>
      <c r="G459" s="510"/>
      <c r="H459" s="510"/>
      <c r="I459" s="510"/>
      <c r="J459" s="510"/>
      <c r="K459" s="510"/>
      <c r="L459" s="510"/>
      <c r="M459" s="510"/>
      <c r="N459" s="510"/>
      <c r="O459" s="510"/>
      <c r="P459" s="510"/>
      <c r="Q459" s="510"/>
      <c r="R459" s="510"/>
      <c r="S459" s="510"/>
      <c r="T459" s="510"/>
      <c r="U459" s="510"/>
      <c r="V459" s="510"/>
      <c r="W459" s="510"/>
      <c r="X459" s="510"/>
      <c r="Y459" s="510"/>
    </row>
    <row r="460">
      <c r="A460" s="510"/>
      <c r="B460" s="510"/>
      <c r="C460" s="510"/>
      <c r="D460" s="510"/>
      <c r="E460" s="510"/>
      <c r="F460" s="510"/>
      <c r="G460" s="510"/>
      <c r="H460" s="510"/>
      <c r="I460" s="510"/>
      <c r="J460" s="510"/>
      <c r="K460" s="510"/>
      <c r="L460" s="510"/>
      <c r="M460" s="510"/>
      <c r="N460" s="510"/>
      <c r="O460" s="510"/>
      <c r="P460" s="510"/>
      <c r="Q460" s="510"/>
      <c r="R460" s="510"/>
      <c r="S460" s="510"/>
      <c r="T460" s="510"/>
      <c r="U460" s="510"/>
      <c r="V460" s="510"/>
      <c r="W460" s="510"/>
      <c r="X460" s="510"/>
      <c r="Y460" s="510"/>
    </row>
    <row r="461">
      <c r="A461" s="510"/>
      <c r="B461" s="510"/>
      <c r="C461" s="510"/>
      <c r="D461" s="510"/>
      <c r="E461" s="510"/>
      <c r="F461" s="510"/>
      <c r="G461" s="510"/>
      <c r="H461" s="510"/>
      <c r="I461" s="510"/>
      <c r="J461" s="510"/>
      <c r="K461" s="510"/>
      <c r="L461" s="510"/>
      <c r="M461" s="510"/>
      <c r="N461" s="510"/>
      <c r="O461" s="510"/>
      <c r="P461" s="510"/>
      <c r="Q461" s="510"/>
      <c r="R461" s="510"/>
      <c r="S461" s="510"/>
      <c r="T461" s="510"/>
      <c r="U461" s="510"/>
      <c r="V461" s="510"/>
      <c r="W461" s="510"/>
      <c r="X461" s="510"/>
      <c r="Y461" s="510"/>
    </row>
    <row r="462">
      <c r="A462" s="510"/>
      <c r="B462" s="510"/>
      <c r="C462" s="510"/>
      <c r="D462" s="510"/>
      <c r="E462" s="510"/>
      <c r="F462" s="510"/>
      <c r="G462" s="510"/>
      <c r="H462" s="510"/>
      <c r="I462" s="510"/>
      <c r="J462" s="510"/>
      <c r="K462" s="510"/>
      <c r="L462" s="510"/>
      <c r="M462" s="510"/>
      <c r="N462" s="510"/>
      <c r="O462" s="510"/>
      <c r="P462" s="510"/>
      <c r="Q462" s="510"/>
      <c r="R462" s="510"/>
      <c r="S462" s="510"/>
      <c r="T462" s="510"/>
      <c r="U462" s="510"/>
      <c r="V462" s="510"/>
      <c r="W462" s="510"/>
      <c r="X462" s="510"/>
      <c r="Y462" s="510"/>
    </row>
    <row r="463">
      <c r="A463" s="510"/>
      <c r="B463" s="510"/>
      <c r="C463" s="510"/>
      <c r="D463" s="510"/>
      <c r="E463" s="510"/>
      <c r="F463" s="510"/>
      <c r="G463" s="510"/>
      <c r="H463" s="510"/>
      <c r="I463" s="510"/>
      <c r="J463" s="510"/>
      <c r="K463" s="510"/>
      <c r="L463" s="510"/>
      <c r="M463" s="510"/>
      <c r="N463" s="510"/>
      <c r="O463" s="510"/>
      <c r="P463" s="510"/>
      <c r="Q463" s="510"/>
      <c r="R463" s="510"/>
      <c r="S463" s="510"/>
      <c r="T463" s="510"/>
      <c r="U463" s="510"/>
      <c r="V463" s="510"/>
      <c r="W463" s="510"/>
      <c r="X463" s="510"/>
      <c r="Y463" s="510"/>
    </row>
    <row r="464">
      <c r="A464" s="510"/>
      <c r="B464" s="510"/>
      <c r="C464" s="510"/>
      <c r="D464" s="510"/>
      <c r="E464" s="510"/>
      <c r="F464" s="510"/>
      <c r="G464" s="510"/>
      <c r="H464" s="510"/>
      <c r="I464" s="510"/>
      <c r="J464" s="510"/>
      <c r="K464" s="510"/>
      <c r="L464" s="510"/>
      <c r="M464" s="510"/>
      <c r="N464" s="510"/>
      <c r="O464" s="510"/>
      <c r="P464" s="510"/>
      <c r="Q464" s="510"/>
      <c r="R464" s="510"/>
      <c r="S464" s="510"/>
      <c r="T464" s="510"/>
      <c r="U464" s="510"/>
      <c r="V464" s="510"/>
      <c r="W464" s="510"/>
      <c r="X464" s="510"/>
      <c r="Y464" s="510"/>
    </row>
    <row r="465">
      <c r="A465" s="510"/>
      <c r="B465" s="510"/>
      <c r="C465" s="510"/>
      <c r="D465" s="510"/>
      <c r="E465" s="510"/>
      <c r="F465" s="510"/>
      <c r="G465" s="510"/>
      <c r="H465" s="510"/>
      <c r="I465" s="510"/>
      <c r="J465" s="510"/>
      <c r="K465" s="510"/>
      <c r="L465" s="510"/>
      <c r="M465" s="510"/>
      <c r="N465" s="510"/>
      <c r="O465" s="510"/>
      <c r="P465" s="510"/>
      <c r="Q465" s="510"/>
      <c r="R465" s="510"/>
      <c r="S465" s="510"/>
      <c r="T465" s="510"/>
      <c r="U465" s="510"/>
      <c r="V465" s="510"/>
      <c r="W465" s="510"/>
      <c r="X465" s="510"/>
      <c r="Y465" s="510"/>
    </row>
    <row r="466">
      <c r="A466" s="510"/>
      <c r="B466" s="510"/>
      <c r="C466" s="510"/>
      <c r="D466" s="510"/>
      <c r="E466" s="510"/>
      <c r="F466" s="510"/>
      <c r="G466" s="510"/>
      <c r="H466" s="510"/>
      <c r="I466" s="510"/>
      <c r="J466" s="510"/>
      <c r="K466" s="510"/>
      <c r="L466" s="510"/>
      <c r="M466" s="510"/>
      <c r="N466" s="510"/>
      <c r="O466" s="510"/>
      <c r="P466" s="510"/>
      <c r="Q466" s="510"/>
      <c r="R466" s="510"/>
      <c r="S466" s="510"/>
      <c r="T466" s="510"/>
      <c r="U466" s="510"/>
      <c r="V466" s="510"/>
      <c r="W466" s="510"/>
      <c r="X466" s="510"/>
      <c r="Y466" s="510"/>
    </row>
    <row r="467">
      <c r="A467" s="510"/>
      <c r="B467" s="510"/>
      <c r="C467" s="510"/>
      <c r="D467" s="510"/>
      <c r="E467" s="510"/>
      <c r="F467" s="510"/>
      <c r="G467" s="510"/>
      <c r="H467" s="510"/>
      <c r="I467" s="510"/>
      <c r="J467" s="510"/>
      <c r="K467" s="510"/>
      <c r="L467" s="510"/>
      <c r="M467" s="510"/>
      <c r="N467" s="510"/>
      <c r="O467" s="510"/>
      <c r="P467" s="510"/>
      <c r="Q467" s="510"/>
      <c r="R467" s="510"/>
      <c r="S467" s="510"/>
      <c r="T467" s="510"/>
      <c r="U467" s="510"/>
      <c r="V467" s="510"/>
      <c r="W467" s="510"/>
      <c r="X467" s="510"/>
      <c r="Y467" s="510"/>
    </row>
    <row r="468">
      <c r="A468" s="510"/>
      <c r="B468" s="510"/>
      <c r="C468" s="510"/>
      <c r="D468" s="510"/>
      <c r="E468" s="510"/>
      <c r="F468" s="510"/>
      <c r="G468" s="510"/>
      <c r="H468" s="510"/>
      <c r="I468" s="510"/>
      <c r="J468" s="510"/>
      <c r="K468" s="510"/>
      <c r="L468" s="510"/>
      <c r="M468" s="510"/>
      <c r="N468" s="510"/>
      <c r="O468" s="510"/>
      <c r="P468" s="510"/>
      <c r="Q468" s="510"/>
      <c r="R468" s="510"/>
      <c r="S468" s="510"/>
      <c r="T468" s="510"/>
      <c r="U468" s="510"/>
      <c r="V468" s="510"/>
      <c r="W468" s="510"/>
      <c r="X468" s="510"/>
      <c r="Y468" s="510"/>
    </row>
    <row r="469">
      <c r="A469" s="510"/>
      <c r="B469" s="510"/>
      <c r="C469" s="510"/>
      <c r="D469" s="510"/>
      <c r="E469" s="510"/>
      <c r="F469" s="510"/>
      <c r="G469" s="510"/>
      <c r="H469" s="510"/>
      <c r="I469" s="510"/>
      <c r="J469" s="510"/>
      <c r="K469" s="510"/>
      <c r="L469" s="510"/>
      <c r="M469" s="510"/>
      <c r="N469" s="510"/>
      <c r="O469" s="510"/>
      <c r="P469" s="510"/>
      <c r="Q469" s="510"/>
      <c r="R469" s="510"/>
      <c r="S469" s="510"/>
      <c r="T469" s="510"/>
      <c r="U469" s="510"/>
      <c r="V469" s="510"/>
      <c r="W469" s="510"/>
      <c r="X469" s="510"/>
      <c r="Y469" s="510"/>
    </row>
    <row r="470">
      <c r="A470" s="510"/>
      <c r="B470" s="510"/>
      <c r="C470" s="510"/>
      <c r="D470" s="510"/>
      <c r="E470" s="510"/>
      <c r="F470" s="510"/>
      <c r="G470" s="510"/>
      <c r="H470" s="510"/>
      <c r="I470" s="510"/>
      <c r="J470" s="510"/>
      <c r="K470" s="510"/>
      <c r="L470" s="510"/>
      <c r="M470" s="510"/>
      <c r="N470" s="510"/>
      <c r="O470" s="510"/>
      <c r="P470" s="510"/>
      <c r="Q470" s="510"/>
      <c r="R470" s="510"/>
      <c r="S470" s="510"/>
      <c r="T470" s="510"/>
      <c r="U470" s="510"/>
      <c r="V470" s="510"/>
      <c r="W470" s="510"/>
      <c r="X470" s="510"/>
      <c r="Y470" s="510"/>
    </row>
    <row r="471">
      <c r="A471" s="510"/>
      <c r="B471" s="510"/>
      <c r="C471" s="510"/>
      <c r="D471" s="510"/>
      <c r="E471" s="510"/>
      <c r="F471" s="510"/>
      <c r="G471" s="510"/>
      <c r="H471" s="510"/>
      <c r="I471" s="510"/>
      <c r="J471" s="510"/>
      <c r="K471" s="510"/>
      <c r="L471" s="510"/>
      <c r="M471" s="510"/>
      <c r="N471" s="510"/>
      <c r="O471" s="510"/>
      <c r="P471" s="510"/>
      <c r="Q471" s="510"/>
      <c r="R471" s="510"/>
      <c r="S471" s="510"/>
      <c r="T471" s="510"/>
      <c r="U471" s="510"/>
      <c r="V471" s="510"/>
      <c r="W471" s="510"/>
      <c r="X471" s="510"/>
      <c r="Y471" s="510"/>
    </row>
    <row r="472">
      <c r="A472" s="510"/>
      <c r="B472" s="510"/>
      <c r="C472" s="510"/>
      <c r="D472" s="510"/>
      <c r="E472" s="510"/>
      <c r="F472" s="510"/>
      <c r="G472" s="510"/>
      <c r="H472" s="510"/>
      <c r="I472" s="510"/>
      <c r="J472" s="510"/>
      <c r="K472" s="510"/>
      <c r="L472" s="510"/>
      <c r="M472" s="510"/>
      <c r="N472" s="510"/>
      <c r="O472" s="510"/>
      <c r="P472" s="510"/>
      <c r="Q472" s="510"/>
      <c r="R472" s="510"/>
      <c r="S472" s="510"/>
      <c r="T472" s="510"/>
      <c r="U472" s="510"/>
      <c r="V472" s="510"/>
      <c r="W472" s="510"/>
      <c r="X472" s="510"/>
      <c r="Y472" s="510"/>
    </row>
    <row r="473">
      <c r="A473" s="510"/>
      <c r="B473" s="510"/>
      <c r="C473" s="510"/>
      <c r="D473" s="510"/>
      <c r="E473" s="510"/>
      <c r="F473" s="510"/>
      <c r="G473" s="510"/>
      <c r="H473" s="510"/>
      <c r="I473" s="510"/>
      <c r="J473" s="510"/>
      <c r="K473" s="510"/>
      <c r="L473" s="510"/>
      <c r="M473" s="510"/>
      <c r="N473" s="510"/>
      <c r="O473" s="510"/>
      <c r="P473" s="510"/>
      <c r="Q473" s="510"/>
      <c r="R473" s="510"/>
      <c r="S473" s="510"/>
      <c r="T473" s="510"/>
      <c r="U473" s="510"/>
      <c r="V473" s="510"/>
      <c r="W473" s="510"/>
      <c r="X473" s="510"/>
      <c r="Y473" s="510"/>
    </row>
    <row r="474">
      <c r="A474" s="510"/>
      <c r="B474" s="510"/>
      <c r="C474" s="510"/>
      <c r="D474" s="510"/>
      <c r="E474" s="510"/>
      <c r="F474" s="510"/>
      <c r="G474" s="510"/>
      <c r="H474" s="510"/>
      <c r="I474" s="510"/>
      <c r="J474" s="510"/>
      <c r="K474" s="510"/>
      <c r="L474" s="510"/>
      <c r="M474" s="510"/>
      <c r="N474" s="510"/>
      <c r="O474" s="510"/>
      <c r="P474" s="510"/>
      <c r="Q474" s="510"/>
      <c r="R474" s="510"/>
      <c r="S474" s="510"/>
      <c r="T474" s="510"/>
      <c r="U474" s="510"/>
      <c r="V474" s="510"/>
      <c r="W474" s="510"/>
      <c r="X474" s="510"/>
      <c r="Y474" s="510"/>
    </row>
    <row r="475">
      <c r="A475" s="510"/>
      <c r="B475" s="510"/>
      <c r="C475" s="510"/>
      <c r="D475" s="510"/>
      <c r="E475" s="510"/>
      <c r="F475" s="510"/>
      <c r="G475" s="510"/>
      <c r="H475" s="510"/>
      <c r="I475" s="510"/>
      <c r="J475" s="510"/>
      <c r="K475" s="510"/>
      <c r="L475" s="510"/>
      <c r="M475" s="510"/>
      <c r="N475" s="510"/>
      <c r="O475" s="510"/>
      <c r="P475" s="510"/>
      <c r="Q475" s="510"/>
      <c r="R475" s="510"/>
      <c r="S475" s="510"/>
      <c r="T475" s="510"/>
      <c r="U475" s="510"/>
      <c r="V475" s="510"/>
      <c r="W475" s="510"/>
      <c r="X475" s="510"/>
      <c r="Y475" s="510"/>
    </row>
    <row r="476">
      <c r="A476" s="510"/>
      <c r="B476" s="510"/>
      <c r="C476" s="510"/>
      <c r="D476" s="510"/>
      <c r="E476" s="510"/>
      <c r="F476" s="510"/>
      <c r="G476" s="510"/>
      <c r="H476" s="510"/>
      <c r="I476" s="510"/>
      <c r="J476" s="510"/>
      <c r="K476" s="510"/>
      <c r="L476" s="510"/>
      <c r="M476" s="510"/>
      <c r="N476" s="510"/>
      <c r="O476" s="510"/>
      <c r="P476" s="510"/>
      <c r="Q476" s="510"/>
      <c r="R476" s="510"/>
      <c r="S476" s="510"/>
      <c r="T476" s="510"/>
      <c r="U476" s="510"/>
      <c r="V476" s="510"/>
      <c r="W476" s="510"/>
      <c r="X476" s="510"/>
      <c r="Y476" s="510"/>
    </row>
    <row r="477">
      <c r="A477" s="510"/>
      <c r="B477" s="510"/>
      <c r="C477" s="510"/>
      <c r="D477" s="510"/>
      <c r="E477" s="510"/>
      <c r="F477" s="510"/>
      <c r="G477" s="510"/>
      <c r="H477" s="510"/>
      <c r="I477" s="510"/>
      <c r="J477" s="510"/>
      <c r="K477" s="510"/>
      <c r="L477" s="510"/>
      <c r="M477" s="510"/>
      <c r="N477" s="510"/>
      <c r="O477" s="510"/>
      <c r="P477" s="510"/>
      <c r="Q477" s="510"/>
      <c r="R477" s="510"/>
      <c r="S477" s="510"/>
      <c r="T477" s="510"/>
      <c r="U477" s="510"/>
      <c r="V477" s="510"/>
      <c r="W477" s="510"/>
      <c r="X477" s="510"/>
      <c r="Y477" s="510"/>
    </row>
    <row r="478">
      <c r="A478" s="510"/>
      <c r="B478" s="510"/>
      <c r="C478" s="510"/>
      <c r="D478" s="510"/>
      <c r="E478" s="510"/>
      <c r="F478" s="510"/>
      <c r="G478" s="510"/>
      <c r="H478" s="510"/>
      <c r="I478" s="510"/>
      <c r="J478" s="510"/>
      <c r="K478" s="510"/>
      <c r="L478" s="510"/>
      <c r="M478" s="510"/>
      <c r="N478" s="510"/>
      <c r="O478" s="510"/>
      <c r="P478" s="510"/>
      <c r="Q478" s="510"/>
      <c r="R478" s="510"/>
      <c r="S478" s="510"/>
      <c r="T478" s="510"/>
      <c r="U478" s="510"/>
      <c r="V478" s="510"/>
      <c r="W478" s="510"/>
      <c r="X478" s="510"/>
      <c r="Y478" s="510"/>
    </row>
    <row r="479">
      <c r="A479" s="510"/>
      <c r="B479" s="510"/>
      <c r="C479" s="510"/>
      <c r="D479" s="510"/>
      <c r="E479" s="510"/>
      <c r="F479" s="510"/>
      <c r="G479" s="510"/>
      <c r="H479" s="510"/>
      <c r="I479" s="510"/>
      <c r="J479" s="510"/>
      <c r="K479" s="510"/>
      <c r="L479" s="510"/>
      <c r="M479" s="510"/>
      <c r="N479" s="510"/>
      <c r="O479" s="510"/>
      <c r="P479" s="510"/>
      <c r="Q479" s="510"/>
      <c r="R479" s="510"/>
      <c r="S479" s="510"/>
      <c r="T479" s="510"/>
      <c r="U479" s="510"/>
      <c r="V479" s="510"/>
      <c r="W479" s="510"/>
      <c r="X479" s="510"/>
      <c r="Y479" s="510"/>
    </row>
    <row r="480">
      <c r="A480" s="510"/>
      <c r="B480" s="510"/>
      <c r="C480" s="510"/>
      <c r="D480" s="510"/>
      <c r="E480" s="510"/>
      <c r="F480" s="510"/>
      <c r="G480" s="510"/>
      <c r="H480" s="510"/>
      <c r="I480" s="510"/>
      <c r="J480" s="510"/>
      <c r="K480" s="510"/>
      <c r="L480" s="510"/>
      <c r="M480" s="510"/>
      <c r="N480" s="510"/>
      <c r="O480" s="510"/>
      <c r="P480" s="510"/>
      <c r="Q480" s="510"/>
      <c r="R480" s="510"/>
      <c r="S480" s="510"/>
      <c r="T480" s="510"/>
      <c r="U480" s="510"/>
      <c r="V480" s="510"/>
      <c r="W480" s="510"/>
      <c r="X480" s="510"/>
      <c r="Y480" s="510"/>
    </row>
    <row r="481">
      <c r="A481" s="510"/>
      <c r="B481" s="510"/>
      <c r="C481" s="510"/>
      <c r="D481" s="510"/>
      <c r="E481" s="510"/>
      <c r="F481" s="510"/>
      <c r="G481" s="510"/>
      <c r="H481" s="510"/>
      <c r="I481" s="510"/>
      <c r="J481" s="510"/>
      <c r="K481" s="510"/>
      <c r="L481" s="510"/>
      <c r="M481" s="510"/>
      <c r="N481" s="510"/>
      <c r="O481" s="510"/>
      <c r="P481" s="510"/>
      <c r="Q481" s="510"/>
      <c r="R481" s="510"/>
      <c r="S481" s="510"/>
      <c r="T481" s="510"/>
      <c r="U481" s="510"/>
      <c r="V481" s="510"/>
      <c r="W481" s="510"/>
      <c r="X481" s="510"/>
      <c r="Y481" s="510"/>
    </row>
    <row r="482">
      <c r="A482" s="510"/>
      <c r="B482" s="510"/>
      <c r="C482" s="510"/>
      <c r="D482" s="510"/>
      <c r="E482" s="510"/>
      <c r="F482" s="510"/>
      <c r="G482" s="510"/>
      <c r="H482" s="510"/>
      <c r="I482" s="510"/>
      <c r="J482" s="510"/>
      <c r="K482" s="510"/>
      <c r="L482" s="510"/>
      <c r="M482" s="510"/>
      <c r="N482" s="510"/>
      <c r="O482" s="510"/>
      <c r="P482" s="510"/>
      <c r="Q482" s="510"/>
      <c r="R482" s="510"/>
      <c r="S482" s="510"/>
      <c r="T482" s="510"/>
      <c r="U482" s="510"/>
      <c r="V482" s="510"/>
      <c r="W482" s="510"/>
      <c r="X482" s="510"/>
      <c r="Y482" s="510"/>
    </row>
    <row r="483">
      <c r="A483" s="510"/>
      <c r="B483" s="510"/>
      <c r="C483" s="510"/>
      <c r="D483" s="510"/>
      <c r="E483" s="510"/>
      <c r="F483" s="510"/>
      <c r="G483" s="510"/>
      <c r="H483" s="510"/>
      <c r="I483" s="510"/>
      <c r="J483" s="510"/>
      <c r="K483" s="510"/>
      <c r="L483" s="510"/>
      <c r="M483" s="510"/>
      <c r="N483" s="510"/>
      <c r="O483" s="510"/>
      <c r="P483" s="510"/>
      <c r="Q483" s="510"/>
      <c r="R483" s="510"/>
      <c r="S483" s="510"/>
      <c r="T483" s="510"/>
      <c r="U483" s="510"/>
      <c r="V483" s="510"/>
      <c r="W483" s="510"/>
      <c r="X483" s="510"/>
      <c r="Y483" s="510"/>
    </row>
    <row r="484">
      <c r="A484" s="510"/>
      <c r="B484" s="510"/>
      <c r="C484" s="510"/>
      <c r="D484" s="510"/>
      <c r="E484" s="510"/>
      <c r="F484" s="510"/>
      <c r="G484" s="510"/>
      <c r="H484" s="510"/>
      <c r="I484" s="510"/>
      <c r="J484" s="510"/>
      <c r="K484" s="510"/>
      <c r="L484" s="510"/>
      <c r="M484" s="510"/>
      <c r="N484" s="510"/>
      <c r="O484" s="510"/>
      <c r="P484" s="510"/>
      <c r="Q484" s="510"/>
      <c r="R484" s="510"/>
      <c r="S484" s="510"/>
      <c r="T484" s="510"/>
      <c r="U484" s="510"/>
      <c r="V484" s="510"/>
      <c r="W484" s="510"/>
      <c r="X484" s="510"/>
      <c r="Y484" s="510"/>
    </row>
    <row r="485">
      <c r="A485" s="510"/>
      <c r="B485" s="510"/>
      <c r="C485" s="510"/>
      <c r="D485" s="510"/>
      <c r="E485" s="510"/>
      <c r="F485" s="510"/>
      <c r="G485" s="510"/>
      <c r="H485" s="510"/>
      <c r="I485" s="510"/>
      <c r="J485" s="510"/>
      <c r="K485" s="510"/>
      <c r="L485" s="510"/>
      <c r="M485" s="510"/>
      <c r="N485" s="510"/>
      <c r="O485" s="510"/>
      <c r="P485" s="510"/>
      <c r="Q485" s="510"/>
      <c r="R485" s="510"/>
      <c r="S485" s="510"/>
      <c r="T485" s="510"/>
      <c r="U485" s="510"/>
      <c r="V485" s="510"/>
      <c r="W485" s="510"/>
      <c r="X485" s="510"/>
      <c r="Y485" s="510"/>
    </row>
    <row r="486">
      <c r="A486" s="510"/>
      <c r="B486" s="510"/>
      <c r="C486" s="510"/>
      <c r="D486" s="510"/>
      <c r="E486" s="510"/>
      <c r="F486" s="510"/>
      <c r="G486" s="510"/>
      <c r="H486" s="510"/>
      <c r="I486" s="510"/>
      <c r="J486" s="510"/>
      <c r="K486" s="510"/>
      <c r="L486" s="510"/>
      <c r="M486" s="510"/>
      <c r="N486" s="510"/>
      <c r="O486" s="510"/>
      <c r="P486" s="510"/>
      <c r="Q486" s="510"/>
      <c r="R486" s="510"/>
      <c r="S486" s="510"/>
      <c r="T486" s="510"/>
      <c r="U486" s="510"/>
      <c r="V486" s="510"/>
      <c r="W486" s="510"/>
      <c r="X486" s="510"/>
      <c r="Y486" s="510"/>
    </row>
    <row r="487">
      <c r="A487" s="510"/>
      <c r="B487" s="510"/>
      <c r="C487" s="510"/>
      <c r="D487" s="510"/>
      <c r="E487" s="510"/>
      <c r="F487" s="510"/>
      <c r="G487" s="510"/>
      <c r="H487" s="510"/>
      <c r="I487" s="510"/>
      <c r="J487" s="510"/>
      <c r="K487" s="510"/>
      <c r="L487" s="510"/>
      <c r="M487" s="510"/>
      <c r="N487" s="510"/>
      <c r="O487" s="510"/>
      <c r="P487" s="510"/>
      <c r="Q487" s="510"/>
      <c r="R487" s="510"/>
      <c r="S487" s="510"/>
      <c r="T487" s="510"/>
      <c r="U487" s="510"/>
      <c r="V487" s="510"/>
      <c r="W487" s="510"/>
      <c r="X487" s="510"/>
      <c r="Y487" s="510"/>
    </row>
    <row r="488">
      <c r="A488" s="510"/>
      <c r="B488" s="510"/>
      <c r="C488" s="510"/>
      <c r="D488" s="510"/>
      <c r="E488" s="510"/>
      <c r="F488" s="510"/>
      <c r="G488" s="510"/>
      <c r="H488" s="510"/>
      <c r="I488" s="510"/>
      <c r="J488" s="510"/>
      <c r="K488" s="510"/>
      <c r="L488" s="510"/>
      <c r="M488" s="510"/>
      <c r="N488" s="510"/>
      <c r="O488" s="510"/>
      <c r="P488" s="510"/>
      <c r="Q488" s="510"/>
      <c r="R488" s="510"/>
      <c r="S488" s="510"/>
      <c r="T488" s="510"/>
      <c r="U488" s="510"/>
      <c r="V488" s="510"/>
      <c r="W488" s="510"/>
      <c r="X488" s="510"/>
      <c r="Y488" s="510"/>
    </row>
    <row r="489">
      <c r="A489" s="510"/>
      <c r="B489" s="510"/>
      <c r="C489" s="510"/>
      <c r="D489" s="510"/>
      <c r="E489" s="510"/>
      <c r="F489" s="510"/>
      <c r="G489" s="510"/>
      <c r="H489" s="510"/>
      <c r="I489" s="510"/>
      <c r="J489" s="510"/>
      <c r="K489" s="510"/>
      <c r="L489" s="510"/>
      <c r="M489" s="510"/>
      <c r="N489" s="510"/>
      <c r="O489" s="510"/>
      <c r="P489" s="510"/>
      <c r="Q489" s="510"/>
      <c r="R489" s="510"/>
      <c r="S489" s="510"/>
      <c r="T489" s="510"/>
      <c r="U489" s="510"/>
      <c r="V489" s="510"/>
      <c r="W489" s="510"/>
      <c r="X489" s="510"/>
      <c r="Y489" s="510"/>
    </row>
    <row r="490">
      <c r="A490" s="510"/>
      <c r="B490" s="510"/>
      <c r="C490" s="510"/>
      <c r="D490" s="510"/>
      <c r="E490" s="510"/>
      <c r="F490" s="510"/>
      <c r="G490" s="510"/>
      <c r="H490" s="510"/>
      <c r="I490" s="510"/>
      <c r="J490" s="510"/>
      <c r="K490" s="510"/>
      <c r="L490" s="510"/>
      <c r="M490" s="510"/>
      <c r="N490" s="510"/>
      <c r="O490" s="510"/>
      <c r="P490" s="510"/>
      <c r="Q490" s="510"/>
      <c r="R490" s="510"/>
      <c r="S490" s="510"/>
      <c r="T490" s="510"/>
      <c r="U490" s="510"/>
      <c r="V490" s="510"/>
      <c r="W490" s="510"/>
      <c r="X490" s="510"/>
      <c r="Y490" s="510"/>
    </row>
    <row r="491">
      <c r="A491" s="510"/>
      <c r="B491" s="510"/>
      <c r="C491" s="510"/>
      <c r="D491" s="510"/>
      <c r="E491" s="510"/>
      <c r="F491" s="510"/>
      <c r="G491" s="510"/>
      <c r="H491" s="510"/>
      <c r="I491" s="510"/>
      <c r="J491" s="510"/>
      <c r="K491" s="510"/>
      <c r="L491" s="510"/>
      <c r="M491" s="510"/>
      <c r="N491" s="510"/>
      <c r="O491" s="510"/>
      <c r="P491" s="510"/>
      <c r="Q491" s="510"/>
      <c r="R491" s="510"/>
      <c r="S491" s="510"/>
      <c r="T491" s="510"/>
      <c r="U491" s="510"/>
      <c r="V491" s="510"/>
      <c r="W491" s="510"/>
      <c r="X491" s="510"/>
      <c r="Y491" s="510"/>
    </row>
    <row r="492">
      <c r="A492" s="510"/>
      <c r="B492" s="510"/>
      <c r="C492" s="510"/>
      <c r="D492" s="510"/>
      <c r="E492" s="510"/>
      <c r="F492" s="510"/>
      <c r="G492" s="510"/>
      <c r="H492" s="510"/>
      <c r="I492" s="510"/>
      <c r="J492" s="510"/>
      <c r="K492" s="510"/>
      <c r="L492" s="510"/>
      <c r="M492" s="510"/>
      <c r="N492" s="510"/>
      <c r="O492" s="510"/>
      <c r="P492" s="510"/>
      <c r="Q492" s="510"/>
      <c r="R492" s="510"/>
      <c r="S492" s="510"/>
      <c r="T492" s="510"/>
      <c r="U492" s="510"/>
      <c r="V492" s="510"/>
      <c r="W492" s="510"/>
      <c r="X492" s="510"/>
      <c r="Y492" s="510"/>
    </row>
    <row r="493">
      <c r="A493" s="510"/>
      <c r="B493" s="510"/>
      <c r="C493" s="510"/>
      <c r="D493" s="510"/>
      <c r="E493" s="510"/>
      <c r="F493" s="510"/>
      <c r="G493" s="510"/>
      <c r="H493" s="510"/>
      <c r="I493" s="510"/>
      <c r="J493" s="510"/>
      <c r="K493" s="510"/>
      <c r="L493" s="510"/>
      <c r="M493" s="510"/>
      <c r="N493" s="510"/>
      <c r="O493" s="510"/>
      <c r="P493" s="510"/>
      <c r="Q493" s="510"/>
      <c r="R493" s="510"/>
      <c r="S493" s="510"/>
      <c r="T493" s="510"/>
      <c r="U493" s="510"/>
      <c r="V493" s="510"/>
      <c r="W493" s="510"/>
      <c r="X493" s="510"/>
      <c r="Y493" s="510"/>
    </row>
    <row r="494">
      <c r="A494" s="510"/>
      <c r="B494" s="510"/>
      <c r="C494" s="510"/>
      <c r="D494" s="510"/>
      <c r="E494" s="510"/>
      <c r="F494" s="510"/>
      <c r="G494" s="510"/>
      <c r="H494" s="510"/>
      <c r="I494" s="510"/>
      <c r="J494" s="510"/>
      <c r="K494" s="510"/>
      <c r="L494" s="510"/>
      <c r="M494" s="510"/>
      <c r="N494" s="510"/>
      <c r="O494" s="510"/>
      <c r="P494" s="510"/>
      <c r="Q494" s="510"/>
      <c r="R494" s="510"/>
      <c r="S494" s="510"/>
      <c r="T494" s="510"/>
      <c r="U494" s="510"/>
      <c r="V494" s="510"/>
      <c r="W494" s="510"/>
      <c r="X494" s="510"/>
      <c r="Y494" s="510"/>
    </row>
    <row r="495">
      <c r="A495" s="510"/>
      <c r="B495" s="510"/>
      <c r="C495" s="510"/>
      <c r="D495" s="510"/>
      <c r="E495" s="510"/>
      <c r="F495" s="510"/>
      <c r="G495" s="510"/>
      <c r="H495" s="510"/>
      <c r="I495" s="510"/>
      <c r="J495" s="510"/>
      <c r="K495" s="510"/>
      <c r="L495" s="510"/>
      <c r="M495" s="510"/>
      <c r="N495" s="510"/>
      <c r="O495" s="510"/>
      <c r="P495" s="510"/>
      <c r="Q495" s="510"/>
      <c r="R495" s="510"/>
      <c r="S495" s="510"/>
      <c r="T495" s="510"/>
      <c r="U495" s="510"/>
      <c r="V495" s="510"/>
      <c r="W495" s="510"/>
      <c r="X495" s="510"/>
      <c r="Y495" s="510"/>
    </row>
    <row r="496">
      <c r="A496" s="510"/>
      <c r="B496" s="510"/>
      <c r="C496" s="510"/>
      <c r="D496" s="510"/>
      <c r="E496" s="510"/>
      <c r="F496" s="510"/>
      <c r="G496" s="510"/>
      <c r="H496" s="510"/>
      <c r="I496" s="510"/>
      <c r="J496" s="510"/>
      <c r="K496" s="510"/>
      <c r="L496" s="510"/>
      <c r="M496" s="510"/>
      <c r="N496" s="510"/>
      <c r="O496" s="510"/>
      <c r="P496" s="510"/>
      <c r="Q496" s="510"/>
      <c r="R496" s="510"/>
      <c r="S496" s="510"/>
      <c r="T496" s="510"/>
      <c r="U496" s="510"/>
      <c r="V496" s="510"/>
      <c r="W496" s="510"/>
      <c r="X496" s="510"/>
      <c r="Y496" s="510"/>
    </row>
    <row r="497">
      <c r="A497" s="510"/>
      <c r="B497" s="510"/>
      <c r="C497" s="510"/>
      <c r="D497" s="510"/>
      <c r="E497" s="510"/>
      <c r="F497" s="510"/>
      <c r="G497" s="510"/>
      <c r="H497" s="510"/>
      <c r="I497" s="510"/>
      <c r="J497" s="510"/>
      <c r="K497" s="510"/>
      <c r="L497" s="510"/>
      <c r="M497" s="510"/>
      <c r="N497" s="510"/>
      <c r="O497" s="510"/>
      <c r="P497" s="510"/>
      <c r="Q497" s="510"/>
      <c r="R497" s="510"/>
      <c r="S497" s="510"/>
      <c r="T497" s="510"/>
      <c r="U497" s="510"/>
      <c r="V497" s="510"/>
      <c r="W497" s="510"/>
      <c r="X497" s="510"/>
      <c r="Y497" s="510"/>
    </row>
    <row r="498">
      <c r="A498" s="510"/>
      <c r="B498" s="510"/>
      <c r="C498" s="510"/>
      <c r="D498" s="510"/>
      <c r="E498" s="510"/>
      <c r="F498" s="510"/>
      <c r="G498" s="510"/>
      <c r="H498" s="510"/>
      <c r="I498" s="510"/>
      <c r="J498" s="510"/>
      <c r="K498" s="510"/>
      <c r="L498" s="510"/>
      <c r="M498" s="510"/>
      <c r="N498" s="510"/>
      <c r="O498" s="510"/>
      <c r="P498" s="510"/>
      <c r="Q498" s="510"/>
      <c r="R498" s="510"/>
      <c r="S498" s="510"/>
      <c r="T498" s="510"/>
      <c r="U498" s="510"/>
      <c r="V498" s="510"/>
      <c r="W498" s="510"/>
      <c r="X498" s="510"/>
      <c r="Y498" s="510"/>
    </row>
    <row r="499">
      <c r="A499" s="510"/>
      <c r="B499" s="510"/>
      <c r="C499" s="510"/>
      <c r="D499" s="510"/>
      <c r="E499" s="510"/>
      <c r="F499" s="510"/>
      <c r="G499" s="510"/>
      <c r="H499" s="510"/>
      <c r="I499" s="510"/>
      <c r="J499" s="510"/>
      <c r="K499" s="510"/>
      <c r="L499" s="510"/>
      <c r="M499" s="510"/>
      <c r="N499" s="510"/>
      <c r="O499" s="510"/>
      <c r="P499" s="510"/>
      <c r="Q499" s="510"/>
      <c r="R499" s="510"/>
      <c r="S499" s="510"/>
      <c r="T499" s="510"/>
      <c r="U499" s="510"/>
      <c r="V499" s="510"/>
      <c r="W499" s="510"/>
      <c r="X499" s="510"/>
      <c r="Y499" s="510"/>
    </row>
    <row r="500">
      <c r="A500" s="510"/>
      <c r="B500" s="510"/>
      <c r="C500" s="510"/>
      <c r="D500" s="510"/>
      <c r="E500" s="510"/>
      <c r="F500" s="510"/>
      <c r="G500" s="510"/>
      <c r="H500" s="510"/>
      <c r="I500" s="510"/>
      <c r="J500" s="510"/>
      <c r="K500" s="510"/>
      <c r="L500" s="510"/>
      <c r="M500" s="510"/>
      <c r="N500" s="510"/>
      <c r="O500" s="510"/>
      <c r="P500" s="510"/>
      <c r="Q500" s="510"/>
      <c r="R500" s="510"/>
      <c r="S500" s="510"/>
      <c r="T500" s="510"/>
      <c r="U500" s="510"/>
      <c r="V500" s="510"/>
      <c r="W500" s="510"/>
      <c r="X500" s="510"/>
      <c r="Y500" s="510"/>
    </row>
    <row r="501">
      <c r="A501" s="510"/>
      <c r="B501" s="510"/>
      <c r="C501" s="510"/>
      <c r="D501" s="510"/>
      <c r="E501" s="510"/>
      <c r="F501" s="510"/>
      <c r="G501" s="510"/>
      <c r="H501" s="510"/>
      <c r="I501" s="510"/>
      <c r="J501" s="510"/>
      <c r="K501" s="510"/>
      <c r="L501" s="510"/>
      <c r="M501" s="510"/>
      <c r="N501" s="510"/>
      <c r="O501" s="510"/>
      <c r="P501" s="510"/>
      <c r="Q501" s="510"/>
      <c r="R501" s="510"/>
      <c r="S501" s="510"/>
      <c r="T501" s="510"/>
      <c r="U501" s="510"/>
      <c r="V501" s="510"/>
      <c r="W501" s="510"/>
      <c r="X501" s="510"/>
      <c r="Y501" s="510"/>
    </row>
    <row r="502">
      <c r="A502" s="510"/>
      <c r="B502" s="510"/>
      <c r="C502" s="510"/>
      <c r="D502" s="510"/>
      <c r="E502" s="510"/>
      <c r="F502" s="510"/>
      <c r="G502" s="510"/>
      <c r="H502" s="510"/>
      <c r="I502" s="510"/>
      <c r="J502" s="510"/>
      <c r="K502" s="510"/>
      <c r="L502" s="510"/>
      <c r="M502" s="510"/>
      <c r="N502" s="510"/>
      <c r="O502" s="510"/>
      <c r="P502" s="510"/>
      <c r="Q502" s="510"/>
      <c r="R502" s="510"/>
      <c r="S502" s="510"/>
      <c r="T502" s="510"/>
      <c r="U502" s="510"/>
      <c r="V502" s="510"/>
      <c r="W502" s="510"/>
      <c r="X502" s="510"/>
      <c r="Y502" s="510"/>
    </row>
    <row r="503">
      <c r="A503" s="510"/>
      <c r="B503" s="510"/>
      <c r="C503" s="510"/>
      <c r="D503" s="510"/>
      <c r="E503" s="510"/>
      <c r="F503" s="510"/>
      <c r="G503" s="510"/>
      <c r="H503" s="510"/>
      <c r="I503" s="510"/>
      <c r="J503" s="510"/>
      <c r="K503" s="510"/>
      <c r="L503" s="510"/>
      <c r="M503" s="510"/>
      <c r="N503" s="510"/>
      <c r="O503" s="510"/>
      <c r="P503" s="510"/>
      <c r="Q503" s="510"/>
      <c r="R503" s="510"/>
      <c r="S503" s="510"/>
      <c r="T503" s="510"/>
      <c r="U503" s="510"/>
      <c r="V503" s="510"/>
      <c r="W503" s="510"/>
      <c r="X503" s="510"/>
      <c r="Y503" s="510"/>
    </row>
    <row r="504">
      <c r="A504" s="510"/>
      <c r="B504" s="510"/>
      <c r="C504" s="510"/>
      <c r="D504" s="510"/>
      <c r="E504" s="510"/>
      <c r="F504" s="510"/>
      <c r="G504" s="510"/>
      <c r="H504" s="510"/>
      <c r="I504" s="510"/>
      <c r="J504" s="510"/>
      <c r="K504" s="510"/>
      <c r="L504" s="510"/>
      <c r="M504" s="510"/>
      <c r="N504" s="510"/>
      <c r="O504" s="510"/>
      <c r="P504" s="510"/>
      <c r="Q504" s="510"/>
      <c r="R504" s="510"/>
      <c r="S504" s="510"/>
      <c r="T504" s="510"/>
      <c r="U504" s="510"/>
      <c r="V504" s="510"/>
      <c r="W504" s="510"/>
      <c r="X504" s="510"/>
      <c r="Y504" s="510"/>
    </row>
    <row r="505">
      <c r="A505" s="510"/>
      <c r="B505" s="510"/>
      <c r="C505" s="510"/>
      <c r="D505" s="510"/>
      <c r="E505" s="510"/>
      <c r="F505" s="510"/>
      <c r="G505" s="510"/>
      <c r="H505" s="510"/>
      <c r="I505" s="510"/>
      <c r="J505" s="510"/>
      <c r="K505" s="510"/>
      <c r="L505" s="510"/>
      <c r="M505" s="510"/>
      <c r="N505" s="510"/>
      <c r="O505" s="510"/>
      <c r="P505" s="510"/>
      <c r="Q505" s="510"/>
      <c r="R505" s="510"/>
      <c r="S505" s="510"/>
      <c r="T505" s="510"/>
      <c r="U505" s="510"/>
      <c r="V505" s="510"/>
      <c r="W505" s="510"/>
      <c r="X505" s="510"/>
      <c r="Y505" s="510"/>
    </row>
    <row r="506">
      <c r="A506" s="510"/>
      <c r="B506" s="510"/>
      <c r="C506" s="510"/>
      <c r="D506" s="510"/>
      <c r="E506" s="510"/>
      <c r="F506" s="510"/>
      <c r="G506" s="510"/>
      <c r="H506" s="510"/>
      <c r="I506" s="510"/>
      <c r="J506" s="510"/>
      <c r="K506" s="510"/>
      <c r="L506" s="510"/>
      <c r="M506" s="510"/>
      <c r="N506" s="510"/>
      <c r="O506" s="510"/>
      <c r="P506" s="510"/>
      <c r="Q506" s="510"/>
      <c r="R506" s="510"/>
      <c r="S506" s="510"/>
      <c r="T506" s="510"/>
      <c r="U506" s="510"/>
      <c r="V506" s="510"/>
      <c r="W506" s="510"/>
      <c r="X506" s="510"/>
      <c r="Y506" s="510"/>
    </row>
    <row r="507">
      <c r="A507" s="510"/>
      <c r="B507" s="510"/>
      <c r="C507" s="510"/>
      <c r="D507" s="510"/>
      <c r="E507" s="510"/>
      <c r="F507" s="510"/>
      <c r="G507" s="510"/>
      <c r="H507" s="510"/>
      <c r="I507" s="510"/>
      <c r="J507" s="510"/>
      <c r="K507" s="510"/>
      <c r="L507" s="510"/>
      <c r="M507" s="510"/>
      <c r="N507" s="510"/>
      <c r="O507" s="510"/>
      <c r="P507" s="510"/>
      <c r="Q507" s="510"/>
      <c r="R507" s="510"/>
      <c r="S507" s="510"/>
      <c r="T507" s="510"/>
      <c r="U507" s="510"/>
      <c r="V507" s="510"/>
      <c r="W507" s="510"/>
      <c r="X507" s="510"/>
      <c r="Y507" s="510"/>
    </row>
    <row r="508">
      <c r="A508" s="510"/>
      <c r="B508" s="510"/>
      <c r="C508" s="510"/>
      <c r="D508" s="510"/>
      <c r="E508" s="510"/>
      <c r="F508" s="510"/>
      <c r="G508" s="510"/>
      <c r="H508" s="510"/>
      <c r="I508" s="510"/>
      <c r="J508" s="510"/>
      <c r="K508" s="510"/>
      <c r="L508" s="510"/>
      <c r="M508" s="510"/>
      <c r="N508" s="510"/>
      <c r="O508" s="510"/>
      <c r="P508" s="510"/>
      <c r="Q508" s="510"/>
      <c r="R508" s="510"/>
      <c r="S508" s="510"/>
      <c r="T508" s="510"/>
      <c r="U508" s="510"/>
      <c r="V508" s="510"/>
      <c r="W508" s="510"/>
      <c r="X508" s="510"/>
      <c r="Y508" s="510"/>
    </row>
    <row r="509">
      <c r="A509" s="510"/>
      <c r="B509" s="510"/>
      <c r="C509" s="510"/>
      <c r="D509" s="510"/>
      <c r="E509" s="510"/>
      <c r="F509" s="510"/>
      <c r="G509" s="510"/>
      <c r="H509" s="510"/>
      <c r="I509" s="510"/>
      <c r="J509" s="510"/>
      <c r="K509" s="510"/>
      <c r="L509" s="510"/>
      <c r="M509" s="510"/>
      <c r="N509" s="510"/>
      <c r="O509" s="510"/>
      <c r="P509" s="510"/>
      <c r="Q509" s="510"/>
      <c r="R509" s="510"/>
      <c r="S509" s="510"/>
      <c r="T509" s="510"/>
      <c r="U509" s="510"/>
      <c r="V509" s="510"/>
      <c r="W509" s="510"/>
      <c r="X509" s="510"/>
      <c r="Y509" s="510"/>
    </row>
    <row r="510">
      <c r="A510" s="510"/>
      <c r="B510" s="510"/>
      <c r="C510" s="510"/>
      <c r="D510" s="510"/>
      <c r="E510" s="510"/>
      <c r="F510" s="510"/>
      <c r="G510" s="510"/>
      <c r="H510" s="510"/>
      <c r="I510" s="510"/>
      <c r="J510" s="510"/>
      <c r="K510" s="510"/>
      <c r="L510" s="510"/>
      <c r="M510" s="510"/>
      <c r="N510" s="510"/>
      <c r="O510" s="510"/>
      <c r="P510" s="510"/>
      <c r="Q510" s="510"/>
      <c r="R510" s="510"/>
      <c r="S510" s="510"/>
      <c r="T510" s="510"/>
      <c r="U510" s="510"/>
      <c r="V510" s="510"/>
      <c r="W510" s="510"/>
      <c r="X510" s="510"/>
      <c r="Y510" s="510"/>
    </row>
    <row r="511">
      <c r="A511" s="510"/>
      <c r="B511" s="510"/>
      <c r="C511" s="510"/>
      <c r="D511" s="510"/>
      <c r="E511" s="510"/>
      <c r="F511" s="510"/>
      <c r="G511" s="510"/>
      <c r="H511" s="510"/>
      <c r="I511" s="510"/>
      <c r="J511" s="510"/>
      <c r="K511" s="510"/>
      <c r="L511" s="510"/>
      <c r="M511" s="510"/>
      <c r="N511" s="510"/>
      <c r="O511" s="510"/>
      <c r="P511" s="510"/>
      <c r="Q511" s="510"/>
      <c r="R511" s="510"/>
      <c r="S511" s="510"/>
      <c r="T511" s="510"/>
      <c r="U511" s="510"/>
      <c r="V511" s="510"/>
      <c r="W511" s="510"/>
      <c r="X511" s="510"/>
      <c r="Y511" s="510"/>
    </row>
    <row r="512">
      <c r="A512" s="510"/>
      <c r="B512" s="510"/>
      <c r="C512" s="510"/>
      <c r="D512" s="510"/>
      <c r="E512" s="510"/>
      <c r="F512" s="510"/>
      <c r="G512" s="510"/>
      <c r="H512" s="510"/>
      <c r="I512" s="510"/>
      <c r="J512" s="510"/>
      <c r="K512" s="510"/>
      <c r="L512" s="510"/>
      <c r="M512" s="510"/>
      <c r="N512" s="510"/>
      <c r="O512" s="510"/>
      <c r="P512" s="510"/>
      <c r="Q512" s="510"/>
      <c r="R512" s="510"/>
      <c r="S512" s="510"/>
      <c r="T512" s="510"/>
      <c r="U512" s="510"/>
      <c r="V512" s="510"/>
      <c r="W512" s="510"/>
      <c r="X512" s="510"/>
      <c r="Y512" s="510"/>
    </row>
    <row r="513">
      <c r="A513" s="510"/>
      <c r="B513" s="510"/>
      <c r="C513" s="510"/>
      <c r="D513" s="510"/>
      <c r="E513" s="510"/>
      <c r="F513" s="510"/>
      <c r="G513" s="510"/>
      <c r="H513" s="510"/>
      <c r="I513" s="510"/>
      <c r="J513" s="510"/>
      <c r="K513" s="510"/>
      <c r="L513" s="510"/>
      <c r="M513" s="510"/>
      <c r="N513" s="510"/>
      <c r="O513" s="510"/>
      <c r="P513" s="510"/>
      <c r="Q513" s="510"/>
      <c r="R513" s="510"/>
      <c r="S513" s="510"/>
      <c r="T513" s="510"/>
      <c r="U513" s="510"/>
      <c r="V513" s="510"/>
      <c r="W513" s="510"/>
      <c r="X513" s="510"/>
      <c r="Y513" s="510"/>
    </row>
    <row r="514">
      <c r="A514" s="510"/>
      <c r="B514" s="510"/>
      <c r="C514" s="510"/>
      <c r="D514" s="510"/>
      <c r="E514" s="510"/>
      <c r="F514" s="510"/>
      <c r="G514" s="510"/>
      <c r="H514" s="510"/>
      <c r="I514" s="510"/>
      <c r="J514" s="510"/>
      <c r="K514" s="510"/>
      <c r="L514" s="510"/>
      <c r="M514" s="510"/>
      <c r="N514" s="510"/>
      <c r="O514" s="510"/>
      <c r="P514" s="510"/>
      <c r="Q514" s="510"/>
      <c r="R514" s="510"/>
      <c r="S514" s="510"/>
      <c r="T514" s="510"/>
      <c r="U514" s="510"/>
      <c r="V514" s="510"/>
      <c r="W514" s="510"/>
      <c r="X514" s="510"/>
      <c r="Y514" s="510"/>
    </row>
    <row r="515">
      <c r="A515" s="510"/>
      <c r="B515" s="510"/>
      <c r="C515" s="510"/>
      <c r="D515" s="510"/>
      <c r="E515" s="510"/>
      <c r="F515" s="510"/>
      <c r="G515" s="510"/>
      <c r="H515" s="510"/>
      <c r="I515" s="510"/>
      <c r="J515" s="510"/>
      <c r="K515" s="510"/>
      <c r="L515" s="510"/>
      <c r="M515" s="510"/>
      <c r="N515" s="510"/>
      <c r="O515" s="510"/>
      <c r="P515" s="510"/>
      <c r="Q515" s="510"/>
      <c r="R515" s="510"/>
      <c r="S515" s="510"/>
      <c r="T515" s="510"/>
      <c r="U515" s="510"/>
      <c r="V515" s="510"/>
      <c r="W515" s="510"/>
      <c r="X515" s="510"/>
      <c r="Y515" s="510"/>
    </row>
    <row r="516">
      <c r="A516" s="510"/>
      <c r="B516" s="510"/>
      <c r="C516" s="510"/>
      <c r="D516" s="510"/>
      <c r="E516" s="510"/>
      <c r="F516" s="510"/>
      <c r="G516" s="510"/>
      <c r="H516" s="510"/>
      <c r="I516" s="510"/>
      <c r="J516" s="510"/>
      <c r="K516" s="510"/>
      <c r="L516" s="510"/>
      <c r="M516" s="510"/>
      <c r="N516" s="510"/>
      <c r="O516" s="510"/>
      <c r="P516" s="510"/>
      <c r="Q516" s="510"/>
      <c r="R516" s="510"/>
      <c r="S516" s="510"/>
      <c r="T516" s="510"/>
      <c r="U516" s="510"/>
      <c r="V516" s="510"/>
      <c r="W516" s="510"/>
      <c r="X516" s="510"/>
      <c r="Y516" s="510"/>
    </row>
    <row r="517">
      <c r="A517" s="510"/>
      <c r="B517" s="510"/>
      <c r="C517" s="510"/>
      <c r="D517" s="510"/>
      <c r="E517" s="510"/>
      <c r="F517" s="510"/>
      <c r="G517" s="510"/>
      <c r="H517" s="510"/>
      <c r="I517" s="510"/>
      <c r="J517" s="510"/>
      <c r="K517" s="510"/>
      <c r="L517" s="510"/>
      <c r="M517" s="510"/>
      <c r="N517" s="510"/>
      <c r="O517" s="510"/>
      <c r="P517" s="510"/>
      <c r="Q517" s="510"/>
      <c r="R517" s="510"/>
      <c r="S517" s="510"/>
      <c r="T517" s="510"/>
      <c r="U517" s="510"/>
      <c r="V517" s="510"/>
      <c r="W517" s="510"/>
      <c r="X517" s="510"/>
      <c r="Y517" s="510"/>
    </row>
    <row r="518">
      <c r="A518" s="510"/>
      <c r="B518" s="510"/>
      <c r="C518" s="510"/>
      <c r="D518" s="510"/>
      <c r="E518" s="510"/>
      <c r="F518" s="510"/>
      <c r="G518" s="510"/>
      <c r="H518" s="510"/>
      <c r="I518" s="510"/>
      <c r="J518" s="510"/>
      <c r="K518" s="510"/>
      <c r="L518" s="510"/>
      <c r="M518" s="510"/>
      <c r="N518" s="510"/>
      <c r="O518" s="510"/>
      <c r="P518" s="510"/>
      <c r="Q518" s="510"/>
      <c r="R518" s="510"/>
      <c r="S518" s="510"/>
      <c r="T518" s="510"/>
      <c r="U518" s="510"/>
      <c r="V518" s="510"/>
      <c r="W518" s="510"/>
      <c r="X518" s="510"/>
      <c r="Y518" s="510"/>
    </row>
    <row r="519">
      <c r="A519" s="510"/>
      <c r="B519" s="510"/>
      <c r="C519" s="510"/>
      <c r="D519" s="510"/>
      <c r="E519" s="510"/>
      <c r="F519" s="510"/>
      <c r="G519" s="510"/>
      <c r="H519" s="510"/>
      <c r="I519" s="510"/>
      <c r="J519" s="510"/>
      <c r="K519" s="510"/>
      <c r="L519" s="510"/>
      <c r="M519" s="510"/>
      <c r="N519" s="510"/>
      <c r="O519" s="510"/>
      <c r="P519" s="510"/>
      <c r="Q519" s="510"/>
      <c r="R519" s="510"/>
      <c r="S519" s="510"/>
      <c r="T519" s="510"/>
      <c r="U519" s="510"/>
      <c r="V519" s="510"/>
      <c r="W519" s="510"/>
      <c r="X519" s="510"/>
      <c r="Y519" s="510"/>
    </row>
    <row r="520">
      <c r="A520" s="510"/>
      <c r="B520" s="510"/>
      <c r="C520" s="510"/>
      <c r="D520" s="510"/>
      <c r="E520" s="510"/>
      <c r="F520" s="510"/>
      <c r="G520" s="510"/>
      <c r="H520" s="510"/>
      <c r="I520" s="510"/>
      <c r="J520" s="510"/>
      <c r="K520" s="510"/>
      <c r="L520" s="510"/>
      <c r="M520" s="510"/>
      <c r="N520" s="510"/>
      <c r="O520" s="510"/>
      <c r="P520" s="510"/>
      <c r="Q520" s="510"/>
      <c r="R520" s="510"/>
      <c r="S520" s="510"/>
      <c r="T520" s="510"/>
      <c r="U520" s="510"/>
      <c r="V520" s="510"/>
      <c r="W520" s="510"/>
      <c r="X520" s="510"/>
      <c r="Y520" s="510"/>
    </row>
    <row r="521">
      <c r="A521" s="510"/>
      <c r="B521" s="510"/>
      <c r="C521" s="510"/>
      <c r="D521" s="510"/>
      <c r="E521" s="510"/>
      <c r="F521" s="510"/>
      <c r="G521" s="510"/>
      <c r="H521" s="510"/>
      <c r="I521" s="510"/>
      <c r="J521" s="510"/>
      <c r="K521" s="510"/>
      <c r="L521" s="510"/>
      <c r="M521" s="510"/>
      <c r="N521" s="510"/>
      <c r="O521" s="510"/>
      <c r="P521" s="510"/>
      <c r="Q521" s="510"/>
      <c r="R521" s="510"/>
      <c r="S521" s="510"/>
      <c r="T521" s="510"/>
      <c r="U521" s="510"/>
      <c r="V521" s="510"/>
      <c r="W521" s="510"/>
      <c r="X521" s="510"/>
      <c r="Y521" s="510"/>
    </row>
    <row r="522">
      <c r="A522" s="510"/>
      <c r="B522" s="510"/>
      <c r="C522" s="510"/>
      <c r="D522" s="510"/>
      <c r="E522" s="510"/>
      <c r="F522" s="510"/>
      <c r="G522" s="510"/>
      <c r="H522" s="510"/>
      <c r="I522" s="510"/>
      <c r="J522" s="510"/>
      <c r="K522" s="510"/>
      <c r="L522" s="510"/>
      <c r="M522" s="510"/>
      <c r="N522" s="510"/>
      <c r="O522" s="510"/>
      <c r="P522" s="510"/>
      <c r="Q522" s="510"/>
      <c r="R522" s="510"/>
      <c r="S522" s="510"/>
      <c r="T522" s="510"/>
      <c r="U522" s="510"/>
      <c r="V522" s="510"/>
      <c r="W522" s="510"/>
      <c r="X522" s="510"/>
      <c r="Y522" s="510"/>
    </row>
    <row r="523">
      <c r="A523" s="510"/>
      <c r="B523" s="510"/>
      <c r="C523" s="510"/>
      <c r="D523" s="510"/>
      <c r="E523" s="510"/>
      <c r="F523" s="510"/>
      <c r="G523" s="510"/>
      <c r="H523" s="510"/>
      <c r="I523" s="510"/>
      <c r="J523" s="510"/>
      <c r="K523" s="510"/>
      <c r="L523" s="510"/>
      <c r="M523" s="510"/>
      <c r="N523" s="510"/>
      <c r="O523" s="510"/>
      <c r="P523" s="510"/>
      <c r="Q523" s="510"/>
      <c r="R523" s="510"/>
      <c r="S523" s="510"/>
      <c r="T523" s="510"/>
      <c r="U523" s="510"/>
      <c r="V523" s="510"/>
      <c r="W523" s="510"/>
      <c r="X523" s="510"/>
      <c r="Y523" s="510"/>
    </row>
    <row r="524">
      <c r="A524" s="510"/>
      <c r="B524" s="510"/>
      <c r="C524" s="510"/>
      <c r="D524" s="510"/>
      <c r="E524" s="510"/>
      <c r="F524" s="510"/>
      <c r="G524" s="510"/>
      <c r="H524" s="510"/>
      <c r="I524" s="510"/>
      <c r="J524" s="510"/>
      <c r="K524" s="510"/>
      <c r="L524" s="510"/>
      <c r="M524" s="510"/>
      <c r="N524" s="510"/>
      <c r="O524" s="510"/>
      <c r="P524" s="510"/>
      <c r="Q524" s="510"/>
      <c r="R524" s="510"/>
      <c r="S524" s="510"/>
      <c r="T524" s="510"/>
      <c r="U524" s="510"/>
      <c r="V524" s="510"/>
      <c r="W524" s="510"/>
      <c r="X524" s="510"/>
      <c r="Y524" s="510"/>
    </row>
    <row r="525">
      <c r="A525" s="510"/>
      <c r="B525" s="510"/>
      <c r="C525" s="510"/>
      <c r="D525" s="510"/>
      <c r="E525" s="510"/>
      <c r="F525" s="510"/>
      <c r="G525" s="510"/>
      <c r="H525" s="510"/>
      <c r="I525" s="510"/>
      <c r="J525" s="510"/>
      <c r="K525" s="510"/>
      <c r="L525" s="510"/>
      <c r="M525" s="510"/>
      <c r="N525" s="510"/>
      <c r="O525" s="510"/>
      <c r="P525" s="510"/>
      <c r="Q525" s="510"/>
      <c r="R525" s="510"/>
      <c r="S525" s="510"/>
      <c r="T525" s="510"/>
      <c r="U525" s="510"/>
      <c r="V525" s="510"/>
      <c r="W525" s="510"/>
      <c r="X525" s="510"/>
      <c r="Y525" s="510"/>
    </row>
    <row r="526">
      <c r="A526" s="510"/>
      <c r="B526" s="510"/>
      <c r="C526" s="510"/>
      <c r="D526" s="510"/>
      <c r="E526" s="510"/>
      <c r="F526" s="510"/>
      <c r="G526" s="510"/>
      <c r="H526" s="510"/>
      <c r="I526" s="510"/>
      <c r="J526" s="510"/>
      <c r="K526" s="510"/>
      <c r="L526" s="510"/>
      <c r="M526" s="510"/>
      <c r="N526" s="510"/>
      <c r="O526" s="510"/>
      <c r="P526" s="510"/>
      <c r="Q526" s="510"/>
      <c r="R526" s="510"/>
      <c r="S526" s="510"/>
      <c r="T526" s="510"/>
      <c r="U526" s="510"/>
      <c r="V526" s="510"/>
      <c r="W526" s="510"/>
      <c r="X526" s="510"/>
      <c r="Y526" s="510"/>
    </row>
    <row r="527">
      <c r="A527" s="510"/>
      <c r="B527" s="510"/>
      <c r="C527" s="510"/>
      <c r="D527" s="510"/>
      <c r="E527" s="510"/>
      <c r="F527" s="510"/>
      <c r="G527" s="510"/>
      <c r="H527" s="510"/>
      <c r="I527" s="510"/>
      <c r="J527" s="510"/>
      <c r="K527" s="510"/>
      <c r="L527" s="510"/>
      <c r="M527" s="510"/>
      <c r="N527" s="510"/>
      <c r="O527" s="510"/>
      <c r="P527" s="510"/>
      <c r="Q527" s="510"/>
      <c r="R527" s="510"/>
      <c r="S527" s="510"/>
      <c r="T527" s="510"/>
      <c r="U527" s="510"/>
      <c r="V527" s="510"/>
      <c r="W527" s="510"/>
      <c r="X527" s="510"/>
      <c r="Y527" s="510"/>
    </row>
    <row r="528">
      <c r="A528" s="510"/>
      <c r="B528" s="510"/>
      <c r="C528" s="510"/>
      <c r="D528" s="510"/>
      <c r="E528" s="510"/>
      <c r="F528" s="510"/>
      <c r="G528" s="510"/>
      <c r="H528" s="510"/>
      <c r="I528" s="510"/>
      <c r="J528" s="510"/>
      <c r="K528" s="510"/>
      <c r="L528" s="510"/>
      <c r="M528" s="510"/>
      <c r="N528" s="510"/>
      <c r="O528" s="510"/>
      <c r="P528" s="510"/>
      <c r="Q528" s="510"/>
      <c r="R528" s="510"/>
      <c r="S528" s="510"/>
      <c r="T528" s="510"/>
      <c r="U528" s="510"/>
      <c r="V528" s="510"/>
      <c r="W528" s="510"/>
      <c r="X528" s="510"/>
      <c r="Y528" s="510"/>
    </row>
    <row r="529">
      <c r="A529" s="510"/>
      <c r="B529" s="510"/>
      <c r="C529" s="510"/>
      <c r="D529" s="510"/>
      <c r="E529" s="510"/>
      <c r="F529" s="510"/>
      <c r="G529" s="510"/>
      <c r="H529" s="510"/>
      <c r="I529" s="510"/>
      <c r="J529" s="510"/>
      <c r="K529" s="510"/>
      <c r="L529" s="510"/>
      <c r="M529" s="510"/>
      <c r="N529" s="510"/>
      <c r="O529" s="510"/>
      <c r="P529" s="510"/>
      <c r="Q529" s="510"/>
      <c r="R529" s="510"/>
      <c r="S529" s="510"/>
      <c r="T529" s="510"/>
      <c r="U529" s="510"/>
      <c r="V529" s="510"/>
      <c r="W529" s="510"/>
      <c r="X529" s="510"/>
      <c r="Y529" s="510"/>
    </row>
    <row r="530">
      <c r="A530" s="510"/>
      <c r="B530" s="510"/>
      <c r="C530" s="510"/>
      <c r="D530" s="510"/>
      <c r="E530" s="510"/>
      <c r="F530" s="510"/>
      <c r="G530" s="510"/>
      <c r="H530" s="510"/>
      <c r="I530" s="510"/>
      <c r="J530" s="510"/>
      <c r="K530" s="510"/>
      <c r="L530" s="510"/>
      <c r="M530" s="510"/>
      <c r="N530" s="510"/>
      <c r="O530" s="510"/>
      <c r="P530" s="510"/>
      <c r="Q530" s="510"/>
      <c r="R530" s="510"/>
      <c r="S530" s="510"/>
      <c r="T530" s="510"/>
      <c r="U530" s="510"/>
      <c r="V530" s="510"/>
      <c r="W530" s="510"/>
      <c r="X530" s="510"/>
      <c r="Y530" s="510"/>
    </row>
    <row r="531">
      <c r="A531" s="510"/>
      <c r="B531" s="510"/>
      <c r="C531" s="510"/>
      <c r="D531" s="510"/>
      <c r="E531" s="510"/>
      <c r="F531" s="510"/>
      <c r="G531" s="510"/>
      <c r="H531" s="510"/>
      <c r="I531" s="510"/>
      <c r="J531" s="510"/>
      <c r="K531" s="510"/>
      <c r="L531" s="510"/>
      <c r="M531" s="510"/>
      <c r="N531" s="510"/>
      <c r="O531" s="510"/>
      <c r="P531" s="510"/>
      <c r="Q531" s="510"/>
      <c r="R531" s="510"/>
      <c r="S531" s="510"/>
      <c r="T531" s="510"/>
      <c r="U531" s="510"/>
      <c r="V531" s="510"/>
      <c r="W531" s="510"/>
      <c r="X531" s="510"/>
      <c r="Y531" s="510"/>
    </row>
    <row r="532">
      <c r="A532" s="510"/>
      <c r="B532" s="510"/>
      <c r="C532" s="510"/>
      <c r="D532" s="510"/>
      <c r="E532" s="510"/>
      <c r="F532" s="510"/>
      <c r="G532" s="510"/>
      <c r="H532" s="510"/>
      <c r="I532" s="510"/>
      <c r="J532" s="510"/>
      <c r="K532" s="510"/>
      <c r="L532" s="510"/>
      <c r="M532" s="510"/>
      <c r="N532" s="510"/>
      <c r="O532" s="510"/>
      <c r="P532" s="510"/>
      <c r="Q532" s="510"/>
      <c r="R532" s="510"/>
      <c r="S532" s="510"/>
      <c r="T532" s="510"/>
      <c r="U532" s="510"/>
      <c r="V532" s="510"/>
      <c r="W532" s="510"/>
      <c r="X532" s="510"/>
      <c r="Y532" s="510"/>
    </row>
    <row r="533">
      <c r="A533" s="510"/>
      <c r="B533" s="510"/>
      <c r="C533" s="510"/>
      <c r="D533" s="510"/>
      <c r="E533" s="510"/>
      <c r="F533" s="510"/>
      <c r="G533" s="510"/>
      <c r="H533" s="510"/>
      <c r="I533" s="510"/>
      <c r="J533" s="510"/>
      <c r="K533" s="510"/>
      <c r="L533" s="510"/>
      <c r="M533" s="510"/>
      <c r="N533" s="510"/>
      <c r="O533" s="510"/>
      <c r="P533" s="510"/>
      <c r="Q533" s="510"/>
      <c r="R533" s="510"/>
      <c r="S533" s="510"/>
      <c r="T533" s="510"/>
      <c r="U533" s="510"/>
      <c r="V533" s="510"/>
      <c r="W533" s="510"/>
      <c r="X533" s="510"/>
      <c r="Y533" s="510"/>
    </row>
    <row r="534">
      <c r="A534" s="510"/>
      <c r="B534" s="510"/>
      <c r="C534" s="510"/>
      <c r="D534" s="510"/>
      <c r="E534" s="510"/>
      <c r="F534" s="510"/>
      <c r="G534" s="510"/>
      <c r="H534" s="510"/>
      <c r="I534" s="510"/>
      <c r="J534" s="510"/>
      <c r="K534" s="510"/>
      <c r="L534" s="510"/>
      <c r="M534" s="510"/>
      <c r="N534" s="510"/>
      <c r="O534" s="510"/>
      <c r="P534" s="510"/>
      <c r="Q534" s="510"/>
      <c r="R534" s="510"/>
      <c r="S534" s="510"/>
      <c r="T534" s="510"/>
      <c r="U534" s="510"/>
      <c r="V534" s="510"/>
      <c r="W534" s="510"/>
      <c r="X534" s="510"/>
      <c r="Y534" s="510"/>
    </row>
    <row r="535">
      <c r="A535" s="510"/>
      <c r="B535" s="510"/>
      <c r="C535" s="510"/>
      <c r="D535" s="510"/>
      <c r="E535" s="510"/>
      <c r="F535" s="510"/>
      <c r="G535" s="510"/>
      <c r="H535" s="510"/>
      <c r="I535" s="510"/>
      <c r="J535" s="510"/>
      <c r="K535" s="510"/>
      <c r="L535" s="510"/>
      <c r="M535" s="510"/>
      <c r="N535" s="510"/>
      <c r="O535" s="510"/>
      <c r="P535" s="510"/>
      <c r="Q535" s="510"/>
      <c r="R535" s="510"/>
      <c r="S535" s="510"/>
      <c r="T535" s="510"/>
      <c r="U535" s="510"/>
      <c r="V535" s="510"/>
      <c r="W535" s="510"/>
      <c r="X535" s="510"/>
      <c r="Y535" s="510"/>
    </row>
    <row r="536">
      <c r="A536" s="510"/>
      <c r="B536" s="510"/>
      <c r="C536" s="510"/>
      <c r="D536" s="510"/>
      <c r="E536" s="510"/>
      <c r="F536" s="510"/>
      <c r="G536" s="510"/>
      <c r="H536" s="510"/>
      <c r="I536" s="510"/>
      <c r="J536" s="510"/>
      <c r="K536" s="510"/>
      <c r="L536" s="510"/>
      <c r="M536" s="510"/>
      <c r="N536" s="510"/>
      <c r="O536" s="510"/>
      <c r="P536" s="510"/>
      <c r="Q536" s="510"/>
      <c r="R536" s="510"/>
      <c r="S536" s="510"/>
      <c r="T536" s="510"/>
      <c r="U536" s="510"/>
      <c r="V536" s="510"/>
      <c r="W536" s="510"/>
      <c r="X536" s="510"/>
      <c r="Y536" s="510"/>
    </row>
    <row r="537">
      <c r="A537" s="510"/>
      <c r="B537" s="510"/>
      <c r="C537" s="510"/>
      <c r="D537" s="510"/>
      <c r="E537" s="510"/>
      <c r="F537" s="510"/>
      <c r="G537" s="510"/>
      <c r="H537" s="510"/>
      <c r="I537" s="510"/>
      <c r="J537" s="510"/>
      <c r="K537" s="510"/>
      <c r="L537" s="510"/>
      <c r="M537" s="510"/>
      <c r="N537" s="510"/>
      <c r="O537" s="510"/>
      <c r="P537" s="510"/>
      <c r="Q537" s="510"/>
      <c r="R537" s="510"/>
      <c r="S537" s="510"/>
      <c r="T537" s="510"/>
      <c r="U537" s="510"/>
      <c r="V537" s="510"/>
      <c r="W537" s="510"/>
      <c r="X537" s="510"/>
      <c r="Y537" s="510"/>
    </row>
    <row r="538">
      <c r="A538" s="510"/>
      <c r="B538" s="510"/>
      <c r="C538" s="510"/>
      <c r="D538" s="510"/>
      <c r="E538" s="510"/>
      <c r="F538" s="510"/>
      <c r="G538" s="510"/>
      <c r="H538" s="510"/>
      <c r="I538" s="510"/>
      <c r="J538" s="510"/>
      <c r="K538" s="510"/>
      <c r="L538" s="510"/>
      <c r="M538" s="510"/>
      <c r="N538" s="510"/>
      <c r="O538" s="510"/>
      <c r="P538" s="510"/>
      <c r="Q538" s="510"/>
      <c r="R538" s="510"/>
      <c r="S538" s="510"/>
      <c r="T538" s="510"/>
      <c r="U538" s="510"/>
      <c r="V538" s="510"/>
      <c r="W538" s="510"/>
      <c r="X538" s="510"/>
      <c r="Y538" s="510"/>
    </row>
    <row r="539">
      <c r="A539" s="510"/>
      <c r="B539" s="510"/>
      <c r="C539" s="510"/>
      <c r="D539" s="510"/>
      <c r="E539" s="510"/>
      <c r="F539" s="510"/>
      <c r="G539" s="510"/>
      <c r="H539" s="510"/>
      <c r="I539" s="510"/>
      <c r="J539" s="510"/>
      <c r="K539" s="510"/>
      <c r="L539" s="510"/>
      <c r="M539" s="510"/>
      <c r="N539" s="510"/>
      <c r="O539" s="510"/>
      <c r="P539" s="510"/>
      <c r="Q539" s="510"/>
      <c r="R539" s="510"/>
      <c r="S539" s="510"/>
      <c r="T539" s="510"/>
      <c r="U539" s="510"/>
      <c r="V539" s="510"/>
      <c r="W539" s="510"/>
      <c r="X539" s="510"/>
      <c r="Y539" s="510"/>
    </row>
    <row r="540">
      <c r="A540" s="510"/>
      <c r="B540" s="510"/>
      <c r="C540" s="510"/>
      <c r="D540" s="510"/>
      <c r="E540" s="510"/>
      <c r="F540" s="510"/>
      <c r="G540" s="510"/>
      <c r="H540" s="510"/>
      <c r="I540" s="510"/>
      <c r="J540" s="510"/>
      <c r="K540" s="510"/>
      <c r="L540" s="510"/>
      <c r="M540" s="510"/>
      <c r="N540" s="510"/>
      <c r="O540" s="510"/>
      <c r="P540" s="510"/>
      <c r="Q540" s="510"/>
      <c r="R540" s="510"/>
      <c r="S540" s="510"/>
      <c r="T540" s="510"/>
      <c r="U540" s="510"/>
      <c r="V540" s="510"/>
      <c r="W540" s="510"/>
      <c r="X540" s="510"/>
      <c r="Y540" s="510"/>
    </row>
    <row r="541">
      <c r="A541" s="510"/>
      <c r="B541" s="510"/>
      <c r="C541" s="510"/>
      <c r="D541" s="510"/>
      <c r="E541" s="510"/>
      <c r="F541" s="510"/>
      <c r="G541" s="510"/>
      <c r="H541" s="510"/>
      <c r="I541" s="510"/>
      <c r="J541" s="510"/>
      <c r="K541" s="510"/>
      <c r="L541" s="510"/>
      <c r="M541" s="510"/>
      <c r="N541" s="510"/>
      <c r="O541" s="510"/>
      <c r="P541" s="510"/>
      <c r="Q541" s="510"/>
      <c r="R541" s="510"/>
      <c r="S541" s="510"/>
      <c r="T541" s="510"/>
      <c r="U541" s="510"/>
      <c r="V541" s="510"/>
      <c r="W541" s="510"/>
      <c r="X541" s="510"/>
      <c r="Y541" s="510"/>
    </row>
    <row r="542">
      <c r="A542" s="510"/>
      <c r="B542" s="510"/>
      <c r="C542" s="510"/>
      <c r="D542" s="510"/>
      <c r="E542" s="510"/>
      <c r="F542" s="510"/>
      <c r="G542" s="510"/>
      <c r="H542" s="510"/>
      <c r="I542" s="510"/>
      <c r="J542" s="510"/>
      <c r="K542" s="510"/>
      <c r="L542" s="510"/>
      <c r="M542" s="510"/>
      <c r="N542" s="510"/>
      <c r="O542" s="510"/>
      <c r="P542" s="510"/>
      <c r="Q542" s="510"/>
      <c r="R542" s="510"/>
      <c r="S542" s="510"/>
      <c r="T542" s="510"/>
      <c r="U542" s="510"/>
      <c r="V542" s="510"/>
      <c r="W542" s="510"/>
      <c r="X542" s="510"/>
      <c r="Y542" s="510"/>
    </row>
    <row r="543">
      <c r="A543" s="510"/>
      <c r="B543" s="510"/>
      <c r="C543" s="510"/>
      <c r="D543" s="510"/>
      <c r="E543" s="510"/>
      <c r="F543" s="510"/>
      <c r="G543" s="510"/>
      <c r="H543" s="510"/>
      <c r="I543" s="510"/>
      <c r="J543" s="510"/>
      <c r="K543" s="510"/>
      <c r="L543" s="510"/>
      <c r="M543" s="510"/>
      <c r="N543" s="510"/>
      <c r="O543" s="510"/>
      <c r="P543" s="510"/>
      <c r="Q543" s="510"/>
      <c r="R543" s="510"/>
      <c r="S543" s="510"/>
      <c r="T543" s="510"/>
      <c r="U543" s="510"/>
      <c r="V543" s="510"/>
      <c r="W543" s="510"/>
      <c r="X543" s="510"/>
      <c r="Y543" s="510"/>
    </row>
    <row r="544">
      <c r="A544" s="510"/>
      <c r="B544" s="510"/>
      <c r="C544" s="510"/>
      <c r="D544" s="510"/>
      <c r="E544" s="510"/>
      <c r="F544" s="510"/>
      <c r="G544" s="510"/>
      <c r="H544" s="510"/>
      <c r="I544" s="510"/>
      <c r="J544" s="510"/>
      <c r="K544" s="510"/>
      <c r="L544" s="510"/>
      <c r="M544" s="510"/>
      <c r="N544" s="510"/>
      <c r="O544" s="510"/>
      <c r="P544" s="510"/>
      <c r="Q544" s="510"/>
      <c r="R544" s="510"/>
      <c r="S544" s="510"/>
      <c r="T544" s="510"/>
      <c r="U544" s="510"/>
      <c r="V544" s="510"/>
      <c r="W544" s="510"/>
      <c r="X544" s="510"/>
      <c r="Y544" s="510"/>
    </row>
    <row r="545">
      <c r="A545" s="510"/>
      <c r="B545" s="510"/>
      <c r="C545" s="510"/>
      <c r="D545" s="510"/>
      <c r="E545" s="510"/>
      <c r="F545" s="510"/>
      <c r="G545" s="510"/>
      <c r="H545" s="510"/>
      <c r="I545" s="510"/>
      <c r="J545" s="510"/>
      <c r="K545" s="510"/>
      <c r="L545" s="510"/>
      <c r="M545" s="510"/>
      <c r="N545" s="510"/>
      <c r="O545" s="510"/>
      <c r="P545" s="510"/>
      <c r="Q545" s="510"/>
      <c r="R545" s="510"/>
      <c r="S545" s="510"/>
      <c r="T545" s="510"/>
      <c r="U545" s="510"/>
      <c r="V545" s="510"/>
      <c r="W545" s="510"/>
      <c r="X545" s="510"/>
      <c r="Y545" s="510"/>
    </row>
    <row r="546">
      <c r="A546" s="510"/>
      <c r="B546" s="510"/>
      <c r="C546" s="510"/>
      <c r="D546" s="510"/>
      <c r="E546" s="510"/>
      <c r="F546" s="510"/>
      <c r="G546" s="510"/>
      <c r="H546" s="510"/>
      <c r="I546" s="510"/>
      <c r="J546" s="510"/>
      <c r="K546" s="510"/>
      <c r="L546" s="510"/>
      <c r="M546" s="510"/>
      <c r="N546" s="510"/>
      <c r="O546" s="510"/>
      <c r="P546" s="510"/>
      <c r="Q546" s="510"/>
      <c r="R546" s="510"/>
      <c r="S546" s="510"/>
      <c r="T546" s="510"/>
      <c r="U546" s="510"/>
      <c r="V546" s="510"/>
      <c r="W546" s="510"/>
      <c r="X546" s="510"/>
      <c r="Y546" s="510"/>
    </row>
    <row r="547">
      <c r="A547" s="510"/>
      <c r="B547" s="510"/>
      <c r="C547" s="510"/>
      <c r="D547" s="510"/>
      <c r="E547" s="510"/>
      <c r="F547" s="510"/>
      <c r="G547" s="510"/>
      <c r="H547" s="510"/>
      <c r="I547" s="510"/>
      <c r="J547" s="510"/>
      <c r="K547" s="510"/>
      <c r="L547" s="510"/>
      <c r="M547" s="510"/>
      <c r="N547" s="510"/>
      <c r="O547" s="510"/>
      <c r="P547" s="510"/>
      <c r="Q547" s="510"/>
      <c r="R547" s="510"/>
      <c r="S547" s="510"/>
      <c r="T547" s="510"/>
      <c r="U547" s="510"/>
      <c r="V547" s="510"/>
      <c r="W547" s="510"/>
      <c r="X547" s="510"/>
      <c r="Y547" s="510"/>
    </row>
    <row r="548">
      <c r="A548" s="510"/>
      <c r="B548" s="510"/>
      <c r="C548" s="510"/>
      <c r="D548" s="510"/>
      <c r="E548" s="510"/>
      <c r="F548" s="510"/>
      <c r="G548" s="510"/>
      <c r="H548" s="510"/>
      <c r="I548" s="510"/>
      <c r="J548" s="510"/>
      <c r="K548" s="510"/>
      <c r="L548" s="510"/>
      <c r="M548" s="510"/>
      <c r="N548" s="510"/>
      <c r="O548" s="510"/>
      <c r="P548" s="510"/>
      <c r="Q548" s="510"/>
      <c r="R548" s="510"/>
      <c r="S548" s="510"/>
      <c r="T548" s="510"/>
      <c r="U548" s="510"/>
      <c r="V548" s="510"/>
      <c r="W548" s="510"/>
      <c r="X548" s="510"/>
      <c r="Y548" s="510"/>
    </row>
    <row r="549">
      <c r="A549" s="510"/>
      <c r="B549" s="510"/>
      <c r="C549" s="510"/>
      <c r="D549" s="510"/>
      <c r="E549" s="510"/>
      <c r="F549" s="510"/>
      <c r="G549" s="510"/>
      <c r="H549" s="510"/>
      <c r="I549" s="510"/>
      <c r="J549" s="510"/>
      <c r="K549" s="510"/>
      <c r="L549" s="510"/>
      <c r="M549" s="510"/>
      <c r="N549" s="510"/>
      <c r="O549" s="510"/>
      <c r="P549" s="510"/>
      <c r="Q549" s="510"/>
      <c r="R549" s="510"/>
      <c r="S549" s="510"/>
      <c r="T549" s="510"/>
      <c r="U549" s="510"/>
      <c r="V549" s="510"/>
      <c r="W549" s="510"/>
      <c r="X549" s="510"/>
      <c r="Y549" s="510"/>
    </row>
    <row r="550">
      <c r="A550" s="510"/>
      <c r="B550" s="510"/>
      <c r="C550" s="510"/>
      <c r="D550" s="510"/>
      <c r="E550" s="510"/>
      <c r="F550" s="510"/>
      <c r="G550" s="510"/>
      <c r="H550" s="510"/>
      <c r="I550" s="510"/>
      <c r="J550" s="510"/>
      <c r="K550" s="510"/>
      <c r="L550" s="510"/>
      <c r="M550" s="510"/>
      <c r="N550" s="510"/>
      <c r="O550" s="510"/>
      <c r="P550" s="510"/>
      <c r="Q550" s="510"/>
      <c r="R550" s="510"/>
      <c r="S550" s="510"/>
      <c r="T550" s="510"/>
      <c r="U550" s="510"/>
      <c r="V550" s="510"/>
      <c r="W550" s="510"/>
      <c r="X550" s="510"/>
      <c r="Y550" s="510"/>
    </row>
    <row r="551">
      <c r="A551" s="510"/>
      <c r="B551" s="510"/>
      <c r="C551" s="510"/>
      <c r="D551" s="510"/>
      <c r="E551" s="510"/>
      <c r="F551" s="510"/>
      <c r="G551" s="510"/>
      <c r="H551" s="510"/>
      <c r="I551" s="510"/>
      <c r="J551" s="510"/>
      <c r="K551" s="510"/>
      <c r="L551" s="510"/>
      <c r="M551" s="510"/>
      <c r="N551" s="510"/>
      <c r="O551" s="510"/>
      <c r="P551" s="510"/>
      <c r="Q551" s="510"/>
      <c r="R551" s="510"/>
      <c r="S551" s="510"/>
      <c r="T551" s="510"/>
      <c r="U551" s="510"/>
      <c r="V551" s="510"/>
      <c r="W551" s="510"/>
      <c r="X551" s="510"/>
      <c r="Y551" s="510"/>
    </row>
    <row r="552">
      <c r="A552" s="510"/>
      <c r="B552" s="510"/>
      <c r="C552" s="510"/>
      <c r="D552" s="510"/>
      <c r="E552" s="510"/>
      <c r="F552" s="510"/>
      <c r="G552" s="510"/>
      <c r="H552" s="510"/>
      <c r="I552" s="510"/>
      <c r="J552" s="510"/>
      <c r="K552" s="510"/>
      <c r="L552" s="510"/>
      <c r="M552" s="510"/>
      <c r="N552" s="510"/>
      <c r="O552" s="510"/>
      <c r="P552" s="510"/>
      <c r="Q552" s="510"/>
      <c r="R552" s="510"/>
      <c r="S552" s="510"/>
      <c r="T552" s="510"/>
      <c r="U552" s="510"/>
      <c r="V552" s="510"/>
      <c r="W552" s="510"/>
      <c r="X552" s="510"/>
      <c r="Y552" s="510"/>
    </row>
    <row r="553">
      <c r="A553" s="510"/>
      <c r="B553" s="510"/>
      <c r="C553" s="510"/>
      <c r="D553" s="510"/>
      <c r="E553" s="510"/>
      <c r="F553" s="510"/>
      <c r="G553" s="510"/>
      <c r="H553" s="510"/>
      <c r="I553" s="510"/>
      <c r="J553" s="510"/>
      <c r="K553" s="510"/>
      <c r="L553" s="510"/>
      <c r="M553" s="510"/>
      <c r="N553" s="510"/>
      <c r="O553" s="510"/>
      <c r="P553" s="510"/>
      <c r="Q553" s="510"/>
      <c r="R553" s="510"/>
      <c r="S553" s="510"/>
      <c r="T553" s="510"/>
      <c r="U553" s="510"/>
      <c r="V553" s="510"/>
      <c r="W553" s="510"/>
      <c r="X553" s="510"/>
      <c r="Y553" s="510"/>
    </row>
    <row r="554">
      <c r="A554" s="510"/>
      <c r="B554" s="510"/>
      <c r="C554" s="510"/>
      <c r="D554" s="510"/>
      <c r="E554" s="510"/>
      <c r="F554" s="510"/>
      <c r="G554" s="510"/>
      <c r="H554" s="510"/>
      <c r="I554" s="510"/>
      <c r="J554" s="510"/>
      <c r="K554" s="510"/>
      <c r="L554" s="510"/>
      <c r="M554" s="510"/>
      <c r="N554" s="510"/>
      <c r="O554" s="510"/>
      <c r="P554" s="510"/>
      <c r="Q554" s="510"/>
      <c r="R554" s="510"/>
      <c r="S554" s="510"/>
      <c r="T554" s="510"/>
      <c r="U554" s="510"/>
      <c r="V554" s="510"/>
      <c r="W554" s="510"/>
      <c r="X554" s="510"/>
      <c r="Y554" s="510"/>
    </row>
    <row r="555">
      <c r="A555" s="510"/>
      <c r="B555" s="510"/>
      <c r="C555" s="510"/>
      <c r="D555" s="510"/>
      <c r="E555" s="510"/>
      <c r="F555" s="510"/>
      <c r="G555" s="510"/>
      <c r="H555" s="510"/>
      <c r="I555" s="510"/>
      <c r="J555" s="510"/>
      <c r="K555" s="510"/>
      <c r="L555" s="510"/>
      <c r="M555" s="510"/>
      <c r="N555" s="510"/>
      <c r="O555" s="510"/>
      <c r="P555" s="510"/>
      <c r="Q555" s="510"/>
      <c r="R555" s="510"/>
      <c r="S555" s="510"/>
      <c r="T555" s="510"/>
      <c r="U555" s="510"/>
      <c r="V555" s="510"/>
      <c r="W555" s="510"/>
      <c r="X555" s="510"/>
      <c r="Y555" s="510"/>
    </row>
    <row r="556">
      <c r="A556" s="510"/>
      <c r="B556" s="510"/>
      <c r="C556" s="510"/>
      <c r="D556" s="510"/>
      <c r="E556" s="510"/>
      <c r="F556" s="510"/>
      <c r="G556" s="510"/>
      <c r="H556" s="510"/>
      <c r="I556" s="510"/>
      <c r="J556" s="510"/>
      <c r="K556" s="510"/>
      <c r="L556" s="510"/>
      <c r="M556" s="510"/>
      <c r="N556" s="510"/>
      <c r="O556" s="510"/>
      <c r="P556" s="510"/>
      <c r="Q556" s="510"/>
      <c r="R556" s="510"/>
      <c r="S556" s="510"/>
      <c r="T556" s="510"/>
      <c r="U556" s="510"/>
      <c r="V556" s="510"/>
      <c r="W556" s="510"/>
      <c r="X556" s="510"/>
      <c r="Y556" s="510"/>
    </row>
    <row r="557">
      <c r="A557" s="510"/>
      <c r="B557" s="510"/>
      <c r="C557" s="510"/>
      <c r="D557" s="510"/>
      <c r="E557" s="510"/>
      <c r="F557" s="510"/>
      <c r="G557" s="510"/>
      <c r="H557" s="510"/>
      <c r="I557" s="510"/>
      <c r="J557" s="510"/>
      <c r="K557" s="510"/>
      <c r="L557" s="510"/>
      <c r="M557" s="510"/>
      <c r="N557" s="510"/>
      <c r="O557" s="510"/>
      <c r="P557" s="510"/>
      <c r="Q557" s="510"/>
      <c r="R557" s="510"/>
      <c r="S557" s="510"/>
      <c r="T557" s="510"/>
      <c r="U557" s="510"/>
      <c r="V557" s="510"/>
      <c r="W557" s="510"/>
      <c r="X557" s="510"/>
      <c r="Y557" s="510"/>
    </row>
    <row r="558">
      <c r="A558" s="510"/>
      <c r="B558" s="510"/>
      <c r="C558" s="510"/>
      <c r="D558" s="510"/>
      <c r="E558" s="510"/>
      <c r="F558" s="510"/>
      <c r="G558" s="510"/>
      <c r="H558" s="510"/>
      <c r="I558" s="510"/>
      <c r="J558" s="510"/>
      <c r="K558" s="510"/>
      <c r="L558" s="510"/>
      <c r="M558" s="510"/>
      <c r="N558" s="510"/>
      <c r="O558" s="510"/>
      <c r="P558" s="510"/>
      <c r="Q558" s="510"/>
      <c r="R558" s="510"/>
      <c r="S558" s="510"/>
      <c r="T558" s="510"/>
      <c r="U558" s="510"/>
      <c r="V558" s="510"/>
      <c r="W558" s="510"/>
      <c r="X558" s="510"/>
      <c r="Y558" s="510"/>
    </row>
    <row r="559">
      <c r="A559" s="510"/>
      <c r="B559" s="510"/>
      <c r="C559" s="510"/>
      <c r="D559" s="510"/>
      <c r="E559" s="510"/>
      <c r="F559" s="510"/>
      <c r="G559" s="510"/>
      <c r="H559" s="510"/>
      <c r="I559" s="510"/>
      <c r="J559" s="510"/>
      <c r="K559" s="510"/>
      <c r="L559" s="510"/>
      <c r="M559" s="510"/>
      <c r="N559" s="510"/>
      <c r="O559" s="510"/>
      <c r="P559" s="510"/>
      <c r="Q559" s="510"/>
      <c r="R559" s="510"/>
      <c r="S559" s="510"/>
      <c r="T559" s="510"/>
      <c r="U559" s="510"/>
      <c r="V559" s="510"/>
      <c r="W559" s="510"/>
      <c r="X559" s="510"/>
      <c r="Y559" s="510"/>
    </row>
    <row r="560">
      <c r="A560" s="510"/>
      <c r="B560" s="510"/>
      <c r="C560" s="510"/>
      <c r="D560" s="510"/>
      <c r="E560" s="510"/>
      <c r="F560" s="510"/>
      <c r="G560" s="510"/>
      <c r="H560" s="510"/>
      <c r="I560" s="510"/>
      <c r="J560" s="510"/>
      <c r="K560" s="510"/>
      <c r="L560" s="510"/>
      <c r="M560" s="510"/>
      <c r="N560" s="510"/>
      <c r="O560" s="510"/>
      <c r="P560" s="510"/>
      <c r="Q560" s="510"/>
      <c r="R560" s="510"/>
      <c r="S560" s="510"/>
      <c r="T560" s="510"/>
      <c r="U560" s="510"/>
      <c r="V560" s="510"/>
      <c r="W560" s="510"/>
      <c r="X560" s="510"/>
      <c r="Y560" s="510"/>
    </row>
    <row r="561">
      <c r="A561" s="510"/>
      <c r="B561" s="510"/>
      <c r="C561" s="510"/>
      <c r="D561" s="510"/>
      <c r="E561" s="510"/>
      <c r="F561" s="510"/>
      <c r="G561" s="510"/>
      <c r="H561" s="510"/>
      <c r="I561" s="510"/>
      <c r="J561" s="510"/>
      <c r="K561" s="510"/>
      <c r="L561" s="510"/>
      <c r="M561" s="510"/>
      <c r="N561" s="510"/>
      <c r="O561" s="510"/>
      <c r="P561" s="510"/>
      <c r="Q561" s="510"/>
      <c r="R561" s="510"/>
      <c r="S561" s="510"/>
      <c r="T561" s="510"/>
      <c r="U561" s="510"/>
      <c r="V561" s="510"/>
      <c r="W561" s="510"/>
      <c r="X561" s="510"/>
      <c r="Y561" s="510"/>
    </row>
    <row r="562">
      <c r="A562" s="510"/>
      <c r="B562" s="510"/>
      <c r="C562" s="510"/>
      <c r="D562" s="510"/>
      <c r="E562" s="510"/>
      <c r="F562" s="510"/>
      <c r="G562" s="510"/>
      <c r="H562" s="510"/>
      <c r="I562" s="510"/>
      <c r="J562" s="510"/>
      <c r="K562" s="510"/>
      <c r="L562" s="510"/>
      <c r="M562" s="510"/>
      <c r="N562" s="510"/>
      <c r="O562" s="510"/>
      <c r="P562" s="510"/>
      <c r="Q562" s="510"/>
      <c r="R562" s="510"/>
      <c r="S562" s="510"/>
      <c r="T562" s="510"/>
      <c r="U562" s="510"/>
      <c r="V562" s="510"/>
      <c r="W562" s="510"/>
      <c r="X562" s="510"/>
      <c r="Y562" s="510"/>
    </row>
    <row r="563">
      <c r="A563" s="510"/>
      <c r="B563" s="510"/>
      <c r="C563" s="510"/>
      <c r="D563" s="510"/>
      <c r="E563" s="510"/>
      <c r="F563" s="510"/>
      <c r="G563" s="510"/>
      <c r="H563" s="510"/>
      <c r="I563" s="510"/>
      <c r="J563" s="510"/>
      <c r="K563" s="510"/>
      <c r="L563" s="510"/>
      <c r="M563" s="510"/>
      <c r="N563" s="510"/>
      <c r="O563" s="510"/>
      <c r="P563" s="510"/>
      <c r="Q563" s="510"/>
      <c r="R563" s="510"/>
      <c r="S563" s="510"/>
      <c r="T563" s="510"/>
      <c r="U563" s="510"/>
      <c r="V563" s="510"/>
      <c r="W563" s="510"/>
      <c r="X563" s="510"/>
      <c r="Y563" s="510"/>
    </row>
    <row r="564">
      <c r="A564" s="510"/>
      <c r="B564" s="510"/>
      <c r="C564" s="510"/>
      <c r="D564" s="510"/>
      <c r="E564" s="510"/>
      <c r="F564" s="510"/>
      <c r="G564" s="510"/>
      <c r="H564" s="510"/>
      <c r="I564" s="510"/>
      <c r="J564" s="510"/>
      <c r="K564" s="510"/>
      <c r="L564" s="510"/>
      <c r="M564" s="510"/>
      <c r="N564" s="510"/>
      <c r="O564" s="510"/>
      <c r="P564" s="510"/>
      <c r="Q564" s="510"/>
      <c r="R564" s="510"/>
      <c r="S564" s="510"/>
      <c r="T564" s="510"/>
      <c r="U564" s="510"/>
      <c r="V564" s="510"/>
      <c r="W564" s="510"/>
      <c r="X564" s="510"/>
      <c r="Y564" s="510"/>
    </row>
    <row r="565">
      <c r="A565" s="510"/>
      <c r="B565" s="510"/>
      <c r="C565" s="510"/>
      <c r="D565" s="510"/>
      <c r="E565" s="510"/>
      <c r="F565" s="510"/>
      <c r="G565" s="510"/>
      <c r="H565" s="510"/>
      <c r="I565" s="510"/>
      <c r="J565" s="510"/>
      <c r="K565" s="510"/>
      <c r="L565" s="510"/>
      <c r="M565" s="510"/>
      <c r="N565" s="510"/>
      <c r="O565" s="510"/>
      <c r="P565" s="510"/>
      <c r="Q565" s="510"/>
      <c r="R565" s="510"/>
      <c r="S565" s="510"/>
      <c r="T565" s="510"/>
      <c r="U565" s="510"/>
      <c r="V565" s="510"/>
      <c r="W565" s="510"/>
      <c r="X565" s="510"/>
      <c r="Y565" s="510"/>
    </row>
    <row r="566">
      <c r="A566" s="510"/>
      <c r="B566" s="510"/>
      <c r="C566" s="510"/>
      <c r="D566" s="510"/>
      <c r="E566" s="510"/>
      <c r="F566" s="510"/>
      <c r="G566" s="510"/>
      <c r="H566" s="510"/>
      <c r="I566" s="510"/>
      <c r="J566" s="510"/>
      <c r="K566" s="510"/>
      <c r="L566" s="510"/>
      <c r="M566" s="510"/>
      <c r="N566" s="510"/>
      <c r="O566" s="510"/>
      <c r="P566" s="510"/>
      <c r="Q566" s="510"/>
      <c r="R566" s="510"/>
      <c r="S566" s="510"/>
      <c r="T566" s="510"/>
      <c r="U566" s="510"/>
      <c r="V566" s="510"/>
      <c r="W566" s="510"/>
      <c r="X566" s="510"/>
      <c r="Y566" s="510"/>
    </row>
    <row r="567">
      <c r="A567" s="510"/>
      <c r="B567" s="510"/>
      <c r="C567" s="510"/>
      <c r="D567" s="510"/>
      <c r="E567" s="510"/>
      <c r="F567" s="510"/>
      <c r="G567" s="510"/>
      <c r="H567" s="510"/>
      <c r="I567" s="510"/>
      <c r="J567" s="510"/>
      <c r="K567" s="510"/>
      <c r="L567" s="510"/>
      <c r="M567" s="510"/>
      <c r="N567" s="510"/>
      <c r="O567" s="510"/>
      <c r="P567" s="510"/>
      <c r="Q567" s="510"/>
      <c r="R567" s="510"/>
      <c r="S567" s="510"/>
      <c r="T567" s="510"/>
      <c r="U567" s="510"/>
      <c r="V567" s="510"/>
      <c r="W567" s="510"/>
      <c r="X567" s="510"/>
      <c r="Y567" s="510"/>
    </row>
    <row r="568">
      <c r="A568" s="510"/>
      <c r="B568" s="510"/>
      <c r="C568" s="510"/>
      <c r="D568" s="510"/>
      <c r="E568" s="510"/>
      <c r="F568" s="510"/>
      <c r="G568" s="510"/>
      <c r="H568" s="510"/>
      <c r="I568" s="510"/>
      <c r="J568" s="510"/>
      <c r="K568" s="510"/>
      <c r="L568" s="510"/>
      <c r="M568" s="510"/>
      <c r="N568" s="510"/>
      <c r="O568" s="510"/>
      <c r="P568" s="510"/>
      <c r="Q568" s="510"/>
      <c r="R568" s="510"/>
      <c r="S568" s="510"/>
      <c r="T568" s="510"/>
      <c r="U568" s="510"/>
      <c r="V568" s="510"/>
      <c r="W568" s="510"/>
      <c r="X568" s="510"/>
      <c r="Y568" s="510"/>
    </row>
    <row r="569">
      <c r="A569" s="510"/>
      <c r="B569" s="510"/>
      <c r="C569" s="510"/>
      <c r="D569" s="510"/>
      <c r="E569" s="510"/>
      <c r="F569" s="510"/>
      <c r="G569" s="510"/>
      <c r="H569" s="510"/>
      <c r="I569" s="510"/>
      <c r="J569" s="510"/>
      <c r="K569" s="510"/>
      <c r="L569" s="510"/>
      <c r="M569" s="510"/>
      <c r="N569" s="510"/>
      <c r="O569" s="510"/>
      <c r="P569" s="510"/>
      <c r="Q569" s="510"/>
      <c r="R569" s="510"/>
      <c r="S569" s="510"/>
      <c r="T569" s="510"/>
      <c r="U569" s="510"/>
      <c r="V569" s="510"/>
      <c r="W569" s="510"/>
      <c r="X569" s="510"/>
      <c r="Y569" s="510"/>
    </row>
    <row r="570">
      <c r="A570" s="510"/>
      <c r="B570" s="510"/>
      <c r="C570" s="510"/>
      <c r="D570" s="510"/>
      <c r="E570" s="510"/>
      <c r="F570" s="510"/>
      <c r="G570" s="510"/>
      <c r="H570" s="510"/>
      <c r="I570" s="510"/>
      <c r="J570" s="510"/>
      <c r="K570" s="510"/>
      <c r="L570" s="510"/>
      <c r="M570" s="510"/>
      <c r="N570" s="510"/>
      <c r="O570" s="510"/>
      <c r="P570" s="510"/>
      <c r="Q570" s="510"/>
      <c r="R570" s="510"/>
      <c r="S570" s="510"/>
      <c r="T570" s="510"/>
      <c r="U570" s="510"/>
      <c r="V570" s="510"/>
      <c r="W570" s="510"/>
      <c r="X570" s="510"/>
      <c r="Y570" s="510"/>
    </row>
    <row r="571">
      <c r="A571" s="510"/>
      <c r="B571" s="510"/>
      <c r="C571" s="510"/>
      <c r="D571" s="510"/>
      <c r="E571" s="510"/>
      <c r="F571" s="510"/>
      <c r="G571" s="510"/>
      <c r="H571" s="510"/>
      <c r="I571" s="510"/>
      <c r="J571" s="510"/>
      <c r="K571" s="510"/>
      <c r="L571" s="510"/>
      <c r="M571" s="510"/>
      <c r="N571" s="510"/>
      <c r="O571" s="510"/>
      <c r="P571" s="510"/>
      <c r="Q571" s="510"/>
      <c r="R571" s="510"/>
      <c r="S571" s="510"/>
      <c r="T571" s="510"/>
      <c r="U571" s="510"/>
      <c r="V571" s="510"/>
      <c r="W571" s="510"/>
      <c r="X571" s="510"/>
      <c r="Y571" s="510"/>
    </row>
    <row r="572">
      <c r="A572" s="510"/>
      <c r="B572" s="510"/>
      <c r="C572" s="510"/>
      <c r="D572" s="510"/>
      <c r="E572" s="510"/>
      <c r="F572" s="510"/>
      <c r="G572" s="510"/>
      <c r="H572" s="510"/>
      <c r="I572" s="510"/>
      <c r="J572" s="510"/>
      <c r="K572" s="510"/>
      <c r="L572" s="510"/>
      <c r="M572" s="510"/>
      <c r="N572" s="510"/>
      <c r="O572" s="510"/>
      <c r="P572" s="510"/>
      <c r="Q572" s="510"/>
      <c r="R572" s="510"/>
      <c r="S572" s="510"/>
      <c r="T572" s="510"/>
      <c r="U572" s="510"/>
      <c r="V572" s="510"/>
      <c r="W572" s="510"/>
      <c r="X572" s="510"/>
      <c r="Y572" s="510"/>
    </row>
    <row r="573">
      <c r="A573" s="510"/>
      <c r="B573" s="510"/>
      <c r="C573" s="510"/>
      <c r="D573" s="510"/>
      <c r="E573" s="510"/>
      <c r="F573" s="510"/>
      <c r="G573" s="510"/>
      <c r="H573" s="510"/>
      <c r="I573" s="510"/>
      <c r="J573" s="510"/>
      <c r="K573" s="510"/>
      <c r="L573" s="510"/>
      <c r="M573" s="510"/>
      <c r="N573" s="510"/>
      <c r="O573" s="510"/>
      <c r="P573" s="510"/>
      <c r="Q573" s="510"/>
      <c r="R573" s="510"/>
      <c r="S573" s="510"/>
      <c r="T573" s="510"/>
      <c r="U573" s="510"/>
      <c r="V573" s="510"/>
      <c r="W573" s="510"/>
      <c r="X573" s="510"/>
      <c r="Y573" s="510"/>
    </row>
    <row r="574">
      <c r="A574" s="510"/>
      <c r="B574" s="510"/>
      <c r="C574" s="510"/>
      <c r="D574" s="510"/>
      <c r="E574" s="510"/>
      <c r="F574" s="510"/>
      <c r="G574" s="510"/>
      <c r="H574" s="510"/>
      <c r="I574" s="510"/>
      <c r="J574" s="510"/>
      <c r="K574" s="510"/>
      <c r="L574" s="510"/>
      <c r="M574" s="510"/>
      <c r="N574" s="510"/>
      <c r="O574" s="510"/>
      <c r="P574" s="510"/>
      <c r="Q574" s="510"/>
      <c r="R574" s="510"/>
      <c r="S574" s="510"/>
      <c r="T574" s="510"/>
      <c r="U574" s="510"/>
      <c r="V574" s="510"/>
      <c r="W574" s="510"/>
      <c r="X574" s="510"/>
      <c r="Y574" s="510"/>
    </row>
    <row r="575">
      <c r="A575" s="510"/>
      <c r="B575" s="510"/>
      <c r="C575" s="510"/>
      <c r="D575" s="510"/>
      <c r="E575" s="510"/>
      <c r="F575" s="510"/>
      <c r="G575" s="510"/>
      <c r="H575" s="510"/>
      <c r="I575" s="510"/>
      <c r="J575" s="510"/>
      <c r="K575" s="510"/>
      <c r="L575" s="510"/>
      <c r="M575" s="510"/>
      <c r="N575" s="510"/>
      <c r="O575" s="510"/>
      <c r="P575" s="510"/>
      <c r="Q575" s="510"/>
      <c r="R575" s="510"/>
      <c r="S575" s="510"/>
      <c r="T575" s="510"/>
      <c r="U575" s="510"/>
      <c r="V575" s="510"/>
      <c r="W575" s="510"/>
      <c r="X575" s="510"/>
      <c r="Y575" s="510"/>
    </row>
    <row r="576">
      <c r="A576" s="510"/>
      <c r="B576" s="510"/>
      <c r="C576" s="510"/>
      <c r="D576" s="510"/>
      <c r="E576" s="510"/>
      <c r="F576" s="510"/>
      <c r="G576" s="510"/>
      <c r="H576" s="510"/>
      <c r="I576" s="510"/>
      <c r="J576" s="510"/>
      <c r="K576" s="510"/>
      <c r="L576" s="510"/>
      <c r="M576" s="510"/>
      <c r="N576" s="510"/>
      <c r="O576" s="510"/>
      <c r="P576" s="510"/>
      <c r="Q576" s="510"/>
      <c r="R576" s="510"/>
      <c r="S576" s="510"/>
      <c r="T576" s="510"/>
      <c r="U576" s="510"/>
      <c r="V576" s="510"/>
      <c r="W576" s="510"/>
      <c r="X576" s="510"/>
      <c r="Y576" s="510"/>
    </row>
    <row r="577">
      <c r="A577" s="510"/>
      <c r="B577" s="510"/>
      <c r="C577" s="510"/>
      <c r="D577" s="510"/>
      <c r="E577" s="510"/>
      <c r="F577" s="510"/>
      <c r="G577" s="510"/>
      <c r="H577" s="510"/>
      <c r="I577" s="510"/>
      <c r="J577" s="510"/>
      <c r="K577" s="510"/>
      <c r="L577" s="510"/>
      <c r="M577" s="510"/>
      <c r="N577" s="510"/>
      <c r="O577" s="510"/>
      <c r="P577" s="510"/>
      <c r="Q577" s="510"/>
      <c r="R577" s="510"/>
      <c r="S577" s="510"/>
      <c r="T577" s="510"/>
      <c r="U577" s="510"/>
      <c r="V577" s="510"/>
      <c r="W577" s="510"/>
      <c r="X577" s="510"/>
      <c r="Y577" s="510"/>
    </row>
    <row r="578">
      <c r="A578" s="510"/>
      <c r="B578" s="510"/>
      <c r="C578" s="510"/>
      <c r="D578" s="510"/>
      <c r="E578" s="510"/>
      <c r="F578" s="510"/>
      <c r="G578" s="510"/>
      <c r="H578" s="510"/>
      <c r="I578" s="510"/>
      <c r="J578" s="510"/>
      <c r="K578" s="510"/>
      <c r="L578" s="510"/>
      <c r="M578" s="510"/>
      <c r="N578" s="510"/>
      <c r="O578" s="510"/>
      <c r="P578" s="510"/>
      <c r="Q578" s="510"/>
      <c r="R578" s="510"/>
      <c r="S578" s="510"/>
      <c r="T578" s="510"/>
      <c r="U578" s="510"/>
      <c r="V578" s="510"/>
      <c r="W578" s="510"/>
      <c r="X578" s="510"/>
      <c r="Y578" s="510"/>
    </row>
    <row r="579">
      <c r="A579" s="510"/>
      <c r="B579" s="510"/>
      <c r="C579" s="510"/>
      <c r="D579" s="510"/>
      <c r="E579" s="510"/>
      <c r="F579" s="510"/>
      <c r="G579" s="510"/>
      <c r="H579" s="510"/>
      <c r="I579" s="510"/>
      <c r="J579" s="510"/>
      <c r="K579" s="510"/>
      <c r="L579" s="510"/>
      <c r="M579" s="510"/>
      <c r="N579" s="510"/>
      <c r="O579" s="510"/>
      <c r="P579" s="510"/>
      <c r="Q579" s="510"/>
      <c r="R579" s="510"/>
      <c r="S579" s="510"/>
      <c r="T579" s="510"/>
      <c r="U579" s="510"/>
      <c r="V579" s="510"/>
      <c r="W579" s="510"/>
      <c r="X579" s="510"/>
      <c r="Y579" s="510"/>
    </row>
    <row r="580">
      <c r="A580" s="510"/>
      <c r="B580" s="510"/>
      <c r="C580" s="510"/>
      <c r="D580" s="510"/>
      <c r="E580" s="510"/>
      <c r="F580" s="510"/>
      <c r="G580" s="510"/>
      <c r="H580" s="510"/>
      <c r="I580" s="510"/>
      <c r="J580" s="510"/>
      <c r="K580" s="510"/>
      <c r="L580" s="510"/>
      <c r="M580" s="510"/>
      <c r="N580" s="510"/>
      <c r="O580" s="510"/>
      <c r="P580" s="510"/>
      <c r="Q580" s="510"/>
      <c r="R580" s="510"/>
      <c r="S580" s="510"/>
      <c r="T580" s="510"/>
      <c r="U580" s="510"/>
      <c r="V580" s="510"/>
      <c r="W580" s="510"/>
      <c r="X580" s="510"/>
      <c r="Y580" s="510"/>
    </row>
    <row r="581">
      <c r="A581" s="510"/>
      <c r="B581" s="510"/>
      <c r="C581" s="510"/>
      <c r="D581" s="510"/>
      <c r="E581" s="510"/>
      <c r="F581" s="510"/>
      <c r="G581" s="510"/>
      <c r="H581" s="510"/>
      <c r="I581" s="510"/>
      <c r="J581" s="510"/>
      <c r="K581" s="510"/>
      <c r="L581" s="510"/>
      <c r="M581" s="510"/>
      <c r="N581" s="510"/>
      <c r="O581" s="510"/>
      <c r="P581" s="510"/>
      <c r="Q581" s="510"/>
      <c r="R581" s="510"/>
      <c r="S581" s="510"/>
      <c r="T581" s="510"/>
      <c r="U581" s="510"/>
      <c r="V581" s="510"/>
      <c r="W581" s="510"/>
      <c r="X581" s="510"/>
      <c r="Y581" s="510"/>
    </row>
    <row r="582">
      <c r="A582" s="510"/>
      <c r="B582" s="510"/>
      <c r="C582" s="510"/>
      <c r="D582" s="510"/>
      <c r="E582" s="510"/>
      <c r="F582" s="510"/>
      <c r="G582" s="510"/>
      <c r="H582" s="510"/>
      <c r="I582" s="510"/>
      <c r="J582" s="510"/>
      <c r="K582" s="510"/>
      <c r="L582" s="510"/>
      <c r="M582" s="510"/>
      <c r="N582" s="510"/>
      <c r="O582" s="510"/>
      <c r="P582" s="510"/>
      <c r="Q582" s="510"/>
      <c r="R582" s="510"/>
      <c r="S582" s="510"/>
      <c r="T582" s="510"/>
      <c r="U582" s="510"/>
      <c r="V582" s="510"/>
      <c r="W582" s="510"/>
      <c r="X582" s="510"/>
      <c r="Y582" s="510"/>
    </row>
    <row r="583">
      <c r="A583" s="510"/>
      <c r="B583" s="510"/>
      <c r="C583" s="510"/>
      <c r="D583" s="510"/>
      <c r="E583" s="510"/>
      <c r="F583" s="510"/>
      <c r="G583" s="510"/>
      <c r="H583" s="510"/>
      <c r="I583" s="510"/>
      <c r="J583" s="510"/>
      <c r="K583" s="510"/>
      <c r="L583" s="510"/>
      <c r="M583" s="510"/>
      <c r="N583" s="510"/>
      <c r="O583" s="510"/>
      <c r="P583" s="510"/>
      <c r="Q583" s="510"/>
      <c r="R583" s="510"/>
      <c r="S583" s="510"/>
      <c r="T583" s="510"/>
      <c r="U583" s="510"/>
      <c r="V583" s="510"/>
      <c r="W583" s="510"/>
      <c r="X583" s="510"/>
      <c r="Y583" s="510"/>
    </row>
    <row r="584">
      <c r="A584" s="510"/>
      <c r="B584" s="510"/>
      <c r="C584" s="510"/>
      <c r="D584" s="510"/>
      <c r="E584" s="510"/>
      <c r="F584" s="510"/>
      <c r="G584" s="510"/>
      <c r="H584" s="510"/>
      <c r="I584" s="510"/>
      <c r="J584" s="510"/>
      <c r="K584" s="510"/>
      <c r="L584" s="510"/>
      <c r="M584" s="510"/>
      <c r="N584" s="510"/>
      <c r="O584" s="510"/>
      <c r="P584" s="510"/>
      <c r="Q584" s="510"/>
      <c r="R584" s="510"/>
      <c r="S584" s="510"/>
      <c r="T584" s="510"/>
      <c r="U584" s="510"/>
      <c r="V584" s="510"/>
      <c r="W584" s="510"/>
      <c r="X584" s="510"/>
      <c r="Y584" s="510"/>
    </row>
    <row r="585">
      <c r="A585" s="510"/>
      <c r="B585" s="510"/>
      <c r="C585" s="510"/>
      <c r="D585" s="510"/>
      <c r="E585" s="510"/>
      <c r="F585" s="510"/>
      <c r="G585" s="510"/>
      <c r="H585" s="510"/>
      <c r="I585" s="510"/>
      <c r="J585" s="510"/>
      <c r="K585" s="510"/>
      <c r="L585" s="510"/>
      <c r="M585" s="510"/>
      <c r="N585" s="510"/>
      <c r="O585" s="510"/>
      <c r="P585" s="510"/>
      <c r="Q585" s="510"/>
      <c r="R585" s="510"/>
      <c r="S585" s="510"/>
      <c r="T585" s="510"/>
      <c r="U585" s="510"/>
      <c r="V585" s="510"/>
      <c r="W585" s="510"/>
      <c r="X585" s="510"/>
      <c r="Y585" s="510"/>
    </row>
    <row r="586">
      <c r="A586" s="510"/>
      <c r="B586" s="510"/>
      <c r="C586" s="510"/>
      <c r="D586" s="510"/>
      <c r="E586" s="510"/>
      <c r="F586" s="510"/>
      <c r="G586" s="510"/>
      <c r="H586" s="510"/>
      <c r="I586" s="510"/>
      <c r="J586" s="510"/>
      <c r="K586" s="510"/>
      <c r="L586" s="510"/>
      <c r="M586" s="510"/>
      <c r="N586" s="510"/>
      <c r="O586" s="510"/>
      <c r="P586" s="510"/>
      <c r="Q586" s="510"/>
      <c r="R586" s="510"/>
      <c r="S586" s="510"/>
      <c r="T586" s="510"/>
      <c r="U586" s="510"/>
      <c r="V586" s="510"/>
      <c r="W586" s="510"/>
      <c r="X586" s="510"/>
      <c r="Y586" s="510"/>
    </row>
    <row r="587">
      <c r="A587" s="510"/>
      <c r="B587" s="510"/>
      <c r="C587" s="510"/>
      <c r="D587" s="510"/>
      <c r="E587" s="510"/>
      <c r="F587" s="510"/>
      <c r="G587" s="510"/>
      <c r="H587" s="510"/>
      <c r="I587" s="510"/>
      <c r="J587" s="510"/>
      <c r="K587" s="510"/>
      <c r="L587" s="510"/>
      <c r="M587" s="510"/>
      <c r="N587" s="510"/>
      <c r="O587" s="510"/>
      <c r="P587" s="510"/>
      <c r="Q587" s="510"/>
      <c r="R587" s="510"/>
      <c r="S587" s="510"/>
      <c r="T587" s="510"/>
      <c r="U587" s="510"/>
      <c r="V587" s="510"/>
      <c r="W587" s="510"/>
      <c r="X587" s="510"/>
      <c r="Y587" s="510"/>
    </row>
    <row r="588">
      <c r="A588" s="510"/>
      <c r="B588" s="510"/>
      <c r="C588" s="510"/>
      <c r="D588" s="510"/>
      <c r="E588" s="510"/>
      <c r="F588" s="510"/>
      <c r="G588" s="510"/>
      <c r="H588" s="510"/>
      <c r="I588" s="510"/>
      <c r="J588" s="510"/>
      <c r="K588" s="510"/>
      <c r="L588" s="510"/>
      <c r="M588" s="510"/>
      <c r="N588" s="510"/>
      <c r="O588" s="510"/>
      <c r="P588" s="510"/>
      <c r="Q588" s="510"/>
      <c r="R588" s="510"/>
      <c r="S588" s="510"/>
      <c r="T588" s="510"/>
      <c r="U588" s="510"/>
      <c r="V588" s="510"/>
      <c r="W588" s="510"/>
      <c r="X588" s="510"/>
      <c r="Y588" s="510"/>
    </row>
    <row r="589">
      <c r="A589" s="510"/>
      <c r="B589" s="510"/>
      <c r="C589" s="510"/>
      <c r="D589" s="510"/>
      <c r="E589" s="510"/>
      <c r="F589" s="510"/>
      <c r="G589" s="510"/>
      <c r="H589" s="510"/>
      <c r="I589" s="510"/>
      <c r="J589" s="510"/>
      <c r="K589" s="510"/>
      <c r="L589" s="510"/>
      <c r="M589" s="510"/>
      <c r="N589" s="510"/>
      <c r="O589" s="510"/>
      <c r="P589" s="510"/>
      <c r="Q589" s="510"/>
      <c r="R589" s="510"/>
      <c r="S589" s="510"/>
      <c r="T589" s="510"/>
      <c r="U589" s="510"/>
      <c r="V589" s="510"/>
      <c r="W589" s="510"/>
      <c r="X589" s="510"/>
      <c r="Y589" s="510"/>
    </row>
    <row r="590">
      <c r="A590" s="510"/>
      <c r="B590" s="510"/>
      <c r="C590" s="510"/>
      <c r="D590" s="510"/>
      <c r="E590" s="510"/>
      <c r="F590" s="510"/>
      <c r="G590" s="510"/>
      <c r="H590" s="510"/>
      <c r="I590" s="510"/>
      <c r="J590" s="510"/>
      <c r="K590" s="510"/>
      <c r="L590" s="510"/>
      <c r="M590" s="510"/>
      <c r="N590" s="510"/>
      <c r="O590" s="510"/>
      <c r="P590" s="510"/>
      <c r="Q590" s="510"/>
      <c r="R590" s="510"/>
      <c r="S590" s="510"/>
      <c r="T590" s="510"/>
      <c r="U590" s="510"/>
      <c r="V590" s="510"/>
      <c r="W590" s="510"/>
      <c r="X590" s="510"/>
      <c r="Y590" s="510"/>
    </row>
    <row r="591">
      <c r="A591" s="510"/>
      <c r="B591" s="510"/>
      <c r="C591" s="510"/>
      <c r="D591" s="510"/>
      <c r="E591" s="510"/>
      <c r="F591" s="510"/>
      <c r="G591" s="510"/>
      <c r="H591" s="510"/>
      <c r="I591" s="510"/>
      <c r="J591" s="510"/>
      <c r="K591" s="510"/>
      <c r="L591" s="510"/>
      <c r="M591" s="510"/>
      <c r="N591" s="510"/>
      <c r="O591" s="510"/>
      <c r="P591" s="510"/>
      <c r="Q591" s="510"/>
      <c r="R591" s="510"/>
      <c r="S591" s="510"/>
      <c r="T591" s="510"/>
      <c r="U591" s="510"/>
      <c r="V591" s="510"/>
      <c r="W591" s="510"/>
      <c r="X591" s="510"/>
      <c r="Y591" s="510"/>
    </row>
    <row r="592">
      <c r="A592" s="510"/>
      <c r="B592" s="510"/>
      <c r="C592" s="510"/>
      <c r="D592" s="510"/>
      <c r="E592" s="510"/>
      <c r="F592" s="510"/>
      <c r="G592" s="510"/>
      <c r="H592" s="510"/>
      <c r="I592" s="510"/>
      <c r="J592" s="510"/>
      <c r="K592" s="510"/>
      <c r="L592" s="510"/>
      <c r="M592" s="510"/>
      <c r="N592" s="510"/>
      <c r="O592" s="510"/>
      <c r="P592" s="510"/>
      <c r="Q592" s="510"/>
      <c r="R592" s="510"/>
      <c r="S592" s="510"/>
      <c r="T592" s="510"/>
      <c r="U592" s="510"/>
      <c r="V592" s="510"/>
      <c r="W592" s="510"/>
      <c r="X592" s="510"/>
      <c r="Y592" s="510"/>
    </row>
    <row r="593">
      <c r="A593" s="510"/>
      <c r="B593" s="510"/>
      <c r="C593" s="510"/>
      <c r="D593" s="510"/>
      <c r="E593" s="510"/>
      <c r="F593" s="510"/>
      <c r="G593" s="510"/>
      <c r="H593" s="510"/>
      <c r="I593" s="510"/>
      <c r="J593" s="510"/>
      <c r="K593" s="510"/>
      <c r="L593" s="510"/>
      <c r="M593" s="510"/>
      <c r="N593" s="510"/>
      <c r="O593" s="510"/>
      <c r="P593" s="510"/>
      <c r="Q593" s="510"/>
      <c r="R593" s="510"/>
      <c r="S593" s="510"/>
      <c r="T593" s="510"/>
      <c r="U593" s="510"/>
      <c r="V593" s="510"/>
      <c r="W593" s="510"/>
      <c r="X593" s="510"/>
      <c r="Y593" s="510"/>
    </row>
    <row r="594">
      <c r="A594" s="510"/>
      <c r="B594" s="510"/>
      <c r="C594" s="510"/>
      <c r="D594" s="510"/>
      <c r="E594" s="510"/>
      <c r="F594" s="510"/>
      <c r="G594" s="510"/>
      <c r="H594" s="510"/>
      <c r="I594" s="510"/>
      <c r="J594" s="510"/>
      <c r="K594" s="510"/>
      <c r="L594" s="510"/>
      <c r="M594" s="510"/>
      <c r="N594" s="510"/>
      <c r="O594" s="510"/>
      <c r="P594" s="510"/>
      <c r="Q594" s="510"/>
      <c r="R594" s="510"/>
      <c r="S594" s="510"/>
      <c r="T594" s="510"/>
      <c r="U594" s="510"/>
      <c r="V594" s="510"/>
      <c r="W594" s="510"/>
      <c r="X594" s="510"/>
      <c r="Y594" s="510"/>
    </row>
    <row r="595">
      <c r="A595" s="510"/>
      <c r="B595" s="510"/>
      <c r="C595" s="510"/>
      <c r="D595" s="510"/>
      <c r="E595" s="510"/>
      <c r="F595" s="510"/>
      <c r="G595" s="510"/>
      <c r="H595" s="510"/>
      <c r="I595" s="510"/>
      <c r="J595" s="510"/>
      <c r="K595" s="510"/>
      <c r="L595" s="510"/>
      <c r="M595" s="510"/>
      <c r="N595" s="510"/>
      <c r="O595" s="510"/>
      <c r="P595" s="510"/>
      <c r="Q595" s="510"/>
      <c r="R595" s="510"/>
      <c r="S595" s="510"/>
      <c r="T595" s="510"/>
      <c r="U595" s="510"/>
      <c r="V595" s="510"/>
      <c r="W595" s="510"/>
      <c r="X595" s="510"/>
      <c r="Y595" s="510"/>
    </row>
    <row r="596">
      <c r="A596" s="510"/>
      <c r="B596" s="510"/>
      <c r="C596" s="510"/>
      <c r="D596" s="510"/>
      <c r="E596" s="510"/>
      <c r="F596" s="510"/>
      <c r="G596" s="510"/>
      <c r="H596" s="510"/>
      <c r="I596" s="510"/>
      <c r="J596" s="510"/>
      <c r="K596" s="510"/>
      <c r="L596" s="510"/>
      <c r="M596" s="510"/>
      <c r="N596" s="510"/>
      <c r="O596" s="510"/>
      <c r="P596" s="510"/>
      <c r="Q596" s="510"/>
      <c r="R596" s="510"/>
      <c r="S596" s="510"/>
      <c r="T596" s="510"/>
      <c r="U596" s="510"/>
      <c r="V596" s="510"/>
      <c r="W596" s="510"/>
      <c r="X596" s="510"/>
      <c r="Y596" s="510"/>
    </row>
    <row r="597">
      <c r="A597" s="510"/>
      <c r="B597" s="510"/>
      <c r="C597" s="510"/>
      <c r="D597" s="510"/>
      <c r="E597" s="510"/>
      <c r="F597" s="510"/>
      <c r="G597" s="510"/>
      <c r="H597" s="510"/>
      <c r="I597" s="510"/>
      <c r="J597" s="510"/>
      <c r="K597" s="510"/>
      <c r="L597" s="510"/>
      <c r="M597" s="510"/>
      <c r="N597" s="510"/>
      <c r="O597" s="510"/>
      <c r="P597" s="510"/>
      <c r="Q597" s="510"/>
      <c r="R597" s="510"/>
      <c r="S597" s="510"/>
      <c r="T597" s="510"/>
      <c r="U597" s="510"/>
      <c r="V597" s="510"/>
      <c r="W597" s="510"/>
      <c r="X597" s="510"/>
      <c r="Y597" s="510"/>
    </row>
    <row r="598">
      <c r="A598" s="510"/>
      <c r="B598" s="510"/>
      <c r="C598" s="510"/>
      <c r="D598" s="510"/>
      <c r="E598" s="510"/>
      <c r="F598" s="510"/>
      <c r="G598" s="510"/>
      <c r="H598" s="510"/>
      <c r="I598" s="510"/>
      <c r="J598" s="510"/>
      <c r="K598" s="510"/>
      <c r="L598" s="510"/>
      <c r="M598" s="510"/>
      <c r="N598" s="510"/>
      <c r="O598" s="510"/>
      <c r="P598" s="510"/>
      <c r="Q598" s="510"/>
      <c r="R598" s="510"/>
      <c r="S598" s="510"/>
      <c r="T598" s="510"/>
      <c r="U598" s="510"/>
      <c r="V598" s="510"/>
      <c r="W598" s="510"/>
      <c r="X598" s="510"/>
      <c r="Y598" s="510"/>
    </row>
    <row r="599">
      <c r="A599" s="510"/>
      <c r="B599" s="510"/>
      <c r="C599" s="510"/>
      <c r="D599" s="510"/>
      <c r="E599" s="510"/>
      <c r="F599" s="510"/>
      <c r="G599" s="510"/>
      <c r="H599" s="510"/>
      <c r="I599" s="510"/>
      <c r="J599" s="510"/>
      <c r="K599" s="510"/>
      <c r="L599" s="510"/>
      <c r="M599" s="510"/>
      <c r="N599" s="510"/>
      <c r="O599" s="510"/>
      <c r="P599" s="510"/>
      <c r="Q599" s="510"/>
      <c r="R599" s="510"/>
      <c r="S599" s="510"/>
      <c r="T599" s="510"/>
      <c r="U599" s="510"/>
      <c r="V599" s="510"/>
      <c r="W599" s="510"/>
      <c r="X599" s="510"/>
      <c r="Y599" s="510"/>
    </row>
    <row r="600">
      <c r="A600" s="510"/>
      <c r="B600" s="510"/>
      <c r="C600" s="510"/>
      <c r="D600" s="510"/>
      <c r="E600" s="510"/>
      <c r="F600" s="510"/>
      <c r="G600" s="510"/>
      <c r="H600" s="510"/>
      <c r="I600" s="510"/>
      <c r="J600" s="510"/>
      <c r="K600" s="510"/>
      <c r="L600" s="510"/>
      <c r="M600" s="510"/>
      <c r="N600" s="510"/>
      <c r="O600" s="510"/>
      <c r="P600" s="510"/>
      <c r="Q600" s="510"/>
      <c r="R600" s="510"/>
      <c r="S600" s="510"/>
      <c r="T600" s="510"/>
      <c r="U600" s="510"/>
      <c r="V600" s="510"/>
      <c r="W600" s="510"/>
      <c r="X600" s="510"/>
      <c r="Y600" s="510"/>
    </row>
    <row r="601">
      <c r="A601" s="510"/>
      <c r="B601" s="510"/>
      <c r="C601" s="510"/>
      <c r="D601" s="510"/>
      <c r="E601" s="510"/>
      <c r="F601" s="510"/>
      <c r="G601" s="510"/>
      <c r="H601" s="510"/>
      <c r="I601" s="510"/>
      <c r="J601" s="510"/>
      <c r="K601" s="510"/>
      <c r="L601" s="510"/>
      <c r="M601" s="510"/>
      <c r="N601" s="510"/>
      <c r="O601" s="510"/>
      <c r="P601" s="510"/>
      <c r="Q601" s="510"/>
      <c r="R601" s="510"/>
      <c r="S601" s="510"/>
      <c r="T601" s="510"/>
      <c r="U601" s="510"/>
      <c r="V601" s="510"/>
      <c r="W601" s="510"/>
      <c r="X601" s="510"/>
      <c r="Y601" s="510"/>
    </row>
    <row r="602">
      <c r="A602" s="510"/>
      <c r="B602" s="510"/>
      <c r="C602" s="510"/>
      <c r="D602" s="510"/>
      <c r="E602" s="510"/>
      <c r="F602" s="510"/>
      <c r="G602" s="510"/>
      <c r="H602" s="510"/>
      <c r="I602" s="510"/>
      <c r="J602" s="510"/>
      <c r="K602" s="510"/>
      <c r="L602" s="510"/>
      <c r="M602" s="510"/>
      <c r="N602" s="510"/>
      <c r="O602" s="510"/>
      <c r="P602" s="510"/>
      <c r="Q602" s="510"/>
      <c r="R602" s="510"/>
      <c r="S602" s="510"/>
      <c r="T602" s="510"/>
      <c r="U602" s="510"/>
      <c r="V602" s="510"/>
      <c r="W602" s="510"/>
      <c r="X602" s="510"/>
      <c r="Y602" s="510"/>
    </row>
    <row r="603">
      <c r="A603" s="510"/>
      <c r="B603" s="510"/>
      <c r="C603" s="510"/>
      <c r="D603" s="510"/>
      <c r="E603" s="510"/>
      <c r="F603" s="510"/>
      <c r="G603" s="510"/>
      <c r="H603" s="510"/>
      <c r="I603" s="510"/>
      <c r="J603" s="510"/>
      <c r="K603" s="510"/>
      <c r="L603" s="510"/>
      <c r="M603" s="510"/>
      <c r="N603" s="510"/>
      <c r="O603" s="510"/>
      <c r="P603" s="510"/>
      <c r="Q603" s="510"/>
      <c r="R603" s="510"/>
      <c r="S603" s="510"/>
      <c r="T603" s="510"/>
      <c r="U603" s="510"/>
      <c r="V603" s="510"/>
      <c r="W603" s="510"/>
      <c r="X603" s="510"/>
      <c r="Y603" s="510"/>
    </row>
    <row r="604">
      <c r="A604" s="510"/>
      <c r="B604" s="510"/>
      <c r="C604" s="510"/>
      <c r="D604" s="510"/>
      <c r="E604" s="510"/>
      <c r="F604" s="510"/>
      <c r="G604" s="510"/>
      <c r="H604" s="510"/>
      <c r="I604" s="510"/>
      <c r="J604" s="510"/>
      <c r="K604" s="510"/>
      <c r="L604" s="510"/>
      <c r="M604" s="510"/>
      <c r="N604" s="510"/>
      <c r="O604" s="510"/>
      <c r="P604" s="510"/>
      <c r="Q604" s="510"/>
      <c r="R604" s="510"/>
      <c r="S604" s="510"/>
      <c r="T604" s="510"/>
      <c r="U604" s="510"/>
      <c r="V604" s="510"/>
      <c r="W604" s="510"/>
      <c r="X604" s="510"/>
      <c r="Y604" s="510"/>
    </row>
    <row r="605">
      <c r="A605" s="510"/>
      <c r="B605" s="510"/>
      <c r="C605" s="510"/>
      <c r="D605" s="510"/>
      <c r="E605" s="510"/>
      <c r="F605" s="510"/>
      <c r="G605" s="510"/>
      <c r="H605" s="510"/>
      <c r="I605" s="510"/>
      <c r="J605" s="510"/>
      <c r="K605" s="510"/>
      <c r="L605" s="510"/>
      <c r="M605" s="510"/>
      <c r="N605" s="510"/>
      <c r="O605" s="510"/>
      <c r="P605" s="510"/>
      <c r="Q605" s="510"/>
      <c r="R605" s="510"/>
      <c r="S605" s="510"/>
      <c r="T605" s="510"/>
      <c r="U605" s="510"/>
      <c r="V605" s="510"/>
      <c r="W605" s="510"/>
      <c r="X605" s="510"/>
      <c r="Y605" s="510"/>
    </row>
    <row r="606">
      <c r="A606" s="510"/>
      <c r="B606" s="510"/>
      <c r="C606" s="510"/>
      <c r="D606" s="510"/>
      <c r="E606" s="510"/>
      <c r="F606" s="510"/>
      <c r="G606" s="510"/>
      <c r="H606" s="510"/>
      <c r="I606" s="510"/>
      <c r="J606" s="510"/>
      <c r="K606" s="510"/>
      <c r="L606" s="510"/>
      <c r="M606" s="510"/>
      <c r="N606" s="510"/>
      <c r="O606" s="510"/>
      <c r="P606" s="510"/>
      <c r="Q606" s="510"/>
      <c r="R606" s="510"/>
      <c r="S606" s="510"/>
      <c r="T606" s="510"/>
      <c r="U606" s="510"/>
      <c r="V606" s="510"/>
      <c r="W606" s="510"/>
      <c r="X606" s="510"/>
      <c r="Y606" s="510"/>
    </row>
    <row r="607">
      <c r="A607" s="510"/>
      <c r="B607" s="510"/>
      <c r="C607" s="510"/>
      <c r="D607" s="510"/>
      <c r="E607" s="510"/>
      <c r="F607" s="510"/>
      <c r="G607" s="510"/>
      <c r="H607" s="510"/>
      <c r="I607" s="510"/>
      <c r="J607" s="510"/>
      <c r="K607" s="510"/>
      <c r="L607" s="510"/>
      <c r="M607" s="510"/>
      <c r="N607" s="510"/>
      <c r="O607" s="510"/>
      <c r="P607" s="510"/>
      <c r="Q607" s="510"/>
      <c r="R607" s="510"/>
      <c r="S607" s="510"/>
      <c r="T607" s="510"/>
      <c r="U607" s="510"/>
      <c r="V607" s="510"/>
      <c r="W607" s="510"/>
      <c r="X607" s="510"/>
      <c r="Y607" s="510"/>
    </row>
    <row r="608">
      <c r="A608" s="510"/>
      <c r="B608" s="510"/>
      <c r="C608" s="510"/>
      <c r="D608" s="510"/>
      <c r="E608" s="510"/>
      <c r="F608" s="510"/>
      <c r="G608" s="510"/>
      <c r="H608" s="510"/>
      <c r="I608" s="510"/>
      <c r="J608" s="510"/>
      <c r="K608" s="510"/>
      <c r="L608" s="510"/>
      <c r="M608" s="510"/>
      <c r="N608" s="510"/>
      <c r="O608" s="510"/>
      <c r="P608" s="510"/>
      <c r="Q608" s="510"/>
      <c r="R608" s="510"/>
      <c r="S608" s="510"/>
      <c r="T608" s="510"/>
      <c r="U608" s="510"/>
      <c r="V608" s="510"/>
      <c r="W608" s="510"/>
      <c r="X608" s="510"/>
      <c r="Y608" s="510"/>
    </row>
    <row r="609">
      <c r="A609" s="510"/>
      <c r="B609" s="510"/>
      <c r="C609" s="510"/>
      <c r="D609" s="510"/>
      <c r="E609" s="510"/>
      <c r="F609" s="510"/>
      <c r="G609" s="510"/>
      <c r="H609" s="510"/>
      <c r="I609" s="510"/>
      <c r="J609" s="510"/>
      <c r="K609" s="510"/>
      <c r="L609" s="510"/>
      <c r="M609" s="510"/>
      <c r="N609" s="510"/>
      <c r="O609" s="510"/>
      <c r="P609" s="510"/>
      <c r="Q609" s="510"/>
      <c r="R609" s="510"/>
      <c r="S609" s="510"/>
      <c r="T609" s="510"/>
      <c r="U609" s="510"/>
      <c r="V609" s="510"/>
      <c r="W609" s="510"/>
      <c r="X609" s="510"/>
      <c r="Y609" s="510"/>
    </row>
    <row r="610">
      <c r="A610" s="510"/>
      <c r="B610" s="510"/>
      <c r="C610" s="510"/>
      <c r="D610" s="510"/>
      <c r="E610" s="510"/>
      <c r="F610" s="510"/>
      <c r="G610" s="510"/>
      <c r="H610" s="510"/>
      <c r="I610" s="510"/>
      <c r="J610" s="510"/>
      <c r="K610" s="510"/>
      <c r="L610" s="510"/>
      <c r="M610" s="510"/>
      <c r="N610" s="510"/>
      <c r="O610" s="510"/>
      <c r="P610" s="510"/>
      <c r="Q610" s="510"/>
      <c r="R610" s="510"/>
      <c r="S610" s="510"/>
      <c r="T610" s="510"/>
      <c r="U610" s="510"/>
      <c r="V610" s="510"/>
      <c r="W610" s="510"/>
      <c r="X610" s="510"/>
      <c r="Y610" s="510"/>
    </row>
    <row r="611">
      <c r="A611" s="510"/>
      <c r="B611" s="510"/>
      <c r="C611" s="510"/>
      <c r="D611" s="510"/>
      <c r="E611" s="510"/>
      <c r="F611" s="510"/>
      <c r="G611" s="510"/>
      <c r="H611" s="510"/>
      <c r="I611" s="510"/>
      <c r="J611" s="510"/>
      <c r="K611" s="510"/>
      <c r="L611" s="510"/>
      <c r="M611" s="510"/>
      <c r="N611" s="510"/>
      <c r="O611" s="510"/>
      <c r="P611" s="510"/>
      <c r="Q611" s="510"/>
      <c r="R611" s="510"/>
      <c r="S611" s="510"/>
      <c r="T611" s="510"/>
      <c r="U611" s="510"/>
      <c r="V611" s="510"/>
      <c r="W611" s="510"/>
      <c r="X611" s="510"/>
      <c r="Y611" s="510"/>
    </row>
    <row r="612">
      <c r="A612" s="510"/>
      <c r="B612" s="510"/>
      <c r="C612" s="510"/>
      <c r="D612" s="510"/>
      <c r="E612" s="510"/>
      <c r="F612" s="510"/>
      <c r="G612" s="510"/>
      <c r="H612" s="510"/>
      <c r="I612" s="510"/>
      <c r="J612" s="510"/>
      <c r="K612" s="510"/>
      <c r="L612" s="510"/>
      <c r="M612" s="510"/>
      <c r="N612" s="510"/>
      <c r="O612" s="510"/>
      <c r="P612" s="510"/>
      <c r="Q612" s="510"/>
      <c r="R612" s="510"/>
      <c r="S612" s="510"/>
      <c r="T612" s="510"/>
      <c r="U612" s="510"/>
      <c r="V612" s="510"/>
      <c r="W612" s="510"/>
      <c r="X612" s="510"/>
      <c r="Y612" s="510"/>
    </row>
    <row r="613">
      <c r="A613" s="510"/>
      <c r="B613" s="510"/>
      <c r="C613" s="510"/>
      <c r="D613" s="510"/>
      <c r="E613" s="510"/>
      <c r="F613" s="510"/>
      <c r="G613" s="510"/>
      <c r="H613" s="510"/>
      <c r="I613" s="510"/>
      <c r="J613" s="510"/>
      <c r="K613" s="510"/>
      <c r="L613" s="510"/>
      <c r="M613" s="510"/>
      <c r="N613" s="510"/>
      <c r="O613" s="510"/>
      <c r="P613" s="510"/>
      <c r="Q613" s="510"/>
      <c r="R613" s="510"/>
      <c r="S613" s="510"/>
      <c r="T613" s="510"/>
      <c r="U613" s="510"/>
      <c r="V613" s="510"/>
      <c r="W613" s="510"/>
      <c r="X613" s="510"/>
      <c r="Y613" s="510"/>
    </row>
    <row r="614">
      <c r="A614" s="510"/>
      <c r="B614" s="510"/>
      <c r="C614" s="510"/>
      <c r="D614" s="510"/>
      <c r="E614" s="510"/>
      <c r="F614" s="510"/>
      <c r="G614" s="510"/>
      <c r="H614" s="510"/>
      <c r="I614" s="510"/>
      <c r="J614" s="510"/>
      <c r="K614" s="510"/>
      <c r="L614" s="510"/>
      <c r="M614" s="510"/>
      <c r="N614" s="510"/>
      <c r="O614" s="510"/>
      <c r="P614" s="510"/>
      <c r="Q614" s="510"/>
      <c r="R614" s="510"/>
      <c r="S614" s="510"/>
      <c r="T614" s="510"/>
      <c r="U614" s="510"/>
      <c r="V614" s="510"/>
      <c r="W614" s="510"/>
      <c r="X614" s="510"/>
      <c r="Y614" s="510"/>
    </row>
    <row r="615">
      <c r="A615" s="510"/>
      <c r="B615" s="510"/>
      <c r="C615" s="510"/>
      <c r="D615" s="510"/>
      <c r="E615" s="510"/>
      <c r="F615" s="510"/>
      <c r="G615" s="510"/>
      <c r="H615" s="510"/>
      <c r="I615" s="510"/>
      <c r="J615" s="510"/>
      <c r="K615" s="510"/>
      <c r="L615" s="510"/>
      <c r="M615" s="510"/>
      <c r="N615" s="510"/>
      <c r="O615" s="510"/>
      <c r="P615" s="510"/>
      <c r="Q615" s="510"/>
      <c r="R615" s="510"/>
      <c r="S615" s="510"/>
      <c r="T615" s="510"/>
      <c r="U615" s="510"/>
      <c r="V615" s="510"/>
      <c r="W615" s="510"/>
      <c r="X615" s="510"/>
      <c r="Y615" s="510"/>
    </row>
    <row r="616">
      <c r="A616" s="510"/>
      <c r="B616" s="510"/>
      <c r="C616" s="510"/>
      <c r="D616" s="510"/>
      <c r="E616" s="510"/>
      <c r="F616" s="510"/>
      <c r="G616" s="510"/>
      <c r="H616" s="510"/>
      <c r="I616" s="510"/>
      <c r="J616" s="510"/>
      <c r="K616" s="510"/>
      <c r="L616" s="510"/>
      <c r="M616" s="510"/>
      <c r="N616" s="510"/>
      <c r="O616" s="510"/>
      <c r="P616" s="510"/>
      <c r="Q616" s="510"/>
      <c r="R616" s="510"/>
      <c r="S616" s="510"/>
      <c r="T616" s="510"/>
      <c r="U616" s="510"/>
      <c r="V616" s="510"/>
      <c r="W616" s="510"/>
      <c r="X616" s="510"/>
      <c r="Y616" s="510"/>
    </row>
    <row r="617">
      <c r="A617" s="510"/>
      <c r="B617" s="510"/>
      <c r="C617" s="510"/>
      <c r="D617" s="510"/>
      <c r="E617" s="510"/>
      <c r="F617" s="510"/>
      <c r="G617" s="510"/>
      <c r="H617" s="510"/>
      <c r="I617" s="510"/>
      <c r="J617" s="510"/>
      <c r="K617" s="510"/>
      <c r="L617" s="510"/>
      <c r="M617" s="510"/>
      <c r="N617" s="510"/>
      <c r="O617" s="510"/>
      <c r="P617" s="510"/>
      <c r="Q617" s="510"/>
      <c r="R617" s="510"/>
      <c r="S617" s="510"/>
      <c r="T617" s="510"/>
      <c r="U617" s="510"/>
      <c r="V617" s="510"/>
      <c r="W617" s="510"/>
      <c r="X617" s="510"/>
      <c r="Y617" s="510"/>
    </row>
    <row r="618">
      <c r="A618" s="510"/>
      <c r="B618" s="510"/>
      <c r="C618" s="510"/>
      <c r="D618" s="510"/>
      <c r="E618" s="510"/>
      <c r="F618" s="510"/>
      <c r="G618" s="510"/>
      <c r="H618" s="510"/>
      <c r="I618" s="510"/>
      <c r="J618" s="510"/>
      <c r="K618" s="510"/>
      <c r="L618" s="510"/>
      <c r="M618" s="510"/>
      <c r="N618" s="510"/>
      <c r="O618" s="510"/>
      <c r="P618" s="510"/>
      <c r="Q618" s="510"/>
      <c r="R618" s="510"/>
      <c r="S618" s="510"/>
      <c r="T618" s="510"/>
      <c r="U618" s="510"/>
      <c r="V618" s="510"/>
      <c r="W618" s="510"/>
      <c r="X618" s="510"/>
      <c r="Y618" s="510"/>
    </row>
    <row r="619">
      <c r="A619" s="510"/>
      <c r="B619" s="510"/>
      <c r="C619" s="510"/>
      <c r="D619" s="510"/>
      <c r="E619" s="510"/>
      <c r="F619" s="510"/>
      <c r="G619" s="510"/>
      <c r="H619" s="510"/>
      <c r="I619" s="510"/>
      <c r="J619" s="510"/>
      <c r="K619" s="510"/>
      <c r="L619" s="510"/>
      <c r="M619" s="510"/>
      <c r="N619" s="510"/>
      <c r="O619" s="510"/>
      <c r="P619" s="510"/>
      <c r="Q619" s="510"/>
      <c r="R619" s="510"/>
      <c r="S619" s="510"/>
      <c r="T619" s="510"/>
      <c r="U619" s="510"/>
      <c r="V619" s="510"/>
      <c r="W619" s="510"/>
      <c r="X619" s="510"/>
      <c r="Y619" s="510"/>
    </row>
    <row r="620">
      <c r="A620" s="510"/>
      <c r="B620" s="510"/>
      <c r="C620" s="510"/>
      <c r="D620" s="510"/>
      <c r="E620" s="510"/>
      <c r="F620" s="510"/>
      <c r="G620" s="510"/>
      <c r="H620" s="510"/>
      <c r="I620" s="510"/>
      <c r="J620" s="510"/>
      <c r="K620" s="510"/>
      <c r="L620" s="510"/>
      <c r="M620" s="510"/>
      <c r="N620" s="510"/>
      <c r="O620" s="510"/>
      <c r="P620" s="510"/>
      <c r="Q620" s="510"/>
      <c r="R620" s="510"/>
      <c r="S620" s="510"/>
      <c r="T620" s="510"/>
      <c r="U620" s="510"/>
      <c r="V620" s="510"/>
      <c r="W620" s="510"/>
      <c r="X620" s="510"/>
      <c r="Y620" s="510"/>
    </row>
    <row r="621">
      <c r="A621" s="510"/>
      <c r="B621" s="510"/>
      <c r="C621" s="510"/>
      <c r="D621" s="510"/>
      <c r="E621" s="510"/>
      <c r="F621" s="510"/>
      <c r="G621" s="510"/>
      <c r="H621" s="510"/>
      <c r="I621" s="510"/>
      <c r="J621" s="510"/>
      <c r="K621" s="510"/>
      <c r="L621" s="510"/>
      <c r="M621" s="510"/>
      <c r="N621" s="510"/>
      <c r="O621" s="510"/>
      <c r="P621" s="510"/>
      <c r="Q621" s="510"/>
      <c r="R621" s="510"/>
      <c r="S621" s="510"/>
      <c r="T621" s="510"/>
      <c r="U621" s="510"/>
      <c r="V621" s="510"/>
      <c r="W621" s="510"/>
      <c r="X621" s="510"/>
      <c r="Y621" s="510"/>
    </row>
    <row r="622">
      <c r="A622" s="510"/>
      <c r="B622" s="510"/>
      <c r="C622" s="510"/>
      <c r="D622" s="510"/>
      <c r="E622" s="510"/>
      <c r="F622" s="510"/>
      <c r="G622" s="510"/>
      <c r="H622" s="510"/>
      <c r="I622" s="510"/>
      <c r="J622" s="510"/>
      <c r="K622" s="510"/>
      <c r="L622" s="510"/>
      <c r="M622" s="510"/>
      <c r="N622" s="510"/>
      <c r="O622" s="510"/>
      <c r="P622" s="510"/>
      <c r="Q622" s="510"/>
      <c r="R622" s="510"/>
      <c r="S622" s="510"/>
      <c r="T622" s="510"/>
      <c r="U622" s="510"/>
      <c r="V622" s="510"/>
      <c r="W622" s="510"/>
      <c r="X622" s="510"/>
      <c r="Y622" s="510"/>
    </row>
    <row r="623">
      <c r="A623" s="510"/>
      <c r="B623" s="510"/>
      <c r="C623" s="510"/>
      <c r="D623" s="510"/>
      <c r="E623" s="510"/>
      <c r="F623" s="510"/>
      <c r="G623" s="510"/>
      <c r="H623" s="510"/>
      <c r="I623" s="510"/>
      <c r="J623" s="510"/>
      <c r="K623" s="510"/>
      <c r="L623" s="510"/>
      <c r="M623" s="510"/>
      <c r="N623" s="510"/>
      <c r="O623" s="510"/>
      <c r="P623" s="510"/>
      <c r="Q623" s="510"/>
      <c r="R623" s="510"/>
      <c r="S623" s="510"/>
      <c r="T623" s="510"/>
      <c r="U623" s="510"/>
      <c r="V623" s="510"/>
      <c r="W623" s="510"/>
      <c r="X623" s="510"/>
      <c r="Y623" s="510"/>
    </row>
    <row r="624">
      <c r="A624" s="510"/>
      <c r="B624" s="510"/>
      <c r="C624" s="510"/>
      <c r="D624" s="510"/>
      <c r="E624" s="510"/>
      <c r="F624" s="510"/>
      <c r="G624" s="510"/>
      <c r="H624" s="510"/>
      <c r="I624" s="510"/>
      <c r="J624" s="510"/>
      <c r="K624" s="510"/>
      <c r="L624" s="510"/>
      <c r="M624" s="510"/>
      <c r="N624" s="510"/>
      <c r="O624" s="510"/>
      <c r="P624" s="510"/>
      <c r="Q624" s="510"/>
      <c r="R624" s="510"/>
      <c r="S624" s="510"/>
      <c r="T624" s="510"/>
      <c r="U624" s="510"/>
      <c r="V624" s="510"/>
      <c r="W624" s="510"/>
      <c r="X624" s="510"/>
      <c r="Y624" s="510"/>
    </row>
    <row r="625">
      <c r="A625" s="510"/>
      <c r="B625" s="510"/>
      <c r="C625" s="510"/>
      <c r="D625" s="510"/>
      <c r="E625" s="510"/>
      <c r="F625" s="510"/>
      <c r="G625" s="510"/>
      <c r="H625" s="510"/>
      <c r="I625" s="510"/>
      <c r="J625" s="510"/>
      <c r="K625" s="510"/>
      <c r="L625" s="510"/>
      <c r="M625" s="510"/>
      <c r="N625" s="510"/>
      <c r="O625" s="510"/>
      <c r="P625" s="510"/>
      <c r="Q625" s="510"/>
      <c r="R625" s="510"/>
      <c r="S625" s="510"/>
      <c r="T625" s="510"/>
      <c r="U625" s="510"/>
      <c r="V625" s="510"/>
      <c r="W625" s="510"/>
      <c r="X625" s="510"/>
      <c r="Y625" s="510"/>
    </row>
    <row r="626">
      <c r="A626" s="510"/>
      <c r="B626" s="510"/>
      <c r="C626" s="510"/>
      <c r="D626" s="510"/>
      <c r="E626" s="510"/>
      <c r="F626" s="510"/>
      <c r="G626" s="510"/>
      <c r="H626" s="510"/>
      <c r="I626" s="510"/>
      <c r="J626" s="510"/>
      <c r="K626" s="510"/>
      <c r="L626" s="510"/>
      <c r="M626" s="510"/>
      <c r="N626" s="510"/>
      <c r="O626" s="510"/>
      <c r="P626" s="510"/>
      <c r="Q626" s="510"/>
      <c r="R626" s="510"/>
      <c r="S626" s="510"/>
      <c r="T626" s="510"/>
      <c r="U626" s="510"/>
      <c r="V626" s="510"/>
      <c r="W626" s="510"/>
      <c r="X626" s="510"/>
      <c r="Y626" s="510"/>
    </row>
    <row r="627">
      <c r="A627" s="510"/>
      <c r="B627" s="510"/>
      <c r="C627" s="510"/>
      <c r="D627" s="510"/>
      <c r="E627" s="510"/>
      <c r="F627" s="510"/>
      <c r="G627" s="510"/>
      <c r="H627" s="510"/>
      <c r="I627" s="510"/>
      <c r="J627" s="510"/>
      <c r="K627" s="510"/>
      <c r="L627" s="510"/>
      <c r="M627" s="510"/>
      <c r="N627" s="510"/>
      <c r="O627" s="510"/>
      <c r="P627" s="510"/>
      <c r="Q627" s="510"/>
      <c r="R627" s="510"/>
      <c r="S627" s="510"/>
      <c r="T627" s="510"/>
      <c r="U627" s="510"/>
      <c r="V627" s="510"/>
      <c r="W627" s="510"/>
      <c r="X627" s="510"/>
      <c r="Y627" s="510"/>
    </row>
    <row r="628">
      <c r="A628" s="510"/>
      <c r="B628" s="510"/>
      <c r="C628" s="510"/>
      <c r="D628" s="510"/>
      <c r="E628" s="510"/>
      <c r="F628" s="510"/>
      <c r="G628" s="510"/>
      <c r="H628" s="510"/>
      <c r="I628" s="510"/>
      <c r="J628" s="510"/>
      <c r="K628" s="510"/>
      <c r="L628" s="510"/>
      <c r="M628" s="510"/>
      <c r="N628" s="510"/>
      <c r="O628" s="510"/>
      <c r="P628" s="510"/>
      <c r="Q628" s="510"/>
      <c r="R628" s="510"/>
      <c r="S628" s="510"/>
      <c r="T628" s="510"/>
      <c r="U628" s="510"/>
      <c r="V628" s="510"/>
      <c r="W628" s="510"/>
      <c r="X628" s="510"/>
      <c r="Y628" s="510"/>
    </row>
    <row r="629">
      <c r="A629" s="510"/>
      <c r="B629" s="510"/>
      <c r="C629" s="510"/>
      <c r="D629" s="510"/>
      <c r="E629" s="510"/>
      <c r="F629" s="510"/>
      <c r="G629" s="510"/>
      <c r="H629" s="510"/>
      <c r="I629" s="510"/>
      <c r="J629" s="510"/>
      <c r="K629" s="510"/>
      <c r="L629" s="510"/>
      <c r="M629" s="510"/>
      <c r="N629" s="510"/>
      <c r="O629" s="510"/>
      <c r="P629" s="510"/>
      <c r="Q629" s="510"/>
      <c r="R629" s="510"/>
      <c r="S629" s="510"/>
      <c r="T629" s="510"/>
      <c r="U629" s="510"/>
      <c r="V629" s="510"/>
      <c r="W629" s="510"/>
      <c r="X629" s="510"/>
      <c r="Y629" s="510"/>
    </row>
    <row r="630">
      <c r="A630" s="510"/>
      <c r="B630" s="510"/>
      <c r="C630" s="510"/>
      <c r="D630" s="510"/>
      <c r="E630" s="510"/>
      <c r="F630" s="510"/>
      <c r="G630" s="510"/>
      <c r="H630" s="510"/>
      <c r="I630" s="510"/>
      <c r="J630" s="510"/>
      <c r="K630" s="510"/>
      <c r="L630" s="510"/>
      <c r="M630" s="510"/>
      <c r="N630" s="510"/>
      <c r="O630" s="510"/>
      <c r="P630" s="510"/>
      <c r="Q630" s="510"/>
      <c r="R630" s="510"/>
      <c r="S630" s="510"/>
      <c r="T630" s="510"/>
      <c r="U630" s="510"/>
      <c r="V630" s="510"/>
      <c r="W630" s="510"/>
      <c r="X630" s="510"/>
      <c r="Y630" s="510"/>
    </row>
    <row r="631">
      <c r="A631" s="510"/>
      <c r="B631" s="510"/>
      <c r="C631" s="510"/>
      <c r="D631" s="510"/>
      <c r="E631" s="510"/>
      <c r="F631" s="510"/>
      <c r="G631" s="510"/>
      <c r="H631" s="510"/>
      <c r="I631" s="510"/>
      <c r="J631" s="510"/>
      <c r="K631" s="510"/>
      <c r="L631" s="510"/>
      <c r="M631" s="510"/>
      <c r="N631" s="510"/>
      <c r="O631" s="510"/>
      <c r="P631" s="510"/>
      <c r="Q631" s="510"/>
      <c r="R631" s="510"/>
      <c r="S631" s="510"/>
      <c r="T631" s="510"/>
      <c r="U631" s="510"/>
      <c r="V631" s="510"/>
      <c r="W631" s="510"/>
      <c r="X631" s="510"/>
      <c r="Y631" s="510"/>
    </row>
    <row r="632">
      <c r="A632" s="510"/>
      <c r="B632" s="510"/>
      <c r="C632" s="510"/>
      <c r="D632" s="510"/>
      <c r="E632" s="510"/>
      <c r="F632" s="510"/>
      <c r="G632" s="510"/>
      <c r="H632" s="510"/>
      <c r="I632" s="510"/>
      <c r="J632" s="510"/>
      <c r="K632" s="510"/>
      <c r="L632" s="510"/>
      <c r="M632" s="510"/>
      <c r="N632" s="510"/>
      <c r="O632" s="510"/>
      <c r="P632" s="510"/>
      <c r="Q632" s="510"/>
      <c r="R632" s="510"/>
      <c r="S632" s="510"/>
      <c r="T632" s="510"/>
      <c r="U632" s="510"/>
      <c r="V632" s="510"/>
      <c r="W632" s="510"/>
      <c r="X632" s="510"/>
      <c r="Y632" s="510"/>
    </row>
    <row r="633">
      <c r="A633" s="510"/>
      <c r="B633" s="510"/>
      <c r="C633" s="510"/>
      <c r="D633" s="510"/>
      <c r="E633" s="510"/>
      <c r="F633" s="510"/>
      <c r="G633" s="510"/>
      <c r="H633" s="510"/>
      <c r="I633" s="510"/>
      <c r="J633" s="510"/>
      <c r="K633" s="510"/>
      <c r="L633" s="510"/>
      <c r="M633" s="510"/>
      <c r="N633" s="510"/>
      <c r="O633" s="510"/>
      <c r="P633" s="510"/>
      <c r="Q633" s="510"/>
      <c r="R633" s="510"/>
      <c r="S633" s="510"/>
      <c r="T633" s="510"/>
      <c r="U633" s="510"/>
      <c r="V633" s="510"/>
      <c r="W633" s="510"/>
      <c r="X633" s="510"/>
      <c r="Y633" s="510"/>
    </row>
    <row r="634">
      <c r="A634" s="510"/>
      <c r="B634" s="510"/>
      <c r="C634" s="510"/>
      <c r="D634" s="510"/>
      <c r="E634" s="510"/>
      <c r="F634" s="510"/>
      <c r="G634" s="510"/>
      <c r="H634" s="510"/>
      <c r="I634" s="510"/>
      <c r="J634" s="510"/>
      <c r="K634" s="510"/>
      <c r="L634" s="510"/>
      <c r="M634" s="510"/>
      <c r="N634" s="510"/>
      <c r="O634" s="510"/>
      <c r="P634" s="510"/>
      <c r="Q634" s="510"/>
      <c r="R634" s="510"/>
      <c r="S634" s="510"/>
      <c r="T634" s="510"/>
      <c r="U634" s="510"/>
      <c r="V634" s="510"/>
      <c r="W634" s="510"/>
      <c r="X634" s="510"/>
      <c r="Y634" s="510"/>
    </row>
    <row r="635">
      <c r="A635" s="510"/>
      <c r="B635" s="510"/>
      <c r="C635" s="510"/>
      <c r="D635" s="510"/>
      <c r="E635" s="510"/>
      <c r="F635" s="510"/>
      <c r="G635" s="510"/>
      <c r="H635" s="510"/>
      <c r="I635" s="510"/>
      <c r="J635" s="510"/>
      <c r="K635" s="510"/>
      <c r="L635" s="510"/>
      <c r="M635" s="510"/>
      <c r="N635" s="510"/>
      <c r="O635" s="510"/>
      <c r="P635" s="510"/>
      <c r="Q635" s="510"/>
      <c r="R635" s="510"/>
      <c r="S635" s="510"/>
      <c r="T635" s="510"/>
      <c r="U635" s="510"/>
      <c r="V635" s="510"/>
      <c r="W635" s="510"/>
      <c r="X635" s="510"/>
      <c r="Y635" s="510"/>
    </row>
    <row r="636">
      <c r="A636" s="510"/>
      <c r="B636" s="510"/>
      <c r="C636" s="510"/>
      <c r="D636" s="510"/>
      <c r="E636" s="510"/>
      <c r="F636" s="510"/>
      <c r="G636" s="510"/>
      <c r="H636" s="510"/>
      <c r="I636" s="510"/>
      <c r="J636" s="510"/>
      <c r="K636" s="510"/>
      <c r="L636" s="510"/>
      <c r="M636" s="510"/>
      <c r="N636" s="510"/>
      <c r="O636" s="510"/>
      <c r="P636" s="510"/>
      <c r="Q636" s="510"/>
      <c r="R636" s="510"/>
      <c r="S636" s="510"/>
      <c r="T636" s="510"/>
      <c r="U636" s="510"/>
      <c r="V636" s="510"/>
      <c r="W636" s="510"/>
      <c r="X636" s="510"/>
      <c r="Y636" s="510"/>
    </row>
    <row r="637">
      <c r="A637" s="510"/>
      <c r="B637" s="510"/>
      <c r="C637" s="510"/>
      <c r="D637" s="510"/>
      <c r="E637" s="510"/>
      <c r="F637" s="510"/>
      <c r="G637" s="510"/>
      <c r="H637" s="510"/>
      <c r="I637" s="510"/>
      <c r="J637" s="510"/>
      <c r="K637" s="510"/>
      <c r="L637" s="510"/>
      <c r="M637" s="510"/>
      <c r="N637" s="510"/>
      <c r="O637" s="510"/>
      <c r="P637" s="510"/>
      <c r="Q637" s="510"/>
      <c r="R637" s="510"/>
      <c r="S637" s="510"/>
      <c r="T637" s="510"/>
      <c r="U637" s="510"/>
      <c r="V637" s="510"/>
      <c r="W637" s="510"/>
      <c r="X637" s="510"/>
      <c r="Y637" s="510"/>
    </row>
    <row r="638">
      <c r="A638" s="510"/>
      <c r="B638" s="510"/>
      <c r="C638" s="510"/>
      <c r="D638" s="510"/>
      <c r="E638" s="510"/>
      <c r="F638" s="510"/>
      <c r="G638" s="510"/>
      <c r="H638" s="510"/>
      <c r="I638" s="510"/>
      <c r="J638" s="510"/>
      <c r="K638" s="510"/>
      <c r="L638" s="510"/>
      <c r="M638" s="510"/>
      <c r="N638" s="510"/>
      <c r="O638" s="510"/>
      <c r="P638" s="510"/>
      <c r="Q638" s="510"/>
      <c r="R638" s="510"/>
      <c r="S638" s="510"/>
      <c r="T638" s="510"/>
      <c r="U638" s="510"/>
      <c r="V638" s="510"/>
      <c r="W638" s="510"/>
      <c r="X638" s="510"/>
      <c r="Y638" s="510"/>
    </row>
    <row r="639">
      <c r="A639" s="510"/>
      <c r="B639" s="510"/>
      <c r="C639" s="510"/>
      <c r="D639" s="510"/>
      <c r="E639" s="510"/>
      <c r="F639" s="510"/>
      <c r="G639" s="510"/>
      <c r="H639" s="510"/>
      <c r="I639" s="510"/>
      <c r="J639" s="510"/>
      <c r="K639" s="510"/>
      <c r="L639" s="510"/>
      <c r="M639" s="510"/>
      <c r="N639" s="510"/>
      <c r="O639" s="510"/>
      <c r="P639" s="510"/>
      <c r="Q639" s="510"/>
      <c r="R639" s="510"/>
      <c r="S639" s="510"/>
      <c r="T639" s="510"/>
      <c r="U639" s="510"/>
      <c r="V639" s="510"/>
      <c r="W639" s="510"/>
      <c r="X639" s="510"/>
      <c r="Y639" s="510"/>
    </row>
    <row r="640">
      <c r="A640" s="510"/>
      <c r="B640" s="510"/>
      <c r="C640" s="510"/>
      <c r="D640" s="510"/>
      <c r="E640" s="510"/>
      <c r="F640" s="510"/>
      <c r="G640" s="510"/>
      <c r="H640" s="510"/>
      <c r="I640" s="510"/>
      <c r="J640" s="510"/>
      <c r="K640" s="510"/>
      <c r="L640" s="510"/>
      <c r="M640" s="510"/>
      <c r="N640" s="510"/>
      <c r="O640" s="510"/>
      <c r="P640" s="510"/>
      <c r="Q640" s="510"/>
      <c r="R640" s="510"/>
      <c r="S640" s="510"/>
      <c r="T640" s="510"/>
      <c r="U640" s="510"/>
      <c r="V640" s="510"/>
      <c r="W640" s="510"/>
      <c r="X640" s="510"/>
      <c r="Y640" s="510"/>
    </row>
    <row r="641">
      <c r="A641" s="510"/>
      <c r="B641" s="510"/>
      <c r="C641" s="510"/>
      <c r="D641" s="510"/>
      <c r="E641" s="510"/>
      <c r="F641" s="510"/>
      <c r="G641" s="510"/>
      <c r="H641" s="510"/>
      <c r="I641" s="510"/>
      <c r="J641" s="510"/>
      <c r="K641" s="510"/>
      <c r="L641" s="510"/>
      <c r="M641" s="510"/>
      <c r="N641" s="510"/>
      <c r="O641" s="510"/>
      <c r="P641" s="510"/>
      <c r="Q641" s="510"/>
      <c r="R641" s="510"/>
      <c r="S641" s="510"/>
      <c r="T641" s="510"/>
      <c r="U641" s="510"/>
      <c r="V641" s="510"/>
      <c r="W641" s="510"/>
      <c r="X641" s="510"/>
      <c r="Y641" s="510"/>
    </row>
    <row r="642">
      <c r="A642" s="510"/>
      <c r="B642" s="510"/>
      <c r="C642" s="510"/>
      <c r="D642" s="510"/>
      <c r="E642" s="510"/>
      <c r="F642" s="510"/>
      <c r="G642" s="510"/>
      <c r="H642" s="510"/>
      <c r="I642" s="510"/>
      <c r="J642" s="510"/>
      <c r="K642" s="510"/>
      <c r="L642" s="510"/>
      <c r="M642" s="510"/>
      <c r="N642" s="510"/>
      <c r="O642" s="510"/>
      <c r="P642" s="510"/>
      <c r="Q642" s="510"/>
      <c r="R642" s="510"/>
      <c r="S642" s="510"/>
      <c r="T642" s="510"/>
      <c r="U642" s="510"/>
      <c r="V642" s="510"/>
      <c r="W642" s="510"/>
      <c r="X642" s="510"/>
      <c r="Y642" s="510"/>
    </row>
    <row r="643">
      <c r="A643" s="510"/>
      <c r="B643" s="510"/>
      <c r="C643" s="510"/>
      <c r="D643" s="510"/>
      <c r="E643" s="510"/>
      <c r="F643" s="510"/>
      <c r="G643" s="510"/>
      <c r="H643" s="510"/>
      <c r="I643" s="510"/>
      <c r="J643" s="510"/>
      <c r="K643" s="510"/>
      <c r="L643" s="510"/>
      <c r="M643" s="510"/>
      <c r="N643" s="510"/>
      <c r="O643" s="510"/>
      <c r="P643" s="510"/>
      <c r="Q643" s="510"/>
      <c r="R643" s="510"/>
      <c r="S643" s="510"/>
      <c r="T643" s="510"/>
      <c r="U643" s="510"/>
      <c r="V643" s="510"/>
      <c r="W643" s="510"/>
      <c r="X643" s="510"/>
      <c r="Y643" s="510"/>
    </row>
    <row r="644">
      <c r="A644" s="510"/>
      <c r="B644" s="510"/>
      <c r="C644" s="510"/>
      <c r="D644" s="510"/>
      <c r="E644" s="510"/>
      <c r="F644" s="510"/>
      <c r="G644" s="510"/>
      <c r="H644" s="510"/>
      <c r="I644" s="510"/>
      <c r="J644" s="510"/>
      <c r="K644" s="510"/>
      <c r="L644" s="510"/>
      <c r="M644" s="510"/>
      <c r="N644" s="510"/>
      <c r="O644" s="510"/>
      <c r="P644" s="510"/>
      <c r="Q644" s="510"/>
      <c r="R644" s="510"/>
      <c r="S644" s="510"/>
      <c r="T644" s="510"/>
      <c r="U644" s="510"/>
      <c r="V644" s="510"/>
      <c r="W644" s="510"/>
      <c r="X644" s="510"/>
      <c r="Y644" s="510"/>
    </row>
    <row r="645">
      <c r="A645" s="510"/>
      <c r="B645" s="510"/>
      <c r="C645" s="510"/>
      <c r="D645" s="510"/>
      <c r="E645" s="510"/>
      <c r="F645" s="510"/>
      <c r="G645" s="510"/>
      <c r="H645" s="510"/>
      <c r="I645" s="510"/>
      <c r="J645" s="510"/>
      <c r="K645" s="510"/>
      <c r="L645" s="510"/>
      <c r="M645" s="510"/>
      <c r="N645" s="510"/>
      <c r="O645" s="510"/>
      <c r="P645" s="510"/>
      <c r="Q645" s="510"/>
      <c r="R645" s="510"/>
      <c r="S645" s="510"/>
      <c r="T645" s="510"/>
      <c r="U645" s="510"/>
      <c r="V645" s="510"/>
      <c r="W645" s="510"/>
      <c r="X645" s="510"/>
      <c r="Y645" s="510"/>
    </row>
    <row r="646">
      <c r="A646" s="510"/>
      <c r="B646" s="510"/>
      <c r="C646" s="510"/>
      <c r="D646" s="510"/>
      <c r="E646" s="510"/>
      <c r="F646" s="510"/>
      <c r="G646" s="510"/>
      <c r="H646" s="510"/>
      <c r="I646" s="510"/>
      <c r="J646" s="510"/>
      <c r="K646" s="510"/>
      <c r="L646" s="510"/>
      <c r="M646" s="510"/>
      <c r="N646" s="510"/>
      <c r="O646" s="510"/>
      <c r="P646" s="510"/>
      <c r="Q646" s="510"/>
      <c r="R646" s="510"/>
      <c r="S646" s="510"/>
      <c r="T646" s="510"/>
      <c r="U646" s="510"/>
      <c r="V646" s="510"/>
      <c r="W646" s="510"/>
      <c r="X646" s="510"/>
      <c r="Y646" s="510"/>
    </row>
    <row r="647">
      <c r="A647" s="510"/>
      <c r="B647" s="510"/>
      <c r="C647" s="510"/>
      <c r="D647" s="510"/>
      <c r="E647" s="510"/>
      <c r="F647" s="510"/>
      <c r="G647" s="510"/>
      <c r="H647" s="510"/>
      <c r="I647" s="510"/>
      <c r="J647" s="510"/>
      <c r="K647" s="510"/>
      <c r="L647" s="510"/>
      <c r="M647" s="510"/>
      <c r="N647" s="510"/>
      <c r="O647" s="510"/>
      <c r="P647" s="510"/>
      <c r="Q647" s="510"/>
      <c r="R647" s="510"/>
      <c r="S647" s="510"/>
      <c r="T647" s="510"/>
      <c r="U647" s="510"/>
      <c r="V647" s="510"/>
      <c r="W647" s="510"/>
      <c r="X647" s="510"/>
      <c r="Y647" s="510"/>
    </row>
    <row r="648">
      <c r="A648" s="510"/>
      <c r="B648" s="510"/>
      <c r="C648" s="510"/>
      <c r="D648" s="510"/>
      <c r="E648" s="510"/>
      <c r="F648" s="510"/>
      <c r="G648" s="510"/>
      <c r="H648" s="510"/>
      <c r="I648" s="510"/>
      <c r="J648" s="510"/>
      <c r="K648" s="510"/>
      <c r="L648" s="510"/>
      <c r="M648" s="510"/>
      <c r="N648" s="510"/>
      <c r="O648" s="510"/>
      <c r="P648" s="510"/>
      <c r="Q648" s="510"/>
      <c r="R648" s="510"/>
      <c r="S648" s="510"/>
      <c r="T648" s="510"/>
      <c r="U648" s="510"/>
      <c r="V648" s="510"/>
      <c r="W648" s="510"/>
      <c r="X648" s="510"/>
      <c r="Y648" s="510"/>
    </row>
    <row r="649">
      <c r="A649" s="510"/>
      <c r="B649" s="510"/>
      <c r="C649" s="510"/>
      <c r="D649" s="510"/>
      <c r="E649" s="510"/>
      <c r="F649" s="510"/>
      <c r="G649" s="510"/>
      <c r="H649" s="510"/>
      <c r="I649" s="510"/>
      <c r="J649" s="510"/>
      <c r="K649" s="510"/>
      <c r="L649" s="510"/>
      <c r="M649" s="510"/>
      <c r="N649" s="510"/>
      <c r="O649" s="510"/>
      <c r="P649" s="510"/>
      <c r="Q649" s="510"/>
      <c r="R649" s="510"/>
      <c r="S649" s="510"/>
      <c r="T649" s="510"/>
      <c r="U649" s="510"/>
      <c r="V649" s="510"/>
      <c r="W649" s="510"/>
      <c r="X649" s="510"/>
      <c r="Y649" s="510"/>
    </row>
    <row r="650">
      <c r="A650" s="510"/>
      <c r="B650" s="510"/>
      <c r="C650" s="510"/>
      <c r="D650" s="510"/>
      <c r="E650" s="510"/>
      <c r="F650" s="510"/>
      <c r="G650" s="510"/>
      <c r="H650" s="510"/>
      <c r="I650" s="510"/>
      <c r="J650" s="510"/>
      <c r="K650" s="510"/>
      <c r="L650" s="510"/>
      <c r="M650" s="510"/>
      <c r="N650" s="510"/>
      <c r="O650" s="510"/>
      <c r="P650" s="510"/>
      <c r="Q650" s="510"/>
      <c r="R650" s="510"/>
      <c r="S650" s="510"/>
      <c r="T650" s="510"/>
      <c r="U650" s="510"/>
      <c r="V650" s="510"/>
      <c r="W650" s="510"/>
      <c r="X650" s="510"/>
      <c r="Y650" s="510"/>
    </row>
    <row r="651">
      <c r="A651" s="510"/>
      <c r="B651" s="510"/>
      <c r="C651" s="510"/>
      <c r="D651" s="510"/>
      <c r="E651" s="510"/>
      <c r="F651" s="510"/>
      <c r="G651" s="510"/>
      <c r="H651" s="510"/>
      <c r="I651" s="510"/>
      <c r="J651" s="510"/>
      <c r="K651" s="510"/>
      <c r="L651" s="510"/>
      <c r="M651" s="510"/>
      <c r="N651" s="510"/>
      <c r="O651" s="510"/>
      <c r="P651" s="510"/>
      <c r="Q651" s="510"/>
      <c r="R651" s="510"/>
      <c r="S651" s="510"/>
      <c r="T651" s="510"/>
      <c r="U651" s="510"/>
      <c r="V651" s="510"/>
      <c r="W651" s="510"/>
      <c r="X651" s="510"/>
      <c r="Y651" s="510"/>
    </row>
    <row r="652">
      <c r="A652" s="510"/>
      <c r="B652" s="510"/>
      <c r="C652" s="510"/>
      <c r="D652" s="510"/>
      <c r="E652" s="510"/>
      <c r="F652" s="510"/>
      <c r="G652" s="510"/>
      <c r="H652" s="510"/>
      <c r="I652" s="510"/>
      <c r="J652" s="510"/>
      <c r="K652" s="510"/>
      <c r="L652" s="510"/>
      <c r="M652" s="510"/>
      <c r="N652" s="510"/>
      <c r="O652" s="510"/>
      <c r="P652" s="510"/>
      <c r="Q652" s="510"/>
      <c r="R652" s="510"/>
      <c r="S652" s="510"/>
      <c r="T652" s="510"/>
      <c r="U652" s="510"/>
      <c r="V652" s="510"/>
      <c r="W652" s="510"/>
      <c r="X652" s="510"/>
      <c r="Y652" s="510"/>
    </row>
    <row r="653">
      <c r="A653" s="510"/>
      <c r="B653" s="510"/>
      <c r="C653" s="510"/>
      <c r="D653" s="510"/>
      <c r="E653" s="510"/>
      <c r="F653" s="510"/>
      <c r="G653" s="510"/>
      <c r="H653" s="510"/>
      <c r="I653" s="510"/>
      <c r="J653" s="510"/>
      <c r="K653" s="510"/>
      <c r="L653" s="510"/>
      <c r="M653" s="510"/>
      <c r="N653" s="510"/>
      <c r="O653" s="510"/>
      <c r="P653" s="510"/>
      <c r="Q653" s="510"/>
      <c r="R653" s="510"/>
      <c r="S653" s="510"/>
      <c r="T653" s="510"/>
      <c r="U653" s="510"/>
      <c r="V653" s="510"/>
      <c r="W653" s="510"/>
      <c r="X653" s="510"/>
      <c r="Y653" s="510"/>
    </row>
    <row r="654">
      <c r="A654" s="510"/>
      <c r="B654" s="510"/>
      <c r="C654" s="510"/>
      <c r="D654" s="510"/>
      <c r="E654" s="510"/>
      <c r="F654" s="510"/>
      <c r="G654" s="510"/>
      <c r="H654" s="510"/>
      <c r="I654" s="510"/>
      <c r="J654" s="510"/>
      <c r="K654" s="510"/>
      <c r="L654" s="510"/>
      <c r="M654" s="510"/>
      <c r="N654" s="510"/>
      <c r="O654" s="510"/>
      <c r="P654" s="510"/>
      <c r="Q654" s="510"/>
      <c r="R654" s="510"/>
      <c r="S654" s="510"/>
      <c r="T654" s="510"/>
      <c r="U654" s="510"/>
      <c r="V654" s="510"/>
      <c r="W654" s="510"/>
      <c r="X654" s="510"/>
      <c r="Y654" s="510"/>
    </row>
    <row r="655">
      <c r="A655" s="510"/>
      <c r="B655" s="510"/>
      <c r="C655" s="510"/>
      <c r="D655" s="510"/>
      <c r="E655" s="510"/>
      <c r="F655" s="510"/>
      <c r="G655" s="510"/>
      <c r="H655" s="510"/>
      <c r="I655" s="510"/>
      <c r="J655" s="510"/>
      <c r="K655" s="510"/>
      <c r="L655" s="510"/>
      <c r="M655" s="510"/>
      <c r="N655" s="510"/>
      <c r="O655" s="510"/>
      <c r="P655" s="510"/>
      <c r="Q655" s="510"/>
      <c r="R655" s="510"/>
      <c r="S655" s="510"/>
      <c r="T655" s="510"/>
      <c r="U655" s="510"/>
      <c r="V655" s="510"/>
      <c r="W655" s="510"/>
      <c r="X655" s="510"/>
      <c r="Y655" s="510"/>
    </row>
    <row r="656">
      <c r="A656" s="510"/>
      <c r="B656" s="510"/>
      <c r="C656" s="510"/>
      <c r="D656" s="510"/>
      <c r="E656" s="510"/>
      <c r="F656" s="510"/>
      <c r="G656" s="510"/>
      <c r="H656" s="510"/>
      <c r="I656" s="510"/>
      <c r="J656" s="510"/>
      <c r="K656" s="510"/>
      <c r="L656" s="510"/>
      <c r="M656" s="510"/>
      <c r="N656" s="510"/>
      <c r="O656" s="510"/>
      <c r="P656" s="510"/>
      <c r="Q656" s="510"/>
      <c r="R656" s="510"/>
      <c r="S656" s="510"/>
      <c r="T656" s="510"/>
      <c r="U656" s="510"/>
      <c r="V656" s="510"/>
      <c r="W656" s="510"/>
      <c r="X656" s="510"/>
      <c r="Y656" s="510"/>
    </row>
    <row r="657">
      <c r="A657" s="510"/>
      <c r="B657" s="510"/>
      <c r="C657" s="510"/>
      <c r="D657" s="510"/>
      <c r="E657" s="510"/>
      <c r="F657" s="510"/>
      <c r="G657" s="510"/>
      <c r="H657" s="510"/>
      <c r="I657" s="510"/>
      <c r="J657" s="510"/>
      <c r="K657" s="510"/>
      <c r="L657" s="510"/>
      <c r="M657" s="510"/>
      <c r="N657" s="510"/>
      <c r="O657" s="510"/>
      <c r="P657" s="510"/>
      <c r="Q657" s="510"/>
      <c r="R657" s="510"/>
      <c r="S657" s="510"/>
      <c r="T657" s="510"/>
      <c r="U657" s="510"/>
      <c r="V657" s="510"/>
      <c r="W657" s="510"/>
      <c r="X657" s="510"/>
      <c r="Y657" s="510"/>
    </row>
    <row r="658">
      <c r="A658" s="510"/>
      <c r="B658" s="510"/>
      <c r="C658" s="510"/>
      <c r="D658" s="510"/>
      <c r="E658" s="510"/>
      <c r="F658" s="510"/>
      <c r="G658" s="510"/>
      <c r="H658" s="510"/>
      <c r="I658" s="510"/>
      <c r="J658" s="510"/>
      <c r="K658" s="510"/>
      <c r="L658" s="510"/>
      <c r="M658" s="510"/>
      <c r="N658" s="510"/>
      <c r="O658" s="510"/>
      <c r="P658" s="510"/>
      <c r="Q658" s="510"/>
      <c r="R658" s="510"/>
      <c r="S658" s="510"/>
      <c r="T658" s="510"/>
      <c r="U658" s="510"/>
      <c r="V658" s="510"/>
      <c r="W658" s="510"/>
      <c r="X658" s="510"/>
      <c r="Y658" s="510"/>
    </row>
    <row r="659">
      <c r="A659" s="510"/>
      <c r="B659" s="510"/>
      <c r="C659" s="510"/>
      <c r="D659" s="510"/>
      <c r="E659" s="510"/>
      <c r="F659" s="510"/>
      <c r="G659" s="510"/>
      <c r="H659" s="510"/>
      <c r="I659" s="510"/>
      <c r="J659" s="510"/>
      <c r="K659" s="510"/>
      <c r="L659" s="510"/>
      <c r="M659" s="510"/>
      <c r="N659" s="510"/>
      <c r="O659" s="510"/>
      <c r="P659" s="510"/>
      <c r="Q659" s="510"/>
      <c r="R659" s="510"/>
      <c r="S659" s="510"/>
      <c r="T659" s="510"/>
      <c r="U659" s="510"/>
      <c r="V659" s="510"/>
      <c r="W659" s="510"/>
      <c r="X659" s="510"/>
      <c r="Y659" s="510"/>
    </row>
    <row r="660">
      <c r="A660" s="510"/>
      <c r="B660" s="510"/>
      <c r="C660" s="510"/>
      <c r="D660" s="510"/>
      <c r="E660" s="510"/>
      <c r="F660" s="510"/>
      <c r="G660" s="510"/>
      <c r="H660" s="510"/>
      <c r="I660" s="510"/>
      <c r="J660" s="510"/>
      <c r="K660" s="510"/>
      <c r="L660" s="510"/>
      <c r="M660" s="510"/>
      <c r="N660" s="510"/>
      <c r="O660" s="510"/>
      <c r="P660" s="510"/>
      <c r="Q660" s="510"/>
      <c r="R660" s="510"/>
      <c r="S660" s="510"/>
      <c r="T660" s="510"/>
      <c r="U660" s="510"/>
      <c r="V660" s="510"/>
      <c r="W660" s="510"/>
      <c r="X660" s="510"/>
      <c r="Y660" s="510"/>
    </row>
    <row r="661">
      <c r="A661" s="510"/>
      <c r="B661" s="510"/>
      <c r="C661" s="510"/>
      <c r="D661" s="510"/>
      <c r="E661" s="510"/>
      <c r="F661" s="510"/>
      <c r="G661" s="510"/>
      <c r="H661" s="510"/>
      <c r="I661" s="510"/>
      <c r="J661" s="510"/>
      <c r="K661" s="510"/>
      <c r="L661" s="510"/>
      <c r="M661" s="510"/>
      <c r="N661" s="510"/>
      <c r="O661" s="510"/>
      <c r="P661" s="510"/>
      <c r="Q661" s="510"/>
      <c r="R661" s="510"/>
      <c r="S661" s="510"/>
      <c r="T661" s="510"/>
      <c r="U661" s="510"/>
      <c r="V661" s="510"/>
      <c r="W661" s="510"/>
      <c r="X661" s="510"/>
      <c r="Y661" s="510"/>
    </row>
    <row r="662">
      <c r="A662" s="510"/>
      <c r="B662" s="510"/>
      <c r="C662" s="510"/>
      <c r="D662" s="510"/>
      <c r="E662" s="510"/>
      <c r="F662" s="510"/>
      <c r="G662" s="510"/>
      <c r="H662" s="510"/>
      <c r="I662" s="510"/>
      <c r="J662" s="510"/>
      <c r="K662" s="510"/>
      <c r="L662" s="510"/>
      <c r="M662" s="510"/>
      <c r="N662" s="510"/>
      <c r="O662" s="510"/>
      <c r="P662" s="510"/>
      <c r="Q662" s="510"/>
      <c r="R662" s="510"/>
      <c r="S662" s="510"/>
      <c r="T662" s="510"/>
      <c r="U662" s="510"/>
      <c r="V662" s="510"/>
      <c r="W662" s="510"/>
      <c r="X662" s="510"/>
      <c r="Y662" s="510"/>
    </row>
    <row r="663">
      <c r="A663" s="510"/>
      <c r="B663" s="510"/>
      <c r="C663" s="510"/>
      <c r="D663" s="510"/>
      <c r="E663" s="510"/>
      <c r="F663" s="510"/>
      <c r="G663" s="510"/>
      <c r="H663" s="510"/>
      <c r="I663" s="510"/>
      <c r="J663" s="510"/>
      <c r="K663" s="510"/>
      <c r="L663" s="510"/>
      <c r="M663" s="510"/>
      <c r="N663" s="510"/>
      <c r="O663" s="510"/>
      <c r="P663" s="510"/>
      <c r="Q663" s="510"/>
      <c r="R663" s="510"/>
      <c r="S663" s="510"/>
      <c r="T663" s="510"/>
      <c r="U663" s="510"/>
      <c r="V663" s="510"/>
      <c r="W663" s="510"/>
      <c r="X663" s="510"/>
      <c r="Y663" s="510"/>
    </row>
    <row r="664">
      <c r="A664" s="510"/>
      <c r="B664" s="510"/>
      <c r="C664" s="510"/>
      <c r="D664" s="510"/>
      <c r="E664" s="510"/>
      <c r="F664" s="510"/>
      <c r="G664" s="510"/>
      <c r="H664" s="510"/>
      <c r="I664" s="510"/>
      <c r="J664" s="510"/>
      <c r="K664" s="510"/>
      <c r="L664" s="510"/>
      <c r="M664" s="510"/>
      <c r="N664" s="510"/>
      <c r="O664" s="510"/>
      <c r="P664" s="510"/>
      <c r="Q664" s="510"/>
      <c r="R664" s="510"/>
      <c r="S664" s="510"/>
      <c r="T664" s="510"/>
      <c r="U664" s="510"/>
      <c r="V664" s="510"/>
      <c r="W664" s="510"/>
      <c r="X664" s="510"/>
      <c r="Y664" s="510"/>
    </row>
    <row r="665">
      <c r="A665" s="510"/>
      <c r="B665" s="510"/>
      <c r="C665" s="510"/>
      <c r="D665" s="510"/>
      <c r="E665" s="510"/>
      <c r="F665" s="510"/>
      <c r="G665" s="510"/>
      <c r="H665" s="510"/>
      <c r="I665" s="510"/>
      <c r="J665" s="510"/>
      <c r="K665" s="510"/>
      <c r="L665" s="510"/>
      <c r="M665" s="510"/>
      <c r="N665" s="510"/>
      <c r="O665" s="510"/>
      <c r="P665" s="510"/>
      <c r="Q665" s="510"/>
      <c r="R665" s="510"/>
      <c r="S665" s="510"/>
      <c r="T665" s="510"/>
      <c r="U665" s="510"/>
      <c r="V665" s="510"/>
      <c r="W665" s="510"/>
      <c r="X665" s="510"/>
      <c r="Y665" s="510"/>
    </row>
    <row r="666">
      <c r="A666" s="510"/>
      <c r="B666" s="510"/>
      <c r="C666" s="510"/>
      <c r="D666" s="510"/>
      <c r="E666" s="510"/>
      <c r="F666" s="510"/>
      <c r="G666" s="510"/>
      <c r="H666" s="510"/>
      <c r="I666" s="510"/>
      <c r="J666" s="510"/>
      <c r="K666" s="510"/>
      <c r="L666" s="510"/>
      <c r="M666" s="510"/>
      <c r="N666" s="510"/>
      <c r="O666" s="510"/>
      <c r="P666" s="510"/>
      <c r="Q666" s="510"/>
      <c r="R666" s="510"/>
      <c r="S666" s="510"/>
      <c r="T666" s="510"/>
      <c r="U666" s="510"/>
      <c r="V666" s="510"/>
      <c r="W666" s="510"/>
      <c r="X666" s="510"/>
      <c r="Y666" s="510"/>
    </row>
    <row r="667">
      <c r="A667" s="510"/>
      <c r="B667" s="510"/>
      <c r="C667" s="510"/>
      <c r="D667" s="510"/>
      <c r="E667" s="510"/>
      <c r="F667" s="510"/>
      <c r="G667" s="510"/>
      <c r="H667" s="510"/>
      <c r="I667" s="510"/>
      <c r="J667" s="510"/>
      <c r="K667" s="510"/>
      <c r="L667" s="510"/>
      <c r="M667" s="510"/>
      <c r="N667" s="510"/>
      <c r="O667" s="510"/>
      <c r="P667" s="510"/>
      <c r="Q667" s="510"/>
      <c r="R667" s="510"/>
      <c r="S667" s="510"/>
      <c r="T667" s="510"/>
      <c r="U667" s="510"/>
      <c r="V667" s="510"/>
      <c r="W667" s="510"/>
      <c r="X667" s="510"/>
      <c r="Y667" s="510"/>
    </row>
    <row r="668">
      <c r="A668" s="510"/>
      <c r="B668" s="510"/>
      <c r="C668" s="510"/>
      <c r="D668" s="510"/>
      <c r="E668" s="510"/>
      <c r="F668" s="510"/>
      <c r="G668" s="510"/>
      <c r="H668" s="510"/>
      <c r="I668" s="510"/>
      <c r="J668" s="510"/>
      <c r="K668" s="510"/>
      <c r="L668" s="510"/>
      <c r="M668" s="510"/>
      <c r="N668" s="510"/>
      <c r="O668" s="510"/>
      <c r="P668" s="510"/>
      <c r="Q668" s="510"/>
      <c r="R668" s="510"/>
      <c r="S668" s="510"/>
      <c r="T668" s="510"/>
      <c r="U668" s="510"/>
      <c r="V668" s="510"/>
      <c r="W668" s="510"/>
      <c r="X668" s="510"/>
      <c r="Y668" s="510"/>
    </row>
    <row r="669">
      <c r="A669" s="510"/>
      <c r="B669" s="510"/>
      <c r="C669" s="510"/>
      <c r="D669" s="510"/>
      <c r="E669" s="510"/>
      <c r="F669" s="510"/>
      <c r="G669" s="510"/>
      <c r="H669" s="510"/>
      <c r="I669" s="510"/>
      <c r="J669" s="510"/>
      <c r="K669" s="510"/>
      <c r="L669" s="510"/>
      <c r="M669" s="510"/>
      <c r="N669" s="510"/>
      <c r="O669" s="510"/>
      <c r="P669" s="510"/>
      <c r="Q669" s="510"/>
      <c r="R669" s="510"/>
      <c r="S669" s="510"/>
      <c r="T669" s="510"/>
      <c r="U669" s="510"/>
      <c r="V669" s="510"/>
      <c r="W669" s="510"/>
      <c r="X669" s="510"/>
      <c r="Y669" s="510"/>
    </row>
    <row r="670">
      <c r="A670" s="510"/>
      <c r="B670" s="510"/>
      <c r="C670" s="510"/>
      <c r="D670" s="510"/>
      <c r="E670" s="510"/>
      <c r="F670" s="510"/>
      <c r="G670" s="510"/>
      <c r="H670" s="510"/>
      <c r="I670" s="510"/>
      <c r="J670" s="510"/>
      <c r="K670" s="510"/>
      <c r="L670" s="510"/>
      <c r="M670" s="510"/>
      <c r="N670" s="510"/>
      <c r="O670" s="510"/>
      <c r="P670" s="510"/>
      <c r="Q670" s="510"/>
      <c r="R670" s="510"/>
      <c r="S670" s="510"/>
      <c r="T670" s="510"/>
      <c r="U670" s="510"/>
      <c r="V670" s="510"/>
      <c r="W670" s="510"/>
      <c r="X670" s="510"/>
      <c r="Y670" s="510"/>
    </row>
    <row r="671">
      <c r="A671" s="510"/>
      <c r="B671" s="510"/>
      <c r="C671" s="510"/>
      <c r="D671" s="510"/>
      <c r="E671" s="510"/>
      <c r="F671" s="510"/>
      <c r="G671" s="510"/>
      <c r="H671" s="510"/>
      <c r="I671" s="510"/>
      <c r="J671" s="510"/>
      <c r="K671" s="510"/>
      <c r="L671" s="510"/>
      <c r="M671" s="510"/>
      <c r="N671" s="510"/>
      <c r="O671" s="510"/>
      <c r="P671" s="510"/>
      <c r="Q671" s="510"/>
      <c r="R671" s="510"/>
      <c r="S671" s="510"/>
      <c r="T671" s="510"/>
      <c r="U671" s="510"/>
      <c r="V671" s="510"/>
      <c r="W671" s="510"/>
      <c r="X671" s="510"/>
      <c r="Y671" s="510"/>
    </row>
    <row r="672">
      <c r="A672" s="510"/>
      <c r="B672" s="510"/>
      <c r="C672" s="510"/>
      <c r="D672" s="510"/>
      <c r="E672" s="510"/>
      <c r="F672" s="510"/>
      <c r="G672" s="510"/>
      <c r="H672" s="510"/>
      <c r="I672" s="510"/>
      <c r="J672" s="510"/>
      <c r="K672" s="510"/>
      <c r="L672" s="510"/>
      <c r="M672" s="510"/>
      <c r="N672" s="510"/>
      <c r="O672" s="510"/>
      <c r="P672" s="510"/>
      <c r="Q672" s="510"/>
      <c r="R672" s="510"/>
      <c r="S672" s="510"/>
      <c r="T672" s="510"/>
      <c r="U672" s="510"/>
      <c r="V672" s="510"/>
      <c r="W672" s="510"/>
      <c r="X672" s="510"/>
      <c r="Y672" s="510"/>
    </row>
    <row r="673">
      <c r="A673" s="510"/>
      <c r="B673" s="510"/>
      <c r="C673" s="510"/>
      <c r="D673" s="510"/>
      <c r="E673" s="510"/>
      <c r="F673" s="510"/>
      <c r="G673" s="510"/>
      <c r="H673" s="510"/>
      <c r="I673" s="510"/>
      <c r="J673" s="510"/>
      <c r="K673" s="510"/>
      <c r="L673" s="510"/>
      <c r="M673" s="510"/>
      <c r="N673" s="510"/>
      <c r="O673" s="510"/>
      <c r="P673" s="510"/>
      <c r="Q673" s="510"/>
      <c r="R673" s="510"/>
      <c r="S673" s="510"/>
      <c r="T673" s="510"/>
      <c r="U673" s="510"/>
      <c r="V673" s="510"/>
      <c r="W673" s="510"/>
      <c r="X673" s="510"/>
      <c r="Y673" s="510"/>
    </row>
    <row r="674">
      <c r="A674" s="510"/>
      <c r="B674" s="510"/>
      <c r="C674" s="510"/>
      <c r="D674" s="510"/>
      <c r="E674" s="510"/>
      <c r="F674" s="510"/>
      <c r="G674" s="510"/>
      <c r="H674" s="510"/>
      <c r="I674" s="510"/>
      <c r="J674" s="510"/>
      <c r="K674" s="510"/>
      <c r="L674" s="510"/>
      <c r="M674" s="510"/>
      <c r="N674" s="510"/>
      <c r="O674" s="510"/>
      <c r="P674" s="510"/>
      <c r="Q674" s="510"/>
      <c r="R674" s="510"/>
      <c r="S674" s="510"/>
      <c r="T674" s="510"/>
      <c r="U674" s="510"/>
      <c r="V674" s="510"/>
      <c r="W674" s="510"/>
      <c r="X674" s="510"/>
      <c r="Y674" s="510"/>
    </row>
    <row r="675">
      <c r="A675" s="510"/>
      <c r="B675" s="510"/>
      <c r="C675" s="510"/>
      <c r="D675" s="510"/>
      <c r="E675" s="510"/>
      <c r="F675" s="510"/>
      <c r="G675" s="510"/>
      <c r="H675" s="510"/>
      <c r="I675" s="510"/>
      <c r="J675" s="510"/>
      <c r="K675" s="510"/>
      <c r="L675" s="510"/>
      <c r="M675" s="510"/>
      <c r="N675" s="510"/>
      <c r="O675" s="510"/>
      <c r="P675" s="510"/>
      <c r="Q675" s="510"/>
      <c r="R675" s="510"/>
      <c r="S675" s="510"/>
      <c r="T675" s="510"/>
      <c r="U675" s="510"/>
      <c r="V675" s="510"/>
      <c r="W675" s="510"/>
      <c r="X675" s="510"/>
      <c r="Y675" s="510"/>
    </row>
    <row r="676">
      <c r="A676" s="510"/>
      <c r="B676" s="510"/>
      <c r="C676" s="510"/>
      <c r="D676" s="510"/>
      <c r="E676" s="510"/>
      <c r="F676" s="510"/>
      <c r="G676" s="510"/>
      <c r="H676" s="510"/>
      <c r="I676" s="510"/>
      <c r="J676" s="510"/>
      <c r="K676" s="510"/>
      <c r="L676" s="510"/>
      <c r="M676" s="510"/>
      <c r="N676" s="510"/>
      <c r="O676" s="510"/>
      <c r="P676" s="510"/>
      <c r="Q676" s="510"/>
      <c r="R676" s="510"/>
      <c r="S676" s="510"/>
      <c r="T676" s="510"/>
      <c r="U676" s="510"/>
      <c r="V676" s="510"/>
      <c r="W676" s="510"/>
      <c r="X676" s="510"/>
      <c r="Y676" s="510"/>
    </row>
    <row r="677">
      <c r="A677" s="510"/>
      <c r="B677" s="510"/>
      <c r="C677" s="510"/>
      <c r="D677" s="510"/>
      <c r="E677" s="510"/>
      <c r="F677" s="510"/>
      <c r="G677" s="510"/>
      <c r="H677" s="510"/>
      <c r="I677" s="510"/>
      <c r="J677" s="510"/>
      <c r="K677" s="510"/>
      <c r="L677" s="510"/>
      <c r="M677" s="510"/>
      <c r="N677" s="510"/>
      <c r="O677" s="510"/>
      <c r="P677" s="510"/>
      <c r="Q677" s="510"/>
      <c r="R677" s="510"/>
      <c r="S677" s="510"/>
      <c r="T677" s="510"/>
      <c r="U677" s="510"/>
      <c r="V677" s="510"/>
      <c r="W677" s="510"/>
      <c r="X677" s="510"/>
      <c r="Y677" s="510"/>
    </row>
    <row r="678">
      <c r="A678" s="510"/>
      <c r="B678" s="510"/>
      <c r="C678" s="510"/>
      <c r="D678" s="510"/>
      <c r="E678" s="510"/>
      <c r="F678" s="510"/>
      <c r="G678" s="510"/>
      <c r="H678" s="510"/>
      <c r="I678" s="510"/>
      <c r="J678" s="510"/>
      <c r="K678" s="510"/>
      <c r="L678" s="510"/>
      <c r="M678" s="510"/>
      <c r="N678" s="510"/>
      <c r="O678" s="510"/>
      <c r="P678" s="510"/>
      <c r="Q678" s="510"/>
      <c r="R678" s="510"/>
      <c r="S678" s="510"/>
      <c r="T678" s="510"/>
      <c r="U678" s="510"/>
      <c r="V678" s="510"/>
      <c r="W678" s="510"/>
      <c r="X678" s="510"/>
      <c r="Y678" s="510"/>
    </row>
    <row r="679">
      <c r="A679" s="510"/>
      <c r="B679" s="510"/>
      <c r="C679" s="510"/>
      <c r="D679" s="510"/>
      <c r="E679" s="510"/>
      <c r="F679" s="510"/>
      <c r="G679" s="510"/>
      <c r="H679" s="510"/>
      <c r="I679" s="510"/>
      <c r="J679" s="510"/>
      <c r="K679" s="510"/>
      <c r="L679" s="510"/>
      <c r="M679" s="510"/>
      <c r="N679" s="510"/>
      <c r="O679" s="510"/>
      <c r="P679" s="510"/>
      <c r="Q679" s="510"/>
      <c r="R679" s="510"/>
      <c r="S679" s="510"/>
      <c r="T679" s="510"/>
      <c r="U679" s="510"/>
      <c r="V679" s="510"/>
      <c r="W679" s="510"/>
      <c r="X679" s="510"/>
      <c r="Y679" s="510"/>
    </row>
    <row r="680">
      <c r="A680" s="510"/>
      <c r="B680" s="510"/>
      <c r="C680" s="510"/>
      <c r="D680" s="510"/>
      <c r="E680" s="510"/>
      <c r="F680" s="510"/>
      <c r="G680" s="510"/>
      <c r="H680" s="510"/>
      <c r="I680" s="510"/>
      <c r="J680" s="510"/>
      <c r="K680" s="510"/>
      <c r="L680" s="510"/>
      <c r="M680" s="510"/>
      <c r="N680" s="510"/>
      <c r="O680" s="510"/>
      <c r="P680" s="510"/>
      <c r="Q680" s="510"/>
      <c r="R680" s="510"/>
      <c r="S680" s="510"/>
      <c r="T680" s="510"/>
      <c r="U680" s="510"/>
      <c r="V680" s="510"/>
      <c r="W680" s="510"/>
      <c r="X680" s="510"/>
      <c r="Y680" s="510"/>
    </row>
    <row r="681">
      <c r="A681" s="510"/>
      <c r="B681" s="510"/>
      <c r="C681" s="510"/>
      <c r="D681" s="510"/>
      <c r="E681" s="510"/>
      <c r="F681" s="510"/>
      <c r="G681" s="510"/>
      <c r="H681" s="510"/>
      <c r="I681" s="510"/>
      <c r="J681" s="510"/>
      <c r="K681" s="510"/>
      <c r="L681" s="510"/>
      <c r="M681" s="510"/>
      <c r="N681" s="510"/>
      <c r="O681" s="510"/>
      <c r="P681" s="510"/>
      <c r="Q681" s="510"/>
      <c r="R681" s="510"/>
      <c r="S681" s="510"/>
      <c r="T681" s="510"/>
      <c r="U681" s="510"/>
      <c r="V681" s="510"/>
      <c r="W681" s="510"/>
      <c r="X681" s="510"/>
      <c r="Y681" s="510"/>
    </row>
    <row r="682">
      <c r="A682" s="510"/>
      <c r="B682" s="510"/>
      <c r="C682" s="510"/>
      <c r="D682" s="510"/>
      <c r="E682" s="510"/>
      <c r="F682" s="510"/>
      <c r="G682" s="510"/>
      <c r="H682" s="510"/>
      <c r="I682" s="510"/>
      <c r="J682" s="510"/>
      <c r="K682" s="510"/>
      <c r="L682" s="510"/>
      <c r="M682" s="510"/>
      <c r="N682" s="510"/>
      <c r="O682" s="510"/>
      <c r="P682" s="510"/>
      <c r="Q682" s="510"/>
      <c r="R682" s="510"/>
      <c r="S682" s="510"/>
      <c r="T682" s="510"/>
      <c r="U682" s="510"/>
      <c r="V682" s="510"/>
      <c r="W682" s="510"/>
      <c r="X682" s="510"/>
      <c r="Y682" s="510"/>
    </row>
    <row r="683">
      <c r="A683" s="510"/>
      <c r="B683" s="510"/>
      <c r="C683" s="510"/>
      <c r="D683" s="510"/>
      <c r="E683" s="510"/>
      <c r="F683" s="510"/>
      <c r="G683" s="510"/>
      <c r="H683" s="510"/>
      <c r="I683" s="510"/>
      <c r="J683" s="510"/>
      <c r="K683" s="510"/>
      <c r="L683" s="510"/>
      <c r="M683" s="510"/>
      <c r="N683" s="510"/>
      <c r="O683" s="510"/>
      <c r="P683" s="510"/>
      <c r="Q683" s="510"/>
      <c r="R683" s="510"/>
      <c r="S683" s="510"/>
      <c r="T683" s="510"/>
      <c r="U683" s="510"/>
      <c r="V683" s="510"/>
      <c r="W683" s="510"/>
      <c r="X683" s="510"/>
      <c r="Y683" s="510"/>
    </row>
    <row r="684">
      <c r="A684" s="510"/>
      <c r="B684" s="510"/>
      <c r="C684" s="510"/>
      <c r="D684" s="510"/>
      <c r="E684" s="510"/>
      <c r="F684" s="510"/>
      <c r="G684" s="510"/>
      <c r="H684" s="510"/>
      <c r="I684" s="510"/>
      <c r="J684" s="510"/>
      <c r="K684" s="510"/>
      <c r="L684" s="510"/>
      <c r="M684" s="510"/>
      <c r="N684" s="510"/>
      <c r="O684" s="510"/>
      <c r="P684" s="510"/>
      <c r="Q684" s="510"/>
      <c r="R684" s="510"/>
      <c r="S684" s="510"/>
      <c r="T684" s="510"/>
      <c r="U684" s="510"/>
      <c r="V684" s="510"/>
      <c r="W684" s="510"/>
      <c r="X684" s="510"/>
      <c r="Y684" s="510"/>
    </row>
    <row r="685">
      <c r="A685" s="510"/>
      <c r="B685" s="510"/>
      <c r="C685" s="510"/>
      <c r="D685" s="510"/>
      <c r="E685" s="510"/>
      <c r="F685" s="510"/>
      <c r="G685" s="510"/>
      <c r="H685" s="510"/>
      <c r="I685" s="510"/>
      <c r="J685" s="510"/>
      <c r="K685" s="510"/>
      <c r="L685" s="510"/>
      <c r="M685" s="510"/>
      <c r="N685" s="510"/>
      <c r="O685" s="510"/>
      <c r="P685" s="510"/>
      <c r="Q685" s="510"/>
      <c r="R685" s="510"/>
      <c r="S685" s="510"/>
      <c r="T685" s="510"/>
      <c r="U685" s="510"/>
      <c r="V685" s="510"/>
      <c r="W685" s="510"/>
      <c r="X685" s="510"/>
      <c r="Y685" s="510"/>
    </row>
    <row r="686">
      <c r="A686" s="510"/>
      <c r="B686" s="510"/>
      <c r="C686" s="510"/>
      <c r="D686" s="510"/>
      <c r="E686" s="510"/>
      <c r="F686" s="510"/>
      <c r="G686" s="510"/>
      <c r="H686" s="510"/>
      <c r="I686" s="510"/>
      <c r="J686" s="510"/>
      <c r="K686" s="510"/>
      <c r="L686" s="510"/>
      <c r="M686" s="510"/>
      <c r="N686" s="510"/>
      <c r="O686" s="510"/>
      <c r="P686" s="510"/>
      <c r="Q686" s="510"/>
      <c r="R686" s="510"/>
      <c r="S686" s="510"/>
      <c r="T686" s="510"/>
      <c r="U686" s="510"/>
      <c r="V686" s="510"/>
      <c r="W686" s="510"/>
      <c r="X686" s="510"/>
      <c r="Y686" s="510"/>
    </row>
    <row r="687">
      <c r="A687" s="510"/>
      <c r="B687" s="510"/>
      <c r="C687" s="510"/>
      <c r="D687" s="510"/>
      <c r="E687" s="510"/>
      <c r="F687" s="510"/>
      <c r="G687" s="510"/>
      <c r="H687" s="510"/>
      <c r="I687" s="510"/>
      <c r="J687" s="510"/>
      <c r="K687" s="510"/>
      <c r="L687" s="510"/>
      <c r="M687" s="510"/>
      <c r="N687" s="510"/>
      <c r="O687" s="510"/>
      <c r="P687" s="510"/>
      <c r="Q687" s="510"/>
      <c r="R687" s="510"/>
      <c r="S687" s="510"/>
      <c r="T687" s="510"/>
      <c r="U687" s="510"/>
      <c r="V687" s="510"/>
      <c r="W687" s="510"/>
      <c r="X687" s="510"/>
      <c r="Y687" s="510"/>
    </row>
    <row r="688">
      <c r="A688" s="510"/>
      <c r="B688" s="510"/>
      <c r="C688" s="510"/>
      <c r="D688" s="510"/>
      <c r="E688" s="510"/>
      <c r="F688" s="510"/>
      <c r="G688" s="510"/>
      <c r="H688" s="510"/>
      <c r="I688" s="510"/>
      <c r="J688" s="510"/>
      <c r="K688" s="510"/>
      <c r="L688" s="510"/>
      <c r="M688" s="510"/>
      <c r="N688" s="510"/>
      <c r="O688" s="510"/>
      <c r="P688" s="510"/>
      <c r="Q688" s="510"/>
      <c r="R688" s="510"/>
      <c r="S688" s="510"/>
      <c r="T688" s="510"/>
      <c r="U688" s="510"/>
      <c r="V688" s="510"/>
      <c r="W688" s="510"/>
      <c r="X688" s="510"/>
      <c r="Y688" s="510"/>
    </row>
    <row r="689">
      <c r="A689" s="510"/>
      <c r="B689" s="510"/>
      <c r="C689" s="510"/>
      <c r="D689" s="510"/>
      <c r="E689" s="510"/>
      <c r="F689" s="510"/>
      <c r="G689" s="510"/>
      <c r="H689" s="510"/>
      <c r="I689" s="510"/>
      <c r="J689" s="510"/>
      <c r="K689" s="510"/>
      <c r="L689" s="510"/>
      <c r="M689" s="510"/>
      <c r="N689" s="510"/>
      <c r="O689" s="510"/>
      <c r="P689" s="510"/>
      <c r="Q689" s="510"/>
      <c r="R689" s="510"/>
      <c r="S689" s="510"/>
      <c r="T689" s="510"/>
      <c r="U689" s="510"/>
      <c r="V689" s="510"/>
      <c r="W689" s="510"/>
      <c r="X689" s="510"/>
      <c r="Y689" s="510"/>
    </row>
    <row r="690">
      <c r="A690" s="510"/>
      <c r="B690" s="510"/>
      <c r="C690" s="510"/>
      <c r="D690" s="510"/>
      <c r="E690" s="510"/>
      <c r="F690" s="510"/>
      <c r="G690" s="510"/>
      <c r="H690" s="510"/>
      <c r="I690" s="510"/>
      <c r="J690" s="510"/>
      <c r="K690" s="510"/>
      <c r="L690" s="510"/>
      <c r="M690" s="510"/>
      <c r="N690" s="510"/>
      <c r="O690" s="510"/>
      <c r="P690" s="510"/>
      <c r="Q690" s="510"/>
      <c r="R690" s="510"/>
      <c r="S690" s="510"/>
      <c r="T690" s="510"/>
      <c r="U690" s="510"/>
      <c r="V690" s="510"/>
      <c r="W690" s="510"/>
      <c r="X690" s="510"/>
      <c r="Y690" s="510"/>
    </row>
    <row r="691">
      <c r="A691" s="510"/>
      <c r="B691" s="510"/>
      <c r="C691" s="510"/>
      <c r="D691" s="510"/>
      <c r="E691" s="510"/>
      <c r="F691" s="510"/>
      <c r="G691" s="510"/>
      <c r="H691" s="510"/>
      <c r="I691" s="510"/>
      <c r="J691" s="510"/>
      <c r="K691" s="510"/>
      <c r="L691" s="510"/>
      <c r="M691" s="510"/>
      <c r="N691" s="510"/>
      <c r="O691" s="510"/>
      <c r="P691" s="510"/>
      <c r="Q691" s="510"/>
      <c r="R691" s="510"/>
      <c r="S691" s="510"/>
      <c r="T691" s="510"/>
      <c r="U691" s="510"/>
      <c r="V691" s="510"/>
      <c r="W691" s="510"/>
      <c r="X691" s="510"/>
      <c r="Y691" s="510"/>
    </row>
    <row r="692">
      <c r="A692" s="510"/>
      <c r="B692" s="510"/>
      <c r="C692" s="510"/>
      <c r="D692" s="510"/>
      <c r="E692" s="510"/>
      <c r="F692" s="510"/>
      <c r="G692" s="510"/>
      <c r="H692" s="510"/>
      <c r="I692" s="510"/>
      <c r="J692" s="510"/>
      <c r="K692" s="510"/>
      <c r="L692" s="510"/>
      <c r="M692" s="510"/>
      <c r="N692" s="510"/>
      <c r="O692" s="510"/>
      <c r="P692" s="510"/>
      <c r="Q692" s="510"/>
      <c r="R692" s="510"/>
      <c r="S692" s="510"/>
      <c r="T692" s="510"/>
      <c r="U692" s="510"/>
      <c r="V692" s="510"/>
      <c r="W692" s="510"/>
      <c r="X692" s="510"/>
      <c r="Y692" s="510"/>
    </row>
    <row r="693">
      <c r="A693" s="510"/>
      <c r="B693" s="510"/>
      <c r="C693" s="510"/>
      <c r="D693" s="510"/>
      <c r="E693" s="510"/>
      <c r="F693" s="510"/>
      <c r="G693" s="510"/>
      <c r="H693" s="510"/>
      <c r="I693" s="510"/>
      <c r="J693" s="510"/>
      <c r="K693" s="510"/>
      <c r="L693" s="510"/>
      <c r="M693" s="510"/>
      <c r="N693" s="510"/>
      <c r="O693" s="510"/>
      <c r="P693" s="510"/>
      <c r="Q693" s="510"/>
      <c r="R693" s="510"/>
      <c r="S693" s="510"/>
      <c r="T693" s="510"/>
      <c r="U693" s="510"/>
      <c r="V693" s="510"/>
      <c r="W693" s="510"/>
      <c r="X693" s="510"/>
      <c r="Y693" s="510"/>
    </row>
    <row r="694">
      <c r="A694" s="510"/>
      <c r="B694" s="510"/>
      <c r="C694" s="510"/>
      <c r="D694" s="510"/>
      <c r="E694" s="510"/>
      <c r="F694" s="510"/>
      <c r="G694" s="510"/>
      <c r="H694" s="510"/>
      <c r="I694" s="510"/>
      <c r="J694" s="510"/>
      <c r="K694" s="510"/>
      <c r="L694" s="510"/>
      <c r="M694" s="510"/>
      <c r="N694" s="510"/>
      <c r="O694" s="510"/>
      <c r="P694" s="510"/>
      <c r="Q694" s="510"/>
      <c r="R694" s="510"/>
      <c r="S694" s="510"/>
      <c r="T694" s="510"/>
      <c r="U694" s="510"/>
      <c r="V694" s="510"/>
      <c r="W694" s="510"/>
      <c r="X694" s="510"/>
      <c r="Y694" s="510"/>
    </row>
    <row r="695">
      <c r="A695" s="510"/>
      <c r="B695" s="510"/>
      <c r="C695" s="510"/>
      <c r="D695" s="510"/>
      <c r="E695" s="510"/>
      <c r="F695" s="510"/>
      <c r="G695" s="510"/>
      <c r="H695" s="510"/>
      <c r="I695" s="510"/>
      <c r="J695" s="510"/>
      <c r="K695" s="510"/>
      <c r="L695" s="510"/>
      <c r="M695" s="510"/>
      <c r="N695" s="510"/>
      <c r="O695" s="510"/>
      <c r="P695" s="510"/>
      <c r="Q695" s="510"/>
      <c r="R695" s="510"/>
      <c r="S695" s="510"/>
      <c r="T695" s="510"/>
      <c r="U695" s="510"/>
      <c r="V695" s="510"/>
      <c r="W695" s="510"/>
      <c r="X695" s="510"/>
      <c r="Y695" s="510"/>
    </row>
    <row r="696">
      <c r="A696" s="510"/>
      <c r="B696" s="510"/>
      <c r="C696" s="510"/>
      <c r="D696" s="510"/>
      <c r="E696" s="510"/>
      <c r="F696" s="510"/>
      <c r="G696" s="510"/>
      <c r="H696" s="510"/>
      <c r="I696" s="510"/>
      <c r="J696" s="510"/>
      <c r="K696" s="510"/>
      <c r="L696" s="510"/>
      <c r="M696" s="510"/>
      <c r="N696" s="510"/>
      <c r="O696" s="510"/>
      <c r="P696" s="510"/>
      <c r="Q696" s="510"/>
      <c r="R696" s="510"/>
      <c r="S696" s="510"/>
      <c r="T696" s="510"/>
      <c r="U696" s="510"/>
      <c r="V696" s="510"/>
      <c r="W696" s="510"/>
      <c r="X696" s="510"/>
      <c r="Y696" s="510"/>
    </row>
    <row r="697">
      <c r="A697" s="510"/>
      <c r="B697" s="510"/>
      <c r="C697" s="510"/>
      <c r="D697" s="510"/>
      <c r="E697" s="510"/>
      <c r="F697" s="510"/>
      <c r="G697" s="510"/>
      <c r="H697" s="510"/>
      <c r="I697" s="510"/>
      <c r="J697" s="510"/>
      <c r="K697" s="510"/>
      <c r="L697" s="510"/>
      <c r="M697" s="510"/>
      <c r="N697" s="510"/>
      <c r="O697" s="510"/>
      <c r="P697" s="510"/>
      <c r="Q697" s="510"/>
      <c r="R697" s="510"/>
      <c r="S697" s="510"/>
      <c r="T697" s="510"/>
      <c r="U697" s="510"/>
      <c r="V697" s="510"/>
      <c r="W697" s="510"/>
      <c r="X697" s="510"/>
      <c r="Y697" s="510"/>
    </row>
    <row r="698">
      <c r="A698" s="510"/>
      <c r="B698" s="510"/>
      <c r="C698" s="510"/>
      <c r="D698" s="510"/>
      <c r="E698" s="510"/>
      <c r="F698" s="510"/>
      <c r="G698" s="510"/>
      <c r="H698" s="510"/>
      <c r="I698" s="510"/>
      <c r="J698" s="510"/>
      <c r="K698" s="510"/>
      <c r="L698" s="510"/>
      <c r="M698" s="510"/>
      <c r="N698" s="510"/>
      <c r="O698" s="510"/>
      <c r="P698" s="510"/>
      <c r="Q698" s="510"/>
      <c r="R698" s="510"/>
      <c r="S698" s="510"/>
      <c r="T698" s="510"/>
      <c r="U698" s="510"/>
      <c r="V698" s="510"/>
      <c r="W698" s="510"/>
      <c r="X698" s="510"/>
      <c r="Y698" s="510"/>
    </row>
    <row r="699">
      <c r="A699" s="510"/>
      <c r="B699" s="510"/>
      <c r="C699" s="510"/>
      <c r="D699" s="510"/>
      <c r="E699" s="510"/>
      <c r="F699" s="510"/>
      <c r="G699" s="510"/>
      <c r="H699" s="510"/>
      <c r="I699" s="510"/>
      <c r="J699" s="510"/>
      <c r="K699" s="510"/>
      <c r="L699" s="510"/>
      <c r="M699" s="510"/>
      <c r="N699" s="510"/>
      <c r="O699" s="510"/>
      <c r="P699" s="510"/>
      <c r="Q699" s="510"/>
      <c r="R699" s="510"/>
      <c r="S699" s="510"/>
      <c r="T699" s="510"/>
      <c r="U699" s="510"/>
      <c r="V699" s="510"/>
      <c r="W699" s="510"/>
      <c r="X699" s="510"/>
      <c r="Y699" s="510"/>
    </row>
    <row r="700">
      <c r="A700" s="510"/>
      <c r="B700" s="510"/>
      <c r="C700" s="510"/>
      <c r="D700" s="510"/>
      <c r="E700" s="510"/>
      <c r="F700" s="510"/>
      <c r="G700" s="510"/>
      <c r="H700" s="510"/>
      <c r="I700" s="510"/>
      <c r="J700" s="510"/>
      <c r="K700" s="510"/>
      <c r="L700" s="510"/>
      <c r="M700" s="510"/>
      <c r="N700" s="510"/>
      <c r="O700" s="510"/>
      <c r="P700" s="510"/>
      <c r="Q700" s="510"/>
      <c r="R700" s="510"/>
      <c r="S700" s="510"/>
      <c r="T700" s="510"/>
      <c r="U700" s="510"/>
      <c r="V700" s="510"/>
      <c r="W700" s="510"/>
      <c r="X700" s="510"/>
      <c r="Y700" s="510"/>
    </row>
    <row r="701">
      <c r="A701" s="510"/>
      <c r="B701" s="510"/>
      <c r="C701" s="510"/>
      <c r="D701" s="510"/>
      <c r="E701" s="510"/>
      <c r="F701" s="510"/>
      <c r="G701" s="510"/>
      <c r="H701" s="510"/>
      <c r="I701" s="510"/>
      <c r="J701" s="510"/>
      <c r="K701" s="510"/>
      <c r="L701" s="510"/>
      <c r="M701" s="510"/>
      <c r="N701" s="510"/>
      <c r="O701" s="510"/>
      <c r="P701" s="510"/>
      <c r="Q701" s="510"/>
      <c r="R701" s="510"/>
      <c r="S701" s="510"/>
      <c r="T701" s="510"/>
      <c r="U701" s="510"/>
      <c r="V701" s="510"/>
      <c r="W701" s="510"/>
      <c r="X701" s="510"/>
      <c r="Y701" s="510"/>
    </row>
    <row r="702">
      <c r="A702" s="510"/>
      <c r="B702" s="510"/>
      <c r="C702" s="510"/>
      <c r="D702" s="510"/>
      <c r="E702" s="510"/>
      <c r="F702" s="510"/>
      <c r="G702" s="510"/>
      <c r="H702" s="510"/>
      <c r="I702" s="510"/>
      <c r="J702" s="510"/>
      <c r="K702" s="510"/>
      <c r="L702" s="510"/>
      <c r="M702" s="510"/>
      <c r="N702" s="510"/>
      <c r="O702" s="510"/>
      <c r="P702" s="510"/>
      <c r="Q702" s="510"/>
      <c r="R702" s="510"/>
      <c r="S702" s="510"/>
      <c r="T702" s="510"/>
      <c r="U702" s="510"/>
      <c r="V702" s="510"/>
      <c r="W702" s="510"/>
      <c r="X702" s="510"/>
      <c r="Y702" s="510"/>
    </row>
    <row r="703">
      <c r="A703" s="510"/>
      <c r="B703" s="510"/>
      <c r="C703" s="510"/>
      <c r="D703" s="510"/>
      <c r="E703" s="510"/>
      <c r="F703" s="510"/>
      <c r="G703" s="510"/>
      <c r="H703" s="510"/>
      <c r="I703" s="510"/>
      <c r="J703" s="510"/>
      <c r="K703" s="510"/>
      <c r="L703" s="510"/>
      <c r="M703" s="510"/>
      <c r="N703" s="510"/>
      <c r="O703" s="510"/>
      <c r="P703" s="510"/>
      <c r="Q703" s="510"/>
      <c r="R703" s="510"/>
      <c r="S703" s="510"/>
      <c r="T703" s="510"/>
      <c r="U703" s="510"/>
      <c r="V703" s="510"/>
      <c r="W703" s="510"/>
      <c r="X703" s="510"/>
      <c r="Y703" s="510"/>
    </row>
    <row r="704">
      <c r="A704" s="510"/>
      <c r="B704" s="510"/>
      <c r="C704" s="510"/>
      <c r="D704" s="510"/>
      <c r="E704" s="510"/>
      <c r="F704" s="510"/>
      <c r="G704" s="510"/>
      <c r="H704" s="510"/>
      <c r="I704" s="510"/>
      <c r="J704" s="510"/>
      <c r="K704" s="510"/>
      <c r="L704" s="510"/>
      <c r="M704" s="510"/>
      <c r="N704" s="510"/>
      <c r="O704" s="510"/>
      <c r="P704" s="510"/>
      <c r="Q704" s="510"/>
      <c r="R704" s="510"/>
      <c r="S704" s="510"/>
      <c r="T704" s="510"/>
      <c r="U704" s="510"/>
      <c r="V704" s="510"/>
      <c r="W704" s="510"/>
      <c r="X704" s="510"/>
      <c r="Y704" s="510"/>
    </row>
    <row r="705">
      <c r="A705" s="510"/>
      <c r="B705" s="510"/>
      <c r="C705" s="510"/>
      <c r="D705" s="510"/>
      <c r="E705" s="510"/>
      <c r="F705" s="510"/>
      <c r="G705" s="510"/>
      <c r="H705" s="510"/>
      <c r="I705" s="510"/>
      <c r="J705" s="510"/>
      <c r="K705" s="510"/>
      <c r="L705" s="510"/>
      <c r="M705" s="510"/>
      <c r="N705" s="510"/>
      <c r="O705" s="510"/>
      <c r="P705" s="510"/>
      <c r="Q705" s="510"/>
      <c r="R705" s="510"/>
      <c r="S705" s="510"/>
      <c r="T705" s="510"/>
      <c r="U705" s="510"/>
      <c r="V705" s="510"/>
      <c r="W705" s="510"/>
      <c r="X705" s="510"/>
      <c r="Y705" s="510"/>
    </row>
    <row r="706">
      <c r="A706" s="510"/>
      <c r="B706" s="510"/>
      <c r="C706" s="510"/>
      <c r="D706" s="510"/>
      <c r="E706" s="510"/>
      <c r="F706" s="510"/>
      <c r="G706" s="510"/>
      <c r="H706" s="510"/>
      <c r="I706" s="510"/>
      <c r="J706" s="510"/>
      <c r="K706" s="510"/>
      <c r="L706" s="510"/>
      <c r="M706" s="510"/>
      <c r="N706" s="510"/>
      <c r="O706" s="510"/>
      <c r="P706" s="510"/>
      <c r="Q706" s="510"/>
      <c r="R706" s="510"/>
      <c r="S706" s="510"/>
      <c r="T706" s="510"/>
      <c r="U706" s="510"/>
      <c r="V706" s="510"/>
      <c r="W706" s="510"/>
      <c r="X706" s="510"/>
      <c r="Y706" s="510"/>
    </row>
    <row r="707">
      <c r="A707" s="510"/>
      <c r="B707" s="510"/>
      <c r="C707" s="510"/>
      <c r="D707" s="510"/>
      <c r="E707" s="510"/>
      <c r="F707" s="510"/>
      <c r="G707" s="510"/>
      <c r="H707" s="510"/>
      <c r="I707" s="510"/>
      <c r="J707" s="510"/>
      <c r="K707" s="510"/>
      <c r="L707" s="510"/>
      <c r="M707" s="510"/>
      <c r="N707" s="510"/>
      <c r="O707" s="510"/>
      <c r="P707" s="510"/>
      <c r="Q707" s="510"/>
      <c r="R707" s="510"/>
      <c r="S707" s="510"/>
      <c r="T707" s="510"/>
      <c r="U707" s="510"/>
      <c r="V707" s="510"/>
      <c r="W707" s="510"/>
      <c r="X707" s="510"/>
      <c r="Y707" s="510"/>
    </row>
    <row r="708">
      <c r="A708" s="510"/>
      <c r="B708" s="510"/>
      <c r="C708" s="510"/>
      <c r="D708" s="510"/>
      <c r="E708" s="510"/>
      <c r="F708" s="510"/>
      <c r="G708" s="510"/>
      <c r="H708" s="510"/>
      <c r="I708" s="510"/>
      <c r="J708" s="510"/>
      <c r="K708" s="510"/>
      <c r="L708" s="510"/>
      <c r="M708" s="510"/>
      <c r="N708" s="510"/>
      <c r="O708" s="510"/>
      <c r="P708" s="510"/>
      <c r="Q708" s="510"/>
      <c r="R708" s="510"/>
      <c r="S708" s="510"/>
      <c r="T708" s="510"/>
      <c r="U708" s="510"/>
      <c r="V708" s="510"/>
      <c r="W708" s="510"/>
      <c r="X708" s="510"/>
      <c r="Y708" s="510"/>
    </row>
    <row r="709">
      <c r="A709" s="510"/>
      <c r="B709" s="510"/>
      <c r="C709" s="510"/>
      <c r="D709" s="510"/>
      <c r="E709" s="510"/>
      <c r="F709" s="510"/>
      <c r="G709" s="510"/>
      <c r="H709" s="510"/>
      <c r="I709" s="510"/>
      <c r="J709" s="510"/>
      <c r="K709" s="510"/>
      <c r="L709" s="510"/>
      <c r="M709" s="510"/>
      <c r="N709" s="510"/>
      <c r="O709" s="510"/>
      <c r="P709" s="510"/>
      <c r="Q709" s="510"/>
      <c r="R709" s="510"/>
      <c r="S709" s="510"/>
      <c r="T709" s="510"/>
      <c r="U709" s="510"/>
      <c r="V709" s="510"/>
      <c r="W709" s="510"/>
      <c r="X709" s="510"/>
      <c r="Y709" s="510"/>
    </row>
    <row r="710">
      <c r="A710" s="510"/>
      <c r="B710" s="510"/>
      <c r="C710" s="510"/>
      <c r="D710" s="510"/>
      <c r="E710" s="510"/>
      <c r="F710" s="510"/>
      <c r="G710" s="510"/>
      <c r="H710" s="510"/>
      <c r="I710" s="510"/>
      <c r="J710" s="510"/>
      <c r="K710" s="510"/>
      <c r="L710" s="510"/>
      <c r="M710" s="510"/>
      <c r="N710" s="510"/>
      <c r="O710" s="510"/>
      <c r="P710" s="510"/>
      <c r="Q710" s="510"/>
      <c r="R710" s="510"/>
      <c r="S710" s="510"/>
      <c r="T710" s="510"/>
      <c r="U710" s="510"/>
      <c r="V710" s="510"/>
      <c r="W710" s="510"/>
      <c r="X710" s="510"/>
      <c r="Y710" s="510"/>
    </row>
    <row r="711">
      <c r="A711" s="510"/>
      <c r="B711" s="510"/>
      <c r="C711" s="510"/>
      <c r="D711" s="510"/>
      <c r="E711" s="510"/>
      <c r="F711" s="510"/>
      <c r="G711" s="510"/>
      <c r="H711" s="510"/>
      <c r="I711" s="510"/>
      <c r="J711" s="510"/>
      <c r="K711" s="510"/>
      <c r="L711" s="510"/>
      <c r="M711" s="510"/>
      <c r="N711" s="510"/>
      <c r="O711" s="510"/>
      <c r="P711" s="510"/>
      <c r="Q711" s="510"/>
      <c r="R711" s="510"/>
      <c r="S711" s="510"/>
      <c r="T711" s="510"/>
      <c r="U711" s="510"/>
      <c r="V711" s="510"/>
      <c r="W711" s="510"/>
      <c r="X711" s="510"/>
      <c r="Y711" s="510"/>
    </row>
    <row r="712">
      <c r="A712" s="510"/>
      <c r="B712" s="510"/>
      <c r="C712" s="510"/>
      <c r="D712" s="510"/>
      <c r="E712" s="510"/>
      <c r="F712" s="510"/>
      <c r="G712" s="510"/>
      <c r="H712" s="510"/>
      <c r="I712" s="510"/>
      <c r="J712" s="510"/>
      <c r="K712" s="510"/>
      <c r="L712" s="510"/>
      <c r="M712" s="510"/>
      <c r="N712" s="510"/>
      <c r="O712" s="510"/>
      <c r="P712" s="510"/>
      <c r="Q712" s="510"/>
      <c r="R712" s="510"/>
      <c r="S712" s="510"/>
      <c r="T712" s="510"/>
      <c r="U712" s="510"/>
      <c r="V712" s="510"/>
      <c r="W712" s="510"/>
      <c r="X712" s="510"/>
      <c r="Y712" s="510"/>
    </row>
    <row r="713">
      <c r="A713" s="510"/>
      <c r="B713" s="510"/>
      <c r="C713" s="510"/>
      <c r="D713" s="510"/>
      <c r="E713" s="510"/>
      <c r="F713" s="510"/>
      <c r="G713" s="510"/>
      <c r="H713" s="510"/>
      <c r="I713" s="510"/>
      <c r="J713" s="510"/>
      <c r="K713" s="510"/>
      <c r="L713" s="510"/>
      <c r="M713" s="510"/>
      <c r="N713" s="510"/>
      <c r="O713" s="510"/>
      <c r="P713" s="510"/>
      <c r="Q713" s="510"/>
      <c r="R713" s="510"/>
      <c r="S713" s="510"/>
      <c r="T713" s="510"/>
      <c r="U713" s="510"/>
      <c r="V713" s="510"/>
      <c r="W713" s="510"/>
      <c r="X713" s="510"/>
      <c r="Y713" s="510"/>
    </row>
    <row r="714">
      <c r="A714" s="510"/>
      <c r="B714" s="510"/>
      <c r="C714" s="510"/>
      <c r="D714" s="510"/>
      <c r="E714" s="510"/>
      <c r="F714" s="510"/>
      <c r="G714" s="510"/>
      <c r="H714" s="510"/>
      <c r="I714" s="510"/>
      <c r="J714" s="510"/>
      <c r="K714" s="510"/>
      <c r="L714" s="510"/>
      <c r="M714" s="510"/>
      <c r="N714" s="510"/>
      <c r="O714" s="510"/>
      <c r="P714" s="510"/>
      <c r="Q714" s="510"/>
      <c r="R714" s="510"/>
      <c r="S714" s="510"/>
      <c r="T714" s="510"/>
      <c r="U714" s="510"/>
      <c r="V714" s="510"/>
      <c r="W714" s="510"/>
      <c r="X714" s="510"/>
      <c r="Y714" s="510"/>
    </row>
    <row r="715">
      <c r="A715" s="510"/>
      <c r="B715" s="510"/>
      <c r="C715" s="510"/>
      <c r="D715" s="510"/>
      <c r="E715" s="510"/>
      <c r="F715" s="510"/>
      <c r="G715" s="510"/>
      <c r="H715" s="510"/>
      <c r="I715" s="510"/>
      <c r="J715" s="510"/>
      <c r="K715" s="510"/>
      <c r="L715" s="510"/>
      <c r="M715" s="510"/>
      <c r="N715" s="510"/>
      <c r="O715" s="510"/>
      <c r="P715" s="510"/>
      <c r="Q715" s="510"/>
      <c r="R715" s="510"/>
      <c r="S715" s="510"/>
      <c r="T715" s="510"/>
      <c r="U715" s="510"/>
      <c r="V715" s="510"/>
      <c r="W715" s="510"/>
      <c r="X715" s="510"/>
      <c r="Y715" s="510"/>
    </row>
    <row r="716">
      <c r="A716" s="510"/>
      <c r="B716" s="510"/>
      <c r="C716" s="510"/>
      <c r="D716" s="510"/>
      <c r="E716" s="510"/>
      <c r="F716" s="510"/>
      <c r="G716" s="510"/>
      <c r="H716" s="510"/>
      <c r="I716" s="510"/>
      <c r="J716" s="510"/>
      <c r="K716" s="510"/>
      <c r="L716" s="510"/>
      <c r="M716" s="510"/>
      <c r="N716" s="510"/>
      <c r="O716" s="510"/>
      <c r="P716" s="510"/>
      <c r="Q716" s="510"/>
      <c r="R716" s="510"/>
      <c r="S716" s="510"/>
      <c r="T716" s="510"/>
      <c r="U716" s="510"/>
      <c r="V716" s="510"/>
      <c r="W716" s="510"/>
      <c r="X716" s="510"/>
      <c r="Y716" s="510"/>
    </row>
    <row r="717">
      <c r="A717" s="510"/>
      <c r="B717" s="510"/>
      <c r="C717" s="510"/>
      <c r="D717" s="510"/>
      <c r="E717" s="510"/>
      <c r="F717" s="510"/>
      <c r="G717" s="510"/>
      <c r="H717" s="510"/>
      <c r="I717" s="510"/>
      <c r="J717" s="510"/>
      <c r="K717" s="510"/>
      <c r="L717" s="510"/>
      <c r="M717" s="510"/>
      <c r="N717" s="510"/>
      <c r="O717" s="510"/>
      <c r="P717" s="510"/>
      <c r="Q717" s="510"/>
      <c r="R717" s="510"/>
      <c r="S717" s="510"/>
      <c r="T717" s="510"/>
      <c r="U717" s="510"/>
      <c r="V717" s="510"/>
      <c r="W717" s="510"/>
      <c r="X717" s="510"/>
      <c r="Y717" s="510"/>
    </row>
    <row r="718">
      <c r="A718" s="510"/>
      <c r="B718" s="510"/>
      <c r="C718" s="510"/>
      <c r="D718" s="510"/>
      <c r="E718" s="510"/>
      <c r="F718" s="510"/>
      <c r="G718" s="510"/>
      <c r="H718" s="510"/>
      <c r="I718" s="510"/>
      <c r="J718" s="510"/>
      <c r="K718" s="510"/>
      <c r="L718" s="510"/>
      <c r="M718" s="510"/>
      <c r="N718" s="510"/>
      <c r="O718" s="510"/>
      <c r="P718" s="510"/>
      <c r="Q718" s="510"/>
      <c r="R718" s="510"/>
      <c r="S718" s="510"/>
      <c r="T718" s="510"/>
      <c r="U718" s="510"/>
      <c r="V718" s="510"/>
      <c r="W718" s="510"/>
      <c r="X718" s="510"/>
      <c r="Y718" s="510"/>
    </row>
    <row r="719">
      <c r="A719" s="510"/>
      <c r="B719" s="510"/>
      <c r="C719" s="510"/>
      <c r="D719" s="510"/>
      <c r="E719" s="510"/>
      <c r="F719" s="510"/>
      <c r="G719" s="510"/>
      <c r="H719" s="510"/>
      <c r="I719" s="510"/>
      <c r="J719" s="510"/>
      <c r="K719" s="510"/>
      <c r="L719" s="510"/>
      <c r="M719" s="510"/>
      <c r="N719" s="510"/>
      <c r="O719" s="510"/>
      <c r="P719" s="510"/>
      <c r="Q719" s="510"/>
      <c r="R719" s="510"/>
      <c r="S719" s="510"/>
      <c r="T719" s="510"/>
      <c r="U719" s="510"/>
      <c r="V719" s="510"/>
      <c r="W719" s="510"/>
      <c r="X719" s="510"/>
      <c r="Y719" s="510"/>
    </row>
    <row r="720">
      <c r="A720" s="510"/>
      <c r="B720" s="510"/>
      <c r="C720" s="510"/>
      <c r="D720" s="510"/>
      <c r="E720" s="510"/>
      <c r="F720" s="510"/>
      <c r="G720" s="510"/>
      <c r="H720" s="510"/>
      <c r="I720" s="510"/>
      <c r="J720" s="510"/>
      <c r="K720" s="510"/>
      <c r="L720" s="510"/>
      <c r="M720" s="510"/>
      <c r="N720" s="510"/>
      <c r="O720" s="510"/>
      <c r="P720" s="510"/>
      <c r="Q720" s="510"/>
      <c r="R720" s="510"/>
      <c r="S720" s="510"/>
      <c r="T720" s="510"/>
      <c r="U720" s="510"/>
      <c r="V720" s="510"/>
      <c r="W720" s="510"/>
      <c r="X720" s="510"/>
      <c r="Y720" s="510"/>
    </row>
    <row r="721">
      <c r="A721" s="510"/>
      <c r="B721" s="510"/>
      <c r="C721" s="510"/>
      <c r="D721" s="510"/>
      <c r="E721" s="510"/>
      <c r="F721" s="510"/>
      <c r="G721" s="510"/>
      <c r="H721" s="510"/>
      <c r="I721" s="510"/>
      <c r="J721" s="510"/>
      <c r="K721" s="510"/>
      <c r="L721" s="510"/>
      <c r="M721" s="510"/>
      <c r="N721" s="510"/>
      <c r="O721" s="510"/>
      <c r="P721" s="510"/>
      <c r="Q721" s="510"/>
      <c r="R721" s="510"/>
      <c r="S721" s="510"/>
      <c r="T721" s="510"/>
      <c r="U721" s="510"/>
      <c r="V721" s="510"/>
      <c r="W721" s="510"/>
      <c r="X721" s="510"/>
      <c r="Y721" s="510"/>
    </row>
    <row r="722">
      <c r="A722" s="510"/>
      <c r="B722" s="510"/>
      <c r="C722" s="510"/>
      <c r="D722" s="510"/>
      <c r="E722" s="510"/>
      <c r="F722" s="510"/>
      <c r="G722" s="510"/>
      <c r="H722" s="510"/>
      <c r="I722" s="510"/>
      <c r="J722" s="510"/>
      <c r="K722" s="510"/>
      <c r="L722" s="510"/>
      <c r="M722" s="510"/>
      <c r="N722" s="510"/>
      <c r="O722" s="510"/>
      <c r="P722" s="510"/>
      <c r="Q722" s="510"/>
      <c r="R722" s="510"/>
      <c r="S722" s="510"/>
      <c r="T722" s="510"/>
      <c r="U722" s="510"/>
      <c r="V722" s="510"/>
      <c r="W722" s="510"/>
      <c r="X722" s="510"/>
      <c r="Y722" s="510"/>
    </row>
    <row r="723">
      <c r="A723" s="510"/>
      <c r="B723" s="510"/>
      <c r="C723" s="510"/>
      <c r="D723" s="510"/>
      <c r="E723" s="510"/>
      <c r="F723" s="510"/>
      <c r="G723" s="510"/>
      <c r="H723" s="510"/>
      <c r="I723" s="510"/>
      <c r="J723" s="510"/>
      <c r="K723" s="510"/>
      <c r="L723" s="510"/>
      <c r="M723" s="510"/>
      <c r="N723" s="510"/>
      <c r="O723" s="510"/>
      <c r="P723" s="510"/>
      <c r="Q723" s="510"/>
      <c r="R723" s="510"/>
      <c r="S723" s="510"/>
      <c r="T723" s="510"/>
      <c r="U723" s="510"/>
      <c r="V723" s="510"/>
      <c r="W723" s="510"/>
      <c r="X723" s="510"/>
      <c r="Y723" s="510"/>
    </row>
    <row r="724">
      <c r="A724" s="510"/>
      <c r="B724" s="510"/>
      <c r="C724" s="510"/>
      <c r="D724" s="510"/>
      <c r="E724" s="510"/>
      <c r="F724" s="510"/>
      <c r="G724" s="510"/>
      <c r="H724" s="510"/>
      <c r="I724" s="510"/>
      <c r="J724" s="510"/>
      <c r="K724" s="510"/>
      <c r="L724" s="510"/>
      <c r="M724" s="510"/>
      <c r="N724" s="510"/>
      <c r="O724" s="510"/>
      <c r="P724" s="510"/>
      <c r="Q724" s="510"/>
      <c r="R724" s="510"/>
      <c r="S724" s="510"/>
      <c r="T724" s="510"/>
      <c r="U724" s="510"/>
      <c r="V724" s="510"/>
      <c r="W724" s="510"/>
      <c r="X724" s="510"/>
      <c r="Y724" s="510"/>
    </row>
    <row r="725">
      <c r="A725" s="510"/>
      <c r="B725" s="510"/>
      <c r="C725" s="510"/>
      <c r="D725" s="510"/>
      <c r="E725" s="510"/>
      <c r="F725" s="510"/>
      <c r="G725" s="510"/>
      <c r="H725" s="510"/>
      <c r="I725" s="510"/>
      <c r="J725" s="510"/>
      <c r="K725" s="510"/>
      <c r="L725" s="510"/>
      <c r="M725" s="510"/>
      <c r="N725" s="510"/>
      <c r="O725" s="510"/>
      <c r="P725" s="510"/>
      <c r="Q725" s="510"/>
      <c r="R725" s="510"/>
      <c r="S725" s="510"/>
      <c r="T725" s="510"/>
      <c r="U725" s="510"/>
      <c r="V725" s="510"/>
      <c r="W725" s="510"/>
      <c r="X725" s="510"/>
      <c r="Y725" s="510"/>
    </row>
    <row r="726">
      <c r="A726" s="510"/>
      <c r="B726" s="510"/>
      <c r="C726" s="510"/>
      <c r="D726" s="510"/>
      <c r="E726" s="510"/>
      <c r="F726" s="510"/>
      <c r="G726" s="510"/>
      <c r="H726" s="510"/>
      <c r="I726" s="510"/>
      <c r="J726" s="510"/>
      <c r="K726" s="510"/>
      <c r="L726" s="510"/>
      <c r="M726" s="510"/>
      <c r="N726" s="510"/>
      <c r="O726" s="510"/>
      <c r="P726" s="510"/>
      <c r="Q726" s="510"/>
      <c r="R726" s="510"/>
      <c r="S726" s="510"/>
      <c r="T726" s="510"/>
      <c r="U726" s="510"/>
      <c r="V726" s="510"/>
      <c r="W726" s="510"/>
      <c r="X726" s="510"/>
      <c r="Y726" s="510"/>
    </row>
    <row r="727">
      <c r="A727" s="510"/>
      <c r="B727" s="510"/>
      <c r="C727" s="510"/>
      <c r="D727" s="510"/>
      <c r="E727" s="510"/>
      <c r="F727" s="510"/>
      <c r="G727" s="510"/>
      <c r="H727" s="510"/>
      <c r="I727" s="510"/>
      <c r="J727" s="510"/>
      <c r="K727" s="510"/>
      <c r="L727" s="510"/>
      <c r="M727" s="510"/>
      <c r="N727" s="510"/>
      <c r="O727" s="510"/>
      <c r="P727" s="510"/>
      <c r="Q727" s="510"/>
      <c r="R727" s="510"/>
      <c r="S727" s="510"/>
      <c r="T727" s="510"/>
      <c r="U727" s="510"/>
      <c r="V727" s="510"/>
      <c r="W727" s="510"/>
      <c r="X727" s="510"/>
      <c r="Y727" s="510"/>
    </row>
    <row r="728">
      <c r="A728" s="510"/>
      <c r="B728" s="510"/>
      <c r="C728" s="510"/>
      <c r="D728" s="510"/>
      <c r="E728" s="510"/>
      <c r="F728" s="510"/>
      <c r="G728" s="510"/>
      <c r="H728" s="510"/>
      <c r="I728" s="510"/>
      <c r="J728" s="510"/>
      <c r="K728" s="510"/>
      <c r="L728" s="510"/>
      <c r="M728" s="510"/>
      <c r="N728" s="510"/>
      <c r="O728" s="510"/>
      <c r="P728" s="510"/>
      <c r="Q728" s="510"/>
      <c r="R728" s="510"/>
      <c r="S728" s="510"/>
      <c r="T728" s="510"/>
      <c r="U728" s="510"/>
      <c r="V728" s="510"/>
      <c r="W728" s="510"/>
      <c r="X728" s="510"/>
      <c r="Y728" s="510"/>
    </row>
    <row r="729">
      <c r="A729" s="510"/>
      <c r="B729" s="510"/>
      <c r="C729" s="510"/>
      <c r="D729" s="510"/>
      <c r="E729" s="510"/>
      <c r="F729" s="510"/>
      <c r="G729" s="510"/>
      <c r="H729" s="510"/>
      <c r="I729" s="510"/>
      <c r="J729" s="510"/>
      <c r="K729" s="510"/>
      <c r="L729" s="510"/>
      <c r="M729" s="510"/>
      <c r="N729" s="510"/>
      <c r="O729" s="510"/>
      <c r="P729" s="510"/>
      <c r="Q729" s="510"/>
      <c r="R729" s="510"/>
      <c r="S729" s="510"/>
      <c r="T729" s="510"/>
      <c r="U729" s="510"/>
      <c r="V729" s="510"/>
      <c r="W729" s="510"/>
      <c r="X729" s="510"/>
      <c r="Y729" s="510"/>
    </row>
    <row r="730">
      <c r="A730" s="510"/>
      <c r="B730" s="510"/>
      <c r="C730" s="510"/>
      <c r="D730" s="510"/>
      <c r="E730" s="510"/>
      <c r="F730" s="510"/>
      <c r="G730" s="510"/>
      <c r="H730" s="510"/>
      <c r="I730" s="510"/>
      <c r="J730" s="510"/>
      <c r="K730" s="510"/>
      <c r="L730" s="510"/>
      <c r="M730" s="510"/>
      <c r="N730" s="510"/>
      <c r="O730" s="510"/>
      <c r="P730" s="510"/>
      <c r="Q730" s="510"/>
      <c r="R730" s="510"/>
      <c r="S730" s="510"/>
      <c r="T730" s="510"/>
      <c r="U730" s="510"/>
      <c r="V730" s="510"/>
      <c r="W730" s="510"/>
      <c r="X730" s="510"/>
      <c r="Y730" s="510"/>
    </row>
    <row r="731">
      <c r="A731" s="510"/>
      <c r="B731" s="510"/>
      <c r="C731" s="510"/>
      <c r="D731" s="510"/>
      <c r="E731" s="510"/>
      <c r="F731" s="510"/>
      <c r="G731" s="510"/>
      <c r="H731" s="510"/>
      <c r="I731" s="510"/>
      <c r="J731" s="510"/>
      <c r="K731" s="510"/>
      <c r="L731" s="510"/>
      <c r="M731" s="510"/>
      <c r="N731" s="510"/>
      <c r="O731" s="510"/>
      <c r="P731" s="510"/>
      <c r="Q731" s="510"/>
      <c r="R731" s="510"/>
      <c r="S731" s="510"/>
      <c r="T731" s="510"/>
      <c r="U731" s="510"/>
      <c r="V731" s="510"/>
      <c r="W731" s="510"/>
      <c r="X731" s="510"/>
      <c r="Y731" s="510"/>
    </row>
    <row r="732">
      <c r="A732" s="510"/>
      <c r="B732" s="510"/>
      <c r="C732" s="510"/>
      <c r="D732" s="510"/>
      <c r="E732" s="510"/>
      <c r="F732" s="510"/>
      <c r="G732" s="510"/>
      <c r="H732" s="510"/>
      <c r="I732" s="510"/>
      <c r="J732" s="510"/>
      <c r="K732" s="510"/>
      <c r="L732" s="510"/>
      <c r="M732" s="510"/>
      <c r="N732" s="510"/>
      <c r="O732" s="510"/>
      <c r="P732" s="510"/>
      <c r="Q732" s="510"/>
      <c r="R732" s="510"/>
      <c r="S732" s="510"/>
      <c r="T732" s="510"/>
      <c r="U732" s="510"/>
      <c r="V732" s="510"/>
      <c r="W732" s="510"/>
      <c r="X732" s="510"/>
      <c r="Y732" s="510"/>
    </row>
    <row r="733">
      <c r="A733" s="510"/>
      <c r="B733" s="510"/>
      <c r="C733" s="510"/>
      <c r="D733" s="510"/>
      <c r="E733" s="510"/>
      <c r="F733" s="510"/>
      <c r="G733" s="510"/>
      <c r="H733" s="510"/>
      <c r="I733" s="510"/>
      <c r="J733" s="510"/>
      <c r="K733" s="510"/>
      <c r="L733" s="510"/>
      <c r="M733" s="510"/>
      <c r="N733" s="510"/>
      <c r="O733" s="510"/>
      <c r="P733" s="510"/>
      <c r="Q733" s="510"/>
      <c r="R733" s="510"/>
      <c r="S733" s="510"/>
      <c r="T733" s="510"/>
      <c r="U733" s="510"/>
      <c r="V733" s="510"/>
      <c r="W733" s="510"/>
      <c r="X733" s="510"/>
      <c r="Y733" s="510"/>
    </row>
    <row r="734">
      <c r="A734" s="510"/>
      <c r="B734" s="510"/>
      <c r="C734" s="510"/>
      <c r="D734" s="510"/>
      <c r="E734" s="510"/>
      <c r="F734" s="510"/>
      <c r="G734" s="510"/>
      <c r="H734" s="510"/>
      <c r="I734" s="510"/>
      <c r="J734" s="510"/>
      <c r="K734" s="510"/>
      <c r="L734" s="510"/>
      <c r="M734" s="510"/>
      <c r="N734" s="510"/>
      <c r="O734" s="510"/>
      <c r="P734" s="510"/>
      <c r="Q734" s="510"/>
      <c r="R734" s="510"/>
      <c r="S734" s="510"/>
      <c r="T734" s="510"/>
      <c r="U734" s="510"/>
      <c r="V734" s="510"/>
      <c r="W734" s="510"/>
      <c r="X734" s="510"/>
      <c r="Y734" s="510"/>
    </row>
    <row r="735">
      <c r="A735" s="510"/>
      <c r="B735" s="510"/>
      <c r="C735" s="510"/>
      <c r="D735" s="510"/>
      <c r="E735" s="510"/>
      <c r="F735" s="510"/>
      <c r="G735" s="510"/>
      <c r="H735" s="510"/>
      <c r="I735" s="510"/>
      <c r="J735" s="510"/>
      <c r="K735" s="510"/>
      <c r="L735" s="510"/>
      <c r="M735" s="510"/>
      <c r="N735" s="510"/>
      <c r="O735" s="510"/>
      <c r="P735" s="510"/>
      <c r="Q735" s="510"/>
      <c r="R735" s="510"/>
      <c r="S735" s="510"/>
      <c r="T735" s="510"/>
      <c r="U735" s="510"/>
      <c r="V735" s="510"/>
      <c r="W735" s="510"/>
      <c r="X735" s="510"/>
      <c r="Y735" s="510"/>
    </row>
    <row r="736">
      <c r="A736" s="510"/>
      <c r="B736" s="510"/>
      <c r="C736" s="510"/>
      <c r="D736" s="510"/>
      <c r="E736" s="510"/>
      <c r="F736" s="510"/>
      <c r="G736" s="510"/>
      <c r="H736" s="510"/>
      <c r="I736" s="510"/>
      <c r="J736" s="510"/>
      <c r="K736" s="510"/>
      <c r="L736" s="510"/>
      <c r="M736" s="510"/>
      <c r="N736" s="510"/>
      <c r="O736" s="510"/>
      <c r="P736" s="510"/>
      <c r="Q736" s="510"/>
      <c r="R736" s="510"/>
      <c r="S736" s="510"/>
      <c r="T736" s="510"/>
      <c r="U736" s="510"/>
      <c r="V736" s="510"/>
      <c r="W736" s="510"/>
      <c r="X736" s="510"/>
      <c r="Y736" s="510"/>
    </row>
    <row r="737">
      <c r="A737" s="510"/>
      <c r="B737" s="510"/>
      <c r="C737" s="510"/>
      <c r="D737" s="510"/>
      <c r="E737" s="510"/>
      <c r="F737" s="510"/>
      <c r="G737" s="510"/>
      <c r="H737" s="510"/>
      <c r="I737" s="510"/>
      <c r="J737" s="510"/>
      <c r="K737" s="510"/>
      <c r="L737" s="510"/>
      <c r="M737" s="510"/>
      <c r="N737" s="510"/>
      <c r="O737" s="510"/>
      <c r="P737" s="510"/>
      <c r="Q737" s="510"/>
      <c r="R737" s="510"/>
      <c r="S737" s="510"/>
      <c r="T737" s="510"/>
      <c r="U737" s="510"/>
      <c r="V737" s="510"/>
      <c r="W737" s="510"/>
      <c r="X737" s="510"/>
      <c r="Y737" s="510"/>
    </row>
    <row r="738">
      <c r="A738" s="510"/>
      <c r="B738" s="510"/>
      <c r="C738" s="510"/>
      <c r="D738" s="510"/>
      <c r="E738" s="510"/>
      <c r="F738" s="510"/>
      <c r="G738" s="510"/>
      <c r="H738" s="510"/>
      <c r="I738" s="510"/>
      <c r="J738" s="510"/>
      <c r="K738" s="510"/>
      <c r="L738" s="510"/>
      <c r="M738" s="510"/>
      <c r="N738" s="510"/>
      <c r="O738" s="510"/>
      <c r="P738" s="510"/>
      <c r="Q738" s="510"/>
      <c r="R738" s="510"/>
      <c r="S738" s="510"/>
      <c r="T738" s="510"/>
      <c r="U738" s="510"/>
      <c r="V738" s="510"/>
      <c r="W738" s="510"/>
      <c r="X738" s="510"/>
      <c r="Y738" s="510"/>
    </row>
    <row r="739">
      <c r="A739" s="510"/>
      <c r="B739" s="510"/>
      <c r="C739" s="510"/>
      <c r="D739" s="510"/>
      <c r="E739" s="510"/>
      <c r="F739" s="510"/>
      <c r="G739" s="510"/>
      <c r="H739" s="510"/>
      <c r="I739" s="510"/>
      <c r="J739" s="510"/>
      <c r="K739" s="510"/>
      <c r="L739" s="510"/>
      <c r="M739" s="510"/>
      <c r="N739" s="510"/>
      <c r="O739" s="510"/>
      <c r="P739" s="510"/>
      <c r="Q739" s="510"/>
      <c r="R739" s="510"/>
      <c r="S739" s="510"/>
      <c r="T739" s="510"/>
      <c r="U739" s="510"/>
      <c r="V739" s="510"/>
      <c r="W739" s="510"/>
      <c r="X739" s="510"/>
      <c r="Y739" s="510"/>
    </row>
    <row r="740">
      <c r="A740" s="510"/>
      <c r="B740" s="510"/>
      <c r="C740" s="510"/>
      <c r="D740" s="510"/>
      <c r="E740" s="510"/>
      <c r="F740" s="510"/>
      <c r="G740" s="510"/>
      <c r="H740" s="510"/>
      <c r="I740" s="510"/>
      <c r="J740" s="510"/>
      <c r="K740" s="510"/>
      <c r="L740" s="510"/>
      <c r="M740" s="510"/>
      <c r="N740" s="510"/>
      <c r="O740" s="510"/>
      <c r="P740" s="510"/>
      <c r="Q740" s="510"/>
      <c r="R740" s="510"/>
      <c r="S740" s="510"/>
      <c r="T740" s="510"/>
      <c r="U740" s="510"/>
      <c r="V740" s="510"/>
      <c r="W740" s="510"/>
      <c r="X740" s="510"/>
      <c r="Y740" s="510"/>
    </row>
    <row r="741">
      <c r="A741" s="510"/>
      <c r="B741" s="510"/>
      <c r="C741" s="510"/>
      <c r="D741" s="510"/>
      <c r="E741" s="510"/>
      <c r="F741" s="510"/>
      <c r="G741" s="510"/>
      <c r="H741" s="510"/>
      <c r="I741" s="510"/>
      <c r="J741" s="510"/>
      <c r="K741" s="510"/>
      <c r="L741" s="510"/>
      <c r="M741" s="510"/>
      <c r="N741" s="510"/>
      <c r="O741" s="510"/>
      <c r="P741" s="510"/>
      <c r="Q741" s="510"/>
      <c r="R741" s="510"/>
      <c r="S741" s="510"/>
      <c r="T741" s="510"/>
      <c r="U741" s="510"/>
      <c r="V741" s="510"/>
      <c r="W741" s="510"/>
      <c r="X741" s="510"/>
      <c r="Y741" s="510"/>
    </row>
    <row r="742">
      <c r="A742" s="510"/>
      <c r="B742" s="510"/>
      <c r="C742" s="510"/>
      <c r="D742" s="510"/>
      <c r="E742" s="510"/>
      <c r="F742" s="510"/>
      <c r="G742" s="510"/>
      <c r="H742" s="510"/>
      <c r="I742" s="510"/>
      <c r="J742" s="510"/>
      <c r="K742" s="510"/>
      <c r="L742" s="510"/>
      <c r="M742" s="510"/>
      <c r="N742" s="510"/>
      <c r="O742" s="510"/>
      <c r="P742" s="510"/>
      <c r="Q742" s="510"/>
      <c r="R742" s="510"/>
      <c r="S742" s="510"/>
      <c r="T742" s="510"/>
      <c r="U742" s="510"/>
      <c r="V742" s="510"/>
      <c r="W742" s="510"/>
      <c r="X742" s="510"/>
      <c r="Y742" s="510"/>
    </row>
    <row r="743">
      <c r="A743" s="510"/>
      <c r="B743" s="510"/>
      <c r="C743" s="510"/>
      <c r="D743" s="510"/>
      <c r="E743" s="510"/>
      <c r="F743" s="510"/>
      <c r="G743" s="510"/>
      <c r="H743" s="510"/>
      <c r="I743" s="510"/>
      <c r="J743" s="510"/>
      <c r="K743" s="510"/>
      <c r="L743" s="510"/>
      <c r="M743" s="510"/>
      <c r="N743" s="510"/>
      <c r="O743" s="510"/>
      <c r="P743" s="510"/>
      <c r="Q743" s="510"/>
      <c r="R743" s="510"/>
      <c r="S743" s="510"/>
      <c r="T743" s="510"/>
      <c r="U743" s="510"/>
      <c r="V743" s="510"/>
      <c r="W743" s="510"/>
      <c r="X743" s="510"/>
      <c r="Y743" s="510"/>
    </row>
    <row r="744">
      <c r="A744" s="510"/>
      <c r="B744" s="510"/>
      <c r="C744" s="510"/>
      <c r="D744" s="510"/>
      <c r="E744" s="510"/>
      <c r="F744" s="510"/>
      <c r="G744" s="510"/>
      <c r="H744" s="510"/>
      <c r="I744" s="510"/>
      <c r="J744" s="510"/>
      <c r="K744" s="510"/>
      <c r="L744" s="510"/>
      <c r="M744" s="510"/>
      <c r="N744" s="510"/>
      <c r="O744" s="510"/>
      <c r="P744" s="510"/>
      <c r="Q744" s="510"/>
      <c r="R744" s="510"/>
      <c r="S744" s="510"/>
      <c r="T744" s="510"/>
      <c r="U744" s="510"/>
      <c r="V744" s="510"/>
      <c r="W744" s="510"/>
      <c r="X744" s="510"/>
      <c r="Y744" s="510"/>
    </row>
    <row r="745">
      <c r="A745" s="510"/>
      <c r="B745" s="510"/>
      <c r="C745" s="510"/>
      <c r="D745" s="510"/>
      <c r="E745" s="510"/>
      <c r="F745" s="510"/>
      <c r="G745" s="510"/>
      <c r="H745" s="510"/>
      <c r="I745" s="510"/>
      <c r="J745" s="510"/>
      <c r="K745" s="510"/>
      <c r="L745" s="510"/>
      <c r="M745" s="510"/>
      <c r="N745" s="510"/>
      <c r="O745" s="510"/>
      <c r="P745" s="510"/>
      <c r="Q745" s="510"/>
      <c r="R745" s="510"/>
      <c r="S745" s="510"/>
      <c r="T745" s="510"/>
      <c r="U745" s="510"/>
      <c r="V745" s="510"/>
      <c r="W745" s="510"/>
      <c r="X745" s="510"/>
      <c r="Y745" s="510"/>
    </row>
    <row r="746">
      <c r="A746" s="510"/>
      <c r="B746" s="510"/>
      <c r="C746" s="510"/>
      <c r="D746" s="510"/>
      <c r="E746" s="510"/>
      <c r="F746" s="510"/>
      <c r="G746" s="510"/>
      <c r="H746" s="510"/>
      <c r="I746" s="510"/>
      <c r="J746" s="510"/>
      <c r="K746" s="510"/>
      <c r="L746" s="510"/>
      <c r="M746" s="510"/>
      <c r="N746" s="510"/>
      <c r="O746" s="510"/>
      <c r="P746" s="510"/>
      <c r="Q746" s="510"/>
      <c r="R746" s="510"/>
      <c r="S746" s="510"/>
      <c r="T746" s="510"/>
      <c r="U746" s="510"/>
      <c r="V746" s="510"/>
      <c r="W746" s="510"/>
      <c r="X746" s="510"/>
      <c r="Y746" s="510"/>
    </row>
    <row r="747">
      <c r="A747" s="510"/>
      <c r="B747" s="510"/>
      <c r="C747" s="510"/>
      <c r="D747" s="510"/>
      <c r="E747" s="510"/>
      <c r="F747" s="510"/>
      <c r="G747" s="510"/>
      <c r="H747" s="510"/>
      <c r="I747" s="510"/>
      <c r="J747" s="510"/>
      <c r="K747" s="510"/>
      <c r="L747" s="510"/>
      <c r="M747" s="510"/>
      <c r="N747" s="510"/>
      <c r="O747" s="510"/>
      <c r="P747" s="510"/>
      <c r="Q747" s="510"/>
      <c r="R747" s="510"/>
      <c r="S747" s="510"/>
      <c r="T747" s="510"/>
      <c r="U747" s="510"/>
      <c r="V747" s="510"/>
      <c r="W747" s="510"/>
      <c r="X747" s="510"/>
      <c r="Y747" s="510"/>
    </row>
    <row r="748">
      <c r="A748" s="510"/>
      <c r="B748" s="510"/>
      <c r="C748" s="510"/>
      <c r="D748" s="510"/>
      <c r="E748" s="510"/>
      <c r="F748" s="510"/>
      <c r="G748" s="510"/>
      <c r="H748" s="510"/>
      <c r="I748" s="510"/>
      <c r="J748" s="510"/>
      <c r="K748" s="510"/>
      <c r="L748" s="510"/>
      <c r="M748" s="510"/>
      <c r="N748" s="510"/>
      <c r="O748" s="510"/>
      <c r="P748" s="510"/>
      <c r="Q748" s="510"/>
      <c r="R748" s="510"/>
      <c r="S748" s="510"/>
      <c r="T748" s="510"/>
      <c r="U748" s="510"/>
      <c r="V748" s="510"/>
      <c r="W748" s="510"/>
      <c r="X748" s="510"/>
      <c r="Y748" s="510"/>
    </row>
    <row r="749">
      <c r="A749" s="510"/>
      <c r="B749" s="510"/>
      <c r="C749" s="510"/>
      <c r="D749" s="510"/>
      <c r="E749" s="510"/>
      <c r="F749" s="510"/>
      <c r="G749" s="510"/>
      <c r="H749" s="510"/>
      <c r="I749" s="510"/>
      <c r="J749" s="510"/>
      <c r="K749" s="510"/>
      <c r="L749" s="510"/>
      <c r="M749" s="510"/>
      <c r="N749" s="510"/>
      <c r="O749" s="510"/>
      <c r="P749" s="510"/>
      <c r="Q749" s="510"/>
      <c r="R749" s="510"/>
      <c r="S749" s="510"/>
      <c r="T749" s="510"/>
      <c r="U749" s="510"/>
      <c r="V749" s="510"/>
      <c r="W749" s="510"/>
      <c r="X749" s="510"/>
      <c r="Y749" s="510"/>
    </row>
    <row r="750">
      <c r="A750" s="510"/>
      <c r="B750" s="510"/>
      <c r="C750" s="510"/>
      <c r="D750" s="510"/>
      <c r="E750" s="510"/>
      <c r="F750" s="510"/>
      <c r="G750" s="510"/>
      <c r="H750" s="510"/>
      <c r="I750" s="510"/>
      <c r="J750" s="510"/>
      <c r="K750" s="510"/>
      <c r="L750" s="510"/>
      <c r="M750" s="510"/>
      <c r="N750" s="510"/>
      <c r="O750" s="510"/>
      <c r="P750" s="510"/>
      <c r="Q750" s="510"/>
      <c r="R750" s="510"/>
      <c r="S750" s="510"/>
      <c r="T750" s="510"/>
      <c r="U750" s="510"/>
      <c r="V750" s="510"/>
      <c r="W750" s="510"/>
      <c r="X750" s="510"/>
      <c r="Y750" s="510"/>
    </row>
    <row r="751">
      <c r="A751" s="510"/>
      <c r="B751" s="510"/>
      <c r="C751" s="510"/>
      <c r="D751" s="510"/>
      <c r="E751" s="510"/>
      <c r="F751" s="510"/>
      <c r="G751" s="510"/>
      <c r="H751" s="510"/>
      <c r="I751" s="510"/>
      <c r="J751" s="510"/>
      <c r="K751" s="510"/>
      <c r="L751" s="510"/>
      <c r="M751" s="510"/>
      <c r="N751" s="510"/>
      <c r="O751" s="510"/>
      <c r="P751" s="510"/>
      <c r="Q751" s="510"/>
      <c r="R751" s="510"/>
      <c r="S751" s="510"/>
      <c r="T751" s="510"/>
      <c r="U751" s="510"/>
      <c r="V751" s="510"/>
      <c r="W751" s="510"/>
      <c r="X751" s="510"/>
      <c r="Y751" s="510"/>
    </row>
    <row r="752">
      <c r="A752" s="510"/>
      <c r="B752" s="510"/>
      <c r="C752" s="510"/>
      <c r="D752" s="510"/>
      <c r="E752" s="510"/>
      <c r="F752" s="510"/>
      <c r="G752" s="510"/>
      <c r="H752" s="510"/>
      <c r="I752" s="510"/>
      <c r="J752" s="510"/>
      <c r="K752" s="510"/>
      <c r="L752" s="510"/>
      <c r="M752" s="510"/>
      <c r="N752" s="510"/>
      <c r="O752" s="510"/>
      <c r="P752" s="510"/>
      <c r="Q752" s="510"/>
      <c r="R752" s="510"/>
      <c r="S752" s="510"/>
      <c r="T752" s="510"/>
      <c r="U752" s="510"/>
      <c r="V752" s="510"/>
      <c r="W752" s="510"/>
      <c r="X752" s="510"/>
      <c r="Y752" s="510"/>
    </row>
    <row r="753">
      <c r="A753" s="510"/>
      <c r="B753" s="510"/>
      <c r="C753" s="510"/>
      <c r="D753" s="510"/>
      <c r="E753" s="510"/>
      <c r="F753" s="510"/>
      <c r="G753" s="510"/>
      <c r="H753" s="510"/>
      <c r="I753" s="510"/>
      <c r="J753" s="510"/>
      <c r="K753" s="510"/>
      <c r="L753" s="510"/>
      <c r="M753" s="510"/>
      <c r="N753" s="510"/>
      <c r="O753" s="510"/>
      <c r="P753" s="510"/>
      <c r="Q753" s="510"/>
      <c r="R753" s="510"/>
      <c r="S753" s="510"/>
      <c r="T753" s="510"/>
      <c r="U753" s="510"/>
      <c r="V753" s="510"/>
      <c r="W753" s="510"/>
      <c r="X753" s="510"/>
      <c r="Y753" s="510"/>
    </row>
    <row r="754">
      <c r="A754" s="510"/>
      <c r="B754" s="510"/>
      <c r="C754" s="510"/>
      <c r="D754" s="510"/>
      <c r="E754" s="510"/>
      <c r="F754" s="510"/>
      <c r="G754" s="510"/>
      <c r="H754" s="510"/>
      <c r="I754" s="510"/>
      <c r="J754" s="510"/>
      <c r="K754" s="510"/>
      <c r="L754" s="510"/>
      <c r="M754" s="510"/>
      <c r="N754" s="510"/>
      <c r="O754" s="510"/>
      <c r="P754" s="510"/>
      <c r="Q754" s="510"/>
      <c r="R754" s="510"/>
      <c r="S754" s="510"/>
      <c r="T754" s="510"/>
      <c r="U754" s="510"/>
      <c r="V754" s="510"/>
      <c r="W754" s="510"/>
      <c r="X754" s="510"/>
      <c r="Y754" s="510"/>
    </row>
    <row r="755">
      <c r="A755" s="510"/>
      <c r="B755" s="510"/>
      <c r="C755" s="510"/>
      <c r="D755" s="510"/>
      <c r="E755" s="510"/>
      <c r="F755" s="510"/>
      <c r="G755" s="510"/>
      <c r="H755" s="510"/>
      <c r="I755" s="510"/>
      <c r="J755" s="510"/>
      <c r="K755" s="510"/>
      <c r="L755" s="510"/>
      <c r="M755" s="510"/>
      <c r="N755" s="510"/>
      <c r="O755" s="510"/>
      <c r="P755" s="510"/>
      <c r="Q755" s="510"/>
      <c r="R755" s="510"/>
      <c r="S755" s="510"/>
      <c r="T755" s="510"/>
      <c r="U755" s="510"/>
      <c r="V755" s="510"/>
      <c r="W755" s="510"/>
      <c r="X755" s="510"/>
      <c r="Y755" s="510"/>
    </row>
    <row r="756">
      <c r="A756" s="510"/>
      <c r="B756" s="510"/>
      <c r="C756" s="510"/>
      <c r="D756" s="510"/>
      <c r="E756" s="510"/>
      <c r="F756" s="510"/>
      <c r="G756" s="510"/>
      <c r="H756" s="510"/>
      <c r="I756" s="510"/>
      <c r="J756" s="510"/>
      <c r="K756" s="510"/>
      <c r="L756" s="510"/>
      <c r="M756" s="510"/>
      <c r="N756" s="510"/>
      <c r="O756" s="510"/>
      <c r="P756" s="510"/>
      <c r="Q756" s="510"/>
      <c r="R756" s="510"/>
      <c r="S756" s="510"/>
      <c r="T756" s="510"/>
      <c r="U756" s="510"/>
      <c r="V756" s="510"/>
      <c r="W756" s="510"/>
      <c r="X756" s="510"/>
      <c r="Y756" s="510"/>
    </row>
    <row r="757">
      <c r="A757" s="510"/>
      <c r="B757" s="510"/>
      <c r="C757" s="510"/>
      <c r="D757" s="510"/>
      <c r="E757" s="510"/>
      <c r="F757" s="510"/>
      <c r="G757" s="510"/>
      <c r="H757" s="510"/>
      <c r="I757" s="510"/>
      <c r="J757" s="510"/>
      <c r="K757" s="510"/>
      <c r="L757" s="510"/>
      <c r="M757" s="510"/>
      <c r="N757" s="510"/>
      <c r="O757" s="510"/>
      <c r="P757" s="510"/>
      <c r="Q757" s="510"/>
      <c r="R757" s="510"/>
      <c r="S757" s="510"/>
      <c r="T757" s="510"/>
      <c r="U757" s="510"/>
      <c r="V757" s="510"/>
      <c r="W757" s="510"/>
      <c r="X757" s="510"/>
      <c r="Y757" s="510"/>
    </row>
    <row r="758">
      <c r="A758" s="510"/>
      <c r="B758" s="510"/>
      <c r="C758" s="510"/>
      <c r="D758" s="510"/>
      <c r="E758" s="510"/>
      <c r="F758" s="510"/>
      <c r="G758" s="510"/>
      <c r="H758" s="510"/>
      <c r="I758" s="510"/>
      <c r="J758" s="510"/>
      <c r="K758" s="510"/>
      <c r="L758" s="510"/>
      <c r="M758" s="510"/>
      <c r="N758" s="510"/>
      <c r="O758" s="510"/>
      <c r="P758" s="510"/>
      <c r="Q758" s="510"/>
      <c r="R758" s="510"/>
      <c r="S758" s="510"/>
      <c r="T758" s="510"/>
      <c r="U758" s="510"/>
      <c r="V758" s="510"/>
      <c r="W758" s="510"/>
      <c r="X758" s="510"/>
      <c r="Y758" s="510"/>
    </row>
    <row r="759">
      <c r="A759" s="510"/>
      <c r="B759" s="510"/>
      <c r="C759" s="510"/>
      <c r="D759" s="510"/>
      <c r="E759" s="510"/>
      <c r="F759" s="510"/>
      <c r="G759" s="510"/>
      <c r="H759" s="510"/>
      <c r="I759" s="510"/>
      <c r="J759" s="510"/>
      <c r="K759" s="510"/>
      <c r="L759" s="510"/>
      <c r="M759" s="510"/>
      <c r="N759" s="510"/>
      <c r="O759" s="510"/>
      <c r="P759" s="510"/>
      <c r="Q759" s="510"/>
      <c r="R759" s="510"/>
      <c r="S759" s="510"/>
      <c r="T759" s="510"/>
      <c r="U759" s="510"/>
      <c r="V759" s="510"/>
      <c r="W759" s="510"/>
      <c r="X759" s="510"/>
      <c r="Y759" s="510"/>
    </row>
    <row r="760">
      <c r="A760" s="510"/>
      <c r="B760" s="510"/>
      <c r="C760" s="510"/>
      <c r="D760" s="510"/>
      <c r="E760" s="510"/>
      <c r="F760" s="510"/>
      <c r="G760" s="510"/>
      <c r="H760" s="510"/>
      <c r="I760" s="510"/>
      <c r="J760" s="510"/>
      <c r="K760" s="510"/>
      <c r="L760" s="510"/>
      <c r="M760" s="510"/>
      <c r="N760" s="510"/>
      <c r="O760" s="510"/>
      <c r="P760" s="510"/>
      <c r="Q760" s="510"/>
      <c r="R760" s="510"/>
      <c r="S760" s="510"/>
      <c r="T760" s="510"/>
      <c r="U760" s="510"/>
      <c r="V760" s="510"/>
      <c r="W760" s="510"/>
      <c r="X760" s="510"/>
      <c r="Y760" s="510"/>
    </row>
    <row r="761">
      <c r="A761" s="510"/>
      <c r="B761" s="510"/>
      <c r="C761" s="510"/>
      <c r="D761" s="510"/>
      <c r="E761" s="510"/>
      <c r="F761" s="510"/>
      <c r="G761" s="510"/>
      <c r="H761" s="510"/>
      <c r="I761" s="510"/>
      <c r="J761" s="510"/>
      <c r="K761" s="510"/>
      <c r="L761" s="510"/>
      <c r="M761" s="510"/>
      <c r="N761" s="510"/>
      <c r="O761" s="510"/>
      <c r="P761" s="510"/>
      <c r="Q761" s="510"/>
      <c r="R761" s="510"/>
      <c r="S761" s="510"/>
      <c r="T761" s="510"/>
      <c r="U761" s="510"/>
      <c r="V761" s="510"/>
      <c r="W761" s="510"/>
      <c r="X761" s="510"/>
      <c r="Y761" s="510"/>
    </row>
    <row r="762">
      <c r="A762" s="510"/>
      <c r="B762" s="510"/>
      <c r="C762" s="510"/>
      <c r="D762" s="510"/>
      <c r="E762" s="510"/>
      <c r="F762" s="510"/>
      <c r="G762" s="510"/>
      <c r="H762" s="510"/>
      <c r="I762" s="510"/>
      <c r="J762" s="510"/>
      <c r="K762" s="510"/>
      <c r="L762" s="510"/>
      <c r="M762" s="510"/>
      <c r="N762" s="510"/>
      <c r="O762" s="510"/>
      <c r="P762" s="510"/>
      <c r="Q762" s="510"/>
      <c r="R762" s="510"/>
      <c r="S762" s="510"/>
      <c r="T762" s="510"/>
      <c r="U762" s="510"/>
      <c r="V762" s="510"/>
      <c r="W762" s="510"/>
      <c r="X762" s="510"/>
      <c r="Y762" s="510"/>
    </row>
    <row r="763">
      <c r="A763" s="510"/>
      <c r="B763" s="510"/>
      <c r="C763" s="510"/>
      <c r="D763" s="510"/>
      <c r="E763" s="510"/>
      <c r="F763" s="510"/>
      <c r="G763" s="510"/>
      <c r="H763" s="510"/>
      <c r="I763" s="510"/>
      <c r="J763" s="510"/>
      <c r="K763" s="510"/>
      <c r="L763" s="510"/>
      <c r="M763" s="510"/>
      <c r="N763" s="510"/>
      <c r="O763" s="510"/>
      <c r="P763" s="510"/>
      <c r="Q763" s="510"/>
      <c r="R763" s="510"/>
      <c r="S763" s="510"/>
      <c r="T763" s="510"/>
      <c r="U763" s="510"/>
      <c r="V763" s="510"/>
      <c r="W763" s="510"/>
      <c r="X763" s="510"/>
      <c r="Y763" s="510"/>
    </row>
    <row r="764">
      <c r="A764" s="510"/>
      <c r="B764" s="510"/>
      <c r="C764" s="510"/>
      <c r="D764" s="510"/>
      <c r="E764" s="510"/>
      <c r="F764" s="510"/>
      <c r="G764" s="510"/>
      <c r="H764" s="510"/>
      <c r="I764" s="510"/>
      <c r="J764" s="510"/>
      <c r="K764" s="510"/>
      <c r="L764" s="510"/>
      <c r="M764" s="510"/>
      <c r="N764" s="510"/>
      <c r="O764" s="510"/>
      <c r="P764" s="510"/>
      <c r="Q764" s="510"/>
      <c r="R764" s="510"/>
      <c r="S764" s="510"/>
      <c r="T764" s="510"/>
      <c r="U764" s="510"/>
      <c r="V764" s="510"/>
      <c r="W764" s="510"/>
      <c r="X764" s="510"/>
      <c r="Y764" s="510"/>
    </row>
    <row r="765">
      <c r="A765" s="510"/>
      <c r="B765" s="510"/>
      <c r="C765" s="510"/>
      <c r="D765" s="510"/>
      <c r="E765" s="510"/>
      <c r="F765" s="510"/>
      <c r="G765" s="510"/>
      <c r="H765" s="510"/>
      <c r="I765" s="510"/>
      <c r="J765" s="510"/>
      <c r="K765" s="510"/>
      <c r="L765" s="510"/>
      <c r="M765" s="510"/>
      <c r="N765" s="510"/>
      <c r="O765" s="510"/>
      <c r="P765" s="510"/>
      <c r="Q765" s="510"/>
      <c r="R765" s="510"/>
      <c r="S765" s="510"/>
      <c r="T765" s="510"/>
      <c r="U765" s="510"/>
      <c r="V765" s="510"/>
      <c r="W765" s="510"/>
      <c r="X765" s="510"/>
      <c r="Y765" s="510"/>
    </row>
    <row r="766">
      <c r="A766" s="510"/>
      <c r="B766" s="510"/>
      <c r="C766" s="510"/>
      <c r="D766" s="510"/>
      <c r="E766" s="510"/>
      <c r="F766" s="510"/>
      <c r="G766" s="510"/>
      <c r="H766" s="510"/>
      <c r="I766" s="510"/>
      <c r="J766" s="510"/>
      <c r="K766" s="510"/>
      <c r="L766" s="510"/>
      <c r="M766" s="510"/>
      <c r="N766" s="510"/>
      <c r="O766" s="510"/>
      <c r="P766" s="510"/>
      <c r="Q766" s="510"/>
      <c r="R766" s="510"/>
      <c r="S766" s="510"/>
      <c r="T766" s="510"/>
      <c r="U766" s="510"/>
      <c r="V766" s="510"/>
      <c r="W766" s="510"/>
      <c r="X766" s="510"/>
      <c r="Y766" s="510"/>
    </row>
    <row r="767">
      <c r="A767" s="510"/>
      <c r="B767" s="510"/>
      <c r="C767" s="510"/>
      <c r="D767" s="510"/>
      <c r="E767" s="510"/>
      <c r="F767" s="510"/>
      <c r="G767" s="510"/>
      <c r="H767" s="510"/>
      <c r="I767" s="510"/>
      <c r="J767" s="510"/>
      <c r="K767" s="510"/>
      <c r="L767" s="510"/>
      <c r="M767" s="510"/>
      <c r="N767" s="510"/>
      <c r="O767" s="510"/>
      <c r="P767" s="510"/>
      <c r="Q767" s="510"/>
      <c r="R767" s="510"/>
      <c r="S767" s="510"/>
      <c r="T767" s="510"/>
      <c r="U767" s="510"/>
      <c r="V767" s="510"/>
      <c r="W767" s="510"/>
      <c r="X767" s="510"/>
      <c r="Y767" s="510"/>
    </row>
    <row r="768">
      <c r="A768" s="510"/>
      <c r="B768" s="510"/>
      <c r="C768" s="510"/>
      <c r="D768" s="510"/>
      <c r="E768" s="510"/>
      <c r="F768" s="510"/>
      <c r="G768" s="510"/>
      <c r="H768" s="510"/>
      <c r="I768" s="510"/>
      <c r="J768" s="510"/>
      <c r="K768" s="510"/>
      <c r="L768" s="510"/>
      <c r="M768" s="510"/>
      <c r="N768" s="510"/>
      <c r="O768" s="510"/>
      <c r="P768" s="510"/>
      <c r="Q768" s="510"/>
      <c r="R768" s="510"/>
      <c r="S768" s="510"/>
      <c r="T768" s="510"/>
      <c r="U768" s="510"/>
      <c r="V768" s="510"/>
      <c r="W768" s="510"/>
      <c r="X768" s="510"/>
      <c r="Y768" s="510"/>
    </row>
    <row r="769">
      <c r="A769" s="510"/>
      <c r="B769" s="510"/>
      <c r="C769" s="510"/>
      <c r="D769" s="510"/>
      <c r="E769" s="510"/>
      <c r="F769" s="510"/>
      <c r="G769" s="510"/>
      <c r="H769" s="510"/>
      <c r="I769" s="510"/>
      <c r="J769" s="510"/>
      <c r="K769" s="510"/>
      <c r="L769" s="510"/>
      <c r="M769" s="510"/>
      <c r="N769" s="510"/>
      <c r="O769" s="510"/>
      <c r="P769" s="510"/>
      <c r="Q769" s="510"/>
      <c r="R769" s="510"/>
      <c r="S769" s="510"/>
      <c r="T769" s="510"/>
      <c r="U769" s="510"/>
      <c r="V769" s="510"/>
      <c r="W769" s="510"/>
      <c r="X769" s="510"/>
      <c r="Y769" s="510"/>
    </row>
    <row r="770">
      <c r="A770" s="510"/>
      <c r="B770" s="510"/>
      <c r="C770" s="510"/>
      <c r="D770" s="510"/>
      <c r="E770" s="510"/>
      <c r="F770" s="510"/>
      <c r="G770" s="510"/>
      <c r="H770" s="510"/>
      <c r="I770" s="510"/>
      <c r="J770" s="510"/>
      <c r="K770" s="510"/>
      <c r="L770" s="510"/>
      <c r="M770" s="510"/>
      <c r="N770" s="510"/>
      <c r="O770" s="510"/>
      <c r="P770" s="510"/>
      <c r="Q770" s="510"/>
      <c r="R770" s="510"/>
      <c r="S770" s="510"/>
      <c r="T770" s="510"/>
      <c r="U770" s="510"/>
      <c r="V770" s="510"/>
      <c r="W770" s="510"/>
      <c r="X770" s="510"/>
      <c r="Y770" s="510"/>
    </row>
    <row r="771">
      <c r="A771" s="510"/>
      <c r="B771" s="510"/>
      <c r="C771" s="510"/>
      <c r="D771" s="510"/>
      <c r="E771" s="510"/>
      <c r="F771" s="510"/>
      <c r="G771" s="510"/>
      <c r="H771" s="510"/>
      <c r="I771" s="510"/>
      <c r="J771" s="510"/>
      <c r="K771" s="510"/>
      <c r="L771" s="510"/>
      <c r="M771" s="510"/>
      <c r="N771" s="510"/>
      <c r="O771" s="510"/>
      <c r="P771" s="510"/>
      <c r="Q771" s="510"/>
      <c r="R771" s="510"/>
      <c r="S771" s="510"/>
      <c r="T771" s="510"/>
      <c r="U771" s="510"/>
      <c r="V771" s="510"/>
      <c r="W771" s="510"/>
      <c r="X771" s="510"/>
      <c r="Y771" s="510"/>
    </row>
    <row r="772">
      <c r="A772" s="510"/>
      <c r="B772" s="510"/>
      <c r="C772" s="510"/>
      <c r="D772" s="510"/>
      <c r="E772" s="510"/>
      <c r="F772" s="510"/>
      <c r="G772" s="510"/>
      <c r="H772" s="510"/>
      <c r="I772" s="510"/>
      <c r="J772" s="510"/>
      <c r="K772" s="510"/>
      <c r="L772" s="510"/>
      <c r="M772" s="510"/>
      <c r="N772" s="510"/>
      <c r="O772" s="510"/>
      <c r="P772" s="510"/>
      <c r="Q772" s="510"/>
      <c r="R772" s="510"/>
      <c r="S772" s="510"/>
      <c r="T772" s="510"/>
      <c r="U772" s="510"/>
      <c r="V772" s="510"/>
      <c r="W772" s="510"/>
      <c r="X772" s="510"/>
      <c r="Y772" s="510"/>
    </row>
    <row r="773">
      <c r="A773" s="510"/>
      <c r="B773" s="510"/>
      <c r="C773" s="510"/>
      <c r="D773" s="510"/>
      <c r="E773" s="510"/>
      <c r="F773" s="510"/>
      <c r="G773" s="510"/>
      <c r="H773" s="510"/>
      <c r="I773" s="510"/>
      <c r="J773" s="510"/>
      <c r="K773" s="510"/>
      <c r="L773" s="510"/>
      <c r="M773" s="510"/>
      <c r="N773" s="510"/>
      <c r="O773" s="510"/>
      <c r="P773" s="510"/>
      <c r="Q773" s="510"/>
      <c r="R773" s="510"/>
      <c r="S773" s="510"/>
      <c r="T773" s="510"/>
      <c r="U773" s="510"/>
      <c r="V773" s="510"/>
      <c r="W773" s="510"/>
      <c r="X773" s="510"/>
      <c r="Y773" s="510"/>
    </row>
    <row r="774">
      <c r="A774" s="510"/>
      <c r="B774" s="510"/>
      <c r="C774" s="510"/>
      <c r="D774" s="510"/>
      <c r="E774" s="510"/>
      <c r="F774" s="510"/>
      <c r="G774" s="510"/>
      <c r="H774" s="510"/>
      <c r="I774" s="510"/>
      <c r="J774" s="510"/>
      <c r="K774" s="510"/>
      <c r="L774" s="510"/>
      <c r="M774" s="510"/>
      <c r="N774" s="510"/>
      <c r="O774" s="510"/>
      <c r="P774" s="510"/>
      <c r="Q774" s="510"/>
      <c r="R774" s="510"/>
      <c r="S774" s="510"/>
      <c r="T774" s="510"/>
      <c r="U774" s="510"/>
      <c r="V774" s="510"/>
      <c r="W774" s="510"/>
      <c r="X774" s="510"/>
      <c r="Y774" s="510"/>
    </row>
    <row r="775">
      <c r="A775" s="510"/>
      <c r="B775" s="510"/>
      <c r="C775" s="510"/>
      <c r="D775" s="510"/>
      <c r="E775" s="510"/>
      <c r="F775" s="510"/>
      <c r="G775" s="510"/>
      <c r="H775" s="510"/>
      <c r="I775" s="510"/>
      <c r="J775" s="510"/>
      <c r="K775" s="510"/>
      <c r="L775" s="510"/>
      <c r="M775" s="510"/>
      <c r="N775" s="510"/>
      <c r="O775" s="510"/>
      <c r="P775" s="510"/>
      <c r="Q775" s="510"/>
      <c r="R775" s="510"/>
      <c r="S775" s="510"/>
      <c r="T775" s="510"/>
      <c r="U775" s="510"/>
      <c r="V775" s="510"/>
      <c r="W775" s="510"/>
      <c r="X775" s="510"/>
      <c r="Y775" s="510"/>
    </row>
    <row r="776">
      <c r="A776" s="510"/>
      <c r="B776" s="510"/>
      <c r="C776" s="510"/>
      <c r="D776" s="510"/>
      <c r="E776" s="510"/>
      <c r="F776" s="510"/>
      <c r="G776" s="510"/>
      <c r="H776" s="510"/>
      <c r="I776" s="510"/>
      <c r="J776" s="510"/>
      <c r="K776" s="510"/>
      <c r="L776" s="510"/>
      <c r="M776" s="510"/>
      <c r="N776" s="510"/>
      <c r="O776" s="510"/>
      <c r="P776" s="510"/>
      <c r="Q776" s="510"/>
      <c r="R776" s="510"/>
      <c r="S776" s="510"/>
      <c r="T776" s="510"/>
      <c r="U776" s="510"/>
      <c r="V776" s="510"/>
      <c r="W776" s="510"/>
      <c r="X776" s="510"/>
      <c r="Y776" s="510"/>
    </row>
    <row r="777">
      <c r="A777" s="510"/>
      <c r="B777" s="510"/>
      <c r="C777" s="510"/>
      <c r="D777" s="510"/>
      <c r="E777" s="510"/>
      <c r="F777" s="510"/>
      <c r="G777" s="510"/>
      <c r="H777" s="510"/>
      <c r="I777" s="510"/>
      <c r="J777" s="510"/>
      <c r="K777" s="510"/>
      <c r="L777" s="510"/>
      <c r="M777" s="510"/>
      <c r="N777" s="510"/>
      <c r="O777" s="510"/>
      <c r="P777" s="510"/>
      <c r="Q777" s="510"/>
      <c r="R777" s="510"/>
      <c r="S777" s="510"/>
      <c r="T777" s="510"/>
      <c r="U777" s="510"/>
      <c r="V777" s="510"/>
      <c r="W777" s="510"/>
      <c r="X777" s="510"/>
      <c r="Y777" s="510"/>
    </row>
    <row r="778">
      <c r="A778" s="510"/>
      <c r="B778" s="510"/>
      <c r="C778" s="510"/>
      <c r="D778" s="510"/>
      <c r="E778" s="510"/>
      <c r="F778" s="510"/>
      <c r="G778" s="510"/>
      <c r="H778" s="510"/>
      <c r="I778" s="510"/>
      <c r="J778" s="510"/>
      <c r="K778" s="510"/>
      <c r="L778" s="510"/>
      <c r="M778" s="510"/>
      <c r="N778" s="510"/>
      <c r="O778" s="510"/>
      <c r="P778" s="510"/>
      <c r="Q778" s="510"/>
      <c r="R778" s="510"/>
      <c r="S778" s="510"/>
      <c r="T778" s="510"/>
      <c r="U778" s="510"/>
      <c r="V778" s="510"/>
      <c r="W778" s="510"/>
      <c r="X778" s="510"/>
      <c r="Y778" s="510"/>
    </row>
    <row r="779">
      <c r="A779" s="510"/>
      <c r="B779" s="510"/>
      <c r="C779" s="510"/>
      <c r="D779" s="510"/>
      <c r="E779" s="510"/>
      <c r="F779" s="510"/>
      <c r="G779" s="510"/>
      <c r="H779" s="510"/>
      <c r="I779" s="510"/>
      <c r="J779" s="510"/>
      <c r="K779" s="510"/>
      <c r="L779" s="510"/>
      <c r="M779" s="510"/>
      <c r="N779" s="510"/>
      <c r="O779" s="510"/>
      <c r="P779" s="510"/>
      <c r="Q779" s="510"/>
      <c r="R779" s="510"/>
      <c r="S779" s="510"/>
      <c r="T779" s="510"/>
      <c r="U779" s="510"/>
      <c r="V779" s="510"/>
      <c r="W779" s="510"/>
      <c r="X779" s="510"/>
      <c r="Y779" s="510"/>
    </row>
    <row r="780">
      <c r="A780" s="510"/>
      <c r="B780" s="510"/>
      <c r="C780" s="510"/>
      <c r="D780" s="510"/>
      <c r="E780" s="510"/>
      <c r="F780" s="510"/>
      <c r="G780" s="510"/>
      <c r="H780" s="510"/>
      <c r="I780" s="510"/>
      <c r="J780" s="510"/>
      <c r="K780" s="510"/>
      <c r="L780" s="510"/>
      <c r="M780" s="510"/>
      <c r="N780" s="510"/>
      <c r="O780" s="510"/>
      <c r="P780" s="510"/>
      <c r="Q780" s="510"/>
      <c r="R780" s="510"/>
      <c r="S780" s="510"/>
      <c r="T780" s="510"/>
      <c r="U780" s="510"/>
      <c r="V780" s="510"/>
      <c r="W780" s="510"/>
      <c r="X780" s="510"/>
      <c r="Y780" s="510"/>
    </row>
    <row r="781">
      <c r="A781" s="510"/>
      <c r="B781" s="510"/>
      <c r="C781" s="510"/>
      <c r="D781" s="510"/>
      <c r="E781" s="510"/>
      <c r="F781" s="510"/>
      <c r="G781" s="510"/>
      <c r="H781" s="510"/>
      <c r="I781" s="510"/>
      <c r="J781" s="510"/>
      <c r="K781" s="510"/>
      <c r="L781" s="510"/>
      <c r="M781" s="510"/>
      <c r="N781" s="510"/>
      <c r="O781" s="510"/>
      <c r="P781" s="510"/>
      <c r="Q781" s="510"/>
      <c r="R781" s="510"/>
      <c r="S781" s="510"/>
      <c r="T781" s="510"/>
      <c r="U781" s="510"/>
      <c r="V781" s="510"/>
      <c r="W781" s="510"/>
      <c r="X781" s="510"/>
      <c r="Y781" s="510"/>
    </row>
    <row r="782">
      <c r="A782" s="510"/>
      <c r="B782" s="510"/>
      <c r="C782" s="510"/>
      <c r="D782" s="510"/>
      <c r="E782" s="510"/>
      <c r="F782" s="510"/>
      <c r="G782" s="510"/>
      <c r="H782" s="510"/>
      <c r="I782" s="510"/>
      <c r="J782" s="510"/>
      <c r="K782" s="510"/>
      <c r="L782" s="510"/>
      <c r="M782" s="510"/>
      <c r="N782" s="510"/>
      <c r="O782" s="510"/>
      <c r="P782" s="510"/>
      <c r="Q782" s="510"/>
      <c r="R782" s="510"/>
      <c r="S782" s="510"/>
      <c r="T782" s="510"/>
      <c r="U782" s="510"/>
      <c r="V782" s="510"/>
      <c r="W782" s="510"/>
      <c r="X782" s="510"/>
      <c r="Y782" s="510"/>
    </row>
    <row r="783">
      <c r="A783" s="510"/>
      <c r="B783" s="510"/>
      <c r="C783" s="510"/>
      <c r="D783" s="510"/>
      <c r="E783" s="510"/>
      <c r="F783" s="510"/>
      <c r="G783" s="510"/>
      <c r="H783" s="510"/>
      <c r="I783" s="510"/>
      <c r="J783" s="510"/>
      <c r="K783" s="510"/>
      <c r="L783" s="510"/>
      <c r="M783" s="510"/>
      <c r="N783" s="510"/>
      <c r="O783" s="510"/>
      <c r="P783" s="510"/>
      <c r="Q783" s="510"/>
      <c r="R783" s="510"/>
      <c r="S783" s="510"/>
      <c r="T783" s="510"/>
      <c r="U783" s="510"/>
      <c r="V783" s="510"/>
      <c r="W783" s="510"/>
      <c r="X783" s="510"/>
      <c r="Y783" s="510"/>
    </row>
    <row r="784">
      <c r="A784" s="510"/>
      <c r="B784" s="510"/>
      <c r="C784" s="510"/>
      <c r="D784" s="510"/>
      <c r="E784" s="510"/>
      <c r="F784" s="510"/>
      <c r="G784" s="510"/>
      <c r="H784" s="510"/>
      <c r="I784" s="510"/>
      <c r="J784" s="510"/>
      <c r="K784" s="510"/>
      <c r="L784" s="510"/>
      <c r="M784" s="510"/>
      <c r="N784" s="510"/>
      <c r="O784" s="510"/>
      <c r="P784" s="510"/>
      <c r="Q784" s="510"/>
      <c r="R784" s="510"/>
      <c r="S784" s="510"/>
      <c r="T784" s="510"/>
      <c r="U784" s="510"/>
      <c r="V784" s="510"/>
      <c r="W784" s="510"/>
      <c r="X784" s="510"/>
      <c r="Y784" s="510"/>
    </row>
    <row r="785">
      <c r="A785" s="510"/>
      <c r="B785" s="510"/>
      <c r="C785" s="510"/>
      <c r="D785" s="510"/>
      <c r="E785" s="510"/>
      <c r="F785" s="510"/>
      <c r="G785" s="510"/>
      <c r="H785" s="510"/>
      <c r="I785" s="510"/>
      <c r="J785" s="510"/>
      <c r="K785" s="510"/>
      <c r="L785" s="510"/>
      <c r="M785" s="510"/>
      <c r="N785" s="510"/>
      <c r="O785" s="510"/>
      <c r="P785" s="510"/>
      <c r="Q785" s="510"/>
      <c r="R785" s="510"/>
      <c r="S785" s="510"/>
      <c r="T785" s="510"/>
      <c r="U785" s="510"/>
      <c r="V785" s="510"/>
      <c r="W785" s="510"/>
      <c r="X785" s="510"/>
      <c r="Y785" s="510"/>
    </row>
    <row r="786">
      <c r="A786" s="510"/>
      <c r="B786" s="510"/>
      <c r="C786" s="510"/>
      <c r="D786" s="510"/>
      <c r="E786" s="510"/>
      <c r="F786" s="510"/>
      <c r="G786" s="510"/>
      <c r="H786" s="510"/>
      <c r="I786" s="510"/>
      <c r="J786" s="510"/>
      <c r="K786" s="510"/>
      <c r="L786" s="510"/>
      <c r="M786" s="510"/>
      <c r="N786" s="510"/>
      <c r="O786" s="510"/>
      <c r="P786" s="510"/>
      <c r="Q786" s="510"/>
      <c r="R786" s="510"/>
      <c r="S786" s="510"/>
      <c r="T786" s="510"/>
      <c r="U786" s="510"/>
      <c r="V786" s="510"/>
      <c r="W786" s="510"/>
      <c r="X786" s="510"/>
      <c r="Y786" s="510"/>
    </row>
    <row r="787">
      <c r="A787" s="510"/>
      <c r="B787" s="510"/>
      <c r="C787" s="510"/>
      <c r="D787" s="510"/>
      <c r="E787" s="510"/>
      <c r="F787" s="510"/>
      <c r="G787" s="510"/>
      <c r="H787" s="510"/>
      <c r="I787" s="510"/>
      <c r="J787" s="510"/>
      <c r="K787" s="510"/>
      <c r="L787" s="510"/>
      <c r="M787" s="510"/>
      <c r="N787" s="510"/>
      <c r="O787" s="510"/>
      <c r="P787" s="510"/>
      <c r="Q787" s="510"/>
      <c r="R787" s="510"/>
      <c r="S787" s="510"/>
      <c r="T787" s="510"/>
      <c r="U787" s="510"/>
      <c r="V787" s="510"/>
      <c r="W787" s="510"/>
      <c r="X787" s="510"/>
      <c r="Y787" s="510"/>
    </row>
    <row r="788">
      <c r="A788" s="510"/>
      <c r="B788" s="510"/>
      <c r="C788" s="510"/>
      <c r="D788" s="510"/>
      <c r="E788" s="510"/>
      <c r="F788" s="510"/>
      <c r="G788" s="510"/>
      <c r="H788" s="510"/>
      <c r="I788" s="510"/>
      <c r="J788" s="510"/>
      <c r="K788" s="510"/>
      <c r="L788" s="510"/>
      <c r="M788" s="510"/>
      <c r="N788" s="510"/>
      <c r="O788" s="510"/>
      <c r="P788" s="510"/>
      <c r="Q788" s="510"/>
      <c r="R788" s="510"/>
      <c r="S788" s="510"/>
      <c r="T788" s="510"/>
      <c r="U788" s="510"/>
      <c r="V788" s="510"/>
      <c r="W788" s="510"/>
      <c r="X788" s="510"/>
      <c r="Y788" s="510"/>
    </row>
    <row r="789">
      <c r="A789" s="510"/>
      <c r="B789" s="510"/>
      <c r="C789" s="510"/>
      <c r="D789" s="510"/>
      <c r="E789" s="510"/>
      <c r="F789" s="510"/>
      <c r="G789" s="510"/>
      <c r="H789" s="510"/>
      <c r="I789" s="510"/>
      <c r="J789" s="510"/>
      <c r="K789" s="510"/>
      <c r="L789" s="510"/>
      <c r="M789" s="510"/>
      <c r="N789" s="510"/>
      <c r="O789" s="510"/>
      <c r="P789" s="510"/>
      <c r="Q789" s="510"/>
      <c r="R789" s="510"/>
      <c r="S789" s="510"/>
      <c r="T789" s="510"/>
      <c r="U789" s="510"/>
      <c r="V789" s="510"/>
      <c r="W789" s="510"/>
      <c r="X789" s="510"/>
      <c r="Y789" s="510"/>
    </row>
    <row r="790">
      <c r="A790" s="510"/>
      <c r="B790" s="510"/>
      <c r="C790" s="510"/>
      <c r="D790" s="510"/>
      <c r="E790" s="510"/>
      <c r="F790" s="510"/>
      <c r="G790" s="510"/>
      <c r="H790" s="510"/>
      <c r="I790" s="510"/>
      <c r="J790" s="510"/>
      <c r="K790" s="510"/>
      <c r="L790" s="510"/>
      <c r="M790" s="510"/>
      <c r="N790" s="510"/>
      <c r="O790" s="510"/>
      <c r="P790" s="510"/>
      <c r="Q790" s="510"/>
      <c r="R790" s="510"/>
      <c r="S790" s="510"/>
      <c r="T790" s="510"/>
      <c r="U790" s="510"/>
      <c r="V790" s="510"/>
      <c r="W790" s="510"/>
      <c r="X790" s="510"/>
      <c r="Y790" s="510"/>
    </row>
    <row r="791">
      <c r="A791" s="510"/>
      <c r="B791" s="510"/>
      <c r="C791" s="510"/>
      <c r="D791" s="510"/>
      <c r="E791" s="510"/>
      <c r="F791" s="510"/>
      <c r="G791" s="510"/>
      <c r="H791" s="510"/>
      <c r="I791" s="510"/>
      <c r="J791" s="510"/>
      <c r="K791" s="510"/>
      <c r="L791" s="510"/>
      <c r="M791" s="510"/>
      <c r="N791" s="510"/>
      <c r="O791" s="510"/>
      <c r="P791" s="510"/>
      <c r="Q791" s="510"/>
      <c r="R791" s="510"/>
      <c r="S791" s="510"/>
      <c r="T791" s="510"/>
      <c r="U791" s="510"/>
      <c r="V791" s="510"/>
      <c r="W791" s="510"/>
      <c r="X791" s="510"/>
      <c r="Y791" s="510"/>
    </row>
    <row r="792">
      <c r="A792" s="510"/>
      <c r="B792" s="510"/>
      <c r="C792" s="510"/>
      <c r="D792" s="510"/>
      <c r="E792" s="510"/>
      <c r="F792" s="510"/>
      <c r="G792" s="510"/>
      <c r="H792" s="510"/>
      <c r="I792" s="510"/>
      <c r="J792" s="510"/>
      <c r="K792" s="510"/>
      <c r="L792" s="510"/>
      <c r="M792" s="510"/>
      <c r="N792" s="510"/>
      <c r="O792" s="510"/>
      <c r="P792" s="510"/>
      <c r="Q792" s="510"/>
      <c r="R792" s="510"/>
      <c r="S792" s="510"/>
      <c r="T792" s="510"/>
      <c r="U792" s="510"/>
      <c r="V792" s="510"/>
      <c r="W792" s="510"/>
      <c r="X792" s="510"/>
      <c r="Y792" s="510"/>
    </row>
    <row r="793">
      <c r="A793" s="510"/>
      <c r="B793" s="510"/>
      <c r="C793" s="510"/>
      <c r="D793" s="510"/>
      <c r="E793" s="510"/>
      <c r="F793" s="510"/>
      <c r="G793" s="510"/>
      <c r="H793" s="510"/>
      <c r="I793" s="510"/>
      <c r="J793" s="510"/>
      <c r="K793" s="510"/>
      <c r="L793" s="510"/>
      <c r="M793" s="510"/>
      <c r="N793" s="510"/>
      <c r="O793" s="510"/>
      <c r="P793" s="510"/>
      <c r="Q793" s="510"/>
      <c r="R793" s="510"/>
      <c r="S793" s="510"/>
      <c r="T793" s="510"/>
      <c r="U793" s="510"/>
      <c r="V793" s="510"/>
      <c r="W793" s="510"/>
      <c r="X793" s="510"/>
      <c r="Y793" s="510"/>
    </row>
    <row r="794">
      <c r="A794" s="510"/>
      <c r="B794" s="510"/>
      <c r="C794" s="510"/>
      <c r="D794" s="510"/>
      <c r="E794" s="510"/>
      <c r="F794" s="510"/>
      <c r="G794" s="510"/>
      <c r="H794" s="510"/>
      <c r="I794" s="510"/>
      <c r="J794" s="510"/>
      <c r="K794" s="510"/>
      <c r="L794" s="510"/>
      <c r="M794" s="510"/>
      <c r="N794" s="510"/>
      <c r="O794" s="510"/>
      <c r="P794" s="510"/>
      <c r="Q794" s="510"/>
      <c r="R794" s="510"/>
      <c r="S794" s="510"/>
      <c r="T794" s="510"/>
      <c r="U794" s="510"/>
      <c r="V794" s="510"/>
      <c r="W794" s="510"/>
      <c r="X794" s="510"/>
      <c r="Y794" s="510"/>
    </row>
    <row r="795">
      <c r="A795" s="510"/>
      <c r="B795" s="510"/>
      <c r="C795" s="510"/>
      <c r="D795" s="510"/>
      <c r="E795" s="510"/>
      <c r="F795" s="510"/>
      <c r="G795" s="510"/>
      <c r="H795" s="510"/>
      <c r="I795" s="510"/>
      <c r="J795" s="510"/>
      <c r="K795" s="510"/>
      <c r="L795" s="510"/>
      <c r="M795" s="510"/>
      <c r="N795" s="510"/>
      <c r="O795" s="510"/>
      <c r="P795" s="510"/>
      <c r="Q795" s="510"/>
      <c r="R795" s="510"/>
      <c r="S795" s="510"/>
      <c r="T795" s="510"/>
      <c r="U795" s="510"/>
      <c r="V795" s="510"/>
      <c r="W795" s="510"/>
      <c r="X795" s="510"/>
      <c r="Y795" s="510"/>
    </row>
    <row r="796">
      <c r="A796" s="510"/>
      <c r="B796" s="510"/>
      <c r="C796" s="510"/>
      <c r="D796" s="510"/>
      <c r="E796" s="510"/>
      <c r="F796" s="510"/>
      <c r="G796" s="510"/>
      <c r="H796" s="510"/>
      <c r="I796" s="510"/>
      <c r="J796" s="510"/>
      <c r="K796" s="510"/>
      <c r="L796" s="510"/>
      <c r="M796" s="510"/>
      <c r="N796" s="510"/>
      <c r="O796" s="510"/>
      <c r="P796" s="510"/>
      <c r="Q796" s="510"/>
      <c r="R796" s="510"/>
      <c r="S796" s="510"/>
      <c r="T796" s="510"/>
      <c r="U796" s="510"/>
      <c r="V796" s="510"/>
      <c r="W796" s="510"/>
      <c r="X796" s="510"/>
      <c r="Y796" s="510"/>
    </row>
    <row r="797">
      <c r="A797" s="510"/>
      <c r="B797" s="510"/>
      <c r="C797" s="510"/>
      <c r="D797" s="510"/>
      <c r="E797" s="510"/>
      <c r="F797" s="510"/>
      <c r="G797" s="510"/>
      <c r="H797" s="510"/>
      <c r="I797" s="510"/>
      <c r="J797" s="510"/>
      <c r="K797" s="510"/>
      <c r="L797" s="510"/>
      <c r="M797" s="510"/>
      <c r="N797" s="510"/>
      <c r="O797" s="510"/>
      <c r="P797" s="510"/>
      <c r="Q797" s="510"/>
      <c r="R797" s="510"/>
      <c r="S797" s="510"/>
      <c r="T797" s="510"/>
      <c r="U797" s="510"/>
      <c r="V797" s="510"/>
      <c r="W797" s="510"/>
      <c r="X797" s="510"/>
      <c r="Y797" s="510"/>
    </row>
    <row r="798">
      <c r="A798" s="510"/>
      <c r="B798" s="510"/>
      <c r="C798" s="510"/>
      <c r="D798" s="510"/>
      <c r="E798" s="510"/>
      <c r="F798" s="510"/>
      <c r="G798" s="510"/>
      <c r="H798" s="510"/>
      <c r="I798" s="510"/>
      <c r="J798" s="510"/>
      <c r="K798" s="510"/>
      <c r="L798" s="510"/>
      <c r="M798" s="510"/>
      <c r="N798" s="510"/>
      <c r="O798" s="510"/>
      <c r="P798" s="510"/>
      <c r="Q798" s="510"/>
      <c r="R798" s="510"/>
      <c r="S798" s="510"/>
      <c r="T798" s="510"/>
      <c r="U798" s="510"/>
      <c r="V798" s="510"/>
      <c r="W798" s="510"/>
      <c r="X798" s="510"/>
      <c r="Y798" s="510"/>
    </row>
    <row r="799">
      <c r="A799" s="510"/>
      <c r="B799" s="510"/>
      <c r="C799" s="510"/>
      <c r="D799" s="510"/>
      <c r="E799" s="510"/>
      <c r="F799" s="510"/>
      <c r="G799" s="510"/>
      <c r="H799" s="510"/>
      <c r="I799" s="510"/>
      <c r="J799" s="510"/>
      <c r="K799" s="510"/>
      <c r="L799" s="510"/>
      <c r="M799" s="510"/>
      <c r="N799" s="510"/>
      <c r="O799" s="510"/>
      <c r="P799" s="510"/>
      <c r="Q799" s="510"/>
      <c r="R799" s="510"/>
      <c r="S799" s="510"/>
      <c r="T799" s="510"/>
      <c r="U799" s="510"/>
      <c r="V799" s="510"/>
      <c r="W799" s="510"/>
      <c r="X799" s="510"/>
      <c r="Y799" s="510"/>
    </row>
    <row r="800">
      <c r="A800" s="510"/>
      <c r="B800" s="510"/>
      <c r="C800" s="510"/>
      <c r="D800" s="510"/>
      <c r="E800" s="510"/>
      <c r="F800" s="510"/>
      <c r="G800" s="510"/>
      <c r="H800" s="510"/>
      <c r="I800" s="510"/>
      <c r="J800" s="510"/>
      <c r="K800" s="510"/>
      <c r="L800" s="510"/>
      <c r="M800" s="510"/>
      <c r="N800" s="510"/>
      <c r="O800" s="510"/>
      <c r="P800" s="510"/>
      <c r="Q800" s="510"/>
      <c r="R800" s="510"/>
      <c r="S800" s="510"/>
      <c r="T800" s="510"/>
      <c r="U800" s="510"/>
      <c r="V800" s="510"/>
      <c r="W800" s="510"/>
      <c r="X800" s="510"/>
      <c r="Y800" s="510"/>
    </row>
    <row r="801">
      <c r="A801" s="510"/>
      <c r="B801" s="510"/>
      <c r="C801" s="510"/>
      <c r="D801" s="510"/>
      <c r="E801" s="510"/>
      <c r="F801" s="510"/>
      <c r="G801" s="510"/>
      <c r="H801" s="510"/>
      <c r="I801" s="510"/>
      <c r="J801" s="510"/>
      <c r="K801" s="510"/>
      <c r="L801" s="510"/>
      <c r="M801" s="510"/>
      <c r="N801" s="510"/>
      <c r="O801" s="510"/>
      <c r="P801" s="510"/>
      <c r="Q801" s="510"/>
      <c r="R801" s="510"/>
      <c r="S801" s="510"/>
      <c r="T801" s="510"/>
      <c r="U801" s="510"/>
      <c r="V801" s="510"/>
      <c r="W801" s="510"/>
      <c r="X801" s="510"/>
      <c r="Y801" s="510"/>
    </row>
    <row r="802">
      <c r="A802" s="510"/>
      <c r="B802" s="510"/>
      <c r="C802" s="510"/>
      <c r="D802" s="510"/>
      <c r="E802" s="510"/>
      <c r="F802" s="510"/>
      <c r="G802" s="510"/>
      <c r="H802" s="510"/>
      <c r="I802" s="510"/>
      <c r="J802" s="510"/>
      <c r="K802" s="510"/>
      <c r="L802" s="510"/>
      <c r="M802" s="510"/>
      <c r="N802" s="510"/>
      <c r="O802" s="510"/>
      <c r="P802" s="510"/>
      <c r="Q802" s="510"/>
      <c r="R802" s="510"/>
      <c r="S802" s="510"/>
      <c r="T802" s="510"/>
      <c r="U802" s="510"/>
      <c r="V802" s="510"/>
      <c r="W802" s="510"/>
      <c r="X802" s="510"/>
      <c r="Y802" s="510"/>
    </row>
    <row r="803">
      <c r="A803" s="510"/>
      <c r="B803" s="510"/>
      <c r="C803" s="510"/>
      <c r="D803" s="510"/>
      <c r="E803" s="510"/>
      <c r="F803" s="510"/>
      <c r="G803" s="510"/>
      <c r="H803" s="510"/>
      <c r="I803" s="510"/>
      <c r="J803" s="510"/>
      <c r="K803" s="510"/>
      <c r="L803" s="510"/>
      <c r="M803" s="510"/>
      <c r="N803" s="510"/>
      <c r="O803" s="510"/>
      <c r="P803" s="510"/>
      <c r="Q803" s="510"/>
      <c r="R803" s="510"/>
      <c r="S803" s="510"/>
      <c r="T803" s="510"/>
      <c r="U803" s="510"/>
      <c r="V803" s="510"/>
      <c r="W803" s="510"/>
      <c r="X803" s="510"/>
      <c r="Y803" s="510"/>
    </row>
    <row r="804">
      <c r="A804" s="510"/>
      <c r="B804" s="510"/>
      <c r="C804" s="510"/>
      <c r="D804" s="510"/>
      <c r="E804" s="510"/>
      <c r="F804" s="510"/>
      <c r="G804" s="510"/>
      <c r="H804" s="510"/>
      <c r="I804" s="510"/>
      <c r="J804" s="510"/>
      <c r="K804" s="510"/>
      <c r="L804" s="510"/>
      <c r="M804" s="510"/>
      <c r="N804" s="510"/>
      <c r="O804" s="510"/>
      <c r="P804" s="510"/>
      <c r="Q804" s="510"/>
      <c r="R804" s="510"/>
      <c r="S804" s="510"/>
      <c r="T804" s="510"/>
      <c r="U804" s="510"/>
      <c r="V804" s="510"/>
      <c r="W804" s="510"/>
      <c r="X804" s="510"/>
      <c r="Y804" s="510"/>
    </row>
    <row r="805">
      <c r="A805" s="510"/>
      <c r="B805" s="510"/>
      <c r="C805" s="510"/>
      <c r="D805" s="510"/>
      <c r="E805" s="510"/>
      <c r="F805" s="510"/>
      <c r="G805" s="510"/>
      <c r="H805" s="510"/>
      <c r="I805" s="510"/>
      <c r="J805" s="510"/>
      <c r="K805" s="510"/>
      <c r="L805" s="510"/>
      <c r="M805" s="510"/>
      <c r="N805" s="510"/>
      <c r="O805" s="510"/>
      <c r="P805" s="510"/>
      <c r="Q805" s="510"/>
      <c r="R805" s="510"/>
      <c r="S805" s="510"/>
      <c r="T805" s="510"/>
      <c r="U805" s="510"/>
      <c r="V805" s="510"/>
      <c r="W805" s="510"/>
      <c r="X805" s="510"/>
      <c r="Y805" s="510"/>
    </row>
    <row r="806">
      <c r="A806" s="510"/>
      <c r="B806" s="510"/>
      <c r="C806" s="510"/>
      <c r="D806" s="510"/>
      <c r="E806" s="510"/>
      <c r="F806" s="510"/>
      <c r="G806" s="510"/>
      <c r="H806" s="510"/>
      <c r="I806" s="510"/>
      <c r="J806" s="510"/>
      <c r="K806" s="510"/>
      <c r="L806" s="510"/>
      <c r="M806" s="510"/>
      <c r="N806" s="510"/>
      <c r="O806" s="510"/>
      <c r="P806" s="510"/>
      <c r="Q806" s="510"/>
      <c r="R806" s="510"/>
      <c r="S806" s="510"/>
      <c r="T806" s="510"/>
      <c r="U806" s="510"/>
      <c r="V806" s="510"/>
      <c r="W806" s="510"/>
      <c r="X806" s="510"/>
      <c r="Y806" s="510"/>
    </row>
    <row r="807">
      <c r="A807" s="510"/>
      <c r="B807" s="510"/>
      <c r="C807" s="510"/>
      <c r="D807" s="510"/>
      <c r="E807" s="510"/>
      <c r="F807" s="510"/>
      <c r="G807" s="510"/>
      <c r="H807" s="510"/>
      <c r="I807" s="510"/>
      <c r="J807" s="510"/>
      <c r="K807" s="510"/>
      <c r="L807" s="510"/>
      <c r="M807" s="510"/>
      <c r="N807" s="510"/>
      <c r="O807" s="510"/>
      <c r="P807" s="510"/>
      <c r="Q807" s="510"/>
      <c r="R807" s="510"/>
      <c r="S807" s="510"/>
      <c r="T807" s="510"/>
      <c r="U807" s="510"/>
      <c r="V807" s="510"/>
      <c r="W807" s="510"/>
      <c r="X807" s="510"/>
      <c r="Y807" s="510"/>
    </row>
    <row r="808">
      <c r="A808" s="510"/>
      <c r="B808" s="510"/>
      <c r="C808" s="510"/>
      <c r="D808" s="510"/>
      <c r="E808" s="510"/>
      <c r="F808" s="510"/>
      <c r="G808" s="510"/>
      <c r="H808" s="510"/>
      <c r="I808" s="510"/>
      <c r="J808" s="510"/>
      <c r="K808" s="510"/>
      <c r="L808" s="510"/>
      <c r="M808" s="510"/>
      <c r="N808" s="510"/>
      <c r="O808" s="510"/>
      <c r="P808" s="510"/>
      <c r="Q808" s="510"/>
      <c r="R808" s="510"/>
      <c r="S808" s="510"/>
      <c r="T808" s="510"/>
      <c r="U808" s="510"/>
      <c r="V808" s="510"/>
      <c r="W808" s="510"/>
      <c r="X808" s="510"/>
      <c r="Y808" s="510"/>
    </row>
    <row r="809">
      <c r="A809" s="510"/>
      <c r="B809" s="510"/>
      <c r="C809" s="510"/>
      <c r="D809" s="510"/>
      <c r="E809" s="510"/>
      <c r="F809" s="510"/>
      <c r="G809" s="510"/>
      <c r="H809" s="510"/>
      <c r="I809" s="510"/>
      <c r="J809" s="510"/>
      <c r="K809" s="510"/>
      <c r="L809" s="510"/>
      <c r="M809" s="510"/>
      <c r="N809" s="510"/>
      <c r="O809" s="510"/>
      <c r="P809" s="510"/>
      <c r="Q809" s="510"/>
      <c r="R809" s="510"/>
      <c r="S809" s="510"/>
      <c r="T809" s="510"/>
      <c r="U809" s="510"/>
      <c r="V809" s="510"/>
      <c r="W809" s="510"/>
      <c r="X809" s="510"/>
      <c r="Y809" s="510"/>
    </row>
    <row r="810">
      <c r="A810" s="510"/>
      <c r="B810" s="510"/>
      <c r="C810" s="510"/>
      <c r="D810" s="510"/>
      <c r="E810" s="510"/>
      <c r="F810" s="510"/>
      <c r="G810" s="510"/>
      <c r="H810" s="510"/>
      <c r="I810" s="510"/>
      <c r="J810" s="510"/>
      <c r="K810" s="510"/>
      <c r="L810" s="510"/>
      <c r="M810" s="510"/>
      <c r="N810" s="510"/>
      <c r="O810" s="510"/>
      <c r="P810" s="510"/>
      <c r="Q810" s="510"/>
      <c r="R810" s="510"/>
      <c r="S810" s="510"/>
      <c r="T810" s="510"/>
      <c r="U810" s="510"/>
      <c r="V810" s="510"/>
      <c r="W810" s="510"/>
      <c r="X810" s="510"/>
      <c r="Y810" s="510"/>
    </row>
    <row r="811">
      <c r="A811" s="510"/>
      <c r="B811" s="510"/>
      <c r="C811" s="510"/>
      <c r="D811" s="510"/>
      <c r="E811" s="510"/>
      <c r="F811" s="510"/>
      <c r="G811" s="510"/>
      <c r="H811" s="510"/>
      <c r="I811" s="510"/>
      <c r="J811" s="510"/>
      <c r="K811" s="510"/>
      <c r="L811" s="510"/>
      <c r="M811" s="510"/>
      <c r="N811" s="510"/>
      <c r="O811" s="510"/>
      <c r="P811" s="510"/>
      <c r="Q811" s="510"/>
      <c r="R811" s="510"/>
      <c r="S811" s="510"/>
      <c r="T811" s="510"/>
      <c r="U811" s="510"/>
      <c r="V811" s="510"/>
      <c r="W811" s="510"/>
      <c r="X811" s="510"/>
      <c r="Y811" s="510"/>
    </row>
    <row r="812">
      <c r="A812" s="510"/>
      <c r="B812" s="510"/>
      <c r="C812" s="510"/>
      <c r="D812" s="510"/>
      <c r="E812" s="510"/>
      <c r="F812" s="510"/>
      <c r="G812" s="510"/>
      <c r="H812" s="510"/>
      <c r="I812" s="510"/>
      <c r="J812" s="510"/>
      <c r="K812" s="510"/>
      <c r="L812" s="510"/>
      <c r="M812" s="510"/>
      <c r="N812" s="510"/>
      <c r="O812" s="510"/>
      <c r="P812" s="510"/>
      <c r="Q812" s="510"/>
      <c r="R812" s="510"/>
      <c r="S812" s="510"/>
      <c r="T812" s="510"/>
      <c r="U812" s="510"/>
      <c r="V812" s="510"/>
      <c r="W812" s="510"/>
      <c r="X812" s="510"/>
      <c r="Y812" s="510"/>
    </row>
    <row r="813">
      <c r="A813" s="510"/>
      <c r="B813" s="510"/>
      <c r="C813" s="510"/>
      <c r="D813" s="510"/>
      <c r="E813" s="510"/>
      <c r="F813" s="510"/>
      <c r="G813" s="510"/>
      <c r="H813" s="510"/>
      <c r="I813" s="510"/>
      <c r="J813" s="510"/>
      <c r="K813" s="510"/>
      <c r="L813" s="510"/>
      <c r="M813" s="510"/>
      <c r="N813" s="510"/>
      <c r="O813" s="510"/>
      <c r="P813" s="510"/>
      <c r="Q813" s="510"/>
      <c r="R813" s="510"/>
      <c r="S813" s="510"/>
      <c r="T813" s="510"/>
      <c r="U813" s="510"/>
      <c r="V813" s="510"/>
      <c r="W813" s="510"/>
      <c r="X813" s="510"/>
      <c r="Y813" s="510"/>
    </row>
    <row r="814">
      <c r="A814" s="510"/>
      <c r="B814" s="510"/>
      <c r="C814" s="510"/>
      <c r="D814" s="510"/>
      <c r="E814" s="510"/>
      <c r="F814" s="510"/>
      <c r="G814" s="510"/>
      <c r="H814" s="510"/>
      <c r="I814" s="510"/>
      <c r="J814" s="510"/>
      <c r="K814" s="510"/>
      <c r="L814" s="510"/>
      <c r="M814" s="510"/>
      <c r="N814" s="510"/>
      <c r="O814" s="510"/>
      <c r="P814" s="510"/>
      <c r="Q814" s="510"/>
      <c r="R814" s="510"/>
      <c r="S814" s="510"/>
      <c r="T814" s="510"/>
      <c r="U814" s="510"/>
      <c r="V814" s="510"/>
      <c r="W814" s="510"/>
      <c r="X814" s="510"/>
      <c r="Y814" s="510"/>
    </row>
    <row r="815">
      <c r="A815" s="510"/>
      <c r="B815" s="510"/>
      <c r="C815" s="510"/>
      <c r="D815" s="510"/>
      <c r="E815" s="510"/>
      <c r="F815" s="510"/>
      <c r="G815" s="510"/>
      <c r="H815" s="510"/>
      <c r="I815" s="510"/>
      <c r="J815" s="510"/>
      <c r="K815" s="510"/>
      <c r="L815" s="510"/>
      <c r="M815" s="510"/>
      <c r="N815" s="510"/>
      <c r="O815" s="510"/>
      <c r="P815" s="510"/>
      <c r="Q815" s="510"/>
      <c r="R815" s="510"/>
      <c r="S815" s="510"/>
      <c r="T815" s="510"/>
      <c r="U815" s="510"/>
      <c r="V815" s="510"/>
      <c r="W815" s="510"/>
      <c r="X815" s="510"/>
      <c r="Y815" s="510"/>
    </row>
    <row r="816">
      <c r="A816" s="510"/>
      <c r="B816" s="510"/>
      <c r="C816" s="510"/>
      <c r="D816" s="510"/>
      <c r="E816" s="510"/>
      <c r="F816" s="510"/>
      <c r="G816" s="510"/>
      <c r="H816" s="510"/>
      <c r="I816" s="510"/>
      <c r="J816" s="510"/>
      <c r="K816" s="510"/>
      <c r="L816" s="510"/>
      <c r="M816" s="510"/>
      <c r="N816" s="510"/>
      <c r="O816" s="510"/>
      <c r="P816" s="510"/>
      <c r="Q816" s="510"/>
      <c r="R816" s="510"/>
      <c r="S816" s="510"/>
      <c r="T816" s="510"/>
      <c r="U816" s="510"/>
      <c r="V816" s="510"/>
      <c r="W816" s="510"/>
      <c r="X816" s="510"/>
      <c r="Y816" s="510"/>
    </row>
    <row r="817">
      <c r="A817" s="510"/>
      <c r="B817" s="510"/>
      <c r="C817" s="510"/>
      <c r="D817" s="510"/>
      <c r="E817" s="510"/>
      <c r="F817" s="510"/>
      <c r="G817" s="510"/>
      <c r="H817" s="510"/>
      <c r="I817" s="510"/>
      <c r="J817" s="510"/>
      <c r="K817" s="510"/>
      <c r="L817" s="510"/>
      <c r="M817" s="510"/>
      <c r="N817" s="510"/>
      <c r="O817" s="510"/>
      <c r="P817" s="510"/>
      <c r="Q817" s="510"/>
      <c r="R817" s="510"/>
      <c r="S817" s="510"/>
      <c r="T817" s="510"/>
      <c r="U817" s="510"/>
      <c r="V817" s="510"/>
      <c r="W817" s="510"/>
      <c r="X817" s="510"/>
      <c r="Y817" s="510"/>
    </row>
    <row r="818">
      <c r="A818" s="510"/>
      <c r="B818" s="510"/>
      <c r="C818" s="510"/>
      <c r="D818" s="510"/>
      <c r="E818" s="510"/>
      <c r="F818" s="510"/>
      <c r="G818" s="510"/>
      <c r="H818" s="510"/>
      <c r="I818" s="510"/>
      <c r="J818" s="510"/>
      <c r="K818" s="510"/>
      <c r="L818" s="510"/>
      <c r="M818" s="510"/>
      <c r="N818" s="510"/>
      <c r="O818" s="510"/>
      <c r="P818" s="510"/>
      <c r="Q818" s="510"/>
      <c r="R818" s="510"/>
      <c r="S818" s="510"/>
      <c r="T818" s="510"/>
      <c r="U818" s="510"/>
      <c r="V818" s="510"/>
      <c r="W818" s="510"/>
      <c r="X818" s="510"/>
      <c r="Y818" s="510"/>
    </row>
    <row r="819">
      <c r="A819" s="510"/>
      <c r="B819" s="510"/>
      <c r="C819" s="510"/>
      <c r="D819" s="510"/>
      <c r="E819" s="510"/>
      <c r="F819" s="510"/>
      <c r="G819" s="510"/>
      <c r="H819" s="510"/>
      <c r="I819" s="510"/>
      <c r="J819" s="510"/>
      <c r="K819" s="510"/>
      <c r="L819" s="510"/>
      <c r="M819" s="510"/>
      <c r="N819" s="510"/>
      <c r="O819" s="510"/>
      <c r="P819" s="510"/>
      <c r="Q819" s="510"/>
      <c r="R819" s="510"/>
      <c r="S819" s="510"/>
      <c r="T819" s="510"/>
      <c r="U819" s="510"/>
      <c r="V819" s="510"/>
      <c r="W819" s="510"/>
      <c r="X819" s="510"/>
      <c r="Y819" s="510"/>
    </row>
    <row r="820">
      <c r="A820" s="510"/>
      <c r="B820" s="510"/>
      <c r="C820" s="510"/>
      <c r="D820" s="510"/>
      <c r="E820" s="510"/>
      <c r="F820" s="510"/>
      <c r="G820" s="510"/>
      <c r="H820" s="510"/>
      <c r="I820" s="510"/>
      <c r="J820" s="510"/>
      <c r="K820" s="510"/>
      <c r="L820" s="510"/>
      <c r="M820" s="510"/>
      <c r="N820" s="510"/>
      <c r="O820" s="510"/>
      <c r="P820" s="510"/>
      <c r="Q820" s="510"/>
      <c r="R820" s="510"/>
      <c r="S820" s="510"/>
      <c r="T820" s="510"/>
      <c r="U820" s="510"/>
      <c r="V820" s="510"/>
      <c r="W820" s="510"/>
      <c r="X820" s="510"/>
      <c r="Y820" s="510"/>
    </row>
    <row r="821">
      <c r="A821" s="510"/>
      <c r="B821" s="510"/>
      <c r="C821" s="510"/>
      <c r="D821" s="510"/>
      <c r="E821" s="510"/>
      <c r="F821" s="510"/>
      <c r="G821" s="510"/>
      <c r="H821" s="510"/>
      <c r="I821" s="510"/>
      <c r="J821" s="510"/>
      <c r="K821" s="510"/>
      <c r="L821" s="510"/>
      <c r="M821" s="510"/>
      <c r="N821" s="510"/>
      <c r="O821" s="510"/>
      <c r="P821" s="510"/>
      <c r="Q821" s="510"/>
      <c r="R821" s="510"/>
      <c r="S821" s="510"/>
      <c r="T821" s="510"/>
      <c r="U821" s="510"/>
      <c r="V821" s="510"/>
      <c r="W821" s="510"/>
      <c r="X821" s="510"/>
      <c r="Y821" s="510"/>
    </row>
    <row r="822">
      <c r="A822" s="510"/>
      <c r="B822" s="510"/>
      <c r="C822" s="510"/>
      <c r="D822" s="510"/>
      <c r="E822" s="510"/>
      <c r="F822" s="510"/>
      <c r="G822" s="510"/>
      <c r="H822" s="510"/>
      <c r="I822" s="510"/>
      <c r="J822" s="510"/>
      <c r="K822" s="510"/>
      <c r="L822" s="510"/>
      <c r="M822" s="510"/>
      <c r="N822" s="510"/>
      <c r="O822" s="510"/>
      <c r="P822" s="510"/>
      <c r="Q822" s="510"/>
      <c r="R822" s="510"/>
      <c r="S822" s="510"/>
      <c r="T822" s="510"/>
      <c r="U822" s="510"/>
      <c r="V822" s="510"/>
      <c r="W822" s="510"/>
      <c r="X822" s="510"/>
      <c r="Y822" s="510"/>
    </row>
    <row r="823">
      <c r="A823" s="510"/>
      <c r="B823" s="510"/>
      <c r="C823" s="510"/>
      <c r="D823" s="510"/>
      <c r="E823" s="510"/>
      <c r="F823" s="510"/>
      <c r="G823" s="510"/>
      <c r="H823" s="510"/>
      <c r="I823" s="510"/>
      <c r="J823" s="510"/>
      <c r="K823" s="510"/>
      <c r="L823" s="510"/>
      <c r="M823" s="510"/>
      <c r="N823" s="510"/>
      <c r="O823" s="510"/>
      <c r="P823" s="510"/>
      <c r="Q823" s="510"/>
      <c r="R823" s="510"/>
      <c r="S823" s="510"/>
      <c r="T823" s="510"/>
      <c r="U823" s="510"/>
      <c r="V823" s="510"/>
      <c r="W823" s="510"/>
      <c r="X823" s="510"/>
      <c r="Y823" s="510"/>
    </row>
    <row r="824">
      <c r="A824" s="510"/>
      <c r="B824" s="510"/>
      <c r="C824" s="510"/>
      <c r="D824" s="510"/>
      <c r="E824" s="510"/>
      <c r="F824" s="510"/>
      <c r="G824" s="510"/>
      <c r="H824" s="510"/>
      <c r="I824" s="510"/>
      <c r="J824" s="510"/>
      <c r="K824" s="510"/>
      <c r="L824" s="510"/>
      <c r="M824" s="510"/>
      <c r="N824" s="510"/>
      <c r="O824" s="510"/>
      <c r="P824" s="510"/>
      <c r="Q824" s="510"/>
      <c r="R824" s="510"/>
      <c r="S824" s="510"/>
      <c r="T824" s="510"/>
      <c r="U824" s="510"/>
      <c r="V824" s="510"/>
      <c r="W824" s="510"/>
      <c r="X824" s="510"/>
      <c r="Y824" s="510"/>
    </row>
    <row r="825">
      <c r="A825" s="510"/>
      <c r="B825" s="510"/>
      <c r="C825" s="510"/>
      <c r="D825" s="510"/>
      <c r="E825" s="510"/>
      <c r="F825" s="510"/>
      <c r="G825" s="510"/>
      <c r="H825" s="510"/>
      <c r="I825" s="510"/>
      <c r="J825" s="510"/>
      <c r="K825" s="510"/>
      <c r="L825" s="510"/>
      <c r="M825" s="510"/>
      <c r="N825" s="510"/>
      <c r="O825" s="510"/>
      <c r="P825" s="510"/>
      <c r="Q825" s="510"/>
      <c r="R825" s="510"/>
      <c r="S825" s="510"/>
      <c r="T825" s="510"/>
      <c r="U825" s="510"/>
      <c r="V825" s="510"/>
      <c r="W825" s="510"/>
      <c r="X825" s="510"/>
      <c r="Y825" s="510"/>
    </row>
    <row r="826">
      <c r="A826" s="510"/>
      <c r="B826" s="510"/>
      <c r="C826" s="510"/>
      <c r="D826" s="510"/>
      <c r="E826" s="510"/>
      <c r="F826" s="510"/>
      <c r="G826" s="510"/>
      <c r="H826" s="510"/>
      <c r="I826" s="510"/>
      <c r="J826" s="510"/>
      <c r="K826" s="510"/>
      <c r="L826" s="510"/>
      <c r="M826" s="510"/>
      <c r="N826" s="510"/>
      <c r="O826" s="510"/>
      <c r="P826" s="510"/>
      <c r="Q826" s="510"/>
      <c r="R826" s="510"/>
      <c r="S826" s="510"/>
      <c r="T826" s="510"/>
      <c r="U826" s="510"/>
      <c r="V826" s="510"/>
      <c r="W826" s="510"/>
      <c r="X826" s="510"/>
      <c r="Y826" s="510"/>
    </row>
    <row r="827">
      <c r="A827" s="510"/>
      <c r="B827" s="510"/>
      <c r="C827" s="510"/>
      <c r="D827" s="510"/>
      <c r="E827" s="510"/>
      <c r="F827" s="510"/>
      <c r="G827" s="510"/>
      <c r="H827" s="510"/>
      <c r="I827" s="510"/>
      <c r="J827" s="510"/>
      <c r="K827" s="510"/>
      <c r="L827" s="510"/>
      <c r="M827" s="510"/>
      <c r="N827" s="510"/>
      <c r="O827" s="510"/>
      <c r="P827" s="510"/>
      <c r="Q827" s="510"/>
      <c r="R827" s="510"/>
      <c r="S827" s="510"/>
      <c r="T827" s="510"/>
      <c r="U827" s="510"/>
      <c r="V827" s="510"/>
      <c r="W827" s="510"/>
      <c r="X827" s="510"/>
      <c r="Y827" s="510"/>
    </row>
    <row r="828">
      <c r="A828" s="510"/>
      <c r="B828" s="510"/>
      <c r="C828" s="510"/>
      <c r="D828" s="510"/>
      <c r="E828" s="510"/>
      <c r="F828" s="510"/>
      <c r="G828" s="510"/>
      <c r="H828" s="510"/>
      <c r="I828" s="510"/>
      <c r="J828" s="510"/>
      <c r="K828" s="510"/>
      <c r="L828" s="510"/>
      <c r="M828" s="510"/>
      <c r="N828" s="510"/>
      <c r="O828" s="510"/>
      <c r="P828" s="510"/>
      <c r="Q828" s="510"/>
      <c r="R828" s="510"/>
      <c r="S828" s="510"/>
      <c r="T828" s="510"/>
      <c r="U828" s="510"/>
      <c r="V828" s="510"/>
      <c r="W828" s="510"/>
      <c r="X828" s="510"/>
      <c r="Y828" s="510"/>
    </row>
    <row r="829">
      <c r="A829" s="510"/>
      <c r="B829" s="510"/>
      <c r="C829" s="510"/>
      <c r="D829" s="510"/>
      <c r="E829" s="510"/>
      <c r="F829" s="510"/>
      <c r="G829" s="510"/>
      <c r="H829" s="510"/>
      <c r="I829" s="510"/>
      <c r="J829" s="510"/>
      <c r="K829" s="510"/>
      <c r="L829" s="510"/>
      <c r="M829" s="510"/>
      <c r="N829" s="510"/>
      <c r="O829" s="510"/>
      <c r="P829" s="510"/>
      <c r="Q829" s="510"/>
      <c r="R829" s="510"/>
      <c r="S829" s="510"/>
      <c r="T829" s="510"/>
      <c r="U829" s="510"/>
      <c r="V829" s="510"/>
      <c r="W829" s="510"/>
      <c r="X829" s="510"/>
      <c r="Y829" s="510"/>
    </row>
    <row r="830">
      <c r="A830" s="510"/>
      <c r="B830" s="510"/>
      <c r="C830" s="510"/>
      <c r="D830" s="510"/>
      <c r="E830" s="510"/>
      <c r="F830" s="510"/>
      <c r="G830" s="510"/>
      <c r="H830" s="510"/>
      <c r="I830" s="510"/>
      <c r="J830" s="510"/>
      <c r="K830" s="510"/>
      <c r="L830" s="510"/>
      <c r="M830" s="510"/>
      <c r="N830" s="510"/>
      <c r="O830" s="510"/>
      <c r="P830" s="510"/>
      <c r="Q830" s="510"/>
      <c r="R830" s="510"/>
      <c r="S830" s="510"/>
      <c r="T830" s="510"/>
      <c r="U830" s="510"/>
      <c r="V830" s="510"/>
      <c r="W830" s="510"/>
      <c r="X830" s="510"/>
      <c r="Y830" s="510"/>
    </row>
    <row r="831">
      <c r="A831" s="510"/>
      <c r="B831" s="510"/>
      <c r="C831" s="510"/>
      <c r="D831" s="510"/>
      <c r="E831" s="510"/>
      <c r="F831" s="510"/>
      <c r="G831" s="510"/>
      <c r="H831" s="510"/>
      <c r="I831" s="510"/>
      <c r="J831" s="510"/>
      <c r="K831" s="510"/>
      <c r="L831" s="510"/>
      <c r="M831" s="510"/>
      <c r="N831" s="510"/>
      <c r="O831" s="510"/>
      <c r="P831" s="510"/>
      <c r="Q831" s="510"/>
      <c r="R831" s="510"/>
      <c r="S831" s="510"/>
      <c r="T831" s="510"/>
      <c r="U831" s="510"/>
      <c r="V831" s="510"/>
      <c r="W831" s="510"/>
      <c r="X831" s="510"/>
      <c r="Y831" s="510"/>
    </row>
    <row r="832">
      <c r="A832" s="510"/>
      <c r="B832" s="510"/>
      <c r="C832" s="510"/>
      <c r="D832" s="510"/>
      <c r="E832" s="510"/>
      <c r="F832" s="510"/>
      <c r="G832" s="510"/>
      <c r="H832" s="510"/>
      <c r="I832" s="510"/>
      <c r="J832" s="510"/>
      <c r="K832" s="510"/>
      <c r="L832" s="510"/>
      <c r="M832" s="510"/>
      <c r="N832" s="510"/>
      <c r="O832" s="510"/>
      <c r="P832" s="510"/>
      <c r="Q832" s="510"/>
      <c r="R832" s="510"/>
      <c r="S832" s="510"/>
      <c r="T832" s="510"/>
      <c r="U832" s="510"/>
      <c r="V832" s="510"/>
      <c r="W832" s="510"/>
      <c r="X832" s="510"/>
      <c r="Y832" s="510"/>
    </row>
    <row r="833">
      <c r="A833" s="510"/>
      <c r="B833" s="510"/>
      <c r="C833" s="510"/>
      <c r="D833" s="510"/>
      <c r="E833" s="510"/>
      <c r="F833" s="510"/>
      <c r="G833" s="510"/>
      <c r="H833" s="510"/>
      <c r="I833" s="510"/>
      <c r="J833" s="510"/>
      <c r="K833" s="510"/>
      <c r="L833" s="510"/>
      <c r="M833" s="510"/>
      <c r="N833" s="510"/>
      <c r="O833" s="510"/>
      <c r="P833" s="510"/>
      <c r="Q833" s="510"/>
      <c r="R833" s="510"/>
      <c r="S833" s="510"/>
      <c r="T833" s="510"/>
      <c r="U833" s="510"/>
      <c r="V833" s="510"/>
      <c r="W833" s="510"/>
      <c r="X833" s="510"/>
      <c r="Y833" s="510"/>
    </row>
    <row r="834">
      <c r="A834" s="510"/>
      <c r="B834" s="510"/>
      <c r="C834" s="510"/>
      <c r="D834" s="510"/>
      <c r="E834" s="510"/>
      <c r="F834" s="510"/>
      <c r="G834" s="510"/>
      <c r="H834" s="510"/>
      <c r="I834" s="510"/>
      <c r="J834" s="510"/>
      <c r="K834" s="510"/>
      <c r="L834" s="510"/>
      <c r="M834" s="510"/>
      <c r="N834" s="510"/>
      <c r="O834" s="510"/>
      <c r="P834" s="510"/>
      <c r="Q834" s="510"/>
      <c r="R834" s="510"/>
      <c r="S834" s="510"/>
      <c r="T834" s="510"/>
      <c r="U834" s="510"/>
      <c r="V834" s="510"/>
      <c r="W834" s="510"/>
      <c r="X834" s="510"/>
      <c r="Y834" s="510"/>
    </row>
    <row r="835">
      <c r="A835" s="510"/>
      <c r="B835" s="510"/>
      <c r="C835" s="510"/>
      <c r="D835" s="510"/>
      <c r="E835" s="510"/>
      <c r="F835" s="510"/>
      <c r="G835" s="510"/>
      <c r="H835" s="510"/>
      <c r="I835" s="510"/>
      <c r="J835" s="510"/>
      <c r="K835" s="510"/>
      <c r="L835" s="510"/>
      <c r="M835" s="510"/>
      <c r="N835" s="510"/>
      <c r="O835" s="510"/>
      <c r="P835" s="510"/>
      <c r="Q835" s="510"/>
      <c r="R835" s="510"/>
      <c r="S835" s="510"/>
      <c r="T835" s="510"/>
      <c r="U835" s="510"/>
      <c r="V835" s="510"/>
      <c r="W835" s="510"/>
      <c r="X835" s="510"/>
      <c r="Y835" s="510"/>
    </row>
    <row r="836">
      <c r="A836" s="510"/>
      <c r="B836" s="510"/>
      <c r="C836" s="510"/>
      <c r="D836" s="510"/>
      <c r="E836" s="510"/>
      <c r="F836" s="510"/>
      <c r="G836" s="510"/>
      <c r="H836" s="510"/>
      <c r="I836" s="510"/>
      <c r="J836" s="510"/>
      <c r="K836" s="510"/>
      <c r="L836" s="510"/>
      <c r="M836" s="510"/>
      <c r="N836" s="510"/>
      <c r="O836" s="510"/>
      <c r="P836" s="510"/>
      <c r="Q836" s="510"/>
      <c r="R836" s="510"/>
      <c r="S836" s="510"/>
      <c r="T836" s="510"/>
      <c r="U836" s="510"/>
      <c r="V836" s="510"/>
      <c r="W836" s="510"/>
      <c r="X836" s="510"/>
      <c r="Y836" s="510"/>
    </row>
    <row r="837">
      <c r="A837" s="510"/>
      <c r="B837" s="510"/>
      <c r="C837" s="510"/>
      <c r="D837" s="510"/>
      <c r="E837" s="510"/>
      <c r="F837" s="510"/>
      <c r="G837" s="510"/>
      <c r="H837" s="510"/>
      <c r="I837" s="510"/>
      <c r="J837" s="510"/>
      <c r="K837" s="510"/>
      <c r="L837" s="510"/>
      <c r="M837" s="510"/>
      <c r="N837" s="510"/>
      <c r="O837" s="510"/>
      <c r="P837" s="510"/>
      <c r="Q837" s="510"/>
      <c r="R837" s="510"/>
      <c r="S837" s="510"/>
      <c r="T837" s="510"/>
      <c r="U837" s="510"/>
      <c r="V837" s="510"/>
      <c r="W837" s="510"/>
      <c r="X837" s="510"/>
      <c r="Y837" s="510"/>
    </row>
    <row r="838">
      <c r="A838" s="510"/>
      <c r="B838" s="510"/>
      <c r="C838" s="510"/>
      <c r="D838" s="510"/>
      <c r="E838" s="510"/>
      <c r="F838" s="510"/>
      <c r="G838" s="510"/>
      <c r="H838" s="510"/>
      <c r="I838" s="510"/>
      <c r="J838" s="510"/>
      <c r="K838" s="510"/>
      <c r="L838" s="510"/>
      <c r="M838" s="510"/>
      <c r="N838" s="510"/>
      <c r="O838" s="510"/>
      <c r="P838" s="510"/>
      <c r="Q838" s="510"/>
      <c r="R838" s="510"/>
      <c r="S838" s="510"/>
      <c r="T838" s="510"/>
      <c r="U838" s="510"/>
      <c r="V838" s="510"/>
      <c r="W838" s="510"/>
      <c r="X838" s="510"/>
      <c r="Y838" s="510"/>
    </row>
    <row r="839">
      <c r="A839" s="510"/>
      <c r="B839" s="510"/>
      <c r="C839" s="510"/>
      <c r="D839" s="510"/>
      <c r="E839" s="510"/>
      <c r="F839" s="510"/>
      <c r="G839" s="510"/>
      <c r="H839" s="510"/>
      <c r="I839" s="510"/>
      <c r="J839" s="510"/>
      <c r="K839" s="510"/>
      <c r="L839" s="510"/>
      <c r="M839" s="510"/>
      <c r="N839" s="510"/>
      <c r="O839" s="510"/>
      <c r="P839" s="510"/>
      <c r="Q839" s="510"/>
      <c r="R839" s="510"/>
      <c r="S839" s="510"/>
      <c r="T839" s="510"/>
      <c r="U839" s="510"/>
      <c r="V839" s="510"/>
      <c r="W839" s="510"/>
      <c r="X839" s="510"/>
      <c r="Y839" s="510"/>
    </row>
    <row r="840">
      <c r="A840" s="510"/>
      <c r="B840" s="510"/>
      <c r="C840" s="510"/>
      <c r="D840" s="510"/>
      <c r="E840" s="510"/>
      <c r="F840" s="510"/>
      <c r="G840" s="510"/>
      <c r="H840" s="510"/>
      <c r="I840" s="510"/>
      <c r="J840" s="510"/>
      <c r="K840" s="510"/>
      <c r="L840" s="510"/>
      <c r="M840" s="510"/>
      <c r="N840" s="510"/>
      <c r="O840" s="510"/>
      <c r="P840" s="510"/>
      <c r="Q840" s="510"/>
      <c r="R840" s="510"/>
      <c r="S840" s="510"/>
      <c r="T840" s="510"/>
      <c r="U840" s="510"/>
      <c r="V840" s="510"/>
      <c r="W840" s="510"/>
      <c r="X840" s="510"/>
      <c r="Y840" s="510"/>
    </row>
    <row r="841">
      <c r="A841" s="510"/>
      <c r="B841" s="510"/>
      <c r="C841" s="510"/>
      <c r="D841" s="510"/>
      <c r="E841" s="510"/>
      <c r="F841" s="510"/>
      <c r="G841" s="510"/>
      <c r="H841" s="510"/>
      <c r="I841" s="510"/>
      <c r="J841" s="510"/>
      <c r="K841" s="510"/>
      <c r="L841" s="510"/>
      <c r="M841" s="510"/>
      <c r="N841" s="510"/>
      <c r="O841" s="510"/>
      <c r="P841" s="510"/>
      <c r="Q841" s="510"/>
      <c r="R841" s="510"/>
      <c r="S841" s="510"/>
      <c r="T841" s="510"/>
      <c r="U841" s="510"/>
      <c r="V841" s="510"/>
      <c r="W841" s="510"/>
      <c r="X841" s="510"/>
      <c r="Y841" s="510"/>
    </row>
    <row r="842">
      <c r="A842" s="510"/>
      <c r="B842" s="510"/>
      <c r="C842" s="510"/>
      <c r="D842" s="510"/>
      <c r="E842" s="510"/>
      <c r="F842" s="510"/>
      <c r="G842" s="510"/>
      <c r="H842" s="510"/>
      <c r="I842" s="510"/>
      <c r="J842" s="510"/>
      <c r="K842" s="510"/>
      <c r="L842" s="510"/>
      <c r="M842" s="510"/>
      <c r="N842" s="510"/>
      <c r="O842" s="510"/>
      <c r="P842" s="510"/>
      <c r="Q842" s="510"/>
      <c r="R842" s="510"/>
      <c r="S842" s="510"/>
      <c r="T842" s="510"/>
      <c r="U842" s="510"/>
      <c r="V842" s="510"/>
      <c r="W842" s="510"/>
      <c r="X842" s="510"/>
      <c r="Y842" s="510"/>
    </row>
    <row r="843">
      <c r="A843" s="510"/>
      <c r="B843" s="510"/>
      <c r="C843" s="510"/>
      <c r="D843" s="510"/>
      <c r="E843" s="510"/>
      <c r="F843" s="510"/>
      <c r="G843" s="510"/>
      <c r="H843" s="510"/>
      <c r="I843" s="510"/>
      <c r="J843" s="510"/>
      <c r="K843" s="510"/>
      <c r="L843" s="510"/>
      <c r="M843" s="510"/>
      <c r="N843" s="510"/>
      <c r="O843" s="510"/>
      <c r="P843" s="510"/>
      <c r="Q843" s="510"/>
      <c r="R843" s="510"/>
      <c r="S843" s="510"/>
      <c r="T843" s="510"/>
      <c r="U843" s="510"/>
      <c r="V843" s="510"/>
      <c r="W843" s="510"/>
      <c r="X843" s="510"/>
      <c r="Y843" s="510"/>
    </row>
    <row r="844">
      <c r="A844" s="510"/>
      <c r="B844" s="510"/>
      <c r="C844" s="510"/>
      <c r="D844" s="510"/>
      <c r="E844" s="510"/>
      <c r="F844" s="510"/>
      <c r="G844" s="510"/>
      <c r="H844" s="510"/>
      <c r="I844" s="510"/>
      <c r="J844" s="510"/>
      <c r="K844" s="510"/>
      <c r="L844" s="510"/>
      <c r="M844" s="510"/>
      <c r="N844" s="510"/>
      <c r="O844" s="510"/>
      <c r="P844" s="510"/>
      <c r="Q844" s="510"/>
      <c r="R844" s="510"/>
      <c r="S844" s="510"/>
      <c r="T844" s="510"/>
      <c r="U844" s="510"/>
      <c r="V844" s="510"/>
      <c r="W844" s="510"/>
      <c r="X844" s="510"/>
      <c r="Y844" s="510"/>
    </row>
    <row r="845">
      <c r="A845" s="510"/>
      <c r="B845" s="510"/>
      <c r="C845" s="510"/>
      <c r="D845" s="510"/>
      <c r="E845" s="510"/>
      <c r="F845" s="510"/>
      <c r="G845" s="510"/>
      <c r="H845" s="510"/>
      <c r="I845" s="510"/>
      <c r="J845" s="510"/>
      <c r="K845" s="510"/>
      <c r="L845" s="510"/>
      <c r="M845" s="510"/>
      <c r="N845" s="510"/>
      <c r="O845" s="510"/>
      <c r="P845" s="510"/>
      <c r="Q845" s="510"/>
      <c r="R845" s="510"/>
      <c r="S845" s="510"/>
      <c r="T845" s="510"/>
      <c r="U845" s="510"/>
      <c r="V845" s="510"/>
      <c r="W845" s="510"/>
      <c r="X845" s="510"/>
      <c r="Y845" s="510"/>
    </row>
    <row r="846">
      <c r="A846" s="510"/>
      <c r="B846" s="510"/>
      <c r="C846" s="510"/>
      <c r="D846" s="510"/>
      <c r="E846" s="510"/>
      <c r="F846" s="510"/>
      <c r="G846" s="510"/>
      <c r="H846" s="510"/>
      <c r="I846" s="510"/>
      <c r="J846" s="510"/>
      <c r="K846" s="510"/>
      <c r="L846" s="510"/>
      <c r="M846" s="510"/>
      <c r="N846" s="510"/>
      <c r="O846" s="510"/>
      <c r="P846" s="510"/>
      <c r="Q846" s="510"/>
      <c r="R846" s="510"/>
      <c r="S846" s="510"/>
      <c r="T846" s="510"/>
      <c r="U846" s="510"/>
      <c r="V846" s="510"/>
      <c r="W846" s="510"/>
      <c r="X846" s="510"/>
      <c r="Y846" s="510"/>
    </row>
    <row r="847">
      <c r="A847" s="510"/>
      <c r="B847" s="510"/>
      <c r="C847" s="510"/>
      <c r="D847" s="510"/>
      <c r="E847" s="510"/>
      <c r="F847" s="510"/>
      <c r="G847" s="510"/>
      <c r="H847" s="510"/>
      <c r="I847" s="510"/>
      <c r="J847" s="510"/>
      <c r="K847" s="510"/>
      <c r="L847" s="510"/>
      <c r="M847" s="510"/>
      <c r="N847" s="510"/>
      <c r="O847" s="510"/>
      <c r="P847" s="510"/>
      <c r="Q847" s="510"/>
      <c r="R847" s="510"/>
      <c r="S847" s="510"/>
      <c r="T847" s="510"/>
      <c r="U847" s="510"/>
      <c r="V847" s="510"/>
      <c r="W847" s="510"/>
      <c r="X847" s="510"/>
      <c r="Y847" s="510"/>
    </row>
    <row r="848">
      <c r="A848" s="510"/>
      <c r="B848" s="510"/>
      <c r="C848" s="510"/>
      <c r="D848" s="510"/>
      <c r="E848" s="510"/>
      <c r="F848" s="510"/>
      <c r="G848" s="510"/>
      <c r="H848" s="510"/>
      <c r="I848" s="510"/>
      <c r="J848" s="510"/>
      <c r="K848" s="510"/>
      <c r="L848" s="510"/>
      <c r="M848" s="510"/>
      <c r="N848" s="510"/>
      <c r="O848" s="510"/>
      <c r="P848" s="510"/>
      <c r="Q848" s="510"/>
      <c r="R848" s="510"/>
      <c r="S848" s="510"/>
      <c r="T848" s="510"/>
      <c r="U848" s="510"/>
      <c r="V848" s="510"/>
      <c r="W848" s="510"/>
      <c r="X848" s="510"/>
      <c r="Y848" s="510"/>
    </row>
    <row r="849">
      <c r="A849" s="510"/>
      <c r="B849" s="510"/>
      <c r="C849" s="510"/>
      <c r="D849" s="510"/>
      <c r="E849" s="510"/>
      <c r="F849" s="510"/>
      <c r="G849" s="510"/>
      <c r="H849" s="510"/>
      <c r="I849" s="510"/>
      <c r="J849" s="510"/>
      <c r="K849" s="510"/>
      <c r="L849" s="510"/>
      <c r="M849" s="510"/>
      <c r="N849" s="510"/>
      <c r="O849" s="510"/>
      <c r="P849" s="510"/>
      <c r="Q849" s="510"/>
      <c r="R849" s="510"/>
      <c r="S849" s="510"/>
      <c r="T849" s="510"/>
      <c r="U849" s="510"/>
      <c r="V849" s="510"/>
      <c r="W849" s="510"/>
      <c r="X849" s="510"/>
      <c r="Y849" s="510"/>
    </row>
    <row r="850">
      <c r="A850" s="510"/>
      <c r="B850" s="510"/>
      <c r="C850" s="510"/>
      <c r="D850" s="510"/>
      <c r="E850" s="510"/>
      <c r="F850" s="510"/>
      <c r="G850" s="510"/>
      <c r="H850" s="510"/>
      <c r="I850" s="510"/>
      <c r="J850" s="510"/>
      <c r="K850" s="510"/>
      <c r="L850" s="510"/>
      <c r="M850" s="510"/>
      <c r="N850" s="510"/>
      <c r="O850" s="510"/>
      <c r="P850" s="510"/>
      <c r="Q850" s="510"/>
      <c r="R850" s="510"/>
      <c r="S850" s="510"/>
      <c r="T850" s="510"/>
      <c r="U850" s="510"/>
      <c r="V850" s="510"/>
      <c r="W850" s="510"/>
      <c r="X850" s="510"/>
      <c r="Y850" s="510"/>
    </row>
    <row r="851">
      <c r="A851" s="510"/>
      <c r="B851" s="510"/>
      <c r="C851" s="510"/>
      <c r="D851" s="510"/>
      <c r="E851" s="510"/>
      <c r="F851" s="510"/>
      <c r="G851" s="510"/>
      <c r="H851" s="510"/>
      <c r="I851" s="510"/>
      <c r="J851" s="510"/>
      <c r="K851" s="510"/>
      <c r="L851" s="510"/>
      <c r="M851" s="510"/>
      <c r="N851" s="510"/>
      <c r="O851" s="510"/>
      <c r="P851" s="510"/>
      <c r="Q851" s="510"/>
      <c r="R851" s="510"/>
      <c r="S851" s="510"/>
      <c r="T851" s="510"/>
      <c r="U851" s="510"/>
      <c r="V851" s="510"/>
      <c r="W851" s="510"/>
      <c r="X851" s="510"/>
      <c r="Y851" s="510"/>
    </row>
    <row r="852">
      <c r="A852" s="510"/>
      <c r="B852" s="510"/>
      <c r="C852" s="510"/>
      <c r="D852" s="510"/>
      <c r="E852" s="510"/>
      <c r="F852" s="510"/>
      <c r="G852" s="510"/>
      <c r="H852" s="510"/>
      <c r="I852" s="510"/>
      <c r="J852" s="510"/>
      <c r="K852" s="510"/>
      <c r="L852" s="510"/>
      <c r="M852" s="510"/>
      <c r="N852" s="510"/>
      <c r="O852" s="510"/>
      <c r="P852" s="510"/>
      <c r="Q852" s="510"/>
      <c r="R852" s="510"/>
      <c r="S852" s="510"/>
      <c r="T852" s="510"/>
      <c r="U852" s="510"/>
      <c r="V852" s="510"/>
      <c r="W852" s="510"/>
      <c r="X852" s="510"/>
      <c r="Y852" s="510"/>
    </row>
    <row r="853">
      <c r="A853" s="510"/>
      <c r="B853" s="510"/>
      <c r="C853" s="510"/>
      <c r="D853" s="510"/>
      <c r="E853" s="510"/>
      <c r="F853" s="510"/>
      <c r="G853" s="510"/>
      <c r="H853" s="510"/>
      <c r="I853" s="510"/>
      <c r="J853" s="510"/>
      <c r="K853" s="510"/>
      <c r="L853" s="510"/>
      <c r="M853" s="510"/>
      <c r="N853" s="510"/>
      <c r="O853" s="510"/>
      <c r="P853" s="510"/>
      <c r="Q853" s="510"/>
      <c r="R853" s="510"/>
      <c r="S853" s="510"/>
      <c r="T853" s="510"/>
      <c r="U853" s="510"/>
      <c r="V853" s="510"/>
      <c r="W853" s="510"/>
      <c r="X853" s="510"/>
      <c r="Y853" s="510"/>
    </row>
    <row r="854">
      <c r="A854" s="510"/>
      <c r="B854" s="510"/>
      <c r="C854" s="510"/>
      <c r="D854" s="510"/>
      <c r="E854" s="510"/>
      <c r="F854" s="510"/>
      <c r="G854" s="510"/>
      <c r="H854" s="510"/>
      <c r="I854" s="510"/>
      <c r="J854" s="510"/>
      <c r="K854" s="510"/>
      <c r="L854" s="510"/>
      <c r="M854" s="510"/>
      <c r="N854" s="510"/>
      <c r="O854" s="510"/>
      <c r="P854" s="510"/>
      <c r="Q854" s="510"/>
      <c r="R854" s="510"/>
      <c r="S854" s="510"/>
      <c r="T854" s="510"/>
      <c r="U854" s="510"/>
      <c r="V854" s="510"/>
      <c r="W854" s="510"/>
      <c r="X854" s="510"/>
      <c r="Y854" s="510"/>
    </row>
    <row r="855">
      <c r="A855" s="510"/>
      <c r="B855" s="510"/>
      <c r="C855" s="510"/>
      <c r="D855" s="510"/>
      <c r="E855" s="510"/>
      <c r="F855" s="510"/>
      <c r="G855" s="510"/>
      <c r="H855" s="510"/>
      <c r="I855" s="510"/>
      <c r="J855" s="510"/>
      <c r="K855" s="510"/>
      <c r="L855" s="510"/>
      <c r="M855" s="510"/>
      <c r="N855" s="510"/>
      <c r="O855" s="510"/>
      <c r="P855" s="510"/>
      <c r="Q855" s="510"/>
      <c r="R855" s="510"/>
      <c r="S855" s="510"/>
      <c r="T855" s="510"/>
      <c r="U855" s="510"/>
      <c r="V855" s="510"/>
      <c r="W855" s="510"/>
      <c r="X855" s="510"/>
      <c r="Y855" s="510"/>
    </row>
    <row r="856">
      <c r="A856" s="510"/>
      <c r="B856" s="510"/>
      <c r="C856" s="510"/>
      <c r="D856" s="510"/>
      <c r="E856" s="510"/>
      <c r="F856" s="510"/>
      <c r="G856" s="510"/>
      <c r="H856" s="510"/>
      <c r="I856" s="510"/>
      <c r="J856" s="510"/>
      <c r="K856" s="510"/>
      <c r="L856" s="510"/>
      <c r="M856" s="510"/>
      <c r="N856" s="510"/>
      <c r="O856" s="510"/>
      <c r="P856" s="510"/>
      <c r="Q856" s="510"/>
      <c r="R856" s="510"/>
      <c r="S856" s="510"/>
      <c r="T856" s="510"/>
      <c r="U856" s="510"/>
      <c r="V856" s="510"/>
      <c r="W856" s="510"/>
      <c r="X856" s="510"/>
      <c r="Y856" s="510"/>
    </row>
    <row r="857">
      <c r="A857" s="510"/>
      <c r="B857" s="510"/>
      <c r="C857" s="510"/>
      <c r="D857" s="510"/>
      <c r="E857" s="510"/>
      <c r="F857" s="510"/>
      <c r="G857" s="510"/>
      <c r="H857" s="510"/>
      <c r="I857" s="510"/>
      <c r="J857" s="510"/>
      <c r="K857" s="510"/>
      <c r="L857" s="510"/>
      <c r="M857" s="510"/>
      <c r="N857" s="510"/>
      <c r="O857" s="510"/>
      <c r="P857" s="510"/>
      <c r="Q857" s="510"/>
      <c r="R857" s="510"/>
      <c r="S857" s="510"/>
      <c r="T857" s="510"/>
      <c r="U857" s="510"/>
      <c r="V857" s="510"/>
      <c r="W857" s="510"/>
      <c r="X857" s="510"/>
      <c r="Y857" s="510"/>
    </row>
    <row r="858">
      <c r="A858" s="510"/>
      <c r="B858" s="510"/>
      <c r="C858" s="510"/>
      <c r="D858" s="510"/>
      <c r="E858" s="510"/>
      <c r="F858" s="510"/>
      <c r="G858" s="510"/>
      <c r="H858" s="510"/>
      <c r="I858" s="510"/>
      <c r="J858" s="510"/>
      <c r="K858" s="510"/>
      <c r="L858" s="510"/>
      <c r="M858" s="510"/>
      <c r="N858" s="510"/>
      <c r="O858" s="510"/>
      <c r="P858" s="510"/>
      <c r="Q858" s="510"/>
      <c r="R858" s="510"/>
      <c r="S858" s="510"/>
      <c r="T858" s="510"/>
      <c r="U858" s="510"/>
      <c r="V858" s="510"/>
      <c r="W858" s="510"/>
      <c r="X858" s="510"/>
      <c r="Y858" s="510"/>
    </row>
    <row r="859">
      <c r="A859" s="510"/>
      <c r="B859" s="510"/>
      <c r="C859" s="510"/>
      <c r="D859" s="510"/>
      <c r="E859" s="510"/>
      <c r="F859" s="510"/>
      <c r="G859" s="510"/>
      <c r="H859" s="510"/>
      <c r="I859" s="510"/>
      <c r="J859" s="510"/>
      <c r="K859" s="510"/>
      <c r="L859" s="510"/>
      <c r="M859" s="510"/>
      <c r="N859" s="510"/>
      <c r="O859" s="510"/>
      <c r="P859" s="510"/>
      <c r="Q859" s="510"/>
      <c r="R859" s="510"/>
      <c r="S859" s="510"/>
      <c r="T859" s="510"/>
      <c r="U859" s="510"/>
      <c r="V859" s="510"/>
      <c r="W859" s="510"/>
      <c r="X859" s="510"/>
      <c r="Y859" s="510"/>
    </row>
    <row r="860">
      <c r="A860" s="510"/>
      <c r="B860" s="510"/>
      <c r="C860" s="510"/>
      <c r="D860" s="510"/>
      <c r="E860" s="510"/>
      <c r="F860" s="510"/>
      <c r="G860" s="510"/>
      <c r="H860" s="510"/>
      <c r="I860" s="510"/>
      <c r="J860" s="510"/>
      <c r="K860" s="510"/>
      <c r="L860" s="510"/>
      <c r="M860" s="510"/>
      <c r="N860" s="510"/>
      <c r="O860" s="510"/>
      <c r="P860" s="510"/>
      <c r="Q860" s="510"/>
      <c r="R860" s="510"/>
      <c r="S860" s="510"/>
      <c r="T860" s="510"/>
      <c r="U860" s="510"/>
      <c r="V860" s="510"/>
      <c r="W860" s="510"/>
      <c r="X860" s="510"/>
      <c r="Y860" s="510"/>
    </row>
    <row r="861">
      <c r="A861" s="510"/>
      <c r="B861" s="510"/>
      <c r="C861" s="510"/>
      <c r="D861" s="510"/>
      <c r="E861" s="510"/>
      <c r="F861" s="510"/>
      <c r="G861" s="510"/>
      <c r="H861" s="510"/>
      <c r="I861" s="510"/>
      <c r="J861" s="510"/>
      <c r="K861" s="510"/>
      <c r="L861" s="510"/>
      <c r="M861" s="510"/>
      <c r="N861" s="510"/>
      <c r="O861" s="510"/>
      <c r="P861" s="510"/>
      <c r="Q861" s="510"/>
      <c r="R861" s="510"/>
      <c r="S861" s="510"/>
      <c r="T861" s="510"/>
      <c r="U861" s="510"/>
      <c r="V861" s="510"/>
      <c r="W861" s="510"/>
      <c r="X861" s="510"/>
      <c r="Y861" s="510"/>
    </row>
    <row r="862">
      <c r="A862" s="510"/>
      <c r="B862" s="510"/>
      <c r="C862" s="510"/>
      <c r="D862" s="510"/>
      <c r="E862" s="510"/>
      <c r="F862" s="510"/>
      <c r="G862" s="510"/>
      <c r="H862" s="510"/>
      <c r="I862" s="510"/>
      <c r="J862" s="510"/>
      <c r="K862" s="510"/>
      <c r="L862" s="510"/>
      <c r="M862" s="510"/>
      <c r="N862" s="510"/>
      <c r="O862" s="510"/>
      <c r="P862" s="510"/>
      <c r="Q862" s="510"/>
      <c r="R862" s="510"/>
      <c r="S862" s="510"/>
      <c r="T862" s="510"/>
      <c r="U862" s="510"/>
      <c r="V862" s="510"/>
      <c r="W862" s="510"/>
      <c r="X862" s="510"/>
      <c r="Y862" s="510"/>
    </row>
    <row r="863">
      <c r="A863" s="510"/>
      <c r="B863" s="510"/>
      <c r="C863" s="510"/>
      <c r="D863" s="510"/>
      <c r="E863" s="510"/>
      <c r="F863" s="510"/>
      <c r="G863" s="510"/>
      <c r="H863" s="510"/>
      <c r="I863" s="510"/>
      <c r="J863" s="510"/>
      <c r="K863" s="510"/>
      <c r="L863" s="510"/>
      <c r="M863" s="510"/>
      <c r="N863" s="510"/>
      <c r="O863" s="510"/>
      <c r="P863" s="510"/>
      <c r="Q863" s="510"/>
      <c r="R863" s="510"/>
      <c r="S863" s="510"/>
      <c r="T863" s="510"/>
      <c r="U863" s="510"/>
      <c r="V863" s="510"/>
      <c r="W863" s="510"/>
      <c r="X863" s="510"/>
      <c r="Y863" s="510"/>
    </row>
    <row r="864">
      <c r="A864" s="510"/>
      <c r="B864" s="510"/>
      <c r="C864" s="510"/>
      <c r="D864" s="510"/>
      <c r="E864" s="510"/>
      <c r="F864" s="510"/>
      <c r="G864" s="510"/>
      <c r="H864" s="510"/>
      <c r="I864" s="510"/>
      <c r="J864" s="510"/>
      <c r="K864" s="510"/>
      <c r="L864" s="510"/>
      <c r="M864" s="510"/>
      <c r="N864" s="510"/>
      <c r="O864" s="510"/>
      <c r="P864" s="510"/>
      <c r="Q864" s="510"/>
      <c r="R864" s="510"/>
      <c r="S864" s="510"/>
      <c r="T864" s="510"/>
      <c r="U864" s="510"/>
      <c r="V864" s="510"/>
      <c r="W864" s="510"/>
      <c r="X864" s="510"/>
      <c r="Y864" s="510"/>
    </row>
    <row r="865">
      <c r="A865" s="510"/>
      <c r="B865" s="510"/>
      <c r="C865" s="510"/>
      <c r="D865" s="510"/>
      <c r="E865" s="510"/>
      <c r="F865" s="510"/>
      <c r="G865" s="510"/>
      <c r="H865" s="510"/>
      <c r="I865" s="510"/>
      <c r="J865" s="510"/>
      <c r="K865" s="510"/>
      <c r="L865" s="510"/>
      <c r="M865" s="510"/>
      <c r="N865" s="510"/>
      <c r="O865" s="510"/>
      <c r="P865" s="510"/>
      <c r="Q865" s="510"/>
      <c r="R865" s="510"/>
      <c r="S865" s="510"/>
      <c r="T865" s="510"/>
      <c r="U865" s="510"/>
      <c r="V865" s="510"/>
      <c r="W865" s="510"/>
      <c r="X865" s="510"/>
      <c r="Y865" s="510"/>
    </row>
    <row r="866">
      <c r="A866" s="510"/>
      <c r="B866" s="510"/>
      <c r="C866" s="510"/>
      <c r="D866" s="510"/>
      <c r="E866" s="510"/>
      <c r="F866" s="510"/>
      <c r="G866" s="510"/>
      <c r="H866" s="510"/>
      <c r="I866" s="510"/>
      <c r="J866" s="510"/>
      <c r="K866" s="510"/>
      <c r="L866" s="510"/>
      <c r="M866" s="510"/>
      <c r="N866" s="510"/>
      <c r="O866" s="510"/>
      <c r="P866" s="510"/>
      <c r="Q866" s="510"/>
      <c r="R866" s="510"/>
      <c r="S866" s="510"/>
      <c r="T866" s="510"/>
      <c r="U866" s="510"/>
      <c r="V866" s="510"/>
      <c r="W866" s="510"/>
      <c r="X866" s="510"/>
      <c r="Y866" s="510"/>
    </row>
    <row r="867">
      <c r="A867" s="510"/>
      <c r="B867" s="510"/>
      <c r="C867" s="510"/>
      <c r="D867" s="510"/>
      <c r="E867" s="510"/>
      <c r="F867" s="510"/>
      <c r="G867" s="510"/>
      <c r="H867" s="510"/>
      <c r="I867" s="510"/>
      <c r="J867" s="510"/>
      <c r="K867" s="510"/>
      <c r="L867" s="510"/>
      <c r="M867" s="510"/>
      <c r="N867" s="510"/>
      <c r="O867" s="510"/>
      <c r="P867" s="510"/>
      <c r="Q867" s="510"/>
      <c r="R867" s="510"/>
      <c r="S867" s="510"/>
      <c r="T867" s="510"/>
      <c r="U867" s="510"/>
      <c r="V867" s="510"/>
      <c r="W867" s="510"/>
      <c r="X867" s="510"/>
      <c r="Y867" s="510"/>
    </row>
    <row r="868">
      <c r="A868" s="510"/>
      <c r="B868" s="510"/>
      <c r="C868" s="510"/>
      <c r="D868" s="510"/>
      <c r="E868" s="510"/>
      <c r="F868" s="510"/>
      <c r="G868" s="510"/>
      <c r="H868" s="510"/>
      <c r="I868" s="510"/>
      <c r="J868" s="510"/>
      <c r="K868" s="510"/>
      <c r="L868" s="510"/>
      <c r="M868" s="510"/>
      <c r="N868" s="510"/>
      <c r="O868" s="510"/>
      <c r="P868" s="510"/>
      <c r="Q868" s="510"/>
      <c r="R868" s="510"/>
      <c r="S868" s="510"/>
      <c r="T868" s="510"/>
      <c r="U868" s="510"/>
      <c r="V868" s="510"/>
      <c r="W868" s="510"/>
      <c r="X868" s="510"/>
      <c r="Y868" s="510"/>
    </row>
    <row r="869">
      <c r="A869" s="510"/>
      <c r="B869" s="510"/>
      <c r="C869" s="510"/>
      <c r="D869" s="510"/>
      <c r="E869" s="510"/>
      <c r="F869" s="510"/>
      <c r="G869" s="510"/>
      <c r="H869" s="510"/>
      <c r="I869" s="510"/>
      <c r="J869" s="510"/>
      <c r="K869" s="510"/>
      <c r="L869" s="510"/>
      <c r="M869" s="510"/>
      <c r="N869" s="510"/>
      <c r="O869" s="510"/>
      <c r="P869" s="510"/>
      <c r="Q869" s="510"/>
      <c r="R869" s="510"/>
      <c r="S869" s="510"/>
      <c r="T869" s="510"/>
      <c r="U869" s="510"/>
      <c r="V869" s="510"/>
      <c r="W869" s="510"/>
      <c r="X869" s="510"/>
      <c r="Y869" s="510"/>
    </row>
    <row r="870">
      <c r="A870" s="510"/>
      <c r="B870" s="510"/>
      <c r="C870" s="510"/>
      <c r="D870" s="510"/>
      <c r="E870" s="510"/>
      <c r="F870" s="510"/>
      <c r="G870" s="510"/>
      <c r="H870" s="510"/>
      <c r="I870" s="510"/>
      <c r="J870" s="510"/>
      <c r="K870" s="510"/>
      <c r="L870" s="510"/>
      <c r="M870" s="510"/>
      <c r="N870" s="510"/>
      <c r="O870" s="510"/>
      <c r="P870" s="510"/>
      <c r="Q870" s="510"/>
      <c r="R870" s="510"/>
      <c r="S870" s="510"/>
      <c r="T870" s="510"/>
      <c r="U870" s="510"/>
      <c r="V870" s="510"/>
      <c r="W870" s="510"/>
      <c r="X870" s="510"/>
      <c r="Y870" s="510"/>
    </row>
    <row r="871">
      <c r="A871" s="510"/>
      <c r="B871" s="510"/>
      <c r="C871" s="510"/>
      <c r="D871" s="510"/>
      <c r="E871" s="510"/>
      <c r="F871" s="510"/>
      <c r="G871" s="510"/>
      <c r="H871" s="510"/>
      <c r="I871" s="510"/>
      <c r="J871" s="510"/>
      <c r="K871" s="510"/>
      <c r="L871" s="510"/>
      <c r="M871" s="510"/>
      <c r="N871" s="510"/>
      <c r="O871" s="510"/>
      <c r="P871" s="510"/>
      <c r="Q871" s="510"/>
      <c r="R871" s="510"/>
      <c r="S871" s="510"/>
      <c r="T871" s="510"/>
      <c r="U871" s="510"/>
      <c r="V871" s="510"/>
      <c r="W871" s="510"/>
      <c r="X871" s="510"/>
      <c r="Y871" s="510"/>
    </row>
    <row r="872">
      <c r="A872" s="510"/>
      <c r="B872" s="510"/>
      <c r="C872" s="510"/>
      <c r="D872" s="510"/>
      <c r="E872" s="510"/>
      <c r="F872" s="510"/>
      <c r="G872" s="510"/>
      <c r="H872" s="510"/>
      <c r="I872" s="510"/>
      <c r="J872" s="510"/>
      <c r="K872" s="510"/>
      <c r="L872" s="510"/>
      <c r="M872" s="510"/>
      <c r="N872" s="510"/>
      <c r="O872" s="510"/>
      <c r="P872" s="510"/>
      <c r="Q872" s="510"/>
      <c r="R872" s="510"/>
      <c r="S872" s="510"/>
      <c r="T872" s="510"/>
      <c r="U872" s="510"/>
      <c r="V872" s="510"/>
      <c r="W872" s="510"/>
      <c r="X872" s="510"/>
      <c r="Y872" s="510"/>
    </row>
    <row r="873">
      <c r="A873" s="510"/>
      <c r="B873" s="510"/>
      <c r="C873" s="510"/>
      <c r="D873" s="510"/>
      <c r="E873" s="510"/>
      <c r="F873" s="510"/>
      <c r="G873" s="510"/>
      <c r="H873" s="510"/>
      <c r="I873" s="510"/>
      <c r="J873" s="510"/>
      <c r="K873" s="510"/>
      <c r="L873" s="510"/>
      <c r="M873" s="510"/>
      <c r="N873" s="510"/>
      <c r="O873" s="510"/>
      <c r="P873" s="510"/>
      <c r="Q873" s="510"/>
      <c r="R873" s="510"/>
      <c r="S873" s="510"/>
      <c r="T873" s="510"/>
      <c r="U873" s="510"/>
      <c r="V873" s="510"/>
      <c r="W873" s="510"/>
      <c r="X873" s="510"/>
      <c r="Y873" s="510"/>
    </row>
    <row r="874">
      <c r="A874" s="510"/>
      <c r="B874" s="510"/>
      <c r="C874" s="510"/>
      <c r="D874" s="510"/>
      <c r="E874" s="510"/>
      <c r="F874" s="510"/>
      <c r="G874" s="510"/>
      <c r="H874" s="510"/>
      <c r="I874" s="510"/>
      <c r="J874" s="510"/>
      <c r="K874" s="510"/>
      <c r="L874" s="510"/>
      <c r="M874" s="510"/>
      <c r="N874" s="510"/>
      <c r="O874" s="510"/>
      <c r="P874" s="510"/>
      <c r="Q874" s="510"/>
      <c r="R874" s="510"/>
      <c r="S874" s="510"/>
      <c r="T874" s="510"/>
      <c r="U874" s="510"/>
      <c r="V874" s="510"/>
      <c r="W874" s="510"/>
      <c r="X874" s="510"/>
      <c r="Y874" s="510"/>
    </row>
    <row r="875">
      <c r="A875" s="510"/>
      <c r="B875" s="510"/>
      <c r="C875" s="510"/>
      <c r="D875" s="510"/>
      <c r="E875" s="510"/>
      <c r="F875" s="510"/>
      <c r="G875" s="510"/>
      <c r="H875" s="510"/>
      <c r="I875" s="510"/>
      <c r="J875" s="510"/>
      <c r="K875" s="510"/>
      <c r="L875" s="510"/>
      <c r="M875" s="510"/>
      <c r="N875" s="510"/>
      <c r="O875" s="510"/>
      <c r="P875" s="510"/>
      <c r="Q875" s="510"/>
      <c r="R875" s="510"/>
      <c r="S875" s="510"/>
      <c r="T875" s="510"/>
      <c r="U875" s="510"/>
      <c r="V875" s="510"/>
      <c r="W875" s="510"/>
      <c r="X875" s="510"/>
      <c r="Y875" s="510"/>
    </row>
    <row r="876">
      <c r="A876" s="510"/>
      <c r="B876" s="510"/>
      <c r="C876" s="510"/>
      <c r="D876" s="510"/>
      <c r="E876" s="510"/>
      <c r="F876" s="510"/>
      <c r="G876" s="510"/>
      <c r="H876" s="510"/>
      <c r="I876" s="510"/>
      <c r="J876" s="510"/>
      <c r="K876" s="510"/>
      <c r="L876" s="510"/>
      <c r="M876" s="510"/>
      <c r="N876" s="510"/>
      <c r="O876" s="510"/>
      <c r="P876" s="510"/>
      <c r="Q876" s="510"/>
      <c r="R876" s="510"/>
      <c r="S876" s="510"/>
      <c r="T876" s="510"/>
      <c r="U876" s="510"/>
      <c r="V876" s="510"/>
      <c r="W876" s="510"/>
      <c r="X876" s="510"/>
      <c r="Y876" s="510"/>
    </row>
    <row r="877">
      <c r="A877" s="510"/>
      <c r="B877" s="510"/>
      <c r="C877" s="510"/>
      <c r="D877" s="510"/>
      <c r="E877" s="510"/>
      <c r="F877" s="510"/>
      <c r="G877" s="510"/>
      <c r="H877" s="510"/>
      <c r="I877" s="510"/>
      <c r="J877" s="510"/>
      <c r="K877" s="510"/>
      <c r="L877" s="510"/>
      <c r="M877" s="510"/>
      <c r="N877" s="510"/>
      <c r="O877" s="510"/>
      <c r="P877" s="510"/>
      <c r="Q877" s="510"/>
      <c r="R877" s="510"/>
      <c r="S877" s="510"/>
      <c r="T877" s="510"/>
      <c r="U877" s="510"/>
      <c r="V877" s="510"/>
      <c r="W877" s="510"/>
      <c r="X877" s="510"/>
      <c r="Y877" s="510"/>
    </row>
    <row r="878">
      <c r="A878" s="510"/>
      <c r="B878" s="510"/>
      <c r="C878" s="510"/>
      <c r="D878" s="510"/>
      <c r="E878" s="510"/>
      <c r="F878" s="510"/>
      <c r="G878" s="510"/>
      <c r="H878" s="510"/>
      <c r="I878" s="510"/>
      <c r="J878" s="510"/>
      <c r="K878" s="510"/>
      <c r="L878" s="510"/>
      <c r="M878" s="510"/>
      <c r="N878" s="510"/>
      <c r="O878" s="510"/>
      <c r="P878" s="510"/>
      <c r="Q878" s="510"/>
      <c r="R878" s="510"/>
      <c r="S878" s="510"/>
      <c r="T878" s="510"/>
      <c r="U878" s="510"/>
      <c r="V878" s="510"/>
      <c r="W878" s="510"/>
      <c r="X878" s="510"/>
      <c r="Y878" s="510"/>
    </row>
    <row r="879">
      <c r="A879" s="510"/>
      <c r="B879" s="510"/>
      <c r="C879" s="510"/>
      <c r="D879" s="510"/>
      <c r="E879" s="510"/>
      <c r="F879" s="510"/>
      <c r="G879" s="510"/>
      <c r="H879" s="510"/>
      <c r="I879" s="510"/>
      <c r="J879" s="510"/>
      <c r="K879" s="510"/>
      <c r="L879" s="510"/>
      <c r="M879" s="510"/>
      <c r="N879" s="510"/>
      <c r="O879" s="510"/>
      <c r="P879" s="510"/>
      <c r="Q879" s="510"/>
      <c r="R879" s="510"/>
      <c r="S879" s="510"/>
      <c r="T879" s="510"/>
      <c r="U879" s="510"/>
      <c r="V879" s="510"/>
      <c r="W879" s="510"/>
      <c r="X879" s="510"/>
      <c r="Y879" s="510"/>
    </row>
    <row r="880">
      <c r="A880" s="510"/>
      <c r="B880" s="510"/>
      <c r="C880" s="510"/>
      <c r="D880" s="510"/>
      <c r="E880" s="510"/>
      <c r="F880" s="510"/>
      <c r="G880" s="510"/>
      <c r="H880" s="510"/>
      <c r="I880" s="510"/>
      <c r="J880" s="510"/>
      <c r="K880" s="510"/>
      <c r="L880" s="510"/>
      <c r="M880" s="510"/>
      <c r="N880" s="510"/>
      <c r="O880" s="510"/>
      <c r="P880" s="510"/>
      <c r="Q880" s="510"/>
      <c r="R880" s="510"/>
      <c r="S880" s="510"/>
      <c r="T880" s="510"/>
      <c r="U880" s="510"/>
      <c r="V880" s="510"/>
      <c r="W880" s="510"/>
      <c r="X880" s="510"/>
      <c r="Y880" s="510"/>
    </row>
    <row r="881">
      <c r="A881" s="510"/>
      <c r="B881" s="510"/>
      <c r="C881" s="510"/>
      <c r="D881" s="510"/>
      <c r="E881" s="510"/>
      <c r="F881" s="510"/>
      <c r="G881" s="510"/>
      <c r="H881" s="510"/>
      <c r="I881" s="510"/>
      <c r="J881" s="510"/>
      <c r="K881" s="510"/>
      <c r="L881" s="510"/>
      <c r="M881" s="510"/>
      <c r="N881" s="510"/>
      <c r="O881" s="510"/>
      <c r="P881" s="510"/>
      <c r="Q881" s="510"/>
      <c r="R881" s="510"/>
      <c r="S881" s="510"/>
      <c r="T881" s="510"/>
      <c r="U881" s="510"/>
      <c r="V881" s="510"/>
      <c r="W881" s="510"/>
      <c r="X881" s="510"/>
      <c r="Y881" s="510"/>
    </row>
    <row r="882">
      <c r="A882" s="510"/>
      <c r="B882" s="510"/>
      <c r="C882" s="510"/>
      <c r="D882" s="510"/>
      <c r="E882" s="510"/>
      <c r="F882" s="510"/>
      <c r="G882" s="510"/>
      <c r="H882" s="510"/>
      <c r="I882" s="510"/>
      <c r="J882" s="510"/>
      <c r="K882" s="510"/>
      <c r="L882" s="510"/>
      <c r="M882" s="510"/>
      <c r="N882" s="510"/>
      <c r="O882" s="510"/>
      <c r="P882" s="510"/>
      <c r="Q882" s="510"/>
      <c r="R882" s="510"/>
      <c r="S882" s="510"/>
      <c r="T882" s="510"/>
      <c r="U882" s="510"/>
      <c r="V882" s="510"/>
      <c r="W882" s="510"/>
      <c r="X882" s="510"/>
      <c r="Y882" s="510"/>
    </row>
    <row r="883">
      <c r="A883" s="510"/>
      <c r="B883" s="510"/>
      <c r="C883" s="510"/>
      <c r="D883" s="510"/>
      <c r="E883" s="510"/>
      <c r="F883" s="510"/>
      <c r="G883" s="510"/>
      <c r="H883" s="510"/>
      <c r="I883" s="510"/>
      <c r="J883" s="510"/>
      <c r="K883" s="510"/>
      <c r="L883" s="510"/>
      <c r="M883" s="510"/>
      <c r="N883" s="510"/>
      <c r="O883" s="510"/>
      <c r="P883" s="510"/>
      <c r="Q883" s="510"/>
      <c r="R883" s="510"/>
      <c r="S883" s="510"/>
      <c r="T883" s="510"/>
      <c r="U883" s="510"/>
      <c r="V883" s="510"/>
      <c r="W883" s="510"/>
      <c r="X883" s="510"/>
      <c r="Y883" s="510"/>
    </row>
    <row r="884">
      <c r="A884" s="510"/>
      <c r="B884" s="510"/>
      <c r="C884" s="510"/>
      <c r="D884" s="510"/>
      <c r="E884" s="510"/>
      <c r="F884" s="510"/>
      <c r="G884" s="510"/>
      <c r="H884" s="510"/>
      <c r="I884" s="510"/>
      <c r="J884" s="510"/>
      <c r="K884" s="510"/>
      <c r="L884" s="510"/>
      <c r="M884" s="510"/>
      <c r="N884" s="510"/>
      <c r="O884" s="510"/>
      <c r="P884" s="510"/>
      <c r="Q884" s="510"/>
      <c r="R884" s="510"/>
      <c r="S884" s="510"/>
      <c r="T884" s="510"/>
      <c r="U884" s="510"/>
      <c r="V884" s="510"/>
      <c r="W884" s="510"/>
      <c r="X884" s="510"/>
      <c r="Y884" s="510"/>
    </row>
    <row r="885">
      <c r="A885" s="510"/>
      <c r="B885" s="510"/>
      <c r="C885" s="510"/>
      <c r="D885" s="510"/>
      <c r="E885" s="510"/>
      <c r="F885" s="510"/>
      <c r="G885" s="510"/>
      <c r="H885" s="510"/>
      <c r="I885" s="510"/>
      <c r="J885" s="510"/>
      <c r="K885" s="510"/>
      <c r="L885" s="510"/>
      <c r="M885" s="510"/>
      <c r="N885" s="510"/>
      <c r="O885" s="510"/>
      <c r="P885" s="510"/>
      <c r="Q885" s="510"/>
      <c r="R885" s="510"/>
      <c r="S885" s="510"/>
      <c r="T885" s="510"/>
      <c r="U885" s="510"/>
      <c r="V885" s="510"/>
      <c r="W885" s="510"/>
      <c r="X885" s="510"/>
      <c r="Y885" s="510"/>
    </row>
    <row r="886">
      <c r="A886" s="510"/>
      <c r="B886" s="510"/>
      <c r="C886" s="510"/>
      <c r="D886" s="510"/>
      <c r="E886" s="510"/>
      <c r="F886" s="510"/>
      <c r="G886" s="510"/>
      <c r="H886" s="510"/>
      <c r="I886" s="510"/>
      <c r="J886" s="510"/>
      <c r="K886" s="510"/>
      <c r="L886" s="510"/>
      <c r="M886" s="510"/>
      <c r="N886" s="510"/>
      <c r="O886" s="510"/>
      <c r="P886" s="510"/>
      <c r="Q886" s="510"/>
      <c r="R886" s="510"/>
      <c r="S886" s="510"/>
      <c r="T886" s="510"/>
      <c r="U886" s="510"/>
      <c r="V886" s="510"/>
      <c r="W886" s="510"/>
      <c r="X886" s="510"/>
      <c r="Y886" s="510"/>
    </row>
    <row r="887">
      <c r="A887" s="510"/>
      <c r="B887" s="510"/>
      <c r="C887" s="510"/>
      <c r="D887" s="510"/>
      <c r="E887" s="510"/>
      <c r="F887" s="510"/>
      <c r="G887" s="510"/>
      <c r="H887" s="510"/>
      <c r="I887" s="510"/>
      <c r="J887" s="510"/>
      <c r="K887" s="510"/>
      <c r="L887" s="510"/>
      <c r="M887" s="510"/>
      <c r="N887" s="510"/>
      <c r="O887" s="510"/>
      <c r="P887" s="510"/>
      <c r="Q887" s="510"/>
      <c r="R887" s="510"/>
      <c r="S887" s="510"/>
      <c r="T887" s="510"/>
      <c r="U887" s="510"/>
      <c r="V887" s="510"/>
      <c r="W887" s="510"/>
      <c r="X887" s="510"/>
      <c r="Y887" s="510"/>
    </row>
    <row r="888">
      <c r="A888" s="510"/>
      <c r="B888" s="510"/>
      <c r="C888" s="510"/>
      <c r="D888" s="510"/>
      <c r="E888" s="510"/>
      <c r="F888" s="510"/>
      <c r="G888" s="510"/>
      <c r="H888" s="510"/>
      <c r="I888" s="510"/>
      <c r="J888" s="510"/>
      <c r="K888" s="510"/>
      <c r="L888" s="510"/>
      <c r="M888" s="510"/>
      <c r="N888" s="510"/>
      <c r="O888" s="510"/>
      <c r="P888" s="510"/>
      <c r="Q888" s="510"/>
      <c r="R888" s="510"/>
      <c r="S888" s="510"/>
      <c r="T888" s="510"/>
      <c r="U888" s="510"/>
      <c r="V888" s="510"/>
      <c r="W888" s="510"/>
      <c r="X888" s="510"/>
      <c r="Y888" s="510"/>
    </row>
    <row r="889">
      <c r="A889" s="510"/>
      <c r="B889" s="510"/>
      <c r="C889" s="510"/>
      <c r="D889" s="510"/>
      <c r="E889" s="510"/>
      <c r="F889" s="510"/>
      <c r="G889" s="510"/>
      <c r="H889" s="510"/>
      <c r="I889" s="510"/>
      <c r="J889" s="510"/>
      <c r="K889" s="510"/>
      <c r="L889" s="510"/>
      <c r="M889" s="510"/>
      <c r="N889" s="510"/>
      <c r="O889" s="510"/>
      <c r="P889" s="510"/>
      <c r="Q889" s="510"/>
      <c r="R889" s="510"/>
      <c r="S889" s="510"/>
      <c r="T889" s="510"/>
      <c r="U889" s="510"/>
      <c r="V889" s="510"/>
      <c r="W889" s="510"/>
      <c r="X889" s="510"/>
      <c r="Y889" s="510"/>
    </row>
    <row r="890">
      <c r="A890" s="510"/>
      <c r="B890" s="510"/>
      <c r="C890" s="510"/>
      <c r="D890" s="510"/>
      <c r="E890" s="510"/>
      <c r="F890" s="510"/>
      <c r="G890" s="510"/>
      <c r="H890" s="510"/>
      <c r="I890" s="510"/>
      <c r="J890" s="510"/>
      <c r="K890" s="510"/>
      <c r="L890" s="510"/>
      <c r="M890" s="510"/>
      <c r="N890" s="510"/>
      <c r="O890" s="510"/>
      <c r="P890" s="510"/>
      <c r="Q890" s="510"/>
      <c r="R890" s="510"/>
      <c r="S890" s="510"/>
      <c r="T890" s="510"/>
      <c r="U890" s="510"/>
      <c r="V890" s="510"/>
      <c r="W890" s="510"/>
      <c r="X890" s="510"/>
      <c r="Y890" s="510"/>
    </row>
    <row r="891">
      <c r="A891" s="510"/>
      <c r="B891" s="510"/>
      <c r="C891" s="510"/>
      <c r="D891" s="510"/>
      <c r="E891" s="510"/>
      <c r="F891" s="510"/>
      <c r="G891" s="510"/>
      <c r="H891" s="510"/>
      <c r="I891" s="510"/>
      <c r="J891" s="510"/>
      <c r="K891" s="510"/>
      <c r="L891" s="510"/>
      <c r="M891" s="510"/>
      <c r="N891" s="510"/>
      <c r="O891" s="510"/>
      <c r="P891" s="510"/>
      <c r="Q891" s="510"/>
      <c r="R891" s="510"/>
      <c r="S891" s="510"/>
      <c r="T891" s="510"/>
      <c r="U891" s="510"/>
      <c r="V891" s="510"/>
      <c r="W891" s="510"/>
      <c r="X891" s="510"/>
      <c r="Y891" s="510"/>
    </row>
    <row r="892">
      <c r="A892" s="510"/>
      <c r="B892" s="510"/>
      <c r="C892" s="510"/>
      <c r="D892" s="510"/>
      <c r="E892" s="510"/>
      <c r="F892" s="510"/>
      <c r="G892" s="510"/>
      <c r="H892" s="510"/>
      <c r="I892" s="510"/>
      <c r="J892" s="510"/>
      <c r="K892" s="510"/>
      <c r="L892" s="510"/>
      <c r="M892" s="510"/>
      <c r="N892" s="510"/>
      <c r="O892" s="510"/>
      <c r="P892" s="510"/>
      <c r="Q892" s="510"/>
      <c r="R892" s="510"/>
      <c r="S892" s="510"/>
      <c r="T892" s="510"/>
      <c r="U892" s="510"/>
      <c r="V892" s="510"/>
      <c r="W892" s="510"/>
      <c r="X892" s="510"/>
      <c r="Y892" s="510"/>
    </row>
    <row r="893">
      <c r="A893" s="510"/>
      <c r="B893" s="510"/>
      <c r="C893" s="510"/>
      <c r="D893" s="510"/>
      <c r="E893" s="510"/>
      <c r="F893" s="510"/>
      <c r="G893" s="510"/>
      <c r="H893" s="510"/>
      <c r="I893" s="510"/>
      <c r="J893" s="510"/>
      <c r="K893" s="510"/>
      <c r="L893" s="510"/>
      <c r="M893" s="510"/>
      <c r="N893" s="510"/>
      <c r="O893" s="510"/>
      <c r="P893" s="510"/>
      <c r="Q893" s="510"/>
      <c r="R893" s="510"/>
      <c r="S893" s="510"/>
      <c r="T893" s="510"/>
      <c r="U893" s="510"/>
      <c r="V893" s="510"/>
      <c r="W893" s="510"/>
      <c r="X893" s="510"/>
      <c r="Y893" s="510"/>
    </row>
    <row r="894">
      <c r="A894" s="510"/>
      <c r="B894" s="510"/>
      <c r="C894" s="510"/>
      <c r="D894" s="510"/>
      <c r="E894" s="510"/>
      <c r="F894" s="510"/>
      <c r="G894" s="510"/>
      <c r="H894" s="510"/>
      <c r="I894" s="510"/>
      <c r="J894" s="510"/>
      <c r="K894" s="510"/>
      <c r="L894" s="510"/>
      <c r="M894" s="510"/>
      <c r="N894" s="510"/>
      <c r="O894" s="510"/>
      <c r="P894" s="510"/>
      <c r="Q894" s="510"/>
      <c r="R894" s="510"/>
      <c r="S894" s="510"/>
      <c r="T894" s="510"/>
      <c r="U894" s="510"/>
      <c r="V894" s="510"/>
      <c r="W894" s="510"/>
      <c r="X894" s="510"/>
      <c r="Y894" s="510"/>
    </row>
    <row r="895">
      <c r="A895" s="510"/>
      <c r="B895" s="510"/>
      <c r="C895" s="510"/>
      <c r="D895" s="510"/>
      <c r="E895" s="510"/>
      <c r="F895" s="510"/>
      <c r="G895" s="510"/>
      <c r="H895" s="510"/>
      <c r="I895" s="510"/>
      <c r="J895" s="510"/>
      <c r="K895" s="510"/>
      <c r="L895" s="510"/>
      <c r="M895" s="510"/>
      <c r="N895" s="510"/>
      <c r="O895" s="510"/>
      <c r="P895" s="510"/>
      <c r="Q895" s="510"/>
      <c r="R895" s="510"/>
      <c r="S895" s="510"/>
      <c r="T895" s="510"/>
      <c r="U895" s="510"/>
      <c r="V895" s="510"/>
      <c r="W895" s="510"/>
      <c r="X895" s="510"/>
      <c r="Y895" s="510"/>
    </row>
    <row r="896">
      <c r="A896" s="510"/>
      <c r="B896" s="510"/>
      <c r="C896" s="510"/>
      <c r="D896" s="510"/>
      <c r="E896" s="510"/>
      <c r="F896" s="510"/>
      <c r="G896" s="510"/>
      <c r="H896" s="510"/>
      <c r="I896" s="510"/>
      <c r="J896" s="510"/>
      <c r="K896" s="510"/>
      <c r="L896" s="510"/>
      <c r="M896" s="510"/>
      <c r="N896" s="510"/>
      <c r="O896" s="510"/>
      <c r="P896" s="510"/>
      <c r="Q896" s="510"/>
      <c r="R896" s="510"/>
      <c r="S896" s="510"/>
      <c r="T896" s="510"/>
      <c r="U896" s="510"/>
      <c r="V896" s="510"/>
      <c r="W896" s="510"/>
      <c r="X896" s="510"/>
      <c r="Y896" s="510"/>
    </row>
    <row r="897">
      <c r="A897" s="510"/>
      <c r="B897" s="510"/>
      <c r="C897" s="510"/>
      <c r="D897" s="510"/>
      <c r="E897" s="510"/>
      <c r="F897" s="510"/>
      <c r="G897" s="510"/>
      <c r="H897" s="510"/>
      <c r="I897" s="510"/>
      <c r="J897" s="510"/>
      <c r="K897" s="510"/>
      <c r="L897" s="510"/>
      <c r="M897" s="510"/>
      <c r="N897" s="510"/>
      <c r="O897" s="510"/>
      <c r="P897" s="510"/>
      <c r="Q897" s="510"/>
      <c r="R897" s="510"/>
      <c r="S897" s="510"/>
      <c r="T897" s="510"/>
      <c r="U897" s="510"/>
      <c r="V897" s="510"/>
      <c r="W897" s="510"/>
      <c r="X897" s="510"/>
      <c r="Y897" s="510"/>
    </row>
    <row r="898">
      <c r="A898" s="510"/>
      <c r="B898" s="510"/>
      <c r="C898" s="510"/>
      <c r="D898" s="510"/>
      <c r="E898" s="510"/>
      <c r="F898" s="510"/>
      <c r="G898" s="510"/>
      <c r="H898" s="510"/>
      <c r="I898" s="510"/>
      <c r="J898" s="510"/>
      <c r="K898" s="510"/>
      <c r="L898" s="510"/>
      <c r="M898" s="510"/>
      <c r="N898" s="510"/>
      <c r="O898" s="510"/>
      <c r="P898" s="510"/>
      <c r="Q898" s="510"/>
      <c r="R898" s="510"/>
      <c r="S898" s="510"/>
      <c r="T898" s="510"/>
      <c r="U898" s="510"/>
      <c r="V898" s="510"/>
      <c r="W898" s="510"/>
      <c r="X898" s="510"/>
      <c r="Y898" s="510"/>
    </row>
    <row r="899">
      <c r="A899" s="510"/>
      <c r="B899" s="510"/>
      <c r="C899" s="510"/>
      <c r="D899" s="510"/>
      <c r="E899" s="510"/>
      <c r="F899" s="510"/>
      <c r="G899" s="510"/>
      <c r="H899" s="510"/>
      <c r="I899" s="510"/>
      <c r="J899" s="510"/>
      <c r="K899" s="510"/>
      <c r="L899" s="510"/>
      <c r="M899" s="510"/>
      <c r="N899" s="510"/>
      <c r="O899" s="510"/>
      <c r="P899" s="510"/>
      <c r="Q899" s="510"/>
      <c r="R899" s="510"/>
      <c r="S899" s="510"/>
      <c r="T899" s="510"/>
      <c r="U899" s="510"/>
      <c r="V899" s="510"/>
      <c r="W899" s="510"/>
      <c r="X899" s="510"/>
      <c r="Y899" s="510"/>
    </row>
    <row r="900">
      <c r="A900" s="510"/>
      <c r="B900" s="510"/>
      <c r="C900" s="510"/>
      <c r="D900" s="510"/>
      <c r="E900" s="510"/>
      <c r="F900" s="510"/>
      <c r="G900" s="510"/>
      <c r="H900" s="510"/>
      <c r="I900" s="510"/>
      <c r="J900" s="510"/>
      <c r="K900" s="510"/>
      <c r="L900" s="510"/>
      <c r="M900" s="510"/>
      <c r="N900" s="510"/>
      <c r="O900" s="510"/>
      <c r="P900" s="510"/>
      <c r="Q900" s="510"/>
      <c r="R900" s="510"/>
      <c r="S900" s="510"/>
      <c r="T900" s="510"/>
      <c r="U900" s="510"/>
      <c r="V900" s="510"/>
      <c r="W900" s="510"/>
      <c r="X900" s="510"/>
      <c r="Y900" s="510"/>
    </row>
    <row r="901">
      <c r="A901" s="510"/>
      <c r="B901" s="510"/>
      <c r="C901" s="510"/>
      <c r="D901" s="510"/>
      <c r="E901" s="510"/>
      <c r="F901" s="510"/>
      <c r="G901" s="510"/>
      <c r="H901" s="510"/>
      <c r="I901" s="510"/>
      <c r="J901" s="510"/>
      <c r="K901" s="510"/>
      <c r="L901" s="510"/>
      <c r="M901" s="510"/>
      <c r="N901" s="510"/>
      <c r="O901" s="510"/>
      <c r="P901" s="510"/>
      <c r="Q901" s="510"/>
      <c r="R901" s="510"/>
      <c r="S901" s="510"/>
      <c r="T901" s="510"/>
      <c r="U901" s="510"/>
      <c r="V901" s="510"/>
      <c r="W901" s="510"/>
      <c r="X901" s="510"/>
      <c r="Y901" s="510"/>
    </row>
    <row r="902">
      <c r="A902" s="510"/>
      <c r="B902" s="510"/>
      <c r="C902" s="510"/>
      <c r="D902" s="510"/>
      <c r="E902" s="510"/>
      <c r="F902" s="510"/>
      <c r="G902" s="510"/>
      <c r="H902" s="510"/>
      <c r="I902" s="510"/>
      <c r="J902" s="510"/>
      <c r="K902" s="510"/>
      <c r="L902" s="510"/>
      <c r="M902" s="510"/>
      <c r="N902" s="510"/>
      <c r="O902" s="510"/>
      <c r="P902" s="510"/>
      <c r="Q902" s="510"/>
      <c r="R902" s="510"/>
      <c r="S902" s="510"/>
      <c r="T902" s="510"/>
      <c r="U902" s="510"/>
      <c r="V902" s="510"/>
      <c r="W902" s="510"/>
      <c r="X902" s="510"/>
      <c r="Y902" s="510"/>
    </row>
    <row r="903">
      <c r="A903" s="510"/>
      <c r="B903" s="510"/>
      <c r="C903" s="510"/>
      <c r="D903" s="510"/>
      <c r="E903" s="510"/>
      <c r="F903" s="510"/>
      <c r="G903" s="510"/>
      <c r="H903" s="510"/>
      <c r="I903" s="510"/>
      <c r="J903" s="510"/>
      <c r="K903" s="510"/>
      <c r="L903" s="510"/>
      <c r="M903" s="510"/>
      <c r="N903" s="510"/>
      <c r="O903" s="510"/>
      <c r="P903" s="510"/>
      <c r="Q903" s="510"/>
      <c r="R903" s="510"/>
      <c r="S903" s="510"/>
      <c r="T903" s="510"/>
      <c r="U903" s="510"/>
      <c r="V903" s="510"/>
      <c r="W903" s="510"/>
      <c r="X903" s="510"/>
      <c r="Y903" s="510"/>
    </row>
    <row r="904">
      <c r="A904" s="510"/>
      <c r="B904" s="510"/>
      <c r="C904" s="510"/>
      <c r="D904" s="510"/>
      <c r="E904" s="510"/>
      <c r="F904" s="510"/>
      <c r="G904" s="510"/>
      <c r="H904" s="510"/>
      <c r="I904" s="510"/>
      <c r="J904" s="510"/>
      <c r="K904" s="510"/>
      <c r="L904" s="510"/>
      <c r="M904" s="510"/>
      <c r="N904" s="510"/>
      <c r="O904" s="510"/>
      <c r="P904" s="510"/>
      <c r="Q904" s="510"/>
      <c r="R904" s="510"/>
      <c r="S904" s="510"/>
      <c r="T904" s="510"/>
      <c r="U904" s="510"/>
      <c r="V904" s="510"/>
      <c r="W904" s="510"/>
      <c r="X904" s="510"/>
      <c r="Y904" s="510"/>
    </row>
    <row r="905">
      <c r="A905" s="510"/>
      <c r="B905" s="510"/>
      <c r="C905" s="510"/>
      <c r="D905" s="510"/>
      <c r="E905" s="510"/>
      <c r="F905" s="510"/>
      <c r="G905" s="510"/>
      <c r="H905" s="510"/>
      <c r="I905" s="510"/>
      <c r="J905" s="510"/>
      <c r="K905" s="510"/>
      <c r="L905" s="510"/>
      <c r="M905" s="510"/>
      <c r="N905" s="510"/>
      <c r="O905" s="510"/>
      <c r="P905" s="510"/>
      <c r="Q905" s="510"/>
      <c r="R905" s="510"/>
      <c r="S905" s="510"/>
      <c r="T905" s="510"/>
      <c r="U905" s="510"/>
      <c r="V905" s="510"/>
      <c r="W905" s="510"/>
      <c r="X905" s="510"/>
      <c r="Y905" s="510"/>
    </row>
    <row r="906">
      <c r="A906" s="510"/>
      <c r="B906" s="510"/>
      <c r="C906" s="510"/>
      <c r="D906" s="510"/>
      <c r="E906" s="510"/>
      <c r="F906" s="510"/>
      <c r="G906" s="510"/>
      <c r="H906" s="510"/>
      <c r="I906" s="510"/>
      <c r="J906" s="510"/>
      <c r="K906" s="510"/>
      <c r="L906" s="510"/>
      <c r="M906" s="510"/>
      <c r="N906" s="510"/>
      <c r="O906" s="510"/>
      <c r="P906" s="510"/>
      <c r="Q906" s="510"/>
      <c r="R906" s="510"/>
      <c r="S906" s="510"/>
      <c r="T906" s="510"/>
      <c r="U906" s="510"/>
      <c r="V906" s="510"/>
      <c r="W906" s="510"/>
      <c r="X906" s="510"/>
      <c r="Y906" s="510"/>
    </row>
    <row r="907">
      <c r="A907" s="510"/>
      <c r="B907" s="510"/>
      <c r="C907" s="510"/>
      <c r="D907" s="510"/>
      <c r="E907" s="510"/>
      <c r="F907" s="510"/>
      <c r="G907" s="510"/>
      <c r="H907" s="510"/>
      <c r="I907" s="510"/>
      <c r="J907" s="510"/>
      <c r="K907" s="510"/>
      <c r="L907" s="510"/>
      <c r="M907" s="510"/>
      <c r="N907" s="510"/>
      <c r="O907" s="510"/>
      <c r="P907" s="510"/>
      <c r="Q907" s="510"/>
      <c r="R907" s="510"/>
      <c r="S907" s="510"/>
      <c r="T907" s="510"/>
      <c r="U907" s="510"/>
      <c r="V907" s="510"/>
      <c r="W907" s="510"/>
      <c r="X907" s="510"/>
      <c r="Y907" s="510"/>
    </row>
    <row r="908">
      <c r="A908" s="510"/>
      <c r="B908" s="510"/>
      <c r="C908" s="510"/>
      <c r="D908" s="510"/>
      <c r="E908" s="510"/>
      <c r="F908" s="510"/>
      <c r="G908" s="510"/>
      <c r="H908" s="510"/>
      <c r="I908" s="510"/>
      <c r="J908" s="510"/>
      <c r="K908" s="510"/>
      <c r="L908" s="510"/>
      <c r="M908" s="510"/>
      <c r="N908" s="510"/>
      <c r="O908" s="510"/>
      <c r="P908" s="510"/>
      <c r="Q908" s="510"/>
      <c r="R908" s="510"/>
      <c r="S908" s="510"/>
      <c r="T908" s="510"/>
      <c r="U908" s="510"/>
      <c r="V908" s="510"/>
      <c r="W908" s="510"/>
      <c r="X908" s="510"/>
      <c r="Y908" s="510"/>
    </row>
    <row r="909">
      <c r="A909" s="510"/>
      <c r="B909" s="510"/>
      <c r="C909" s="510"/>
      <c r="D909" s="510"/>
      <c r="E909" s="510"/>
      <c r="F909" s="510"/>
      <c r="G909" s="510"/>
      <c r="H909" s="510"/>
      <c r="I909" s="510"/>
      <c r="J909" s="510"/>
      <c r="K909" s="510"/>
      <c r="L909" s="510"/>
      <c r="M909" s="510"/>
      <c r="N909" s="510"/>
      <c r="O909" s="510"/>
      <c r="P909" s="510"/>
      <c r="Q909" s="510"/>
      <c r="R909" s="510"/>
      <c r="S909" s="510"/>
      <c r="T909" s="510"/>
      <c r="U909" s="510"/>
      <c r="V909" s="510"/>
      <c r="W909" s="510"/>
      <c r="X909" s="510"/>
      <c r="Y909" s="510"/>
    </row>
    <row r="910">
      <c r="A910" s="510"/>
      <c r="B910" s="510"/>
      <c r="C910" s="510"/>
      <c r="D910" s="510"/>
      <c r="E910" s="510"/>
      <c r="F910" s="510"/>
      <c r="G910" s="510"/>
      <c r="H910" s="510"/>
      <c r="I910" s="510"/>
      <c r="J910" s="510"/>
      <c r="K910" s="510"/>
      <c r="L910" s="510"/>
      <c r="M910" s="510"/>
      <c r="N910" s="510"/>
      <c r="O910" s="510"/>
      <c r="P910" s="510"/>
      <c r="Q910" s="510"/>
      <c r="R910" s="510"/>
      <c r="S910" s="510"/>
      <c r="T910" s="510"/>
      <c r="U910" s="510"/>
      <c r="V910" s="510"/>
      <c r="W910" s="510"/>
      <c r="X910" s="510"/>
      <c r="Y910" s="510"/>
    </row>
    <row r="911">
      <c r="A911" s="510"/>
      <c r="B911" s="510"/>
      <c r="C911" s="510"/>
      <c r="D911" s="510"/>
      <c r="E911" s="510"/>
      <c r="F911" s="510"/>
      <c r="G911" s="510"/>
      <c r="H911" s="510"/>
      <c r="I911" s="510"/>
      <c r="J911" s="510"/>
      <c r="K911" s="510"/>
      <c r="L911" s="510"/>
      <c r="M911" s="510"/>
      <c r="N911" s="510"/>
      <c r="O911" s="510"/>
      <c r="P911" s="510"/>
      <c r="Q911" s="510"/>
      <c r="R911" s="510"/>
      <c r="S911" s="510"/>
      <c r="T911" s="510"/>
      <c r="U911" s="510"/>
      <c r="V911" s="510"/>
      <c r="W911" s="510"/>
      <c r="X911" s="510"/>
      <c r="Y911" s="510"/>
    </row>
    <row r="912">
      <c r="A912" s="510"/>
      <c r="B912" s="510"/>
      <c r="C912" s="510"/>
      <c r="D912" s="510"/>
      <c r="E912" s="510"/>
      <c r="F912" s="510"/>
      <c r="G912" s="510"/>
      <c r="H912" s="510"/>
      <c r="I912" s="510"/>
      <c r="J912" s="510"/>
      <c r="K912" s="510"/>
      <c r="L912" s="510"/>
      <c r="M912" s="510"/>
      <c r="N912" s="510"/>
      <c r="O912" s="510"/>
      <c r="P912" s="510"/>
      <c r="Q912" s="510"/>
      <c r="R912" s="510"/>
      <c r="S912" s="510"/>
      <c r="T912" s="510"/>
      <c r="U912" s="510"/>
      <c r="V912" s="510"/>
      <c r="W912" s="510"/>
      <c r="X912" s="510"/>
      <c r="Y912" s="510"/>
    </row>
    <row r="913">
      <c r="A913" s="510"/>
      <c r="B913" s="510"/>
      <c r="C913" s="510"/>
      <c r="D913" s="510"/>
      <c r="E913" s="510"/>
      <c r="F913" s="510"/>
      <c r="G913" s="510"/>
      <c r="H913" s="510"/>
      <c r="I913" s="510"/>
      <c r="J913" s="510"/>
      <c r="K913" s="510"/>
      <c r="L913" s="510"/>
      <c r="M913" s="510"/>
      <c r="N913" s="510"/>
      <c r="O913" s="510"/>
      <c r="P913" s="510"/>
      <c r="Q913" s="510"/>
      <c r="R913" s="510"/>
      <c r="S913" s="510"/>
      <c r="T913" s="510"/>
      <c r="U913" s="510"/>
      <c r="V913" s="510"/>
      <c r="W913" s="510"/>
      <c r="X913" s="510"/>
      <c r="Y913" s="510"/>
    </row>
    <row r="914">
      <c r="A914" s="510"/>
      <c r="B914" s="510"/>
      <c r="C914" s="510"/>
      <c r="D914" s="510"/>
      <c r="E914" s="510"/>
      <c r="F914" s="510"/>
      <c r="G914" s="510"/>
      <c r="H914" s="510"/>
      <c r="I914" s="510"/>
      <c r="J914" s="510"/>
      <c r="K914" s="510"/>
      <c r="L914" s="510"/>
      <c r="M914" s="510"/>
      <c r="N914" s="510"/>
      <c r="O914" s="510"/>
      <c r="P914" s="510"/>
      <c r="Q914" s="510"/>
      <c r="R914" s="510"/>
      <c r="S914" s="510"/>
      <c r="T914" s="510"/>
      <c r="U914" s="510"/>
      <c r="V914" s="510"/>
      <c r="W914" s="510"/>
      <c r="X914" s="510"/>
      <c r="Y914" s="510"/>
    </row>
    <row r="915">
      <c r="A915" s="510"/>
      <c r="B915" s="510"/>
      <c r="C915" s="510"/>
      <c r="D915" s="510"/>
      <c r="E915" s="510"/>
      <c r="F915" s="510"/>
      <c r="G915" s="510"/>
      <c r="H915" s="510"/>
      <c r="I915" s="510"/>
      <c r="J915" s="510"/>
      <c r="K915" s="510"/>
      <c r="L915" s="510"/>
      <c r="M915" s="510"/>
      <c r="N915" s="510"/>
      <c r="O915" s="510"/>
      <c r="P915" s="510"/>
      <c r="Q915" s="510"/>
      <c r="R915" s="510"/>
      <c r="S915" s="510"/>
      <c r="T915" s="510"/>
      <c r="U915" s="510"/>
      <c r="V915" s="510"/>
      <c r="W915" s="510"/>
      <c r="X915" s="510"/>
      <c r="Y915" s="510"/>
    </row>
    <row r="916">
      <c r="A916" s="510"/>
      <c r="B916" s="510"/>
      <c r="C916" s="510"/>
      <c r="D916" s="510"/>
      <c r="E916" s="510"/>
      <c r="F916" s="510"/>
      <c r="G916" s="510"/>
      <c r="H916" s="510"/>
      <c r="I916" s="510"/>
      <c r="J916" s="510"/>
      <c r="K916" s="510"/>
      <c r="L916" s="510"/>
      <c r="M916" s="510"/>
      <c r="N916" s="510"/>
      <c r="O916" s="510"/>
      <c r="P916" s="510"/>
      <c r="Q916" s="510"/>
      <c r="R916" s="510"/>
      <c r="S916" s="510"/>
      <c r="T916" s="510"/>
      <c r="U916" s="510"/>
      <c r="V916" s="510"/>
      <c r="W916" s="510"/>
      <c r="X916" s="510"/>
      <c r="Y916" s="510"/>
    </row>
    <row r="917">
      <c r="A917" s="510"/>
      <c r="B917" s="510"/>
      <c r="C917" s="510"/>
      <c r="D917" s="510"/>
      <c r="E917" s="510"/>
      <c r="F917" s="510"/>
      <c r="G917" s="510"/>
      <c r="H917" s="510"/>
      <c r="I917" s="510"/>
      <c r="J917" s="510"/>
      <c r="K917" s="510"/>
      <c r="L917" s="510"/>
      <c r="M917" s="510"/>
      <c r="N917" s="510"/>
      <c r="O917" s="510"/>
      <c r="P917" s="510"/>
      <c r="Q917" s="510"/>
      <c r="R917" s="510"/>
      <c r="S917" s="510"/>
      <c r="T917" s="510"/>
      <c r="U917" s="510"/>
      <c r="V917" s="510"/>
      <c r="W917" s="510"/>
      <c r="X917" s="510"/>
      <c r="Y917" s="510"/>
    </row>
    <row r="918">
      <c r="A918" s="510"/>
      <c r="B918" s="510"/>
      <c r="C918" s="510"/>
      <c r="D918" s="510"/>
      <c r="E918" s="510"/>
      <c r="F918" s="510"/>
      <c r="G918" s="510"/>
      <c r="H918" s="510"/>
      <c r="I918" s="510"/>
      <c r="J918" s="510"/>
      <c r="K918" s="510"/>
      <c r="L918" s="510"/>
      <c r="M918" s="510"/>
      <c r="N918" s="510"/>
      <c r="O918" s="510"/>
      <c r="P918" s="510"/>
      <c r="Q918" s="510"/>
      <c r="R918" s="510"/>
      <c r="S918" s="510"/>
      <c r="T918" s="510"/>
      <c r="U918" s="510"/>
      <c r="V918" s="510"/>
      <c r="W918" s="510"/>
      <c r="X918" s="510"/>
      <c r="Y918" s="510"/>
    </row>
    <row r="919">
      <c r="A919" s="510"/>
      <c r="B919" s="510"/>
      <c r="C919" s="510"/>
      <c r="D919" s="510"/>
      <c r="E919" s="510"/>
      <c r="F919" s="510"/>
      <c r="G919" s="510"/>
      <c r="H919" s="510"/>
      <c r="I919" s="510"/>
      <c r="J919" s="510"/>
      <c r="K919" s="510"/>
      <c r="L919" s="510"/>
      <c r="M919" s="510"/>
      <c r="N919" s="510"/>
      <c r="O919" s="510"/>
      <c r="P919" s="510"/>
      <c r="Q919" s="510"/>
      <c r="R919" s="510"/>
      <c r="S919" s="510"/>
      <c r="T919" s="510"/>
      <c r="U919" s="510"/>
      <c r="V919" s="510"/>
      <c r="W919" s="510"/>
      <c r="X919" s="510"/>
      <c r="Y919" s="510"/>
    </row>
    <row r="920">
      <c r="A920" s="510"/>
      <c r="B920" s="510"/>
      <c r="C920" s="510"/>
      <c r="D920" s="510"/>
      <c r="E920" s="510"/>
      <c r="F920" s="510"/>
      <c r="G920" s="510"/>
      <c r="H920" s="510"/>
      <c r="I920" s="510"/>
      <c r="J920" s="510"/>
      <c r="K920" s="510"/>
      <c r="L920" s="510"/>
      <c r="M920" s="510"/>
      <c r="N920" s="510"/>
      <c r="O920" s="510"/>
      <c r="P920" s="510"/>
      <c r="Q920" s="510"/>
      <c r="R920" s="510"/>
      <c r="S920" s="510"/>
      <c r="T920" s="510"/>
      <c r="U920" s="510"/>
      <c r="V920" s="510"/>
      <c r="W920" s="510"/>
      <c r="X920" s="510"/>
      <c r="Y920" s="510"/>
    </row>
    <row r="921">
      <c r="A921" s="510"/>
      <c r="B921" s="510"/>
      <c r="C921" s="510"/>
      <c r="D921" s="510"/>
      <c r="E921" s="510"/>
      <c r="F921" s="510"/>
      <c r="G921" s="510"/>
      <c r="H921" s="510"/>
      <c r="I921" s="510"/>
      <c r="J921" s="510"/>
      <c r="K921" s="510"/>
      <c r="L921" s="510"/>
      <c r="M921" s="510"/>
      <c r="N921" s="510"/>
      <c r="O921" s="510"/>
      <c r="P921" s="510"/>
      <c r="Q921" s="510"/>
      <c r="R921" s="510"/>
      <c r="S921" s="510"/>
      <c r="T921" s="510"/>
      <c r="U921" s="510"/>
      <c r="V921" s="510"/>
      <c r="W921" s="510"/>
      <c r="X921" s="510"/>
      <c r="Y921" s="510"/>
    </row>
    <row r="922">
      <c r="A922" s="510"/>
      <c r="B922" s="510"/>
      <c r="C922" s="510"/>
      <c r="D922" s="510"/>
      <c r="E922" s="510"/>
      <c r="F922" s="510"/>
      <c r="G922" s="510"/>
      <c r="H922" s="510"/>
      <c r="I922" s="510"/>
      <c r="J922" s="510"/>
      <c r="K922" s="510"/>
      <c r="L922" s="510"/>
      <c r="M922" s="510"/>
      <c r="N922" s="510"/>
      <c r="O922" s="510"/>
      <c r="P922" s="510"/>
      <c r="Q922" s="510"/>
      <c r="R922" s="510"/>
      <c r="S922" s="510"/>
      <c r="T922" s="510"/>
      <c r="U922" s="510"/>
      <c r="V922" s="510"/>
      <c r="W922" s="510"/>
      <c r="X922" s="510"/>
      <c r="Y922" s="510"/>
    </row>
    <row r="923">
      <c r="A923" s="510"/>
      <c r="B923" s="510"/>
      <c r="C923" s="510"/>
      <c r="D923" s="510"/>
      <c r="E923" s="510"/>
      <c r="F923" s="510"/>
      <c r="G923" s="510"/>
      <c r="H923" s="510"/>
      <c r="I923" s="510"/>
      <c r="J923" s="510"/>
      <c r="K923" s="510"/>
      <c r="L923" s="510"/>
      <c r="M923" s="510"/>
      <c r="N923" s="510"/>
      <c r="O923" s="510"/>
      <c r="P923" s="510"/>
      <c r="Q923" s="510"/>
      <c r="R923" s="510"/>
      <c r="S923" s="510"/>
      <c r="T923" s="510"/>
      <c r="U923" s="510"/>
      <c r="V923" s="510"/>
      <c r="W923" s="510"/>
      <c r="X923" s="510"/>
      <c r="Y923" s="510"/>
    </row>
    <row r="924">
      <c r="A924" s="510"/>
      <c r="B924" s="510"/>
      <c r="C924" s="510"/>
      <c r="D924" s="510"/>
      <c r="E924" s="510"/>
      <c r="F924" s="510"/>
      <c r="G924" s="510"/>
      <c r="H924" s="510"/>
      <c r="I924" s="510"/>
      <c r="J924" s="510"/>
      <c r="K924" s="510"/>
      <c r="L924" s="510"/>
      <c r="M924" s="510"/>
      <c r="N924" s="510"/>
      <c r="O924" s="510"/>
      <c r="P924" s="510"/>
      <c r="Q924" s="510"/>
      <c r="R924" s="510"/>
      <c r="S924" s="510"/>
      <c r="T924" s="510"/>
      <c r="U924" s="510"/>
      <c r="V924" s="510"/>
      <c r="W924" s="510"/>
      <c r="X924" s="510"/>
      <c r="Y924" s="510"/>
    </row>
    <row r="925">
      <c r="A925" s="510"/>
      <c r="B925" s="510"/>
      <c r="C925" s="510"/>
      <c r="D925" s="510"/>
      <c r="E925" s="510"/>
      <c r="F925" s="510"/>
      <c r="G925" s="510"/>
      <c r="H925" s="510"/>
      <c r="I925" s="510"/>
      <c r="J925" s="510"/>
      <c r="K925" s="510"/>
      <c r="L925" s="510"/>
      <c r="M925" s="510"/>
      <c r="N925" s="510"/>
      <c r="O925" s="510"/>
      <c r="P925" s="510"/>
      <c r="Q925" s="510"/>
      <c r="R925" s="510"/>
      <c r="S925" s="510"/>
      <c r="T925" s="510"/>
      <c r="U925" s="510"/>
      <c r="V925" s="510"/>
      <c r="W925" s="510"/>
      <c r="X925" s="510"/>
      <c r="Y925" s="510"/>
    </row>
    <row r="926">
      <c r="A926" s="510"/>
      <c r="B926" s="510"/>
      <c r="C926" s="510"/>
      <c r="D926" s="510"/>
      <c r="E926" s="510"/>
      <c r="F926" s="510"/>
      <c r="G926" s="510"/>
      <c r="H926" s="510"/>
      <c r="I926" s="510"/>
      <c r="J926" s="510"/>
      <c r="K926" s="510"/>
      <c r="L926" s="510"/>
      <c r="M926" s="510"/>
      <c r="N926" s="510"/>
      <c r="O926" s="510"/>
      <c r="P926" s="510"/>
      <c r="Q926" s="510"/>
      <c r="R926" s="510"/>
      <c r="S926" s="510"/>
      <c r="T926" s="510"/>
      <c r="U926" s="510"/>
      <c r="V926" s="510"/>
      <c r="W926" s="510"/>
      <c r="X926" s="510"/>
      <c r="Y926" s="510"/>
    </row>
    <row r="927">
      <c r="A927" s="510"/>
      <c r="B927" s="510"/>
      <c r="C927" s="510"/>
      <c r="D927" s="510"/>
      <c r="E927" s="510"/>
      <c r="F927" s="510"/>
      <c r="G927" s="510"/>
      <c r="H927" s="510"/>
      <c r="I927" s="510"/>
      <c r="J927" s="510"/>
      <c r="K927" s="510"/>
      <c r="L927" s="510"/>
      <c r="M927" s="510"/>
      <c r="N927" s="510"/>
      <c r="O927" s="510"/>
      <c r="P927" s="510"/>
      <c r="Q927" s="510"/>
      <c r="R927" s="510"/>
      <c r="S927" s="510"/>
      <c r="T927" s="510"/>
      <c r="U927" s="510"/>
      <c r="V927" s="510"/>
      <c r="W927" s="510"/>
      <c r="X927" s="510"/>
      <c r="Y927" s="510"/>
    </row>
    <row r="928">
      <c r="A928" s="510"/>
      <c r="B928" s="510"/>
      <c r="C928" s="510"/>
      <c r="D928" s="510"/>
      <c r="E928" s="510"/>
      <c r="F928" s="510"/>
      <c r="G928" s="510"/>
      <c r="H928" s="510"/>
      <c r="I928" s="510"/>
      <c r="J928" s="510"/>
      <c r="K928" s="510"/>
      <c r="L928" s="510"/>
      <c r="M928" s="510"/>
      <c r="N928" s="510"/>
      <c r="O928" s="510"/>
      <c r="P928" s="510"/>
      <c r="Q928" s="510"/>
      <c r="R928" s="510"/>
      <c r="S928" s="510"/>
      <c r="T928" s="510"/>
      <c r="U928" s="510"/>
      <c r="V928" s="510"/>
      <c r="W928" s="510"/>
      <c r="X928" s="510"/>
      <c r="Y928" s="510"/>
    </row>
    <row r="929">
      <c r="A929" s="510"/>
      <c r="B929" s="510"/>
      <c r="C929" s="510"/>
      <c r="D929" s="510"/>
      <c r="E929" s="510"/>
      <c r="F929" s="510"/>
      <c r="G929" s="510"/>
      <c r="H929" s="510"/>
      <c r="I929" s="510"/>
      <c r="J929" s="510"/>
      <c r="K929" s="510"/>
      <c r="L929" s="510"/>
      <c r="M929" s="510"/>
      <c r="N929" s="510"/>
      <c r="O929" s="510"/>
      <c r="P929" s="510"/>
      <c r="Q929" s="510"/>
      <c r="R929" s="510"/>
      <c r="S929" s="510"/>
      <c r="T929" s="510"/>
      <c r="U929" s="510"/>
      <c r="V929" s="510"/>
      <c r="W929" s="510"/>
      <c r="X929" s="510"/>
      <c r="Y929" s="510"/>
    </row>
    <row r="930">
      <c r="A930" s="510"/>
      <c r="B930" s="510"/>
      <c r="C930" s="510"/>
      <c r="D930" s="510"/>
      <c r="E930" s="510"/>
      <c r="F930" s="510"/>
      <c r="G930" s="510"/>
      <c r="H930" s="510"/>
      <c r="I930" s="510"/>
      <c r="J930" s="510"/>
      <c r="K930" s="510"/>
      <c r="L930" s="510"/>
      <c r="M930" s="510"/>
      <c r="N930" s="510"/>
      <c r="O930" s="510"/>
      <c r="P930" s="510"/>
      <c r="Q930" s="510"/>
      <c r="R930" s="510"/>
      <c r="S930" s="510"/>
      <c r="T930" s="510"/>
      <c r="U930" s="510"/>
      <c r="V930" s="510"/>
      <c r="W930" s="510"/>
      <c r="X930" s="510"/>
      <c r="Y930" s="510"/>
    </row>
    <row r="931">
      <c r="A931" s="510"/>
      <c r="B931" s="510"/>
      <c r="C931" s="510"/>
      <c r="D931" s="510"/>
      <c r="E931" s="510"/>
      <c r="F931" s="510"/>
      <c r="G931" s="510"/>
      <c r="H931" s="510"/>
      <c r="I931" s="510"/>
      <c r="J931" s="510"/>
      <c r="K931" s="510"/>
      <c r="L931" s="510"/>
      <c r="M931" s="510"/>
      <c r="N931" s="510"/>
      <c r="O931" s="510"/>
      <c r="P931" s="510"/>
      <c r="Q931" s="510"/>
      <c r="R931" s="510"/>
      <c r="S931" s="510"/>
      <c r="T931" s="510"/>
      <c r="U931" s="510"/>
      <c r="V931" s="510"/>
      <c r="W931" s="510"/>
      <c r="X931" s="510"/>
      <c r="Y931" s="510"/>
    </row>
    <row r="932">
      <c r="A932" s="510"/>
      <c r="B932" s="510"/>
      <c r="C932" s="510"/>
      <c r="D932" s="510"/>
      <c r="E932" s="510"/>
      <c r="F932" s="510"/>
      <c r="G932" s="510"/>
      <c r="H932" s="510"/>
      <c r="I932" s="510"/>
      <c r="J932" s="510"/>
      <c r="K932" s="510"/>
      <c r="L932" s="510"/>
      <c r="M932" s="510"/>
      <c r="N932" s="510"/>
      <c r="O932" s="510"/>
      <c r="P932" s="510"/>
      <c r="Q932" s="510"/>
      <c r="R932" s="510"/>
      <c r="S932" s="510"/>
      <c r="T932" s="510"/>
      <c r="U932" s="510"/>
      <c r="V932" s="510"/>
      <c r="W932" s="510"/>
      <c r="X932" s="510"/>
      <c r="Y932" s="510"/>
    </row>
    <row r="933">
      <c r="A933" s="510"/>
      <c r="B933" s="510"/>
      <c r="C933" s="510"/>
      <c r="D933" s="510"/>
      <c r="E933" s="510"/>
      <c r="F933" s="510"/>
      <c r="G933" s="510"/>
      <c r="H933" s="510"/>
      <c r="I933" s="510"/>
      <c r="J933" s="510"/>
      <c r="K933" s="510"/>
      <c r="L933" s="510"/>
      <c r="M933" s="510"/>
      <c r="N933" s="510"/>
      <c r="O933" s="510"/>
      <c r="P933" s="510"/>
      <c r="Q933" s="510"/>
      <c r="R933" s="510"/>
      <c r="S933" s="510"/>
      <c r="T933" s="510"/>
      <c r="U933" s="510"/>
      <c r="V933" s="510"/>
      <c r="W933" s="510"/>
      <c r="X933" s="510"/>
      <c r="Y933" s="510"/>
    </row>
    <row r="934">
      <c r="A934" s="510"/>
      <c r="B934" s="510"/>
      <c r="C934" s="510"/>
      <c r="D934" s="510"/>
      <c r="E934" s="510"/>
      <c r="F934" s="510"/>
      <c r="G934" s="510"/>
      <c r="H934" s="510"/>
      <c r="I934" s="510"/>
      <c r="J934" s="510"/>
      <c r="K934" s="510"/>
      <c r="L934" s="510"/>
      <c r="M934" s="510"/>
      <c r="N934" s="510"/>
      <c r="O934" s="510"/>
      <c r="P934" s="510"/>
      <c r="Q934" s="510"/>
      <c r="R934" s="510"/>
      <c r="S934" s="510"/>
      <c r="T934" s="510"/>
      <c r="U934" s="510"/>
      <c r="V934" s="510"/>
      <c r="W934" s="510"/>
      <c r="X934" s="510"/>
      <c r="Y934" s="510"/>
    </row>
    <row r="935">
      <c r="A935" s="510"/>
      <c r="B935" s="510"/>
      <c r="C935" s="510"/>
      <c r="D935" s="510"/>
      <c r="E935" s="510"/>
      <c r="F935" s="510"/>
      <c r="G935" s="510"/>
      <c r="H935" s="510"/>
      <c r="I935" s="510"/>
      <c r="J935" s="510"/>
      <c r="K935" s="510"/>
      <c r="L935" s="510"/>
      <c r="M935" s="510"/>
      <c r="N935" s="510"/>
      <c r="O935" s="510"/>
      <c r="P935" s="510"/>
      <c r="Q935" s="510"/>
      <c r="R935" s="510"/>
      <c r="S935" s="510"/>
      <c r="T935" s="510"/>
      <c r="U935" s="510"/>
      <c r="V935" s="510"/>
      <c r="W935" s="510"/>
      <c r="X935" s="510"/>
      <c r="Y935" s="510"/>
    </row>
    <row r="936">
      <c r="A936" s="510"/>
      <c r="B936" s="510"/>
      <c r="C936" s="510"/>
      <c r="D936" s="510"/>
      <c r="E936" s="510"/>
      <c r="F936" s="510"/>
      <c r="G936" s="510"/>
      <c r="H936" s="510"/>
      <c r="I936" s="510"/>
      <c r="J936" s="510"/>
      <c r="K936" s="510"/>
      <c r="L936" s="510"/>
      <c r="M936" s="510"/>
      <c r="N936" s="510"/>
      <c r="O936" s="510"/>
      <c r="P936" s="510"/>
      <c r="Q936" s="510"/>
      <c r="R936" s="510"/>
      <c r="S936" s="510"/>
      <c r="T936" s="510"/>
      <c r="U936" s="510"/>
      <c r="V936" s="510"/>
      <c r="W936" s="510"/>
      <c r="X936" s="510"/>
      <c r="Y936" s="510"/>
    </row>
    <row r="937">
      <c r="A937" s="510"/>
      <c r="B937" s="510"/>
      <c r="C937" s="510"/>
      <c r="D937" s="510"/>
      <c r="E937" s="510"/>
      <c r="F937" s="510"/>
      <c r="G937" s="510"/>
      <c r="H937" s="510"/>
      <c r="I937" s="510"/>
      <c r="J937" s="510"/>
      <c r="K937" s="510"/>
      <c r="L937" s="510"/>
      <c r="M937" s="510"/>
      <c r="N937" s="510"/>
      <c r="O937" s="510"/>
      <c r="P937" s="510"/>
      <c r="Q937" s="510"/>
      <c r="R937" s="510"/>
      <c r="S937" s="510"/>
      <c r="T937" s="510"/>
      <c r="U937" s="510"/>
      <c r="V937" s="510"/>
      <c r="W937" s="510"/>
      <c r="X937" s="510"/>
      <c r="Y937" s="510"/>
    </row>
    <row r="938">
      <c r="A938" s="510"/>
      <c r="B938" s="510"/>
      <c r="C938" s="510"/>
      <c r="D938" s="510"/>
      <c r="E938" s="510"/>
      <c r="F938" s="510"/>
      <c r="G938" s="510"/>
      <c r="H938" s="510"/>
      <c r="I938" s="510"/>
      <c r="J938" s="510"/>
      <c r="K938" s="510"/>
      <c r="L938" s="510"/>
      <c r="M938" s="510"/>
      <c r="N938" s="510"/>
      <c r="O938" s="510"/>
      <c r="P938" s="510"/>
      <c r="Q938" s="510"/>
      <c r="R938" s="510"/>
      <c r="S938" s="510"/>
      <c r="T938" s="510"/>
      <c r="U938" s="510"/>
      <c r="V938" s="510"/>
      <c r="W938" s="510"/>
      <c r="X938" s="510"/>
      <c r="Y938" s="510"/>
    </row>
    <row r="939">
      <c r="A939" s="510"/>
      <c r="B939" s="510"/>
      <c r="C939" s="510"/>
      <c r="D939" s="510"/>
      <c r="E939" s="510"/>
      <c r="F939" s="510"/>
      <c r="G939" s="510"/>
      <c r="H939" s="510"/>
      <c r="I939" s="510"/>
      <c r="J939" s="510"/>
      <c r="K939" s="510"/>
      <c r="L939" s="510"/>
      <c r="M939" s="510"/>
      <c r="N939" s="510"/>
      <c r="O939" s="510"/>
      <c r="P939" s="510"/>
      <c r="Q939" s="510"/>
      <c r="R939" s="510"/>
      <c r="S939" s="510"/>
      <c r="T939" s="510"/>
      <c r="U939" s="510"/>
      <c r="V939" s="510"/>
      <c r="W939" s="510"/>
      <c r="X939" s="510"/>
      <c r="Y939" s="510"/>
    </row>
    <row r="940">
      <c r="A940" s="510"/>
      <c r="B940" s="510"/>
      <c r="C940" s="510"/>
      <c r="D940" s="510"/>
      <c r="E940" s="510"/>
      <c r="F940" s="510"/>
      <c r="G940" s="510"/>
      <c r="H940" s="510"/>
      <c r="I940" s="510"/>
      <c r="J940" s="510"/>
      <c r="K940" s="510"/>
      <c r="L940" s="510"/>
      <c r="M940" s="510"/>
      <c r="N940" s="510"/>
      <c r="O940" s="510"/>
      <c r="P940" s="510"/>
      <c r="Q940" s="510"/>
      <c r="R940" s="510"/>
      <c r="S940" s="510"/>
      <c r="T940" s="510"/>
      <c r="U940" s="510"/>
      <c r="V940" s="510"/>
      <c r="W940" s="510"/>
      <c r="X940" s="510"/>
      <c r="Y940" s="510"/>
    </row>
    <row r="941">
      <c r="A941" s="510"/>
      <c r="B941" s="510"/>
      <c r="C941" s="510"/>
      <c r="D941" s="510"/>
      <c r="E941" s="510"/>
      <c r="F941" s="510"/>
      <c r="G941" s="510"/>
      <c r="H941" s="510"/>
      <c r="I941" s="510"/>
      <c r="J941" s="510"/>
      <c r="K941" s="510"/>
      <c r="L941" s="510"/>
      <c r="M941" s="510"/>
      <c r="N941" s="510"/>
      <c r="O941" s="510"/>
      <c r="P941" s="510"/>
      <c r="Q941" s="510"/>
      <c r="R941" s="510"/>
      <c r="S941" s="510"/>
      <c r="T941" s="510"/>
      <c r="U941" s="510"/>
      <c r="V941" s="510"/>
      <c r="W941" s="510"/>
      <c r="X941" s="510"/>
      <c r="Y941" s="510"/>
    </row>
    <row r="942">
      <c r="A942" s="510"/>
      <c r="B942" s="510"/>
      <c r="C942" s="510"/>
      <c r="D942" s="510"/>
      <c r="E942" s="510"/>
      <c r="F942" s="510"/>
      <c r="G942" s="510"/>
      <c r="H942" s="510"/>
      <c r="I942" s="510"/>
      <c r="J942" s="510"/>
      <c r="K942" s="510"/>
      <c r="L942" s="510"/>
      <c r="M942" s="510"/>
      <c r="N942" s="510"/>
      <c r="O942" s="510"/>
      <c r="P942" s="510"/>
      <c r="Q942" s="510"/>
      <c r="R942" s="510"/>
      <c r="S942" s="510"/>
      <c r="T942" s="510"/>
      <c r="U942" s="510"/>
      <c r="V942" s="510"/>
      <c r="W942" s="510"/>
      <c r="X942" s="510"/>
      <c r="Y942" s="510"/>
    </row>
    <row r="943">
      <c r="A943" s="510"/>
      <c r="B943" s="510"/>
      <c r="C943" s="510"/>
      <c r="D943" s="510"/>
      <c r="E943" s="510"/>
      <c r="F943" s="510"/>
      <c r="G943" s="510"/>
      <c r="H943" s="510"/>
      <c r="I943" s="510"/>
      <c r="J943" s="510"/>
      <c r="K943" s="510"/>
      <c r="L943" s="510"/>
      <c r="M943" s="510"/>
      <c r="N943" s="510"/>
      <c r="O943" s="510"/>
      <c r="P943" s="510"/>
      <c r="Q943" s="510"/>
      <c r="R943" s="510"/>
      <c r="S943" s="510"/>
      <c r="T943" s="510"/>
      <c r="U943" s="510"/>
      <c r="V943" s="510"/>
      <c r="W943" s="510"/>
      <c r="X943" s="510"/>
      <c r="Y943" s="510"/>
    </row>
    <row r="944">
      <c r="A944" s="510"/>
      <c r="B944" s="510"/>
      <c r="C944" s="510"/>
      <c r="D944" s="510"/>
      <c r="E944" s="510"/>
      <c r="F944" s="510"/>
      <c r="G944" s="510"/>
      <c r="H944" s="510"/>
      <c r="I944" s="510"/>
      <c r="J944" s="510"/>
      <c r="K944" s="510"/>
      <c r="L944" s="510"/>
      <c r="M944" s="510"/>
      <c r="N944" s="510"/>
      <c r="O944" s="510"/>
      <c r="P944" s="510"/>
      <c r="Q944" s="510"/>
      <c r="R944" s="510"/>
      <c r="S944" s="510"/>
      <c r="T944" s="510"/>
      <c r="U944" s="510"/>
      <c r="V944" s="510"/>
      <c r="W944" s="510"/>
      <c r="X944" s="510"/>
      <c r="Y944" s="510"/>
    </row>
    <row r="945">
      <c r="A945" s="510"/>
      <c r="B945" s="510"/>
      <c r="C945" s="510"/>
      <c r="D945" s="510"/>
      <c r="E945" s="510"/>
      <c r="F945" s="510"/>
      <c r="G945" s="510"/>
      <c r="H945" s="510"/>
      <c r="I945" s="510"/>
      <c r="J945" s="510"/>
      <c r="K945" s="510"/>
      <c r="L945" s="510"/>
      <c r="M945" s="510"/>
      <c r="N945" s="510"/>
      <c r="O945" s="510"/>
      <c r="P945" s="510"/>
      <c r="Q945" s="510"/>
      <c r="R945" s="510"/>
      <c r="S945" s="510"/>
      <c r="T945" s="510"/>
      <c r="U945" s="510"/>
      <c r="V945" s="510"/>
      <c r="W945" s="510"/>
      <c r="X945" s="510"/>
      <c r="Y945" s="510"/>
    </row>
    <row r="946">
      <c r="A946" s="510"/>
      <c r="B946" s="510"/>
      <c r="C946" s="510"/>
      <c r="D946" s="510"/>
      <c r="E946" s="510"/>
      <c r="F946" s="510"/>
      <c r="G946" s="510"/>
      <c r="H946" s="510"/>
      <c r="I946" s="510"/>
      <c r="J946" s="510"/>
      <c r="K946" s="510"/>
      <c r="L946" s="510"/>
      <c r="M946" s="510"/>
      <c r="N946" s="510"/>
      <c r="O946" s="510"/>
      <c r="P946" s="510"/>
      <c r="Q946" s="510"/>
      <c r="R946" s="510"/>
      <c r="S946" s="510"/>
      <c r="T946" s="510"/>
      <c r="U946" s="510"/>
      <c r="V946" s="510"/>
      <c r="W946" s="510"/>
      <c r="X946" s="510"/>
      <c r="Y946" s="510"/>
    </row>
    <row r="947">
      <c r="A947" s="510"/>
      <c r="B947" s="510"/>
      <c r="C947" s="510"/>
      <c r="D947" s="510"/>
      <c r="E947" s="510"/>
      <c r="F947" s="510"/>
      <c r="G947" s="510"/>
      <c r="H947" s="510"/>
      <c r="I947" s="510"/>
      <c r="J947" s="510"/>
      <c r="K947" s="510"/>
      <c r="L947" s="510"/>
      <c r="M947" s="510"/>
      <c r="N947" s="510"/>
      <c r="O947" s="510"/>
      <c r="P947" s="510"/>
      <c r="Q947" s="510"/>
      <c r="R947" s="510"/>
      <c r="S947" s="510"/>
      <c r="T947" s="510"/>
      <c r="U947" s="510"/>
      <c r="V947" s="510"/>
      <c r="W947" s="510"/>
      <c r="X947" s="510"/>
      <c r="Y947" s="510"/>
    </row>
    <row r="948">
      <c r="A948" s="510"/>
      <c r="B948" s="510"/>
      <c r="C948" s="510"/>
      <c r="D948" s="510"/>
      <c r="E948" s="510"/>
      <c r="F948" s="510"/>
      <c r="G948" s="510"/>
      <c r="H948" s="510"/>
      <c r="I948" s="510"/>
      <c r="J948" s="510"/>
      <c r="K948" s="510"/>
      <c r="L948" s="510"/>
      <c r="M948" s="510"/>
      <c r="N948" s="510"/>
      <c r="O948" s="510"/>
      <c r="P948" s="510"/>
      <c r="Q948" s="510"/>
      <c r="R948" s="510"/>
      <c r="S948" s="510"/>
      <c r="T948" s="510"/>
      <c r="U948" s="510"/>
      <c r="V948" s="510"/>
      <c r="W948" s="510"/>
      <c r="X948" s="510"/>
      <c r="Y948" s="510"/>
    </row>
    <row r="949">
      <c r="A949" s="510"/>
      <c r="B949" s="510"/>
      <c r="C949" s="510"/>
      <c r="D949" s="510"/>
      <c r="E949" s="510"/>
      <c r="F949" s="510"/>
      <c r="G949" s="510"/>
      <c r="H949" s="510"/>
      <c r="I949" s="510"/>
      <c r="J949" s="510"/>
      <c r="K949" s="510"/>
      <c r="L949" s="510"/>
      <c r="M949" s="510"/>
      <c r="N949" s="510"/>
      <c r="O949" s="510"/>
      <c r="P949" s="510"/>
      <c r="Q949" s="510"/>
      <c r="R949" s="510"/>
      <c r="S949" s="510"/>
      <c r="T949" s="510"/>
      <c r="U949" s="510"/>
      <c r="V949" s="510"/>
      <c r="W949" s="510"/>
      <c r="X949" s="510"/>
      <c r="Y949" s="510"/>
    </row>
    <row r="950">
      <c r="A950" s="510"/>
      <c r="B950" s="510"/>
      <c r="C950" s="510"/>
      <c r="D950" s="510"/>
      <c r="E950" s="510"/>
      <c r="F950" s="510"/>
      <c r="G950" s="510"/>
      <c r="H950" s="510"/>
      <c r="I950" s="510"/>
      <c r="J950" s="510"/>
      <c r="K950" s="510"/>
      <c r="L950" s="510"/>
      <c r="M950" s="510"/>
      <c r="N950" s="510"/>
      <c r="O950" s="510"/>
      <c r="P950" s="510"/>
      <c r="Q950" s="510"/>
      <c r="R950" s="510"/>
      <c r="S950" s="510"/>
      <c r="T950" s="510"/>
      <c r="U950" s="510"/>
      <c r="V950" s="510"/>
      <c r="W950" s="510"/>
      <c r="X950" s="510"/>
      <c r="Y950" s="510"/>
    </row>
    <row r="951">
      <c r="A951" s="510"/>
      <c r="B951" s="510"/>
      <c r="C951" s="510"/>
      <c r="D951" s="510"/>
      <c r="E951" s="510"/>
      <c r="F951" s="510"/>
      <c r="G951" s="510"/>
      <c r="H951" s="510"/>
      <c r="I951" s="510"/>
      <c r="J951" s="510"/>
      <c r="K951" s="510"/>
      <c r="L951" s="510"/>
      <c r="M951" s="510"/>
      <c r="N951" s="510"/>
      <c r="O951" s="510"/>
      <c r="P951" s="510"/>
      <c r="Q951" s="510"/>
      <c r="R951" s="510"/>
      <c r="S951" s="510"/>
      <c r="T951" s="510"/>
      <c r="U951" s="510"/>
      <c r="V951" s="510"/>
      <c r="W951" s="510"/>
      <c r="X951" s="510"/>
      <c r="Y951" s="510"/>
    </row>
    <row r="952">
      <c r="A952" s="510"/>
      <c r="B952" s="510"/>
      <c r="C952" s="510"/>
      <c r="D952" s="510"/>
      <c r="E952" s="510"/>
      <c r="F952" s="510"/>
      <c r="G952" s="510"/>
      <c r="H952" s="510"/>
      <c r="I952" s="510"/>
      <c r="J952" s="510"/>
      <c r="K952" s="510"/>
      <c r="L952" s="510"/>
      <c r="M952" s="510"/>
      <c r="N952" s="510"/>
      <c r="O952" s="510"/>
      <c r="P952" s="510"/>
      <c r="Q952" s="510"/>
      <c r="R952" s="510"/>
      <c r="S952" s="510"/>
      <c r="T952" s="510"/>
      <c r="U952" s="510"/>
      <c r="V952" s="510"/>
      <c r="W952" s="510"/>
      <c r="X952" s="510"/>
      <c r="Y952" s="510"/>
    </row>
    <row r="953">
      <c r="A953" s="510"/>
      <c r="B953" s="510"/>
      <c r="C953" s="510"/>
      <c r="D953" s="510"/>
      <c r="E953" s="510"/>
      <c r="F953" s="510"/>
      <c r="G953" s="510"/>
      <c r="H953" s="510"/>
      <c r="I953" s="510"/>
      <c r="J953" s="510"/>
      <c r="K953" s="510"/>
      <c r="L953" s="510"/>
      <c r="M953" s="510"/>
      <c r="N953" s="510"/>
      <c r="O953" s="510"/>
      <c r="P953" s="510"/>
      <c r="Q953" s="510"/>
      <c r="R953" s="510"/>
      <c r="S953" s="510"/>
      <c r="T953" s="510"/>
      <c r="U953" s="510"/>
      <c r="V953" s="510"/>
      <c r="W953" s="510"/>
      <c r="X953" s="510"/>
      <c r="Y953" s="510"/>
    </row>
    <row r="954">
      <c r="A954" s="510"/>
      <c r="B954" s="510"/>
      <c r="C954" s="510"/>
      <c r="D954" s="510"/>
      <c r="E954" s="510"/>
      <c r="F954" s="510"/>
      <c r="G954" s="510"/>
      <c r="H954" s="510"/>
      <c r="I954" s="510"/>
      <c r="J954" s="510"/>
      <c r="K954" s="510"/>
      <c r="L954" s="510"/>
      <c r="M954" s="510"/>
      <c r="N954" s="510"/>
      <c r="O954" s="510"/>
      <c r="P954" s="510"/>
      <c r="Q954" s="510"/>
      <c r="R954" s="510"/>
      <c r="S954" s="510"/>
      <c r="T954" s="510"/>
      <c r="U954" s="510"/>
      <c r="V954" s="510"/>
      <c r="W954" s="510"/>
      <c r="X954" s="510"/>
      <c r="Y954" s="510"/>
    </row>
    <row r="955">
      <c r="A955" s="510"/>
      <c r="B955" s="510"/>
      <c r="C955" s="510"/>
      <c r="D955" s="510"/>
      <c r="E955" s="510"/>
      <c r="F955" s="510"/>
      <c r="G955" s="510"/>
      <c r="H955" s="510"/>
      <c r="I955" s="510"/>
      <c r="J955" s="510"/>
      <c r="K955" s="510"/>
      <c r="L955" s="510"/>
      <c r="M955" s="510"/>
      <c r="N955" s="510"/>
      <c r="O955" s="510"/>
      <c r="P955" s="510"/>
      <c r="Q955" s="510"/>
      <c r="R955" s="510"/>
      <c r="S955" s="510"/>
      <c r="T955" s="510"/>
      <c r="U955" s="510"/>
      <c r="V955" s="510"/>
      <c r="W955" s="510"/>
      <c r="X955" s="510"/>
      <c r="Y955" s="510"/>
    </row>
    <row r="956">
      <c r="A956" s="510"/>
      <c r="B956" s="510"/>
      <c r="C956" s="510"/>
      <c r="D956" s="510"/>
      <c r="E956" s="510"/>
      <c r="F956" s="510"/>
      <c r="G956" s="510"/>
      <c r="H956" s="510"/>
      <c r="I956" s="510"/>
      <c r="J956" s="510"/>
      <c r="K956" s="510"/>
      <c r="L956" s="510"/>
      <c r="M956" s="510"/>
      <c r="N956" s="510"/>
      <c r="O956" s="510"/>
      <c r="P956" s="510"/>
      <c r="Q956" s="510"/>
      <c r="R956" s="510"/>
      <c r="S956" s="510"/>
      <c r="T956" s="510"/>
      <c r="U956" s="510"/>
      <c r="V956" s="510"/>
      <c r="W956" s="510"/>
      <c r="X956" s="510"/>
      <c r="Y956" s="510"/>
    </row>
    <row r="957">
      <c r="A957" s="510"/>
      <c r="B957" s="510"/>
      <c r="C957" s="510"/>
      <c r="D957" s="510"/>
      <c r="E957" s="510"/>
      <c r="F957" s="510"/>
      <c r="G957" s="510"/>
      <c r="H957" s="510"/>
      <c r="I957" s="510"/>
      <c r="J957" s="510"/>
      <c r="K957" s="510"/>
      <c r="L957" s="510"/>
      <c r="M957" s="510"/>
      <c r="N957" s="510"/>
      <c r="O957" s="510"/>
      <c r="P957" s="510"/>
      <c r="Q957" s="510"/>
      <c r="R957" s="510"/>
      <c r="S957" s="510"/>
      <c r="T957" s="510"/>
      <c r="U957" s="510"/>
      <c r="V957" s="510"/>
      <c r="W957" s="510"/>
      <c r="X957" s="510"/>
      <c r="Y957" s="510"/>
    </row>
    <row r="958">
      <c r="A958" s="510"/>
      <c r="B958" s="510"/>
      <c r="C958" s="510"/>
      <c r="D958" s="510"/>
      <c r="E958" s="510"/>
      <c r="F958" s="510"/>
      <c r="G958" s="510"/>
      <c r="H958" s="510"/>
      <c r="I958" s="510"/>
      <c r="J958" s="510"/>
      <c r="K958" s="510"/>
      <c r="L958" s="510"/>
      <c r="M958" s="510"/>
      <c r="N958" s="510"/>
      <c r="O958" s="510"/>
      <c r="P958" s="510"/>
      <c r="Q958" s="510"/>
      <c r="R958" s="510"/>
      <c r="S958" s="510"/>
      <c r="T958" s="510"/>
      <c r="U958" s="510"/>
      <c r="V958" s="510"/>
      <c r="W958" s="510"/>
      <c r="X958" s="510"/>
      <c r="Y958" s="510"/>
    </row>
    <row r="959">
      <c r="A959" s="510"/>
      <c r="B959" s="510"/>
      <c r="C959" s="510"/>
      <c r="D959" s="510"/>
      <c r="E959" s="510"/>
      <c r="F959" s="510"/>
      <c r="G959" s="510"/>
      <c r="H959" s="510"/>
      <c r="I959" s="510"/>
      <c r="J959" s="510"/>
      <c r="K959" s="510"/>
      <c r="L959" s="510"/>
      <c r="M959" s="510"/>
      <c r="N959" s="510"/>
      <c r="O959" s="510"/>
      <c r="P959" s="510"/>
      <c r="Q959" s="510"/>
      <c r="R959" s="510"/>
      <c r="S959" s="510"/>
      <c r="T959" s="510"/>
      <c r="U959" s="510"/>
      <c r="V959" s="510"/>
      <c r="W959" s="510"/>
      <c r="X959" s="510"/>
      <c r="Y959" s="510"/>
    </row>
    <row r="960">
      <c r="A960" s="510"/>
      <c r="B960" s="510"/>
      <c r="C960" s="510"/>
      <c r="D960" s="510"/>
      <c r="E960" s="510"/>
      <c r="F960" s="510"/>
      <c r="G960" s="510"/>
      <c r="H960" s="510"/>
      <c r="I960" s="510"/>
      <c r="J960" s="510"/>
      <c r="K960" s="510"/>
      <c r="L960" s="510"/>
      <c r="M960" s="510"/>
      <c r="N960" s="510"/>
      <c r="O960" s="510"/>
      <c r="P960" s="510"/>
      <c r="Q960" s="510"/>
      <c r="R960" s="510"/>
      <c r="S960" s="510"/>
      <c r="T960" s="510"/>
      <c r="U960" s="510"/>
      <c r="V960" s="510"/>
      <c r="W960" s="510"/>
      <c r="X960" s="510"/>
      <c r="Y960" s="510"/>
    </row>
    <row r="961">
      <c r="A961" s="510"/>
      <c r="B961" s="510"/>
      <c r="C961" s="510"/>
      <c r="D961" s="510"/>
      <c r="E961" s="510"/>
      <c r="F961" s="510"/>
      <c r="G961" s="510"/>
      <c r="H961" s="510"/>
      <c r="I961" s="510"/>
      <c r="J961" s="510"/>
      <c r="K961" s="510"/>
      <c r="L961" s="510"/>
      <c r="M961" s="510"/>
      <c r="N961" s="510"/>
      <c r="O961" s="510"/>
      <c r="P961" s="510"/>
      <c r="Q961" s="510"/>
      <c r="R961" s="510"/>
      <c r="S961" s="510"/>
      <c r="T961" s="510"/>
      <c r="U961" s="510"/>
      <c r="V961" s="510"/>
      <c r="W961" s="510"/>
      <c r="X961" s="510"/>
      <c r="Y961" s="510"/>
    </row>
    <row r="962">
      <c r="A962" s="510"/>
      <c r="B962" s="510"/>
      <c r="C962" s="510"/>
      <c r="D962" s="510"/>
      <c r="E962" s="510"/>
      <c r="F962" s="510"/>
      <c r="G962" s="510"/>
      <c r="H962" s="510"/>
      <c r="I962" s="510"/>
      <c r="J962" s="510"/>
      <c r="K962" s="510"/>
      <c r="L962" s="510"/>
      <c r="M962" s="510"/>
      <c r="N962" s="510"/>
      <c r="O962" s="510"/>
      <c r="P962" s="510"/>
      <c r="Q962" s="510"/>
      <c r="R962" s="510"/>
      <c r="S962" s="510"/>
      <c r="T962" s="510"/>
      <c r="U962" s="510"/>
      <c r="V962" s="510"/>
      <c r="W962" s="510"/>
      <c r="X962" s="510"/>
      <c r="Y962" s="510"/>
    </row>
    <row r="963">
      <c r="A963" s="510"/>
      <c r="B963" s="510"/>
      <c r="C963" s="510"/>
      <c r="D963" s="510"/>
      <c r="E963" s="510"/>
      <c r="F963" s="510"/>
      <c r="G963" s="510"/>
      <c r="H963" s="510"/>
      <c r="I963" s="510"/>
      <c r="J963" s="510"/>
      <c r="K963" s="510"/>
      <c r="L963" s="510"/>
      <c r="M963" s="510"/>
      <c r="N963" s="510"/>
      <c r="O963" s="510"/>
      <c r="P963" s="510"/>
      <c r="Q963" s="510"/>
      <c r="R963" s="510"/>
      <c r="S963" s="510"/>
      <c r="T963" s="510"/>
      <c r="U963" s="510"/>
      <c r="V963" s="510"/>
      <c r="W963" s="510"/>
      <c r="X963" s="510"/>
      <c r="Y963" s="510"/>
    </row>
    <row r="964">
      <c r="A964" s="510"/>
      <c r="B964" s="510"/>
      <c r="C964" s="510"/>
      <c r="D964" s="510"/>
      <c r="E964" s="510"/>
      <c r="F964" s="510"/>
      <c r="G964" s="510"/>
      <c r="H964" s="510"/>
      <c r="I964" s="510"/>
      <c r="J964" s="510"/>
      <c r="K964" s="510"/>
      <c r="L964" s="510"/>
      <c r="M964" s="510"/>
      <c r="N964" s="510"/>
      <c r="O964" s="510"/>
      <c r="P964" s="510"/>
      <c r="Q964" s="510"/>
      <c r="R964" s="510"/>
      <c r="S964" s="510"/>
      <c r="T964" s="510"/>
      <c r="U964" s="510"/>
      <c r="V964" s="510"/>
      <c r="W964" s="510"/>
      <c r="X964" s="510"/>
      <c r="Y964" s="510"/>
    </row>
    <row r="965">
      <c r="A965" s="510"/>
      <c r="B965" s="510"/>
      <c r="C965" s="510"/>
      <c r="D965" s="510"/>
      <c r="E965" s="510"/>
      <c r="F965" s="510"/>
      <c r="G965" s="510"/>
      <c r="H965" s="510"/>
      <c r="I965" s="510"/>
      <c r="J965" s="510"/>
      <c r="K965" s="510"/>
      <c r="L965" s="510"/>
      <c r="M965" s="510"/>
      <c r="N965" s="510"/>
      <c r="O965" s="510"/>
      <c r="P965" s="510"/>
      <c r="Q965" s="510"/>
      <c r="R965" s="510"/>
      <c r="S965" s="510"/>
      <c r="T965" s="510"/>
      <c r="U965" s="510"/>
      <c r="V965" s="510"/>
      <c r="W965" s="510"/>
      <c r="X965" s="510"/>
      <c r="Y965" s="510"/>
    </row>
    <row r="966">
      <c r="A966" s="510"/>
      <c r="B966" s="510"/>
      <c r="C966" s="510"/>
      <c r="D966" s="510"/>
      <c r="E966" s="510"/>
      <c r="F966" s="510"/>
      <c r="G966" s="510"/>
      <c r="H966" s="510"/>
      <c r="I966" s="510"/>
      <c r="J966" s="510"/>
      <c r="K966" s="510"/>
      <c r="L966" s="510"/>
      <c r="M966" s="510"/>
      <c r="N966" s="510"/>
      <c r="O966" s="510"/>
      <c r="P966" s="510"/>
      <c r="Q966" s="510"/>
      <c r="R966" s="510"/>
      <c r="S966" s="510"/>
      <c r="T966" s="510"/>
      <c r="U966" s="510"/>
      <c r="V966" s="510"/>
      <c r="W966" s="510"/>
      <c r="X966" s="510"/>
      <c r="Y966" s="510"/>
    </row>
    <row r="967">
      <c r="A967" s="510"/>
      <c r="B967" s="510"/>
      <c r="C967" s="510"/>
      <c r="D967" s="510"/>
      <c r="E967" s="510"/>
      <c r="F967" s="510"/>
      <c r="G967" s="510"/>
      <c r="H967" s="510"/>
      <c r="I967" s="510"/>
      <c r="J967" s="510"/>
      <c r="K967" s="510"/>
      <c r="L967" s="510"/>
      <c r="M967" s="510"/>
      <c r="N967" s="510"/>
      <c r="O967" s="510"/>
      <c r="P967" s="510"/>
      <c r="Q967" s="510"/>
      <c r="R967" s="510"/>
      <c r="S967" s="510"/>
      <c r="T967" s="510"/>
      <c r="U967" s="510"/>
      <c r="V967" s="510"/>
      <c r="W967" s="510"/>
      <c r="X967" s="510"/>
      <c r="Y967" s="510"/>
    </row>
    <row r="968">
      <c r="A968" s="510"/>
      <c r="B968" s="510"/>
      <c r="C968" s="510"/>
      <c r="D968" s="510"/>
      <c r="E968" s="510"/>
      <c r="F968" s="510"/>
      <c r="G968" s="510"/>
      <c r="H968" s="510"/>
      <c r="I968" s="510"/>
      <c r="J968" s="510"/>
      <c r="K968" s="510"/>
      <c r="L968" s="510"/>
      <c r="M968" s="510"/>
      <c r="N968" s="510"/>
      <c r="O968" s="510"/>
      <c r="P968" s="510"/>
      <c r="Q968" s="510"/>
      <c r="R968" s="510"/>
      <c r="S968" s="510"/>
      <c r="T968" s="510"/>
      <c r="U968" s="510"/>
      <c r="V968" s="510"/>
      <c r="W968" s="510"/>
      <c r="X968" s="510"/>
      <c r="Y968" s="510"/>
    </row>
    <row r="969">
      <c r="A969" s="510"/>
      <c r="B969" s="510"/>
      <c r="C969" s="510"/>
      <c r="D969" s="510"/>
      <c r="E969" s="510"/>
      <c r="F969" s="510"/>
      <c r="G969" s="510"/>
      <c r="H969" s="510"/>
      <c r="I969" s="510"/>
      <c r="J969" s="510"/>
      <c r="K969" s="510"/>
      <c r="L969" s="510"/>
      <c r="M969" s="510"/>
      <c r="N969" s="510"/>
      <c r="O969" s="510"/>
      <c r="P969" s="510"/>
      <c r="Q969" s="510"/>
      <c r="R969" s="510"/>
      <c r="S969" s="510"/>
      <c r="T969" s="510"/>
      <c r="U969" s="510"/>
      <c r="V969" s="510"/>
      <c r="W969" s="510"/>
      <c r="X969" s="510"/>
      <c r="Y969" s="510"/>
    </row>
    <row r="970">
      <c r="A970" s="510"/>
      <c r="B970" s="510"/>
      <c r="C970" s="510"/>
      <c r="D970" s="510"/>
      <c r="E970" s="510"/>
      <c r="F970" s="510"/>
      <c r="G970" s="510"/>
      <c r="H970" s="510"/>
      <c r="I970" s="510"/>
      <c r="J970" s="510"/>
      <c r="K970" s="510"/>
      <c r="L970" s="510"/>
      <c r="M970" s="510"/>
      <c r="N970" s="510"/>
      <c r="O970" s="510"/>
      <c r="P970" s="510"/>
      <c r="Q970" s="510"/>
      <c r="R970" s="510"/>
      <c r="S970" s="510"/>
      <c r="T970" s="510"/>
      <c r="U970" s="510"/>
      <c r="V970" s="510"/>
      <c r="W970" s="510"/>
      <c r="X970" s="510"/>
      <c r="Y970" s="510"/>
    </row>
    <row r="971">
      <c r="A971" s="510"/>
      <c r="B971" s="510"/>
      <c r="C971" s="510"/>
      <c r="D971" s="510"/>
      <c r="E971" s="510"/>
      <c r="F971" s="510"/>
      <c r="G971" s="510"/>
      <c r="H971" s="510"/>
      <c r="I971" s="510"/>
      <c r="J971" s="510"/>
      <c r="K971" s="510"/>
      <c r="L971" s="510"/>
      <c r="M971" s="510"/>
      <c r="N971" s="510"/>
      <c r="O971" s="510"/>
      <c r="P971" s="510"/>
      <c r="Q971" s="510"/>
      <c r="R971" s="510"/>
      <c r="S971" s="510"/>
      <c r="T971" s="510"/>
      <c r="U971" s="510"/>
      <c r="V971" s="510"/>
      <c r="W971" s="510"/>
      <c r="X971" s="510"/>
      <c r="Y971" s="510"/>
    </row>
    <row r="972">
      <c r="A972" s="510"/>
      <c r="B972" s="510"/>
      <c r="C972" s="510"/>
      <c r="D972" s="510"/>
      <c r="E972" s="510"/>
      <c r="F972" s="510"/>
      <c r="G972" s="510"/>
      <c r="H972" s="510"/>
      <c r="I972" s="510"/>
      <c r="J972" s="510"/>
      <c r="K972" s="510"/>
      <c r="L972" s="510"/>
      <c r="M972" s="510"/>
      <c r="N972" s="510"/>
      <c r="O972" s="510"/>
      <c r="P972" s="510"/>
      <c r="Q972" s="510"/>
      <c r="R972" s="510"/>
      <c r="S972" s="510"/>
      <c r="T972" s="510"/>
      <c r="U972" s="510"/>
      <c r="V972" s="510"/>
      <c r="W972" s="510"/>
      <c r="X972" s="510"/>
      <c r="Y972" s="510"/>
    </row>
    <row r="973">
      <c r="A973" s="510"/>
      <c r="B973" s="510"/>
      <c r="C973" s="510"/>
      <c r="D973" s="510"/>
      <c r="E973" s="510"/>
      <c r="F973" s="510"/>
      <c r="G973" s="510"/>
      <c r="H973" s="510"/>
      <c r="I973" s="510"/>
      <c r="J973" s="510"/>
      <c r="K973" s="510"/>
      <c r="L973" s="510"/>
      <c r="M973" s="510"/>
      <c r="N973" s="510"/>
      <c r="O973" s="510"/>
      <c r="P973" s="510"/>
      <c r="Q973" s="510"/>
      <c r="R973" s="510"/>
      <c r="S973" s="510"/>
      <c r="T973" s="510"/>
      <c r="U973" s="510"/>
      <c r="V973" s="510"/>
      <c r="W973" s="510"/>
      <c r="X973" s="510"/>
      <c r="Y973" s="510"/>
    </row>
    <row r="974">
      <c r="A974" s="510"/>
      <c r="B974" s="510"/>
      <c r="C974" s="510"/>
      <c r="D974" s="510"/>
      <c r="E974" s="510"/>
      <c r="F974" s="510"/>
      <c r="G974" s="510"/>
      <c r="H974" s="510"/>
      <c r="I974" s="510"/>
      <c r="J974" s="510"/>
      <c r="K974" s="510"/>
      <c r="L974" s="510"/>
      <c r="M974" s="510"/>
      <c r="N974" s="510"/>
      <c r="O974" s="510"/>
      <c r="P974" s="510"/>
      <c r="Q974" s="510"/>
      <c r="R974" s="510"/>
      <c r="S974" s="510"/>
      <c r="T974" s="510"/>
      <c r="U974" s="510"/>
      <c r="V974" s="510"/>
      <c r="W974" s="510"/>
      <c r="X974" s="510"/>
      <c r="Y974" s="510"/>
    </row>
    <row r="975">
      <c r="A975" s="510"/>
      <c r="B975" s="510"/>
      <c r="C975" s="510"/>
      <c r="D975" s="510"/>
      <c r="E975" s="510"/>
      <c r="F975" s="510"/>
      <c r="G975" s="510"/>
      <c r="H975" s="510"/>
      <c r="I975" s="510"/>
      <c r="J975" s="510"/>
      <c r="K975" s="510"/>
      <c r="L975" s="510"/>
      <c r="M975" s="510"/>
      <c r="N975" s="510"/>
      <c r="O975" s="510"/>
      <c r="P975" s="510"/>
      <c r="Q975" s="510"/>
      <c r="R975" s="510"/>
      <c r="S975" s="510"/>
      <c r="T975" s="510"/>
      <c r="U975" s="510"/>
      <c r="V975" s="510"/>
      <c r="W975" s="510"/>
      <c r="X975" s="510"/>
      <c r="Y975" s="510"/>
    </row>
    <row r="976">
      <c r="A976" s="510"/>
      <c r="B976" s="510"/>
      <c r="C976" s="510"/>
      <c r="D976" s="510"/>
      <c r="E976" s="510"/>
      <c r="F976" s="510"/>
      <c r="G976" s="510"/>
      <c r="H976" s="510"/>
      <c r="I976" s="510"/>
      <c r="J976" s="510"/>
      <c r="K976" s="510"/>
      <c r="L976" s="510"/>
      <c r="M976" s="510"/>
      <c r="N976" s="510"/>
      <c r="O976" s="510"/>
      <c r="P976" s="510"/>
      <c r="Q976" s="510"/>
      <c r="R976" s="510"/>
      <c r="S976" s="510"/>
      <c r="T976" s="510"/>
      <c r="U976" s="510"/>
      <c r="V976" s="510"/>
      <c r="W976" s="510"/>
      <c r="X976" s="510"/>
      <c r="Y976" s="510"/>
    </row>
    <row r="977">
      <c r="A977" s="510"/>
      <c r="B977" s="510"/>
      <c r="C977" s="510"/>
      <c r="D977" s="510"/>
      <c r="E977" s="510"/>
      <c r="F977" s="510"/>
      <c r="G977" s="510"/>
      <c r="H977" s="510"/>
      <c r="I977" s="510"/>
      <c r="J977" s="510"/>
      <c r="K977" s="510"/>
      <c r="L977" s="510"/>
      <c r="M977" s="510"/>
      <c r="N977" s="510"/>
      <c r="O977" s="510"/>
      <c r="P977" s="510"/>
      <c r="Q977" s="510"/>
      <c r="R977" s="510"/>
      <c r="S977" s="510"/>
      <c r="T977" s="510"/>
      <c r="U977" s="510"/>
      <c r="V977" s="510"/>
      <c r="W977" s="510"/>
      <c r="X977" s="510"/>
      <c r="Y977" s="510"/>
    </row>
    <row r="978">
      <c r="A978" s="510"/>
      <c r="B978" s="510"/>
      <c r="C978" s="510"/>
      <c r="D978" s="510"/>
      <c r="E978" s="510"/>
      <c r="F978" s="510"/>
      <c r="G978" s="510"/>
      <c r="H978" s="510"/>
      <c r="I978" s="510"/>
      <c r="J978" s="510"/>
      <c r="K978" s="510"/>
      <c r="L978" s="510"/>
      <c r="M978" s="510"/>
      <c r="N978" s="510"/>
      <c r="O978" s="510"/>
      <c r="P978" s="510"/>
      <c r="Q978" s="510"/>
      <c r="R978" s="510"/>
      <c r="S978" s="510"/>
      <c r="T978" s="510"/>
      <c r="U978" s="510"/>
      <c r="V978" s="510"/>
      <c r="W978" s="510"/>
      <c r="X978" s="510"/>
      <c r="Y978" s="510"/>
    </row>
    <row r="979">
      <c r="A979" s="510"/>
      <c r="B979" s="510"/>
      <c r="C979" s="510"/>
      <c r="D979" s="510"/>
      <c r="E979" s="510"/>
      <c r="F979" s="510"/>
      <c r="G979" s="510"/>
      <c r="H979" s="510"/>
      <c r="I979" s="510"/>
      <c r="J979" s="510"/>
      <c r="K979" s="510"/>
      <c r="L979" s="510"/>
      <c r="M979" s="510"/>
      <c r="N979" s="510"/>
      <c r="O979" s="510"/>
      <c r="P979" s="510"/>
      <c r="Q979" s="510"/>
      <c r="R979" s="510"/>
      <c r="S979" s="510"/>
      <c r="T979" s="510"/>
      <c r="U979" s="510"/>
      <c r="V979" s="510"/>
      <c r="W979" s="510"/>
      <c r="X979" s="510"/>
      <c r="Y979" s="510"/>
    </row>
    <row r="980">
      <c r="A980" s="510"/>
      <c r="B980" s="510"/>
      <c r="C980" s="510"/>
      <c r="D980" s="510"/>
      <c r="E980" s="510"/>
      <c r="F980" s="510"/>
      <c r="G980" s="510"/>
      <c r="H980" s="510"/>
      <c r="I980" s="510"/>
      <c r="J980" s="510"/>
      <c r="K980" s="510"/>
      <c r="L980" s="510"/>
      <c r="M980" s="510"/>
      <c r="N980" s="510"/>
      <c r="O980" s="510"/>
      <c r="P980" s="510"/>
      <c r="Q980" s="510"/>
      <c r="R980" s="510"/>
      <c r="S980" s="510"/>
      <c r="T980" s="510"/>
      <c r="U980" s="510"/>
      <c r="V980" s="510"/>
      <c r="W980" s="510"/>
      <c r="X980" s="510"/>
      <c r="Y980" s="510"/>
    </row>
    <row r="981">
      <c r="A981" s="510"/>
      <c r="B981" s="510"/>
      <c r="C981" s="510"/>
      <c r="D981" s="510"/>
      <c r="E981" s="510"/>
      <c r="F981" s="510"/>
      <c r="G981" s="510"/>
      <c r="H981" s="510"/>
      <c r="I981" s="510"/>
      <c r="J981" s="510"/>
      <c r="K981" s="510"/>
      <c r="L981" s="510"/>
      <c r="M981" s="510"/>
      <c r="N981" s="510"/>
      <c r="O981" s="510"/>
      <c r="P981" s="510"/>
      <c r="Q981" s="510"/>
      <c r="R981" s="510"/>
      <c r="S981" s="510"/>
      <c r="T981" s="510"/>
      <c r="U981" s="510"/>
      <c r="V981" s="510"/>
      <c r="W981" s="510"/>
      <c r="X981" s="510"/>
      <c r="Y981" s="510"/>
    </row>
    <row r="982">
      <c r="A982" s="510"/>
      <c r="B982" s="510"/>
      <c r="C982" s="510"/>
      <c r="D982" s="510"/>
      <c r="E982" s="510"/>
      <c r="F982" s="510"/>
      <c r="G982" s="510"/>
      <c r="H982" s="510"/>
      <c r="I982" s="510"/>
      <c r="J982" s="510"/>
      <c r="K982" s="510"/>
      <c r="L982" s="510"/>
      <c r="M982" s="510"/>
      <c r="N982" s="510"/>
      <c r="O982" s="510"/>
      <c r="P982" s="510"/>
      <c r="Q982" s="510"/>
      <c r="R982" s="510"/>
      <c r="S982" s="510"/>
      <c r="T982" s="510"/>
      <c r="U982" s="510"/>
      <c r="V982" s="510"/>
      <c r="W982" s="510"/>
      <c r="X982" s="510"/>
      <c r="Y982" s="510"/>
    </row>
    <row r="983">
      <c r="A983" s="510"/>
      <c r="B983" s="510"/>
      <c r="C983" s="510"/>
      <c r="D983" s="510"/>
      <c r="E983" s="510"/>
      <c r="F983" s="510"/>
      <c r="G983" s="510"/>
      <c r="H983" s="510"/>
      <c r="I983" s="510"/>
      <c r="J983" s="510"/>
      <c r="K983" s="510"/>
      <c r="L983" s="510"/>
      <c r="M983" s="510"/>
      <c r="N983" s="510"/>
      <c r="O983" s="510"/>
      <c r="P983" s="510"/>
      <c r="Q983" s="510"/>
      <c r="R983" s="510"/>
      <c r="S983" s="510"/>
      <c r="T983" s="510"/>
      <c r="U983" s="510"/>
      <c r="V983" s="510"/>
      <c r="W983" s="510"/>
      <c r="X983" s="510"/>
      <c r="Y983" s="510"/>
    </row>
    <row r="984">
      <c r="A984" s="510"/>
      <c r="B984" s="510"/>
      <c r="C984" s="510"/>
      <c r="D984" s="510"/>
      <c r="E984" s="510"/>
      <c r="F984" s="510"/>
      <c r="G984" s="510"/>
      <c r="H984" s="510"/>
      <c r="I984" s="510"/>
      <c r="J984" s="510"/>
      <c r="K984" s="510"/>
      <c r="L984" s="510"/>
      <c r="M984" s="510"/>
      <c r="N984" s="510"/>
      <c r="O984" s="510"/>
      <c r="P984" s="510"/>
      <c r="Q984" s="510"/>
      <c r="R984" s="510"/>
      <c r="S984" s="510"/>
      <c r="T984" s="510"/>
      <c r="U984" s="510"/>
      <c r="V984" s="510"/>
      <c r="W984" s="510"/>
      <c r="X984" s="510"/>
      <c r="Y984" s="510"/>
    </row>
    <row r="985">
      <c r="A985" s="510"/>
      <c r="B985" s="510"/>
      <c r="C985" s="510"/>
      <c r="D985" s="510"/>
      <c r="E985" s="510"/>
      <c r="F985" s="510"/>
      <c r="G985" s="510"/>
      <c r="H985" s="510"/>
      <c r="I985" s="510"/>
      <c r="J985" s="510"/>
      <c r="K985" s="510"/>
      <c r="L985" s="510"/>
      <c r="M985" s="510"/>
      <c r="N985" s="510"/>
      <c r="O985" s="510"/>
      <c r="P985" s="510"/>
      <c r="Q985" s="510"/>
      <c r="R985" s="510"/>
      <c r="S985" s="510"/>
      <c r="T985" s="510"/>
      <c r="U985" s="510"/>
      <c r="V985" s="510"/>
      <c r="W985" s="510"/>
      <c r="X985" s="510"/>
      <c r="Y985" s="510"/>
    </row>
    <row r="986">
      <c r="A986" s="510"/>
      <c r="B986" s="510"/>
      <c r="C986" s="510"/>
      <c r="D986" s="510"/>
      <c r="E986" s="510"/>
      <c r="F986" s="510"/>
      <c r="G986" s="510"/>
      <c r="H986" s="510"/>
      <c r="I986" s="510"/>
      <c r="J986" s="510"/>
      <c r="K986" s="510"/>
      <c r="L986" s="510"/>
      <c r="M986" s="510"/>
      <c r="N986" s="510"/>
      <c r="O986" s="510"/>
      <c r="P986" s="510"/>
      <c r="Q986" s="510"/>
      <c r="R986" s="510"/>
      <c r="S986" s="510"/>
      <c r="T986" s="510"/>
      <c r="U986" s="510"/>
      <c r="V986" s="510"/>
      <c r="W986" s="510"/>
      <c r="X986" s="510"/>
      <c r="Y986" s="510"/>
    </row>
    <row r="987">
      <c r="A987" s="510"/>
      <c r="B987" s="510"/>
      <c r="C987" s="510"/>
      <c r="D987" s="510"/>
      <c r="E987" s="510"/>
      <c r="F987" s="510"/>
      <c r="G987" s="510"/>
      <c r="H987" s="510"/>
      <c r="I987" s="510"/>
      <c r="J987" s="510"/>
      <c r="K987" s="510"/>
      <c r="L987" s="510"/>
      <c r="M987" s="510"/>
      <c r="N987" s="510"/>
      <c r="O987" s="510"/>
      <c r="P987" s="510"/>
      <c r="Q987" s="510"/>
      <c r="R987" s="510"/>
      <c r="S987" s="510"/>
      <c r="T987" s="510"/>
      <c r="U987" s="510"/>
      <c r="V987" s="510"/>
      <c r="W987" s="510"/>
      <c r="X987" s="510"/>
      <c r="Y987" s="510"/>
    </row>
    <row r="988">
      <c r="A988" s="510"/>
      <c r="B988" s="510"/>
      <c r="C988" s="510"/>
      <c r="D988" s="510"/>
      <c r="E988" s="510"/>
      <c r="F988" s="510"/>
      <c r="G988" s="510"/>
      <c r="H988" s="510"/>
      <c r="I988" s="510"/>
      <c r="J988" s="510"/>
      <c r="K988" s="510"/>
      <c r="L988" s="510"/>
      <c r="M988" s="510"/>
      <c r="N988" s="510"/>
      <c r="O988" s="510"/>
      <c r="P988" s="510"/>
      <c r="Q988" s="510"/>
      <c r="R988" s="510"/>
      <c r="S988" s="510"/>
      <c r="T988" s="510"/>
      <c r="U988" s="510"/>
      <c r="V988" s="510"/>
      <c r="W988" s="510"/>
      <c r="X988" s="510"/>
      <c r="Y988" s="510"/>
    </row>
    <row r="989">
      <c r="A989" s="510"/>
      <c r="B989" s="510"/>
      <c r="C989" s="510"/>
      <c r="D989" s="510"/>
      <c r="E989" s="510"/>
      <c r="F989" s="510"/>
      <c r="G989" s="510"/>
      <c r="H989" s="510"/>
      <c r="I989" s="510"/>
      <c r="J989" s="510"/>
      <c r="K989" s="510"/>
      <c r="L989" s="510"/>
      <c r="M989" s="510"/>
      <c r="N989" s="510"/>
      <c r="O989" s="510"/>
      <c r="P989" s="510"/>
      <c r="Q989" s="510"/>
      <c r="R989" s="510"/>
      <c r="S989" s="510"/>
      <c r="T989" s="510"/>
      <c r="U989" s="510"/>
      <c r="V989" s="510"/>
      <c r="W989" s="510"/>
      <c r="X989" s="510"/>
      <c r="Y989" s="510"/>
    </row>
    <row r="990">
      <c r="A990" s="510"/>
      <c r="B990" s="510"/>
      <c r="C990" s="510"/>
      <c r="D990" s="510"/>
      <c r="E990" s="510"/>
      <c r="F990" s="510"/>
      <c r="G990" s="510"/>
      <c r="H990" s="510"/>
      <c r="I990" s="510"/>
      <c r="J990" s="510"/>
      <c r="K990" s="510"/>
      <c r="L990" s="510"/>
      <c r="M990" s="510"/>
      <c r="N990" s="510"/>
      <c r="O990" s="510"/>
      <c r="P990" s="510"/>
      <c r="Q990" s="510"/>
      <c r="R990" s="510"/>
      <c r="S990" s="510"/>
      <c r="T990" s="510"/>
      <c r="U990" s="510"/>
      <c r="V990" s="510"/>
      <c r="W990" s="510"/>
      <c r="X990" s="510"/>
      <c r="Y990" s="510"/>
    </row>
    <row r="991">
      <c r="A991" s="510"/>
      <c r="B991" s="510"/>
      <c r="C991" s="510"/>
      <c r="D991" s="510"/>
      <c r="E991" s="510"/>
      <c r="F991" s="510"/>
      <c r="G991" s="510"/>
      <c r="H991" s="510"/>
      <c r="I991" s="510"/>
      <c r="J991" s="510"/>
      <c r="K991" s="510"/>
      <c r="L991" s="510"/>
      <c r="M991" s="510"/>
      <c r="N991" s="510"/>
      <c r="O991" s="510"/>
      <c r="P991" s="510"/>
      <c r="Q991" s="510"/>
      <c r="R991" s="510"/>
      <c r="S991" s="510"/>
      <c r="T991" s="510"/>
      <c r="U991" s="510"/>
      <c r="V991" s="510"/>
      <c r="W991" s="510"/>
      <c r="X991" s="510"/>
      <c r="Y991" s="510"/>
    </row>
    <row r="992">
      <c r="A992" s="510"/>
      <c r="B992" s="510"/>
      <c r="C992" s="510"/>
      <c r="D992" s="510"/>
      <c r="E992" s="510"/>
      <c r="F992" s="510"/>
      <c r="G992" s="510"/>
      <c r="H992" s="510"/>
      <c r="I992" s="510"/>
      <c r="J992" s="510"/>
      <c r="K992" s="510"/>
      <c r="L992" s="510"/>
      <c r="M992" s="510"/>
      <c r="N992" s="510"/>
      <c r="O992" s="510"/>
      <c r="P992" s="510"/>
      <c r="Q992" s="510"/>
      <c r="R992" s="510"/>
      <c r="S992" s="510"/>
      <c r="T992" s="510"/>
      <c r="U992" s="510"/>
      <c r="V992" s="510"/>
      <c r="W992" s="510"/>
      <c r="X992" s="510"/>
      <c r="Y992" s="510"/>
    </row>
    <row r="993">
      <c r="A993" s="510"/>
      <c r="B993" s="510"/>
      <c r="C993" s="510"/>
      <c r="D993" s="510"/>
      <c r="E993" s="510"/>
      <c r="F993" s="510"/>
      <c r="G993" s="510"/>
      <c r="H993" s="510"/>
      <c r="I993" s="510"/>
      <c r="J993" s="510"/>
      <c r="K993" s="510"/>
      <c r="L993" s="510"/>
      <c r="M993" s="510"/>
      <c r="N993" s="510"/>
      <c r="O993" s="510"/>
      <c r="P993" s="510"/>
      <c r="Q993" s="510"/>
      <c r="R993" s="510"/>
      <c r="S993" s="510"/>
      <c r="T993" s="510"/>
      <c r="U993" s="510"/>
      <c r="V993" s="510"/>
      <c r="W993" s="510"/>
      <c r="X993" s="510"/>
      <c r="Y993" s="510"/>
    </row>
    <row r="994">
      <c r="A994" s="510"/>
      <c r="B994" s="510"/>
      <c r="C994" s="510"/>
      <c r="D994" s="510"/>
      <c r="E994" s="510"/>
      <c r="F994" s="510"/>
      <c r="G994" s="510"/>
      <c r="H994" s="510"/>
      <c r="I994" s="510"/>
      <c r="J994" s="510"/>
      <c r="K994" s="510"/>
      <c r="L994" s="510"/>
      <c r="M994" s="510"/>
      <c r="N994" s="510"/>
      <c r="O994" s="510"/>
      <c r="P994" s="510"/>
      <c r="Q994" s="510"/>
      <c r="R994" s="510"/>
      <c r="S994" s="510"/>
      <c r="T994" s="510"/>
      <c r="U994" s="510"/>
      <c r="V994" s="510"/>
      <c r="W994" s="510"/>
      <c r="X994" s="510"/>
      <c r="Y994" s="510"/>
    </row>
    <row r="995">
      <c r="A995" s="510"/>
      <c r="B995" s="510"/>
      <c r="C995" s="510"/>
      <c r="D995" s="510"/>
      <c r="E995" s="510"/>
      <c r="F995" s="510"/>
      <c r="G995" s="510"/>
      <c r="H995" s="510"/>
      <c r="I995" s="510"/>
      <c r="J995" s="510"/>
      <c r="K995" s="510"/>
      <c r="L995" s="510"/>
      <c r="M995" s="510"/>
      <c r="N995" s="510"/>
      <c r="O995" s="510"/>
      <c r="P995" s="510"/>
      <c r="Q995" s="510"/>
      <c r="R995" s="510"/>
      <c r="S995" s="510"/>
      <c r="T995" s="510"/>
      <c r="U995" s="510"/>
      <c r="V995" s="510"/>
      <c r="W995" s="510"/>
      <c r="X995" s="510"/>
      <c r="Y995" s="510"/>
    </row>
    <row r="996">
      <c r="A996" s="510"/>
      <c r="B996" s="510"/>
      <c r="C996" s="510"/>
      <c r="D996" s="510"/>
      <c r="E996" s="510"/>
      <c r="F996" s="510"/>
      <c r="G996" s="510"/>
      <c r="H996" s="510"/>
      <c r="I996" s="510"/>
      <c r="J996" s="510"/>
      <c r="K996" s="510"/>
      <c r="L996" s="510"/>
      <c r="M996" s="510"/>
      <c r="N996" s="510"/>
      <c r="O996" s="510"/>
      <c r="P996" s="510"/>
      <c r="Q996" s="510"/>
      <c r="R996" s="510"/>
      <c r="S996" s="510"/>
      <c r="T996" s="510"/>
      <c r="U996" s="510"/>
      <c r="V996" s="510"/>
      <c r="W996" s="510"/>
      <c r="X996" s="510"/>
      <c r="Y996" s="510"/>
    </row>
    <row r="997">
      <c r="A997" s="510"/>
      <c r="B997" s="510"/>
      <c r="C997" s="510"/>
      <c r="D997" s="510"/>
      <c r="E997" s="510"/>
      <c r="F997" s="510"/>
      <c r="G997" s="510"/>
      <c r="H997" s="510"/>
      <c r="I997" s="510"/>
      <c r="J997" s="510"/>
      <c r="K997" s="510"/>
      <c r="L997" s="510"/>
      <c r="M997" s="510"/>
      <c r="N997" s="510"/>
      <c r="O997" s="510"/>
      <c r="P997" s="510"/>
      <c r="Q997" s="510"/>
      <c r="R997" s="510"/>
      <c r="S997" s="510"/>
      <c r="T997" s="510"/>
      <c r="U997" s="510"/>
      <c r="V997" s="510"/>
      <c r="W997" s="510"/>
      <c r="X997" s="510"/>
      <c r="Y997" s="510"/>
    </row>
    <row r="998">
      <c r="A998" s="510"/>
      <c r="B998" s="510"/>
      <c r="C998" s="510"/>
      <c r="D998" s="510"/>
      <c r="E998" s="510"/>
      <c r="F998" s="510"/>
      <c r="G998" s="510"/>
      <c r="H998" s="510"/>
      <c r="I998" s="510"/>
      <c r="J998" s="510"/>
      <c r="K998" s="510"/>
      <c r="L998" s="510"/>
      <c r="M998" s="510"/>
      <c r="N998" s="510"/>
      <c r="O998" s="510"/>
      <c r="P998" s="510"/>
      <c r="Q998" s="510"/>
      <c r="R998" s="510"/>
      <c r="S998" s="510"/>
      <c r="T998" s="510"/>
      <c r="U998" s="510"/>
      <c r="V998" s="510"/>
      <c r="W998" s="510"/>
      <c r="X998" s="510"/>
      <c r="Y998" s="510"/>
    </row>
    <row r="999">
      <c r="A999" s="510"/>
      <c r="B999" s="510"/>
      <c r="C999" s="510"/>
      <c r="D999" s="510"/>
      <c r="E999" s="510"/>
      <c r="F999" s="510"/>
      <c r="G999" s="510"/>
      <c r="H999" s="510"/>
      <c r="I999" s="510"/>
      <c r="J999" s="510"/>
      <c r="K999" s="510"/>
      <c r="L999" s="510"/>
      <c r="M999" s="510"/>
      <c r="N999" s="510"/>
      <c r="O999" s="510"/>
      <c r="P999" s="510"/>
      <c r="Q999" s="510"/>
      <c r="R999" s="510"/>
      <c r="S999" s="510"/>
      <c r="T999" s="510"/>
      <c r="U999" s="510"/>
      <c r="V999" s="510"/>
      <c r="W999" s="510"/>
      <c r="X999" s="510"/>
      <c r="Y999" s="510"/>
    </row>
    <row r="1000">
      <c r="A1000" s="510"/>
      <c r="B1000" s="510"/>
      <c r="C1000" s="510"/>
      <c r="D1000" s="510"/>
      <c r="E1000" s="510"/>
      <c r="F1000" s="510"/>
      <c r="G1000" s="510"/>
      <c r="H1000" s="510"/>
      <c r="I1000" s="510"/>
      <c r="J1000" s="510"/>
      <c r="K1000" s="510"/>
      <c r="L1000" s="510"/>
      <c r="M1000" s="510"/>
      <c r="N1000" s="510"/>
      <c r="O1000" s="510"/>
      <c r="P1000" s="510"/>
      <c r="Q1000" s="510"/>
      <c r="R1000" s="510"/>
      <c r="S1000" s="510"/>
      <c r="T1000" s="510"/>
      <c r="U1000" s="510"/>
      <c r="V1000" s="510"/>
      <c r="W1000" s="510"/>
      <c r="X1000" s="510"/>
      <c r="Y1000" s="510"/>
    </row>
    <row r="1001">
      <c r="A1001" s="510"/>
      <c r="B1001" s="510"/>
      <c r="C1001" s="510"/>
      <c r="D1001" s="510"/>
      <c r="E1001" s="510"/>
      <c r="F1001" s="510"/>
      <c r="G1001" s="510"/>
      <c r="H1001" s="510"/>
      <c r="I1001" s="510"/>
      <c r="J1001" s="510"/>
      <c r="K1001" s="510"/>
      <c r="L1001" s="510"/>
      <c r="M1001" s="510"/>
      <c r="N1001" s="510"/>
      <c r="O1001" s="510"/>
      <c r="P1001" s="510"/>
      <c r="Q1001" s="510"/>
      <c r="R1001" s="510"/>
      <c r="S1001" s="510"/>
      <c r="T1001" s="510"/>
      <c r="U1001" s="510"/>
      <c r="V1001" s="510"/>
      <c r="W1001" s="510"/>
      <c r="X1001" s="510"/>
      <c r="Y1001" s="510"/>
    </row>
    <row r="1002">
      <c r="A1002" s="510"/>
      <c r="B1002" s="510"/>
      <c r="C1002" s="510"/>
      <c r="D1002" s="510"/>
      <c r="E1002" s="510"/>
      <c r="F1002" s="510"/>
      <c r="G1002" s="510"/>
      <c r="H1002" s="510"/>
      <c r="I1002" s="510"/>
      <c r="J1002" s="510"/>
      <c r="K1002" s="510"/>
      <c r="L1002" s="510"/>
      <c r="M1002" s="510"/>
      <c r="N1002" s="510"/>
      <c r="O1002" s="510"/>
      <c r="P1002" s="510"/>
      <c r="Q1002" s="510"/>
      <c r="R1002" s="510"/>
      <c r="S1002" s="510"/>
      <c r="T1002" s="510"/>
      <c r="U1002" s="510"/>
      <c r="V1002" s="510"/>
      <c r="W1002" s="510"/>
      <c r="X1002" s="510"/>
      <c r="Y1002" s="510"/>
    </row>
    <row r="1003">
      <c r="A1003" s="510"/>
      <c r="B1003" s="510"/>
      <c r="C1003" s="510"/>
      <c r="D1003" s="510"/>
      <c r="E1003" s="510"/>
      <c r="F1003" s="510"/>
      <c r="G1003" s="510"/>
      <c r="H1003" s="510"/>
      <c r="I1003" s="510"/>
      <c r="J1003" s="510"/>
      <c r="K1003" s="510"/>
      <c r="L1003" s="510"/>
      <c r="M1003" s="510"/>
      <c r="N1003" s="510"/>
      <c r="O1003" s="510"/>
      <c r="P1003" s="510"/>
      <c r="Q1003" s="510"/>
      <c r="R1003" s="510"/>
      <c r="S1003" s="510"/>
      <c r="T1003" s="510"/>
      <c r="U1003" s="510"/>
      <c r="V1003" s="510"/>
      <c r="W1003" s="510"/>
      <c r="X1003" s="510"/>
      <c r="Y1003" s="510"/>
    </row>
    <row r="1004">
      <c r="A1004" s="510"/>
      <c r="B1004" s="510"/>
      <c r="C1004" s="510"/>
      <c r="D1004" s="510"/>
      <c r="E1004" s="510"/>
      <c r="F1004" s="510"/>
      <c r="G1004" s="510"/>
      <c r="H1004" s="510"/>
      <c r="I1004" s="510"/>
      <c r="J1004" s="510"/>
      <c r="K1004" s="510"/>
      <c r="L1004" s="510"/>
      <c r="M1004" s="510"/>
      <c r="N1004" s="510"/>
      <c r="O1004" s="510"/>
      <c r="P1004" s="510"/>
      <c r="Q1004" s="510"/>
      <c r="R1004" s="510"/>
      <c r="S1004" s="510"/>
      <c r="T1004" s="510"/>
      <c r="U1004" s="510"/>
      <c r="V1004" s="510"/>
      <c r="W1004" s="510"/>
      <c r="X1004" s="510"/>
      <c r="Y1004" s="5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511" t="s">
        <v>328</v>
      </c>
      <c r="B1" s="511" t="s">
        <v>5354</v>
      </c>
    </row>
    <row r="2">
      <c r="A2" s="512" t="s">
        <v>5355</v>
      </c>
      <c r="B2" s="420" t="s">
        <v>5356</v>
      </c>
    </row>
    <row r="3">
      <c r="B3" s="420" t="s">
        <v>5357</v>
      </c>
    </row>
    <row r="4">
      <c r="A4" s="512"/>
      <c r="B4" s="420"/>
    </row>
    <row r="5">
      <c r="A5" s="512" t="s">
        <v>3046</v>
      </c>
      <c r="B5" s="420" t="s">
        <v>5356</v>
      </c>
    </row>
    <row r="6">
      <c r="B6" s="420" t="s">
        <v>5358</v>
      </c>
    </row>
    <row r="7">
      <c r="B7" s="420" t="s">
        <v>5359</v>
      </c>
    </row>
    <row r="8">
      <c r="B8" s="420" t="s">
        <v>5360</v>
      </c>
    </row>
    <row r="9">
      <c r="B9" s="420" t="s">
        <v>5361</v>
      </c>
    </row>
    <row r="10">
      <c r="A10" s="512"/>
    </row>
    <row r="11">
      <c r="A11" s="512" t="s">
        <v>3065</v>
      </c>
      <c r="B11" s="420" t="s">
        <v>5362</v>
      </c>
    </row>
    <row r="12">
      <c r="B12" s="420" t="s">
        <v>5363</v>
      </c>
    </row>
    <row r="13">
      <c r="B13" s="420" t="s">
        <v>5364</v>
      </c>
    </row>
    <row r="15">
      <c r="A15" s="512" t="s">
        <v>5365</v>
      </c>
      <c r="B15" s="420" t="s">
        <v>5366</v>
      </c>
    </row>
    <row r="17">
      <c r="A17" s="70" t="s">
        <v>3086</v>
      </c>
      <c r="B17" s="420" t="s">
        <v>5367</v>
      </c>
    </row>
    <row r="18">
      <c r="B18" s="420" t="s">
        <v>5368</v>
      </c>
    </row>
    <row r="19">
      <c r="B19" s="420" t="s">
        <v>5369</v>
      </c>
    </row>
    <row r="20">
      <c r="B20" s="420" t="s">
        <v>5370</v>
      </c>
    </row>
    <row r="21">
      <c r="B21" s="420" t="s">
        <v>5371</v>
      </c>
    </row>
    <row r="22">
      <c r="B22" s="420" t="s">
        <v>5372</v>
      </c>
    </row>
    <row r="24">
      <c r="A24" s="512" t="s">
        <v>3093</v>
      </c>
      <c r="B24" s="420" t="s">
        <v>5366</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29"/>
    <col customWidth="1" min="2" max="2" width="34.71"/>
    <col customWidth="1" min="3" max="3" width="20.14"/>
    <col customWidth="1" min="4" max="4" width="25.0"/>
    <col customWidth="1" min="5" max="5" width="19.43"/>
    <col customWidth="1" min="6" max="6" width="15.86"/>
    <col customWidth="1" min="7" max="29" width="19.43"/>
  </cols>
  <sheetData>
    <row r="1" ht="15.75" customHeight="1">
      <c r="A1" s="81" t="s">
        <v>465</v>
      </c>
      <c r="B1" s="119" t="s">
        <v>5373</v>
      </c>
      <c r="C1" s="81" t="s">
        <v>3013</v>
      </c>
      <c r="D1" s="81" t="s">
        <v>2223</v>
      </c>
      <c r="E1" s="213" t="s">
        <v>323</v>
      </c>
      <c r="F1" s="213" t="s">
        <v>5374</v>
      </c>
      <c r="G1" s="213" t="s">
        <v>325</v>
      </c>
      <c r="H1" s="119"/>
      <c r="I1" s="119"/>
      <c r="J1" s="119"/>
      <c r="K1" s="513"/>
      <c r="L1" s="513"/>
      <c r="M1" s="513"/>
      <c r="N1" s="513"/>
      <c r="O1" s="513"/>
      <c r="P1" s="513"/>
      <c r="Q1" s="513"/>
      <c r="R1" s="513"/>
      <c r="S1" s="513"/>
      <c r="T1" s="513"/>
      <c r="U1" s="513"/>
      <c r="V1" s="513"/>
      <c r="W1" s="513"/>
      <c r="X1" s="513"/>
      <c r="Y1" s="514"/>
      <c r="Z1" s="514"/>
      <c r="AA1" s="514"/>
      <c r="AB1" s="514"/>
      <c r="AC1" s="514"/>
    </row>
    <row r="2" ht="15.75" customHeight="1">
      <c r="A2" s="149" t="s">
        <v>596</v>
      </c>
      <c r="B2" s="149" t="s">
        <v>5375</v>
      </c>
      <c r="C2" s="149"/>
      <c r="D2" s="149"/>
      <c r="E2" s="515" t="s">
        <v>5376</v>
      </c>
      <c r="F2" s="516"/>
      <c r="G2" s="149"/>
      <c r="H2" s="116"/>
      <c r="I2" s="116"/>
      <c r="J2" s="116"/>
      <c r="K2" s="517"/>
      <c r="L2" s="517"/>
      <c r="M2" s="517"/>
      <c r="N2" s="517"/>
      <c r="O2" s="517"/>
      <c r="P2" s="517"/>
      <c r="Q2" s="517"/>
      <c r="R2" s="517"/>
      <c r="S2" s="517"/>
      <c r="T2" s="517"/>
      <c r="U2" s="517"/>
      <c r="V2" s="517"/>
      <c r="W2" s="517"/>
      <c r="X2" s="517"/>
      <c r="Y2" s="518"/>
      <c r="Z2" s="518"/>
      <c r="AA2" s="518"/>
      <c r="AB2" s="518"/>
      <c r="AC2" s="518"/>
    </row>
    <row r="3" ht="15.75" customHeight="1">
      <c r="A3" s="149" t="s">
        <v>3299</v>
      </c>
      <c r="B3" s="149" t="s">
        <v>5377</v>
      </c>
      <c r="C3" s="149"/>
      <c r="D3" s="149"/>
      <c r="E3" s="515" t="s">
        <v>5378</v>
      </c>
      <c r="F3" s="516"/>
      <c r="G3" s="149"/>
      <c r="H3" s="116"/>
      <c r="I3" s="116"/>
      <c r="J3" s="116"/>
      <c r="K3" s="517"/>
      <c r="L3" s="517"/>
      <c r="M3" s="517"/>
      <c r="N3" s="517"/>
      <c r="O3" s="517"/>
      <c r="P3" s="517"/>
      <c r="Q3" s="517"/>
      <c r="R3" s="517"/>
      <c r="S3" s="517"/>
      <c r="T3" s="517"/>
      <c r="U3" s="517"/>
      <c r="V3" s="517"/>
      <c r="W3" s="517"/>
      <c r="X3" s="517"/>
      <c r="Y3" s="518"/>
      <c r="Z3" s="518"/>
      <c r="AA3" s="518"/>
      <c r="AB3" s="518"/>
      <c r="AC3" s="518"/>
    </row>
    <row r="4" ht="15.75" customHeight="1">
      <c r="A4" s="149" t="s">
        <v>660</v>
      </c>
      <c r="B4" s="149" t="s">
        <v>5379</v>
      </c>
      <c r="C4" s="149" t="s">
        <v>3299</v>
      </c>
      <c r="D4" s="149" t="s">
        <v>5377</v>
      </c>
      <c r="E4" s="515" t="s">
        <v>5380</v>
      </c>
      <c r="F4" s="516"/>
      <c r="G4" s="149" t="s">
        <v>5381</v>
      </c>
      <c r="H4" s="116"/>
      <c r="I4" s="116"/>
      <c r="J4" s="116"/>
      <c r="K4" s="517"/>
      <c r="L4" s="517"/>
      <c r="M4" s="517"/>
      <c r="N4" s="517"/>
      <c r="O4" s="517"/>
      <c r="P4" s="517"/>
      <c r="Q4" s="517"/>
      <c r="R4" s="517"/>
      <c r="S4" s="517"/>
      <c r="T4" s="517"/>
      <c r="U4" s="517"/>
      <c r="V4" s="517"/>
      <c r="W4" s="517"/>
      <c r="X4" s="517"/>
      <c r="Y4" s="518"/>
      <c r="Z4" s="518"/>
      <c r="AA4" s="518"/>
      <c r="AB4" s="518"/>
      <c r="AC4" s="518"/>
    </row>
    <row r="5" ht="15.75" customHeight="1">
      <c r="A5" s="149" t="s">
        <v>5382</v>
      </c>
      <c r="B5" s="149" t="s">
        <v>5383</v>
      </c>
      <c r="C5" s="149" t="s">
        <v>5384</v>
      </c>
      <c r="D5" s="149"/>
      <c r="E5" s="149"/>
      <c r="F5" s="516"/>
      <c r="G5" s="149"/>
      <c r="H5" s="116"/>
      <c r="I5" s="116"/>
      <c r="J5" s="116"/>
      <c r="K5" s="517"/>
      <c r="L5" s="517"/>
      <c r="M5" s="517"/>
      <c r="N5" s="517"/>
      <c r="O5" s="517"/>
      <c r="P5" s="517"/>
      <c r="Q5" s="517"/>
      <c r="R5" s="517"/>
      <c r="S5" s="517"/>
      <c r="T5" s="517"/>
      <c r="U5" s="517"/>
      <c r="V5" s="517"/>
      <c r="W5" s="517"/>
      <c r="X5" s="517"/>
      <c r="Y5" s="518"/>
      <c r="Z5" s="518"/>
      <c r="AA5" s="518"/>
      <c r="AB5" s="518"/>
      <c r="AC5" s="518"/>
    </row>
    <row r="6" ht="15.75" customHeight="1">
      <c r="A6" s="149" t="s">
        <v>515</v>
      </c>
      <c r="B6" s="149" t="s">
        <v>5385</v>
      </c>
      <c r="C6" s="149" t="s">
        <v>5384</v>
      </c>
      <c r="D6" s="149" t="s">
        <v>5386</v>
      </c>
      <c r="E6" s="149" t="s">
        <v>5387</v>
      </c>
      <c r="F6" s="516"/>
      <c r="G6" s="149" t="s">
        <v>5388</v>
      </c>
      <c r="H6" s="116"/>
      <c r="I6" s="116"/>
      <c r="J6" s="116"/>
      <c r="K6" s="517"/>
      <c r="L6" s="517"/>
      <c r="M6" s="517"/>
      <c r="N6" s="517"/>
      <c r="O6" s="517"/>
      <c r="P6" s="517"/>
      <c r="Q6" s="517"/>
      <c r="R6" s="517"/>
      <c r="S6" s="517"/>
      <c r="T6" s="517"/>
      <c r="U6" s="517"/>
      <c r="V6" s="517"/>
      <c r="W6" s="517"/>
      <c r="X6" s="517"/>
      <c r="Y6" s="518"/>
      <c r="Z6" s="518"/>
      <c r="AA6" s="518"/>
      <c r="AB6" s="518"/>
      <c r="AC6" s="518"/>
    </row>
    <row r="7" ht="15.75" customHeight="1">
      <c r="A7" s="149" t="s">
        <v>952</v>
      </c>
      <c r="B7" s="116" t="s">
        <v>5389</v>
      </c>
      <c r="C7" s="149" t="s">
        <v>515</v>
      </c>
      <c r="D7" s="149" t="s">
        <v>5390</v>
      </c>
      <c r="E7" s="515" t="s">
        <v>5391</v>
      </c>
      <c r="F7" s="516"/>
      <c r="G7" s="149" t="s">
        <v>5392</v>
      </c>
      <c r="H7" s="116"/>
      <c r="I7" s="116"/>
      <c r="J7" s="116"/>
      <c r="K7" s="517"/>
      <c r="L7" s="517"/>
      <c r="M7" s="517"/>
      <c r="N7" s="517"/>
      <c r="O7" s="517"/>
      <c r="P7" s="517"/>
      <c r="Q7" s="517"/>
      <c r="R7" s="517"/>
      <c r="S7" s="517"/>
      <c r="T7" s="517"/>
      <c r="U7" s="517"/>
      <c r="V7" s="517"/>
      <c r="W7" s="517"/>
      <c r="X7" s="517"/>
      <c r="Y7" s="518"/>
      <c r="Z7" s="518"/>
      <c r="AA7" s="518"/>
      <c r="AB7" s="518"/>
      <c r="AC7" s="518"/>
    </row>
    <row r="8" ht="15.75" customHeight="1">
      <c r="A8" s="149" t="s">
        <v>5393</v>
      </c>
      <c r="B8" s="149" t="s">
        <v>5394</v>
      </c>
      <c r="C8" s="149"/>
      <c r="D8" s="149"/>
      <c r="E8" s="515" t="s">
        <v>5395</v>
      </c>
      <c r="F8" s="516"/>
      <c r="G8" s="515" t="s">
        <v>5396</v>
      </c>
      <c r="H8" s="116"/>
      <c r="I8" s="116"/>
      <c r="J8" s="116"/>
      <c r="K8" s="517"/>
      <c r="L8" s="517"/>
      <c r="M8" s="517"/>
      <c r="N8" s="517"/>
      <c r="O8" s="517"/>
      <c r="P8" s="517"/>
      <c r="Q8" s="517"/>
      <c r="R8" s="517"/>
      <c r="S8" s="517"/>
      <c r="T8" s="517"/>
      <c r="U8" s="517"/>
      <c r="V8" s="517"/>
      <c r="W8" s="517"/>
      <c r="X8" s="517"/>
      <c r="Y8" s="518"/>
      <c r="Z8" s="518"/>
      <c r="AA8" s="518"/>
      <c r="AB8" s="518"/>
      <c r="AC8" s="518"/>
    </row>
    <row r="9" ht="15.75" customHeight="1">
      <c r="A9" s="149" t="s">
        <v>5397</v>
      </c>
      <c r="B9" s="149" t="s">
        <v>5398</v>
      </c>
      <c r="C9" s="149"/>
      <c r="D9" s="149" t="s">
        <v>5399</v>
      </c>
      <c r="E9" s="515" t="s">
        <v>5400</v>
      </c>
      <c r="F9" s="516"/>
      <c r="G9" s="515" t="s">
        <v>5401</v>
      </c>
      <c r="H9" s="116"/>
      <c r="I9" s="116"/>
      <c r="J9" s="116"/>
      <c r="K9" s="517"/>
      <c r="L9" s="517"/>
      <c r="M9" s="517"/>
      <c r="N9" s="517"/>
      <c r="O9" s="517"/>
      <c r="P9" s="517"/>
      <c r="Q9" s="517"/>
      <c r="R9" s="517"/>
      <c r="S9" s="517"/>
      <c r="T9" s="517"/>
      <c r="U9" s="517"/>
      <c r="V9" s="517"/>
      <c r="W9" s="517"/>
      <c r="X9" s="517"/>
      <c r="Y9" s="518"/>
      <c r="Z9" s="518"/>
      <c r="AA9" s="518"/>
      <c r="AB9" s="518"/>
      <c r="AC9" s="518"/>
    </row>
    <row r="10" ht="15.75" customHeight="1">
      <c r="A10" s="149" t="s">
        <v>2059</v>
      </c>
      <c r="B10" s="149" t="s">
        <v>5402</v>
      </c>
      <c r="C10" s="149" t="s">
        <v>5384</v>
      </c>
      <c r="D10" s="149" t="s">
        <v>5403</v>
      </c>
      <c r="E10" s="515" t="s">
        <v>5404</v>
      </c>
      <c r="F10" s="516"/>
      <c r="G10" s="515" t="s">
        <v>5405</v>
      </c>
      <c r="H10" s="116"/>
      <c r="I10" s="116"/>
      <c r="J10" s="116"/>
      <c r="K10" s="517"/>
      <c r="L10" s="517"/>
      <c r="M10" s="517"/>
      <c r="N10" s="517"/>
      <c r="O10" s="517"/>
      <c r="P10" s="517"/>
      <c r="Q10" s="517"/>
      <c r="R10" s="517"/>
      <c r="S10" s="517"/>
      <c r="T10" s="517"/>
      <c r="U10" s="517"/>
      <c r="V10" s="517"/>
      <c r="W10" s="517"/>
      <c r="X10" s="517"/>
      <c r="Y10" s="518"/>
      <c r="Z10" s="518"/>
      <c r="AA10" s="518"/>
      <c r="AB10" s="518"/>
      <c r="AC10" s="518"/>
    </row>
    <row r="11" ht="15.75" customHeight="1">
      <c r="A11" s="149" t="s">
        <v>3211</v>
      </c>
      <c r="B11" s="116" t="s">
        <v>5406</v>
      </c>
      <c r="C11" s="149"/>
      <c r="D11" s="149"/>
      <c r="E11" s="516"/>
      <c r="F11" s="516"/>
      <c r="G11" s="519"/>
      <c r="H11" s="116"/>
      <c r="I11" s="116"/>
      <c r="J11" s="116"/>
      <c r="K11" s="517"/>
      <c r="L11" s="517"/>
      <c r="M11" s="517"/>
      <c r="N11" s="517"/>
      <c r="O11" s="517"/>
      <c r="P11" s="517"/>
      <c r="Q11" s="517"/>
      <c r="R11" s="517"/>
      <c r="S11" s="517"/>
      <c r="T11" s="517"/>
      <c r="U11" s="517"/>
      <c r="V11" s="517"/>
      <c r="W11" s="517"/>
      <c r="X11" s="517"/>
      <c r="Y11" s="518"/>
      <c r="Z11" s="518"/>
      <c r="AA11" s="518"/>
      <c r="AB11" s="518"/>
      <c r="AC11" s="518"/>
    </row>
    <row r="12" ht="15.75" customHeight="1">
      <c r="A12" s="149" t="s">
        <v>598</v>
      </c>
      <c r="B12" s="149" t="s">
        <v>5407</v>
      </c>
      <c r="C12" s="149" t="s">
        <v>5408</v>
      </c>
      <c r="D12" s="149" t="s">
        <v>5409</v>
      </c>
      <c r="E12" s="516"/>
      <c r="F12" s="516"/>
      <c r="G12" s="519"/>
      <c r="H12" s="116"/>
      <c r="I12" s="116"/>
      <c r="J12" s="116"/>
      <c r="K12" s="517"/>
      <c r="L12" s="517"/>
      <c r="M12" s="517"/>
      <c r="N12" s="517"/>
      <c r="O12" s="517"/>
      <c r="P12" s="517"/>
      <c r="Q12" s="517"/>
      <c r="R12" s="517"/>
      <c r="S12" s="517"/>
      <c r="T12" s="517"/>
      <c r="U12" s="517"/>
      <c r="V12" s="517"/>
      <c r="W12" s="517"/>
      <c r="X12" s="517"/>
      <c r="Y12" s="518"/>
      <c r="Z12" s="518"/>
      <c r="AA12" s="518"/>
      <c r="AB12" s="518"/>
      <c r="AC12" s="518"/>
    </row>
    <row r="13" ht="15.75" customHeight="1">
      <c r="A13" s="149" t="s">
        <v>3832</v>
      </c>
      <c r="B13" s="149" t="s">
        <v>5410</v>
      </c>
      <c r="C13" s="149" t="s">
        <v>3299</v>
      </c>
      <c r="D13" s="149"/>
      <c r="E13" s="520" t="s">
        <v>5411</v>
      </c>
      <c r="F13" s="516"/>
      <c r="G13" s="519"/>
      <c r="H13" s="116"/>
      <c r="I13" s="116"/>
      <c r="J13" s="116"/>
      <c r="K13" s="517"/>
      <c r="L13" s="517"/>
      <c r="M13" s="517"/>
      <c r="N13" s="517"/>
      <c r="O13" s="517"/>
      <c r="P13" s="517"/>
      <c r="Q13" s="517"/>
      <c r="R13" s="517"/>
      <c r="S13" s="517"/>
      <c r="T13" s="517"/>
      <c r="U13" s="517"/>
      <c r="V13" s="517"/>
      <c r="W13" s="517"/>
      <c r="X13" s="517"/>
      <c r="Y13" s="518"/>
      <c r="Z13" s="518"/>
      <c r="AA13" s="518"/>
      <c r="AB13" s="518"/>
      <c r="AC13" s="518"/>
    </row>
    <row r="14" ht="15.75" customHeight="1">
      <c r="A14" s="149" t="s">
        <v>5412</v>
      </c>
      <c r="B14" s="420" t="s">
        <v>5413</v>
      </c>
      <c r="C14" s="149" t="s">
        <v>3299</v>
      </c>
      <c r="D14" s="149"/>
      <c r="E14" s="193" t="s">
        <v>5414</v>
      </c>
      <c r="F14" s="516"/>
      <c r="G14" s="519"/>
      <c r="H14" s="116"/>
      <c r="I14" s="116"/>
      <c r="J14" s="116"/>
      <c r="K14" s="517"/>
      <c r="L14" s="517"/>
      <c r="M14" s="517"/>
      <c r="N14" s="517"/>
      <c r="O14" s="517"/>
      <c r="P14" s="517"/>
      <c r="Q14" s="517"/>
      <c r="R14" s="517"/>
      <c r="S14" s="517"/>
      <c r="T14" s="517"/>
      <c r="U14" s="517"/>
      <c r="V14" s="517"/>
      <c r="W14" s="517"/>
      <c r="X14" s="517"/>
      <c r="Y14" s="518"/>
      <c r="Z14" s="518"/>
      <c r="AA14" s="518"/>
      <c r="AB14" s="518"/>
      <c r="AC14" s="518"/>
    </row>
    <row r="15" ht="15.75" customHeight="1">
      <c r="A15" s="149" t="s">
        <v>5415</v>
      </c>
      <c r="B15" s="149" t="s">
        <v>5416</v>
      </c>
      <c r="C15" s="149" t="s">
        <v>3299</v>
      </c>
      <c r="D15" s="149"/>
      <c r="E15" s="149" t="s">
        <v>5417</v>
      </c>
      <c r="F15" s="516"/>
      <c r="G15" s="519"/>
      <c r="H15" s="116"/>
      <c r="I15" s="116"/>
      <c r="J15" s="116"/>
      <c r="K15" s="517"/>
      <c r="L15" s="517"/>
      <c r="M15" s="517"/>
      <c r="N15" s="517"/>
      <c r="O15" s="517"/>
      <c r="P15" s="517"/>
      <c r="Q15" s="517"/>
      <c r="R15" s="517"/>
      <c r="S15" s="517"/>
      <c r="T15" s="517"/>
      <c r="U15" s="517"/>
      <c r="V15" s="517"/>
      <c r="W15" s="517"/>
      <c r="X15" s="517"/>
      <c r="Y15" s="518"/>
      <c r="Z15" s="518"/>
      <c r="AA15" s="518"/>
      <c r="AB15" s="518"/>
      <c r="AC15" s="518"/>
    </row>
    <row r="16" ht="15.75" customHeight="1">
      <c r="A16" s="149" t="s">
        <v>5418</v>
      </c>
      <c r="B16" s="149" t="s">
        <v>5419</v>
      </c>
      <c r="C16" s="149" t="s">
        <v>660</v>
      </c>
      <c r="D16" s="149" t="s">
        <v>5420</v>
      </c>
      <c r="E16" s="516"/>
      <c r="F16" s="516"/>
      <c r="G16" s="519"/>
      <c r="H16" s="116"/>
      <c r="I16" s="116"/>
      <c r="J16" s="116"/>
      <c r="K16" s="517"/>
      <c r="L16" s="517"/>
      <c r="M16" s="517"/>
      <c r="N16" s="517"/>
      <c r="O16" s="517"/>
      <c r="P16" s="517"/>
      <c r="Q16" s="517"/>
      <c r="R16" s="517"/>
      <c r="S16" s="517"/>
      <c r="T16" s="517"/>
      <c r="U16" s="517"/>
      <c r="V16" s="517"/>
      <c r="W16" s="517"/>
      <c r="X16" s="517"/>
      <c r="Y16" s="518"/>
      <c r="Z16" s="518"/>
      <c r="AA16" s="518"/>
      <c r="AB16" s="518"/>
      <c r="AC16" s="518"/>
    </row>
    <row r="17" ht="15.75" customHeight="1">
      <c r="A17" s="149" t="s">
        <v>3167</v>
      </c>
      <c r="B17" s="116" t="s">
        <v>5421</v>
      </c>
      <c r="C17" s="149" t="s">
        <v>660</v>
      </c>
      <c r="D17" s="149" t="s">
        <v>5422</v>
      </c>
      <c r="E17" s="516"/>
      <c r="F17" s="516"/>
      <c r="G17" s="519"/>
      <c r="H17" s="116"/>
      <c r="I17" s="116"/>
      <c r="J17" s="116"/>
      <c r="K17" s="517"/>
      <c r="L17" s="517"/>
      <c r="M17" s="517"/>
      <c r="N17" s="517"/>
      <c r="O17" s="517"/>
      <c r="P17" s="517"/>
      <c r="Q17" s="517"/>
      <c r="R17" s="517"/>
      <c r="S17" s="517"/>
      <c r="T17" s="517"/>
      <c r="U17" s="517"/>
      <c r="V17" s="517"/>
      <c r="W17" s="517"/>
      <c r="X17" s="517"/>
      <c r="Y17" s="518"/>
      <c r="Z17" s="518"/>
      <c r="AA17" s="518"/>
      <c r="AB17" s="518"/>
      <c r="AC17" s="518"/>
    </row>
    <row r="18" ht="15.75" customHeight="1">
      <c r="A18" s="149" t="s">
        <v>5423</v>
      </c>
      <c r="B18" s="116" t="s">
        <v>5424</v>
      </c>
      <c r="C18" s="149"/>
      <c r="D18" s="149" t="s">
        <v>5425</v>
      </c>
      <c r="E18" s="521" t="s">
        <v>5426</v>
      </c>
      <c r="F18" s="522"/>
      <c r="G18" s="149" t="s">
        <v>5427</v>
      </c>
      <c r="H18" s="116"/>
      <c r="I18" s="116"/>
      <c r="J18" s="116"/>
      <c r="K18" s="517"/>
      <c r="L18" s="517"/>
      <c r="M18" s="517"/>
      <c r="N18" s="517"/>
      <c r="O18" s="517"/>
      <c r="P18" s="517"/>
      <c r="Q18" s="517"/>
      <c r="R18" s="517"/>
      <c r="S18" s="517"/>
      <c r="T18" s="517"/>
      <c r="U18" s="517"/>
      <c r="V18" s="517"/>
      <c r="W18" s="517"/>
      <c r="X18" s="517"/>
      <c r="Y18" s="518"/>
      <c r="Z18" s="518"/>
      <c r="AA18" s="518"/>
      <c r="AB18" s="518"/>
      <c r="AC18" s="518"/>
    </row>
    <row r="19" ht="15.75" customHeight="1">
      <c r="A19" s="149" t="s">
        <v>5428</v>
      </c>
      <c r="B19" s="149" t="s">
        <v>5429</v>
      </c>
      <c r="C19" s="149" t="s">
        <v>5423</v>
      </c>
      <c r="D19" s="116"/>
      <c r="E19" s="515" t="s">
        <v>5430</v>
      </c>
      <c r="F19" s="516"/>
      <c r="G19" s="515" t="s">
        <v>5431</v>
      </c>
      <c r="H19" s="116"/>
      <c r="I19" s="116"/>
      <c r="J19" s="116"/>
      <c r="K19" s="517"/>
      <c r="L19" s="517"/>
      <c r="M19" s="517"/>
      <c r="N19" s="517"/>
      <c r="O19" s="517"/>
      <c r="P19" s="517"/>
      <c r="Q19" s="517"/>
      <c r="R19" s="517"/>
      <c r="S19" s="517"/>
      <c r="T19" s="517"/>
      <c r="U19" s="517"/>
      <c r="V19" s="517"/>
      <c r="W19" s="517"/>
      <c r="X19" s="517"/>
      <c r="Y19" s="518"/>
      <c r="Z19" s="518"/>
      <c r="AA19" s="518"/>
      <c r="AB19" s="518"/>
      <c r="AC19" s="518"/>
    </row>
    <row r="20" ht="15.75" customHeight="1">
      <c r="A20" s="149" t="s">
        <v>5432</v>
      </c>
      <c r="B20" s="149" t="s">
        <v>5433</v>
      </c>
      <c r="C20" s="149"/>
      <c r="D20" s="149" t="s">
        <v>5434</v>
      </c>
      <c r="E20" s="515" t="s">
        <v>5435</v>
      </c>
      <c r="F20" s="516"/>
      <c r="G20" s="515" t="s">
        <v>5436</v>
      </c>
      <c r="H20" s="116"/>
      <c r="I20" s="116"/>
      <c r="J20" s="116"/>
      <c r="K20" s="517"/>
      <c r="L20" s="517"/>
      <c r="M20" s="517"/>
      <c r="N20" s="517"/>
      <c r="O20" s="517"/>
      <c r="P20" s="517"/>
      <c r="Q20" s="517"/>
      <c r="R20" s="517"/>
      <c r="S20" s="517"/>
      <c r="T20" s="517"/>
      <c r="U20" s="517"/>
      <c r="V20" s="517"/>
      <c r="W20" s="517"/>
      <c r="X20" s="517"/>
      <c r="Y20" s="518"/>
      <c r="Z20" s="518"/>
      <c r="AA20" s="518"/>
      <c r="AB20" s="518"/>
      <c r="AC20" s="518"/>
    </row>
    <row r="21" ht="15.75" customHeight="1">
      <c r="A21" s="149" t="s">
        <v>5437</v>
      </c>
      <c r="B21" s="149" t="s">
        <v>5438</v>
      </c>
      <c r="C21" s="149"/>
      <c r="D21" s="515"/>
      <c r="E21" s="523" t="s">
        <v>5439</v>
      </c>
      <c r="F21" s="524"/>
      <c r="G21" s="515" t="s">
        <v>5440</v>
      </c>
      <c r="H21" s="116"/>
      <c r="I21" s="116"/>
      <c r="J21" s="116"/>
      <c r="K21" s="517"/>
      <c r="L21" s="517"/>
      <c r="M21" s="517"/>
      <c r="N21" s="517"/>
      <c r="O21" s="517"/>
      <c r="P21" s="517"/>
      <c r="Q21" s="517"/>
      <c r="R21" s="517"/>
      <c r="S21" s="517"/>
      <c r="T21" s="517"/>
      <c r="U21" s="517"/>
      <c r="V21" s="517"/>
      <c r="W21" s="517"/>
      <c r="X21" s="517"/>
      <c r="Y21" s="518"/>
      <c r="Z21" s="518"/>
      <c r="AA21" s="518"/>
      <c r="AB21" s="518"/>
      <c r="AC21" s="518"/>
    </row>
    <row r="22" ht="15.75" customHeight="1">
      <c r="A22" s="149" t="s">
        <v>5441</v>
      </c>
      <c r="B22" s="149" t="s">
        <v>5442</v>
      </c>
      <c r="C22" s="149"/>
      <c r="D22" s="515" t="s">
        <v>5443</v>
      </c>
      <c r="E22" s="515" t="s">
        <v>5444</v>
      </c>
      <c r="F22" s="516"/>
      <c r="G22" s="515" t="s">
        <v>5445</v>
      </c>
      <c r="H22" s="116"/>
      <c r="I22" s="116"/>
      <c r="J22" s="116"/>
      <c r="K22" s="517"/>
      <c r="L22" s="517"/>
      <c r="M22" s="517"/>
      <c r="N22" s="517"/>
      <c r="O22" s="517"/>
      <c r="P22" s="517"/>
      <c r="Q22" s="517"/>
      <c r="R22" s="517"/>
      <c r="S22" s="517"/>
      <c r="T22" s="517"/>
      <c r="U22" s="517"/>
      <c r="V22" s="517"/>
      <c r="W22" s="517"/>
      <c r="X22" s="517"/>
      <c r="Y22" s="518"/>
      <c r="Z22" s="518"/>
      <c r="AA22" s="518"/>
      <c r="AB22" s="518"/>
      <c r="AC22" s="518"/>
    </row>
    <row r="23" ht="15.75" customHeight="1">
      <c r="A23" s="149" t="s">
        <v>5446</v>
      </c>
      <c r="B23" s="149" t="s">
        <v>5447</v>
      </c>
      <c r="C23" s="149"/>
      <c r="D23" s="149" t="s">
        <v>5448</v>
      </c>
      <c r="E23" s="525" t="s">
        <v>5449</v>
      </c>
      <c r="F23" s="516" t="s">
        <v>5450</v>
      </c>
      <c r="G23" s="149" t="s">
        <v>5451</v>
      </c>
      <c r="H23" s="116"/>
      <c r="I23" s="116"/>
      <c r="J23" s="116"/>
      <c r="K23" s="517"/>
      <c r="L23" s="517"/>
      <c r="M23" s="517"/>
      <c r="N23" s="517"/>
      <c r="O23" s="517"/>
      <c r="P23" s="517"/>
      <c r="Q23" s="517"/>
      <c r="R23" s="517"/>
      <c r="S23" s="517"/>
      <c r="T23" s="517"/>
      <c r="U23" s="517"/>
      <c r="V23" s="517"/>
      <c r="W23" s="517"/>
      <c r="X23" s="517"/>
      <c r="Y23" s="518"/>
      <c r="Z23" s="518"/>
      <c r="AA23" s="518"/>
      <c r="AB23" s="518"/>
      <c r="AC23" s="518"/>
    </row>
    <row r="24" ht="15.75" customHeight="1">
      <c r="A24" s="149" t="s">
        <v>576</v>
      </c>
      <c r="B24" s="116" t="s">
        <v>4136</v>
      </c>
      <c r="C24" s="149"/>
      <c r="D24" s="149" t="s">
        <v>5452</v>
      </c>
      <c r="E24" s="515" t="s">
        <v>5453</v>
      </c>
      <c r="F24" s="516"/>
      <c r="G24" s="149" t="s">
        <v>5454</v>
      </c>
      <c r="H24" s="116"/>
      <c r="I24" s="116"/>
      <c r="J24" s="116"/>
      <c r="K24" s="517"/>
      <c r="L24" s="517"/>
      <c r="M24" s="517"/>
      <c r="N24" s="517"/>
      <c r="O24" s="517"/>
      <c r="P24" s="517"/>
      <c r="Q24" s="517"/>
      <c r="R24" s="517"/>
      <c r="S24" s="517"/>
      <c r="T24" s="517"/>
      <c r="U24" s="517"/>
      <c r="V24" s="517"/>
      <c r="W24" s="517"/>
      <c r="X24" s="517"/>
      <c r="Y24" s="518"/>
      <c r="Z24" s="518"/>
      <c r="AA24" s="518"/>
      <c r="AB24" s="518"/>
      <c r="AC24" s="518"/>
    </row>
    <row r="25" ht="15.75" customHeight="1">
      <c r="A25" s="521" t="s">
        <v>616</v>
      </c>
      <c r="B25" s="526" t="s">
        <v>5455</v>
      </c>
      <c r="C25" s="149"/>
      <c r="D25" s="116"/>
      <c r="E25" s="516"/>
      <c r="F25" s="516"/>
      <c r="G25" s="519"/>
      <c r="H25" s="116"/>
      <c r="I25" s="116"/>
      <c r="J25" s="116"/>
      <c r="K25" s="517"/>
      <c r="L25" s="517"/>
      <c r="M25" s="517"/>
      <c r="N25" s="517"/>
      <c r="O25" s="517"/>
      <c r="P25" s="517"/>
      <c r="Q25" s="517"/>
      <c r="R25" s="517"/>
      <c r="S25" s="517"/>
      <c r="T25" s="517"/>
      <c r="U25" s="517"/>
      <c r="V25" s="517"/>
      <c r="W25" s="517"/>
      <c r="X25" s="517"/>
      <c r="Y25" s="518"/>
      <c r="Z25" s="518"/>
      <c r="AA25" s="518"/>
      <c r="AB25" s="518"/>
      <c r="AC25" s="518"/>
    </row>
    <row r="26" ht="15.75" customHeight="1">
      <c r="A26" s="521" t="s">
        <v>3358</v>
      </c>
      <c r="B26" s="521" t="s">
        <v>5456</v>
      </c>
      <c r="C26" s="149" t="s">
        <v>616</v>
      </c>
      <c r="D26" s="116"/>
      <c r="E26" s="516"/>
      <c r="F26" s="516"/>
      <c r="G26" s="519"/>
      <c r="H26" s="116"/>
      <c r="I26" s="116"/>
      <c r="J26" s="116"/>
      <c r="K26" s="517"/>
      <c r="L26" s="517"/>
      <c r="M26" s="517"/>
      <c r="N26" s="517"/>
      <c r="O26" s="517"/>
      <c r="P26" s="517"/>
      <c r="Q26" s="517"/>
      <c r="R26" s="517"/>
      <c r="S26" s="517"/>
      <c r="T26" s="517"/>
      <c r="U26" s="517"/>
      <c r="V26" s="517"/>
      <c r="W26" s="517"/>
      <c r="X26" s="517"/>
      <c r="Y26" s="518"/>
      <c r="Z26" s="518"/>
      <c r="AA26" s="518"/>
      <c r="AB26" s="518"/>
      <c r="AC26" s="518"/>
    </row>
    <row r="27" ht="15.75" customHeight="1">
      <c r="A27" s="521" t="s">
        <v>5457</v>
      </c>
      <c r="B27" s="526" t="s">
        <v>5458</v>
      </c>
      <c r="C27" s="149"/>
      <c r="D27" s="116"/>
      <c r="E27" s="516"/>
      <c r="F27" s="516"/>
      <c r="G27" s="519"/>
      <c r="H27" s="116"/>
      <c r="I27" s="116"/>
      <c r="J27" s="116"/>
      <c r="K27" s="517"/>
      <c r="L27" s="517"/>
      <c r="M27" s="517"/>
      <c r="N27" s="517"/>
      <c r="O27" s="517"/>
      <c r="P27" s="517"/>
      <c r="Q27" s="517"/>
      <c r="R27" s="517"/>
      <c r="S27" s="517"/>
      <c r="T27" s="517"/>
      <c r="U27" s="517"/>
      <c r="V27" s="517"/>
      <c r="W27" s="517"/>
      <c r="X27" s="517"/>
      <c r="Y27" s="518"/>
      <c r="Z27" s="518"/>
      <c r="AA27" s="518"/>
      <c r="AB27" s="518"/>
      <c r="AC27" s="518"/>
    </row>
    <row r="28" ht="15.75" customHeight="1">
      <c r="A28" s="149" t="s">
        <v>3788</v>
      </c>
      <c r="B28" s="149" t="s">
        <v>5459</v>
      </c>
      <c r="C28" s="116"/>
      <c r="D28" s="116"/>
      <c r="E28" s="515" t="s">
        <v>5460</v>
      </c>
      <c r="F28" s="516"/>
      <c r="G28" s="515" t="s">
        <v>5461</v>
      </c>
      <c r="H28" s="116"/>
      <c r="I28" s="116"/>
      <c r="J28" s="116"/>
      <c r="K28" s="517"/>
      <c r="L28" s="517"/>
      <c r="M28" s="517"/>
      <c r="N28" s="517"/>
      <c r="O28" s="517"/>
      <c r="P28" s="517"/>
      <c r="Q28" s="517"/>
      <c r="R28" s="517"/>
      <c r="S28" s="517"/>
      <c r="T28" s="517"/>
      <c r="U28" s="517"/>
      <c r="V28" s="517"/>
      <c r="W28" s="517"/>
      <c r="X28" s="517"/>
      <c r="Y28" s="518"/>
      <c r="Z28" s="518"/>
      <c r="AA28" s="518"/>
      <c r="AB28" s="518"/>
      <c r="AC28" s="518"/>
    </row>
    <row r="29" ht="15.75" customHeight="1">
      <c r="A29" s="149" t="s">
        <v>641</v>
      </c>
      <c r="B29" s="149" t="s">
        <v>5462</v>
      </c>
      <c r="C29" s="116"/>
      <c r="D29" s="149" t="s">
        <v>5463</v>
      </c>
      <c r="E29" s="519"/>
      <c r="F29" s="519"/>
      <c r="G29" s="519"/>
      <c r="H29" s="116"/>
      <c r="I29" s="116"/>
      <c r="J29" s="116"/>
      <c r="K29" s="517"/>
      <c r="L29" s="517"/>
      <c r="M29" s="517"/>
      <c r="N29" s="517"/>
      <c r="O29" s="517"/>
      <c r="P29" s="517"/>
      <c r="Q29" s="517"/>
      <c r="R29" s="517"/>
      <c r="S29" s="517"/>
      <c r="T29" s="517"/>
      <c r="U29" s="517"/>
      <c r="V29" s="517"/>
      <c r="W29" s="517"/>
      <c r="X29" s="517"/>
      <c r="Y29" s="518"/>
      <c r="Z29" s="518"/>
      <c r="AA29" s="518"/>
      <c r="AB29" s="518"/>
      <c r="AC29" s="518"/>
    </row>
    <row r="30" ht="15.75" customHeight="1">
      <c r="A30" s="149" t="s">
        <v>524</v>
      </c>
      <c r="B30" s="116" t="s">
        <v>5464</v>
      </c>
      <c r="C30" s="116"/>
      <c r="D30" s="116"/>
      <c r="E30" s="519"/>
      <c r="F30" s="519"/>
      <c r="G30" s="519"/>
      <c r="H30" s="116"/>
      <c r="I30" s="116"/>
      <c r="J30" s="116"/>
      <c r="K30" s="517"/>
      <c r="L30" s="517"/>
      <c r="M30" s="517"/>
      <c r="N30" s="517"/>
      <c r="O30" s="517"/>
      <c r="P30" s="517"/>
      <c r="Q30" s="517"/>
      <c r="R30" s="517"/>
      <c r="S30" s="517"/>
      <c r="T30" s="517"/>
      <c r="U30" s="517"/>
      <c r="V30" s="517"/>
      <c r="W30" s="517"/>
      <c r="X30" s="517"/>
      <c r="Y30" s="518"/>
      <c r="Z30" s="518"/>
      <c r="AA30" s="518"/>
      <c r="AB30" s="518"/>
      <c r="AC30" s="518"/>
    </row>
    <row r="31" ht="15.75" customHeight="1">
      <c r="A31" s="149" t="s">
        <v>3410</v>
      </c>
      <c r="B31" s="149" t="s">
        <v>5465</v>
      </c>
      <c r="C31" s="116"/>
      <c r="D31" s="116"/>
      <c r="E31" s="519"/>
      <c r="F31" s="519"/>
      <c r="G31" s="519"/>
      <c r="H31" s="116"/>
      <c r="I31" s="116"/>
      <c r="J31" s="116"/>
      <c r="K31" s="517"/>
      <c r="L31" s="517"/>
      <c r="M31" s="517"/>
      <c r="N31" s="517"/>
      <c r="O31" s="517"/>
      <c r="P31" s="517"/>
      <c r="Q31" s="517"/>
      <c r="R31" s="517"/>
      <c r="S31" s="517"/>
      <c r="T31" s="517"/>
      <c r="U31" s="517"/>
      <c r="V31" s="517"/>
      <c r="W31" s="517"/>
      <c r="X31" s="517"/>
      <c r="Y31" s="518"/>
      <c r="Z31" s="518"/>
      <c r="AA31" s="518"/>
      <c r="AB31" s="518"/>
      <c r="AC31" s="518"/>
    </row>
    <row r="32" ht="15.75" customHeight="1">
      <c r="A32" s="149" t="s">
        <v>5466</v>
      </c>
      <c r="B32" s="116" t="s">
        <v>5467</v>
      </c>
      <c r="C32" s="149" t="s">
        <v>3410</v>
      </c>
      <c r="D32" s="116"/>
      <c r="E32" s="516"/>
      <c r="F32" s="516"/>
      <c r="G32" s="519"/>
      <c r="H32" s="116"/>
      <c r="I32" s="116"/>
      <c r="J32" s="116"/>
      <c r="K32" s="517"/>
      <c r="L32" s="517"/>
      <c r="M32" s="517"/>
      <c r="N32" s="517"/>
      <c r="O32" s="517"/>
      <c r="P32" s="517"/>
      <c r="Q32" s="517"/>
      <c r="R32" s="517"/>
      <c r="S32" s="517"/>
      <c r="T32" s="517"/>
      <c r="U32" s="517"/>
      <c r="V32" s="517"/>
      <c r="W32" s="517"/>
      <c r="X32" s="517"/>
      <c r="Y32" s="518"/>
      <c r="Z32" s="518"/>
      <c r="AA32" s="518"/>
      <c r="AB32" s="518"/>
      <c r="AC32" s="518"/>
    </row>
    <row r="33" ht="15.75" customHeight="1">
      <c r="A33" s="149" t="s">
        <v>530</v>
      </c>
      <c r="B33" s="149" t="s">
        <v>5468</v>
      </c>
      <c r="C33" s="149" t="s">
        <v>3410</v>
      </c>
      <c r="D33" s="116"/>
      <c r="E33" s="516"/>
      <c r="F33" s="516"/>
      <c r="G33" s="519"/>
      <c r="H33" s="116"/>
      <c r="I33" s="116"/>
      <c r="J33" s="116"/>
      <c r="K33" s="517"/>
      <c r="L33" s="517"/>
      <c r="M33" s="517"/>
      <c r="N33" s="517"/>
      <c r="O33" s="517"/>
      <c r="P33" s="517"/>
      <c r="Q33" s="517"/>
      <c r="R33" s="517"/>
      <c r="S33" s="517"/>
      <c r="T33" s="517"/>
      <c r="U33" s="517"/>
      <c r="V33" s="517"/>
      <c r="W33" s="517"/>
      <c r="X33" s="517"/>
      <c r="Y33" s="518"/>
      <c r="Z33" s="518"/>
      <c r="AA33" s="518"/>
      <c r="AB33" s="518"/>
      <c r="AC33" s="518"/>
    </row>
    <row r="34" ht="15.75" customHeight="1">
      <c r="A34" s="149" t="s">
        <v>3248</v>
      </c>
      <c r="B34" s="116" t="s">
        <v>5469</v>
      </c>
      <c r="C34" s="149" t="s">
        <v>3410</v>
      </c>
      <c r="D34" s="116"/>
      <c r="E34" s="516"/>
      <c r="F34" s="516"/>
      <c r="G34" s="519"/>
      <c r="H34" s="116"/>
      <c r="I34" s="116"/>
      <c r="J34" s="116"/>
      <c r="K34" s="517"/>
      <c r="L34" s="517"/>
      <c r="M34" s="517"/>
      <c r="N34" s="517"/>
      <c r="O34" s="517"/>
      <c r="P34" s="517"/>
      <c r="Q34" s="517"/>
      <c r="R34" s="517"/>
      <c r="S34" s="517"/>
      <c r="T34" s="517"/>
      <c r="U34" s="517"/>
      <c r="V34" s="517"/>
      <c r="W34" s="517"/>
      <c r="X34" s="517"/>
      <c r="Y34" s="518"/>
      <c r="Z34" s="518"/>
      <c r="AA34" s="518"/>
      <c r="AB34" s="518"/>
      <c r="AC34" s="518"/>
    </row>
    <row r="35" ht="15.75" customHeight="1">
      <c r="A35" s="149" t="s">
        <v>712</v>
      </c>
      <c r="B35" s="149" t="s">
        <v>5470</v>
      </c>
      <c r="C35" s="149" t="s">
        <v>3248</v>
      </c>
      <c r="D35" s="116"/>
      <c r="E35" s="516"/>
      <c r="F35" s="516"/>
      <c r="G35" s="519"/>
      <c r="H35" s="116"/>
      <c r="I35" s="116"/>
      <c r="J35" s="116"/>
      <c r="K35" s="517"/>
      <c r="L35" s="517"/>
      <c r="M35" s="517"/>
      <c r="N35" s="517"/>
      <c r="O35" s="517"/>
      <c r="P35" s="517"/>
      <c r="Q35" s="517"/>
      <c r="R35" s="517"/>
      <c r="S35" s="517"/>
      <c r="T35" s="517"/>
      <c r="U35" s="517"/>
      <c r="V35" s="517"/>
      <c r="W35" s="517"/>
      <c r="X35" s="517"/>
      <c r="Y35" s="518"/>
      <c r="Z35" s="518"/>
      <c r="AA35" s="518"/>
      <c r="AB35" s="518"/>
      <c r="AC35" s="518"/>
    </row>
    <row r="36" ht="15.75" customHeight="1">
      <c r="A36" s="149" t="s">
        <v>5471</v>
      </c>
      <c r="B36" s="149" t="s">
        <v>5472</v>
      </c>
      <c r="C36" s="149"/>
      <c r="D36" s="116"/>
      <c r="E36" s="516"/>
      <c r="F36" s="516"/>
      <c r="G36" s="519"/>
      <c r="H36" s="116"/>
      <c r="I36" s="116"/>
      <c r="J36" s="116"/>
      <c r="K36" s="517"/>
      <c r="L36" s="517"/>
      <c r="M36" s="517"/>
      <c r="N36" s="517"/>
      <c r="O36" s="517"/>
      <c r="P36" s="517"/>
      <c r="Q36" s="517"/>
      <c r="R36" s="517"/>
      <c r="S36" s="517"/>
      <c r="T36" s="517"/>
      <c r="U36" s="517"/>
      <c r="V36" s="517"/>
      <c r="W36" s="517"/>
      <c r="X36" s="517"/>
      <c r="Y36" s="518"/>
      <c r="Z36" s="518"/>
      <c r="AA36" s="518"/>
      <c r="AB36" s="518"/>
      <c r="AC36" s="518"/>
    </row>
    <row r="37" ht="15.75" customHeight="1">
      <c r="A37" s="149" t="s">
        <v>5473</v>
      </c>
      <c r="B37" s="149" t="s">
        <v>5474</v>
      </c>
      <c r="C37" s="149" t="s">
        <v>5471</v>
      </c>
      <c r="D37" s="149" t="s">
        <v>5475</v>
      </c>
      <c r="E37" s="516"/>
      <c r="F37" s="516"/>
      <c r="G37" s="519"/>
      <c r="H37" s="116"/>
      <c r="I37" s="116"/>
      <c r="J37" s="116"/>
      <c r="K37" s="517"/>
      <c r="L37" s="517"/>
      <c r="M37" s="517"/>
      <c r="N37" s="517"/>
      <c r="O37" s="517"/>
      <c r="P37" s="517"/>
      <c r="Q37" s="517"/>
      <c r="R37" s="517"/>
      <c r="S37" s="517"/>
      <c r="T37" s="517"/>
      <c r="U37" s="517"/>
      <c r="V37" s="517"/>
      <c r="W37" s="517"/>
      <c r="X37" s="517"/>
      <c r="Y37" s="518"/>
      <c r="Z37" s="518"/>
      <c r="AA37" s="518"/>
      <c r="AB37" s="518"/>
      <c r="AC37" s="518"/>
    </row>
    <row r="38" ht="15.75" customHeight="1">
      <c r="A38" s="149" t="s">
        <v>5476</v>
      </c>
      <c r="B38" s="149" t="s">
        <v>5477</v>
      </c>
      <c r="C38" s="149" t="s">
        <v>5471</v>
      </c>
      <c r="D38" s="116"/>
      <c r="E38" s="516"/>
      <c r="F38" s="516"/>
      <c r="G38" s="519"/>
      <c r="H38" s="116"/>
      <c r="I38" s="116"/>
      <c r="J38" s="116"/>
      <c r="K38" s="517"/>
      <c r="L38" s="517"/>
      <c r="M38" s="517"/>
      <c r="N38" s="517"/>
      <c r="O38" s="517"/>
      <c r="P38" s="517"/>
      <c r="Q38" s="517"/>
      <c r="R38" s="517"/>
      <c r="S38" s="517"/>
      <c r="T38" s="517"/>
      <c r="U38" s="517"/>
      <c r="V38" s="517"/>
      <c r="W38" s="517"/>
      <c r="X38" s="517"/>
      <c r="Y38" s="518"/>
      <c r="Z38" s="518"/>
      <c r="AA38" s="518"/>
      <c r="AB38" s="518"/>
      <c r="AC38" s="518"/>
    </row>
    <row r="39" ht="15.75" customHeight="1">
      <c r="A39" s="149" t="s">
        <v>5478</v>
      </c>
      <c r="B39" s="527" t="s">
        <v>5479</v>
      </c>
      <c r="C39" s="149"/>
      <c r="D39" s="116"/>
      <c r="E39" s="516"/>
      <c r="F39" s="516"/>
      <c r="G39" s="519"/>
      <c r="H39" s="116"/>
      <c r="I39" s="116"/>
      <c r="J39" s="116"/>
      <c r="K39" s="517"/>
      <c r="L39" s="517"/>
      <c r="M39" s="517"/>
      <c r="N39" s="517"/>
      <c r="O39" s="517"/>
      <c r="P39" s="517"/>
      <c r="Q39" s="517"/>
      <c r="R39" s="517"/>
      <c r="S39" s="517"/>
      <c r="T39" s="517"/>
      <c r="U39" s="517"/>
      <c r="V39" s="517"/>
      <c r="W39" s="517"/>
      <c r="X39" s="517"/>
      <c r="Y39" s="518"/>
      <c r="Z39" s="518"/>
      <c r="AA39" s="518"/>
      <c r="AB39" s="518"/>
      <c r="AC39" s="518"/>
    </row>
    <row r="40" ht="15.75" customHeight="1">
      <c r="A40" s="149" t="s">
        <v>5480</v>
      </c>
      <c r="B40" s="527" t="s">
        <v>5481</v>
      </c>
      <c r="C40" s="149"/>
      <c r="D40" s="116"/>
      <c r="E40" s="516"/>
      <c r="F40" s="516"/>
      <c r="G40" s="519"/>
      <c r="H40" s="116"/>
      <c r="I40" s="116"/>
      <c r="J40" s="116"/>
      <c r="K40" s="517"/>
      <c r="L40" s="517"/>
      <c r="M40" s="517"/>
      <c r="N40" s="517"/>
      <c r="O40" s="517"/>
      <c r="P40" s="517"/>
      <c r="Q40" s="517"/>
      <c r="R40" s="517"/>
      <c r="S40" s="517"/>
      <c r="T40" s="517"/>
      <c r="U40" s="517"/>
      <c r="V40" s="517"/>
      <c r="W40" s="517"/>
      <c r="X40" s="517"/>
      <c r="Y40" s="518"/>
      <c r="Z40" s="518"/>
      <c r="AA40" s="518"/>
      <c r="AB40" s="518"/>
      <c r="AC40" s="518"/>
    </row>
    <row r="41" ht="15.75" customHeight="1">
      <c r="A41" s="149" t="s">
        <v>5482</v>
      </c>
      <c r="B41" s="527" t="s">
        <v>5483</v>
      </c>
      <c r="C41" s="149"/>
      <c r="D41" s="116"/>
      <c r="E41" s="516"/>
      <c r="F41" s="516"/>
      <c r="G41" s="519"/>
      <c r="H41" s="116"/>
      <c r="I41" s="116"/>
      <c r="J41" s="116"/>
      <c r="K41" s="517"/>
      <c r="L41" s="517"/>
      <c r="M41" s="517"/>
      <c r="N41" s="517"/>
      <c r="O41" s="517"/>
      <c r="P41" s="517"/>
      <c r="Q41" s="517"/>
      <c r="R41" s="517"/>
      <c r="S41" s="517"/>
      <c r="T41" s="517"/>
      <c r="U41" s="517"/>
      <c r="V41" s="517"/>
      <c r="W41" s="517"/>
      <c r="X41" s="517"/>
      <c r="Y41" s="518"/>
      <c r="Z41" s="518"/>
      <c r="AA41" s="518"/>
      <c r="AB41" s="518"/>
      <c r="AC41" s="518"/>
    </row>
    <row r="42" ht="15.75" customHeight="1">
      <c r="A42" s="149" t="s">
        <v>5484</v>
      </c>
      <c r="B42" s="527" t="s">
        <v>5485</v>
      </c>
      <c r="C42" s="149"/>
      <c r="D42" s="116"/>
      <c r="E42" s="516"/>
      <c r="F42" s="516"/>
      <c r="G42" s="519"/>
      <c r="H42" s="116"/>
      <c r="I42" s="116"/>
      <c r="J42" s="116"/>
      <c r="K42" s="517"/>
      <c r="L42" s="517"/>
      <c r="M42" s="517"/>
      <c r="N42" s="517"/>
      <c r="O42" s="517"/>
      <c r="P42" s="517"/>
      <c r="Q42" s="517"/>
      <c r="R42" s="517"/>
      <c r="S42" s="517"/>
      <c r="T42" s="517"/>
      <c r="U42" s="517"/>
      <c r="V42" s="517"/>
      <c r="W42" s="517"/>
      <c r="X42" s="517"/>
      <c r="Y42" s="518"/>
      <c r="Z42" s="518"/>
      <c r="AA42" s="518"/>
      <c r="AB42" s="518"/>
      <c r="AC42" s="518"/>
    </row>
    <row r="43" ht="15.75" customHeight="1">
      <c r="A43" s="149" t="s">
        <v>5486</v>
      </c>
      <c r="B43" s="527" t="s">
        <v>5487</v>
      </c>
      <c r="C43" s="149"/>
      <c r="D43" s="116"/>
      <c r="E43" s="516"/>
      <c r="F43" s="516"/>
      <c r="G43" s="519"/>
      <c r="H43" s="116"/>
      <c r="I43" s="116"/>
      <c r="J43" s="116"/>
      <c r="K43" s="517"/>
      <c r="L43" s="517"/>
      <c r="M43" s="517"/>
      <c r="N43" s="517"/>
      <c r="O43" s="517"/>
      <c r="P43" s="517"/>
      <c r="Q43" s="517"/>
      <c r="R43" s="517"/>
      <c r="S43" s="517"/>
      <c r="T43" s="517"/>
      <c r="U43" s="517"/>
      <c r="V43" s="517"/>
      <c r="W43" s="517"/>
      <c r="X43" s="517"/>
      <c r="Y43" s="518"/>
      <c r="Z43" s="518"/>
      <c r="AA43" s="518"/>
      <c r="AB43" s="518"/>
      <c r="AC43" s="518"/>
    </row>
    <row r="44" ht="15.75" customHeight="1">
      <c r="A44" s="149" t="s">
        <v>5488</v>
      </c>
      <c r="B44" s="527" t="s">
        <v>5489</v>
      </c>
      <c r="C44" s="149"/>
      <c r="D44" s="116"/>
      <c r="E44" s="516"/>
      <c r="F44" s="516"/>
      <c r="G44" s="519"/>
      <c r="H44" s="116"/>
      <c r="I44" s="116"/>
      <c r="J44" s="116"/>
      <c r="K44" s="517"/>
      <c r="L44" s="517"/>
      <c r="M44" s="517"/>
      <c r="N44" s="517"/>
      <c r="O44" s="517"/>
      <c r="P44" s="517"/>
      <c r="Q44" s="517"/>
      <c r="R44" s="517"/>
      <c r="S44" s="517"/>
      <c r="T44" s="517"/>
      <c r="U44" s="517"/>
      <c r="V44" s="517"/>
      <c r="W44" s="517"/>
      <c r="X44" s="517"/>
      <c r="Y44" s="518"/>
      <c r="Z44" s="518"/>
      <c r="AA44" s="518"/>
      <c r="AB44" s="518"/>
      <c r="AC44" s="518"/>
    </row>
    <row r="45" ht="15.75" customHeight="1">
      <c r="A45" s="149" t="s">
        <v>5490</v>
      </c>
      <c r="B45" s="528" t="s">
        <v>5491</v>
      </c>
      <c r="C45" s="149"/>
      <c r="D45" s="116"/>
      <c r="E45" s="516"/>
      <c r="F45" s="516"/>
      <c r="G45" s="519"/>
      <c r="H45" s="116"/>
      <c r="I45" s="116"/>
      <c r="J45" s="116"/>
      <c r="K45" s="517"/>
      <c r="L45" s="517"/>
      <c r="M45" s="517"/>
      <c r="N45" s="517"/>
      <c r="O45" s="517"/>
      <c r="P45" s="517"/>
      <c r="Q45" s="517"/>
      <c r="R45" s="517"/>
      <c r="S45" s="517"/>
      <c r="T45" s="517"/>
      <c r="U45" s="517"/>
      <c r="V45" s="517"/>
      <c r="W45" s="517"/>
      <c r="X45" s="517"/>
      <c r="Y45" s="518"/>
      <c r="Z45" s="518"/>
      <c r="AA45" s="518"/>
      <c r="AB45" s="518"/>
      <c r="AC45" s="518"/>
    </row>
    <row r="46" ht="15.75" customHeight="1">
      <c r="A46" s="149" t="s">
        <v>5492</v>
      </c>
      <c r="B46" s="528" t="s">
        <v>5493</v>
      </c>
      <c r="C46" s="149"/>
      <c r="D46" s="116"/>
      <c r="E46" s="516"/>
      <c r="F46" s="516"/>
      <c r="G46" s="519"/>
      <c r="H46" s="116"/>
      <c r="I46" s="116"/>
      <c r="J46" s="116"/>
      <c r="K46" s="517"/>
      <c r="L46" s="517"/>
      <c r="M46" s="517"/>
      <c r="N46" s="517"/>
      <c r="O46" s="517"/>
      <c r="P46" s="517"/>
      <c r="Q46" s="517"/>
      <c r="R46" s="517"/>
      <c r="S46" s="517"/>
      <c r="T46" s="517"/>
      <c r="U46" s="517"/>
      <c r="V46" s="517"/>
      <c r="W46" s="517"/>
      <c r="X46" s="517"/>
      <c r="Y46" s="518"/>
      <c r="Z46" s="518"/>
      <c r="AA46" s="518"/>
      <c r="AB46" s="518"/>
      <c r="AC46" s="518"/>
    </row>
    <row r="47" ht="15.75" customHeight="1">
      <c r="A47" s="149" t="s">
        <v>5494</v>
      </c>
      <c r="B47" s="529" t="s">
        <v>5495</v>
      </c>
      <c r="C47" s="149"/>
      <c r="D47" s="116"/>
      <c r="E47" s="516"/>
      <c r="F47" s="516"/>
      <c r="G47" s="519"/>
      <c r="H47" s="116"/>
      <c r="I47" s="116"/>
      <c r="J47" s="116"/>
      <c r="K47" s="517"/>
      <c r="L47" s="517"/>
      <c r="M47" s="517"/>
      <c r="N47" s="517"/>
      <c r="O47" s="517"/>
      <c r="P47" s="517"/>
      <c r="Q47" s="517"/>
      <c r="R47" s="517"/>
      <c r="S47" s="517"/>
      <c r="T47" s="517"/>
      <c r="U47" s="517"/>
      <c r="V47" s="517"/>
      <c r="W47" s="517"/>
      <c r="X47" s="517"/>
      <c r="Y47" s="518"/>
      <c r="Z47" s="518"/>
      <c r="AA47" s="518"/>
      <c r="AB47" s="518"/>
      <c r="AC47" s="518"/>
    </row>
    <row r="48" ht="15.75" customHeight="1">
      <c r="A48" s="149" t="s">
        <v>2309</v>
      </c>
      <c r="B48" s="528" t="s">
        <v>5496</v>
      </c>
      <c r="C48" s="149"/>
      <c r="D48" s="116"/>
      <c r="E48" s="516"/>
      <c r="F48" s="516"/>
      <c r="G48" s="519"/>
      <c r="H48" s="116"/>
      <c r="I48" s="116"/>
      <c r="J48" s="116"/>
      <c r="K48" s="517"/>
      <c r="L48" s="517"/>
      <c r="M48" s="517"/>
      <c r="N48" s="517"/>
      <c r="O48" s="517"/>
      <c r="P48" s="517"/>
      <c r="Q48" s="517"/>
      <c r="R48" s="517"/>
      <c r="S48" s="517"/>
      <c r="T48" s="517"/>
      <c r="U48" s="517"/>
      <c r="V48" s="517"/>
      <c r="W48" s="517"/>
      <c r="X48" s="517"/>
      <c r="Y48" s="518"/>
      <c r="Z48" s="518"/>
      <c r="AA48" s="518"/>
      <c r="AB48" s="518"/>
      <c r="AC48" s="518"/>
    </row>
    <row r="49" ht="15.75" customHeight="1">
      <c r="A49" s="149"/>
      <c r="B49" s="149"/>
      <c r="C49" s="149"/>
      <c r="D49" s="116"/>
      <c r="E49" s="149"/>
      <c r="F49" s="149"/>
      <c r="G49" s="116"/>
      <c r="H49" s="116"/>
      <c r="I49" s="116"/>
      <c r="J49" s="116"/>
      <c r="K49" s="517"/>
      <c r="L49" s="517"/>
      <c r="M49" s="517"/>
      <c r="N49" s="517"/>
      <c r="O49" s="517"/>
      <c r="P49" s="517"/>
      <c r="Q49" s="517"/>
      <c r="R49" s="517"/>
      <c r="S49" s="517"/>
      <c r="T49" s="517"/>
      <c r="U49" s="517"/>
      <c r="V49" s="517"/>
      <c r="W49" s="517"/>
      <c r="X49" s="517"/>
      <c r="Y49" s="518"/>
      <c r="Z49" s="518"/>
      <c r="AA49" s="518"/>
      <c r="AB49" s="518"/>
      <c r="AC49" s="518"/>
    </row>
    <row r="50" ht="15.75" customHeight="1">
      <c r="A50" s="149"/>
      <c r="B50" s="149"/>
      <c r="C50" s="149"/>
      <c r="D50" s="116"/>
      <c r="E50" s="149"/>
      <c r="F50" s="149"/>
      <c r="G50" s="116"/>
      <c r="H50" s="116"/>
      <c r="I50" s="116"/>
      <c r="J50" s="116"/>
      <c r="K50" s="517"/>
      <c r="L50" s="517"/>
      <c r="M50" s="517"/>
      <c r="N50" s="517"/>
      <c r="O50" s="517"/>
      <c r="P50" s="517"/>
      <c r="Q50" s="517"/>
      <c r="R50" s="517"/>
      <c r="S50" s="517"/>
      <c r="T50" s="517"/>
      <c r="U50" s="517"/>
      <c r="V50" s="517"/>
      <c r="W50" s="517"/>
      <c r="X50" s="517"/>
      <c r="Y50" s="518"/>
      <c r="Z50" s="518"/>
      <c r="AA50" s="518"/>
      <c r="AB50" s="518"/>
      <c r="AC50" s="518"/>
    </row>
    <row r="51" ht="15.75" customHeight="1">
      <c r="A51" s="149"/>
      <c r="B51" s="149"/>
      <c r="C51" s="149"/>
      <c r="D51" s="116"/>
      <c r="E51" s="149"/>
      <c r="F51" s="149"/>
      <c r="G51" s="116"/>
      <c r="H51" s="116"/>
      <c r="I51" s="116"/>
      <c r="J51" s="116"/>
      <c r="K51" s="517"/>
      <c r="L51" s="517"/>
      <c r="M51" s="517"/>
      <c r="N51" s="517"/>
      <c r="O51" s="517"/>
      <c r="P51" s="517"/>
      <c r="Q51" s="517"/>
      <c r="R51" s="517"/>
      <c r="S51" s="517"/>
      <c r="T51" s="517"/>
      <c r="U51" s="517"/>
      <c r="V51" s="517"/>
      <c r="W51" s="517"/>
      <c r="X51" s="517"/>
      <c r="Y51" s="518"/>
      <c r="Z51" s="518"/>
      <c r="AA51" s="518"/>
      <c r="AB51" s="518"/>
      <c r="AC51" s="518"/>
    </row>
    <row r="52" ht="15.75" customHeight="1">
      <c r="A52" s="149"/>
      <c r="B52" s="149"/>
      <c r="C52" s="149"/>
      <c r="D52" s="116"/>
      <c r="E52" s="149"/>
      <c r="F52" s="149"/>
      <c r="G52" s="116"/>
      <c r="H52" s="116"/>
      <c r="I52" s="116"/>
      <c r="J52" s="116"/>
      <c r="K52" s="517"/>
      <c r="L52" s="517"/>
      <c r="M52" s="517"/>
      <c r="N52" s="517"/>
      <c r="O52" s="517"/>
      <c r="P52" s="517"/>
      <c r="Q52" s="517"/>
      <c r="R52" s="517"/>
      <c r="S52" s="517"/>
      <c r="T52" s="517"/>
      <c r="U52" s="517"/>
      <c r="V52" s="517"/>
      <c r="W52" s="517"/>
      <c r="X52" s="517"/>
      <c r="Y52" s="518"/>
      <c r="Z52" s="518"/>
      <c r="AA52" s="518"/>
      <c r="AB52" s="518"/>
      <c r="AC52" s="518"/>
    </row>
    <row r="53" ht="15.75" customHeight="1">
      <c r="A53" s="149"/>
      <c r="B53" s="149"/>
      <c r="C53" s="149"/>
      <c r="D53" s="116"/>
      <c r="E53" s="149"/>
      <c r="F53" s="149"/>
      <c r="G53" s="116"/>
      <c r="H53" s="116"/>
      <c r="I53" s="116"/>
      <c r="J53" s="116"/>
      <c r="K53" s="517"/>
      <c r="L53" s="517"/>
      <c r="M53" s="517"/>
      <c r="N53" s="517"/>
      <c r="O53" s="517"/>
      <c r="P53" s="517"/>
      <c r="Q53" s="517"/>
      <c r="R53" s="517"/>
      <c r="S53" s="517"/>
      <c r="T53" s="517"/>
      <c r="U53" s="517"/>
      <c r="V53" s="517"/>
      <c r="W53" s="517"/>
      <c r="X53" s="517"/>
      <c r="Y53" s="518"/>
      <c r="Z53" s="518"/>
      <c r="AA53" s="518"/>
      <c r="AB53" s="518"/>
      <c r="AC53" s="518"/>
    </row>
    <row r="54" ht="15.75" customHeight="1">
      <c r="A54" s="149"/>
      <c r="B54" s="149"/>
      <c r="C54" s="149"/>
      <c r="D54" s="116"/>
      <c r="E54" s="149"/>
      <c r="F54" s="149"/>
      <c r="G54" s="116"/>
      <c r="H54" s="116"/>
      <c r="I54" s="116"/>
      <c r="J54" s="116"/>
      <c r="K54" s="517"/>
      <c r="L54" s="517"/>
      <c r="M54" s="517"/>
      <c r="N54" s="517"/>
      <c r="O54" s="517"/>
      <c r="P54" s="517"/>
      <c r="Q54" s="517"/>
      <c r="R54" s="517"/>
      <c r="S54" s="517"/>
      <c r="T54" s="517"/>
      <c r="U54" s="517"/>
      <c r="V54" s="517"/>
      <c r="W54" s="517"/>
      <c r="X54" s="517"/>
      <c r="Y54" s="518"/>
      <c r="Z54" s="518"/>
      <c r="AA54" s="518"/>
      <c r="AB54" s="518"/>
      <c r="AC54" s="518"/>
    </row>
    <row r="55" ht="15.75" customHeight="1">
      <c r="A55" s="149"/>
      <c r="B55" s="149"/>
      <c r="C55" s="149"/>
      <c r="D55" s="116"/>
      <c r="E55" s="149"/>
      <c r="F55" s="149"/>
      <c r="G55" s="116"/>
      <c r="H55" s="116"/>
      <c r="I55" s="116"/>
      <c r="J55" s="116"/>
      <c r="K55" s="517"/>
      <c r="L55" s="517"/>
      <c r="M55" s="517"/>
      <c r="N55" s="517"/>
      <c r="O55" s="517"/>
      <c r="P55" s="517"/>
      <c r="Q55" s="517"/>
      <c r="R55" s="517"/>
      <c r="S55" s="517"/>
      <c r="T55" s="517"/>
      <c r="U55" s="517"/>
      <c r="V55" s="517"/>
      <c r="W55" s="517"/>
      <c r="X55" s="517"/>
      <c r="Y55" s="518"/>
      <c r="Z55" s="518"/>
      <c r="AA55" s="518"/>
      <c r="AB55" s="518"/>
      <c r="AC55" s="518"/>
    </row>
    <row r="56" ht="15.75" customHeight="1">
      <c r="A56" s="149"/>
      <c r="B56" s="149"/>
      <c r="C56" s="149"/>
      <c r="D56" s="116"/>
      <c r="E56" s="149"/>
      <c r="F56" s="149"/>
      <c r="G56" s="116"/>
      <c r="H56" s="116"/>
      <c r="I56" s="116"/>
      <c r="J56" s="116"/>
      <c r="K56" s="517"/>
      <c r="L56" s="517"/>
      <c r="M56" s="517"/>
      <c r="N56" s="517"/>
      <c r="O56" s="517"/>
      <c r="P56" s="517"/>
      <c r="Q56" s="517"/>
      <c r="R56" s="517"/>
      <c r="S56" s="517"/>
      <c r="T56" s="517"/>
      <c r="U56" s="517"/>
      <c r="V56" s="517"/>
      <c r="W56" s="517"/>
      <c r="X56" s="517"/>
      <c r="Y56" s="518"/>
      <c r="Z56" s="518"/>
      <c r="AA56" s="518"/>
      <c r="AB56" s="518"/>
      <c r="AC56" s="518"/>
    </row>
    <row r="57" ht="15.75" customHeight="1">
      <c r="A57" s="149"/>
      <c r="B57" s="149"/>
      <c r="C57" s="149"/>
      <c r="D57" s="116"/>
      <c r="E57" s="149"/>
      <c r="F57" s="149"/>
      <c r="G57" s="116"/>
      <c r="H57" s="116"/>
      <c r="I57" s="116"/>
      <c r="J57" s="116"/>
      <c r="K57" s="517"/>
      <c r="L57" s="517"/>
      <c r="M57" s="517"/>
      <c r="N57" s="517"/>
      <c r="O57" s="517"/>
      <c r="P57" s="517"/>
      <c r="Q57" s="517"/>
      <c r="R57" s="517"/>
      <c r="S57" s="517"/>
      <c r="T57" s="517"/>
      <c r="U57" s="517"/>
      <c r="V57" s="517"/>
      <c r="W57" s="517"/>
      <c r="X57" s="517"/>
      <c r="Y57" s="518"/>
      <c r="Z57" s="518"/>
      <c r="AA57" s="518"/>
      <c r="AB57" s="518"/>
      <c r="AC57" s="518"/>
    </row>
    <row r="58" ht="15.75" customHeight="1">
      <c r="A58" s="149"/>
      <c r="B58" s="149"/>
      <c r="C58" s="149"/>
      <c r="D58" s="116"/>
      <c r="E58" s="149"/>
      <c r="F58" s="149"/>
      <c r="G58" s="116"/>
      <c r="H58" s="116"/>
      <c r="I58" s="116"/>
      <c r="J58" s="116"/>
      <c r="K58" s="517"/>
      <c r="L58" s="517"/>
      <c r="M58" s="517"/>
      <c r="N58" s="517"/>
      <c r="O58" s="517"/>
      <c r="P58" s="517"/>
      <c r="Q58" s="517"/>
      <c r="R58" s="517"/>
      <c r="S58" s="517"/>
      <c r="T58" s="517"/>
      <c r="U58" s="517"/>
      <c r="V58" s="517"/>
      <c r="W58" s="517"/>
      <c r="X58" s="517"/>
      <c r="Y58" s="518"/>
      <c r="Z58" s="518"/>
      <c r="AA58" s="518"/>
      <c r="AB58" s="518"/>
      <c r="AC58" s="518"/>
    </row>
    <row r="59" ht="15.75" customHeight="1">
      <c r="A59" s="149"/>
      <c r="B59" s="149"/>
      <c r="C59" s="149"/>
      <c r="D59" s="116"/>
      <c r="E59" s="149"/>
      <c r="F59" s="149"/>
      <c r="G59" s="116"/>
      <c r="H59" s="116"/>
      <c r="I59" s="116"/>
      <c r="J59" s="116"/>
      <c r="K59" s="517"/>
      <c r="L59" s="517"/>
      <c r="M59" s="517"/>
      <c r="N59" s="517"/>
      <c r="O59" s="517"/>
      <c r="P59" s="517"/>
      <c r="Q59" s="517"/>
      <c r="R59" s="517"/>
      <c r="S59" s="517"/>
      <c r="T59" s="517"/>
      <c r="U59" s="517"/>
      <c r="V59" s="517"/>
      <c r="W59" s="517"/>
      <c r="X59" s="517"/>
      <c r="Y59" s="518"/>
      <c r="Z59" s="518"/>
      <c r="AA59" s="518"/>
      <c r="AB59" s="518"/>
      <c r="AC59" s="518"/>
    </row>
    <row r="60" ht="15.75" customHeight="1">
      <c r="A60" s="149"/>
      <c r="B60" s="149"/>
      <c r="C60" s="149"/>
      <c r="D60" s="116"/>
      <c r="E60" s="149"/>
      <c r="F60" s="149"/>
      <c r="G60" s="116"/>
      <c r="H60" s="116"/>
      <c r="I60" s="116"/>
      <c r="J60" s="116"/>
      <c r="K60" s="517"/>
      <c r="L60" s="517"/>
      <c r="M60" s="517"/>
      <c r="N60" s="517"/>
      <c r="O60" s="517"/>
      <c r="P60" s="517"/>
      <c r="Q60" s="517"/>
      <c r="R60" s="517"/>
      <c r="S60" s="517"/>
      <c r="T60" s="517"/>
      <c r="U60" s="517"/>
      <c r="V60" s="517"/>
      <c r="W60" s="517"/>
      <c r="X60" s="517"/>
      <c r="Y60" s="518"/>
      <c r="Z60" s="518"/>
      <c r="AA60" s="518"/>
      <c r="AB60" s="518"/>
      <c r="AC60" s="518"/>
    </row>
    <row r="61" ht="15.75" customHeight="1">
      <c r="A61" s="149"/>
      <c r="B61" s="149"/>
      <c r="C61" s="149"/>
      <c r="D61" s="116"/>
      <c r="E61" s="149"/>
      <c r="F61" s="149"/>
      <c r="G61" s="116"/>
      <c r="H61" s="116"/>
      <c r="I61" s="116"/>
      <c r="J61" s="116"/>
      <c r="K61" s="517"/>
      <c r="L61" s="517"/>
      <c r="M61" s="517"/>
      <c r="N61" s="517"/>
      <c r="O61" s="517"/>
      <c r="P61" s="517"/>
      <c r="Q61" s="517"/>
      <c r="R61" s="517"/>
      <c r="S61" s="517"/>
      <c r="T61" s="517"/>
      <c r="U61" s="517"/>
      <c r="V61" s="517"/>
      <c r="W61" s="517"/>
      <c r="X61" s="517"/>
      <c r="Y61" s="518"/>
      <c r="Z61" s="518"/>
      <c r="AA61" s="518"/>
      <c r="AB61" s="518"/>
      <c r="AC61" s="518"/>
    </row>
    <row r="62" ht="15.75" customHeight="1">
      <c r="A62" s="149"/>
      <c r="B62" s="149"/>
      <c r="C62" s="149"/>
      <c r="D62" s="116"/>
      <c r="E62" s="149"/>
      <c r="F62" s="149"/>
      <c r="G62" s="116"/>
      <c r="H62" s="116"/>
      <c r="I62" s="116"/>
      <c r="J62" s="116"/>
      <c r="K62" s="517"/>
      <c r="L62" s="517"/>
      <c r="M62" s="517"/>
      <c r="N62" s="517"/>
      <c r="O62" s="517"/>
      <c r="P62" s="517"/>
      <c r="Q62" s="517"/>
      <c r="R62" s="517"/>
      <c r="S62" s="517"/>
      <c r="T62" s="517"/>
      <c r="U62" s="517"/>
      <c r="V62" s="517"/>
      <c r="W62" s="517"/>
      <c r="X62" s="517"/>
      <c r="Y62" s="518"/>
      <c r="Z62" s="518"/>
      <c r="AA62" s="518"/>
      <c r="AB62" s="518"/>
      <c r="AC62" s="518"/>
    </row>
    <row r="63" ht="15.75" customHeight="1">
      <c r="A63" s="149"/>
      <c r="B63" s="149"/>
      <c r="C63" s="149"/>
      <c r="D63" s="116"/>
      <c r="E63" s="149"/>
      <c r="F63" s="149"/>
      <c r="G63" s="116"/>
      <c r="H63" s="116"/>
      <c r="I63" s="116"/>
      <c r="J63" s="116"/>
      <c r="K63" s="517"/>
      <c r="L63" s="517"/>
      <c r="M63" s="517"/>
      <c r="N63" s="517"/>
      <c r="O63" s="517"/>
      <c r="P63" s="517"/>
      <c r="Q63" s="517"/>
      <c r="R63" s="517"/>
      <c r="S63" s="517"/>
      <c r="T63" s="517"/>
      <c r="U63" s="517"/>
      <c r="V63" s="517"/>
      <c r="W63" s="517"/>
      <c r="X63" s="517"/>
      <c r="Y63" s="518"/>
      <c r="Z63" s="518"/>
      <c r="AA63" s="518"/>
      <c r="AB63" s="518"/>
      <c r="AC63" s="518"/>
    </row>
    <row r="64" ht="15.75" customHeight="1">
      <c r="A64" s="149"/>
      <c r="B64" s="149"/>
      <c r="C64" s="149"/>
      <c r="D64" s="116"/>
      <c r="E64" s="149"/>
      <c r="F64" s="149"/>
      <c r="G64" s="116"/>
      <c r="H64" s="116"/>
      <c r="I64" s="116"/>
      <c r="J64" s="116"/>
      <c r="K64" s="517"/>
      <c r="L64" s="517"/>
      <c r="M64" s="517"/>
      <c r="N64" s="517"/>
      <c r="O64" s="517"/>
      <c r="P64" s="517"/>
      <c r="Q64" s="517"/>
      <c r="R64" s="517"/>
      <c r="S64" s="517"/>
      <c r="T64" s="517"/>
      <c r="U64" s="517"/>
      <c r="V64" s="517"/>
      <c r="W64" s="517"/>
      <c r="X64" s="517"/>
      <c r="Y64" s="518"/>
      <c r="Z64" s="518"/>
      <c r="AA64" s="518"/>
      <c r="AB64" s="518"/>
      <c r="AC64" s="518"/>
    </row>
    <row r="65" ht="15.75" customHeight="1">
      <c r="A65" s="149"/>
      <c r="B65" s="149"/>
      <c r="C65" s="149"/>
      <c r="D65" s="116"/>
      <c r="E65" s="149"/>
      <c r="F65" s="149"/>
      <c r="G65" s="116"/>
      <c r="H65" s="116"/>
      <c r="I65" s="116"/>
      <c r="J65" s="116"/>
      <c r="K65" s="517"/>
      <c r="L65" s="517"/>
      <c r="M65" s="517"/>
      <c r="N65" s="517"/>
      <c r="O65" s="517"/>
      <c r="P65" s="517"/>
      <c r="Q65" s="517"/>
      <c r="R65" s="517"/>
      <c r="S65" s="517"/>
      <c r="T65" s="517"/>
      <c r="U65" s="517"/>
      <c r="V65" s="517"/>
      <c r="W65" s="517"/>
      <c r="X65" s="517"/>
      <c r="Y65" s="518"/>
      <c r="Z65" s="518"/>
      <c r="AA65" s="518"/>
      <c r="AB65" s="518"/>
      <c r="AC65" s="518"/>
    </row>
    <row r="66" ht="15.75" customHeight="1">
      <c r="A66" s="149"/>
      <c r="B66" s="149"/>
      <c r="C66" s="149"/>
      <c r="D66" s="116"/>
      <c r="E66" s="149"/>
      <c r="F66" s="149"/>
      <c r="G66" s="116"/>
      <c r="H66" s="116"/>
      <c r="I66" s="116"/>
      <c r="J66" s="116"/>
      <c r="K66" s="517"/>
      <c r="L66" s="517"/>
      <c r="M66" s="517"/>
      <c r="N66" s="517"/>
      <c r="O66" s="517"/>
      <c r="P66" s="517"/>
      <c r="Q66" s="517"/>
      <c r="R66" s="517"/>
      <c r="S66" s="517"/>
      <c r="T66" s="517"/>
      <c r="U66" s="517"/>
      <c r="V66" s="517"/>
      <c r="W66" s="517"/>
      <c r="X66" s="517"/>
      <c r="Y66" s="518"/>
      <c r="Z66" s="518"/>
      <c r="AA66" s="518"/>
      <c r="AB66" s="518"/>
      <c r="AC66" s="518"/>
    </row>
    <row r="67" ht="15.75" customHeight="1">
      <c r="A67" s="149"/>
      <c r="B67" s="149"/>
      <c r="C67" s="149"/>
      <c r="D67" s="116"/>
      <c r="E67" s="149"/>
      <c r="F67" s="149"/>
      <c r="G67" s="116"/>
      <c r="H67" s="116"/>
      <c r="I67" s="116"/>
      <c r="J67" s="116"/>
      <c r="K67" s="517"/>
      <c r="L67" s="517"/>
      <c r="M67" s="517"/>
      <c r="N67" s="517"/>
      <c r="O67" s="517"/>
      <c r="P67" s="517"/>
      <c r="Q67" s="517"/>
      <c r="R67" s="517"/>
      <c r="S67" s="517"/>
      <c r="T67" s="517"/>
      <c r="U67" s="517"/>
      <c r="V67" s="517"/>
      <c r="W67" s="517"/>
      <c r="X67" s="517"/>
      <c r="Y67" s="518"/>
      <c r="Z67" s="518"/>
      <c r="AA67" s="518"/>
      <c r="AB67" s="518"/>
      <c r="AC67" s="518"/>
    </row>
    <row r="68" ht="15.75" customHeight="1">
      <c r="A68" s="149"/>
      <c r="B68" s="149"/>
      <c r="C68" s="149"/>
      <c r="D68" s="116"/>
      <c r="E68" s="149"/>
      <c r="F68" s="149"/>
      <c r="G68" s="116"/>
      <c r="H68" s="116"/>
      <c r="I68" s="116"/>
      <c r="J68" s="116"/>
      <c r="K68" s="517"/>
      <c r="L68" s="517"/>
      <c r="M68" s="517"/>
      <c r="N68" s="517"/>
      <c r="O68" s="517"/>
      <c r="P68" s="517"/>
      <c r="Q68" s="517"/>
      <c r="R68" s="517"/>
      <c r="S68" s="517"/>
      <c r="T68" s="517"/>
      <c r="U68" s="517"/>
      <c r="V68" s="517"/>
      <c r="W68" s="517"/>
      <c r="X68" s="517"/>
      <c r="Y68" s="518"/>
      <c r="Z68" s="518"/>
      <c r="AA68" s="518"/>
      <c r="AB68" s="518"/>
      <c r="AC68" s="518"/>
    </row>
    <row r="69" ht="15.75" customHeight="1">
      <c r="A69" s="149"/>
      <c r="B69" s="149"/>
      <c r="C69" s="149"/>
      <c r="D69" s="116"/>
      <c r="E69" s="149"/>
      <c r="F69" s="149"/>
      <c r="G69" s="116"/>
      <c r="H69" s="116"/>
      <c r="I69" s="116"/>
      <c r="J69" s="116"/>
      <c r="K69" s="517"/>
      <c r="L69" s="517"/>
      <c r="M69" s="517"/>
      <c r="N69" s="517"/>
      <c r="O69" s="517"/>
      <c r="P69" s="517"/>
      <c r="Q69" s="517"/>
      <c r="R69" s="517"/>
      <c r="S69" s="517"/>
      <c r="T69" s="517"/>
      <c r="U69" s="517"/>
      <c r="V69" s="517"/>
      <c r="W69" s="517"/>
      <c r="X69" s="517"/>
      <c r="Y69" s="518"/>
      <c r="Z69" s="518"/>
      <c r="AA69" s="518"/>
      <c r="AB69" s="518"/>
      <c r="AC69" s="518"/>
    </row>
    <row r="70" ht="15.75" customHeight="1">
      <c r="A70" s="149"/>
      <c r="B70" s="149"/>
      <c r="C70" s="149"/>
      <c r="D70" s="116"/>
      <c r="E70" s="149"/>
      <c r="F70" s="149"/>
      <c r="G70" s="116"/>
      <c r="H70" s="116"/>
      <c r="I70" s="116"/>
      <c r="J70" s="116"/>
      <c r="K70" s="517"/>
      <c r="L70" s="517"/>
      <c r="M70" s="517"/>
      <c r="N70" s="517"/>
      <c r="O70" s="517"/>
      <c r="P70" s="517"/>
      <c r="Q70" s="517"/>
      <c r="R70" s="517"/>
      <c r="S70" s="517"/>
      <c r="T70" s="517"/>
      <c r="U70" s="517"/>
      <c r="V70" s="517"/>
      <c r="W70" s="517"/>
      <c r="X70" s="517"/>
      <c r="Y70" s="518"/>
      <c r="Z70" s="518"/>
      <c r="AA70" s="518"/>
      <c r="AB70" s="518"/>
      <c r="AC70" s="518"/>
    </row>
    <row r="71" ht="15.75" customHeight="1">
      <c r="A71" s="149"/>
      <c r="B71" s="149"/>
      <c r="C71" s="149"/>
      <c r="D71" s="116"/>
      <c r="E71" s="149"/>
      <c r="F71" s="149"/>
      <c r="G71" s="116"/>
      <c r="H71" s="116"/>
      <c r="I71" s="116"/>
      <c r="J71" s="116"/>
      <c r="K71" s="517"/>
      <c r="L71" s="517"/>
      <c r="M71" s="517"/>
      <c r="N71" s="517"/>
      <c r="O71" s="517"/>
      <c r="P71" s="517"/>
      <c r="Q71" s="517"/>
      <c r="R71" s="517"/>
      <c r="S71" s="517"/>
      <c r="T71" s="517"/>
      <c r="U71" s="517"/>
      <c r="V71" s="517"/>
      <c r="W71" s="517"/>
      <c r="X71" s="517"/>
      <c r="Y71" s="518"/>
      <c r="Z71" s="518"/>
      <c r="AA71" s="518"/>
      <c r="AB71" s="518"/>
      <c r="AC71" s="518"/>
    </row>
    <row r="72" ht="15.75" customHeight="1">
      <c r="A72" s="149"/>
      <c r="B72" s="149"/>
      <c r="C72" s="149"/>
      <c r="D72" s="116"/>
      <c r="E72" s="149"/>
      <c r="F72" s="149"/>
      <c r="G72" s="116"/>
      <c r="H72" s="116"/>
      <c r="I72" s="116"/>
      <c r="J72" s="116"/>
      <c r="K72" s="517"/>
      <c r="L72" s="517"/>
      <c r="M72" s="517"/>
      <c r="N72" s="517"/>
      <c r="O72" s="517"/>
      <c r="P72" s="517"/>
      <c r="Q72" s="517"/>
      <c r="R72" s="517"/>
      <c r="S72" s="517"/>
      <c r="T72" s="517"/>
      <c r="U72" s="517"/>
      <c r="V72" s="517"/>
      <c r="W72" s="517"/>
      <c r="X72" s="517"/>
      <c r="Y72" s="518"/>
      <c r="Z72" s="518"/>
      <c r="AA72" s="518"/>
      <c r="AB72" s="518"/>
      <c r="AC72" s="518"/>
    </row>
    <row r="73" ht="15.75" customHeight="1">
      <c r="A73" s="149"/>
      <c r="B73" s="149"/>
      <c r="C73" s="149"/>
      <c r="D73" s="116"/>
      <c r="E73" s="149"/>
      <c r="F73" s="149"/>
      <c r="G73" s="116"/>
      <c r="H73" s="116"/>
      <c r="I73" s="116"/>
      <c r="J73" s="116"/>
      <c r="K73" s="517"/>
      <c r="L73" s="517"/>
      <c r="M73" s="517"/>
      <c r="N73" s="517"/>
      <c r="O73" s="517"/>
      <c r="P73" s="517"/>
      <c r="Q73" s="517"/>
      <c r="R73" s="517"/>
      <c r="S73" s="517"/>
      <c r="T73" s="517"/>
      <c r="U73" s="517"/>
      <c r="V73" s="517"/>
      <c r="W73" s="517"/>
      <c r="X73" s="517"/>
      <c r="Y73" s="518"/>
      <c r="Z73" s="518"/>
      <c r="AA73" s="518"/>
      <c r="AB73" s="518"/>
      <c r="AC73" s="518"/>
    </row>
    <row r="74" ht="15.75" customHeight="1">
      <c r="A74" s="149"/>
      <c r="B74" s="149"/>
      <c r="C74" s="149"/>
      <c r="D74" s="116"/>
      <c r="E74" s="149"/>
      <c r="F74" s="149"/>
      <c r="G74" s="116"/>
      <c r="H74" s="116"/>
      <c r="I74" s="116"/>
      <c r="J74" s="116"/>
      <c r="K74" s="517"/>
      <c r="L74" s="517"/>
      <c r="M74" s="517"/>
      <c r="N74" s="517"/>
      <c r="O74" s="517"/>
      <c r="P74" s="517"/>
      <c r="Q74" s="517"/>
      <c r="R74" s="517"/>
      <c r="S74" s="517"/>
      <c r="T74" s="517"/>
      <c r="U74" s="517"/>
      <c r="V74" s="517"/>
      <c r="W74" s="517"/>
      <c r="X74" s="517"/>
      <c r="Y74" s="518"/>
      <c r="Z74" s="518"/>
      <c r="AA74" s="518"/>
      <c r="AB74" s="518"/>
      <c r="AC74" s="518"/>
    </row>
    <row r="75" ht="15.75" customHeight="1">
      <c r="A75" s="149"/>
      <c r="B75" s="149"/>
      <c r="C75" s="149"/>
      <c r="D75" s="116"/>
      <c r="E75" s="149"/>
      <c r="F75" s="149"/>
      <c r="G75" s="116"/>
      <c r="H75" s="116"/>
      <c r="I75" s="116"/>
      <c r="J75" s="116"/>
      <c r="K75" s="517"/>
      <c r="L75" s="517"/>
      <c r="M75" s="517"/>
      <c r="N75" s="517"/>
      <c r="O75" s="517"/>
      <c r="P75" s="517"/>
      <c r="Q75" s="517"/>
      <c r="R75" s="517"/>
      <c r="S75" s="517"/>
      <c r="T75" s="517"/>
      <c r="U75" s="517"/>
      <c r="V75" s="517"/>
      <c r="W75" s="517"/>
      <c r="X75" s="517"/>
      <c r="Y75" s="518"/>
      <c r="Z75" s="518"/>
      <c r="AA75" s="518"/>
      <c r="AB75" s="518"/>
      <c r="AC75" s="518"/>
    </row>
    <row r="76" ht="15.75" customHeight="1">
      <c r="A76" s="149"/>
      <c r="B76" s="149"/>
      <c r="C76" s="149"/>
      <c r="D76" s="116"/>
      <c r="E76" s="149"/>
      <c r="F76" s="149"/>
      <c r="G76" s="116"/>
      <c r="H76" s="116"/>
      <c r="I76" s="116"/>
      <c r="J76" s="116"/>
      <c r="K76" s="517"/>
      <c r="L76" s="517"/>
      <c r="M76" s="517"/>
      <c r="N76" s="517"/>
      <c r="O76" s="517"/>
      <c r="P76" s="517"/>
      <c r="Q76" s="517"/>
      <c r="R76" s="517"/>
      <c r="S76" s="517"/>
      <c r="T76" s="517"/>
      <c r="U76" s="517"/>
      <c r="V76" s="517"/>
      <c r="W76" s="517"/>
      <c r="X76" s="517"/>
      <c r="Y76" s="518"/>
      <c r="Z76" s="518"/>
      <c r="AA76" s="518"/>
      <c r="AB76" s="518"/>
      <c r="AC76" s="518"/>
    </row>
    <row r="77" ht="15.75" customHeight="1">
      <c r="A77" s="149"/>
      <c r="B77" s="149"/>
      <c r="C77" s="149"/>
      <c r="D77" s="116"/>
      <c r="E77" s="149"/>
      <c r="F77" s="149"/>
      <c r="G77" s="116"/>
      <c r="H77" s="116"/>
      <c r="I77" s="116"/>
      <c r="J77" s="116"/>
      <c r="K77" s="517"/>
      <c r="L77" s="517"/>
      <c r="M77" s="517"/>
      <c r="N77" s="517"/>
      <c r="O77" s="517"/>
      <c r="P77" s="517"/>
      <c r="Q77" s="517"/>
      <c r="R77" s="517"/>
      <c r="S77" s="517"/>
      <c r="T77" s="517"/>
      <c r="U77" s="517"/>
      <c r="V77" s="517"/>
      <c r="W77" s="517"/>
      <c r="X77" s="517"/>
      <c r="Y77" s="518"/>
      <c r="Z77" s="518"/>
      <c r="AA77" s="518"/>
      <c r="AB77" s="518"/>
      <c r="AC77" s="518"/>
    </row>
    <row r="78" ht="15.75" customHeight="1">
      <c r="A78" s="149"/>
      <c r="B78" s="149"/>
      <c r="C78" s="149"/>
      <c r="D78" s="116"/>
      <c r="E78" s="149"/>
      <c r="F78" s="149"/>
      <c r="G78" s="116"/>
      <c r="H78" s="116"/>
      <c r="I78" s="116"/>
      <c r="J78" s="116"/>
      <c r="K78" s="517"/>
      <c r="L78" s="517"/>
      <c r="M78" s="517"/>
      <c r="N78" s="517"/>
      <c r="O78" s="517"/>
      <c r="P78" s="517"/>
      <c r="Q78" s="517"/>
      <c r="R78" s="517"/>
      <c r="S78" s="517"/>
      <c r="T78" s="517"/>
      <c r="U78" s="517"/>
      <c r="V78" s="517"/>
      <c r="W78" s="517"/>
      <c r="X78" s="517"/>
      <c r="Y78" s="518"/>
      <c r="Z78" s="518"/>
      <c r="AA78" s="518"/>
      <c r="AB78" s="518"/>
      <c r="AC78" s="518"/>
    </row>
    <row r="79" ht="15.75" customHeight="1">
      <c r="A79" s="149"/>
      <c r="B79" s="149"/>
      <c r="C79" s="149"/>
      <c r="D79" s="116"/>
      <c r="E79" s="149"/>
      <c r="F79" s="149"/>
      <c r="G79" s="116"/>
      <c r="H79" s="116"/>
      <c r="I79" s="116"/>
      <c r="J79" s="116"/>
      <c r="K79" s="517"/>
      <c r="L79" s="517"/>
      <c r="M79" s="517"/>
      <c r="N79" s="517"/>
      <c r="O79" s="517"/>
      <c r="P79" s="517"/>
      <c r="Q79" s="517"/>
      <c r="R79" s="517"/>
      <c r="S79" s="517"/>
      <c r="T79" s="517"/>
      <c r="U79" s="517"/>
      <c r="V79" s="517"/>
      <c r="W79" s="517"/>
      <c r="X79" s="517"/>
      <c r="Y79" s="518"/>
      <c r="Z79" s="518"/>
      <c r="AA79" s="518"/>
      <c r="AB79" s="518"/>
      <c r="AC79" s="518"/>
    </row>
    <row r="80" ht="15.75" customHeight="1">
      <c r="A80" s="149"/>
      <c r="B80" s="149"/>
      <c r="C80" s="149"/>
      <c r="D80" s="116"/>
      <c r="E80" s="149"/>
      <c r="F80" s="149"/>
      <c r="G80" s="116"/>
      <c r="H80" s="116"/>
      <c r="I80" s="116"/>
      <c r="J80" s="116"/>
      <c r="K80" s="517"/>
      <c r="L80" s="517"/>
      <c r="M80" s="517"/>
      <c r="N80" s="517"/>
      <c r="O80" s="517"/>
      <c r="P80" s="517"/>
      <c r="Q80" s="517"/>
      <c r="R80" s="517"/>
      <c r="S80" s="517"/>
      <c r="T80" s="517"/>
      <c r="U80" s="517"/>
      <c r="V80" s="517"/>
      <c r="W80" s="517"/>
      <c r="X80" s="517"/>
      <c r="Y80" s="518"/>
      <c r="Z80" s="518"/>
      <c r="AA80" s="518"/>
      <c r="AB80" s="518"/>
      <c r="AC80" s="518"/>
    </row>
    <row r="81" ht="15.75" customHeight="1">
      <c r="A81" s="149"/>
      <c r="B81" s="149"/>
      <c r="C81" s="149"/>
      <c r="D81" s="116"/>
      <c r="E81" s="149"/>
      <c r="F81" s="149"/>
      <c r="G81" s="116"/>
      <c r="H81" s="116"/>
      <c r="I81" s="116"/>
      <c r="J81" s="116"/>
      <c r="K81" s="517"/>
      <c r="L81" s="517"/>
      <c r="M81" s="517"/>
      <c r="N81" s="517"/>
      <c r="O81" s="517"/>
      <c r="P81" s="517"/>
      <c r="Q81" s="517"/>
      <c r="R81" s="517"/>
      <c r="S81" s="517"/>
      <c r="T81" s="517"/>
      <c r="U81" s="517"/>
      <c r="V81" s="517"/>
      <c r="W81" s="517"/>
      <c r="X81" s="517"/>
      <c r="Y81" s="518"/>
      <c r="Z81" s="518"/>
      <c r="AA81" s="518"/>
      <c r="AB81" s="518"/>
      <c r="AC81" s="518"/>
    </row>
    <row r="82" ht="15.75" customHeight="1">
      <c r="A82" s="149"/>
      <c r="B82" s="149"/>
      <c r="C82" s="149"/>
      <c r="D82" s="116"/>
      <c r="E82" s="149"/>
      <c r="F82" s="149"/>
      <c r="G82" s="116"/>
      <c r="H82" s="116"/>
      <c r="I82" s="116"/>
      <c r="J82" s="116"/>
      <c r="K82" s="517"/>
      <c r="L82" s="517"/>
      <c r="M82" s="517"/>
      <c r="N82" s="517"/>
      <c r="O82" s="517"/>
      <c r="P82" s="517"/>
      <c r="Q82" s="517"/>
      <c r="R82" s="517"/>
      <c r="S82" s="517"/>
      <c r="T82" s="517"/>
      <c r="U82" s="517"/>
      <c r="V82" s="517"/>
      <c r="W82" s="517"/>
      <c r="X82" s="517"/>
      <c r="Y82" s="518"/>
      <c r="Z82" s="518"/>
      <c r="AA82" s="518"/>
      <c r="AB82" s="518"/>
      <c r="AC82" s="518"/>
    </row>
    <row r="83" ht="15.75" customHeight="1">
      <c r="A83" s="149"/>
      <c r="B83" s="149"/>
      <c r="C83" s="149"/>
      <c r="D83" s="116"/>
      <c r="E83" s="149"/>
      <c r="F83" s="149"/>
      <c r="G83" s="116"/>
      <c r="H83" s="116"/>
      <c r="I83" s="116"/>
      <c r="J83" s="116"/>
      <c r="K83" s="517"/>
      <c r="L83" s="517"/>
      <c r="M83" s="517"/>
      <c r="N83" s="517"/>
      <c r="O83" s="517"/>
      <c r="P83" s="517"/>
      <c r="Q83" s="517"/>
      <c r="R83" s="517"/>
      <c r="S83" s="517"/>
      <c r="T83" s="517"/>
      <c r="U83" s="517"/>
      <c r="V83" s="517"/>
      <c r="W83" s="517"/>
      <c r="X83" s="517"/>
      <c r="Y83" s="518"/>
      <c r="Z83" s="518"/>
      <c r="AA83" s="518"/>
      <c r="AB83" s="518"/>
      <c r="AC83" s="518"/>
    </row>
    <row r="84" ht="15.75" customHeight="1">
      <c r="A84" s="149"/>
      <c r="B84" s="149"/>
      <c r="C84" s="149"/>
      <c r="D84" s="116"/>
      <c r="E84" s="149"/>
      <c r="F84" s="149"/>
      <c r="G84" s="116"/>
      <c r="H84" s="116"/>
      <c r="I84" s="116"/>
      <c r="J84" s="116"/>
      <c r="K84" s="517"/>
      <c r="L84" s="517"/>
      <c r="M84" s="517"/>
      <c r="N84" s="517"/>
      <c r="O84" s="517"/>
      <c r="P84" s="517"/>
      <c r="Q84" s="517"/>
      <c r="R84" s="517"/>
      <c r="S84" s="517"/>
      <c r="T84" s="517"/>
      <c r="U84" s="517"/>
      <c r="V84" s="517"/>
      <c r="W84" s="517"/>
      <c r="X84" s="517"/>
      <c r="Y84" s="518"/>
      <c r="Z84" s="518"/>
      <c r="AA84" s="518"/>
      <c r="AB84" s="518"/>
      <c r="AC84" s="518"/>
    </row>
    <row r="85" ht="15.75" customHeight="1">
      <c r="A85" s="149"/>
      <c r="B85" s="149"/>
      <c r="C85" s="149"/>
      <c r="D85" s="116"/>
      <c r="E85" s="149"/>
      <c r="F85" s="149"/>
      <c r="G85" s="116"/>
      <c r="H85" s="116"/>
      <c r="I85" s="116"/>
      <c r="J85" s="116"/>
      <c r="K85" s="517"/>
      <c r="L85" s="517"/>
      <c r="M85" s="517"/>
      <c r="N85" s="517"/>
      <c r="O85" s="517"/>
      <c r="P85" s="517"/>
      <c r="Q85" s="517"/>
      <c r="R85" s="517"/>
      <c r="S85" s="517"/>
      <c r="T85" s="517"/>
      <c r="U85" s="517"/>
      <c r="V85" s="517"/>
      <c r="W85" s="517"/>
      <c r="X85" s="517"/>
      <c r="Y85" s="518"/>
      <c r="Z85" s="518"/>
      <c r="AA85" s="518"/>
      <c r="AB85" s="518"/>
      <c r="AC85" s="518"/>
    </row>
    <row r="86" ht="15.75" customHeight="1">
      <c r="A86" s="149"/>
      <c r="B86" s="149"/>
      <c r="C86" s="149"/>
      <c r="D86" s="116"/>
      <c r="E86" s="149"/>
      <c r="F86" s="149"/>
      <c r="G86" s="116"/>
      <c r="H86" s="116"/>
      <c r="I86" s="116"/>
      <c r="J86" s="116"/>
      <c r="K86" s="517"/>
      <c r="L86" s="517"/>
      <c r="M86" s="517"/>
      <c r="N86" s="517"/>
      <c r="O86" s="517"/>
      <c r="P86" s="517"/>
      <c r="Q86" s="517"/>
      <c r="R86" s="517"/>
      <c r="S86" s="517"/>
      <c r="T86" s="517"/>
      <c r="U86" s="517"/>
      <c r="V86" s="517"/>
      <c r="W86" s="517"/>
      <c r="X86" s="517"/>
      <c r="Y86" s="518"/>
      <c r="Z86" s="518"/>
      <c r="AA86" s="518"/>
      <c r="AB86" s="518"/>
      <c r="AC86" s="518"/>
    </row>
    <row r="87" ht="15.75" customHeight="1">
      <c r="A87" s="149"/>
      <c r="B87" s="149"/>
      <c r="C87" s="149"/>
      <c r="D87" s="116"/>
      <c r="E87" s="149"/>
      <c r="F87" s="149"/>
      <c r="G87" s="116"/>
      <c r="H87" s="116"/>
      <c r="I87" s="116"/>
      <c r="J87" s="116"/>
      <c r="K87" s="517"/>
      <c r="L87" s="517"/>
      <c r="M87" s="517"/>
      <c r="N87" s="517"/>
      <c r="O87" s="517"/>
      <c r="P87" s="517"/>
      <c r="Q87" s="517"/>
      <c r="R87" s="517"/>
      <c r="S87" s="517"/>
      <c r="T87" s="517"/>
      <c r="U87" s="517"/>
      <c r="V87" s="517"/>
      <c r="W87" s="517"/>
      <c r="X87" s="517"/>
      <c r="Y87" s="518"/>
      <c r="Z87" s="518"/>
      <c r="AA87" s="518"/>
      <c r="AB87" s="518"/>
      <c r="AC87" s="518"/>
    </row>
    <row r="88" ht="15.75" customHeight="1">
      <c r="A88" s="149"/>
      <c r="B88" s="149"/>
      <c r="C88" s="149"/>
      <c r="D88" s="116"/>
      <c r="E88" s="149"/>
      <c r="F88" s="149"/>
      <c r="G88" s="116"/>
      <c r="H88" s="116"/>
      <c r="I88" s="116"/>
      <c r="J88" s="116"/>
      <c r="K88" s="517"/>
      <c r="L88" s="517"/>
      <c r="M88" s="517"/>
      <c r="N88" s="517"/>
      <c r="O88" s="517"/>
      <c r="P88" s="517"/>
      <c r="Q88" s="517"/>
      <c r="R88" s="517"/>
      <c r="S88" s="517"/>
      <c r="T88" s="517"/>
      <c r="U88" s="517"/>
      <c r="V88" s="517"/>
      <c r="W88" s="517"/>
      <c r="X88" s="517"/>
      <c r="Y88" s="518"/>
      <c r="Z88" s="518"/>
      <c r="AA88" s="518"/>
      <c r="AB88" s="518"/>
      <c r="AC88" s="518"/>
    </row>
    <row r="89" ht="15.75" customHeight="1">
      <c r="A89" s="149"/>
      <c r="B89" s="149"/>
      <c r="C89" s="149"/>
      <c r="D89" s="116"/>
      <c r="E89" s="149"/>
      <c r="F89" s="149"/>
      <c r="G89" s="116"/>
      <c r="H89" s="116"/>
      <c r="I89" s="116"/>
      <c r="J89" s="116"/>
      <c r="K89" s="517"/>
      <c r="L89" s="517"/>
      <c r="M89" s="517"/>
      <c r="N89" s="517"/>
      <c r="O89" s="517"/>
      <c r="P89" s="517"/>
      <c r="Q89" s="517"/>
      <c r="R89" s="517"/>
      <c r="S89" s="517"/>
      <c r="T89" s="517"/>
      <c r="U89" s="517"/>
      <c r="V89" s="517"/>
      <c r="W89" s="517"/>
      <c r="X89" s="517"/>
      <c r="Y89" s="518"/>
      <c r="Z89" s="518"/>
      <c r="AA89" s="518"/>
      <c r="AB89" s="518"/>
      <c r="AC89" s="518"/>
    </row>
    <row r="90" ht="15.75" customHeight="1">
      <c r="A90" s="149"/>
      <c r="B90" s="149"/>
      <c r="C90" s="149"/>
      <c r="D90" s="116"/>
      <c r="E90" s="149"/>
      <c r="F90" s="149"/>
      <c r="G90" s="116"/>
      <c r="H90" s="116"/>
      <c r="I90" s="116"/>
      <c r="J90" s="116"/>
      <c r="K90" s="517"/>
      <c r="L90" s="517"/>
      <c r="M90" s="517"/>
      <c r="N90" s="517"/>
      <c r="O90" s="517"/>
      <c r="P90" s="517"/>
      <c r="Q90" s="517"/>
      <c r="R90" s="517"/>
      <c r="S90" s="517"/>
      <c r="T90" s="517"/>
      <c r="U90" s="517"/>
      <c r="V90" s="517"/>
      <c r="W90" s="517"/>
      <c r="X90" s="517"/>
      <c r="Y90" s="518"/>
      <c r="Z90" s="518"/>
      <c r="AA90" s="518"/>
      <c r="AB90" s="518"/>
      <c r="AC90" s="518"/>
    </row>
    <row r="91" ht="15.75" customHeight="1">
      <c r="A91" s="149"/>
      <c r="B91" s="149"/>
      <c r="C91" s="149"/>
      <c r="D91" s="116"/>
      <c r="E91" s="149"/>
      <c r="F91" s="149"/>
      <c r="G91" s="116"/>
      <c r="H91" s="116"/>
      <c r="I91" s="116"/>
      <c r="J91" s="116"/>
      <c r="K91" s="517"/>
      <c r="L91" s="517"/>
      <c r="M91" s="517"/>
      <c r="N91" s="517"/>
      <c r="O91" s="517"/>
      <c r="P91" s="517"/>
      <c r="Q91" s="517"/>
      <c r="R91" s="517"/>
      <c r="S91" s="517"/>
      <c r="T91" s="517"/>
      <c r="U91" s="517"/>
      <c r="V91" s="517"/>
      <c r="W91" s="517"/>
      <c r="X91" s="517"/>
      <c r="Y91" s="518"/>
      <c r="Z91" s="518"/>
      <c r="AA91" s="518"/>
      <c r="AB91" s="518"/>
      <c r="AC91" s="518"/>
    </row>
    <row r="92" ht="15.75" customHeight="1">
      <c r="A92" s="149"/>
      <c r="B92" s="149"/>
      <c r="C92" s="149"/>
      <c r="D92" s="116"/>
      <c r="E92" s="149"/>
      <c r="F92" s="149"/>
      <c r="G92" s="116"/>
      <c r="H92" s="116"/>
      <c r="I92" s="116"/>
      <c r="J92" s="116"/>
      <c r="K92" s="517"/>
      <c r="L92" s="517"/>
      <c r="M92" s="517"/>
      <c r="N92" s="517"/>
      <c r="O92" s="517"/>
      <c r="P92" s="517"/>
      <c r="Q92" s="517"/>
      <c r="R92" s="517"/>
      <c r="S92" s="517"/>
      <c r="T92" s="517"/>
      <c r="U92" s="517"/>
      <c r="V92" s="517"/>
      <c r="W92" s="517"/>
      <c r="X92" s="517"/>
      <c r="Y92" s="518"/>
      <c r="Z92" s="518"/>
      <c r="AA92" s="518"/>
      <c r="AB92" s="518"/>
      <c r="AC92" s="518"/>
    </row>
    <row r="93" ht="15.75" customHeight="1">
      <c r="A93" s="149"/>
      <c r="B93" s="149"/>
      <c r="C93" s="149"/>
      <c r="D93" s="116"/>
      <c r="E93" s="149"/>
      <c r="F93" s="149"/>
      <c r="G93" s="116"/>
      <c r="H93" s="116"/>
      <c r="I93" s="116"/>
      <c r="J93" s="116"/>
      <c r="K93" s="517"/>
      <c r="L93" s="517"/>
      <c r="M93" s="517"/>
      <c r="N93" s="517"/>
      <c r="O93" s="517"/>
      <c r="P93" s="517"/>
      <c r="Q93" s="517"/>
      <c r="R93" s="517"/>
      <c r="S93" s="517"/>
      <c r="T93" s="517"/>
      <c r="U93" s="517"/>
      <c r="V93" s="517"/>
      <c r="W93" s="517"/>
      <c r="X93" s="517"/>
      <c r="Y93" s="518"/>
      <c r="Z93" s="518"/>
      <c r="AA93" s="518"/>
      <c r="AB93" s="518"/>
      <c r="AC93" s="518"/>
    </row>
    <row r="94" ht="15.75" customHeight="1">
      <c r="A94" s="149"/>
      <c r="B94" s="149"/>
      <c r="C94" s="149"/>
      <c r="D94" s="116"/>
      <c r="E94" s="149"/>
      <c r="F94" s="149"/>
      <c r="G94" s="116"/>
      <c r="H94" s="116"/>
      <c r="I94" s="116"/>
      <c r="J94" s="116"/>
      <c r="K94" s="517"/>
      <c r="L94" s="517"/>
      <c r="M94" s="517"/>
      <c r="N94" s="517"/>
      <c r="O94" s="517"/>
      <c r="P94" s="517"/>
      <c r="Q94" s="517"/>
      <c r="R94" s="517"/>
      <c r="S94" s="517"/>
      <c r="T94" s="517"/>
      <c r="U94" s="517"/>
      <c r="V94" s="517"/>
      <c r="W94" s="517"/>
      <c r="X94" s="517"/>
      <c r="Y94" s="518"/>
      <c r="Z94" s="518"/>
      <c r="AA94" s="518"/>
      <c r="AB94" s="518"/>
      <c r="AC94" s="518"/>
    </row>
    <row r="95" ht="15.75" customHeight="1">
      <c r="A95" s="149"/>
      <c r="B95" s="149"/>
      <c r="C95" s="149"/>
      <c r="D95" s="116"/>
      <c r="E95" s="149"/>
      <c r="F95" s="149"/>
      <c r="G95" s="116"/>
      <c r="H95" s="116"/>
      <c r="I95" s="116"/>
      <c r="J95" s="116"/>
      <c r="K95" s="517"/>
      <c r="L95" s="517"/>
      <c r="M95" s="517"/>
      <c r="N95" s="517"/>
      <c r="O95" s="517"/>
      <c r="P95" s="517"/>
      <c r="Q95" s="517"/>
      <c r="R95" s="517"/>
      <c r="S95" s="517"/>
      <c r="T95" s="517"/>
      <c r="U95" s="517"/>
      <c r="V95" s="517"/>
      <c r="W95" s="517"/>
      <c r="X95" s="517"/>
      <c r="Y95" s="518"/>
      <c r="Z95" s="518"/>
      <c r="AA95" s="518"/>
      <c r="AB95" s="518"/>
      <c r="AC95" s="518"/>
    </row>
    <row r="96" ht="15.75" customHeight="1">
      <c r="A96" s="149"/>
      <c r="B96" s="149"/>
      <c r="C96" s="149"/>
      <c r="D96" s="116"/>
      <c r="E96" s="149"/>
      <c r="F96" s="149"/>
      <c r="G96" s="116"/>
      <c r="H96" s="116"/>
      <c r="I96" s="116"/>
      <c r="J96" s="116"/>
      <c r="K96" s="517"/>
      <c r="L96" s="517"/>
      <c r="M96" s="517"/>
      <c r="N96" s="517"/>
      <c r="O96" s="517"/>
      <c r="P96" s="517"/>
      <c r="Q96" s="517"/>
      <c r="R96" s="517"/>
      <c r="S96" s="517"/>
      <c r="T96" s="517"/>
      <c r="U96" s="517"/>
      <c r="V96" s="517"/>
      <c r="W96" s="517"/>
      <c r="X96" s="517"/>
      <c r="Y96" s="518"/>
      <c r="Z96" s="518"/>
      <c r="AA96" s="518"/>
      <c r="AB96" s="518"/>
      <c r="AC96" s="518"/>
    </row>
    <row r="97" ht="15.75" customHeight="1">
      <c r="A97" s="149"/>
      <c r="B97" s="149"/>
      <c r="C97" s="149"/>
      <c r="D97" s="116"/>
      <c r="E97" s="149"/>
      <c r="F97" s="149"/>
      <c r="G97" s="116"/>
      <c r="H97" s="116"/>
      <c r="I97" s="116"/>
      <c r="J97" s="116"/>
      <c r="K97" s="517"/>
      <c r="L97" s="517"/>
      <c r="M97" s="517"/>
      <c r="N97" s="517"/>
      <c r="O97" s="517"/>
      <c r="P97" s="517"/>
      <c r="Q97" s="517"/>
      <c r="R97" s="517"/>
      <c r="S97" s="517"/>
      <c r="T97" s="517"/>
      <c r="U97" s="517"/>
      <c r="V97" s="517"/>
      <c r="W97" s="517"/>
      <c r="X97" s="517"/>
      <c r="Y97" s="518"/>
      <c r="Z97" s="518"/>
      <c r="AA97" s="518"/>
      <c r="AB97" s="518"/>
      <c r="AC97" s="518"/>
    </row>
    <row r="98" ht="15.75" customHeight="1">
      <c r="A98" s="149"/>
      <c r="B98" s="149"/>
      <c r="C98" s="149"/>
      <c r="D98" s="116"/>
      <c r="E98" s="149"/>
      <c r="F98" s="149"/>
      <c r="G98" s="116"/>
      <c r="H98" s="116"/>
      <c r="I98" s="116"/>
      <c r="J98" s="116"/>
      <c r="K98" s="517"/>
      <c r="L98" s="517"/>
      <c r="M98" s="517"/>
      <c r="N98" s="517"/>
      <c r="O98" s="517"/>
      <c r="P98" s="517"/>
      <c r="Q98" s="517"/>
      <c r="R98" s="517"/>
      <c r="S98" s="517"/>
      <c r="T98" s="517"/>
      <c r="U98" s="517"/>
      <c r="V98" s="517"/>
      <c r="W98" s="517"/>
      <c r="X98" s="517"/>
      <c r="Y98" s="518"/>
      <c r="Z98" s="518"/>
      <c r="AA98" s="518"/>
      <c r="AB98" s="518"/>
      <c r="AC98" s="518"/>
    </row>
    <row r="99" ht="15.75" customHeight="1">
      <c r="A99" s="149"/>
      <c r="B99" s="149"/>
      <c r="C99" s="149"/>
      <c r="D99" s="116"/>
      <c r="E99" s="149"/>
      <c r="F99" s="149"/>
      <c r="G99" s="116"/>
      <c r="H99" s="116"/>
      <c r="I99" s="116"/>
      <c r="J99" s="116"/>
      <c r="K99" s="517"/>
      <c r="L99" s="517"/>
      <c r="M99" s="517"/>
      <c r="N99" s="517"/>
      <c r="O99" s="517"/>
      <c r="P99" s="517"/>
      <c r="Q99" s="517"/>
      <c r="R99" s="517"/>
      <c r="S99" s="517"/>
      <c r="T99" s="517"/>
      <c r="U99" s="517"/>
      <c r="V99" s="517"/>
      <c r="W99" s="517"/>
      <c r="X99" s="517"/>
      <c r="Y99" s="518"/>
      <c r="Z99" s="518"/>
      <c r="AA99" s="518"/>
      <c r="AB99" s="518"/>
      <c r="AC99" s="518"/>
    </row>
    <row r="100" ht="15.75" customHeight="1">
      <c r="A100" s="149"/>
      <c r="B100" s="149"/>
      <c r="C100" s="149"/>
      <c r="D100" s="116"/>
      <c r="E100" s="149"/>
      <c r="F100" s="149"/>
      <c r="G100" s="116"/>
      <c r="H100" s="116"/>
      <c r="I100" s="116"/>
      <c r="J100" s="116"/>
      <c r="K100" s="517"/>
      <c r="L100" s="517"/>
      <c r="M100" s="517"/>
      <c r="N100" s="517"/>
      <c r="O100" s="517"/>
      <c r="P100" s="517"/>
      <c r="Q100" s="517"/>
      <c r="R100" s="517"/>
      <c r="S100" s="517"/>
      <c r="T100" s="517"/>
      <c r="U100" s="517"/>
      <c r="V100" s="517"/>
      <c r="W100" s="517"/>
      <c r="X100" s="517"/>
      <c r="Y100" s="518"/>
      <c r="Z100" s="518"/>
      <c r="AA100" s="518"/>
      <c r="AB100" s="518"/>
      <c r="AC100" s="518"/>
    </row>
    <row r="101" ht="15.75" customHeight="1">
      <c r="A101" s="149"/>
      <c r="B101" s="149"/>
      <c r="C101" s="149"/>
      <c r="D101" s="116"/>
      <c r="E101" s="149"/>
      <c r="F101" s="149"/>
      <c r="G101" s="116"/>
      <c r="H101" s="116"/>
      <c r="I101" s="116"/>
      <c r="J101" s="116"/>
      <c r="K101" s="517"/>
      <c r="L101" s="517"/>
      <c r="M101" s="517"/>
      <c r="N101" s="517"/>
      <c r="O101" s="517"/>
      <c r="P101" s="517"/>
      <c r="Q101" s="517"/>
      <c r="R101" s="517"/>
      <c r="S101" s="517"/>
      <c r="T101" s="517"/>
      <c r="U101" s="517"/>
      <c r="V101" s="517"/>
      <c r="W101" s="517"/>
      <c r="X101" s="517"/>
      <c r="Y101" s="518"/>
      <c r="Z101" s="518"/>
      <c r="AA101" s="518"/>
      <c r="AB101" s="518"/>
      <c r="AC101" s="518"/>
    </row>
    <row r="102" ht="15.75" customHeight="1">
      <c r="A102" s="149"/>
      <c r="B102" s="149"/>
      <c r="C102" s="149"/>
      <c r="D102" s="116"/>
      <c r="E102" s="149"/>
      <c r="F102" s="149"/>
      <c r="G102" s="116"/>
      <c r="H102" s="116"/>
      <c r="I102" s="116"/>
      <c r="J102" s="116"/>
      <c r="K102" s="517"/>
      <c r="L102" s="517"/>
      <c r="M102" s="517"/>
      <c r="N102" s="517"/>
      <c r="O102" s="517"/>
      <c r="P102" s="517"/>
      <c r="Q102" s="517"/>
      <c r="R102" s="517"/>
      <c r="S102" s="517"/>
      <c r="T102" s="517"/>
      <c r="U102" s="517"/>
      <c r="V102" s="517"/>
      <c r="W102" s="517"/>
      <c r="X102" s="517"/>
      <c r="Y102" s="518"/>
      <c r="Z102" s="518"/>
      <c r="AA102" s="518"/>
      <c r="AB102" s="518"/>
      <c r="AC102" s="518"/>
    </row>
    <row r="103" ht="15.75" customHeight="1">
      <c r="A103" s="149"/>
      <c r="B103" s="149"/>
      <c r="C103" s="149"/>
      <c r="D103" s="116"/>
      <c r="E103" s="149"/>
      <c r="F103" s="149"/>
      <c r="G103" s="116"/>
      <c r="H103" s="116"/>
      <c r="I103" s="116"/>
      <c r="J103" s="116"/>
      <c r="K103" s="517"/>
      <c r="L103" s="517"/>
      <c r="M103" s="517"/>
      <c r="N103" s="517"/>
      <c r="O103" s="517"/>
      <c r="P103" s="517"/>
      <c r="Q103" s="517"/>
      <c r="R103" s="517"/>
      <c r="S103" s="517"/>
      <c r="T103" s="517"/>
      <c r="U103" s="517"/>
      <c r="V103" s="517"/>
      <c r="W103" s="517"/>
      <c r="X103" s="517"/>
      <c r="Y103" s="518"/>
      <c r="Z103" s="518"/>
      <c r="AA103" s="518"/>
      <c r="AB103" s="518"/>
      <c r="AC103" s="518"/>
    </row>
    <row r="104" ht="15.75" customHeight="1">
      <c r="A104" s="149"/>
      <c r="B104" s="149"/>
      <c r="C104" s="149"/>
      <c r="D104" s="116"/>
      <c r="E104" s="149"/>
      <c r="F104" s="149"/>
      <c r="G104" s="116"/>
      <c r="H104" s="116"/>
      <c r="I104" s="116"/>
      <c r="J104" s="116"/>
      <c r="K104" s="517"/>
      <c r="L104" s="517"/>
      <c r="M104" s="517"/>
      <c r="N104" s="517"/>
      <c r="O104" s="517"/>
      <c r="P104" s="517"/>
      <c r="Q104" s="517"/>
      <c r="R104" s="517"/>
      <c r="S104" s="517"/>
      <c r="T104" s="517"/>
      <c r="U104" s="517"/>
      <c r="V104" s="517"/>
      <c r="W104" s="517"/>
      <c r="X104" s="517"/>
      <c r="Y104" s="518"/>
      <c r="Z104" s="518"/>
      <c r="AA104" s="518"/>
      <c r="AB104" s="518"/>
      <c r="AC104" s="518"/>
    </row>
    <row r="105" ht="15.75" customHeight="1">
      <c r="A105" s="149"/>
      <c r="B105" s="149"/>
      <c r="C105" s="149"/>
      <c r="D105" s="116"/>
      <c r="E105" s="149"/>
      <c r="F105" s="149"/>
      <c r="G105" s="116"/>
      <c r="H105" s="116"/>
      <c r="I105" s="116"/>
      <c r="J105" s="116"/>
      <c r="K105" s="517"/>
      <c r="L105" s="517"/>
      <c r="M105" s="517"/>
      <c r="N105" s="517"/>
      <c r="O105" s="517"/>
      <c r="P105" s="517"/>
      <c r="Q105" s="517"/>
      <c r="R105" s="517"/>
      <c r="S105" s="517"/>
      <c r="T105" s="517"/>
      <c r="U105" s="517"/>
      <c r="V105" s="517"/>
      <c r="W105" s="517"/>
      <c r="X105" s="517"/>
      <c r="Y105" s="518"/>
      <c r="Z105" s="518"/>
      <c r="AA105" s="518"/>
      <c r="AB105" s="518"/>
      <c r="AC105" s="518"/>
    </row>
    <row r="106" ht="15.75" customHeight="1">
      <c r="A106" s="149"/>
      <c r="B106" s="149"/>
      <c r="C106" s="149"/>
      <c r="D106" s="116"/>
      <c r="E106" s="149"/>
      <c r="F106" s="149"/>
      <c r="G106" s="116"/>
      <c r="H106" s="116"/>
      <c r="I106" s="116"/>
      <c r="J106" s="116"/>
      <c r="K106" s="517"/>
      <c r="L106" s="517"/>
      <c r="M106" s="517"/>
      <c r="N106" s="517"/>
      <c r="O106" s="517"/>
      <c r="P106" s="517"/>
      <c r="Q106" s="517"/>
      <c r="R106" s="517"/>
      <c r="S106" s="517"/>
      <c r="T106" s="517"/>
      <c r="U106" s="517"/>
      <c r="V106" s="517"/>
      <c r="W106" s="517"/>
      <c r="X106" s="517"/>
      <c r="Y106" s="518"/>
      <c r="Z106" s="518"/>
      <c r="AA106" s="518"/>
      <c r="AB106" s="518"/>
      <c r="AC106" s="518"/>
    </row>
    <row r="107" ht="15.75" customHeight="1">
      <c r="A107" s="149"/>
      <c r="B107" s="149"/>
      <c r="C107" s="149"/>
      <c r="D107" s="116"/>
      <c r="E107" s="149"/>
      <c r="F107" s="149"/>
      <c r="G107" s="116"/>
      <c r="H107" s="116"/>
      <c r="I107" s="116"/>
      <c r="J107" s="116"/>
      <c r="K107" s="517"/>
      <c r="L107" s="517"/>
      <c r="M107" s="517"/>
      <c r="N107" s="517"/>
      <c r="O107" s="517"/>
      <c r="P107" s="517"/>
      <c r="Q107" s="517"/>
      <c r="R107" s="517"/>
      <c r="S107" s="517"/>
      <c r="T107" s="517"/>
      <c r="U107" s="517"/>
      <c r="V107" s="517"/>
      <c r="W107" s="517"/>
      <c r="X107" s="517"/>
      <c r="Y107" s="518"/>
      <c r="Z107" s="518"/>
      <c r="AA107" s="518"/>
      <c r="AB107" s="518"/>
      <c r="AC107" s="518"/>
    </row>
    <row r="108" ht="15.75" customHeight="1">
      <c r="A108" s="149"/>
      <c r="B108" s="149"/>
      <c r="C108" s="149"/>
      <c r="D108" s="116"/>
      <c r="E108" s="149"/>
      <c r="F108" s="149"/>
      <c r="G108" s="116"/>
      <c r="H108" s="116"/>
      <c r="I108" s="116"/>
      <c r="J108" s="116"/>
      <c r="K108" s="517"/>
      <c r="L108" s="517"/>
      <c r="M108" s="517"/>
      <c r="N108" s="517"/>
      <c r="O108" s="517"/>
      <c r="P108" s="517"/>
      <c r="Q108" s="517"/>
      <c r="R108" s="517"/>
      <c r="S108" s="517"/>
      <c r="T108" s="517"/>
      <c r="U108" s="517"/>
      <c r="V108" s="517"/>
      <c r="W108" s="517"/>
      <c r="X108" s="517"/>
      <c r="Y108" s="518"/>
      <c r="Z108" s="518"/>
      <c r="AA108" s="518"/>
      <c r="AB108" s="518"/>
      <c r="AC108" s="518"/>
    </row>
    <row r="109" ht="15.75" customHeight="1">
      <c r="A109" s="149"/>
      <c r="B109" s="149"/>
      <c r="C109" s="149"/>
      <c r="D109" s="116"/>
      <c r="E109" s="149"/>
      <c r="F109" s="149"/>
      <c r="G109" s="116"/>
      <c r="H109" s="116"/>
      <c r="I109" s="116"/>
      <c r="J109" s="116"/>
      <c r="K109" s="517"/>
      <c r="L109" s="517"/>
      <c r="M109" s="517"/>
      <c r="N109" s="517"/>
      <c r="O109" s="517"/>
      <c r="P109" s="517"/>
      <c r="Q109" s="517"/>
      <c r="R109" s="517"/>
      <c r="S109" s="517"/>
      <c r="T109" s="517"/>
      <c r="U109" s="517"/>
      <c r="V109" s="517"/>
      <c r="W109" s="517"/>
      <c r="X109" s="517"/>
      <c r="Y109" s="518"/>
      <c r="Z109" s="518"/>
      <c r="AA109" s="518"/>
      <c r="AB109" s="518"/>
      <c r="AC109" s="518"/>
    </row>
    <row r="110" ht="15.75" customHeight="1">
      <c r="A110" s="149"/>
      <c r="B110" s="149"/>
      <c r="C110" s="149"/>
      <c r="D110" s="116"/>
      <c r="E110" s="149"/>
      <c r="F110" s="149"/>
      <c r="G110" s="116"/>
      <c r="H110" s="116"/>
      <c r="I110" s="116"/>
      <c r="J110" s="116"/>
      <c r="K110" s="517"/>
      <c r="L110" s="517"/>
      <c r="M110" s="517"/>
      <c r="N110" s="517"/>
      <c r="O110" s="517"/>
      <c r="P110" s="517"/>
      <c r="Q110" s="517"/>
      <c r="R110" s="517"/>
      <c r="S110" s="517"/>
      <c r="T110" s="517"/>
      <c r="U110" s="517"/>
      <c r="V110" s="517"/>
      <c r="W110" s="517"/>
      <c r="X110" s="517"/>
      <c r="Y110" s="518"/>
      <c r="Z110" s="518"/>
      <c r="AA110" s="518"/>
      <c r="AB110" s="518"/>
      <c r="AC110" s="518"/>
    </row>
    <row r="111" ht="15.75" customHeight="1">
      <c r="A111" s="149"/>
      <c r="B111" s="149"/>
      <c r="C111" s="149"/>
      <c r="D111" s="116"/>
      <c r="E111" s="149"/>
      <c r="F111" s="149"/>
      <c r="G111" s="116"/>
      <c r="H111" s="116"/>
      <c r="I111" s="116"/>
      <c r="J111" s="116"/>
      <c r="K111" s="517"/>
      <c r="L111" s="517"/>
      <c r="M111" s="517"/>
      <c r="N111" s="517"/>
      <c r="O111" s="517"/>
      <c r="P111" s="517"/>
      <c r="Q111" s="517"/>
      <c r="R111" s="517"/>
      <c r="S111" s="517"/>
      <c r="T111" s="517"/>
      <c r="U111" s="517"/>
      <c r="V111" s="517"/>
      <c r="W111" s="517"/>
      <c r="X111" s="517"/>
      <c r="Y111" s="518"/>
      <c r="Z111" s="518"/>
      <c r="AA111" s="518"/>
      <c r="AB111" s="518"/>
      <c r="AC111" s="518"/>
    </row>
    <row r="112" ht="15.75" customHeight="1">
      <c r="A112" s="149"/>
      <c r="B112" s="149"/>
      <c r="C112" s="149"/>
      <c r="D112" s="116"/>
      <c r="E112" s="149"/>
      <c r="F112" s="149"/>
      <c r="G112" s="116"/>
      <c r="H112" s="116"/>
      <c r="I112" s="116"/>
      <c r="J112" s="116"/>
      <c r="K112" s="517"/>
      <c r="L112" s="517"/>
      <c r="M112" s="517"/>
      <c r="N112" s="517"/>
      <c r="O112" s="517"/>
      <c r="P112" s="517"/>
      <c r="Q112" s="517"/>
      <c r="R112" s="517"/>
      <c r="S112" s="517"/>
      <c r="T112" s="517"/>
      <c r="U112" s="517"/>
      <c r="V112" s="517"/>
      <c r="W112" s="517"/>
      <c r="X112" s="517"/>
      <c r="Y112" s="518"/>
      <c r="Z112" s="518"/>
      <c r="AA112" s="518"/>
      <c r="AB112" s="518"/>
      <c r="AC112" s="518"/>
    </row>
    <row r="113" ht="15.75" customHeight="1">
      <c r="A113" s="149"/>
      <c r="B113" s="149"/>
      <c r="C113" s="149"/>
      <c r="D113" s="116"/>
      <c r="E113" s="149"/>
      <c r="F113" s="149"/>
      <c r="G113" s="116"/>
      <c r="H113" s="116"/>
      <c r="I113" s="116"/>
      <c r="J113" s="116"/>
      <c r="K113" s="517"/>
      <c r="L113" s="517"/>
      <c r="M113" s="517"/>
      <c r="N113" s="517"/>
      <c r="O113" s="517"/>
      <c r="P113" s="517"/>
      <c r="Q113" s="517"/>
      <c r="R113" s="517"/>
      <c r="S113" s="517"/>
      <c r="T113" s="517"/>
      <c r="U113" s="517"/>
      <c r="V113" s="517"/>
      <c r="W113" s="517"/>
      <c r="X113" s="517"/>
      <c r="Y113" s="518"/>
      <c r="Z113" s="518"/>
      <c r="AA113" s="518"/>
      <c r="AB113" s="518"/>
      <c r="AC113" s="518"/>
    </row>
    <row r="114" ht="15.75" customHeight="1">
      <c r="A114" s="149"/>
      <c r="B114" s="149"/>
      <c r="C114" s="149"/>
      <c r="D114" s="116"/>
      <c r="E114" s="149"/>
      <c r="F114" s="149"/>
      <c r="G114" s="116"/>
      <c r="H114" s="116"/>
      <c r="I114" s="116"/>
      <c r="J114" s="116"/>
      <c r="K114" s="517"/>
      <c r="L114" s="517"/>
      <c r="M114" s="517"/>
      <c r="N114" s="517"/>
      <c r="O114" s="517"/>
      <c r="P114" s="517"/>
      <c r="Q114" s="517"/>
      <c r="R114" s="517"/>
      <c r="S114" s="517"/>
      <c r="T114" s="517"/>
      <c r="U114" s="517"/>
      <c r="V114" s="517"/>
      <c r="W114" s="517"/>
      <c r="X114" s="517"/>
      <c r="Y114" s="518"/>
      <c r="Z114" s="518"/>
      <c r="AA114" s="518"/>
      <c r="AB114" s="518"/>
      <c r="AC114" s="518"/>
    </row>
    <row r="115" ht="15.75" customHeight="1">
      <c r="A115" s="149"/>
      <c r="B115" s="149"/>
      <c r="C115" s="149"/>
      <c r="D115" s="116"/>
      <c r="E115" s="149"/>
      <c r="F115" s="149"/>
      <c r="G115" s="116"/>
      <c r="H115" s="116"/>
      <c r="I115" s="116"/>
      <c r="J115" s="116"/>
      <c r="K115" s="517"/>
      <c r="L115" s="517"/>
      <c r="M115" s="517"/>
      <c r="N115" s="517"/>
      <c r="O115" s="517"/>
      <c r="P115" s="517"/>
      <c r="Q115" s="517"/>
      <c r="R115" s="517"/>
      <c r="S115" s="517"/>
      <c r="T115" s="517"/>
      <c r="U115" s="517"/>
      <c r="V115" s="517"/>
      <c r="W115" s="517"/>
      <c r="X115" s="517"/>
      <c r="Y115" s="518"/>
      <c r="Z115" s="518"/>
      <c r="AA115" s="518"/>
      <c r="AB115" s="518"/>
      <c r="AC115" s="518"/>
    </row>
    <row r="116" ht="15.75" customHeight="1">
      <c r="A116" s="149"/>
      <c r="B116" s="149"/>
      <c r="C116" s="149"/>
      <c r="D116" s="116"/>
      <c r="E116" s="149"/>
      <c r="F116" s="149"/>
      <c r="G116" s="116"/>
      <c r="H116" s="116"/>
      <c r="I116" s="116"/>
      <c r="J116" s="116"/>
      <c r="K116" s="517"/>
      <c r="L116" s="517"/>
      <c r="M116" s="517"/>
      <c r="N116" s="517"/>
      <c r="O116" s="517"/>
      <c r="P116" s="517"/>
      <c r="Q116" s="517"/>
      <c r="R116" s="517"/>
      <c r="S116" s="517"/>
      <c r="T116" s="517"/>
      <c r="U116" s="517"/>
      <c r="V116" s="517"/>
      <c r="W116" s="517"/>
      <c r="X116" s="517"/>
      <c r="Y116" s="518"/>
      <c r="Z116" s="518"/>
      <c r="AA116" s="518"/>
      <c r="AB116" s="518"/>
      <c r="AC116" s="518"/>
    </row>
    <row r="117" ht="15.75" customHeight="1">
      <c r="A117" s="149"/>
      <c r="B117" s="149"/>
      <c r="C117" s="149"/>
      <c r="D117" s="116"/>
      <c r="E117" s="149"/>
      <c r="F117" s="149"/>
      <c r="G117" s="116"/>
      <c r="H117" s="116"/>
      <c r="I117" s="116"/>
      <c r="J117" s="116"/>
      <c r="K117" s="517"/>
      <c r="L117" s="517"/>
      <c r="M117" s="517"/>
      <c r="N117" s="517"/>
      <c r="O117" s="517"/>
      <c r="P117" s="517"/>
      <c r="Q117" s="517"/>
      <c r="R117" s="517"/>
      <c r="S117" s="517"/>
      <c r="T117" s="517"/>
      <c r="U117" s="517"/>
      <c r="V117" s="517"/>
      <c r="W117" s="517"/>
      <c r="X117" s="517"/>
      <c r="Y117" s="518"/>
      <c r="Z117" s="518"/>
      <c r="AA117" s="518"/>
      <c r="AB117" s="518"/>
      <c r="AC117" s="518"/>
    </row>
    <row r="118" ht="15.75" customHeight="1">
      <c r="A118" s="149"/>
      <c r="B118" s="149"/>
      <c r="C118" s="149"/>
      <c r="D118" s="116"/>
      <c r="E118" s="149"/>
      <c r="F118" s="149"/>
      <c r="G118" s="116"/>
      <c r="H118" s="116"/>
      <c r="I118" s="116"/>
      <c r="J118" s="116"/>
      <c r="K118" s="517"/>
      <c r="L118" s="517"/>
      <c r="M118" s="517"/>
      <c r="N118" s="517"/>
      <c r="O118" s="517"/>
      <c r="P118" s="517"/>
      <c r="Q118" s="517"/>
      <c r="R118" s="517"/>
      <c r="S118" s="517"/>
      <c r="T118" s="517"/>
      <c r="U118" s="517"/>
      <c r="V118" s="517"/>
      <c r="W118" s="517"/>
      <c r="X118" s="517"/>
      <c r="Y118" s="518"/>
      <c r="Z118" s="518"/>
      <c r="AA118" s="518"/>
      <c r="AB118" s="518"/>
      <c r="AC118" s="518"/>
    </row>
    <row r="119" ht="15.75" customHeight="1">
      <c r="A119" s="149"/>
      <c r="B119" s="149"/>
      <c r="C119" s="149"/>
      <c r="D119" s="116"/>
      <c r="E119" s="149"/>
      <c r="F119" s="149"/>
      <c r="G119" s="116"/>
      <c r="H119" s="116"/>
      <c r="I119" s="116"/>
      <c r="J119" s="116"/>
      <c r="K119" s="517"/>
      <c r="L119" s="517"/>
      <c r="M119" s="517"/>
      <c r="N119" s="517"/>
      <c r="O119" s="517"/>
      <c r="P119" s="517"/>
      <c r="Q119" s="517"/>
      <c r="R119" s="517"/>
      <c r="S119" s="517"/>
      <c r="T119" s="517"/>
      <c r="U119" s="517"/>
      <c r="V119" s="517"/>
      <c r="W119" s="517"/>
      <c r="X119" s="517"/>
      <c r="Y119" s="518"/>
      <c r="Z119" s="518"/>
      <c r="AA119" s="518"/>
      <c r="AB119" s="518"/>
      <c r="AC119" s="518"/>
    </row>
    <row r="120" ht="15.75" customHeight="1">
      <c r="A120" s="149"/>
      <c r="B120" s="149"/>
      <c r="C120" s="149"/>
      <c r="D120" s="116"/>
      <c r="E120" s="149"/>
      <c r="F120" s="149"/>
      <c r="G120" s="116"/>
      <c r="H120" s="116"/>
      <c r="I120" s="116"/>
      <c r="J120" s="116"/>
      <c r="K120" s="517"/>
      <c r="L120" s="517"/>
      <c r="M120" s="517"/>
      <c r="N120" s="517"/>
      <c r="O120" s="517"/>
      <c r="P120" s="517"/>
      <c r="Q120" s="517"/>
      <c r="R120" s="517"/>
      <c r="S120" s="517"/>
      <c r="T120" s="517"/>
      <c r="U120" s="517"/>
      <c r="V120" s="517"/>
      <c r="W120" s="517"/>
      <c r="X120" s="517"/>
      <c r="Y120" s="518"/>
      <c r="Z120" s="518"/>
      <c r="AA120" s="518"/>
      <c r="AB120" s="518"/>
      <c r="AC120" s="518"/>
    </row>
    <row r="121" ht="15.75" customHeight="1">
      <c r="A121" s="149"/>
      <c r="B121" s="149"/>
      <c r="C121" s="149"/>
      <c r="D121" s="116"/>
      <c r="E121" s="149"/>
      <c r="F121" s="149"/>
      <c r="G121" s="116"/>
      <c r="H121" s="116"/>
      <c r="I121" s="116"/>
      <c r="J121" s="116"/>
      <c r="K121" s="517"/>
      <c r="L121" s="517"/>
      <c r="M121" s="517"/>
      <c r="N121" s="517"/>
      <c r="O121" s="517"/>
      <c r="P121" s="517"/>
      <c r="Q121" s="517"/>
      <c r="R121" s="517"/>
      <c r="S121" s="517"/>
      <c r="T121" s="517"/>
      <c r="U121" s="517"/>
      <c r="V121" s="517"/>
      <c r="W121" s="517"/>
      <c r="X121" s="517"/>
      <c r="Y121" s="518"/>
      <c r="Z121" s="518"/>
      <c r="AA121" s="518"/>
      <c r="AB121" s="518"/>
      <c r="AC121" s="518"/>
    </row>
    <row r="122" ht="15.75" customHeight="1">
      <c r="A122" s="149"/>
      <c r="B122" s="149"/>
      <c r="C122" s="149"/>
      <c r="D122" s="116"/>
      <c r="E122" s="149"/>
      <c r="F122" s="149"/>
      <c r="G122" s="116"/>
      <c r="H122" s="116"/>
      <c r="I122" s="116"/>
      <c r="J122" s="116"/>
      <c r="K122" s="517"/>
      <c r="L122" s="517"/>
      <c r="M122" s="517"/>
      <c r="N122" s="517"/>
      <c r="O122" s="517"/>
      <c r="P122" s="517"/>
      <c r="Q122" s="517"/>
      <c r="R122" s="517"/>
      <c r="S122" s="517"/>
      <c r="T122" s="517"/>
      <c r="U122" s="517"/>
      <c r="V122" s="517"/>
      <c r="W122" s="517"/>
      <c r="X122" s="517"/>
      <c r="Y122" s="518"/>
      <c r="Z122" s="518"/>
      <c r="AA122" s="518"/>
      <c r="AB122" s="518"/>
      <c r="AC122" s="518"/>
    </row>
    <row r="123" ht="15.75" customHeight="1">
      <c r="A123" s="149"/>
      <c r="B123" s="149"/>
      <c r="C123" s="149"/>
      <c r="D123" s="116"/>
      <c r="E123" s="516"/>
      <c r="F123" s="516"/>
      <c r="G123" s="519"/>
      <c r="H123" s="116"/>
      <c r="I123" s="116"/>
      <c r="J123" s="116"/>
      <c r="K123" s="517"/>
      <c r="L123" s="517"/>
      <c r="M123" s="517"/>
      <c r="N123" s="517"/>
      <c r="O123" s="517"/>
      <c r="P123" s="517"/>
      <c r="Q123" s="517"/>
      <c r="R123" s="517"/>
      <c r="S123" s="517"/>
      <c r="T123" s="517"/>
      <c r="U123" s="517"/>
      <c r="V123" s="517"/>
      <c r="W123" s="517"/>
      <c r="X123" s="517"/>
      <c r="Y123" s="518"/>
      <c r="Z123" s="518"/>
      <c r="AA123" s="518"/>
      <c r="AB123" s="518"/>
      <c r="AC123" s="518"/>
    </row>
    <row r="124" ht="15.75" customHeight="1">
      <c r="A124" s="149"/>
      <c r="B124" s="149"/>
      <c r="C124" s="149"/>
      <c r="D124" s="116"/>
      <c r="E124" s="516"/>
      <c r="F124" s="516"/>
      <c r="G124" s="519"/>
      <c r="H124" s="116"/>
      <c r="I124" s="116"/>
      <c r="J124" s="116"/>
      <c r="K124" s="517"/>
      <c r="L124" s="517"/>
      <c r="M124" s="517"/>
      <c r="N124" s="517"/>
      <c r="O124" s="517"/>
      <c r="P124" s="517"/>
      <c r="Q124" s="517"/>
      <c r="R124" s="517"/>
      <c r="S124" s="517"/>
      <c r="T124" s="517"/>
      <c r="U124" s="517"/>
      <c r="V124" s="517"/>
      <c r="W124" s="517"/>
      <c r="X124" s="517"/>
      <c r="Y124" s="518"/>
      <c r="Z124" s="518"/>
      <c r="AA124" s="518"/>
      <c r="AB124" s="518"/>
      <c r="AC124" s="518"/>
    </row>
    <row r="125" ht="15.75" customHeight="1">
      <c r="A125" s="149"/>
      <c r="B125" s="149"/>
      <c r="C125" s="149"/>
      <c r="D125" s="116"/>
      <c r="E125" s="516"/>
      <c r="F125" s="516"/>
      <c r="G125" s="519"/>
      <c r="H125" s="116"/>
      <c r="I125" s="116"/>
      <c r="J125" s="116"/>
      <c r="K125" s="517"/>
      <c r="L125" s="517"/>
      <c r="M125" s="517"/>
      <c r="N125" s="517"/>
      <c r="O125" s="517"/>
      <c r="P125" s="517"/>
      <c r="Q125" s="517"/>
      <c r="R125" s="517"/>
      <c r="S125" s="517"/>
      <c r="T125" s="517"/>
      <c r="U125" s="517"/>
      <c r="V125" s="517"/>
      <c r="W125" s="517"/>
      <c r="X125" s="517"/>
      <c r="Y125" s="518"/>
      <c r="Z125" s="518"/>
      <c r="AA125" s="518"/>
      <c r="AB125" s="518"/>
      <c r="AC125" s="518"/>
    </row>
    <row r="126" ht="15.75" customHeight="1">
      <c r="A126" s="149"/>
      <c r="B126" s="149"/>
      <c r="C126" s="149"/>
      <c r="D126" s="116"/>
      <c r="E126" s="516"/>
      <c r="F126" s="516"/>
      <c r="G126" s="519"/>
      <c r="H126" s="116"/>
      <c r="I126" s="116"/>
      <c r="J126" s="116"/>
      <c r="K126" s="517"/>
      <c r="L126" s="517"/>
      <c r="M126" s="517"/>
      <c r="N126" s="517"/>
      <c r="O126" s="517"/>
      <c r="P126" s="517"/>
      <c r="Q126" s="517"/>
      <c r="R126" s="517"/>
      <c r="S126" s="517"/>
      <c r="T126" s="517"/>
      <c r="U126" s="517"/>
      <c r="V126" s="517"/>
      <c r="W126" s="517"/>
      <c r="X126" s="517"/>
      <c r="Y126" s="518"/>
      <c r="Z126" s="518"/>
      <c r="AA126" s="518"/>
      <c r="AB126" s="518"/>
      <c r="AC126" s="518"/>
    </row>
    <row r="127" ht="15.75" customHeight="1">
      <c r="A127" s="149"/>
      <c r="B127" s="149"/>
      <c r="C127" s="149"/>
      <c r="D127" s="116"/>
      <c r="E127" s="516"/>
      <c r="F127" s="516"/>
      <c r="G127" s="519"/>
      <c r="H127" s="116"/>
      <c r="I127" s="116"/>
      <c r="J127" s="116"/>
      <c r="K127" s="517"/>
      <c r="L127" s="517"/>
      <c r="M127" s="517"/>
      <c r="N127" s="517"/>
      <c r="O127" s="517"/>
      <c r="P127" s="517"/>
      <c r="Q127" s="517"/>
      <c r="R127" s="517"/>
      <c r="S127" s="517"/>
      <c r="T127" s="517"/>
      <c r="U127" s="517"/>
      <c r="V127" s="517"/>
      <c r="W127" s="517"/>
      <c r="X127" s="517"/>
      <c r="Y127" s="518"/>
      <c r="Z127" s="518"/>
      <c r="AA127" s="518"/>
      <c r="AB127" s="518"/>
      <c r="AC127" s="518"/>
    </row>
    <row r="128" ht="15.75" customHeight="1">
      <c r="A128" s="149"/>
      <c r="B128" s="149"/>
      <c r="C128" s="149"/>
      <c r="D128" s="116"/>
      <c r="E128" s="516"/>
      <c r="F128" s="516"/>
      <c r="G128" s="519"/>
      <c r="H128" s="116"/>
      <c r="I128" s="116"/>
      <c r="J128" s="116"/>
      <c r="K128" s="517"/>
      <c r="L128" s="517"/>
      <c r="M128" s="517"/>
      <c r="N128" s="517"/>
      <c r="O128" s="517"/>
      <c r="P128" s="517"/>
      <c r="Q128" s="517"/>
      <c r="R128" s="517"/>
      <c r="S128" s="517"/>
      <c r="T128" s="517"/>
      <c r="U128" s="517"/>
      <c r="V128" s="517"/>
      <c r="W128" s="517"/>
      <c r="X128" s="517"/>
      <c r="Y128" s="518"/>
      <c r="Z128" s="518"/>
      <c r="AA128" s="518"/>
      <c r="AB128" s="518"/>
      <c r="AC128" s="518"/>
    </row>
    <row r="129" ht="15.75" customHeight="1">
      <c r="A129" s="149"/>
      <c r="B129" s="149"/>
      <c r="C129" s="149"/>
      <c r="D129" s="116"/>
      <c r="E129" s="516"/>
      <c r="F129" s="516"/>
      <c r="G129" s="519"/>
      <c r="H129" s="116"/>
      <c r="I129" s="116"/>
      <c r="J129" s="116"/>
      <c r="K129" s="517"/>
      <c r="L129" s="517"/>
      <c r="M129" s="517"/>
      <c r="N129" s="517"/>
      <c r="O129" s="517"/>
      <c r="P129" s="517"/>
      <c r="Q129" s="517"/>
      <c r="R129" s="517"/>
      <c r="S129" s="517"/>
      <c r="T129" s="517"/>
      <c r="U129" s="517"/>
      <c r="V129" s="517"/>
      <c r="W129" s="517"/>
      <c r="X129" s="517"/>
      <c r="Y129" s="518"/>
      <c r="Z129" s="518"/>
      <c r="AA129" s="518"/>
      <c r="AB129" s="518"/>
      <c r="AC129" s="518"/>
    </row>
    <row r="130" ht="15.75" customHeight="1">
      <c r="A130" s="149"/>
      <c r="B130" s="149"/>
      <c r="C130" s="149"/>
      <c r="D130" s="116"/>
      <c r="E130" s="516"/>
      <c r="F130" s="516"/>
      <c r="G130" s="519"/>
      <c r="H130" s="116"/>
      <c r="I130" s="116"/>
      <c r="J130" s="116"/>
      <c r="K130" s="517"/>
      <c r="L130" s="517"/>
      <c r="M130" s="517"/>
      <c r="N130" s="517"/>
      <c r="O130" s="517"/>
      <c r="P130" s="517"/>
      <c r="Q130" s="517"/>
      <c r="R130" s="517"/>
      <c r="S130" s="517"/>
      <c r="T130" s="517"/>
      <c r="U130" s="517"/>
      <c r="V130" s="517"/>
      <c r="W130" s="517"/>
      <c r="X130" s="517"/>
      <c r="Y130" s="518"/>
      <c r="Z130" s="518"/>
      <c r="AA130" s="518"/>
      <c r="AB130" s="518"/>
      <c r="AC130" s="518"/>
    </row>
    <row r="131" ht="15.75" customHeight="1">
      <c r="A131" s="149"/>
      <c r="B131" s="149"/>
      <c r="C131" s="149"/>
      <c r="D131" s="116"/>
      <c r="E131" s="516"/>
      <c r="F131" s="516"/>
      <c r="G131" s="519"/>
      <c r="H131" s="116"/>
      <c r="I131" s="116"/>
      <c r="J131" s="116"/>
      <c r="K131" s="517"/>
      <c r="L131" s="517"/>
      <c r="M131" s="517"/>
      <c r="N131" s="517"/>
      <c r="O131" s="517"/>
      <c r="P131" s="517"/>
      <c r="Q131" s="517"/>
      <c r="R131" s="517"/>
      <c r="S131" s="517"/>
      <c r="T131" s="517"/>
      <c r="U131" s="517"/>
      <c r="V131" s="517"/>
      <c r="W131" s="517"/>
      <c r="X131" s="517"/>
      <c r="Y131" s="518"/>
      <c r="Z131" s="518"/>
      <c r="AA131" s="518"/>
      <c r="AB131" s="518"/>
      <c r="AC131" s="518"/>
    </row>
    <row r="132" ht="15.75" customHeight="1">
      <c r="A132" s="149"/>
      <c r="B132" s="149"/>
      <c r="C132" s="149"/>
      <c r="D132" s="116"/>
      <c r="E132" s="516"/>
      <c r="F132" s="516"/>
      <c r="G132" s="519"/>
      <c r="H132" s="116"/>
      <c r="I132" s="116"/>
      <c r="J132" s="116"/>
      <c r="K132" s="517"/>
      <c r="L132" s="517"/>
      <c r="M132" s="517"/>
      <c r="N132" s="517"/>
      <c r="O132" s="517"/>
      <c r="P132" s="517"/>
      <c r="Q132" s="517"/>
      <c r="R132" s="517"/>
      <c r="S132" s="517"/>
      <c r="T132" s="517"/>
      <c r="U132" s="517"/>
      <c r="V132" s="517"/>
      <c r="W132" s="517"/>
      <c r="X132" s="517"/>
      <c r="Y132" s="518"/>
      <c r="Z132" s="518"/>
      <c r="AA132" s="518"/>
      <c r="AB132" s="518"/>
      <c r="AC132" s="518"/>
    </row>
    <row r="133" ht="15.75" customHeight="1">
      <c r="A133" s="149"/>
      <c r="B133" s="149"/>
      <c r="C133" s="149"/>
      <c r="D133" s="116"/>
      <c r="E133" s="516"/>
      <c r="F133" s="516"/>
      <c r="G133" s="519"/>
      <c r="H133" s="116"/>
      <c r="I133" s="116"/>
      <c r="J133" s="116"/>
      <c r="K133" s="517"/>
      <c r="L133" s="517"/>
      <c r="M133" s="517"/>
      <c r="N133" s="517"/>
      <c r="O133" s="517"/>
      <c r="P133" s="517"/>
      <c r="Q133" s="517"/>
      <c r="R133" s="517"/>
      <c r="S133" s="517"/>
      <c r="T133" s="517"/>
      <c r="U133" s="517"/>
      <c r="V133" s="517"/>
      <c r="W133" s="517"/>
      <c r="X133" s="517"/>
      <c r="Y133" s="518"/>
      <c r="Z133" s="518"/>
      <c r="AA133" s="518"/>
      <c r="AB133" s="518"/>
      <c r="AC133" s="518"/>
    </row>
    <row r="134" ht="15.75" customHeight="1">
      <c r="A134" s="149"/>
      <c r="B134" s="149"/>
      <c r="C134" s="149"/>
      <c r="D134" s="116"/>
      <c r="E134" s="516"/>
      <c r="F134" s="516"/>
      <c r="G134" s="519"/>
      <c r="H134" s="116"/>
      <c r="I134" s="116"/>
      <c r="J134" s="116"/>
      <c r="K134" s="517"/>
      <c r="L134" s="517"/>
      <c r="M134" s="517"/>
      <c r="N134" s="517"/>
      <c r="O134" s="517"/>
      <c r="P134" s="517"/>
      <c r="Q134" s="517"/>
      <c r="R134" s="517"/>
      <c r="S134" s="517"/>
      <c r="T134" s="517"/>
      <c r="U134" s="517"/>
      <c r="V134" s="517"/>
      <c r="W134" s="517"/>
      <c r="X134" s="517"/>
      <c r="Y134" s="518"/>
      <c r="Z134" s="518"/>
      <c r="AA134" s="518"/>
      <c r="AB134" s="518"/>
      <c r="AC134" s="518"/>
    </row>
    <row r="135" ht="15.75" customHeight="1">
      <c r="A135" s="149"/>
      <c r="B135" s="149"/>
      <c r="C135" s="149"/>
      <c r="D135" s="116"/>
      <c r="E135" s="516"/>
      <c r="F135" s="516"/>
      <c r="G135" s="519"/>
      <c r="H135" s="116"/>
      <c r="I135" s="116"/>
      <c r="J135" s="116"/>
      <c r="K135" s="517"/>
      <c r="L135" s="517"/>
      <c r="M135" s="517"/>
      <c r="N135" s="517"/>
      <c r="O135" s="517"/>
      <c r="P135" s="517"/>
      <c r="Q135" s="517"/>
      <c r="R135" s="517"/>
      <c r="S135" s="517"/>
      <c r="T135" s="517"/>
      <c r="U135" s="517"/>
      <c r="V135" s="517"/>
      <c r="W135" s="517"/>
      <c r="X135" s="517"/>
      <c r="Y135" s="518"/>
      <c r="Z135" s="518"/>
      <c r="AA135" s="518"/>
      <c r="AB135" s="518"/>
      <c r="AC135" s="518"/>
    </row>
    <row r="136" ht="15.75" customHeight="1">
      <c r="A136" s="149"/>
      <c r="B136" s="149"/>
      <c r="C136" s="149"/>
      <c r="D136" s="116"/>
      <c r="E136" s="516"/>
      <c r="F136" s="516"/>
      <c r="G136" s="519"/>
      <c r="H136" s="116"/>
      <c r="I136" s="116"/>
      <c r="J136" s="116"/>
      <c r="K136" s="517"/>
      <c r="L136" s="517"/>
      <c r="M136" s="517"/>
      <c r="N136" s="517"/>
      <c r="O136" s="517"/>
      <c r="P136" s="517"/>
      <c r="Q136" s="517"/>
      <c r="R136" s="517"/>
      <c r="S136" s="517"/>
      <c r="T136" s="517"/>
      <c r="U136" s="517"/>
      <c r="V136" s="517"/>
      <c r="W136" s="517"/>
      <c r="X136" s="517"/>
      <c r="Y136" s="518"/>
      <c r="Z136" s="518"/>
      <c r="AA136" s="518"/>
      <c r="AB136" s="518"/>
      <c r="AC136" s="518"/>
    </row>
    <row r="137" ht="15.75" customHeight="1">
      <c r="A137" s="149"/>
      <c r="B137" s="149"/>
      <c r="C137" s="149"/>
      <c r="D137" s="116"/>
      <c r="E137" s="516"/>
      <c r="F137" s="516"/>
      <c r="G137" s="519"/>
      <c r="H137" s="116"/>
      <c r="I137" s="116"/>
      <c r="J137" s="116"/>
      <c r="K137" s="517"/>
      <c r="L137" s="517"/>
      <c r="M137" s="517"/>
      <c r="N137" s="517"/>
      <c r="O137" s="517"/>
      <c r="P137" s="517"/>
      <c r="Q137" s="517"/>
      <c r="R137" s="517"/>
      <c r="S137" s="517"/>
      <c r="T137" s="517"/>
      <c r="U137" s="517"/>
      <c r="V137" s="517"/>
      <c r="W137" s="517"/>
      <c r="X137" s="517"/>
      <c r="Y137" s="518"/>
      <c r="Z137" s="518"/>
      <c r="AA137" s="518"/>
      <c r="AB137" s="518"/>
      <c r="AC137" s="518"/>
    </row>
    <row r="138" ht="15.75" customHeight="1">
      <c r="A138" s="149"/>
      <c r="B138" s="149"/>
      <c r="C138" s="149"/>
      <c r="D138" s="116"/>
      <c r="E138" s="516"/>
      <c r="F138" s="516"/>
      <c r="G138" s="519"/>
      <c r="H138" s="116"/>
      <c r="I138" s="116"/>
      <c r="J138" s="116"/>
      <c r="K138" s="517"/>
      <c r="L138" s="517"/>
      <c r="M138" s="517"/>
      <c r="N138" s="517"/>
      <c r="O138" s="517"/>
      <c r="P138" s="517"/>
      <c r="Q138" s="517"/>
      <c r="R138" s="517"/>
      <c r="S138" s="517"/>
      <c r="T138" s="517"/>
      <c r="U138" s="517"/>
      <c r="V138" s="517"/>
      <c r="W138" s="517"/>
      <c r="X138" s="517"/>
      <c r="Y138" s="518"/>
      <c r="Z138" s="518"/>
      <c r="AA138" s="518"/>
      <c r="AB138" s="518"/>
      <c r="AC138" s="518"/>
    </row>
    <row r="139" ht="15.75" customHeight="1">
      <c r="A139" s="149"/>
      <c r="B139" s="149"/>
      <c r="C139" s="149"/>
      <c r="D139" s="116"/>
      <c r="E139" s="516"/>
      <c r="F139" s="516"/>
      <c r="G139" s="519"/>
      <c r="H139" s="116"/>
      <c r="I139" s="116"/>
      <c r="J139" s="116"/>
      <c r="K139" s="517"/>
      <c r="L139" s="517"/>
      <c r="M139" s="517"/>
      <c r="N139" s="517"/>
      <c r="O139" s="517"/>
      <c r="P139" s="517"/>
      <c r="Q139" s="517"/>
      <c r="R139" s="517"/>
      <c r="S139" s="517"/>
      <c r="T139" s="517"/>
      <c r="U139" s="517"/>
      <c r="V139" s="517"/>
      <c r="W139" s="517"/>
      <c r="X139" s="517"/>
      <c r="Y139" s="518"/>
      <c r="Z139" s="518"/>
      <c r="AA139" s="518"/>
      <c r="AB139" s="518"/>
      <c r="AC139" s="518"/>
    </row>
    <row r="140" ht="15.75" customHeight="1">
      <c r="A140" s="149"/>
      <c r="B140" s="149"/>
      <c r="C140" s="149"/>
      <c r="D140" s="116"/>
      <c r="E140" s="516"/>
      <c r="F140" s="516"/>
      <c r="G140" s="519"/>
      <c r="H140" s="116"/>
      <c r="I140" s="116"/>
      <c r="J140" s="116"/>
      <c r="K140" s="517"/>
      <c r="L140" s="517"/>
      <c r="M140" s="517"/>
      <c r="N140" s="517"/>
      <c r="O140" s="517"/>
      <c r="P140" s="517"/>
      <c r="Q140" s="517"/>
      <c r="R140" s="517"/>
      <c r="S140" s="517"/>
      <c r="T140" s="517"/>
      <c r="U140" s="517"/>
      <c r="V140" s="517"/>
      <c r="W140" s="517"/>
      <c r="X140" s="517"/>
      <c r="Y140" s="518"/>
      <c r="Z140" s="518"/>
      <c r="AA140" s="518"/>
      <c r="AB140" s="518"/>
      <c r="AC140" s="518"/>
    </row>
    <row r="141" ht="15.75" customHeight="1">
      <c r="A141" s="149"/>
      <c r="B141" s="149"/>
      <c r="C141" s="149"/>
      <c r="D141" s="116"/>
      <c r="E141" s="516"/>
      <c r="F141" s="516"/>
      <c r="G141" s="519"/>
      <c r="H141" s="116"/>
      <c r="I141" s="116"/>
      <c r="J141" s="116"/>
      <c r="K141" s="517"/>
      <c r="L141" s="517"/>
      <c r="M141" s="517"/>
      <c r="N141" s="517"/>
      <c r="O141" s="517"/>
      <c r="P141" s="517"/>
      <c r="Q141" s="517"/>
      <c r="R141" s="517"/>
      <c r="S141" s="517"/>
      <c r="T141" s="517"/>
      <c r="U141" s="517"/>
      <c r="V141" s="517"/>
      <c r="W141" s="517"/>
      <c r="X141" s="517"/>
      <c r="Y141" s="518"/>
      <c r="Z141" s="518"/>
      <c r="AA141" s="518"/>
      <c r="AB141" s="518"/>
      <c r="AC141" s="518"/>
    </row>
    <row r="142" ht="15.75" customHeight="1">
      <c r="A142" s="149"/>
      <c r="B142" s="149"/>
      <c r="C142" s="149"/>
      <c r="D142" s="116"/>
      <c r="E142" s="516"/>
      <c r="F142" s="516"/>
      <c r="G142" s="519"/>
      <c r="H142" s="116"/>
      <c r="I142" s="116"/>
      <c r="J142" s="116"/>
      <c r="K142" s="517"/>
      <c r="L142" s="517"/>
      <c r="M142" s="517"/>
      <c r="N142" s="517"/>
      <c r="O142" s="517"/>
      <c r="P142" s="517"/>
      <c r="Q142" s="517"/>
      <c r="R142" s="517"/>
      <c r="S142" s="517"/>
      <c r="T142" s="517"/>
      <c r="U142" s="517"/>
      <c r="V142" s="517"/>
      <c r="W142" s="517"/>
      <c r="X142" s="517"/>
      <c r="Y142" s="518"/>
      <c r="Z142" s="518"/>
      <c r="AA142" s="518"/>
      <c r="AB142" s="518"/>
      <c r="AC142" s="518"/>
    </row>
    <row r="143" ht="15.75" customHeight="1">
      <c r="A143" s="149"/>
      <c r="B143" s="149"/>
      <c r="C143" s="149"/>
      <c r="D143" s="116"/>
      <c r="E143" s="516"/>
      <c r="F143" s="516"/>
      <c r="G143" s="519"/>
      <c r="H143" s="116"/>
      <c r="I143" s="116"/>
      <c r="J143" s="116"/>
      <c r="K143" s="517"/>
      <c r="L143" s="517"/>
      <c r="M143" s="517"/>
      <c r="N143" s="517"/>
      <c r="O143" s="517"/>
      <c r="P143" s="517"/>
      <c r="Q143" s="517"/>
      <c r="R143" s="517"/>
      <c r="S143" s="517"/>
      <c r="T143" s="517"/>
      <c r="U143" s="517"/>
      <c r="V143" s="517"/>
      <c r="W143" s="517"/>
      <c r="X143" s="517"/>
      <c r="Y143" s="518"/>
      <c r="Z143" s="518"/>
      <c r="AA143" s="518"/>
      <c r="AB143" s="518"/>
      <c r="AC143" s="518"/>
    </row>
    <row r="144" ht="15.75" customHeight="1">
      <c r="A144" s="149"/>
      <c r="B144" s="149"/>
      <c r="C144" s="149"/>
      <c r="D144" s="116"/>
      <c r="E144" s="516"/>
      <c r="F144" s="516"/>
      <c r="G144" s="519"/>
      <c r="H144" s="116"/>
      <c r="I144" s="116"/>
      <c r="J144" s="116"/>
      <c r="K144" s="517"/>
      <c r="L144" s="517"/>
      <c r="M144" s="517"/>
      <c r="N144" s="517"/>
      <c r="O144" s="517"/>
      <c r="P144" s="517"/>
      <c r="Q144" s="517"/>
      <c r="R144" s="517"/>
      <c r="S144" s="517"/>
      <c r="T144" s="517"/>
      <c r="U144" s="517"/>
      <c r="V144" s="517"/>
      <c r="W144" s="517"/>
      <c r="X144" s="517"/>
      <c r="Y144" s="518"/>
      <c r="Z144" s="518"/>
      <c r="AA144" s="518"/>
      <c r="AB144" s="518"/>
      <c r="AC144" s="518"/>
    </row>
    <row r="145" ht="15.75" customHeight="1">
      <c r="A145" s="149"/>
      <c r="B145" s="149"/>
      <c r="C145" s="149"/>
      <c r="D145" s="116"/>
      <c r="E145" s="516"/>
      <c r="F145" s="516"/>
      <c r="G145" s="519"/>
      <c r="H145" s="116"/>
      <c r="I145" s="116"/>
      <c r="J145" s="116"/>
      <c r="K145" s="517"/>
      <c r="L145" s="517"/>
      <c r="M145" s="517"/>
      <c r="N145" s="517"/>
      <c r="O145" s="517"/>
      <c r="P145" s="517"/>
      <c r="Q145" s="517"/>
      <c r="R145" s="517"/>
      <c r="S145" s="517"/>
      <c r="T145" s="517"/>
      <c r="U145" s="517"/>
      <c r="V145" s="517"/>
      <c r="W145" s="517"/>
      <c r="X145" s="517"/>
      <c r="Y145" s="518"/>
      <c r="Z145" s="518"/>
      <c r="AA145" s="518"/>
      <c r="AB145" s="518"/>
      <c r="AC145" s="518"/>
    </row>
    <row r="146" ht="15.75" customHeight="1">
      <c r="A146" s="149"/>
      <c r="B146" s="149"/>
      <c r="C146" s="149"/>
      <c r="D146" s="116"/>
      <c r="E146" s="516"/>
      <c r="F146" s="516"/>
      <c r="G146" s="519"/>
      <c r="H146" s="116"/>
      <c r="I146" s="116"/>
      <c r="J146" s="116"/>
      <c r="K146" s="517"/>
      <c r="L146" s="517"/>
      <c r="M146" s="517"/>
      <c r="N146" s="517"/>
      <c r="O146" s="517"/>
      <c r="P146" s="517"/>
      <c r="Q146" s="517"/>
      <c r="R146" s="517"/>
      <c r="S146" s="517"/>
      <c r="T146" s="517"/>
      <c r="U146" s="517"/>
      <c r="V146" s="517"/>
      <c r="W146" s="517"/>
      <c r="X146" s="517"/>
      <c r="Y146" s="518"/>
      <c r="Z146" s="518"/>
      <c r="AA146" s="518"/>
      <c r="AB146" s="518"/>
      <c r="AC146" s="518"/>
    </row>
    <row r="147" ht="15.75" customHeight="1">
      <c r="A147" s="149"/>
      <c r="B147" s="149"/>
      <c r="C147" s="149"/>
      <c r="D147" s="116"/>
      <c r="E147" s="516"/>
      <c r="F147" s="516"/>
      <c r="G147" s="519"/>
      <c r="H147" s="116"/>
      <c r="I147" s="116"/>
      <c r="J147" s="116"/>
      <c r="K147" s="517"/>
      <c r="L147" s="517"/>
      <c r="M147" s="517"/>
      <c r="N147" s="517"/>
      <c r="O147" s="517"/>
      <c r="P147" s="517"/>
      <c r="Q147" s="517"/>
      <c r="R147" s="517"/>
      <c r="S147" s="517"/>
      <c r="T147" s="517"/>
      <c r="U147" s="517"/>
      <c r="V147" s="517"/>
      <c r="W147" s="517"/>
      <c r="X147" s="517"/>
      <c r="Y147" s="518"/>
      <c r="Z147" s="518"/>
      <c r="AA147" s="518"/>
      <c r="AB147" s="518"/>
      <c r="AC147" s="518"/>
    </row>
    <row r="148" ht="15.75" customHeight="1">
      <c r="A148" s="149"/>
      <c r="B148" s="149"/>
      <c r="C148" s="149"/>
      <c r="D148" s="116"/>
      <c r="E148" s="516"/>
      <c r="F148" s="516"/>
      <c r="G148" s="519"/>
      <c r="H148" s="116"/>
      <c r="I148" s="116"/>
      <c r="J148" s="116"/>
      <c r="K148" s="517"/>
      <c r="L148" s="517"/>
      <c r="M148" s="517"/>
      <c r="N148" s="517"/>
      <c r="O148" s="517"/>
      <c r="P148" s="517"/>
      <c r="Q148" s="517"/>
      <c r="R148" s="517"/>
      <c r="S148" s="517"/>
      <c r="T148" s="517"/>
      <c r="U148" s="517"/>
      <c r="V148" s="517"/>
      <c r="W148" s="517"/>
      <c r="X148" s="517"/>
      <c r="Y148" s="518"/>
      <c r="Z148" s="518"/>
      <c r="AA148" s="518"/>
      <c r="AB148" s="518"/>
      <c r="AC148" s="518"/>
    </row>
    <row r="149" ht="15.75" customHeight="1">
      <c r="A149" s="149"/>
      <c r="B149" s="149"/>
      <c r="C149" s="149"/>
      <c r="D149" s="116"/>
      <c r="E149" s="516"/>
      <c r="F149" s="516"/>
      <c r="G149" s="519"/>
      <c r="H149" s="116"/>
      <c r="I149" s="116"/>
      <c r="J149" s="116"/>
      <c r="K149" s="517"/>
      <c r="L149" s="517"/>
      <c r="M149" s="517"/>
      <c r="N149" s="517"/>
      <c r="O149" s="517"/>
      <c r="P149" s="517"/>
      <c r="Q149" s="517"/>
      <c r="R149" s="517"/>
      <c r="S149" s="517"/>
      <c r="T149" s="517"/>
      <c r="U149" s="517"/>
      <c r="V149" s="517"/>
      <c r="W149" s="517"/>
      <c r="X149" s="517"/>
      <c r="Y149" s="518"/>
      <c r="Z149" s="518"/>
      <c r="AA149" s="518"/>
      <c r="AB149" s="518"/>
      <c r="AC149" s="518"/>
    </row>
    <row r="150" ht="15.75" customHeight="1">
      <c r="A150" s="149"/>
      <c r="B150" s="149"/>
      <c r="C150" s="149"/>
      <c r="D150" s="116"/>
      <c r="E150" s="516"/>
      <c r="F150" s="516"/>
      <c r="G150" s="519"/>
      <c r="H150" s="116"/>
      <c r="I150" s="116"/>
      <c r="J150" s="116"/>
      <c r="K150" s="517"/>
      <c r="L150" s="517"/>
      <c r="M150" s="517"/>
      <c r="N150" s="517"/>
      <c r="O150" s="517"/>
      <c r="P150" s="517"/>
      <c r="Q150" s="517"/>
      <c r="R150" s="517"/>
      <c r="S150" s="517"/>
      <c r="T150" s="517"/>
      <c r="U150" s="517"/>
      <c r="V150" s="517"/>
      <c r="W150" s="517"/>
      <c r="X150" s="517"/>
      <c r="Y150" s="518"/>
      <c r="Z150" s="518"/>
      <c r="AA150" s="518"/>
      <c r="AB150" s="518"/>
      <c r="AC150" s="518"/>
    </row>
    <row r="151" ht="15.75" customHeight="1">
      <c r="A151" s="149"/>
      <c r="B151" s="149"/>
      <c r="C151" s="149"/>
      <c r="D151" s="116"/>
      <c r="E151" s="516"/>
      <c r="F151" s="516"/>
      <c r="G151" s="519"/>
      <c r="H151" s="116"/>
      <c r="I151" s="116"/>
      <c r="J151" s="116"/>
      <c r="K151" s="517"/>
      <c r="L151" s="517"/>
      <c r="M151" s="517"/>
      <c r="N151" s="517"/>
      <c r="O151" s="517"/>
      <c r="P151" s="517"/>
      <c r="Q151" s="517"/>
      <c r="R151" s="517"/>
      <c r="S151" s="517"/>
      <c r="T151" s="517"/>
      <c r="U151" s="517"/>
      <c r="V151" s="517"/>
      <c r="W151" s="517"/>
      <c r="X151" s="517"/>
      <c r="Y151" s="518"/>
      <c r="Z151" s="518"/>
      <c r="AA151" s="518"/>
      <c r="AB151" s="518"/>
      <c r="AC151" s="518"/>
    </row>
    <row r="152" ht="15.75" customHeight="1">
      <c r="A152" s="149"/>
      <c r="B152" s="149"/>
      <c r="C152" s="149"/>
      <c r="D152" s="116"/>
      <c r="E152" s="516"/>
      <c r="F152" s="516"/>
      <c r="G152" s="519"/>
      <c r="H152" s="116"/>
      <c r="I152" s="116"/>
      <c r="J152" s="116"/>
      <c r="K152" s="517"/>
      <c r="L152" s="517"/>
      <c r="M152" s="517"/>
      <c r="N152" s="517"/>
      <c r="O152" s="517"/>
      <c r="P152" s="517"/>
      <c r="Q152" s="517"/>
      <c r="R152" s="517"/>
      <c r="S152" s="517"/>
      <c r="T152" s="517"/>
      <c r="U152" s="517"/>
      <c r="V152" s="517"/>
      <c r="W152" s="517"/>
      <c r="X152" s="517"/>
      <c r="Y152" s="518"/>
      <c r="Z152" s="518"/>
      <c r="AA152" s="518"/>
      <c r="AB152" s="518"/>
      <c r="AC152" s="518"/>
    </row>
    <row r="153" ht="15.75" customHeight="1">
      <c r="A153" s="149"/>
      <c r="B153" s="149"/>
      <c r="C153" s="149"/>
      <c r="D153" s="116"/>
      <c r="E153" s="516"/>
      <c r="F153" s="516"/>
      <c r="G153" s="519"/>
      <c r="H153" s="116"/>
      <c r="I153" s="116"/>
      <c r="J153" s="116"/>
      <c r="K153" s="517"/>
      <c r="L153" s="517"/>
      <c r="M153" s="517"/>
      <c r="N153" s="517"/>
      <c r="O153" s="517"/>
      <c r="P153" s="517"/>
      <c r="Q153" s="517"/>
      <c r="R153" s="517"/>
      <c r="S153" s="517"/>
      <c r="T153" s="517"/>
      <c r="U153" s="517"/>
      <c r="V153" s="517"/>
      <c r="W153" s="517"/>
      <c r="X153" s="517"/>
      <c r="Y153" s="518"/>
      <c r="Z153" s="518"/>
      <c r="AA153" s="518"/>
      <c r="AB153" s="518"/>
      <c r="AC153" s="518"/>
    </row>
    <row r="154" ht="15.75" customHeight="1">
      <c r="A154" s="149"/>
      <c r="B154" s="149"/>
      <c r="C154" s="149"/>
      <c r="D154" s="116"/>
      <c r="E154" s="516"/>
      <c r="F154" s="516"/>
      <c r="G154" s="519"/>
      <c r="H154" s="116"/>
      <c r="I154" s="116"/>
      <c r="J154" s="116"/>
      <c r="K154" s="517"/>
      <c r="L154" s="517"/>
      <c r="M154" s="517"/>
      <c r="N154" s="517"/>
      <c r="O154" s="517"/>
      <c r="P154" s="517"/>
      <c r="Q154" s="517"/>
      <c r="R154" s="517"/>
      <c r="S154" s="517"/>
      <c r="T154" s="517"/>
      <c r="U154" s="517"/>
      <c r="V154" s="517"/>
      <c r="W154" s="517"/>
      <c r="X154" s="517"/>
      <c r="Y154" s="518"/>
      <c r="Z154" s="518"/>
      <c r="AA154" s="518"/>
      <c r="AB154" s="518"/>
      <c r="AC154" s="518"/>
    </row>
    <row r="155" ht="15.75" customHeight="1">
      <c r="A155" s="149"/>
      <c r="B155" s="149"/>
      <c r="C155" s="149"/>
      <c r="D155" s="116"/>
      <c r="E155" s="516"/>
      <c r="F155" s="516"/>
      <c r="G155" s="519"/>
      <c r="H155" s="116"/>
      <c r="I155" s="116"/>
      <c r="J155" s="116"/>
      <c r="K155" s="517"/>
      <c r="L155" s="517"/>
      <c r="M155" s="517"/>
      <c r="N155" s="517"/>
      <c r="O155" s="517"/>
      <c r="P155" s="517"/>
      <c r="Q155" s="517"/>
      <c r="R155" s="517"/>
      <c r="S155" s="517"/>
      <c r="T155" s="517"/>
      <c r="U155" s="517"/>
      <c r="V155" s="517"/>
      <c r="W155" s="517"/>
      <c r="X155" s="517"/>
      <c r="Y155" s="518"/>
      <c r="Z155" s="518"/>
      <c r="AA155" s="518"/>
      <c r="AB155" s="518"/>
      <c r="AC155" s="518"/>
    </row>
    <row r="156" ht="15.75" customHeight="1">
      <c r="A156" s="149"/>
      <c r="B156" s="149"/>
      <c r="C156" s="149"/>
      <c r="D156" s="116"/>
      <c r="E156" s="516"/>
      <c r="F156" s="516"/>
      <c r="G156" s="519"/>
      <c r="H156" s="116"/>
      <c r="I156" s="116"/>
      <c r="J156" s="116"/>
      <c r="K156" s="517"/>
      <c r="L156" s="517"/>
      <c r="M156" s="517"/>
      <c r="N156" s="517"/>
      <c r="O156" s="517"/>
      <c r="P156" s="517"/>
      <c r="Q156" s="517"/>
      <c r="R156" s="517"/>
      <c r="S156" s="517"/>
      <c r="T156" s="517"/>
      <c r="U156" s="517"/>
      <c r="V156" s="517"/>
      <c r="W156" s="517"/>
      <c r="X156" s="517"/>
      <c r="Y156" s="518"/>
      <c r="Z156" s="518"/>
      <c r="AA156" s="518"/>
      <c r="AB156" s="518"/>
      <c r="AC156" s="518"/>
    </row>
    <row r="157" ht="15.75" customHeight="1">
      <c r="A157" s="149"/>
      <c r="B157" s="149"/>
      <c r="C157" s="149"/>
      <c r="D157" s="116"/>
      <c r="E157" s="516"/>
      <c r="F157" s="516"/>
      <c r="G157" s="519"/>
      <c r="H157" s="116"/>
      <c r="I157" s="116"/>
      <c r="J157" s="116"/>
      <c r="K157" s="517"/>
      <c r="L157" s="517"/>
      <c r="M157" s="517"/>
      <c r="N157" s="517"/>
      <c r="O157" s="517"/>
      <c r="P157" s="517"/>
      <c r="Q157" s="517"/>
      <c r="R157" s="517"/>
      <c r="S157" s="517"/>
      <c r="T157" s="517"/>
      <c r="U157" s="517"/>
      <c r="V157" s="517"/>
      <c r="W157" s="517"/>
      <c r="X157" s="517"/>
      <c r="Y157" s="518"/>
      <c r="Z157" s="518"/>
      <c r="AA157" s="518"/>
      <c r="AB157" s="518"/>
      <c r="AC157" s="518"/>
    </row>
    <row r="158" ht="15.75" customHeight="1">
      <c r="A158" s="149"/>
      <c r="B158" s="149"/>
      <c r="C158" s="149"/>
      <c r="D158" s="116"/>
      <c r="E158" s="516"/>
      <c r="F158" s="516"/>
      <c r="G158" s="519"/>
      <c r="H158" s="116"/>
      <c r="I158" s="116"/>
      <c r="J158" s="116"/>
      <c r="K158" s="517"/>
      <c r="L158" s="517"/>
      <c r="M158" s="517"/>
      <c r="N158" s="517"/>
      <c r="O158" s="517"/>
      <c r="P158" s="517"/>
      <c r="Q158" s="517"/>
      <c r="R158" s="517"/>
      <c r="S158" s="517"/>
      <c r="T158" s="517"/>
      <c r="U158" s="517"/>
      <c r="V158" s="517"/>
      <c r="W158" s="517"/>
      <c r="X158" s="517"/>
      <c r="Y158" s="518"/>
      <c r="Z158" s="518"/>
      <c r="AA158" s="518"/>
      <c r="AB158" s="518"/>
      <c r="AC158" s="518"/>
    </row>
    <row r="159" ht="15.75" customHeight="1">
      <c r="A159" s="149"/>
      <c r="B159" s="149"/>
      <c r="C159" s="149"/>
      <c r="D159" s="116"/>
      <c r="E159" s="516"/>
      <c r="F159" s="516"/>
      <c r="G159" s="519"/>
      <c r="H159" s="116"/>
      <c r="I159" s="116"/>
      <c r="J159" s="116"/>
      <c r="K159" s="517"/>
      <c r="L159" s="517"/>
      <c r="M159" s="517"/>
      <c r="N159" s="517"/>
      <c r="O159" s="517"/>
      <c r="P159" s="517"/>
      <c r="Q159" s="517"/>
      <c r="R159" s="517"/>
      <c r="S159" s="517"/>
      <c r="T159" s="517"/>
      <c r="U159" s="517"/>
      <c r="V159" s="517"/>
      <c r="W159" s="517"/>
      <c r="X159" s="517"/>
      <c r="Y159" s="518"/>
      <c r="Z159" s="518"/>
      <c r="AA159" s="518"/>
      <c r="AB159" s="518"/>
      <c r="AC159" s="518"/>
    </row>
    <row r="160" ht="15.75" customHeight="1">
      <c r="A160" s="149"/>
      <c r="B160" s="149"/>
      <c r="C160" s="149"/>
      <c r="D160" s="116"/>
      <c r="E160" s="516"/>
      <c r="F160" s="516"/>
      <c r="G160" s="519"/>
      <c r="H160" s="116"/>
      <c r="I160" s="116"/>
      <c r="J160" s="116"/>
      <c r="K160" s="517"/>
      <c r="L160" s="517"/>
      <c r="M160" s="517"/>
      <c r="N160" s="517"/>
      <c r="O160" s="517"/>
      <c r="P160" s="517"/>
      <c r="Q160" s="517"/>
      <c r="R160" s="517"/>
      <c r="S160" s="517"/>
      <c r="T160" s="517"/>
      <c r="U160" s="517"/>
      <c r="V160" s="517"/>
      <c r="W160" s="517"/>
      <c r="X160" s="517"/>
      <c r="Y160" s="518"/>
      <c r="Z160" s="518"/>
      <c r="AA160" s="518"/>
      <c r="AB160" s="518"/>
      <c r="AC160" s="518"/>
    </row>
    <row r="161" ht="15.75" customHeight="1">
      <c r="A161" s="149"/>
      <c r="B161" s="149"/>
      <c r="C161" s="149"/>
      <c r="D161" s="116"/>
      <c r="E161" s="516"/>
      <c r="F161" s="516"/>
      <c r="G161" s="519"/>
      <c r="H161" s="116"/>
      <c r="I161" s="116"/>
      <c r="J161" s="116"/>
      <c r="K161" s="517"/>
      <c r="L161" s="517"/>
      <c r="M161" s="517"/>
      <c r="N161" s="517"/>
      <c r="O161" s="517"/>
      <c r="P161" s="517"/>
      <c r="Q161" s="517"/>
      <c r="R161" s="517"/>
      <c r="S161" s="517"/>
      <c r="T161" s="517"/>
      <c r="U161" s="517"/>
      <c r="V161" s="517"/>
      <c r="W161" s="517"/>
      <c r="X161" s="517"/>
      <c r="Y161" s="518"/>
      <c r="Z161" s="518"/>
      <c r="AA161" s="518"/>
      <c r="AB161" s="518"/>
      <c r="AC161" s="518"/>
    </row>
    <row r="162" ht="15.75" customHeight="1">
      <c r="A162" s="149"/>
      <c r="B162" s="149"/>
      <c r="C162" s="149"/>
      <c r="D162" s="116"/>
      <c r="E162" s="516"/>
      <c r="F162" s="516"/>
      <c r="G162" s="519"/>
      <c r="H162" s="116"/>
      <c r="I162" s="116"/>
      <c r="J162" s="116"/>
      <c r="K162" s="517"/>
      <c r="L162" s="517"/>
      <c r="M162" s="517"/>
      <c r="N162" s="517"/>
      <c r="O162" s="517"/>
      <c r="P162" s="517"/>
      <c r="Q162" s="517"/>
      <c r="R162" s="517"/>
      <c r="S162" s="517"/>
      <c r="T162" s="517"/>
      <c r="U162" s="517"/>
      <c r="V162" s="517"/>
      <c r="W162" s="517"/>
      <c r="X162" s="517"/>
      <c r="Y162" s="518"/>
      <c r="Z162" s="518"/>
      <c r="AA162" s="518"/>
      <c r="AB162" s="518"/>
      <c r="AC162" s="518"/>
    </row>
    <row r="163" ht="15.75" customHeight="1">
      <c r="A163" s="149"/>
      <c r="B163" s="149"/>
      <c r="C163" s="149"/>
      <c r="D163" s="116"/>
      <c r="E163" s="516"/>
      <c r="F163" s="516"/>
      <c r="G163" s="519"/>
      <c r="H163" s="116"/>
      <c r="I163" s="116"/>
      <c r="J163" s="116"/>
      <c r="K163" s="517"/>
      <c r="L163" s="517"/>
      <c r="M163" s="517"/>
      <c r="N163" s="517"/>
      <c r="O163" s="517"/>
      <c r="P163" s="517"/>
      <c r="Q163" s="517"/>
      <c r="R163" s="517"/>
      <c r="S163" s="517"/>
      <c r="T163" s="517"/>
      <c r="U163" s="517"/>
      <c r="V163" s="517"/>
      <c r="W163" s="517"/>
      <c r="X163" s="517"/>
      <c r="Y163" s="518"/>
      <c r="Z163" s="518"/>
      <c r="AA163" s="518"/>
      <c r="AB163" s="518"/>
      <c r="AC163" s="518"/>
    </row>
    <row r="164" ht="15.75" customHeight="1">
      <c r="A164" s="149"/>
      <c r="B164" s="149"/>
      <c r="C164" s="149"/>
      <c r="D164" s="116"/>
      <c r="E164" s="516"/>
      <c r="F164" s="516"/>
      <c r="G164" s="519"/>
      <c r="H164" s="116"/>
      <c r="I164" s="116"/>
      <c r="J164" s="116"/>
      <c r="K164" s="517"/>
      <c r="L164" s="517"/>
      <c r="M164" s="517"/>
      <c r="N164" s="517"/>
      <c r="O164" s="517"/>
      <c r="P164" s="517"/>
      <c r="Q164" s="517"/>
      <c r="R164" s="517"/>
      <c r="S164" s="517"/>
      <c r="T164" s="517"/>
      <c r="U164" s="517"/>
      <c r="V164" s="517"/>
      <c r="W164" s="517"/>
      <c r="X164" s="517"/>
      <c r="Y164" s="518"/>
      <c r="Z164" s="518"/>
      <c r="AA164" s="518"/>
      <c r="AB164" s="518"/>
      <c r="AC164" s="518"/>
    </row>
    <row r="165" ht="15.75" customHeight="1">
      <c r="A165" s="149"/>
      <c r="B165" s="149"/>
      <c r="C165" s="149"/>
      <c r="D165" s="116"/>
      <c r="E165" s="516"/>
      <c r="F165" s="516"/>
      <c r="G165" s="519"/>
      <c r="H165" s="116"/>
      <c r="I165" s="116"/>
      <c r="J165" s="116"/>
      <c r="K165" s="517"/>
      <c r="L165" s="517"/>
      <c r="M165" s="517"/>
      <c r="N165" s="517"/>
      <c r="O165" s="517"/>
      <c r="P165" s="517"/>
      <c r="Q165" s="517"/>
      <c r="R165" s="517"/>
      <c r="S165" s="517"/>
      <c r="T165" s="517"/>
      <c r="U165" s="517"/>
      <c r="V165" s="517"/>
      <c r="W165" s="517"/>
      <c r="X165" s="517"/>
      <c r="Y165" s="518"/>
      <c r="Z165" s="518"/>
      <c r="AA165" s="518"/>
      <c r="AB165" s="518"/>
      <c r="AC165" s="518"/>
    </row>
    <row r="166" ht="15.75" customHeight="1">
      <c r="A166" s="149"/>
      <c r="B166" s="149"/>
      <c r="C166" s="149"/>
      <c r="D166" s="116"/>
      <c r="E166" s="516"/>
      <c r="F166" s="516"/>
      <c r="G166" s="519"/>
      <c r="H166" s="116"/>
      <c r="I166" s="116"/>
      <c r="J166" s="116"/>
      <c r="K166" s="517"/>
      <c r="L166" s="517"/>
      <c r="M166" s="517"/>
      <c r="N166" s="517"/>
      <c r="O166" s="517"/>
      <c r="P166" s="517"/>
      <c r="Q166" s="517"/>
      <c r="R166" s="517"/>
      <c r="S166" s="517"/>
      <c r="T166" s="517"/>
      <c r="U166" s="517"/>
      <c r="V166" s="517"/>
      <c r="W166" s="517"/>
      <c r="X166" s="517"/>
      <c r="Y166" s="518"/>
      <c r="Z166" s="518"/>
      <c r="AA166" s="518"/>
      <c r="AB166" s="518"/>
      <c r="AC166" s="518"/>
    </row>
    <row r="167" ht="15.75" customHeight="1">
      <c r="A167" s="149"/>
      <c r="B167" s="149"/>
      <c r="C167" s="149"/>
      <c r="D167" s="116"/>
      <c r="E167" s="516"/>
      <c r="F167" s="516"/>
      <c r="G167" s="519"/>
      <c r="H167" s="116"/>
      <c r="I167" s="116"/>
      <c r="J167" s="116"/>
      <c r="K167" s="517"/>
      <c r="L167" s="517"/>
      <c r="M167" s="517"/>
      <c r="N167" s="517"/>
      <c r="O167" s="517"/>
      <c r="P167" s="517"/>
      <c r="Q167" s="517"/>
      <c r="R167" s="517"/>
      <c r="S167" s="517"/>
      <c r="T167" s="517"/>
      <c r="U167" s="517"/>
      <c r="V167" s="517"/>
      <c r="W167" s="517"/>
      <c r="X167" s="517"/>
      <c r="Y167" s="518"/>
      <c r="Z167" s="518"/>
      <c r="AA167" s="518"/>
      <c r="AB167" s="518"/>
      <c r="AC167" s="518"/>
    </row>
    <row r="168" ht="15.75" customHeight="1">
      <c r="A168" s="149"/>
      <c r="B168" s="149"/>
      <c r="C168" s="149"/>
      <c r="D168" s="116"/>
      <c r="E168" s="516"/>
      <c r="F168" s="516"/>
      <c r="G168" s="519"/>
      <c r="H168" s="116"/>
      <c r="I168" s="116"/>
      <c r="J168" s="116"/>
      <c r="K168" s="517"/>
      <c r="L168" s="517"/>
      <c r="M168" s="517"/>
      <c r="N168" s="517"/>
      <c r="O168" s="517"/>
      <c r="P168" s="517"/>
      <c r="Q168" s="517"/>
      <c r="R168" s="517"/>
      <c r="S168" s="517"/>
      <c r="T168" s="517"/>
      <c r="U168" s="517"/>
      <c r="V168" s="517"/>
      <c r="W168" s="517"/>
      <c r="X168" s="517"/>
      <c r="Y168" s="518"/>
      <c r="Z168" s="518"/>
      <c r="AA168" s="518"/>
      <c r="AB168" s="518"/>
      <c r="AC168" s="518"/>
    </row>
    <row r="169" ht="15.75" customHeight="1">
      <c r="A169" s="149"/>
      <c r="B169" s="149"/>
      <c r="C169" s="149"/>
      <c r="D169" s="116"/>
      <c r="E169" s="516"/>
      <c r="F169" s="516"/>
      <c r="G169" s="519"/>
      <c r="H169" s="116"/>
      <c r="I169" s="116"/>
      <c r="J169" s="116"/>
      <c r="K169" s="517"/>
      <c r="L169" s="517"/>
      <c r="M169" s="517"/>
      <c r="N169" s="517"/>
      <c r="O169" s="517"/>
      <c r="P169" s="517"/>
      <c r="Q169" s="517"/>
      <c r="R169" s="517"/>
      <c r="S169" s="517"/>
      <c r="T169" s="517"/>
      <c r="U169" s="517"/>
      <c r="V169" s="517"/>
      <c r="W169" s="517"/>
      <c r="X169" s="517"/>
      <c r="Y169" s="518"/>
      <c r="Z169" s="518"/>
      <c r="AA169" s="518"/>
      <c r="AB169" s="518"/>
      <c r="AC169" s="518"/>
    </row>
    <row r="170" ht="15.75" customHeight="1">
      <c r="A170" s="149"/>
      <c r="B170" s="149"/>
      <c r="C170" s="149"/>
      <c r="D170" s="116"/>
      <c r="E170" s="516"/>
      <c r="F170" s="516"/>
      <c r="G170" s="519"/>
      <c r="H170" s="116"/>
      <c r="I170" s="116"/>
      <c r="J170" s="116"/>
      <c r="K170" s="517"/>
      <c r="L170" s="517"/>
      <c r="M170" s="517"/>
      <c r="N170" s="517"/>
      <c r="O170" s="517"/>
      <c r="P170" s="517"/>
      <c r="Q170" s="517"/>
      <c r="R170" s="517"/>
      <c r="S170" s="517"/>
      <c r="T170" s="517"/>
      <c r="U170" s="517"/>
      <c r="V170" s="517"/>
      <c r="W170" s="517"/>
      <c r="X170" s="517"/>
      <c r="Y170" s="518"/>
      <c r="Z170" s="518"/>
      <c r="AA170" s="518"/>
      <c r="AB170" s="518"/>
      <c r="AC170" s="518"/>
    </row>
    <row r="171" ht="15.75" customHeight="1">
      <c r="A171" s="149"/>
      <c r="B171" s="149"/>
      <c r="C171" s="149"/>
      <c r="D171" s="116"/>
      <c r="E171" s="516"/>
      <c r="F171" s="516"/>
      <c r="G171" s="519"/>
      <c r="H171" s="116"/>
      <c r="I171" s="116"/>
      <c r="J171" s="116"/>
      <c r="K171" s="517"/>
      <c r="L171" s="517"/>
      <c r="M171" s="517"/>
      <c r="N171" s="517"/>
      <c r="O171" s="517"/>
      <c r="P171" s="517"/>
      <c r="Q171" s="517"/>
      <c r="R171" s="517"/>
      <c r="S171" s="517"/>
      <c r="T171" s="517"/>
      <c r="U171" s="517"/>
      <c r="V171" s="517"/>
      <c r="W171" s="517"/>
      <c r="X171" s="517"/>
      <c r="Y171" s="518"/>
      <c r="Z171" s="518"/>
      <c r="AA171" s="518"/>
      <c r="AB171" s="518"/>
      <c r="AC171" s="518"/>
    </row>
    <row r="172" ht="15.75" customHeight="1">
      <c r="A172" s="149"/>
      <c r="B172" s="149"/>
      <c r="C172" s="149"/>
      <c r="D172" s="116"/>
      <c r="E172" s="516"/>
      <c r="F172" s="516"/>
      <c r="G172" s="519"/>
      <c r="H172" s="116"/>
      <c r="I172" s="116"/>
      <c r="J172" s="116"/>
      <c r="K172" s="517"/>
      <c r="L172" s="517"/>
      <c r="M172" s="517"/>
      <c r="N172" s="517"/>
      <c r="O172" s="517"/>
      <c r="P172" s="517"/>
      <c r="Q172" s="517"/>
      <c r="R172" s="517"/>
      <c r="S172" s="517"/>
      <c r="T172" s="517"/>
      <c r="U172" s="517"/>
      <c r="V172" s="517"/>
      <c r="W172" s="517"/>
      <c r="X172" s="517"/>
      <c r="Y172" s="518"/>
      <c r="Z172" s="518"/>
      <c r="AA172" s="518"/>
      <c r="AB172" s="518"/>
      <c r="AC172" s="518"/>
    </row>
    <row r="173" ht="15.75" customHeight="1">
      <c r="A173" s="149"/>
      <c r="B173" s="149"/>
      <c r="C173" s="149"/>
      <c r="D173" s="116"/>
      <c r="E173" s="516"/>
      <c r="F173" s="516"/>
      <c r="G173" s="519"/>
      <c r="H173" s="116"/>
      <c r="I173" s="116"/>
      <c r="J173" s="116"/>
      <c r="K173" s="517"/>
      <c r="L173" s="517"/>
      <c r="M173" s="517"/>
      <c r="N173" s="517"/>
      <c r="O173" s="517"/>
      <c r="P173" s="517"/>
      <c r="Q173" s="517"/>
      <c r="R173" s="517"/>
      <c r="S173" s="517"/>
      <c r="T173" s="517"/>
      <c r="U173" s="517"/>
      <c r="V173" s="517"/>
      <c r="W173" s="517"/>
      <c r="X173" s="517"/>
      <c r="Y173" s="518"/>
      <c r="Z173" s="518"/>
      <c r="AA173" s="518"/>
      <c r="AB173" s="518"/>
      <c r="AC173" s="518"/>
    </row>
    <row r="174" ht="15.75" customHeight="1">
      <c r="A174" s="149"/>
      <c r="B174" s="149"/>
      <c r="C174" s="149"/>
      <c r="D174" s="116"/>
      <c r="E174" s="516"/>
      <c r="F174" s="516"/>
      <c r="G174" s="519"/>
      <c r="H174" s="116"/>
      <c r="I174" s="116"/>
      <c r="J174" s="116"/>
      <c r="K174" s="517"/>
      <c r="L174" s="517"/>
      <c r="M174" s="517"/>
      <c r="N174" s="517"/>
      <c r="O174" s="517"/>
      <c r="P174" s="517"/>
      <c r="Q174" s="517"/>
      <c r="R174" s="517"/>
      <c r="S174" s="517"/>
      <c r="T174" s="517"/>
      <c r="U174" s="517"/>
      <c r="V174" s="517"/>
      <c r="W174" s="517"/>
      <c r="X174" s="517"/>
      <c r="Y174" s="518"/>
      <c r="Z174" s="518"/>
      <c r="AA174" s="518"/>
      <c r="AB174" s="518"/>
      <c r="AC174" s="518"/>
    </row>
    <row r="175" ht="15.75" customHeight="1">
      <c r="A175" s="149"/>
      <c r="B175" s="149"/>
      <c r="C175" s="149"/>
      <c r="D175" s="116"/>
      <c r="E175" s="516"/>
      <c r="F175" s="516"/>
      <c r="G175" s="519"/>
      <c r="H175" s="116"/>
      <c r="I175" s="116"/>
      <c r="J175" s="116"/>
      <c r="K175" s="517"/>
      <c r="L175" s="517"/>
      <c r="M175" s="517"/>
      <c r="N175" s="517"/>
      <c r="O175" s="517"/>
      <c r="P175" s="517"/>
      <c r="Q175" s="517"/>
      <c r="R175" s="517"/>
      <c r="S175" s="517"/>
      <c r="T175" s="517"/>
      <c r="U175" s="517"/>
      <c r="V175" s="517"/>
      <c r="W175" s="517"/>
      <c r="X175" s="517"/>
      <c r="Y175" s="518"/>
      <c r="Z175" s="518"/>
      <c r="AA175" s="518"/>
      <c r="AB175" s="518"/>
      <c r="AC175" s="518"/>
    </row>
    <row r="176" ht="15.75" customHeight="1">
      <c r="A176" s="149"/>
      <c r="B176" s="149"/>
      <c r="C176" s="149"/>
      <c r="D176" s="116"/>
      <c r="E176" s="516"/>
      <c r="F176" s="516"/>
      <c r="G176" s="519"/>
      <c r="H176" s="116"/>
      <c r="I176" s="116"/>
      <c r="J176" s="116"/>
      <c r="K176" s="517"/>
      <c r="L176" s="517"/>
      <c r="M176" s="517"/>
      <c r="N176" s="517"/>
      <c r="O176" s="517"/>
      <c r="P176" s="517"/>
      <c r="Q176" s="517"/>
      <c r="R176" s="517"/>
      <c r="S176" s="517"/>
      <c r="T176" s="517"/>
      <c r="U176" s="517"/>
      <c r="V176" s="517"/>
      <c r="W176" s="517"/>
      <c r="X176" s="517"/>
      <c r="Y176" s="518"/>
      <c r="Z176" s="518"/>
      <c r="AA176" s="518"/>
      <c r="AB176" s="518"/>
      <c r="AC176" s="518"/>
    </row>
    <row r="177" ht="15.75" customHeight="1">
      <c r="A177" s="149"/>
      <c r="B177" s="149"/>
      <c r="C177" s="149"/>
      <c r="D177" s="116"/>
      <c r="E177" s="516"/>
      <c r="F177" s="516"/>
      <c r="G177" s="519"/>
      <c r="H177" s="116"/>
      <c r="I177" s="116"/>
      <c r="J177" s="116"/>
      <c r="K177" s="517"/>
      <c r="L177" s="517"/>
      <c r="M177" s="517"/>
      <c r="N177" s="517"/>
      <c r="O177" s="517"/>
      <c r="P177" s="517"/>
      <c r="Q177" s="517"/>
      <c r="R177" s="517"/>
      <c r="S177" s="517"/>
      <c r="T177" s="517"/>
      <c r="U177" s="517"/>
      <c r="V177" s="517"/>
      <c r="W177" s="517"/>
      <c r="X177" s="517"/>
      <c r="Y177" s="518"/>
      <c r="Z177" s="518"/>
      <c r="AA177" s="518"/>
      <c r="AB177" s="518"/>
      <c r="AC177" s="518"/>
    </row>
    <row r="178" ht="15.75" customHeight="1">
      <c r="A178" s="149"/>
      <c r="B178" s="149"/>
      <c r="C178" s="149"/>
      <c r="D178" s="116"/>
      <c r="E178" s="516"/>
      <c r="F178" s="516"/>
      <c r="G178" s="519"/>
      <c r="H178" s="116"/>
      <c r="I178" s="116"/>
      <c r="J178" s="116"/>
      <c r="K178" s="517"/>
      <c r="L178" s="517"/>
      <c r="M178" s="517"/>
      <c r="N178" s="517"/>
      <c r="O178" s="517"/>
      <c r="P178" s="517"/>
      <c r="Q178" s="517"/>
      <c r="R178" s="517"/>
      <c r="S178" s="517"/>
      <c r="T178" s="517"/>
      <c r="U178" s="517"/>
      <c r="V178" s="517"/>
      <c r="W178" s="517"/>
      <c r="X178" s="517"/>
      <c r="Y178" s="518"/>
      <c r="Z178" s="518"/>
      <c r="AA178" s="518"/>
      <c r="AB178" s="518"/>
      <c r="AC178" s="518"/>
    </row>
    <row r="179" ht="15.75" customHeight="1">
      <c r="A179" s="149"/>
      <c r="B179" s="149"/>
      <c r="C179" s="149"/>
      <c r="D179" s="116"/>
      <c r="E179" s="516"/>
      <c r="F179" s="516"/>
      <c r="G179" s="519"/>
      <c r="H179" s="116"/>
      <c r="I179" s="116"/>
      <c r="J179" s="116"/>
      <c r="K179" s="517"/>
      <c r="L179" s="517"/>
      <c r="M179" s="517"/>
      <c r="N179" s="517"/>
      <c r="O179" s="517"/>
      <c r="P179" s="517"/>
      <c r="Q179" s="517"/>
      <c r="R179" s="517"/>
      <c r="S179" s="517"/>
      <c r="T179" s="517"/>
      <c r="U179" s="517"/>
      <c r="V179" s="517"/>
      <c r="W179" s="517"/>
      <c r="X179" s="517"/>
      <c r="Y179" s="518"/>
      <c r="Z179" s="518"/>
      <c r="AA179" s="518"/>
      <c r="AB179" s="518"/>
      <c r="AC179" s="518"/>
    </row>
    <row r="180" ht="15.75" customHeight="1">
      <c r="A180" s="149"/>
      <c r="B180" s="149"/>
      <c r="C180" s="149"/>
      <c r="D180" s="116"/>
      <c r="E180" s="516"/>
      <c r="F180" s="516"/>
      <c r="G180" s="519"/>
      <c r="H180" s="116"/>
      <c r="I180" s="116"/>
      <c r="J180" s="116"/>
      <c r="K180" s="517"/>
      <c r="L180" s="517"/>
      <c r="M180" s="517"/>
      <c r="N180" s="517"/>
      <c r="O180" s="517"/>
      <c r="P180" s="517"/>
      <c r="Q180" s="517"/>
      <c r="R180" s="517"/>
      <c r="S180" s="517"/>
      <c r="T180" s="517"/>
      <c r="U180" s="517"/>
      <c r="V180" s="517"/>
      <c r="W180" s="517"/>
      <c r="X180" s="517"/>
      <c r="Y180" s="518"/>
      <c r="Z180" s="518"/>
      <c r="AA180" s="518"/>
      <c r="AB180" s="518"/>
      <c r="AC180" s="518"/>
    </row>
    <row r="181" ht="15.75" customHeight="1">
      <c r="A181" s="149"/>
      <c r="B181" s="149"/>
      <c r="C181" s="149"/>
      <c r="D181" s="116"/>
      <c r="E181" s="516"/>
      <c r="F181" s="516"/>
      <c r="G181" s="519"/>
      <c r="H181" s="116"/>
      <c r="I181" s="116"/>
      <c r="J181" s="116"/>
      <c r="K181" s="517"/>
      <c r="L181" s="517"/>
      <c r="M181" s="517"/>
      <c r="N181" s="517"/>
      <c r="O181" s="517"/>
      <c r="P181" s="517"/>
      <c r="Q181" s="517"/>
      <c r="R181" s="517"/>
      <c r="S181" s="517"/>
      <c r="T181" s="517"/>
      <c r="U181" s="517"/>
      <c r="V181" s="517"/>
      <c r="W181" s="517"/>
      <c r="X181" s="517"/>
      <c r="Y181" s="518"/>
      <c r="Z181" s="518"/>
      <c r="AA181" s="518"/>
      <c r="AB181" s="518"/>
      <c r="AC181" s="518"/>
    </row>
    <row r="182" ht="15.75" customHeight="1">
      <c r="A182" s="149"/>
      <c r="B182" s="149"/>
      <c r="C182" s="149"/>
      <c r="D182" s="116"/>
      <c r="E182" s="516"/>
      <c r="F182" s="516"/>
      <c r="G182" s="519"/>
      <c r="H182" s="116"/>
      <c r="I182" s="116"/>
      <c r="J182" s="116"/>
      <c r="K182" s="517"/>
      <c r="L182" s="517"/>
      <c r="M182" s="517"/>
      <c r="N182" s="517"/>
      <c r="O182" s="517"/>
      <c r="P182" s="517"/>
      <c r="Q182" s="517"/>
      <c r="R182" s="517"/>
      <c r="S182" s="517"/>
      <c r="T182" s="517"/>
      <c r="U182" s="517"/>
      <c r="V182" s="517"/>
      <c r="W182" s="517"/>
      <c r="X182" s="517"/>
      <c r="Y182" s="518"/>
      <c r="Z182" s="518"/>
      <c r="AA182" s="518"/>
      <c r="AB182" s="518"/>
      <c r="AC182" s="518"/>
    </row>
    <row r="183" ht="15.75" customHeight="1">
      <c r="A183" s="149"/>
      <c r="B183" s="149"/>
      <c r="C183" s="149"/>
      <c r="D183" s="116"/>
      <c r="E183" s="516"/>
      <c r="F183" s="516"/>
      <c r="G183" s="519"/>
      <c r="H183" s="116"/>
      <c r="I183" s="116"/>
      <c r="J183" s="116"/>
      <c r="K183" s="517"/>
      <c r="L183" s="517"/>
      <c r="M183" s="517"/>
      <c r="N183" s="517"/>
      <c r="O183" s="517"/>
      <c r="P183" s="517"/>
      <c r="Q183" s="517"/>
      <c r="R183" s="517"/>
      <c r="S183" s="517"/>
      <c r="T183" s="517"/>
      <c r="U183" s="517"/>
      <c r="V183" s="517"/>
      <c r="W183" s="517"/>
      <c r="X183" s="517"/>
      <c r="Y183" s="518"/>
      <c r="Z183" s="518"/>
      <c r="AA183" s="518"/>
      <c r="AB183" s="518"/>
      <c r="AC183" s="518"/>
    </row>
    <row r="184" ht="15.75" customHeight="1">
      <c r="A184" s="149"/>
      <c r="B184" s="149"/>
      <c r="C184" s="149"/>
      <c r="D184" s="116"/>
      <c r="E184" s="516"/>
      <c r="F184" s="516"/>
      <c r="G184" s="519"/>
      <c r="H184" s="116"/>
      <c r="I184" s="116"/>
      <c r="J184" s="116"/>
      <c r="K184" s="517"/>
      <c r="L184" s="517"/>
      <c r="M184" s="517"/>
      <c r="N184" s="517"/>
      <c r="O184" s="517"/>
      <c r="P184" s="517"/>
      <c r="Q184" s="517"/>
      <c r="R184" s="517"/>
      <c r="S184" s="517"/>
      <c r="T184" s="517"/>
      <c r="U184" s="517"/>
      <c r="V184" s="517"/>
      <c r="W184" s="517"/>
      <c r="X184" s="517"/>
      <c r="Y184" s="518"/>
      <c r="Z184" s="518"/>
      <c r="AA184" s="518"/>
      <c r="AB184" s="518"/>
      <c r="AC184" s="518"/>
    </row>
    <row r="185" ht="15.75" customHeight="1">
      <c r="A185" s="149"/>
      <c r="B185" s="149"/>
      <c r="C185" s="149"/>
      <c r="D185" s="116"/>
      <c r="E185" s="516"/>
      <c r="F185" s="516"/>
      <c r="G185" s="519"/>
      <c r="H185" s="116"/>
      <c r="I185" s="116"/>
      <c r="J185" s="116"/>
      <c r="K185" s="517"/>
      <c r="L185" s="517"/>
      <c r="M185" s="517"/>
      <c r="N185" s="517"/>
      <c r="O185" s="517"/>
      <c r="P185" s="517"/>
      <c r="Q185" s="517"/>
      <c r="R185" s="517"/>
      <c r="S185" s="517"/>
      <c r="T185" s="517"/>
      <c r="U185" s="517"/>
      <c r="V185" s="517"/>
      <c r="W185" s="517"/>
      <c r="X185" s="517"/>
      <c r="Y185" s="518"/>
      <c r="Z185" s="518"/>
      <c r="AA185" s="518"/>
      <c r="AB185" s="518"/>
      <c r="AC185" s="518"/>
    </row>
    <row r="186" ht="15.75" customHeight="1">
      <c r="A186" s="149"/>
      <c r="B186" s="149"/>
      <c r="C186" s="149"/>
      <c r="D186" s="116"/>
      <c r="E186" s="516"/>
      <c r="F186" s="516"/>
      <c r="G186" s="519"/>
      <c r="H186" s="116"/>
      <c r="I186" s="116"/>
      <c r="J186" s="116"/>
      <c r="K186" s="517"/>
      <c r="L186" s="517"/>
      <c r="M186" s="517"/>
      <c r="N186" s="517"/>
      <c r="O186" s="517"/>
      <c r="P186" s="517"/>
      <c r="Q186" s="517"/>
      <c r="R186" s="517"/>
      <c r="S186" s="517"/>
      <c r="T186" s="517"/>
      <c r="U186" s="517"/>
      <c r="V186" s="517"/>
      <c r="W186" s="517"/>
      <c r="X186" s="517"/>
      <c r="Y186" s="518"/>
      <c r="Z186" s="518"/>
      <c r="AA186" s="518"/>
      <c r="AB186" s="518"/>
      <c r="AC186" s="518"/>
    </row>
    <row r="187" ht="15.75" customHeight="1">
      <c r="A187" s="149"/>
      <c r="B187" s="149"/>
      <c r="C187" s="149"/>
      <c r="D187" s="116"/>
      <c r="E187" s="516"/>
      <c r="F187" s="516"/>
      <c r="G187" s="519"/>
      <c r="H187" s="116"/>
      <c r="I187" s="116"/>
      <c r="J187" s="116"/>
      <c r="K187" s="517"/>
      <c r="L187" s="517"/>
      <c r="M187" s="517"/>
      <c r="N187" s="517"/>
      <c r="O187" s="517"/>
      <c r="P187" s="517"/>
      <c r="Q187" s="517"/>
      <c r="R187" s="517"/>
      <c r="S187" s="517"/>
      <c r="T187" s="517"/>
      <c r="U187" s="517"/>
      <c r="V187" s="517"/>
      <c r="W187" s="517"/>
      <c r="X187" s="517"/>
      <c r="Y187" s="518"/>
      <c r="Z187" s="518"/>
      <c r="AA187" s="518"/>
      <c r="AB187" s="518"/>
      <c r="AC187" s="518"/>
    </row>
    <row r="188" ht="15.75" customHeight="1">
      <c r="A188" s="149"/>
      <c r="B188" s="149"/>
      <c r="C188" s="149"/>
      <c r="D188" s="116"/>
      <c r="E188" s="516"/>
      <c r="F188" s="516"/>
      <c r="G188" s="519"/>
      <c r="H188" s="116"/>
      <c r="I188" s="116"/>
      <c r="J188" s="116"/>
      <c r="K188" s="517"/>
      <c r="L188" s="517"/>
      <c r="M188" s="517"/>
      <c r="N188" s="517"/>
      <c r="O188" s="517"/>
      <c r="P188" s="517"/>
      <c r="Q188" s="517"/>
      <c r="R188" s="517"/>
      <c r="S188" s="517"/>
      <c r="T188" s="517"/>
      <c r="U188" s="517"/>
      <c r="V188" s="517"/>
      <c r="W188" s="517"/>
      <c r="X188" s="517"/>
      <c r="Y188" s="518"/>
      <c r="Z188" s="518"/>
      <c r="AA188" s="518"/>
      <c r="AB188" s="518"/>
      <c r="AC188" s="518"/>
    </row>
    <row r="189" ht="15.75" customHeight="1">
      <c r="A189" s="149"/>
      <c r="B189" s="149"/>
      <c r="C189" s="149"/>
      <c r="D189" s="116"/>
      <c r="E189" s="516"/>
      <c r="F189" s="516"/>
      <c r="G189" s="519"/>
      <c r="H189" s="116"/>
      <c r="I189" s="116"/>
      <c r="J189" s="116"/>
      <c r="K189" s="517"/>
      <c r="L189" s="517"/>
      <c r="M189" s="517"/>
      <c r="N189" s="517"/>
      <c r="O189" s="517"/>
      <c r="P189" s="517"/>
      <c r="Q189" s="517"/>
      <c r="R189" s="517"/>
      <c r="S189" s="517"/>
      <c r="T189" s="517"/>
      <c r="U189" s="517"/>
      <c r="V189" s="517"/>
      <c r="W189" s="517"/>
      <c r="X189" s="517"/>
      <c r="Y189" s="518"/>
      <c r="Z189" s="518"/>
      <c r="AA189" s="518"/>
      <c r="AB189" s="518"/>
      <c r="AC189" s="518"/>
    </row>
    <row r="190" ht="15.75" customHeight="1">
      <c r="A190" s="149"/>
      <c r="B190" s="149"/>
      <c r="C190" s="149"/>
      <c r="D190" s="116"/>
      <c r="E190" s="516"/>
      <c r="F190" s="516"/>
      <c r="G190" s="519"/>
      <c r="H190" s="116"/>
      <c r="I190" s="116"/>
      <c r="J190" s="116"/>
      <c r="K190" s="517"/>
      <c r="L190" s="517"/>
      <c r="M190" s="517"/>
      <c r="N190" s="517"/>
      <c r="O190" s="517"/>
      <c r="P190" s="517"/>
      <c r="Q190" s="517"/>
      <c r="R190" s="517"/>
      <c r="S190" s="517"/>
      <c r="T190" s="517"/>
      <c r="U190" s="517"/>
      <c r="V190" s="517"/>
      <c r="W190" s="517"/>
      <c r="X190" s="517"/>
      <c r="Y190" s="518"/>
      <c r="Z190" s="518"/>
      <c r="AA190" s="518"/>
      <c r="AB190" s="518"/>
      <c r="AC190" s="518"/>
    </row>
    <row r="191" ht="15.75" customHeight="1">
      <c r="A191" s="149"/>
      <c r="B191" s="149"/>
      <c r="C191" s="149"/>
      <c r="D191" s="116"/>
      <c r="E191" s="516"/>
      <c r="F191" s="516"/>
      <c r="G191" s="519"/>
      <c r="H191" s="116"/>
      <c r="I191" s="116"/>
      <c r="J191" s="116"/>
      <c r="K191" s="517"/>
      <c r="L191" s="517"/>
      <c r="M191" s="517"/>
      <c r="N191" s="517"/>
      <c r="O191" s="517"/>
      <c r="P191" s="517"/>
      <c r="Q191" s="517"/>
      <c r="R191" s="517"/>
      <c r="S191" s="517"/>
      <c r="T191" s="517"/>
      <c r="U191" s="517"/>
      <c r="V191" s="517"/>
      <c r="W191" s="517"/>
      <c r="X191" s="517"/>
      <c r="Y191" s="518"/>
      <c r="Z191" s="518"/>
      <c r="AA191" s="518"/>
      <c r="AB191" s="518"/>
      <c r="AC191" s="518"/>
    </row>
    <row r="192" ht="15.75" customHeight="1">
      <c r="A192" s="149"/>
      <c r="B192" s="149"/>
      <c r="C192" s="149"/>
      <c r="D192" s="116"/>
      <c r="E192" s="516"/>
      <c r="F192" s="516"/>
      <c r="G192" s="519"/>
      <c r="H192" s="116"/>
      <c r="I192" s="116"/>
      <c r="J192" s="116"/>
      <c r="K192" s="517"/>
      <c r="L192" s="517"/>
      <c r="M192" s="517"/>
      <c r="N192" s="517"/>
      <c r="O192" s="517"/>
      <c r="P192" s="517"/>
      <c r="Q192" s="517"/>
      <c r="R192" s="517"/>
      <c r="S192" s="517"/>
      <c r="T192" s="517"/>
      <c r="U192" s="517"/>
      <c r="V192" s="517"/>
      <c r="W192" s="517"/>
      <c r="X192" s="517"/>
      <c r="Y192" s="518"/>
      <c r="Z192" s="518"/>
      <c r="AA192" s="518"/>
      <c r="AB192" s="518"/>
      <c r="AC192" s="518"/>
    </row>
    <row r="193" ht="15.75" customHeight="1">
      <c r="A193" s="149"/>
      <c r="B193" s="149"/>
      <c r="C193" s="149"/>
      <c r="D193" s="116"/>
      <c r="E193" s="516"/>
      <c r="F193" s="516"/>
      <c r="G193" s="519"/>
      <c r="H193" s="116"/>
      <c r="I193" s="116"/>
      <c r="J193" s="116"/>
      <c r="K193" s="517"/>
      <c r="L193" s="517"/>
      <c r="M193" s="517"/>
      <c r="N193" s="517"/>
      <c r="O193" s="517"/>
      <c r="P193" s="517"/>
      <c r="Q193" s="517"/>
      <c r="R193" s="517"/>
      <c r="S193" s="517"/>
      <c r="T193" s="517"/>
      <c r="U193" s="517"/>
      <c r="V193" s="517"/>
      <c r="W193" s="517"/>
      <c r="X193" s="517"/>
      <c r="Y193" s="518"/>
      <c r="Z193" s="518"/>
      <c r="AA193" s="518"/>
      <c r="AB193" s="518"/>
      <c r="AC193" s="518"/>
    </row>
    <row r="194" ht="15.75" customHeight="1">
      <c r="A194" s="149"/>
      <c r="B194" s="149"/>
      <c r="C194" s="149"/>
      <c r="D194" s="116"/>
      <c r="E194" s="516"/>
      <c r="F194" s="516"/>
      <c r="G194" s="519"/>
      <c r="H194" s="116"/>
      <c r="I194" s="116"/>
      <c r="J194" s="116"/>
      <c r="K194" s="517"/>
      <c r="L194" s="517"/>
      <c r="M194" s="517"/>
      <c r="N194" s="517"/>
      <c r="O194" s="517"/>
      <c r="P194" s="517"/>
      <c r="Q194" s="517"/>
      <c r="R194" s="517"/>
      <c r="S194" s="517"/>
      <c r="T194" s="517"/>
      <c r="U194" s="517"/>
      <c r="V194" s="517"/>
      <c r="W194" s="517"/>
      <c r="X194" s="517"/>
      <c r="Y194" s="518"/>
      <c r="Z194" s="518"/>
      <c r="AA194" s="518"/>
      <c r="AB194" s="518"/>
      <c r="AC194" s="518"/>
    </row>
    <row r="195" ht="15.75" customHeight="1">
      <c r="A195" s="149"/>
      <c r="B195" s="149"/>
      <c r="C195" s="149"/>
      <c r="D195" s="116"/>
      <c r="E195" s="516"/>
      <c r="F195" s="516"/>
      <c r="G195" s="519"/>
      <c r="H195" s="116"/>
      <c r="I195" s="116"/>
      <c r="J195" s="116"/>
      <c r="K195" s="517"/>
      <c r="L195" s="517"/>
      <c r="M195" s="517"/>
      <c r="N195" s="517"/>
      <c r="O195" s="517"/>
      <c r="P195" s="517"/>
      <c r="Q195" s="517"/>
      <c r="R195" s="517"/>
      <c r="S195" s="517"/>
      <c r="T195" s="517"/>
      <c r="U195" s="517"/>
      <c r="V195" s="517"/>
      <c r="W195" s="517"/>
      <c r="X195" s="517"/>
      <c r="Y195" s="518"/>
      <c r="Z195" s="518"/>
      <c r="AA195" s="518"/>
      <c r="AB195" s="518"/>
      <c r="AC195" s="518"/>
    </row>
    <row r="196" ht="15.75" customHeight="1">
      <c r="A196" s="149"/>
      <c r="B196" s="149"/>
      <c r="C196" s="149"/>
      <c r="D196" s="116"/>
      <c r="E196" s="516"/>
      <c r="F196" s="516"/>
      <c r="G196" s="519"/>
      <c r="H196" s="116"/>
      <c r="I196" s="116"/>
      <c r="J196" s="116"/>
      <c r="K196" s="517"/>
      <c r="L196" s="517"/>
      <c r="M196" s="517"/>
      <c r="N196" s="517"/>
      <c r="O196" s="517"/>
      <c r="P196" s="517"/>
      <c r="Q196" s="517"/>
      <c r="R196" s="517"/>
      <c r="S196" s="517"/>
      <c r="T196" s="517"/>
      <c r="U196" s="517"/>
      <c r="V196" s="517"/>
      <c r="W196" s="517"/>
      <c r="X196" s="517"/>
      <c r="Y196" s="518"/>
      <c r="Z196" s="518"/>
      <c r="AA196" s="518"/>
      <c r="AB196" s="518"/>
      <c r="AC196" s="518"/>
    </row>
    <row r="197" ht="15.75" customHeight="1">
      <c r="A197" s="149"/>
      <c r="B197" s="149"/>
      <c r="C197" s="149"/>
      <c r="D197" s="116"/>
      <c r="E197" s="516"/>
      <c r="F197" s="516"/>
      <c r="G197" s="519"/>
      <c r="H197" s="116"/>
      <c r="I197" s="116"/>
      <c r="J197" s="116"/>
      <c r="K197" s="517"/>
      <c r="L197" s="517"/>
      <c r="M197" s="517"/>
      <c r="N197" s="517"/>
      <c r="O197" s="517"/>
      <c r="P197" s="517"/>
      <c r="Q197" s="517"/>
      <c r="R197" s="517"/>
      <c r="S197" s="517"/>
      <c r="T197" s="517"/>
      <c r="U197" s="517"/>
      <c r="V197" s="517"/>
      <c r="W197" s="517"/>
      <c r="X197" s="517"/>
      <c r="Y197" s="518"/>
      <c r="Z197" s="518"/>
      <c r="AA197" s="518"/>
      <c r="AB197" s="518"/>
      <c r="AC197" s="518"/>
    </row>
    <row r="198" ht="15.75" customHeight="1">
      <c r="A198" s="149"/>
      <c r="B198" s="149"/>
      <c r="C198" s="149"/>
      <c r="D198" s="116"/>
      <c r="E198" s="516"/>
      <c r="F198" s="516"/>
      <c r="G198" s="519"/>
      <c r="H198" s="116"/>
      <c r="I198" s="116"/>
      <c r="J198" s="116"/>
      <c r="K198" s="517"/>
      <c r="L198" s="517"/>
      <c r="M198" s="517"/>
      <c r="N198" s="517"/>
      <c r="O198" s="517"/>
      <c r="P198" s="517"/>
      <c r="Q198" s="517"/>
      <c r="R198" s="517"/>
      <c r="S198" s="517"/>
      <c r="T198" s="517"/>
      <c r="U198" s="517"/>
      <c r="V198" s="517"/>
      <c r="W198" s="517"/>
      <c r="X198" s="517"/>
      <c r="Y198" s="518"/>
      <c r="Z198" s="518"/>
      <c r="AA198" s="518"/>
      <c r="AB198" s="518"/>
      <c r="AC198" s="518"/>
    </row>
    <row r="199" ht="15.75" customHeight="1">
      <c r="A199" s="149"/>
      <c r="B199" s="149"/>
      <c r="C199" s="149"/>
      <c r="D199" s="116"/>
      <c r="E199" s="516"/>
      <c r="F199" s="516"/>
      <c r="G199" s="519"/>
      <c r="H199" s="116"/>
      <c r="I199" s="116"/>
      <c r="J199" s="116"/>
      <c r="K199" s="517"/>
      <c r="L199" s="517"/>
      <c r="M199" s="517"/>
      <c r="N199" s="517"/>
      <c r="O199" s="517"/>
      <c r="P199" s="517"/>
      <c r="Q199" s="517"/>
      <c r="R199" s="517"/>
      <c r="S199" s="517"/>
      <c r="T199" s="517"/>
      <c r="U199" s="517"/>
      <c r="V199" s="517"/>
      <c r="W199" s="517"/>
      <c r="X199" s="517"/>
      <c r="Y199" s="518"/>
      <c r="Z199" s="518"/>
      <c r="AA199" s="518"/>
      <c r="AB199" s="518"/>
      <c r="AC199" s="518"/>
    </row>
    <row r="200" ht="15.75" customHeight="1">
      <c r="A200" s="149"/>
      <c r="B200" s="149"/>
      <c r="C200" s="149"/>
      <c r="D200" s="116"/>
      <c r="E200" s="516"/>
      <c r="F200" s="516"/>
      <c r="G200" s="519"/>
      <c r="H200" s="116"/>
      <c r="I200" s="116"/>
      <c r="J200" s="116"/>
      <c r="K200" s="517"/>
      <c r="L200" s="517"/>
      <c r="M200" s="517"/>
      <c r="N200" s="517"/>
      <c r="O200" s="517"/>
      <c r="P200" s="517"/>
      <c r="Q200" s="517"/>
      <c r="R200" s="517"/>
      <c r="S200" s="517"/>
      <c r="T200" s="517"/>
      <c r="U200" s="517"/>
      <c r="V200" s="517"/>
      <c r="W200" s="517"/>
      <c r="X200" s="517"/>
      <c r="Y200" s="518"/>
      <c r="Z200" s="518"/>
      <c r="AA200" s="518"/>
      <c r="AB200" s="518"/>
      <c r="AC200" s="518"/>
    </row>
    <row r="201" ht="15.75" customHeight="1">
      <c r="A201" s="149"/>
      <c r="B201" s="149"/>
      <c r="C201" s="149"/>
      <c r="D201" s="116"/>
      <c r="E201" s="516"/>
      <c r="F201" s="516"/>
      <c r="G201" s="519"/>
      <c r="H201" s="116"/>
      <c r="I201" s="116"/>
      <c r="J201" s="116"/>
      <c r="K201" s="517"/>
      <c r="L201" s="517"/>
      <c r="M201" s="517"/>
      <c r="N201" s="517"/>
      <c r="O201" s="517"/>
      <c r="P201" s="517"/>
      <c r="Q201" s="517"/>
      <c r="R201" s="517"/>
      <c r="S201" s="517"/>
      <c r="T201" s="517"/>
      <c r="U201" s="517"/>
      <c r="V201" s="517"/>
      <c r="W201" s="517"/>
      <c r="X201" s="517"/>
      <c r="Y201" s="518"/>
      <c r="Z201" s="518"/>
      <c r="AA201" s="518"/>
      <c r="AB201" s="518"/>
      <c r="AC201" s="518"/>
    </row>
    <row r="202" ht="15.75" customHeight="1">
      <c r="A202" s="149"/>
      <c r="B202" s="149"/>
      <c r="C202" s="149"/>
      <c r="D202" s="116"/>
      <c r="E202" s="516"/>
      <c r="F202" s="516"/>
      <c r="G202" s="519"/>
      <c r="H202" s="116"/>
      <c r="I202" s="116"/>
      <c r="J202" s="116"/>
      <c r="K202" s="517"/>
      <c r="L202" s="517"/>
      <c r="M202" s="517"/>
      <c r="N202" s="517"/>
      <c r="O202" s="517"/>
      <c r="P202" s="517"/>
      <c r="Q202" s="517"/>
      <c r="R202" s="517"/>
      <c r="S202" s="517"/>
      <c r="T202" s="517"/>
      <c r="U202" s="517"/>
      <c r="V202" s="517"/>
      <c r="W202" s="517"/>
      <c r="X202" s="517"/>
      <c r="Y202" s="518"/>
      <c r="Z202" s="518"/>
      <c r="AA202" s="518"/>
      <c r="AB202" s="518"/>
      <c r="AC202" s="518"/>
    </row>
    <row r="203" ht="15.75" customHeight="1">
      <c r="A203" s="149"/>
      <c r="B203" s="149"/>
      <c r="C203" s="149"/>
      <c r="D203" s="116"/>
      <c r="E203" s="516"/>
      <c r="F203" s="516"/>
      <c r="G203" s="519"/>
      <c r="H203" s="116"/>
      <c r="I203" s="116"/>
      <c r="J203" s="116"/>
      <c r="K203" s="517"/>
      <c r="L203" s="517"/>
      <c r="M203" s="517"/>
      <c r="N203" s="517"/>
      <c r="O203" s="517"/>
      <c r="P203" s="517"/>
      <c r="Q203" s="517"/>
      <c r="R203" s="517"/>
      <c r="S203" s="517"/>
      <c r="T203" s="517"/>
      <c r="U203" s="517"/>
      <c r="V203" s="517"/>
      <c r="W203" s="517"/>
      <c r="X203" s="517"/>
      <c r="Y203" s="518"/>
      <c r="Z203" s="518"/>
      <c r="AA203" s="518"/>
      <c r="AB203" s="518"/>
      <c r="AC203" s="518"/>
    </row>
    <row r="204" ht="15.75" customHeight="1">
      <c r="A204" s="149"/>
      <c r="B204" s="149"/>
      <c r="C204" s="149"/>
      <c r="D204" s="116"/>
      <c r="E204" s="516"/>
      <c r="F204" s="516"/>
      <c r="G204" s="519"/>
      <c r="H204" s="116"/>
      <c r="I204" s="116"/>
      <c r="J204" s="116"/>
      <c r="K204" s="517"/>
      <c r="L204" s="517"/>
      <c r="M204" s="517"/>
      <c r="N204" s="517"/>
      <c r="O204" s="517"/>
      <c r="P204" s="517"/>
      <c r="Q204" s="517"/>
      <c r="R204" s="517"/>
      <c r="S204" s="517"/>
      <c r="T204" s="517"/>
      <c r="U204" s="517"/>
      <c r="V204" s="517"/>
      <c r="W204" s="517"/>
      <c r="X204" s="517"/>
      <c r="Y204" s="518"/>
      <c r="Z204" s="518"/>
      <c r="AA204" s="518"/>
      <c r="AB204" s="518"/>
      <c r="AC204" s="518"/>
    </row>
    <row r="205" ht="15.75" customHeight="1">
      <c r="A205" s="149"/>
      <c r="B205" s="149"/>
      <c r="C205" s="149"/>
      <c r="D205" s="116"/>
      <c r="E205" s="516"/>
      <c r="F205" s="516"/>
      <c r="G205" s="519"/>
      <c r="H205" s="116"/>
      <c r="I205" s="116"/>
      <c r="J205" s="116"/>
      <c r="K205" s="517"/>
      <c r="L205" s="517"/>
      <c r="M205" s="517"/>
      <c r="N205" s="517"/>
      <c r="O205" s="517"/>
      <c r="P205" s="517"/>
      <c r="Q205" s="517"/>
      <c r="R205" s="517"/>
      <c r="S205" s="517"/>
      <c r="T205" s="517"/>
      <c r="U205" s="517"/>
      <c r="V205" s="517"/>
      <c r="W205" s="517"/>
      <c r="X205" s="517"/>
      <c r="Y205" s="518"/>
      <c r="Z205" s="518"/>
      <c r="AA205" s="518"/>
      <c r="AB205" s="518"/>
      <c r="AC205" s="518"/>
    </row>
    <row r="206" ht="15.75" customHeight="1">
      <c r="A206" s="149"/>
      <c r="B206" s="149"/>
      <c r="C206" s="149"/>
      <c r="D206" s="116"/>
      <c r="E206" s="516"/>
      <c r="F206" s="516"/>
      <c r="G206" s="519"/>
      <c r="H206" s="116"/>
      <c r="I206" s="116"/>
      <c r="J206" s="116"/>
      <c r="K206" s="517"/>
      <c r="L206" s="517"/>
      <c r="M206" s="517"/>
      <c r="N206" s="517"/>
      <c r="O206" s="517"/>
      <c r="P206" s="517"/>
      <c r="Q206" s="517"/>
      <c r="R206" s="517"/>
      <c r="S206" s="517"/>
      <c r="T206" s="517"/>
      <c r="U206" s="517"/>
      <c r="V206" s="517"/>
      <c r="W206" s="517"/>
      <c r="X206" s="517"/>
      <c r="Y206" s="518"/>
      <c r="Z206" s="518"/>
      <c r="AA206" s="518"/>
      <c r="AB206" s="518"/>
      <c r="AC206" s="518"/>
    </row>
    <row r="207" ht="15.75" customHeight="1">
      <c r="A207" s="149"/>
      <c r="B207" s="149"/>
      <c r="C207" s="149"/>
      <c r="D207" s="116"/>
      <c r="E207" s="516"/>
      <c r="F207" s="516"/>
      <c r="G207" s="519"/>
      <c r="H207" s="116"/>
      <c r="I207" s="116"/>
      <c r="J207" s="116"/>
      <c r="K207" s="517"/>
      <c r="L207" s="517"/>
      <c r="M207" s="517"/>
      <c r="N207" s="517"/>
      <c r="O207" s="517"/>
      <c r="P207" s="517"/>
      <c r="Q207" s="517"/>
      <c r="R207" s="517"/>
      <c r="S207" s="517"/>
      <c r="T207" s="517"/>
      <c r="U207" s="517"/>
      <c r="V207" s="517"/>
      <c r="W207" s="517"/>
      <c r="X207" s="517"/>
      <c r="Y207" s="518"/>
      <c r="Z207" s="518"/>
      <c r="AA207" s="518"/>
      <c r="AB207" s="518"/>
      <c r="AC207" s="518"/>
    </row>
    <row r="208" ht="15.75" customHeight="1">
      <c r="A208" s="149"/>
      <c r="B208" s="149"/>
      <c r="C208" s="149"/>
      <c r="D208" s="116"/>
      <c r="E208" s="516"/>
      <c r="F208" s="516"/>
      <c r="G208" s="519"/>
      <c r="H208" s="116"/>
      <c r="I208" s="116"/>
      <c r="J208" s="116"/>
      <c r="K208" s="517"/>
      <c r="L208" s="517"/>
      <c r="M208" s="517"/>
      <c r="N208" s="517"/>
      <c r="O208" s="517"/>
      <c r="P208" s="517"/>
      <c r="Q208" s="517"/>
      <c r="R208" s="517"/>
      <c r="S208" s="517"/>
      <c r="T208" s="517"/>
      <c r="U208" s="517"/>
      <c r="V208" s="517"/>
      <c r="W208" s="517"/>
      <c r="X208" s="517"/>
      <c r="Y208" s="518"/>
      <c r="Z208" s="518"/>
      <c r="AA208" s="518"/>
      <c r="AB208" s="518"/>
      <c r="AC208" s="518"/>
    </row>
    <row r="209" ht="15.75" customHeight="1">
      <c r="A209" s="149"/>
      <c r="B209" s="149"/>
      <c r="C209" s="149"/>
      <c r="D209" s="116"/>
      <c r="E209" s="516"/>
      <c r="F209" s="516"/>
      <c r="G209" s="519"/>
      <c r="H209" s="116"/>
      <c r="I209" s="116"/>
      <c r="J209" s="116"/>
      <c r="K209" s="517"/>
      <c r="L209" s="517"/>
      <c r="M209" s="517"/>
      <c r="N209" s="517"/>
      <c r="O209" s="517"/>
      <c r="P209" s="517"/>
      <c r="Q209" s="517"/>
      <c r="R209" s="517"/>
      <c r="S209" s="517"/>
      <c r="T209" s="517"/>
      <c r="U209" s="517"/>
      <c r="V209" s="517"/>
      <c r="W209" s="517"/>
      <c r="X209" s="517"/>
      <c r="Y209" s="518"/>
      <c r="Z209" s="518"/>
      <c r="AA209" s="518"/>
      <c r="AB209" s="518"/>
      <c r="AC209" s="518"/>
    </row>
    <row r="210" ht="15.75" customHeight="1">
      <c r="A210" s="149"/>
      <c r="B210" s="149"/>
      <c r="C210" s="149"/>
      <c r="D210" s="116"/>
      <c r="E210" s="516"/>
      <c r="F210" s="516"/>
      <c r="G210" s="519"/>
      <c r="H210" s="116"/>
      <c r="I210" s="116"/>
      <c r="J210" s="116"/>
      <c r="K210" s="517"/>
      <c r="L210" s="517"/>
      <c r="M210" s="517"/>
      <c r="N210" s="517"/>
      <c r="O210" s="517"/>
      <c r="P210" s="517"/>
      <c r="Q210" s="517"/>
      <c r="R210" s="517"/>
      <c r="S210" s="517"/>
      <c r="T210" s="517"/>
      <c r="U210" s="517"/>
      <c r="V210" s="517"/>
      <c r="W210" s="517"/>
      <c r="X210" s="517"/>
      <c r="Y210" s="518"/>
      <c r="Z210" s="518"/>
      <c r="AA210" s="518"/>
      <c r="AB210" s="518"/>
      <c r="AC210" s="518"/>
    </row>
    <row r="211" ht="15.75" customHeight="1">
      <c r="A211" s="149"/>
      <c r="B211" s="149"/>
      <c r="C211" s="149"/>
      <c r="D211" s="116"/>
      <c r="E211" s="516"/>
      <c r="F211" s="516"/>
      <c r="G211" s="519"/>
      <c r="H211" s="116"/>
      <c r="I211" s="116"/>
      <c r="J211" s="116"/>
      <c r="K211" s="517"/>
      <c r="L211" s="517"/>
      <c r="M211" s="517"/>
      <c r="N211" s="517"/>
      <c r="O211" s="517"/>
      <c r="P211" s="517"/>
      <c r="Q211" s="517"/>
      <c r="R211" s="517"/>
      <c r="S211" s="517"/>
      <c r="T211" s="517"/>
      <c r="U211" s="517"/>
      <c r="V211" s="517"/>
      <c r="W211" s="517"/>
      <c r="X211" s="517"/>
      <c r="Y211" s="518"/>
      <c r="Z211" s="518"/>
      <c r="AA211" s="518"/>
      <c r="AB211" s="518"/>
      <c r="AC211" s="518"/>
    </row>
    <row r="212" ht="15.75" customHeight="1">
      <c r="A212" s="149"/>
      <c r="B212" s="149"/>
      <c r="C212" s="149"/>
      <c r="D212" s="116"/>
      <c r="E212" s="516"/>
      <c r="F212" s="516"/>
      <c r="G212" s="519"/>
      <c r="H212" s="116"/>
      <c r="I212" s="116"/>
      <c r="J212" s="116"/>
      <c r="K212" s="517"/>
      <c r="L212" s="517"/>
      <c r="M212" s="517"/>
      <c r="N212" s="517"/>
      <c r="O212" s="517"/>
      <c r="P212" s="517"/>
      <c r="Q212" s="517"/>
      <c r="R212" s="517"/>
      <c r="S212" s="517"/>
      <c r="T212" s="517"/>
      <c r="U212" s="517"/>
      <c r="V212" s="517"/>
      <c r="W212" s="517"/>
      <c r="X212" s="517"/>
      <c r="Y212" s="518"/>
      <c r="Z212" s="518"/>
      <c r="AA212" s="518"/>
      <c r="AB212" s="518"/>
      <c r="AC212" s="518"/>
    </row>
    <row r="213" ht="15.75" customHeight="1">
      <c r="A213" s="149"/>
      <c r="B213" s="149"/>
      <c r="C213" s="149"/>
      <c r="D213" s="116"/>
      <c r="E213" s="516"/>
      <c r="F213" s="516"/>
      <c r="G213" s="519"/>
      <c r="H213" s="116"/>
      <c r="I213" s="116"/>
      <c r="J213" s="116"/>
      <c r="K213" s="517"/>
      <c r="L213" s="517"/>
      <c r="M213" s="517"/>
      <c r="N213" s="517"/>
      <c r="O213" s="517"/>
      <c r="P213" s="517"/>
      <c r="Q213" s="517"/>
      <c r="R213" s="517"/>
      <c r="S213" s="517"/>
      <c r="T213" s="517"/>
      <c r="U213" s="517"/>
      <c r="V213" s="517"/>
      <c r="W213" s="517"/>
      <c r="X213" s="517"/>
      <c r="Y213" s="518"/>
      <c r="Z213" s="518"/>
      <c r="AA213" s="518"/>
      <c r="AB213" s="518"/>
      <c r="AC213" s="518"/>
    </row>
    <row r="214" ht="15.75" customHeight="1">
      <c r="A214" s="149"/>
      <c r="B214" s="149"/>
      <c r="C214" s="149"/>
      <c r="D214" s="116"/>
      <c r="E214" s="516"/>
      <c r="F214" s="516"/>
      <c r="G214" s="519"/>
      <c r="H214" s="116"/>
      <c r="I214" s="116"/>
      <c r="J214" s="116"/>
      <c r="K214" s="517"/>
      <c r="L214" s="517"/>
      <c r="M214" s="517"/>
      <c r="N214" s="517"/>
      <c r="O214" s="517"/>
      <c r="P214" s="517"/>
      <c r="Q214" s="517"/>
      <c r="R214" s="517"/>
      <c r="S214" s="517"/>
      <c r="T214" s="517"/>
      <c r="U214" s="517"/>
      <c r="V214" s="517"/>
      <c r="W214" s="517"/>
      <c r="X214" s="517"/>
      <c r="Y214" s="518"/>
      <c r="Z214" s="518"/>
      <c r="AA214" s="518"/>
      <c r="AB214" s="518"/>
      <c r="AC214" s="518"/>
    </row>
    <row r="215" ht="15.75" customHeight="1">
      <c r="A215" s="149"/>
      <c r="B215" s="149"/>
      <c r="C215" s="149"/>
      <c r="D215" s="116"/>
      <c r="E215" s="516"/>
      <c r="F215" s="516"/>
      <c r="G215" s="519"/>
      <c r="H215" s="116"/>
      <c r="I215" s="116"/>
      <c r="J215" s="116"/>
      <c r="K215" s="517"/>
      <c r="L215" s="517"/>
      <c r="M215" s="517"/>
      <c r="N215" s="517"/>
      <c r="O215" s="517"/>
      <c r="P215" s="517"/>
      <c r="Q215" s="517"/>
      <c r="R215" s="517"/>
      <c r="S215" s="517"/>
      <c r="T215" s="517"/>
      <c r="U215" s="517"/>
      <c r="V215" s="517"/>
      <c r="W215" s="517"/>
      <c r="X215" s="517"/>
      <c r="Y215" s="518"/>
      <c r="Z215" s="518"/>
      <c r="AA215" s="518"/>
      <c r="AB215" s="518"/>
      <c r="AC215" s="518"/>
    </row>
    <row r="216" ht="15.75" customHeight="1">
      <c r="A216" s="149"/>
      <c r="B216" s="149"/>
      <c r="C216" s="149"/>
      <c r="D216" s="116"/>
      <c r="E216" s="516"/>
      <c r="F216" s="516"/>
      <c r="G216" s="519"/>
      <c r="H216" s="116"/>
      <c r="I216" s="116"/>
      <c r="J216" s="116"/>
      <c r="K216" s="517"/>
      <c r="L216" s="517"/>
      <c r="M216" s="517"/>
      <c r="N216" s="517"/>
      <c r="O216" s="517"/>
      <c r="P216" s="517"/>
      <c r="Q216" s="517"/>
      <c r="R216" s="517"/>
      <c r="S216" s="517"/>
      <c r="T216" s="517"/>
      <c r="U216" s="517"/>
      <c r="V216" s="517"/>
      <c r="W216" s="517"/>
      <c r="X216" s="517"/>
      <c r="Y216" s="518"/>
      <c r="Z216" s="518"/>
      <c r="AA216" s="518"/>
      <c r="AB216" s="518"/>
      <c r="AC216" s="518"/>
    </row>
    <row r="217" ht="15.75" customHeight="1">
      <c r="A217" s="149"/>
      <c r="B217" s="149"/>
      <c r="C217" s="149"/>
      <c r="D217" s="116"/>
      <c r="E217" s="516"/>
      <c r="F217" s="516"/>
      <c r="G217" s="519"/>
      <c r="H217" s="116"/>
      <c r="I217" s="116"/>
      <c r="J217" s="116"/>
      <c r="K217" s="517"/>
      <c r="L217" s="517"/>
      <c r="M217" s="517"/>
      <c r="N217" s="517"/>
      <c r="O217" s="517"/>
      <c r="P217" s="517"/>
      <c r="Q217" s="517"/>
      <c r="R217" s="517"/>
      <c r="S217" s="517"/>
      <c r="T217" s="517"/>
      <c r="U217" s="517"/>
      <c r="V217" s="517"/>
      <c r="W217" s="517"/>
      <c r="X217" s="517"/>
      <c r="Y217" s="518"/>
      <c r="Z217" s="518"/>
      <c r="AA217" s="518"/>
      <c r="AB217" s="518"/>
      <c r="AC217" s="518"/>
    </row>
    <row r="218" ht="15.75" customHeight="1">
      <c r="A218" s="149"/>
      <c r="B218" s="149"/>
      <c r="C218" s="149"/>
      <c r="D218" s="116"/>
      <c r="E218" s="516"/>
      <c r="F218" s="516"/>
      <c r="G218" s="519"/>
      <c r="H218" s="116"/>
      <c r="I218" s="116"/>
      <c r="J218" s="116"/>
      <c r="K218" s="517"/>
      <c r="L218" s="517"/>
      <c r="M218" s="517"/>
      <c r="N218" s="517"/>
      <c r="O218" s="517"/>
      <c r="P218" s="517"/>
      <c r="Q218" s="517"/>
      <c r="R218" s="517"/>
      <c r="S218" s="517"/>
      <c r="T218" s="517"/>
      <c r="U218" s="517"/>
      <c r="V218" s="517"/>
      <c r="W218" s="517"/>
      <c r="X218" s="517"/>
      <c r="Y218" s="518"/>
      <c r="Z218" s="518"/>
      <c r="AA218" s="518"/>
      <c r="AB218" s="518"/>
      <c r="AC218" s="518"/>
    </row>
    <row r="219" ht="15.75" customHeight="1">
      <c r="A219" s="149"/>
      <c r="B219" s="149"/>
      <c r="C219" s="149"/>
      <c r="D219" s="116"/>
      <c r="E219" s="516"/>
      <c r="F219" s="516"/>
      <c r="G219" s="519"/>
      <c r="H219" s="116"/>
      <c r="I219" s="116"/>
      <c r="J219" s="116"/>
      <c r="K219" s="517"/>
      <c r="L219" s="517"/>
      <c r="M219" s="517"/>
      <c r="N219" s="517"/>
      <c r="O219" s="517"/>
      <c r="P219" s="517"/>
      <c r="Q219" s="517"/>
      <c r="R219" s="517"/>
      <c r="S219" s="517"/>
      <c r="T219" s="517"/>
      <c r="U219" s="517"/>
      <c r="V219" s="517"/>
      <c r="W219" s="517"/>
      <c r="X219" s="517"/>
      <c r="Y219" s="518"/>
      <c r="Z219" s="518"/>
      <c r="AA219" s="518"/>
      <c r="AB219" s="518"/>
      <c r="AC219" s="518"/>
    </row>
    <row r="220" ht="15.75" customHeight="1">
      <c r="A220" s="149"/>
      <c r="B220" s="149"/>
      <c r="C220" s="149"/>
      <c r="D220" s="116"/>
      <c r="E220" s="516"/>
      <c r="F220" s="516"/>
      <c r="G220" s="519"/>
      <c r="H220" s="116"/>
      <c r="I220" s="116"/>
      <c r="J220" s="116"/>
      <c r="K220" s="517"/>
      <c r="L220" s="517"/>
      <c r="M220" s="517"/>
      <c r="N220" s="517"/>
      <c r="O220" s="517"/>
      <c r="P220" s="517"/>
      <c r="Q220" s="517"/>
      <c r="R220" s="517"/>
      <c r="S220" s="517"/>
      <c r="T220" s="517"/>
      <c r="U220" s="517"/>
      <c r="V220" s="517"/>
      <c r="W220" s="517"/>
      <c r="X220" s="517"/>
      <c r="Y220" s="518"/>
      <c r="Z220" s="518"/>
      <c r="AA220" s="518"/>
      <c r="AB220" s="518"/>
      <c r="AC220" s="518"/>
    </row>
    <row r="221" ht="15.75" customHeight="1">
      <c r="A221" s="149"/>
      <c r="B221" s="149"/>
      <c r="C221" s="149"/>
      <c r="D221" s="116"/>
      <c r="E221" s="516"/>
      <c r="F221" s="516"/>
      <c r="G221" s="519"/>
      <c r="H221" s="116"/>
      <c r="I221" s="116"/>
      <c r="J221" s="116"/>
      <c r="K221" s="517"/>
      <c r="L221" s="517"/>
      <c r="M221" s="517"/>
      <c r="N221" s="517"/>
      <c r="O221" s="517"/>
      <c r="P221" s="517"/>
      <c r="Q221" s="517"/>
      <c r="R221" s="517"/>
      <c r="S221" s="517"/>
      <c r="T221" s="517"/>
      <c r="U221" s="517"/>
      <c r="V221" s="517"/>
      <c r="W221" s="517"/>
      <c r="X221" s="517"/>
      <c r="Y221" s="518"/>
      <c r="Z221" s="518"/>
      <c r="AA221" s="518"/>
      <c r="AB221" s="518"/>
      <c r="AC221" s="518"/>
    </row>
    <row r="222" ht="15.75" customHeight="1">
      <c r="A222" s="149"/>
      <c r="B222" s="149"/>
      <c r="C222" s="149"/>
      <c r="D222" s="116"/>
      <c r="E222" s="516"/>
      <c r="F222" s="516"/>
      <c r="G222" s="519"/>
      <c r="H222" s="116"/>
      <c r="I222" s="116"/>
      <c r="J222" s="116"/>
      <c r="K222" s="517"/>
      <c r="L222" s="517"/>
      <c r="M222" s="517"/>
      <c r="N222" s="517"/>
      <c r="O222" s="517"/>
      <c r="P222" s="517"/>
      <c r="Q222" s="517"/>
      <c r="R222" s="517"/>
      <c r="S222" s="517"/>
      <c r="T222" s="517"/>
      <c r="U222" s="517"/>
      <c r="V222" s="517"/>
      <c r="W222" s="517"/>
      <c r="X222" s="517"/>
      <c r="Y222" s="518"/>
      <c r="Z222" s="518"/>
      <c r="AA222" s="518"/>
      <c r="AB222" s="518"/>
      <c r="AC222" s="518"/>
    </row>
    <row r="223" ht="15.75" customHeight="1">
      <c r="A223" s="149"/>
      <c r="B223" s="149"/>
      <c r="C223" s="149"/>
      <c r="D223" s="116"/>
      <c r="E223" s="516"/>
      <c r="F223" s="516"/>
      <c r="G223" s="519"/>
      <c r="H223" s="116"/>
      <c r="I223" s="116"/>
      <c r="J223" s="116"/>
      <c r="K223" s="517"/>
      <c r="L223" s="517"/>
      <c r="M223" s="517"/>
      <c r="N223" s="517"/>
      <c r="O223" s="517"/>
      <c r="P223" s="517"/>
      <c r="Q223" s="517"/>
      <c r="R223" s="517"/>
      <c r="S223" s="517"/>
      <c r="T223" s="517"/>
      <c r="U223" s="517"/>
      <c r="V223" s="517"/>
      <c r="W223" s="517"/>
      <c r="X223" s="517"/>
      <c r="Y223" s="518"/>
      <c r="Z223" s="518"/>
      <c r="AA223" s="518"/>
      <c r="AB223" s="518"/>
      <c r="AC223" s="518"/>
    </row>
    <row r="224" ht="15.75" customHeight="1">
      <c r="A224" s="149"/>
      <c r="B224" s="149"/>
      <c r="C224" s="149"/>
      <c r="D224" s="116"/>
      <c r="E224" s="516"/>
      <c r="F224" s="516"/>
      <c r="G224" s="519"/>
      <c r="H224" s="116"/>
      <c r="I224" s="116"/>
      <c r="J224" s="116"/>
      <c r="K224" s="517"/>
      <c r="L224" s="517"/>
      <c r="M224" s="517"/>
      <c r="N224" s="517"/>
      <c r="O224" s="517"/>
      <c r="P224" s="517"/>
      <c r="Q224" s="517"/>
      <c r="R224" s="517"/>
      <c r="S224" s="517"/>
      <c r="T224" s="517"/>
      <c r="U224" s="517"/>
      <c r="V224" s="517"/>
      <c r="W224" s="517"/>
      <c r="X224" s="517"/>
      <c r="Y224" s="518"/>
      <c r="Z224" s="518"/>
      <c r="AA224" s="518"/>
      <c r="AB224" s="518"/>
      <c r="AC224" s="518"/>
    </row>
    <row r="225" ht="15.75" customHeight="1">
      <c r="A225" s="149"/>
      <c r="B225" s="149"/>
      <c r="C225" s="149"/>
      <c r="D225" s="116"/>
      <c r="E225" s="516"/>
      <c r="F225" s="516"/>
      <c r="G225" s="519"/>
      <c r="H225" s="116"/>
      <c r="I225" s="116"/>
      <c r="J225" s="116"/>
      <c r="K225" s="517"/>
      <c r="L225" s="517"/>
      <c r="M225" s="517"/>
      <c r="N225" s="517"/>
      <c r="O225" s="517"/>
      <c r="P225" s="517"/>
      <c r="Q225" s="517"/>
      <c r="R225" s="517"/>
      <c r="S225" s="517"/>
      <c r="T225" s="517"/>
      <c r="U225" s="517"/>
      <c r="V225" s="517"/>
      <c r="W225" s="517"/>
      <c r="X225" s="517"/>
      <c r="Y225" s="518"/>
      <c r="Z225" s="518"/>
      <c r="AA225" s="518"/>
      <c r="AB225" s="518"/>
      <c r="AC225" s="518"/>
    </row>
    <row r="226" ht="15.75" customHeight="1">
      <c r="A226" s="149"/>
      <c r="B226" s="149"/>
      <c r="C226" s="149"/>
      <c r="D226" s="116"/>
      <c r="E226" s="516"/>
      <c r="F226" s="516"/>
      <c r="G226" s="519"/>
      <c r="H226" s="116"/>
      <c r="I226" s="116"/>
      <c r="J226" s="116"/>
      <c r="K226" s="517"/>
      <c r="L226" s="517"/>
      <c r="M226" s="517"/>
      <c r="N226" s="517"/>
      <c r="O226" s="517"/>
      <c r="P226" s="517"/>
      <c r="Q226" s="517"/>
      <c r="R226" s="517"/>
      <c r="S226" s="517"/>
      <c r="T226" s="517"/>
      <c r="U226" s="517"/>
      <c r="V226" s="517"/>
      <c r="W226" s="517"/>
      <c r="X226" s="517"/>
      <c r="Y226" s="518"/>
      <c r="Z226" s="518"/>
      <c r="AA226" s="518"/>
      <c r="AB226" s="518"/>
      <c r="AC226" s="518"/>
    </row>
    <row r="227" ht="15.75" customHeight="1">
      <c r="A227" s="149"/>
      <c r="B227" s="149"/>
      <c r="C227" s="149"/>
      <c r="D227" s="116"/>
      <c r="E227" s="516"/>
      <c r="F227" s="516"/>
      <c r="G227" s="519"/>
      <c r="H227" s="116"/>
      <c r="I227" s="116"/>
      <c r="J227" s="116"/>
      <c r="K227" s="517"/>
      <c r="L227" s="517"/>
      <c r="M227" s="517"/>
      <c r="N227" s="517"/>
      <c r="O227" s="517"/>
      <c r="P227" s="517"/>
      <c r="Q227" s="517"/>
      <c r="R227" s="517"/>
      <c r="S227" s="517"/>
      <c r="T227" s="517"/>
      <c r="U227" s="517"/>
      <c r="V227" s="517"/>
      <c r="W227" s="517"/>
      <c r="X227" s="517"/>
      <c r="Y227" s="518"/>
      <c r="Z227" s="518"/>
      <c r="AA227" s="518"/>
      <c r="AB227" s="518"/>
      <c r="AC227" s="518"/>
    </row>
    <row r="228" ht="15.75" customHeight="1">
      <c r="A228" s="149"/>
      <c r="B228" s="149"/>
      <c r="C228" s="149"/>
      <c r="D228" s="116"/>
      <c r="E228" s="516"/>
      <c r="F228" s="516"/>
      <c r="G228" s="519"/>
      <c r="H228" s="116"/>
      <c r="I228" s="116"/>
      <c r="J228" s="116"/>
      <c r="K228" s="517"/>
      <c r="L228" s="517"/>
      <c r="M228" s="517"/>
      <c r="N228" s="517"/>
      <c r="O228" s="517"/>
      <c r="P228" s="517"/>
      <c r="Q228" s="517"/>
      <c r="R228" s="517"/>
      <c r="S228" s="517"/>
      <c r="T228" s="517"/>
      <c r="U228" s="517"/>
      <c r="V228" s="517"/>
      <c r="W228" s="517"/>
      <c r="X228" s="517"/>
      <c r="Y228" s="518"/>
      <c r="Z228" s="518"/>
      <c r="AA228" s="518"/>
      <c r="AB228" s="518"/>
      <c r="AC228" s="518"/>
    </row>
    <row r="229" ht="15.75" customHeight="1">
      <c r="A229" s="149"/>
      <c r="B229" s="149"/>
      <c r="C229" s="149"/>
      <c r="D229" s="116"/>
      <c r="E229" s="516"/>
      <c r="F229" s="516"/>
      <c r="G229" s="519"/>
      <c r="H229" s="116"/>
      <c r="I229" s="116"/>
      <c r="J229" s="116"/>
      <c r="K229" s="517"/>
      <c r="L229" s="517"/>
      <c r="M229" s="517"/>
      <c r="N229" s="517"/>
      <c r="O229" s="517"/>
      <c r="P229" s="517"/>
      <c r="Q229" s="517"/>
      <c r="R229" s="517"/>
      <c r="S229" s="517"/>
      <c r="T229" s="517"/>
      <c r="U229" s="517"/>
      <c r="V229" s="517"/>
      <c r="W229" s="517"/>
      <c r="X229" s="517"/>
      <c r="Y229" s="518"/>
      <c r="Z229" s="518"/>
      <c r="AA229" s="518"/>
      <c r="AB229" s="518"/>
      <c r="AC229" s="518"/>
    </row>
    <row r="230" ht="15.75" customHeight="1">
      <c r="A230" s="149"/>
      <c r="B230" s="149"/>
      <c r="C230" s="149"/>
      <c r="D230" s="116"/>
      <c r="E230" s="516"/>
      <c r="F230" s="516"/>
      <c r="G230" s="519"/>
      <c r="H230" s="116"/>
      <c r="I230" s="116"/>
      <c r="J230" s="116"/>
      <c r="K230" s="517"/>
      <c r="L230" s="517"/>
      <c r="M230" s="517"/>
      <c r="N230" s="517"/>
      <c r="O230" s="517"/>
      <c r="P230" s="517"/>
      <c r="Q230" s="517"/>
      <c r="R230" s="517"/>
      <c r="S230" s="517"/>
      <c r="T230" s="517"/>
      <c r="U230" s="517"/>
      <c r="V230" s="517"/>
      <c r="W230" s="517"/>
      <c r="X230" s="517"/>
      <c r="Y230" s="518"/>
      <c r="Z230" s="518"/>
      <c r="AA230" s="518"/>
      <c r="AB230" s="518"/>
      <c r="AC230" s="518"/>
    </row>
    <row r="231" ht="15.75" customHeight="1">
      <c r="A231" s="149"/>
      <c r="B231" s="149"/>
      <c r="C231" s="149"/>
      <c r="D231" s="116"/>
      <c r="E231" s="516"/>
      <c r="F231" s="516"/>
      <c r="G231" s="519"/>
      <c r="H231" s="116"/>
      <c r="I231" s="116"/>
      <c r="J231" s="116"/>
      <c r="K231" s="517"/>
      <c r="L231" s="517"/>
      <c r="M231" s="517"/>
      <c r="N231" s="517"/>
      <c r="O231" s="517"/>
      <c r="P231" s="517"/>
      <c r="Q231" s="517"/>
      <c r="R231" s="517"/>
      <c r="S231" s="517"/>
      <c r="T231" s="517"/>
      <c r="U231" s="517"/>
      <c r="V231" s="517"/>
      <c r="W231" s="517"/>
      <c r="X231" s="517"/>
      <c r="Y231" s="518"/>
      <c r="Z231" s="518"/>
      <c r="AA231" s="518"/>
      <c r="AB231" s="518"/>
      <c r="AC231" s="518"/>
    </row>
    <row r="232" ht="15.75" customHeight="1">
      <c r="A232" s="149"/>
      <c r="B232" s="149"/>
      <c r="C232" s="149"/>
      <c r="D232" s="116"/>
      <c r="E232" s="516"/>
      <c r="F232" s="516"/>
      <c r="G232" s="519"/>
      <c r="H232" s="116"/>
      <c r="I232" s="116"/>
      <c r="J232" s="116"/>
      <c r="K232" s="517"/>
      <c r="L232" s="517"/>
      <c r="M232" s="517"/>
      <c r="N232" s="517"/>
      <c r="O232" s="517"/>
      <c r="P232" s="517"/>
      <c r="Q232" s="517"/>
      <c r="R232" s="517"/>
      <c r="S232" s="517"/>
      <c r="T232" s="517"/>
      <c r="U232" s="517"/>
      <c r="V232" s="517"/>
      <c r="W232" s="517"/>
      <c r="X232" s="517"/>
      <c r="Y232" s="518"/>
      <c r="Z232" s="518"/>
      <c r="AA232" s="518"/>
      <c r="AB232" s="518"/>
      <c r="AC232" s="518"/>
    </row>
    <row r="233" ht="15.75" customHeight="1">
      <c r="A233" s="149"/>
      <c r="B233" s="149"/>
      <c r="C233" s="149"/>
      <c r="D233" s="116"/>
      <c r="E233" s="516"/>
      <c r="F233" s="516"/>
      <c r="G233" s="519"/>
      <c r="H233" s="116"/>
      <c r="I233" s="116"/>
      <c r="J233" s="116"/>
      <c r="K233" s="517"/>
      <c r="L233" s="517"/>
      <c r="M233" s="517"/>
      <c r="N233" s="517"/>
      <c r="O233" s="517"/>
      <c r="P233" s="517"/>
      <c r="Q233" s="517"/>
      <c r="R233" s="517"/>
      <c r="S233" s="517"/>
      <c r="T233" s="517"/>
      <c r="U233" s="517"/>
      <c r="V233" s="517"/>
      <c r="W233" s="517"/>
      <c r="X233" s="517"/>
      <c r="Y233" s="518"/>
      <c r="Z233" s="518"/>
      <c r="AA233" s="518"/>
      <c r="AB233" s="518"/>
      <c r="AC233" s="518"/>
    </row>
    <row r="234" ht="15.75" customHeight="1">
      <c r="A234" s="149"/>
      <c r="B234" s="149"/>
      <c r="C234" s="149"/>
      <c r="D234" s="116"/>
      <c r="E234" s="516"/>
      <c r="F234" s="516"/>
      <c r="G234" s="519"/>
      <c r="H234" s="116"/>
      <c r="I234" s="116"/>
      <c r="J234" s="116"/>
      <c r="K234" s="517"/>
      <c r="L234" s="517"/>
      <c r="M234" s="517"/>
      <c r="N234" s="517"/>
      <c r="O234" s="517"/>
      <c r="P234" s="517"/>
      <c r="Q234" s="517"/>
      <c r="R234" s="517"/>
      <c r="S234" s="517"/>
      <c r="T234" s="517"/>
      <c r="U234" s="517"/>
      <c r="V234" s="517"/>
      <c r="W234" s="517"/>
      <c r="X234" s="517"/>
      <c r="Y234" s="518"/>
      <c r="Z234" s="518"/>
      <c r="AA234" s="518"/>
      <c r="AB234" s="518"/>
      <c r="AC234" s="518"/>
    </row>
    <row r="235" ht="15.75" customHeight="1">
      <c r="A235" s="149"/>
      <c r="B235" s="149"/>
      <c r="C235" s="149"/>
      <c r="D235" s="116"/>
      <c r="E235" s="516"/>
      <c r="F235" s="516"/>
      <c r="G235" s="519"/>
      <c r="H235" s="116"/>
      <c r="I235" s="116"/>
      <c r="J235" s="116"/>
      <c r="K235" s="517"/>
      <c r="L235" s="517"/>
      <c r="M235" s="517"/>
      <c r="N235" s="517"/>
      <c r="O235" s="517"/>
      <c r="P235" s="517"/>
      <c r="Q235" s="517"/>
      <c r="R235" s="517"/>
      <c r="S235" s="517"/>
      <c r="T235" s="517"/>
      <c r="U235" s="517"/>
      <c r="V235" s="517"/>
      <c r="W235" s="517"/>
      <c r="X235" s="517"/>
      <c r="Y235" s="518"/>
      <c r="Z235" s="518"/>
      <c r="AA235" s="518"/>
      <c r="AB235" s="518"/>
      <c r="AC235" s="518"/>
    </row>
    <row r="236" ht="15.75" customHeight="1">
      <c r="A236" s="149"/>
      <c r="B236" s="149"/>
      <c r="C236" s="149"/>
      <c r="D236" s="116"/>
      <c r="E236" s="516"/>
      <c r="F236" s="516"/>
      <c r="G236" s="519"/>
      <c r="H236" s="116"/>
      <c r="I236" s="116"/>
      <c r="J236" s="116"/>
      <c r="K236" s="517"/>
      <c r="L236" s="517"/>
      <c r="M236" s="517"/>
      <c r="N236" s="517"/>
      <c r="O236" s="517"/>
      <c r="P236" s="517"/>
      <c r="Q236" s="517"/>
      <c r="R236" s="517"/>
      <c r="S236" s="517"/>
      <c r="T236" s="517"/>
      <c r="U236" s="517"/>
      <c r="V236" s="517"/>
      <c r="W236" s="517"/>
      <c r="X236" s="517"/>
      <c r="Y236" s="518"/>
      <c r="Z236" s="518"/>
      <c r="AA236" s="518"/>
      <c r="AB236" s="518"/>
      <c r="AC236" s="518"/>
    </row>
    <row r="237" ht="15.75" customHeight="1">
      <c r="A237" s="149"/>
      <c r="B237" s="149"/>
      <c r="C237" s="149"/>
      <c r="D237" s="116"/>
      <c r="E237" s="516"/>
      <c r="F237" s="516"/>
      <c r="G237" s="519"/>
      <c r="H237" s="116"/>
      <c r="I237" s="116"/>
      <c r="J237" s="116"/>
      <c r="K237" s="517"/>
      <c r="L237" s="517"/>
      <c r="M237" s="517"/>
      <c r="N237" s="517"/>
      <c r="O237" s="517"/>
      <c r="P237" s="517"/>
      <c r="Q237" s="517"/>
      <c r="R237" s="517"/>
      <c r="S237" s="517"/>
      <c r="T237" s="517"/>
      <c r="U237" s="517"/>
      <c r="V237" s="517"/>
      <c r="W237" s="517"/>
      <c r="X237" s="517"/>
      <c r="Y237" s="518"/>
      <c r="Z237" s="518"/>
      <c r="AA237" s="518"/>
      <c r="AB237" s="518"/>
      <c r="AC237" s="518"/>
    </row>
    <row r="238" ht="15.75" customHeight="1">
      <c r="A238" s="149"/>
      <c r="B238" s="149"/>
      <c r="C238" s="149"/>
      <c r="D238" s="116"/>
      <c r="E238" s="516"/>
      <c r="F238" s="516"/>
      <c r="G238" s="519"/>
      <c r="H238" s="116"/>
      <c r="I238" s="116"/>
      <c r="J238" s="116"/>
      <c r="K238" s="517"/>
      <c r="L238" s="517"/>
      <c r="M238" s="517"/>
      <c r="N238" s="517"/>
      <c r="O238" s="517"/>
      <c r="P238" s="517"/>
      <c r="Q238" s="517"/>
      <c r="R238" s="517"/>
      <c r="S238" s="517"/>
      <c r="T238" s="517"/>
      <c r="U238" s="517"/>
      <c r="V238" s="517"/>
      <c r="W238" s="517"/>
      <c r="X238" s="517"/>
      <c r="Y238" s="518"/>
      <c r="Z238" s="518"/>
      <c r="AA238" s="518"/>
      <c r="AB238" s="518"/>
      <c r="AC238" s="518"/>
    </row>
    <row r="239" ht="15.75" customHeight="1">
      <c r="A239" s="149"/>
      <c r="B239" s="149"/>
      <c r="C239" s="149"/>
      <c r="D239" s="116"/>
      <c r="E239" s="516"/>
      <c r="F239" s="516"/>
      <c r="G239" s="519"/>
      <c r="H239" s="116"/>
      <c r="I239" s="116"/>
      <c r="J239" s="116"/>
      <c r="K239" s="517"/>
      <c r="L239" s="517"/>
      <c r="M239" s="517"/>
      <c r="N239" s="517"/>
      <c r="O239" s="517"/>
      <c r="P239" s="517"/>
      <c r="Q239" s="517"/>
      <c r="R239" s="517"/>
      <c r="S239" s="517"/>
      <c r="T239" s="517"/>
      <c r="U239" s="517"/>
      <c r="V239" s="517"/>
      <c r="W239" s="517"/>
      <c r="X239" s="517"/>
      <c r="Y239" s="518"/>
      <c r="Z239" s="518"/>
      <c r="AA239" s="518"/>
      <c r="AB239" s="518"/>
      <c r="AC239" s="518"/>
    </row>
    <row r="240" ht="15.75" customHeight="1">
      <c r="A240" s="149"/>
      <c r="B240" s="149"/>
      <c r="C240" s="149"/>
      <c r="D240" s="116"/>
      <c r="E240" s="516"/>
      <c r="F240" s="516"/>
      <c r="G240" s="519"/>
      <c r="H240" s="116"/>
      <c r="I240" s="116"/>
      <c r="J240" s="116"/>
      <c r="K240" s="517"/>
      <c r="L240" s="517"/>
      <c r="M240" s="517"/>
      <c r="N240" s="517"/>
      <c r="O240" s="517"/>
      <c r="P240" s="517"/>
      <c r="Q240" s="517"/>
      <c r="R240" s="517"/>
      <c r="S240" s="517"/>
      <c r="T240" s="517"/>
      <c r="U240" s="517"/>
      <c r="V240" s="517"/>
      <c r="W240" s="517"/>
      <c r="X240" s="517"/>
      <c r="Y240" s="518"/>
      <c r="Z240" s="518"/>
      <c r="AA240" s="518"/>
      <c r="AB240" s="518"/>
      <c r="AC240" s="518"/>
    </row>
    <row r="241" ht="15.75" customHeight="1">
      <c r="A241" s="149"/>
      <c r="B241" s="149"/>
      <c r="C241" s="149"/>
      <c r="D241" s="116"/>
      <c r="E241" s="516"/>
      <c r="F241" s="516"/>
      <c r="G241" s="519"/>
      <c r="H241" s="116"/>
      <c r="I241" s="116"/>
      <c r="J241" s="116"/>
      <c r="K241" s="517"/>
      <c r="L241" s="517"/>
      <c r="M241" s="517"/>
      <c r="N241" s="517"/>
      <c r="O241" s="517"/>
      <c r="P241" s="517"/>
      <c r="Q241" s="517"/>
      <c r="R241" s="517"/>
      <c r="S241" s="517"/>
      <c r="T241" s="517"/>
      <c r="U241" s="517"/>
      <c r="V241" s="517"/>
      <c r="W241" s="517"/>
      <c r="X241" s="517"/>
      <c r="Y241" s="518"/>
      <c r="Z241" s="518"/>
      <c r="AA241" s="518"/>
      <c r="AB241" s="518"/>
      <c r="AC241" s="518"/>
    </row>
    <row r="242" ht="15.75" customHeight="1">
      <c r="A242" s="149"/>
      <c r="B242" s="149"/>
      <c r="C242" s="149"/>
      <c r="D242" s="116"/>
      <c r="E242" s="516"/>
      <c r="F242" s="516"/>
      <c r="G242" s="519"/>
      <c r="H242" s="116"/>
      <c r="I242" s="116"/>
      <c r="J242" s="116"/>
      <c r="K242" s="517"/>
      <c r="L242" s="517"/>
      <c r="M242" s="517"/>
      <c r="N242" s="517"/>
      <c r="O242" s="517"/>
      <c r="P242" s="517"/>
      <c r="Q242" s="517"/>
      <c r="R242" s="517"/>
      <c r="S242" s="517"/>
      <c r="T242" s="517"/>
      <c r="U242" s="517"/>
      <c r="V242" s="517"/>
      <c r="W242" s="517"/>
      <c r="X242" s="517"/>
      <c r="Y242" s="518"/>
      <c r="Z242" s="518"/>
      <c r="AA242" s="518"/>
      <c r="AB242" s="518"/>
      <c r="AC242" s="518"/>
    </row>
    <row r="243" ht="15.75" customHeight="1">
      <c r="A243" s="149"/>
      <c r="B243" s="149"/>
      <c r="C243" s="149"/>
      <c r="D243" s="116"/>
      <c r="E243" s="516"/>
      <c r="F243" s="516"/>
      <c r="G243" s="519"/>
      <c r="H243" s="116"/>
      <c r="I243" s="116"/>
      <c r="J243" s="116"/>
      <c r="K243" s="517"/>
      <c r="L243" s="517"/>
      <c r="M243" s="517"/>
      <c r="N243" s="517"/>
      <c r="O243" s="517"/>
      <c r="P243" s="517"/>
      <c r="Q243" s="517"/>
      <c r="R243" s="517"/>
      <c r="S243" s="517"/>
      <c r="T243" s="517"/>
      <c r="U243" s="517"/>
      <c r="V243" s="517"/>
      <c r="W243" s="517"/>
      <c r="X243" s="517"/>
      <c r="Y243" s="518"/>
      <c r="Z243" s="518"/>
      <c r="AA243" s="518"/>
      <c r="AB243" s="518"/>
      <c r="AC243" s="518"/>
    </row>
    <row r="244" ht="15.75" customHeight="1">
      <c r="A244" s="149"/>
      <c r="B244" s="149"/>
      <c r="C244" s="149"/>
      <c r="D244" s="116"/>
      <c r="E244" s="516"/>
      <c r="F244" s="516"/>
      <c r="G244" s="519"/>
      <c r="H244" s="116"/>
      <c r="I244" s="116"/>
      <c r="J244" s="116"/>
      <c r="K244" s="517"/>
      <c r="L244" s="517"/>
      <c r="M244" s="517"/>
      <c r="N244" s="517"/>
      <c r="O244" s="517"/>
      <c r="P244" s="517"/>
      <c r="Q244" s="517"/>
      <c r="R244" s="517"/>
      <c r="S244" s="517"/>
      <c r="T244" s="517"/>
      <c r="U244" s="517"/>
      <c r="V244" s="517"/>
      <c r="W244" s="517"/>
      <c r="X244" s="517"/>
      <c r="Y244" s="518"/>
      <c r="Z244" s="518"/>
      <c r="AA244" s="518"/>
      <c r="AB244" s="518"/>
      <c r="AC244" s="518"/>
    </row>
    <row r="245" ht="15.75" customHeight="1">
      <c r="A245" s="149"/>
      <c r="B245" s="149"/>
      <c r="C245" s="149"/>
      <c r="D245" s="116"/>
      <c r="E245" s="516"/>
      <c r="F245" s="516"/>
      <c r="G245" s="519"/>
      <c r="H245" s="116"/>
      <c r="I245" s="116"/>
      <c r="J245" s="116"/>
      <c r="K245" s="517"/>
      <c r="L245" s="517"/>
      <c r="M245" s="517"/>
      <c r="N245" s="517"/>
      <c r="O245" s="517"/>
      <c r="P245" s="517"/>
      <c r="Q245" s="517"/>
      <c r="R245" s="517"/>
      <c r="S245" s="517"/>
      <c r="T245" s="517"/>
      <c r="U245" s="517"/>
      <c r="V245" s="517"/>
      <c r="W245" s="517"/>
      <c r="X245" s="517"/>
      <c r="Y245" s="518"/>
      <c r="Z245" s="518"/>
      <c r="AA245" s="518"/>
      <c r="AB245" s="518"/>
      <c r="AC245" s="518"/>
    </row>
    <row r="246" ht="15.75" customHeight="1">
      <c r="A246" s="149"/>
      <c r="B246" s="149"/>
      <c r="C246" s="149"/>
      <c r="D246" s="116"/>
      <c r="E246" s="516"/>
      <c r="F246" s="516"/>
      <c r="G246" s="519"/>
      <c r="H246" s="116"/>
      <c r="I246" s="116"/>
      <c r="J246" s="116"/>
      <c r="K246" s="517"/>
      <c r="L246" s="517"/>
      <c r="M246" s="517"/>
      <c r="N246" s="517"/>
      <c r="O246" s="517"/>
      <c r="P246" s="517"/>
      <c r="Q246" s="517"/>
      <c r="R246" s="517"/>
      <c r="S246" s="517"/>
      <c r="T246" s="517"/>
      <c r="U246" s="517"/>
      <c r="V246" s="517"/>
      <c r="W246" s="517"/>
      <c r="X246" s="517"/>
      <c r="Y246" s="518"/>
      <c r="Z246" s="518"/>
      <c r="AA246" s="518"/>
      <c r="AB246" s="518"/>
      <c r="AC246" s="518"/>
    </row>
    <row r="247" ht="15.75" customHeight="1">
      <c r="A247" s="149"/>
      <c r="B247" s="149"/>
      <c r="C247" s="149"/>
      <c r="D247" s="116"/>
      <c r="E247" s="516"/>
      <c r="F247" s="516"/>
      <c r="G247" s="519"/>
      <c r="H247" s="116"/>
      <c r="I247" s="116"/>
      <c r="J247" s="116"/>
      <c r="K247" s="517"/>
      <c r="L247" s="517"/>
      <c r="M247" s="517"/>
      <c r="N247" s="517"/>
      <c r="O247" s="517"/>
      <c r="P247" s="517"/>
      <c r="Q247" s="517"/>
      <c r="R247" s="517"/>
      <c r="S247" s="517"/>
      <c r="T247" s="517"/>
      <c r="U247" s="517"/>
      <c r="V247" s="517"/>
      <c r="W247" s="517"/>
      <c r="X247" s="517"/>
      <c r="Y247" s="518"/>
      <c r="Z247" s="518"/>
      <c r="AA247" s="518"/>
      <c r="AB247" s="518"/>
      <c r="AC247" s="518"/>
    </row>
    <row r="248" ht="15.75" customHeight="1">
      <c r="A248" s="149"/>
      <c r="B248" s="149"/>
      <c r="C248" s="149"/>
      <c r="D248" s="116"/>
      <c r="E248" s="516"/>
      <c r="F248" s="516"/>
      <c r="G248" s="519"/>
      <c r="H248" s="116"/>
      <c r="I248" s="116"/>
      <c r="J248" s="116"/>
      <c r="K248" s="517"/>
      <c r="L248" s="517"/>
      <c r="M248" s="517"/>
      <c r="N248" s="517"/>
      <c r="O248" s="517"/>
      <c r="P248" s="517"/>
      <c r="Q248" s="517"/>
      <c r="R248" s="517"/>
      <c r="S248" s="517"/>
      <c r="T248" s="517"/>
      <c r="U248" s="517"/>
      <c r="V248" s="517"/>
      <c r="W248" s="517"/>
      <c r="X248" s="517"/>
      <c r="Y248" s="518"/>
      <c r="Z248" s="518"/>
      <c r="AA248" s="518"/>
      <c r="AB248" s="518"/>
      <c r="AC248" s="518"/>
    </row>
    <row r="249" ht="15.75" customHeight="1">
      <c r="A249" s="149"/>
      <c r="B249" s="149"/>
      <c r="C249" s="149"/>
      <c r="D249" s="116"/>
      <c r="E249" s="516"/>
      <c r="F249" s="516"/>
      <c r="G249" s="519"/>
      <c r="H249" s="116"/>
      <c r="I249" s="116"/>
      <c r="J249" s="116"/>
      <c r="K249" s="517"/>
      <c r="L249" s="517"/>
      <c r="M249" s="517"/>
      <c r="N249" s="517"/>
      <c r="O249" s="517"/>
      <c r="P249" s="517"/>
      <c r="Q249" s="517"/>
      <c r="R249" s="517"/>
      <c r="S249" s="517"/>
      <c r="T249" s="517"/>
      <c r="U249" s="517"/>
      <c r="V249" s="517"/>
      <c r="W249" s="517"/>
      <c r="X249" s="517"/>
      <c r="Y249" s="518"/>
      <c r="Z249" s="518"/>
      <c r="AA249" s="518"/>
      <c r="AB249" s="518"/>
      <c r="AC249" s="518"/>
    </row>
    <row r="250" ht="15.75" customHeight="1">
      <c r="A250" s="149"/>
      <c r="B250" s="149"/>
      <c r="C250" s="149"/>
      <c r="D250" s="116"/>
      <c r="E250" s="516"/>
      <c r="F250" s="516"/>
      <c r="G250" s="519"/>
      <c r="H250" s="116"/>
      <c r="I250" s="116"/>
      <c r="J250" s="116"/>
      <c r="K250" s="517"/>
      <c r="L250" s="517"/>
      <c r="M250" s="517"/>
      <c r="N250" s="517"/>
      <c r="O250" s="517"/>
      <c r="P250" s="517"/>
      <c r="Q250" s="517"/>
      <c r="R250" s="517"/>
      <c r="S250" s="517"/>
      <c r="T250" s="517"/>
      <c r="U250" s="517"/>
      <c r="V250" s="517"/>
      <c r="W250" s="517"/>
      <c r="X250" s="517"/>
      <c r="Y250" s="518"/>
      <c r="Z250" s="518"/>
      <c r="AA250" s="518"/>
      <c r="AB250" s="518"/>
      <c r="AC250" s="518"/>
    </row>
    <row r="251" ht="15.75" customHeight="1">
      <c r="A251" s="149"/>
      <c r="B251" s="149"/>
      <c r="C251" s="149"/>
      <c r="D251" s="116"/>
      <c r="E251" s="516"/>
      <c r="F251" s="516"/>
      <c r="G251" s="519"/>
      <c r="H251" s="116"/>
      <c r="I251" s="116"/>
      <c r="J251" s="116"/>
      <c r="K251" s="517"/>
      <c r="L251" s="517"/>
      <c r="M251" s="517"/>
      <c r="N251" s="517"/>
      <c r="O251" s="517"/>
      <c r="P251" s="517"/>
      <c r="Q251" s="517"/>
      <c r="R251" s="517"/>
      <c r="S251" s="517"/>
      <c r="T251" s="517"/>
      <c r="U251" s="517"/>
      <c r="V251" s="517"/>
      <c r="W251" s="517"/>
      <c r="X251" s="517"/>
      <c r="Y251" s="518"/>
      <c r="Z251" s="518"/>
      <c r="AA251" s="518"/>
      <c r="AB251" s="518"/>
      <c r="AC251" s="518"/>
    </row>
    <row r="252" ht="15.75" customHeight="1">
      <c r="A252" s="149"/>
      <c r="B252" s="149"/>
      <c r="C252" s="149"/>
      <c r="D252" s="116"/>
      <c r="E252" s="516"/>
      <c r="F252" s="516"/>
      <c r="G252" s="519"/>
      <c r="H252" s="116"/>
      <c r="I252" s="116"/>
      <c r="J252" s="116"/>
      <c r="K252" s="517"/>
      <c r="L252" s="517"/>
      <c r="M252" s="517"/>
      <c r="N252" s="517"/>
      <c r="O252" s="517"/>
      <c r="P252" s="517"/>
      <c r="Q252" s="517"/>
      <c r="R252" s="517"/>
      <c r="S252" s="517"/>
      <c r="T252" s="517"/>
      <c r="U252" s="517"/>
      <c r="V252" s="517"/>
      <c r="W252" s="517"/>
      <c r="X252" s="517"/>
      <c r="Y252" s="518"/>
      <c r="Z252" s="518"/>
      <c r="AA252" s="518"/>
      <c r="AB252" s="518"/>
      <c r="AC252" s="518"/>
    </row>
    <row r="253" ht="15.75" customHeight="1">
      <c r="A253" s="149"/>
      <c r="B253" s="149"/>
      <c r="C253" s="149"/>
      <c r="D253" s="116"/>
      <c r="E253" s="516"/>
      <c r="F253" s="516"/>
      <c r="G253" s="519"/>
      <c r="H253" s="116"/>
      <c r="I253" s="116"/>
      <c r="J253" s="116"/>
      <c r="K253" s="517"/>
      <c r="L253" s="517"/>
      <c r="M253" s="517"/>
      <c r="N253" s="517"/>
      <c r="O253" s="517"/>
      <c r="P253" s="517"/>
      <c r="Q253" s="517"/>
      <c r="R253" s="517"/>
      <c r="S253" s="517"/>
      <c r="T253" s="517"/>
      <c r="U253" s="517"/>
      <c r="V253" s="517"/>
      <c r="W253" s="517"/>
      <c r="X253" s="517"/>
      <c r="Y253" s="518"/>
      <c r="Z253" s="518"/>
      <c r="AA253" s="518"/>
      <c r="AB253" s="518"/>
      <c r="AC253" s="518"/>
    </row>
    <row r="254" ht="15.75" customHeight="1">
      <c r="A254" s="149"/>
      <c r="B254" s="149"/>
      <c r="C254" s="149"/>
      <c r="D254" s="116"/>
      <c r="E254" s="516"/>
      <c r="F254" s="516"/>
      <c r="G254" s="519"/>
      <c r="H254" s="116"/>
      <c r="I254" s="116"/>
      <c r="J254" s="116"/>
      <c r="K254" s="517"/>
      <c r="L254" s="517"/>
      <c r="M254" s="517"/>
      <c r="N254" s="517"/>
      <c r="O254" s="517"/>
      <c r="P254" s="517"/>
      <c r="Q254" s="517"/>
      <c r="R254" s="517"/>
      <c r="S254" s="517"/>
      <c r="T254" s="517"/>
      <c r="U254" s="517"/>
      <c r="V254" s="517"/>
      <c r="W254" s="517"/>
      <c r="X254" s="517"/>
      <c r="Y254" s="518"/>
      <c r="Z254" s="518"/>
      <c r="AA254" s="518"/>
      <c r="AB254" s="518"/>
      <c r="AC254" s="518"/>
    </row>
    <row r="255" ht="15.75" customHeight="1">
      <c r="A255" s="149"/>
      <c r="B255" s="149"/>
      <c r="C255" s="149"/>
      <c r="D255" s="116"/>
      <c r="E255" s="516"/>
      <c r="F255" s="516"/>
      <c r="G255" s="519"/>
      <c r="H255" s="116"/>
      <c r="I255" s="116"/>
      <c r="J255" s="116"/>
      <c r="K255" s="517"/>
      <c r="L255" s="517"/>
      <c r="M255" s="517"/>
      <c r="N255" s="517"/>
      <c r="O255" s="517"/>
      <c r="P255" s="517"/>
      <c r="Q255" s="517"/>
      <c r="R255" s="517"/>
      <c r="S255" s="517"/>
      <c r="T255" s="517"/>
      <c r="U255" s="517"/>
      <c r="V255" s="517"/>
      <c r="W255" s="517"/>
      <c r="X255" s="517"/>
      <c r="Y255" s="518"/>
      <c r="Z255" s="518"/>
      <c r="AA255" s="518"/>
      <c r="AB255" s="518"/>
      <c r="AC255" s="518"/>
    </row>
    <row r="256" ht="15.75" customHeight="1">
      <c r="A256" s="149"/>
      <c r="B256" s="149"/>
      <c r="C256" s="149"/>
      <c r="D256" s="116"/>
      <c r="E256" s="516"/>
      <c r="F256" s="516"/>
      <c r="G256" s="519"/>
      <c r="H256" s="116"/>
      <c r="I256" s="116"/>
      <c r="J256" s="116"/>
      <c r="K256" s="517"/>
      <c r="L256" s="517"/>
      <c r="M256" s="517"/>
      <c r="N256" s="517"/>
      <c r="O256" s="517"/>
      <c r="P256" s="517"/>
      <c r="Q256" s="517"/>
      <c r="R256" s="517"/>
      <c r="S256" s="517"/>
      <c r="T256" s="517"/>
      <c r="U256" s="517"/>
      <c r="V256" s="517"/>
      <c r="W256" s="517"/>
      <c r="X256" s="517"/>
      <c r="Y256" s="518"/>
      <c r="Z256" s="518"/>
      <c r="AA256" s="518"/>
      <c r="AB256" s="518"/>
      <c r="AC256" s="518"/>
    </row>
    <row r="257" ht="15.75" customHeight="1">
      <c r="A257" s="149"/>
      <c r="B257" s="149"/>
      <c r="C257" s="149"/>
      <c r="D257" s="116"/>
      <c r="E257" s="516"/>
      <c r="F257" s="516"/>
      <c r="G257" s="519"/>
      <c r="H257" s="116"/>
      <c r="I257" s="116"/>
      <c r="J257" s="116"/>
      <c r="K257" s="517"/>
      <c r="L257" s="517"/>
      <c r="M257" s="517"/>
      <c r="N257" s="517"/>
      <c r="O257" s="517"/>
      <c r="P257" s="517"/>
      <c r="Q257" s="517"/>
      <c r="R257" s="517"/>
      <c r="S257" s="517"/>
      <c r="T257" s="517"/>
      <c r="U257" s="517"/>
      <c r="V257" s="517"/>
      <c r="W257" s="517"/>
      <c r="X257" s="517"/>
      <c r="Y257" s="518"/>
      <c r="Z257" s="518"/>
      <c r="AA257" s="518"/>
      <c r="AB257" s="518"/>
      <c r="AC257" s="518"/>
    </row>
    <row r="258" ht="15.75" customHeight="1">
      <c r="A258" s="149"/>
      <c r="B258" s="149"/>
      <c r="C258" s="149"/>
      <c r="D258" s="116"/>
      <c r="E258" s="516"/>
      <c r="F258" s="516"/>
      <c r="G258" s="519"/>
      <c r="H258" s="116"/>
      <c r="I258" s="116"/>
      <c r="J258" s="116"/>
      <c r="K258" s="517"/>
      <c r="L258" s="517"/>
      <c r="M258" s="517"/>
      <c r="N258" s="517"/>
      <c r="O258" s="517"/>
      <c r="P258" s="517"/>
      <c r="Q258" s="517"/>
      <c r="R258" s="517"/>
      <c r="S258" s="517"/>
      <c r="T258" s="517"/>
      <c r="U258" s="517"/>
      <c r="V258" s="517"/>
      <c r="W258" s="517"/>
      <c r="X258" s="517"/>
      <c r="Y258" s="518"/>
      <c r="Z258" s="518"/>
      <c r="AA258" s="518"/>
      <c r="AB258" s="518"/>
      <c r="AC258" s="518"/>
    </row>
    <row r="259" ht="15.75" customHeight="1">
      <c r="A259" s="149"/>
      <c r="B259" s="149"/>
      <c r="C259" s="149"/>
      <c r="D259" s="116"/>
      <c r="E259" s="516"/>
      <c r="F259" s="516"/>
      <c r="G259" s="519"/>
      <c r="H259" s="116"/>
      <c r="I259" s="116"/>
      <c r="J259" s="116"/>
      <c r="K259" s="517"/>
      <c r="L259" s="517"/>
      <c r="M259" s="517"/>
      <c r="N259" s="517"/>
      <c r="O259" s="517"/>
      <c r="P259" s="517"/>
      <c r="Q259" s="517"/>
      <c r="R259" s="517"/>
      <c r="S259" s="517"/>
      <c r="T259" s="517"/>
      <c r="U259" s="517"/>
      <c r="V259" s="517"/>
      <c r="W259" s="517"/>
      <c r="X259" s="517"/>
      <c r="Y259" s="518"/>
      <c r="Z259" s="518"/>
      <c r="AA259" s="518"/>
      <c r="AB259" s="518"/>
      <c r="AC259" s="518"/>
    </row>
    <row r="260" ht="15.75" customHeight="1">
      <c r="A260" s="149"/>
      <c r="B260" s="149"/>
      <c r="C260" s="149"/>
      <c r="D260" s="116"/>
      <c r="E260" s="516"/>
      <c r="F260" s="516"/>
      <c r="G260" s="519"/>
      <c r="H260" s="116"/>
      <c r="I260" s="116"/>
      <c r="J260" s="116"/>
      <c r="K260" s="517"/>
      <c r="L260" s="517"/>
      <c r="M260" s="517"/>
      <c r="N260" s="517"/>
      <c r="O260" s="517"/>
      <c r="P260" s="517"/>
      <c r="Q260" s="517"/>
      <c r="R260" s="517"/>
      <c r="S260" s="517"/>
      <c r="T260" s="517"/>
      <c r="U260" s="517"/>
      <c r="V260" s="517"/>
      <c r="W260" s="517"/>
      <c r="X260" s="517"/>
      <c r="Y260" s="518"/>
      <c r="Z260" s="518"/>
      <c r="AA260" s="518"/>
      <c r="AB260" s="518"/>
      <c r="AC260" s="518"/>
    </row>
    <row r="261" ht="15.75" customHeight="1">
      <c r="A261" s="149"/>
      <c r="B261" s="149"/>
      <c r="C261" s="149"/>
      <c r="D261" s="116"/>
      <c r="E261" s="516"/>
      <c r="F261" s="516"/>
      <c r="G261" s="519"/>
      <c r="H261" s="116"/>
      <c r="I261" s="116"/>
      <c r="J261" s="116"/>
      <c r="K261" s="517"/>
      <c r="L261" s="517"/>
      <c r="M261" s="517"/>
      <c r="N261" s="517"/>
      <c r="O261" s="517"/>
      <c r="P261" s="517"/>
      <c r="Q261" s="517"/>
      <c r="R261" s="517"/>
      <c r="S261" s="517"/>
      <c r="T261" s="517"/>
      <c r="U261" s="517"/>
      <c r="V261" s="517"/>
      <c r="W261" s="517"/>
      <c r="X261" s="517"/>
      <c r="Y261" s="518"/>
      <c r="Z261" s="518"/>
      <c r="AA261" s="518"/>
      <c r="AB261" s="518"/>
      <c r="AC261" s="518"/>
    </row>
    <row r="262" ht="15.75" customHeight="1">
      <c r="A262" s="149"/>
      <c r="B262" s="149"/>
      <c r="C262" s="149"/>
      <c r="D262" s="116"/>
      <c r="E262" s="516"/>
      <c r="F262" s="516"/>
      <c r="G262" s="519"/>
      <c r="H262" s="116"/>
      <c r="I262" s="116"/>
      <c r="J262" s="116"/>
      <c r="K262" s="517"/>
      <c r="L262" s="517"/>
      <c r="M262" s="517"/>
      <c r="N262" s="517"/>
      <c r="O262" s="517"/>
      <c r="P262" s="517"/>
      <c r="Q262" s="517"/>
      <c r="R262" s="517"/>
      <c r="S262" s="517"/>
      <c r="T262" s="517"/>
      <c r="U262" s="517"/>
      <c r="V262" s="517"/>
      <c r="W262" s="517"/>
      <c r="X262" s="517"/>
      <c r="Y262" s="518"/>
      <c r="Z262" s="518"/>
      <c r="AA262" s="518"/>
      <c r="AB262" s="518"/>
      <c r="AC262" s="518"/>
    </row>
    <row r="263" ht="15.75" customHeight="1">
      <c r="A263" s="149"/>
      <c r="B263" s="149"/>
      <c r="C263" s="149"/>
      <c r="D263" s="116"/>
      <c r="E263" s="516"/>
      <c r="F263" s="516"/>
      <c r="G263" s="519"/>
      <c r="H263" s="116"/>
      <c r="I263" s="116"/>
      <c r="J263" s="116"/>
      <c r="K263" s="517"/>
      <c r="L263" s="517"/>
      <c r="M263" s="517"/>
      <c r="N263" s="517"/>
      <c r="O263" s="517"/>
      <c r="P263" s="517"/>
      <c r="Q263" s="517"/>
      <c r="R263" s="517"/>
      <c r="S263" s="517"/>
      <c r="T263" s="517"/>
      <c r="U263" s="517"/>
      <c r="V263" s="517"/>
      <c r="W263" s="517"/>
      <c r="X263" s="517"/>
      <c r="Y263" s="518"/>
      <c r="Z263" s="518"/>
      <c r="AA263" s="518"/>
      <c r="AB263" s="518"/>
      <c r="AC263" s="518"/>
    </row>
    <row r="264" ht="15.75" customHeight="1">
      <c r="A264" s="149"/>
      <c r="B264" s="149"/>
      <c r="C264" s="149"/>
      <c r="D264" s="116"/>
      <c r="E264" s="516"/>
      <c r="F264" s="516"/>
      <c r="G264" s="519"/>
      <c r="H264" s="116"/>
      <c r="I264" s="116"/>
      <c r="J264" s="116"/>
      <c r="K264" s="517"/>
      <c r="L264" s="517"/>
      <c r="M264" s="517"/>
      <c r="N264" s="517"/>
      <c r="O264" s="517"/>
      <c r="P264" s="517"/>
      <c r="Q264" s="517"/>
      <c r="R264" s="517"/>
      <c r="S264" s="517"/>
      <c r="T264" s="517"/>
      <c r="U264" s="517"/>
      <c r="V264" s="517"/>
      <c r="W264" s="517"/>
      <c r="X264" s="517"/>
      <c r="Y264" s="518"/>
      <c r="Z264" s="518"/>
      <c r="AA264" s="518"/>
      <c r="AB264" s="518"/>
      <c r="AC264" s="518"/>
    </row>
    <row r="265" ht="15.75" customHeight="1">
      <c r="A265" s="149"/>
      <c r="B265" s="149"/>
      <c r="C265" s="149"/>
      <c r="D265" s="116"/>
      <c r="E265" s="516"/>
      <c r="F265" s="516"/>
      <c r="G265" s="519"/>
      <c r="H265" s="116"/>
      <c r="I265" s="116"/>
      <c r="J265" s="116"/>
      <c r="K265" s="517"/>
      <c r="L265" s="517"/>
      <c r="M265" s="517"/>
      <c r="N265" s="517"/>
      <c r="O265" s="517"/>
      <c r="P265" s="517"/>
      <c r="Q265" s="517"/>
      <c r="R265" s="517"/>
      <c r="S265" s="517"/>
      <c r="T265" s="517"/>
      <c r="U265" s="517"/>
      <c r="V265" s="517"/>
      <c r="W265" s="517"/>
      <c r="X265" s="517"/>
      <c r="Y265" s="518"/>
      <c r="Z265" s="518"/>
      <c r="AA265" s="518"/>
      <c r="AB265" s="518"/>
      <c r="AC265" s="518"/>
    </row>
    <row r="266" ht="15.75" customHeight="1">
      <c r="A266" s="149"/>
      <c r="B266" s="149"/>
      <c r="C266" s="149"/>
      <c r="D266" s="116"/>
      <c r="E266" s="516"/>
      <c r="F266" s="516"/>
      <c r="G266" s="519"/>
      <c r="H266" s="116"/>
      <c r="I266" s="116"/>
      <c r="J266" s="116"/>
      <c r="K266" s="517"/>
      <c r="L266" s="517"/>
      <c r="M266" s="517"/>
      <c r="N266" s="517"/>
      <c r="O266" s="517"/>
      <c r="P266" s="517"/>
      <c r="Q266" s="517"/>
      <c r="R266" s="517"/>
      <c r="S266" s="517"/>
      <c r="T266" s="517"/>
      <c r="U266" s="517"/>
      <c r="V266" s="517"/>
      <c r="W266" s="517"/>
      <c r="X266" s="517"/>
      <c r="Y266" s="518"/>
      <c r="Z266" s="518"/>
      <c r="AA266" s="518"/>
      <c r="AB266" s="518"/>
      <c r="AC266" s="518"/>
    </row>
    <row r="267" ht="15.75" customHeight="1">
      <c r="A267" s="149"/>
      <c r="B267" s="149"/>
      <c r="C267" s="149"/>
      <c r="D267" s="116"/>
      <c r="E267" s="516"/>
      <c r="F267" s="516"/>
      <c r="G267" s="519"/>
      <c r="H267" s="116"/>
      <c r="I267" s="116"/>
      <c r="J267" s="116"/>
      <c r="K267" s="517"/>
      <c r="L267" s="517"/>
      <c r="M267" s="517"/>
      <c r="N267" s="517"/>
      <c r="O267" s="517"/>
      <c r="P267" s="517"/>
      <c r="Q267" s="517"/>
      <c r="R267" s="517"/>
      <c r="S267" s="517"/>
      <c r="T267" s="517"/>
      <c r="U267" s="517"/>
      <c r="V267" s="517"/>
      <c r="W267" s="517"/>
      <c r="X267" s="517"/>
      <c r="Y267" s="518"/>
      <c r="Z267" s="518"/>
      <c r="AA267" s="518"/>
      <c r="AB267" s="518"/>
      <c r="AC267" s="518"/>
    </row>
    <row r="268" ht="15.75" customHeight="1">
      <c r="A268" s="149"/>
      <c r="B268" s="149"/>
      <c r="C268" s="149"/>
      <c r="D268" s="116"/>
      <c r="E268" s="516"/>
      <c r="F268" s="516"/>
      <c r="G268" s="519"/>
      <c r="H268" s="116"/>
      <c r="I268" s="116"/>
      <c r="J268" s="116"/>
      <c r="K268" s="517"/>
      <c r="L268" s="517"/>
      <c r="M268" s="517"/>
      <c r="N268" s="517"/>
      <c r="O268" s="517"/>
      <c r="P268" s="517"/>
      <c r="Q268" s="517"/>
      <c r="R268" s="517"/>
      <c r="S268" s="517"/>
      <c r="T268" s="517"/>
      <c r="U268" s="517"/>
      <c r="V268" s="517"/>
      <c r="W268" s="517"/>
      <c r="X268" s="517"/>
      <c r="Y268" s="518"/>
      <c r="Z268" s="518"/>
      <c r="AA268" s="518"/>
      <c r="AB268" s="518"/>
      <c r="AC268" s="518"/>
    </row>
    <row r="269" ht="15.75" customHeight="1">
      <c r="A269" s="149"/>
      <c r="B269" s="149"/>
      <c r="C269" s="149"/>
      <c r="D269" s="116"/>
      <c r="E269" s="516"/>
      <c r="F269" s="516"/>
      <c r="G269" s="519"/>
      <c r="H269" s="116"/>
      <c r="I269" s="116"/>
      <c r="J269" s="116"/>
      <c r="K269" s="517"/>
      <c r="L269" s="517"/>
      <c r="M269" s="517"/>
      <c r="N269" s="517"/>
      <c r="O269" s="517"/>
      <c r="P269" s="517"/>
      <c r="Q269" s="517"/>
      <c r="R269" s="517"/>
      <c r="S269" s="517"/>
      <c r="T269" s="517"/>
      <c r="U269" s="517"/>
      <c r="V269" s="517"/>
      <c r="W269" s="517"/>
      <c r="X269" s="517"/>
      <c r="Y269" s="518"/>
      <c r="Z269" s="518"/>
      <c r="AA269" s="518"/>
      <c r="AB269" s="518"/>
      <c r="AC269" s="518"/>
    </row>
    <row r="270" ht="15.75" customHeight="1">
      <c r="A270" s="149"/>
      <c r="B270" s="149"/>
      <c r="C270" s="149"/>
      <c r="D270" s="116"/>
      <c r="E270" s="516"/>
      <c r="F270" s="516"/>
      <c r="G270" s="519"/>
      <c r="H270" s="116"/>
      <c r="I270" s="116"/>
      <c r="J270" s="116"/>
      <c r="K270" s="517"/>
      <c r="L270" s="517"/>
      <c r="M270" s="517"/>
      <c r="N270" s="517"/>
      <c r="O270" s="517"/>
      <c r="P270" s="517"/>
      <c r="Q270" s="517"/>
      <c r="R270" s="517"/>
      <c r="S270" s="517"/>
      <c r="T270" s="517"/>
      <c r="U270" s="517"/>
      <c r="V270" s="517"/>
      <c r="W270" s="517"/>
      <c r="X270" s="517"/>
      <c r="Y270" s="518"/>
      <c r="Z270" s="518"/>
      <c r="AA270" s="518"/>
      <c r="AB270" s="518"/>
      <c r="AC270" s="518"/>
    </row>
    <row r="271" ht="15.75" customHeight="1">
      <c r="A271" s="149"/>
      <c r="B271" s="149"/>
      <c r="C271" s="149"/>
      <c r="D271" s="116"/>
      <c r="E271" s="516"/>
      <c r="F271" s="516"/>
      <c r="G271" s="519"/>
      <c r="H271" s="116"/>
      <c r="I271" s="116"/>
      <c r="J271" s="116"/>
      <c r="K271" s="517"/>
      <c r="L271" s="517"/>
      <c r="M271" s="517"/>
      <c r="N271" s="517"/>
      <c r="O271" s="517"/>
      <c r="P271" s="517"/>
      <c r="Q271" s="517"/>
      <c r="R271" s="517"/>
      <c r="S271" s="517"/>
      <c r="T271" s="517"/>
      <c r="U271" s="517"/>
      <c r="V271" s="517"/>
      <c r="W271" s="517"/>
      <c r="X271" s="517"/>
      <c r="Y271" s="518"/>
      <c r="Z271" s="518"/>
      <c r="AA271" s="518"/>
      <c r="AB271" s="518"/>
      <c r="AC271" s="518"/>
    </row>
    <row r="272" ht="15.75" customHeight="1">
      <c r="A272" s="149"/>
      <c r="B272" s="149"/>
      <c r="C272" s="149"/>
      <c r="D272" s="116"/>
      <c r="E272" s="516"/>
      <c r="F272" s="516"/>
      <c r="G272" s="519"/>
      <c r="H272" s="116"/>
      <c r="I272" s="116"/>
      <c r="J272" s="116"/>
      <c r="K272" s="517"/>
      <c r="L272" s="517"/>
      <c r="M272" s="517"/>
      <c r="N272" s="517"/>
      <c r="O272" s="517"/>
      <c r="P272" s="517"/>
      <c r="Q272" s="517"/>
      <c r="R272" s="517"/>
      <c r="S272" s="517"/>
      <c r="T272" s="517"/>
      <c r="U272" s="517"/>
      <c r="V272" s="517"/>
      <c r="W272" s="517"/>
      <c r="X272" s="517"/>
      <c r="Y272" s="518"/>
      <c r="Z272" s="518"/>
      <c r="AA272" s="518"/>
      <c r="AB272" s="518"/>
      <c r="AC272" s="518"/>
    </row>
    <row r="273" ht="15.75" customHeight="1">
      <c r="A273" s="149"/>
      <c r="B273" s="149"/>
      <c r="C273" s="149"/>
      <c r="D273" s="116"/>
      <c r="E273" s="516"/>
      <c r="F273" s="516"/>
      <c r="G273" s="519"/>
      <c r="H273" s="116"/>
      <c r="I273" s="116"/>
      <c r="J273" s="116"/>
      <c r="K273" s="517"/>
      <c r="L273" s="517"/>
      <c r="M273" s="517"/>
      <c r="N273" s="517"/>
      <c r="O273" s="517"/>
      <c r="P273" s="517"/>
      <c r="Q273" s="517"/>
      <c r="R273" s="517"/>
      <c r="S273" s="517"/>
      <c r="T273" s="517"/>
      <c r="U273" s="517"/>
      <c r="V273" s="517"/>
      <c r="W273" s="517"/>
      <c r="X273" s="517"/>
      <c r="Y273" s="518"/>
      <c r="Z273" s="518"/>
      <c r="AA273" s="518"/>
      <c r="AB273" s="518"/>
      <c r="AC273" s="518"/>
    </row>
    <row r="274" ht="15.75" customHeight="1">
      <c r="A274" s="149"/>
      <c r="B274" s="149"/>
      <c r="C274" s="149"/>
      <c r="D274" s="116"/>
      <c r="E274" s="516"/>
      <c r="F274" s="516"/>
      <c r="G274" s="519"/>
      <c r="H274" s="116"/>
      <c r="I274" s="116"/>
      <c r="J274" s="116"/>
      <c r="K274" s="517"/>
      <c r="L274" s="517"/>
      <c r="M274" s="517"/>
      <c r="N274" s="517"/>
      <c r="O274" s="517"/>
      <c r="P274" s="517"/>
      <c r="Q274" s="517"/>
      <c r="R274" s="517"/>
      <c r="S274" s="517"/>
      <c r="T274" s="517"/>
      <c r="U274" s="517"/>
      <c r="V274" s="517"/>
      <c r="W274" s="517"/>
      <c r="X274" s="517"/>
      <c r="Y274" s="518"/>
      <c r="Z274" s="518"/>
      <c r="AA274" s="518"/>
      <c r="AB274" s="518"/>
      <c r="AC274" s="518"/>
    </row>
    <row r="275" ht="15.75" customHeight="1">
      <c r="A275" s="149"/>
      <c r="B275" s="149"/>
      <c r="C275" s="149"/>
      <c r="D275" s="116"/>
      <c r="E275" s="516"/>
      <c r="F275" s="516"/>
      <c r="G275" s="519"/>
      <c r="H275" s="116"/>
      <c r="I275" s="116"/>
      <c r="J275" s="116"/>
      <c r="K275" s="517"/>
      <c r="L275" s="517"/>
      <c r="M275" s="517"/>
      <c r="N275" s="517"/>
      <c r="O275" s="517"/>
      <c r="P275" s="517"/>
      <c r="Q275" s="517"/>
      <c r="R275" s="517"/>
      <c r="S275" s="517"/>
      <c r="T275" s="517"/>
      <c r="U275" s="517"/>
      <c r="V275" s="517"/>
      <c r="W275" s="517"/>
      <c r="X275" s="517"/>
      <c r="Y275" s="518"/>
      <c r="Z275" s="518"/>
      <c r="AA275" s="518"/>
      <c r="AB275" s="518"/>
      <c r="AC275" s="518"/>
    </row>
    <row r="276" ht="15.75" customHeight="1">
      <c r="A276" s="149"/>
      <c r="B276" s="149"/>
      <c r="C276" s="149"/>
      <c r="D276" s="116"/>
      <c r="E276" s="516"/>
      <c r="F276" s="516"/>
      <c r="G276" s="519"/>
      <c r="H276" s="116"/>
      <c r="I276" s="116"/>
      <c r="J276" s="116"/>
      <c r="K276" s="517"/>
      <c r="L276" s="517"/>
      <c r="M276" s="517"/>
      <c r="N276" s="517"/>
      <c r="O276" s="517"/>
      <c r="P276" s="517"/>
      <c r="Q276" s="517"/>
      <c r="R276" s="517"/>
      <c r="S276" s="517"/>
      <c r="T276" s="517"/>
      <c r="U276" s="517"/>
      <c r="V276" s="517"/>
      <c r="W276" s="517"/>
      <c r="X276" s="517"/>
      <c r="Y276" s="518"/>
      <c r="Z276" s="518"/>
      <c r="AA276" s="518"/>
      <c r="AB276" s="518"/>
      <c r="AC276" s="518"/>
    </row>
    <row r="277" ht="15.75" customHeight="1">
      <c r="A277" s="149"/>
      <c r="B277" s="149"/>
      <c r="C277" s="149"/>
      <c r="D277" s="116"/>
      <c r="E277" s="516"/>
      <c r="F277" s="516"/>
      <c r="G277" s="519"/>
      <c r="H277" s="116"/>
      <c r="I277" s="116"/>
      <c r="J277" s="116"/>
      <c r="K277" s="517"/>
      <c r="L277" s="517"/>
      <c r="M277" s="517"/>
      <c r="N277" s="517"/>
      <c r="O277" s="517"/>
      <c r="P277" s="517"/>
      <c r="Q277" s="517"/>
      <c r="R277" s="517"/>
      <c r="S277" s="517"/>
      <c r="T277" s="517"/>
      <c r="U277" s="517"/>
      <c r="V277" s="517"/>
      <c r="W277" s="517"/>
      <c r="X277" s="517"/>
      <c r="Y277" s="518"/>
      <c r="Z277" s="518"/>
      <c r="AA277" s="518"/>
      <c r="AB277" s="518"/>
      <c r="AC277" s="518"/>
    </row>
    <row r="278" ht="15.75" customHeight="1">
      <c r="A278" s="149"/>
      <c r="B278" s="149"/>
      <c r="C278" s="149"/>
      <c r="D278" s="116"/>
      <c r="E278" s="516"/>
      <c r="F278" s="516"/>
      <c r="G278" s="519"/>
      <c r="H278" s="116"/>
      <c r="I278" s="116"/>
      <c r="J278" s="116"/>
      <c r="K278" s="517"/>
      <c r="L278" s="517"/>
      <c r="M278" s="517"/>
      <c r="N278" s="517"/>
      <c r="O278" s="517"/>
      <c r="P278" s="517"/>
      <c r="Q278" s="517"/>
      <c r="R278" s="517"/>
      <c r="S278" s="517"/>
      <c r="T278" s="517"/>
      <c r="U278" s="517"/>
      <c r="V278" s="517"/>
      <c r="W278" s="517"/>
      <c r="X278" s="517"/>
      <c r="Y278" s="518"/>
      <c r="Z278" s="518"/>
      <c r="AA278" s="518"/>
      <c r="AB278" s="518"/>
      <c r="AC278" s="518"/>
    </row>
    <row r="279" ht="15.75" customHeight="1">
      <c r="A279" s="149"/>
      <c r="B279" s="149"/>
      <c r="C279" s="149"/>
      <c r="D279" s="116"/>
      <c r="E279" s="516"/>
      <c r="F279" s="516"/>
      <c r="G279" s="519"/>
      <c r="H279" s="116"/>
      <c r="I279" s="116"/>
      <c r="J279" s="116"/>
      <c r="K279" s="517"/>
      <c r="L279" s="517"/>
      <c r="M279" s="517"/>
      <c r="N279" s="517"/>
      <c r="O279" s="517"/>
      <c r="P279" s="517"/>
      <c r="Q279" s="517"/>
      <c r="R279" s="517"/>
      <c r="S279" s="517"/>
      <c r="T279" s="517"/>
      <c r="U279" s="517"/>
      <c r="V279" s="517"/>
      <c r="W279" s="517"/>
      <c r="X279" s="517"/>
      <c r="Y279" s="518"/>
      <c r="Z279" s="518"/>
      <c r="AA279" s="518"/>
      <c r="AB279" s="518"/>
      <c r="AC279" s="518"/>
    </row>
    <row r="280" ht="15.75" customHeight="1">
      <c r="A280" s="149"/>
      <c r="B280" s="149"/>
      <c r="C280" s="149"/>
      <c r="D280" s="116"/>
      <c r="E280" s="516"/>
      <c r="F280" s="516"/>
      <c r="G280" s="519"/>
      <c r="H280" s="116"/>
      <c r="I280" s="116"/>
      <c r="J280" s="116"/>
      <c r="K280" s="517"/>
      <c r="L280" s="517"/>
      <c r="M280" s="517"/>
      <c r="N280" s="517"/>
      <c r="O280" s="517"/>
      <c r="P280" s="517"/>
      <c r="Q280" s="517"/>
      <c r="R280" s="517"/>
      <c r="S280" s="517"/>
      <c r="T280" s="517"/>
      <c r="U280" s="517"/>
      <c r="V280" s="517"/>
      <c r="W280" s="517"/>
      <c r="X280" s="517"/>
      <c r="Y280" s="518"/>
      <c r="Z280" s="518"/>
      <c r="AA280" s="518"/>
      <c r="AB280" s="518"/>
      <c r="AC280" s="518"/>
    </row>
    <row r="281" ht="15.75" customHeight="1">
      <c r="A281" s="149"/>
      <c r="B281" s="149"/>
      <c r="C281" s="149"/>
      <c r="D281" s="116"/>
      <c r="E281" s="516"/>
      <c r="F281" s="516"/>
      <c r="G281" s="519"/>
      <c r="H281" s="116"/>
      <c r="I281" s="116"/>
      <c r="J281" s="116"/>
      <c r="K281" s="517"/>
      <c r="L281" s="517"/>
      <c r="M281" s="517"/>
      <c r="N281" s="517"/>
      <c r="O281" s="517"/>
      <c r="P281" s="517"/>
      <c r="Q281" s="517"/>
      <c r="R281" s="517"/>
      <c r="S281" s="517"/>
      <c r="T281" s="517"/>
      <c r="U281" s="517"/>
      <c r="V281" s="517"/>
      <c r="W281" s="517"/>
      <c r="X281" s="517"/>
      <c r="Y281" s="518"/>
      <c r="Z281" s="518"/>
      <c r="AA281" s="518"/>
      <c r="AB281" s="518"/>
      <c r="AC281" s="518"/>
    </row>
    <row r="282" ht="15.75" customHeight="1">
      <c r="A282" s="149"/>
      <c r="B282" s="149"/>
      <c r="C282" s="149"/>
      <c r="D282" s="116"/>
      <c r="E282" s="516"/>
      <c r="F282" s="516"/>
      <c r="G282" s="519"/>
      <c r="H282" s="116"/>
      <c r="I282" s="116"/>
      <c r="J282" s="116"/>
      <c r="K282" s="517"/>
      <c r="L282" s="517"/>
      <c r="M282" s="517"/>
      <c r="N282" s="517"/>
      <c r="O282" s="517"/>
      <c r="P282" s="517"/>
      <c r="Q282" s="517"/>
      <c r="R282" s="517"/>
      <c r="S282" s="517"/>
      <c r="T282" s="517"/>
      <c r="U282" s="517"/>
      <c r="V282" s="517"/>
      <c r="W282" s="517"/>
      <c r="X282" s="517"/>
      <c r="Y282" s="518"/>
      <c r="Z282" s="518"/>
      <c r="AA282" s="518"/>
      <c r="AB282" s="518"/>
      <c r="AC282" s="518"/>
    </row>
    <row r="283" ht="15.75" customHeight="1">
      <c r="A283" s="149"/>
      <c r="B283" s="149"/>
      <c r="C283" s="149"/>
      <c r="D283" s="116"/>
      <c r="E283" s="516"/>
      <c r="F283" s="516"/>
      <c r="G283" s="519"/>
      <c r="H283" s="116"/>
      <c r="I283" s="116"/>
      <c r="J283" s="116"/>
      <c r="K283" s="517"/>
      <c r="L283" s="517"/>
      <c r="M283" s="517"/>
      <c r="N283" s="517"/>
      <c r="O283" s="517"/>
      <c r="P283" s="517"/>
      <c r="Q283" s="517"/>
      <c r="R283" s="517"/>
      <c r="S283" s="517"/>
      <c r="T283" s="517"/>
      <c r="U283" s="517"/>
      <c r="V283" s="517"/>
      <c r="W283" s="517"/>
      <c r="X283" s="517"/>
      <c r="Y283" s="518"/>
      <c r="Z283" s="518"/>
      <c r="AA283" s="518"/>
      <c r="AB283" s="518"/>
      <c r="AC283" s="518"/>
    </row>
    <row r="284" ht="15.75" customHeight="1">
      <c r="A284" s="149"/>
      <c r="B284" s="149"/>
      <c r="C284" s="149"/>
      <c r="D284" s="116"/>
      <c r="E284" s="516"/>
      <c r="F284" s="516"/>
      <c r="G284" s="519"/>
      <c r="H284" s="116"/>
      <c r="I284" s="116"/>
      <c r="J284" s="116"/>
      <c r="K284" s="517"/>
      <c r="L284" s="517"/>
      <c r="M284" s="517"/>
      <c r="N284" s="517"/>
      <c r="O284" s="517"/>
      <c r="P284" s="517"/>
      <c r="Q284" s="517"/>
      <c r="R284" s="517"/>
      <c r="S284" s="517"/>
      <c r="T284" s="517"/>
      <c r="U284" s="517"/>
      <c r="V284" s="517"/>
      <c r="W284" s="517"/>
      <c r="X284" s="517"/>
      <c r="Y284" s="518"/>
      <c r="Z284" s="518"/>
      <c r="AA284" s="518"/>
      <c r="AB284" s="518"/>
      <c r="AC284" s="518"/>
    </row>
    <row r="285" ht="15.75" customHeight="1">
      <c r="A285" s="149"/>
      <c r="B285" s="149"/>
      <c r="C285" s="149"/>
      <c r="D285" s="116"/>
      <c r="E285" s="516"/>
      <c r="F285" s="516"/>
      <c r="G285" s="519"/>
      <c r="H285" s="116"/>
      <c r="I285" s="116"/>
      <c r="J285" s="116"/>
      <c r="K285" s="517"/>
      <c r="L285" s="517"/>
      <c r="M285" s="517"/>
      <c r="N285" s="517"/>
      <c r="O285" s="517"/>
      <c r="P285" s="517"/>
      <c r="Q285" s="517"/>
      <c r="R285" s="517"/>
      <c r="S285" s="517"/>
      <c r="T285" s="517"/>
      <c r="U285" s="517"/>
      <c r="V285" s="517"/>
      <c r="W285" s="517"/>
      <c r="X285" s="517"/>
      <c r="Y285" s="518"/>
      <c r="Z285" s="518"/>
      <c r="AA285" s="518"/>
      <c r="AB285" s="518"/>
      <c r="AC285" s="518"/>
    </row>
    <row r="286" ht="15.75" customHeight="1">
      <c r="A286" s="149"/>
      <c r="B286" s="149"/>
      <c r="C286" s="149"/>
      <c r="D286" s="116"/>
      <c r="E286" s="516"/>
      <c r="F286" s="516"/>
      <c r="G286" s="519"/>
      <c r="H286" s="116"/>
      <c r="I286" s="116"/>
      <c r="J286" s="116"/>
      <c r="K286" s="517"/>
      <c r="L286" s="517"/>
      <c r="M286" s="517"/>
      <c r="N286" s="517"/>
      <c r="O286" s="517"/>
      <c r="P286" s="517"/>
      <c r="Q286" s="517"/>
      <c r="R286" s="517"/>
      <c r="S286" s="517"/>
      <c r="T286" s="517"/>
      <c r="U286" s="517"/>
      <c r="V286" s="517"/>
      <c r="W286" s="517"/>
      <c r="X286" s="517"/>
      <c r="Y286" s="518"/>
      <c r="Z286" s="518"/>
      <c r="AA286" s="518"/>
      <c r="AB286" s="518"/>
      <c r="AC286" s="518"/>
    </row>
    <row r="287" ht="15.75" customHeight="1">
      <c r="A287" s="149"/>
      <c r="B287" s="149"/>
      <c r="C287" s="149"/>
      <c r="D287" s="116"/>
      <c r="E287" s="516"/>
      <c r="F287" s="516"/>
      <c r="G287" s="519"/>
      <c r="H287" s="116"/>
      <c r="I287" s="116"/>
      <c r="J287" s="116"/>
      <c r="K287" s="517"/>
      <c r="L287" s="517"/>
      <c r="M287" s="517"/>
      <c r="N287" s="517"/>
      <c r="O287" s="517"/>
      <c r="P287" s="517"/>
      <c r="Q287" s="517"/>
      <c r="R287" s="517"/>
      <c r="S287" s="517"/>
      <c r="T287" s="517"/>
      <c r="U287" s="517"/>
      <c r="V287" s="517"/>
      <c r="W287" s="517"/>
      <c r="X287" s="517"/>
      <c r="Y287" s="518"/>
      <c r="Z287" s="518"/>
      <c r="AA287" s="518"/>
      <c r="AB287" s="518"/>
      <c r="AC287" s="518"/>
    </row>
    <row r="288" ht="15.75" customHeight="1">
      <c r="A288" s="149"/>
      <c r="B288" s="149"/>
      <c r="C288" s="149"/>
      <c r="D288" s="116"/>
      <c r="E288" s="516"/>
      <c r="F288" s="516"/>
      <c r="G288" s="519"/>
      <c r="H288" s="116"/>
      <c r="I288" s="116"/>
      <c r="J288" s="116"/>
      <c r="K288" s="517"/>
      <c r="L288" s="517"/>
      <c r="M288" s="517"/>
      <c r="N288" s="517"/>
      <c r="O288" s="517"/>
      <c r="P288" s="517"/>
      <c r="Q288" s="517"/>
      <c r="R288" s="517"/>
      <c r="S288" s="517"/>
      <c r="T288" s="517"/>
      <c r="U288" s="517"/>
      <c r="V288" s="517"/>
      <c r="W288" s="517"/>
      <c r="X288" s="517"/>
      <c r="Y288" s="518"/>
      <c r="Z288" s="518"/>
      <c r="AA288" s="518"/>
      <c r="AB288" s="518"/>
      <c r="AC288" s="518"/>
    </row>
    <row r="289" ht="15.75" customHeight="1">
      <c r="A289" s="149"/>
      <c r="B289" s="149"/>
      <c r="C289" s="149"/>
      <c r="D289" s="116"/>
      <c r="E289" s="516"/>
      <c r="F289" s="516"/>
      <c r="G289" s="519"/>
      <c r="H289" s="116"/>
      <c r="I289" s="116"/>
      <c r="J289" s="116"/>
      <c r="K289" s="517"/>
      <c r="L289" s="517"/>
      <c r="M289" s="517"/>
      <c r="N289" s="517"/>
      <c r="O289" s="517"/>
      <c r="P289" s="517"/>
      <c r="Q289" s="517"/>
      <c r="R289" s="517"/>
      <c r="S289" s="517"/>
      <c r="T289" s="517"/>
      <c r="U289" s="517"/>
      <c r="V289" s="517"/>
      <c r="W289" s="517"/>
      <c r="X289" s="517"/>
      <c r="Y289" s="518"/>
      <c r="Z289" s="518"/>
      <c r="AA289" s="518"/>
      <c r="AB289" s="518"/>
      <c r="AC289" s="518"/>
    </row>
    <row r="290" ht="15.75" customHeight="1">
      <c r="A290" s="149"/>
      <c r="B290" s="149"/>
      <c r="C290" s="149"/>
      <c r="D290" s="116"/>
      <c r="E290" s="516"/>
      <c r="F290" s="516"/>
      <c r="G290" s="519"/>
      <c r="H290" s="116"/>
      <c r="I290" s="116"/>
      <c r="J290" s="116"/>
      <c r="K290" s="517"/>
      <c r="L290" s="517"/>
      <c r="M290" s="517"/>
      <c r="N290" s="517"/>
      <c r="O290" s="517"/>
      <c r="P290" s="517"/>
      <c r="Q290" s="517"/>
      <c r="R290" s="517"/>
      <c r="S290" s="517"/>
      <c r="T290" s="517"/>
      <c r="U290" s="517"/>
      <c r="V290" s="517"/>
      <c r="W290" s="517"/>
      <c r="X290" s="517"/>
      <c r="Y290" s="518"/>
      <c r="Z290" s="518"/>
      <c r="AA290" s="518"/>
      <c r="AB290" s="518"/>
      <c r="AC290" s="518"/>
    </row>
    <row r="291" ht="15.75" customHeight="1">
      <c r="A291" s="149"/>
      <c r="B291" s="149"/>
      <c r="C291" s="149"/>
      <c r="D291" s="116"/>
      <c r="E291" s="516"/>
      <c r="F291" s="516"/>
      <c r="G291" s="519"/>
      <c r="H291" s="116"/>
      <c r="I291" s="116"/>
      <c r="J291" s="116"/>
      <c r="K291" s="517"/>
      <c r="L291" s="517"/>
      <c r="M291" s="517"/>
      <c r="N291" s="517"/>
      <c r="O291" s="517"/>
      <c r="P291" s="517"/>
      <c r="Q291" s="517"/>
      <c r="R291" s="517"/>
      <c r="S291" s="517"/>
      <c r="T291" s="517"/>
      <c r="U291" s="517"/>
      <c r="V291" s="517"/>
      <c r="W291" s="517"/>
      <c r="X291" s="517"/>
      <c r="Y291" s="518"/>
      <c r="Z291" s="518"/>
      <c r="AA291" s="518"/>
      <c r="AB291" s="518"/>
      <c r="AC291" s="518"/>
    </row>
    <row r="292" ht="15.75" customHeight="1">
      <c r="A292" s="149"/>
      <c r="B292" s="149"/>
      <c r="C292" s="149"/>
      <c r="D292" s="116"/>
      <c r="E292" s="516"/>
      <c r="F292" s="516"/>
      <c r="G292" s="519"/>
      <c r="H292" s="116"/>
      <c r="I292" s="116"/>
      <c r="J292" s="116"/>
      <c r="K292" s="517"/>
      <c r="L292" s="517"/>
      <c r="M292" s="517"/>
      <c r="N292" s="517"/>
      <c r="O292" s="517"/>
      <c r="P292" s="517"/>
      <c r="Q292" s="517"/>
      <c r="R292" s="517"/>
      <c r="S292" s="517"/>
      <c r="T292" s="517"/>
      <c r="U292" s="517"/>
      <c r="V292" s="517"/>
      <c r="W292" s="517"/>
      <c r="X292" s="517"/>
      <c r="Y292" s="518"/>
      <c r="Z292" s="518"/>
      <c r="AA292" s="518"/>
      <c r="AB292" s="518"/>
      <c r="AC292" s="518"/>
    </row>
    <row r="293" ht="15.75" customHeight="1">
      <c r="A293" s="149"/>
      <c r="B293" s="149"/>
      <c r="C293" s="149"/>
      <c r="D293" s="116"/>
      <c r="E293" s="516"/>
      <c r="F293" s="516"/>
      <c r="G293" s="519"/>
      <c r="H293" s="116"/>
      <c r="I293" s="116"/>
      <c r="J293" s="116"/>
      <c r="K293" s="517"/>
      <c r="L293" s="517"/>
      <c r="M293" s="517"/>
      <c r="N293" s="517"/>
      <c r="O293" s="517"/>
      <c r="P293" s="517"/>
      <c r="Q293" s="517"/>
      <c r="R293" s="517"/>
      <c r="S293" s="517"/>
      <c r="T293" s="517"/>
      <c r="U293" s="517"/>
      <c r="V293" s="517"/>
      <c r="W293" s="517"/>
      <c r="X293" s="517"/>
      <c r="Y293" s="518"/>
      <c r="Z293" s="518"/>
      <c r="AA293" s="518"/>
      <c r="AB293" s="518"/>
      <c r="AC293" s="518"/>
    </row>
    <row r="294" ht="15.75" customHeight="1">
      <c r="A294" s="149"/>
      <c r="B294" s="149"/>
      <c r="C294" s="149"/>
      <c r="D294" s="116"/>
      <c r="E294" s="516"/>
      <c r="F294" s="516"/>
      <c r="G294" s="519"/>
      <c r="H294" s="116"/>
      <c r="I294" s="116"/>
      <c r="J294" s="116"/>
      <c r="K294" s="517"/>
      <c r="L294" s="517"/>
      <c r="M294" s="517"/>
      <c r="N294" s="517"/>
      <c r="O294" s="517"/>
      <c r="P294" s="517"/>
      <c r="Q294" s="517"/>
      <c r="R294" s="517"/>
      <c r="S294" s="517"/>
      <c r="T294" s="517"/>
      <c r="U294" s="517"/>
      <c r="V294" s="517"/>
      <c r="W294" s="517"/>
      <c r="X294" s="517"/>
      <c r="Y294" s="518"/>
      <c r="Z294" s="518"/>
      <c r="AA294" s="518"/>
      <c r="AB294" s="518"/>
      <c r="AC294" s="518"/>
    </row>
    <row r="295" ht="15.75" customHeight="1">
      <c r="A295" s="149"/>
      <c r="B295" s="149"/>
      <c r="C295" s="149"/>
      <c r="D295" s="116"/>
      <c r="E295" s="516"/>
      <c r="F295" s="516"/>
      <c r="G295" s="519"/>
      <c r="H295" s="116"/>
      <c r="I295" s="116"/>
      <c r="J295" s="116"/>
      <c r="K295" s="517"/>
      <c r="L295" s="517"/>
      <c r="M295" s="517"/>
      <c r="N295" s="517"/>
      <c r="O295" s="517"/>
      <c r="P295" s="517"/>
      <c r="Q295" s="517"/>
      <c r="R295" s="517"/>
      <c r="S295" s="517"/>
      <c r="T295" s="517"/>
      <c r="U295" s="517"/>
      <c r="V295" s="517"/>
      <c r="W295" s="517"/>
      <c r="X295" s="517"/>
      <c r="Y295" s="518"/>
      <c r="Z295" s="518"/>
      <c r="AA295" s="518"/>
      <c r="AB295" s="518"/>
      <c r="AC295" s="518"/>
    </row>
    <row r="296" ht="15.75" customHeight="1">
      <c r="A296" s="149"/>
      <c r="B296" s="149"/>
      <c r="C296" s="149"/>
      <c r="D296" s="116"/>
      <c r="E296" s="516"/>
      <c r="F296" s="516"/>
      <c r="G296" s="519"/>
      <c r="H296" s="116"/>
      <c r="I296" s="116"/>
      <c r="J296" s="116"/>
      <c r="K296" s="517"/>
      <c r="L296" s="517"/>
      <c r="M296" s="517"/>
      <c r="N296" s="517"/>
      <c r="O296" s="517"/>
      <c r="P296" s="517"/>
      <c r="Q296" s="517"/>
      <c r="R296" s="517"/>
      <c r="S296" s="517"/>
      <c r="T296" s="517"/>
      <c r="U296" s="517"/>
      <c r="V296" s="517"/>
      <c r="W296" s="517"/>
      <c r="X296" s="517"/>
      <c r="Y296" s="518"/>
      <c r="Z296" s="518"/>
      <c r="AA296" s="518"/>
      <c r="AB296" s="518"/>
      <c r="AC296" s="518"/>
    </row>
    <row r="297" ht="15.75" customHeight="1">
      <c r="A297" s="149"/>
      <c r="B297" s="149"/>
      <c r="C297" s="149"/>
      <c r="D297" s="116"/>
      <c r="E297" s="516"/>
      <c r="F297" s="516"/>
      <c r="G297" s="519"/>
      <c r="H297" s="116"/>
      <c r="I297" s="116"/>
      <c r="J297" s="116"/>
      <c r="K297" s="517"/>
      <c r="L297" s="517"/>
      <c r="M297" s="517"/>
      <c r="N297" s="517"/>
      <c r="O297" s="517"/>
      <c r="P297" s="517"/>
      <c r="Q297" s="517"/>
      <c r="R297" s="517"/>
      <c r="S297" s="517"/>
      <c r="T297" s="517"/>
      <c r="U297" s="517"/>
      <c r="V297" s="517"/>
      <c r="W297" s="517"/>
      <c r="X297" s="517"/>
      <c r="Y297" s="518"/>
      <c r="Z297" s="518"/>
      <c r="AA297" s="518"/>
      <c r="AB297" s="518"/>
      <c r="AC297" s="518"/>
    </row>
    <row r="298" ht="15.75" customHeight="1">
      <c r="A298" s="149"/>
      <c r="B298" s="149"/>
      <c r="C298" s="149"/>
      <c r="D298" s="116"/>
      <c r="E298" s="516"/>
      <c r="F298" s="516"/>
      <c r="G298" s="519"/>
      <c r="H298" s="116"/>
      <c r="I298" s="116"/>
      <c r="J298" s="116"/>
      <c r="K298" s="517"/>
      <c r="L298" s="517"/>
      <c r="M298" s="517"/>
      <c r="N298" s="517"/>
      <c r="O298" s="517"/>
      <c r="P298" s="517"/>
      <c r="Q298" s="517"/>
      <c r="R298" s="517"/>
      <c r="S298" s="517"/>
      <c r="T298" s="517"/>
      <c r="U298" s="517"/>
      <c r="V298" s="517"/>
      <c r="W298" s="517"/>
      <c r="X298" s="517"/>
      <c r="Y298" s="518"/>
      <c r="Z298" s="518"/>
      <c r="AA298" s="518"/>
      <c r="AB298" s="518"/>
      <c r="AC298" s="518"/>
    </row>
    <row r="299" ht="15.75" customHeight="1">
      <c r="A299" s="149"/>
      <c r="B299" s="149"/>
      <c r="C299" s="149"/>
      <c r="D299" s="116"/>
      <c r="E299" s="516"/>
      <c r="F299" s="516"/>
      <c r="G299" s="519"/>
      <c r="H299" s="116"/>
      <c r="I299" s="116"/>
      <c r="J299" s="116"/>
      <c r="K299" s="517"/>
      <c r="L299" s="517"/>
      <c r="M299" s="517"/>
      <c r="N299" s="517"/>
      <c r="O299" s="517"/>
      <c r="P299" s="517"/>
      <c r="Q299" s="517"/>
      <c r="R299" s="517"/>
      <c r="S299" s="517"/>
      <c r="T299" s="517"/>
      <c r="U299" s="517"/>
      <c r="V299" s="517"/>
      <c r="W299" s="517"/>
      <c r="X299" s="517"/>
      <c r="Y299" s="518"/>
      <c r="Z299" s="518"/>
      <c r="AA299" s="518"/>
      <c r="AB299" s="518"/>
      <c r="AC299" s="518"/>
    </row>
    <row r="300" ht="15.75" customHeight="1">
      <c r="A300" s="149"/>
      <c r="B300" s="149"/>
      <c r="C300" s="149"/>
      <c r="D300" s="116"/>
      <c r="E300" s="516"/>
      <c r="F300" s="516"/>
      <c r="G300" s="519"/>
      <c r="H300" s="116"/>
      <c r="I300" s="116"/>
      <c r="J300" s="116"/>
      <c r="K300" s="517"/>
      <c r="L300" s="517"/>
      <c r="M300" s="517"/>
      <c r="N300" s="517"/>
      <c r="O300" s="517"/>
      <c r="P300" s="517"/>
      <c r="Q300" s="517"/>
      <c r="R300" s="517"/>
      <c r="S300" s="517"/>
      <c r="T300" s="517"/>
      <c r="U300" s="517"/>
      <c r="V300" s="517"/>
      <c r="W300" s="517"/>
      <c r="X300" s="517"/>
      <c r="Y300" s="518"/>
      <c r="Z300" s="518"/>
      <c r="AA300" s="518"/>
      <c r="AB300" s="518"/>
      <c r="AC300" s="518"/>
    </row>
    <row r="301" ht="15.75" customHeight="1">
      <c r="A301" s="149"/>
      <c r="B301" s="149"/>
      <c r="C301" s="149"/>
      <c r="D301" s="116"/>
      <c r="E301" s="516"/>
      <c r="F301" s="516"/>
      <c r="G301" s="519"/>
      <c r="H301" s="116"/>
      <c r="I301" s="116"/>
      <c r="J301" s="116"/>
      <c r="K301" s="517"/>
      <c r="L301" s="517"/>
      <c r="M301" s="517"/>
      <c r="N301" s="517"/>
      <c r="O301" s="517"/>
      <c r="P301" s="517"/>
      <c r="Q301" s="517"/>
      <c r="R301" s="517"/>
      <c r="S301" s="517"/>
      <c r="T301" s="517"/>
      <c r="U301" s="517"/>
      <c r="V301" s="517"/>
      <c r="W301" s="517"/>
      <c r="X301" s="517"/>
      <c r="Y301" s="518"/>
      <c r="Z301" s="518"/>
      <c r="AA301" s="518"/>
      <c r="AB301" s="518"/>
      <c r="AC301" s="518"/>
    </row>
    <row r="302" ht="15.75" customHeight="1">
      <c r="A302" s="149"/>
      <c r="B302" s="149"/>
      <c r="C302" s="149"/>
      <c r="D302" s="116"/>
      <c r="E302" s="516"/>
      <c r="F302" s="516"/>
      <c r="G302" s="519"/>
      <c r="H302" s="116"/>
      <c r="I302" s="116"/>
      <c r="J302" s="116"/>
      <c r="K302" s="517"/>
      <c r="L302" s="517"/>
      <c r="M302" s="517"/>
      <c r="N302" s="517"/>
      <c r="O302" s="517"/>
      <c r="P302" s="517"/>
      <c r="Q302" s="517"/>
      <c r="R302" s="517"/>
      <c r="S302" s="517"/>
      <c r="T302" s="517"/>
      <c r="U302" s="517"/>
      <c r="V302" s="517"/>
      <c r="W302" s="517"/>
      <c r="X302" s="517"/>
      <c r="Y302" s="518"/>
      <c r="Z302" s="518"/>
      <c r="AA302" s="518"/>
      <c r="AB302" s="518"/>
      <c r="AC302" s="518"/>
    </row>
    <row r="303" ht="15.75" customHeight="1">
      <c r="A303" s="149"/>
      <c r="B303" s="149"/>
      <c r="C303" s="149"/>
      <c r="D303" s="116"/>
      <c r="E303" s="516"/>
      <c r="F303" s="516"/>
      <c r="G303" s="519"/>
      <c r="H303" s="116"/>
      <c r="I303" s="116"/>
      <c r="J303" s="116"/>
      <c r="K303" s="517"/>
      <c r="L303" s="517"/>
      <c r="M303" s="517"/>
      <c r="N303" s="517"/>
      <c r="O303" s="517"/>
      <c r="P303" s="517"/>
      <c r="Q303" s="517"/>
      <c r="R303" s="517"/>
      <c r="S303" s="517"/>
      <c r="T303" s="517"/>
      <c r="U303" s="517"/>
      <c r="V303" s="517"/>
      <c r="W303" s="517"/>
      <c r="X303" s="517"/>
      <c r="Y303" s="518"/>
      <c r="Z303" s="518"/>
      <c r="AA303" s="518"/>
      <c r="AB303" s="518"/>
      <c r="AC303" s="518"/>
    </row>
    <row r="304" ht="15.75" customHeight="1">
      <c r="A304" s="149"/>
      <c r="B304" s="149"/>
      <c r="C304" s="149"/>
      <c r="D304" s="116"/>
      <c r="E304" s="516"/>
      <c r="F304" s="516"/>
      <c r="G304" s="519"/>
      <c r="H304" s="116"/>
      <c r="I304" s="116"/>
      <c r="J304" s="116"/>
      <c r="K304" s="517"/>
      <c r="L304" s="517"/>
      <c r="M304" s="517"/>
      <c r="N304" s="517"/>
      <c r="O304" s="517"/>
      <c r="P304" s="517"/>
      <c r="Q304" s="517"/>
      <c r="R304" s="517"/>
      <c r="S304" s="517"/>
      <c r="T304" s="517"/>
      <c r="U304" s="517"/>
      <c r="V304" s="517"/>
      <c r="W304" s="517"/>
      <c r="X304" s="517"/>
      <c r="Y304" s="518"/>
      <c r="Z304" s="518"/>
      <c r="AA304" s="518"/>
      <c r="AB304" s="518"/>
      <c r="AC304" s="518"/>
    </row>
    <row r="305" ht="15.75" customHeight="1">
      <c r="A305" s="149"/>
      <c r="B305" s="149"/>
      <c r="C305" s="149"/>
      <c r="D305" s="116"/>
      <c r="E305" s="516"/>
      <c r="F305" s="516"/>
      <c r="G305" s="519"/>
      <c r="H305" s="116"/>
      <c r="I305" s="116"/>
      <c r="J305" s="116"/>
      <c r="K305" s="517"/>
      <c r="L305" s="517"/>
      <c r="M305" s="517"/>
      <c r="N305" s="517"/>
      <c r="O305" s="517"/>
      <c r="P305" s="517"/>
      <c r="Q305" s="517"/>
      <c r="R305" s="517"/>
      <c r="S305" s="517"/>
      <c r="T305" s="517"/>
      <c r="U305" s="517"/>
      <c r="V305" s="517"/>
      <c r="W305" s="517"/>
      <c r="X305" s="517"/>
      <c r="Y305" s="518"/>
      <c r="Z305" s="518"/>
      <c r="AA305" s="518"/>
      <c r="AB305" s="518"/>
      <c r="AC305" s="518"/>
    </row>
    <row r="306" ht="15.75" customHeight="1">
      <c r="A306" s="149"/>
      <c r="B306" s="149"/>
      <c r="C306" s="149"/>
      <c r="D306" s="116"/>
      <c r="E306" s="516"/>
      <c r="F306" s="516"/>
      <c r="G306" s="519"/>
      <c r="H306" s="116"/>
      <c r="I306" s="116"/>
      <c r="J306" s="116"/>
      <c r="K306" s="517"/>
      <c r="L306" s="517"/>
      <c r="M306" s="517"/>
      <c r="N306" s="517"/>
      <c r="O306" s="517"/>
      <c r="P306" s="517"/>
      <c r="Q306" s="517"/>
      <c r="R306" s="517"/>
      <c r="S306" s="517"/>
      <c r="T306" s="517"/>
      <c r="U306" s="517"/>
      <c r="V306" s="517"/>
      <c r="W306" s="517"/>
      <c r="X306" s="517"/>
      <c r="Y306" s="518"/>
      <c r="Z306" s="518"/>
      <c r="AA306" s="518"/>
      <c r="AB306" s="518"/>
      <c r="AC306" s="518"/>
    </row>
    <row r="307" ht="15.75" customHeight="1">
      <c r="A307" s="149"/>
      <c r="B307" s="149"/>
      <c r="C307" s="149"/>
      <c r="D307" s="116"/>
      <c r="E307" s="516"/>
      <c r="F307" s="516"/>
      <c r="G307" s="519"/>
      <c r="H307" s="116"/>
      <c r="I307" s="116"/>
      <c r="J307" s="116"/>
      <c r="K307" s="517"/>
      <c r="L307" s="517"/>
      <c r="M307" s="517"/>
      <c r="N307" s="517"/>
      <c r="O307" s="517"/>
      <c r="P307" s="517"/>
      <c r="Q307" s="517"/>
      <c r="R307" s="517"/>
      <c r="S307" s="517"/>
      <c r="T307" s="517"/>
      <c r="U307" s="517"/>
      <c r="V307" s="517"/>
      <c r="W307" s="517"/>
      <c r="X307" s="517"/>
      <c r="Y307" s="518"/>
      <c r="Z307" s="518"/>
      <c r="AA307" s="518"/>
      <c r="AB307" s="518"/>
      <c r="AC307" s="518"/>
    </row>
    <row r="308" ht="15.75" customHeight="1">
      <c r="A308" s="149"/>
      <c r="B308" s="149"/>
      <c r="C308" s="149"/>
      <c r="D308" s="116"/>
      <c r="E308" s="516"/>
      <c r="F308" s="516"/>
      <c r="G308" s="519"/>
      <c r="H308" s="116"/>
      <c r="I308" s="116"/>
      <c r="J308" s="116"/>
      <c r="K308" s="517"/>
      <c r="L308" s="517"/>
      <c r="M308" s="517"/>
      <c r="N308" s="517"/>
      <c r="O308" s="517"/>
      <c r="P308" s="517"/>
      <c r="Q308" s="517"/>
      <c r="R308" s="517"/>
      <c r="S308" s="517"/>
      <c r="T308" s="517"/>
      <c r="U308" s="517"/>
      <c r="V308" s="517"/>
      <c r="W308" s="517"/>
      <c r="X308" s="517"/>
      <c r="Y308" s="518"/>
      <c r="Z308" s="518"/>
      <c r="AA308" s="518"/>
      <c r="AB308" s="518"/>
      <c r="AC308" s="518"/>
    </row>
    <row r="309" ht="15.75" customHeight="1">
      <c r="A309" s="149"/>
      <c r="B309" s="149"/>
      <c r="C309" s="149"/>
      <c r="D309" s="116"/>
      <c r="E309" s="516"/>
      <c r="F309" s="516"/>
      <c r="G309" s="519"/>
      <c r="H309" s="116"/>
      <c r="I309" s="116"/>
      <c r="J309" s="116"/>
      <c r="K309" s="517"/>
      <c r="L309" s="517"/>
      <c r="M309" s="517"/>
      <c r="N309" s="517"/>
      <c r="O309" s="517"/>
      <c r="P309" s="517"/>
      <c r="Q309" s="517"/>
      <c r="R309" s="517"/>
      <c r="S309" s="517"/>
      <c r="T309" s="517"/>
      <c r="U309" s="517"/>
      <c r="V309" s="517"/>
      <c r="W309" s="517"/>
      <c r="X309" s="517"/>
      <c r="Y309" s="518"/>
      <c r="Z309" s="518"/>
      <c r="AA309" s="518"/>
      <c r="AB309" s="518"/>
      <c r="AC309" s="518"/>
    </row>
    <row r="310" ht="15.75" customHeight="1">
      <c r="A310" s="149"/>
      <c r="B310" s="149"/>
      <c r="C310" s="149"/>
      <c r="D310" s="116"/>
      <c r="E310" s="516"/>
      <c r="F310" s="516"/>
      <c r="G310" s="519"/>
      <c r="H310" s="116"/>
      <c r="I310" s="116"/>
      <c r="J310" s="116"/>
      <c r="K310" s="517"/>
      <c r="L310" s="517"/>
      <c r="M310" s="517"/>
      <c r="N310" s="517"/>
      <c r="O310" s="517"/>
      <c r="P310" s="517"/>
      <c r="Q310" s="517"/>
      <c r="R310" s="517"/>
      <c r="S310" s="517"/>
      <c r="T310" s="517"/>
      <c r="U310" s="517"/>
      <c r="V310" s="517"/>
      <c r="W310" s="517"/>
      <c r="X310" s="517"/>
      <c r="Y310" s="518"/>
      <c r="Z310" s="518"/>
      <c r="AA310" s="518"/>
      <c r="AB310" s="518"/>
      <c r="AC310" s="518"/>
    </row>
    <row r="311" ht="15.75" customHeight="1">
      <c r="A311" s="149"/>
      <c r="B311" s="149"/>
      <c r="C311" s="149"/>
      <c r="D311" s="116"/>
      <c r="E311" s="516"/>
      <c r="F311" s="516"/>
      <c r="G311" s="519"/>
      <c r="H311" s="116"/>
      <c r="I311" s="116"/>
      <c r="J311" s="116"/>
      <c r="K311" s="517"/>
      <c r="L311" s="517"/>
      <c r="M311" s="517"/>
      <c r="N311" s="517"/>
      <c r="O311" s="517"/>
      <c r="P311" s="517"/>
      <c r="Q311" s="517"/>
      <c r="R311" s="517"/>
      <c r="S311" s="517"/>
      <c r="T311" s="517"/>
      <c r="U311" s="517"/>
      <c r="V311" s="517"/>
      <c r="W311" s="517"/>
      <c r="X311" s="517"/>
      <c r="Y311" s="518"/>
      <c r="Z311" s="518"/>
      <c r="AA311" s="518"/>
      <c r="AB311" s="518"/>
      <c r="AC311" s="518"/>
    </row>
    <row r="312" ht="15.75" customHeight="1">
      <c r="A312" s="149"/>
      <c r="B312" s="149"/>
      <c r="C312" s="149"/>
      <c r="D312" s="116"/>
      <c r="E312" s="516"/>
      <c r="F312" s="516"/>
      <c r="G312" s="519"/>
      <c r="H312" s="116"/>
      <c r="I312" s="116"/>
      <c r="J312" s="116"/>
      <c r="K312" s="517"/>
      <c r="L312" s="517"/>
      <c r="M312" s="517"/>
      <c r="N312" s="517"/>
      <c r="O312" s="517"/>
      <c r="P312" s="517"/>
      <c r="Q312" s="517"/>
      <c r="R312" s="517"/>
      <c r="S312" s="517"/>
      <c r="T312" s="517"/>
      <c r="U312" s="517"/>
      <c r="V312" s="517"/>
      <c r="W312" s="517"/>
      <c r="X312" s="517"/>
      <c r="Y312" s="518"/>
      <c r="Z312" s="518"/>
      <c r="AA312" s="518"/>
      <c r="AB312" s="518"/>
      <c r="AC312" s="518"/>
    </row>
    <row r="313" ht="15.75" customHeight="1">
      <c r="A313" s="149"/>
      <c r="B313" s="149"/>
      <c r="C313" s="149"/>
      <c r="D313" s="116"/>
      <c r="E313" s="516"/>
      <c r="F313" s="516"/>
      <c r="G313" s="519"/>
      <c r="H313" s="116"/>
      <c r="I313" s="116"/>
      <c r="J313" s="116"/>
      <c r="K313" s="517"/>
      <c r="L313" s="517"/>
      <c r="M313" s="517"/>
      <c r="N313" s="517"/>
      <c r="O313" s="517"/>
      <c r="P313" s="517"/>
      <c r="Q313" s="517"/>
      <c r="R313" s="517"/>
      <c r="S313" s="517"/>
      <c r="T313" s="517"/>
      <c r="U313" s="517"/>
      <c r="V313" s="517"/>
      <c r="W313" s="517"/>
      <c r="X313" s="517"/>
      <c r="Y313" s="518"/>
      <c r="Z313" s="518"/>
      <c r="AA313" s="518"/>
      <c r="AB313" s="518"/>
      <c r="AC313" s="518"/>
    </row>
    <row r="314" ht="15.75" customHeight="1">
      <c r="A314" s="149"/>
      <c r="B314" s="149"/>
      <c r="C314" s="149"/>
      <c r="D314" s="116"/>
      <c r="E314" s="516"/>
      <c r="F314" s="516"/>
      <c r="G314" s="519"/>
      <c r="H314" s="116"/>
      <c r="I314" s="116"/>
      <c r="J314" s="116"/>
      <c r="K314" s="517"/>
      <c r="L314" s="517"/>
      <c r="M314" s="517"/>
      <c r="N314" s="517"/>
      <c r="O314" s="517"/>
      <c r="P314" s="517"/>
      <c r="Q314" s="517"/>
      <c r="R314" s="517"/>
      <c r="S314" s="517"/>
      <c r="T314" s="517"/>
      <c r="U314" s="517"/>
      <c r="V314" s="517"/>
      <c r="W314" s="517"/>
      <c r="X314" s="517"/>
      <c r="Y314" s="518"/>
      <c r="Z314" s="518"/>
      <c r="AA314" s="518"/>
      <c r="AB314" s="518"/>
      <c r="AC314" s="518"/>
    </row>
    <row r="315" ht="15.75" customHeight="1">
      <c r="A315" s="149"/>
      <c r="B315" s="149"/>
      <c r="C315" s="149"/>
      <c r="D315" s="116"/>
      <c r="E315" s="516"/>
      <c r="F315" s="516"/>
      <c r="G315" s="519"/>
      <c r="H315" s="116"/>
      <c r="I315" s="116"/>
      <c r="J315" s="116"/>
      <c r="K315" s="517"/>
      <c r="L315" s="517"/>
      <c r="M315" s="517"/>
      <c r="N315" s="517"/>
      <c r="O315" s="517"/>
      <c r="P315" s="517"/>
      <c r="Q315" s="517"/>
      <c r="R315" s="517"/>
      <c r="S315" s="517"/>
      <c r="T315" s="517"/>
      <c r="U315" s="517"/>
      <c r="V315" s="517"/>
      <c r="W315" s="517"/>
      <c r="X315" s="517"/>
      <c r="Y315" s="518"/>
      <c r="Z315" s="518"/>
      <c r="AA315" s="518"/>
      <c r="AB315" s="518"/>
      <c r="AC315" s="518"/>
    </row>
    <row r="316" ht="15.75" customHeight="1">
      <c r="A316" s="149"/>
      <c r="B316" s="149"/>
      <c r="C316" s="149"/>
      <c r="D316" s="116"/>
      <c r="E316" s="516"/>
      <c r="F316" s="516"/>
      <c r="G316" s="519"/>
      <c r="H316" s="116"/>
      <c r="I316" s="116"/>
      <c r="J316" s="116"/>
      <c r="K316" s="517"/>
      <c r="L316" s="517"/>
      <c r="M316" s="517"/>
      <c r="N316" s="517"/>
      <c r="O316" s="517"/>
      <c r="P316" s="517"/>
      <c r="Q316" s="517"/>
      <c r="R316" s="517"/>
      <c r="S316" s="517"/>
      <c r="T316" s="517"/>
      <c r="U316" s="517"/>
      <c r="V316" s="517"/>
      <c r="W316" s="517"/>
      <c r="X316" s="517"/>
      <c r="Y316" s="518"/>
      <c r="Z316" s="518"/>
      <c r="AA316" s="518"/>
      <c r="AB316" s="518"/>
      <c r="AC316" s="518"/>
    </row>
    <row r="317" ht="15.75" customHeight="1">
      <c r="A317" s="149"/>
      <c r="B317" s="149"/>
      <c r="C317" s="149"/>
      <c r="D317" s="116"/>
      <c r="E317" s="516"/>
      <c r="F317" s="516"/>
      <c r="G317" s="519"/>
      <c r="H317" s="116"/>
      <c r="I317" s="116"/>
      <c r="J317" s="116"/>
      <c r="K317" s="517"/>
      <c r="L317" s="517"/>
      <c r="M317" s="517"/>
      <c r="N317" s="517"/>
      <c r="O317" s="517"/>
      <c r="P317" s="517"/>
      <c r="Q317" s="517"/>
      <c r="R317" s="517"/>
      <c r="S317" s="517"/>
      <c r="T317" s="517"/>
      <c r="U317" s="517"/>
      <c r="V317" s="517"/>
      <c r="W317" s="517"/>
      <c r="X317" s="517"/>
      <c r="Y317" s="518"/>
      <c r="Z317" s="518"/>
      <c r="AA317" s="518"/>
      <c r="AB317" s="518"/>
      <c r="AC317" s="518"/>
    </row>
    <row r="318" ht="15.75" customHeight="1">
      <c r="A318" s="149"/>
      <c r="B318" s="149"/>
      <c r="C318" s="149"/>
      <c r="D318" s="116"/>
      <c r="E318" s="516"/>
      <c r="F318" s="516"/>
      <c r="G318" s="519"/>
      <c r="H318" s="116"/>
      <c r="I318" s="116"/>
      <c r="J318" s="116"/>
      <c r="K318" s="517"/>
      <c r="L318" s="517"/>
      <c r="M318" s="517"/>
      <c r="N318" s="517"/>
      <c r="O318" s="517"/>
      <c r="P318" s="517"/>
      <c r="Q318" s="517"/>
      <c r="R318" s="517"/>
      <c r="S318" s="517"/>
      <c r="T318" s="517"/>
      <c r="U318" s="517"/>
      <c r="V318" s="517"/>
      <c r="W318" s="517"/>
      <c r="X318" s="517"/>
      <c r="Y318" s="518"/>
      <c r="Z318" s="518"/>
      <c r="AA318" s="518"/>
      <c r="AB318" s="518"/>
      <c r="AC318" s="518"/>
    </row>
    <row r="319" ht="15.75" customHeight="1">
      <c r="A319" s="149"/>
      <c r="B319" s="149"/>
      <c r="C319" s="149"/>
      <c r="D319" s="116"/>
      <c r="E319" s="516"/>
      <c r="F319" s="516"/>
      <c r="G319" s="519"/>
      <c r="H319" s="116"/>
      <c r="I319" s="116"/>
      <c r="J319" s="116"/>
      <c r="K319" s="517"/>
      <c r="L319" s="517"/>
      <c r="M319" s="517"/>
      <c r="N319" s="517"/>
      <c r="O319" s="517"/>
      <c r="P319" s="517"/>
      <c r="Q319" s="517"/>
      <c r="R319" s="517"/>
      <c r="S319" s="517"/>
      <c r="T319" s="517"/>
      <c r="U319" s="517"/>
      <c r="V319" s="517"/>
      <c r="W319" s="517"/>
      <c r="X319" s="517"/>
      <c r="Y319" s="518"/>
      <c r="Z319" s="518"/>
      <c r="AA319" s="518"/>
      <c r="AB319" s="518"/>
      <c r="AC319" s="518"/>
    </row>
    <row r="320" ht="15.75" customHeight="1">
      <c r="A320" s="149"/>
      <c r="B320" s="149"/>
      <c r="C320" s="149"/>
      <c r="D320" s="116"/>
      <c r="E320" s="516"/>
      <c r="F320" s="516"/>
      <c r="G320" s="519"/>
      <c r="H320" s="116"/>
      <c r="I320" s="116"/>
      <c r="J320" s="116"/>
      <c r="K320" s="517"/>
      <c r="L320" s="517"/>
      <c r="M320" s="517"/>
      <c r="N320" s="517"/>
      <c r="O320" s="517"/>
      <c r="P320" s="517"/>
      <c r="Q320" s="517"/>
      <c r="R320" s="517"/>
      <c r="S320" s="517"/>
      <c r="T320" s="517"/>
      <c r="U320" s="517"/>
      <c r="V320" s="517"/>
      <c r="W320" s="517"/>
      <c r="X320" s="517"/>
      <c r="Y320" s="518"/>
      <c r="Z320" s="518"/>
      <c r="AA320" s="518"/>
      <c r="AB320" s="518"/>
      <c r="AC320" s="518"/>
    </row>
    <row r="321" ht="15.75" customHeight="1">
      <c r="A321" s="149"/>
      <c r="B321" s="149"/>
      <c r="C321" s="149"/>
      <c r="D321" s="116"/>
      <c r="E321" s="516"/>
      <c r="F321" s="516"/>
      <c r="G321" s="519"/>
      <c r="H321" s="116"/>
      <c r="I321" s="116"/>
      <c r="J321" s="116"/>
      <c r="K321" s="517"/>
      <c r="L321" s="517"/>
      <c r="M321" s="517"/>
      <c r="N321" s="517"/>
      <c r="O321" s="517"/>
      <c r="P321" s="517"/>
      <c r="Q321" s="517"/>
      <c r="R321" s="517"/>
      <c r="S321" s="517"/>
      <c r="T321" s="517"/>
      <c r="U321" s="517"/>
      <c r="V321" s="517"/>
      <c r="W321" s="517"/>
      <c r="X321" s="517"/>
      <c r="Y321" s="518"/>
      <c r="Z321" s="518"/>
      <c r="AA321" s="518"/>
      <c r="AB321" s="518"/>
      <c r="AC321" s="518"/>
    </row>
    <row r="322" ht="15.75" customHeight="1">
      <c r="A322" s="149"/>
      <c r="B322" s="149"/>
      <c r="C322" s="149"/>
      <c r="D322" s="116"/>
      <c r="E322" s="516"/>
      <c r="F322" s="516"/>
      <c r="G322" s="519"/>
      <c r="H322" s="116"/>
      <c r="I322" s="116"/>
      <c r="J322" s="116"/>
      <c r="K322" s="517"/>
      <c r="L322" s="517"/>
      <c r="M322" s="517"/>
      <c r="N322" s="517"/>
      <c r="O322" s="517"/>
      <c r="P322" s="517"/>
      <c r="Q322" s="517"/>
      <c r="R322" s="517"/>
      <c r="S322" s="517"/>
      <c r="T322" s="517"/>
      <c r="U322" s="517"/>
      <c r="V322" s="517"/>
      <c r="W322" s="517"/>
      <c r="X322" s="517"/>
      <c r="Y322" s="518"/>
      <c r="Z322" s="518"/>
      <c r="AA322" s="518"/>
      <c r="AB322" s="518"/>
      <c r="AC322" s="518"/>
    </row>
    <row r="323" ht="15.75" customHeight="1">
      <c r="A323" s="149"/>
      <c r="B323" s="149"/>
      <c r="C323" s="149"/>
      <c r="D323" s="116"/>
      <c r="E323" s="516"/>
      <c r="F323" s="516"/>
      <c r="G323" s="519"/>
      <c r="H323" s="116"/>
      <c r="I323" s="116"/>
      <c r="J323" s="116"/>
      <c r="K323" s="517"/>
      <c r="L323" s="517"/>
      <c r="M323" s="517"/>
      <c r="N323" s="517"/>
      <c r="O323" s="517"/>
      <c r="P323" s="517"/>
      <c r="Q323" s="517"/>
      <c r="R323" s="517"/>
      <c r="S323" s="517"/>
      <c r="T323" s="517"/>
      <c r="U323" s="517"/>
      <c r="V323" s="517"/>
      <c r="W323" s="517"/>
      <c r="X323" s="517"/>
      <c r="Y323" s="518"/>
      <c r="Z323" s="518"/>
      <c r="AA323" s="518"/>
      <c r="AB323" s="518"/>
      <c r="AC323" s="518"/>
    </row>
    <row r="324" ht="15.75" customHeight="1">
      <c r="A324" s="149"/>
      <c r="B324" s="149"/>
      <c r="C324" s="149"/>
      <c r="D324" s="116"/>
      <c r="E324" s="516"/>
      <c r="F324" s="516"/>
      <c r="G324" s="519"/>
      <c r="H324" s="116"/>
      <c r="I324" s="116"/>
      <c r="J324" s="116"/>
      <c r="K324" s="517"/>
      <c r="L324" s="517"/>
      <c r="M324" s="517"/>
      <c r="N324" s="517"/>
      <c r="O324" s="517"/>
      <c r="P324" s="517"/>
      <c r="Q324" s="517"/>
      <c r="R324" s="517"/>
      <c r="S324" s="517"/>
      <c r="T324" s="517"/>
      <c r="U324" s="517"/>
      <c r="V324" s="517"/>
      <c r="W324" s="517"/>
      <c r="X324" s="517"/>
      <c r="Y324" s="518"/>
      <c r="Z324" s="518"/>
      <c r="AA324" s="518"/>
      <c r="AB324" s="518"/>
      <c r="AC324" s="518"/>
    </row>
    <row r="325" ht="15.75" customHeight="1">
      <c r="A325" s="149"/>
      <c r="B325" s="149"/>
      <c r="C325" s="149"/>
      <c r="D325" s="116"/>
      <c r="E325" s="516"/>
      <c r="F325" s="516"/>
      <c r="G325" s="519"/>
      <c r="H325" s="116"/>
      <c r="I325" s="116"/>
      <c r="J325" s="116"/>
      <c r="K325" s="517"/>
      <c r="L325" s="517"/>
      <c r="M325" s="517"/>
      <c r="N325" s="517"/>
      <c r="O325" s="517"/>
      <c r="P325" s="517"/>
      <c r="Q325" s="517"/>
      <c r="R325" s="517"/>
      <c r="S325" s="517"/>
      <c r="T325" s="517"/>
      <c r="U325" s="517"/>
      <c r="V325" s="517"/>
      <c r="W325" s="517"/>
      <c r="X325" s="517"/>
      <c r="Y325" s="518"/>
      <c r="Z325" s="518"/>
      <c r="AA325" s="518"/>
      <c r="AB325" s="518"/>
      <c r="AC325" s="518"/>
    </row>
    <row r="326" ht="15.75" customHeight="1">
      <c r="A326" s="149"/>
      <c r="B326" s="149"/>
      <c r="C326" s="149"/>
      <c r="D326" s="116"/>
      <c r="E326" s="516"/>
      <c r="F326" s="516"/>
      <c r="G326" s="519"/>
      <c r="H326" s="116"/>
      <c r="I326" s="116"/>
      <c r="J326" s="116"/>
      <c r="K326" s="517"/>
      <c r="L326" s="517"/>
      <c r="M326" s="517"/>
      <c r="N326" s="517"/>
      <c r="O326" s="517"/>
      <c r="P326" s="517"/>
      <c r="Q326" s="517"/>
      <c r="R326" s="517"/>
      <c r="S326" s="517"/>
      <c r="T326" s="517"/>
      <c r="U326" s="517"/>
      <c r="V326" s="517"/>
      <c r="W326" s="517"/>
      <c r="X326" s="517"/>
      <c r="Y326" s="518"/>
      <c r="Z326" s="518"/>
      <c r="AA326" s="518"/>
      <c r="AB326" s="518"/>
      <c r="AC326" s="518"/>
    </row>
    <row r="327" ht="15.75" customHeight="1">
      <c r="A327" s="149"/>
      <c r="B327" s="149"/>
      <c r="C327" s="149"/>
      <c r="D327" s="116"/>
      <c r="E327" s="516"/>
      <c r="F327" s="516"/>
      <c r="G327" s="519"/>
      <c r="H327" s="116"/>
      <c r="I327" s="116"/>
      <c r="J327" s="116"/>
      <c r="K327" s="517"/>
      <c r="L327" s="517"/>
      <c r="M327" s="517"/>
      <c r="N327" s="517"/>
      <c r="O327" s="517"/>
      <c r="P327" s="517"/>
      <c r="Q327" s="517"/>
      <c r="R327" s="517"/>
      <c r="S327" s="517"/>
      <c r="T327" s="517"/>
      <c r="U327" s="517"/>
      <c r="V327" s="517"/>
      <c r="W327" s="517"/>
      <c r="X327" s="517"/>
      <c r="Y327" s="518"/>
      <c r="Z327" s="518"/>
      <c r="AA327" s="518"/>
      <c r="AB327" s="518"/>
      <c r="AC327" s="518"/>
    </row>
    <row r="328" ht="15.75" customHeight="1">
      <c r="A328" s="149"/>
      <c r="B328" s="149"/>
      <c r="C328" s="149"/>
      <c r="D328" s="116"/>
      <c r="E328" s="516"/>
      <c r="F328" s="516"/>
      <c r="G328" s="519"/>
      <c r="H328" s="116"/>
      <c r="I328" s="116"/>
      <c r="J328" s="116"/>
      <c r="K328" s="517"/>
      <c r="L328" s="517"/>
      <c r="M328" s="517"/>
      <c r="N328" s="517"/>
      <c r="O328" s="517"/>
      <c r="P328" s="517"/>
      <c r="Q328" s="517"/>
      <c r="R328" s="517"/>
      <c r="S328" s="517"/>
      <c r="T328" s="517"/>
      <c r="U328" s="517"/>
      <c r="V328" s="517"/>
      <c r="W328" s="517"/>
      <c r="X328" s="517"/>
      <c r="Y328" s="518"/>
      <c r="Z328" s="518"/>
      <c r="AA328" s="518"/>
      <c r="AB328" s="518"/>
      <c r="AC328" s="518"/>
    </row>
    <row r="329" ht="15.75" customHeight="1">
      <c r="A329" s="149"/>
      <c r="B329" s="149"/>
      <c r="C329" s="149"/>
      <c r="D329" s="116"/>
      <c r="E329" s="516"/>
      <c r="F329" s="516"/>
      <c r="G329" s="519"/>
      <c r="H329" s="116"/>
      <c r="I329" s="116"/>
      <c r="J329" s="116"/>
      <c r="K329" s="517"/>
      <c r="L329" s="517"/>
      <c r="M329" s="517"/>
      <c r="N329" s="517"/>
      <c r="O329" s="517"/>
      <c r="P329" s="517"/>
      <c r="Q329" s="517"/>
      <c r="R329" s="517"/>
      <c r="S329" s="517"/>
      <c r="T329" s="517"/>
      <c r="U329" s="517"/>
      <c r="V329" s="517"/>
      <c r="W329" s="517"/>
      <c r="X329" s="517"/>
      <c r="Y329" s="518"/>
      <c r="Z329" s="518"/>
      <c r="AA329" s="518"/>
      <c r="AB329" s="518"/>
      <c r="AC329" s="518"/>
    </row>
    <row r="330" ht="15.75" customHeight="1">
      <c r="A330" s="149"/>
      <c r="B330" s="149"/>
      <c r="C330" s="149"/>
      <c r="D330" s="116"/>
      <c r="E330" s="516"/>
      <c r="F330" s="516"/>
      <c r="G330" s="519"/>
      <c r="H330" s="116"/>
      <c r="I330" s="116"/>
      <c r="J330" s="116"/>
      <c r="K330" s="517"/>
      <c r="L330" s="517"/>
      <c r="M330" s="517"/>
      <c r="N330" s="517"/>
      <c r="O330" s="517"/>
      <c r="P330" s="517"/>
      <c r="Q330" s="517"/>
      <c r="R330" s="517"/>
      <c r="S330" s="517"/>
      <c r="T330" s="517"/>
      <c r="U330" s="517"/>
      <c r="V330" s="517"/>
      <c r="W330" s="517"/>
      <c r="X330" s="517"/>
      <c r="Y330" s="518"/>
      <c r="Z330" s="518"/>
      <c r="AA330" s="518"/>
      <c r="AB330" s="518"/>
      <c r="AC330" s="518"/>
    </row>
    <row r="331" ht="15.75" customHeight="1">
      <c r="A331" s="149"/>
      <c r="B331" s="149"/>
      <c r="C331" s="149"/>
      <c r="D331" s="116"/>
      <c r="E331" s="516"/>
      <c r="F331" s="516"/>
      <c r="G331" s="519"/>
      <c r="H331" s="116"/>
      <c r="I331" s="116"/>
      <c r="J331" s="116"/>
      <c r="K331" s="517"/>
      <c r="L331" s="517"/>
      <c r="M331" s="517"/>
      <c r="N331" s="517"/>
      <c r="O331" s="517"/>
      <c r="P331" s="517"/>
      <c r="Q331" s="517"/>
      <c r="R331" s="517"/>
      <c r="S331" s="517"/>
      <c r="T331" s="517"/>
      <c r="U331" s="517"/>
      <c r="V331" s="517"/>
      <c r="W331" s="517"/>
      <c r="X331" s="517"/>
      <c r="Y331" s="518"/>
      <c r="Z331" s="518"/>
      <c r="AA331" s="518"/>
      <c r="AB331" s="518"/>
      <c r="AC331" s="518"/>
    </row>
    <row r="332" ht="15.75" customHeight="1">
      <c r="A332" s="149"/>
      <c r="B332" s="149"/>
      <c r="C332" s="149"/>
      <c r="D332" s="116"/>
      <c r="E332" s="516"/>
      <c r="F332" s="516"/>
      <c r="G332" s="519"/>
      <c r="H332" s="116"/>
      <c r="I332" s="116"/>
      <c r="J332" s="116"/>
      <c r="K332" s="517"/>
      <c r="L332" s="517"/>
      <c r="M332" s="517"/>
      <c r="N332" s="517"/>
      <c r="O332" s="517"/>
      <c r="P332" s="517"/>
      <c r="Q332" s="517"/>
      <c r="R332" s="517"/>
      <c r="S332" s="517"/>
      <c r="T332" s="517"/>
      <c r="U332" s="517"/>
      <c r="V332" s="517"/>
      <c r="W332" s="517"/>
      <c r="X332" s="517"/>
      <c r="Y332" s="518"/>
      <c r="Z332" s="518"/>
      <c r="AA332" s="518"/>
      <c r="AB332" s="518"/>
      <c r="AC332" s="518"/>
    </row>
    <row r="333" ht="15.75" customHeight="1">
      <c r="A333" s="149"/>
      <c r="B333" s="149"/>
      <c r="C333" s="149"/>
      <c r="D333" s="116"/>
      <c r="E333" s="516"/>
      <c r="F333" s="516"/>
      <c r="G333" s="519"/>
      <c r="H333" s="116"/>
      <c r="I333" s="116"/>
      <c r="J333" s="116"/>
      <c r="K333" s="517"/>
      <c r="L333" s="517"/>
      <c r="M333" s="517"/>
      <c r="N333" s="517"/>
      <c r="O333" s="517"/>
      <c r="P333" s="517"/>
      <c r="Q333" s="517"/>
      <c r="R333" s="517"/>
      <c r="S333" s="517"/>
      <c r="T333" s="517"/>
      <c r="U333" s="517"/>
      <c r="V333" s="517"/>
      <c r="W333" s="517"/>
      <c r="X333" s="517"/>
      <c r="Y333" s="518"/>
      <c r="Z333" s="518"/>
      <c r="AA333" s="518"/>
      <c r="AB333" s="518"/>
      <c r="AC333" s="518"/>
    </row>
    <row r="334" ht="15.75" customHeight="1">
      <c r="A334" s="149"/>
      <c r="B334" s="149"/>
      <c r="C334" s="149"/>
      <c r="D334" s="116"/>
      <c r="E334" s="516"/>
      <c r="F334" s="516"/>
      <c r="G334" s="519"/>
      <c r="H334" s="116"/>
      <c r="I334" s="116"/>
      <c r="J334" s="116"/>
      <c r="K334" s="517"/>
      <c r="L334" s="517"/>
      <c r="M334" s="517"/>
      <c r="N334" s="517"/>
      <c r="O334" s="517"/>
      <c r="P334" s="517"/>
      <c r="Q334" s="517"/>
      <c r="R334" s="517"/>
      <c r="S334" s="517"/>
      <c r="T334" s="517"/>
      <c r="U334" s="517"/>
      <c r="V334" s="517"/>
      <c r="W334" s="517"/>
      <c r="X334" s="517"/>
      <c r="Y334" s="518"/>
      <c r="Z334" s="518"/>
      <c r="AA334" s="518"/>
      <c r="AB334" s="518"/>
      <c r="AC334" s="518"/>
    </row>
    <row r="335" ht="15.75" customHeight="1">
      <c r="A335" s="149"/>
      <c r="B335" s="149"/>
      <c r="C335" s="149"/>
      <c r="D335" s="116"/>
      <c r="E335" s="516"/>
      <c r="F335" s="516"/>
      <c r="G335" s="519"/>
      <c r="H335" s="116"/>
      <c r="I335" s="116"/>
      <c r="J335" s="116"/>
      <c r="K335" s="517"/>
      <c r="L335" s="517"/>
      <c r="M335" s="517"/>
      <c r="N335" s="517"/>
      <c r="O335" s="517"/>
      <c r="P335" s="517"/>
      <c r="Q335" s="517"/>
      <c r="R335" s="517"/>
      <c r="S335" s="517"/>
      <c r="T335" s="517"/>
      <c r="U335" s="517"/>
      <c r="V335" s="517"/>
      <c r="W335" s="517"/>
      <c r="X335" s="517"/>
      <c r="Y335" s="518"/>
      <c r="Z335" s="518"/>
      <c r="AA335" s="518"/>
      <c r="AB335" s="518"/>
      <c r="AC335" s="518"/>
    </row>
    <row r="336" ht="15.75" customHeight="1">
      <c r="A336" s="149"/>
      <c r="B336" s="149"/>
      <c r="C336" s="149"/>
      <c r="D336" s="116"/>
      <c r="E336" s="516"/>
      <c r="F336" s="516"/>
      <c r="G336" s="519"/>
      <c r="H336" s="116"/>
      <c r="I336" s="116"/>
      <c r="J336" s="116"/>
      <c r="K336" s="517"/>
      <c r="L336" s="517"/>
      <c r="M336" s="517"/>
      <c r="N336" s="517"/>
      <c r="O336" s="517"/>
      <c r="P336" s="517"/>
      <c r="Q336" s="517"/>
      <c r="R336" s="517"/>
      <c r="S336" s="517"/>
      <c r="T336" s="517"/>
      <c r="U336" s="517"/>
      <c r="V336" s="517"/>
      <c r="W336" s="517"/>
      <c r="X336" s="517"/>
      <c r="Y336" s="518"/>
      <c r="Z336" s="518"/>
      <c r="AA336" s="518"/>
      <c r="AB336" s="518"/>
      <c r="AC336" s="518"/>
    </row>
    <row r="337" ht="15.75" customHeight="1">
      <c r="A337" s="149"/>
      <c r="B337" s="149"/>
      <c r="C337" s="149"/>
      <c r="D337" s="116"/>
      <c r="E337" s="516"/>
      <c r="F337" s="516"/>
      <c r="G337" s="519"/>
      <c r="H337" s="116"/>
      <c r="I337" s="116"/>
      <c r="J337" s="116"/>
      <c r="K337" s="517"/>
      <c r="L337" s="517"/>
      <c r="M337" s="517"/>
      <c r="N337" s="517"/>
      <c r="O337" s="517"/>
      <c r="P337" s="517"/>
      <c r="Q337" s="517"/>
      <c r="R337" s="517"/>
      <c r="S337" s="517"/>
      <c r="T337" s="517"/>
      <c r="U337" s="517"/>
      <c r="V337" s="517"/>
      <c r="W337" s="517"/>
      <c r="X337" s="517"/>
      <c r="Y337" s="518"/>
      <c r="Z337" s="518"/>
      <c r="AA337" s="518"/>
      <c r="AB337" s="518"/>
      <c r="AC337" s="518"/>
    </row>
    <row r="338" ht="15.75" customHeight="1">
      <c r="A338" s="149"/>
      <c r="B338" s="149"/>
      <c r="C338" s="149"/>
      <c r="D338" s="116"/>
      <c r="E338" s="516"/>
      <c r="F338" s="516"/>
      <c r="G338" s="519"/>
      <c r="H338" s="116"/>
      <c r="I338" s="116"/>
      <c r="J338" s="116"/>
      <c r="K338" s="517"/>
      <c r="L338" s="517"/>
      <c r="M338" s="517"/>
      <c r="N338" s="517"/>
      <c r="O338" s="517"/>
      <c r="P338" s="517"/>
      <c r="Q338" s="517"/>
      <c r="R338" s="517"/>
      <c r="S338" s="517"/>
      <c r="T338" s="517"/>
      <c r="U338" s="517"/>
      <c r="V338" s="517"/>
      <c r="W338" s="517"/>
      <c r="X338" s="517"/>
      <c r="Y338" s="518"/>
      <c r="Z338" s="518"/>
      <c r="AA338" s="518"/>
      <c r="AB338" s="518"/>
      <c r="AC338" s="518"/>
    </row>
    <row r="339" ht="15.75" customHeight="1">
      <c r="A339" s="149"/>
      <c r="B339" s="149"/>
      <c r="C339" s="149"/>
      <c r="D339" s="116"/>
      <c r="E339" s="516"/>
      <c r="F339" s="516"/>
      <c r="G339" s="519"/>
      <c r="H339" s="116"/>
      <c r="I339" s="116"/>
      <c r="J339" s="116"/>
      <c r="K339" s="517"/>
      <c r="L339" s="517"/>
      <c r="M339" s="517"/>
      <c r="N339" s="517"/>
      <c r="O339" s="517"/>
      <c r="P339" s="517"/>
      <c r="Q339" s="517"/>
      <c r="R339" s="517"/>
      <c r="S339" s="517"/>
      <c r="T339" s="517"/>
      <c r="U339" s="517"/>
      <c r="V339" s="517"/>
      <c r="W339" s="517"/>
      <c r="X339" s="517"/>
      <c r="Y339" s="518"/>
      <c r="Z339" s="518"/>
      <c r="AA339" s="518"/>
      <c r="AB339" s="518"/>
      <c r="AC339" s="518"/>
    </row>
    <row r="340" ht="15.75" customHeight="1">
      <c r="A340" s="149"/>
      <c r="B340" s="149"/>
      <c r="C340" s="149"/>
      <c r="D340" s="116"/>
      <c r="E340" s="516"/>
      <c r="F340" s="516"/>
      <c r="G340" s="519"/>
      <c r="H340" s="116"/>
      <c r="I340" s="116"/>
      <c r="J340" s="116"/>
      <c r="K340" s="517"/>
      <c r="L340" s="517"/>
      <c r="M340" s="517"/>
      <c r="N340" s="517"/>
      <c r="O340" s="517"/>
      <c r="P340" s="517"/>
      <c r="Q340" s="517"/>
      <c r="R340" s="517"/>
      <c r="S340" s="517"/>
      <c r="T340" s="517"/>
      <c r="U340" s="517"/>
      <c r="V340" s="517"/>
      <c r="W340" s="517"/>
      <c r="X340" s="517"/>
      <c r="Y340" s="518"/>
      <c r="Z340" s="518"/>
      <c r="AA340" s="518"/>
      <c r="AB340" s="518"/>
      <c r="AC340" s="518"/>
    </row>
    <row r="341" ht="15.75" customHeight="1">
      <c r="A341" s="149"/>
      <c r="B341" s="149"/>
      <c r="C341" s="149"/>
      <c r="D341" s="116"/>
      <c r="E341" s="516"/>
      <c r="F341" s="516"/>
      <c r="G341" s="519"/>
      <c r="H341" s="116"/>
      <c r="I341" s="116"/>
      <c r="J341" s="116"/>
      <c r="K341" s="517"/>
      <c r="L341" s="517"/>
      <c r="M341" s="517"/>
      <c r="N341" s="517"/>
      <c r="O341" s="517"/>
      <c r="P341" s="517"/>
      <c r="Q341" s="517"/>
      <c r="R341" s="517"/>
      <c r="S341" s="517"/>
      <c r="T341" s="517"/>
      <c r="U341" s="517"/>
      <c r="V341" s="517"/>
      <c r="W341" s="517"/>
      <c r="X341" s="517"/>
      <c r="Y341" s="518"/>
      <c r="Z341" s="518"/>
      <c r="AA341" s="518"/>
      <c r="AB341" s="518"/>
      <c r="AC341" s="518"/>
    </row>
    <row r="342" ht="15.75" customHeight="1">
      <c r="A342" s="149"/>
      <c r="B342" s="149"/>
      <c r="C342" s="149"/>
      <c r="D342" s="116"/>
      <c r="E342" s="516"/>
      <c r="F342" s="516"/>
      <c r="G342" s="519"/>
      <c r="H342" s="116"/>
      <c r="I342" s="116"/>
      <c r="J342" s="116"/>
      <c r="K342" s="517"/>
      <c r="L342" s="517"/>
      <c r="M342" s="517"/>
      <c r="N342" s="517"/>
      <c r="O342" s="517"/>
      <c r="P342" s="517"/>
      <c r="Q342" s="517"/>
      <c r="R342" s="517"/>
      <c r="S342" s="517"/>
      <c r="T342" s="517"/>
      <c r="U342" s="517"/>
      <c r="V342" s="517"/>
      <c r="W342" s="517"/>
      <c r="X342" s="517"/>
      <c r="Y342" s="518"/>
      <c r="Z342" s="518"/>
      <c r="AA342" s="518"/>
      <c r="AB342" s="518"/>
      <c r="AC342" s="518"/>
    </row>
    <row r="343" ht="15.75" customHeight="1">
      <c r="A343" s="149"/>
      <c r="B343" s="149"/>
      <c r="C343" s="149"/>
      <c r="D343" s="116"/>
      <c r="E343" s="516"/>
      <c r="F343" s="516"/>
      <c r="G343" s="519"/>
      <c r="H343" s="116"/>
      <c r="I343" s="116"/>
      <c r="J343" s="116"/>
      <c r="K343" s="517"/>
      <c r="L343" s="517"/>
      <c r="M343" s="517"/>
      <c r="N343" s="517"/>
      <c r="O343" s="517"/>
      <c r="P343" s="517"/>
      <c r="Q343" s="517"/>
      <c r="R343" s="517"/>
      <c r="S343" s="517"/>
      <c r="T343" s="517"/>
      <c r="U343" s="517"/>
      <c r="V343" s="517"/>
      <c r="W343" s="517"/>
      <c r="X343" s="517"/>
      <c r="Y343" s="518"/>
      <c r="Z343" s="518"/>
      <c r="AA343" s="518"/>
      <c r="AB343" s="518"/>
      <c r="AC343" s="518"/>
    </row>
    <row r="344" ht="15.75" customHeight="1">
      <c r="A344" s="149"/>
      <c r="B344" s="149"/>
      <c r="C344" s="149"/>
      <c r="D344" s="116"/>
      <c r="E344" s="516"/>
      <c r="F344" s="516"/>
      <c r="G344" s="519"/>
      <c r="H344" s="116"/>
      <c r="I344" s="116"/>
      <c r="J344" s="116"/>
      <c r="K344" s="517"/>
      <c r="L344" s="517"/>
      <c r="M344" s="517"/>
      <c r="N344" s="517"/>
      <c r="O344" s="517"/>
      <c r="P344" s="517"/>
      <c r="Q344" s="517"/>
      <c r="R344" s="517"/>
      <c r="S344" s="517"/>
      <c r="T344" s="517"/>
      <c r="U344" s="517"/>
      <c r="V344" s="517"/>
      <c r="W344" s="517"/>
      <c r="X344" s="517"/>
      <c r="Y344" s="518"/>
      <c r="Z344" s="518"/>
      <c r="AA344" s="518"/>
      <c r="AB344" s="518"/>
      <c r="AC344" s="518"/>
    </row>
    <row r="345" ht="15.75" customHeight="1">
      <c r="A345" s="149"/>
      <c r="B345" s="149"/>
      <c r="C345" s="149"/>
      <c r="D345" s="116"/>
      <c r="E345" s="516"/>
      <c r="F345" s="516"/>
      <c r="G345" s="519"/>
      <c r="H345" s="116"/>
      <c r="I345" s="116"/>
      <c r="J345" s="116"/>
      <c r="K345" s="517"/>
      <c r="L345" s="517"/>
      <c r="M345" s="517"/>
      <c r="N345" s="517"/>
      <c r="O345" s="517"/>
      <c r="P345" s="517"/>
      <c r="Q345" s="517"/>
      <c r="R345" s="517"/>
      <c r="S345" s="517"/>
      <c r="T345" s="517"/>
      <c r="U345" s="517"/>
      <c r="V345" s="517"/>
      <c r="W345" s="517"/>
      <c r="X345" s="517"/>
      <c r="Y345" s="518"/>
      <c r="Z345" s="518"/>
      <c r="AA345" s="518"/>
      <c r="AB345" s="518"/>
      <c r="AC345" s="518"/>
    </row>
    <row r="346" ht="15.75" customHeight="1">
      <c r="A346" s="149"/>
      <c r="B346" s="149"/>
      <c r="C346" s="149"/>
      <c r="D346" s="116"/>
      <c r="E346" s="516"/>
      <c r="F346" s="516"/>
      <c r="G346" s="519"/>
      <c r="H346" s="116"/>
      <c r="I346" s="116"/>
      <c r="J346" s="116"/>
      <c r="K346" s="517"/>
      <c r="L346" s="517"/>
      <c r="M346" s="517"/>
      <c r="N346" s="517"/>
      <c r="O346" s="517"/>
      <c r="P346" s="517"/>
      <c r="Q346" s="517"/>
      <c r="R346" s="517"/>
      <c r="S346" s="517"/>
      <c r="T346" s="517"/>
      <c r="U346" s="517"/>
      <c r="V346" s="517"/>
      <c r="W346" s="517"/>
      <c r="X346" s="517"/>
      <c r="Y346" s="518"/>
      <c r="Z346" s="518"/>
      <c r="AA346" s="518"/>
      <c r="AB346" s="518"/>
      <c r="AC346" s="518"/>
    </row>
    <row r="347" ht="15.75" customHeight="1">
      <c r="A347" s="149"/>
      <c r="B347" s="149"/>
      <c r="C347" s="149"/>
      <c r="D347" s="116"/>
      <c r="E347" s="516"/>
      <c r="F347" s="516"/>
      <c r="G347" s="519"/>
      <c r="H347" s="116"/>
      <c r="I347" s="116"/>
      <c r="J347" s="116"/>
      <c r="K347" s="517"/>
      <c r="L347" s="517"/>
      <c r="M347" s="517"/>
      <c r="N347" s="517"/>
      <c r="O347" s="517"/>
      <c r="P347" s="517"/>
      <c r="Q347" s="517"/>
      <c r="R347" s="517"/>
      <c r="S347" s="517"/>
      <c r="T347" s="517"/>
      <c r="U347" s="517"/>
      <c r="V347" s="517"/>
      <c r="W347" s="517"/>
      <c r="X347" s="517"/>
      <c r="Y347" s="518"/>
      <c r="Z347" s="518"/>
      <c r="AA347" s="518"/>
      <c r="AB347" s="518"/>
      <c r="AC347" s="518"/>
    </row>
    <row r="348" ht="15.75" customHeight="1">
      <c r="A348" s="149"/>
      <c r="B348" s="149"/>
      <c r="C348" s="149"/>
      <c r="D348" s="116"/>
      <c r="E348" s="516"/>
      <c r="F348" s="516"/>
      <c r="G348" s="519"/>
      <c r="H348" s="116"/>
      <c r="I348" s="116"/>
      <c r="J348" s="116"/>
      <c r="K348" s="517"/>
      <c r="L348" s="517"/>
      <c r="M348" s="517"/>
      <c r="N348" s="517"/>
      <c r="O348" s="517"/>
      <c r="P348" s="517"/>
      <c r="Q348" s="517"/>
      <c r="R348" s="517"/>
      <c r="S348" s="517"/>
      <c r="T348" s="517"/>
      <c r="U348" s="517"/>
      <c r="V348" s="517"/>
      <c r="W348" s="517"/>
      <c r="X348" s="517"/>
      <c r="Y348" s="518"/>
      <c r="Z348" s="518"/>
      <c r="AA348" s="518"/>
      <c r="AB348" s="518"/>
      <c r="AC348" s="518"/>
    </row>
    <row r="349" ht="15.75" customHeight="1">
      <c r="A349" s="149"/>
      <c r="B349" s="149"/>
      <c r="C349" s="149"/>
      <c r="D349" s="116"/>
      <c r="E349" s="516"/>
      <c r="F349" s="516"/>
      <c r="G349" s="519"/>
      <c r="H349" s="116"/>
      <c r="I349" s="116"/>
      <c r="J349" s="116"/>
      <c r="K349" s="517"/>
      <c r="L349" s="517"/>
      <c r="M349" s="517"/>
      <c r="N349" s="517"/>
      <c r="O349" s="517"/>
      <c r="P349" s="517"/>
      <c r="Q349" s="517"/>
      <c r="R349" s="517"/>
      <c r="S349" s="517"/>
      <c r="T349" s="517"/>
      <c r="U349" s="517"/>
      <c r="V349" s="517"/>
      <c r="W349" s="517"/>
      <c r="X349" s="517"/>
      <c r="Y349" s="518"/>
      <c r="Z349" s="518"/>
      <c r="AA349" s="518"/>
      <c r="AB349" s="518"/>
      <c r="AC349" s="518"/>
    </row>
    <row r="350" ht="15.75" customHeight="1">
      <c r="A350" s="149"/>
      <c r="B350" s="149"/>
      <c r="C350" s="149"/>
      <c r="D350" s="116"/>
      <c r="E350" s="516"/>
      <c r="F350" s="516"/>
      <c r="G350" s="519"/>
      <c r="H350" s="116"/>
      <c r="I350" s="116"/>
      <c r="J350" s="116"/>
      <c r="K350" s="517"/>
      <c r="L350" s="517"/>
      <c r="M350" s="517"/>
      <c r="N350" s="517"/>
      <c r="O350" s="517"/>
      <c r="P350" s="517"/>
      <c r="Q350" s="517"/>
      <c r="R350" s="517"/>
      <c r="S350" s="517"/>
      <c r="T350" s="517"/>
      <c r="U350" s="517"/>
      <c r="V350" s="517"/>
      <c r="W350" s="517"/>
      <c r="X350" s="517"/>
      <c r="Y350" s="518"/>
      <c r="Z350" s="518"/>
      <c r="AA350" s="518"/>
      <c r="AB350" s="518"/>
      <c r="AC350" s="518"/>
    </row>
    <row r="351" ht="15.75" customHeight="1">
      <c r="A351" s="149"/>
      <c r="B351" s="149"/>
      <c r="C351" s="149"/>
      <c r="D351" s="116"/>
      <c r="E351" s="516"/>
      <c r="F351" s="516"/>
      <c r="G351" s="519"/>
      <c r="H351" s="116"/>
      <c r="I351" s="116"/>
      <c r="J351" s="116"/>
      <c r="K351" s="517"/>
      <c r="L351" s="517"/>
      <c r="M351" s="517"/>
      <c r="N351" s="517"/>
      <c r="O351" s="517"/>
      <c r="P351" s="517"/>
      <c r="Q351" s="517"/>
      <c r="R351" s="517"/>
      <c r="S351" s="517"/>
      <c r="T351" s="517"/>
      <c r="U351" s="517"/>
      <c r="V351" s="517"/>
      <c r="W351" s="517"/>
      <c r="X351" s="517"/>
      <c r="Y351" s="518"/>
      <c r="Z351" s="518"/>
      <c r="AA351" s="518"/>
      <c r="AB351" s="518"/>
      <c r="AC351" s="518"/>
    </row>
    <row r="352" ht="15.75" customHeight="1">
      <c r="A352" s="149"/>
      <c r="B352" s="149"/>
      <c r="C352" s="149"/>
      <c r="D352" s="116"/>
      <c r="E352" s="516"/>
      <c r="F352" s="516"/>
      <c r="G352" s="519"/>
      <c r="H352" s="116"/>
      <c r="I352" s="116"/>
      <c r="J352" s="116"/>
      <c r="K352" s="517"/>
      <c r="L352" s="517"/>
      <c r="M352" s="517"/>
      <c r="N352" s="517"/>
      <c r="O352" s="517"/>
      <c r="P352" s="517"/>
      <c r="Q352" s="517"/>
      <c r="R352" s="517"/>
      <c r="S352" s="517"/>
      <c r="T352" s="517"/>
      <c r="U352" s="517"/>
      <c r="V352" s="517"/>
      <c r="W352" s="517"/>
      <c r="X352" s="517"/>
      <c r="Y352" s="518"/>
      <c r="Z352" s="518"/>
      <c r="AA352" s="518"/>
      <c r="AB352" s="518"/>
      <c r="AC352" s="518"/>
    </row>
    <row r="353" ht="15.75" customHeight="1">
      <c r="A353" s="149"/>
      <c r="B353" s="149"/>
      <c r="C353" s="149"/>
      <c r="D353" s="116"/>
      <c r="E353" s="516"/>
      <c r="F353" s="516"/>
      <c r="G353" s="519"/>
      <c r="H353" s="116"/>
      <c r="I353" s="116"/>
      <c r="J353" s="116"/>
      <c r="K353" s="517"/>
      <c r="L353" s="517"/>
      <c r="M353" s="517"/>
      <c r="N353" s="517"/>
      <c r="O353" s="517"/>
      <c r="P353" s="517"/>
      <c r="Q353" s="517"/>
      <c r="R353" s="517"/>
      <c r="S353" s="517"/>
      <c r="T353" s="517"/>
      <c r="U353" s="517"/>
      <c r="V353" s="517"/>
      <c r="W353" s="517"/>
      <c r="X353" s="517"/>
      <c r="Y353" s="518"/>
      <c r="Z353" s="518"/>
      <c r="AA353" s="518"/>
      <c r="AB353" s="518"/>
      <c r="AC353" s="518"/>
    </row>
    <row r="354" ht="15.75" customHeight="1">
      <c r="A354" s="149"/>
      <c r="B354" s="149"/>
      <c r="C354" s="149"/>
      <c r="D354" s="116"/>
      <c r="E354" s="516"/>
      <c r="F354" s="516"/>
      <c r="G354" s="519"/>
      <c r="H354" s="116"/>
      <c r="I354" s="116"/>
      <c r="J354" s="116"/>
      <c r="K354" s="517"/>
      <c r="L354" s="517"/>
      <c r="M354" s="517"/>
      <c r="N354" s="517"/>
      <c r="O354" s="517"/>
      <c r="P354" s="517"/>
      <c r="Q354" s="517"/>
      <c r="R354" s="517"/>
      <c r="S354" s="517"/>
      <c r="T354" s="517"/>
      <c r="U354" s="517"/>
      <c r="V354" s="517"/>
      <c r="W354" s="517"/>
      <c r="X354" s="517"/>
      <c r="Y354" s="518"/>
      <c r="Z354" s="518"/>
      <c r="AA354" s="518"/>
      <c r="AB354" s="518"/>
      <c r="AC354" s="518"/>
    </row>
    <row r="355" ht="15.75" customHeight="1">
      <c r="A355" s="149"/>
      <c r="B355" s="149"/>
      <c r="C355" s="149"/>
      <c r="D355" s="116"/>
      <c r="E355" s="516"/>
      <c r="F355" s="516"/>
      <c r="G355" s="519"/>
      <c r="H355" s="116"/>
      <c r="I355" s="116"/>
      <c r="J355" s="116"/>
      <c r="K355" s="517"/>
      <c r="L355" s="517"/>
      <c r="M355" s="517"/>
      <c r="N355" s="517"/>
      <c r="O355" s="517"/>
      <c r="P355" s="517"/>
      <c r="Q355" s="517"/>
      <c r="R355" s="517"/>
      <c r="S355" s="517"/>
      <c r="T355" s="517"/>
      <c r="U355" s="517"/>
      <c r="V355" s="517"/>
      <c r="W355" s="517"/>
      <c r="X355" s="517"/>
      <c r="Y355" s="518"/>
      <c r="Z355" s="518"/>
      <c r="AA355" s="518"/>
      <c r="AB355" s="518"/>
      <c r="AC355" s="518"/>
    </row>
    <row r="356" ht="15.75" customHeight="1">
      <c r="A356" s="149"/>
      <c r="B356" s="149"/>
      <c r="C356" s="149"/>
      <c r="D356" s="116"/>
      <c r="E356" s="516"/>
      <c r="F356" s="516"/>
      <c r="G356" s="519"/>
      <c r="H356" s="116"/>
      <c r="I356" s="116"/>
      <c r="J356" s="116"/>
      <c r="K356" s="517"/>
      <c r="L356" s="517"/>
      <c r="M356" s="517"/>
      <c r="N356" s="517"/>
      <c r="O356" s="517"/>
      <c r="P356" s="517"/>
      <c r="Q356" s="517"/>
      <c r="R356" s="517"/>
      <c r="S356" s="517"/>
      <c r="T356" s="517"/>
      <c r="U356" s="517"/>
      <c r="V356" s="517"/>
      <c r="W356" s="517"/>
      <c r="X356" s="517"/>
      <c r="Y356" s="518"/>
      <c r="Z356" s="518"/>
      <c r="AA356" s="518"/>
      <c r="AB356" s="518"/>
      <c r="AC356" s="518"/>
    </row>
    <row r="357" ht="15.75" customHeight="1">
      <c r="A357" s="149"/>
      <c r="B357" s="149"/>
      <c r="C357" s="149"/>
      <c r="D357" s="116"/>
      <c r="E357" s="516"/>
      <c r="F357" s="516"/>
      <c r="G357" s="519"/>
      <c r="H357" s="116"/>
      <c r="I357" s="116"/>
      <c r="J357" s="116"/>
      <c r="K357" s="517"/>
      <c r="L357" s="517"/>
      <c r="M357" s="517"/>
      <c r="N357" s="517"/>
      <c r="O357" s="517"/>
      <c r="P357" s="517"/>
      <c r="Q357" s="517"/>
      <c r="R357" s="517"/>
      <c r="S357" s="517"/>
      <c r="T357" s="517"/>
      <c r="U357" s="517"/>
      <c r="V357" s="517"/>
      <c r="W357" s="517"/>
      <c r="X357" s="517"/>
      <c r="Y357" s="518"/>
      <c r="Z357" s="518"/>
      <c r="AA357" s="518"/>
      <c r="AB357" s="518"/>
      <c r="AC357" s="518"/>
    </row>
    <row r="358" ht="15.75" customHeight="1">
      <c r="A358" s="149"/>
      <c r="B358" s="149"/>
      <c r="C358" s="149"/>
      <c r="D358" s="116"/>
      <c r="E358" s="516"/>
      <c r="F358" s="516"/>
      <c r="G358" s="519"/>
      <c r="H358" s="116"/>
      <c r="I358" s="116"/>
      <c r="J358" s="116"/>
      <c r="K358" s="517"/>
      <c r="L358" s="517"/>
      <c r="M358" s="517"/>
      <c r="N358" s="517"/>
      <c r="O358" s="517"/>
      <c r="P358" s="517"/>
      <c r="Q358" s="517"/>
      <c r="R358" s="517"/>
      <c r="S358" s="517"/>
      <c r="T358" s="517"/>
      <c r="U358" s="517"/>
      <c r="V358" s="517"/>
      <c r="W358" s="517"/>
      <c r="X358" s="517"/>
      <c r="Y358" s="518"/>
      <c r="Z358" s="518"/>
      <c r="AA358" s="518"/>
      <c r="AB358" s="518"/>
      <c r="AC358" s="518"/>
    </row>
    <row r="359" ht="15.75" customHeight="1">
      <c r="A359" s="149"/>
      <c r="B359" s="149"/>
      <c r="C359" s="149"/>
      <c r="D359" s="116"/>
      <c r="E359" s="516"/>
      <c r="F359" s="516"/>
      <c r="G359" s="519"/>
      <c r="H359" s="116"/>
      <c r="I359" s="116"/>
      <c r="J359" s="116"/>
      <c r="K359" s="517"/>
      <c r="L359" s="517"/>
      <c r="M359" s="517"/>
      <c r="N359" s="517"/>
      <c r="O359" s="517"/>
      <c r="P359" s="517"/>
      <c r="Q359" s="517"/>
      <c r="R359" s="517"/>
      <c r="S359" s="517"/>
      <c r="T359" s="517"/>
      <c r="U359" s="517"/>
      <c r="V359" s="517"/>
      <c r="W359" s="517"/>
      <c r="X359" s="517"/>
      <c r="Y359" s="518"/>
      <c r="Z359" s="518"/>
      <c r="AA359" s="518"/>
      <c r="AB359" s="518"/>
      <c r="AC359" s="518"/>
    </row>
    <row r="360" ht="15.75" customHeight="1">
      <c r="A360" s="149"/>
      <c r="B360" s="149"/>
      <c r="C360" s="149"/>
      <c r="D360" s="116"/>
      <c r="E360" s="516"/>
      <c r="F360" s="516"/>
      <c r="G360" s="519"/>
      <c r="H360" s="116"/>
      <c r="I360" s="116"/>
      <c r="J360" s="116"/>
      <c r="K360" s="517"/>
      <c r="L360" s="517"/>
      <c r="M360" s="517"/>
      <c r="N360" s="517"/>
      <c r="O360" s="517"/>
      <c r="P360" s="517"/>
      <c r="Q360" s="517"/>
      <c r="R360" s="517"/>
      <c r="S360" s="517"/>
      <c r="T360" s="517"/>
      <c r="U360" s="517"/>
      <c r="V360" s="517"/>
      <c r="W360" s="517"/>
      <c r="X360" s="517"/>
      <c r="Y360" s="518"/>
      <c r="Z360" s="518"/>
      <c r="AA360" s="518"/>
      <c r="AB360" s="518"/>
      <c r="AC360" s="518"/>
    </row>
    <row r="361" ht="15.75" customHeight="1">
      <c r="A361" s="149"/>
      <c r="B361" s="149"/>
      <c r="C361" s="149"/>
      <c r="D361" s="116"/>
      <c r="E361" s="516"/>
      <c r="F361" s="516"/>
      <c r="G361" s="519"/>
      <c r="H361" s="116"/>
      <c r="I361" s="116"/>
      <c r="J361" s="116"/>
      <c r="K361" s="517"/>
      <c r="L361" s="517"/>
      <c r="M361" s="517"/>
      <c r="N361" s="517"/>
      <c r="O361" s="517"/>
      <c r="P361" s="517"/>
      <c r="Q361" s="517"/>
      <c r="R361" s="517"/>
      <c r="S361" s="517"/>
      <c r="T361" s="517"/>
      <c r="U361" s="517"/>
      <c r="V361" s="517"/>
      <c r="W361" s="517"/>
      <c r="X361" s="517"/>
      <c r="Y361" s="518"/>
      <c r="Z361" s="518"/>
      <c r="AA361" s="518"/>
      <c r="AB361" s="518"/>
      <c r="AC361" s="518"/>
    </row>
    <row r="362" ht="15.75" customHeight="1">
      <c r="A362" s="149"/>
      <c r="B362" s="149"/>
      <c r="C362" s="149"/>
      <c r="D362" s="116"/>
      <c r="E362" s="516"/>
      <c r="F362" s="516"/>
      <c r="G362" s="519"/>
      <c r="H362" s="116"/>
      <c r="I362" s="116"/>
      <c r="J362" s="116"/>
      <c r="K362" s="517"/>
      <c r="L362" s="517"/>
      <c r="M362" s="517"/>
      <c r="N362" s="517"/>
      <c r="O362" s="517"/>
      <c r="P362" s="517"/>
      <c r="Q362" s="517"/>
      <c r="R362" s="517"/>
      <c r="S362" s="517"/>
      <c r="T362" s="517"/>
      <c r="U362" s="517"/>
      <c r="V362" s="517"/>
      <c r="W362" s="517"/>
      <c r="X362" s="517"/>
      <c r="Y362" s="518"/>
      <c r="Z362" s="518"/>
      <c r="AA362" s="518"/>
      <c r="AB362" s="518"/>
      <c r="AC362" s="518"/>
    </row>
    <row r="363" ht="15.75" customHeight="1">
      <c r="A363" s="149"/>
      <c r="B363" s="149"/>
      <c r="C363" s="149"/>
      <c r="D363" s="116"/>
      <c r="E363" s="516"/>
      <c r="F363" s="516"/>
      <c r="G363" s="519"/>
      <c r="H363" s="116"/>
      <c r="I363" s="116"/>
      <c r="J363" s="116"/>
      <c r="K363" s="517"/>
      <c r="L363" s="517"/>
      <c r="M363" s="517"/>
      <c r="N363" s="517"/>
      <c r="O363" s="517"/>
      <c r="P363" s="517"/>
      <c r="Q363" s="517"/>
      <c r="R363" s="517"/>
      <c r="S363" s="517"/>
      <c r="T363" s="517"/>
      <c r="U363" s="517"/>
      <c r="V363" s="517"/>
      <c r="W363" s="517"/>
      <c r="X363" s="517"/>
      <c r="Y363" s="518"/>
      <c r="Z363" s="518"/>
      <c r="AA363" s="518"/>
      <c r="AB363" s="518"/>
      <c r="AC363" s="518"/>
    </row>
    <row r="364" ht="15.75" customHeight="1">
      <c r="A364" s="149"/>
      <c r="B364" s="149"/>
      <c r="C364" s="149"/>
      <c r="D364" s="116"/>
      <c r="E364" s="516"/>
      <c r="F364" s="516"/>
      <c r="G364" s="519"/>
      <c r="H364" s="116"/>
      <c r="I364" s="116"/>
      <c r="J364" s="116"/>
      <c r="K364" s="517"/>
      <c r="L364" s="517"/>
      <c r="M364" s="517"/>
      <c r="N364" s="517"/>
      <c r="O364" s="517"/>
      <c r="P364" s="517"/>
      <c r="Q364" s="517"/>
      <c r="R364" s="517"/>
      <c r="S364" s="517"/>
      <c r="T364" s="517"/>
      <c r="U364" s="517"/>
      <c r="V364" s="517"/>
      <c r="W364" s="517"/>
      <c r="X364" s="517"/>
      <c r="Y364" s="518"/>
      <c r="Z364" s="518"/>
      <c r="AA364" s="518"/>
      <c r="AB364" s="518"/>
      <c r="AC364" s="518"/>
    </row>
    <row r="365" ht="15.75" customHeight="1">
      <c r="A365" s="149"/>
      <c r="B365" s="149"/>
      <c r="C365" s="149"/>
      <c r="D365" s="116"/>
      <c r="E365" s="516"/>
      <c r="F365" s="516"/>
      <c r="G365" s="519"/>
      <c r="H365" s="116"/>
      <c r="I365" s="116"/>
      <c r="J365" s="116"/>
      <c r="K365" s="517"/>
      <c r="L365" s="517"/>
      <c r="M365" s="517"/>
      <c r="N365" s="517"/>
      <c r="O365" s="517"/>
      <c r="P365" s="517"/>
      <c r="Q365" s="517"/>
      <c r="R365" s="517"/>
      <c r="S365" s="517"/>
      <c r="T365" s="517"/>
      <c r="U365" s="517"/>
      <c r="V365" s="517"/>
      <c r="W365" s="517"/>
      <c r="X365" s="517"/>
      <c r="Y365" s="518"/>
      <c r="Z365" s="518"/>
      <c r="AA365" s="518"/>
      <c r="AB365" s="518"/>
      <c r="AC365" s="518"/>
    </row>
    <row r="366" ht="15.75" customHeight="1">
      <c r="A366" s="149"/>
      <c r="B366" s="149"/>
      <c r="C366" s="149"/>
      <c r="D366" s="116"/>
      <c r="E366" s="516"/>
      <c r="F366" s="516"/>
      <c r="G366" s="519"/>
      <c r="H366" s="116"/>
      <c r="I366" s="116"/>
      <c r="J366" s="116"/>
      <c r="K366" s="517"/>
      <c r="L366" s="517"/>
      <c r="M366" s="517"/>
      <c r="N366" s="517"/>
      <c r="O366" s="517"/>
      <c r="P366" s="517"/>
      <c r="Q366" s="517"/>
      <c r="R366" s="517"/>
      <c r="S366" s="517"/>
      <c r="T366" s="517"/>
      <c r="U366" s="517"/>
      <c r="V366" s="517"/>
      <c r="W366" s="517"/>
      <c r="X366" s="517"/>
      <c r="Y366" s="518"/>
      <c r="Z366" s="518"/>
      <c r="AA366" s="518"/>
      <c r="AB366" s="518"/>
      <c r="AC366" s="518"/>
    </row>
    <row r="367" ht="15.75" customHeight="1">
      <c r="A367" s="149"/>
      <c r="B367" s="149"/>
      <c r="C367" s="149"/>
      <c r="D367" s="116"/>
      <c r="E367" s="516"/>
      <c r="F367" s="516"/>
      <c r="G367" s="519"/>
      <c r="H367" s="116"/>
      <c r="I367" s="116"/>
      <c r="J367" s="116"/>
      <c r="K367" s="517"/>
      <c r="L367" s="517"/>
      <c r="M367" s="517"/>
      <c r="N367" s="517"/>
      <c r="O367" s="517"/>
      <c r="P367" s="517"/>
      <c r="Q367" s="517"/>
      <c r="R367" s="517"/>
      <c r="S367" s="517"/>
      <c r="T367" s="517"/>
      <c r="U367" s="517"/>
      <c r="V367" s="517"/>
      <c r="W367" s="517"/>
      <c r="X367" s="517"/>
      <c r="Y367" s="518"/>
      <c r="Z367" s="518"/>
      <c r="AA367" s="518"/>
      <c r="AB367" s="518"/>
      <c r="AC367" s="518"/>
    </row>
    <row r="368" ht="15.75" customHeight="1">
      <c r="A368" s="149"/>
      <c r="B368" s="149"/>
      <c r="C368" s="149"/>
      <c r="D368" s="116"/>
      <c r="E368" s="516"/>
      <c r="F368" s="516"/>
      <c r="G368" s="519"/>
      <c r="H368" s="116"/>
      <c r="I368" s="116"/>
      <c r="J368" s="116"/>
      <c r="K368" s="517"/>
      <c r="L368" s="517"/>
      <c r="M368" s="517"/>
      <c r="N368" s="517"/>
      <c r="O368" s="517"/>
      <c r="P368" s="517"/>
      <c r="Q368" s="517"/>
      <c r="R368" s="517"/>
      <c r="S368" s="517"/>
      <c r="T368" s="517"/>
      <c r="U368" s="517"/>
      <c r="V368" s="517"/>
      <c r="W368" s="517"/>
      <c r="X368" s="517"/>
      <c r="Y368" s="518"/>
      <c r="Z368" s="518"/>
      <c r="AA368" s="518"/>
      <c r="AB368" s="518"/>
      <c r="AC368" s="518"/>
    </row>
    <row r="369" ht="15.75" customHeight="1">
      <c r="A369" s="149"/>
      <c r="B369" s="149"/>
      <c r="C369" s="149"/>
      <c r="D369" s="116"/>
      <c r="E369" s="516"/>
      <c r="F369" s="516"/>
      <c r="G369" s="519"/>
      <c r="H369" s="116"/>
      <c r="I369" s="116"/>
      <c r="J369" s="116"/>
      <c r="K369" s="517"/>
      <c r="L369" s="517"/>
      <c r="M369" s="517"/>
      <c r="N369" s="517"/>
      <c r="O369" s="517"/>
      <c r="P369" s="517"/>
      <c r="Q369" s="517"/>
      <c r="R369" s="517"/>
      <c r="S369" s="517"/>
      <c r="T369" s="517"/>
      <c r="U369" s="517"/>
      <c r="V369" s="517"/>
      <c r="W369" s="517"/>
      <c r="X369" s="517"/>
      <c r="Y369" s="518"/>
      <c r="Z369" s="518"/>
      <c r="AA369" s="518"/>
      <c r="AB369" s="518"/>
      <c r="AC369" s="518"/>
    </row>
    <row r="370" ht="15.75" customHeight="1">
      <c r="A370" s="149"/>
      <c r="B370" s="149"/>
      <c r="C370" s="149"/>
      <c r="D370" s="116"/>
      <c r="E370" s="516"/>
      <c r="F370" s="516"/>
      <c r="G370" s="519"/>
      <c r="H370" s="116"/>
      <c r="I370" s="116"/>
      <c r="J370" s="116"/>
      <c r="K370" s="517"/>
      <c r="L370" s="517"/>
      <c r="M370" s="517"/>
      <c r="N370" s="517"/>
      <c r="O370" s="517"/>
      <c r="P370" s="517"/>
      <c r="Q370" s="517"/>
      <c r="R370" s="517"/>
      <c r="S370" s="517"/>
      <c r="T370" s="517"/>
      <c r="U370" s="517"/>
      <c r="V370" s="517"/>
      <c r="W370" s="517"/>
      <c r="X370" s="517"/>
      <c r="Y370" s="518"/>
      <c r="Z370" s="518"/>
      <c r="AA370" s="518"/>
      <c r="AB370" s="518"/>
      <c r="AC370" s="518"/>
    </row>
    <row r="371" ht="15.75" customHeight="1">
      <c r="A371" s="149"/>
      <c r="B371" s="149"/>
      <c r="C371" s="149"/>
      <c r="D371" s="116"/>
      <c r="E371" s="516"/>
      <c r="F371" s="516"/>
      <c r="G371" s="519"/>
      <c r="H371" s="116"/>
      <c r="I371" s="116"/>
      <c r="J371" s="116"/>
      <c r="K371" s="517"/>
      <c r="L371" s="517"/>
      <c r="M371" s="517"/>
      <c r="N371" s="517"/>
      <c r="O371" s="517"/>
      <c r="P371" s="517"/>
      <c r="Q371" s="517"/>
      <c r="R371" s="517"/>
      <c r="S371" s="517"/>
      <c r="T371" s="517"/>
      <c r="U371" s="517"/>
      <c r="V371" s="517"/>
      <c r="W371" s="517"/>
      <c r="X371" s="517"/>
      <c r="Y371" s="518"/>
      <c r="Z371" s="518"/>
      <c r="AA371" s="518"/>
      <c r="AB371" s="518"/>
      <c r="AC371" s="518"/>
    </row>
    <row r="372" ht="15.75" customHeight="1">
      <c r="A372" s="149"/>
      <c r="B372" s="149"/>
      <c r="C372" s="149"/>
      <c r="D372" s="116"/>
      <c r="E372" s="516"/>
      <c r="F372" s="516"/>
      <c r="G372" s="519"/>
      <c r="H372" s="116"/>
      <c r="I372" s="116"/>
      <c r="J372" s="116"/>
      <c r="K372" s="517"/>
      <c r="L372" s="517"/>
      <c r="M372" s="517"/>
      <c r="N372" s="517"/>
      <c r="O372" s="517"/>
      <c r="P372" s="517"/>
      <c r="Q372" s="517"/>
      <c r="R372" s="517"/>
      <c r="S372" s="517"/>
      <c r="T372" s="517"/>
      <c r="U372" s="517"/>
      <c r="V372" s="517"/>
      <c r="W372" s="517"/>
      <c r="X372" s="517"/>
      <c r="Y372" s="518"/>
      <c r="Z372" s="518"/>
      <c r="AA372" s="518"/>
      <c r="AB372" s="518"/>
      <c r="AC372" s="518"/>
    </row>
    <row r="373" ht="15.75" customHeight="1">
      <c r="A373" s="149"/>
      <c r="B373" s="149"/>
      <c r="C373" s="149"/>
      <c r="D373" s="116"/>
      <c r="E373" s="516"/>
      <c r="F373" s="516"/>
      <c r="G373" s="519"/>
      <c r="H373" s="116"/>
      <c r="I373" s="116"/>
      <c r="J373" s="116"/>
      <c r="K373" s="517"/>
      <c r="L373" s="517"/>
      <c r="M373" s="517"/>
      <c r="N373" s="517"/>
      <c r="O373" s="517"/>
      <c r="P373" s="517"/>
      <c r="Q373" s="517"/>
      <c r="R373" s="517"/>
      <c r="S373" s="517"/>
      <c r="T373" s="517"/>
      <c r="U373" s="517"/>
      <c r="V373" s="517"/>
      <c r="W373" s="517"/>
      <c r="X373" s="517"/>
      <c r="Y373" s="518"/>
      <c r="Z373" s="518"/>
      <c r="AA373" s="518"/>
      <c r="AB373" s="518"/>
      <c r="AC373" s="518"/>
    </row>
    <row r="374" ht="15.75" customHeight="1">
      <c r="A374" s="149"/>
      <c r="B374" s="149"/>
      <c r="C374" s="149"/>
      <c r="D374" s="116"/>
      <c r="E374" s="516"/>
      <c r="F374" s="516"/>
      <c r="G374" s="519"/>
      <c r="H374" s="116"/>
      <c r="I374" s="116"/>
      <c r="J374" s="116"/>
      <c r="K374" s="517"/>
      <c r="L374" s="517"/>
      <c r="M374" s="517"/>
      <c r="N374" s="517"/>
      <c r="O374" s="517"/>
      <c r="P374" s="517"/>
      <c r="Q374" s="517"/>
      <c r="R374" s="517"/>
      <c r="S374" s="517"/>
      <c r="T374" s="517"/>
      <c r="U374" s="517"/>
      <c r="V374" s="517"/>
      <c r="W374" s="517"/>
      <c r="X374" s="517"/>
      <c r="Y374" s="518"/>
      <c r="Z374" s="518"/>
      <c r="AA374" s="518"/>
      <c r="AB374" s="518"/>
      <c r="AC374" s="518"/>
    </row>
    <row r="375" ht="15.75" customHeight="1">
      <c r="A375" s="149"/>
      <c r="B375" s="149"/>
      <c r="C375" s="149"/>
      <c r="D375" s="116"/>
      <c r="E375" s="516"/>
      <c r="F375" s="516"/>
      <c r="G375" s="519"/>
      <c r="H375" s="116"/>
      <c r="I375" s="116"/>
      <c r="J375" s="116"/>
      <c r="K375" s="517"/>
      <c r="L375" s="517"/>
      <c r="M375" s="517"/>
      <c r="N375" s="517"/>
      <c r="O375" s="517"/>
      <c r="P375" s="517"/>
      <c r="Q375" s="517"/>
      <c r="R375" s="517"/>
      <c r="S375" s="517"/>
      <c r="T375" s="517"/>
      <c r="U375" s="517"/>
      <c r="V375" s="517"/>
      <c r="W375" s="517"/>
      <c r="X375" s="517"/>
      <c r="Y375" s="518"/>
      <c r="Z375" s="518"/>
      <c r="AA375" s="518"/>
      <c r="AB375" s="518"/>
      <c r="AC375" s="518"/>
    </row>
    <row r="376" ht="15.75" customHeight="1">
      <c r="A376" s="149"/>
      <c r="B376" s="149"/>
      <c r="C376" s="149"/>
      <c r="D376" s="116"/>
      <c r="E376" s="516"/>
      <c r="F376" s="516"/>
      <c r="G376" s="519"/>
      <c r="H376" s="116"/>
      <c r="I376" s="116"/>
      <c r="J376" s="116"/>
      <c r="K376" s="517"/>
      <c r="L376" s="517"/>
      <c r="M376" s="517"/>
      <c r="N376" s="517"/>
      <c r="O376" s="517"/>
      <c r="P376" s="517"/>
      <c r="Q376" s="517"/>
      <c r="R376" s="517"/>
      <c r="S376" s="517"/>
      <c r="T376" s="517"/>
      <c r="U376" s="517"/>
      <c r="V376" s="517"/>
      <c r="W376" s="517"/>
      <c r="X376" s="517"/>
      <c r="Y376" s="518"/>
      <c r="Z376" s="518"/>
      <c r="AA376" s="518"/>
      <c r="AB376" s="518"/>
      <c r="AC376" s="518"/>
    </row>
    <row r="377" ht="15.75" customHeight="1">
      <c r="A377" s="149"/>
      <c r="B377" s="149"/>
      <c r="C377" s="149"/>
      <c r="D377" s="116"/>
      <c r="E377" s="516"/>
      <c r="F377" s="516"/>
      <c r="G377" s="519"/>
      <c r="H377" s="116"/>
      <c r="I377" s="116"/>
      <c r="J377" s="116"/>
      <c r="K377" s="517"/>
      <c r="L377" s="517"/>
      <c r="M377" s="517"/>
      <c r="N377" s="517"/>
      <c r="O377" s="517"/>
      <c r="P377" s="517"/>
      <c r="Q377" s="517"/>
      <c r="R377" s="517"/>
      <c r="S377" s="517"/>
      <c r="T377" s="517"/>
      <c r="U377" s="517"/>
      <c r="V377" s="517"/>
      <c r="W377" s="517"/>
      <c r="X377" s="517"/>
      <c r="Y377" s="518"/>
      <c r="Z377" s="518"/>
      <c r="AA377" s="518"/>
      <c r="AB377" s="518"/>
      <c r="AC377" s="518"/>
    </row>
    <row r="378" ht="15.75" customHeight="1">
      <c r="A378" s="149"/>
      <c r="B378" s="149"/>
      <c r="C378" s="149"/>
      <c r="D378" s="116"/>
      <c r="E378" s="516"/>
      <c r="F378" s="516"/>
      <c r="G378" s="519"/>
      <c r="H378" s="116"/>
      <c r="I378" s="116"/>
      <c r="J378" s="116"/>
      <c r="K378" s="517"/>
      <c r="L378" s="517"/>
      <c r="M378" s="517"/>
      <c r="N378" s="517"/>
      <c r="O378" s="517"/>
      <c r="P378" s="517"/>
      <c r="Q378" s="517"/>
      <c r="R378" s="517"/>
      <c r="S378" s="517"/>
      <c r="T378" s="517"/>
      <c r="U378" s="517"/>
      <c r="V378" s="517"/>
      <c r="W378" s="517"/>
      <c r="X378" s="517"/>
      <c r="Y378" s="518"/>
      <c r="Z378" s="518"/>
      <c r="AA378" s="518"/>
      <c r="AB378" s="518"/>
      <c r="AC378" s="518"/>
    </row>
    <row r="379" ht="15.75" customHeight="1">
      <c r="A379" s="149"/>
      <c r="B379" s="149"/>
      <c r="C379" s="149"/>
      <c r="D379" s="116"/>
      <c r="E379" s="516"/>
      <c r="F379" s="516"/>
      <c r="G379" s="519"/>
      <c r="H379" s="116"/>
      <c r="I379" s="116"/>
      <c r="J379" s="116"/>
      <c r="K379" s="517"/>
      <c r="L379" s="517"/>
      <c r="M379" s="517"/>
      <c r="N379" s="517"/>
      <c r="O379" s="517"/>
      <c r="P379" s="517"/>
      <c r="Q379" s="517"/>
      <c r="R379" s="517"/>
      <c r="S379" s="517"/>
      <c r="T379" s="517"/>
      <c r="U379" s="517"/>
      <c r="V379" s="517"/>
      <c r="W379" s="517"/>
      <c r="X379" s="517"/>
      <c r="Y379" s="518"/>
      <c r="Z379" s="518"/>
      <c r="AA379" s="518"/>
      <c r="AB379" s="518"/>
      <c r="AC379" s="518"/>
    </row>
    <row r="380" ht="15.75" customHeight="1">
      <c r="A380" s="149"/>
      <c r="B380" s="149"/>
      <c r="C380" s="149"/>
      <c r="D380" s="116"/>
      <c r="E380" s="516"/>
      <c r="F380" s="516"/>
      <c r="G380" s="519"/>
      <c r="H380" s="116"/>
      <c r="I380" s="116"/>
      <c r="J380" s="116"/>
      <c r="K380" s="517"/>
      <c r="L380" s="517"/>
      <c r="M380" s="517"/>
      <c r="N380" s="517"/>
      <c r="O380" s="517"/>
      <c r="P380" s="517"/>
      <c r="Q380" s="517"/>
      <c r="R380" s="517"/>
      <c r="S380" s="517"/>
      <c r="T380" s="517"/>
      <c r="U380" s="517"/>
      <c r="V380" s="517"/>
      <c r="W380" s="517"/>
      <c r="X380" s="517"/>
      <c r="Y380" s="518"/>
      <c r="Z380" s="518"/>
      <c r="AA380" s="518"/>
      <c r="AB380" s="518"/>
      <c r="AC380" s="518"/>
    </row>
    <row r="381" ht="15.75" customHeight="1">
      <c r="A381" s="149"/>
      <c r="B381" s="149"/>
      <c r="C381" s="149"/>
      <c r="D381" s="116"/>
      <c r="E381" s="516"/>
      <c r="F381" s="516"/>
      <c r="G381" s="519"/>
      <c r="H381" s="116"/>
      <c r="I381" s="116"/>
      <c r="J381" s="116"/>
      <c r="K381" s="517"/>
      <c r="L381" s="517"/>
      <c r="M381" s="517"/>
      <c r="N381" s="517"/>
      <c r="O381" s="517"/>
      <c r="P381" s="517"/>
      <c r="Q381" s="517"/>
      <c r="R381" s="517"/>
      <c r="S381" s="517"/>
      <c r="T381" s="517"/>
      <c r="U381" s="517"/>
      <c r="V381" s="517"/>
      <c r="W381" s="517"/>
      <c r="X381" s="517"/>
      <c r="Y381" s="518"/>
      <c r="Z381" s="518"/>
      <c r="AA381" s="518"/>
      <c r="AB381" s="518"/>
      <c r="AC381" s="518"/>
    </row>
    <row r="382" ht="15.75" customHeight="1">
      <c r="A382" s="149"/>
      <c r="B382" s="149"/>
      <c r="C382" s="149"/>
      <c r="D382" s="116"/>
      <c r="E382" s="516"/>
      <c r="F382" s="516"/>
      <c r="G382" s="519"/>
      <c r="H382" s="116"/>
      <c r="I382" s="116"/>
      <c r="J382" s="116"/>
      <c r="K382" s="517"/>
      <c r="L382" s="517"/>
      <c r="M382" s="517"/>
      <c r="N382" s="517"/>
      <c r="O382" s="517"/>
      <c r="P382" s="517"/>
      <c r="Q382" s="517"/>
      <c r="R382" s="517"/>
      <c r="S382" s="517"/>
      <c r="T382" s="517"/>
      <c r="U382" s="517"/>
      <c r="V382" s="517"/>
      <c r="W382" s="517"/>
      <c r="X382" s="517"/>
      <c r="Y382" s="518"/>
      <c r="Z382" s="518"/>
      <c r="AA382" s="518"/>
      <c r="AB382" s="518"/>
      <c r="AC382" s="518"/>
    </row>
    <row r="383" ht="15.75" customHeight="1">
      <c r="A383" s="149"/>
      <c r="B383" s="149"/>
      <c r="C383" s="149"/>
      <c r="D383" s="116"/>
      <c r="E383" s="516"/>
      <c r="F383" s="516"/>
      <c r="G383" s="519"/>
      <c r="H383" s="116"/>
      <c r="I383" s="116"/>
      <c r="J383" s="116"/>
      <c r="K383" s="517"/>
      <c r="L383" s="517"/>
      <c r="M383" s="517"/>
      <c r="N383" s="517"/>
      <c r="O383" s="517"/>
      <c r="P383" s="517"/>
      <c r="Q383" s="517"/>
      <c r="R383" s="517"/>
      <c r="S383" s="517"/>
      <c r="T383" s="517"/>
      <c r="U383" s="517"/>
      <c r="V383" s="517"/>
      <c r="W383" s="517"/>
      <c r="X383" s="517"/>
      <c r="Y383" s="518"/>
      <c r="Z383" s="518"/>
      <c r="AA383" s="518"/>
      <c r="AB383" s="518"/>
      <c r="AC383" s="518"/>
    </row>
    <row r="384" ht="15.75" customHeight="1">
      <c r="A384" s="149"/>
      <c r="B384" s="149"/>
      <c r="C384" s="149"/>
      <c r="D384" s="116"/>
      <c r="E384" s="516"/>
      <c r="F384" s="516"/>
      <c r="G384" s="519"/>
      <c r="H384" s="116"/>
      <c r="I384" s="116"/>
      <c r="J384" s="116"/>
      <c r="K384" s="517"/>
      <c r="L384" s="517"/>
      <c r="M384" s="517"/>
      <c r="N384" s="517"/>
      <c r="O384" s="517"/>
      <c r="P384" s="517"/>
      <c r="Q384" s="517"/>
      <c r="R384" s="517"/>
      <c r="S384" s="517"/>
      <c r="T384" s="517"/>
      <c r="U384" s="517"/>
      <c r="V384" s="517"/>
      <c r="W384" s="517"/>
      <c r="X384" s="517"/>
      <c r="Y384" s="518"/>
      <c r="Z384" s="518"/>
      <c r="AA384" s="518"/>
      <c r="AB384" s="518"/>
      <c r="AC384" s="518"/>
    </row>
    <row r="385" ht="15.75" customHeight="1">
      <c r="A385" s="149"/>
      <c r="B385" s="149"/>
      <c r="C385" s="149"/>
      <c r="D385" s="116"/>
      <c r="E385" s="516"/>
      <c r="F385" s="516"/>
      <c r="G385" s="519"/>
      <c r="H385" s="116"/>
      <c r="I385" s="116"/>
      <c r="J385" s="116"/>
      <c r="K385" s="517"/>
      <c r="L385" s="517"/>
      <c r="M385" s="517"/>
      <c r="N385" s="517"/>
      <c r="O385" s="517"/>
      <c r="P385" s="517"/>
      <c r="Q385" s="517"/>
      <c r="R385" s="517"/>
      <c r="S385" s="517"/>
      <c r="T385" s="517"/>
      <c r="U385" s="517"/>
      <c r="V385" s="517"/>
      <c r="W385" s="517"/>
      <c r="X385" s="517"/>
      <c r="Y385" s="518"/>
      <c r="Z385" s="518"/>
      <c r="AA385" s="518"/>
      <c r="AB385" s="518"/>
      <c r="AC385" s="518"/>
    </row>
    <row r="386" ht="15.75" customHeight="1">
      <c r="A386" s="149"/>
      <c r="B386" s="149"/>
      <c r="C386" s="149"/>
      <c r="D386" s="116"/>
      <c r="E386" s="516"/>
      <c r="F386" s="516"/>
      <c r="G386" s="519"/>
      <c r="H386" s="116"/>
      <c r="I386" s="116"/>
      <c r="J386" s="116"/>
      <c r="K386" s="517"/>
      <c r="L386" s="517"/>
      <c r="M386" s="517"/>
      <c r="N386" s="517"/>
      <c r="O386" s="517"/>
      <c r="P386" s="517"/>
      <c r="Q386" s="517"/>
      <c r="R386" s="517"/>
      <c r="S386" s="517"/>
      <c r="T386" s="517"/>
      <c r="U386" s="517"/>
      <c r="V386" s="517"/>
      <c r="W386" s="517"/>
      <c r="X386" s="517"/>
      <c r="Y386" s="518"/>
      <c r="Z386" s="518"/>
      <c r="AA386" s="518"/>
      <c r="AB386" s="518"/>
      <c r="AC386" s="518"/>
    </row>
    <row r="387" ht="15.75" customHeight="1">
      <c r="A387" s="149"/>
      <c r="B387" s="149"/>
      <c r="C387" s="149"/>
      <c r="D387" s="116"/>
      <c r="E387" s="516"/>
      <c r="F387" s="516"/>
      <c r="G387" s="519"/>
      <c r="H387" s="116"/>
      <c r="I387" s="116"/>
      <c r="J387" s="116"/>
      <c r="K387" s="517"/>
      <c r="L387" s="517"/>
      <c r="M387" s="517"/>
      <c r="N387" s="517"/>
      <c r="O387" s="517"/>
      <c r="P387" s="517"/>
      <c r="Q387" s="517"/>
      <c r="R387" s="517"/>
      <c r="S387" s="517"/>
      <c r="T387" s="517"/>
      <c r="U387" s="517"/>
      <c r="V387" s="517"/>
      <c r="W387" s="517"/>
      <c r="X387" s="517"/>
      <c r="Y387" s="518"/>
      <c r="Z387" s="518"/>
      <c r="AA387" s="518"/>
      <c r="AB387" s="518"/>
      <c r="AC387" s="518"/>
    </row>
    <row r="388" ht="15.75" customHeight="1">
      <c r="A388" s="149"/>
      <c r="B388" s="149"/>
      <c r="C388" s="149"/>
      <c r="D388" s="116"/>
      <c r="E388" s="516"/>
      <c r="F388" s="516"/>
      <c r="G388" s="519"/>
      <c r="H388" s="116"/>
      <c r="I388" s="116"/>
      <c r="J388" s="116"/>
      <c r="K388" s="517"/>
      <c r="L388" s="517"/>
      <c r="M388" s="517"/>
      <c r="N388" s="517"/>
      <c r="O388" s="517"/>
      <c r="P388" s="517"/>
      <c r="Q388" s="517"/>
      <c r="R388" s="517"/>
      <c r="S388" s="517"/>
      <c r="T388" s="517"/>
      <c r="U388" s="517"/>
      <c r="V388" s="517"/>
      <c r="W388" s="517"/>
      <c r="X388" s="517"/>
      <c r="Y388" s="518"/>
      <c r="Z388" s="518"/>
      <c r="AA388" s="518"/>
      <c r="AB388" s="518"/>
      <c r="AC388" s="518"/>
    </row>
    <row r="389" ht="15.75" customHeight="1">
      <c r="A389" s="149"/>
      <c r="B389" s="149"/>
      <c r="C389" s="149"/>
      <c r="D389" s="116"/>
      <c r="E389" s="516"/>
      <c r="F389" s="516"/>
      <c r="G389" s="519"/>
      <c r="H389" s="116"/>
      <c r="I389" s="116"/>
      <c r="J389" s="116"/>
      <c r="K389" s="517"/>
      <c r="L389" s="517"/>
      <c r="M389" s="517"/>
      <c r="N389" s="517"/>
      <c r="O389" s="517"/>
      <c r="P389" s="517"/>
      <c r="Q389" s="517"/>
      <c r="R389" s="517"/>
      <c r="S389" s="517"/>
      <c r="T389" s="517"/>
      <c r="U389" s="517"/>
      <c r="V389" s="517"/>
      <c r="W389" s="517"/>
      <c r="X389" s="517"/>
      <c r="Y389" s="518"/>
      <c r="Z389" s="518"/>
      <c r="AA389" s="518"/>
      <c r="AB389" s="518"/>
      <c r="AC389" s="518"/>
    </row>
    <row r="390" ht="15.75" customHeight="1">
      <c r="A390" s="149"/>
      <c r="B390" s="149"/>
      <c r="C390" s="149"/>
      <c r="D390" s="116"/>
      <c r="E390" s="516"/>
      <c r="F390" s="516"/>
      <c r="G390" s="519"/>
      <c r="H390" s="116"/>
      <c r="I390" s="116"/>
      <c r="J390" s="116"/>
      <c r="K390" s="517"/>
      <c r="L390" s="517"/>
      <c r="M390" s="517"/>
      <c r="N390" s="517"/>
      <c r="O390" s="517"/>
      <c r="P390" s="517"/>
      <c r="Q390" s="517"/>
      <c r="R390" s="517"/>
      <c r="S390" s="517"/>
      <c r="T390" s="517"/>
      <c r="U390" s="517"/>
      <c r="V390" s="517"/>
      <c r="W390" s="517"/>
      <c r="X390" s="517"/>
      <c r="Y390" s="518"/>
      <c r="Z390" s="518"/>
      <c r="AA390" s="518"/>
      <c r="AB390" s="518"/>
      <c r="AC390" s="518"/>
    </row>
    <row r="391" ht="15.75" customHeight="1">
      <c r="A391" s="149"/>
      <c r="B391" s="149"/>
      <c r="C391" s="149"/>
      <c r="D391" s="116"/>
      <c r="E391" s="516"/>
      <c r="F391" s="516"/>
      <c r="G391" s="519"/>
      <c r="H391" s="116"/>
      <c r="I391" s="116"/>
      <c r="J391" s="116"/>
      <c r="K391" s="517"/>
      <c r="L391" s="517"/>
      <c r="M391" s="517"/>
      <c r="N391" s="517"/>
      <c r="O391" s="517"/>
      <c r="P391" s="517"/>
      <c r="Q391" s="517"/>
      <c r="R391" s="517"/>
      <c r="S391" s="517"/>
      <c r="T391" s="517"/>
      <c r="U391" s="517"/>
      <c r="V391" s="517"/>
      <c r="W391" s="517"/>
      <c r="X391" s="517"/>
      <c r="Y391" s="518"/>
      <c r="Z391" s="518"/>
      <c r="AA391" s="518"/>
      <c r="AB391" s="518"/>
      <c r="AC391" s="518"/>
    </row>
    <row r="392" ht="15.75" customHeight="1">
      <c r="A392" s="149"/>
      <c r="B392" s="149"/>
      <c r="C392" s="149"/>
      <c r="D392" s="116"/>
      <c r="E392" s="516"/>
      <c r="F392" s="516"/>
      <c r="G392" s="519"/>
      <c r="H392" s="116"/>
      <c r="I392" s="116"/>
      <c r="J392" s="116"/>
      <c r="K392" s="517"/>
      <c r="L392" s="517"/>
      <c r="M392" s="517"/>
      <c r="N392" s="517"/>
      <c r="O392" s="517"/>
      <c r="P392" s="517"/>
      <c r="Q392" s="517"/>
      <c r="R392" s="517"/>
      <c r="S392" s="517"/>
      <c r="T392" s="517"/>
      <c r="U392" s="517"/>
      <c r="V392" s="517"/>
      <c r="W392" s="517"/>
      <c r="X392" s="517"/>
      <c r="Y392" s="518"/>
      <c r="Z392" s="518"/>
      <c r="AA392" s="518"/>
      <c r="AB392" s="518"/>
      <c r="AC392" s="518"/>
    </row>
    <row r="393" ht="15.75" customHeight="1">
      <c r="A393" s="149"/>
      <c r="B393" s="149"/>
      <c r="C393" s="149"/>
      <c r="D393" s="116"/>
      <c r="E393" s="516"/>
      <c r="F393" s="516"/>
      <c r="G393" s="519"/>
      <c r="H393" s="116"/>
      <c r="I393" s="116"/>
      <c r="J393" s="116"/>
      <c r="K393" s="517"/>
      <c r="L393" s="517"/>
      <c r="M393" s="517"/>
      <c r="N393" s="517"/>
      <c r="O393" s="517"/>
      <c r="P393" s="517"/>
      <c r="Q393" s="517"/>
      <c r="R393" s="517"/>
      <c r="S393" s="517"/>
      <c r="T393" s="517"/>
      <c r="U393" s="517"/>
      <c r="V393" s="517"/>
      <c r="W393" s="517"/>
      <c r="X393" s="517"/>
      <c r="Y393" s="518"/>
      <c r="Z393" s="518"/>
      <c r="AA393" s="518"/>
      <c r="AB393" s="518"/>
      <c r="AC393" s="518"/>
    </row>
    <row r="394" ht="15.75" customHeight="1">
      <c r="A394" s="149"/>
      <c r="B394" s="149"/>
      <c r="C394" s="149"/>
      <c r="D394" s="116"/>
      <c r="E394" s="516"/>
      <c r="F394" s="516"/>
      <c r="G394" s="519"/>
      <c r="H394" s="116"/>
      <c r="I394" s="116"/>
      <c r="J394" s="116"/>
      <c r="K394" s="517"/>
      <c r="L394" s="517"/>
      <c r="M394" s="517"/>
      <c r="N394" s="517"/>
      <c r="O394" s="517"/>
      <c r="P394" s="517"/>
      <c r="Q394" s="517"/>
      <c r="R394" s="517"/>
      <c r="S394" s="517"/>
      <c r="T394" s="517"/>
      <c r="U394" s="517"/>
      <c r="V394" s="517"/>
      <c r="W394" s="517"/>
      <c r="X394" s="517"/>
      <c r="Y394" s="518"/>
      <c r="Z394" s="518"/>
      <c r="AA394" s="518"/>
      <c r="AB394" s="518"/>
      <c r="AC394" s="518"/>
    </row>
    <row r="395" ht="15.75" customHeight="1">
      <c r="A395" s="149"/>
      <c r="B395" s="149"/>
      <c r="C395" s="149"/>
      <c r="D395" s="116"/>
      <c r="E395" s="516"/>
      <c r="F395" s="516"/>
      <c r="G395" s="519"/>
      <c r="H395" s="116"/>
      <c r="I395" s="116"/>
      <c r="J395" s="116"/>
      <c r="K395" s="517"/>
      <c r="L395" s="517"/>
      <c r="M395" s="517"/>
      <c r="N395" s="517"/>
      <c r="O395" s="517"/>
      <c r="P395" s="517"/>
      <c r="Q395" s="517"/>
      <c r="R395" s="517"/>
      <c r="S395" s="517"/>
      <c r="T395" s="517"/>
      <c r="U395" s="517"/>
      <c r="V395" s="517"/>
      <c r="W395" s="517"/>
      <c r="X395" s="517"/>
      <c r="Y395" s="518"/>
      <c r="Z395" s="518"/>
      <c r="AA395" s="518"/>
      <c r="AB395" s="518"/>
      <c r="AC395" s="518"/>
    </row>
    <row r="396" ht="15.75" customHeight="1">
      <c r="A396" s="149"/>
      <c r="B396" s="149"/>
      <c r="C396" s="149"/>
      <c r="D396" s="116"/>
      <c r="E396" s="516"/>
      <c r="F396" s="516"/>
      <c r="G396" s="519"/>
      <c r="H396" s="116"/>
      <c r="I396" s="116"/>
      <c r="J396" s="116"/>
      <c r="K396" s="517"/>
      <c r="L396" s="517"/>
      <c r="M396" s="517"/>
      <c r="N396" s="517"/>
      <c r="O396" s="517"/>
      <c r="P396" s="517"/>
      <c r="Q396" s="517"/>
      <c r="R396" s="517"/>
      <c r="S396" s="517"/>
      <c r="T396" s="517"/>
      <c r="U396" s="517"/>
      <c r="V396" s="517"/>
      <c r="W396" s="517"/>
      <c r="X396" s="517"/>
      <c r="Y396" s="518"/>
      <c r="Z396" s="518"/>
      <c r="AA396" s="518"/>
      <c r="AB396" s="518"/>
      <c r="AC396" s="518"/>
    </row>
    <row r="397" ht="15.75" customHeight="1">
      <c r="A397" s="149"/>
      <c r="B397" s="149"/>
      <c r="C397" s="149"/>
      <c r="D397" s="116"/>
      <c r="E397" s="516"/>
      <c r="F397" s="516"/>
      <c r="G397" s="519"/>
      <c r="H397" s="116"/>
      <c r="I397" s="116"/>
      <c r="J397" s="116"/>
      <c r="K397" s="517"/>
      <c r="L397" s="517"/>
      <c r="M397" s="517"/>
      <c r="N397" s="517"/>
      <c r="O397" s="517"/>
      <c r="P397" s="517"/>
      <c r="Q397" s="517"/>
      <c r="R397" s="517"/>
      <c r="S397" s="517"/>
      <c r="T397" s="517"/>
      <c r="U397" s="517"/>
      <c r="V397" s="517"/>
      <c r="W397" s="517"/>
      <c r="X397" s="517"/>
      <c r="Y397" s="518"/>
      <c r="Z397" s="518"/>
      <c r="AA397" s="518"/>
      <c r="AB397" s="518"/>
      <c r="AC397" s="518"/>
    </row>
    <row r="398" ht="15.75" customHeight="1">
      <c r="A398" s="149"/>
      <c r="B398" s="149"/>
      <c r="C398" s="149"/>
      <c r="D398" s="116"/>
      <c r="E398" s="516"/>
      <c r="F398" s="516"/>
      <c r="G398" s="519"/>
      <c r="H398" s="116"/>
      <c r="I398" s="116"/>
      <c r="J398" s="116"/>
      <c r="K398" s="517"/>
      <c r="L398" s="517"/>
      <c r="M398" s="517"/>
      <c r="N398" s="517"/>
      <c r="O398" s="517"/>
      <c r="P398" s="517"/>
      <c r="Q398" s="517"/>
      <c r="R398" s="517"/>
      <c r="S398" s="517"/>
      <c r="T398" s="517"/>
      <c r="U398" s="517"/>
      <c r="V398" s="517"/>
      <c r="W398" s="517"/>
      <c r="X398" s="517"/>
      <c r="Y398" s="518"/>
      <c r="Z398" s="518"/>
      <c r="AA398" s="518"/>
      <c r="AB398" s="518"/>
      <c r="AC398" s="518"/>
    </row>
    <row r="399" ht="15.75" customHeight="1">
      <c r="A399" s="149"/>
      <c r="B399" s="149"/>
      <c r="C399" s="149"/>
      <c r="D399" s="116"/>
      <c r="E399" s="516"/>
      <c r="F399" s="516"/>
      <c r="G399" s="519"/>
      <c r="H399" s="116"/>
      <c r="I399" s="116"/>
      <c r="J399" s="116"/>
      <c r="K399" s="517"/>
      <c r="L399" s="517"/>
      <c r="M399" s="517"/>
      <c r="N399" s="517"/>
      <c r="O399" s="517"/>
      <c r="P399" s="517"/>
      <c r="Q399" s="517"/>
      <c r="R399" s="517"/>
      <c r="S399" s="517"/>
      <c r="T399" s="517"/>
      <c r="U399" s="517"/>
      <c r="V399" s="517"/>
      <c r="W399" s="517"/>
      <c r="X399" s="517"/>
      <c r="Y399" s="518"/>
      <c r="Z399" s="518"/>
      <c r="AA399" s="518"/>
      <c r="AB399" s="518"/>
      <c r="AC399" s="518"/>
    </row>
    <row r="400" ht="15.75" customHeight="1">
      <c r="A400" s="149"/>
      <c r="B400" s="149"/>
      <c r="C400" s="149"/>
      <c r="D400" s="116"/>
      <c r="E400" s="516"/>
      <c r="F400" s="516"/>
      <c r="G400" s="519"/>
      <c r="H400" s="116"/>
      <c r="I400" s="116"/>
      <c r="J400" s="116"/>
      <c r="K400" s="517"/>
      <c r="L400" s="517"/>
      <c r="M400" s="517"/>
      <c r="N400" s="517"/>
      <c r="O400" s="517"/>
      <c r="P400" s="517"/>
      <c r="Q400" s="517"/>
      <c r="R400" s="517"/>
      <c r="S400" s="517"/>
      <c r="T400" s="517"/>
      <c r="U400" s="517"/>
      <c r="V400" s="517"/>
      <c r="W400" s="517"/>
      <c r="X400" s="517"/>
      <c r="Y400" s="518"/>
      <c r="Z400" s="518"/>
      <c r="AA400" s="518"/>
      <c r="AB400" s="518"/>
      <c r="AC400" s="518"/>
    </row>
    <row r="401" ht="15.75" customHeight="1">
      <c r="A401" s="149"/>
      <c r="B401" s="149"/>
      <c r="C401" s="149"/>
      <c r="D401" s="116"/>
      <c r="E401" s="516"/>
      <c r="F401" s="516"/>
      <c r="G401" s="519"/>
      <c r="H401" s="116"/>
      <c r="I401" s="116"/>
      <c r="J401" s="116"/>
      <c r="K401" s="517"/>
      <c r="L401" s="517"/>
      <c r="M401" s="517"/>
      <c r="N401" s="517"/>
      <c r="O401" s="517"/>
      <c r="P401" s="517"/>
      <c r="Q401" s="517"/>
      <c r="R401" s="517"/>
      <c r="S401" s="517"/>
      <c r="T401" s="517"/>
      <c r="U401" s="517"/>
      <c r="V401" s="517"/>
      <c r="W401" s="517"/>
      <c r="X401" s="517"/>
      <c r="Y401" s="518"/>
      <c r="Z401" s="518"/>
      <c r="AA401" s="518"/>
      <c r="AB401" s="518"/>
      <c r="AC401" s="518"/>
    </row>
    <row r="402" ht="15.75" customHeight="1">
      <c r="A402" s="149"/>
      <c r="B402" s="149"/>
      <c r="C402" s="149"/>
      <c r="D402" s="116"/>
      <c r="E402" s="516"/>
      <c r="F402" s="516"/>
      <c r="G402" s="519"/>
      <c r="H402" s="116"/>
      <c r="I402" s="116"/>
      <c r="J402" s="116"/>
      <c r="K402" s="517"/>
      <c r="L402" s="517"/>
      <c r="M402" s="517"/>
      <c r="N402" s="517"/>
      <c r="O402" s="517"/>
      <c r="P402" s="517"/>
      <c r="Q402" s="517"/>
      <c r="R402" s="517"/>
      <c r="S402" s="517"/>
      <c r="T402" s="517"/>
      <c r="U402" s="517"/>
      <c r="V402" s="517"/>
      <c r="W402" s="517"/>
      <c r="X402" s="517"/>
      <c r="Y402" s="518"/>
      <c r="Z402" s="518"/>
      <c r="AA402" s="518"/>
      <c r="AB402" s="518"/>
      <c r="AC402" s="518"/>
    </row>
    <row r="403" ht="15.75" customHeight="1">
      <c r="A403" s="149"/>
      <c r="B403" s="149"/>
      <c r="C403" s="149"/>
      <c r="D403" s="116"/>
      <c r="E403" s="516"/>
      <c r="F403" s="516"/>
      <c r="G403" s="519"/>
      <c r="H403" s="116"/>
      <c r="I403" s="116"/>
      <c r="J403" s="116"/>
      <c r="K403" s="517"/>
      <c r="L403" s="517"/>
      <c r="M403" s="517"/>
      <c r="N403" s="517"/>
      <c r="O403" s="517"/>
      <c r="P403" s="517"/>
      <c r="Q403" s="517"/>
      <c r="R403" s="517"/>
      <c r="S403" s="517"/>
      <c r="T403" s="517"/>
      <c r="U403" s="517"/>
      <c r="V403" s="517"/>
      <c r="W403" s="517"/>
      <c r="X403" s="517"/>
      <c r="Y403" s="518"/>
      <c r="Z403" s="518"/>
      <c r="AA403" s="518"/>
      <c r="AB403" s="518"/>
      <c r="AC403" s="518"/>
    </row>
    <row r="404" ht="15.75" customHeight="1">
      <c r="A404" s="149"/>
      <c r="B404" s="149"/>
      <c r="C404" s="149"/>
      <c r="D404" s="116"/>
      <c r="E404" s="516"/>
      <c r="F404" s="516"/>
      <c r="G404" s="519"/>
      <c r="H404" s="116"/>
      <c r="I404" s="116"/>
      <c r="J404" s="116"/>
      <c r="K404" s="517"/>
      <c r="L404" s="517"/>
      <c r="M404" s="517"/>
      <c r="N404" s="517"/>
      <c r="O404" s="517"/>
      <c r="P404" s="517"/>
      <c r="Q404" s="517"/>
      <c r="R404" s="517"/>
      <c r="S404" s="517"/>
      <c r="T404" s="517"/>
      <c r="U404" s="517"/>
      <c r="V404" s="517"/>
      <c r="W404" s="517"/>
      <c r="X404" s="517"/>
      <c r="Y404" s="518"/>
      <c r="Z404" s="518"/>
      <c r="AA404" s="518"/>
      <c r="AB404" s="518"/>
      <c r="AC404" s="518"/>
    </row>
    <row r="405" ht="15.75" customHeight="1">
      <c r="A405" s="149"/>
      <c r="B405" s="149"/>
      <c r="C405" s="149"/>
      <c r="D405" s="116"/>
      <c r="E405" s="516"/>
      <c r="F405" s="516"/>
      <c r="G405" s="519"/>
      <c r="H405" s="116"/>
      <c r="I405" s="116"/>
      <c r="J405" s="116"/>
      <c r="K405" s="517"/>
      <c r="L405" s="517"/>
      <c r="M405" s="517"/>
      <c r="N405" s="517"/>
      <c r="O405" s="517"/>
      <c r="P405" s="517"/>
      <c r="Q405" s="517"/>
      <c r="R405" s="517"/>
      <c r="S405" s="517"/>
      <c r="T405" s="517"/>
      <c r="U405" s="517"/>
      <c r="V405" s="517"/>
      <c r="W405" s="517"/>
      <c r="X405" s="517"/>
      <c r="Y405" s="518"/>
      <c r="Z405" s="518"/>
      <c r="AA405" s="518"/>
      <c r="AB405" s="518"/>
      <c r="AC405" s="518"/>
    </row>
    <row r="406" ht="15.75" customHeight="1">
      <c r="A406" s="149"/>
      <c r="B406" s="149"/>
      <c r="C406" s="149"/>
      <c r="D406" s="116"/>
      <c r="E406" s="516"/>
      <c r="F406" s="516"/>
      <c r="G406" s="519"/>
      <c r="H406" s="116"/>
      <c r="I406" s="116"/>
      <c r="J406" s="116"/>
      <c r="K406" s="517"/>
      <c r="L406" s="517"/>
      <c r="M406" s="517"/>
      <c r="N406" s="517"/>
      <c r="O406" s="517"/>
      <c r="P406" s="517"/>
      <c r="Q406" s="517"/>
      <c r="R406" s="517"/>
      <c r="S406" s="517"/>
      <c r="T406" s="517"/>
      <c r="U406" s="517"/>
      <c r="V406" s="517"/>
      <c r="W406" s="517"/>
      <c r="X406" s="517"/>
      <c r="Y406" s="518"/>
      <c r="Z406" s="518"/>
      <c r="AA406" s="518"/>
      <c r="AB406" s="518"/>
      <c r="AC406" s="518"/>
    </row>
    <row r="407" ht="15.75" customHeight="1">
      <c r="A407" s="149"/>
      <c r="B407" s="149"/>
      <c r="C407" s="149"/>
      <c r="D407" s="116"/>
      <c r="E407" s="516"/>
      <c r="F407" s="516"/>
      <c r="G407" s="519"/>
      <c r="H407" s="116"/>
      <c r="I407" s="116"/>
      <c r="J407" s="116"/>
      <c r="K407" s="517"/>
      <c r="L407" s="517"/>
      <c r="M407" s="517"/>
      <c r="N407" s="517"/>
      <c r="O407" s="517"/>
      <c r="P407" s="517"/>
      <c r="Q407" s="517"/>
      <c r="R407" s="517"/>
      <c r="S407" s="517"/>
      <c r="T407" s="517"/>
      <c r="U407" s="517"/>
      <c r="V407" s="517"/>
      <c r="W407" s="517"/>
      <c r="X407" s="517"/>
      <c r="Y407" s="518"/>
      <c r="Z407" s="518"/>
      <c r="AA407" s="518"/>
      <c r="AB407" s="518"/>
      <c r="AC407" s="518"/>
    </row>
    <row r="408" ht="15.75" customHeight="1">
      <c r="A408" s="149"/>
      <c r="B408" s="149"/>
      <c r="C408" s="149"/>
      <c r="D408" s="116"/>
      <c r="E408" s="516"/>
      <c r="F408" s="516"/>
      <c r="G408" s="519"/>
      <c r="H408" s="116"/>
      <c r="I408" s="116"/>
      <c r="J408" s="116"/>
      <c r="K408" s="517"/>
      <c r="L408" s="517"/>
      <c r="M408" s="517"/>
      <c r="N408" s="517"/>
      <c r="O408" s="517"/>
      <c r="P408" s="517"/>
      <c r="Q408" s="517"/>
      <c r="R408" s="517"/>
      <c r="S408" s="517"/>
      <c r="T408" s="517"/>
      <c r="U408" s="517"/>
      <c r="V408" s="517"/>
      <c r="W408" s="517"/>
      <c r="X408" s="517"/>
      <c r="Y408" s="518"/>
      <c r="Z408" s="518"/>
      <c r="AA408" s="518"/>
      <c r="AB408" s="518"/>
      <c r="AC408" s="518"/>
    </row>
    <row r="409" ht="15.75" customHeight="1">
      <c r="A409" s="149"/>
      <c r="B409" s="149"/>
      <c r="C409" s="149"/>
      <c r="D409" s="116"/>
      <c r="E409" s="516"/>
      <c r="F409" s="516"/>
      <c r="G409" s="519"/>
      <c r="H409" s="116"/>
      <c r="I409" s="116"/>
      <c r="J409" s="116"/>
      <c r="K409" s="517"/>
      <c r="L409" s="517"/>
      <c r="M409" s="517"/>
      <c r="N409" s="517"/>
      <c r="O409" s="517"/>
      <c r="P409" s="517"/>
      <c r="Q409" s="517"/>
      <c r="R409" s="517"/>
      <c r="S409" s="517"/>
      <c r="T409" s="517"/>
      <c r="U409" s="517"/>
      <c r="V409" s="517"/>
      <c r="W409" s="517"/>
      <c r="X409" s="517"/>
      <c r="Y409" s="518"/>
      <c r="Z409" s="518"/>
      <c r="AA409" s="518"/>
      <c r="AB409" s="518"/>
      <c r="AC409" s="518"/>
    </row>
    <row r="410" ht="15.75" customHeight="1">
      <c r="A410" s="149"/>
      <c r="B410" s="149"/>
      <c r="C410" s="149"/>
      <c r="D410" s="116"/>
      <c r="E410" s="516"/>
      <c r="F410" s="516"/>
      <c r="G410" s="519"/>
      <c r="H410" s="116"/>
      <c r="I410" s="116"/>
      <c r="J410" s="116"/>
      <c r="K410" s="517"/>
      <c r="L410" s="517"/>
      <c r="M410" s="517"/>
      <c r="N410" s="517"/>
      <c r="O410" s="517"/>
      <c r="P410" s="517"/>
      <c r="Q410" s="517"/>
      <c r="R410" s="517"/>
      <c r="S410" s="517"/>
      <c r="T410" s="517"/>
      <c r="U410" s="517"/>
      <c r="V410" s="517"/>
      <c r="W410" s="517"/>
      <c r="X410" s="517"/>
      <c r="Y410" s="518"/>
      <c r="Z410" s="518"/>
      <c r="AA410" s="518"/>
      <c r="AB410" s="518"/>
      <c r="AC410" s="518"/>
    </row>
    <row r="411" ht="15.75" customHeight="1">
      <c r="A411" s="149"/>
      <c r="B411" s="149"/>
      <c r="C411" s="149"/>
      <c r="D411" s="116"/>
      <c r="E411" s="516"/>
      <c r="F411" s="516"/>
      <c r="G411" s="519"/>
      <c r="H411" s="116"/>
      <c r="I411" s="116"/>
      <c r="J411" s="116"/>
      <c r="K411" s="517"/>
      <c r="L411" s="517"/>
      <c r="M411" s="517"/>
      <c r="N411" s="517"/>
      <c r="O411" s="517"/>
      <c r="P411" s="517"/>
      <c r="Q411" s="517"/>
      <c r="R411" s="517"/>
      <c r="S411" s="517"/>
      <c r="T411" s="517"/>
      <c r="U411" s="517"/>
      <c r="V411" s="517"/>
      <c r="W411" s="517"/>
      <c r="X411" s="517"/>
      <c r="Y411" s="518"/>
      <c r="Z411" s="518"/>
      <c r="AA411" s="518"/>
      <c r="AB411" s="518"/>
      <c r="AC411" s="518"/>
    </row>
    <row r="412" ht="15.75" customHeight="1">
      <c r="A412" s="149"/>
      <c r="B412" s="149"/>
      <c r="C412" s="149"/>
      <c r="D412" s="116"/>
      <c r="E412" s="516"/>
      <c r="F412" s="516"/>
      <c r="G412" s="519"/>
      <c r="H412" s="116"/>
      <c r="I412" s="116"/>
      <c r="J412" s="116"/>
      <c r="K412" s="517"/>
      <c r="L412" s="517"/>
      <c r="M412" s="517"/>
      <c r="N412" s="517"/>
      <c r="O412" s="517"/>
      <c r="P412" s="517"/>
      <c r="Q412" s="517"/>
      <c r="R412" s="517"/>
      <c r="S412" s="517"/>
      <c r="T412" s="517"/>
      <c r="U412" s="517"/>
      <c r="V412" s="517"/>
      <c r="W412" s="517"/>
      <c r="X412" s="517"/>
      <c r="Y412" s="518"/>
      <c r="Z412" s="518"/>
      <c r="AA412" s="518"/>
      <c r="AB412" s="518"/>
      <c r="AC412" s="518"/>
    </row>
    <row r="413" ht="15.75" customHeight="1">
      <c r="A413" s="149"/>
      <c r="B413" s="149"/>
      <c r="C413" s="149"/>
      <c r="D413" s="116"/>
      <c r="E413" s="516"/>
      <c r="F413" s="516"/>
      <c r="G413" s="519"/>
      <c r="H413" s="116"/>
      <c r="I413" s="116"/>
      <c r="J413" s="116"/>
      <c r="K413" s="517"/>
      <c r="L413" s="517"/>
      <c r="M413" s="517"/>
      <c r="N413" s="517"/>
      <c r="O413" s="517"/>
      <c r="P413" s="517"/>
      <c r="Q413" s="517"/>
      <c r="R413" s="517"/>
      <c r="S413" s="517"/>
      <c r="T413" s="517"/>
      <c r="U413" s="517"/>
      <c r="V413" s="517"/>
      <c r="W413" s="517"/>
      <c r="X413" s="517"/>
      <c r="Y413" s="518"/>
      <c r="Z413" s="518"/>
      <c r="AA413" s="518"/>
      <c r="AB413" s="518"/>
      <c r="AC413" s="518"/>
    </row>
    <row r="414" ht="15.75" customHeight="1">
      <c r="A414" s="149"/>
      <c r="B414" s="149"/>
      <c r="C414" s="149"/>
      <c r="D414" s="116"/>
      <c r="E414" s="516"/>
      <c r="F414" s="516"/>
      <c r="G414" s="519"/>
      <c r="H414" s="116"/>
      <c r="I414" s="116"/>
      <c r="J414" s="116"/>
      <c r="K414" s="517"/>
      <c r="L414" s="517"/>
      <c r="M414" s="517"/>
      <c r="N414" s="517"/>
      <c r="O414" s="517"/>
      <c r="P414" s="517"/>
      <c r="Q414" s="517"/>
      <c r="R414" s="517"/>
      <c r="S414" s="517"/>
      <c r="T414" s="517"/>
      <c r="U414" s="517"/>
      <c r="V414" s="517"/>
      <c r="W414" s="517"/>
      <c r="X414" s="517"/>
      <c r="Y414" s="518"/>
      <c r="Z414" s="518"/>
      <c r="AA414" s="518"/>
      <c r="AB414" s="518"/>
      <c r="AC414" s="518"/>
    </row>
    <row r="415" ht="15.75" customHeight="1">
      <c r="A415" s="149"/>
      <c r="B415" s="149"/>
      <c r="C415" s="149"/>
      <c r="D415" s="116"/>
      <c r="E415" s="516"/>
      <c r="F415" s="516"/>
      <c r="G415" s="519"/>
      <c r="H415" s="116"/>
      <c r="I415" s="116"/>
      <c r="J415" s="116"/>
      <c r="K415" s="517"/>
      <c r="L415" s="517"/>
      <c r="M415" s="517"/>
      <c r="N415" s="517"/>
      <c r="O415" s="517"/>
      <c r="P415" s="517"/>
      <c r="Q415" s="517"/>
      <c r="R415" s="517"/>
      <c r="S415" s="517"/>
      <c r="T415" s="517"/>
      <c r="U415" s="517"/>
      <c r="V415" s="517"/>
      <c r="W415" s="517"/>
      <c r="X415" s="517"/>
      <c r="Y415" s="518"/>
      <c r="Z415" s="518"/>
      <c r="AA415" s="518"/>
      <c r="AB415" s="518"/>
      <c r="AC415" s="518"/>
    </row>
    <row r="416" ht="15.75" customHeight="1">
      <c r="A416" s="149"/>
      <c r="B416" s="149"/>
      <c r="C416" s="149"/>
      <c r="D416" s="116"/>
      <c r="E416" s="516"/>
      <c r="F416" s="516"/>
      <c r="G416" s="519"/>
      <c r="H416" s="116"/>
      <c r="I416" s="116"/>
      <c r="J416" s="116"/>
      <c r="K416" s="517"/>
      <c r="L416" s="517"/>
      <c r="M416" s="517"/>
      <c r="N416" s="517"/>
      <c r="O416" s="517"/>
      <c r="P416" s="517"/>
      <c r="Q416" s="517"/>
      <c r="R416" s="517"/>
      <c r="S416" s="517"/>
      <c r="T416" s="517"/>
      <c r="U416" s="517"/>
      <c r="V416" s="517"/>
      <c r="W416" s="517"/>
      <c r="X416" s="517"/>
      <c r="Y416" s="518"/>
      <c r="Z416" s="518"/>
      <c r="AA416" s="518"/>
      <c r="AB416" s="518"/>
      <c r="AC416" s="518"/>
    </row>
    <row r="417" ht="15.75" customHeight="1">
      <c r="A417" s="149"/>
      <c r="B417" s="149"/>
      <c r="C417" s="149"/>
      <c r="D417" s="116"/>
      <c r="E417" s="516"/>
      <c r="F417" s="516"/>
      <c r="G417" s="519"/>
      <c r="H417" s="116"/>
      <c r="I417" s="116"/>
      <c r="J417" s="116"/>
      <c r="K417" s="517"/>
      <c r="L417" s="517"/>
      <c r="M417" s="517"/>
      <c r="N417" s="517"/>
      <c r="O417" s="517"/>
      <c r="P417" s="517"/>
      <c r="Q417" s="517"/>
      <c r="R417" s="517"/>
      <c r="S417" s="517"/>
      <c r="T417" s="517"/>
      <c r="U417" s="517"/>
      <c r="V417" s="517"/>
      <c r="W417" s="517"/>
      <c r="X417" s="517"/>
      <c r="Y417" s="518"/>
      <c r="Z417" s="518"/>
      <c r="AA417" s="518"/>
      <c r="AB417" s="518"/>
      <c r="AC417" s="518"/>
    </row>
    <row r="418" ht="15.75" customHeight="1">
      <c r="A418" s="149"/>
      <c r="B418" s="149"/>
      <c r="C418" s="149"/>
      <c r="D418" s="116"/>
      <c r="E418" s="516"/>
      <c r="F418" s="516"/>
      <c r="G418" s="519"/>
      <c r="H418" s="116"/>
      <c r="I418" s="116"/>
      <c r="J418" s="116"/>
      <c r="K418" s="517"/>
      <c r="L418" s="517"/>
      <c r="M418" s="517"/>
      <c r="N418" s="517"/>
      <c r="O418" s="517"/>
      <c r="P418" s="517"/>
      <c r="Q418" s="517"/>
      <c r="R418" s="517"/>
      <c r="S418" s="517"/>
      <c r="T418" s="517"/>
      <c r="U418" s="517"/>
      <c r="V418" s="517"/>
      <c r="W418" s="517"/>
      <c r="X418" s="517"/>
      <c r="Y418" s="518"/>
      <c r="Z418" s="518"/>
      <c r="AA418" s="518"/>
      <c r="AB418" s="518"/>
      <c r="AC418" s="518"/>
    </row>
    <row r="419" ht="15.75" customHeight="1">
      <c r="A419" s="149"/>
      <c r="B419" s="149"/>
      <c r="C419" s="149"/>
      <c r="D419" s="116"/>
      <c r="E419" s="516"/>
      <c r="F419" s="516"/>
      <c r="G419" s="519"/>
      <c r="H419" s="116"/>
      <c r="I419" s="116"/>
      <c r="J419" s="116"/>
      <c r="K419" s="517"/>
      <c r="L419" s="517"/>
      <c r="M419" s="517"/>
      <c r="N419" s="517"/>
      <c r="O419" s="517"/>
      <c r="P419" s="517"/>
      <c r="Q419" s="517"/>
      <c r="R419" s="517"/>
      <c r="S419" s="517"/>
      <c r="T419" s="517"/>
      <c r="U419" s="517"/>
      <c r="V419" s="517"/>
      <c r="W419" s="517"/>
      <c r="X419" s="517"/>
      <c r="Y419" s="518"/>
      <c r="Z419" s="518"/>
      <c r="AA419" s="518"/>
      <c r="AB419" s="518"/>
      <c r="AC419" s="518"/>
    </row>
    <row r="420" ht="15.75" customHeight="1">
      <c r="A420" s="149"/>
      <c r="B420" s="149"/>
      <c r="C420" s="149"/>
      <c r="D420" s="116"/>
      <c r="E420" s="516"/>
      <c r="F420" s="516"/>
      <c r="G420" s="519"/>
      <c r="H420" s="116"/>
      <c r="I420" s="116"/>
      <c r="J420" s="116"/>
      <c r="K420" s="517"/>
      <c r="L420" s="517"/>
      <c r="M420" s="517"/>
      <c r="N420" s="517"/>
      <c r="O420" s="517"/>
      <c r="P420" s="517"/>
      <c r="Q420" s="517"/>
      <c r="R420" s="517"/>
      <c r="S420" s="517"/>
      <c r="T420" s="517"/>
      <c r="U420" s="517"/>
      <c r="V420" s="517"/>
      <c r="W420" s="517"/>
      <c r="X420" s="517"/>
      <c r="Y420" s="518"/>
      <c r="Z420" s="518"/>
      <c r="AA420" s="518"/>
      <c r="AB420" s="518"/>
      <c r="AC420" s="518"/>
    </row>
    <row r="421" ht="15.75" customHeight="1">
      <c r="A421" s="149"/>
      <c r="B421" s="149"/>
      <c r="C421" s="149"/>
      <c r="D421" s="116"/>
      <c r="E421" s="516"/>
      <c r="F421" s="516"/>
      <c r="G421" s="519"/>
      <c r="H421" s="116"/>
      <c r="I421" s="116"/>
      <c r="J421" s="116"/>
      <c r="K421" s="517"/>
      <c r="L421" s="517"/>
      <c r="M421" s="517"/>
      <c r="N421" s="517"/>
      <c r="O421" s="517"/>
      <c r="P421" s="517"/>
      <c r="Q421" s="517"/>
      <c r="R421" s="517"/>
      <c r="S421" s="517"/>
      <c r="T421" s="517"/>
      <c r="U421" s="517"/>
      <c r="V421" s="517"/>
      <c r="W421" s="517"/>
      <c r="X421" s="517"/>
      <c r="Y421" s="518"/>
      <c r="Z421" s="518"/>
      <c r="AA421" s="518"/>
      <c r="AB421" s="518"/>
      <c r="AC421" s="518"/>
    </row>
    <row r="422" ht="15.75" customHeight="1">
      <c r="A422" s="149"/>
      <c r="B422" s="149"/>
      <c r="C422" s="149"/>
      <c r="D422" s="116"/>
      <c r="E422" s="516"/>
      <c r="F422" s="516"/>
      <c r="G422" s="519"/>
      <c r="H422" s="116"/>
      <c r="I422" s="116"/>
      <c r="J422" s="116"/>
      <c r="K422" s="517"/>
      <c r="L422" s="517"/>
      <c r="M422" s="517"/>
      <c r="N422" s="517"/>
      <c r="O422" s="517"/>
      <c r="P422" s="517"/>
      <c r="Q422" s="517"/>
      <c r="R422" s="517"/>
      <c r="S422" s="517"/>
      <c r="T422" s="517"/>
      <c r="U422" s="517"/>
      <c r="V422" s="517"/>
      <c r="W422" s="517"/>
      <c r="X422" s="517"/>
      <c r="Y422" s="518"/>
      <c r="Z422" s="518"/>
      <c r="AA422" s="518"/>
      <c r="AB422" s="518"/>
      <c r="AC422" s="518"/>
    </row>
    <row r="423" ht="15.75" customHeight="1">
      <c r="A423" s="149"/>
      <c r="B423" s="149"/>
      <c r="C423" s="149"/>
      <c r="D423" s="116"/>
      <c r="E423" s="516"/>
      <c r="F423" s="516"/>
      <c r="G423" s="519"/>
      <c r="H423" s="116"/>
      <c r="I423" s="116"/>
      <c r="J423" s="116"/>
      <c r="K423" s="517"/>
      <c r="L423" s="517"/>
      <c r="M423" s="517"/>
      <c r="N423" s="517"/>
      <c r="O423" s="517"/>
      <c r="P423" s="517"/>
      <c r="Q423" s="517"/>
      <c r="R423" s="517"/>
      <c r="S423" s="517"/>
      <c r="T423" s="517"/>
      <c r="U423" s="517"/>
      <c r="V423" s="517"/>
      <c r="W423" s="517"/>
      <c r="X423" s="517"/>
      <c r="Y423" s="518"/>
      <c r="Z423" s="518"/>
      <c r="AA423" s="518"/>
      <c r="AB423" s="518"/>
      <c r="AC423" s="518"/>
    </row>
    <row r="424" ht="15.75" customHeight="1">
      <c r="A424" s="149"/>
      <c r="B424" s="149"/>
      <c r="C424" s="149"/>
      <c r="D424" s="116"/>
      <c r="E424" s="516"/>
      <c r="F424" s="516"/>
      <c r="G424" s="519"/>
      <c r="H424" s="116"/>
      <c r="I424" s="116"/>
      <c r="J424" s="116"/>
      <c r="K424" s="517"/>
      <c r="L424" s="517"/>
      <c r="M424" s="517"/>
      <c r="N424" s="517"/>
      <c r="O424" s="517"/>
      <c r="P424" s="517"/>
      <c r="Q424" s="517"/>
      <c r="R424" s="517"/>
      <c r="S424" s="517"/>
      <c r="T424" s="517"/>
      <c r="U424" s="517"/>
      <c r="V424" s="517"/>
      <c r="W424" s="517"/>
      <c r="X424" s="517"/>
      <c r="Y424" s="518"/>
      <c r="Z424" s="518"/>
      <c r="AA424" s="518"/>
      <c r="AB424" s="518"/>
      <c r="AC424" s="518"/>
    </row>
    <row r="425" ht="15.75" customHeight="1">
      <c r="A425" s="149"/>
      <c r="B425" s="149"/>
      <c r="C425" s="149"/>
      <c r="D425" s="116"/>
      <c r="E425" s="516"/>
      <c r="F425" s="516"/>
      <c r="G425" s="519"/>
      <c r="H425" s="116"/>
      <c r="I425" s="116"/>
      <c r="J425" s="116"/>
      <c r="K425" s="517"/>
      <c r="L425" s="517"/>
      <c r="M425" s="517"/>
      <c r="N425" s="517"/>
      <c r="O425" s="517"/>
      <c r="P425" s="517"/>
      <c r="Q425" s="517"/>
      <c r="R425" s="517"/>
      <c r="S425" s="517"/>
      <c r="T425" s="517"/>
      <c r="U425" s="517"/>
      <c r="V425" s="517"/>
      <c r="W425" s="517"/>
      <c r="X425" s="517"/>
      <c r="Y425" s="518"/>
      <c r="Z425" s="518"/>
      <c r="AA425" s="518"/>
      <c r="AB425" s="518"/>
      <c r="AC425" s="518"/>
    </row>
    <row r="426" ht="15.75" customHeight="1">
      <c r="A426" s="149"/>
      <c r="B426" s="149"/>
      <c r="C426" s="149"/>
      <c r="D426" s="116"/>
      <c r="E426" s="516"/>
      <c r="F426" s="516"/>
      <c r="G426" s="519"/>
      <c r="H426" s="116"/>
      <c r="I426" s="116"/>
      <c r="J426" s="116"/>
      <c r="K426" s="517"/>
      <c r="L426" s="517"/>
      <c r="M426" s="517"/>
      <c r="N426" s="517"/>
      <c r="O426" s="517"/>
      <c r="P426" s="517"/>
      <c r="Q426" s="517"/>
      <c r="R426" s="517"/>
      <c r="S426" s="517"/>
      <c r="T426" s="517"/>
      <c r="U426" s="517"/>
      <c r="V426" s="517"/>
      <c r="W426" s="517"/>
      <c r="X426" s="517"/>
      <c r="Y426" s="518"/>
      <c r="Z426" s="518"/>
      <c r="AA426" s="518"/>
      <c r="AB426" s="518"/>
      <c r="AC426" s="518"/>
    </row>
    <row r="427" ht="15.75" customHeight="1">
      <c r="A427" s="149"/>
      <c r="B427" s="149"/>
      <c r="C427" s="149"/>
      <c r="D427" s="116"/>
      <c r="E427" s="516"/>
      <c r="F427" s="516"/>
      <c r="G427" s="519"/>
      <c r="H427" s="116"/>
      <c r="I427" s="116"/>
      <c r="J427" s="116"/>
      <c r="K427" s="517"/>
      <c r="L427" s="517"/>
      <c r="M427" s="517"/>
      <c r="N427" s="517"/>
      <c r="O427" s="517"/>
      <c r="P427" s="517"/>
      <c r="Q427" s="517"/>
      <c r="R427" s="517"/>
      <c r="S427" s="517"/>
      <c r="T427" s="517"/>
      <c r="U427" s="517"/>
      <c r="V427" s="517"/>
      <c r="W427" s="517"/>
      <c r="X427" s="517"/>
      <c r="Y427" s="518"/>
      <c r="Z427" s="518"/>
      <c r="AA427" s="518"/>
      <c r="AB427" s="518"/>
      <c r="AC427" s="518"/>
    </row>
    <row r="428" ht="15.75" customHeight="1">
      <c r="A428" s="149"/>
      <c r="B428" s="149"/>
      <c r="C428" s="149"/>
      <c r="D428" s="116"/>
      <c r="E428" s="516"/>
      <c r="F428" s="516"/>
      <c r="G428" s="519"/>
      <c r="H428" s="116"/>
      <c r="I428" s="116"/>
      <c r="J428" s="116"/>
      <c r="K428" s="517"/>
      <c r="L428" s="517"/>
      <c r="M428" s="517"/>
      <c r="N428" s="517"/>
      <c r="O428" s="517"/>
      <c r="P428" s="517"/>
      <c r="Q428" s="517"/>
      <c r="R428" s="517"/>
      <c r="S428" s="517"/>
      <c r="T428" s="517"/>
      <c r="U428" s="517"/>
      <c r="V428" s="517"/>
      <c r="W428" s="517"/>
      <c r="X428" s="517"/>
      <c r="Y428" s="518"/>
      <c r="Z428" s="518"/>
      <c r="AA428" s="518"/>
      <c r="AB428" s="518"/>
      <c r="AC428" s="518"/>
    </row>
    <row r="429" ht="15.75" customHeight="1">
      <c r="A429" s="149"/>
      <c r="B429" s="149"/>
      <c r="C429" s="149"/>
      <c r="D429" s="116"/>
      <c r="E429" s="516"/>
      <c r="F429" s="516"/>
      <c r="G429" s="519"/>
      <c r="H429" s="116"/>
      <c r="I429" s="116"/>
      <c r="J429" s="116"/>
      <c r="K429" s="517"/>
      <c r="L429" s="517"/>
      <c r="M429" s="517"/>
      <c r="N429" s="517"/>
      <c r="O429" s="517"/>
      <c r="P429" s="517"/>
      <c r="Q429" s="517"/>
      <c r="R429" s="517"/>
      <c r="S429" s="517"/>
      <c r="T429" s="517"/>
      <c r="U429" s="517"/>
      <c r="V429" s="517"/>
      <c r="W429" s="517"/>
      <c r="X429" s="517"/>
      <c r="Y429" s="518"/>
      <c r="Z429" s="518"/>
      <c r="AA429" s="518"/>
      <c r="AB429" s="518"/>
      <c r="AC429" s="518"/>
    </row>
    <row r="430" ht="15.75" customHeight="1">
      <c r="A430" s="149"/>
      <c r="B430" s="149"/>
      <c r="C430" s="149"/>
      <c r="D430" s="116"/>
      <c r="E430" s="516"/>
      <c r="F430" s="516"/>
      <c r="G430" s="519"/>
      <c r="H430" s="116"/>
      <c r="I430" s="116"/>
      <c r="J430" s="116"/>
      <c r="K430" s="517"/>
      <c r="L430" s="517"/>
      <c r="M430" s="517"/>
      <c r="N430" s="517"/>
      <c r="O430" s="517"/>
      <c r="P430" s="517"/>
      <c r="Q430" s="517"/>
      <c r="R430" s="517"/>
      <c r="S430" s="517"/>
      <c r="T430" s="517"/>
      <c r="U430" s="517"/>
      <c r="V430" s="517"/>
      <c r="W430" s="517"/>
      <c r="X430" s="517"/>
      <c r="Y430" s="518"/>
      <c r="Z430" s="518"/>
      <c r="AA430" s="518"/>
      <c r="AB430" s="518"/>
      <c r="AC430" s="518"/>
    </row>
    <row r="431" ht="15.75" customHeight="1">
      <c r="A431" s="149"/>
      <c r="B431" s="149"/>
      <c r="C431" s="149"/>
      <c r="D431" s="116"/>
      <c r="E431" s="516"/>
      <c r="F431" s="516"/>
      <c r="G431" s="519"/>
      <c r="H431" s="116"/>
      <c r="I431" s="116"/>
      <c r="J431" s="116"/>
      <c r="K431" s="517"/>
      <c r="L431" s="517"/>
      <c r="M431" s="517"/>
      <c r="N431" s="517"/>
      <c r="O431" s="517"/>
      <c r="P431" s="517"/>
      <c r="Q431" s="517"/>
      <c r="R431" s="517"/>
      <c r="S431" s="517"/>
      <c r="T431" s="517"/>
      <c r="U431" s="517"/>
      <c r="V431" s="517"/>
      <c r="W431" s="517"/>
      <c r="X431" s="517"/>
      <c r="Y431" s="518"/>
      <c r="Z431" s="518"/>
      <c r="AA431" s="518"/>
      <c r="AB431" s="518"/>
      <c r="AC431" s="518"/>
    </row>
    <row r="432" ht="15.75" customHeight="1">
      <c r="A432" s="149"/>
      <c r="B432" s="149"/>
      <c r="C432" s="149"/>
      <c r="D432" s="116"/>
      <c r="E432" s="516"/>
      <c r="F432" s="516"/>
      <c r="G432" s="519"/>
      <c r="H432" s="116"/>
      <c r="I432" s="116"/>
      <c r="J432" s="116"/>
      <c r="K432" s="517"/>
      <c r="L432" s="517"/>
      <c r="M432" s="517"/>
      <c r="N432" s="517"/>
      <c r="O432" s="517"/>
      <c r="P432" s="517"/>
      <c r="Q432" s="517"/>
      <c r="R432" s="517"/>
      <c r="S432" s="517"/>
      <c r="T432" s="517"/>
      <c r="U432" s="517"/>
      <c r="V432" s="517"/>
      <c r="W432" s="517"/>
      <c r="X432" s="517"/>
      <c r="Y432" s="518"/>
      <c r="Z432" s="518"/>
      <c r="AA432" s="518"/>
      <c r="AB432" s="518"/>
      <c r="AC432" s="518"/>
    </row>
    <row r="433" ht="15.75" customHeight="1">
      <c r="A433" s="149"/>
      <c r="B433" s="149"/>
      <c r="C433" s="149"/>
      <c r="D433" s="116"/>
      <c r="E433" s="516"/>
      <c r="F433" s="516"/>
      <c r="G433" s="519"/>
      <c r="H433" s="116"/>
      <c r="I433" s="116"/>
      <c r="J433" s="116"/>
      <c r="K433" s="517"/>
      <c r="L433" s="517"/>
      <c r="M433" s="517"/>
      <c r="N433" s="517"/>
      <c r="O433" s="517"/>
      <c r="P433" s="517"/>
      <c r="Q433" s="517"/>
      <c r="R433" s="517"/>
      <c r="S433" s="517"/>
      <c r="T433" s="517"/>
      <c r="U433" s="517"/>
      <c r="V433" s="517"/>
      <c r="W433" s="517"/>
      <c r="X433" s="517"/>
      <c r="Y433" s="518"/>
      <c r="Z433" s="518"/>
      <c r="AA433" s="518"/>
      <c r="AB433" s="518"/>
      <c r="AC433" s="518"/>
    </row>
    <row r="434" ht="15.75" customHeight="1">
      <c r="A434" s="149"/>
      <c r="B434" s="149"/>
      <c r="C434" s="149"/>
      <c r="D434" s="116"/>
      <c r="E434" s="516"/>
      <c r="F434" s="516"/>
      <c r="G434" s="519"/>
      <c r="H434" s="116"/>
      <c r="I434" s="116"/>
      <c r="J434" s="116"/>
      <c r="K434" s="517"/>
      <c r="L434" s="517"/>
      <c r="M434" s="517"/>
      <c r="N434" s="517"/>
      <c r="O434" s="517"/>
      <c r="P434" s="517"/>
      <c r="Q434" s="517"/>
      <c r="R434" s="517"/>
      <c r="S434" s="517"/>
      <c r="T434" s="517"/>
      <c r="U434" s="517"/>
      <c r="V434" s="517"/>
      <c r="W434" s="517"/>
      <c r="X434" s="517"/>
      <c r="Y434" s="518"/>
      <c r="Z434" s="518"/>
      <c r="AA434" s="518"/>
      <c r="AB434" s="518"/>
      <c r="AC434" s="518"/>
    </row>
    <row r="435" ht="15.75" customHeight="1">
      <c r="A435" s="149"/>
      <c r="B435" s="149"/>
      <c r="C435" s="149"/>
      <c r="D435" s="116"/>
      <c r="E435" s="516"/>
      <c r="F435" s="516"/>
      <c r="G435" s="519"/>
      <c r="H435" s="116"/>
      <c r="I435" s="116"/>
      <c r="J435" s="116"/>
      <c r="K435" s="517"/>
      <c r="L435" s="517"/>
      <c r="M435" s="517"/>
      <c r="N435" s="517"/>
      <c r="O435" s="517"/>
      <c r="P435" s="517"/>
      <c r="Q435" s="517"/>
      <c r="R435" s="517"/>
      <c r="S435" s="517"/>
      <c r="T435" s="517"/>
      <c r="U435" s="517"/>
      <c r="V435" s="517"/>
      <c r="W435" s="517"/>
      <c r="X435" s="517"/>
      <c r="Y435" s="518"/>
      <c r="Z435" s="518"/>
      <c r="AA435" s="518"/>
      <c r="AB435" s="518"/>
      <c r="AC435" s="518"/>
    </row>
    <row r="436" ht="15.75" customHeight="1">
      <c r="A436" s="149"/>
      <c r="B436" s="149"/>
      <c r="C436" s="149"/>
      <c r="D436" s="116"/>
      <c r="E436" s="516"/>
      <c r="F436" s="516"/>
      <c r="G436" s="519"/>
      <c r="H436" s="116"/>
      <c r="I436" s="116"/>
      <c r="J436" s="116"/>
      <c r="K436" s="517"/>
      <c r="L436" s="517"/>
      <c r="M436" s="517"/>
      <c r="N436" s="517"/>
      <c r="O436" s="517"/>
      <c r="P436" s="517"/>
      <c r="Q436" s="517"/>
      <c r="R436" s="517"/>
      <c r="S436" s="517"/>
      <c r="T436" s="517"/>
      <c r="U436" s="517"/>
      <c r="V436" s="517"/>
      <c r="W436" s="517"/>
      <c r="X436" s="517"/>
      <c r="Y436" s="518"/>
      <c r="Z436" s="518"/>
      <c r="AA436" s="518"/>
      <c r="AB436" s="518"/>
      <c r="AC436" s="518"/>
    </row>
    <row r="437" ht="15.75" customHeight="1">
      <c r="A437" s="149"/>
      <c r="B437" s="149"/>
      <c r="C437" s="149"/>
      <c r="D437" s="116"/>
      <c r="E437" s="516"/>
      <c r="F437" s="516"/>
      <c r="G437" s="519"/>
      <c r="H437" s="116"/>
      <c r="I437" s="116"/>
      <c r="J437" s="116"/>
      <c r="K437" s="517"/>
      <c r="L437" s="517"/>
      <c r="M437" s="517"/>
      <c r="N437" s="517"/>
      <c r="O437" s="517"/>
      <c r="P437" s="517"/>
      <c r="Q437" s="517"/>
      <c r="R437" s="517"/>
      <c r="S437" s="517"/>
      <c r="T437" s="517"/>
      <c r="U437" s="517"/>
      <c r="V437" s="517"/>
      <c r="W437" s="517"/>
      <c r="X437" s="517"/>
      <c r="Y437" s="518"/>
      <c r="Z437" s="518"/>
      <c r="AA437" s="518"/>
      <c r="AB437" s="518"/>
      <c r="AC437" s="518"/>
    </row>
    <row r="438" ht="15.75" customHeight="1">
      <c r="A438" s="149"/>
      <c r="B438" s="149"/>
      <c r="C438" s="149"/>
      <c r="D438" s="116"/>
      <c r="E438" s="516"/>
      <c r="F438" s="516"/>
      <c r="G438" s="519"/>
      <c r="H438" s="116"/>
      <c r="I438" s="116"/>
      <c r="J438" s="116"/>
      <c r="K438" s="517"/>
      <c r="L438" s="517"/>
      <c r="M438" s="517"/>
      <c r="N438" s="517"/>
      <c r="O438" s="517"/>
      <c r="P438" s="517"/>
      <c r="Q438" s="517"/>
      <c r="R438" s="517"/>
      <c r="S438" s="517"/>
      <c r="T438" s="517"/>
      <c r="U438" s="517"/>
      <c r="V438" s="517"/>
      <c r="W438" s="517"/>
      <c r="X438" s="517"/>
      <c r="Y438" s="518"/>
      <c r="Z438" s="518"/>
      <c r="AA438" s="518"/>
      <c r="AB438" s="518"/>
      <c r="AC438" s="518"/>
    </row>
    <row r="439" ht="15.75" customHeight="1">
      <c r="A439" s="149"/>
      <c r="B439" s="149"/>
      <c r="C439" s="149"/>
      <c r="D439" s="116"/>
      <c r="E439" s="516"/>
      <c r="F439" s="516"/>
      <c r="G439" s="519"/>
      <c r="H439" s="116"/>
      <c r="I439" s="116"/>
      <c r="J439" s="116"/>
      <c r="K439" s="517"/>
      <c r="L439" s="517"/>
      <c r="M439" s="517"/>
      <c r="N439" s="517"/>
      <c r="O439" s="517"/>
      <c r="P439" s="517"/>
      <c r="Q439" s="517"/>
      <c r="R439" s="517"/>
      <c r="S439" s="517"/>
      <c r="T439" s="517"/>
      <c r="U439" s="517"/>
      <c r="V439" s="517"/>
      <c r="W439" s="517"/>
      <c r="X439" s="517"/>
      <c r="Y439" s="518"/>
      <c r="Z439" s="518"/>
      <c r="AA439" s="518"/>
      <c r="AB439" s="518"/>
      <c r="AC439" s="518"/>
    </row>
    <row r="440" ht="15.75" customHeight="1">
      <c r="A440" s="149"/>
      <c r="B440" s="149"/>
      <c r="C440" s="149"/>
      <c r="D440" s="116"/>
      <c r="E440" s="516"/>
      <c r="F440" s="516"/>
      <c r="G440" s="519"/>
      <c r="H440" s="116"/>
      <c r="I440" s="116"/>
      <c r="J440" s="116"/>
      <c r="K440" s="517"/>
      <c r="L440" s="517"/>
      <c r="M440" s="517"/>
      <c r="N440" s="517"/>
      <c r="O440" s="517"/>
      <c r="P440" s="517"/>
      <c r="Q440" s="517"/>
      <c r="R440" s="517"/>
      <c r="S440" s="517"/>
      <c r="T440" s="517"/>
      <c r="U440" s="517"/>
      <c r="V440" s="517"/>
      <c r="W440" s="517"/>
      <c r="X440" s="517"/>
      <c r="Y440" s="518"/>
      <c r="Z440" s="518"/>
      <c r="AA440" s="518"/>
      <c r="AB440" s="518"/>
      <c r="AC440" s="518"/>
    </row>
    <row r="441" ht="15.75" customHeight="1">
      <c r="A441" s="149"/>
      <c r="B441" s="149"/>
      <c r="C441" s="149"/>
      <c r="D441" s="116"/>
      <c r="E441" s="516"/>
      <c r="F441" s="516"/>
      <c r="G441" s="519"/>
      <c r="H441" s="116"/>
      <c r="I441" s="116"/>
      <c r="J441" s="116"/>
      <c r="K441" s="517"/>
      <c r="L441" s="517"/>
      <c r="M441" s="517"/>
      <c r="N441" s="517"/>
      <c r="O441" s="517"/>
      <c r="P441" s="517"/>
      <c r="Q441" s="517"/>
      <c r="R441" s="517"/>
      <c r="S441" s="517"/>
      <c r="T441" s="517"/>
      <c r="U441" s="517"/>
      <c r="V441" s="517"/>
      <c r="W441" s="517"/>
      <c r="X441" s="517"/>
      <c r="Y441" s="518"/>
      <c r="Z441" s="518"/>
      <c r="AA441" s="518"/>
      <c r="AB441" s="518"/>
      <c r="AC441" s="518"/>
    </row>
    <row r="442" ht="15.75" customHeight="1">
      <c r="A442" s="149"/>
      <c r="B442" s="149"/>
      <c r="C442" s="149"/>
      <c r="D442" s="116"/>
      <c r="E442" s="516"/>
      <c r="F442" s="516"/>
      <c r="G442" s="519"/>
      <c r="H442" s="116"/>
      <c r="I442" s="116"/>
      <c r="J442" s="116"/>
      <c r="K442" s="517"/>
      <c r="L442" s="517"/>
      <c r="M442" s="517"/>
      <c r="N442" s="517"/>
      <c r="O442" s="517"/>
      <c r="P442" s="517"/>
      <c r="Q442" s="517"/>
      <c r="R442" s="517"/>
      <c r="S442" s="517"/>
      <c r="T442" s="517"/>
      <c r="U442" s="517"/>
      <c r="V442" s="517"/>
      <c r="W442" s="517"/>
      <c r="X442" s="517"/>
      <c r="Y442" s="518"/>
      <c r="Z442" s="518"/>
      <c r="AA442" s="518"/>
      <c r="AB442" s="518"/>
      <c r="AC442" s="518"/>
    </row>
    <row r="443" ht="15.75" customHeight="1">
      <c r="A443" s="149"/>
      <c r="B443" s="149"/>
      <c r="C443" s="149"/>
      <c r="D443" s="116"/>
      <c r="E443" s="516"/>
      <c r="F443" s="516"/>
      <c r="G443" s="519"/>
      <c r="H443" s="116"/>
      <c r="I443" s="116"/>
      <c r="J443" s="116"/>
      <c r="K443" s="517"/>
      <c r="L443" s="517"/>
      <c r="M443" s="517"/>
      <c r="N443" s="517"/>
      <c r="O443" s="517"/>
      <c r="P443" s="517"/>
      <c r="Q443" s="517"/>
      <c r="R443" s="517"/>
      <c r="S443" s="517"/>
      <c r="T443" s="517"/>
      <c r="U443" s="517"/>
      <c r="V443" s="517"/>
      <c r="W443" s="517"/>
      <c r="X443" s="517"/>
      <c r="Y443" s="518"/>
      <c r="Z443" s="518"/>
      <c r="AA443" s="518"/>
      <c r="AB443" s="518"/>
      <c r="AC443" s="518"/>
    </row>
    <row r="444" ht="15.75" customHeight="1">
      <c r="A444" s="149"/>
      <c r="B444" s="149"/>
      <c r="C444" s="149"/>
      <c r="D444" s="116"/>
      <c r="E444" s="516"/>
      <c r="F444" s="516"/>
      <c r="G444" s="519"/>
      <c r="H444" s="116"/>
      <c r="I444" s="116"/>
      <c r="J444" s="116"/>
      <c r="K444" s="517"/>
      <c r="L444" s="517"/>
      <c r="M444" s="517"/>
      <c r="N444" s="517"/>
      <c r="O444" s="517"/>
      <c r="P444" s="517"/>
      <c r="Q444" s="517"/>
      <c r="R444" s="517"/>
      <c r="S444" s="517"/>
      <c r="T444" s="517"/>
      <c r="U444" s="517"/>
      <c r="V444" s="517"/>
      <c r="W444" s="517"/>
      <c r="X444" s="517"/>
      <c r="Y444" s="518"/>
      <c r="Z444" s="518"/>
      <c r="AA444" s="518"/>
      <c r="AB444" s="518"/>
      <c r="AC444" s="518"/>
    </row>
    <row r="445" ht="15.75" customHeight="1">
      <c r="A445" s="149"/>
      <c r="B445" s="149"/>
      <c r="C445" s="149"/>
      <c r="D445" s="116"/>
      <c r="E445" s="516"/>
      <c r="F445" s="516"/>
      <c r="G445" s="519"/>
      <c r="H445" s="116"/>
      <c r="I445" s="116"/>
      <c r="J445" s="116"/>
      <c r="K445" s="517"/>
      <c r="L445" s="517"/>
      <c r="M445" s="517"/>
      <c r="N445" s="517"/>
      <c r="O445" s="517"/>
      <c r="P445" s="517"/>
      <c r="Q445" s="517"/>
      <c r="R445" s="517"/>
      <c r="S445" s="517"/>
      <c r="T445" s="517"/>
      <c r="U445" s="517"/>
      <c r="V445" s="517"/>
      <c r="W445" s="517"/>
      <c r="X445" s="517"/>
      <c r="Y445" s="518"/>
      <c r="Z445" s="518"/>
      <c r="AA445" s="518"/>
      <c r="AB445" s="518"/>
      <c r="AC445" s="518"/>
    </row>
    <row r="446" ht="15.75" customHeight="1">
      <c r="A446" s="149"/>
      <c r="B446" s="149"/>
      <c r="C446" s="149"/>
      <c r="D446" s="116"/>
      <c r="E446" s="516"/>
      <c r="F446" s="516"/>
      <c r="G446" s="519"/>
      <c r="H446" s="116"/>
      <c r="I446" s="116"/>
      <c r="J446" s="116"/>
      <c r="K446" s="517"/>
      <c r="L446" s="517"/>
      <c r="M446" s="517"/>
      <c r="N446" s="517"/>
      <c r="O446" s="517"/>
      <c r="P446" s="517"/>
      <c r="Q446" s="517"/>
      <c r="R446" s="517"/>
      <c r="S446" s="517"/>
      <c r="T446" s="517"/>
      <c r="U446" s="517"/>
      <c r="V446" s="517"/>
      <c r="W446" s="517"/>
      <c r="X446" s="517"/>
      <c r="Y446" s="518"/>
      <c r="Z446" s="518"/>
      <c r="AA446" s="518"/>
      <c r="AB446" s="518"/>
      <c r="AC446" s="518"/>
    </row>
    <row r="447" ht="15.75" customHeight="1">
      <c r="A447" s="149"/>
      <c r="B447" s="149"/>
      <c r="C447" s="149"/>
      <c r="D447" s="116"/>
      <c r="E447" s="516"/>
      <c r="F447" s="516"/>
      <c r="G447" s="519"/>
      <c r="H447" s="116"/>
      <c r="I447" s="116"/>
      <c r="J447" s="116"/>
      <c r="K447" s="517"/>
      <c r="L447" s="517"/>
      <c r="M447" s="517"/>
      <c r="N447" s="517"/>
      <c r="O447" s="517"/>
      <c r="P447" s="517"/>
      <c r="Q447" s="517"/>
      <c r="R447" s="517"/>
      <c r="S447" s="517"/>
      <c r="T447" s="517"/>
      <c r="U447" s="517"/>
      <c r="V447" s="517"/>
      <c r="W447" s="517"/>
      <c r="X447" s="517"/>
      <c r="Y447" s="518"/>
      <c r="Z447" s="518"/>
      <c r="AA447" s="518"/>
      <c r="AB447" s="518"/>
      <c r="AC447" s="518"/>
    </row>
    <row r="448" ht="15.75" customHeight="1">
      <c r="A448" s="149"/>
      <c r="B448" s="149"/>
      <c r="C448" s="149"/>
      <c r="D448" s="116"/>
      <c r="E448" s="516"/>
      <c r="F448" s="516"/>
      <c r="G448" s="519"/>
      <c r="H448" s="116"/>
      <c r="I448" s="116"/>
      <c r="J448" s="116"/>
      <c r="K448" s="517"/>
      <c r="L448" s="517"/>
      <c r="M448" s="517"/>
      <c r="N448" s="517"/>
      <c r="O448" s="517"/>
      <c r="P448" s="517"/>
      <c r="Q448" s="517"/>
      <c r="R448" s="517"/>
      <c r="S448" s="517"/>
      <c r="T448" s="517"/>
      <c r="U448" s="517"/>
      <c r="V448" s="517"/>
      <c r="W448" s="517"/>
      <c r="X448" s="517"/>
      <c r="Y448" s="518"/>
      <c r="Z448" s="518"/>
      <c r="AA448" s="518"/>
      <c r="AB448" s="518"/>
      <c r="AC448" s="518"/>
    </row>
    <row r="449" ht="15.75" customHeight="1">
      <c r="A449" s="149"/>
      <c r="B449" s="149"/>
      <c r="C449" s="149"/>
      <c r="D449" s="116"/>
      <c r="E449" s="516"/>
      <c r="F449" s="516"/>
      <c r="G449" s="519"/>
      <c r="H449" s="116"/>
      <c r="I449" s="116"/>
      <c r="J449" s="116"/>
      <c r="K449" s="517"/>
      <c r="L449" s="517"/>
      <c r="M449" s="517"/>
      <c r="N449" s="517"/>
      <c r="O449" s="517"/>
      <c r="P449" s="517"/>
      <c r="Q449" s="517"/>
      <c r="R449" s="517"/>
      <c r="S449" s="517"/>
      <c r="T449" s="517"/>
      <c r="U449" s="517"/>
      <c r="V449" s="517"/>
      <c r="W449" s="517"/>
      <c r="X449" s="517"/>
      <c r="Y449" s="518"/>
      <c r="Z449" s="518"/>
      <c r="AA449" s="518"/>
      <c r="AB449" s="518"/>
      <c r="AC449" s="518"/>
    </row>
    <row r="450" ht="15.75" customHeight="1">
      <c r="A450" s="149"/>
      <c r="B450" s="149"/>
      <c r="C450" s="149"/>
      <c r="D450" s="116"/>
      <c r="E450" s="516"/>
      <c r="F450" s="516"/>
      <c r="G450" s="519"/>
      <c r="H450" s="116"/>
      <c r="I450" s="116"/>
      <c r="J450" s="116"/>
      <c r="K450" s="517"/>
      <c r="L450" s="517"/>
      <c r="M450" s="517"/>
      <c r="N450" s="517"/>
      <c r="O450" s="517"/>
      <c r="P450" s="517"/>
      <c r="Q450" s="517"/>
      <c r="R450" s="517"/>
      <c r="S450" s="517"/>
      <c r="T450" s="517"/>
      <c r="U450" s="517"/>
      <c r="V450" s="517"/>
      <c r="W450" s="517"/>
      <c r="X450" s="517"/>
      <c r="Y450" s="518"/>
      <c r="Z450" s="518"/>
      <c r="AA450" s="518"/>
      <c r="AB450" s="518"/>
      <c r="AC450" s="518"/>
    </row>
    <row r="451" ht="15.75" customHeight="1">
      <c r="A451" s="149"/>
      <c r="B451" s="149"/>
      <c r="C451" s="149"/>
      <c r="D451" s="116"/>
      <c r="E451" s="516"/>
      <c r="F451" s="516"/>
      <c r="G451" s="519"/>
      <c r="H451" s="116"/>
      <c r="I451" s="116"/>
      <c r="J451" s="116"/>
      <c r="K451" s="517"/>
      <c r="L451" s="517"/>
      <c r="M451" s="517"/>
      <c r="N451" s="517"/>
      <c r="O451" s="517"/>
      <c r="P451" s="517"/>
      <c r="Q451" s="517"/>
      <c r="R451" s="517"/>
      <c r="S451" s="517"/>
      <c r="T451" s="517"/>
      <c r="U451" s="517"/>
      <c r="V451" s="517"/>
      <c r="W451" s="517"/>
      <c r="X451" s="517"/>
      <c r="Y451" s="518"/>
      <c r="Z451" s="518"/>
      <c r="AA451" s="518"/>
      <c r="AB451" s="518"/>
      <c r="AC451" s="518"/>
    </row>
    <row r="452" ht="15.75" customHeight="1">
      <c r="A452" s="149"/>
      <c r="B452" s="149"/>
      <c r="C452" s="149"/>
      <c r="D452" s="116"/>
      <c r="E452" s="516"/>
      <c r="F452" s="516"/>
      <c r="G452" s="519"/>
      <c r="H452" s="116"/>
      <c r="I452" s="116"/>
      <c r="J452" s="116"/>
      <c r="K452" s="517"/>
      <c r="L452" s="517"/>
      <c r="M452" s="517"/>
      <c r="N452" s="517"/>
      <c r="O452" s="517"/>
      <c r="P452" s="517"/>
      <c r="Q452" s="517"/>
      <c r="R452" s="517"/>
      <c r="S452" s="517"/>
      <c r="T452" s="517"/>
      <c r="U452" s="517"/>
      <c r="V452" s="517"/>
      <c r="W452" s="517"/>
      <c r="X452" s="517"/>
      <c r="Y452" s="518"/>
      <c r="Z452" s="518"/>
      <c r="AA452" s="518"/>
      <c r="AB452" s="518"/>
      <c r="AC452" s="518"/>
    </row>
    <row r="453" ht="15.75" customHeight="1">
      <c r="A453" s="149"/>
      <c r="B453" s="149"/>
      <c r="C453" s="149"/>
      <c r="D453" s="116"/>
      <c r="E453" s="516"/>
      <c r="F453" s="516"/>
      <c r="G453" s="519"/>
      <c r="H453" s="116"/>
      <c r="I453" s="116"/>
      <c r="J453" s="116"/>
      <c r="K453" s="517"/>
      <c r="L453" s="517"/>
      <c r="M453" s="517"/>
      <c r="N453" s="517"/>
      <c r="O453" s="517"/>
      <c r="P453" s="517"/>
      <c r="Q453" s="517"/>
      <c r="R453" s="517"/>
      <c r="S453" s="517"/>
      <c r="T453" s="517"/>
      <c r="U453" s="517"/>
      <c r="V453" s="517"/>
      <c r="W453" s="517"/>
      <c r="X453" s="517"/>
      <c r="Y453" s="518"/>
      <c r="Z453" s="518"/>
      <c r="AA453" s="518"/>
      <c r="AB453" s="518"/>
      <c r="AC453" s="518"/>
    </row>
    <row r="454" ht="15.75" customHeight="1">
      <c r="A454" s="149"/>
      <c r="B454" s="149"/>
      <c r="C454" s="149"/>
      <c r="D454" s="116"/>
      <c r="E454" s="516"/>
      <c r="F454" s="516"/>
      <c r="G454" s="519"/>
      <c r="H454" s="116"/>
      <c r="I454" s="116"/>
      <c r="J454" s="116"/>
      <c r="K454" s="517"/>
      <c r="L454" s="517"/>
      <c r="M454" s="517"/>
      <c r="N454" s="517"/>
      <c r="O454" s="517"/>
      <c r="P454" s="517"/>
      <c r="Q454" s="517"/>
      <c r="R454" s="517"/>
      <c r="S454" s="517"/>
      <c r="T454" s="517"/>
      <c r="U454" s="517"/>
      <c r="V454" s="517"/>
      <c r="W454" s="517"/>
      <c r="X454" s="517"/>
      <c r="Y454" s="518"/>
      <c r="Z454" s="518"/>
      <c r="AA454" s="518"/>
      <c r="AB454" s="518"/>
      <c r="AC454" s="518"/>
    </row>
    <row r="455" ht="15.75" customHeight="1">
      <c r="A455" s="149"/>
      <c r="B455" s="149"/>
      <c r="C455" s="149"/>
      <c r="D455" s="116"/>
      <c r="E455" s="516"/>
      <c r="F455" s="516"/>
      <c r="G455" s="519"/>
      <c r="H455" s="116"/>
      <c r="I455" s="116"/>
      <c r="J455" s="116"/>
      <c r="K455" s="517"/>
      <c r="L455" s="517"/>
      <c r="M455" s="517"/>
      <c r="N455" s="517"/>
      <c r="O455" s="517"/>
      <c r="P455" s="517"/>
      <c r="Q455" s="517"/>
      <c r="R455" s="517"/>
      <c r="S455" s="517"/>
      <c r="T455" s="517"/>
      <c r="U455" s="517"/>
      <c r="V455" s="517"/>
      <c r="W455" s="517"/>
      <c r="X455" s="517"/>
      <c r="Y455" s="518"/>
      <c r="Z455" s="518"/>
      <c r="AA455" s="518"/>
      <c r="AB455" s="518"/>
      <c r="AC455" s="518"/>
    </row>
    <row r="456" ht="15.75" customHeight="1">
      <c r="A456" s="149"/>
      <c r="B456" s="149"/>
      <c r="C456" s="149"/>
      <c r="D456" s="116"/>
      <c r="E456" s="516"/>
      <c r="F456" s="516"/>
      <c r="G456" s="519"/>
      <c r="H456" s="116"/>
      <c r="I456" s="116"/>
      <c r="J456" s="116"/>
      <c r="K456" s="517"/>
      <c r="L456" s="517"/>
      <c r="M456" s="517"/>
      <c r="N456" s="517"/>
      <c r="O456" s="517"/>
      <c r="P456" s="517"/>
      <c r="Q456" s="517"/>
      <c r="R456" s="517"/>
      <c r="S456" s="517"/>
      <c r="T456" s="517"/>
      <c r="U456" s="517"/>
      <c r="V456" s="517"/>
      <c r="W456" s="517"/>
      <c r="X456" s="517"/>
      <c r="Y456" s="518"/>
      <c r="Z456" s="518"/>
      <c r="AA456" s="518"/>
      <c r="AB456" s="518"/>
      <c r="AC456" s="518"/>
    </row>
    <row r="457" ht="15.75" customHeight="1">
      <c r="A457" s="149"/>
      <c r="B457" s="149"/>
      <c r="C457" s="149"/>
      <c r="D457" s="116"/>
      <c r="E457" s="516"/>
      <c r="F457" s="516"/>
      <c r="G457" s="519"/>
      <c r="H457" s="116"/>
      <c r="I457" s="116"/>
      <c r="J457" s="116"/>
      <c r="K457" s="517"/>
      <c r="L457" s="517"/>
      <c r="M457" s="517"/>
      <c r="N457" s="517"/>
      <c r="O457" s="517"/>
      <c r="P457" s="517"/>
      <c r="Q457" s="517"/>
      <c r="R457" s="517"/>
      <c r="S457" s="517"/>
      <c r="T457" s="517"/>
      <c r="U457" s="517"/>
      <c r="V457" s="517"/>
      <c r="W457" s="517"/>
      <c r="X457" s="517"/>
      <c r="Y457" s="518"/>
      <c r="Z457" s="518"/>
      <c r="AA457" s="518"/>
      <c r="AB457" s="518"/>
      <c r="AC457" s="518"/>
    </row>
    <row r="458" ht="15.75" customHeight="1">
      <c r="A458" s="149"/>
      <c r="B458" s="149"/>
      <c r="C458" s="149"/>
      <c r="D458" s="116"/>
      <c r="E458" s="516"/>
      <c r="F458" s="516"/>
      <c r="G458" s="519"/>
      <c r="H458" s="116"/>
      <c r="I458" s="116"/>
      <c r="J458" s="116"/>
      <c r="K458" s="517"/>
      <c r="L458" s="517"/>
      <c r="M458" s="517"/>
      <c r="N458" s="517"/>
      <c r="O458" s="517"/>
      <c r="P458" s="517"/>
      <c r="Q458" s="517"/>
      <c r="R458" s="517"/>
      <c r="S458" s="517"/>
      <c r="T458" s="517"/>
      <c r="U458" s="517"/>
      <c r="V458" s="517"/>
      <c r="W458" s="517"/>
      <c r="X458" s="517"/>
      <c r="Y458" s="518"/>
      <c r="Z458" s="518"/>
      <c r="AA458" s="518"/>
      <c r="AB458" s="518"/>
      <c r="AC458" s="518"/>
    </row>
    <row r="459" ht="15.75" customHeight="1">
      <c r="A459" s="149"/>
      <c r="B459" s="149"/>
      <c r="C459" s="149"/>
      <c r="D459" s="116"/>
      <c r="E459" s="516"/>
      <c r="F459" s="516"/>
      <c r="G459" s="519"/>
      <c r="H459" s="116"/>
      <c r="I459" s="116"/>
      <c r="J459" s="116"/>
      <c r="K459" s="517"/>
      <c r="L459" s="517"/>
      <c r="M459" s="517"/>
      <c r="N459" s="517"/>
      <c r="O459" s="517"/>
      <c r="P459" s="517"/>
      <c r="Q459" s="517"/>
      <c r="R459" s="517"/>
      <c r="S459" s="517"/>
      <c r="T459" s="517"/>
      <c r="U459" s="517"/>
      <c r="V459" s="517"/>
      <c r="W459" s="517"/>
      <c r="X459" s="517"/>
      <c r="Y459" s="518"/>
      <c r="Z459" s="518"/>
      <c r="AA459" s="518"/>
      <c r="AB459" s="518"/>
      <c r="AC459" s="518"/>
    </row>
    <row r="460" ht="15.75" customHeight="1">
      <c r="A460" s="149"/>
      <c r="B460" s="149"/>
      <c r="C460" s="149"/>
      <c r="D460" s="116"/>
      <c r="E460" s="516"/>
      <c r="F460" s="516"/>
      <c r="G460" s="519"/>
      <c r="H460" s="116"/>
      <c r="I460" s="116"/>
      <c r="J460" s="116"/>
      <c r="K460" s="517"/>
      <c r="L460" s="517"/>
      <c r="M460" s="517"/>
      <c r="N460" s="517"/>
      <c r="O460" s="517"/>
      <c r="P460" s="517"/>
      <c r="Q460" s="517"/>
      <c r="R460" s="517"/>
      <c r="S460" s="517"/>
      <c r="T460" s="517"/>
      <c r="U460" s="517"/>
      <c r="V460" s="517"/>
      <c r="W460" s="517"/>
      <c r="X460" s="517"/>
      <c r="Y460" s="518"/>
      <c r="Z460" s="518"/>
      <c r="AA460" s="518"/>
      <c r="AB460" s="518"/>
      <c r="AC460" s="518"/>
    </row>
    <row r="461" ht="15.75" customHeight="1">
      <c r="A461" s="149"/>
      <c r="B461" s="149"/>
      <c r="C461" s="149"/>
      <c r="D461" s="116"/>
      <c r="E461" s="516"/>
      <c r="F461" s="516"/>
      <c r="G461" s="519"/>
      <c r="H461" s="116"/>
      <c r="I461" s="116"/>
      <c r="J461" s="116"/>
      <c r="K461" s="517"/>
      <c r="L461" s="517"/>
      <c r="M461" s="517"/>
      <c r="N461" s="517"/>
      <c r="O461" s="517"/>
      <c r="P461" s="517"/>
      <c r="Q461" s="517"/>
      <c r="R461" s="517"/>
      <c r="S461" s="517"/>
      <c r="T461" s="517"/>
      <c r="U461" s="517"/>
      <c r="V461" s="517"/>
      <c r="W461" s="517"/>
      <c r="X461" s="517"/>
      <c r="Y461" s="518"/>
      <c r="Z461" s="518"/>
      <c r="AA461" s="518"/>
      <c r="AB461" s="518"/>
      <c r="AC461" s="518"/>
    </row>
    <row r="462" ht="15.75" customHeight="1">
      <c r="A462" s="149"/>
      <c r="B462" s="149"/>
      <c r="C462" s="149"/>
      <c r="D462" s="116"/>
      <c r="E462" s="516"/>
      <c r="F462" s="516"/>
      <c r="G462" s="519"/>
      <c r="H462" s="116"/>
      <c r="I462" s="116"/>
      <c r="J462" s="116"/>
      <c r="K462" s="517"/>
      <c r="L462" s="517"/>
      <c r="M462" s="517"/>
      <c r="N462" s="517"/>
      <c r="O462" s="517"/>
      <c r="P462" s="517"/>
      <c r="Q462" s="517"/>
      <c r="R462" s="517"/>
      <c r="S462" s="517"/>
      <c r="T462" s="517"/>
      <c r="U462" s="517"/>
      <c r="V462" s="517"/>
      <c r="W462" s="517"/>
      <c r="X462" s="517"/>
      <c r="Y462" s="518"/>
      <c r="Z462" s="518"/>
      <c r="AA462" s="518"/>
      <c r="AB462" s="518"/>
      <c r="AC462" s="518"/>
    </row>
    <row r="463" ht="15.75" customHeight="1">
      <c r="A463" s="149"/>
      <c r="B463" s="149"/>
      <c r="C463" s="149"/>
      <c r="D463" s="116"/>
      <c r="E463" s="516"/>
      <c r="F463" s="516"/>
      <c r="G463" s="519"/>
      <c r="H463" s="116"/>
      <c r="I463" s="116"/>
      <c r="J463" s="116"/>
      <c r="K463" s="517"/>
      <c r="L463" s="517"/>
      <c r="M463" s="517"/>
      <c r="N463" s="517"/>
      <c r="O463" s="517"/>
      <c r="P463" s="517"/>
      <c r="Q463" s="517"/>
      <c r="R463" s="517"/>
      <c r="S463" s="517"/>
      <c r="T463" s="517"/>
      <c r="U463" s="517"/>
      <c r="V463" s="517"/>
      <c r="W463" s="517"/>
      <c r="X463" s="517"/>
      <c r="Y463" s="518"/>
      <c r="Z463" s="518"/>
      <c r="AA463" s="518"/>
      <c r="AB463" s="518"/>
      <c r="AC463" s="518"/>
    </row>
    <row r="464" ht="15.75" customHeight="1">
      <c r="A464" s="149"/>
      <c r="B464" s="149"/>
      <c r="C464" s="149"/>
      <c r="D464" s="116"/>
      <c r="E464" s="516"/>
      <c r="F464" s="516"/>
      <c r="G464" s="519"/>
      <c r="H464" s="116"/>
      <c r="I464" s="116"/>
      <c r="J464" s="116"/>
      <c r="K464" s="517"/>
      <c r="L464" s="517"/>
      <c r="M464" s="517"/>
      <c r="N464" s="517"/>
      <c r="O464" s="517"/>
      <c r="P464" s="517"/>
      <c r="Q464" s="517"/>
      <c r="R464" s="517"/>
      <c r="S464" s="517"/>
      <c r="T464" s="517"/>
      <c r="U464" s="517"/>
      <c r="V464" s="517"/>
      <c r="W464" s="517"/>
      <c r="X464" s="517"/>
      <c r="Y464" s="518"/>
      <c r="Z464" s="518"/>
      <c r="AA464" s="518"/>
      <c r="AB464" s="518"/>
      <c r="AC464" s="518"/>
    </row>
    <row r="465" ht="15.75" customHeight="1">
      <c r="A465" s="149"/>
      <c r="B465" s="149"/>
      <c r="C465" s="149"/>
      <c r="D465" s="116"/>
      <c r="E465" s="516"/>
      <c r="F465" s="516"/>
      <c r="G465" s="519"/>
      <c r="H465" s="116"/>
      <c r="I465" s="116"/>
      <c r="J465" s="116"/>
      <c r="K465" s="517"/>
      <c r="L465" s="517"/>
      <c r="M465" s="517"/>
      <c r="N465" s="517"/>
      <c r="O465" s="517"/>
      <c r="P465" s="517"/>
      <c r="Q465" s="517"/>
      <c r="R465" s="517"/>
      <c r="S465" s="517"/>
      <c r="T465" s="517"/>
      <c r="U465" s="517"/>
      <c r="V465" s="517"/>
      <c r="W465" s="517"/>
      <c r="X465" s="517"/>
      <c r="Y465" s="518"/>
      <c r="Z465" s="518"/>
      <c r="AA465" s="518"/>
      <c r="AB465" s="518"/>
      <c r="AC465" s="518"/>
    </row>
    <row r="466" ht="15.75" customHeight="1">
      <c r="A466" s="149"/>
      <c r="B466" s="149"/>
      <c r="C466" s="149"/>
      <c r="D466" s="116"/>
      <c r="E466" s="516"/>
      <c r="F466" s="516"/>
      <c r="G466" s="519"/>
      <c r="H466" s="116"/>
      <c r="I466" s="116"/>
      <c r="J466" s="116"/>
      <c r="K466" s="517"/>
      <c r="L466" s="517"/>
      <c r="M466" s="517"/>
      <c r="N466" s="517"/>
      <c r="O466" s="517"/>
      <c r="P466" s="517"/>
      <c r="Q466" s="517"/>
      <c r="R466" s="517"/>
      <c r="S466" s="517"/>
      <c r="T466" s="517"/>
      <c r="U466" s="517"/>
      <c r="V466" s="517"/>
      <c r="W466" s="517"/>
      <c r="X466" s="517"/>
      <c r="Y466" s="518"/>
      <c r="Z466" s="518"/>
      <c r="AA466" s="518"/>
      <c r="AB466" s="518"/>
      <c r="AC466" s="518"/>
    </row>
    <row r="467" ht="15.75" customHeight="1">
      <c r="A467" s="149"/>
      <c r="B467" s="149"/>
      <c r="C467" s="149"/>
      <c r="D467" s="116"/>
      <c r="E467" s="516"/>
      <c r="F467" s="516"/>
      <c r="G467" s="519"/>
      <c r="H467" s="116"/>
      <c r="I467" s="116"/>
      <c r="J467" s="116"/>
      <c r="K467" s="517"/>
      <c r="L467" s="517"/>
      <c r="M467" s="517"/>
      <c r="N467" s="517"/>
      <c r="O467" s="517"/>
      <c r="P467" s="517"/>
      <c r="Q467" s="517"/>
      <c r="R467" s="517"/>
      <c r="S467" s="517"/>
      <c r="T467" s="517"/>
      <c r="U467" s="517"/>
      <c r="V467" s="517"/>
      <c r="W467" s="517"/>
      <c r="X467" s="517"/>
      <c r="Y467" s="518"/>
      <c r="Z467" s="518"/>
      <c r="AA467" s="518"/>
      <c r="AB467" s="518"/>
      <c r="AC467" s="518"/>
    </row>
    <row r="468" ht="15.75" customHeight="1">
      <c r="A468" s="149"/>
      <c r="B468" s="149"/>
      <c r="C468" s="149"/>
      <c r="D468" s="116"/>
      <c r="E468" s="516"/>
      <c r="F468" s="516"/>
      <c r="G468" s="519"/>
      <c r="H468" s="116"/>
      <c r="I468" s="116"/>
      <c r="J468" s="116"/>
      <c r="K468" s="517"/>
      <c r="L468" s="517"/>
      <c r="M468" s="517"/>
      <c r="N468" s="517"/>
      <c r="O468" s="517"/>
      <c r="P468" s="517"/>
      <c r="Q468" s="517"/>
      <c r="R468" s="517"/>
      <c r="S468" s="517"/>
      <c r="T468" s="517"/>
      <c r="U468" s="517"/>
      <c r="V468" s="517"/>
      <c r="W468" s="517"/>
      <c r="X468" s="517"/>
      <c r="Y468" s="518"/>
      <c r="Z468" s="518"/>
      <c r="AA468" s="518"/>
      <c r="AB468" s="518"/>
      <c r="AC468" s="518"/>
    </row>
    <row r="469" ht="15.75" customHeight="1">
      <c r="A469" s="149"/>
      <c r="B469" s="149"/>
      <c r="C469" s="149"/>
      <c r="D469" s="116"/>
      <c r="E469" s="516"/>
      <c r="F469" s="516"/>
      <c r="G469" s="519"/>
      <c r="H469" s="116"/>
      <c r="I469" s="116"/>
      <c r="J469" s="116"/>
      <c r="K469" s="517"/>
      <c r="L469" s="517"/>
      <c r="M469" s="517"/>
      <c r="N469" s="517"/>
      <c r="O469" s="517"/>
      <c r="P469" s="517"/>
      <c r="Q469" s="517"/>
      <c r="R469" s="517"/>
      <c r="S469" s="517"/>
      <c r="T469" s="517"/>
      <c r="U469" s="517"/>
      <c r="V469" s="517"/>
      <c r="W469" s="517"/>
      <c r="X469" s="517"/>
      <c r="Y469" s="518"/>
      <c r="Z469" s="518"/>
      <c r="AA469" s="518"/>
      <c r="AB469" s="518"/>
      <c r="AC469" s="518"/>
    </row>
    <row r="470" ht="15.75" customHeight="1">
      <c r="A470" s="149"/>
      <c r="B470" s="149"/>
      <c r="C470" s="149"/>
      <c r="D470" s="116"/>
      <c r="E470" s="516"/>
      <c r="F470" s="516"/>
      <c r="G470" s="519"/>
      <c r="H470" s="116"/>
      <c r="I470" s="116"/>
      <c r="J470" s="116"/>
      <c r="K470" s="517"/>
      <c r="L470" s="517"/>
      <c r="M470" s="517"/>
      <c r="N470" s="517"/>
      <c r="O470" s="517"/>
      <c r="P470" s="517"/>
      <c r="Q470" s="517"/>
      <c r="R470" s="517"/>
      <c r="S470" s="517"/>
      <c r="T470" s="517"/>
      <c r="U470" s="517"/>
      <c r="V470" s="517"/>
      <c r="W470" s="517"/>
      <c r="X470" s="517"/>
      <c r="Y470" s="518"/>
      <c r="Z470" s="518"/>
      <c r="AA470" s="518"/>
      <c r="AB470" s="518"/>
      <c r="AC470" s="518"/>
    </row>
    <row r="471" ht="15.75" customHeight="1">
      <c r="A471" s="149"/>
      <c r="B471" s="149"/>
      <c r="C471" s="149"/>
      <c r="D471" s="116"/>
      <c r="E471" s="516"/>
      <c r="F471" s="516"/>
      <c r="G471" s="519"/>
      <c r="H471" s="116"/>
      <c r="I471" s="116"/>
      <c r="J471" s="116"/>
      <c r="K471" s="517"/>
      <c r="L471" s="517"/>
      <c r="M471" s="517"/>
      <c r="N471" s="517"/>
      <c r="O471" s="517"/>
      <c r="P471" s="517"/>
      <c r="Q471" s="517"/>
      <c r="R471" s="517"/>
      <c r="S471" s="517"/>
      <c r="T471" s="517"/>
      <c r="U471" s="517"/>
      <c r="V471" s="517"/>
      <c r="W471" s="517"/>
      <c r="X471" s="517"/>
      <c r="Y471" s="518"/>
      <c r="Z471" s="518"/>
      <c r="AA471" s="518"/>
      <c r="AB471" s="518"/>
      <c r="AC471" s="518"/>
    </row>
    <row r="472" ht="15.75" customHeight="1">
      <c r="A472" s="149"/>
      <c r="B472" s="149"/>
      <c r="C472" s="149"/>
      <c r="D472" s="116"/>
      <c r="E472" s="516"/>
      <c r="F472" s="516"/>
      <c r="G472" s="519"/>
      <c r="H472" s="116"/>
      <c r="I472" s="116"/>
      <c r="J472" s="116"/>
      <c r="K472" s="517"/>
      <c r="L472" s="517"/>
      <c r="M472" s="517"/>
      <c r="N472" s="517"/>
      <c r="O472" s="517"/>
      <c r="P472" s="517"/>
      <c r="Q472" s="517"/>
      <c r="R472" s="517"/>
      <c r="S472" s="517"/>
      <c r="T472" s="517"/>
      <c r="U472" s="517"/>
      <c r="V472" s="517"/>
      <c r="W472" s="517"/>
      <c r="X472" s="517"/>
      <c r="Y472" s="518"/>
      <c r="Z472" s="518"/>
      <c r="AA472" s="518"/>
      <c r="AB472" s="518"/>
      <c r="AC472" s="518"/>
    </row>
    <row r="473" ht="15.75" customHeight="1">
      <c r="A473" s="149"/>
      <c r="B473" s="149"/>
      <c r="C473" s="149"/>
      <c r="D473" s="116"/>
      <c r="E473" s="516"/>
      <c r="F473" s="516"/>
      <c r="G473" s="519"/>
      <c r="H473" s="116"/>
      <c r="I473" s="116"/>
      <c r="J473" s="116"/>
      <c r="K473" s="517"/>
      <c r="L473" s="517"/>
      <c r="M473" s="517"/>
      <c r="N473" s="517"/>
      <c r="O473" s="517"/>
      <c r="P473" s="517"/>
      <c r="Q473" s="517"/>
      <c r="R473" s="517"/>
      <c r="S473" s="517"/>
      <c r="T473" s="517"/>
      <c r="U473" s="517"/>
      <c r="V473" s="517"/>
      <c r="W473" s="517"/>
      <c r="X473" s="517"/>
      <c r="Y473" s="518"/>
      <c r="Z473" s="518"/>
      <c r="AA473" s="518"/>
      <c r="AB473" s="518"/>
      <c r="AC473" s="518"/>
    </row>
    <row r="474" ht="15.75" customHeight="1">
      <c r="A474" s="149"/>
      <c r="B474" s="149"/>
      <c r="C474" s="149"/>
      <c r="D474" s="116"/>
      <c r="E474" s="516"/>
      <c r="F474" s="516"/>
      <c r="G474" s="519"/>
      <c r="H474" s="116"/>
      <c r="I474" s="116"/>
      <c r="J474" s="116"/>
      <c r="K474" s="517"/>
      <c r="L474" s="517"/>
      <c r="M474" s="517"/>
      <c r="N474" s="517"/>
      <c r="O474" s="517"/>
      <c r="P474" s="517"/>
      <c r="Q474" s="517"/>
      <c r="R474" s="517"/>
      <c r="S474" s="517"/>
      <c r="T474" s="517"/>
      <c r="U474" s="517"/>
      <c r="V474" s="517"/>
      <c r="W474" s="517"/>
      <c r="X474" s="517"/>
      <c r="Y474" s="518"/>
      <c r="Z474" s="518"/>
      <c r="AA474" s="518"/>
      <c r="AB474" s="518"/>
      <c r="AC474" s="518"/>
    </row>
    <row r="475" ht="15.75" customHeight="1">
      <c r="A475" s="149"/>
      <c r="B475" s="149"/>
      <c r="C475" s="149"/>
      <c r="D475" s="116"/>
      <c r="E475" s="516"/>
      <c r="F475" s="516"/>
      <c r="G475" s="519"/>
      <c r="H475" s="116"/>
      <c r="I475" s="116"/>
      <c r="J475" s="116"/>
      <c r="K475" s="517"/>
      <c r="L475" s="517"/>
      <c r="M475" s="517"/>
      <c r="N475" s="517"/>
      <c r="O475" s="517"/>
      <c r="P475" s="517"/>
      <c r="Q475" s="517"/>
      <c r="R475" s="517"/>
      <c r="S475" s="517"/>
      <c r="T475" s="517"/>
      <c r="U475" s="517"/>
      <c r="V475" s="517"/>
      <c r="W475" s="517"/>
      <c r="X475" s="517"/>
      <c r="Y475" s="518"/>
      <c r="Z475" s="518"/>
      <c r="AA475" s="518"/>
      <c r="AB475" s="518"/>
      <c r="AC475" s="518"/>
    </row>
    <row r="476" ht="15.75" customHeight="1">
      <c r="A476" s="149"/>
      <c r="B476" s="149"/>
      <c r="C476" s="149"/>
      <c r="D476" s="116"/>
      <c r="E476" s="516"/>
      <c r="F476" s="516"/>
      <c r="G476" s="519"/>
      <c r="H476" s="116"/>
      <c r="I476" s="116"/>
      <c r="J476" s="116"/>
      <c r="K476" s="517"/>
      <c r="L476" s="517"/>
      <c r="M476" s="517"/>
      <c r="N476" s="517"/>
      <c r="O476" s="517"/>
      <c r="P476" s="517"/>
      <c r="Q476" s="517"/>
      <c r="R476" s="517"/>
      <c r="S476" s="517"/>
      <c r="T476" s="517"/>
      <c r="U476" s="517"/>
      <c r="V476" s="517"/>
      <c r="W476" s="517"/>
      <c r="X476" s="517"/>
      <c r="Y476" s="518"/>
      <c r="Z476" s="518"/>
      <c r="AA476" s="518"/>
      <c r="AB476" s="518"/>
      <c r="AC476" s="518"/>
    </row>
    <row r="477" ht="15.75" customHeight="1">
      <c r="A477" s="149"/>
      <c r="B477" s="149"/>
      <c r="C477" s="149"/>
      <c r="D477" s="116"/>
      <c r="E477" s="516"/>
      <c r="F477" s="516"/>
      <c r="G477" s="519"/>
      <c r="H477" s="116"/>
      <c r="I477" s="116"/>
      <c r="J477" s="116"/>
      <c r="K477" s="517"/>
      <c r="L477" s="517"/>
      <c r="M477" s="517"/>
      <c r="N477" s="517"/>
      <c r="O477" s="517"/>
      <c r="P477" s="517"/>
      <c r="Q477" s="517"/>
      <c r="R477" s="517"/>
      <c r="S477" s="517"/>
      <c r="T477" s="517"/>
      <c r="U477" s="517"/>
      <c r="V477" s="517"/>
      <c r="W477" s="517"/>
      <c r="X477" s="517"/>
      <c r="Y477" s="518"/>
      <c r="Z477" s="518"/>
      <c r="AA477" s="518"/>
      <c r="AB477" s="518"/>
      <c r="AC477" s="518"/>
    </row>
    <row r="478" ht="15.75" customHeight="1">
      <c r="A478" s="149"/>
      <c r="B478" s="149"/>
      <c r="C478" s="149"/>
      <c r="D478" s="116"/>
      <c r="E478" s="516"/>
      <c r="F478" s="516"/>
      <c r="G478" s="519"/>
      <c r="H478" s="116"/>
      <c r="I478" s="116"/>
      <c r="J478" s="116"/>
      <c r="K478" s="517"/>
      <c r="L478" s="517"/>
      <c r="M478" s="517"/>
      <c r="N478" s="517"/>
      <c r="O478" s="517"/>
      <c r="P478" s="517"/>
      <c r="Q478" s="517"/>
      <c r="R478" s="517"/>
      <c r="S478" s="517"/>
      <c r="T478" s="517"/>
      <c r="U478" s="517"/>
      <c r="V478" s="517"/>
      <c r="W478" s="517"/>
      <c r="X478" s="517"/>
      <c r="Y478" s="518"/>
      <c r="Z478" s="518"/>
      <c r="AA478" s="518"/>
      <c r="AB478" s="518"/>
      <c r="AC478" s="518"/>
    </row>
    <row r="479" ht="15.75" customHeight="1">
      <c r="A479" s="149"/>
      <c r="B479" s="149"/>
      <c r="C479" s="149"/>
      <c r="D479" s="116"/>
      <c r="E479" s="516"/>
      <c r="F479" s="516"/>
      <c r="G479" s="519"/>
      <c r="H479" s="116"/>
      <c r="I479" s="116"/>
      <c r="J479" s="116"/>
      <c r="K479" s="517"/>
      <c r="L479" s="517"/>
      <c r="M479" s="517"/>
      <c r="N479" s="517"/>
      <c r="O479" s="517"/>
      <c r="P479" s="517"/>
      <c r="Q479" s="517"/>
      <c r="R479" s="517"/>
      <c r="S479" s="517"/>
      <c r="T479" s="517"/>
      <c r="U479" s="517"/>
      <c r="V479" s="517"/>
      <c r="W479" s="517"/>
      <c r="X479" s="517"/>
      <c r="Y479" s="518"/>
      <c r="Z479" s="518"/>
      <c r="AA479" s="518"/>
      <c r="AB479" s="518"/>
      <c r="AC479" s="518"/>
    </row>
    <row r="480" ht="15.75" customHeight="1">
      <c r="A480" s="149"/>
      <c r="B480" s="149"/>
      <c r="C480" s="149"/>
      <c r="D480" s="116"/>
      <c r="E480" s="516"/>
      <c r="F480" s="516"/>
      <c r="G480" s="519"/>
      <c r="H480" s="116"/>
      <c r="I480" s="116"/>
      <c r="J480" s="116"/>
      <c r="K480" s="517"/>
      <c r="L480" s="517"/>
      <c r="M480" s="517"/>
      <c r="N480" s="517"/>
      <c r="O480" s="517"/>
      <c r="P480" s="517"/>
      <c r="Q480" s="517"/>
      <c r="R480" s="517"/>
      <c r="S480" s="517"/>
      <c r="T480" s="517"/>
      <c r="U480" s="517"/>
      <c r="V480" s="517"/>
      <c r="W480" s="517"/>
      <c r="X480" s="517"/>
      <c r="Y480" s="518"/>
      <c r="Z480" s="518"/>
      <c r="AA480" s="518"/>
      <c r="AB480" s="518"/>
      <c r="AC480" s="518"/>
    </row>
    <row r="481" ht="15.75" customHeight="1">
      <c r="A481" s="149"/>
      <c r="B481" s="149"/>
      <c r="C481" s="149"/>
      <c r="D481" s="116"/>
      <c r="E481" s="516"/>
      <c r="F481" s="516"/>
      <c r="G481" s="519"/>
      <c r="H481" s="116"/>
      <c r="I481" s="116"/>
      <c r="J481" s="116"/>
      <c r="K481" s="517"/>
      <c r="L481" s="517"/>
      <c r="M481" s="517"/>
      <c r="N481" s="517"/>
      <c r="O481" s="517"/>
      <c r="P481" s="517"/>
      <c r="Q481" s="517"/>
      <c r="R481" s="517"/>
      <c r="S481" s="517"/>
      <c r="T481" s="517"/>
      <c r="U481" s="517"/>
      <c r="V481" s="517"/>
      <c r="W481" s="517"/>
      <c r="X481" s="517"/>
      <c r="Y481" s="518"/>
      <c r="Z481" s="518"/>
      <c r="AA481" s="518"/>
      <c r="AB481" s="518"/>
      <c r="AC481" s="518"/>
    </row>
    <row r="482" ht="15.75" customHeight="1">
      <c r="A482" s="149"/>
      <c r="B482" s="149"/>
      <c r="C482" s="149"/>
      <c r="D482" s="116"/>
      <c r="E482" s="516"/>
      <c r="F482" s="516"/>
      <c r="G482" s="519"/>
      <c r="H482" s="116"/>
      <c r="I482" s="116"/>
      <c r="J482" s="116"/>
      <c r="K482" s="517"/>
      <c r="L482" s="517"/>
      <c r="M482" s="517"/>
      <c r="N482" s="517"/>
      <c r="O482" s="517"/>
      <c r="P482" s="517"/>
      <c r="Q482" s="517"/>
      <c r="R482" s="517"/>
      <c r="S482" s="517"/>
      <c r="T482" s="517"/>
      <c r="U482" s="517"/>
      <c r="V482" s="517"/>
      <c r="W482" s="517"/>
      <c r="X482" s="517"/>
      <c r="Y482" s="518"/>
      <c r="Z482" s="518"/>
      <c r="AA482" s="518"/>
      <c r="AB482" s="518"/>
      <c r="AC482" s="518"/>
    </row>
    <row r="483" ht="15.75" customHeight="1">
      <c r="A483" s="149"/>
      <c r="B483" s="149"/>
      <c r="C483" s="149"/>
      <c r="D483" s="116"/>
      <c r="E483" s="516"/>
      <c r="F483" s="516"/>
      <c r="G483" s="519"/>
      <c r="H483" s="116"/>
      <c r="I483" s="116"/>
      <c r="J483" s="116"/>
      <c r="K483" s="517"/>
      <c r="L483" s="517"/>
      <c r="M483" s="517"/>
      <c r="N483" s="517"/>
      <c r="O483" s="517"/>
      <c r="P483" s="517"/>
      <c r="Q483" s="517"/>
      <c r="R483" s="517"/>
      <c r="S483" s="517"/>
      <c r="T483" s="517"/>
      <c r="U483" s="517"/>
      <c r="V483" s="517"/>
      <c r="W483" s="517"/>
      <c r="X483" s="517"/>
      <c r="Y483" s="518"/>
      <c r="Z483" s="518"/>
      <c r="AA483" s="518"/>
      <c r="AB483" s="518"/>
      <c r="AC483" s="518"/>
    </row>
    <row r="484" ht="15.75" customHeight="1">
      <c r="A484" s="149"/>
      <c r="B484" s="149"/>
      <c r="C484" s="149"/>
      <c r="D484" s="116"/>
      <c r="E484" s="516"/>
      <c r="F484" s="516"/>
      <c r="G484" s="519"/>
      <c r="H484" s="116"/>
      <c r="I484" s="116"/>
      <c r="J484" s="116"/>
      <c r="K484" s="517"/>
      <c r="L484" s="517"/>
      <c r="M484" s="517"/>
      <c r="N484" s="517"/>
      <c r="O484" s="517"/>
      <c r="P484" s="517"/>
      <c r="Q484" s="517"/>
      <c r="R484" s="517"/>
      <c r="S484" s="517"/>
      <c r="T484" s="517"/>
      <c r="U484" s="517"/>
      <c r="V484" s="517"/>
      <c r="W484" s="517"/>
      <c r="X484" s="517"/>
      <c r="Y484" s="518"/>
      <c r="Z484" s="518"/>
      <c r="AA484" s="518"/>
      <c r="AB484" s="518"/>
      <c r="AC484" s="518"/>
    </row>
    <row r="485" ht="15.75" customHeight="1">
      <c r="A485" s="149"/>
      <c r="B485" s="149"/>
      <c r="C485" s="149"/>
      <c r="D485" s="116"/>
      <c r="E485" s="516"/>
      <c r="F485" s="516"/>
      <c r="G485" s="519"/>
      <c r="H485" s="116"/>
      <c r="I485" s="116"/>
      <c r="J485" s="116"/>
      <c r="K485" s="517"/>
      <c r="L485" s="517"/>
      <c r="M485" s="517"/>
      <c r="N485" s="517"/>
      <c r="O485" s="517"/>
      <c r="P485" s="517"/>
      <c r="Q485" s="517"/>
      <c r="R485" s="517"/>
      <c r="S485" s="517"/>
      <c r="T485" s="517"/>
      <c r="U485" s="517"/>
      <c r="V485" s="517"/>
      <c r="W485" s="517"/>
      <c r="X485" s="517"/>
      <c r="Y485" s="518"/>
      <c r="Z485" s="518"/>
      <c r="AA485" s="518"/>
      <c r="AB485" s="518"/>
      <c r="AC485" s="518"/>
    </row>
    <row r="486" ht="15.75" customHeight="1">
      <c r="A486" s="149"/>
      <c r="B486" s="149"/>
      <c r="C486" s="149"/>
      <c r="D486" s="116"/>
      <c r="E486" s="516"/>
      <c r="F486" s="516"/>
      <c r="G486" s="519"/>
      <c r="H486" s="116"/>
      <c r="I486" s="116"/>
      <c r="J486" s="116"/>
      <c r="K486" s="517"/>
      <c r="L486" s="517"/>
      <c r="M486" s="517"/>
      <c r="N486" s="517"/>
      <c r="O486" s="517"/>
      <c r="P486" s="517"/>
      <c r="Q486" s="517"/>
      <c r="R486" s="517"/>
      <c r="S486" s="517"/>
      <c r="T486" s="517"/>
      <c r="U486" s="517"/>
      <c r="V486" s="517"/>
      <c r="W486" s="517"/>
      <c r="X486" s="517"/>
      <c r="Y486" s="518"/>
      <c r="Z486" s="518"/>
      <c r="AA486" s="518"/>
      <c r="AB486" s="518"/>
      <c r="AC486" s="518"/>
    </row>
    <row r="487" ht="15.75" customHeight="1">
      <c r="A487" s="149"/>
      <c r="B487" s="149"/>
      <c r="C487" s="149"/>
      <c r="D487" s="116"/>
      <c r="E487" s="516"/>
      <c r="F487" s="516"/>
      <c r="G487" s="519"/>
      <c r="H487" s="116"/>
      <c r="I487" s="116"/>
      <c r="J487" s="116"/>
      <c r="K487" s="517"/>
      <c r="L487" s="517"/>
      <c r="M487" s="517"/>
      <c r="N487" s="517"/>
      <c r="O487" s="517"/>
      <c r="P487" s="517"/>
      <c r="Q487" s="517"/>
      <c r="R487" s="517"/>
      <c r="S487" s="517"/>
      <c r="T487" s="517"/>
      <c r="U487" s="517"/>
      <c r="V487" s="517"/>
      <c r="W487" s="517"/>
      <c r="X487" s="517"/>
      <c r="Y487" s="518"/>
      <c r="Z487" s="518"/>
      <c r="AA487" s="518"/>
      <c r="AB487" s="518"/>
      <c r="AC487" s="518"/>
    </row>
    <row r="488" ht="15.75" customHeight="1">
      <c r="A488" s="149"/>
      <c r="B488" s="149"/>
      <c r="C488" s="149"/>
      <c r="D488" s="116"/>
      <c r="E488" s="516"/>
      <c r="F488" s="516"/>
      <c r="G488" s="519"/>
      <c r="H488" s="116"/>
      <c r="I488" s="116"/>
      <c r="J488" s="116"/>
      <c r="K488" s="517"/>
      <c r="L488" s="517"/>
      <c r="M488" s="517"/>
      <c r="N488" s="517"/>
      <c r="O488" s="517"/>
      <c r="P488" s="517"/>
      <c r="Q488" s="517"/>
      <c r="R488" s="517"/>
      <c r="S488" s="517"/>
      <c r="T488" s="517"/>
      <c r="U488" s="517"/>
      <c r="V488" s="517"/>
      <c r="W488" s="517"/>
      <c r="X488" s="517"/>
      <c r="Y488" s="518"/>
      <c r="Z488" s="518"/>
      <c r="AA488" s="518"/>
      <c r="AB488" s="518"/>
      <c r="AC488" s="518"/>
    </row>
    <row r="489" ht="15.75" customHeight="1">
      <c r="A489" s="149"/>
      <c r="B489" s="149"/>
      <c r="C489" s="149"/>
      <c r="D489" s="116"/>
      <c r="E489" s="516"/>
      <c r="F489" s="516"/>
      <c r="G489" s="519"/>
      <c r="H489" s="116"/>
      <c r="I489" s="116"/>
      <c r="J489" s="116"/>
      <c r="K489" s="517"/>
      <c r="L489" s="517"/>
      <c r="M489" s="517"/>
      <c r="N489" s="517"/>
      <c r="O489" s="517"/>
      <c r="P489" s="517"/>
      <c r="Q489" s="517"/>
      <c r="R489" s="517"/>
      <c r="S489" s="517"/>
      <c r="T489" s="517"/>
      <c r="U489" s="517"/>
      <c r="V489" s="517"/>
      <c r="W489" s="517"/>
      <c r="X489" s="517"/>
      <c r="Y489" s="518"/>
      <c r="Z489" s="518"/>
      <c r="AA489" s="518"/>
      <c r="AB489" s="518"/>
      <c r="AC489" s="518"/>
    </row>
    <row r="490" ht="15.75" customHeight="1">
      <c r="A490" s="149"/>
      <c r="B490" s="149"/>
      <c r="C490" s="149"/>
      <c r="D490" s="116"/>
      <c r="E490" s="516"/>
      <c r="F490" s="516"/>
      <c r="G490" s="519"/>
      <c r="H490" s="116"/>
      <c r="I490" s="116"/>
      <c r="J490" s="116"/>
      <c r="K490" s="517"/>
      <c r="L490" s="517"/>
      <c r="M490" s="517"/>
      <c r="N490" s="517"/>
      <c r="O490" s="517"/>
      <c r="P490" s="517"/>
      <c r="Q490" s="517"/>
      <c r="R490" s="517"/>
      <c r="S490" s="517"/>
      <c r="T490" s="517"/>
      <c r="U490" s="517"/>
      <c r="V490" s="517"/>
      <c r="W490" s="517"/>
      <c r="X490" s="517"/>
      <c r="Y490" s="518"/>
      <c r="Z490" s="518"/>
      <c r="AA490" s="518"/>
      <c r="AB490" s="518"/>
      <c r="AC490" s="518"/>
    </row>
    <row r="491" ht="15.75" customHeight="1">
      <c r="A491" s="149"/>
      <c r="B491" s="149"/>
      <c r="C491" s="149"/>
      <c r="D491" s="116"/>
      <c r="E491" s="516"/>
      <c r="F491" s="516"/>
      <c r="G491" s="519"/>
      <c r="H491" s="116"/>
      <c r="I491" s="116"/>
      <c r="J491" s="116"/>
      <c r="K491" s="517"/>
      <c r="L491" s="517"/>
      <c r="M491" s="517"/>
      <c r="N491" s="517"/>
      <c r="O491" s="517"/>
      <c r="P491" s="517"/>
      <c r="Q491" s="517"/>
      <c r="R491" s="517"/>
      <c r="S491" s="517"/>
      <c r="T491" s="517"/>
      <c r="U491" s="517"/>
      <c r="V491" s="517"/>
      <c r="W491" s="517"/>
      <c r="X491" s="517"/>
      <c r="Y491" s="518"/>
      <c r="Z491" s="518"/>
      <c r="AA491" s="518"/>
      <c r="AB491" s="518"/>
      <c r="AC491" s="518"/>
    </row>
    <row r="492" ht="15.75" customHeight="1">
      <c r="A492" s="149"/>
      <c r="B492" s="149"/>
      <c r="C492" s="149"/>
      <c r="D492" s="116"/>
      <c r="E492" s="516"/>
      <c r="F492" s="516"/>
      <c r="G492" s="519"/>
      <c r="H492" s="116"/>
      <c r="I492" s="116"/>
      <c r="J492" s="116"/>
      <c r="K492" s="517"/>
      <c r="L492" s="517"/>
      <c r="M492" s="517"/>
      <c r="N492" s="517"/>
      <c r="O492" s="517"/>
      <c r="P492" s="517"/>
      <c r="Q492" s="517"/>
      <c r="R492" s="517"/>
      <c r="S492" s="517"/>
      <c r="T492" s="517"/>
      <c r="U492" s="517"/>
      <c r="V492" s="517"/>
      <c r="W492" s="517"/>
      <c r="X492" s="517"/>
      <c r="Y492" s="518"/>
      <c r="Z492" s="518"/>
      <c r="AA492" s="518"/>
      <c r="AB492" s="518"/>
      <c r="AC492" s="518"/>
    </row>
    <row r="493" ht="15.75" customHeight="1">
      <c r="A493" s="149"/>
      <c r="B493" s="149"/>
      <c r="C493" s="149"/>
      <c r="D493" s="116"/>
      <c r="E493" s="516"/>
      <c r="F493" s="516"/>
      <c r="G493" s="519"/>
      <c r="H493" s="116"/>
      <c r="I493" s="116"/>
      <c r="J493" s="116"/>
      <c r="K493" s="517"/>
      <c r="L493" s="517"/>
      <c r="M493" s="517"/>
      <c r="N493" s="517"/>
      <c r="O493" s="517"/>
      <c r="P493" s="517"/>
      <c r="Q493" s="517"/>
      <c r="R493" s="517"/>
      <c r="S493" s="517"/>
      <c r="T493" s="517"/>
      <c r="U493" s="517"/>
      <c r="V493" s="517"/>
      <c r="W493" s="517"/>
      <c r="X493" s="517"/>
      <c r="Y493" s="518"/>
      <c r="Z493" s="518"/>
      <c r="AA493" s="518"/>
      <c r="AB493" s="518"/>
      <c r="AC493" s="518"/>
    </row>
    <row r="494" ht="15.75" customHeight="1">
      <c r="A494" s="149"/>
      <c r="B494" s="149"/>
      <c r="C494" s="149"/>
      <c r="D494" s="116"/>
      <c r="E494" s="516"/>
      <c r="F494" s="516"/>
      <c r="G494" s="519"/>
      <c r="H494" s="116"/>
      <c r="I494" s="116"/>
      <c r="J494" s="116"/>
      <c r="K494" s="517"/>
      <c r="L494" s="517"/>
      <c r="M494" s="517"/>
      <c r="N494" s="517"/>
      <c r="O494" s="517"/>
      <c r="P494" s="517"/>
      <c r="Q494" s="517"/>
      <c r="R494" s="517"/>
      <c r="S494" s="517"/>
      <c r="T494" s="517"/>
      <c r="U494" s="517"/>
      <c r="V494" s="517"/>
      <c r="W494" s="517"/>
      <c r="X494" s="517"/>
      <c r="Y494" s="518"/>
      <c r="Z494" s="518"/>
      <c r="AA494" s="518"/>
      <c r="AB494" s="518"/>
      <c r="AC494" s="518"/>
    </row>
    <row r="495" ht="15.75" customHeight="1">
      <c r="A495" s="149"/>
      <c r="B495" s="149"/>
      <c r="C495" s="149"/>
      <c r="D495" s="116"/>
      <c r="E495" s="516"/>
      <c r="F495" s="516"/>
      <c r="G495" s="519"/>
      <c r="H495" s="116"/>
      <c r="I495" s="116"/>
      <c r="J495" s="116"/>
      <c r="K495" s="517"/>
      <c r="L495" s="517"/>
      <c r="M495" s="517"/>
      <c r="N495" s="517"/>
      <c r="O495" s="517"/>
      <c r="P495" s="517"/>
      <c r="Q495" s="517"/>
      <c r="R495" s="517"/>
      <c r="S495" s="517"/>
      <c r="T495" s="517"/>
      <c r="U495" s="517"/>
      <c r="V495" s="517"/>
      <c r="W495" s="517"/>
      <c r="X495" s="517"/>
      <c r="Y495" s="518"/>
      <c r="Z495" s="518"/>
      <c r="AA495" s="518"/>
      <c r="AB495" s="518"/>
      <c r="AC495" s="518"/>
    </row>
    <row r="496" ht="15.75" customHeight="1">
      <c r="A496" s="149"/>
      <c r="B496" s="149"/>
      <c r="C496" s="149"/>
      <c r="D496" s="116"/>
      <c r="E496" s="516"/>
      <c r="F496" s="516"/>
      <c r="G496" s="519"/>
      <c r="H496" s="116"/>
      <c r="I496" s="116"/>
      <c r="J496" s="116"/>
      <c r="K496" s="517"/>
      <c r="L496" s="517"/>
      <c r="M496" s="517"/>
      <c r="N496" s="517"/>
      <c r="O496" s="517"/>
      <c r="P496" s="517"/>
      <c r="Q496" s="517"/>
      <c r="R496" s="517"/>
      <c r="S496" s="517"/>
      <c r="T496" s="517"/>
      <c r="U496" s="517"/>
      <c r="V496" s="517"/>
      <c r="W496" s="517"/>
      <c r="X496" s="517"/>
      <c r="Y496" s="518"/>
      <c r="Z496" s="518"/>
      <c r="AA496" s="518"/>
      <c r="AB496" s="518"/>
      <c r="AC496" s="518"/>
    </row>
    <row r="497" ht="15.75" customHeight="1">
      <c r="A497" s="149"/>
      <c r="B497" s="149"/>
      <c r="C497" s="149"/>
      <c r="D497" s="116"/>
      <c r="E497" s="516"/>
      <c r="F497" s="516"/>
      <c r="G497" s="519"/>
      <c r="H497" s="116"/>
      <c r="I497" s="116"/>
      <c r="J497" s="116"/>
      <c r="K497" s="517"/>
      <c r="L497" s="517"/>
      <c r="M497" s="517"/>
      <c r="N497" s="517"/>
      <c r="O497" s="517"/>
      <c r="P497" s="517"/>
      <c r="Q497" s="517"/>
      <c r="R497" s="517"/>
      <c r="S497" s="517"/>
      <c r="T497" s="517"/>
      <c r="U497" s="517"/>
      <c r="V497" s="517"/>
      <c r="W497" s="517"/>
      <c r="X497" s="517"/>
      <c r="Y497" s="518"/>
      <c r="Z497" s="518"/>
      <c r="AA497" s="518"/>
      <c r="AB497" s="518"/>
      <c r="AC497" s="518"/>
    </row>
    <row r="498" ht="15.75" customHeight="1">
      <c r="A498" s="149"/>
      <c r="B498" s="149"/>
      <c r="C498" s="149"/>
      <c r="D498" s="116"/>
      <c r="E498" s="516"/>
      <c r="F498" s="516"/>
      <c r="G498" s="519"/>
      <c r="H498" s="116"/>
      <c r="I498" s="116"/>
      <c r="J498" s="116"/>
      <c r="K498" s="517"/>
      <c r="L498" s="517"/>
      <c r="M498" s="517"/>
      <c r="N498" s="517"/>
      <c r="O498" s="517"/>
      <c r="P498" s="517"/>
      <c r="Q498" s="517"/>
      <c r="R498" s="517"/>
      <c r="S498" s="517"/>
      <c r="T498" s="517"/>
      <c r="U498" s="517"/>
      <c r="V498" s="517"/>
      <c r="W498" s="517"/>
      <c r="X498" s="517"/>
      <c r="Y498" s="518"/>
      <c r="Z498" s="518"/>
      <c r="AA498" s="518"/>
      <c r="AB498" s="518"/>
      <c r="AC498" s="518"/>
    </row>
    <row r="499" ht="15.75" customHeight="1">
      <c r="A499" s="149"/>
      <c r="B499" s="149"/>
      <c r="C499" s="149"/>
      <c r="D499" s="116"/>
      <c r="E499" s="516"/>
      <c r="F499" s="516"/>
      <c r="G499" s="519"/>
      <c r="H499" s="116"/>
      <c r="I499" s="116"/>
      <c r="J499" s="116"/>
      <c r="K499" s="517"/>
      <c r="L499" s="517"/>
      <c r="M499" s="517"/>
      <c r="N499" s="517"/>
      <c r="O499" s="517"/>
      <c r="P499" s="517"/>
      <c r="Q499" s="517"/>
      <c r="R499" s="517"/>
      <c r="S499" s="517"/>
      <c r="T499" s="517"/>
      <c r="U499" s="517"/>
      <c r="V499" s="517"/>
      <c r="W499" s="517"/>
      <c r="X499" s="517"/>
      <c r="Y499" s="518"/>
      <c r="Z499" s="518"/>
      <c r="AA499" s="518"/>
      <c r="AB499" s="518"/>
      <c r="AC499" s="518"/>
    </row>
    <row r="500" ht="15.75" customHeight="1">
      <c r="A500" s="149"/>
      <c r="B500" s="149"/>
      <c r="C500" s="149"/>
      <c r="D500" s="116"/>
      <c r="E500" s="516"/>
      <c r="F500" s="516"/>
      <c r="G500" s="519"/>
      <c r="H500" s="116"/>
      <c r="I500" s="116"/>
      <c r="J500" s="116"/>
      <c r="K500" s="517"/>
      <c r="L500" s="517"/>
      <c r="M500" s="517"/>
      <c r="N500" s="517"/>
      <c r="O500" s="517"/>
      <c r="P500" s="517"/>
      <c r="Q500" s="517"/>
      <c r="R500" s="517"/>
      <c r="S500" s="517"/>
      <c r="T500" s="517"/>
      <c r="U500" s="517"/>
      <c r="V500" s="517"/>
      <c r="W500" s="517"/>
      <c r="X500" s="517"/>
      <c r="Y500" s="518"/>
      <c r="Z500" s="518"/>
      <c r="AA500" s="518"/>
      <c r="AB500" s="518"/>
      <c r="AC500" s="518"/>
    </row>
    <row r="501" ht="15.75" customHeight="1">
      <c r="A501" s="149"/>
      <c r="B501" s="149"/>
      <c r="C501" s="149"/>
      <c r="D501" s="116"/>
      <c r="E501" s="516"/>
      <c r="F501" s="516"/>
      <c r="G501" s="519"/>
      <c r="H501" s="116"/>
      <c r="I501" s="116"/>
      <c r="J501" s="116"/>
      <c r="K501" s="517"/>
      <c r="L501" s="517"/>
      <c r="M501" s="517"/>
      <c r="N501" s="517"/>
      <c r="O501" s="517"/>
      <c r="P501" s="517"/>
      <c r="Q501" s="517"/>
      <c r="R501" s="517"/>
      <c r="S501" s="517"/>
      <c r="T501" s="517"/>
      <c r="U501" s="517"/>
      <c r="V501" s="517"/>
      <c r="W501" s="517"/>
      <c r="X501" s="517"/>
      <c r="Y501" s="518"/>
      <c r="Z501" s="518"/>
      <c r="AA501" s="518"/>
      <c r="AB501" s="518"/>
      <c r="AC501" s="518"/>
    </row>
    <row r="502" ht="15.75" customHeight="1">
      <c r="A502" s="149"/>
      <c r="B502" s="149"/>
      <c r="C502" s="149"/>
      <c r="D502" s="116"/>
      <c r="E502" s="516"/>
      <c r="F502" s="516"/>
      <c r="G502" s="519"/>
      <c r="H502" s="116"/>
      <c r="I502" s="116"/>
      <c r="J502" s="116"/>
      <c r="K502" s="517"/>
      <c r="L502" s="517"/>
      <c r="M502" s="517"/>
      <c r="N502" s="517"/>
      <c r="O502" s="517"/>
      <c r="P502" s="517"/>
      <c r="Q502" s="517"/>
      <c r="R502" s="517"/>
      <c r="S502" s="517"/>
      <c r="T502" s="517"/>
      <c r="U502" s="517"/>
      <c r="V502" s="517"/>
      <c r="W502" s="517"/>
      <c r="X502" s="517"/>
      <c r="Y502" s="518"/>
      <c r="Z502" s="518"/>
      <c r="AA502" s="518"/>
      <c r="AB502" s="518"/>
      <c r="AC502" s="518"/>
    </row>
    <row r="503" ht="15.75" customHeight="1">
      <c r="A503" s="149"/>
      <c r="B503" s="149"/>
      <c r="C503" s="149"/>
      <c r="D503" s="116"/>
      <c r="E503" s="516"/>
      <c r="F503" s="516"/>
      <c r="G503" s="519"/>
      <c r="H503" s="116"/>
      <c r="I503" s="116"/>
      <c r="J503" s="116"/>
      <c r="K503" s="517"/>
      <c r="L503" s="517"/>
      <c r="M503" s="517"/>
      <c r="N503" s="517"/>
      <c r="O503" s="517"/>
      <c r="P503" s="517"/>
      <c r="Q503" s="517"/>
      <c r="R503" s="517"/>
      <c r="S503" s="517"/>
      <c r="T503" s="517"/>
      <c r="U503" s="517"/>
      <c r="V503" s="517"/>
      <c r="W503" s="517"/>
      <c r="X503" s="517"/>
      <c r="Y503" s="518"/>
      <c r="Z503" s="518"/>
      <c r="AA503" s="518"/>
      <c r="AB503" s="518"/>
      <c r="AC503" s="518"/>
    </row>
    <row r="504" ht="15.75" customHeight="1">
      <c r="A504" s="149"/>
      <c r="B504" s="149"/>
      <c r="C504" s="149"/>
      <c r="D504" s="116"/>
      <c r="E504" s="516"/>
      <c r="F504" s="516"/>
      <c r="G504" s="519"/>
      <c r="H504" s="116"/>
      <c r="I504" s="116"/>
      <c r="J504" s="116"/>
      <c r="K504" s="517"/>
      <c r="L504" s="517"/>
      <c r="M504" s="517"/>
      <c r="N504" s="517"/>
      <c r="O504" s="517"/>
      <c r="P504" s="517"/>
      <c r="Q504" s="517"/>
      <c r="R504" s="517"/>
      <c r="S504" s="517"/>
      <c r="T504" s="517"/>
      <c r="U504" s="517"/>
      <c r="V504" s="517"/>
      <c r="W504" s="517"/>
      <c r="X504" s="517"/>
      <c r="Y504" s="518"/>
      <c r="Z504" s="518"/>
      <c r="AA504" s="518"/>
      <c r="AB504" s="518"/>
      <c r="AC504" s="518"/>
    </row>
    <row r="505" ht="15.75" customHeight="1">
      <c r="A505" s="149"/>
      <c r="B505" s="149"/>
      <c r="C505" s="149"/>
      <c r="D505" s="116"/>
      <c r="E505" s="516"/>
      <c r="F505" s="516"/>
      <c r="G505" s="519"/>
      <c r="H505" s="116"/>
      <c r="I505" s="116"/>
      <c r="J505" s="116"/>
      <c r="K505" s="517"/>
      <c r="L505" s="517"/>
      <c r="M505" s="517"/>
      <c r="N505" s="517"/>
      <c r="O505" s="517"/>
      <c r="P505" s="517"/>
      <c r="Q505" s="517"/>
      <c r="R505" s="517"/>
      <c r="S505" s="517"/>
      <c r="T505" s="517"/>
      <c r="U505" s="517"/>
      <c r="V505" s="517"/>
      <c r="W505" s="517"/>
      <c r="X505" s="517"/>
      <c r="Y505" s="518"/>
      <c r="Z505" s="518"/>
      <c r="AA505" s="518"/>
      <c r="AB505" s="518"/>
      <c r="AC505" s="518"/>
    </row>
    <row r="506" ht="15.75" customHeight="1">
      <c r="A506" s="149"/>
      <c r="B506" s="149"/>
      <c r="C506" s="149"/>
      <c r="D506" s="116"/>
      <c r="E506" s="516"/>
      <c r="F506" s="516"/>
      <c r="G506" s="519"/>
      <c r="H506" s="116"/>
      <c r="I506" s="116"/>
      <c r="J506" s="116"/>
      <c r="K506" s="517"/>
      <c r="L506" s="517"/>
      <c r="M506" s="517"/>
      <c r="N506" s="517"/>
      <c r="O506" s="517"/>
      <c r="P506" s="517"/>
      <c r="Q506" s="517"/>
      <c r="R506" s="517"/>
      <c r="S506" s="517"/>
      <c r="T506" s="517"/>
      <c r="U506" s="517"/>
      <c r="V506" s="517"/>
      <c r="W506" s="517"/>
      <c r="X506" s="517"/>
      <c r="Y506" s="518"/>
      <c r="Z506" s="518"/>
      <c r="AA506" s="518"/>
      <c r="AB506" s="518"/>
      <c r="AC506" s="518"/>
    </row>
    <row r="507" ht="15.75" customHeight="1">
      <c r="A507" s="149"/>
      <c r="B507" s="149"/>
      <c r="C507" s="149"/>
      <c r="D507" s="116"/>
      <c r="E507" s="516"/>
      <c r="F507" s="516"/>
      <c r="G507" s="519"/>
      <c r="H507" s="116"/>
      <c r="I507" s="116"/>
      <c r="J507" s="116"/>
      <c r="K507" s="517"/>
      <c r="L507" s="517"/>
      <c r="M507" s="517"/>
      <c r="N507" s="517"/>
      <c r="O507" s="517"/>
      <c r="P507" s="517"/>
      <c r="Q507" s="517"/>
      <c r="R507" s="517"/>
      <c r="S507" s="517"/>
      <c r="T507" s="517"/>
      <c r="U507" s="517"/>
      <c r="V507" s="517"/>
      <c r="W507" s="517"/>
      <c r="X507" s="517"/>
      <c r="Y507" s="518"/>
      <c r="Z507" s="518"/>
      <c r="AA507" s="518"/>
      <c r="AB507" s="518"/>
      <c r="AC507" s="518"/>
    </row>
    <row r="508" ht="15.75" customHeight="1">
      <c r="A508" s="149"/>
      <c r="B508" s="149"/>
      <c r="C508" s="149"/>
      <c r="D508" s="116"/>
      <c r="E508" s="516"/>
      <c r="F508" s="516"/>
      <c r="G508" s="519"/>
      <c r="H508" s="116"/>
      <c r="I508" s="116"/>
      <c r="J508" s="116"/>
      <c r="K508" s="517"/>
      <c r="L508" s="517"/>
      <c r="M508" s="517"/>
      <c r="N508" s="517"/>
      <c r="O508" s="517"/>
      <c r="P508" s="517"/>
      <c r="Q508" s="517"/>
      <c r="R508" s="517"/>
      <c r="S508" s="517"/>
      <c r="T508" s="517"/>
      <c r="U508" s="517"/>
      <c r="V508" s="517"/>
      <c r="W508" s="517"/>
      <c r="X508" s="517"/>
      <c r="Y508" s="518"/>
      <c r="Z508" s="518"/>
      <c r="AA508" s="518"/>
      <c r="AB508" s="518"/>
      <c r="AC508" s="518"/>
    </row>
    <row r="509" ht="15.75" customHeight="1">
      <c r="A509" s="149"/>
      <c r="B509" s="149"/>
      <c r="C509" s="149"/>
      <c r="D509" s="116"/>
      <c r="E509" s="516"/>
      <c r="F509" s="516"/>
      <c r="G509" s="519"/>
      <c r="H509" s="116"/>
      <c r="I509" s="116"/>
      <c r="J509" s="116"/>
      <c r="K509" s="517"/>
      <c r="L509" s="517"/>
      <c r="M509" s="517"/>
      <c r="N509" s="517"/>
      <c r="O509" s="517"/>
      <c r="P509" s="517"/>
      <c r="Q509" s="517"/>
      <c r="R509" s="517"/>
      <c r="S509" s="517"/>
      <c r="T509" s="517"/>
      <c r="U509" s="517"/>
      <c r="V509" s="517"/>
      <c r="W509" s="517"/>
      <c r="X509" s="517"/>
      <c r="Y509" s="518"/>
      <c r="Z509" s="518"/>
      <c r="AA509" s="518"/>
      <c r="AB509" s="518"/>
      <c r="AC509" s="518"/>
    </row>
    <row r="510" ht="15.75" customHeight="1">
      <c r="A510" s="149"/>
      <c r="B510" s="149"/>
      <c r="C510" s="149"/>
      <c r="D510" s="116"/>
      <c r="E510" s="516"/>
      <c r="F510" s="516"/>
      <c r="G510" s="519"/>
      <c r="H510" s="116"/>
      <c r="I510" s="116"/>
      <c r="J510" s="116"/>
      <c r="K510" s="517"/>
      <c r="L510" s="517"/>
      <c r="M510" s="517"/>
      <c r="N510" s="517"/>
      <c r="O510" s="517"/>
      <c r="P510" s="517"/>
      <c r="Q510" s="517"/>
      <c r="R510" s="517"/>
      <c r="S510" s="517"/>
      <c r="T510" s="517"/>
      <c r="U510" s="517"/>
      <c r="V510" s="517"/>
      <c r="W510" s="517"/>
      <c r="X510" s="517"/>
      <c r="Y510" s="518"/>
      <c r="Z510" s="518"/>
      <c r="AA510" s="518"/>
      <c r="AB510" s="518"/>
      <c r="AC510" s="518"/>
    </row>
    <row r="511" ht="15.75" customHeight="1">
      <c r="A511" s="149"/>
      <c r="B511" s="149"/>
      <c r="C511" s="149"/>
      <c r="D511" s="116"/>
      <c r="E511" s="516"/>
      <c r="F511" s="516"/>
      <c r="G511" s="519"/>
      <c r="H511" s="116"/>
      <c r="I511" s="116"/>
      <c r="J511" s="116"/>
      <c r="K511" s="517"/>
      <c r="L511" s="517"/>
      <c r="M511" s="517"/>
      <c r="N511" s="517"/>
      <c r="O511" s="517"/>
      <c r="P511" s="517"/>
      <c r="Q511" s="517"/>
      <c r="R511" s="517"/>
      <c r="S511" s="517"/>
      <c r="T511" s="517"/>
      <c r="U511" s="517"/>
      <c r="V511" s="517"/>
      <c r="W511" s="517"/>
      <c r="X511" s="517"/>
      <c r="Y511" s="518"/>
      <c r="Z511" s="518"/>
      <c r="AA511" s="518"/>
      <c r="AB511" s="518"/>
      <c r="AC511" s="518"/>
    </row>
    <row r="512" ht="15.75" customHeight="1">
      <c r="A512" s="149"/>
      <c r="B512" s="149"/>
      <c r="C512" s="149"/>
      <c r="D512" s="116"/>
      <c r="E512" s="516"/>
      <c r="F512" s="516"/>
      <c r="G512" s="519"/>
      <c r="H512" s="116"/>
      <c r="I512" s="116"/>
      <c r="J512" s="116"/>
      <c r="K512" s="517"/>
      <c r="L512" s="517"/>
      <c r="M512" s="517"/>
      <c r="N512" s="517"/>
      <c r="O512" s="517"/>
      <c r="P512" s="517"/>
      <c r="Q512" s="517"/>
      <c r="R512" s="517"/>
      <c r="S512" s="517"/>
      <c r="T512" s="517"/>
      <c r="U512" s="517"/>
      <c r="V512" s="517"/>
      <c r="W512" s="517"/>
      <c r="X512" s="517"/>
      <c r="Y512" s="518"/>
      <c r="Z512" s="518"/>
      <c r="AA512" s="518"/>
      <c r="AB512" s="518"/>
      <c r="AC512" s="518"/>
    </row>
    <row r="513" ht="15.75" customHeight="1">
      <c r="A513" s="149"/>
      <c r="B513" s="149"/>
      <c r="C513" s="149"/>
      <c r="D513" s="116"/>
      <c r="E513" s="516"/>
      <c r="F513" s="516"/>
      <c r="G513" s="519"/>
      <c r="H513" s="116"/>
      <c r="I513" s="116"/>
      <c r="J513" s="116"/>
      <c r="K513" s="517"/>
      <c r="L513" s="517"/>
      <c r="M513" s="517"/>
      <c r="N513" s="517"/>
      <c r="O513" s="517"/>
      <c r="P513" s="517"/>
      <c r="Q513" s="517"/>
      <c r="R513" s="517"/>
      <c r="S513" s="517"/>
      <c r="T513" s="517"/>
      <c r="U513" s="517"/>
      <c r="V513" s="517"/>
      <c r="W513" s="517"/>
      <c r="X513" s="517"/>
      <c r="Y513" s="518"/>
      <c r="Z513" s="518"/>
      <c r="AA513" s="518"/>
      <c r="AB513" s="518"/>
      <c r="AC513" s="518"/>
    </row>
    <row r="514" ht="15.75" customHeight="1">
      <c r="A514" s="149"/>
      <c r="B514" s="149"/>
      <c r="C514" s="149"/>
      <c r="D514" s="116"/>
      <c r="E514" s="516"/>
      <c r="F514" s="516"/>
      <c r="G514" s="519"/>
      <c r="H514" s="116"/>
      <c r="I514" s="116"/>
      <c r="J514" s="116"/>
      <c r="K514" s="517"/>
      <c r="L514" s="517"/>
      <c r="M514" s="517"/>
      <c r="N514" s="517"/>
      <c r="O514" s="517"/>
      <c r="P514" s="517"/>
      <c r="Q514" s="517"/>
      <c r="R514" s="517"/>
      <c r="S514" s="517"/>
      <c r="T514" s="517"/>
      <c r="U514" s="517"/>
      <c r="V514" s="517"/>
      <c r="W514" s="517"/>
      <c r="X514" s="517"/>
      <c r="Y514" s="518"/>
      <c r="Z514" s="518"/>
      <c r="AA514" s="518"/>
      <c r="AB514" s="518"/>
      <c r="AC514" s="518"/>
    </row>
    <row r="515" ht="15.75" customHeight="1">
      <c r="A515" s="149"/>
      <c r="B515" s="149"/>
      <c r="C515" s="149"/>
      <c r="D515" s="116"/>
      <c r="E515" s="516"/>
      <c r="F515" s="516"/>
      <c r="G515" s="519"/>
      <c r="H515" s="116"/>
      <c r="I515" s="116"/>
      <c r="J515" s="116"/>
      <c r="K515" s="517"/>
      <c r="L515" s="517"/>
      <c r="M515" s="517"/>
      <c r="N515" s="517"/>
      <c r="O515" s="517"/>
      <c r="P515" s="517"/>
      <c r="Q515" s="517"/>
      <c r="R515" s="517"/>
      <c r="S515" s="517"/>
      <c r="T515" s="517"/>
      <c r="U515" s="517"/>
      <c r="V515" s="517"/>
      <c r="W515" s="517"/>
      <c r="X515" s="517"/>
      <c r="Y515" s="518"/>
      <c r="Z515" s="518"/>
      <c r="AA515" s="518"/>
      <c r="AB515" s="518"/>
      <c r="AC515" s="518"/>
    </row>
    <row r="516" ht="15.75" customHeight="1">
      <c r="A516" s="149"/>
      <c r="B516" s="149"/>
      <c r="C516" s="149"/>
      <c r="D516" s="116"/>
      <c r="E516" s="516"/>
      <c r="F516" s="516"/>
      <c r="G516" s="519"/>
      <c r="H516" s="116"/>
      <c r="I516" s="116"/>
      <c r="J516" s="116"/>
      <c r="K516" s="517"/>
      <c r="L516" s="517"/>
      <c r="M516" s="517"/>
      <c r="N516" s="517"/>
      <c r="O516" s="517"/>
      <c r="P516" s="517"/>
      <c r="Q516" s="517"/>
      <c r="R516" s="517"/>
      <c r="S516" s="517"/>
      <c r="T516" s="517"/>
      <c r="U516" s="517"/>
      <c r="V516" s="517"/>
      <c r="W516" s="517"/>
      <c r="X516" s="517"/>
      <c r="Y516" s="518"/>
      <c r="Z516" s="518"/>
      <c r="AA516" s="518"/>
      <c r="AB516" s="518"/>
      <c r="AC516" s="518"/>
    </row>
    <row r="517" ht="15.75" customHeight="1">
      <c r="A517" s="149"/>
      <c r="B517" s="149"/>
      <c r="C517" s="149"/>
      <c r="D517" s="116"/>
      <c r="E517" s="516"/>
      <c r="F517" s="516"/>
      <c r="G517" s="519"/>
      <c r="H517" s="116"/>
      <c r="I517" s="116"/>
      <c r="J517" s="116"/>
      <c r="K517" s="517"/>
      <c r="L517" s="517"/>
      <c r="M517" s="517"/>
      <c r="N517" s="517"/>
      <c r="O517" s="517"/>
      <c r="P517" s="517"/>
      <c r="Q517" s="517"/>
      <c r="R517" s="517"/>
      <c r="S517" s="517"/>
      <c r="T517" s="517"/>
      <c r="U517" s="517"/>
      <c r="V517" s="517"/>
      <c r="W517" s="517"/>
      <c r="X517" s="517"/>
      <c r="Y517" s="518"/>
      <c r="Z517" s="518"/>
      <c r="AA517" s="518"/>
      <c r="AB517" s="518"/>
      <c r="AC517" s="518"/>
    </row>
    <row r="518" ht="15.75" customHeight="1">
      <c r="A518" s="149"/>
      <c r="B518" s="149"/>
      <c r="C518" s="149"/>
      <c r="D518" s="116"/>
      <c r="E518" s="516"/>
      <c r="F518" s="516"/>
      <c r="G518" s="519"/>
      <c r="H518" s="116"/>
      <c r="I518" s="116"/>
      <c r="J518" s="116"/>
      <c r="K518" s="517"/>
      <c r="L518" s="517"/>
      <c r="M518" s="517"/>
      <c r="N518" s="517"/>
      <c r="O518" s="517"/>
      <c r="P518" s="517"/>
      <c r="Q518" s="517"/>
      <c r="R518" s="517"/>
      <c r="S518" s="517"/>
      <c r="T518" s="517"/>
      <c r="U518" s="517"/>
      <c r="V518" s="517"/>
      <c r="W518" s="517"/>
      <c r="X518" s="517"/>
      <c r="Y518" s="518"/>
      <c r="Z518" s="518"/>
      <c r="AA518" s="518"/>
      <c r="AB518" s="518"/>
      <c r="AC518" s="518"/>
    </row>
    <row r="519" ht="15.75" customHeight="1">
      <c r="A519" s="149"/>
      <c r="B519" s="149"/>
      <c r="C519" s="149"/>
      <c r="D519" s="116"/>
      <c r="E519" s="516"/>
      <c r="F519" s="516"/>
      <c r="G519" s="519"/>
      <c r="H519" s="116"/>
      <c r="I519" s="116"/>
      <c r="J519" s="116"/>
      <c r="K519" s="517"/>
      <c r="L519" s="517"/>
      <c r="M519" s="517"/>
      <c r="N519" s="517"/>
      <c r="O519" s="517"/>
      <c r="P519" s="517"/>
      <c r="Q519" s="517"/>
      <c r="R519" s="517"/>
      <c r="S519" s="517"/>
      <c r="T519" s="517"/>
      <c r="U519" s="517"/>
      <c r="V519" s="517"/>
      <c r="W519" s="517"/>
      <c r="X519" s="517"/>
      <c r="Y519" s="518"/>
      <c r="Z519" s="518"/>
      <c r="AA519" s="518"/>
      <c r="AB519" s="518"/>
      <c r="AC519" s="518"/>
    </row>
    <row r="520" ht="15.75" customHeight="1">
      <c r="A520" s="149"/>
      <c r="B520" s="149"/>
      <c r="C520" s="149"/>
      <c r="D520" s="116"/>
      <c r="E520" s="516"/>
      <c r="F520" s="516"/>
      <c r="G520" s="519"/>
      <c r="H520" s="116"/>
      <c r="I520" s="116"/>
      <c r="J520" s="116"/>
      <c r="K520" s="517"/>
      <c r="L520" s="517"/>
      <c r="M520" s="517"/>
      <c r="N520" s="517"/>
      <c r="O520" s="517"/>
      <c r="P520" s="517"/>
      <c r="Q520" s="517"/>
      <c r="R520" s="517"/>
      <c r="S520" s="517"/>
      <c r="T520" s="517"/>
      <c r="U520" s="517"/>
      <c r="V520" s="517"/>
      <c r="W520" s="517"/>
      <c r="X520" s="517"/>
      <c r="Y520" s="518"/>
      <c r="Z520" s="518"/>
      <c r="AA520" s="518"/>
      <c r="AB520" s="518"/>
      <c r="AC520" s="518"/>
    </row>
    <row r="521" ht="15.75" customHeight="1">
      <c r="A521" s="149"/>
      <c r="B521" s="149"/>
      <c r="C521" s="149"/>
      <c r="D521" s="116"/>
      <c r="E521" s="516"/>
      <c r="F521" s="516"/>
      <c r="G521" s="519"/>
      <c r="H521" s="116"/>
      <c r="I521" s="116"/>
      <c r="J521" s="116"/>
      <c r="K521" s="517"/>
      <c r="L521" s="517"/>
      <c r="M521" s="517"/>
      <c r="N521" s="517"/>
      <c r="O521" s="517"/>
      <c r="P521" s="517"/>
      <c r="Q521" s="517"/>
      <c r="R521" s="517"/>
      <c r="S521" s="517"/>
      <c r="T521" s="517"/>
      <c r="U521" s="517"/>
      <c r="V521" s="517"/>
      <c r="W521" s="517"/>
      <c r="X521" s="517"/>
      <c r="Y521" s="518"/>
      <c r="Z521" s="518"/>
      <c r="AA521" s="518"/>
      <c r="AB521" s="518"/>
      <c r="AC521" s="518"/>
    </row>
    <row r="522" ht="15.75" customHeight="1">
      <c r="A522" s="149"/>
      <c r="B522" s="149"/>
      <c r="C522" s="149"/>
      <c r="D522" s="116"/>
      <c r="E522" s="516"/>
      <c r="F522" s="516"/>
      <c r="G522" s="519"/>
      <c r="H522" s="116"/>
      <c r="I522" s="116"/>
      <c r="J522" s="116"/>
      <c r="K522" s="517"/>
      <c r="L522" s="517"/>
      <c r="M522" s="517"/>
      <c r="N522" s="517"/>
      <c r="O522" s="517"/>
      <c r="P522" s="517"/>
      <c r="Q522" s="517"/>
      <c r="R522" s="517"/>
      <c r="S522" s="517"/>
      <c r="T522" s="517"/>
      <c r="U522" s="517"/>
      <c r="V522" s="517"/>
      <c r="W522" s="517"/>
      <c r="X522" s="517"/>
      <c r="Y522" s="518"/>
      <c r="Z522" s="518"/>
      <c r="AA522" s="518"/>
      <c r="AB522" s="518"/>
      <c r="AC522" s="518"/>
    </row>
    <row r="523" ht="15.75" customHeight="1">
      <c r="A523" s="149"/>
      <c r="B523" s="149"/>
      <c r="C523" s="149"/>
      <c r="D523" s="116"/>
      <c r="E523" s="516"/>
      <c r="F523" s="516"/>
      <c r="G523" s="519"/>
      <c r="H523" s="116"/>
      <c r="I523" s="116"/>
      <c r="J523" s="116"/>
      <c r="K523" s="517"/>
      <c r="L523" s="517"/>
      <c r="M523" s="517"/>
      <c r="N523" s="517"/>
      <c r="O523" s="517"/>
      <c r="P523" s="517"/>
      <c r="Q523" s="517"/>
      <c r="R523" s="517"/>
      <c r="S523" s="517"/>
      <c r="T523" s="517"/>
      <c r="U523" s="517"/>
      <c r="V523" s="517"/>
      <c r="W523" s="517"/>
      <c r="X523" s="517"/>
      <c r="Y523" s="518"/>
      <c r="Z523" s="518"/>
      <c r="AA523" s="518"/>
      <c r="AB523" s="518"/>
      <c r="AC523" s="518"/>
    </row>
    <row r="524" ht="15.75" customHeight="1">
      <c r="A524" s="149"/>
      <c r="B524" s="149"/>
      <c r="C524" s="149"/>
      <c r="D524" s="116"/>
      <c r="E524" s="516"/>
      <c r="F524" s="516"/>
      <c r="G524" s="519"/>
      <c r="H524" s="116"/>
      <c r="I524" s="116"/>
      <c r="J524" s="116"/>
      <c r="K524" s="517"/>
      <c r="L524" s="517"/>
      <c r="M524" s="517"/>
      <c r="N524" s="517"/>
      <c r="O524" s="517"/>
      <c r="P524" s="517"/>
      <c r="Q524" s="517"/>
      <c r="R524" s="517"/>
      <c r="S524" s="517"/>
      <c r="T524" s="517"/>
      <c r="U524" s="517"/>
      <c r="V524" s="517"/>
      <c r="W524" s="517"/>
      <c r="X524" s="517"/>
      <c r="Y524" s="518"/>
      <c r="Z524" s="518"/>
      <c r="AA524" s="518"/>
      <c r="AB524" s="518"/>
      <c r="AC524" s="518"/>
    </row>
    <row r="525" ht="15.75" customHeight="1">
      <c r="A525" s="149"/>
      <c r="B525" s="149"/>
      <c r="C525" s="149"/>
      <c r="D525" s="116"/>
      <c r="E525" s="516"/>
      <c r="F525" s="516"/>
      <c r="G525" s="519"/>
      <c r="H525" s="116"/>
      <c r="I525" s="116"/>
      <c r="J525" s="116"/>
      <c r="K525" s="517"/>
      <c r="L525" s="517"/>
      <c r="M525" s="517"/>
      <c r="N525" s="517"/>
      <c r="O525" s="517"/>
      <c r="P525" s="517"/>
      <c r="Q525" s="517"/>
      <c r="R525" s="517"/>
      <c r="S525" s="517"/>
      <c r="T525" s="517"/>
      <c r="U525" s="517"/>
      <c r="V525" s="517"/>
      <c r="W525" s="517"/>
      <c r="X525" s="517"/>
      <c r="Y525" s="518"/>
      <c r="Z525" s="518"/>
      <c r="AA525" s="518"/>
      <c r="AB525" s="518"/>
      <c r="AC525" s="518"/>
    </row>
    <row r="526" ht="15.75" customHeight="1">
      <c r="A526" s="149"/>
      <c r="B526" s="149"/>
      <c r="C526" s="149"/>
      <c r="D526" s="116"/>
      <c r="E526" s="516"/>
      <c r="F526" s="516"/>
      <c r="G526" s="519"/>
      <c r="H526" s="116"/>
      <c r="I526" s="116"/>
      <c r="J526" s="116"/>
      <c r="K526" s="517"/>
      <c r="L526" s="517"/>
      <c r="M526" s="517"/>
      <c r="N526" s="517"/>
      <c r="O526" s="517"/>
      <c r="P526" s="517"/>
      <c r="Q526" s="517"/>
      <c r="R526" s="517"/>
      <c r="S526" s="517"/>
      <c r="T526" s="517"/>
      <c r="U526" s="517"/>
      <c r="V526" s="517"/>
      <c r="W526" s="517"/>
      <c r="X526" s="517"/>
      <c r="Y526" s="518"/>
      <c r="Z526" s="518"/>
      <c r="AA526" s="518"/>
      <c r="AB526" s="518"/>
      <c r="AC526" s="518"/>
    </row>
    <row r="527" ht="15.75" customHeight="1">
      <c r="A527" s="149"/>
      <c r="B527" s="149"/>
      <c r="C527" s="149"/>
      <c r="D527" s="116"/>
      <c r="E527" s="516"/>
      <c r="F527" s="516"/>
      <c r="G527" s="519"/>
      <c r="H527" s="116"/>
      <c r="I527" s="116"/>
      <c r="J527" s="116"/>
      <c r="K527" s="517"/>
      <c r="L527" s="517"/>
      <c r="M527" s="517"/>
      <c r="N527" s="517"/>
      <c r="O527" s="517"/>
      <c r="P527" s="517"/>
      <c r="Q527" s="517"/>
      <c r="R527" s="517"/>
      <c r="S527" s="517"/>
      <c r="T527" s="517"/>
      <c r="U527" s="517"/>
      <c r="V527" s="517"/>
      <c r="W527" s="517"/>
      <c r="X527" s="517"/>
      <c r="Y527" s="518"/>
      <c r="Z527" s="518"/>
      <c r="AA527" s="518"/>
      <c r="AB527" s="518"/>
      <c r="AC527" s="518"/>
    </row>
    <row r="528" ht="15.75" customHeight="1">
      <c r="A528" s="149"/>
      <c r="B528" s="149"/>
      <c r="C528" s="149"/>
      <c r="D528" s="116"/>
      <c r="E528" s="516"/>
      <c r="F528" s="516"/>
      <c r="G528" s="519"/>
      <c r="H528" s="116"/>
      <c r="I528" s="116"/>
      <c r="J528" s="116"/>
      <c r="K528" s="517"/>
      <c r="L528" s="517"/>
      <c r="M528" s="517"/>
      <c r="N528" s="517"/>
      <c r="O528" s="517"/>
      <c r="P528" s="517"/>
      <c r="Q528" s="517"/>
      <c r="R528" s="517"/>
      <c r="S528" s="517"/>
      <c r="T528" s="517"/>
      <c r="U528" s="517"/>
      <c r="V528" s="517"/>
      <c r="W528" s="517"/>
      <c r="X528" s="517"/>
      <c r="Y528" s="518"/>
      <c r="Z528" s="518"/>
      <c r="AA528" s="518"/>
      <c r="AB528" s="518"/>
      <c r="AC528" s="518"/>
    </row>
    <row r="529" ht="15.75" customHeight="1">
      <c r="A529" s="149"/>
      <c r="B529" s="149"/>
      <c r="C529" s="149"/>
      <c r="D529" s="116"/>
      <c r="E529" s="516"/>
      <c r="F529" s="516"/>
      <c r="G529" s="519"/>
      <c r="H529" s="116"/>
      <c r="I529" s="116"/>
      <c r="J529" s="116"/>
      <c r="K529" s="517"/>
      <c r="L529" s="517"/>
      <c r="M529" s="517"/>
      <c r="N529" s="517"/>
      <c r="O529" s="517"/>
      <c r="P529" s="517"/>
      <c r="Q529" s="517"/>
      <c r="R529" s="517"/>
      <c r="S529" s="517"/>
      <c r="T529" s="517"/>
      <c r="U529" s="517"/>
      <c r="V529" s="517"/>
      <c r="W529" s="517"/>
      <c r="X529" s="517"/>
      <c r="Y529" s="518"/>
      <c r="Z529" s="518"/>
      <c r="AA529" s="518"/>
      <c r="AB529" s="518"/>
      <c r="AC529" s="518"/>
    </row>
    <row r="530" ht="15.75" customHeight="1">
      <c r="A530" s="149"/>
      <c r="B530" s="149"/>
      <c r="C530" s="149"/>
      <c r="D530" s="116"/>
      <c r="E530" s="516"/>
      <c r="F530" s="516"/>
      <c r="G530" s="519"/>
      <c r="H530" s="116"/>
      <c r="I530" s="116"/>
      <c r="J530" s="116"/>
      <c r="K530" s="517"/>
      <c r="L530" s="517"/>
      <c r="M530" s="517"/>
      <c r="N530" s="517"/>
      <c r="O530" s="517"/>
      <c r="P530" s="517"/>
      <c r="Q530" s="517"/>
      <c r="R530" s="517"/>
      <c r="S530" s="517"/>
      <c r="T530" s="517"/>
      <c r="U530" s="517"/>
      <c r="V530" s="517"/>
      <c r="W530" s="517"/>
      <c r="X530" s="517"/>
      <c r="Y530" s="518"/>
      <c r="Z530" s="518"/>
      <c r="AA530" s="518"/>
      <c r="AB530" s="518"/>
      <c r="AC530" s="518"/>
    </row>
    <row r="531" ht="15.75" customHeight="1">
      <c r="A531" s="149"/>
      <c r="B531" s="149"/>
      <c r="C531" s="149"/>
      <c r="D531" s="116"/>
      <c r="E531" s="516"/>
      <c r="F531" s="516"/>
      <c r="G531" s="519"/>
      <c r="H531" s="116"/>
      <c r="I531" s="116"/>
      <c r="J531" s="116"/>
      <c r="K531" s="517"/>
      <c r="L531" s="517"/>
      <c r="M531" s="517"/>
      <c r="N531" s="517"/>
      <c r="O531" s="517"/>
      <c r="P531" s="517"/>
      <c r="Q531" s="517"/>
      <c r="R531" s="517"/>
      <c r="S531" s="517"/>
      <c r="T531" s="517"/>
      <c r="U531" s="517"/>
      <c r="V531" s="517"/>
      <c r="W531" s="517"/>
      <c r="X531" s="517"/>
      <c r="Y531" s="518"/>
      <c r="Z531" s="518"/>
      <c r="AA531" s="518"/>
      <c r="AB531" s="518"/>
      <c r="AC531" s="518"/>
    </row>
    <row r="532" ht="15.75" customHeight="1">
      <c r="A532" s="149"/>
      <c r="B532" s="149"/>
      <c r="C532" s="149"/>
      <c r="D532" s="116"/>
      <c r="E532" s="516"/>
      <c r="F532" s="516"/>
      <c r="G532" s="519"/>
      <c r="H532" s="116"/>
      <c r="I532" s="116"/>
      <c r="J532" s="116"/>
      <c r="K532" s="517"/>
      <c r="L532" s="517"/>
      <c r="M532" s="517"/>
      <c r="N532" s="517"/>
      <c r="O532" s="517"/>
      <c r="P532" s="517"/>
      <c r="Q532" s="517"/>
      <c r="R532" s="517"/>
      <c r="S532" s="517"/>
      <c r="T532" s="517"/>
      <c r="U532" s="517"/>
      <c r="V532" s="517"/>
      <c r="W532" s="517"/>
      <c r="X532" s="517"/>
      <c r="Y532" s="518"/>
      <c r="Z532" s="518"/>
      <c r="AA532" s="518"/>
      <c r="AB532" s="518"/>
      <c r="AC532" s="518"/>
    </row>
    <row r="533" ht="15.75" customHeight="1">
      <c r="A533" s="149"/>
      <c r="B533" s="149"/>
      <c r="C533" s="149"/>
      <c r="D533" s="116"/>
      <c r="E533" s="516"/>
      <c r="F533" s="516"/>
      <c r="G533" s="519"/>
      <c r="H533" s="116"/>
      <c r="I533" s="116"/>
      <c r="J533" s="116"/>
      <c r="K533" s="517"/>
      <c r="L533" s="517"/>
      <c r="M533" s="517"/>
      <c r="N533" s="517"/>
      <c r="O533" s="517"/>
      <c r="P533" s="517"/>
      <c r="Q533" s="517"/>
      <c r="R533" s="517"/>
      <c r="S533" s="517"/>
      <c r="T533" s="517"/>
      <c r="U533" s="517"/>
      <c r="V533" s="517"/>
      <c r="W533" s="517"/>
      <c r="X533" s="517"/>
      <c r="Y533" s="518"/>
      <c r="Z533" s="518"/>
      <c r="AA533" s="518"/>
      <c r="AB533" s="518"/>
      <c r="AC533" s="518"/>
    </row>
    <row r="534" ht="15.75" customHeight="1">
      <c r="A534" s="149"/>
      <c r="B534" s="149"/>
      <c r="C534" s="149"/>
      <c r="D534" s="116"/>
      <c r="E534" s="516"/>
      <c r="F534" s="516"/>
      <c r="G534" s="519"/>
      <c r="H534" s="116"/>
      <c r="I534" s="116"/>
      <c r="J534" s="116"/>
      <c r="K534" s="517"/>
      <c r="L534" s="517"/>
      <c r="M534" s="517"/>
      <c r="N534" s="517"/>
      <c r="O534" s="517"/>
      <c r="P534" s="517"/>
      <c r="Q534" s="517"/>
      <c r="R534" s="517"/>
      <c r="S534" s="517"/>
      <c r="T534" s="517"/>
      <c r="U534" s="517"/>
      <c r="V534" s="517"/>
      <c r="W534" s="517"/>
      <c r="X534" s="517"/>
      <c r="Y534" s="518"/>
      <c r="Z534" s="518"/>
      <c r="AA534" s="518"/>
      <c r="AB534" s="518"/>
      <c r="AC534" s="518"/>
    </row>
    <row r="535" ht="15.75" customHeight="1">
      <c r="A535" s="149"/>
      <c r="B535" s="149"/>
      <c r="C535" s="149"/>
      <c r="D535" s="116"/>
      <c r="E535" s="516"/>
      <c r="F535" s="516"/>
      <c r="G535" s="519"/>
      <c r="H535" s="116"/>
      <c r="I535" s="116"/>
      <c r="J535" s="116"/>
      <c r="K535" s="517"/>
      <c r="L535" s="517"/>
      <c r="M535" s="517"/>
      <c r="N535" s="517"/>
      <c r="O535" s="517"/>
      <c r="P535" s="517"/>
      <c r="Q535" s="517"/>
      <c r="R535" s="517"/>
      <c r="S535" s="517"/>
      <c r="T535" s="517"/>
      <c r="U535" s="517"/>
      <c r="V535" s="517"/>
      <c r="W535" s="517"/>
      <c r="X535" s="517"/>
      <c r="Y535" s="518"/>
      <c r="Z535" s="518"/>
      <c r="AA535" s="518"/>
      <c r="AB535" s="518"/>
      <c r="AC535" s="518"/>
    </row>
    <row r="536" ht="15.75" customHeight="1">
      <c r="A536" s="149"/>
      <c r="B536" s="149"/>
      <c r="C536" s="149"/>
      <c r="D536" s="116"/>
      <c r="E536" s="516"/>
      <c r="F536" s="516"/>
      <c r="G536" s="519"/>
      <c r="H536" s="116"/>
      <c r="I536" s="116"/>
      <c r="J536" s="116"/>
      <c r="K536" s="517"/>
      <c r="L536" s="517"/>
      <c r="M536" s="517"/>
      <c r="N536" s="517"/>
      <c r="O536" s="517"/>
      <c r="P536" s="517"/>
      <c r="Q536" s="517"/>
      <c r="R536" s="517"/>
      <c r="S536" s="517"/>
      <c r="T536" s="517"/>
      <c r="U536" s="517"/>
      <c r="V536" s="517"/>
      <c r="W536" s="517"/>
      <c r="X536" s="517"/>
      <c r="Y536" s="518"/>
      <c r="Z536" s="518"/>
      <c r="AA536" s="518"/>
      <c r="AB536" s="518"/>
      <c r="AC536" s="518"/>
    </row>
    <row r="537" ht="15.75" customHeight="1">
      <c r="A537" s="149"/>
      <c r="B537" s="149"/>
      <c r="C537" s="149"/>
      <c r="D537" s="116"/>
      <c r="E537" s="516"/>
      <c r="F537" s="516"/>
      <c r="G537" s="519"/>
      <c r="H537" s="116"/>
      <c r="I537" s="116"/>
      <c r="J537" s="116"/>
      <c r="K537" s="517"/>
      <c r="L537" s="517"/>
      <c r="M537" s="517"/>
      <c r="N537" s="517"/>
      <c r="O537" s="517"/>
      <c r="P537" s="517"/>
      <c r="Q537" s="517"/>
      <c r="R537" s="517"/>
      <c r="S537" s="517"/>
      <c r="T537" s="517"/>
      <c r="U537" s="517"/>
      <c r="V537" s="517"/>
      <c r="W537" s="517"/>
      <c r="X537" s="517"/>
      <c r="Y537" s="518"/>
      <c r="Z537" s="518"/>
      <c r="AA537" s="518"/>
      <c r="AB537" s="518"/>
      <c r="AC537" s="518"/>
    </row>
    <row r="538" ht="15.75" customHeight="1">
      <c r="A538" s="149"/>
      <c r="B538" s="149"/>
      <c r="C538" s="149"/>
      <c r="D538" s="116"/>
      <c r="E538" s="516"/>
      <c r="F538" s="516"/>
      <c r="G538" s="519"/>
      <c r="H538" s="116"/>
      <c r="I538" s="116"/>
      <c r="J538" s="116"/>
      <c r="K538" s="517"/>
      <c r="L538" s="517"/>
      <c r="M538" s="517"/>
      <c r="N538" s="517"/>
      <c r="O538" s="517"/>
      <c r="P538" s="517"/>
      <c r="Q538" s="517"/>
      <c r="R538" s="517"/>
      <c r="S538" s="517"/>
      <c r="T538" s="517"/>
      <c r="U538" s="517"/>
      <c r="V538" s="517"/>
      <c r="W538" s="517"/>
      <c r="X538" s="517"/>
      <c r="Y538" s="518"/>
      <c r="Z538" s="518"/>
      <c r="AA538" s="518"/>
      <c r="AB538" s="518"/>
      <c r="AC538" s="518"/>
    </row>
    <row r="539" ht="15.75" customHeight="1">
      <c r="A539" s="149"/>
      <c r="B539" s="149"/>
      <c r="C539" s="149"/>
      <c r="D539" s="116"/>
      <c r="E539" s="516"/>
      <c r="F539" s="516"/>
      <c r="G539" s="519"/>
      <c r="H539" s="116"/>
      <c r="I539" s="116"/>
      <c r="J539" s="116"/>
      <c r="K539" s="517"/>
      <c r="L539" s="517"/>
      <c r="M539" s="517"/>
      <c r="N539" s="517"/>
      <c r="O539" s="517"/>
      <c r="P539" s="517"/>
      <c r="Q539" s="517"/>
      <c r="R539" s="517"/>
      <c r="S539" s="517"/>
      <c r="T539" s="517"/>
      <c r="U539" s="517"/>
      <c r="V539" s="517"/>
      <c r="W539" s="517"/>
      <c r="X539" s="517"/>
      <c r="Y539" s="518"/>
      <c r="Z539" s="518"/>
      <c r="AA539" s="518"/>
      <c r="AB539" s="518"/>
      <c r="AC539" s="518"/>
    </row>
    <row r="540" ht="15.75" customHeight="1">
      <c r="A540" s="149"/>
      <c r="B540" s="149"/>
      <c r="C540" s="149"/>
      <c r="D540" s="116"/>
      <c r="E540" s="516"/>
      <c r="F540" s="516"/>
      <c r="G540" s="519"/>
      <c r="H540" s="116"/>
      <c r="I540" s="116"/>
      <c r="J540" s="116"/>
      <c r="K540" s="517"/>
      <c r="L540" s="517"/>
      <c r="M540" s="517"/>
      <c r="N540" s="517"/>
      <c r="O540" s="517"/>
      <c r="P540" s="517"/>
      <c r="Q540" s="517"/>
      <c r="R540" s="517"/>
      <c r="S540" s="517"/>
      <c r="T540" s="517"/>
      <c r="U540" s="517"/>
      <c r="V540" s="517"/>
      <c r="W540" s="517"/>
      <c r="X540" s="517"/>
      <c r="Y540" s="518"/>
      <c r="Z540" s="518"/>
      <c r="AA540" s="518"/>
      <c r="AB540" s="518"/>
      <c r="AC540" s="518"/>
    </row>
    <row r="541" ht="15.75" customHeight="1">
      <c r="A541" s="149"/>
      <c r="B541" s="149"/>
      <c r="C541" s="149"/>
      <c r="D541" s="116"/>
      <c r="E541" s="516"/>
      <c r="F541" s="516"/>
      <c r="G541" s="519"/>
      <c r="H541" s="116"/>
      <c r="I541" s="116"/>
      <c r="J541" s="116"/>
      <c r="K541" s="517"/>
      <c r="L541" s="517"/>
      <c r="M541" s="517"/>
      <c r="N541" s="517"/>
      <c r="O541" s="517"/>
      <c r="P541" s="517"/>
      <c r="Q541" s="517"/>
      <c r="R541" s="517"/>
      <c r="S541" s="517"/>
      <c r="T541" s="517"/>
      <c r="U541" s="517"/>
      <c r="V541" s="517"/>
      <c r="W541" s="517"/>
      <c r="X541" s="517"/>
      <c r="Y541" s="518"/>
      <c r="Z541" s="518"/>
      <c r="AA541" s="518"/>
      <c r="AB541" s="518"/>
      <c r="AC541" s="518"/>
    </row>
    <row r="542" ht="15.75" customHeight="1">
      <c r="A542" s="149"/>
      <c r="B542" s="149"/>
      <c r="C542" s="149"/>
      <c r="D542" s="116"/>
      <c r="E542" s="516"/>
      <c r="F542" s="516"/>
      <c r="G542" s="519"/>
      <c r="H542" s="116"/>
      <c r="I542" s="116"/>
      <c r="J542" s="116"/>
      <c r="K542" s="517"/>
      <c r="L542" s="517"/>
      <c r="M542" s="517"/>
      <c r="N542" s="517"/>
      <c r="O542" s="517"/>
      <c r="P542" s="517"/>
      <c r="Q542" s="517"/>
      <c r="R542" s="517"/>
      <c r="S542" s="517"/>
      <c r="T542" s="517"/>
      <c r="U542" s="517"/>
      <c r="V542" s="517"/>
      <c r="W542" s="517"/>
      <c r="X542" s="517"/>
      <c r="Y542" s="518"/>
      <c r="Z542" s="518"/>
      <c r="AA542" s="518"/>
      <c r="AB542" s="518"/>
      <c r="AC542" s="518"/>
    </row>
    <row r="543" ht="15.75" customHeight="1">
      <c r="A543" s="149"/>
      <c r="B543" s="149"/>
      <c r="C543" s="149"/>
      <c r="D543" s="116"/>
      <c r="E543" s="516"/>
      <c r="F543" s="516"/>
      <c r="G543" s="519"/>
      <c r="H543" s="116"/>
      <c r="I543" s="116"/>
      <c r="J543" s="116"/>
      <c r="K543" s="517"/>
      <c r="L543" s="517"/>
      <c r="M543" s="517"/>
      <c r="N543" s="517"/>
      <c r="O543" s="517"/>
      <c r="P543" s="517"/>
      <c r="Q543" s="517"/>
      <c r="R543" s="517"/>
      <c r="S543" s="517"/>
      <c r="T543" s="517"/>
      <c r="U543" s="517"/>
      <c r="V543" s="517"/>
      <c r="W543" s="517"/>
      <c r="X543" s="517"/>
      <c r="Y543" s="518"/>
      <c r="Z543" s="518"/>
      <c r="AA543" s="518"/>
      <c r="AB543" s="518"/>
      <c r="AC543" s="518"/>
    </row>
    <row r="544" ht="15.75" customHeight="1">
      <c r="A544" s="149"/>
      <c r="B544" s="149"/>
      <c r="C544" s="149"/>
      <c r="D544" s="116"/>
      <c r="E544" s="516"/>
      <c r="F544" s="516"/>
      <c r="G544" s="519"/>
      <c r="H544" s="116"/>
      <c r="I544" s="116"/>
      <c r="J544" s="116"/>
      <c r="K544" s="517"/>
      <c r="L544" s="517"/>
      <c r="M544" s="517"/>
      <c r="N544" s="517"/>
      <c r="O544" s="517"/>
      <c r="P544" s="517"/>
      <c r="Q544" s="517"/>
      <c r="R544" s="517"/>
      <c r="S544" s="517"/>
      <c r="T544" s="517"/>
      <c r="U544" s="517"/>
      <c r="V544" s="517"/>
      <c r="W544" s="517"/>
      <c r="X544" s="517"/>
      <c r="Y544" s="518"/>
      <c r="Z544" s="518"/>
      <c r="AA544" s="518"/>
      <c r="AB544" s="518"/>
      <c r="AC544" s="518"/>
    </row>
    <row r="545" ht="15.75" customHeight="1">
      <c r="A545" s="149"/>
      <c r="B545" s="149"/>
      <c r="C545" s="149"/>
      <c r="D545" s="116"/>
      <c r="E545" s="516"/>
      <c r="F545" s="516"/>
      <c r="G545" s="519"/>
      <c r="H545" s="116"/>
      <c r="I545" s="116"/>
      <c r="J545" s="116"/>
      <c r="K545" s="517"/>
      <c r="L545" s="517"/>
      <c r="M545" s="517"/>
      <c r="N545" s="517"/>
      <c r="O545" s="517"/>
      <c r="P545" s="517"/>
      <c r="Q545" s="517"/>
      <c r="R545" s="517"/>
      <c r="S545" s="517"/>
      <c r="T545" s="517"/>
      <c r="U545" s="517"/>
      <c r="V545" s="517"/>
      <c r="W545" s="517"/>
      <c r="X545" s="517"/>
      <c r="Y545" s="518"/>
      <c r="Z545" s="518"/>
      <c r="AA545" s="518"/>
      <c r="AB545" s="518"/>
      <c r="AC545" s="518"/>
    </row>
    <row r="546" ht="15.75" customHeight="1">
      <c r="A546" s="149"/>
      <c r="B546" s="149"/>
      <c r="C546" s="149"/>
      <c r="D546" s="116"/>
      <c r="E546" s="516"/>
      <c r="F546" s="516"/>
      <c r="G546" s="519"/>
      <c r="H546" s="116"/>
      <c r="I546" s="116"/>
      <c r="J546" s="116"/>
      <c r="K546" s="517"/>
      <c r="L546" s="517"/>
      <c r="M546" s="517"/>
      <c r="N546" s="517"/>
      <c r="O546" s="517"/>
      <c r="P546" s="517"/>
      <c r="Q546" s="517"/>
      <c r="R546" s="517"/>
      <c r="S546" s="517"/>
      <c r="T546" s="517"/>
      <c r="U546" s="517"/>
      <c r="V546" s="517"/>
      <c r="W546" s="517"/>
      <c r="X546" s="517"/>
      <c r="Y546" s="518"/>
      <c r="Z546" s="518"/>
      <c r="AA546" s="518"/>
      <c r="AB546" s="518"/>
      <c r="AC546" s="518"/>
    </row>
    <row r="547" ht="15.75" customHeight="1">
      <c r="A547" s="149"/>
      <c r="B547" s="149"/>
      <c r="C547" s="149"/>
      <c r="D547" s="116"/>
      <c r="E547" s="516"/>
      <c r="F547" s="516"/>
      <c r="G547" s="519"/>
      <c r="H547" s="116"/>
      <c r="I547" s="116"/>
      <c r="J547" s="116"/>
      <c r="K547" s="517"/>
      <c r="L547" s="517"/>
      <c r="M547" s="517"/>
      <c r="N547" s="517"/>
      <c r="O547" s="517"/>
      <c r="P547" s="517"/>
      <c r="Q547" s="517"/>
      <c r="R547" s="517"/>
      <c r="S547" s="517"/>
      <c r="T547" s="517"/>
      <c r="U547" s="517"/>
      <c r="V547" s="517"/>
      <c r="W547" s="517"/>
      <c r="X547" s="517"/>
      <c r="Y547" s="518"/>
      <c r="Z547" s="518"/>
      <c r="AA547" s="518"/>
      <c r="AB547" s="518"/>
      <c r="AC547" s="518"/>
    </row>
    <row r="548" ht="15.75" customHeight="1">
      <c r="A548" s="149"/>
      <c r="B548" s="149"/>
      <c r="C548" s="149"/>
      <c r="D548" s="116"/>
      <c r="E548" s="516"/>
      <c r="F548" s="516"/>
      <c r="G548" s="519"/>
      <c r="H548" s="116"/>
      <c r="I548" s="116"/>
      <c r="J548" s="116"/>
      <c r="K548" s="517"/>
      <c r="L548" s="517"/>
      <c r="M548" s="517"/>
      <c r="N548" s="517"/>
      <c r="O548" s="517"/>
      <c r="P548" s="517"/>
      <c r="Q548" s="517"/>
      <c r="R548" s="517"/>
      <c r="S548" s="517"/>
      <c r="T548" s="517"/>
      <c r="U548" s="517"/>
      <c r="V548" s="517"/>
      <c r="W548" s="517"/>
      <c r="X548" s="517"/>
      <c r="Y548" s="518"/>
      <c r="Z548" s="518"/>
      <c r="AA548" s="518"/>
      <c r="AB548" s="518"/>
      <c r="AC548" s="518"/>
    </row>
    <row r="549" ht="15.75" customHeight="1">
      <c r="A549" s="149"/>
      <c r="B549" s="149"/>
      <c r="C549" s="149"/>
      <c r="D549" s="116"/>
      <c r="E549" s="516"/>
      <c r="F549" s="516"/>
      <c r="G549" s="519"/>
      <c r="H549" s="116"/>
      <c r="I549" s="116"/>
      <c r="J549" s="116"/>
      <c r="K549" s="517"/>
      <c r="L549" s="517"/>
      <c r="M549" s="517"/>
      <c r="N549" s="517"/>
      <c r="O549" s="517"/>
      <c r="P549" s="517"/>
      <c r="Q549" s="517"/>
      <c r="R549" s="517"/>
      <c r="S549" s="517"/>
      <c r="T549" s="517"/>
      <c r="U549" s="517"/>
      <c r="V549" s="517"/>
      <c r="W549" s="517"/>
      <c r="X549" s="517"/>
      <c r="Y549" s="518"/>
      <c r="Z549" s="518"/>
      <c r="AA549" s="518"/>
      <c r="AB549" s="518"/>
      <c r="AC549" s="518"/>
    </row>
    <row r="550" ht="15.75" customHeight="1">
      <c r="A550" s="149"/>
      <c r="B550" s="149"/>
      <c r="C550" s="149"/>
      <c r="D550" s="116"/>
      <c r="E550" s="516"/>
      <c r="F550" s="516"/>
      <c r="G550" s="519"/>
      <c r="H550" s="116"/>
      <c r="I550" s="116"/>
      <c r="J550" s="116"/>
      <c r="K550" s="517"/>
      <c r="L550" s="517"/>
      <c r="M550" s="517"/>
      <c r="N550" s="517"/>
      <c r="O550" s="517"/>
      <c r="P550" s="517"/>
      <c r="Q550" s="517"/>
      <c r="R550" s="517"/>
      <c r="S550" s="517"/>
      <c r="T550" s="517"/>
      <c r="U550" s="517"/>
      <c r="V550" s="517"/>
      <c r="W550" s="517"/>
      <c r="X550" s="517"/>
      <c r="Y550" s="518"/>
      <c r="Z550" s="518"/>
      <c r="AA550" s="518"/>
      <c r="AB550" s="518"/>
      <c r="AC550" s="518"/>
    </row>
    <row r="551" ht="15.75" customHeight="1">
      <c r="A551" s="149"/>
      <c r="B551" s="149"/>
      <c r="C551" s="149"/>
      <c r="D551" s="116"/>
      <c r="E551" s="516"/>
      <c r="F551" s="516"/>
      <c r="G551" s="519"/>
      <c r="H551" s="116"/>
      <c r="I551" s="116"/>
      <c r="J551" s="116"/>
      <c r="K551" s="517"/>
      <c r="L551" s="517"/>
      <c r="M551" s="517"/>
      <c r="N551" s="517"/>
      <c r="O551" s="517"/>
      <c r="P551" s="517"/>
      <c r="Q551" s="517"/>
      <c r="R551" s="517"/>
      <c r="S551" s="517"/>
      <c r="T551" s="517"/>
      <c r="U551" s="517"/>
      <c r="V551" s="517"/>
      <c r="W551" s="517"/>
      <c r="X551" s="517"/>
      <c r="Y551" s="518"/>
      <c r="Z551" s="518"/>
      <c r="AA551" s="518"/>
      <c r="AB551" s="518"/>
      <c r="AC551" s="518"/>
    </row>
    <row r="552" ht="15.75" customHeight="1">
      <c r="A552" s="149"/>
      <c r="B552" s="149"/>
      <c r="C552" s="149"/>
      <c r="D552" s="116"/>
      <c r="E552" s="516"/>
      <c r="F552" s="516"/>
      <c r="G552" s="519"/>
      <c r="H552" s="116"/>
      <c r="I552" s="116"/>
      <c r="J552" s="116"/>
      <c r="K552" s="517"/>
      <c r="L552" s="517"/>
      <c r="M552" s="517"/>
      <c r="N552" s="517"/>
      <c r="O552" s="517"/>
      <c r="P552" s="517"/>
      <c r="Q552" s="517"/>
      <c r="R552" s="517"/>
      <c r="S552" s="517"/>
      <c r="T552" s="517"/>
      <c r="U552" s="517"/>
      <c r="V552" s="517"/>
      <c r="W552" s="517"/>
      <c r="X552" s="517"/>
      <c r="Y552" s="518"/>
      <c r="Z552" s="518"/>
      <c r="AA552" s="518"/>
      <c r="AB552" s="518"/>
      <c r="AC552" s="518"/>
    </row>
    <row r="553" ht="15.75" customHeight="1">
      <c r="A553" s="149"/>
      <c r="B553" s="149"/>
      <c r="C553" s="149"/>
      <c r="D553" s="116"/>
      <c r="E553" s="516"/>
      <c r="F553" s="516"/>
      <c r="G553" s="519"/>
      <c r="H553" s="116"/>
      <c r="I553" s="116"/>
      <c r="J553" s="116"/>
      <c r="K553" s="517"/>
      <c r="L553" s="517"/>
      <c r="M553" s="517"/>
      <c r="N553" s="517"/>
      <c r="O553" s="517"/>
      <c r="P553" s="517"/>
      <c r="Q553" s="517"/>
      <c r="R553" s="517"/>
      <c r="S553" s="517"/>
      <c r="T553" s="517"/>
      <c r="U553" s="517"/>
      <c r="V553" s="517"/>
      <c r="W553" s="517"/>
      <c r="X553" s="517"/>
      <c r="Y553" s="518"/>
      <c r="Z553" s="518"/>
      <c r="AA553" s="518"/>
      <c r="AB553" s="518"/>
      <c r="AC553" s="518"/>
    </row>
    <row r="554" ht="15.75" customHeight="1">
      <c r="A554" s="149"/>
      <c r="B554" s="149"/>
      <c r="C554" s="149"/>
      <c r="D554" s="116"/>
      <c r="E554" s="516"/>
      <c r="F554" s="516"/>
      <c r="G554" s="519"/>
      <c r="H554" s="116"/>
      <c r="I554" s="116"/>
      <c r="J554" s="116"/>
      <c r="K554" s="517"/>
      <c r="L554" s="517"/>
      <c r="M554" s="517"/>
      <c r="N554" s="517"/>
      <c r="O554" s="517"/>
      <c r="P554" s="517"/>
      <c r="Q554" s="517"/>
      <c r="R554" s="517"/>
      <c r="S554" s="517"/>
      <c r="T554" s="517"/>
      <c r="U554" s="517"/>
      <c r="V554" s="517"/>
      <c r="W554" s="517"/>
      <c r="X554" s="517"/>
      <c r="Y554" s="518"/>
      <c r="Z554" s="518"/>
      <c r="AA554" s="518"/>
      <c r="AB554" s="518"/>
      <c r="AC554" s="518"/>
    </row>
    <row r="555" ht="15.75" customHeight="1">
      <c r="A555" s="149"/>
      <c r="B555" s="149"/>
      <c r="C555" s="149"/>
      <c r="D555" s="116"/>
      <c r="E555" s="516"/>
      <c r="F555" s="516"/>
      <c r="G555" s="519"/>
      <c r="H555" s="116"/>
      <c r="I555" s="116"/>
      <c r="J555" s="116"/>
      <c r="K555" s="517"/>
      <c r="L555" s="517"/>
      <c r="M555" s="517"/>
      <c r="N555" s="517"/>
      <c r="O555" s="517"/>
      <c r="P555" s="517"/>
      <c r="Q555" s="517"/>
      <c r="R555" s="517"/>
      <c r="S555" s="517"/>
      <c r="T555" s="517"/>
      <c r="U555" s="517"/>
      <c r="V555" s="517"/>
      <c r="W555" s="517"/>
      <c r="X555" s="517"/>
      <c r="Y555" s="518"/>
      <c r="Z555" s="518"/>
      <c r="AA555" s="518"/>
      <c r="AB555" s="518"/>
      <c r="AC555" s="518"/>
    </row>
    <row r="556" ht="15.75" customHeight="1">
      <c r="A556" s="149"/>
      <c r="B556" s="149"/>
      <c r="C556" s="149"/>
      <c r="D556" s="116"/>
      <c r="E556" s="516"/>
      <c r="F556" s="516"/>
      <c r="G556" s="519"/>
      <c r="H556" s="116"/>
      <c r="I556" s="116"/>
      <c r="J556" s="116"/>
      <c r="K556" s="517"/>
      <c r="L556" s="517"/>
      <c r="M556" s="517"/>
      <c r="N556" s="517"/>
      <c r="O556" s="517"/>
      <c r="P556" s="517"/>
      <c r="Q556" s="517"/>
      <c r="R556" s="517"/>
      <c r="S556" s="517"/>
      <c r="T556" s="517"/>
      <c r="U556" s="517"/>
      <c r="V556" s="517"/>
      <c r="W556" s="517"/>
      <c r="X556" s="517"/>
      <c r="Y556" s="518"/>
      <c r="Z556" s="518"/>
      <c r="AA556" s="518"/>
      <c r="AB556" s="518"/>
      <c r="AC556" s="518"/>
    </row>
    <row r="557" ht="15.75" customHeight="1">
      <c r="A557" s="149"/>
      <c r="B557" s="149"/>
      <c r="C557" s="149"/>
      <c r="D557" s="116"/>
      <c r="E557" s="516"/>
      <c r="F557" s="516"/>
      <c r="G557" s="519"/>
      <c r="H557" s="116"/>
      <c r="I557" s="116"/>
      <c r="J557" s="116"/>
      <c r="K557" s="517"/>
      <c r="L557" s="517"/>
      <c r="M557" s="517"/>
      <c r="N557" s="517"/>
      <c r="O557" s="517"/>
      <c r="P557" s="517"/>
      <c r="Q557" s="517"/>
      <c r="R557" s="517"/>
      <c r="S557" s="517"/>
      <c r="T557" s="517"/>
      <c r="U557" s="517"/>
      <c r="V557" s="517"/>
      <c r="W557" s="517"/>
      <c r="X557" s="517"/>
      <c r="Y557" s="518"/>
      <c r="Z557" s="518"/>
      <c r="AA557" s="518"/>
      <c r="AB557" s="518"/>
      <c r="AC557" s="518"/>
    </row>
    <row r="558" ht="15.75" customHeight="1">
      <c r="A558" s="149"/>
      <c r="B558" s="149"/>
      <c r="C558" s="149"/>
      <c r="D558" s="116"/>
      <c r="E558" s="516"/>
      <c r="F558" s="516"/>
      <c r="G558" s="519"/>
      <c r="H558" s="116"/>
      <c r="I558" s="116"/>
      <c r="J558" s="116"/>
      <c r="K558" s="517"/>
      <c r="L558" s="517"/>
      <c r="M558" s="517"/>
      <c r="N558" s="517"/>
      <c r="O558" s="517"/>
      <c r="P558" s="517"/>
      <c r="Q558" s="517"/>
      <c r="R558" s="517"/>
      <c r="S558" s="517"/>
      <c r="T558" s="517"/>
      <c r="U558" s="517"/>
      <c r="V558" s="517"/>
      <c r="W558" s="517"/>
      <c r="X558" s="517"/>
      <c r="Y558" s="518"/>
      <c r="Z558" s="518"/>
      <c r="AA558" s="518"/>
      <c r="AB558" s="518"/>
      <c r="AC558" s="518"/>
    </row>
    <row r="559" ht="15.75" customHeight="1">
      <c r="A559" s="149"/>
      <c r="B559" s="149"/>
      <c r="C559" s="149"/>
      <c r="D559" s="116"/>
      <c r="E559" s="516"/>
      <c r="F559" s="516"/>
      <c r="G559" s="519"/>
      <c r="H559" s="116"/>
      <c r="I559" s="116"/>
      <c r="J559" s="116"/>
      <c r="K559" s="517"/>
      <c r="L559" s="517"/>
      <c r="M559" s="517"/>
      <c r="N559" s="517"/>
      <c r="O559" s="517"/>
      <c r="P559" s="517"/>
      <c r="Q559" s="517"/>
      <c r="R559" s="517"/>
      <c r="S559" s="517"/>
      <c r="T559" s="517"/>
      <c r="U559" s="517"/>
      <c r="V559" s="517"/>
      <c r="W559" s="517"/>
      <c r="X559" s="517"/>
      <c r="Y559" s="518"/>
      <c r="Z559" s="518"/>
      <c r="AA559" s="518"/>
      <c r="AB559" s="518"/>
      <c r="AC559" s="518"/>
    </row>
    <row r="560" ht="15.75" customHeight="1">
      <c r="A560" s="149"/>
      <c r="B560" s="149"/>
      <c r="C560" s="149"/>
      <c r="D560" s="116"/>
      <c r="E560" s="516"/>
      <c r="F560" s="516"/>
      <c r="G560" s="519"/>
      <c r="H560" s="116"/>
      <c r="I560" s="116"/>
      <c r="J560" s="116"/>
      <c r="K560" s="517"/>
      <c r="L560" s="517"/>
      <c r="M560" s="517"/>
      <c r="N560" s="517"/>
      <c r="O560" s="517"/>
      <c r="P560" s="517"/>
      <c r="Q560" s="517"/>
      <c r="R560" s="517"/>
      <c r="S560" s="517"/>
      <c r="T560" s="517"/>
      <c r="U560" s="517"/>
      <c r="V560" s="517"/>
      <c r="W560" s="517"/>
      <c r="X560" s="517"/>
      <c r="Y560" s="518"/>
      <c r="Z560" s="518"/>
      <c r="AA560" s="518"/>
      <c r="AB560" s="518"/>
      <c r="AC560" s="518"/>
    </row>
    <row r="561" ht="15.75" customHeight="1">
      <c r="A561" s="149"/>
      <c r="B561" s="149"/>
      <c r="C561" s="149"/>
      <c r="D561" s="116"/>
      <c r="E561" s="516"/>
      <c r="F561" s="516"/>
      <c r="G561" s="519"/>
      <c r="H561" s="116"/>
      <c r="I561" s="116"/>
      <c r="J561" s="116"/>
      <c r="K561" s="517"/>
      <c r="L561" s="517"/>
      <c r="M561" s="517"/>
      <c r="N561" s="517"/>
      <c r="O561" s="517"/>
      <c r="P561" s="517"/>
      <c r="Q561" s="517"/>
      <c r="R561" s="517"/>
      <c r="S561" s="517"/>
      <c r="T561" s="517"/>
      <c r="U561" s="517"/>
      <c r="V561" s="517"/>
      <c r="W561" s="517"/>
      <c r="X561" s="517"/>
      <c r="Y561" s="518"/>
      <c r="Z561" s="518"/>
      <c r="AA561" s="518"/>
      <c r="AB561" s="518"/>
      <c r="AC561" s="518"/>
    </row>
    <row r="562" ht="15.75" customHeight="1">
      <c r="A562" s="149"/>
      <c r="B562" s="149"/>
      <c r="C562" s="149"/>
      <c r="D562" s="116"/>
      <c r="E562" s="516"/>
      <c r="F562" s="516"/>
      <c r="G562" s="519"/>
      <c r="H562" s="116"/>
      <c r="I562" s="116"/>
      <c r="J562" s="116"/>
      <c r="K562" s="517"/>
      <c r="L562" s="517"/>
      <c r="M562" s="517"/>
      <c r="N562" s="517"/>
      <c r="O562" s="517"/>
      <c r="P562" s="517"/>
      <c r="Q562" s="517"/>
      <c r="R562" s="517"/>
      <c r="S562" s="517"/>
      <c r="T562" s="517"/>
      <c r="U562" s="517"/>
      <c r="V562" s="517"/>
      <c r="W562" s="517"/>
      <c r="X562" s="517"/>
      <c r="Y562" s="518"/>
      <c r="Z562" s="518"/>
      <c r="AA562" s="518"/>
      <c r="AB562" s="518"/>
      <c r="AC562" s="518"/>
    </row>
    <row r="563" ht="15.75" customHeight="1">
      <c r="A563" s="149"/>
      <c r="B563" s="149"/>
      <c r="C563" s="149"/>
      <c r="D563" s="116"/>
      <c r="E563" s="516"/>
      <c r="F563" s="516"/>
      <c r="G563" s="519"/>
      <c r="H563" s="116"/>
      <c r="I563" s="116"/>
      <c r="J563" s="116"/>
      <c r="K563" s="517"/>
      <c r="L563" s="517"/>
      <c r="M563" s="517"/>
      <c r="N563" s="517"/>
      <c r="O563" s="517"/>
      <c r="P563" s="517"/>
      <c r="Q563" s="517"/>
      <c r="R563" s="517"/>
      <c r="S563" s="517"/>
      <c r="T563" s="517"/>
      <c r="U563" s="517"/>
      <c r="V563" s="517"/>
      <c r="W563" s="517"/>
      <c r="X563" s="517"/>
      <c r="Y563" s="518"/>
      <c r="Z563" s="518"/>
      <c r="AA563" s="518"/>
      <c r="AB563" s="518"/>
      <c r="AC563" s="518"/>
    </row>
    <row r="564" ht="15.75" customHeight="1">
      <c r="A564" s="149"/>
      <c r="B564" s="149"/>
      <c r="C564" s="149"/>
      <c r="D564" s="116"/>
      <c r="E564" s="516"/>
      <c r="F564" s="516"/>
      <c r="G564" s="519"/>
      <c r="H564" s="116"/>
      <c r="I564" s="116"/>
      <c r="J564" s="116"/>
      <c r="K564" s="517"/>
      <c r="L564" s="517"/>
      <c r="M564" s="517"/>
      <c r="N564" s="517"/>
      <c r="O564" s="517"/>
      <c r="P564" s="517"/>
      <c r="Q564" s="517"/>
      <c r="R564" s="517"/>
      <c r="S564" s="517"/>
      <c r="T564" s="517"/>
      <c r="U564" s="517"/>
      <c r="V564" s="517"/>
      <c r="W564" s="517"/>
      <c r="X564" s="517"/>
      <c r="Y564" s="518"/>
      <c r="Z564" s="518"/>
      <c r="AA564" s="518"/>
      <c r="AB564" s="518"/>
      <c r="AC564" s="518"/>
    </row>
    <row r="565" ht="15.75" customHeight="1">
      <c r="A565" s="149"/>
      <c r="B565" s="149"/>
      <c r="C565" s="149"/>
      <c r="D565" s="116"/>
      <c r="E565" s="516"/>
      <c r="F565" s="516"/>
      <c r="G565" s="519"/>
      <c r="H565" s="116"/>
      <c r="I565" s="116"/>
      <c r="J565" s="116"/>
      <c r="K565" s="517"/>
      <c r="L565" s="517"/>
      <c r="M565" s="517"/>
      <c r="N565" s="517"/>
      <c r="O565" s="517"/>
      <c r="P565" s="517"/>
      <c r="Q565" s="517"/>
      <c r="R565" s="517"/>
      <c r="S565" s="517"/>
      <c r="T565" s="517"/>
      <c r="U565" s="517"/>
      <c r="V565" s="517"/>
      <c r="W565" s="517"/>
      <c r="X565" s="517"/>
      <c r="Y565" s="518"/>
      <c r="Z565" s="518"/>
      <c r="AA565" s="518"/>
      <c r="AB565" s="518"/>
      <c r="AC565" s="518"/>
    </row>
    <row r="566" ht="15.75" customHeight="1">
      <c r="A566" s="149"/>
      <c r="B566" s="149"/>
      <c r="C566" s="149"/>
      <c r="D566" s="116"/>
      <c r="E566" s="516"/>
      <c r="F566" s="516"/>
      <c r="G566" s="519"/>
      <c r="H566" s="116"/>
      <c r="I566" s="116"/>
      <c r="J566" s="116"/>
      <c r="K566" s="517"/>
      <c r="L566" s="517"/>
      <c r="M566" s="517"/>
      <c r="N566" s="517"/>
      <c r="O566" s="517"/>
      <c r="P566" s="517"/>
      <c r="Q566" s="517"/>
      <c r="R566" s="517"/>
      <c r="S566" s="517"/>
      <c r="T566" s="517"/>
      <c r="U566" s="517"/>
      <c r="V566" s="517"/>
      <c r="W566" s="517"/>
      <c r="X566" s="517"/>
      <c r="Y566" s="518"/>
      <c r="Z566" s="518"/>
      <c r="AA566" s="518"/>
      <c r="AB566" s="518"/>
      <c r="AC566" s="518"/>
    </row>
    <row r="567" ht="15.75" customHeight="1">
      <c r="A567" s="149"/>
      <c r="B567" s="149"/>
      <c r="C567" s="149"/>
      <c r="D567" s="116"/>
      <c r="E567" s="516"/>
      <c r="F567" s="516"/>
      <c r="G567" s="519"/>
      <c r="H567" s="116"/>
      <c r="I567" s="116"/>
      <c r="J567" s="116"/>
      <c r="K567" s="517"/>
      <c r="L567" s="517"/>
      <c r="M567" s="517"/>
      <c r="N567" s="517"/>
      <c r="O567" s="517"/>
      <c r="P567" s="517"/>
      <c r="Q567" s="517"/>
      <c r="R567" s="517"/>
      <c r="S567" s="517"/>
      <c r="T567" s="517"/>
      <c r="U567" s="517"/>
      <c r="V567" s="517"/>
      <c r="W567" s="517"/>
      <c r="X567" s="517"/>
      <c r="Y567" s="518"/>
      <c r="Z567" s="518"/>
      <c r="AA567" s="518"/>
      <c r="AB567" s="518"/>
      <c r="AC567" s="518"/>
    </row>
    <row r="568" ht="15.75" customHeight="1">
      <c r="A568" s="149"/>
      <c r="B568" s="149"/>
      <c r="C568" s="149"/>
      <c r="D568" s="116"/>
      <c r="E568" s="516"/>
      <c r="F568" s="516"/>
      <c r="G568" s="519"/>
      <c r="H568" s="116"/>
      <c r="I568" s="116"/>
      <c r="J568" s="116"/>
      <c r="K568" s="517"/>
      <c r="L568" s="517"/>
      <c r="M568" s="517"/>
      <c r="N568" s="517"/>
      <c r="O568" s="517"/>
      <c r="P568" s="517"/>
      <c r="Q568" s="517"/>
      <c r="R568" s="517"/>
      <c r="S568" s="517"/>
      <c r="T568" s="517"/>
      <c r="U568" s="517"/>
      <c r="V568" s="517"/>
      <c r="W568" s="517"/>
      <c r="X568" s="517"/>
      <c r="Y568" s="518"/>
      <c r="Z568" s="518"/>
      <c r="AA568" s="518"/>
      <c r="AB568" s="518"/>
      <c r="AC568" s="518"/>
    </row>
    <row r="569" ht="15.75" customHeight="1">
      <c r="A569" s="149"/>
      <c r="B569" s="149"/>
      <c r="C569" s="149"/>
      <c r="D569" s="116"/>
      <c r="E569" s="516"/>
      <c r="F569" s="516"/>
      <c r="G569" s="519"/>
      <c r="H569" s="116"/>
      <c r="I569" s="116"/>
      <c r="J569" s="116"/>
      <c r="K569" s="517"/>
      <c r="L569" s="517"/>
      <c r="M569" s="517"/>
      <c r="N569" s="517"/>
      <c r="O569" s="517"/>
      <c r="P569" s="517"/>
      <c r="Q569" s="517"/>
      <c r="R569" s="517"/>
      <c r="S569" s="517"/>
      <c r="T569" s="517"/>
      <c r="U569" s="517"/>
      <c r="V569" s="517"/>
      <c r="W569" s="517"/>
      <c r="X569" s="517"/>
      <c r="Y569" s="518"/>
      <c r="Z569" s="518"/>
      <c r="AA569" s="518"/>
      <c r="AB569" s="518"/>
      <c r="AC569" s="518"/>
    </row>
    <row r="570" ht="15.75" customHeight="1">
      <c r="A570" s="149"/>
      <c r="B570" s="149"/>
      <c r="C570" s="149"/>
      <c r="D570" s="116"/>
      <c r="E570" s="516"/>
      <c r="F570" s="516"/>
      <c r="G570" s="519"/>
      <c r="H570" s="116"/>
      <c r="I570" s="116"/>
      <c r="J570" s="116"/>
      <c r="K570" s="517"/>
      <c r="L570" s="517"/>
      <c r="M570" s="517"/>
      <c r="N570" s="517"/>
      <c r="O570" s="517"/>
      <c r="P570" s="517"/>
      <c r="Q570" s="517"/>
      <c r="R570" s="517"/>
      <c r="S570" s="517"/>
      <c r="T570" s="517"/>
      <c r="U570" s="517"/>
      <c r="V570" s="517"/>
      <c r="W570" s="517"/>
      <c r="X570" s="517"/>
      <c r="Y570" s="518"/>
      <c r="Z570" s="518"/>
      <c r="AA570" s="518"/>
      <c r="AB570" s="518"/>
      <c r="AC570" s="518"/>
    </row>
    <row r="571" ht="15.75" customHeight="1">
      <c r="A571" s="149"/>
      <c r="B571" s="149"/>
      <c r="C571" s="149"/>
      <c r="D571" s="116"/>
      <c r="E571" s="516"/>
      <c r="F571" s="516"/>
      <c r="G571" s="519"/>
      <c r="H571" s="116"/>
      <c r="I571" s="116"/>
      <c r="J571" s="116"/>
      <c r="K571" s="517"/>
      <c r="L571" s="517"/>
      <c r="M571" s="517"/>
      <c r="N571" s="517"/>
      <c r="O571" s="517"/>
      <c r="P571" s="517"/>
      <c r="Q571" s="517"/>
      <c r="R571" s="517"/>
      <c r="S571" s="517"/>
      <c r="T571" s="517"/>
      <c r="U571" s="517"/>
      <c r="V571" s="517"/>
      <c r="W571" s="517"/>
      <c r="X571" s="517"/>
      <c r="Y571" s="518"/>
      <c r="Z571" s="518"/>
      <c r="AA571" s="518"/>
      <c r="AB571" s="518"/>
      <c r="AC571" s="518"/>
    </row>
    <row r="572" ht="15.75" customHeight="1">
      <c r="A572" s="149"/>
      <c r="B572" s="149"/>
      <c r="C572" s="149"/>
      <c r="D572" s="116"/>
      <c r="E572" s="516"/>
      <c r="F572" s="516"/>
      <c r="G572" s="519"/>
      <c r="H572" s="116"/>
      <c r="I572" s="116"/>
      <c r="J572" s="116"/>
      <c r="K572" s="517"/>
      <c r="L572" s="517"/>
      <c r="M572" s="517"/>
      <c r="N572" s="517"/>
      <c r="O572" s="517"/>
      <c r="P572" s="517"/>
      <c r="Q572" s="517"/>
      <c r="R572" s="517"/>
      <c r="S572" s="517"/>
      <c r="T572" s="517"/>
      <c r="U572" s="517"/>
      <c r="V572" s="517"/>
      <c r="W572" s="517"/>
      <c r="X572" s="517"/>
      <c r="Y572" s="518"/>
      <c r="Z572" s="518"/>
      <c r="AA572" s="518"/>
      <c r="AB572" s="518"/>
      <c r="AC572" s="518"/>
    </row>
    <row r="573" ht="15.75" customHeight="1">
      <c r="A573" s="149"/>
      <c r="B573" s="149"/>
      <c r="C573" s="149"/>
      <c r="D573" s="116"/>
      <c r="E573" s="516"/>
      <c r="F573" s="516"/>
      <c r="G573" s="519"/>
      <c r="H573" s="116"/>
      <c r="I573" s="116"/>
      <c r="J573" s="116"/>
      <c r="K573" s="517"/>
      <c r="L573" s="517"/>
      <c r="M573" s="517"/>
      <c r="N573" s="517"/>
      <c r="O573" s="517"/>
      <c r="P573" s="517"/>
      <c r="Q573" s="517"/>
      <c r="R573" s="517"/>
      <c r="S573" s="517"/>
      <c r="T573" s="517"/>
      <c r="U573" s="517"/>
      <c r="V573" s="517"/>
      <c r="W573" s="517"/>
      <c r="X573" s="517"/>
      <c r="Y573" s="518"/>
      <c r="Z573" s="518"/>
      <c r="AA573" s="518"/>
      <c r="AB573" s="518"/>
      <c r="AC573" s="518"/>
    </row>
    <row r="574" ht="15.75" customHeight="1">
      <c r="A574" s="149"/>
      <c r="B574" s="149"/>
      <c r="C574" s="149"/>
      <c r="D574" s="116"/>
      <c r="E574" s="516"/>
      <c r="F574" s="516"/>
      <c r="G574" s="519"/>
      <c r="H574" s="116"/>
      <c r="I574" s="116"/>
      <c r="J574" s="116"/>
      <c r="K574" s="517"/>
      <c r="L574" s="517"/>
      <c r="M574" s="517"/>
      <c r="N574" s="517"/>
      <c r="O574" s="517"/>
      <c r="P574" s="517"/>
      <c r="Q574" s="517"/>
      <c r="R574" s="517"/>
      <c r="S574" s="517"/>
      <c r="T574" s="517"/>
      <c r="U574" s="517"/>
      <c r="V574" s="517"/>
      <c r="W574" s="517"/>
      <c r="X574" s="517"/>
      <c r="Y574" s="518"/>
      <c r="Z574" s="518"/>
      <c r="AA574" s="518"/>
      <c r="AB574" s="518"/>
      <c r="AC574" s="518"/>
    </row>
    <row r="575" ht="15.75" customHeight="1">
      <c r="A575" s="149"/>
      <c r="B575" s="149"/>
      <c r="C575" s="149"/>
      <c r="D575" s="116"/>
      <c r="E575" s="516"/>
      <c r="F575" s="516"/>
      <c r="G575" s="519"/>
      <c r="H575" s="116"/>
      <c r="I575" s="116"/>
      <c r="J575" s="116"/>
      <c r="K575" s="517"/>
      <c r="L575" s="517"/>
      <c r="M575" s="517"/>
      <c r="N575" s="517"/>
      <c r="O575" s="517"/>
      <c r="P575" s="517"/>
      <c r="Q575" s="517"/>
      <c r="R575" s="517"/>
      <c r="S575" s="517"/>
      <c r="T575" s="517"/>
      <c r="U575" s="517"/>
      <c r="V575" s="517"/>
      <c r="W575" s="517"/>
      <c r="X575" s="517"/>
      <c r="Y575" s="518"/>
      <c r="Z575" s="518"/>
      <c r="AA575" s="518"/>
      <c r="AB575" s="518"/>
      <c r="AC575" s="518"/>
    </row>
    <row r="576" ht="15.75" customHeight="1">
      <c r="A576" s="149"/>
      <c r="B576" s="149"/>
      <c r="C576" s="149"/>
      <c r="D576" s="116"/>
      <c r="E576" s="516"/>
      <c r="F576" s="516"/>
      <c r="G576" s="519"/>
      <c r="H576" s="116"/>
      <c r="I576" s="116"/>
      <c r="J576" s="116"/>
      <c r="K576" s="517"/>
      <c r="L576" s="517"/>
      <c r="M576" s="517"/>
      <c r="N576" s="517"/>
      <c r="O576" s="517"/>
      <c r="P576" s="517"/>
      <c r="Q576" s="517"/>
      <c r="R576" s="517"/>
      <c r="S576" s="517"/>
      <c r="T576" s="517"/>
      <c r="U576" s="517"/>
      <c r="V576" s="517"/>
      <c r="W576" s="517"/>
      <c r="X576" s="517"/>
      <c r="Y576" s="518"/>
      <c r="Z576" s="518"/>
      <c r="AA576" s="518"/>
      <c r="AB576" s="518"/>
      <c r="AC576" s="518"/>
    </row>
    <row r="577" ht="15.75" customHeight="1">
      <c r="A577" s="149"/>
      <c r="B577" s="149"/>
      <c r="C577" s="149"/>
      <c r="D577" s="116"/>
      <c r="E577" s="516"/>
      <c r="F577" s="516"/>
      <c r="G577" s="519"/>
      <c r="H577" s="116"/>
      <c r="I577" s="116"/>
      <c r="J577" s="116"/>
      <c r="K577" s="517"/>
      <c r="L577" s="517"/>
      <c r="M577" s="517"/>
      <c r="N577" s="517"/>
      <c r="O577" s="517"/>
      <c r="P577" s="517"/>
      <c r="Q577" s="517"/>
      <c r="R577" s="517"/>
      <c r="S577" s="517"/>
      <c r="T577" s="517"/>
      <c r="U577" s="517"/>
      <c r="V577" s="517"/>
      <c r="W577" s="517"/>
      <c r="X577" s="517"/>
      <c r="Y577" s="518"/>
      <c r="Z577" s="518"/>
      <c r="AA577" s="518"/>
      <c r="AB577" s="518"/>
      <c r="AC577" s="518"/>
    </row>
    <row r="578" ht="15.75" customHeight="1">
      <c r="A578" s="149"/>
      <c r="B578" s="149"/>
      <c r="C578" s="149"/>
      <c r="D578" s="116"/>
      <c r="E578" s="516"/>
      <c r="F578" s="516"/>
      <c r="G578" s="519"/>
      <c r="H578" s="116"/>
      <c r="I578" s="116"/>
      <c r="J578" s="116"/>
      <c r="K578" s="517"/>
      <c r="L578" s="517"/>
      <c r="M578" s="517"/>
      <c r="N578" s="517"/>
      <c r="O578" s="517"/>
      <c r="P578" s="517"/>
      <c r="Q578" s="517"/>
      <c r="R578" s="517"/>
      <c r="S578" s="517"/>
      <c r="T578" s="517"/>
      <c r="U578" s="517"/>
      <c r="V578" s="517"/>
      <c r="W578" s="517"/>
      <c r="X578" s="517"/>
      <c r="Y578" s="518"/>
      <c r="Z578" s="518"/>
      <c r="AA578" s="518"/>
      <c r="AB578" s="518"/>
      <c r="AC578" s="518"/>
    </row>
    <row r="579" ht="15.75" customHeight="1">
      <c r="A579" s="149"/>
      <c r="B579" s="149"/>
      <c r="C579" s="149"/>
      <c r="D579" s="116"/>
      <c r="E579" s="516"/>
      <c r="F579" s="516"/>
      <c r="G579" s="519"/>
      <c r="H579" s="116"/>
      <c r="I579" s="116"/>
      <c r="J579" s="116"/>
      <c r="K579" s="517"/>
      <c r="L579" s="517"/>
      <c r="M579" s="517"/>
      <c r="N579" s="517"/>
      <c r="O579" s="517"/>
      <c r="P579" s="517"/>
      <c r="Q579" s="517"/>
      <c r="R579" s="517"/>
      <c r="S579" s="517"/>
      <c r="T579" s="517"/>
      <c r="U579" s="517"/>
      <c r="V579" s="517"/>
      <c r="W579" s="517"/>
      <c r="X579" s="517"/>
      <c r="Y579" s="518"/>
      <c r="Z579" s="518"/>
      <c r="AA579" s="518"/>
      <c r="AB579" s="518"/>
      <c r="AC579" s="518"/>
    </row>
    <row r="580" ht="15.75" customHeight="1">
      <c r="A580" s="149"/>
      <c r="B580" s="149"/>
      <c r="C580" s="149"/>
      <c r="D580" s="116"/>
      <c r="E580" s="516"/>
      <c r="F580" s="516"/>
      <c r="G580" s="519"/>
      <c r="H580" s="116"/>
      <c r="I580" s="116"/>
      <c r="J580" s="116"/>
      <c r="K580" s="517"/>
      <c r="L580" s="517"/>
      <c r="M580" s="517"/>
      <c r="N580" s="517"/>
      <c r="O580" s="517"/>
      <c r="P580" s="517"/>
      <c r="Q580" s="517"/>
      <c r="R580" s="517"/>
      <c r="S580" s="517"/>
      <c r="T580" s="517"/>
      <c r="U580" s="517"/>
      <c r="V580" s="517"/>
      <c r="W580" s="517"/>
      <c r="X580" s="517"/>
      <c r="Y580" s="518"/>
      <c r="Z580" s="518"/>
      <c r="AA580" s="518"/>
      <c r="AB580" s="518"/>
      <c r="AC580" s="518"/>
    </row>
    <row r="581" ht="15.75" customHeight="1">
      <c r="A581" s="149"/>
      <c r="B581" s="149"/>
      <c r="C581" s="149"/>
      <c r="D581" s="116"/>
      <c r="E581" s="516"/>
      <c r="F581" s="516"/>
      <c r="G581" s="519"/>
      <c r="H581" s="116"/>
      <c r="I581" s="116"/>
      <c r="J581" s="116"/>
      <c r="K581" s="517"/>
      <c r="L581" s="517"/>
      <c r="M581" s="517"/>
      <c r="N581" s="517"/>
      <c r="O581" s="517"/>
      <c r="P581" s="517"/>
      <c r="Q581" s="517"/>
      <c r="R581" s="517"/>
      <c r="S581" s="517"/>
      <c r="T581" s="517"/>
      <c r="U581" s="517"/>
      <c r="V581" s="517"/>
      <c r="W581" s="517"/>
      <c r="X581" s="517"/>
      <c r="Y581" s="518"/>
      <c r="Z581" s="518"/>
      <c r="AA581" s="518"/>
      <c r="AB581" s="518"/>
      <c r="AC581" s="518"/>
    </row>
    <row r="582" ht="15.75" customHeight="1">
      <c r="A582" s="149"/>
      <c r="B582" s="149"/>
      <c r="C582" s="149"/>
      <c r="D582" s="116"/>
      <c r="E582" s="516"/>
      <c r="F582" s="516"/>
      <c r="G582" s="519"/>
      <c r="H582" s="116"/>
      <c r="I582" s="116"/>
      <c r="J582" s="116"/>
      <c r="K582" s="517"/>
      <c r="L582" s="517"/>
      <c r="M582" s="517"/>
      <c r="N582" s="517"/>
      <c r="O582" s="517"/>
      <c r="P582" s="517"/>
      <c r="Q582" s="517"/>
      <c r="R582" s="517"/>
      <c r="S582" s="517"/>
      <c r="T582" s="517"/>
      <c r="U582" s="517"/>
      <c r="V582" s="517"/>
      <c r="W582" s="517"/>
      <c r="X582" s="517"/>
      <c r="Y582" s="518"/>
      <c r="Z582" s="518"/>
      <c r="AA582" s="518"/>
      <c r="AB582" s="518"/>
      <c r="AC582" s="518"/>
    </row>
    <row r="583" ht="15.75" customHeight="1">
      <c r="A583" s="149"/>
      <c r="B583" s="149"/>
      <c r="C583" s="149"/>
      <c r="D583" s="116"/>
      <c r="E583" s="516"/>
      <c r="F583" s="516"/>
      <c r="G583" s="519"/>
      <c r="H583" s="116"/>
      <c r="I583" s="116"/>
      <c r="J583" s="116"/>
      <c r="K583" s="517"/>
      <c r="L583" s="517"/>
      <c r="M583" s="517"/>
      <c r="N583" s="517"/>
      <c r="O583" s="517"/>
      <c r="P583" s="517"/>
      <c r="Q583" s="517"/>
      <c r="R583" s="517"/>
      <c r="S583" s="517"/>
      <c r="T583" s="517"/>
      <c r="U583" s="517"/>
      <c r="V583" s="517"/>
      <c r="W583" s="517"/>
      <c r="X583" s="517"/>
      <c r="Y583" s="518"/>
      <c r="Z583" s="518"/>
      <c r="AA583" s="518"/>
      <c r="AB583" s="518"/>
      <c r="AC583" s="518"/>
    </row>
    <row r="584" ht="15.75" customHeight="1">
      <c r="A584" s="149"/>
      <c r="B584" s="149"/>
      <c r="C584" s="149"/>
      <c r="D584" s="116"/>
      <c r="E584" s="516"/>
      <c r="F584" s="516"/>
      <c r="G584" s="519"/>
      <c r="H584" s="116"/>
      <c r="I584" s="116"/>
      <c r="J584" s="116"/>
      <c r="K584" s="517"/>
      <c r="L584" s="517"/>
      <c r="M584" s="517"/>
      <c r="N584" s="517"/>
      <c r="O584" s="517"/>
      <c r="P584" s="517"/>
      <c r="Q584" s="517"/>
      <c r="R584" s="517"/>
      <c r="S584" s="517"/>
      <c r="T584" s="517"/>
      <c r="U584" s="517"/>
      <c r="V584" s="517"/>
      <c r="W584" s="517"/>
      <c r="X584" s="517"/>
      <c r="Y584" s="518"/>
      <c r="Z584" s="518"/>
      <c r="AA584" s="518"/>
      <c r="AB584" s="518"/>
      <c r="AC584" s="518"/>
    </row>
    <row r="585" ht="15.75" customHeight="1">
      <c r="A585" s="149"/>
      <c r="B585" s="149"/>
      <c r="C585" s="149"/>
      <c r="D585" s="116"/>
      <c r="E585" s="516"/>
      <c r="F585" s="516"/>
      <c r="G585" s="519"/>
      <c r="H585" s="116"/>
      <c r="I585" s="116"/>
      <c r="J585" s="116"/>
      <c r="K585" s="517"/>
      <c r="L585" s="517"/>
      <c r="M585" s="517"/>
      <c r="N585" s="517"/>
      <c r="O585" s="517"/>
      <c r="P585" s="517"/>
      <c r="Q585" s="517"/>
      <c r="R585" s="517"/>
      <c r="S585" s="517"/>
      <c r="T585" s="517"/>
      <c r="U585" s="517"/>
      <c r="V585" s="517"/>
      <c r="W585" s="517"/>
      <c r="X585" s="517"/>
      <c r="Y585" s="518"/>
      <c r="Z585" s="518"/>
      <c r="AA585" s="518"/>
      <c r="AB585" s="518"/>
      <c r="AC585" s="518"/>
    </row>
    <row r="586" ht="15.75" customHeight="1">
      <c r="A586" s="149"/>
      <c r="B586" s="149"/>
      <c r="C586" s="149"/>
      <c r="D586" s="116"/>
      <c r="E586" s="516"/>
      <c r="F586" s="516"/>
      <c r="G586" s="519"/>
      <c r="H586" s="116"/>
      <c r="I586" s="116"/>
      <c r="J586" s="116"/>
      <c r="K586" s="517"/>
      <c r="L586" s="517"/>
      <c r="M586" s="517"/>
      <c r="N586" s="517"/>
      <c r="O586" s="517"/>
      <c r="P586" s="517"/>
      <c r="Q586" s="517"/>
      <c r="R586" s="517"/>
      <c r="S586" s="517"/>
      <c r="T586" s="517"/>
      <c r="U586" s="517"/>
      <c r="V586" s="517"/>
      <c r="W586" s="517"/>
      <c r="X586" s="517"/>
      <c r="Y586" s="518"/>
      <c r="Z586" s="518"/>
      <c r="AA586" s="518"/>
      <c r="AB586" s="518"/>
      <c r="AC586" s="518"/>
    </row>
    <row r="587" ht="15.75" customHeight="1">
      <c r="A587" s="149"/>
      <c r="B587" s="149"/>
      <c r="C587" s="149"/>
      <c r="D587" s="116"/>
      <c r="E587" s="516"/>
      <c r="F587" s="516"/>
      <c r="G587" s="519"/>
      <c r="H587" s="116"/>
      <c r="I587" s="116"/>
      <c r="J587" s="116"/>
      <c r="K587" s="517"/>
      <c r="L587" s="517"/>
      <c r="M587" s="517"/>
      <c r="N587" s="517"/>
      <c r="O587" s="517"/>
      <c r="P587" s="517"/>
      <c r="Q587" s="517"/>
      <c r="R587" s="517"/>
      <c r="S587" s="517"/>
      <c r="T587" s="517"/>
      <c r="U587" s="517"/>
      <c r="V587" s="517"/>
      <c r="W587" s="517"/>
      <c r="X587" s="517"/>
      <c r="Y587" s="518"/>
      <c r="Z587" s="518"/>
      <c r="AA587" s="518"/>
      <c r="AB587" s="518"/>
      <c r="AC587" s="518"/>
    </row>
    <row r="588" ht="15.75" customHeight="1">
      <c r="A588" s="149"/>
      <c r="B588" s="149"/>
      <c r="C588" s="149"/>
      <c r="D588" s="116"/>
      <c r="E588" s="516"/>
      <c r="F588" s="516"/>
      <c r="G588" s="519"/>
      <c r="H588" s="116"/>
      <c r="I588" s="116"/>
      <c r="J588" s="116"/>
      <c r="K588" s="517"/>
      <c r="L588" s="517"/>
      <c r="M588" s="517"/>
      <c r="N588" s="517"/>
      <c r="O588" s="517"/>
      <c r="P588" s="517"/>
      <c r="Q588" s="517"/>
      <c r="R588" s="517"/>
      <c r="S588" s="517"/>
      <c r="T588" s="517"/>
      <c r="U588" s="517"/>
      <c r="V588" s="517"/>
      <c r="W588" s="517"/>
      <c r="X588" s="517"/>
      <c r="Y588" s="518"/>
      <c r="Z588" s="518"/>
      <c r="AA588" s="518"/>
      <c r="AB588" s="518"/>
      <c r="AC588" s="518"/>
    </row>
    <row r="589" ht="15.75" customHeight="1">
      <c r="A589" s="149"/>
      <c r="B589" s="149"/>
      <c r="C589" s="149"/>
      <c r="D589" s="116"/>
      <c r="E589" s="516"/>
      <c r="F589" s="516"/>
      <c r="G589" s="519"/>
      <c r="H589" s="116"/>
      <c r="I589" s="116"/>
      <c r="J589" s="116"/>
      <c r="K589" s="517"/>
      <c r="L589" s="517"/>
      <c r="M589" s="517"/>
      <c r="N589" s="517"/>
      <c r="O589" s="517"/>
      <c r="P589" s="517"/>
      <c r="Q589" s="517"/>
      <c r="R589" s="517"/>
      <c r="S589" s="517"/>
      <c r="T589" s="517"/>
      <c r="U589" s="517"/>
      <c r="V589" s="517"/>
      <c r="W589" s="517"/>
      <c r="X589" s="517"/>
      <c r="Y589" s="518"/>
      <c r="Z589" s="518"/>
      <c r="AA589" s="518"/>
      <c r="AB589" s="518"/>
      <c r="AC589" s="518"/>
    </row>
    <row r="590" ht="15.75" customHeight="1">
      <c r="A590" s="149"/>
      <c r="B590" s="149"/>
      <c r="C590" s="149"/>
      <c r="D590" s="116"/>
      <c r="E590" s="516"/>
      <c r="F590" s="516"/>
      <c r="G590" s="519"/>
      <c r="H590" s="116"/>
      <c r="I590" s="116"/>
      <c r="J590" s="116"/>
      <c r="K590" s="517"/>
      <c r="L590" s="517"/>
      <c r="M590" s="517"/>
      <c r="N590" s="517"/>
      <c r="O590" s="517"/>
      <c r="P590" s="517"/>
      <c r="Q590" s="517"/>
      <c r="R590" s="517"/>
      <c r="S590" s="517"/>
      <c r="T590" s="517"/>
      <c r="U590" s="517"/>
      <c r="V590" s="517"/>
      <c r="W590" s="517"/>
      <c r="X590" s="517"/>
      <c r="Y590" s="518"/>
      <c r="Z590" s="518"/>
      <c r="AA590" s="518"/>
      <c r="AB590" s="518"/>
      <c r="AC590" s="518"/>
    </row>
    <row r="591" ht="15.75" customHeight="1">
      <c r="A591" s="149"/>
      <c r="B591" s="149"/>
      <c r="C591" s="149"/>
      <c r="D591" s="116"/>
      <c r="E591" s="516"/>
      <c r="F591" s="516"/>
      <c r="G591" s="519"/>
      <c r="H591" s="116"/>
      <c r="I591" s="116"/>
      <c r="J591" s="116"/>
      <c r="K591" s="517"/>
      <c r="L591" s="517"/>
      <c r="M591" s="517"/>
      <c r="N591" s="517"/>
      <c r="O591" s="517"/>
      <c r="P591" s="517"/>
      <c r="Q591" s="517"/>
      <c r="R591" s="517"/>
      <c r="S591" s="517"/>
      <c r="T591" s="517"/>
      <c r="U591" s="517"/>
      <c r="V591" s="517"/>
      <c r="W591" s="517"/>
      <c r="X591" s="517"/>
      <c r="Y591" s="518"/>
      <c r="Z591" s="518"/>
      <c r="AA591" s="518"/>
      <c r="AB591" s="518"/>
      <c r="AC591" s="518"/>
    </row>
    <row r="592" ht="15.75" customHeight="1">
      <c r="A592" s="149"/>
      <c r="B592" s="149"/>
      <c r="C592" s="149"/>
      <c r="D592" s="116"/>
      <c r="E592" s="516"/>
      <c r="F592" s="516"/>
      <c r="G592" s="519"/>
      <c r="H592" s="116"/>
      <c r="I592" s="116"/>
      <c r="J592" s="116"/>
      <c r="K592" s="517"/>
      <c r="L592" s="517"/>
      <c r="M592" s="517"/>
      <c r="N592" s="517"/>
      <c r="O592" s="517"/>
      <c r="P592" s="517"/>
      <c r="Q592" s="517"/>
      <c r="R592" s="517"/>
      <c r="S592" s="517"/>
      <c r="T592" s="517"/>
      <c r="U592" s="517"/>
      <c r="V592" s="517"/>
      <c r="W592" s="517"/>
      <c r="X592" s="517"/>
      <c r="Y592" s="518"/>
      <c r="Z592" s="518"/>
      <c r="AA592" s="518"/>
      <c r="AB592" s="518"/>
      <c r="AC592" s="518"/>
    </row>
    <row r="593" ht="15.75" customHeight="1">
      <c r="A593" s="149"/>
      <c r="B593" s="149"/>
      <c r="C593" s="149"/>
      <c r="D593" s="116"/>
      <c r="E593" s="516"/>
      <c r="F593" s="516"/>
      <c r="G593" s="519"/>
      <c r="H593" s="116"/>
      <c r="I593" s="116"/>
      <c r="J593" s="116"/>
      <c r="K593" s="517"/>
      <c r="L593" s="517"/>
      <c r="M593" s="517"/>
      <c r="N593" s="517"/>
      <c r="O593" s="517"/>
      <c r="P593" s="517"/>
      <c r="Q593" s="517"/>
      <c r="R593" s="517"/>
      <c r="S593" s="517"/>
      <c r="T593" s="517"/>
      <c r="U593" s="517"/>
      <c r="V593" s="517"/>
      <c r="W593" s="517"/>
      <c r="X593" s="517"/>
      <c r="Y593" s="518"/>
      <c r="Z593" s="518"/>
      <c r="AA593" s="518"/>
      <c r="AB593" s="518"/>
      <c r="AC593" s="518"/>
    </row>
    <row r="594" ht="15.75" customHeight="1">
      <c r="A594" s="149"/>
      <c r="B594" s="149"/>
      <c r="C594" s="149"/>
      <c r="D594" s="116"/>
      <c r="E594" s="516"/>
      <c r="F594" s="516"/>
      <c r="G594" s="519"/>
      <c r="H594" s="116"/>
      <c r="I594" s="116"/>
      <c r="J594" s="116"/>
      <c r="K594" s="517"/>
      <c r="L594" s="517"/>
      <c r="M594" s="517"/>
      <c r="N594" s="517"/>
      <c r="O594" s="517"/>
      <c r="P594" s="517"/>
      <c r="Q594" s="517"/>
      <c r="R594" s="517"/>
      <c r="S594" s="517"/>
      <c r="T594" s="517"/>
      <c r="U594" s="517"/>
      <c r="V594" s="517"/>
      <c r="W594" s="517"/>
      <c r="X594" s="517"/>
      <c r="Y594" s="518"/>
      <c r="Z594" s="518"/>
      <c r="AA594" s="518"/>
      <c r="AB594" s="518"/>
      <c r="AC594" s="518"/>
    </row>
    <row r="595" ht="15.75" customHeight="1">
      <c r="A595" s="149"/>
      <c r="B595" s="149"/>
      <c r="C595" s="149"/>
      <c r="D595" s="116"/>
      <c r="E595" s="516"/>
      <c r="F595" s="516"/>
      <c r="G595" s="519"/>
      <c r="H595" s="116"/>
      <c r="I595" s="116"/>
      <c r="J595" s="116"/>
      <c r="K595" s="517"/>
      <c r="L595" s="517"/>
      <c r="M595" s="517"/>
      <c r="N595" s="517"/>
      <c r="O595" s="517"/>
      <c r="P595" s="517"/>
      <c r="Q595" s="517"/>
      <c r="R595" s="517"/>
      <c r="S595" s="517"/>
      <c r="T595" s="517"/>
      <c r="U595" s="517"/>
      <c r="V595" s="517"/>
      <c r="W595" s="517"/>
      <c r="X595" s="517"/>
      <c r="Y595" s="518"/>
      <c r="Z595" s="518"/>
      <c r="AA595" s="518"/>
      <c r="AB595" s="518"/>
      <c r="AC595" s="518"/>
    </row>
    <row r="596" ht="15.75" customHeight="1">
      <c r="A596" s="149"/>
      <c r="B596" s="149"/>
      <c r="C596" s="149"/>
      <c r="D596" s="116"/>
      <c r="E596" s="516"/>
      <c r="F596" s="516"/>
      <c r="G596" s="519"/>
      <c r="H596" s="116"/>
      <c r="I596" s="116"/>
      <c r="J596" s="116"/>
      <c r="K596" s="517"/>
      <c r="L596" s="517"/>
      <c r="M596" s="517"/>
      <c r="N596" s="517"/>
      <c r="O596" s="517"/>
      <c r="P596" s="517"/>
      <c r="Q596" s="517"/>
      <c r="R596" s="517"/>
      <c r="S596" s="517"/>
      <c r="T596" s="517"/>
      <c r="U596" s="517"/>
      <c r="V596" s="517"/>
      <c r="W596" s="517"/>
      <c r="X596" s="517"/>
      <c r="Y596" s="518"/>
      <c r="Z596" s="518"/>
      <c r="AA596" s="518"/>
      <c r="AB596" s="518"/>
      <c r="AC596" s="518"/>
    </row>
    <row r="597" ht="15.75" customHeight="1">
      <c r="A597" s="149"/>
      <c r="B597" s="149"/>
      <c r="C597" s="149"/>
      <c r="D597" s="116"/>
      <c r="E597" s="516"/>
      <c r="F597" s="516"/>
      <c r="G597" s="519"/>
      <c r="H597" s="116"/>
      <c r="I597" s="116"/>
      <c r="J597" s="116"/>
      <c r="K597" s="517"/>
      <c r="L597" s="517"/>
      <c r="M597" s="517"/>
      <c r="N597" s="517"/>
      <c r="O597" s="517"/>
      <c r="P597" s="517"/>
      <c r="Q597" s="517"/>
      <c r="R597" s="517"/>
      <c r="S597" s="517"/>
      <c r="T597" s="517"/>
      <c r="U597" s="517"/>
      <c r="V597" s="517"/>
      <c r="W597" s="517"/>
      <c r="X597" s="517"/>
      <c r="Y597" s="518"/>
      <c r="Z597" s="518"/>
      <c r="AA597" s="518"/>
      <c r="AB597" s="518"/>
      <c r="AC597" s="518"/>
    </row>
    <row r="598" ht="15.75" customHeight="1">
      <c r="A598" s="149"/>
      <c r="B598" s="149"/>
      <c r="C598" s="149"/>
      <c r="D598" s="116"/>
      <c r="E598" s="516"/>
      <c r="F598" s="516"/>
      <c r="G598" s="519"/>
      <c r="H598" s="116"/>
      <c r="I598" s="116"/>
      <c r="J598" s="116"/>
      <c r="K598" s="517"/>
      <c r="L598" s="517"/>
      <c r="M598" s="517"/>
      <c r="N598" s="517"/>
      <c r="O598" s="517"/>
      <c r="P598" s="517"/>
      <c r="Q598" s="517"/>
      <c r="R598" s="517"/>
      <c r="S598" s="517"/>
      <c r="T598" s="517"/>
      <c r="U598" s="517"/>
      <c r="V598" s="517"/>
      <c r="W598" s="517"/>
      <c r="X598" s="517"/>
      <c r="Y598" s="518"/>
      <c r="Z598" s="518"/>
      <c r="AA598" s="518"/>
      <c r="AB598" s="518"/>
      <c r="AC598" s="518"/>
    </row>
    <row r="599" ht="15.75" customHeight="1">
      <c r="A599" s="149"/>
      <c r="B599" s="149"/>
      <c r="C599" s="149"/>
      <c r="D599" s="116"/>
      <c r="E599" s="516"/>
      <c r="F599" s="516"/>
      <c r="G599" s="519"/>
      <c r="H599" s="116"/>
      <c r="I599" s="116"/>
      <c r="J599" s="116"/>
      <c r="K599" s="517"/>
      <c r="L599" s="517"/>
      <c r="M599" s="517"/>
      <c r="N599" s="517"/>
      <c r="O599" s="517"/>
      <c r="P599" s="517"/>
      <c r="Q599" s="517"/>
      <c r="R599" s="517"/>
      <c r="S599" s="517"/>
      <c r="T599" s="517"/>
      <c r="U599" s="517"/>
      <c r="V599" s="517"/>
      <c r="W599" s="517"/>
      <c r="X599" s="517"/>
      <c r="Y599" s="518"/>
      <c r="Z599" s="518"/>
      <c r="AA599" s="518"/>
      <c r="AB599" s="518"/>
      <c r="AC599" s="518"/>
    </row>
    <row r="600" ht="15.75" customHeight="1">
      <c r="A600" s="149"/>
      <c r="B600" s="149"/>
      <c r="C600" s="149"/>
      <c r="D600" s="116"/>
      <c r="E600" s="516"/>
      <c r="F600" s="516"/>
      <c r="G600" s="519"/>
      <c r="H600" s="116"/>
      <c r="I600" s="116"/>
      <c r="J600" s="116"/>
      <c r="K600" s="517"/>
      <c r="L600" s="517"/>
      <c r="M600" s="517"/>
      <c r="N600" s="517"/>
      <c r="O600" s="517"/>
      <c r="P600" s="517"/>
      <c r="Q600" s="517"/>
      <c r="R600" s="517"/>
      <c r="S600" s="517"/>
      <c r="T600" s="517"/>
      <c r="U600" s="517"/>
      <c r="V600" s="517"/>
      <c r="W600" s="517"/>
      <c r="X600" s="517"/>
      <c r="Y600" s="518"/>
      <c r="Z600" s="518"/>
      <c r="AA600" s="518"/>
      <c r="AB600" s="518"/>
      <c r="AC600" s="518"/>
    </row>
    <row r="601" ht="15.75" customHeight="1">
      <c r="A601" s="149"/>
      <c r="B601" s="149"/>
      <c r="C601" s="149"/>
      <c r="D601" s="116"/>
      <c r="E601" s="516"/>
      <c r="F601" s="516"/>
      <c r="G601" s="519"/>
      <c r="H601" s="116"/>
      <c r="I601" s="116"/>
      <c r="J601" s="116"/>
      <c r="K601" s="517"/>
      <c r="L601" s="517"/>
      <c r="M601" s="517"/>
      <c r="N601" s="517"/>
      <c r="O601" s="517"/>
      <c r="P601" s="517"/>
      <c r="Q601" s="517"/>
      <c r="R601" s="517"/>
      <c r="S601" s="517"/>
      <c r="T601" s="517"/>
      <c r="U601" s="517"/>
      <c r="V601" s="517"/>
      <c r="W601" s="517"/>
      <c r="X601" s="517"/>
      <c r="Y601" s="518"/>
      <c r="Z601" s="518"/>
      <c r="AA601" s="518"/>
      <c r="AB601" s="518"/>
      <c r="AC601" s="518"/>
    </row>
    <row r="602" ht="15.75" customHeight="1">
      <c r="A602" s="149"/>
      <c r="B602" s="149"/>
      <c r="C602" s="149"/>
      <c r="D602" s="116"/>
      <c r="E602" s="516"/>
      <c r="F602" s="516"/>
      <c r="G602" s="519"/>
      <c r="H602" s="116"/>
      <c r="I602" s="116"/>
      <c r="J602" s="116"/>
      <c r="K602" s="517"/>
      <c r="L602" s="517"/>
      <c r="M602" s="517"/>
      <c r="N602" s="517"/>
      <c r="O602" s="517"/>
      <c r="P602" s="517"/>
      <c r="Q602" s="517"/>
      <c r="R602" s="517"/>
      <c r="S602" s="517"/>
      <c r="T602" s="517"/>
      <c r="U602" s="517"/>
      <c r="V602" s="517"/>
      <c r="W602" s="517"/>
      <c r="X602" s="517"/>
      <c r="Y602" s="518"/>
      <c r="Z602" s="518"/>
      <c r="AA602" s="518"/>
      <c r="AB602" s="518"/>
      <c r="AC602" s="518"/>
    </row>
    <row r="603" ht="15.75" customHeight="1">
      <c r="A603" s="149"/>
      <c r="B603" s="149"/>
      <c r="C603" s="149"/>
      <c r="D603" s="116"/>
      <c r="E603" s="516"/>
      <c r="F603" s="516"/>
      <c r="G603" s="519"/>
      <c r="H603" s="116"/>
      <c r="I603" s="116"/>
      <c r="J603" s="116"/>
      <c r="K603" s="517"/>
      <c r="L603" s="517"/>
      <c r="M603" s="517"/>
      <c r="N603" s="517"/>
      <c r="O603" s="517"/>
      <c r="P603" s="517"/>
      <c r="Q603" s="517"/>
      <c r="R603" s="517"/>
      <c r="S603" s="517"/>
      <c r="T603" s="517"/>
      <c r="U603" s="517"/>
      <c r="V603" s="517"/>
      <c r="W603" s="517"/>
      <c r="X603" s="517"/>
      <c r="Y603" s="518"/>
      <c r="Z603" s="518"/>
      <c r="AA603" s="518"/>
      <c r="AB603" s="518"/>
      <c r="AC603" s="518"/>
    </row>
    <row r="604" ht="15.75" customHeight="1">
      <c r="A604" s="149"/>
      <c r="B604" s="149"/>
      <c r="C604" s="149"/>
      <c r="D604" s="116"/>
      <c r="E604" s="516"/>
      <c r="F604" s="516"/>
      <c r="G604" s="519"/>
      <c r="H604" s="116"/>
      <c r="I604" s="116"/>
      <c r="J604" s="116"/>
      <c r="K604" s="517"/>
      <c r="L604" s="517"/>
      <c r="M604" s="517"/>
      <c r="N604" s="517"/>
      <c r="O604" s="517"/>
      <c r="P604" s="517"/>
      <c r="Q604" s="517"/>
      <c r="R604" s="517"/>
      <c r="S604" s="517"/>
      <c r="T604" s="517"/>
      <c r="U604" s="517"/>
      <c r="V604" s="517"/>
      <c r="W604" s="517"/>
      <c r="X604" s="517"/>
      <c r="Y604" s="518"/>
      <c r="Z604" s="518"/>
      <c r="AA604" s="518"/>
      <c r="AB604" s="518"/>
      <c r="AC604" s="518"/>
    </row>
    <row r="605" ht="15.75" customHeight="1">
      <c r="A605" s="149"/>
      <c r="B605" s="149"/>
      <c r="C605" s="149"/>
      <c r="D605" s="116"/>
      <c r="E605" s="516"/>
      <c r="F605" s="516"/>
      <c r="G605" s="519"/>
      <c r="H605" s="116"/>
      <c r="I605" s="116"/>
      <c r="J605" s="116"/>
      <c r="K605" s="517"/>
      <c r="L605" s="517"/>
      <c r="M605" s="517"/>
      <c r="N605" s="517"/>
      <c r="O605" s="517"/>
      <c r="P605" s="517"/>
      <c r="Q605" s="517"/>
      <c r="R605" s="517"/>
      <c r="S605" s="517"/>
      <c r="T605" s="517"/>
      <c r="U605" s="517"/>
      <c r="V605" s="517"/>
      <c r="W605" s="517"/>
      <c r="X605" s="517"/>
      <c r="Y605" s="518"/>
      <c r="Z605" s="518"/>
      <c r="AA605" s="518"/>
      <c r="AB605" s="518"/>
      <c r="AC605" s="518"/>
    </row>
    <row r="606" ht="15.75" customHeight="1">
      <c r="A606" s="149"/>
      <c r="B606" s="149"/>
      <c r="C606" s="149"/>
      <c r="D606" s="116"/>
      <c r="E606" s="516"/>
      <c r="F606" s="516"/>
      <c r="G606" s="519"/>
      <c r="H606" s="116"/>
      <c r="I606" s="116"/>
      <c r="J606" s="116"/>
      <c r="K606" s="517"/>
      <c r="L606" s="517"/>
      <c r="M606" s="517"/>
      <c r="N606" s="517"/>
      <c r="O606" s="517"/>
      <c r="P606" s="517"/>
      <c r="Q606" s="517"/>
      <c r="R606" s="517"/>
      <c r="S606" s="517"/>
      <c r="T606" s="517"/>
      <c r="U606" s="517"/>
      <c r="V606" s="517"/>
      <c r="W606" s="517"/>
      <c r="X606" s="517"/>
      <c r="Y606" s="518"/>
      <c r="Z606" s="518"/>
      <c r="AA606" s="518"/>
      <c r="AB606" s="518"/>
      <c r="AC606" s="518"/>
    </row>
    <row r="607" ht="15.75" customHeight="1">
      <c r="A607" s="149"/>
      <c r="B607" s="149"/>
      <c r="C607" s="149"/>
      <c r="D607" s="116"/>
      <c r="E607" s="516"/>
      <c r="F607" s="516"/>
      <c r="G607" s="519"/>
      <c r="H607" s="116"/>
      <c r="I607" s="116"/>
      <c r="J607" s="116"/>
      <c r="K607" s="517"/>
      <c r="L607" s="517"/>
      <c r="M607" s="517"/>
      <c r="N607" s="517"/>
      <c r="O607" s="517"/>
      <c r="P607" s="517"/>
      <c r="Q607" s="517"/>
      <c r="R607" s="517"/>
      <c r="S607" s="517"/>
      <c r="T607" s="517"/>
      <c r="U607" s="517"/>
      <c r="V607" s="517"/>
      <c r="W607" s="517"/>
      <c r="X607" s="517"/>
      <c r="Y607" s="518"/>
      <c r="Z607" s="518"/>
      <c r="AA607" s="518"/>
      <c r="AB607" s="518"/>
      <c r="AC607" s="518"/>
    </row>
    <row r="608" ht="15.75" customHeight="1">
      <c r="A608" s="149"/>
      <c r="B608" s="149"/>
      <c r="C608" s="149"/>
      <c r="D608" s="116"/>
      <c r="E608" s="516"/>
      <c r="F608" s="516"/>
      <c r="G608" s="519"/>
      <c r="H608" s="116"/>
      <c r="I608" s="116"/>
      <c r="J608" s="116"/>
      <c r="K608" s="517"/>
      <c r="L608" s="517"/>
      <c r="M608" s="517"/>
      <c r="N608" s="517"/>
      <c r="O608" s="517"/>
      <c r="P608" s="517"/>
      <c r="Q608" s="517"/>
      <c r="R608" s="517"/>
      <c r="S608" s="517"/>
      <c r="T608" s="517"/>
      <c r="U608" s="517"/>
      <c r="V608" s="517"/>
      <c r="W608" s="517"/>
      <c r="X608" s="517"/>
      <c r="Y608" s="518"/>
      <c r="Z608" s="518"/>
      <c r="AA608" s="518"/>
      <c r="AB608" s="518"/>
      <c r="AC608" s="518"/>
    </row>
    <row r="609" ht="15.75" customHeight="1">
      <c r="A609" s="149"/>
      <c r="B609" s="149"/>
      <c r="C609" s="149"/>
      <c r="D609" s="116"/>
      <c r="E609" s="516"/>
      <c r="F609" s="516"/>
      <c r="G609" s="519"/>
      <c r="H609" s="116"/>
      <c r="I609" s="116"/>
      <c r="J609" s="116"/>
      <c r="K609" s="517"/>
      <c r="L609" s="517"/>
      <c r="M609" s="517"/>
      <c r="N609" s="517"/>
      <c r="O609" s="517"/>
      <c r="P609" s="517"/>
      <c r="Q609" s="517"/>
      <c r="R609" s="517"/>
      <c r="S609" s="517"/>
      <c r="T609" s="517"/>
      <c r="U609" s="517"/>
      <c r="V609" s="517"/>
      <c r="W609" s="517"/>
      <c r="X609" s="517"/>
      <c r="Y609" s="518"/>
      <c r="Z609" s="518"/>
      <c r="AA609" s="518"/>
      <c r="AB609" s="518"/>
      <c r="AC609" s="518"/>
    </row>
    <row r="610" ht="15.75" customHeight="1">
      <c r="A610" s="149"/>
      <c r="B610" s="149"/>
      <c r="C610" s="149"/>
      <c r="D610" s="116"/>
      <c r="E610" s="516"/>
      <c r="F610" s="516"/>
      <c r="G610" s="519"/>
      <c r="H610" s="116"/>
      <c r="I610" s="116"/>
      <c r="J610" s="116"/>
      <c r="K610" s="517"/>
      <c r="L610" s="517"/>
      <c r="M610" s="517"/>
      <c r="N610" s="517"/>
      <c r="O610" s="517"/>
      <c r="P610" s="517"/>
      <c r="Q610" s="517"/>
      <c r="R610" s="517"/>
      <c r="S610" s="517"/>
      <c r="T610" s="517"/>
      <c r="U610" s="517"/>
      <c r="V610" s="517"/>
      <c r="W610" s="517"/>
      <c r="X610" s="517"/>
      <c r="Y610" s="518"/>
      <c r="Z610" s="518"/>
      <c r="AA610" s="518"/>
      <c r="AB610" s="518"/>
      <c r="AC610" s="518"/>
    </row>
    <row r="611" ht="15.75" customHeight="1">
      <c r="A611" s="149"/>
      <c r="B611" s="149"/>
      <c r="C611" s="149"/>
      <c r="D611" s="116"/>
      <c r="E611" s="516"/>
      <c r="F611" s="516"/>
      <c r="G611" s="519"/>
      <c r="H611" s="116"/>
      <c r="I611" s="116"/>
      <c r="J611" s="116"/>
      <c r="K611" s="517"/>
      <c r="L611" s="517"/>
      <c r="M611" s="517"/>
      <c r="N611" s="517"/>
      <c r="O611" s="517"/>
      <c r="P611" s="517"/>
      <c r="Q611" s="517"/>
      <c r="R611" s="517"/>
      <c r="S611" s="517"/>
      <c r="T611" s="517"/>
      <c r="U611" s="517"/>
      <c r="V611" s="517"/>
      <c r="W611" s="517"/>
      <c r="X611" s="517"/>
      <c r="Y611" s="518"/>
      <c r="Z611" s="518"/>
      <c r="AA611" s="518"/>
      <c r="AB611" s="518"/>
      <c r="AC611" s="518"/>
    </row>
    <row r="612" ht="15.75" customHeight="1">
      <c r="A612" s="149"/>
      <c r="B612" s="149"/>
      <c r="C612" s="149"/>
      <c r="D612" s="116"/>
      <c r="E612" s="516"/>
      <c r="F612" s="516"/>
      <c r="G612" s="519"/>
      <c r="H612" s="116"/>
      <c r="I612" s="116"/>
      <c r="J612" s="116"/>
      <c r="K612" s="517"/>
      <c r="L612" s="517"/>
      <c r="M612" s="517"/>
      <c r="N612" s="517"/>
      <c r="O612" s="517"/>
      <c r="P612" s="517"/>
      <c r="Q612" s="517"/>
      <c r="R612" s="517"/>
      <c r="S612" s="517"/>
      <c r="T612" s="517"/>
      <c r="U612" s="517"/>
      <c r="V612" s="517"/>
      <c r="W612" s="517"/>
      <c r="X612" s="517"/>
      <c r="Y612" s="518"/>
      <c r="Z612" s="518"/>
      <c r="AA612" s="518"/>
      <c r="AB612" s="518"/>
      <c r="AC612" s="518"/>
    </row>
    <row r="613" ht="15.75" customHeight="1">
      <c r="A613" s="149"/>
      <c r="B613" s="149"/>
      <c r="C613" s="149"/>
      <c r="D613" s="116"/>
      <c r="E613" s="516"/>
      <c r="F613" s="516"/>
      <c r="G613" s="519"/>
      <c r="H613" s="116"/>
      <c r="I613" s="116"/>
      <c r="J613" s="116"/>
      <c r="K613" s="517"/>
      <c r="L613" s="517"/>
      <c r="M613" s="517"/>
      <c r="N613" s="517"/>
      <c r="O613" s="517"/>
      <c r="P613" s="517"/>
      <c r="Q613" s="517"/>
      <c r="R613" s="517"/>
      <c r="S613" s="517"/>
      <c r="T613" s="517"/>
      <c r="U613" s="517"/>
      <c r="V613" s="517"/>
      <c r="W613" s="517"/>
      <c r="X613" s="517"/>
      <c r="Y613" s="518"/>
      <c r="Z613" s="518"/>
      <c r="AA613" s="518"/>
      <c r="AB613" s="518"/>
      <c r="AC613" s="518"/>
    </row>
    <row r="614" ht="15.75" customHeight="1">
      <c r="A614" s="149"/>
      <c r="B614" s="149"/>
      <c r="C614" s="149"/>
      <c r="D614" s="116"/>
      <c r="E614" s="516"/>
      <c r="F614" s="516"/>
      <c r="G614" s="519"/>
      <c r="H614" s="116"/>
      <c r="I614" s="116"/>
      <c r="J614" s="116"/>
      <c r="K614" s="517"/>
      <c r="L614" s="517"/>
      <c r="M614" s="517"/>
      <c r="N614" s="517"/>
      <c r="O614" s="517"/>
      <c r="P614" s="517"/>
      <c r="Q614" s="517"/>
      <c r="R614" s="517"/>
      <c r="S614" s="517"/>
      <c r="T614" s="517"/>
      <c r="U614" s="517"/>
      <c r="V614" s="517"/>
      <c r="W614" s="517"/>
      <c r="X614" s="517"/>
      <c r="Y614" s="518"/>
      <c r="Z614" s="518"/>
      <c r="AA614" s="518"/>
      <c r="AB614" s="518"/>
      <c r="AC614" s="518"/>
    </row>
    <row r="615" ht="15.75" customHeight="1">
      <c r="A615" s="149"/>
      <c r="B615" s="149"/>
      <c r="C615" s="149"/>
      <c r="D615" s="116"/>
      <c r="E615" s="516"/>
      <c r="F615" s="516"/>
      <c r="G615" s="519"/>
      <c r="H615" s="116"/>
      <c r="I615" s="116"/>
      <c r="J615" s="116"/>
      <c r="K615" s="517"/>
      <c r="L615" s="517"/>
      <c r="M615" s="517"/>
      <c r="N615" s="517"/>
      <c r="O615" s="517"/>
      <c r="P615" s="517"/>
      <c r="Q615" s="517"/>
      <c r="R615" s="517"/>
      <c r="S615" s="517"/>
      <c r="T615" s="517"/>
      <c r="U615" s="517"/>
      <c r="V615" s="517"/>
      <c r="W615" s="517"/>
      <c r="X615" s="517"/>
      <c r="Y615" s="518"/>
      <c r="Z615" s="518"/>
      <c r="AA615" s="518"/>
      <c r="AB615" s="518"/>
      <c r="AC615" s="518"/>
    </row>
    <row r="616" ht="15.75" customHeight="1">
      <c r="A616" s="149"/>
      <c r="B616" s="149"/>
      <c r="C616" s="149"/>
      <c r="D616" s="116"/>
      <c r="E616" s="516"/>
      <c r="F616" s="516"/>
      <c r="G616" s="519"/>
      <c r="H616" s="116"/>
      <c r="I616" s="116"/>
      <c r="J616" s="116"/>
      <c r="K616" s="517"/>
      <c r="L616" s="517"/>
      <c r="M616" s="517"/>
      <c r="N616" s="517"/>
      <c r="O616" s="517"/>
      <c r="P616" s="517"/>
      <c r="Q616" s="517"/>
      <c r="R616" s="517"/>
      <c r="S616" s="517"/>
      <c r="T616" s="517"/>
      <c r="U616" s="517"/>
      <c r="V616" s="517"/>
      <c r="W616" s="517"/>
      <c r="X616" s="517"/>
      <c r="Y616" s="518"/>
      <c r="Z616" s="518"/>
      <c r="AA616" s="518"/>
      <c r="AB616" s="518"/>
      <c r="AC616" s="518"/>
    </row>
    <row r="617" ht="15.75" customHeight="1">
      <c r="A617" s="149"/>
      <c r="B617" s="149"/>
      <c r="C617" s="149"/>
      <c r="D617" s="116"/>
      <c r="E617" s="516"/>
      <c r="F617" s="516"/>
      <c r="G617" s="519"/>
      <c r="H617" s="116"/>
      <c r="I617" s="116"/>
      <c r="J617" s="116"/>
      <c r="K617" s="517"/>
      <c r="L617" s="517"/>
      <c r="M617" s="517"/>
      <c r="N617" s="517"/>
      <c r="O617" s="517"/>
      <c r="P617" s="517"/>
      <c r="Q617" s="517"/>
      <c r="R617" s="517"/>
      <c r="S617" s="517"/>
      <c r="T617" s="517"/>
      <c r="U617" s="517"/>
      <c r="V617" s="517"/>
      <c r="W617" s="517"/>
      <c r="X617" s="517"/>
      <c r="Y617" s="518"/>
      <c r="Z617" s="518"/>
      <c r="AA617" s="518"/>
      <c r="AB617" s="518"/>
      <c r="AC617" s="518"/>
    </row>
    <row r="618" ht="15.75" customHeight="1">
      <c r="A618" s="149"/>
      <c r="B618" s="149"/>
      <c r="C618" s="149"/>
      <c r="D618" s="116"/>
      <c r="E618" s="516"/>
      <c r="F618" s="516"/>
      <c r="G618" s="519"/>
      <c r="H618" s="116"/>
      <c r="I618" s="116"/>
      <c r="J618" s="116"/>
      <c r="K618" s="517"/>
      <c r="L618" s="517"/>
      <c r="M618" s="517"/>
      <c r="N618" s="517"/>
      <c r="O618" s="517"/>
      <c r="P618" s="517"/>
      <c r="Q618" s="517"/>
      <c r="R618" s="517"/>
      <c r="S618" s="517"/>
      <c r="T618" s="517"/>
      <c r="U618" s="517"/>
      <c r="V618" s="517"/>
      <c r="W618" s="517"/>
      <c r="X618" s="517"/>
      <c r="Y618" s="518"/>
      <c r="Z618" s="518"/>
      <c r="AA618" s="518"/>
      <c r="AB618" s="518"/>
      <c r="AC618" s="518"/>
    </row>
    <row r="619" ht="15.75" customHeight="1">
      <c r="A619" s="149"/>
      <c r="B619" s="149"/>
      <c r="C619" s="149"/>
      <c r="D619" s="116"/>
      <c r="E619" s="516"/>
      <c r="F619" s="516"/>
      <c r="G619" s="519"/>
      <c r="H619" s="116"/>
      <c r="I619" s="116"/>
      <c r="J619" s="116"/>
      <c r="K619" s="517"/>
      <c r="L619" s="517"/>
      <c r="M619" s="517"/>
      <c r="N619" s="517"/>
      <c r="O619" s="517"/>
      <c r="P619" s="517"/>
      <c r="Q619" s="517"/>
      <c r="R619" s="517"/>
      <c r="S619" s="517"/>
      <c r="T619" s="517"/>
      <c r="U619" s="517"/>
      <c r="V619" s="517"/>
      <c r="W619" s="517"/>
      <c r="X619" s="517"/>
      <c r="Y619" s="518"/>
      <c r="Z619" s="518"/>
      <c r="AA619" s="518"/>
      <c r="AB619" s="518"/>
      <c r="AC619" s="518"/>
    </row>
    <row r="620" ht="15.75" customHeight="1">
      <c r="A620" s="149"/>
      <c r="B620" s="149"/>
      <c r="C620" s="149"/>
      <c r="D620" s="116"/>
      <c r="E620" s="516"/>
      <c r="F620" s="516"/>
      <c r="G620" s="519"/>
      <c r="H620" s="116"/>
      <c r="I620" s="116"/>
      <c r="J620" s="116"/>
      <c r="K620" s="517"/>
      <c r="L620" s="517"/>
      <c r="M620" s="517"/>
      <c r="N620" s="517"/>
      <c r="O620" s="517"/>
      <c r="P620" s="517"/>
      <c r="Q620" s="517"/>
      <c r="R620" s="517"/>
      <c r="S620" s="517"/>
      <c r="T620" s="517"/>
      <c r="U620" s="517"/>
      <c r="V620" s="517"/>
      <c r="W620" s="517"/>
      <c r="X620" s="517"/>
      <c r="Y620" s="518"/>
      <c r="Z620" s="518"/>
      <c r="AA620" s="518"/>
      <c r="AB620" s="518"/>
      <c r="AC620" s="518"/>
    </row>
    <row r="621" ht="15.75" customHeight="1">
      <c r="A621" s="149"/>
      <c r="B621" s="149"/>
      <c r="C621" s="149"/>
      <c r="D621" s="116"/>
      <c r="E621" s="516"/>
      <c r="F621" s="516"/>
      <c r="G621" s="519"/>
      <c r="H621" s="116"/>
      <c r="I621" s="116"/>
      <c r="J621" s="116"/>
      <c r="K621" s="517"/>
      <c r="L621" s="517"/>
      <c r="M621" s="517"/>
      <c r="N621" s="517"/>
      <c r="O621" s="517"/>
      <c r="P621" s="517"/>
      <c r="Q621" s="517"/>
      <c r="R621" s="517"/>
      <c r="S621" s="517"/>
      <c r="T621" s="517"/>
      <c r="U621" s="517"/>
      <c r="V621" s="517"/>
      <c r="W621" s="517"/>
      <c r="X621" s="517"/>
      <c r="Y621" s="518"/>
      <c r="Z621" s="518"/>
      <c r="AA621" s="518"/>
      <c r="AB621" s="518"/>
      <c r="AC621" s="518"/>
    </row>
    <row r="622" ht="15.75" customHeight="1">
      <c r="A622" s="149"/>
      <c r="B622" s="149"/>
      <c r="C622" s="149"/>
      <c r="D622" s="116"/>
      <c r="E622" s="516"/>
      <c r="F622" s="516"/>
      <c r="G622" s="519"/>
      <c r="H622" s="116"/>
      <c r="I622" s="116"/>
      <c r="J622" s="116"/>
      <c r="K622" s="517"/>
      <c r="L622" s="517"/>
      <c r="M622" s="517"/>
      <c r="N622" s="517"/>
      <c r="O622" s="517"/>
      <c r="P622" s="517"/>
      <c r="Q622" s="517"/>
      <c r="R622" s="517"/>
      <c r="S622" s="517"/>
      <c r="T622" s="517"/>
      <c r="U622" s="517"/>
      <c r="V622" s="517"/>
      <c r="W622" s="517"/>
      <c r="X622" s="517"/>
      <c r="Y622" s="518"/>
      <c r="Z622" s="518"/>
      <c r="AA622" s="518"/>
      <c r="AB622" s="518"/>
      <c r="AC622" s="518"/>
    </row>
    <row r="623" ht="15.75" customHeight="1">
      <c r="A623" s="149"/>
      <c r="B623" s="149"/>
      <c r="C623" s="149"/>
      <c r="D623" s="116"/>
      <c r="E623" s="516"/>
      <c r="F623" s="516"/>
      <c r="G623" s="519"/>
      <c r="H623" s="116"/>
      <c r="I623" s="116"/>
      <c r="J623" s="116"/>
      <c r="K623" s="517"/>
      <c r="L623" s="517"/>
      <c r="M623" s="517"/>
      <c r="N623" s="517"/>
      <c r="O623" s="517"/>
      <c r="P623" s="517"/>
      <c r="Q623" s="517"/>
      <c r="R623" s="517"/>
      <c r="S623" s="517"/>
      <c r="T623" s="517"/>
      <c r="U623" s="517"/>
      <c r="V623" s="517"/>
      <c r="W623" s="517"/>
      <c r="X623" s="517"/>
      <c r="Y623" s="518"/>
      <c r="Z623" s="518"/>
      <c r="AA623" s="518"/>
      <c r="AB623" s="518"/>
      <c r="AC623" s="518"/>
    </row>
    <row r="624" ht="15.75" customHeight="1">
      <c r="A624" s="149"/>
      <c r="B624" s="149"/>
      <c r="C624" s="149"/>
      <c r="D624" s="116"/>
      <c r="E624" s="516"/>
      <c r="F624" s="516"/>
      <c r="G624" s="519"/>
      <c r="H624" s="116"/>
      <c r="I624" s="116"/>
      <c r="J624" s="116"/>
      <c r="K624" s="517"/>
      <c r="L624" s="517"/>
      <c r="M624" s="517"/>
      <c r="N624" s="517"/>
      <c r="O624" s="517"/>
      <c r="P624" s="517"/>
      <c r="Q624" s="517"/>
      <c r="R624" s="517"/>
      <c r="S624" s="517"/>
      <c r="T624" s="517"/>
      <c r="U624" s="517"/>
      <c r="V624" s="517"/>
      <c r="W624" s="517"/>
      <c r="X624" s="517"/>
      <c r="Y624" s="518"/>
      <c r="Z624" s="518"/>
      <c r="AA624" s="518"/>
      <c r="AB624" s="518"/>
      <c r="AC624" s="518"/>
    </row>
    <row r="625" ht="15.75" customHeight="1">
      <c r="A625" s="149"/>
      <c r="B625" s="149"/>
      <c r="C625" s="149"/>
      <c r="D625" s="116"/>
      <c r="E625" s="516"/>
      <c r="F625" s="516"/>
      <c r="G625" s="519"/>
      <c r="H625" s="116"/>
      <c r="I625" s="116"/>
      <c r="J625" s="116"/>
      <c r="K625" s="517"/>
      <c r="L625" s="517"/>
      <c r="M625" s="517"/>
      <c r="N625" s="517"/>
      <c r="O625" s="517"/>
      <c r="P625" s="517"/>
      <c r="Q625" s="517"/>
      <c r="R625" s="517"/>
      <c r="S625" s="517"/>
      <c r="T625" s="517"/>
      <c r="U625" s="517"/>
      <c r="V625" s="517"/>
      <c r="W625" s="517"/>
      <c r="X625" s="517"/>
      <c r="Y625" s="518"/>
      <c r="Z625" s="518"/>
      <c r="AA625" s="518"/>
      <c r="AB625" s="518"/>
      <c r="AC625" s="518"/>
    </row>
    <row r="626" ht="15.75" customHeight="1">
      <c r="A626" s="149"/>
      <c r="B626" s="149"/>
      <c r="C626" s="149"/>
      <c r="D626" s="116"/>
      <c r="E626" s="516"/>
      <c r="F626" s="516"/>
      <c r="G626" s="519"/>
      <c r="H626" s="116"/>
      <c r="I626" s="116"/>
      <c r="J626" s="116"/>
      <c r="K626" s="517"/>
      <c r="L626" s="517"/>
      <c r="M626" s="517"/>
      <c r="N626" s="517"/>
      <c r="O626" s="517"/>
      <c r="P626" s="517"/>
      <c r="Q626" s="517"/>
      <c r="R626" s="517"/>
      <c r="S626" s="517"/>
      <c r="T626" s="517"/>
      <c r="U626" s="517"/>
      <c r="V626" s="517"/>
      <c r="W626" s="517"/>
      <c r="X626" s="517"/>
      <c r="Y626" s="518"/>
      <c r="Z626" s="518"/>
      <c r="AA626" s="518"/>
      <c r="AB626" s="518"/>
      <c r="AC626" s="518"/>
    </row>
    <row r="627" ht="15.75" customHeight="1">
      <c r="A627" s="149"/>
      <c r="B627" s="149"/>
      <c r="C627" s="149"/>
      <c r="D627" s="116"/>
      <c r="E627" s="516"/>
      <c r="F627" s="516"/>
      <c r="G627" s="519"/>
      <c r="H627" s="116"/>
      <c r="I627" s="116"/>
      <c r="J627" s="116"/>
      <c r="K627" s="517"/>
      <c r="L627" s="517"/>
      <c r="M627" s="517"/>
      <c r="N627" s="517"/>
      <c r="O627" s="517"/>
      <c r="P627" s="517"/>
      <c r="Q627" s="517"/>
      <c r="R627" s="517"/>
      <c r="S627" s="517"/>
      <c r="T627" s="517"/>
      <c r="U627" s="517"/>
      <c r="V627" s="517"/>
      <c r="W627" s="517"/>
      <c r="X627" s="517"/>
      <c r="Y627" s="518"/>
      <c r="Z627" s="518"/>
      <c r="AA627" s="518"/>
      <c r="AB627" s="518"/>
      <c r="AC627" s="518"/>
    </row>
    <row r="628" ht="15.75" customHeight="1">
      <c r="A628" s="149"/>
      <c r="B628" s="149"/>
      <c r="C628" s="149"/>
      <c r="D628" s="116"/>
      <c r="E628" s="516"/>
      <c r="F628" s="516"/>
      <c r="G628" s="519"/>
      <c r="H628" s="116"/>
      <c r="I628" s="116"/>
      <c r="J628" s="116"/>
      <c r="K628" s="517"/>
      <c r="L628" s="517"/>
      <c r="M628" s="517"/>
      <c r="N628" s="517"/>
      <c r="O628" s="517"/>
      <c r="P628" s="517"/>
      <c r="Q628" s="517"/>
      <c r="R628" s="517"/>
      <c r="S628" s="517"/>
      <c r="T628" s="517"/>
      <c r="U628" s="517"/>
      <c r="V628" s="517"/>
      <c r="W628" s="517"/>
      <c r="X628" s="517"/>
      <c r="Y628" s="518"/>
      <c r="Z628" s="518"/>
      <c r="AA628" s="518"/>
      <c r="AB628" s="518"/>
      <c r="AC628" s="518"/>
    </row>
    <row r="629" ht="15.75" customHeight="1">
      <c r="A629" s="149"/>
      <c r="B629" s="149"/>
      <c r="C629" s="149"/>
      <c r="D629" s="116"/>
      <c r="E629" s="516"/>
      <c r="F629" s="516"/>
      <c r="G629" s="519"/>
      <c r="H629" s="116"/>
      <c r="I629" s="116"/>
      <c r="J629" s="116"/>
      <c r="K629" s="517"/>
      <c r="L629" s="517"/>
      <c r="M629" s="517"/>
      <c r="N629" s="517"/>
      <c r="O629" s="517"/>
      <c r="P629" s="517"/>
      <c r="Q629" s="517"/>
      <c r="R629" s="517"/>
      <c r="S629" s="517"/>
      <c r="T629" s="517"/>
      <c r="U629" s="517"/>
      <c r="V629" s="517"/>
      <c r="W629" s="517"/>
      <c r="X629" s="517"/>
      <c r="Y629" s="518"/>
      <c r="Z629" s="518"/>
      <c r="AA629" s="518"/>
      <c r="AB629" s="518"/>
      <c r="AC629" s="518"/>
    </row>
    <row r="630" ht="15.75" customHeight="1">
      <c r="A630" s="149"/>
      <c r="B630" s="149"/>
      <c r="C630" s="149"/>
      <c r="D630" s="116"/>
      <c r="E630" s="516"/>
      <c r="F630" s="516"/>
      <c r="G630" s="519"/>
      <c r="H630" s="116"/>
      <c r="I630" s="116"/>
      <c r="J630" s="116"/>
      <c r="K630" s="517"/>
      <c r="L630" s="517"/>
      <c r="M630" s="517"/>
      <c r="N630" s="517"/>
      <c r="O630" s="517"/>
      <c r="P630" s="517"/>
      <c r="Q630" s="517"/>
      <c r="R630" s="517"/>
      <c r="S630" s="517"/>
      <c r="T630" s="517"/>
      <c r="U630" s="517"/>
      <c r="V630" s="517"/>
      <c r="W630" s="517"/>
      <c r="X630" s="517"/>
      <c r="Y630" s="518"/>
      <c r="Z630" s="518"/>
      <c r="AA630" s="518"/>
      <c r="AB630" s="518"/>
      <c r="AC630" s="518"/>
    </row>
    <row r="631" ht="15.75" customHeight="1">
      <c r="A631" s="149"/>
      <c r="B631" s="149"/>
      <c r="C631" s="149"/>
      <c r="D631" s="116"/>
      <c r="E631" s="516"/>
      <c r="F631" s="516"/>
      <c r="G631" s="519"/>
      <c r="H631" s="116"/>
      <c r="I631" s="116"/>
      <c r="J631" s="116"/>
      <c r="K631" s="517"/>
      <c r="L631" s="517"/>
      <c r="M631" s="517"/>
      <c r="N631" s="517"/>
      <c r="O631" s="517"/>
      <c r="P631" s="517"/>
      <c r="Q631" s="517"/>
      <c r="R631" s="517"/>
      <c r="S631" s="517"/>
      <c r="T631" s="517"/>
      <c r="U631" s="517"/>
      <c r="V631" s="517"/>
      <c r="W631" s="517"/>
      <c r="X631" s="517"/>
      <c r="Y631" s="518"/>
      <c r="Z631" s="518"/>
      <c r="AA631" s="518"/>
      <c r="AB631" s="518"/>
      <c r="AC631" s="518"/>
    </row>
    <row r="632" ht="15.75" customHeight="1">
      <c r="A632" s="149"/>
      <c r="B632" s="149"/>
      <c r="C632" s="149"/>
      <c r="D632" s="116"/>
      <c r="E632" s="516"/>
      <c r="F632" s="516"/>
      <c r="G632" s="519"/>
      <c r="H632" s="116"/>
      <c r="I632" s="116"/>
      <c r="J632" s="116"/>
      <c r="K632" s="517"/>
      <c r="L632" s="517"/>
      <c r="M632" s="517"/>
      <c r="N632" s="517"/>
      <c r="O632" s="517"/>
      <c r="P632" s="517"/>
      <c r="Q632" s="517"/>
      <c r="R632" s="517"/>
      <c r="S632" s="517"/>
      <c r="T632" s="517"/>
      <c r="U632" s="517"/>
      <c r="V632" s="517"/>
      <c r="W632" s="517"/>
      <c r="X632" s="517"/>
      <c r="Y632" s="518"/>
      <c r="Z632" s="518"/>
      <c r="AA632" s="518"/>
      <c r="AB632" s="518"/>
      <c r="AC632" s="518"/>
    </row>
    <row r="633" ht="15.75" customHeight="1">
      <c r="A633" s="149"/>
      <c r="B633" s="149"/>
      <c r="C633" s="149"/>
      <c r="D633" s="116"/>
      <c r="E633" s="516"/>
      <c r="F633" s="516"/>
      <c r="G633" s="519"/>
      <c r="H633" s="116"/>
      <c r="I633" s="116"/>
      <c r="J633" s="116"/>
      <c r="K633" s="517"/>
      <c r="L633" s="517"/>
      <c r="M633" s="517"/>
      <c r="N633" s="517"/>
      <c r="O633" s="517"/>
      <c r="P633" s="517"/>
      <c r="Q633" s="517"/>
      <c r="R633" s="517"/>
      <c r="S633" s="517"/>
      <c r="T633" s="517"/>
      <c r="U633" s="517"/>
      <c r="V633" s="517"/>
      <c r="W633" s="517"/>
      <c r="X633" s="517"/>
      <c r="Y633" s="518"/>
      <c r="Z633" s="518"/>
      <c r="AA633" s="518"/>
      <c r="AB633" s="518"/>
      <c r="AC633" s="518"/>
    </row>
    <row r="634" ht="15.75" customHeight="1">
      <c r="A634" s="149"/>
      <c r="B634" s="149"/>
      <c r="C634" s="149"/>
      <c r="D634" s="116"/>
      <c r="E634" s="516"/>
      <c r="F634" s="516"/>
      <c r="G634" s="519"/>
      <c r="H634" s="116"/>
      <c r="I634" s="116"/>
      <c r="J634" s="116"/>
      <c r="K634" s="517"/>
      <c r="L634" s="517"/>
      <c r="M634" s="517"/>
      <c r="N634" s="517"/>
      <c r="O634" s="517"/>
      <c r="P634" s="517"/>
      <c r="Q634" s="517"/>
      <c r="R634" s="517"/>
      <c r="S634" s="517"/>
      <c r="T634" s="517"/>
      <c r="U634" s="517"/>
      <c r="V634" s="517"/>
      <c r="W634" s="517"/>
      <c r="X634" s="517"/>
      <c r="Y634" s="518"/>
      <c r="Z634" s="518"/>
      <c r="AA634" s="518"/>
      <c r="AB634" s="518"/>
      <c r="AC634" s="518"/>
    </row>
    <row r="635" ht="15.75" customHeight="1">
      <c r="A635" s="149"/>
      <c r="B635" s="149"/>
      <c r="C635" s="149"/>
      <c r="D635" s="116"/>
      <c r="E635" s="516"/>
      <c r="F635" s="516"/>
      <c r="G635" s="519"/>
      <c r="H635" s="116"/>
      <c r="I635" s="116"/>
      <c r="J635" s="116"/>
      <c r="K635" s="517"/>
      <c r="L635" s="517"/>
      <c r="M635" s="517"/>
      <c r="N635" s="517"/>
      <c r="O635" s="517"/>
      <c r="P635" s="517"/>
      <c r="Q635" s="517"/>
      <c r="R635" s="517"/>
      <c r="S635" s="517"/>
      <c r="T635" s="517"/>
      <c r="U635" s="517"/>
      <c r="V635" s="517"/>
      <c r="W635" s="517"/>
      <c r="X635" s="517"/>
      <c r="Y635" s="518"/>
      <c r="Z635" s="518"/>
      <c r="AA635" s="518"/>
      <c r="AB635" s="518"/>
      <c r="AC635" s="518"/>
    </row>
    <row r="636" ht="15.75" customHeight="1">
      <c r="A636" s="149"/>
      <c r="B636" s="149"/>
      <c r="C636" s="149"/>
      <c r="D636" s="116"/>
      <c r="E636" s="516"/>
      <c r="F636" s="516"/>
      <c r="G636" s="519"/>
      <c r="H636" s="116"/>
      <c r="I636" s="116"/>
      <c r="J636" s="116"/>
      <c r="K636" s="517"/>
      <c r="L636" s="517"/>
      <c r="M636" s="517"/>
      <c r="N636" s="517"/>
      <c r="O636" s="517"/>
      <c r="P636" s="517"/>
      <c r="Q636" s="517"/>
      <c r="R636" s="517"/>
      <c r="S636" s="517"/>
      <c r="T636" s="517"/>
      <c r="U636" s="517"/>
      <c r="V636" s="517"/>
      <c r="W636" s="517"/>
      <c r="X636" s="517"/>
      <c r="Y636" s="518"/>
      <c r="Z636" s="518"/>
      <c r="AA636" s="518"/>
      <c r="AB636" s="518"/>
      <c r="AC636" s="518"/>
    </row>
    <row r="637" ht="15.75" customHeight="1">
      <c r="A637" s="149"/>
      <c r="B637" s="149"/>
      <c r="C637" s="149"/>
      <c r="D637" s="116"/>
      <c r="E637" s="516"/>
      <c r="F637" s="516"/>
      <c r="G637" s="519"/>
      <c r="H637" s="116"/>
      <c r="I637" s="116"/>
      <c r="J637" s="116"/>
      <c r="K637" s="517"/>
      <c r="L637" s="517"/>
      <c r="M637" s="517"/>
      <c r="N637" s="517"/>
      <c r="O637" s="517"/>
      <c r="P637" s="517"/>
      <c r="Q637" s="517"/>
      <c r="R637" s="517"/>
      <c r="S637" s="517"/>
      <c r="T637" s="517"/>
      <c r="U637" s="517"/>
      <c r="V637" s="517"/>
      <c r="W637" s="517"/>
      <c r="X637" s="517"/>
      <c r="Y637" s="518"/>
      <c r="Z637" s="518"/>
      <c r="AA637" s="518"/>
      <c r="AB637" s="518"/>
      <c r="AC637" s="518"/>
    </row>
    <row r="638" ht="15.75" customHeight="1">
      <c r="A638" s="149"/>
      <c r="B638" s="149"/>
      <c r="C638" s="149"/>
      <c r="D638" s="116"/>
      <c r="E638" s="516"/>
      <c r="F638" s="516"/>
      <c r="G638" s="519"/>
      <c r="H638" s="116"/>
      <c r="I638" s="116"/>
      <c r="J638" s="116"/>
      <c r="K638" s="517"/>
      <c r="L638" s="517"/>
      <c r="M638" s="517"/>
      <c r="N638" s="517"/>
      <c r="O638" s="517"/>
      <c r="P638" s="517"/>
      <c r="Q638" s="517"/>
      <c r="R638" s="517"/>
      <c r="S638" s="517"/>
      <c r="T638" s="517"/>
      <c r="U638" s="517"/>
      <c r="V638" s="517"/>
      <c r="W638" s="517"/>
      <c r="X638" s="517"/>
      <c r="Y638" s="518"/>
      <c r="Z638" s="518"/>
      <c r="AA638" s="518"/>
      <c r="AB638" s="518"/>
      <c r="AC638" s="518"/>
    </row>
    <row r="639" ht="15.75" customHeight="1">
      <c r="A639" s="149"/>
      <c r="B639" s="149"/>
      <c r="C639" s="149"/>
      <c r="D639" s="116"/>
      <c r="E639" s="516"/>
      <c r="F639" s="516"/>
      <c r="G639" s="519"/>
      <c r="H639" s="116"/>
      <c r="I639" s="116"/>
      <c r="J639" s="116"/>
      <c r="K639" s="517"/>
      <c r="L639" s="517"/>
      <c r="M639" s="517"/>
      <c r="N639" s="517"/>
      <c r="O639" s="517"/>
      <c r="P639" s="517"/>
      <c r="Q639" s="517"/>
      <c r="R639" s="517"/>
      <c r="S639" s="517"/>
      <c r="T639" s="517"/>
      <c r="U639" s="517"/>
      <c r="V639" s="517"/>
      <c r="W639" s="517"/>
      <c r="X639" s="517"/>
      <c r="Y639" s="518"/>
      <c r="Z639" s="518"/>
      <c r="AA639" s="518"/>
      <c r="AB639" s="518"/>
      <c r="AC639" s="518"/>
    </row>
    <row r="640" ht="15.75" customHeight="1">
      <c r="A640" s="149"/>
      <c r="B640" s="149"/>
      <c r="C640" s="149"/>
      <c r="D640" s="116"/>
      <c r="E640" s="516"/>
      <c r="F640" s="516"/>
      <c r="G640" s="519"/>
      <c r="H640" s="116"/>
      <c r="I640" s="116"/>
      <c r="J640" s="116"/>
      <c r="K640" s="517"/>
      <c r="L640" s="517"/>
      <c r="M640" s="517"/>
      <c r="N640" s="517"/>
      <c r="O640" s="517"/>
      <c r="P640" s="517"/>
      <c r="Q640" s="517"/>
      <c r="R640" s="517"/>
      <c r="S640" s="517"/>
      <c r="T640" s="517"/>
      <c r="U640" s="517"/>
      <c r="V640" s="517"/>
      <c r="W640" s="517"/>
      <c r="X640" s="517"/>
      <c r="Y640" s="518"/>
      <c r="Z640" s="518"/>
      <c r="AA640" s="518"/>
      <c r="AB640" s="518"/>
      <c r="AC640" s="518"/>
    </row>
    <row r="641" ht="15.75" customHeight="1">
      <c r="A641" s="149"/>
      <c r="B641" s="149"/>
      <c r="C641" s="149"/>
      <c r="D641" s="116"/>
      <c r="E641" s="516"/>
      <c r="F641" s="516"/>
      <c r="G641" s="519"/>
      <c r="H641" s="116"/>
      <c r="I641" s="116"/>
      <c r="J641" s="116"/>
      <c r="K641" s="517"/>
      <c r="L641" s="517"/>
      <c r="M641" s="517"/>
      <c r="N641" s="517"/>
      <c r="O641" s="517"/>
      <c r="P641" s="517"/>
      <c r="Q641" s="517"/>
      <c r="R641" s="517"/>
      <c r="S641" s="517"/>
      <c r="T641" s="517"/>
      <c r="U641" s="517"/>
      <c r="V641" s="517"/>
      <c r="W641" s="517"/>
      <c r="X641" s="517"/>
      <c r="Y641" s="518"/>
      <c r="Z641" s="518"/>
      <c r="AA641" s="518"/>
      <c r="AB641" s="518"/>
      <c r="AC641" s="518"/>
    </row>
    <row r="642" ht="15.75" customHeight="1">
      <c r="A642" s="149"/>
      <c r="B642" s="149"/>
      <c r="C642" s="149"/>
      <c r="D642" s="116"/>
      <c r="E642" s="516"/>
      <c r="F642" s="516"/>
      <c r="G642" s="519"/>
      <c r="H642" s="116"/>
      <c r="I642" s="116"/>
      <c r="J642" s="116"/>
      <c r="K642" s="517"/>
      <c r="L642" s="517"/>
      <c r="M642" s="517"/>
      <c r="N642" s="517"/>
      <c r="O642" s="517"/>
      <c r="P642" s="517"/>
      <c r="Q642" s="517"/>
      <c r="R642" s="517"/>
      <c r="S642" s="517"/>
      <c r="T642" s="517"/>
      <c r="U642" s="517"/>
      <c r="V642" s="517"/>
      <c r="W642" s="517"/>
      <c r="X642" s="517"/>
      <c r="Y642" s="518"/>
      <c r="Z642" s="518"/>
      <c r="AA642" s="518"/>
      <c r="AB642" s="518"/>
      <c r="AC642" s="518"/>
    </row>
    <row r="643" ht="15.75" customHeight="1">
      <c r="A643" s="149"/>
      <c r="B643" s="149"/>
      <c r="C643" s="149"/>
      <c r="D643" s="116"/>
      <c r="E643" s="516"/>
      <c r="F643" s="516"/>
      <c r="G643" s="519"/>
      <c r="H643" s="116"/>
      <c r="I643" s="116"/>
      <c r="J643" s="116"/>
      <c r="K643" s="517"/>
      <c r="L643" s="517"/>
      <c r="M643" s="517"/>
      <c r="N643" s="517"/>
      <c r="O643" s="517"/>
      <c r="P643" s="517"/>
      <c r="Q643" s="517"/>
      <c r="R643" s="517"/>
      <c r="S643" s="517"/>
      <c r="T643" s="517"/>
      <c r="U643" s="517"/>
      <c r="V643" s="517"/>
      <c r="W643" s="517"/>
      <c r="X643" s="517"/>
      <c r="Y643" s="518"/>
      <c r="Z643" s="518"/>
      <c r="AA643" s="518"/>
      <c r="AB643" s="518"/>
      <c r="AC643" s="518"/>
    </row>
    <row r="644" ht="15.75" customHeight="1">
      <c r="A644" s="149"/>
      <c r="B644" s="149"/>
      <c r="C644" s="149"/>
      <c r="D644" s="116"/>
      <c r="E644" s="516"/>
      <c r="F644" s="516"/>
      <c r="G644" s="519"/>
      <c r="H644" s="116"/>
      <c r="I644" s="116"/>
      <c r="J644" s="116"/>
      <c r="K644" s="517"/>
      <c r="L644" s="517"/>
      <c r="M644" s="517"/>
      <c r="N644" s="517"/>
      <c r="O644" s="517"/>
      <c r="P644" s="517"/>
      <c r="Q644" s="517"/>
      <c r="R644" s="517"/>
      <c r="S644" s="517"/>
      <c r="T644" s="517"/>
      <c r="U644" s="517"/>
      <c r="V644" s="517"/>
      <c r="W644" s="517"/>
      <c r="X644" s="517"/>
      <c r="Y644" s="518"/>
      <c r="Z644" s="518"/>
      <c r="AA644" s="518"/>
      <c r="AB644" s="518"/>
      <c r="AC644" s="518"/>
    </row>
    <row r="645" ht="15.75" customHeight="1">
      <c r="A645" s="149"/>
      <c r="B645" s="149"/>
      <c r="C645" s="149"/>
      <c r="D645" s="116"/>
      <c r="E645" s="516"/>
      <c r="F645" s="516"/>
      <c r="G645" s="519"/>
      <c r="H645" s="116"/>
      <c r="I645" s="116"/>
      <c r="J645" s="116"/>
      <c r="K645" s="517"/>
      <c r="L645" s="517"/>
      <c r="M645" s="517"/>
      <c r="N645" s="517"/>
      <c r="O645" s="517"/>
      <c r="P645" s="517"/>
      <c r="Q645" s="517"/>
      <c r="R645" s="517"/>
      <c r="S645" s="517"/>
      <c r="T645" s="517"/>
      <c r="U645" s="517"/>
      <c r="V645" s="517"/>
      <c r="W645" s="517"/>
      <c r="X645" s="517"/>
      <c r="Y645" s="518"/>
      <c r="Z645" s="518"/>
      <c r="AA645" s="518"/>
      <c r="AB645" s="518"/>
      <c r="AC645" s="518"/>
    </row>
    <row r="646" ht="15.75" customHeight="1">
      <c r="A646" s="149"/>
      <c r="B646" s="149"/>
      <c r="C646" s="149"/>
      <c r="D646" s="116"/>
      <c r="E646" s="516"/>
      <c r="F646" s="516"/>
      <c r="G646" s="519"/>
      <c r="H646" s="116"/>
      <c r="I646" s="116"/>
      <c r="J646" s="116"/>
      <c r="K646" s="517"/>
      <c r="L646" s="517"/>
      <c r="M646" s="517"/>
      <c r="N646" s="517"/>
      <c r="O646" s="517"/>
      <c r="P646" s="517"/>
      <c r="Q646" s="517"/>
      <c r="R646" s="517"/>
      <c r="S646" s="517"/>
      <c r="T646" s="517"/>
      <c r="U646" s="517"/>
      <c r="V646" s="517"/>
      <c r="W646" s="517"/>
      <c r="X646" s="517"/>
      <c r="Y646" s="518"/>
      <c r="Z646" s="518"/>
      <c r="AA646" s="518"/>
      <c r="AB646" s="518"/>
      <c r="AC646" s="518"/>
    </row>
    <row r="647" ht="15.75" customHeight="1">
      <c r="A647" s="149"/>
      <c r="B647" s="149"/>
      <c r="C647" s="149"/>
      <c r="D647" s="116"/>
      <c r="E647" s="516"/>
      <c r="F647" s="516"/>
      <c r="G647" s="519"/>
      <c r="H647" s="116"/>
      <c r="I647" s="116"/>
      <c r="J647" s="116"/>
      <c r="K647" s="517"/>
      <c r="L647" s="517"/>
      <c r="M647" s="517"/>
      <c r="N647" s="517"/>
      <c r="O647" s="517"/>
      <c r="P647" s="517"/>
      <c r="Q647" s="517"/>
      <c r="R647" s="517"/>
      <c r="S647" s="517"/>
      <c r="T647" s="517"/>
      <c r="U647" s="517"/>
      <c r="V647" s="517"/>
      <c r="W647" s="517"/>
      <c r="X647" s="517"/>
      <c r="Y647" s="518"/>
      <c r="Z647" s="518"/>
      <c r="AA647" s="518"/>
      <c r="AB647" s="518"/>
      <c r="AC647" s="518"/>
    </row>
    <row r="648" ht="15.75" customHeight="1">
      <c r="A648" s="149"/>
      <c r="B648" s="149"/>
      <c r="C648" s="149"/>
      <c r="D648" s="116"/>
      <c r="E648" s="516"/>
      <c r="F648" s="516"/>
      <c r="G648" s="519"/>
      <c r="H648" s="116"/>
      <c r="I648" s="116"/>
      <c r="J648" s="116"/>
      <c r="K648" s="517"/>
      <c r="L648" s="517"/>
      <c r="M648" s="517"/>
      <c r="N648" s="517"/>
      <c r="O648" s="517"/>
      <c r="P648" s="517"/>
      <c r="Q648" s="517"/>
      <c r="R648" s="517"/>
      <c r="S648" s="517"/>
      <c r="T648" s="517"/>
      <c r="U648" s="517"/>
      <c r="V648" s="517"/>
      <c r="W648" s="517"/>
      <c r="X648" s="517"/>
      <c r="Y648" s="518"/>
      <c r="Z648" s="518"/>
      <c r="AA648" s="518"/>
      <c r="AB648" s="518"/>
      <c r="AC648" s="518"/>
    </row>
    <row r="649" ht="15.75" customHeight="1">
      <c r="A649" s="149"/>
      <c r="B649" s="149"/>
      <c r="C649" s="149"/>
      <c r="D649" s="116"/>
      <c r="E649" s="516"/>
      <c r="F649" s="516"/>
      <c r="G649" s="519"/>
      <c r="H649" s="116"/>
      <c r="I649" s="116"/>
      <c r="J649" s="116"/>
      <c r="K649" s="517"/>
      <c r="L649" s="517"/>
      <c r="M649" s="517"/>
      <c r="N649" s="517"/>
      <c r="O649" s="517"/>
      <c r="P649" s="517"/>
      <c r="Q649" s="517"/>
      <c r="R649" s="517"/>
      <c r="S649" s="517"/>
      <c r="T649" s="517"/>
      <c r="U649" s="517"/>
      <c r="V649" s="517"/>
      <c r="W649" s="517"/>
      <c r="X649" s="517"/>
      <c r="Y649" s="518"/>
      <c r="Z649" s="518"/>
      <c r="AA649" s="518"/>
      <c r="AB649" s="518"/>
      <c r="AC649" s="518"/>
    </row>
    <row r="650" ht="15.75" customHeight="1">
      <c r="A650" s="149"/>
      <c r="B650" s="149"/>
      <c r="C650" s="149"/>
      <c r="D650" s="116"/>
      <c r="E650" s="516"/>
      <c r="F650" s="516"/>
      <c r="G650" s="519"/>
      <c r="H650" s="116"/>
      <c r="I650" s="116"/>
      <c r="J650" s="116"/>
      <c r="K650" s="517"/>
      <c r="L650" s="517"/>
      <c r="M650" s="517"/>
      <c r="N650" s="517"/>
      <c r="O650" s="517"/>
      <c r="P650" s="517"/>
      <c r="Q650" s="517"/>
      <c r="R650" s="517"/>
      <c r="S650" s="517"/>
      <c r="T650" s="517"/>
      <c r="U650" s="517"/>
      <c r="V650" s="517"/>
      <c r="W650" s="517"/>
      <c r="X650" s="517"/>
      <c r="Y650" s="518"/>
      <c r="Z650" s="518"/>
      <c r="AA650" s="518"/>
      <c r="AB650" s="518"/>
      <c r="AC650" s="518"/>
    </row>
    <row r="651" ht="15.75" customHeight="1">
      <c r="A651" s="149"/>
      <c r="B651" s="149"/>
      <c r="C651" s="149"/>
      <c r="D651" s="116"/>
      <c r="E651" s="516"/>
      <c r="F651" s="516"/>
      <c r="G651" s="519"/>
      <c r="H651" s="116"/>
      <c r="I651" s="116"/>
      <c r="J651" s="116"/>
      <c r="K651" s="517"/>
      <c r="L651" s="517"/>
      <c r="M651" s="517"/>
      <c r="N651" s="517"/>
      <c r="O651" s="517"/>
      <c r="P651" s="517"/>
      <c r="Q651" s="517"/>
      <c r="R651" s="517"/>
      <c r="S651" s="517"/>
      <c r="T651" s="517"/>
      <c r="U651" s="517"/>
      <c r="V651" s="517"/>
      <c r="W651" s="517"/>
      <c r="X651" s="517"/>
      <c r="Y651" s="518"/>
      <c r="Z651" s="518"/>
      <c r="AA651" s="518"/>
      <c r="AB651" s="518"/>
      <c r="AC651" s="518"/>
    </row>
    <row r="652" ht="15.75" customHeight="1">
      <c r="A652" s="149"/>
      <c r="B652" s="149"/>
      <c r="C652" s="149"/>
      <c r="D652" s="116"/>
      <c r="E652" s="516"/>
      <c r="F652" s="516"/>
      <c r="G652" s="519"/>
      <c r="H652" s="116"/>
      <c r="I652" s="116"/>
      <c r="J652" s="116"/>
      <c r="K652" s="517"/>
      <c r="L652" s="517"/>
      <c r="M652" s="517"/>
      <c r="N652" s="517"/>
      <c r="O652" s="517"/>
      <c r="P652" s="517"/>
      <c r="Q652" s="517"/>
      <c r="R652" s="517"/>
      <c r="S652" s="517"/>
      <c r="T652" s="517"/>
      <c r="U652" s="517"/>
      <c r="V652" s="517"/>
      <c r="W652" s="517"/>
      <c r="X652" s="517"/>
      <c r="Y652" s="518"/>
      <c r="Z652" s="518"/>
      <c r="AA652" s="518"/>
      <c r="AB652" s="518"/>
      <c r="AC652" s="518"/>
    </row>
    <row r="653" ht="15.75" customHeight="1">
      <c r="A653" s="149"/>
      <c r="B653" s="149"/>
      <c r="C653" s="149"/>
      <c r="D653" s="116"/>
      <c r="E653" s="516"/>
      <c r="F653" s="516"/>
      <c r="G653" s="519"/>
      <c r="H653" s="116"/>
      <c r="I653" s="116"/>
      <c r="J653" s="116"/>
      <c r="K653" s="517"/>
      <c r="L653" s="517"/>
      <c r="M653" s="517"/>
      <c r="N653" s="517"/>
      <c r="O653" s="517"/>
      <c r="P653" s="517"/>
      <c r="Q653" s="517"/>
      <c r="R653" s="517"/>
      <c r="S653" s="517"/>
      <c r="T653" s="517"/>
      <c r="U653" s="517"/>
      <c r="V653" s="517"/>
      <c r="W653" s="517"/>
      <c r="X653" s="517"/>
      <c r="Y653" s="518"/>
      <c r="Z653" s="518"/>
      <c r="AA653" s="518"/>
      <c r="AB653" s="518"/>
      <c r="AC653" s="518"/>
    </row>
    <row r="654" ht="15.75" customHeight="1">
      <c r="A654" s="149"/>
      <c r="B654" s="149"/>
      <c r="C654" s="149"/>
      <c r="D654" s="116"/>
      <c r="E654" s="516"/>
      <c r="F654" s="516"/>
      <c r="G654" s="519"/>
      <c r="H654" s="116"/>
      <c r="I654" s="116"/>
      <c r="J654" s="116"/>
      <c r="K654" s="517"/>
      <c r="L654" s="517"/>
      <c r="M654" s="517"/>
      <c r="N654" s="517"/>
      <c r="O654" s="517"/>
      <c r="P654" s="517"/>
      <c r="Q654" s="517"/>
      <c r="R654" s="517"/>
      <c r="S654" s="517"/>
      <c r="T654" s="517"/>
      <c r="U654" s="517"/>
      <c r="V654" s="517"/>
      <c r="W654" s="517"/>
      <c r="X654" s="517"/>
      <c r="Y654" s="518"/>
      <c r="Z654" s="518"/>
      <c r="AA654" s="518"/>
      <c r="AB654" s="518"/>
      <c r="AC654" s="518"/>
    </row>
    <row r="655" ht="15.75" customHeight="1">
      <c r="A655" s="149"/>
      <c r="B655" s="149"/>
      <c r="C655" s="149"/>
      <c r="D655" s="116"/>
      <c r="E655" s="516"/>
      <c r="F655" s="516"/>
      <c r="G655" s="519"/>
      <c r="H655" s="116"/>
      <c r="I655" s="116"/>
      <c r="J655" s="116"/>
      <c r="K655" s="517"/>
      <c r="L655" s="517"/>
      <c r="M655" s="517"/>
      <c r="N655" s="517"/>
      <c r="O655" s="517"/>
      <c r="P655" s="517"/>
      <c r="Q655" s="517"/>
      <c r="R655" s="517"/>
      <c r="S655" s="517"/>
      <c r="T655" s="517"/>
      <c r="U655" s="517"/>
      <c r="V655" s="517"/>
      <c r="W655" s="517"/>
      <c r="X655" s="517"/>
      <c r="Y655" s="518"/>
      <c r="Z655" s="518"/>
      <c r="AA655" s="518"/>
      <c r="AB655" s="518"/>
      <c r="AC655" s="518"/>
    </row>
    <row r="656" ht="15.75" customHeight="1">
      <c r="A656" s="149"/>
      <c r="B656" s="149"/>
      <c r="C656" s="149"/>
      <c r="D656" s="116"/>
      <c r="E656" s="516"/>
      <c r="F656" s="516"/>
      <c r="G656" s="519"/>
      <c r="H656" s="116"/>
      <c r="I656" s="116"/>
      <c r="J656" s="116"/>
      <c r="K656" s="517"/>
      <c r="L656" s="517"/>
      <c r="M656" s="517"/>
      <c r="N656" s="517"/>
      <c r="O656" s="517"/>
      <c r="P656" s="517"/>
      <c r="Q656" s="517"/>
      <c r="R656" s="517"/>
      <c r="S656" s="517"/>
      <c r="T656" s="517"/>
      <c r="U656" s="517"/>
      <c r="V656" s="517"/>
      <c r="W656" s="517"/>
      <c r="X656" s="517"/>
      <c r="Y656" s="518"/>
      <c r="Z656" s="518"/>
      <c r="AA656" s="518"/>
      <c r="AB656" s="518"/>
      <c r="AC656" s="518"/>
    </row>
    <row r="657" ht="15.75" customHeight="1">
      <c r="A657" s="149"/>
      <c r="B657" s="149"/>
      <c r="C657" s="149"/>
      <c r="D657" s="116"/>
      <c r="E657" s="516"/>
      <c r="F657" s="516"/>
      <c r="G657" s="519"/>
      <c r="H657" s="116"/>
      <c r="I657" s="116"/>
      <c r="J657" s="116"/>
      <c r="K657" s="517"/>
      <c r="L657" s="517"/>
      <c r="M657" s="517"/>
      <c r="N657" s="517"/>
      <c r="O657" s="517"/>
      <c r="P657" s="517"/>
      <c r="Q657" s="517"/>
      <c r="R657" s="517"/>
      <c r="S657" s="517"/>
      <c r="T657" s="517"/>
      <c r="U657" s="517"/>
      <c r="V657" s="517"/>
      <c r="W657" s="517"/>
      <c r="X657" s="517"/>
      <c r="Y657" s="518"/>
      <c r="Z657" s="518"/>
      <c r="AA657" s="518"/>
      <c r="AB657" s="518"/>
      <c r="AC657" s="518"/>
    </row>
    <row r="658" ht="15.75" customHeight="1">
      <c r="A658" s="149"/>
      <c r="B658" s="149"/>
      <c r="C658" s="149"/>
      <c r="D658" s="116"/>
      <c r="E658" s="516"/>
      <c r="F658" s="516"/>
      <c r="G658" s="519"/>
      <c r="H658" s="116"/>
      <c r="I658" s="116"/>
      <c r="J658" s="116"/>
      <c r="K658" s="517"/>
      <c r="L658" s="517"/>
      <c r="M658" s="517"/>
      <c r="N658" s="517"/>
      <c r="O658" s="517"/>
      <c r="P658" s="517"/>
      <c r="Q658" s="517"/>
      <c r="R658" s="517"/>
      <c r="S658" s="517"/>
      <c r="T658" s="517"/>
      <c r="U658" s="517"/>
      <c r="V658" s="517"/>
      <c r="W658" s="517"/>
      <c r="X658" s="517"/>
      <c r="Y658" s="518"/>
      <c r="Z658" s="518"/>
      <c r="AA658" s="518"/>
      <c r="AB658" s="518"/>
      <c r="AC658" s="518"/>
    </row>
    <row r="659" ht="15.75" customHeight="1">
      <c r="A659" s="149"/>
      <c r="B659" s="149"/>
      <c r="C659" s="149"/>
      <c r="D659" s="116"/>
      <c r="E659" s="516"/>
      <c r="F659" s="516"/>
      <c r="G659" s="519"/>
      <c r="H659" s="116"/>
      <c r="I659" s="116"/>
      <c r="J659" s="116"/>
      <c r="K659" s="517"/>
      <c r="L659" s="517"/>
      <c r="M659" s="517"/>
      <c r="N659" s="517"/>
      <c r="O659" s="517"/>
      <c r="P659" s="517"/>
      <c r="Q659" s="517"/>
      <c r="R659" s="517"/>
      <c r="S659" s="517"/>
      <c r="T659" s="517"/>
      <c r="U659" s="517"/>
      <c r="V659" s="517"/>
      <c r="W659" s="517"/>
      <c r="X659" s="517"/>
      <c r="Y659" s="518"/>
      <c r="Z659" s="518"/>
      <c r="AA659" s="518"/>
      <c r="AB659" s="518"/>
      <c r="AC659" s="518"/>
    </row>
    <row r="660" ht="15.75" customHeight="1">
      <c r="A660" s="149"/>
      <c r="B660" s="149"/>
      <c r="C660" s="149"/>
      <c r="D660" s="116"/>
      <c r="E660" s="516"/>
      <c r="F660" s="516"/>
      <c r="G660" s="519"/>
      <c r="H660" s="116"/>
      <c r="I660" s="116"/>
      <c r="J660" s="116"/>
      <c r="K660" s="517"/>
      <c r="L660" s="517"/>
      <c r="M660" s="517"/>
      <c r="N660" s="517"/>
      <c r="O660" s="517"/>
      <c r="P660" s="517"/>
      <c r="Q660" s="517"/>
      <c r="R660" s="517"/>
      <c r="S660" s="517"/>
      <c r="T660" s="517"/>
      <c r="U660" s="517"/>
      <c r="V660" s="517"/>
      <c r="W660" s="517"/>
      <c r="X660" s="517"/>
      <c r="Y660" s="518"/>
      <c r="Z660" s="518"/>
      <c r="AA660" s="518"/>
      <c r="AB660" s="518"/>
      <c r="AC660" s="518"/>
    </row>
    <row r="661" ht="15.75" customHeight="1">
      <c r="A661" s="149"/>
      <c r="B661" s="149"/>
      <c r="C661" s="149"/>
      <c r="D661" s="116"/>
      <c r="E661" s="516"/>
      <c r="F661" s="516"/>
      <c r="G661" s="519"/>
      <c r="H661" s="116"/>
      <c r="I661" s="116"/>
      <c r="J661" s="116"/>
      <c r="K661" s="517"/>
      <c r="L661" s="517"/>
      <c r="M661" s="517"/>
      <c r="N661" s="517"/>
      <c r="O661" s="517"/>
      <c r="P661" s="517"/>
      <c r="Q661" s="517"/>
      <c r="R661" s="517"/>
      <c r="S661" s="517"/>
      <c r="T661" s="517"/>
      <c r="U661" s="517"/>
      <c r="V661" s="517"/>
      <c r="W661" s="517"/>
      <c r="X661" s="517"/>
      <c r="Y661" s="518"/>
      <c r="Z661" s="518"/>
      <c r="AA661" s="518"/>
      <c r="AB661" s="518"/>
      <c r="AC661" s="518"/>
    </row>
    <row r="662" ht="15.75" customHeight="1">
      <c r="A662" s="149"/>
      <c r="B662" s="149"/>
      <c r="C662" s="149"/>
      <c r="D662" s="116"/>
      <c r="E662" s="516"/>
      <c r="F662" s="516"/>
      <c r="G662" s="519"/>
      <c r="H662" s="116"/>
      <c r="I662" s="116"/>
      <c r="J662" s="116"/>
      <c r="K662" s="517"/>
      <c r="L662" s="517"/>
      <c r="M662" s="517"/>
      <c r="N662" s="517"/>
      <c r="O662" s="517"/>
      <c r="P662" s="517"/>
      <c r="Q662" s="517"/>
      <c r="R662" s="517"/>
      <c r="S662" s="517"/>
      <c r="T662" s="517"/>
      <c r="U662" s="517"/>
      <c r="V662" s="517"/>
      <c r="W662" s="517"/>
      <c r="X662" s="517"/>
      <c r="Y662" s="518"/>
      <c r="Z662" s="518"/>
      <c r="AA662" s="518"/>
      <c r="AB662" s="518"/>
      <c r="AC662" s="518"/>
    </row>
    <row r="663" ht="15.75" customHeight="1">
      <c r="A663" s="149"/>
      <c r="B663" s="149"/>
      <c r="C663" s="149"/>
      <c r="D663" s="116"/>
      <c r="E663" s="516"/>
      <c r="F663" s="516"/>
      <c r="G663" s="519"/>
      <c r="H663" s="116"/>
      <c r="I663" s="116"/>
      <c r="J663" s="116"/>
      <c r="K663" s="517"/>
      <c r="L663" s="517"/>
      <c r="M663" s="517"/>
      <c r="N663" s="517"/>
      <c r="O663" s="517"/>
      <c r="P663" s="517"/>
      <c r="Q663" s="517"/>
      <c r="R663" s="517"/>
      <c r="S663" s="517"/>
      <c r="T663" s="517"/>
      <c r="U663" s="517"/>
      <c r="V663" s="517"/>
      <c r="W663" s="517"/>
      <c r="X663" s="517"/>
      <c r="Y663" s="518"/>
      <c r="Z663" s="518"/>
      <c r="AA663" s="518"/>
      <c r="AB663" s="518"/>
      <c r="AC663" s="518"/>
    </row>
    <row r="664" ht="15.75" customHeight="1">
      <c r="A664" s="149"/>
      <c r="B664" s="149"/>
      <c r="C664" s="149"/>
      <c r="D664" s="116"/>
      <c r="E664" s="516"/>
      <c r="F664" s="516"/>
      <c r="G664" s="519"/>
      <c r="H664" s="116"/>
      <c r="I664" s="116"/>
      <c r="J664" s="116"/>
      <c r="K664" s="517"/>
      <c r="L664" s="517"/>
      <c r="M664" s="517"/>
      <c r="N664" s="517"/>
      <c r="O664" s="517"/>
      <c r="P664" s="517"/>
      <c r="Q664" s="517"/>
      <c r="R664" s="517"/>
      <c r="S664" s="517"/>
      <c r="T664" s="517"/>
      <c r="U664" s="517"/>
      <c r="V664" s="517"/>
      <c r="W664" s="517"/>
      <c r="X664" s="517"/>
      <c r="Y664" s="518"/>
      <c r="Z664" s="518"/>
      <c r="AA664" s="518"/>
      <c r="AB664" s="518"/>
      <c r="AC664" s="518"/>
    </row>
    <row r="665" ht="15.75" customHeight="1">
      <c r="A665" s="149"/>
      <c r="B665" s="149"/>
      <c r="C665" s="149"/>
      <c r="D665" s="116"/>
      <c r="E665" s="516"/>
      <c r="F665" s="516"/>
      <c r="G665" s="519"/>
      <c r="H665" s="116"/>
      <c r="I665" s="116"/>
      <c r="J665" s="116"/>
      <c r="K665" s="517"/>
      <c r="L665" s="517"/>
      <c r="M665" s="517"/>
      <c r="N665" s="517"/>
      <c r="O665" s="517"/>
      <c r="P665" s="517"/>
      <c r="Q665" s="517"/>
      <c r="R665" s="517"/>
      <c r="S665" s="517"/>
      <c r="T665" s="517"/>
      <c r="U665" s="517"/>
      <c r="V665" s="517"/>
      <c r="W665" s="517"/>
      <c r="X665" s="517"/>
      <c r="Y665" s="518"/>
      <c r="Z665" s="518"/>
      <c r="AA665" s="518"/>
      <c r="AB665" s="518"/>
      <c r="AC665" s="518"/>
    </row>
    <row r="666" ht="15.75" customHeight="1">
      <c r="A666" s="149"/>
      <c r="B666" s="149"/>
      <c r="C666" s="149"/>
      <c r="D666" s="116"/>
      <c r="E666" s="516"/>
      <c r="F666" s="516"/>
      <c r="G666" s="519"/>
      <c r="H666" s="116"/>
      <c r="I666" s="116"/>
      <c r="J666" s="116"/>
      <c r="K666" s="517"/>
      <c r="L666" s="517"/>
      <c r="M666" s="517"/>
      <c r="N666" s="517"/>
      <c r="O666" s="517"/>
      <c r="P666" s="517"/>
      <c r="Q666" s="517"/>
      <c r="R666" s="517"/>
      <c r="S666" s="517"/>
      <c r="T666" s="517"/>
      <c r="U666" s="517"/>
      <c r="V666" s="517"/>
      <c r="W666" s="517"/>
      <c r="X666" s="517"/>
      <c r="Y666" s="518"/>
      <c r="Z666" s="518"/>
      <c r="AA666" s="518"/>
      <c r="AB666" s="518"/>
      <c r="AC666" s="518"/>
    </row>
    <row r="667" ht="15.75" customHeight="1">
      <c r="A667" s="149"/>
      <c r="B667" s="149"/>
      <c r="C667" s="149"/>
      <c r="D667" s="116"/>
      <c r="E667" s="516"/>
      <c r="F667" s="516"/>
      <c r="G667" s="519"/>
      <c r="H667" s="116"/>
      <c r="I667" s="116"/>
      <c r="J667" s="116"/>
      <c r="K667" s="517"/>
      <c r="L667" s="517"/>
      <c r="M667" s="517"/>
      <c r="N667" s="517"/>
      <c r="O667" s="517"/>
      <c r="P667" s="517"/>
      <c r="Q667" s="517"/>
      <c r="R667" s="517"/>
      <c r="S667" s="517"/>
      <c r="T667" s="517"/>
      <c r="U667" s="517"/>
      <c r="V667" s="517"/>
      <c r="W667" s="517"/>
      <c r="X667" s="517"/>
      <c r="Y667" s="518"/>
      <c r="Z667" s="518"/>
      <c r="AA667" s="518"/>
      <c r="AB667" s="518"/>
      <c r="AC667" s="518"/>
    </row>
    <row r="668" ht="15.75" customHeight="1">
      <c r="A668" s="149"/>
      <c r="B668" s="149"/>
      <c r="C668" s="149"/>
      <c r="D668" s="116"/>
      <c r="E668" s="516"/>
      <c r="F668" s="516"/>
      <c r="G668" s="519"/>
      <c r="H668" s="116"/>
      <c r="I668" s="116"/>
      <c r="J668" s="116"/>
      <c r="K668" s="517"/>
      <c r="L668" s="517"/>
      <c r="M668" s="517"/>
      <c r="N668" s="517"/>
      <c r="O668" s="517"/>
      <c r="P668" s="517"/>
      <c r="Q668" s="517"/>
      <c r="R668" s="517"/>
      <c r="S668" s="517"/>
      <c r="T668" s="517"/>
      <c r="U668" s="517"/>
      <c r="V668" s="517"/>
      <c r="W668" s="517"/>
      <c r="X668" s="517"/>
      <c r="Y668" s="518"/>
      <c r="Z668" s="518"/>
      <c r="AA668" s="518"/>
      <c r="AB668" s="518"/>
      <c r="AC668" s="518"/>
    </row>
    <row r="669" ht="15.75" customHeight="1">
      <c r="A669" s="149"/>
      <c r="B669" s="149"/>
      <c r="C669" s="149"/>
      <c r="D669" s="116"/>
      <c r="E669" s="516"/>
      <c r="F669" s="516"/>
      <c r="G669" s="519"/>
      <c r="H669" s="116"/>
      <c r="I669" s="116"/>
      <c r="J669" s="116"/>
      <c r="K669" s="517"/>
      <c r="L669" s="517"/>
      <c r="M669" s="517"/>
      <c r="N669" s="517"/>
      <c r="O669" s="517"/>
      <c r="P669" s="517"/>
      <c r="Q669" s="517"/>
      <c r="R669" s="517"/>
      <c r="S669" s="517"/>
      <c r="T669" s="517"/>
      <c r="U669" s="517"/>
      <c r="V669" s="517"/>
      <c r="W669" s="517"/>
      <c r="X669" s="517"/>
      <c r="Y669" s="518"/>
      <c r="Z669" s="518"/>
      <c r="AA669" s="518"/>
      <c r="AB669" s="518"/>
      <c r="AC669" s="518"/>
    </row>
    <row r="670" ht="15.75" customHeight="1">
      <c r="A670" s="149"/>
      <c r="B670" s="149"/>
      <c r="C670" s="149"/>
      <c r="D670" s="116"/>
      <c r="E670" s="516"/>
      <c r="F670" s="516"/>
      <c r="G670" s="519"/>
      <c r="H670" s="116"/>
      <c r="I670" s="116"/>
      <c r="J670" s="116"/>
      <c r="K670" s="517"/>
      <c r="L670" s="517"/>
      <c r="M670" s="517"/>
      <c r="N670" s="517"/>
      <c r="O670" s="517"/>
      <c r="P670" s="517"/>
      <c r="Q670" s="517"/>
      <c r="R670" s="517"/>
      <c r="S670" s="517"/>
      <c r="T670" s="517"/>
      <c r="U670" s="517"/>
      <c r="V670" s="517"/>
      <c r="W670" s="517"/>
      <c r="X670" s="517"/>
      <c r="Y670" s="518"/>
      <c r="Z670" s="518"/>
      <c r="AA670" s="518"/>
      <c r="AB670" s="518"/>
      <c r="AC670" s="518"/>
    </row>
    <row r="671" ht="15.75" customHeight="1">
      <c r="A671" s="149"/>
      <c r="B671" s="149"/>
      <c r="C671" s="149"/>
      <c r="D671" s="116"/>
      <c r="E671" s="516"/>
      <c r="F671" s="516"/>
      <c r="G671" s="519"/>
      <c r="H671" s="116"/>
      <c r="I671" s="116"/>
      <c r="J671" s="116"/>
      <c r="K671" s="517"/>
      <c r="L671" s="517"/>
      <c r="M671" s="517"/>
      <c r="N671" s="517"/>
      <c r="O671" s="517"/>
      <c r="P671" s="517"/>
      <c r="Q671" s="517"/>
      <c r="R671" s="517"/>
      <c r="S671" s="517"/>
      <c r="T671" s="517"/>
      <c r="U671" s="517"/>
      <c r="V671" s="517"/>
      <c r="W671" s="517"/>
      <c r="X671" s="517"/>
      <c r="Y671" s="518"/>
      <c r="Z671" s="518"/>
      <c r="AA671" s="518"/>
      <c r="AB671" s="518"/>
      <c r="AC671" s="518"/>
    </row>
    <row r="672" ht="15.75" customHeight="1">
      <c r="A672" s="149"/>
      <c r="B672" s="149"/>
      <c r="C672" s="149"/>
      <c r="D672" s="116"/>
      <c r="E672" s="516"/>
      <c r="F672" s="516"/>
      <c r="G672" s="519"/>
      <c r="H672" s="116"/>
      <c r="I672" s="116"/>
      <c r="J672" s="116"/>
      <c r="K672" s="517"/>
      <c r="L672" s="517"/>
      <c r="M672" s="517"/>
      <c r="N672" s="517"/>
      <c r="O672" s="517"/>
      <c r="P672" s="517"/>
      <c r="Q672" s="517"/>
      <c r="R672" s="517"/>
      <c r="S672" s="517"/>
      <c r="T672" s="517"/>
      <c r="U672" s="517"/>
      <c r="V672" s="517"/>
      <c r="W672" s="517"/>
      <c r="X672" s="517"/>
      <c r="Y672" s="518"/>
      <c r="Z672" s="518"/>
      <c r="AA672" s="518"/>
      <c r="AB672" s="518"/>
      <c r="AC672" s="518"/>
    </row>
    <row r="673" ht="15.75" customHeight="1">
      <c r="A673" s="149"/>
      <c r="B673" s="149"/>
      <c r="C673" s="149"/>
      <c r="D673" s="116"/>
      <c r="E673" s="516"/>
      <c r="F673" s="516"/>
      <c r="G673" s="519"/>
      <c r="H673" s="116"/>
      <c r="I673" s="116"/>
      <c r="J673" s="116"/>
      <c r="K673" s="517"/>
      <c r="L673" s="517"/>
      <c r="M673" s="517"/>
      <c r="N673" s="517"/>
      <c r="O673" s="517"/>
      <c r="P673" s="517"/>
      <c r="Q673" s="517"/>
      <c r="R673" s="517"/>
      <c r="S673" s="517"/>
      <c r="T673" s="517"/>
      <c r="U673" s="517"/>
      <c r="V673" s="517"/>
      <c r="W673" s="517"/>
      <c r="X673" s="517"/>
      <c r="Y673" s="518"/>
      <c r="Z673" s="518"/>
      <c r="AA673" s="518"/>
      <c r="AB673" s="518"/>
      <c r="AC673" s="518"/>
    </row>
    <row r="674" ht="15.75" customHeight="1">
      <c r="A674" s="149"/>
      <c r="B674" s="149"/>
      <c r="C674" s="149"/>
      <c r="D674" s="116"/>
      <c r="E674" s="516"/>
      <c r="F674" s="516"/>
      <c r="G674" s="519"/>
      <c r="H674" s="116"/>
      <c r="I674" s="116"/>
      <c r="J674" s="116"/>
      <c r="K674" s="517"/>
      <c r="L674" s="517"/>
      <c r="M674" s="517"/>
      <c r="N674" s="517"/>
      <c r="O674" s="517"/>
      <c r="P674" s="517"/>
      <c r="Q674" s="517"/>
      <c r="R674" s="517"/>
      <c r="S674" s="517"/>
      <c r="T674" s="517"/>
      <c r="U674" s="517"/>
      <c r="V674" s="517"/>
      <c r="W674" s="517"/>
      <c r="X674" s="517"/>
      <c r="Y674" s="518"/>
      <c r="Z674" s="518"/>
      <c r="AA674" s="518"/>
      <c r="AB674" s="518"/>
      <c r="AC674" s="518"/>
    </row>
    <row r="675" ht="15.75" customHeight="1">
      <c r="A675" s="149"/>
      <c r="B675" s="149"/>
      <c r="C675" s="149"/>
      <c r="D675" s="116"/>
      <c r="E675" s="516"/>
      <c r="F675" s="516"/>
      <c r="G675" s="519"/>
      <c r="H675" s="116"/>
      <c r="I675" s="116"/>
      <c r="J675" s="116"/>
      <c r="K675" s="517"/>
      <c r="L675" s="517"/>
      <c r="M675" s="517"/>
      <c r="N675" s="517"/>
      <c r="O675" s="517"/>
      <c r="P675" s="517"/>
      <c r="Q675" s="517"/>
      <c r="R675" s="517"/>
      <c r="S675" s="517"/>
      <c r="T675" s="517"/>
      <c r="U675" s="517"/>
      <c r="V675" s="517"/>
      <c r="W675" s="517"/>
      <c r="X675" s="517"/>
      <c r="Y675" s="518"/>
      <c r="Z675" s="518"/>
      <c r="AA675" s="518"/>
      <c r="AB675" s="518"/>
      <c r="AC675" s="518"/>
    </row>
    <row r="676" ht="15.75" customHeight="1">
      <c r="A676" s="149"/>
      <c r="B676" s="149"/>
      <c r="C676" s="149"/>
      <c r="D676" s="116"/>
      <c r="E676" s="516"/>
      <c r="F676" s="516"/>
      <c r="G676" s="519"/>
      <c r="H676" s="116"/>
      <c r="I676" s="116"/>
      <c r="J676" s="116"/>
      <c r="K676" s="517"/>
      <c r="L676" s="517"/>
      <c r="M676" s="517"/>
      <c r="N676" s="517"/>
      <c r="O676" s="517"/>
      <c r="P676" s="517"/>
      <c r="Q676" s="517"/>
      <c r="R676" s="517"/>
      <c r="S676" s="517"/>
      <c r="T676" s="517"/>
      <c r="U676" s="517"/>
      <c r="V676" s="517"/>
      <c r="W676" s="517"/>
      <c r="X676" s="517"/>
      <c r="Y676" s="518"/>
      <c r="Z676" s="518"/>
      <c r="AA676" s="518"/>
      <c r="AB676" s="518"/>
      <c r="AC676" s="518"/>
    </row>
    <row r="677" ht="15.75" customHeight="1">
      <c r="A677" s="149"/>
      <c r="B677" s="149"/>
      <c r="C677" s="149"/>
      <c r="D677" s="116"/>
      <c r="E677" s="516"/>
      <c r="F677" s="516"/>
      <c r="G677" s="519"/>
      <c r="H677" s="116"/>
      <c r="I677" s="116"/>
      <c r="J677" s="116"/>
      <c r="K677" s="517"/>
      <c r="L677" s="517"/>
      <c r="M677" s="517"/>
      <c r="N677" s="517"/>
      <c r="O677" s="517"/>
      <c r="P677" s="517"/>
      <c r="Q677" s="517"/>
      <c r="R677" s="517"/>
      <c r="S677" s="517"/>
      <c r="T677" s="517"/>
      <c r="U677" s="517"/>
      <c r="V677" s="517"/>
      <c r="W677" s="517"/>
      <c r="X677" s="517"/>
      <c r="Y677" s="518"/>
      <c r="Z677" s="518"/>
      <c r="AA677" s="518"/>
      <c r="AB677" s="518"/>
      <c r="AC677" s="518"/>
    </row>
    <row r="678" ht="15.75" customHeight="1">
      <c r="A678" s="149"/>
      <c r="B678" s="149"/>
      <c r="C678" s="149"/>
      <c r="D678" s="116"/>
      <c r="E678" s="516"/>
      <c r="F678" s="516"/>
      <c r="G678" s="519"/>
      <c r="H678" s="116"/>
      <c r="I678" s="116"/>
      <c r="J678" s="116"/>
      <c r="K678" s="517"/>
      <c r="L678" s="517"/>
      <c r="M678" s="517"/>
      <c r="N678" s="517"/>
      <c r="O678" s="517"/>
      <c r="P678" s="517"/>
      <c r="Q678" s="517"/>
      <c r="R678" s="517"/>
      <c r="S678" s="517"/>
      <c r="T678" s="517"/>
      <c r="U678" s="517"/>
      <c r="V678" s="517"/>
      <c r="W678" s="517"/>
      <c r="X678" s="517"/>
      <c r="Y678" s="518"/>
      <c r="Z678" s="518"/>
      <c r="AA678" s="518"/>
      <c r="AB678" s="518"/>
      <c r="AC678" s="518"/>
    </row>
    <row r="679" ht="15.75" customHeight="1">
      <c r="A679" s="149"/>
      <c r="B679" s="149"/>
      <c r="C679" s="149"/>
      <c r="D679" s="116"/>
      <c r="E679" s="516"/>
      <c r="F679" s="516"/>
      <c r="G679" s="519"/>
      <c r="H679" s="116"/>
      <c r="I679" s="116"/>
      <c r="J679" s="116"/>
      <c r="K679" s="517"/>
      <c r="L679" s="517"/>
      <c r="M679" s="517"/>
      <c r="N679" s="517"/>
      <c r="O679" s="517"/>
      <c r="P679" s="517"/>
      <c r="Q679" s="517"/>
      <c r="R679" s="517"/>
      <c r="S679" s="517"/>
      <c r="T679" s="517"/>
      <c r="U679" s="517"/>
      <c r="V679" s="517"/>
      <c r="W679" s="517"/>
      <c r="X679" s="517"/>
      <c r="Y679" s="518"/>
      <c r="Z679" s="518"/>
      <c r="AA679" s="518"/>
      <c r="AB679" s="518"/>
      <c r="AC679" s="518"/>
    </row>
    <row r="680" ht="15.75" customHeight="1">
      <c r="A680" s="149"/>
      <c r="B680" s="149"/>
      <c r="C680" s="149"/>
      <c r="D680" s="116"/>
      <c r="E680" s="516"/>
      <c r="F680" s="516"/>
      <c r="G680" s="519"/>
      <c r="H680" s="116"/>
      <c r="I680" s="116"/>
      <c r="J680" s="116"/>
      <c r="K680" s="517"/>
      <c r="L680" s="517"/>
      <c r="M680" s="517"/>
      <c r="N680" s="517"/>
      <c r="O680" s="517"/>
      <c r="P680" s="517"/>
      <c r="Q680" s="517"/>
      <c r="R680" s="517"/>
      <c r="S680" s="517"/>
      <c r="T680" s="517"/>
      <c r="U680" s="517"/>
      <c r="V680" s="517"/>
      <c r="W680" s="517"/>
      <c r="X680" s="517"/>
      <c r="Y680" s="518"/>
      <c r="Z680" s="518"/>
      <c r="AA680" s="518"/>
      <c r="AB680" s="518"/>
      <c r="AC680" s="518"/>
    </row>
    <row r="681" ht="15.75" customHeight="1">
      <c r="A681" s="149"/>
      <c r="B681" s="149"/>
      <c r="C681" s="149"/>
      <c r="D681" s="116"/>
      <c r="E681" s="516"/>
      <c r="F681" s="516"/>
      <c r="G681" s="519"/>
      <c r="H681" s="116"/>
      <c r="I681" s="116"/>
      <c r="J681" s="116"/>
      <c r="K681" s="517"/>
      <c r="L681" s="517"/>
      <c r="M681" s="517"/>
      <c r="N681" s="517"/>
      <c r="O681" s="517"/>
      <c r="P681" s="517"/>
      <c r="Q681" s="517"/>
      <c r="R681" s="517"/>
      <c r="S681" s="517"/>
      <c r="T681" s="517"/>
      <c r="U681" s="517"/>
      <c r="V681" s="517"/>
      <c r="W681" s="517"/>
      <c r="X681" s="517"/>
      <c r="Y681" s="518"/>
      <c r="Z681" s="518"/>
      <c r="AA681" s="518"/>
      <c r="AB681" s="518"/>
      <c r="AC681" s="518"/>
    </row>
    <row r="682" ht="15.75" customHeight="1">
      <c r="A682" s="149"/>
      <c r="B682" s="149"/>
      <c r="C682" s="149"/>
      <c r="D682" s="116"/>
      <c r="E682" s="516"/>
      <c r="F682" s="516"/>
      <c r="G682" s="519"/>
      <c r="H682" s="116"/>
      <c r="I682" s="116"/>
      <c r="J682" s="116"/>
      <c r="K682" s="517"/>
      <c r="L682" s="517"/>
      <c r="M682" s="517"/>
      <c r="N682" s="517"/>
      <c r="O682" s="517"/>
      <c r="P682" s="517"/>
      <c r="Q682" s="517"/>
      <c r="R682" s="517"/>
      <c r="S682" s="517"/>
      <c r="T682" s="517"/>
      <c r="U682" s="517"/>
      <c r="V682" s="517"/>
      <c r="W682" s="517"/>
      <c r="X682" s="517"/>
      <c r="Y682" s="518"/>
      <c r="Z682" s="518"/>
      <c r="AA682" s="518"/>
      <c r="AB682" s="518"/>
      <c r="AC682" s="518"/>
    </row>
    <row r="683" ht="15.75" customHeight="1">
      <c r="A683" s="149"/>
      <c r="B683" s="149"/>
      <c r="C683" s="149"/>
      <c r="D683" s="116"/>
      <c r="E683" s="516"/>
      <c r="F683" s="516"/>
      <c r="G683" s="519"/>
      <c r="H683" s="116"/>
      <c r="I683" s="116"/>
      <c r="J683" s="116"/>
      <c r="K683" s="517"/>
      <c r="L683" s="517"/>
      <c r="M683" s="517"/>
      <c r="N683" s="517"/>
      <c r="O683" s="517"/>
      <c r="P683" s="517"/>
      <c r="Q683" s="517"/>
      <c r="R683" s="517"/>
      <c r="S683" s="517"/>
      <c r="T683" s="517"/>
      <c r="U683" s="517"/>
      <c r="V683" s="517"/>
      <c r="W683" s="517"/>
      <c r="X683" s="517"/>
      <c r="Y683" s="518"/>
      <c r="Z683" s="518"/>
      <c r="AA683" s="518"/>
      <c r="AB683" s="518"/>
      <c r="AC683" s="518"/>
    </row>
    <row r="684" ht="15.75" customHeight="1">
      <c r="A684" s="149"/>
      <c r="B684" s="149"/>
      <c r="C684" s="149"/>
      <c r="D684" s="116"/>
      <c r="E684" s="516"/>
      <c r="F684" s="516"/>
      <c r="G684" s="519"/>
      <c r="H684" s="116"/>
      <c r="I684" s="116"/>
      <c r="J684" s="116"/>
      <c r="K684" s="517"/>
      <c r="L684" s="517"/>
      <c r="M684" s="517"/>
      <c r="N684" s="517"/>
      <c r="O684" s="517"/>
      <c r="P684" s="517"/>
      <c r="Q684" s="517"/>
      <c r="R684" s="517"/>
      <c r="S684" s="517"/>
      <c r="T684" s="517"/>
      <c r="U684" s="517"/>
      <c r="V684" s="517"/>
      <c r="W684" s="517"/>
      <c r="X684" s="517"/>
      <c r="Y684" s="518"/>
      <c r="Z684" s="518"/>
      <c r="AA684" s="518"/>
      <c r="AB684" s="518"/>
      <c r="AC684" s="518"/>
    </row>
    <row r="685" ht="15.75" customHeight="1">
      <c r="A685" s="149"/>
      <c r="B685" s="149"/>
      <c r="C685" s="149"/>
      <c r="D685" s="116"/>
      <c r="E685" s="516"/>
      <c r="F685" s="516"/>
      <c r="G685" s="519"/>
      <c r="H685" s="116"/>
      <c r="I685" s="116"/>
      <c r="J685" s="116"/>
      <c r="K685" s="517"/>
      <c r="L685" s="517"/>
      <c r="M685" s="517"/>
      <c r="N685" s="517"/>
      <c r="O685" s="517"/>
      <c r="P685" s="517"/>
      <c r="Q685" s="517"/>
      <c r="R685" s="517"/>
      <c r="S685" s="517"/>
      <c r="T685" s="517"/>
      <c r="U685" s="517"/>
      <c r="V685" s="517"/>
      <c r="W685" s="517"/>
      <c r="X685" s="517"/>
      <c r="Y685" s="518"/>
      <c r="Z685" s="518"/>
      <c r="AA685" s="518"/>
      <c r="AB685" s="518"/>
      <c r="AC685" s="518"/>
    </row>
    <row r="686" ht="15.75" customHeight="1">
      <c r="A686" s="149"/>
      <c r="B686" s="149"/>
      <c r="C686" s="149"/>
      <c r="D686" s="116"/>
      <c r="E686" s="516"/>
      <c r="F686" s="516"/>
      <c r="G686" s="519"/>
      <c r="H686" s="116"/>
      <c r="I686" s="116"/>
      <c r="J686" s="116"/>
      <c r="K686" s="517"/>
      <c r="L686" s="517"/>
      <c r="M686" s="517"/>
      <c r="N686" s="517"/>
      <c r="O686" s="517"/>
      <c r="P686" s="517"/>
      <c r="Q686" s="517"/>
      <c r="R686" s="517"/>
      <c r="S686" s="517"/>
      <c r="T686" s="517"/>
      <c r="U686" s="517"/>
      <c r="V686" s="517"/>
      <c r="W686" s="517"/>
      <c r="X686" s="517"/>
      <c r="Y686" s="518"/>
      <c r="Z686" s="518"/>
      <c r="AA686" s="518"/>
      <c r="AB686" s="518"/>
      <c r="AC686" s="518"/>
    </row>
    <row r="687" ht="15.75" customHeight="1">
      <c r="A687" s="149"/>
      <c r="B687" s="149"/>
      <c r="C687" s="149"/>
      <c r="D687" s="116"/>
      <c r="E687" s="516"/>
      <c r="F687" s="516"/>
      <c r="G687" s="519"/>
      <c r="H687" s="116"/>
      <c r="I687" s="116"/>
      <c r="J687" s="116"/>
      <c r="K687" s="517"/>
      <c r="L687" s="517"/>
      <c r="M687" s="517"/>
      <c r="N687" s="517"/>
      <c r="O687" s="517"/>
      <c r="P687" s="517"/>
      <c r="Q687" s="517"/>
      <c r="R687" s="517"/>
      <c r="S687" s="517"/>
      <c r="T687" s="517"/>
      <c r="U687" s="517"/>
      <c r="V687" s="517"/>
      <c r="W687" s="517"/>
      <c r="X687" s="517"/>
      <c r="Y687" s="518"/>
      <c r="Z687" s="518"/>
      <c r="AA687" s="518"/>
      <c r="AB687" s="518"/>
      <c r="AC687" s="518"/>
    </row>
    <row r="688" ht="15.75" customHeight="1">
      <c r="A688" s="149"/>
      <c r="B688" s="149"/>
      <c r="C688" s="149"/>
      <c r="D688" s="116"/>
      <c r="E688" s="516"/>
      <c r="F688" s="516"/>
      <c r="G688" s="519"/>
      <c r="H688" s="116"/>
      <c r="I688" s="116"/>
      <c r="J688" s="116"/>
      <c r="K688" s="517"/>
      <c r="L688" s="517"/>
      <c r="M688" s="517"/>
      <c r="N688" s="517"/>
      <c r="O688" s="517"/>
      <c r="P688" s="517"/>
      <c r="Q688" s="517"/>
      <c r="R688" s="517"/>
      <c r="S688" s="517"/>
      <c r="T688" s="517"/>
      <c r="U688" s="517"/>
      <c r="V688" s="517"/>
      <c r="W688" s="517"/>
      <c r="X688" s="517"/>
      <c r="Y688" s="518"/>
      <c r="Z688" s="518"/>
      <c r="AA688" s="518"/>
      <c r="AB688" s="518"/>
      <c r="AC688" s="518"/>
    </row>
    <row r="689" ht="15.75" customHeight="1">
      <c r="A689" s="149"/>
      <c r="B689" s="149"/>
      <c r="C689" s="149"/>
      <c r="D689" s="116"/>
      <c r="E689" s="516"/>
      <c r="F689" s="516"/>
      <c r="G689" s="519"/>
      <c r="H689" s="116"/>
      <c r="I689" s="116"/>
      <c r="J689" s="116"/>
      <c r="K689" s="517"/>
      <c r="L689" s="517"/>
      <c r="M689" s="517"/>
      <c r="N689" s="517"/>
      <c r="O689" s="517"/>
      <c r="P689" s="517"/>
      <c r="Q689" s="517"/>
      <c r="R689" s="517"/>
      <c r="S689" s="517"/>
      <c r="T689" s="517"/>
      <c r="U689" s="517"/>
      <c r="V689" s="517"/>
      <c r="W689" s="517"/>
      <c r="X689" s="517"/>
      <c r="Y689" s="518"/>
      <c r="Z689" s="518"/>
      <c r="AA689" s="518"/>
      <c r="AB689" s="518"/>
      <c r="AC689" s="518"/>
    </row>
    <row r="690" ht="15.75" customHeight="1">
      <c r="A690" s="149"/>
      <c r="B690" s="149"/>
      <c r="C690" s="149"/>
      <c r="D690" s="116"/>
      <c r="E690" s="516"/>
      <c r="F690" s="516"/>
      <c r="G690" s="519"/>
      <c r="H690" s="116"/>
      <c r="I690" s="116"/>
      <c r="J690" s="116"/>
      <c r="K690" s="517"/>
      <c r="L690" s="517"/>
      <c r="M690" s="517"/>
      <c r="N690" s="517"/>
      <c r="O690" s="517"/>
      <c r="P690" s="517"/>
      <c r="Q690" s="517"/>
      <c r="R690" s="517"/>
      <c r="S690" s="517"/>
      <c r="T690" s="517"/>
      <c r="U690" s="517"/>
      <c r="V690" s="517"/>
      <c r="W690" s="517"/>
      <c r="X690" s="517"/>
      <c r="Y690" s="518"/>
      <c r="Z690" s="518"/>
      <c r="AA690" s="518"/>
      <c r="AB690" s="518"/>
      <c r="AC690" s="518"/>
    </row>
    <row r="691" ht="15.75" customHeight="1">
      <c r="A691" s="149"/>
      <c r="B691" s="149"/>
      <c r="C691" s="149"/>
      <c r="D691" s="116"/>
      <c r="E691" s="516"/>
      <c r="F691" s="516"/>
      <c r="G691" s="519"/>
      <c r="H691" s="116"/>
      <c r="I691" s="116"/>
      <c r="J691" s="116"/>
      <c r="K691" s="517"/>
      <c r="L691" s="517"/>
      <c r="M691" s="517"/>
      <c r="N691" s="517"/>
      <c r="O691" s="517"/>
      <c r="P691" s="517"/>
      <c r="Q691" s="517"/>
      <c r="R691" s="517"/>
      <c r="S691" s="517"/>
      <c r="T691" s="517"/>
      <c r="U691" s="517"/>
      <c r="V691" s="517"/>
      <c r="W691" s="517"/>
      <c r="X691" s="517"/>
      <c r="Y691" s="518"/>
      <c r="Z691" s="518"/>
      <c r="AA691" s="518"/>
      <c r="AB691" s="518"/>
      <c r="AC691" s="518"/>
    </row>
    <row r="692" ht="15.75" customHeight="1">
      <c r="A692" s="149"/>
      <c r="B692" s="149"/>
      <c r="C692" s="149"/>
      <c r="D692" s="116"/>
      <c r="E692" s="516"/>
      <c r="F692" s="516"/>
      <c r="G692" s="519"/>
      <c r="H692" s="116"/>
      <c r="I692" s="116"/>
      <c r="J692" s="116"/>
      <c r="K692" s="517"/>
      <c r="L692" s="517"/>
      <c r="M692" s="517"/>
      <c r="N692" s="517"/>
      <c r="O692" s="517"/>
      <c r="P692" s="517"/>
      <c r="Q692" s="517"/>
      <c r="R692" s="517"/>
      <c r="S692" s="517"/>
      <c r="T692" s="517"/>
      <c r="U692" s="517"/>
      <c r="V692" s="517"/>
      <c r="W692" s="517"/>
      <c r="X692" s="517"/>
      <c r="Y692" s="518"/>
      <c r="Z692" s="518"/>
      <c r="AA692" s="518"/>
      <c r="AB692" s="518"/>
      <c r="AC692" s="518"/>
    </row>
    <row r="693" ht="15.75" customHeight="1">
      <c r="A693" s="149"/>
      <c r="B693" s="149"/>
      <c r="C693" s="149"/>
      <c r="D693" s="116"/>
      <c r="E693" s="516"/>
      <c r="F693" s="516"/>
      <c r="G693" s="519"/>
      <c r="H693" s="116"/>
      <c r="I693" s="116"/>
      <c r="J693" s="116"/>
      <c r="K693" s="517"/>
      <c r="L693" s="517"/>
      <c r="M693" s="517"/>
      <c r="N693" s="517"/>
      <c r="O693" s="517"/>
      <c r="P693" s="517"/>
      <c r="Q693" s="517"/>
      <c r="R693" s="517"/>
      <c r="S693" s="517"/>
      <c r="T693" s="517"/>
      <c r="U693" s="517"/>
      <c r="V693" s="517"/>
      <c r="W693" s="517"/>
      <c r="X693" s="517"/>
      <c r="Y693" s="518"/>
      <c r="Z693" s="518"/>
      <c r="AA693" s="518"/>
      <c r="AB693" s="518"/>
      <c r="AC693" s="518"/>
    </row>
    <row r="694" ht="15.75" customHeight="1">
      <c r="A694" s="149"/>
      <c r="B694" s="149"/>
      <c r="C694" s="149"/>
      <c r="D694" s="116"/>
      <c r="E694" s="516"/>
      <c r="F694" s="516"/>
      <c r="G694" s="519"/>
      <c r="H694" s="116"/>
      <c r="I694" s="116"/>
      <c r="J694" s="116"/>
      <c r="K694" s="517"/>
      <c r="L694" s="517"/>
      <c r="M694" s="517"/>
      <c r="N694" s="517"/>
      <c r="O694" s="517"/>
      <c r="P694" s="517"/>
      <c r="Q694" s="517"/>
      <c r="R694" s="517"/>
      <c r="S694" s="517"/>
      <c r="T694" s="517"/>
      <c r="U694" s="517"/>
      <c r="V694" s="517"/>
      <c r="W694" s="517"/>
      <c r="X694" s="517"/>
      <c r="Y694" s="518"/>
      <c r="Z694" s="518"/>
      <c r="AA694" s="518"/>
      <c r="AB694" s="518"/>
      <c r="AC694" s="518"/>
    </row>
    <row r="695" ht="15.75" customHeight="1">
      <c r="A695" s="149"/>
      <c r="B695" s="149"/>
      <c r="C695" s="149"/>
      <c r="D695" s="116"/>
      <c r="E695" s="516"/>
      <c r="F695" s="516"/>
      <c r="G695" s="519"/>
      <c r="H695" s="116"/>
      <c r="I695" s="116"/>
      <c r="J695" s="116"/>
      <c r="K695" s="517"/>
      <c r="L695" s="517"/>
      <c r="M695" s="517"/>
      <c r="N695" s="517"/>
      <c r="O695" s="517"/>
      <c r="P695" s="517"/>
      <c r="Q695" s="517"/>
      <c r="R695" s="517"/>
      <c r="S695" s="517"/>
      <c r="T695" s="517"/>
      <c r="U695" s="517"/>
      <c r="V695" s="517"/>
      <c r="W695" s="517"/>
      <c r="X695" s="517"/>
      <c r="Y695" s="518"/>
      <c r="Z695" s="518"/>
      <c r="AA695" s="518"/>
      <c r="AB695" s="518"/>
      <c r="AC695" s="518"/>
    </row>
    <row r="696" ht="15.75" customHeight="1">
      <c r="A696" s="149"/>
      <c r="B696" s="149"/>
      <c r="C696" s="149"/>
      <c r="D696" s="116"/>
      <c r="E696" s="516"/>
      <c r="F696" s="516"/>
      <c r="G696" s="519"/>
      <c r="H696" s="116"/>
      <c r="I696" s="116"/>
      <c r="J696" s="116"/>
      <c r="K696" s="517"/>
      <c r="L696" s="517"/>
      <c r="M696" s="517"/>
      <c r="N696" s="517"/>
      <c r="O696" s="517"/>
      <c r="P696" s="517"/>
      <c r="Q696" s="517"/>
      <c r="R696" s="517"/>
      <c r="S696" s="517"/>
      <c r="T696" s="517"/>
      <c r="U696" s="517"/>
      <c r="V696" s="517"/>
      <c r="W696" s="517"/>
      <c r="X696" s="517"/>
      <c r="Y696" s="518"/>
      <c r="Z696" s="518"/>
      <c r="AA696" s="518"/>
      <c r="AB696" s="518"/>
      <c r="AC696" s="518"/>
    </row>
    <row r="697" ht="15.75" customHeight="1">
      <c r="A697" s="149"/>
      <c r="B697" s="149"/>
      <c r="C697" s="149"/>
      <c r="D697" s="116"/>
      <c r="E697" s="516"/>
      <c r="F697" s="516"/>
      <c r="G697" s="519"/>
      <c r="H697" s="116"/>
      <c r="I697" s="116"/>
      <c r="J697" s="116"/>
      <c r="K697" s="517"/>
      <c r="L697" s="517"/>
      <c r="M697" s="517"/>
      <c r="N697" s="517"/>
      <c r="O697" s="517"/>
      <c r="P697" s="517"/>
      <c r="Q697" s="517"/>
      <c r="R697" s="517"/>
      <c r="S697" s="517"/>
      <c r="T697" s="517"/>
      <c r="U697" s="517"/>
      <c r="V697" s="517"/>
      <c r="W697" s="517"/>
      <c r="X697" s="517"/>
      <c r="Y697" s="518"/>
      <c r="Z697" s="518"/>
      <c r="AA697" s="518"/>
      <c r="AB697" s="518"/>
      <c r="AC697" s="518"/>
    </row>
    <row r="698" ht="15.75" customHeight="1">
      <c r="A698" s="149"/>
      <c r="B698" s="149"/>
      <c r="C698" s="149"/>
      <c r="D698" s="116"/>
      <c r="E698" s="516"/>
      <c r="F698" s="516"/>
      <c r="G698" s="519"/>
      <c r="H698" s="116"/>
      <c r="I698" s="116"/>
      <c r="J698" s="116"/>
      <c r="K698" s="517"/>
      <c r="L698" s="517"/>
      <c r="M698" s="517"/>
      <c r="N698" s="517"/>
      <c r="O698" s="517"/>
      <c r="P698" s="517"/>
      <c r="Q698" s="517"/>
      <c r="R698" s="517"/>
      <c r="S698" s="517"/>
      <c r="T698" s="517"/>
      <c r="U698" s="517"/>
      <c r="V698" s="517"/>
      <c r="W698" s="517"/>
      <c r="X698" s="517"/>
      <c r="Y698" s="518"/>
      <c r="Z698" s="518"/>
      <c r="AA698" s="518"/>
      <c r="AB698" s="518"/>
      <c r="AC698" s="518"/>
    </row>
    <row r="699" ht="15.75" customHeight="1">
      <c r="A699" s="149"/>
      <c r="B699" s="149"/>
      <c r="C699" s="149"/>
      <c r="D699" s="116"/>
      <c r="E699" s="516"/>
      <c r="F699" s="516"/>
      <c r="G699" s="519"/>
      <c r="H699" s="116"/>
      <c r="I699" s="116"/>
      <c r="J699" s="116"/>
      <c r="K699" s="517"/>
      <c r="L699" s="517"/>
      <c r="M699" s="517"/>
      <c r="N699" s="517"/>
      <c r="O699" s="517"/>
      <c r="P699" s="517"/>
      <c r="Q699" s="517"/>
      <c r="R699" s="517"/>
      <c r="S699" s="517"/>
      <c r="T699" s="517"/>
      <c r="U699" s="517"/>
      <c r="V699" s="517"/>
      <c r="W699" s="517"/>
      <c r="X699" s="517"/>
      <c r="Y699" s="518"/>
      <c r="Z699" s="518"/>
      <c r="AA699" s="518"/>
      <c r="AB699" s="518"/>
      <c r="AC699" s="518"/>
    </row>
    <row r="700" ht="15.75" customHeight="1">
      <c r="A700" s="149"/>
      <c r="B700" s="149"/>
      <c r="C700" s="149"/>
      <c r="D700" s="116"/>
      <c r="E700" s="516"/>
      <c r="F700" s="516"/>
      <c r="G700" s="519"/>
      <c r="H700" s="116"/>
      <c r="I700" s="116"/>
      <c r="J700" s="116"/>
      <c r="K700" s="517"/>
      <c r="L700" s="517"/>
      <c r="M700" s="517"/>
      <c r="N700" s="517"/>
      <c r="O700" s="517"/>
      <c r="P700" s="517"/>
      <c r="Q700" s="517"/>
      <c r="R700" s="517"/>
      <c r="S700" s="517"/>
      <c r="T700" s="517"/>
      <c r="U700" s="517"/>
      <c r="V700" s="517"/>
      <c r="W700" s="517"/>
      <c r="X700" s="517"/>
      <c r="Y700" s="518"/>
      <c r="Z700" s="518"/>
      <c r="AA700" s="518"/>
      <c r="AB700" s="518"/>
      <c r="AC700" s="518"/>
    </row>
    <row r="701" ht="15.75" customHeight="1">
      <c r="A701" s="149"/>
      <c r="B701" s="149"/>
      <c r="C701" s="149"/>
      <c r="D701" s="116"/>
      <c r="E701" s="516"/>
      <c r="F701" s="516"/>
      <c r="G701" s="519"/>
      <c r="H701" s="116"/>
      <c r="I701" s="116"/>
      <c r="J701" s="116"/>
      <c r="K701" s="517"/>
      <c r="L701" s="517"/>
      <c r="M701" s="517"/>
      <c r="N701" s="517"/>
      <c r="O701" s="517"/>
      <c r="P701" s="517"/>
      <c r="Q701" s="517"/>
      <c r="R701" s="517"/>
      <c r="S701" s="517"/>
      <c r="T701" s="517"/>
      <c r="U701" s="517"/>
      <c r="V701" s="517"/>
      <c r="W701" s="517"/>
      <c r="X701" s="517"/>
      <c r="Y701" s="518"/>
      <c r="Z701" s="518"/>
      <c r="AA701" s="518"/>
      <c r="AB701" s="518"/>
      <c r="AC701" s="518"/>
    </row>
    <row r="702" ht="15.75" customHeight="1">
      <c r="A702" s="149"/>
      <c r="B702" s="149"/>
      <c r="C702" s="149"/>
      <c r="D702" s="116"/>
      <c r="E702" s="516"/>
      <c r="F702" s="516"/>
      <c r="G702" s="519"/>
      <c r="H702" s="116"/>
      <c r="I702" s="116"/>
      <c r="J702" s="116"/>
      <c r="K702" s="517"/>
      <c r="L702" s="517"/>
      <c r="M702" s="517"/>
      <c r="N702" s="517"/>
      <c r="O702" s="517"/>
      <c r="P702" s="517"/>
      <c r="Q702" s="517"/>
      <c r="R702" s="517"/>
      <c r="S702" s="517"/>
      <c r="T702" s="517"/>
      <c r="U702" s="517"/>
      <c r="V702" s="517"/>
      <c r="W702" s="517"/>
      <c r="X702" s="517"/>
      <c r="Y702" s="518"/>
      <c r="Z702" s="518"/>
      <c r="AA702" s="518"/>
      <c r="AB702" s="518"/>
      <c r="AC702" s="518"/>
    </row>
    <row r="703" ht="15.75" customHeight="1">
      <c r="A703" s="149"/>
      <c r="B703" s="149"/>
      <c r="C703" s="149"/>
      <c r="D703" s="116"/>
      <c r="E703" s="516"/>
      <c r="F703" s="516"/>
      <c r="G703" s="519"/>
      <c r="H703" s="116"/>
      <c r="I703" s="116"/>
      <c r="J703" s="116"/>
      <c r="K703" s="517"/>
      <c r="L703" s="517"/>
      <c r="M703" s="517"/>
      <c r="N703" s="517"/>
      <c r="O703" s="517"/>
      <c r="P703" s="517"/>
      <c r="Q703" s="517"/>
      <c r="R703" s="517"/>
      <c r="S703" s="517"/>
      <c r="T703" s="517"/>
      <c r="U703" s="517"/>
      <c r="V703" s="517"/>
      <c r="W703" s="517"/>
      <c r="X703" s="517"/>
      <c r="Y703" s="518"/>
      <c r="Z703" s="518"/>
      <c r="AA703" s="518"/>
      <c r="AB703" s="518"/>
      <c r="AC703" s="518"/>
    </row>
    <row r="704" ht="15.75" customHeight="1">
      <c r="A704" s="149"/>
      <c r="B704" s="149"/>
      <c r="C704" s="149"/>
      <c r="D704" s="116"/>
      <c r="E704" s="516"/>
      <c r="F704" s="516"/>
      <c r="G704" s="519"/>
      <c r="H704" s="116"/>
      <c r="I704" s="116"/>
      <c r="J704" s="116"/>
      <c r="K704" s="517"/>
      <c r="L704" s="517"/>
      <c r="M704" s="517"/>
      <c r="N704" s="517"/>
      <c r="O704" s="517"/>
      <c r="P704" s="517"/>
      <c r="Q704" s="517"/>
      <c r="R704" s="517"/>
      <c r="S704" s="517"/>
      <c r="T704" s="517"/>
      <c r="U704" s="517"/>
      <c r="V704" s="517"/>
      <c r="W704" s="517"/>
      <c r="X704" s="517"/>
      <c r="Y704" s="518"/>
      <c r="Z704" s="518"/>
      <c r="AA704" s="518"/>
      <c r="AB704" s="518"/>
      <c r="AC704" s="518"/>
    </row>
    <row r="705" ht="15.75" customHeight="1">
      <c r="A705" s="149"/>
      <c r="B705" s="149"/>
      <c r="C705" s="149"/>
      <c r="D705" s="116"/>
      <c r="E705" s="516"/>
      <c r="F705" s="516"/>
      <c r="G705" s="519"/>
      <c r="H705" s="116"/>
      <c r="I705" s="116"/>
      <c r="J705" s="116"/>
      <c r="K705" s="517"/>
      <c r="L705" s="517"/>
      <c r="M705" s="517"/>
      <c r="N705" s="517"/>
      <c r="O705" s="517"/>
      <c r="P705" s="517"/>
      <c r="Q705" s="517"/>
      <c r="R705" s="517"/>
      <c r="S705" s="517"/>
      <c r="T705" s="517"/>
      <c r="U705" s="517"/>
      <c r="V705" s="517"/>
      <c r="W705" s="517"/>
      <c r="X705" s="517"/>
      <c r="Y705" s="518"/>
      <c r="Z705" s="518"/>
      <c r="AA705" s="518"/>
      <c r="AB705" s="518"/>
      <c r="AC705" s="518"/>
    </row>
    <row r="706" ht="15.75" customHeight="1">
      <c r="A706" s="149"/>
      <c r="B706" s="149"/>
      <c r="C706" s="149"/>
      <c r="D706" s="116"/>
      <c r="E706" s="516"/>
      <c r="F706" s="516"/>
      <c r="G706" s="519"/>
      <c r="H706" s="116"/>
      <c r="I706" s="116"/>
      <c r="J706" s="116"/>
      <c r="K706" s="517"/>
      <c r="L706" s="517"/>
      <c r="M706" s="517"/>
      <c r="N706" s="517"/>
      <c r="O706" s="517"/>
      <c r="P706" s="517"/>
      <c r="Q706" s="517"/>
      <c r="R706" s="517"/>
      <c r="S706" s="517"/>
      <c r="T706" s="517"/>
      <c r="U706" s="517"/>
      <c r="V706" s="517"/>
      <c r="W706" s="517"/>
      <c r="X706" s="517"/>
      <c r="Y706" s="518"/>
      <c r="Z706" s="518"/>
      <c r="AA706" s="518"/>
      <c r="AB706" s="518"/>
      <c r="AC706" s="518"/>
    </row>
    <row r="707" ht="15.75" customHeight="1">
      <c r="A707" s="149"/>
      <c r="B707" s="149"/>
      <c r="C707" s="149"/>
      <c r="D707" s="116"/>
      <c r="E707" s="516"/>
      <c r="F707" s="516"/>
      <c r="G707" s="519"/>
      <c r="H707" s="116"/>
      <c r="I707" s="116"/>
      <c r="J707" s="116"/>
      <c r="K707" s="517"/>
      <c r="L707" s="517"/>
      <c r="M707" s="517"/>
      <c r="N707" s="517"/>
      <c r="O707" s="517"/>
      <c r="P707" s="517"/>
      <c r="Q707" s="517"/>
      <c r="R707" s="517"/>
      <c r="S707" s="517"/>
      <c r="T707" s="517"/>
      <c r="U707" s="517"/>
      <c r="V707" s="517"/>
      <c r="W707" s="517"/>
      <c r="X707" s="517"/>
      <c r="Y707" s="518"/>
      <c r="Z707" s="518"/>
      <c r="AA707" s="518"/>
      <c r="AB707" s="518"/>
      <c r="AC707" s="518"/>
    </row>
    <row r="708" ht="15.75" customHeight="1">
      <c r="A708" s="149"/>
      <c r="B708" s="149"/>
      <c r="C708" s="149"/>
      <c r="D708" s="116"/>
      <c r="E708" s="516"/>
      <c r="F708" s="516"/>
      <c r="G708" s="519"/>
      <c r="H708" s="116"/>
      <c r="I708" s="116"/>
      <c r="J708" s="116"/>
      <c r="K708" s="517"/>
      <c r="L708" s="517"/>
      <c r="M708" s="517"/>
      <c r="N708" s="517"/>
      <c r="O708" s="517"/>
      <c r="P708" s="517"/>
      <c r="Q708" s="517"/>
      <c r="R708" s="517"/>
      <c r="S708" s="517"/>
      <c r="T708" s="517"/>
      <c r="U708" s="517"/>
      <c r="V708" s="517"/>
      <c r="W708" s="517"/>
      <c r="X708" s="517"/>
      <c r="Y708" s="518"/>
      <c r="Z708" s="518"/>
      <c r="AA708" s="518"/>
      <c r="AB708" s="518"/>
      <c r="AC708" s="518"/>
    </row>
    <row r="709" ht="15.75" customHeight="1">
      <c r="A709" s="149"/>
      <c r="B709" s="149"/>
      <c r="C709" s="149"/>
      <c r="D709" s="116"/>
      <c r="E709" s="516"/>
      <c r="F709" s="516"/>
      <c r="G709" s="519"/>
      <c r="H709" s="116"/>
      <c r="I709" s="116"/>
      <c r="J709" s="116"/>
      <c r="K709" s="517"/>
      <c r="L709" s="517"/>
      <c r="M709" s="517"/>
      <c r="N709" s="517"/>
      <c r="O709" s="517"/>
      <c r="P709" s="517"/>
      <c r="Q709" s="517"/>
      <c r="R709" s="517"/>
      <c r="S709" s="517"/>
      <c r="T709" s="517"/>
      <c r="U709" s="517"/>
      <c r="V709" s="517"/>
      <c r="W709" s="517"/>
      <c r="X709" s="517"/>
      <c r="Y709" s="518"/>
      <c r="Z709" s="518"/>
      <c r="AA709" s="518"/>
      <c r="AB709" s="518"/>
      <c r="AC709" s="518"/>
    </row>
    <row r="710" ht="15.75" customHeight="1">
      <c r="A710" s="149"/>
      <c r="B710" s="149"/>
      <c r="C710" s="149"/>
      <c r="D710" s="116"/>
      <c r="E710" s="516"/>
      <c r="F710" s="516"/>
      <c r="G710" s="519"/>
      <c r="H710" s="116"/>
      <c r="I710" s="116"/>
      <c r="J710" s="116"/>
      <c r="K710" s="517"/>
      <c r="L710" s="517"/>
      <c r="M710" s="517"/>
      <c r="N710" s="517"/>
      <c r="O710" s="517"/>
      <c r="P710" s="517"/>
      <c r="Q710" s="517"/>
      <c r="R710" s="517"/>
      <c r="S710" s="517"/>
      <c r="T710" s="517"/>
      <c r="U710" s="517"/>
      <c r="V710" s="517"/>
      <c r="W710" s="517"/>
      <c r="X710" s="517"/>
      <c r="Y710" s="518"/>
      <c r="Z710" s="518"/>
      <c r="AA710" s="518"/>
      <c r="AB710" s="518"/>
      <c r="AC710" s="518"/>
    </row>
    <row r="711" ht="15.75" customHeight="1">
      <c r="A711" s="149"/>
      <c r="B711" s="149"/>
      <c r="C711" s="149"/>
      <c r="D711" s="116"/>
      <c r="E711" s="516"/>
      <c r="F711" s="516"/>
      <c r="G711" s="519"/>
      <c r="H711" s="116"/>
      <c r="I711" s="116"/>
      <c r="J711" s="116"/>
      <c r="K711" s="517"/>
      <c r="L711" s="517"/>
      <c r="M711" s="517"/>
      <c r="N711" s="517"/>
      <c r="O711" s="517"/>
      <c r="P711" s="517"/>
      <c r="Q711" s="517"/>
      <c r="R711" s="517"/>
      <c r="S711" s="517"/>
      <c r="T711" s="517"/>
      <c r="U711" s="517"/>
      <c r="V711" s="517"/>
      <c r="W711" s="517"/>
      <c r="X711" s="517"/>
      <c r="Y711" s="518"/>
      <c r="Z711" s="518"/>
      <c r="AA711" s="518"/>
      <c r="AB711" s="518"/>
      <c r="AC711" s="518"/>
    </row>
    <row r="712" ht="15.75" customHeight="1">
      <c r="A712" s="149"/>
      <c r="B712" s="149"/>
      <c r="C712" s="149"/>
      <c r="D712" s="116"/>
      <c r="E712" s="516"/>
      <c r="F712" s="516"/>
      <c r="G712" s="519"/>
      <c r="H712" s="116"/>
      <c r="I712" s="116"/>
      <c r="J712" s="116"/>
      <c r="K712" s="517"/>
      <c r="L712" s="517"/>
      <c r="M712" s="517"/>
      <c r="N712" s="517"/>
      <c r="O712" s="517"/>
      <c r="P712" s="517"/>
      <c r="Q712" s="517"/>
      <c r="R712" s="517"/>
      <c r="S712" s="517"/>
      <c r="T712" s="517"/>
      <c r="U712" s="517"/>
      <c r="V712" s="517"/>
      <c r="W712" s="517"/>
      <c r="X712" s="517"/>
      <c r="Y712" s="518"/>
      <c r="Z712" s="518"/>
      <c r="AA712" s="518"/>
      <c r="AB712" s="518"/>
      <c r="AC712" s="518"/>
    </row>
    <row r="713" ht="15.75" customHeight="1">
      <c r="A713" s="149"/>
      <c r="B713" s="149"/>
      <c r="C713" s="149"/>
      <c r="D713" s="116"/>
      <c r="E713" s="516"/>
      <c r="F713" s="516"/>
      <c r="G713" s="519"/>
      <c r="H713" s="116"/>
      <c r="I713" s="116"/>
      <c r="J713" s="116"/>
      <c r="K713" s="517"/>
      <c r="L713" s="517"/>
      <c r="M713" s="517"/>
      <c r="N713" s="517"/>
      <c r="O713" s="517"/>
      <c r="P713" s="517"/>
      <c r="Q713" s="517"/>
      <c r="R713" s="517"/>
      <c r="S713" s="517"/>
      <c r="T713" s="517"/>
      <c r="U713" s="517"/>
      <c r="V713" s="517"/>
      <c r="W713" s="517"/>
      <c r="X713" s="517"/>
      <c r="Y713" s="518"/>
      <c r="Z713" s="518"/>
      <c r="AA713" s="518"/>
      <c r="AB713" s="518"/>
      <c r="AC713" s="518"/>
    </row>
    <row r="714" ht="15.75" customHeight="1">
      <c r="A714" s="149"/>
      <c r="B714" s="149"/>
      <c r="C714" s="149"/>
      <c r="D714" s="116"/>
      <c r="E714" s="516"/>
      <c r="F714" s="516"/>
      <c r="G714" s="519"/>
      <c r="H714" s="116"/>
      <c r="I714" s="116"/>
      <c r="J714" s="116"/>
      <c r="K714" s="517"/>
      <c r="L714" s="517"/>
      <c r="M714" s="517"/>
      <c r="N714" s="517"/>
      <c r="O714" s="517"/>
      <c r="P714" s="517"/>
      <c r="Q714" s="517"/>
      <c r="R714" s="517"/>
      <c r="S714" s="517"/>
      <c r="T714" s="517"/>
      <c r="U714" s="517"/>
      <c r="V714" s="517"/>
      <c r="W714" s="517"/>
      <c r="X714" s="517"/>
      <c r="Y714" s="518"/>
      <c r="Z714" s="518"/>
      <c r="AA714" s="518"/>
      <c r="AB714" s="518"/>
      <c r="AC714" s="518"/>
    </row>
    <row r="715" ht="15.75" customHeight="1">
      <c r="A715" s="149"/>
      <c r="B715" s="149"/>
      <c r="C715" s="149"/>
      <c r="D715" s="116"/>
      <c r="E715" s="516"/>
      <c r="F715" s="516"/>
      <c r="G715" s="519"/>
      <c r="H715" s="116"/>
      <c r="I715" s="116"/>
      <c r="J715" s="116"/>
      <c r="K715" s="517"/>
      <c r="L715" s="517"/>
      <c r="M715" s="517"/>
      <c r="N715" s="517"/>
      <c r="O715" s="517"/>
      <c r="P715" s="517"/>
      <c r="Q715" s="517"/>
      <c r="R715" s="517"/>
      <c r="S715" s="517"/>
      <c r="T715" s="517"/>
      <c r="U715" s="517"/>
      <c r="V715" s="517"/>
      <c r="W715" s="517"/>
      <c r="X715" s="517"/>
      <c r="Y715" s="518"/>
      <c r="Z715" s="518"/>
      <c r="AA715" s="518"/>
      <c r="AB715" s="518"/>
      <c r="AC715" s="518"/>
    </row>
    <row r="716" ht="15.75" customHeight="1">
      <c r="A716" s="149"/>
      <c r="B716" s="149"/>
      <c r="C716" s="149"/>
      <c r="D716" s="116"/>
      <c r="E716" s="516"/>
      <c r="F716" s="516"/>
      <c r="G716" s="519"/>
      <c r="H716" s="116"/>
      <c r="I716" s="116"/>
      <c r="J716" s="116"/>
      <c r="K716" s="517"/>
      <c r="L716" s="517"/>
      <c r="M716" s="517"/>
      <c r="N716" s="517"/>
      <c r="O716" s="517"/>
      <c r="P716" s="517"/>
      <c r="Q716" s="517"/>
      <c r="R716" s="517"/>
      <c r="S716" s="517"/>
      <c r="T716" s="517"/>
      <c r="U716" s="517"/>
      <c r="V716" s="517"/>
      <c r="W716" s="517"/>
      <c r="X716" s="517"/>
      <c r="Y716" s="518"/>
      <c r="Z716" s="518"/>
      <c r="AA716" s="518"/>
      <c r="AB716" s="518"/>
      <c r="AC716" s="518"/>
    </row>
    <row r="717" ht="15.75" customHeight="1">
      <c r="A717" s="149"/>
      <c r="B717" s="149"/>
      <c r="C717" s="149"/>
      <c r="D717" s="116"/>
      <c r="E717" s="516"/>
      <c r="F717" s="516"/>
      <c r="G717" s="519"/>
      <c r="H717" s="116"/>
      <c r="I717" s="116"/>
      <c r="J717" s="116"/>
      <c r="K717" s="517"/>
      <c r="L717" s="517"/>
      <c r="M717" s="517"/>
      <c r="N717" s="517"/>
      <c r="O717" s="517"/>
      <c r="P717" s="517"/>
      <c r="Q717" s="517"/>
      <c r="R717" s="517"/>
      <c r="S717" s="517"/>
      <c r="T717" s="517"/>
      <c r="U717" s="517"/>
      <c r="V717" s="517"/>
      <c r="W717" s="517"/>
      <c r="X717" s="517"/>
      <c r="Y717" s="518"/>
      <c r="Z717" s="518"/>
      <c r="AA717" s="518"/>
      <c r="AB717" s="518"/>
      <c r="AC717" s="518"/>
    </row>
    <row r="718" ht="15.75" customHeight="1">
      <c r="A718" s="149"/>
      <c r="B718" s="149"/>
      <c r="C718" s="149"/>
      <c r="D718" s="116"/>
      <c r="E718" s="516"/>
      <c r="F718" s="516"/>
      <c r="G718" s="519"/>
      <c r="H718" s="116"/>
      <c r="I718" s="116"/>
      <c r="J718" s="116"/>
      <c r="K718" s="517"/>
      <c r="L718" s="517"/>
      <c r="M718" s="517"/>
      <c r="N718" s="517"/>
      <c r="O718" s="517"/>
      <c r="P718" s="517"/>
      <c r="Q718" s="517"/>
      <c r="R718" s="517"/>
      <c r="S718" s="517"/>
      <c r="T718" s="517"/>
      <c r="U718" s="517"/>
      <c r="V718" s="517"/>
      <c r="W718" s="517"/>
      <c r="X718" s="517"/>
      <c r="Y718" s="518"/>
      <c r="Z718" s="518"/>
      <c r="AA718" s="518"/>
      <c r="AB718" s="518"/>
      <c r="AC718" s="518"/>
    </row>
    <row r="719" ht="15.75" customHeight="1">
      <c r="A719" s="149"/>
      <c r="B719" s="149"/>
      <c r="C719" s="149"/>
      <c r="D719" s="116"/>
      <c r="E719" s="516"/>
      <c r="F719" s="516"/>
      <c r="G719" s="519"/>
      <c r="H719" s="116"/>
      <c r="I719" s="116"/>
      <c r="J719" s="116"/>
      <c r="K719" s="517"/>
      <c r="L719" s="517"/>
      <c r="M719" s="517"/>
      <c r="N719" s="517"/>
      <c r="O719" s="517"/>
      <c r="P719" s="517"/>
      <c r="Q719" s="517"/>
      <c r="R719" s="517"/>
      <c r="S719" s="517"/>
      <c r="T719" s="517"/>
      <c r="U719" s="517"/>
      <c r="V719" s="517"/>
      <c r="W719" s="517"/>
      <c r="X719" s="517"/>
      <c r="Y719" s="518"/>
      <c r="Z719" s="518"/>
      <c r="AA719" s="518"/>
      <c r="AB719" s="518"/>
      <c r="AC719" s="518"/>
    </row>
    <row r="720" ht="15.75" customHeight="1">
      <c r="A720" s="149"/>
      <c r="B720" s="149"/>
      <c r="C720" s="149"/>
      <c r="D720" s="116"/>
      <c r="E720" s="516"/>
      <c r="F720" s="516"/>
      <c r="G720" s="519"/>
      <c r="H720" s="116"/>
      <c r="I720" s="116"/>
      <c r="J720" s="116"/>
      <c r="K720" s="517"/>
      <c r="L720" s="517"/>
      <c r="M720" s="517"/>
      <c r="N720" s="517"/>
      <c r="O720" s="517"/>
      <c r="P720" s="517"/>
      <c r="Q720" s="517"/>
      <c r="R720" s="517"/>
      <c r="S720" s="517"/>
      <c r="T720" s="517"/>
      <c r="U720" s="517"/>
      <c r="V720" s="517"/>
      <c r="W720" s="517"/>
      <c r="X720" s="517"/>
      <c r="Y720" s="518"/>
      <c r="Z720" s="518"/>
      <c r="AA720" s="518"/>
      <c r="AB720" s="518"/>
      <c r="AC720" s="518"/>
    </row>
    <row r="721" ht="15.75" customHeight="1">
      <c r="A721" s="149"/>
      <c r="B721" s="149"/>
      <c r="C721" s="149"/>
      <c r="D721" s="116"/>
      <c r="E721" s="516"/>
      <c r="F721" s="516"/>
      <c r="G721" s="519"/>
      <c r="H721" s="116"/>
      <c r="I721" s="116"/>
      <c r="J721" s="116"/>
      <c r="K721" s="517"/>
      <c r="L721" s="517"/>
      <c r="M721" s="517"/>
      <c r="N721" s="517"/>
      <c r="O721" s="517"/>
      <c r="P721" s="517"/>
      <c r="Q721" s="517"/>
      <c r="R721" s="517"/>
      <c r="S721" s="517"/>
      <c r="T721" s="517"/>
      <c r="U721" s="517"/>
      <c r="V721" s="517"/>
      <c r="W721" s="517"/>
      <c r="X721" s="517"/>
      <c r="Y721" s="518"/>
      <c r="Z721" s="518"/>
      <c r="AA721" s="518"/>
      <c r="AB721" s="518"/>
      <c r="AC721" s="518"/>
    </row>
    <row r="722" ht="15.75" customHeight="1">
      <c r="A722" s="149"/>
      <c r="B722" s="149"/>
      <c r="C722" s="149"/>
      <c r="D722" s="116"/>
      <c r="E722" s="516"/>
      <c r="F722" s="516"/>
      <c r="G722" s="519"/>
      <c r="H722" s="116"/>
      <c r="I722" s="116"/>
      <c r="J722" s="116"/>
      <c r="K722" s="517"/>
      <c r="L722" s="517"/>
      <c r="M722" s="517"/>
      <c r="N722" s="517"/>
      <c r="O722" s="517"/>
      <c r="P722" s="517"/>
      <c r="Q722" s="517"/>
      <c r="R722" s="517"/>
      <c r="S722" s="517"/>
      <c r="T722" s="517"/>
      <c r="U722" s="517"/>
      <c r="V722" s="517"/>
      <c r="W722" s="517"/>
      <c r="X722" s="517"/>
      <c r="Y722" s="518"/>
      <c r="Z722" s="518"/>
      <c r="AA722" s="518"/>
      <c r="AB722" s="518"/>
      <c r="AC722" s="518"/>
    </row>
    <row r="723" ht="15.75" customHeight="1">
      <c r="A723" s="149"/>
      <c r="B723" s="149"/>
      <c r="C723" s="149"/>
      <c r="D723" s="116"/>
      <c r="E723" s="516"/>
      <c r="F723" s="516"/>
      <c r="G723" s="519"/>
      <c r="H723" s="116"/>
      <c r="I723" s="116"/>
      <c r="J723" s="116"/>
      <c r="K723" s="517"/>
      <c r="L723" s="517"/>
      <c r="M723" s="517"/>
      <c r="N723" s="517"/>
      <c r="O723" s="517"/>
      <c r="P723" s="517"/>
      <c r="Q723" s="517"/>
      <c r="R723" s="517"/>
      <c r="S723" s="517"/>
      <c r="T723" s="517"/>
      <c r="U723" s="517"/>
      <c r="V723" s="517"/>
      <c r="W723" s="517"/>
      <c r="X723" s="517"/>
      <c r="Y723" s="518"/>
      <c r="Z723" s="518"/>
      <c r="AA723" s="518"/>
      <c r="AB723" s="518"/>
      <c r="AC723" s="518"/>
    </row>
    <row r="724" ht="15.75" customHeight="1">
      <c r="A724" s="149"/>
      <c r="B724" s="149"/>
      <c r="C724" s="149"/>
      <c r="D724" s="116"/>
      <c r="E724" s="516"/>
      <c r="F724" s="516"/>
      <c r="G724" s="519"/>
      <c r="H724" s="116"/>
      <c r="I724" s="116"/>
      <c r="J724" s="116"/>
      <c r="K724" s="517"/>
      <c r="L724" s="517"/>
      <c r="M724" s="517"/>
      <c r="N724" s="517"/>
      <c r="O724" s="517"/>
      <c r="P724" s="517"/>
      <c r="Q724" s="517"/>
      <c r="R724" s="517"/>
      <c r="S724" s="517"/>
      <c r="T724" s="517"/>
      <c r="U724" s="517"/>
      <c r="V724" s="517"/>
      <c r="W724" s="517"/>
      <c r="X724" s="517"/>
      <c r="Y724" s="518"/>
      <c r="Z724" s="518"/>
      <c r="AA724" s="518"/>
      <c r="AB724" s="518"/>
      <c r="AC724" s="518"/>
    </row>
    <row r="725" ht="15.75" customHeight="1">
      <c r="A725" s="149"/>
      <c r="B725" s="149"/>
      <c r="C725" s="149"/>
      <c r="D725" s="116"/>
      <c r="E725" s="516"/>
      <c r="F725" s="516"/>
      <c r="G725" s="519"/>
      <c r="H725" s="116"/>
      <c r="I725" s="116"/>
      <c r="J725" s="116"/>
      <c r="K725" s="517"/>
      <c r="L725" s="517"/>
      <c r="M725" s="517"/>
      <c r="N725" s="517"/>
      <c r="O725" s="517"/>
      <c r="P725" s="517"/>
      <c r="Q725" s="517"/>
      <c r="R725" s="517"/>
      <c r="S725" s="517"/>
      <c r="T725" s="517"/>
      <c r="U725" s="517"/>
      <c r="V725" s="517"/>
      <c r="W725" s="517"/>
      <c r="X725" s="517"/>
      <c r="Y725" s="518"/>
      <c r="Z725" s="518"/>
      <c r="AA725" s="518"/>
      <c r="AB725" s="518"/>
      <c r="AC725" s="518"/>
    </row>
    <row r="726" ht="15.75" customHeight="1">
      <c r="A726" s="149"/>
      <c r="B726" s="149"/>
      <c r="C726" s="149"/>
      <c r="D726" s="116"/>
      <c r="E726" s="516"/>
      <c r="F726" s="516"/>
      <c r="G726" s="519"/>
      <c r="H726" s="116"/>
      <c r="I726" s="116"/>
      <c r="J726" s="116"/>
      <c r="K726" s="517"/>
      <c r="L726" s="517"/>
      <c r="M726" s="517"/>
      <c r="N726" s="517"/>
      <c r="O726" s="517"/>
      <c r="P726" s="517"/>
      <c r="Q726" s="517"/>
      <c r="R726" s="517"/>
      <c r="S726" s="517"/>
      <c r="T726" s="517"/>
      <c r="U726" s="517"/>
      <c r="V726" s="517"/>
      <c r="W726" s="517"/>
      <c r="X726" s="517"/>
      <c r="Y726" s="518"/>
      <c r="Z726" s="518"/>
      <c r="AA726" s="518"/>
      <c r="AB726" s="518"/>
      <c r="AC726" s="518"/>
    </row>
    <row r="727" ht="15.75" customHeight="1">
      <c r="A727" s="149"/>
      <c r="B727" s="149"/>
      <c r="C727" s="149"/>
      <c r="D727" s="116"/>
      <c r="E727" s="516"/>
      <c r="F727" s="516"/>
      <c r="G727" s="519"/>
      <c r="H727" s="116"/>
      <c r="I727" s="116"/>
      <c r="J727" s="116"/>
      <c r="K727" s="517"/>
      <c r="L727" s="517"/>
      <c r="M727" s="517"/>
      <c r="N727" s="517"/>
      <c r="O727" s="517"/>
      <c r="P727" s="517"/>
      <c r="Q727" s="517"/>
      <c r="R727" s="517"/>
      <c r="S727" s="517"/>
      <c r="T727" s="517"/>
      <c r="U727" s="517"/>
      <c r="V727" s="517"/>
      <c r="W727" s="517"/>
      <c r="X727" s="517"/>
      <c r="Y727" s="518"/>
      <c r="Z727" s="518"/>
      <c r="AA727" s="518"/>
      <c r="AB727" s="518"/>
      <c r="AC727" s="518"/>
    </row>
    <row r="728" ht="15.75" customHeight="1">
      <c r="A728" s="149"/>
      <c r="B728" s="149"/>
      <c r="C728" s="149"/>
      <c r="D728" s="116"/>
      <c r="E728" s="516"/>
      <c r="F728" s="516"/>
      <c r="G728" s="519"/>
      <c r="H728" s="116"/>
      <c r="I728" s="116"/>
      <c r="J728" s="116"/>
      <c r="K728" s="517"/>
      <c r="L728" s="517"/>
      <c r="M728" s="517"/>
      <c r="N728" s="517"/>
      <c r="O728" s="517"/>
      <c r="P728" s="517"/>
      <c r="Q728" s="517"/>
      <c r="R728" s="517"/>
      <c r="S728" s="517"/>
      <c r="T728" s="517"/>
      <c r="U728" s="517"/>
      <c r="V728" s="517"/>
      <c r="W728" s="517"/>
      <c r="X728" s="517"/>
      <c r="Y728" s="518"/>
      <c r="Z728" s="518"/>
      <c r="AA728" s="518"/>
      <c r="AB728" s="518"/>
      <c r="AC728" s="518"/>
    </row>
    <row r="729" ht="15.75" customHeight="1">
      <c r="A729" s="149"/>
      <c r="B729" s="149"/>
      <c r="C729" s="149"/>
      <c r="D729" s="116"/>
      <c r="E729" s="516"/>
      <c r="F729" s="516"/>
      <c r="G729" s="519"/>
      <c r="H729" s="116"/>
      <c r="I729" s="116"/>
      <c r="J729" s="116"/>
      <c r="K729" s="517"/>
      <c r="L729" s="517"/>
      <c r="M729" s="517"/>
      <c r="N729" s="517"/>
      <c r="O729" s="517"/>
      <c r="P729" s="517"/>
      <c r="Q729" s="517"/>
      <c r="R729" s="517"/>
      <c r="S729" s="517"/>
      <c r="T729" s="517"/>
      <c r="U729" s="517"/>
      <c r="V729" s="517"/>
      <c r="W729" s="517"/>
      <c r="X729" s="517"/>
      <c r="Y729" s="518"/>
      <c r="Z729" s="518"/>
      <c r="AA729" s="518"/>
      <c r="AB729" s="518"/>
      <c r="AC729" s="518"/>
    </row>
    <row r="730" ht="15.75" customHeight="1">
      <c r="A730" s="149"/>
      <c r="B730" s="149"/>
      <c r="C730" s="149"/>
      <c r="D730" s="116"/>
      <c r="E730" s="516"/>
      <c r="F730" s="516"/>
      <c r="G730" s="519"/>
      <c r="H730" s="116"/>
      <c r="I730" s="116"/>
      <c r="J730" s="116"/>
      <c r="K730" s="517"/>
      <c r="L730" s="517"/>
      <c r="M730" s="517"/>
      <c r="N730" s="517"/>
      <c r="O730" s="517"/>
      <c r="P730" s="517"/>
      <c r="Q730" s="517"/>
      <c r="R730" s="517"/>
      <c r="S730" s="517"/>
      <c r="T730" s="517"/>
      <c r="U730" s="517"/>
      <c r="V730" s="517"/>
      <c r="W730" s="517"/>
      <c r="X730" s="517"/>
      <c r="Y730" s="518"/>
      <c r="Z730" s="518"/>
      <c r="AA730" s="518"/>
      <c r="AB730" s="518"/>
      <c r="AC730" s="518"/>
    </row>
    <row r="731" ht="15.75" customHeight="1">
      <c r="A731" s="149"/>
      <c r="B731" s="149"/>
      <c r="C731" s="149"/>
      <c r="D731" s="116"/>
      <c r="E731" s="516"/>
      <c r="F731" s="516"/>
      <c r="G731" s="519"/>
      <c r="H731" s="116"/>
      <c r="I731" s="116"/>
      <c r="J731" s="116"/>
      <c r="K731" s="517"/>
      <c r="L731" s="517"/>
      <c r="M731" s="517"/>
      <c r="N731" s="517"/>
      <c r="O731" s="517"/>
      <c r="P731" s="517"/>
      <c r="Q731" s="517"/>
      <c r="R731" s="517"/>
      <c r="S731" s="517"/>
      <c r="T731" s="517"/>
      <c r="U731" s="517"/>
      <c r="V731" s="517"/>
      <c r="W731" s="517"/>
      <c r="X731" s="517"/>
      <c r="Y731" s="518"/>
      <c r="Z731" s="518"/>
      <c r="AA731" s="518"/>
      <c r="AB731" s="518"/>
      <c r="AC731" s="518"/>
    </row>
    <row r="732" ht="15.75" customHeight="1">
      <c r="A732" s="149"/>
      <c r="B732" s="149"/>
      <c r="C732" s="149"/>
      <c r="D732" s="116"/>
      <c r="E732" s="516"/>
      <c r="F732" s="516"/>
      <c r="G732" s="519"/>
      <c r="H732" s="116"/>
      <c r="I732" s="116"/>
      <c r="J732" s="116"/>
      <c r="K732" s="517"/>
      <c r="L732" s="517"/>
      <c r="M732" s="517"/>
      <c r="N732" s="517"/>
      <c r="O732" s="517"/>
      <c r="P732" s="517"/>
      <c r="Q732" s="517"/>
      <c r="R732" s="517"/>
      <c r="S732" s="517"/>
      <c r="T732" s="517"/>
      <c r="U732" s="517"/>
      <c r="V732" s="517"/>
      <c r="W732" s="517"/>
      <c r="X732" s="517"/>
      <c r="Y732" s="518"/>
      <c r="Z732" s="518"/>
      <c r="AA732" s="518"/>
      <c r="AB732" s="518"/>
      <c r="AC732" s="518"/>
    </row>
    <row r="733" ht="15.75" customHeight="1">
      <c r="A733" s="149"/>
      <c r="B733" s="149"/>
      <c r="C733" s="149"/>
      <c r="D733" s="116"/>
      <c r="E733" s="516"/>
      <c r="F733" s="516"/>
      <c r="G733" s="519"/>
      <c r="H733" s="116"/>
      <c r="I733" s="116"/>
      <c r="J733" s="116"/>
      <c r="K733" s="517"/>
      <c r="L733" s="517"/>
      <c r="M733" s="517"/>
      <c r="N733" s="517"/>
      <c r="O733" s="517"/>
      <c r="P733" s="517"/>
      <c r="Q733" s="517"/>
      <c r="R733" s="517"/>
      <c r="S733" s="517"/>
      <c r="T733" s="517"/>
      <c r="U733" s="517"/>
      <c r="V733" s="517"/>
      <c r="W733" s="517"/>
      <c r="X733" s="517"/>
      <c r="Y733" s="518"/>
      <c r="Z733" s="518"/>
      <c r="AA733" s="518"/>
      <c r="AB733" s="518"/>
      <c r="AC733" s="518"/>
    </row>
    <row r="734" ht="15.75" customHeight="1">
      <c r="A734" s="149"/>
      <c r="B734" s="149"/>
      <c r="C734" s="149"/>
      <c r="D734" s="116"/>
      <c r="E734" s="516"/>
      <c r="F734" s="516"/>
      <c r="G734" s="519"/>
      <c r="H734" s="116"/>
      <c r="I734" s="116"/>
      <c r="J734" s="116"/>
      <c r="K734" s="517"/>
      <c r="L734" s="517"/>
      <c r="M734" s="517"/>
      <c r="N734" s="517"/>
      <c r="O734" s="517"/>
      <c r="P734" s="517"/>
      <c r="Q734" s="517"/>
      <c r="R734" s="517"/>
      <c r="S734" s="517"/>
      <c r="T734" s="517"/>
      <c r="U734" s="517"/>
      <c r="V734" s="517"/>
      <c r="W734" s="517"/>
      <c r="X734" s="517"/>
      <c r="Y734" s="518"/>
      <c r="Z734" s="518"/>
      <c r="AA734" s="518"/>
      <c r="AB734" s="518"/>
      <c r="AC734" s="518"/>
    </row>
    <row r="735" ht="15.75" customHeight="1">
      <c r="A735" s="149"/>
      <c r="B735" s="149"/>
      <c r="C735" s="149"/>
      <c r="D735" s="116"/>
      <c r="E735" s="516"/>
      <c r="F735" s="516"/>
      <c r="G735" s="519"/>
      <c r="H735" s="116"/>
      <c r="I735" s="116"/>
      <c r="J735" s="116"/>
      <c r="K735" s="517"/>
      <c r="L735" s="517"/>
      <c r="M735" s="517"/>
      <c r="N735" s="517"/>
      <c r="O735" s="517"/>
      <c r="P735" s="517"/>
      <c r="Q735" s="517"/>
      <c r="R735" s="517"/>
      <c r="S735" s="517"/>
      <c r="T735" s="517"/>
      <c r="U735" s="517"/>
      <c r="V735" s="517"/>
      <c r="W735" s="517"/>
      <c r="X735" s="517"/>
      <c r="Y735" s="518"/>
      <c r="Z735" s="518"/>
      <c r="AA735" s="518"/>
      <c r="AB735" s="518"/>
      <c r="AC735" s="518"/>
    </row>
    <row r="736" ht="15.75" customHeight="1">
      <c r="A736" s="149"/>
      <c r="B736" s="149"/>
      <c r="C736" s="149"/>
      <c r="D736" s="116"/>
      <c r="E736" s="516"/>
      <c r="F736" s="516"/>
      <c r="G736" s="519"/>
      <c r="H736" s="116"/>
      <c r="I736" s="116"/>
      <c r="J736" s="116"/>
      <c r="K736" s="517"/>
      <c r="L736" s="517"/>
      <c r="M736" s="517"/>
      <c r="N736" s="517"/>
      <c r="O736" s="517"/>
      <c r="P736" s="517"/>
      <c r="Q736" s="517"/>
      <c r="R736" s="517"/>
      <c r="S736" s="517"/>
      <c r="T736" s="517"/>
      <c r="U736" s="517"/>
      <c r="V736" s="517"/>
      <c r="W736" s="517"/>
      <c r="X736" s="517"/>
      <c r="Y736" s="518"/>
      <c r="Z736" s="518"/>
      <c r="AA736" s="518"/>
      <c r="AB736" s="518"/>
      <c r="AC736" s="518"/>
    </row>
    <row r="737" ht="15.75" customHeight="1">
      <c r="A737" s="149"/>
      <c r="B737" s="149"/>
      <c r="C737" s="149"/>
      <c r="D737" s="116"/>
      <c r="E737" s="516"/>
      <c r="F737" s="516"/>
      <c r="G737" s="519"/>
      <c r="H737" s="116"/>
      <c r="I737" s="116"/>
      <c r="J737" s="116"/>
      <c r="K737" s="517"/>
      <c r="L737" s="517"/>
      <c r="M737" s="517"/>
      <c r="N737" s="517"/>
      <c r="O737" s="517"/>
      <c r="P737" s="517"/>
      <c r="Q737" s="517"/>
      <c r="R737" s="517"/>
      <c r="S737" s="517"/>
      <c r="T737" s="517"/>
      <c r="U737" s="517"/>
      <c r="V737" s="517"/>
      <c r="W737" s="517"/>
      <c r="X737" s="517"/>
      <c r="Y737" s="518"/>
      <c r="Z737" s="518"/>
      <c r="AA737" s="518"/>
      <c r="AB737" s="518"/>
      <c r="AC737" s="518"/>
    </row>
    <row r="738" ht="15.75" customHeight="1">
      <c r="A738" s="149"/>
      <c r="B738" s="149"/>
      <c r="C738" s="149"/>
      <c r="D738" s="116"/>
      <c r="E738" s="516"/>
      <c r="F738" s="516"/>
      <c r="G738" s="519"/>
      <c r="H738" s="116"/>
      <c r="I738" s="116"/>
      <c r="J738" s="116"/>
      <c r="K738" s="517"/>
      <c r="L738" s="517"/>
      <c r="M738" s="517"/>
      <c r="N738" s="517"/>
      <c r="O738" s="517"/>
      <c r="P738" s="517"/>
      <c r="Q738" s="517"/>
      <c r="R738" s="517"/>
      <c r="S738" s="517"/>
      <c r="T738" s="517"/>
      <c r="U738" s="517"/>
      <c r="V738" s="517"/>
      <c r="W738" s="517"/>
      <c r="X738" s="517"/>
      <c r="Y738" s="518"/>
      <c r="Z738" s="518"/>
      <c r="AA738" s="518"/>
      <c r="AB738" s="518"/>
      <c r="AC738" s="518"/>
    </row>
    <row r="739" ht="15.75" customHeight="1">
      <c r="A739" s="149"/>
      <c r="B739" s="149"/>
      <c r="C739" s="149"/>
      <c r="D739" s="116"/>
      <c r="E739" s="516"/>
      <c r="F739" s="516"/>
      <c r="G739" s="519"/>
      <c r="H739" s="116"/>
      <c r="I739" s="116"/>
      <c r="J739" s="116"/>
      <c r="K739" s="517"/>
      <c r="L739" s="517"/>
      <c r="M739" s="517"/>
      <c r="N739" s="517"/>
      <c r="O739" s="517"/>
      <c r="P739" s="517"/>
      <c r="Q739" s="517"/>
      <c r="R739" s="517"/>
      <c r="S739" s="517"/>
      <c r="T739" s="517"/>
      <c r="U739" s="517"/>
      <c r="V739" s="517"/>
      <c r="W739" s="517"/>
      <c r="X739" s="517"/>
      <c r="Y739" s="518"/>
      <c r="Z739" s="518"/>
      <c r="AA739" s="518"/>
      <c r="AB739" s="518"/>
      <c r="AC739" s="518"/>
    </row>
    <row r="740" ht="15.75" customHeight="1">
      <c r="A740" s="149"/>
      <c r="B740" s="149"/>
      <c r="C740" s="149"/>
      <c r="D740" s="116"/>
      <c r="E740" s="516"/>
      <c r="F740" s="516"/>
      <c r="G740" s="519"/>
      <c r="H740" s="116"/>
      <c r="I740" s="116"/>
      <c r="J740" s="116"/>
      <c r="K740" s="517"/>
      <c r="L740" s="517"/>
      <c r="M740" s="517"/>
      <c r="N740" s="517"/>
      <c r="O740" s="517"/>
      <c r="P740" s="517"/>
      <c r="Q740" s="517"/>
      <c r="R740" s="517"/>
      <c r="S740" s="517"/>
      <c r="T740" s="517"/>
      <c r="U740" s="517"/>
      <c r="V740" s="517"/>
      <c r="W740" s="517"/>
      <c r="X740" s="517"/>
      <c r="Y740" s="518"/>
      <c r="Z740" s="518"/>
      <c r="AA740" s="518"/>
      <c r="AB740" s="518"/>
      <c r="AC740" s="518"/>
    </row>
    <row r="741" ht="15.75" customHeight="1">
      <c r="A741" s="149"/>
      <c r="B741" s="149"/>
      <c r="C741" s="149"/>
      <c r="D741" s="116"/>
      <c r="E741" s="516"/>
      <c r="F741" s="516"/>
      <c r="G741" s="519"/>
      <c r="H741" s="116"/>
      <c r="I741" s="116"/>
      <c r="J741" s="116"/>
      <c r="K741" s="517"/>
      <c r="L741" s="517"/>
      <c r="M741" s="517"/>
      <c r="N741" s="517"/>
      <c r="O741" s="517"/>
      <c r="P741" s="517"/>
      <c r="Q741" s="517"/>
      <c r="R741" s="517"/>
      <c r="S741" s="517"/>
      <c r="T741" s="517"/>
      <c r="U741" s="517"/>
      <c r="V741" s="517"/>
      <c r="W741" s="517"/>
      <c r="X741" s="517"/>
      <c r="Y741" s="518"/>
      <c r="Z741" s="518"/>
      <c r="AA741" s="518"/>
      <c r="AB741" s="518"/>
      <c r="AC741" s="518"/>
    </row>
    <row r="742" ht="15.75" customHeight="1">
      <c r="A742" s="149"/>
      <c r="B742" s="149"/>
      <c r="C742" s="149"/>
      <c r="D742" s="116"/>
      <c r="E742" s="516"/>
      <c r="F742" s="516"/>
      <c r="G742" s="519"/>
      <c r="H742" s="116"/>
      <c r="I742" s="116"/>
      <c r="J742" s="116"/>
      <c r="K742" s="517"/>
      <c r="L742" s="517"/>
      <c r="M742" s="517"/>
      <c r="N742" s="517"/>
      <c r="O742" s="517"/>
      <c r="P742" s="517"/>
      <c r="Q742" s="517"/>
      <c r="R742" s="517"/>
      <c r="S742" s="517"/>
      <c r="T742" s="517"/>
      <c r="U742" s="517"/>
      <c r="V742" s="517"/>
      <c r="W742" s="517"/>
      <c r="X742" s="517"/>
      <c r="Y742" s="518"/>
      <c r="Z742" s="518"/>
      <c r="AA742" s="518"/>
      <c r="AB742" s="518"/>
      <c r="AC742" s="518"/>
    </row>
    <row r="743" ht="15.75" customHeight="1">
      <c r="A743" s="149"/>
      <c r="B743" s="149"/>
      <c r="C743" s="149"/>
      <c r="D743" s="116"/>
      <c r="E743" s="516"/>
      <c r="F743" s="516"/>
      <c r="G743" s="519"/>
      <c r="H743" s="116"/>
      <c r="I743" s="116"/>
      <c r="J743" s="116"/>
      <c r="K743" s="517"/>
      <c r="L743" s="517"/>
      <c r="M743" s="517"/>
      <c r="N743" s="517"/>
      <c r="O743" s="517"/>
      <c r="P743" s="517"/>
      <c r="Q743" s="517"/>
      <c r="R743" s="517"/>
      <c r="S743" s="517"/>
      <c r="T743" s="517"/>
      <c r="U743" s="517"/>
      <c r="V743" s="517"/>
      <c r="W743" s="517"/>
      <c r="X743" s="517"/>
      <c r="Y743" s="518"/>
      <c r="Z743" s="518"/>
      <c r="AA743" s="518"/>
      <c r="AB743" s="518"/>
      <c r="AC743" s="518"/>
    </row>
    <row r="744" ht="15.75" customHeight="1">
      <c r="A744" s="149"/>
      <c r="B744" s="149"/>
      <c r="C744" s="149"/>
      <c r="D744" s="116"/>
      <c r="E744" s="516"/>
      <c r="F744" s="516"/>
      <c r="G744" s="519"/>
      <c r="H744" s="116"/>
      <c r="I744" s="116"/>
      <c r="J744" s="116"/>
      <c r="K744" s="517"/>
      <c r="L744" s="517"/>
      <c r="M744" s="517"/>
      <c r="N744" s="517"/>
      <c r="O744" s="517"/>
      <c r="P744" s="517"/>
      <c r="Q744" s="517"/>
      <c r="R744" s="517"/>
      <c r="S744" s="517"/>
      <c r="T744" s="517"/>
      <c r="U744" s="517"/>
      <c r="V744" s="517"/>
      <c r="W744" s="517"/>
      <c r="X744" s="517"/>
      <c r="Y744" s="518"/>
      <c r="Z744" s="518"/>
      <c r="AA744" s="518"/>
      <c r="AB744" s="518"/>
      <c r="AC744" s="518"/>
    </row>
    <row r="745" ht="15.75" customHeight="1">
      <c r="A745" s="149"/>
      <c r="B745" s="149"/>
      <c r="C745" s="149"/>
      <c r="D745" s="116"/>
      <c r="E745" s="516"/>
      <c r="F745" s="516"/>
      <c r="G745" s="519"/>
      <c r="H745" s="116"/>
      <c r="I745" s="116"/>
      <c r="J745" s="116"/>
      <c r="K745" s="517"/>
      <c r="L745" s="517"/>
      <c r="M745" s="517"/>
      <c r="N745" s="517"/>
      <c r="O745" s="517"/>
      <c r="P745" s="517"/>
      <c r="Q745" s="517"/>
      <c r="R745" s="517"/>
      <c r="S745" s="517"/>
      <c r="T745" s="517"/>
      <c r="U745" s="517"/>
      <c r="V745" s="517"/>
      <c r="W745" s="517"/>
      <c r="X745" s="517"/>
      <c r="Y745" s="518"/>
      <c r="Z745" s="518"/>
      <c r="AA745" s="518"/>
      <c r="AB745" s="518"/>
      <c r="AC745" s="518"/>
    </row>
    <row r="746" ht="15.75" customHeight="1">
      <c r="A746" s="149"/>
      <c r="B746" s="149"/>
      <c r="C746" s="149"/>
      <c r="D746" s="116"/>
      <c r="E746" s="516"/>
      <c r="F746" s="516"/>
      <c r="G746" s="519"/>
      <c r="H746" s="116"/>
      <c r="I746" s="116"/>
      <c r="J746" s="116"/>
      <c r="K746" s="517"/>
      <c r="L746" s="517"/>
      <c r="M746" s="517"/>
      <c r="N746" s="517"/>
      <c r="O746" s="517"/>
      <c r="P746" s="517"/>
      <c r="Q746" s="517"/>
      <c r="R746" s="517"/>
      <c r="S746" s="517"/>
      <c r="T746" s="517"/>
      <c r="U746" s="517"/>
      <c r="V746" s="517"/>
      <c r="W746" s="517"/>
      <c r="X746" s="517"/>
      <c r="Y746" s="518"/>
      <c r="Z746" s="518"/>
      <c r="AA746" s="518"/>
      <c r="AB746" s="518"/>
      <c r="AC746" s="518"/>
    </row>
    <row r="747" ht="15.75" customHeight="1">
      <c r="A747" s="149"/>
      <c r="B747" s="149"/>
      <c r="C747" s="149"/>
      <c r="D747" s="116"/>
      <c r="E747" s="516"/>
      <c r="F747" s="516"/>
      <c r="G747" s="519"/>
      <c r="H747" s="116"/>
      <c r="I747" s="116"/>
      <c r="J747" s="116"/>
      <c r="K747" s="517"/>
      <c r="L747" s="517"/>
      <c r="M747" s="517"/>
      <c r="N747" s="517"/>
      <c r="O747" s="517"/>
      <c r="P747" s="517"/>
      <c r="Q747" s="517"/>
      <c r="R747" s="517"/>
      <c r="S747" s="517"/>
      <c r="T747" s="517"/>
      <c r="U747" s="517"/>
      <c r="V747" s="517"/>
      <c r="W747" s="517"/>
      <c r="X747" s="517"/>
      <c r="Y747" s="518"/>
      <c r="Z747" s="518"/>
      <c r="AA747" s="518"/>
      <c r="AB747" s="518"/>
      <c r="AC747" s="518"/>
    </row>
    <row r="748" ht="15.75" customHeight="1">
      <c r="A748" s="149"/>
      <c r="B748" s="149"/>
      <c r="C748" s="149"/>
      <c r="D748" s="116"/>
      <c r="E748" s="516"/>
      <c r="F748" s="516"/>
      <c r="G748" s="519"/>
      <c r="H748" s="116"/>
      <c r="I748" s="116"/>
      <c r="J748" s="116"/>
      <c r="K748" s="517"/>
      <c r="L748" s="517"/>
      <c r="M748" s="517"/>
      <c r="N748" s="517"/>
      <c r="O748" s="517"/>
      <c r="P748" s="517"/>
      <c r="Q748" s="517"/>
      <c r="R748" s="517"/>
      <c r="S748" s="517"/>
      <c r="T748" s="517"/>
      <c r="U748" s="517"/>
      <c r="V748" s="517"/>
      <c r="W748" s="517"/>
      <c r="X748" s="517"/>
      <c r="Y748" s="518"/>
      <c r="Z748" s="518"/>
      <c r="AA748" s="518"/>
      <c r="AB748" s="518"/>
      <c r="AC748" s="518"/>
    </row>
    <row r="749" ht="15.75" customHeight="1">
      <c r="A749" s="149"/>
      <c r="B749" s="149"/>
      <c r="C749" s="149"/>
      <c r="D749" s="116"/>
      <c r="E749" s="516"/>
      <c r="F749" s="516"/>
      <c r="G749" s="519"/>
      <c r="H749" s="116"/>
      <c r="I749" s="116"/>
      <c r="J749" s="116"/>
      <c r="K749" s="517"/>
      <c r="L749" s="517"/>
      <c r="M749" s="517"/>
      <c r="N749" s="517"/>
      <c r="O749" s="517"/>
      <c r="P749" s="517"/>
      <c r="Q749" s="517"/>
      <c r="R749" s="517"/>
      <c r="S749" s="517"/>
      <c r="T749" s="517"/>
      <c r="U749" s="517"/>
      <c r="V749" s="517"/>
      <c r="W749" s="517"/>
      <c r="X749" s="517"/>
      <c r="Y749" s="518"/>
      <c r="Z749" s="518"/>
      <c r="AA749" s="518"/>
      <c r="AB749" s="518"/>
      <c r="AC749" s="518"/>
    </row>
    <row r="750" ht="15.75" customHeight="1">
      <c r="A750" s="149"/>
      <c r="B750" s="149"/>
      <c r="C750" s="149"/>
      <c r="D750" s="116"/>
      <c r="E750" s="516"/>
      <c r="F750" s="516"/>
      <c r="G750" s="519"/>
      <c r="H750" s="116"/>
      <c r="I750" s="116"/>
      <c r="J750" s="116"/>
      <c r="K750" s="517"/>
      <c r="L750" s="517"/>
      <c r="M750" s="517"/>
      <c r="N750" s="517"/>
      <c r="O750" s="517"/>
      <c r="P750" s="517"/>
      <c r="Q750" s="517"/>
      <c r="R750" s="517"/>
      <c r="S750" s="517"/>
      <c r="T750" s="517"/>
      <c r="U750" s="517"/>
      <c r="V750" s="517"/>
      <c r="W750" s="517"/>
      <c r="X750" s="517"/>
      <c r="Y750" s="518"/>
      <c r="Z750" s="518"/>
      <c r="AA750" s="518"/>
      <c r="AB750" s="518"/>
      <c r="AC750" s="518"/>
    </row>
    <row r="751" ht="15.75" customHeight="1">
      <c r="A751" s="149"/>
      <c r="B751" s="149"/>
      <c r="C751" s="149"/>
      <c r="D751" s="116"/>
      <c r="E751" s="516"/>
      <c r="F751" s="516"/>
      <c r="G751" s="519"/>
      <c r="H751" s="116"/>
      <c r="I751" s="116"/>
      <c r="J751" s="116"/>
      <c r="K751" s="517"/>
      <c r="L751" s="517"/>
      <c r="M751" s="517"/>
      <c r="N751" s="517"/>
      <c r="O751" s="517"/>
      <c r="P751" s="517"/>
      <c r="Q751" s="517"/>
      <c r="R751" s="517"/>
      <c r="S751" s="517"/>
      <c r="T751" s="517"/>
      <c r="U751" s="517"/>
      <c r="V751" s="517"/>
      <c r="W751" s="517"/>
      <c r="X751" s="517"/>
      <c r="Y751" s="518"/>
      <c r="Z751" s="518"/>
      <c r="AA751" s="518"/>
      <c r="AB751" s="518"/>
      <c r="AC751" s="518"/>
    </row>
    <row r="752" ht="15.75" customHeight="1">
      <c r="A752" s="149"/>
      <c r="B752" s="149"/>
      <c r="C752" s="149"/>
      <c r="D752" s="116"/>
      <c r="E752" s="516"/>
      <c r="F752" s="516"/>
      <c r="G752" s="519"/>
      <c r="H752" s="116"/>
      <c r="I752" s="116"/>
      <c r="J752" s="116"/>
      <c r="K752" s="517"/>
      <c r="L752" s="517"/>
      <c r="M752" s="517"/>
      <c r="N752" s="517"/>
      <c r="O752" s="517"/>
      <c r="P752" s="517"/>
      <c r="Q752" s="517"/>
      <c r="R752" s="517"/>
      <c r="S752" s="517"/>
      <c r="T752" s="517"/>
      <c r="U752" s="517"/>
      <c r="V752" s="517"/>
      <c r="W752" s="517"/>
      <c r="X752" s="517"/>
      <c r="Y752" s="518"/>
      <c r="Z752" s="518"/>
      <c r="AA752" s="518"/>
      <c r="AB752" s="518"/>
      <c r="AC752" s="518"/>
    </row>
    <row r="753" ht="15.75" customHeight="1">
      <c r="A753" s="149"/>
      <c r="B753" s="149"/>
      <c r="C753" s="149"/>
      <c r="D753" s="116"/>
      <c r="E753" s="516"/>
      <c r="F753" s="516"/>
      <c r="G753" s="519"/>
      <c r="H753" s="116"/>
      <c r="I753" s="116"/>
      <c r="J753" s="116"/>
      <c r="K753" s="517"/>
      <c r="L753" s="517"/>
      <c r="M753" s="517"/>
      <c r="N753" s="517"/>
      <c r="O753" s="517"/>
      <c r="P753" s="517"/>
      <c r="Q753" s="517"/>
      <c r="R753" s="517"/>
      <c r="S753" s="517"/>
      <c r="T753" s="517"/>
      <c r="U753" s="517"/>
      <c r="V753" s="517"/>
      <c r="W753" s="517"/>
      <c r="X753" s="517"/>
      <c r="Y753" s="518"/>
      <c r="Z753" s="518"/>
      <c r="AA753" s="518"/>
      <c r="AB753" s="518"/>
      <c r="AC753" s="518"/>
    </row>
    <row r="754" ht="15.75" customHeight="1">
      <c r="A754" s="149"/>
      <c r="B754" s="149"/>
      <c r="C754" s="149"/>
      <c r="D754" s="116"/>
      <c r="E754" s="516"/>
      <c r="F754" s="516"/>
      <c r="G754" s="519"/>
      <c r="H754" s="116"/>
      <c r="I754" s="116"/>
      <c r="J754" s="116"/>
      <c r="K754" s="517"/>
      <c r="L754" s="517"/>
      <c r="M754" s="517"/>
      <c r="N754" s="517"/>
      <c r="O754" s="517"/>
      <c r="P754" s="517"/>
      <c r="Q754" s="517"/>
      <c r="R754" s="517"/>
      <c r="S754" s="517"/>
      <c r="T754" s="517"/>
      <c r="U754" s="517"/>
      <c r="V754" s="517"/>
      <c r="W754" s="517"/>
      <c r="X754" s="517"/>
      <c r="Y754" s="518"/>
      <c r="Z754" s="518"/>
      <c r="AA754" s="518"/>
      <c r="AB754" s="518"/>
      <c r="AC754" s="518"/>
    </row>
    <row r="755" ht="15.75" customHeight="1">
      <c r="A755" s="149"/>
      <c r="B755" s="149"/>
      <c r="C755" s="149"/>
      <c r="D755" s="116"/>
      <c r="E755" s="516"/>
      <c r="F755" s="516"/>
      <c r="G755" s="519"/>
      <c r="H755" s="116"/>
      <c r="I755" s="116"/>
      <c r="J755" s="116"/>
      <c r="K755" s="517"/>
      <c r="L755" s="517"/>
      <c r="M755" s="517"/>
      <c r="N755" s="517"/>
      <c r="O755" s="517"/>
      <c r="P755" s="517"/>
      <c r="Q755" s="517"/>
      <c r="R755" s="517"/>
      <c r="S755" s="517"/>
      <c r="T755" s="517"/>
      <c r="U755" s="517"/>
      <c r="V755" s="517"/>
      <c r="W755" s="517"/>
      <c r="X755" s="517"/>
      <c r="Y755" s="518"/>
      <c r="Z755" s="518"/>
      <c r="AA755" s="518"/>
      <c r="AB755" s="518"/>
      <c r="AC755" s="518"/>
    </row>
    <row r="756" ht="15.75" customHeight="1">
      <c r="A756" s="149"/>
      <c r="B756" s="149"/>
      <c r="C756" s="149"/>
      <c r="D756" s="116"/>
      <c r="E756" s="516"/>
      <c r="F756" s="516"/>
      <c r="G756" s="519"/>
      <c r="H756" s="116"/>
      <c r="I756" s="116"/>
      <c r="J756" s="116"/>
      <c r="K756" s="517"/>
      <c r="L756" s="517"/>
      <c r="M756" s="517"/>
      <c r="N756" s="517"/>
      <c r="O756" s="517"/>
      <c r="P756" s="517"/>
      <c r="Q756" s="517"/>
      <c r="R756" s="517"/>
      <c r="S756" s="517"/>
      <c r="T756" s="517"/>
      <c r="U756" s="517"/>
      <c r="V756" s="517"/>
      <c r="W756" s="517"/>
      <c r="X756" s="517"/>
      <c r="Y756" s="518"/>
      <c r="Z756" s="518"/>
      <c r="AA756" s="518"/>
      <c r="AB756" s="518"/>
      <c r="AC756" s="518"/>
    </row>
    <row r="757" ht="15.75" customHeight="1">
      <c r="A757" s="149"/>
      <c r="B757" s="149"/>
      <c r="C757" s="149"/>
      <c r="D757" s="116"/>
      <c r="E757" s="516"/>
      <c r="F757" s="516"/>
      <c r="G757" s="519"/>
      <c r="H757" s="116"/>
      <c r="I757" s="116"/>
      <c r="J757" s="116"/>
      <c r="K757" s="517"/>
      <c r="L757" s="517"/>
      <c r="M757" s="517"/>
      <c r="N757" s="517"/>
      <c r="O757" s="517"/>
      <c r="P757" s="517"/>
      <c r="Q757" s="517"/>
      <c r="R757" s="517"/>
      <c r="S757" s="517"/>
      <c r="T757" s="517"/>
      <c r="U757" s="517"/>
      <c r="V757" s="517"/>
      <c r="W757" s="517"/>
      <c r="X757" s="517"/>
      <c r="Y757" s="518"/>
      <c r="Z757" s="518"/>
      <c r="AA757" s="518"/>
      <c r="AB757" s="518"/>
      <c r="AC757" s="518"/>
    </row>
    <row r="758" ht="15.75" customHeight="1">
      <c r="A758" s="149"/>
      <c r="B758" s="149"/>
      <c r="C758" s="149"/>
      <c r="D758" s="116"/>
      <c r="E758" s="516"/>
      <c r="F758" s="516"/>
      <c r="G758" s="519"/>
      <c r="H758" s="116"/>
      <c r="I758" s="116"/>
      <c r="J758" s="116"/>
      <c r="K758" s="517"/>
      <c r="L758" s="517"/>
      <c r="M758" s="517"/>
      <c r="N758" s="517"/>
      <c r="O758" s="517"/>
      <c r="P758" s="517"/>
      <c r="Q758" s="517"/>
      <c r="R758" s="517"/>
      <c r="S758" s="517"/>
      <c r="T758" s="517"/>
      <c r="U758" s="517"/>
      <c r="V758" s="517"/>
      <c r="W758" s="517"/>
      <c r="X758" s="517"/>
      <c r="Y758" s="518"/>
      <c r="Z758" s="518"/>
      <c r="AA758" s="518"/>
      <c r="AB758" s="518"/>
      <c r="AC758" s="518"/>
    </row>
    <row r="759" ht="15.75" customHeight="1">
      <c r="A759" s="149"/>
      <c r="B759" s="149"/>
      <c r="C759" s="149"/>
      <c r="D759" s="116"/>
      <c r="E759" s="516"/>
      <c r="F759" s="516"/>
      <c r="G759" s="519"/>
      <c r="H759" s="116"/>
      <c r="I759" s="116"/>
      <c r="J759" s="116"/>
      <c r="K759" s="517"/>
      <c r="L759" s="517"/>
      <c r="M759" s="517"/>
      <c r="N759" s="517"/>
      <c r="O759" s="517"/>
      <c r="P759" s="517"/>
      <c r="Q759" s="517"/>
      <c r="R759" s="517"/>
      <c r="S759" s="517"/>
      <c r="T759" s="517"/>
      <c r="U759" s="517"/>
      <c r="V759" s="517"/>
      <c r="W759" s="517"/>
      <c r="X759" s="517"/>
      <c r="Y759" s="518"/>
      <c r="Z759" s="518"/>
      <c r="AA759" s="518"/>
      <c r="AB759" s="518"/>
      <c r="AC759" s="518"/>
    </row>
    <row r="760" ht="15.75" customHeight="1">
      <c r="A760" s="149"/>
      <c r="B760" s="149"/>
      <c r="C760" s="149"/>
      <c r="D760" s="116"/>
      <c r="E760" s="516"/>
      <c r="F760" s="516"/>
      <c r="G760" s="519"/>
      <c r="H760" s="116"/>
      <c r="I760" s="116"/>
      <c r="J760" s="116"/>
      <c r="K760" s="517"/>
      <c r="L760" s="517"/>
      <c r="M760" s="517"/>
      <c r="N760" s="517"/>
      <c r="O760" s="517"/>
      <c r="P760" s="517"/>
      <c r="Q760" s="517"/>
      <c r="R760" s="517"/>
      <c r="S760" s="517"/>
      <c r="T760" s="517"/>
      <c r="U760" s="517"/>
      <c r="V760" s="517"/>
      <c r="W760" s="517"/>
      <c r="X760" s="517"/>
      <c r="Y760" s="518"/>
      <c r="Z760" s="518"/>
      <c r="AA760" s="518"/>
      <c r="AB760" s="518"/>
      <c r="AC760" s="518"/>
    </row>
    <row r="761" ht="15.75" customHeight="1">
      <c r="A761" s="149"/>
      <c r="B761" s="149"/>
      <c r="C761" s="149"/>
      <c r="D761" s="116"/>
      <c r="E761" s="516"/>
      <c r="F761" s="516"/>
      <c r="G761" s="519"/>
      <c r="H761" s="116"/>
      <c r="I761" s="116"/>
      <c r="J761" s="116"/>
      <c r="K761" s="517"/>
      <c r="L761" s="517"/>
      <c r="M761" s="517"/>
      <c r="N761" s="517"/>
      <c r="O761" s="517"/>
      <c r="P761" s="517"/>
      <c r="Q761" s="517"/>
      <c r="R761" s="517"/>
      <c r="S761" s="517"/>
      <c r="T761" s="517"/>
      <c r="U761" s="517"/>
      <c r="V761" s="517"/>
      <c r="W761" s="517"/>
      <c r="X761" s="517"/>
      <c r="Y761" s="518"/>
      <c r="Z761" s="518"/>
      <c r="AA761" s="518"/>
      <c r="AB761" s="518"/>
      <c r="AC761" s="518"/>
    </row>
    <row r="762" ht="15.75" customHeight="1">
      <c r="A762" s="149"/>
      <c r="B762" s="149"/>
      <c r="C762" s="149"/>
      <c r="D762" s="116"/>
      <c r="E762" s="516"/>
      <c r="F762" s="516"/>
      <c r="G762" s="519"/>
      <c r="H762" s="116"/>
      <c r="I762" s="116"/>
      <c r="J762" s="116"/>
      <c r="K762" s="517"/>
      <c r="L762" s="517"/>
      <c r="M762" s="517"/>
      <c r="N762" s="517"/>
      <c r="O762" s="517"/>
      <c r="P762" s="517"/>
      <c r="Q762" s="517"/>
      <c r="R762" s="517"/>
      <c r="S762" s="517"/>
      <c r="T762" s="517"/>
      <c r="U762" s="517"/>
      <c r="V762" s="517"/>
      <c r="W762" s="517"/>
      <c r="X762" s="517"/>
      <c r="Y762" s="518"/>
      <c r="Z762" s="518"/>
      <c r="AA762" s="518"/>
      <c r="AB762" s="518"/>
      <c r="AC762" s="518"/>
    </row>
    <row r="763" ht="15.75" customHeight="1">
      <c r="A763" s="149"/>
      <c r="B763" s="149"/>
      <c r="C763" s="149"/>
      <c r="D763" s="116"/>
      <c r="E763" s="516"/>
      <c r="F763" s="516"/>
      <c r="G763" s="519"/>
      <c r="H763" s="116"/>
      <c r="I763" s="116"/>
      <c r="J763" s="116"/>
      <c r="K763" s="517"/>
      <c r="L763" s="517"/>
      <c r="M763" s="517"/>
      <c r="N763" s="517"/>
      <c r="O763" s="517"/>
      <c r="P763" s="517"/>
      <c r="Q763" s="517"/>
      <c r="R763" s="517"/>
      <c r="S763" s="517"/>
      <c r="T763" s="517"/>
      <c r="U763" s="517"/>
      <c r="V763" s="517"/>
      <c r="W763" s="517"/>
      <c r="X763" s="517"/>
      <c r="Y763" s="518"/>
      <c r="Z763" s="518"/>
      <c r="AA763" s="518"/>
      <c r="AB763" s="518"/>
      <c r="AC763" s="518"/>
    </row>
    <row r="764" ht="15.75" customHeight="1">
      <c r="A764" s="149"/>
      <c r="B764" s="149"/>
      <c r="C764" s="149"/>
      <c r="D764" s="116"/>
      <c r="E764" s="516"/>
      <c r="F764" s="516"/>
      <c r="G764" s="519"/>
      <c r="H764" s="116"/>
      <c r="I764" s="116"/>
      <c r="J764" s="116"/>
      <c r="K764" s="517"/>
      <c r="L764" s="517"/>
      <c r="M764" s="517"/>
      <c r="N764" s="517"/>
      <c r="O764" s="517"/>
      <c r="P764" s="517"/>
      <c r="Q764" s="517"/>
      <c r="R764" s="517"/>
      <c r="S764" s="517"/>
      <c r="T764" s="517"/>
      <c r="U764" s="517"/>
      <c r="V764" s="517"/>
      <c r="W764" s="517"/>
      <c r="X764" s="517"/>
      <c r="Y764" s="518"/>
      <c r="Z764" s="518"/>
      <c r="AA764" s="518"/>
      <c r="AB764" s="518"/>
      <c r="AC764" s="518"/>
    </row>
    <row r="765" ht="15.75" customHeight="1">
      <c r="A765" s="149"/>
      <c r="B765" s="149"/>
      <c r="C765" s="149"/>
      <c r="D765" s="116"/>
      <c r="E765" s="516"/>
      <c r="F765" s="516"/>
      <c r="G765" s="519"/>
      <c r="H765" s="116"/>
      <c r="I765" s="116"/>
      <c r="J765" s="116"/>
      <c r="K765" s="517"/>
      <c r="L765" s="517"/>
      <c r="M765" s="517"/>
      <c r="N765" s="517"/>
      <c r="O765" s="517"/>
      <c r="P765" s="517"/>
      <c r="Q765" s="517"/>
      <c r="R765" s="517"/>
      <c r="S765" s="517"/>
      <c r="T765" s="517"/>
      <c r="U765" s="517"/>
      <c r="V765" s="517"/>
      <c r="W765" s="517"/>
      <c r="X765" s="517"/>
      <c r="Y765" s="518"/>
      <c r="Z765" s="518"/>
      <c r="AA765" s="518"/>
      <c r="AB765" s="518"/>
      <c r="AC765" s="518"/>
    </row>
    <row r="766" ht="15.75" customHeight="1">
      <c r="A766" s="149"/>
      <c r="B766" s="149"/>
      <c r="C766" s="149"/>
      <c r="D766" s="116"/>
      <c r="E766" s="516"/>
      <c r="F766" s="516"/>
      <c r="G766" s="519"/>
      <c r="H766" s="116"/>
      <c r="I766" s="116"/>
      <c r="J766" s="116"/>
      <c r="K766" s="517"/>
      <c r="L766" s="517"/>
      <c r="M766" s="517"/>
      <c r="N766" s="517"/>
      <c r="O766" s="517"/>
      <c r="P766" s="517"/>
      <c r="Q766" s="517"/>
      <c r="R766" s="517"/>
      <c r="S766" s="517"/>
      <c r="T766" s="517"/>
      <c r="U766" s="517"/>
      <c r="V766" s="517"/>
      <c r="W766" s="517"/>
      <c r="X766" s="517"/>
      <c r="Y766" s="518"/>
      <c r="Z766" s="518"/>
      <c r="AA766" s="518"/>
      <c r="AB766" s="518"/>
      <c r="AC766" s="518"/>
    </row>
    <row r="767" ht="15.75" customHeight="1">
      <c r="A767" s="149"/>
      <c r="B767" s="149"/>
      <c r="C767" s="149"/>
      <c r="D767" s="116"/>
      <c r="E767" s="516"/>
      <c r="F767" s="516"/>
      <c r="G767" s="519"/>
      <c r="H767" s="116"/>
      <c r="I767" s="116"/>
      <c r="J767" s="116"/>
      <c r="K767" s="517"/>
      <c r="L767" s="517"/>
      <c r="M767" s="517"/>
      <c r="N767" s="517"/>
      <c r="O767" s="517"/>
      <c r="P767" s="517"/>
      <c r="Q767" s="517"/>
      <c r="R767" s="517"/>
      <c r="S767" s="517"/>
      <c r="T767" s="517"/>
      <c r="U767" s="517"/>
      <c r="V767" s="517"/>
      <c r="W767" s="517"/>
      <c r="X767" s="517"/>
      <c r="Y767" s="518"/>
      <c r="Z767" s="518"/>
      <c r="AA767" s="518"/>
      <c r="AB767" s="518"/>
      <c r="AC767" s="518"/>
    </row>
    <row r="768" ht="15.75" customHeight="1">
      <c r="A768" s="149"/>
      <c r="B768" s="149"/>
      <c r="C768" s="149"/>
      <c r="D768" s="116"/>
      <c r="E768" s="516"/>
      <c r="F768" s="516"/>
      <c r="G768" s="519"/>
      <c r="H768" s="116"/>
      <c r="I768" s="116"/>
      <c r="J768" s="116"/>
      <c r="K768" s="517"/>
      <c r="L768" s="517"/>
      <c r="M768" s="517"/>
      <c r="N768" s="517"/>
      <c r="O768" s="517"/>
      <c r="P768" s="517"/>
      <c r="Q768" s="517"/>
      <c r="R768" s="517"/>
      <c r="S768" s="517"/>
      <c r="T768" s="517"/>
      <c r="U768" s="517"/>
      <c r="V768" s="517"/>
      <c r="W768" s="517"/>
      <c r="X768" s="517"/>
      <c r="Y768" s="518"/>
      <c r="Z768" s="518"/>
      <c r="AA768" s="518"/>
      <c r="AB768" s="518"/>
      <c r="AC768" s="518"/>
    </row>
    <row r="769" ht="15.75" customHeight="1">
      <c r="A769" s="149"/>
      <c r="B769" s="149"/>
      <c r="C769" s="149"/>
      <c r="D769" s="116"/>
      <c r="E769" s="516"/>
      <c r="F769" s="516"/>
      <c r="G769" s="519"/>
      <c r="H769" s="116"/>
      <c r="I769" s="116"/>
      <c r="J769" s="116"/>
      <c r="K769" s="517"/>
      <c r="L769" s="517"/>
      <c r="M769" s="517"/>
      <c r="N769" s="517"/>
      <c r="O769" s="517"/>
      <c r="P769" s="517"/>
      <c r="Q769" s="517"/>
      <c r="R769" s="517"/>
      <c r="S769" s="517"/>
      <c r="T769" s="517"/>
      <c r="U769" s="517"/>
      <c r="V769" s="517"/>
      <c r="W769" s="517"/>
      <c r="X769" s="517"/>
      <c r="Y769" s="518"/>
      <c r="Z769" s="518"/>
      <c r="AA769" s="518"/>
      <c r="AB769" s="518"/>
      <c r="AC769" s="518"/>
    </row>
    <row r="770" ht="15.75" customHeight="1">
      <c r="A770" s="149"/>
      <c r="B770" s="149"/>
      <c r="C770" s="149"/>
      <c r="D770" s="116"/>
      <c r="E770" s="516"/>
      <c r="F770" s="516"/>
      <c r="G770" s="519"/>
      <c r="H770" s="116"/>
      <c r="I770" s="116"/>
      <c r="J770" s="116"/>
      <c r="K770" s="517"/>
      <c r="L770" s="517"/>
      <c r="M770" s="517"/>
      <c r="N770" s="517"/>
      <c r="O770" s="517"/>
      <c r="P770" s="517"/>
      <c r="Q770" s="517"/>
      <c r="R770" s="517"/>
      <c r="S770" s="517"/>
      <c r="T770" s="517"/>
      <c r="U770" s="517"/>
      <c r="V770" s="517"/>
      <c r="W770" s="517"/>
      <c r="X770" s="517"/>
      <c r="Y770" s="518"/>
      <c r="Z770" s="518"/>
      <c r="AA770" s="518"/>
      <c r="AB770" s="518"/>
      <c r="AC770" s="518"/>
    </row>
    <row r="771" ht="15.75" customHeight="1">
      <c r="A771" s="149"/>
      <c r="B771" s="149"/>
      <c r="C771" s="149"/>
      <c r="D771" s="116"/>
      <c r="E771" s="516"/>
      <c r="F771" s="516"/>
      <c r="G771" s="519"/>
      <c r="H771" s="116"/>
      <c r="I771" s="116"/>
      <c r="J771" s="116"/>
      <c r="K771" s="517"/>
      <c r="L771" s="517"/>
      <c r="M771" s="517"/>
      <c r="N771" s="517"/>
      <c r="O771" s="517"/>
      <c r="P771" s="517"/>
      <c r="Q771" s="517"/>
      <c r="R771" s="517"/>
      <c r="S771" s="517"/>
      <c r="T771" s="517"/>
      <c r="U771" s="517"/>
      <c r="V771" s="517"/>
      <c r="W771" s="517"/>
      <c r="X771" s="517"/>
      <c r="Y771" s="518"/>
      <c r="Z771" s="518"/>
      <c r="AA771" s="518"/>
      <c r="AB771" s="518"/>
      <c r="AC771" s="518"/>
    </row>
    <row r="772" ht="15.75" customHeight="1">
      <c r="A772" s="149"/>
      <c r="B772" s="149"/>
      <c r="C772" s="149"/>
      <c r="D772" s="116"/>
      <c r="E772" s="516"/>
      <c r="F772" s="516"/>
      <c r="G772" s="519"/>
      <c r="H772" s="116"/>
      <c r="I772" s="116"/>
      <c r="J772" s="116"/>
      <c r="K772" s="517"/>
      <c r="L772" s="517"/>
      <c r="M772" s="517"/>
      <c r="N772" s="517"/>
      <c r="O772" s="517"/>
      <c r="P772" s="517"/>
      <c r="Q772" s="517"/>
      <c r="R772" s="517"/>
      <c r="S772" s="517"/>
      <c r="T772" s="517"/>
      <c r="U772" s="517"/>
      <c r="V772" s="517"/>
      <c r="W772" s="517"/>
      <c r="X772" s="517"/>
      <c r="Y772" s="518"/>
      <c r="Z772" s="518"/>
      <c r="AA772" s="518"/>
      <c r="AB772" s="518"/>
      <c r="AC772" s="518"/>
    </row>
    <row r="773" ht="15.75" customHeight="1">
      <c r="A773" s="149"/>
      <c r="B773" s="149"/>
      <c r="C773" s="149"/>
      <c r="D773" s="116"/>
      <c r="E773" s="516"/>
      <c r="F773" s="516"/>
      <c r="G773" s="519"/>
      <c r="H773" s="116"/>
      <c r="I773" s="116"/>
      <c r="J773" s="116"/>
      <c r="K773" s="517"/>
      <c r="L773" s="517"/>
      <c r="M773" s="517"/>
      <c r="N773" s="517"/>
      <c r="O773" s="517"/>
      <c r="P773" s="517"/>
      <c r="Q773" s="517"/>
      <c r="R773" s="517"/>
      <c r="S773" s="517"/>
      <c r="T773" s="517"/>
      <c r="U773" s="517"/>
      <c r="V773" s="517"/>
      <c r="W773" s="517"/>
      <c r="X773" s="517"/>
      <c r="Y773" s="518"/>
      <c r="Z773" s="518"/>
      <c r="AA773" s="518"/>
      <c r="AB773" s="518"/>
      <c r="AC773" s="518"/>
    </row>
    <row r="774" ht="15.75" customHeight="1">
      <c r="A774" s="149"/>
      <c r="B774" s="149"/>
      <c r="C774" s="149"/>
      <c r="D774" s="116"/>
      <c r="E774" s="516"/>
      <c r="F774" s="516"/>
      <c r="G774" s="519"/>
      <c r="H774" s="116"/>
      <c r="I774" s="116"/>
      <c r="J774" s="116"/>
      <c r="K774" s="517"/>
      <c r="L774" s="517"/>
      <c r="M774" s="517"/>
      <c r="N774" s="517"/>
      <c r="O774" s="517"/>
      <c r="P774" s="517"/>
      <c r="Q774" s="517"/>
      <c r="R774" s="517"/>
      <c r="S774" s="517"/>
      <c r="T774" s="517"/>
      <c r="U774" s="517"/>
      <c r="V774" s="517"/>
      <c r="W774" s="517"/>
      <c r="X774" s="517"/>
      <c r="Y774" s="518"/>
      <c r="Z774" s="518"/>
      <c r="AA774" s="518"/>
      <c r="AB774" s="518"/>
      <c r="AC774" s="518"/>
    </row>
    <row r="775" ht="15.75" customHeight="1">
      <c r="A775" s="149"/>
      <c r="B775" s="149"/>
      <c r="C775" s="149"/>
      <c r="D775" s="116"/>
      <c r="E775" s="516"/>
      <c r="F775" s="516"/>
      <c r="G775" s="519"/>
      <c r="H775" s="116"/>
      <c r="I775" s="116"/>
      <c r="J775" s="116"/>
      <c r="K775" s="517"/>
      <c r="L775" s="517"/>
      <c r="M775" s="517"/>
      <c r="N775" s="517"/>
      <c r="O775" s="517"/>
      <c r="P775" s="517"/>
      <c r="Q775" s="517"/>
      <c r="R775" s="517"/>
      <c r="S775" s="517"/>
      <c r="T775" s="517"/>
      <c r="U775" s="517"/>
      <c r="V775" s="517"/>
      <c r="W775" s="517"/>
      <c r="X775" s="517"/>
      <c r="Y775" s="518"/>
      <c r="Z775" s="518"/>
      <c r="AA775" s="518"/>
      <c r="AB775" s="518"/>
      <c r="AC775" s="518"/>
    </row>
    <row r="776" ht="15.75" customHeight="1">
      <c r="A776" s="149"/>
      <c r="B776" s="149"/>
      <c r="C776" s="149"/>
      <c r="D776" s="116"/>
      <c r="E776" s="516"/>
      <c r="F776" s="516"/>
      <c r="G776" s="519"/>
      <c r="H776" s="116"/>
      <c r="I776" s="116"/>
      <c r="J776" s="116"/>
      <c r="K776" s="517"/>
      <c r="L776" s="517"/>
      <c r="M776" s="517"/>
      <c r="N776" s="517"/>
      <c r="O776" s="517"/>
      <c r="P776" s="517"/>
      <c r="Q776" s="517"/>
      <c r="R776" s="517"/>
      <c r="S776" s="517"/>
      <c r="T776" s="517"/>
      <c r="U776" s="517"/>
      <c r="V776" s="517"/>
      <c r="W776" s="517"/>
      <c r="X776" s="517"/>
      <c r="Y776" s="518"/>
      <c r="Z776" s="518"/>
      <c r="AA776" s="518"/>
      <c r="AB776" s="518"/>
      <c r="AC776" s="518"/>
    </row>
    <row r="777" ht="15.75" customHeight="1">
      <c r="A777" s="149"/>
      <c r="B777" s="149"/>
      <c r="C777" s="149"/>
      <c r="D777" s="116"/>
      <c r="E777" s="516"/>
      <c r="F777" s="516"/>
      <c r="G777" s="519"/>
      <c r="H777" s="116"/>
      <c r="I777" s="116"/>
      <c r="J777" s="116"/>
      <c r="K777" s="517"/>
      <c r="L777" s="517"/>
      <c r="M777" s="517"/>
      <c r="N777" s="517"/>
      <c r="O777" s="517"/>
      <c r="P777" s="517"/>
      <c r="Q777" s="517"/>
      <c r="R777" s="517"/>
      <c r="S777" s="517"/>
      <c r="T777" s="517"/>
      <c r="U777" s="517"/>
      <c r="V777" s="517"/>
      <c r="W777" s="517"/>
      <c r="X777" s="517"/>
      <c r="Y777" s="518"/>
      <c r="Z777" s="518"/>
      <c r="AA777" s="518"/>
      <c r="AB777" s="518"/>
      <c r="AC777" s="518"/>
    </row>
    <row r="778" ht="15.75" customHeight="1">
      <c r="A778" s="149"/>
      <c r="B778" s="149"/>
      <c r="C778" s="149"/>
      <c r="D778" s="116"/>
      <c r="E778" s="516"/>
      <c r="F778" s="516"/>
      <c r="G778" s="519"/>
      <c r="H778" s="116"/>
      <c r="I778" s="116"/>
      <c r="J778" s="116"/>
      <c r="K778" s="517"/>
      <c r="L778" s="517"/>
      <c r="M778" s="517"/>
      <c r="N778" s="517"/>
      <c r="O778" s="517"/>
      <c r="P778" s="517"/>
      <c r="Q778" s="517"/>
      <c r="R778" s="517"/>
      <c r="S778" s="517"/>
      <c r="T778" s="517"/>
      <c r="U778" s="517"/>
      <c r="V778" s="517"/>
      <c r="W778" s="517"/>
      <c r="X778" s="517"/>
      <c r="Y778" s="518"/>
      <c r="Z778" s="518"/>
      <c r="AA778" s="518"/>
      <c r="AB778" s="518"/>
      <c r="AC778" s="518"/>
    </row>
    <row r="779" ht="15.75" customHeight="1">
      <c r="A779" s="149"/>
      <c r="B779" s="149"/>
      <c r="C779" s="149"/>
      <c r="D779" s="116"/>
      <c r="E779" s="516"/>
      <c r="F779" s="516"/>
      <c r="G779" s="519"/>
      <c r="H779" s="116"/>
      <c r="I779" s="116"/>
      <c r="J779" s="116"/>
      <c r="K779" s="517"/>
      <c r="L779" s="517"/>
      <c r="M779" s="517"/>
      <c r="N779" s="517"/>
      <c r="O779" s="517"/>
      <c r="P779" s="517"/>
      <c r="Q779" s="517"/>
      <c r="R779" s="517"/>
      <c r="S779" s="517"/>
      <c r="T779" s="517"/>
      <c r="U779" s="517"/>
      <c r="V779" s="517"/>
      <c r="W779" s="517"/>
      <c r="X779" s="517"/>
      <c r="Y779" s="518"/>
      <c r="Z779" s="518"/>
      <c r="AA779" s="518"/>
      <c r="AB779" s="518"/>
      <c r="AC779" s="518"/>
    </row>
    <row r="780" ht="15.75" customHeight="1">
      <c r="A780" s="149"/>
      <c r="B780" s="149"/>
      <c r="C780" s="149"/>
      <c r="D780" s="116"/>
      <c r="E780" s="516"/>
      <c r="F780" s="516"/>
      <c r="G780" s="519"/>
      <c r="H780" s="116"/>
      <c r="I780" s="116"/>
      <c r="J780" s="116"/>
      <c r="K780" s="517"/>
      <c r="L780" s="517"/>
      <c r="M780" s="517"/>
      <c r="N780" s="517"/>
      <c r="O780" s="517"/>
      <c r="P780" s="517"/>
      <c r="Q780" s="517"/>
      <c r="R780" s="517"/>
      <c r="S780" s="517"/>
      <c r="T780" s="517"/>
      <c r="U780" s="517"/>
      <c r="V780" s="517"/>
      <c r="W780" s="517"/>
      <c r="X780" s="517"/>
      <c r="Y780" s="518"/>
      <c r="Z780" s="518"/>
      <c r="AA780" s="518"/>
      <c r="AB780" s="518"/>
      <c r="AC780" s="518"/>
    </row>
    <row r="781" ht="15.75" customHeight="1">
      <c r="A781" s="149"/>
      <c r="B781" s="149"/>
      <c r="C781" s="149"/>
      <c r="D781" s="116"/>
      <c r="E781" s="516"/>
      <c r="F781" s="516"/>
      <c r="G781" s="519"/>
      <c r="H781" s="116"/>
      <c r="I781" s="116"/>
      <c r="J781" s="116"/>
      <c r="K781" s="517"/>
      <c r="L781" s="517"/>
      <c r="M781" s="517"/>
      <c r="N781" s="517"/>
      <c r="O781" s="517"/>
      <c r="P781" s="517"/>
      <c r="Q781" s="517"/>
      <c r="R781" s="517"/>
      <c r="S781" s="517"/>
      <c r="T781" s="517"/>
      <c r="U781" s="517"/>
      <c r="V781" s="517"/>
      <c r="W781" s="517"/>
      <c r="X781" s="517"/>
      <c r="Y781" s="518"/>
      <c r="Z781" s="518"/>
      <c r="AA781" s="518"/>
      <c r="AB781" s="518"/>
      <c r="AC781" s="518"/>
    </row>
    <row r="782" ht="15.75" customHeight="1">
      <c r="A782" s="149"/>
      <c r="B782" s="149"/>
      <c r="C782" s="149"/>
      <c r="D782" s="116"/>
      <c r="E782" s="516"/>
      <c r="F782" s="516"/>
      <c r="G782" s="519"/>
      <c r="H782" s="116"/>
      <c r="I782" s="116"/>
      <c r="J782" s="116"/>
      <c r="K782" s="517"/>
      <c r="L782" s="517"/>
      <c r="M782" s="517"/>
      <c r="N782" s="517"/>
      <c r="O782" s="517"/>
      <c r="P782" s="517"/>
      <c r="Q782" s="517"/>
      <c r="R782" s="517"/>
      <c r="S782" s="517"/>
      <c r="T782" s="517"/>
      <c r="U782" s="517"/>
      <c r="V782" s="517"/>
      <c r="W782" s="517"/>
      <c r="X782" s="517"/>
      <c r="Y782" s="518"/>
      <c r="Z782" s="518"/>
      <c r="AA782" s="518"/>
      <c r="AB782" s="518"/>
      <c r="AC782" s="518"/>
    </row>
    <row r="783" ht="15.75" customHeight="1">
      <c r="A783" s="149"/>
      <c r="B783" s="149"/>
      <c r="C783" s="149"/>
      <c r="D783" s="116"/>
      <c r="E783" s="516"/>
      <c r="F783" s="516"/>
      <c r="G783" s="519"/>
      <c r="H783" s="116"/>
      <c r="I783" s="116"/>
      <c r="J783" s="116"/>
      <c r="K783" s="517"/>
      <c r="L783" s="517"/>
      <c r="M783" s="517"/>
      <c r="N783" s="517"/>
      <c r="O783" s="517"/>
      <c r="P783" s="517"/>
      <c r="Q783" s="517"/>
      <c r="R783" s="517"/>
      <c r="S783" s="517"/>
      <c r="T783" s="517"/>
      <c r="U783" s="517"/>
      <c r="V783" s="517"/>
      <c r="W783" s="517"/>
      <c r="X783" s="517"/>
      <c r="Y783" s="518"/>
      <c r="Z783" s="518"/>
      <c r="AA783" s="518"/>
      <c r="AB783" s="518"/>
      <c r="AC783" s="518"/>
    </row>
    <row r="784" ht="15.75" customHeight="1">
      <c r="A784" s="149"/>
      <c r="B784" s="149"/>
      <c r="C784" s="149"/>
      <c r="D784" s="116"/>
      <c r="E784" s="516"/>
      <c r="F784" s="516"/>
      <c r="G784" s="519"/>
      <c r="H784" s="116"/>
      <c r="I784" s="116"/>
      <c r="J784" s="116"/>
      <c r="K784" s="517"/>
      <c r="L784" s="517"/>
      <c r="M784" s="517"/>
      <c r="N784" s="517"/>
      <c r="O784" s="517"/>
      <c r="P784" s="517"/>
      <c r="Q784" s="517"/>
      <c r="R784" s="517"/>
      <c r="S784" s="517"/>
      <c r="T784" s="517"/>
      <c r="U784" s="517"/>
      <c r="V784" s="517"/>
      <c r="W784" s="517"/>
      <c r="X784" s="517"/>
      <c r="Y784" s="518"/>
      <c r="Z784" s="518"/>
      <c r="AA784" s="518"/>
      <c r="AB784" s="518"/>
      <c r="AC784" s="518"/>
    </row>
    <row r="785" ht="15.75" customHeight="1">
      <c r="A785" s="149"/>
      <c r="B785" s="149"/>
      <c r="C785" s="149"/>
      <c r="D785" s="116"/>
      <c r="E785" s="516"/>
      <c r="F785" s="516"/>
      <c r="G785" s="519"/>
      <c r="H785" s="116"/>
      <c r="I785" s="116"/>
      <c r="J785" s="116"/>
      <c r="K785" s="517"/>
      <c r="L785" s="517"/>
      <c r="M785" s="517"/>
      <c r="N785" s="517"/>
      <c r="O785" s="517"/>
      <c r="P785" s="517"/>
      <c r="Q785" s="517"/>
      <c r="R785" s="517"/>
      <c r="S785" s="517"/>
      <c r="T785" s="517"/>
      <c r="U785" s="517"/>
      <c r="V785" s="517"/>
      <c r="W785" s="517"/>
      <c r="X785" s="517"/>
      <c r="Y785" s="518"/>
      <c r="Z785" s="518"/>
      <c r="AA785" s="518"/>
      <c r="AB785" s="518"/>
      <c r="AC785" s="518"/>
    </row>
    <row r="786" ht="15.75" customHeight="1">
      <c r="A786" s="149"/>
      <c r="B786" s="149"/>
      <c r="C786" s="149"/>
      <c r="D786" s="116"/>
      <c r="E786" s="516"/>
      <c r="F786" s="516"/>
      <c r="G786" s="519"/>
      <c r="H786" s="116"/>
      <c r="I786" s="116"/>
      <c r="J786" s="116"/>
      <c r="K786" s="517"/>
      <c r="L786" s="517"/>
      <c r="M786" s="517"/>
      <c r="N786" s="517"/>
      <c r="O786" s="517"/>
      <c r="P786" s="517"/>
      <c r="Q786" s="517"/>
      <c r="R786" s="517"/>
      <c r="S786" s="517"/>
      <c r="T786" s="517"/>
      <c r="U786" s="517"/>
      <c r="V786" s="517"/>
      <c r="W786" s="517"/>
      <c r="X786" s="517"/>
      <c r="Y786" s="518"/>
      <c r="Z786" s="518"/>
      <c r="AA786" s="518"/>
      <c r="AB786" s="518"/>
      <c r="AC786" s="518"/>
    </row>
    <row r="787" ht="15.75" customHeight="1">
      <c r="A787" s="149"/>
      <c r="B787" s="149"/>
      <c r="C787" s="149"/>
      <c r="D787" s="116"/>
      <c r="E787" s="516"/>
      <c r="F787" s="516"/>
      <c r="G787" s="519"/>
      <c r="H787" s="116"/>
      <c r="I787" s="116"/>
      <c r="J787" s="116"/>
      <c r="K787" s="517"/>
      <c r="L787" s="517"/>
      <c r="M787" s="517"/>
      <c r="N787" s="517"/>
      <c r="O787" s="517"/>
      <c r="P787" s="517"/>
      <c r="Q787" s="517"/>
      <c r="R787" s="517"/>
      <c r="S787" s="517"/>
      <c r="T787" s="517"/>
      <c r="U787" s="517"/>
      <c r="V787" s="517"/>
      <c r="W787" s="517"/>
      <c r="X787" s="517"/>
      <c r="Y787" s="518"/>
      <c r="Z787" s="518"/>
      <c r="AA787" s="518"/>
      <c r="AB787" s="518"/>
      <c r="AC787" s="518"/>
    </row>
    <row r="788" ht="15.75" customHeight="1">
      <c r="A788" s="149"/>
      <c r="B788" s="149"/>
      <c r="C788" s="149"/>
      <c r="D788" s="116"/>
      <c r="E788" s="516"/>
      <c r="F788" s="516"/>
      <c r="G788" s="519"/>
      <c r="H788" s="116"/>
      <c r="I788" s="116"/>
      <c r="J788" s="116"/>
      <c r="K788" s="517"/>
      <c r="L788" s="517"/>
      <c r="M788" s="517"/>
      <c r="N788" s="517"/>
      <c r="O788" s="517"/>
      <c r="P788" s="517"/>
      <c r="Q788" s="517"/>
      <c r="R788" s="517"/>
      <c r="S788" s="517"/>
      <c r="T788" s="517"/>
      <c r="U788" s="517"/>
      <c r="V788" s="517"/>
      <c r="W788" s="517"/>
      <c r="X788" s="517"/>
      <c r="Y788" s="518"/>
      <c r="Z788" s="518"/>
      <c r="AA788" s="518"/>
      <c r="AB788" s="518"/>
      <c r="AC788" s="518"/>
    </row>
    <row r="789" ht="15.75" customHeight="1">
      <c r="A789" s="149"/>
      <c r="B789" s="149"/>
      <c r="C789" s="149"/>
      <c r="D789" s="116"/>
      <c r="E789" s="516"/>
      <c r="F789" s="516"/>
      <c r="G789" s="519"/>
      <c r="H789" s="116"/>
      <c r="I789" s="116"/>
      <c r="J789" s="116"/>
      <c r="K789" s="517"/>
      <c r="L789" s="517"/>
      <c r="M789" s="517"/>
      <c r="N789" s="517"/>
      <c r="O789" s="517"/>
      <c r="P789" s="517"/>
      <c r="Q789" s="517"/>
      <c r="R789" s="517"/>
      <c r="S789" s="517"/>
      <c r="T789" s="517"/>
      <c r="U789" s="517"/>
      <c r="V789" s="517"/>
      <c r="W789" s="517"/>
      <c r="X789" s="517"/>
      <c r="Y789" s="518"/>
      <c r="Z789" s="518"/>
      <c r="AA789" s="518"/>
      <c r="AB789" s="518"/>
      <c r="AC789" s="518"/>
    </row>
    <row r="790" ht="15.75" customHeight="1">
      <c r="A790" s="149"/>
      <c r="B790" s="149"/>
      <c r="C790" s="149"/>
      <c r="D790" s="116"/>
      <c r="E790" s="516"/>
      <c r="F790" s="516"/>
      <c r="G790" s="519"/>
      <c r="H790" s="116"/>
      <c r="I790" s="116"/>
      <c r="J790" s="116"/>
      <c r="K790" s="517"/>
      <c r="L790" s="517"/>
      <c r="M790" s="517"/>
      <c r="N790" s="517"/>
      <c r="O790" s="517"/>
      <c r="P790" s="517"/>
      <c r="Q790" s="517"/>
      <c r="R790" s="517"/>
      <c r="S790" s="517"/>
      <c r="T790" s="517"/>
      <c r="U790" s="517"/>
      <c r="V790" s="517"/>
      <c r="W790" s="517"/>
      <c r="X790" s="517"/>
      <c r="Y790" s="518"/>
      <c r="Z790" s="518"/>
      <c r="AA790" s="518"/>
      <c r="AB790" s="518"/>
      <c r="AC790" s="518"/>
    </row>
    <row r="791" ht="15.75" customHeight="1">
      <c r="A791" s="149"/>
      <c r="B791" s="149"/>
      <c r="C791" s="149"/>
      <c r="D791" s="116"/>
      <c r="E791" s="516"/>
      <c r="F791" s="516"/>
      <c r="G791" s="519"/>
      <c r="H791" s="116"/>
      <c r="I791" s="116"/>
      <c r="J791" s="116"/>
      <c r="K791" s="517"/>
      <c r="L791" s="517"/>
      <c r="M791" s="517"/>
      <c r="N791" s="517"/>
      <c r="O791" s="517"/>
      <c r="P791" s="517"/>
      <c r="Q791" s="517"/>
      <c r="R791" s="517"/>
      <c r="S791" s="517"/>
      <c r="T791" s="517"/>
      <c r="U791" s="517"/>
      <c r="V791" s="517"/>
      <c r="W791" s="517"/>
      <c r="X791" s="517"/>
      <c r="Y791" s="518"/>
      <c r="Z791" s="518"/>
      <c r="AA791" s="518"/>
      <c r="AB791" s="518"/>
      <c r="AC791" s="518"/>
    </row>
    <row r="792" ht="15.75" customHeight="1">
      <c r="A792" s="149"/>
      <c r="B792" s="149"/>
      <c r="C792" s="149"/>
      <c r="D792" s="116"/>
      <c r="E792" s="516"/>
      <c r="F792" s="516"/>
      <c r="G792" s="519"/>
      <c r="H792" s="116"/>
      <c r="I792" s="116"/>
      <c r="J792" s="116"/>
      <c r="K792" s="517"/>
      <c r="L792" s="517"/>
      <c r="M792" s="517"/>
      <c r="N792" s="517"/>
      <c r="O792" s="517"/>
      <c r="P792" s="517"/>
      <c r="Q792" s="517"/>
      <c r="R792" s="517"/>
      <c r="S792" s="517"/>
      <c r="T792" s="517"/>
      <c r="U792" s="517"/>
      <c r="V792" s="517"/>
      <c r="W792" s="517"/>
      <c r="X792" s="517"/>
      <c r="Y792" s="518"/>
      <c r="Z792" s="518"/>
      <c r="AA792" s="518"/>
      <c r="AB792" s="518"/>
      <c r="AC792" s="518"/>
    </row>
    <row r="793" ht="15.75" customHeight="1">
      <c r="A793" s="149"/>
      <c r="B793" s="149"/>
      <c r="C793" s="149"/>
      <c r="D793" s="116"/>
      <c r="E793" s="516"/>
      <c r="F793" s="516"/>
      <c r="G793" s="519"/>
      <c r="H793" s="116"/>
      <c r="I793" s="116"/>
      <c r="J793" s="116"/>
      <c r="K793" s="517"/>
      <c r="L793" s="517"/>
      <c r="M793" s="517"/>
      <c r="N793" s="517"/>
      <c r="O793" s="517"/>
      <c r="P793" s="517"/>
      <c r="Q793" s="517"/>
      <c r="R793" s="517"/>
      <c r="S793" s="517"/>
      <c r="T793" s="517"/>
      <c r="U793" s="517"/>
      <c r="V793" s="517"/>
      <c r="W793" s="517"/>
      <c r="X793" s="517"/>
      <c r="Y793" s="518"/>
      <c r="Z793" s="518"/>
      <c r="AA793" s="518"/>
      <c r="AB793" s="518"/>
      <c r="AC793" s="518"/>
    </row>
    <row r="794" ht="15.75" customHeight="1">
      <c r="A794" s="149"/>
      <c r="B794" s="149"/>
      <c r="C794" s="149"/>
      <c r="D794" s="116"/>
      <c r="E794" s="516"/>
      <c r="F794" s="516"/>
      <c r="G794" s="519"/>
      <c r="H794" s="116"/>
      <c r="I794" s="116"/>
      <c r="J794" s="116"/>
      <c r="K794" s="517"/>
      <c r="L794" s="517"/>
      <c r="M794" s="517"/>
      <c r="N794" s="517"/>
      <c r="O794" s="517"/>
      <c r="P794" s="517"/>
      <c r="Q794" s="517"/>
      <c r="R794" s="517"/>
      <c r="S794" s="517"/>
      <c r="T794" s="517"/>
      <c r="U794" s="517"/>
      <c r="V794" s="517"/>
      <c r="W794" s="517"/>
      <c r="X794" s="517"/>
      <c r="Y794" s="518"/>
      <c r="Z794" s="518"/>
      <c r="AA794" s="518"/>
      <c r="AB794" s="518"/>
      <c r="AC794" s="518"/>
    </row>
    <row r="795" ht="15.75" customHeight="1">
      <c r="A795" s="149"/>
      <c r="B795" s="149"/>
      <c r="C795" s="149"/>
      <c r="D795" s="116"/>
      <c r="E795" s="516"/>
      <c r="F795" s="516"/>
      <c r="G795" s="519"/>
      <c r="H795" s="116"/>
      <c r="I795" s="116"/>
      <c r="J795" s="116"/>
      <c r="K795" s="517"/>
      <c r="L795" s="517"/>
      <c r="M795" s="517"/>
      <c r="N795" s="517"/>
      <c r="O795" s="517"/>
      <c r="P795" s="517"/>
      <c r="Q795" s="517"/>
      <c r="R795" s="517"/>
      <c r="S795" s="517"/>
      <c r="T795" s="517"/>
      <c r="U795" s="517"/>
      <c r="V795" s="517"/>
      <c r="W795" s="517"/>
      <c r="X795" s="517"/>
      <c r="Y795" s="518"/>
      <c r="Z795" s="518"/>
      <c r="AA795" s="518"/>
      <c r="AB795" s="518"/>
      <c r="AC795" s="518"/>
    </row>
    <row r="796" ht="15.75" customHeight="1">
      <c r="A796" s="149"/>
      <c r="B796" s="149"/>
      <c r="C796" s="149"/>
      <c r="D796" s="116"/>
      <c r="E796" s="516"/>
      <c r="F796" s="516"/>
      <c r="G796" s="519"/>
      <c r="H796" s="116"/>
      <c r="I796" s="116"/>
      <c r="J796" s="116"/>
      <c r="K796" s="517"/>
      <c r="L796" s="517"/>
      <c r="M796" s="517"/>
      <c r="N796" s="517"/>
      <c r="O796" s="517"/>
      <c r="P796" s="517"/>
      <c r="Q796" s="517"/>
      <c r="R796" s="517"/>
      <c r="S796" s="517"/>
      <c r="T796" s="517"/>
      <c r="U796" s="517"/>
      <c r="V796" s="517"/>
      <c r="W796" s="517"/>
      <c r="X796" s="517"/>
      <c r="Y796" s="518"/>
      <c r="Z796" s="518"/>
      <c r="AA796" s="518"/>
      <c r="AB796" s="518"/>
      <c r="AC796" s="518"/>
    </row>
    <row r="797" ht="15.75" customHeight="1">
      <c r="A797" s="149"/>
      <c r="B797" s="149"/>
      <c r="C797" s="149"/>
      <c r="D797" s="116"/>
      <c r="E797" s="516"/>
      <c r="F797" s="516"/>
      <c r="G797" s="519"/>
      <c r="H797" s="116"/>
      <c r="I797" s="116"/>
      <c r="J797" s="116"/>
      <c r="K797" s="517"/>
      <c r="L797" s="517"/>
      <c r="M797" s="517"/>
      <c r="N797" s="517"/>
      <c r="O797" s="517"/>
      <c r="P797" s="517"/>
      <c r="Q797" s="517"/>
      <c r="R797" s="517"/>
      <c r="S797" s="517"/>
      <c r="T797" s="517"/>
      <c r="U797" s="517"/>
      <c r="V797" s="517"/>
      <c r="W797" s="517"/>
      <c r="X797" s="517"/>
      <c r="Y797" s="518"/>
      <c r="Z797" s="518"/>
      <c r="AA797" s="518"/>
      <c r="AB797" s="518"/>
      <c r="AC797" s="518"/>
    </row>
    <row r="798" ht="15.75" customHeight="1">
      <c r="A798" s="149"/>
      <c r="B798" s="149"/>
      <c r="C798" s="149"/>
      <c r="D798" s="116"/>
      <c r="E798" s="516"/>
      <c r="F798" s="516"/>
      <c r="G798" s="519"/>
      <c r="H798" s="116"/>
      <c r="I798" s="116"/>
      <c r="J798" s="116"/>
      <c r="K798" s="517"/>
      <c r="L798" s="517"/>
      <c r="M798" s="517"/>
      <c r="N798" s="517"/>
      <c r="O798" s="517"/>
      <c r="P798" s="517"/>
      <c r="Q798" s="517"/>
      <c r="R798" s="517"/>
      <c r="S798" s="517"/>
      <c r="T798" s="517"/>
      <c r="U798" s="517"/>
      <c r="V798" s="517"/>
      <c r="W798" s="517"/>
      <c r="X798" s="517"/>
      <c r="Y798" s="518"/>
      <c r="Z798" s="518"/>
      <c r="AA798" s="518"/>
      <c r="AB798" s="518"/>
      <c r="AC798" s="518"/>
    </row>
    <row r="799" ht="15.75" customHeight="1">
      <c r="A799" s="149"/>
      <c r="B799" s="149"/>
      <c r="C799" s="149"/>
      <c r="D799" s="116"/>
      <c r="E799" s="516"/>
      <c r="F799" s="516"/>
      <c r="G799" s="519"/>
      <c r="H799" s="116"/>
      <c r="I799" s="116"/>
      <c r="J799" s="116"/>
      <c r="K799" s="517"/>
      <c r="L799" s="517"/>
      <c r="M799" s="517"/>
      <c r="N799" s="517"/>
      <c r="O799" s="517"/>
      <c r="P799" s="517"/>
      <c r="Q799" s="517"/>
      <c r="R799" s="517"/>
      <c r="S799" s="517"/>
      <c r="T799" s="517"/>
      <c r="U799" s="517"/>
      <c r="V799" s="517"/>
      <c r="W799" s="517"/>
      <c r="X799" s="517"/>
      <c r="Y799" s="518"/>
      <c r="Z799" s="518"/>
      <c r="AA799" s="518"/>
      <c r="AB799" s="518"/>
      <c r="AC799" s="518"/>
    </row>
    <row r="800" ht="15.75" customHeight="1">
      <c r="A800" s="149"/>
      <c r="B800" s="149"/>
      <c r="C800" s="149"/>
      <c r="D800" s="116"/>
      <c r="E800" s="516"/>
      <c r="F800" s="516"/>
      <c r="G800" s="519"/>
      <c r="H800" s="116"/>
      <c r="I800" s="116"/>
      <c r="J800" s="116"/>
      <c r="K800" s="517"/>
      <c r="L800" s="517"/>
      <c r="M800" s="517"/>
      <c r="N800" s="517"/>
      <c r="O800" s="517"/>
      <c r="P800" s="517"/>
      <c r="Q800" s="517"/>
      <c r="R800" s="517"/>
      <c r="S800" s="517"/>
      <c r="T800" s="517"/>
      <c r="U800" s="517"/>
      <c r="V800" s="517"/>
      <c r="W800" s="517"/>
      <c r="X800" s="517"/>
      <c r="Y800" s="518"/>
      <c r="Z800" s="518"/>
      <c r="AA800" s="518"/>
      <c r="AB800" s="518"/>
      <c r="AC800" s="518"/>
    </row>
    <row r="801" ht="15.75" customHeight="1">
      <c r="A801" s="149"/>
      <c r="B801" s="149"/>
      <c r="C801" s="149"/>
      <c r="D801" s="116"/>
      <c r="E801" s="516"/>
      <c r="F801" s="516"/>
      <c r="G801" s="519"/>
      <c r="H801" s="116"/>
      <c r="I801" s="116"/>
      <c r="J801" s="116"/>
      <c r="K801" s="517"/>
      <c r="L801" s="517"/>
      <c r="M801" s="517"/>
      <c r="N801" s="517"/>
      <c r="O801" s="517"/>
      <c r="P801" s="517"/>
      <c r="Q801" s="517"/>
      <c r="R801" s="517"/>
      <c r="S801" s="517"/>
      <c r="T801" s="517"/>
      <c r="U801" s="517"/>
      <c r="V801" s="517"/>
      <c r="W801" s="517"/>
      <c r="X801" s="517"/>
      <c r="Y801" s="518"/>
      <c r="Z801" s="518"/>
      <c r="AA801" s="518"/>
      <c r="AB801" s="518"/>
      <c r="AC801" s="518"/>
    </row>
    <row r="802" ht="15.75" customHeight="1">
      <c r="A802" s="149"/>
      <c r="B802" s="149"/>
      <c r="C802" s="149"/>
      <c r="D802" s="116"/>
      <c r="E802" s="516"/>
      <c r="F802" s="516"/>
      <c r="G802" s="519"/>
      <c r="H802" s="116"/>
      <c r="I802" s="116"/>
      <c r="J802" s="116"/>
      <c r="K802" s="517"/>
      <c r="L802" s="517"/>
      <c r="M802" s="517"/>
      <c r="N802" s="517"/>
      <c r="O802" s="517"/>
      <c r="P802" s="517"/>
      <c r="Q802" s="517"/>
      <c r="R802" s="517"/>
      <c r="S802" s="517"/>
      <c r="T802" s="517"/>
      <c r="U802" s="517"/>
      <c r="V802" s="517"/>
      <c r="W802" s="517"/>
      <c r="X802" s="517"/>
      <c r="Y802" s="518"/>
      <c r="Z802" s="518"/>
      <c r="AA802" s="518"/>
      <c r="AB802" s="518"/>
      <c r="AC802" s="518"/>
    </row>
    <row r="803" ht="15.75" customHeight="1">
      <c r="A803" s="149"/>
      <c r="B803" s="149"/>
      <c r="C803" s="149"/>
      <c r="D803" s="116"/>
      <c r="E803" s="516"/>
      <c r="F803" s="516"/>
      <c r="G803" s="519"/>
      <c r="H803" s="116"/>
      <c r="I803" s="116"/>
      <c r="J803" s="116"/>
      <c r="K803" s="517"/>
      <c r="L803" s="517"/>
      <c r="M803" s="517"/>
      <c r="N803" s="517"/>
      <c r="O803" s="517"/>
      <c r="P803" s="517"/>
      <c r="Q803" s="517"/>
      <c r="R803" s="517"/>
      <c r="S803" s="517"/>
      <c r="T803" s="517"/>
      <c r="U803" s="517"/>
      <c r="V803" s="517"/>
      <c r="W803" s="517"/>
      <c r="X803" s="517"/>
      <c r="Y803" s="518"/>
      <c r="Z803" s="518"/>
      <c r="AA803" s="518"/>
      <c r="AB803" s="518"/>
      <c r="AC803" s="518"/>
    </row>
    <row r="804" ht="15.75" customHeight="1">
      <c r="A804" s="149"/>
      <c r="B804" s="149"/>
      <c r="C804" s="149"/>
      <c r="D804" s="116"/>
      <c r="E804" s="516"/>
      <c r="F804" s="516"/>
      <c r="G804" s="519"/>
      <c r="H804" s="116"/>
      <c r="I804" s="116"/>
      <c r="J804" s="116"/>
      <c r="K804" s="517"/>
      <c r="L804" s="517"/>
      <c r="M804" s="517"/>
      <c r="N804" s="517"/>
      <c r="O804" s="517"/>
      <c r="P804" s="517"/>
      <c r="Q804" s="517"/>
      <c r="R804" s="517"/>
      <c r="S804" s="517"/>
      <c r="T804" s="517"/>
      <c r="U804" s="517"/>
      <c r="V804" s="517"/>
      <c r="W804" s="517"/>
      <c r="X804" s="517"/>
      <c r="Y804" s="518"/>
      <c r="Z804" s="518"/>
      <c r="AA804" s="518"/>
      <c r="AB804" s="518"/>
      <c r="AC804" s="518"/>
    </row>
    <row r="805" ht="15.75" customHeight="1">
      <c r="A805" s="149"/>
      <c r="B805" s="149"/>
      <c r="C805" s="149"/>
      <c r="D805" s="116"/>
      <c r="E805" s="516"/>
      <c r="F805" s="516"/>
      <c r="G805" s="519"/>
      <c r="H805" s="116"/>
      <c r="I805" s="116"/>
      <c r="J805" s="116"/>
      <c r="K805" s="517"/>
      <c r="L805" s="517"/>
      <c r="M805" s="517"/>
      <c r="N805" s="517"/>
      <c r="O805" s="517"/>
      <c r="P805" s="517"/>
      <c r="Q805" s="517"/>
      <c r="R805" s="517"/>
      <c r="S805" s="517"/>
      <c r="T805" s="517"/>
      <c r="U805" s="517"/>
      <c r="V805" s="517"/>
      <c r="W805" s="517"/>
      <c r="X805" s="517"/>
      <c r="Y805" s="518"/>
      <c r="Z805" s="518"/>
      <c r="AA805" s="518"/>
      <c r="AB805" s="518"/>
      <c r="AC805" s="518"/>
    </row>
    <row r="806" ht="15.75" customHeight="1">
      <c r="A806" s="149"/>
      <c r="B806" s="149"/>
      <c r="C806" s="149"/>
      <c r="D806" s="116"/>
      <c r="E806" s="516"/>
      <c r="F806" s="516"/>
      <c r="G806" s="519"/>
      <c r="H806" s="116"/>
      <c r="I806" s="116"/>
      <c r="J806" s="116"/>
      <c r="K806" s="517"/>
      <c r="L806" s="517"/>
      <c r="M806" s="517"/>
      <c r="N806" s="517"/>
      <c r="O806" s="517"/>
      <c r="P806" s="517"/>
      <c r="Q806" s="517"/>
      <c r="R806" s="517"/>
      <c r="S806" s="517"/>
      <c r="T806" s="517"/>
      <c r="U806" s="517"/>
      <c r="V806" s="517"/>
      <c r="W806" s="517"/>
      <c r="X806" s="517"/>
      <c r="Y806" s="518"/>
      <c r="Z806" s="518"/>
      <c r="AA806" s="518"/>
      <c r="AB806" s="518"/>
      <c r="AC806" s="518"/>
    </row>
    <row r="807" ht="15.75" customHeight="1">
      <c r="A807" s="149"/>
      <c r="B807" s="149"/>
      <c r="C807" s="149"/>
      <c r="D807" s="116"/>
      <c r="E807" s="516"/>
      <c r="F807" s="516"/>
      <c r="G807" s="519"/>
      <c r="H807" s="116"/>
      <c r="I807" s="116"/>
      <c r="J807" s="116"/>
      <c r="K807" s="517"/>
      <c r="L807" s="517"/>
      <c r="M807" s="517"/>
      <c r="N807" s="517"/>
      <c r="O807" s="517"/>
      <c r="P807" s="517"/>
      <c r="Q807" s="517"/>
      <c r="R807" s="517"/>
      <c r="S807" s="517"/>
      <c r="T807" s="517"/>
      <c r="U807" s="517"/>
      <c r="V807" s="517"/>
      <c r="W807" s="517"/>
      <c r="X807" s="517"/>
      <c r="Y807" s="518"/>
      <c r="Z807" s="518"/>
      <c r="AA807" s="518"/>
      <c r="AB807" s="518"/>
      <c r="AC807" s="518"/>
    </row>
    <row r="808" ht="15.75" customHeight="1">
      <c r="A808" s="149"/>
      <c r="B808" s="149"/>
      <c r="C808" s="149"/>
      <c r="D808" s="116"/>
      <c r="E808" s="516"/>
      <c r="F808" s="516"/>
      <c r="G808" s="519"/>
      <c r="H808" s="116"/>
      <c r="I808" s="116"/>
      <c r="J808" s="116"/>
      <c r="K808" s="517"/>
      <c r="L808" s="517"/>
      <c r="M808" s="517"/>
      <c r="N808" s="517"/>
      <c r="O808" s="517"/>
      <c r="P808" s="517"/>
      <c r="Q808" s="517"/>
      <c r="R808" s="517"/>
      <c r="S808" s="517"/>
      <c r="T808" s="517"/>
      <c r="U808" s="517"/>
      <c r="V808" s="517"/>
      <c r="W808" s="517"/>
      <c r="X808" s="517"/>
      <c r="Y808" s="518"/>
      <c r="Z808" s="518"/>
      <c r="AA808" s="518"/>
      <c r="AB808" s="518"/>
      <c r="AC808" s="518"/>
    </row>
    <row r="809" ht="15.75" customHeight="1">
      <c r="A809" s="149"/>
      <c r="B809" s="149"/>
      <c r="C809" s="149"/>
      <c r="D809" s="116"/>
      <c r="E809" s="516"/>
      <c r="F809" s="516"/>
      <c r="G809" s="519"/>
      <c r="H809" s="116"/>
      <c r="I809" s="116"/>
      <c r="J809" s="116"/>
      <c r="K809" s="517"/>
      <c r="L809" s="517"/>
      <c r="M809" s="517"/>
      <c r="N809" s="517"/>
      <c r="O809" s="517"/>
      <c r="P809" s="517"/>
      <c r="Q809" s="517"/>
      <c r="R809" s="517"/>
      <c r="S809" s="517"/>
      <c r="T809" s="517"/>
      <c r="U809" s="517"/>
      <c r="V809" s="517"/>
      <c r="W809" s="517"/>
      <c r="X809" s="517"/>
      <c r="Y809" s="518"/>
      <c r="Z809" s="518"/>
      <c r="AA809" s="518"/>
      <c r="AB809" s="518"/>
      <c r="AC809" s="518"/>
    </row>
    <row r="810" ht="15.75" customHeight="1">
      <c r="A810" s="149"/>
      <c r="B810" s="149"/>
      <c r="C810" s="149"/>
      <c r="D810" s="116"/>
      <c r="E810" s="516"/>
      <c r="F810" s="516"/>
      <c r="G810" s="519"/>
      <c r="H810" s="116"/>
      <c r="I810" s="116"/>
      <c r="J810" s="116"/>
      <c r="K810" s="517"/>
      <c r="L810" s="517"/>
      <c r="M810" s="517"/>
      <c r="N810" s="517"/>
      <c r="O810" s="517"/>
      <c r="P810" s="517"/>
      <c r="Q810" s="517"/>
      <c r="R810" s="517"/>
      <c r="S810" s="517"/>
      <c r="T810" s="517"/>
      <c r="U810" s="517"/>
      <c r="V810" s="517"/>
      <c r="W810" s="517"/>
      <c r="X810" s="517"/>
      <c r="Y810" s="518"/>
      <c r="Z810" s="518"/>
      <c r="AA810" s="518"/>
      <c r="AB810" s="518"/>
      <c r="AC810" s="518"/>
    </row>
    <row r="811" ht="15.75" customHeight="1">
      <c r="A811" s="149"/>
      <c r="B811" s="149"/>
      <c r="C811" s="149"/>
      <c r="D811" s="116"/>
      <c r="E811" s="516"/>
      <c r="F811" s="516"/>
      <c r="G811" s="519"/>
      <c r="H811" s="116"/>
      <c r="I811" s="116"/>
      <c r="J811" s="116"/>
      <c r="K811" s="517"/>
      <c r="L811" s="517"/>
      <c r="M811" s="517"/>
      <c r="N811" s="517"/>
      <c r="O811" s="517"/>
      <c r="P811" s="517"/>
      <c r="Q811" s="517"/>
      <c r="R811" s="517"/>
      <c r="S811" s="517"/>
      <c r="T811" s="517"/>
      <c r="U811" s="517"/>
      <c r="V811" s="517"/>
      <c r="W811" s="517"/>
      <c r="X811" s="517"/>
      <c r="Y811" s="518"/>
      <c r="Z811" s="518"/>
      <c r="AA811" s="518"/>
      <c r="AB811" s="518"/>
      <c r="AC811" s="518"/>
    </row>
    <row r="812" ht="15.75" customHeight="1">
      <c r="A812" s="149"/>
      <c r="B812" s="149"/>
      <c r="C812" s="149"/>
      <c r="D812" s="116"/>
      <c r="E812" s="516"/>
      <c r="F812" s="516"/>
      <c r="G812" s="519"/>
      <c r="H812" s="116"/>
      <c r="I812" s="116"/>
      <c r="J812" s="116"/>
      <c r="K812" s="517"/>
      <c r="L812" s="517"/>
      <c r="M812" s="517"/>
      <c r="N812" s="517"/>
      <c r="O812" s="517"/>
      <c r="P812" s="517"/>
      <c r="Q812" s="517"/>
      <c r="R812" s="517"/>
      <c r="S812" s="517"/>
      <c r="T812" s="517"/>
      <c r="U812" s="517"/>
      <c r="V812" s="517"/>
      <c r="W812" s="517"/>
      <c r="X812" s="517"/>
      <c r="Y812" s="518"/>
      <c r="Z812" s="518"/>
      <c r="AA812" s="518"/>
      <c r="AB812" s="518"/>
      <c r="AC812" s="518"/>
    </row>
    <row r="813" ht="15.75" customHeight="1">
      <c r="A813" s="149"/>
      <c r="B813" s="149"/>
      <c r="C813" s="149"/>
      <c r="D813" s="116"/>
      <c r="E813" s="516"/>
      <c r="F813" s="516"/>
      <c r="G813" s="519"/>
      <c r="H813" s="116"/>
      <c r="I813" s="116"/>
      <c r="J813" s="116"/>
      <c r="K813" s="517"/>
      <c r="L813" s="517"/>
      <c r="M813" s="517"/>
      <c r="N813" s="517"/>
      <c r="O813" s="517"/>
      <c r="P813" s="517"/>
      <c r="Q813" s="517"/>
      <c r="R813" s="517"/>
      <c r="S813" s="517"/>
      <c r="T813" s="517"/>
      <c r="U813" s="517"/>
      <c r="V813" s="517"/>
      <c r="W813" s="517"/>
      <c r="X813" s="517"/>
      <c r="Y813" s="518"/>
      <c r="Z813" s="518"/>
      <c r="AA813" s="518"/>
      <c r="AB813" s="518"/>
      <c r="AC813" s="518"/>
    </row>
    <row r="814" ht="15.75" customHeight="1">
      <c r="A814" s="149"/>
      <c r="B814" s="149"/>
      <c r="C814" s="149"/>
      <c r="D814" s="116"/>
      <c r="E814" s="516"/>
      <c r="F814" s="516"/>
      <c r="G814" s="519"/>
      <c r="H814" s="116"/>
      <c r="I814" s="116"/>
      <c r="J814" s="116"/>
      <c r="K814" s="517"/>
      <c r="L814" s="517"/>
      <c r="M814" s="517"/>
      <c r="N814" s="517"/>
      <c r="O814" s="517"/>
      <c r="P814" s="517"/>
      <c r="Q814" s="517"/>
      <c r="R814" s="517"/>
      <c r="S814" s="517"/>
      <c r="T814" s="517"/>
      <c r="U814" s="517"/>
      <c r="V814" s="517"/>
      <c r="W814" s="517"/>
      <c r="X814" s="517"/>
      <c r="Y814" s="518"/>
      <c r="Z814" s="518"/>
      <c r="AA814" s="518"/>
      <c r="AB814" s="518"/>
      <c r="AC814" s="518"/>
    </row>
    <row r="815" ht="15.75" customHeight="1">
      <c r="A815" s="149"/>
      <c r="B815" s="149"/>
      <c r="C815" s="149"/>
      <c r="D815" s="116"/>
      <c r="E815" s="516"/>
      <c r="F815" s="516"/>
      <c r="G815" s="519"/>
      <c r="H815" s="116"/>
      <c r="I815" s="116"/>
      <c r="J815" s="116"/>
      <c r="K815" s="517"/>
      <c r="L815" s="517"/>
      <c r="M815" s="517"/>
      <c r="N815" s="517"/>
      <c r="O815" s="517"/>
      <c r="P815" s="517"/>
      <c r="Q815" s="517"/>
      <c r="R815" s="517"/>
      <c r="S815" s="517"/>
      <c r="T815" s="517"/>
      <c r="U815" s="517"/>
      <c r="V815" s="517"/>
      <c r="W815" s="517"/>
      <c r="X815" s="517"/>
      <c r="Y815" s="518"/>
      <c r="Z815" s="518"/>
      <c r="AA815" s="518"/>
      <c r="AB815" s="518"/>
      <c r="AC815" s="518"/>
    </row>
    <row r="816" ht="15.75" customHeight="1">
      <c r="A816" s="149"/>
      <c r="B816" s="149"/>
      <c r="C816" s="149"/>
      <c r="D816" s="116"/>
      <c r="E816" s="516"/>
      <c r="F816" s="516"/>
      <c r="G816" s="519"/>
      <c r="H816" s="116"/>
      <c r="I816" s="116"/>
      <c r="J816" s="116"/>
      <c r="K816" s="517"/>
      <c r="L816" s="517"/>
      <c r="M816" s="517"/>
      <c r="N816" s="517"/>
      <c r="O816" s="517"/>
      <c r="P816" s="517"/>
      <c r="Q816" s="517"/>
      <c r="R816" s="517"/>
      <c r="S816" s="517"/>
      <c r="T816" s="517"/>
      <c r="U816" s="517"/>
      <c r="V816" s="517"/>
      <c r="W816" s="517"/>
      <c r="X816" s="517"/>
      <c r="Y816" s="518"/>
      <c r="Z816" s="518"/>
      <c r="AA816" s="518"/>
      <c r="AB816" s="518"/>
      <c r="AC816" s="518"/>
    </row>
    <row r="817" ht="15.75" customHeight="1">
      <c r="A817" s="149"/>
      <c r="B817" s="149"/>
      <c r="C817" s="149"/>
      <c r="D817" s="116"/>
      <c r="E817" s="516"/>
      <c r="F817" s="516"/>
      <c r="G817" s="519"/>
      <c r="H817" s="116"/>
      <c r="I817" s="116"/>
      <c r="J817" s="116"/>
      <c r="K817" s="517"/>
      <c r="L817" s="517"/>
      <c r="M817" s="517"/>
      <c r="N817" s="517"/>
      <c r="O817" s="517"/>
      <c r="P817" s="517"/>
      <c r="Q817" s="517"/>
      <c r="R817" s="517"/>
      <c r="S817" s="517"/>
      <c r="T817" s="517"/>
      <c r="U817" s="517"/>
      <c r="V817" s="517"/>
      <c r="W817" s="517"/>
      <c r="X817" s="517"/>
      <c r="Y817" s="518"/>
      <c r="Z817" s="518"/>
      <c r="AA817" s="518"/>
      <c r="AB817" s="518"/>
      <c r="AC817" s="518"/>
    </row>
    <row r="818" ht="15.75" customHeight="1">
      <c r="A818" s="149"/>
      <c r="B818" s="149"/>
      <c r="C818" s="149"/>
      <c r="D818" s="116"/>
      <c r="E818" s="516"/>
      <c r="F818" s="516"/>
      <c r="G818" s="519"/>
      <c r="H818" s="116"/>
      <c r="I818" s="116"/>
      <c r="J818" s="116"/>
      <c r="K818" s="517"/>
      <c r="L818" s="517"/>
      <c r="M818" s="517"/>
      <c r="N818" s="517"/>
      <c r="O818" s="517"/>
      <c r="P818" s="517"/>
      <c r="Q818" s="517"/>
      <c r="R818" s="517"/>
      <c r="S818" s="517"/>
      <c r="T818" s="517"/>
      <c r="U818" s="517"/>
      <c r="V818" s="517"/>
      <c r="W818" s="517"/>
      <c r="X818" s="517"/>
      <c r="Y818" s="518"/>
      <c r="Z818" s="518"/>
      <c r="AA818" s="518"/>
      <c r="AB818" s="518"/>
      <c r="AC818" s="518"/>
    </row>
    <row r="819" ht="15.75" customHeight="1">
      <c r="A819" s="149"/>
      <c r="B819" s="149"/>
      <c r="C819" s="149"/>
      <c r="D819" s="116"/>
      <c r="E819" s="516"/>
      <c r="F819" s="516"/>
      <c r="G819" s="519"/>
      <c r="H819" s="116"/>
      <c r="I819" s="116"/>
      <c r="J819" s="116"/>
      <c r="K819" s="517"/>
      <c r="L819" s="517"/>
      <c r="M819" s="517"/>
      <c r="N819" s="517"/>
      <c r="O819" s="517"/>
      <c r="P819" s="517"/>
      <c r="Q819" s="517"/>
      <c r="R819" s="517"/>
      <c r="S819" s="517"/>
      <c r="T819" s="517"/>
      <c r="U819" s="517"/>
      <c r="V819" s="517"/>
      <c r="W819" s="517"/>
      <c r="X819" s="517"/>
      <c r="Y819" s="518"/>
      <c r="Z819" s="518"/>
      <c r="AA819" s="518"/>
      <c r="AB819" s="518"/>
      <c r="AC819" s="518"/>
    </row>
    <row r="820" ht="15.75" customHeight="1">
      <c r="A820" s="149"/>
      <c r="B820" s="149"/>
      <c r="C820" s="149"/>
      <c r="D820" s="116"/>
      <c r="E820" s="516"/>
      <c r="F820" s="516"/>
      <c r="G820" s="519"/>
      <c r="H820" s="116"/>
      <c r="I820" s="116"/>
      <c r="J820" s="116"/>
      <c r="K820" s="517"/>
      <c r="L820" s="517"/>
      <c r="M820" s="517"/>
      <c r="N820" s="517"/>
      <c r="O820" s="517"/>
      <c r="P820" s="517"/>
      <c r="Q820" s="517"/>
      <c r="R820" s="517"/>
      <c r="S820" s="517"/>
      <c r="T820" s="517"/>
      <c r="U820" s="517"/>
      <c r="V820" s="517"/>
      <c r="W820" s="517"/>
      <c r="X820" s="517"/>
      <c r="Y820" s="518"/>
      <c r="Z820" s="518"/>
      <c r="AA820" s="518"/>
      <c r="AB820" s="518"/>
      <c r="AC820" s="518"/>
    </row>
    <row r="821" ht="15.75" customHeight="1">
      <c r="A821" s="149"/>
      <c r="B821" s="149"/>
      <c r="C821" s="149"/>
      <c r="D821" s="116"/>
      <c r="E821" s="516"/>
      <c r="F821" s="516"/>
      <c r="G821" s="519"/>
      <c r="H821" s="116"/>
      <c r="I821" s="116"/>
      <c r="J821" s="116"/>
      <c r="K821" s="517"/>
      <c r="L821" s="517"/>
      <c r="M821" s="517"/>
      <c r="N821" s="517"/>
      <c r="O821" s="517"/>
      <c r="P821" s="517"/>
      <c r="Q821" s="517"/>
      <c r="R821" s="517"/>
      <c r="S821" s="517"/>
      <c r="T821" s="517"/>
      <c r="U821" s="517"/>
      <c r="V821" s="517"/>
      <c r="W821" s="517"/>
      <c r="X821" s="517"/>
      <c r="Y821" s="518"/>
      <c r="Z821" s="518"/>
      <c r="AA821" s="518"/>
      <c r="AB821" s="518"/>
      <c r="AC821" s="518"/>
    </row>
    <row r="822" ht="15.75" customHeight="1">
      <c r="A822" s="149"/>
      <c r="B822" s="149"/>
      <c r="C822" s="149"/>
      <c r="D822" s="116"/>
      <c r="E822" s="516"/>
      <c r="F822" s="516"/>
      <c r="G822" s="519"/>
      <c r="H822" s="116"/>
      <c r="I822" s="116"/>
      <c r="J822" s="116"/>
      <c r="K822" s="517"/>
      <c r="L822" s="517"/>
      <c r="M822" s="517"/>
      <c r="N822" s="517"/>
      <c r="O822" s="517"/>
      <c r="P822" s="517"/>
      <c r="Q822" s="517"/>
      <c r="R822" s="517"/>
      <c r="S822" s="517"/>
      <c r="T822" s="517"/>
      <c r="U822" s="517"/>
      <c r="V822" s="517"/>
      <c r="W822" s="517"/>
      <c r="X822" s="517"/>
      <c r="Y822" s="518"/>
      <c r="Z822" s="518"/>
      <c r="AA822" s="518"/>
      <c r="AB822" s="518"/>
      <c r="AC822" s="518"/>
    </row>
    <row r="823" ht="15.75" customHeight="1">
      <c r="A823" s="149"/>
      <c r="B823" s="149"/>
      <c r="C823" s="149"/>
      <c r="D823" s="116"/>
      <c r="E823" s="516"/>
      <c r="F823" s="516"/>
      <c r="G823" s="519"/>
      <c r="H823" s="116"/>
      <c r="I823" s="116"/>
      <c r="J823" s="116"/>
      <c r="K823" s="517"/>
      <c r="L823" s="517"/>
      <c r="M823" s="517"/>
      <c r="N823" s="517"/>
      <c r="O823" s="517"/>
      <c r="P823" s="517"/>
      <c r="Q823" s="517"/>
      <c r="R823" s="517"/>
      <c r="S823" s="517"/>
      <c r="T823" s="517"/>
      <c r="U823" s="517"/>
      <c r="V823" s="517"/>
      <c r="W823" s="517"/>
      <c r="X823" s="517"/>
      <c r="Y823" s="518"/>
      <c r="Z823" s="518"/>
      <c r="AA823" s="518"/>
      <c r="AB823" s="518"/>
      <c r="AC823" s="518"/>
    </row>
    <row r="824" ht="15.75" customHeight="1">
      <c r="A824" s="149"/>
      <c r="B824" s="149"/>
      <c r="C824" s="149"/>
      <c r="D824" s="116"/>
      <c r="E824" s="516"/>
      <c r="F824" s="516"/>
      <c r="G824" s="519"/>
      <c r="H824" s="116"/>
      <c r="I824" s="116"/>
      <c r="J824" s="116"/>
      <c r="K824" s="517"/>
      <c r="L824" s="517"/>
      <c r="M824" s="517"/>
      <c r="N824" s="517"/>
      <c r="O824" s="517"/>
      <c r="P824" s="517"/>
      <c r="Q824" s="517"/>
      <c r="R824" s="517"/>
      <c r="S824" s="517"/>
      <c r="T824" s="517"/>
      <c r="U824" s="517"/>
      <c r="V824" s="517"/>
      <c r="W824" s="517"/>
      <c r="X824" s="517"/>
      <c r="Y824" s="518"/>
      <c r="Z824" s="518"/>
      <c r="AA824" s="518"/>
      <c r="AB824" s="518"/>
      <c r="AC824" s="518"/>
    </row>
    <row r="825" ht="15.75" customHeight="1">
      <c r="A825" s="149"/>
      <c r="B825" s="149"/>
      <c r="C825" s="149"/>
      <c r="D825" s="116"/>
      <c r="E825" s="516"/>
      <c r="F825" s="516"/>
      <c r="G825" s="519"/>
      <c r="H825" s="116"/>
      <c r="I825" s="116"/>
      <c r="J825" s="116"/>
      <c r="K825" s="517"/>
      <c r="L825" s="517"/>
      <c r="M825" s="517"/>
      <c r="N825" s="517"/>
      <c r="O825" s="517"/>
      <c r="P825" s="517"/>
      <c r="Q825" s="517"/>
      <c r="R825" s="517"/>
      <c r="S825" s="517"/>
      <c r="T825" s="517"/>
      <c r="U825" s="517"/>
      <c r="V825" s="517"/>
      <c r="W825" s="517"/>
      <c r="X825" s="517"/>
      <c r="Y825" s="518"/>
      <c r="Z825" s="518"/>
      <c r="AA825" s="518"/>
      <c r="AB825" s="518"/>
      <c r="AC825" s="518"/>
    </row>
    <row r="826" ht="15.75" customHeight="1">
      <c r="A826" s="149"/>
      <c r="B826" s="149"/>
      <c r="C826" s="149"/>
      <c r="D826" s="116"/>
      <c r="E826" s="516"/>
      <c r="F826" s="516"/>
      <c r="G826" s="519"/>
      <c r="H826" s="116"/>
      <c r="I826" s="116"/>
      <c r="J826" s="116"/>
      <c r="K826" s="517"/>
      <c r="L826" s="517"/>
      <c r="M826" s="517"/>
      <c r="N826" s="517"/>
      <c r="O826" s="517"/>
      <c r="P826" s="517"/>
      <c r="Q826" s="517"/>
      <c r="R826" s="517"/>
      <c r="S826" s="517"/>
      <c r="T826" s="517"/>
      <c r="U826" s="517"/>
      <c r="V826" s="517"/>
      <c r="W826" s="517"/>
      <c r="X826" s="517"/>
      <c r="Y826" s="518"/>
      <c r="Z826" s="518"/>
      <c r="AA826" s="518"/>
      <c r="AB826" s="518"/>
      <c r="AC826" s="518"/>
    </row>
    <row r="827" ht="15.75" customHeight="1">
      <c r="A827" s="149"/>
      <c r="B827" s="149"/>
      <c r="C827" s="149"/>
      <c r="D827" s="116"/>
      <c r="E827" s="516"/>
      <c r="F827" s="516"/>
      <c r="G827" s="519"/>
      <c r="H827" s="116"/>
      <c r="I827" s="116"/>
      <c r="J827" s="116"/>
      <c r="K827" s="517"/>
      <c r="L827" s="517"/>
      <c r="M827" s="517"/>
      <c r="N827" s="517"/>
      <c r="O827" s="517"/>
      <c r="P827" s="517"/>
      <c r="Q827" s="517"/>
      <c r="R827" s="517"/>
      <c r="S827" s="517"/>
      <c r="T827" s="517"/>
      <c r="U827" s="517"/>
      <c r="V827" s="517"/>
      <c r="W827" s="517"/>
      <c r="X827" s="517"/>
      <c r="Y827" s="518"/>
      <c r="Z827" s="518"/>
      <c r="AA827" s="518"/>
      <c r="AB827" s="518"/>
      <c r="AC827" s="518"/>
    </row>
    <row r="828" ht="15.75" customHeight="1">
      <c r="A828" s="149"/>
      <c r="B828" s="149"/>
      <c r="C828" s="149"/>
      <c r="D828" s="116"/>
      <c r="E828" s="516"/>
      <c r="F828" s="516"/>
      <c r="G828" s="519"/>
      <c r="H828" s="116"/>
      <c r="I828" s="116"/>
      <c r="J828" s="116"/>
      <c r="K828" s="517"/>
      <c r="L828" s="517"/>
      <c r="M828" s="517"/>
      <c r="N828" s="517"/>
      <c r="O828" s="517"/>
      <c r="P828" s="517"/>
      <c r="Q828" s="517"/>
      <c r="R828" s="517"/>
      <c r="S828" s="517"/>
      <c r="T828" s="517"/>
      <c r="U828" s="517"/>
      <c r="V828" s="517"/>
      <c r="W828" s="517"/>
      <c r="X828" s="517"/>
      <c r="Y828" s="518"/>
      <c r="Z828" s="518"/>
      <c r="AA828" s="518"/>
      <c r="AB828" s="518"/>
      <c r="AC828" s="518"/>
    </row>
    <row r="829" ht="15.75" customHeight="1">
      <c r="A829" s="149"/>
      <c r="B829" s="149"/>
      <c r="C829" s="149"/>
      <c r="D829" s="116"/>
      <c r="E829" s="516"/>
      <c r="F829" s="516"/>
      <c r="G829" s="519"/>
      <c r="H829" s="116"/>
      <c r="I829" s="116"/>
      <c r="J829" s="116"/>
      <c r="K829" s="517"/>
      <c r="L829" s="517"/>
      <c r="M829" s="517"/>
      <c r="N829" s="517"/>
      <c r="O829" s="517"/>
      <c r="P829" s="517"/>
      <c r="Q829" s="517"/>
      <c r="R829" s="517"/>
      <c r="S829" s="517"/>
      <c r="T829" s="517"/>
      <c r="U829" s="517"/>
      <c r="V829" s="517"/>
      <c r="W829" s="517"/>
      <c r="X829" s="517"/>
      <c r="Y829" s="518"/>
      <c r="Z829" s="518"/>
      <c r="AA829" s="518"/>
      <c r="AB829" s="518"/>
      <c r="AC829" s="518"/>
    </row>
    <row r="830" ht="15.75" customHeight="1">
      <c r="A830" s="149"/>
      <c r="B830" s="149"/>
      <c r="C830" s="149"/>
      <c r="D830" s="116"/>
      <c r="E830" s="516"/>
      <c r="F830" s="516"/>
      <c r="G830" s="519"/>
      <c r="H830" s="116"/>
      <c r="I830" s="116"/>
      <c r="J830" s="116"/>
      <c r="K830" s="517"/>
      <c r="L830" s="517"/>
      <c r="M830" s="517"/>
      <c r="N830" s="517"/>
      <c r="O830" s="517"/>
      <c r="P830" s="517"/>
      <c r="Q830" s="517"/>
      <c r="R830" s="517"/>
      <c r="S830" s="517"/>
      <c r="T830" s="517"/>
      <c r="U830" s="517"/>
      <c r="V830" s="517"/>
      <c r="W830" s="517"/>
      <c r="X830" s="517"/>
      <c r="Y830" s="518"/>
      <c r="Z830" s="518"/>
      <c r="AA830" s="518"/>
      <c r="AB830" s="518"/>
      <c r="AC830" s="518"/>
    </row>
    <row r="831" ht="15.75" customHeight="1">
      <c r="A831" s="149"/>
      <c r="B831" s="149"/>
      <c r="C831" s="149"/>
      <c r="D831" s="116"/>
      <c r="E831" s="516"/>
      <c r="F831" s="516"/>
      <c r="G831" s="519"/>
      <c r="H831" s="116"/>
      <c r="I831" s="116"/>
      <c r="J831" s="116"/>
      <c r="K831" s="517"/>
      <c r="L831" s="517"/>
      <c r="M831" s="517"/>
      <c r="N831" s="517"/>
      <c r="O831" s="517"/>
      <c r="P831" s="517"/>
      <c r="Q831" s="517"/>
      <c r="R831" s="517"/>
      <c r="S831" s="517"/>
      <c r="T831" s="517"/>
      <c r="U831" s="517"/>
      <c r="V831" s="517"/>
      <c r="W831" s="517"/>
      <c r="X831" s="517"/>
      <c r="Y831" s="518"/>
      <c r="Z831" s="518"/>
      <c r="AA831" s="518"/>
      <c r="AB831" s="518"/>
      <c r="AC831" s="518"/>
    </row>
    <row r="832" ht="15.75" customHeight="1">
      <c r="A832" s="149"/>
      <c r="B832" s="149"/>
      <c r="C832" s="149"/>
      <c r="D832" s="116"/>
      <c r="E832" s="516"/>
      <c r="F832" s="516"/>
      <c r="G832" s="519"/>
      <c r="H832" s="116"/>
      <c r="I832" s="116"/>
      <c r="J832" s="116"/>
      <c r="K832" s="517"/>
      <c r="L832" s="517"/>
      <c r="M832" s="517"/>
      <c r="N832" s="517"/>
      <c r="O832" s="517"/>
      <c r="P832" s="517"/>
      <c r="Q832" s="517"/>
      <c r="R832" s="517"/>
      <c r="S832" s="517"/>
      <c r="T832" s="517"/>
      <c r="U832" s="517"/>
      <c r="V832" s="517"/>
      <c r="W832" s="517"/>
      <c r="X832" s="517"/>
      <c r="Y832" s="518"/>
      <c r="Z832" s="518"/>
      <c r="AA832" s="518"/>
      <c r="AB832" s="518"/>
      <c r="AC832" s="518"/>
    </row>
    <row r="833" ht="15.75" customHeight="1">
      <c r="A833" s="149"/>
      <c r="B833" s="149"/>
      <c r="C833" s="149"/>
      <c r="D833" s="116"/>
      <c r="E833" s="516"/>
      <c r="F833" s="516"/>
      <c r="G833" s="519"/>
      <c r="H833" s="116"/>
      <c r="I833" s="116"/>
      <c r="J833" s="116"/>
      <c r="K833" s="517"/>
      <c r="L833" s="517"/>
      <c r="M833" s="517"/>
      <c r="N833" s="517"/>
      <c r="O833" s="517"/>
      <c r="P833" s="517"/>
      <c r="Q833" s="517"/>
      <c r="R833" s="517"/>
      <c r="S833" s="517"/>
      <c r="T833" s="517"/>
      <c r="U833" s="517"/>
      <c r="V833" s="517"/>
      <c r="W833" s="517"/>
      <c r="X833" s="517"/>
      <c r="Y833" s="518"/>
      <c r="Z833" s="518"/>
      <c r="AA833" s="518"/>
      <c r="AB833" s="518"/>
      <c r="AC833" s="518"/>
    </row>
    <row r="834" ht="15.75" customHeight="1">
      <c r="A834" s="149"/>
      <c r="B834" s="149"/>
      <c r="C834" s="149"/>
      <c r="D834" s="116"/>
      <c r="E834" s="516"/>
      <c r="F834" s="516"/>
      <c r="G834" s="519"/>
      <c r="H834" s="116"/>
      <c r="I834" s="116"/>
      <c r="J834" s="116"/>
      <c r="K834" s="517"/>
      <c r="L834" s="517"/>
      <c r="M834" s="517"/>
      <c r="N834" s="517"/>
      <c r="O834" s="517"/>
      <c r="P834" s="517"/>
      <c r="Q834" s="517"/>
      <c r="R834" s="517"/>
      <c r="S834" s="517"/>
      <c r="T834" s="517"/>
      <c r="U834" s="517"/>
      <c r="V834" s="517"/>
      <c r="W834" s="517"/>
      <c r="X834" s="517"/>
      <c r="Y834" s="518"/>
      <c r="Z834" s="518"/>
      <c r="AA834" s="518"/>
      <c r="AB834" s="518"/>
      <c r="AC834" s="518"/>
    </row>
    <row r="835" ht="15.75" customHeight="1">
      <c r="A835" s="149"/>
      <c r="B835" s="149"/>
      <c r="C835" s="149"/>
      <c r="D835" s="116"/>
      <c r="E835" s="516"/>
      <c r="F835" s="516"/>
      <c r="G835" s="519"/>
      <c r="H835" s="116"/>
      <c r="I835" s="116"/>
      <c r="J835" s="116"/>
      <c r="K835" s="517"/>
      <c r="L835" s="517"/>
      <c r="M835" s="517"/>
      <c r="N835" s="517"/>
      <c r="O835" s="517"/>
      <c r="P835" s="517"/>
      <c r="Q835" s="517"/>
      <c r="R835" s="517"/>
      <c r="S835" s="517"/>
      <c r="T835" s="517"/>
      <c r="U835" s="517"/>
      <c r="V835" s="517"/>
      <c r="W835" s="517"/>
      <c r="X835" s="517"/>
      <c r="Y835" s="518"/>
      <c r="Z835" s="518"/>
      <c r="AA835" s="518"/>
      <c r="AB835" s="518"/>
      <c r="AC835" s="518"/>
    </row>
    <row r="836" ht="15.75" customHeight="1">
      <c r="A836" s="149"/>
      <c r="B836" s="149"/>
      <c r="C836" s="149"/>
      <c r="D836" s="116"/>
      <c r="E836" s="516"/>
      <c r="F836" s="516"/>
      <c r="G836" s="519"/>
      <c r="H836" s="116"/>
      <c r="I836" s="116"/>
      <c r="J836" s="116"/>
      <c r="K836" s="517"/>
      <c r="L836" s="517"/>
      <c r="M836" s="517"/>
      <c r="N836" s="517"/>
      <c r="O836" s="517"/>
      <c r="P836" s="517"/>
      <c r="Q836" s="517"/>
      <c r="R836" s="517"/>
      <c r="S836" s="517"/>
      <c r="T836" s="517"/>
      <c r="U836" s="517"/>
      <c r="V836" s="517"/>
      <c r="W836" s="517"/>
      <c r="X836" s="517"/>
      <c r="Y836" s="518"/>
      <c r="Z836" s="518"/>
      <c r="AA836" s="518"/>
      <c r="AB836" s="518"/>
      <c r="AC836" s="518"/>
    </row>
    <row r="837" ht="15.75" customHeight="1">
      <c r="A837" s="149"/>
      <c r="B837" s="149"/>
      <c r="C837" s="149"/>
      <c r="D837" s="116"/>
      <c r="E837" s="516"/>
      <c r="F837" s="516"/>
      <c r="G837" s="519"/>
      <c r="H837" s="116"/>
      <c r="I837" s="116"/>
      <c r="J837" s="116"/>
      <c r="K837" s="517"/>
      <c r="L837" s="517"/>
      <c r="M837" s="517"/>
      <c r="N837" s="517"/>
      <c r="O837" s="517"/>
      <c r="P837" s="517"/>
      <c r="Q837" s="517"/>
      <c r="R837" s="517"/>
      <c r="S837" s="517"/>
      <c r="T837" s="517"/>
      <c r="U837" s="517"/>
      <c r="V837" s="517"/>
      <c r="W837" s="517"/>
      <c r="X837" s="517"/>
      <c r="Y837" s="518"/>
      <c r="Z837" s="518"/>
      <c r="AA837" s="518"/>
      <c r="AB837" s="518"/>
      <c r="AC837" s="518"/>
    </row>
    <row r="838" ht="15.75" customHeight="1">
      <c r="A838" s="149"/>
      <c r="B838" s="149"/>
      <c r="C838" s="149"/>
      <c r="D838" s="116"/>
      <c r="E838" s="516"/>
      <c r="F838" s="516"/>
      <c r="G838" s="519"/>
      <c r="H838" s="116"/>
      <c r="I838" s="116"/>
      <c r="J838" s="116"/>
      <c r="K838" s="517"/>
      <c r="L838" s="517"/>
      <c r="M838" s="517"/>
      <c r="N838" s="517"/>
      <c r="O838" s="517"/>
      <c r="P838" s="517"/>
      <c r="Q838" s="517"/>
      <c r="R838" s="517"/>
      <c r="S838" s="517"/>
      <c r="T838" s="517"/>
      <c r="U838" s="517"/>
      <c r="V838" s="517"/>
      <c r="W838" s="517"/>
      <c r="X838" s="517"/>
      <c r="Y838" s="518"/>
      <c r="Z838" s="518"/>
      <c r="AA838" s="518"/>
      <c r="AB838" s="518"/>
      <c r="AC838" s="518"/>
    </row>
    <row r="839" ht="15.75" customHeight="1">
      <c r="A839" s="149"/>
      <c r="B839" s="149"/>
      <c r="C839" s="149"/>
      <c r="D839" s="116"/>
      <c r="E839" s="516"/>
      <c r="F839" s="516"/>
      <c r="G839" s="519"/>
      <c r="H839" s="116"/>
      <c r="I839" s="116"/>
      <c r="J839" s="116"/>
      <c r="K839" s="517"/>
      <c r="L839" s="517"/>
      <c r="M839" s="517"/>
      <c r="N839" s="517"/>
      <c r="O839" s="517"/>
      <c r="P839" s="517"/>
      <c r="Q839" s="517"/>
      <c r="R839" s="517"/>
      <c r="S839" s="517"/>
      <c r="T839" s="517"/>
      <c r="U839" s="517"/>
      <c r="V839" s="517"/>
      <c r="W839" s="517"/>
      <c r="X839" s="517"/>
      <c r="Y839" s="518"/>
      <c r="Z839" s="518"/>
      <c r="AA839" s="518"/>
      <c r="AB839" s="518"/>
      <c r="AC839" s="518"/>
    </row>
    <row r="840" ht="15.75" customHeight="1">
      <c r="A840" s="149"/>
      <c r="B840" s="149"/>
      <c r="C840" s="149"/>
      <c r="D840" s="116"/>
      <c r="E840" s="516"/>
      <c r="F840" s="516"/>
      <c r="G840" s="519"/>
      <c r="H840" s="116"/>
      <c r="I840" s="116"/>
      <c r="J840" s="116"/>
      <c r="K840" s="517"/>
      <c r="L840" s="517"/>
      <c r="M840" s="517"/>
      <c r="N840" s="517"/>
      <c r="O840" s="517"/>
      <c r="P840" s="517"/>
      <c r="Q840" s="517"/>
      <c r="R840" s="517"/>
      <c r="S840" s="517"/>
      <c r="T840" s="517"/>
      <c r="U840" s="517"/>
      <c r="V840" s="517"/>
      <c r="W840" s="517"/>
      <c r="X840" s="517"/>
      <c r="Y840" s="518"/>
      <c r="Z840" s="518"/>
      <c r="AA840" s="518"/>
      <c r="AB840" s="518"/>
      <c r="AC840" s="518"/>
    </row>
    <row r="841" ht="15.75" customHeight="1">
      <c r="A841" s="149"/>
      <c r="B841" s="149"/>
      <c r="C841" s="149"/>
      <c r="D841" s="116"/>
      <c r="E841" s="516"/>
      <c r="F841" s="516"/>
      <c r="G841" s="519"/>
      <c r="H841" s="116"/>
      <c r="I841" s="116"/>
      <c r="J841" s="116"/>
      <c r="K841" s="517"/>
      <c r="L841" s="517"/>
      <c r="M841" s="517"/>
      <c r="N841" s="517"/>
      <c r="O841" s="517"/>
      <c r="P841" s="517"/>
      <c r="Q841" s="517"/>
      <c r="R841" s="517"/>
      <c r="S841" s="517"/>
      <c r="T841" s="517"/>
      <c r="U841" s="517"/>
      <c r="V841" s="517"/>
      <c r="W841" s="517"/>
      <c r="X841" s="517"/>
      <c r="Y841" s="518"/>
      <c r="Z841" s="518"/>
      <c r="AA841" s="518"/>
      <c r="AB841" s="518"/>
      <c r="AC841" s="518"/>
    </row>
    <row r="842" ht="15.75" customHeight="1">
      <c r="A842" s="149"/>
      <c r="B842" s="149"/>
      <c r="C842" s="149"/>
      <c r="D842" s="116"/>
      <c r="E842" s="516"/>
      <c r="F842" s="516"/>
      <c r="G842" s="519"/>
      <c r="H842" s="116"/>
      <c r="I842" s="116"/>
      <c r="J842" s="116"/>
      <c r="K842" s="517"/>
      <c r="L842" s="517"/>
      <c r="M842" s="517"/>
      <c r="N842" s="517"/>
      <c r="O842" s="517"/>
      <c r="P842" s="517"/>
      <c r="Q842" s="517"/>
      <c r="R842" s="517"/>
      <c r="S842" s="517"/>
      <c r="T842" s="517"/>
      <c r="U842" s="517"/>
      <c r="V842" s="517"/>
      <c r="W842" s="517"/>
      <c r="X842" s="517"/>
      <c r="Y842" s="518"/>
      <c r="Z842" s="518"/>
      <c r="AA842" s="518"/>
      <c r="AB842" s="518"/>
      <c r="AC842" s="518"/>
    </row>
    <row r="843" ht="15.75" customHeight="1">
      <c r="A843" s="149"/>
      <c r="B843" s="149"/>
      <c r="C843" s="149"/>
      <c r="D843" s="116"/>
      <c r="E843" s="516"/>
      <c r="F843" s="516"/>
      <c r="G843" s="519"/>
      <c r="H843" s="116"/>
      <c r="I843" s="116"/>
      <c r="J843" s="116"/>
      <c r="K843" s="517"/>
      <c r="L843" s="517"/>
      <c r="M843" s="517"/>
      <c r="N843" s="517"/>
      <c r="O843" s="517"/>
      <c r="P843" s="517"/>
      <c r="Q843" s="517"/>
      <c r="R843" s="517"/>
      <c r="S843" s="517"/>
      <c r="T843" s="517"/>
      <c r="U843" s="517"/>
      <c r="V843" s="517"/>
      <c r="W843" s="517"/>
      <c r="X843" s="517"/>
      <c r="Y843" s="518"/>
      <c r="Z843" s="518"/>
      <c r="AA843" s="518"/>
      <c r="AB843" s="518"/>
      <c r="AC843" s="518"/>
    </row>
    <row r="844" ht="15.75" customHeight="1">
      <c r="A844" s="149"/>
      <c r="B844" s="149"/>
      <c r="C844" s="149"/>
      <c r="D844" s="116"/>
      <c r="E844" s="516"/>
      <c r="F844" s="516"/>
      <c r="G844" s="519"/>
      <c r="H844" s="116"/>
      <c r="I844" s="116"/>
      <c r="J844" s="116"/>
      <c r="K844" s="517"/>
      <c r="L844" s="517"/>
      <c r="M844" s="517"/>
      <c r="N844" s="517"/>
      <c r="O844" s="517"/>
      <c r="P844" s="517"/>
      <c r="Q844" s="517"/>
      <c r="R844" s="517"/>
      <c r="S844" s="517"/>
      <c r="T844" s="517"/>
      <c r="U844" s="517"/>
      <c r="V844" s="517"/>
      <c r="W844" s="517"/>
      <c r="X844" s="517"/>
      <c r="Y844" s="518"/>
      <c r="Z844" s="518"/>
      <c r="AA844" s="518"/>
      <c r="AB844" s="518"/>
      <c r="AC844" s="518"/>
    </row>
    <row r="845" ht="15.75" customHeight="1">
      <c r="A845" s="149"/>
      <c r="B845" s="149"/>
      <c r="C845" s="149"/>
      <c r="D845" s="116"/>
      <c r="E845" s="516"/>
      <c r="F845" s="516"/>
      <c r="G845" s="519"/>
      <c r="H845" s="116"/>
      <c r="I845" s="116"/>
      <c r="J845" s="116"/>
      <c r="K845" s="517"/>
      <c r="L845" s="517"/>
      <c r="M845" s="517"/>
      <c r="N845" s="517"/>
      <c r="O845" s="517"/>
      <c r="P845" s="517"/>
      <c r="Q845" s="517"/>
      <c r="R845" s="517"/>
      <c r="S845" s="517"/>
      <c r="T845" s="517"/>
      <c r="U845" s="517"/>
      <c r="V845" s="517"/>
      <c r="W845" s="517"/>
      <c r="X845" s="517"/>
      <c r="Y845" s="518"/>
      <c r="Z845" s="518"/>
      <c r="AA845" s="518"/>
      <c r="AB845" s="518"/>
      <c r="AC845" s="518"/>
    </row>
    <row r="846" ht="15.75" customHeight="1">
      <c r="A846" s="149"/>
      <c r="B846" s="149"/>
      <c r="C846" s="149"/>
      <c r="D846" s="116"/>
      <c r="E846" s="516"/>
      <c r="F846" s="516"/>
      <c r="G846" s="519"/>
      <c r="H846" s="116"/>
      <c r="I846" s="116"/>
      <c r="J846" s="116"/>
      <c r="K846" s="517"/>
      <c r="L846" s="517"/>
      <c r="M846" s="517"/>
      <c r="N846" s="517"/>
      <c r="O846" s="517"/>
      <c r="P846" s="517"/>
      <c r="Q846" s="517"/>
      <c r="R846" s="517"/>
      <c r="S846" s="517"/>
      <c r="T846" s="517"/>
      <c r="U846" s="517"/>
      <c r="V846" s="517"/>
      <c r="W846" s="517"/>
      <c r="X846" s="517"/>
      <c r="Y846" s="518"/>
      <c r="Z846" s="518"/>
      <c r="AA846" s="518"/>
      <c r="AB846" s="518"/>
      <c r="AC846" s="518"/>
    </row>
    <row r="847" ht="15.75" customHeight="1">
      <c r="A847" s="149"/>
      <c r="B847" s="149"/>
      <c r="C847" s="149"/>
      <c r="D847" s="116"/>
      <c r="E847" s="516"/>
      <c r="F847" s="516"/>
      <c r="G847" s="519"/>
      <c r="H847" s="116"/>
      <c r="I847" s="116"/>
      <c r="J847" s="116"/>
      <c r="K847" s="517"/>
      <c r="L847" s="517"/>
      <c r="M847" s="517"/>
      <c r="N847" s="517"/>
      <c r="O847" s="517"/>
      <c r="P847" s="517"/>
      <c r="Q847" s="517"/>
      <c r="R847" s="517"/>
      <c r="S847" s="517"/>
      <c r="T847" s="517"/>
      <c r="U847" s="517"/>
      <c r="V847" s="517"/>
      <c r="W847" s="517"/>
      <c r="X847" s="517"/>
      <c r="Y847" s="518"/>
      <c r="Z847" s="518"/>
      <c r="AA847" s="518"/>
      <c r="AB847" s="518"/>
      <c r="AC847" s="518"/>
    </row>
    <row r="848" ht="15.75" customHeight="1">
      <c r="A848" s="149"/>
      <c r="B848" s="149"/>
      <c r="C848" s="149"/>
      <c r="D848" s="116"/>
      <c r="E848" s="516"/>
      <c r="F848" s="516"/>
      <c r="G848" s="519"/>
      <c r="H848" s="116"/>
      <c r="I848" s="116"/>
      <c r="J848" s="116"/>
      <c r="K848" s="517"/>
      <c r="L848" s="517"/>
      <c r="M848" s="517"/>
      <c r="N848" s="517"/>
      <c r="O848" s="517"/>
      <c r="P848" s="517"/>
      <c r="Q848" s="517"/>
      <c r="R848" s="517"/>
      <c r="S848" s="517"/>
      <c r="T848" s="517"/>
      <c r="U848" s="517"/>
      <c r="V848" s="517"/>
      <c r="W848" s="517"/>
      <c r="X848" s="517"/>
      <c r="Y848" s="518"/>
      <c r="Z848" s="518"/>
      <c r="AA848" s="518"/>
      <c r="AB848" s="518"/>
      <c r="AC848" s="518"/>
    </row>
    <row r="849" ht="15.75" customHeight="1">
      <c r="A849" s="149"/>
      <c r="B849" s="149"/>
      <c r="C849" s="149"/>
      <c r="D849" s="116"/>
      <c r="E849" s="516"/>
      <c r="F849" s="516"/>
      <c r="G849" s="519"/>
      <c r="H849" s="116"/>
      <c r="I849" s="116"/>
      <c r="J849" s="116"/>
      <c r="K849" s="517"/>
      <c r="L849" s="517"/>
      <c r="M849" s="517"/>
      <c r="N849" s="517"/>
      <c r="O849" s="517"/>
      <c r="P849" s="517"/>
      <c r="Q849" s="517"/>
      <c r="R849" s="517"/>
      <c r="S849" s="517"/>
      <c r="T849" s="517"/>
      <c r="U849" s="517"/>
      <c r="V849" s="517"/>
      <c r="W849" s="517"/>
      <c r="X849" s="517"/>
      <c r="Y849" s="518"/>
      <c r="Z849" s="518"/>
      <c r="AA849" s="518"/>
      <c r="AB849" s="518"/>
      <c r="AC849" s="518"/>
    </row>
    <row r="850" ht="15.75" customHeight="1">
      <c r="A850" s="149"/>
      <c r="B850" s="149"/>
      <c r="C850" s="149"/>
      <c r="D850" s="116"/>
      <c r="E850" s="516"/>
      <c r="F850" s="516"/>
      <c r="G850" s="519"/>
      <c r="H850" s="116"/>
      <c r="I850" s="116"/>
      <c r="J850" s="116"/>
      <c r="K850" s="517"/>
      <c r="L850" s="517"/>
      <c r="M850" s="517"/>
      <c r="N850" s="517"/>
      <c r="O850" s="517"/>
      <c r="P850" s="517"/>
      <c r="Q850" s="517"/>
      <c r="R850" s="517"/>
      <c r="S850" s="517"/>
      <c r="T850" s="517"/>
      <c r="U850" s="517"/>
      <c r="V850" s="517"/>
      <c r="W850" s="517"/>
      <c r="X850" s="517"/>
      <c r="Y850" s="518"/>
      <c r="Z850" s="518"/>
      <c r="AA850" s="518"/>
      <c r="AB850" s="518"/>
      <c r="AC850" s="518"/>
    </row>
    <row r="851" ht="15.75" customHeight="1">
      <c r="A851" s="149"/>
      <c r="B851" s="149"/>
      <c r="C851" s="149"/>
      <c r="D851" s="116"/>
      <c r="E851" s="516"/>
      <c r="F851" s="516"/>
      <c r="G851" s="519"/>
      <c r="H851" s="116"/>
      <c r="I851" s="116"/>
      <c r="J851" s="116"/>
      <c r="K851" s="517"/>
      <c r="L851" s="517"/>
      <c r="M851" s="517"/>
      <c r="N851" s="517"/>
      <c r="O851" s="517"/>
      <c r="P851" s="517"/>
      <c r="Q851" s="517"/>
      <c r="R851" s="517"/>
      <c r="S851" s="517"/>
      <c r="T851" s="517"/>
      <c r="U851" s="517"/>
      <c r="V851" s="517"/>
      <c r="W851" s="517"/>
      <c r="X851" s="517"/>
      <c r="Y851" s="518"/>
      <c r="Z851" s="518"/>
      <c r="AA851" s="518"/>
      <c r="AB851" s="518"/>
      <c r="AC851" s="518"/>
    </row>
    <row r="852" ht="15.75" customHeight="1">
      <c r="A852" s="149"/>
      <c r="B852" s="149"/>
      <c r="C852" s="149"/>
      <c r="D852" s="116"/>
      <c r="E852" s="516"/>
      <c r="F852" s="516"/>
      <c r="G852" s="519"/>
      <c r="H852" s="116"/>
      <c r="I852" s="116"/>
      <c r="J852" s="116"/>
      <c r="K852" s="517"/>
      <c r="L852" s="517"/>
      <c r="M852" s="517"/>
      <c r="N852" s="517"/>
      <c r="O852" s="517"/>
      <c r="P852" s="517"/>
      <c r="Q852" s="517"/>
      <c r="R852" s="517"/>
      <c r="S852" s="517"/>
      <c r="T852" s="517"/>
      <c r="U852" s="517"/>
      <c r="V852" s="517"/>
      <c r="W852" s="517"/>
      <c r="X852" s="517"/>
      <c r="Y852" s="518"/>
      <c r="Z852" s="518"/>
      <c r="AA852" s="518"/>
      <c r="AB852" s="518"/>
      <c r="AC852" s="518"/>
    </row>
    <row r="853" ht="15.75" customHeight="1">
      <c r="A853" s="149"/>
      <c r="B853" s="149"/>
      <c r="C853" s="149"/>
      <c r="D853" s="116"/>
      <c r="E853" s="516"/>
      <c r="F853" s="516"/>
      <c r="G853" s="519"/>
      <c r="H853" s="116"/>
      <c r="I853" s="116"/>
      <c r="J853" s="116"/>
      <c r="K853" s="517"/>
      <c r="L853" s="517"/>
      <c r="M853" s="517"/>
      <c r="N853" s="517"/>
      <c r="O853" s="517"/>
      <c r="P853" s="517"/>
      <c r="Q853" s="517"/>
      <c r="R853" s="517"/>
      <c r="S853" s="517"/>
      <c r="T853" s="517"/>
      <c r="U853" s="517"/>
      <c r="V853" s="517"/>
      <c r="W853" s="517"/>
      <c r="X853" s="517"/>
      <c r="Y853" s="518"/>
      <c r="Z853" s="518"/>
      <c r="AA853" s="518"/>
      <c r="AB853" s="518"/>
      <c r="AC853" s="518"/>
    </row>
    <row r="854" ht="15.75" customHeight="1">
      <c r="A854" s="149"/>
      <c r="B854" s="149"/>
      <c r="C854" s="149"/>
      <c r="D854" s="116"/>
      <c r="E854" s="516"/>
      <c r="F854" s="516"/>
      <c r="G854" s="519"/>
      <c r="H854" s="116"/>
      <c r="I854" s="116"/>
      <c r="J854" s="116"/>
      <c r="K854" s="517"/>
      <c r="L854" s="517"/>
      <c r="M854" s="517"/>
      <c r="N854" s="517"/>
      <c r="O854" s="517"/>
      <c r="P854" s="517"/>
      <c r="Q854" s="517"/>
      <c r="R854" s="517"/>
      <c r="S854" s="517"/>
      <c r="T854" s="517"/>
      <c r="U854" s="517"/>
      <c r="V854" s="517"/>
      <c r="W854" s="517"/>
      <c r="X854" s="517"/>
      <c r="Y854" s="518"/>
      <c r="Z854" s="518"/>
      <c r="AA854" s="518"/>
      <c r="AB854" s="518"/>
      <c r="AC854" s="518"/>
    </row>
    <row r="855" ht="15.75" customHeight="1">
      <c r="A855" s="149"/>
      <c r="B855" s="149"/>
      <c r="C855" s="149"/>
      <c r="D855" s="116"/>
      <c r="E855" s="516"/>
      <c r="F855" s="516"/>
      <c r="G855" s="519"/>
      <c r="H855" s="116"/>
      <c r="I855" s="116"/>
      <c r="J855" s="116"/>
      <c r="K855" s="517"/>
      <c r="L855" s="517"/>
      <c r="M855" s="517"/>
      <c r="N855" s="517"/>
      <c r="O855" s="517"/>
      <c r="P855" s="517"/>
      <c r="Q855" s="517"/>
      <c r="R855" s="517"/>
      <c r="S855" s="517"/>
      <c r="T855" s="517"/>
      <c r="U855" s="517"/>
      <c r="V855" s="517"/>
      <c r="W855" s="517"/>
      <c r="X855" s="517"/>
      <c r="Y855" s="518"/>
      <c r="Z855" s="518"/>
      <c r="AA855" s="518"/>
      <c r="AB855" s="518"/>
      <c r="AC855" s="518"/>
    </row>
    <row r="856" ht="15.75" customHeight="1">
      <c r="A856" s="149"/>
      <c r="B856" s="149"/>
      <c r="C856" s="149"/>
      <c r="D856" s="116"/>
      <c r="E856" s="516"/>
      <c r="F856" s="516"/>
      <c r="G856" s="519"/>
      <c r="H856" s="116"/>
      <c r="I856" s="116"/>
      <c r="J856" s="116"/>
      <c r="K856" s="517"/>
      <c r="L856" s="517"/>
      <c r="M856" s="517"/>
      <c r="N856" s="517"/>
      <c r="O856" s="517"/>
      <c r="P856" s="517"/>
      <c r="Q856" s="517"/>
      <c r="R856" s="517"/>
      <c r="S856" s="517"/>
      <c r="T856" s="517"/>
      <c r="U856" s="517"/>
      <c r="V856" s="517"/>
      <c r="W856" s="517"/>
      <c r="X856" s="517"/>
      <c r="Y856" s="518"/>
      <c r="Z856" s="518"/>
      <c r="AA856" s="518"/>
      <c r="AB856" s="518"/>
      <c r="AC856" s="518"/>
    </row>
    <row r="857" ht="15.75" customHeight="1">
      <c r="A857" s="149"/>
      <c r="B857" s="149"/>
      <c r="C857" s="149"/>
      <c r="D857" s="116"/>
      <c r="E857" s="516"/>
      <c r="F857" s="516"/>
      <c r="G857" s="519"/>
      <c r="H857" s="116"/>
      <c r="I857" s="116"/>
      <c r="J857" s="116"/>
      <c r="K857" s="517"/>
      <c r="L857" s="517"/>
      <c r="M857" s="517"/>
      <c r="N857" s="517"/>
      <c r="O857" s="517"/>
      <c r="P857" s="517"/>
      <c r="Q857" s="517"/>
      <c r="R857" s="517"/>
      <c r="S857" s="517"/>
      <c r="T857" s="517"/>
      <c r="U857" s="517"/>
      <c r="V857" s="517"/>
      <c r="W857" s="517"/>
      <c r="X857" s="517"/>
      <c r="Y857" s="518"/>
      <c r="Z857" s="518"/>
      <c r="AA857" s="518"/>
      <c r="AB857" s="518"/>
      <c r="AC857" s="518"/>
    </row>
    <row r="858" ht="15.75" customHeight="1">
      <c r="A858" s="149"/>
      <c r="B858" s="149"/>
      <c r="C858" s="149"/>
      <c r="D858" s="116"/>
      <c r="E858" s="516"/>
      <c r="F858" s="516"/>
      <c r="G858" s="519"/>
      <c r="H858" s="116"/>
      <c r="I858" s="116"/>
      <c r="J858" s="116"/>
      <c r="K858" s="517"/>
      <c r="L858" s="517"/>
      <c r="M858" s="517"/>
      <c r="N858" s="517"/>
      <c r="O858" s="517"/>
      <c r="P858" s="517"/>
      <c r="Q858" s="517"/>
      <c r="R858" s="517"/>
      <c r="S858" s="517"/>
      <c r="T858" s="517"/>
      <c r="U858" s="517"/>
      <c r="V858" s="517"/>
      <c r="W858" s="517"/>
      <c r="X858" s="517"/>
      <c r="Y858" s="518"/>
      <c r="Z858" s="518"/>
      <c r="AA858" s="518"/>
      <c r="AB858" s="518"/>
      <c r="AC858" s="518"/>
    </row>
    <row r="859" ht="15.75" customHeight="1">
      <c r="A859" s="149"/>
      <c r="B859" s="149"/>
      <c r="C859" s="149"/>
      <c r="D859" s="116"/>
      <c r="E859" s="516"/>
      <c r="F859" s="516"/>
      <c r="G859" s="519"/>
      <c r="H859" s="116"/>
      <c r="I859" s="116"/>
      <c r="J859" s="116"/>
      <c r="K859" s="517"/>
      <c r="L859" s="517"/>
      <c r="M859" s="517"/>
      <c r="N859" s="517"/>
      <c r="O859" s="517"/>
      <c r="P859" s="517"/>
      <c r="Q859" s="517"/>
      <c r="R859" s="517"/>
      <c r="S859" s="517"/>
      <c r="T859" s="517"/>
      <c r="U859" s="517"/>
      <c r="V859" s="517"/>
      <c r="W859" s="517"/>
      <c r="X859" s="517"/>
      <c r="Y859" s="518"/>
      <c r="Z859" s="518"/>
      <c r="AA859" s="518"/>
      <c r="AB859" s="518"/>
      <c r="AC859" s="518"/>
    </row>
    <row r="860" ht="15.75" customHeight="1">
      <c r="A860" s="149"/>
      <c r="B860" s="149"/>
      <c r="C860" s="149"/>
      <c r="D860" s="116"/>
      <c r="E860" s="516"/>
      <c r="F860" s="516"/>
      <c r="G860" s="519"/>
      <c r="H860" s="116"/>
      <c r="I860" s="116"/>
      <c r="J860" s="116"/>
      <c r="K860" s="517"/>
      <c r="L860" s="517"/>
      <c r="M860" s="517"/>
      <c r="N860" s="517"/>
      <c r="O860" s="517"/>
      <c r="P860" s="517"/>
      <c r="Q860" s="517"/>
      <c r="R860" s="517"/>
      <c r="S860" s="517"/>
      <c r="T860" s="517"/>
      <c r="U860" s="517"/>
      <c r="V860" s="517"/>
      <c r="W860" s="517"/>
      <c r="X860" s="517"/>
      <c r="Y860" s="518"/>
      <c r="Z860" s="518"/>
      <c r="AA860" s="518"/>
      <c r="AB860" s="518"/>
      <c r="AC860" s="518"/>
    </row>
    <row r="861" ht="15.75" customHeight="1">
      <c r="A861" s="149"/>
      <c r="B861" s="149"/>
      <c r="C861" s="149"/>
      <c r="D861" s="116"/>
      <c r="E861" s="516"/>
      <c r="F861" s="516"/>
      <c r="G861" s="519"/>
      <c r="H861" s="116"/>
      <c r="I861" s="116"/>
      <c r="J861" s="116"/>
      <c r="K861" s="517"/>
      <c r="L861" s="517"/>
      <c r="M861" s="517"/>
      <c r="N861" s="517"/>
      <c r="O861" s="517"/>
      <c r="P861" s="517"/>
      <c r="Q861" s="517"/>
      <c r="R861" s="517"/>
      <c r="S861" s="517"/>
      <c r="T861" s="517"/>
      <c r="U861" s="517"/>
      <c r="V861" s="517"/>
      <c r="W861" s="517"/>
      <c r="X861" s="517"/>
      <c r="Y861" s="518"/>
      <c r="Z861" s="518"/>
      <c r="AA861" s="518"/>
      <c r="AB861" s="518"/>
      <c r="AC861" s="518"/>
    </row>
    <row r="862" ht="15.75" customHeight="1">
      <c r="A862" s="149"/>
      <c r="B862" s="149"/>
      <c r="C862" s="149"/>
      <c r="D862" s="116"/>
      <c r="E862" s="516"/>
      <c r="F862" s="516"/>
      <c r="G862" s="519"/>
      <c r="H862" s="116"/>
      <c r="I862" s="116"/>
      <c r="J862" s="116"/>
      <c r="K862" s="517"/>
      <c r="L862" s="517"/>
      <c r="M862" s="517"/>
      <c r="N862" s="517"/>
      <c r="O862" s="517"/>
      <c r="P862" s="517"/>
      <c r="Q862" s="517"/>
      <c r="R862" s="517"/>
      <c r="S862" s="517"/>
      <c r="T862" s="517"/>
      <c r="U862" s="517"/>
      <c r="V862" s="517"/>
      <c r="W862" s="517"/>
      <c r="X862" s="517"/>
      <c r="Y862" s="518"/>
      <c r="Z862" s="518"/>
      <c r="AA862" s="518"/>
      <c r="AB862" s="518"/>
      <c r="AC862" s="518"/>
    </row>
    <row r="863" ht="15.75" customHeight="1">
      <c r="A863" s="149"/>
      <c r="B863" s="149"/>
      <c r="C863" s="149"/>
      <c r="D863" s="116"/>
      <c r="E863" s="516"/>
      <c r="F863" s="516"/>
      <c r="G863" s="519"/>
      <c r="H863" s="116"/>
      <c r="I863" s="116"/>
      <c r="J863" s="116"/>
      <c r="K863" s="517"/>
      <c r="L863" s="517"/>
      <c r="M863" s="517"/>
      <c r="N863" s="517"/>
      <c r="O863" s="517"/>
      <c r="P863" s="517"/>
      <c r="Q863" s="517"/>
      <c r="R863" s="517"/>
      <c r="S863" s="517"/>
      <c r="T863" s="517"/>
      <c r="U863" s="517"/>
      <c r="V863" s="517"/>
      <c r="W863" s="517"/>
      <c r="X863" s="517"/>
      <c r="Y863" s="518"/>
      <c r="Z863" s="518"/>
      <c r="AA863" s="518"/>
      <c r="AB863" s="518"/>
      <c r="AC863" s="518"/>
    </row>
    <row r="864" ht="15.75" customHeight="1">
      <c r="A864" s="149"/>
      <c r="B864" s="149"/>
      <c r="C864" s="149"/>
      <c r="D864" s="116"/>
      <c r="E864" s="516"/>
      <c r="F864" s="516"/>
      <c r="G864" s="519"/>
      <c r="H864" s="116"/>
      <c r="I864" s="116"/>
      <c r="J864" s="116"/>
      <c r="K864" s="517"/>
      <c r="L864" s="517"/>
      <c r="M864" s="517"/>
      <c r="N864" s="517"/>
      <c r="O864" s="517"/>
      <c r="P864" s="517"/>
      <c r="Q864" s="517"/>
      <c r="R864" s="517"/>
      <c r="S864" s="517"/>
      <c r="T864" s="517"/>
      <c r="U864" s="517"/>
      <c r="V864" s="517"/>
      <c r="W864" s="517"/>
      <c r="X864" s="517"/>
      <c r="Y864" s="518"/>
      <c r="Z864" s="518"/>
      <c r="AA864" s="518"/>
      <c r="AB864" s="518"/>
      <c r="AC864" s="518"/>
    </row>
    <row r="865" ht="15.75" customHeight="1">
      <c r="A865" s="149"/>
      <c r="B865" s="149"/>
      <c r="C865" s="149"/>
      <c r="D865" s="116"/>
      <c r="E865" s="516"/>
      <c r="F865" s="516"/>
      <c r="G865" s="519"/>
      <c r="H865" s="116"/>
      <c r="I865" s="116"/>
      <c r="J865" s="116"/>
      <c r="K865" s="517"/>
      <c r="L865" s="517"/>
      <c r="M865" s="517"/>
      <c r="N865" s="517"/>
      <c r="O865" s="517"/>
      <c r="P865" s="517"/>
      <c r="Q865" s="517"/>
      <c r="R865" s="517"/>
      <c r="S865" s="517"/>
      <c r="T865" s="517"/>
      <c r="U865" s="517"/>
      <c r="V865" s="517"/>
      <c r="W865" s="517"/>
      <c r="X865" s="517"/>
      <c r="Y865" s="518"/>
      <c r="Z865" s="518"/>
      <c r="AA865" s="518"/>
      <c r="AB865" s="518"/>
      <c r="AC865" s="518"/>
    </row>
    <row r="866" ht="15.75" customHeight="1">
      <c r="A866" s="149"/>
      <c r="B866" s="149"/>
      <c r="C866" s="149"/>
      <c r="D866" s="116"/>
      <c r="E866" s="516"/>
      <c r="F866" s="516"/>
      <c r="G866" s="519"/>
      <c r="H866" s="116"/>
      <c r="I866" s="116"/>
      <c r="J866" s="116"/>
      <c r="K866" s="517"/>
      <c r="L866" s="517"/>
      <c r="M866" s="517"/>
      <c r="N866" s="517"/>
      <c r="O866" s="517"/>
      <c r="P866" s="517"/>
      <c r="Q866" s="517"/>
      <c r="R866" s="517"/>
      <c r="S866" s="517"/>
      <c r="T866" s="517"/>
      <c r="U866" s="517"/>
      <c r="V866" s="517"/>
      <c r="W866" s="517"/>
      <c r="X866" s="517"/>
      <c r="Y866" s="518"/>
      <c r="Z866" s="518"/>
      <c r="AA866" s="518"/>
      <c r="AB866" s="518"/>
      <c r="AC866" s="518"/>
    </row>
    <row r="867" ht="15.75" customHeight="1">
      <c r="A867" s="149"/>
      <c r="B867" s="149"/>
      <c r="C867" s="149"/>
      <c r="D867" s="116"/>
      <c r="E867" s="516"/>
      <c r="F867" s="516"/>
      <c r="G867" s="519"/>
      <c r="H867" s="116"/>
      <c r="I867" s="116"/>
      <c r="J867" s="116"/>
      <c r="K867" s="517"/>
      <c r="L867" s="517"/>
      <c r="M867" s="517"/>
      <c r="N867" s="517"/>
      <c r="O867" s="517"/>
      <c r="P867" s="517"/>
      <c r="Q867" s="517"/>
      <c r="R867" s="517"/>
      <c r="S867" s="517"/>
      <c r="T867" s="517"/>
      <c r="U867" s="517"/>
      <c r="V867" s="517"/>
      <c r="W867" s="517"/>
      <c r="X867" s="517"/>
      <c r="Y867" s="518"/>
      <c r="Z867" s="518"/>
      <c r="AA867" s="518"/>
      <c r="AB867" s="518"/>
      <c r="AC867" s="518"/>
    </row>
    <row r="868" ht="15.75" customHeight="1">
      <c r="A868" s="149"/>
      <c r="B868" s="149"/>
      <c r="C868" s="149"/>
      <c r="D868" s="116"/>
      <c r="E868" s="516"/>
      <c r="F868" s="516"/>
      <c r="G868" s="519"/>
      <c r="H868" s="116"/>
      <c r="I868" s="116"/>
      <c r="J868" s="116"/>
      <c r="K868" s="517"/>
      <c r="L868" s="517"/>
      <c r="M868" s="517"/>
      <c r="N868" s="517"/>
      <c r="O868" s="517"/>
      <c r="P868" s="517"/>
      <c r="Q868" s="517"/>
      <c r="R868" s="517"/>
      <c r="S868" s="517"/>
      <c r="T868" s="517"/>
      <c r="U868" s="517"/>
      <c r="V868" s="517"/>
      <c r="W868" s="517"/>
      <c r="X868" s="517"/>
      <c r="Y868" s="518"/>
      <c r="Z868" s="518"/>
      <c r="AA868" s="518"/>
      <c r="AB868" s="518"/>
      <c r="AC868" s="518"/>
    </row>
    <row r="869" ht="15.75" customHeight="1">
      <c r="A869" s="149"/>
      <c r="B869" s="149"/>
      <c r="C869" s="149"/>
      <c r="D869" s="116"/>
      <c r="E869" s="516"/>
      <c r="F869" s="516"/>
      <c r="G869" s="519"/>
      <c r="H869" s="116"/>
      <c r="I869" s="116"/>
      <c r="J869" s="116"/>
      <c r="K869" s="517"/>
      <c r="L869" s="517"/>
      <c r="M869" s="517"/>
      <c r="N869" s="517"/>
      <c r="O869" s="517"/>
      <c r="P869" s="517"/>
      <c r="Q869" s="517"/>
      <c r="R869" s="517"/>
      <c r="S869" s="517"/>
      <c r="T869" s="517"/>
      <c r="U869" s="517"/>
      <c r="V869" s="517"/>
      <c r="W869" s="517"/>
      <c r="X869" s="517"/>
      <c r="Y869" s="518"/>
      <c r="Z869" s="518"/>
      <c r="AA869" s="518"/>
      <c r="AB869" s="518"/>
      <c r="AC869" s="518"/>
    </row>
    <row r="870" ht="15.75" customHeight="1">
      <c r="A870" s="149"/>
      <c r="B870" s="149"/>
      <c r="C870" s="149"/>
      <c r="D870" s="116"/>
      <c r="E870" s="516"/>
      <c r="F870" s="516"/>
      <c r="G870" s="519"/>
      <c r="H870" s="116"/>
      <c r="I870" s="116"/>
      <c r="J870" s="116"/>
      <c r="K870" s="517"/>
      <c r="L870" s="517"/>
      <c r="M870" s="517"/>
      <c r="N870" s="517"/>
      <c r="O870" s="517"/>
      <c r="P870" s="517"/>
      <c r="Q870" s="517"/>
      <c r="R870" s="517"/>
      <c r="S870" s="517"/>
      <c r="T870" s="517"/>
      <c r="U870" s="517"/>
      <c r="V870" s="517"/>
      <c r="W870" s="517"/>
      <c r="X870" s="517"/>
      <c r="Y870" s="518"/>
      <c r="Z870" s="518"/>
      <c r="AA870" s="518"/>
      <c r="AB870" s="518"/>
      <c r="AC870" s="518"/>
    </row>
    <row r="871" ht="15.75" customHeight="1">
      <c r="A871" s="149"/>
      <c r="B871" s="149"/>
      <c r="C871" s="149"/>
      <c r="D871" s="116"/>
      <c r="E871" s="516"/>
      <c r="F871" s="516"/>
      <c r="G871" s="519"/>
      <c r="H871" s="116"/>
      <c r="I871" s="116"/>
      <c r="J871" s="116"/>
      <c r="K871" s="517"/>
      <c r="L871" s="517"/>
      <c r="M871" s="517"/>
      <c r="N871" s="517"/>
      <c r="O871" s="517"/>
      <c r="P871" s="517"/>
      <c r="Q871" s="517"/>
      <c r="R871" s="517"/>
      <c r="S871" s="517"/>
      <c r="T871" s="517"/>
      <c r="U871" s="517"/>
      <c r="V871" s="517"/>
      <c r="W871" s="517"/>
      <c r="X871" s="517"/>
      <c r="Y871" s="518"/>
      <c r="Z871" s="518"/>
      <c r="AA871" s="518"/>
      <c r="AB871" s="518"/>
      <c r="AC871" s="518"/>
    </row>
    <row r="872" ht="15.75" customHeight="1">
      <c r="A872" s="149"/>
      <c r="B872" s="149"/>
      <c r="C872" s="149"/>
      <c r="D872" s="116"/>
      <c r="E872" s="516"/>
      <c r="F872" s="516"/>
      <c r="G872" s="519"/>
      <c r="H872" s="116"/>
      <c r="I872" s="116"/>
      <c r="J872" s="116"/>
      <c r="K872" s="517"/>
      <c r="L872" s="517"/>
      <c r="M872" s="517"/>
      <c r="N872" s="517"/>
      <c r="O872" s="517"/>
      <c r="P872" s="517"/>
      <c r="Q872" s="517"/>
      <c r="R872" s="517"/>
      <c r="S872" s="517"/>
      <c r="T872" s="517"/>
      <c r="U872" s="517"/>
      <c r="V872" s="517"/>
      <c r="W872" s="517"/>
      <c r="X872" s="517"/>
      <c r="Y872" s="518"/>
      <c r="Z872" s="518"/>
      <c r="AA872" s="518"/>
      <c r="AB872" s="518"/>
      <c r="AC872" s="518"/>
    </row>
    <row r="873" ht="15.75" customHeight="1">
      <c r="A873" s="149"/>
      <c r="B873" s="149"/>
      <c r="C873" s="149"/>
      <c r="D873" s="116"/>
      <c r="E873" s="516"/>
      <c r="F873" s="516"/>
      <c r="G873" s="519"/>
      <c r="H873" s="116"/>
      <c r="I873" s="116"/>
      <c r="J873" s="116"/>
      <c r="K873" s="517"/>
      <c r="L873" s="517"/>
      <c r="M873" s="517"/>
      <c r="N873" s="517"/>
      <c r="O873" s="517"/>
      <c r="P873" s="517"/>
      <c r="Q873" s="517"/>
      <c r="R873" s="517"/>
      <c r="S873" s="517"/>
      <c r="T873" s="517"/>
      <c r="U873" s="517"/>
      <c r="V873" s="517"/>
      <c r="W873" s="517"/>
      <c r="X873" s="517"/>
      <c r="Y873" s="518"/>
      <c r="Z873" s="518"/>
      <c r="AA873" s="518"/>
      <c r="AB873" s="518"/>
      <c r="AC873" s="518"/>
    </row>
    <row r="874" ht="15.75" customHeight="1">
      <c r="A874" s="149"/>
      <c r="B874" s="149"/>
      <c r="C874" s="149"/>
      <c r="D874" s="116"/>
      <c r="E874" s="516"/>
      <c r="F874" s="516"/>
      <c r="G874" s="519"/>
      <c r="H874" s="116"/>
      <c r="I874" s="116"/>
      <c r="J874" s="116"/>
      <c r="K874" s="517"/>
      <c r="L874" s="517"/>
      <c r="M874" s="517"/>
      <c r="N874" s="517"/>
      <c r="O874" s="517"/>
      <c r="P874" s="517"/>
      <c r="Q874" s="517"/>
      <c r="R874" s="517"/>
      <c r="S874" s="517"/>
      <c r="T874" s="517"/>
      <c r="U874" s="517"/>
      <c r="V874" s="517"/>
      <c r="W874" s="517"/>
      <c r="X874" s="517"/>
      <c r="Y874" s="518"/>
      <c r="Z874" s="518"/>
      <c r="AA874" s="518"/>
      <c r="AB874" s="518"/>
      <c r="AC874" s="518"/>
    </row>
    <row r="875" ht="15.75" customHeight="1">
      <c r="A875" s="149"/>
      <c r="B875" s="149"/>
      <c r="C875" s="149"/>
      <c r="D875" s="116"/>
      <c r="E875" s="516"/>
      <c r="F875" s="516"/>
      <c r="G875" s="519"/>
      <c r="H875" s="116"/>
      <c r="I875" s="116"/>
      <c r="J875" s="116"/>
      <c r="K875" s="517"/>
      <c r="L875" s="517"/>
      <c r="M875" s="517"/>
      <c r="N875" s="517"/>
      <c r="O875" s="517"/>
      <c r="P875" s="517"/>
      <c r="Q875" s="517"/>
      <c r="R875" s="517"/>
      <c r="S875" s="517"/>
      <c r="T875" s="517"/>
      <c r="U875" s="517"/>
      <c r="V875" s="517"/>
      <c r="W875" s="517"/>
      <c r="X875" s="517"/>
      <c r="Y875" s="518"/>
      <c r="Z875" s="518"/>
      <c r="AA875" s="518"/>
      <c r="AB875" s="518"/>
      <c r="AC875" s="518"/>
    </row>
    <row r="876" ht="15.75" customHeight="1">
      <c r="A876" s="149"/>
      <c r="B876" s="149"/>
      <c r="C876" s="149"/>
      <c r="D876" s="116"/>
      <c r="E876" s="516"/>
      <c r="F876" s="516"/>
      <c r="G876" s="519"/>
      <c r="H876" s="116"/>
      <c r="I876" s="116"/>
      <c r="J876" s="116"/>
      <c r="K876" s="517"/>
      <c r="L876" s="517"/>
      <c r="M876" s="517"/>
      <c r="N876" s="517"/>
      <c r="O876" s="517"/>
      <c r="P876" s="517"/>
      <c r="Q876" s="517"/>
      <c r="R876" s="517"/>
      <c r="S876" s="517"/>
      <c r="T876" s="517"/>
      <c r="U876" s="517"/>
      <c r="V876" s="517"/>
      <c r="W876" s="517"/>
      <c r="X876" s="517"/>
      <c r="Y876" s="518"/>
      <c r="Z876" s="518"/>
      <c r="AA876" s="518"/>
      <c r="AB876" s="518"/>
      <c r="AC876" s="518"/>
    </row>
    <row r="877" ht="15.75" customHeight="1">
      <c r="A877" s="149"/>
      <c r="B877" s="149"/>
      <c r="C877" s="149"/>
      <c r="D877" s="116"/>
      <c r="E877" s="516"/>
      <c r="F877" s="516"/>
      <c r="G877" s="519"/>
      <c r="H877" s="116"/>
      <c r="I877" s="116"/>
      <c r="J877" s="116"/>
      <c r="K877" s="517"/>
      <c r="L877" s="517"/>
      <c r="M877" s="517"/>
      <c r="N877" s="517"/>
      <c r="O877" s="517"/>
      <c r="P877" s="517"/>
      <c r="Q877" s="517"/>
      <c r="R877" s="517"/>
      <c r="S877" s="517"/>
      <c r="T877" s="517"/>
      <c r="U877" s="517"/>
      <c r="V877" s="517"/>
      <c r="W877" s="517"/>
      <c r="X877" s="517"/>
      <c r="Y877" s="518"/>
      <c r="Z877" s="518"/>
      <c r="AA877" s="518"/>
      <c r="AB877" s="518"/>
      <c r="AC877" s="518"/>
    </row>
    <row r="878" ht="15.75" customHeight="1">
      <c r="A878" s="149"/>
      <c r="B878" s="149"/>
      <c r="C878" s="149"/>
      <c r="D878" s="116"/>
      <c r="E878" s="516"/>
      <c r="F878" s="516"/>
      <c r="G878" s="519"/>
      <c r="H878" s="116"/>
      <c r="I878" s="116"/>
      <c r="J878" s="116"/>
      <c r="K878" s="517"/>
      <c r="L878" s="517"/>
      <c r="M878" s="517"/>
      <c r="N878" s="517"/>
      <c r="O878" s="517"/>
      <c r="P878" s="517"/>
      <c r="Q878" s="517"/>
      <c r="R878" s="517"/>
      <c r="S878" s="517"/>
      <c r="T878" s="517"/>
      <c r="U878" s="517"/>
      <c r="V878" s="517"/>
      <c r="W878" s="517"/>
      <c r="X878" s="517"/>
      <c r="Y878" s="518"/>
      <c r="Z878" s="518"/>
      <c r="AA878" s="518"/>
      <c r="AB878" s="518"/>
      <c r="AC878" s="518"/>
    </row>
    <row r="879" ht="15.75" customHeight="1">
      <c r="A879" s="149"/>
      <c r="B879" s="149"/>
      <c r="C879" s="149"/>
      <c r="D879" s="116"/>
      <c r="E879" s="516"/>
      <c r="F879" s="516"/>
      <c r="G879" s="519"/>
      <c r="H879" s="116"/>
      <c r="I879" s="116"/>
      <c r="J879" s="116"/>
      <c r="K879" s="517"/>
      <c r="L879" s="517"/>
      <c r="M879" s="517"/>
      <c r="N879" s="517"/>
      <c r="O879" s="517"/>
      <c r="P879" s="517"/>
      <c r="Q879" s="517"/>
      <c r="R879" s="517"/>
      <c r="S879" s="517"/>
      <c r="T879" s="517"/>
      <c r="U879" s="517"/>
      <c r="V879" s="517"/>
      <c r="W879" s="517"/>
      <c r="X879" s="517"/>
      <c r="Y879" s="518"/>
      <c r="Z879" s="518"/>
      <c r="AA879" s="518"/>
      <c r="AB879" s="518"/>
      <c r="AC879" s="518"/>
    </row>
    <row r="880" ht="15.75" customHeight="1">
      <c r="A880" s="149"/>
      <c r="B880" s="149"/>
      <c r="C880" s="149"/>
      <c r="D880" s="116"/>
      <c r="E880" s="516"/>
      <c r="F880" s="516"/>
      <c r="G880" s="519"/>
      <c r="H880" s="116"/>
      <c r="I880" s="116"/>
      <c r="J880" s="116"/>
      <c r="K880" s="517"/>
      <c r="L880" s="517"/>
      <c r="M880" s="517"/>
      <c r="N880" s="517"/>
      <c r="O880" s="517"/>
      <c r="P880" s="517"/>
      <c r="Q880" s="517"/>
      <c r="R880" s="517"/>
      <c r="S880" s="517"/>
      <c r="T880" s="517"/>
      <c r="U880" s="517"/>
      <c r="V880" s="517"/>
      <c r="W880" s="517"/>
      <c r="X880" s="517"/>
      <c r="Y880" s="518"/>
      <c r="Z880" s="518"/>
      <c r="AA880" s="518"/>
      <c r="AB880" s="518"/>
      <c r="AC880" s="518"/>
    </row>
    <row r="881" ht="15.75" customHeight="1">
      <c r="A881" s="149"/>
      <c r="B881" s="149"/>
      <c r="C881" s="149"/>
      <c r="D881" s="116"/>
      <c r="E881" s="516"/>
      <c r="F881" s="516"/>
      <c r="G881" s="519"/>
      <c r="H881" s="116"/>
      <c r="I881" s="116"/>
      <c r="J881" s="116"/>
      <c r="K881" s="517"/>
      <c r="L881" s="517"/>
      <c r="M881" s="517"/>
      <c r="N881" s="517"/>
      <c r="O881" s="517"/>
      <c r="P881" s="517"/>
      <c r="Q881" s="517"/>
      <c r="R881" s="517"/>
      <c r="S881" s="517"/>
      <c r="T881" s="517"/>
      <c r="U881" s="517"/>
      <c r="V881" s="517"/>
      <c r="W881" s="517"/>
      <c r="X881" s="517"/>
      <c r="Y881" s="518"/>
      <c r="Z881" s="518"/>
      <c r="AA881" s="518"/>
      <c r="AB881" s="518"/>
      <c r="AC881" s="518"/>
    </row>
    <row r="882" ht="15.75" customHeight="1">
      <c r="A882" s="149"/>
      <c r="B882" s="149"/>
      <c r="C882" s="149"/>
      <c r="D882" s="116"/>
      <c r="E882" s="516"/>
      <c r="F882" s="516"/>
      <c r="G882" s="519"/>
      <c r="H882" s="116"/>
      <c r="I882" s="116"/>
      <c r="J882" s="116"/>
      <c r="K882" s="517"/>
      <c r="L882" s="517"/>
      <c r="M882" s="517"/>
      <c r="N882" s="517"/>
      <c r="O882" s="517"/>
      <c r="P882" s="517"/>
      <c r="Q882" s="517"/>
      <c r="R882" s="517"/>
      <c r="S882" s="517"/>
      <c r="T882" s="517"/>
      <c r="U882" s="517"/>
      <c r="V882" s="517"/>
      <c r="W882" s="517"/>
      <c r="X882" s="517"/>
      <c r="Y882" s="518"/>
      <c r="Z882" s="518"/>
      <c r="AA882" s="518"/>
      <c r="AB882" s="518"/>
      <c r="AC882" s="518"/>
    </row>
    <row r="883" ht="15.75" customHeight="1">
      <c r="A883" s="149"/>
      <c r="B883" s="149"/>
      <c r="C883" s="149"/>
      <c r="D883" s="116"/>
      <c r="E883" s="516"/>
      <c r="F883" s="516"/>
      <c r="G883" s="519"/>
      <c r="H883" s="116"/>
      <c r="I883" s="116"/>
      <c r="J883" s="116"/>
      <c r="K883" s="517"/>
      <c r="L883" s="517"/>
      <c r="M883" s="517"/>
      <c r="N883" s="517"/>
      <c r="O883" s="517"/>
      <c r="P883" s="517"/>
      <c r="Q883" s="517"/>
      <c r="R883" s="517"/>
      <c r="S883" s="517"/>
      <c r="T883" s="517"/>
      <c r="U883" s="517"/>
      <c r="V883" s="517"/>
      <c r="W883" s="517"/>
      <c r="X883" s="517"/>
      <c r="Y883" s="518"/>
      <c r="Z883" s="518"/>
      <c r="AA883" s="518"/>
      <c r="AB883" s="518"/>
      <c r="AC883" s="518"/>
    </row>
    <row r="884" ht="15.75" customHeight="1">
      <c r="A884" s="149"/>
      <c r="B884" s="149"/>
      <c r="C884" s="149"/>
      <c r="D884" s="116"/>
      <c r="E884" s="516"/>
      <c r="F884" s="516"/>
      <c r="G884" s="519"/>
      <c r="H884" s="116"/>
      <c r="I884" s="116"/>
      <c r="J884" s="116"/>
      <c r="K884" s="517"/>
      <c r="L884" s="517"/>
      <c r="M884" s="517"/>
      <c r="N884" s="517"/>
      <c r="O884" s="517"/>
      <c r="P884" s="517"/>
      <c r="Q884" s="517"/>
      <c r="R884" s="517"/>
      <c r="S884" s="517"/>
      <c r="T884" s="517"/>
      <c r="U884" s="517"/>
      <c r="V884" s="517"/>
      <c r="W884" s="517"/>
      <c r="X884" s="517"/>
      <c r="Y884" s="518"/>
      <c r="Z884" s="518"/>
      <c r="AA884" s="518"/>
      <c r="AB884" s="518"/>
      <c r="AC884" s="518"/>
    </row>
    <row r="885" ht="15.75" customHeight="1">
      <c r="A885" s="149"/>
      <c r="B885" s="149"/>
      <c r="C885" s="149"/>
      <c r="D885" s="116"/>
      <c r="E885" s="516"/>
      <c r="F885" s="516"/>
      <c r="G885" s="519"/>
      <c r="H885" s="116"/>
      <c r="I885" s="116"/>
      <c r="J885" s="116"/>
      <c r="K885" s="517"/>
      <c r="L885" s="517"/>
      <c r="M885" s="517"/>
      <c r="N885" s="517"/>
      <c r="O885" s="517"/>
      <c r="P885" s="517"/>
      <c r="Q885" s="517"/>
      <c r="R885" s="517"/>
      <c r="S885" s="517"/>
      <c r="T885" s="517"/>
      <c r="U885" s="517"/>
      <c r="V885" s="517"/>
      <c r="W885" s="517"/>
      <c r="X885" s="517"/>
      <c r="Y885" s="518"/>
      <c r="Z885" s="518"/>
      <c r="AA885" s="518"/>
      <c r="AB885" s="518"/>
      <c r="AC885" s="518"/>
    </row>
    <row r="886" ht="15.75" customHeight="1">
      <c r="A886" s="149"/>
      <c r="B886" s="149"/>
      <c r="C886" s="149"/>
      <c r="D886" s="116"/>
      <c r="E886" s="516"/>
      <c r="F886" s="516"/>
      <c r="G886" s="519"/>
      <c r="H886" s="116"/>
      <c r="I886" s="116"/>
      <c r="J886" s="116"/>
      <c r="K886" s="517"/>
      <c r="L886" s="517"/>
      <c r="M886" s="517"/>
      <c r="N886" s="517"/>
      <c r="O886" s="517"/>
      <c r="P886" s="517"/>
      <c r="Q886" s="517"/>
      <c r="R886" s="517"/>
      <c r="S886" s="517"/>
      <c r="T886" s="517"/>
      <c r="U886" s="517"/>
      <c r="V886" s="517"/>
      <c r="W886" s="517"/>
      <c r="X886" s="517"/>
      <c r="Y886" s="518"/>
      <c r="Z886" s="518"/>
      <c r="AA886" s="518"/>
      <c r="AB886" s="518"/>
      <c r="AC886" s="518"/>
    </row>
    <row r="887" ht="15.75" customHeight="1">
      <c r="A887" s="149"/>
      <c r="B887" s="149"/>
      <c r="C887" s="149"/>
      <c r="D887" s="116"/>
      <c r="E887" s="516"/>
      <c r="F887" s="516"/>
      <c r="G887" s="519"/>
      <c r="H887" s="116"/>
      <c r="I887" s="116"/>
      <c r="J887" s="116"/>
      <c r="K887" s="517"/>
      <c r="L887" s="517"/>
      <c r="M887" s="517"/>
      <c r="N887" s="517"/>
      <c r="O887" s="517"/>
      <c r="P887" s="517"/>
      <c r="Q887" s="517"/>
      <c r="R887" s="517"/>
      <c r="S887" s="517"/>
      <c r="T887" s="517"/>
      <c r="U887" s="517"/>
      <c r="V887" s="517"/>
      <c r="W887" s="517"/>
      <c r="X887" s="517"/>
      <c r="Y887" s="518"/>
      <c r="Z887" s="518"/>
      <c r="AA887" s="518"/>
      <c r="AB887" s="518"/>
      <c r="AC887" s="518"/>
    </row>
    <row r="888" ht="15.75" customHeight="1">
      <c r="A888" s="149"/>
      <c r="B888" s="149"/>
      <c r="C888" s="149"/>
      <c r="D888" s="116"/>
      <c r="E888" s="516"/>
      <c r="F888" s="516"/>
      <c r="G888" s="519"/>
      <c r="H888" s="116"/>
      <c r="I888" s="116"/>
      <c r="J888" s="116"/>
      <c r="K888" s="517"/>
      <c r="L888" s="517"/>
      <c r="M888" s="517"/>
      <c r="N888" s="517"/>
      <c r="O888" s="517"/>
      <c r="P888" s="517"/>
      <c r="Q888" s="517"/>
      <c r="R888" s="517"/>
      <c r="S888" s="517"/>
      <c r="T888" s="517"/>
      <c r="U888" s="517"/>
      <c r="V888" s="517"/>
      <c r="W888" s="517"/>
      <c r="X888" s="517"/>
      <c r="Y888" s="518"/>
      <c r="Z888" s="518"/>
      <c r="AA888" s="518"/>
      <c r="AB888" s="518"/>
      <c r="AC888" s="518"/>
    </row>
    <row r="889" ht="15.75" customHeight="1">
      <c r="A889" s="149"/>
      <c r="B889" s="149"/>
      <c r="C889" s="149"/>
      <c r="D889" s="116"/>
      <c r="E889" s="516"/>
      <c r="F889" s="516"/>
      <c r="G889" s="519"/>
      <c r="H889" s="116"/>
      <c r="I889" s="116"/>
      <c r="J889" s="116"/>
      <c r="K889" s="517"/>
      <c r="L889" s="517"/>
      <c r="M889" s="517"/>
      <c r="N889" s="517"/>
      <c r="O889" s="517"/>
      <c r="P889" s="517"/>
      <c r="Q889" s="517"/>
      <c r="R889" s="517"/>
      <c r="S889" s="517"/>
      <c r="T889" s="517"/>
      <c r="U889" s="517"/>
      <c r="V889" s="517"/>
      <c r="W889" s="517"/>
      <c r="X889" s="517"/>
      <c r="Y889" s="518"/>
      <c r="Z889" s="518"/>
      <c r="AA889" s="518"/>
      <c r="AB889" s="518"/>
      <c r="AC889" s="518"/>
    </row>
    <row r="890" ht="15.75" customHeight="1">
      <c r="A890" s="149"/>
      <c r="B890" s="149"/>
      <c r="C890" s="149"/>
      <c r="D890" s="116"/>
      <c r="E890" s="516"/>
      <c r="F890" s="516"/>
      <c r="G890" s="519"/>
      <c r="H890" s="116"/>
      <c r="I890" s="116"/>
      <c r="J890" s="116"/>
      <c r="K890" s="517"/>
      <c r="L890" s="517"/>
      <c r="M890" s="517"/>
      <c r="N890" s="517"/>
      <c r="O890" s="517"/>
      <c r="P890" s="517"/>
      <c r="Q890" s="517"/>
      <c r="R890" s="517"/>
      <c r="S890" s="517"/>
      <c r="T890" s="517"/>
      <c r="U890" s="517"/>
      <c r="V890" s="517"/>
      <c r="W890" s="517"/>
      <c r="X890" s="517"/>
      <c r="Y890" s="518"/>
      <c r="Z890" s="518"/>
      <c r="AA890" s="518"/>
      <c r="AB890" s="518"/>
      <c r="AC890" s="518"/>
    </row>
    <row r="891" ht="15.75" customHeight="1">
      <c r="A891" s="149"/>
      <c r="B891" s="149"/>
      <c r="C891" s="149"/>
      <c r="D891" s="116"/>
      <c r="E891" s="516"/>
      <c r="F891" s="516"/>
      <c r="G891" s="519"/>
      <c r="H891" s="116"/>
      <c r="I891" s="116"/>
      <c r="J891" s="116"/>
      <c r="K891" s="517"/>
      <c r="L891" s="517"/>
      <c r="M891" s="517"/>
      <c r="N891" s="517"/>
      <c r="O891" s="517"/>
      <c r="P891" s="517"/>
      <c r="Q891" s="517"/>
      <c r="R891" s="517"/>
      <c r="S891" s="517"/>
      <c r="T891" s="517"/>
      <c r="U891" s="517"/>
      <c r="V891" s="517"/>
      <c r="W891" s="517"/>
      <c r="X891" s="517"/>
      <c r="Y891" s="518"/>
      <c r="Z891" s="518"/>
      <c r="AA891" s="518"/>
      <c r="AB891" s="518"/>
      <c r="AC891" s="518"/>
    </row>
    <row r="892" ht="15.75" customHeight="1">
      <c r="A892" s="149"/>
      <c r="B892" s="149"/>
      <c r="C892" s="149"/>
      <c r="D892" s="116"/>
      <c r="E892" s="516"/>
      <c r="F892" s="516"/>
      <c r="G892" s="519"/>
      <c r="H892" s="116"/>
      <c r="I892" s="116"/>
      <c r="J892" s="116"/>
      <c r="K892" s="517"/>
      <c r="L892" s="517"/>
      <c r="M892" s="517"/>
      <c r="N892" s="517"/>
      <c r="O892" s="517"/>
      <c r="P892" s="517"/>
      <c r="Q892" s="517"/>
      <c r="R892" s="517"/>
      <c r="S892" s="517"/>
      <c r="T892" s="517"/>
      <c r="U892" s="517"/>
      <c r="V892" s="517"/>
      <c r="W892" s="517"/>
      <c r="X892" s="517"/>
      <c r="Y892" s="518"/>
      <c r="Z892" s="518"/>
      <c r="AA892" s="518"/>
      <c r="AB892" s="518"/>
      <c r="AC892" s="518"/>
    </row>
    <row r="893" ht="15.75" customHeight="1">
      <c r="A893" s="149"/>
      <c r="B893" s="149"/>
      <c r="C893" s="149"/>
      <c r="D893" s="116"/>
      <c r="E893" s="516"/>
      <c r="F893" s="516"/>
      <c r="G893" s="519"/>
      <c r="H893" s="116"/>
      <c r="I893" s="116"/>
      <c r="J893" s="116"/>
      <c r="K893" s="517"/>
      <c r="L893" s="517"/>
      <c r="M893" s="517"/>
      <c r="N893" s="517"/>
      <c r="O893" s="517"/>
      <c r="P893" s="517"/>
      <c r="Q893" s="517"/>
      <c r="R893" s="517"/>
      <c r="S893" s="517"/>
      <c r="T893" s="517"/>
      <c r="U893" s="517"/>
      <c r="V893" s="517"/>
      <c r="W893" s="517"/>
      <c r="X893" s="517"/>
      <c r="Y893" s="518"/>
      <c r="Z893" s="518"/>
      <c r="AA893" s="518"/>
      <c r="AB893" s="518"/>
      <c r="AC893" s="518"/>
    </row>
    <row r="894" ht="15.75" customHeight="1">
      <c r="A894" s="149"/>
      <c r="B894" s="149"/>
      <c r="C894" s="149"/>
      <c r="D894" s="116"/>
      <c r="E894" s="516"/>
      <c r="F894" s="516"/>
      <c r="G894" s="519"/>
      <c r="H894" s="116"/>
      <c r="I894" s="116"/>
      <c r="J894" s="116"/>
      <c r="K894" s="517"/>
      <c r="L894" s="517"/>
      <c r="M894" s="517"/>
      <c r="N894" s="517"/>
      <c r="O894" s="517"/>
      <c r="P894" s="517"/>
      <c r="Q894" s="517"/>
      <c r="R894" s="517"/>
      <c r="S894" s="517"/>
      <c r="T894" s="517"/>
      <c r="U894" s="517"/>
      <c r="V894" s="517"/>
      <c r="W894" s="517"/>
      <c r="X894" s="517"/>
      <c r="Y894" s="518"/>
      <c r="Z894" s="518"/>
      <c r="AA894" s="518"/>
      <c r="AB894" s="518"/>
      <c r="AC894" s="518"/>
    </row>
    <row r="895" ht="15.75" customHeight="1">
      <c r="A895" s="149"/>
      <c r="B895" s="149"/>
      <c r="C895" s="149"/>
      <c r="D895" s="116"/>
      <c r="E895" s="516"/>
      <c r="F895" s="516"/>
      <c r="G895" s="519"/>
      <c r="H895" s="116"/>
      <c r="I895" s="116"/>
      <c r="J895" s="116"/>
      <c r="K895" s="517"/>
      <c r="L895" s="517"/>
      <c r="M895" s="517"/>
      <c r="N895" s="517"/>
      <c r="O895" s="517"/>
      <c r="P895" s="517"/>
      <c r="Q895" s="517"/>
      <c r="R895" s="517"/>
      <c r="S895" s="517"/>
      <c r="T895" s="517"/>
      <c r="U895" s="517"/>
      <c r="V895" s="517"/>
      <c r="W895" s="517"/>
      <c r="X895" s="517"/>
      <c r="Y895" s="518"/>
      <c r="Z895" s="518"/>
      <c r="AA895" s="518"/>
      <c r="AB895" s="518"/>
      <c r="AC895" s="518"/>
    </row>
    <row r="896" ht="15.75" customHeight="1">
      <c r="A896" s="149"/>
      <c r="B896" s="149"/>
      <c r="C896" s="149"/>
      <c r="D896" s="116"/>
      <c r="E896" s="516"/>
      <c r="F896" s="516"/>
      <c r="G896" s="519"/>
      <c r="H896" s="116"/>
      <c r="I896" s="116"/>
      <c r="J896" s="116"/>
      <c r="K896" s="517"/>
      <c r="L896" s="517"/>
      <c r="M896" s="517"/>
      <c r="N896" s="517"/>
      <c r="O896" s="517"/>
      <c r="P896" s="517"/>
      <c r="Q896" s="517"/>
      <c r="R896" s="517"/>
      <c r="S896" s="517"/>
      <c r="T896" s="517"/>
      <c r="U896" s="517"/>
      <c r="V896" s="517"/>
      <c r="W896" s="517"/>
      <c r="X896" s="517"/>
      <c r="Y896" s="518"/>
      <c r="Z896" s="518"/>
      <c r="AA896" s="518"/>
      <c r="AB896" s="518"/>
      <c r="AC896" s="518"/>
    </row>
    <row r="897" ht="15.75" customHeight="1">
      <c r="A897" s="149"/>
      <c r="B897" s="149"/>
      <c r="C897" s="149"/>
      <c r="D897" s="116"/>
      <c r="E897" s="516"/>
      <c r="F897" s="516"/>
      <c r="G897" s="519"/>
      <c r="H897" s="116"/>
      <c r="I897" s="116"/>
      <c r="J897" s="116"/>
      <c r="K897" s="517"/>
      <c r="L897" s="517"/>
      <c r="M897" s="517"/>
      <c r="N897" s="517"/>
      <c r="O897" s="517"/>
      <c r="P897" s="517"/>
      <c r="Q897" s="517"/>
      <c r="R897" s="517"/>
      <c r="S897" s="517"/>
      <c r="T897" s="517"/>
      <c r="U897" s="517"/>
      <c r="V897" s="517"/>
      <c r="W897" s="517"/>
      <c r="X897" s="517"/>
      <c r="Y897" s="518"/>
      <c r="Z897" s="518"/>
      <c r="AA897" s="518"/>
      <c r="AB897" s="518"/>
      <c r="AC897" s="518"/>
    </row>
    <row r="898" ht="15.75" customHeight="1">
      <c r="A898" s="149"/>
      <c r="B898" s="149"/>
      <c r="C898" s="149"/>
      <c r="D898" s="116"/>
      <c r="E898" s="516"/>
      <c r="F898" s="516"/>
      <c r="G898" s="519"/>
      <c r="H898" s="116"/>
      <c r="I898" s="116"/>
      <c r="J898" s="116"/>
      <c r="K898" s="517"/>
      <c r="L898" s="517"/>
      <c r="M898" s="517"/>
      <c r="N898" s="517"/>
      <c r="O898" s="517"/>
      <c r="P898" s="517"/>
      <c r="Q898" s="517"/>
      <c r="R898" s="517"/>
      <c r="S898" s="517"/>
      <c r="T898" s="517"/>
      <c r="U898" s="517"/>
      <c r="V898" s="517"/>
      <c r="W898" s="517"/>
      <c r="X898" s="517"/>
      <c r="Y898" s="518"/>
      <c r="Z898" s="518"/>
      <c r="AA898" s="518"/>
      <c r="AB898" s="518"/>
      <c r="AC898" s="518"/>
    </row>
    <row r="899" ht="15.75" customHeight="1">
      <c r="A899" s="149"/>
      <c r="B899" s="149"/>
      <c r="C899" s="149"/>
      <c r="D899" s="116"/>
      <c r="E899" s="516"/>
      <c r="F899" s="516"/>
      <c r="G899" s="519"/>
      <c r="H899" s="116"/>
      <c r="I899" s="116"/>
      <c r="J899" s="116"/>
      <c r="K899" s="517"/>
      <c r="L899" s="517"/>
      <c r="M899" s="517"/>
      <c r="N899" s="517"/>
      <c r="O899" s="517"/>
      <c r="P899" s="517"/>
      <c r="Q899" s="517"/>
      <c r="R899" s="517"/>
      <c r="S899" s="517"/>
      <c r="T899" s="517"/>
      <c r="U899" s="517"/>
      <c r="V899" s="517"/>
      <c r="W899" s="517"/>
      <c r="X899" s="517"/>
      <c r="Y899" s="518"/>
      <c r="Z899" s="518"/>
      <c r="AA899" s="518"/>
      <c r="AB899" s="518"/>
      <c r="AC899" s="518"/>
    </row>
    <row r="900" ht="15.75" customHeight="1">
      <c r="A900" s="149"/>
      <c r="B900" s="149"/>
      <c r="C900" s="149"/>
      <c r="D900" s="116"/>
      <c r="E900" s="516"/>
      <c r="F900" s="516"/>
      <c r="G900" s="519"/>
      <c r="H900" s="116"/>
      <c r="I900" s="116"/>
      <c r="J900" s="116"/>
      <c r="K900" s="517"/>
      <c r="L900" s="517"/>
      <c r="M900" s="517"/>
      <c r="N900" s="517"/>
      <c r="O900" s="517"/>
      <c r="P900" s="517"/>
      <c r="Q900" s="517"/>
      <c r="R900" s="517"/>
      <c r="S900" s="517"/>
      <c r="T900" s="517"/>
      <c r="U900" s="517"/>
      <c r="V900" s="517"/>
      <c r="W900" s="517"/>
      <c r="X900" s="517"/>
      <c r="Y900" s="518"/>
      <c r="Z900" s="518"/>
      <c r="AA900" s="518"/>
      <c r="AB900" s="518"/>
      <c r="AC900" s="518"/>
    </row>
    <row r="901" ht="15.75" customHeight="1">
      <c r="A901" s="149"/>
      <c r="B901" s="149"/>
      <c r="C901" s="149"/>
      <c r="D901" s="116"/>
      <c r="E901" s="516"/>
      <c r="F901" s="516"/>
      <c r="G901" s="519"/>
      <c r="H901" s="116"/>
      <c r="I901" s="116"/>
      <c r="J901" s="116"/>
      <c r="K901" s="517"/>
      <c r="L901" s="517"/>
      <c r="M901" s="517"/>
      <c r="N901" s="517"/>
      <c r="O901" s="517"/>
      <c r="P901" s="517"/>
      <c r="Q901" s="517"/>
      <c r="R901" s="517"/>
      <c r="S901" s="517"/>
      <c r="T901" s="517"/>
      <c r="U901" s="517"/>
      <c r="V901" s="517"/>
      <c r="W901" s="517"/>
      <c r="X901" s="517"/>
      <c r="Y901" s="518"/>
      <c r="Z901" s="518"/>
      <c r="AA901" s="518"/>
      <c r="AB901" s="518"/>
      <c r="AC901" s="518"/>
    </row>
    <row r="902" ht="15.75" customHeight="1">
      <c r="A902" s="149"/>
      <c r="B902" s="149"/>
      <c r="C902" s="149"/>
      <c r="D902" s="116"/>
      <c r="E902" s="516"/>
      <c r="F902" s="516"/>
      <c r="G902" s="519"/>
      <c r="H902" s="116"/>
      <c r="I902" s="116"/>
      <c r="J902" s="116"/>
      <c r="K902" s="517"/>
      <c r="L902" s="517"/>
      <c r="M902" s="517"/>
      <c r="N902" s="517"/>
      <c r="O902" s="517"/>
      <c r="P902" s="517"/>
      <c r="Q902" s="517"/>
      <c r="R902" s="517"/>
      <c r="S902" s="517"/>
      <c r="T902" s="517"/>
      <c r="U902" s="517"/>
      <c r="V902" s="517"/>
      <c r="W902" s="517"/>
      <c r="X902" s="517"/>
      <c r="Y902" s="518"/>
      <c r="Z902" s="518"/>
      <c r="AA902" s="518"/>
      <c r="AB902" s="518"/>
      <c r="AC902" s="518"/>
    </row>
    <row r="903" ht="15.75" customHeight="1">
      <c r="A903" s="149"/>
      <c r="B903" s="149"/>
      <c r="C903" s="149"/>
      <c r="D903" s="116"/>
      <c r="E903" s="516"/>
      <c r="F903" s="516"/>
      <c r="G903" s="519"/>
      <c r="H903" s="116"/>
      <c r="I903" s="116"/>
      <c r="J903" s="116"/>
      <c r="K903" s="517"/>
      <c r="L903" s="517"/>
      <c r="M903" s="517"/>
      <c r="N903" s="517"/>
      <c r="O903" s="517"/>
      <c r="P903" s="517"/>
      <c r="Q903" s="517"/>
      <c r="R903" s="517"/>
      <c r="S903" s="517"/>
      <c r="T903" s="517"/>
      <c r="U903" s="517"/>
      <c r="V903" s="517"/>
      <c r="W903" s="517"/>
      <c r="X903" s="517"/>
      <c r="Y903" s="518"/>
      <c r="Z903" s="518"/>
      <c r="AA903" s="518"/>
      <c r="AB903" s="518"/>
      <c r="AC903" s="518"/>
    </row>
    <row r="904" ht="15.75" customHeight="1">
      <c r="A904" s="149"/>
      <c r="B904" s="149"/>
      <c r="C904" s="149"/>
      <c r="D904" s="116"/>
      <c r="E904" s="516"/>
      <c r="F904" s="516"/>
      <c r="G904" s="519"/>
      <c r="H904" s="116"/>
      <c r="I904" s="116"/>
      <c r="J904" s="116"/>
      <c r="K904" s="517"/>
      <c r="L904" s="517"/>
      <c r="M904" s="517"/>
      <c r="N904" s="517"/>
      <c r="O904" s="517"/>
      <c r="P904" s="517"/>
      <c r="Q904" s="517"/>
      <c r="R904" s="517"/>
      <c r="S904" s="517"/>
      <c r="T904" s="517"/>
      <c r="U904" s="517"/>
      <c r="V904" s="517"/>
      <c r="W904" s="517"/>
      <c r="X904" s="517"/>
      <c r="Y904" s="518"/>
      <c r="Z904" s="518"/>
      <c r="AA904" s="518"/>
      <c r="AB904" s="518"/>
      <c r="AC904" s="518"/>
    </row>
    <row r="905" ht="15.75" customHeight="1">
      <c r="A905" s="149"/>
      <c r="B905" s="149"/>
      <c r="C905" s="149"/>
      <c r="D905" s="116"/>
      <c r="E905" s="516"/>
      <c r="F905" s="516"/>
      <c r="G905" s="519"/>
      <c r="H905" s="116"/>
      <c r="I905" s="116"/>
      <c r="J905" s="116"/>
      <c r="K905" s="517"/>
      <c r="L905" s="517"/>
      <c r="M905" s="517"/>
      <c r="N905" s="517"/>
      <c r="O905" s="517"/>
      <c r="P905" s="517"/>
      <c r="Q905" s="517"/>
      <c r="R905" s="517"/>
      <c r="S905" s="517"/>
      <c r="T905" s="517"/>
      <c r="U905" s="517"/>
      <c r="V905" s="517"/>
      <c r="W905" s="517"/>
      <c r="X905" s="517"/>
      <c r="Y905" s="518"/>
      <c r="Z905" s="518"/>
      <c r="AA905" s="518"/>
      <c r="AB905" s="518"/>
      <c r="AC905" s="518"/>
    </row>
    <row r="906" ht="15.75" customHeight="1">
      <c r="A906" s="149"/>
      <c r="B906" s="149"/>
      <c r="C906" s="149"/>
      <c r="D906" s="116"/>
      <c r="E906" s="516"/>
      <c r="F906" s="516"/>
      <c r="G906" s="519"/>
      <c r="H906" s="116"/>
      <c r="I906" s="116"/>
      <c r="J906" s="116"/>
      <c r="K906" s="517"/>
      <c r="L906" s="517"/>
      <c r="M906" s="517"/>
      <c r="N906" s="517"/>
      <c r="O906" s="517"/>
      <c r="P906" s="517"/>
      <c r="Q906" s="517"/>
      <c r="R906" s="517"/>
      <c r="S906" s="517"/>
      <c r="T906" s="517"/>
      <c r="U906" s="517"/>
      <c r="V906" s="517"/>
      <c r="W906" s="517"/>
      <c r="X906" s="517"/>
      <c r="Y906" s="518"/>
      <c r="Z906" s="518"/>
      <c r="AA906" s="518"/>
      <c r="AB906" s="518"/>
      <c r="AC906" s="518"/>
    </row>
    <row r="907" ht="15.75" customHeight="1">
      <c r="A907" s="149"/>
      <c r="B907" s="149"/>
      <c r="C907" s="149"/>
      <c r="D907" s="116"/>
      <c r="E907" s="516"/>
      <c r="F907" s="516"/>
      <c r="G907" s="519"/>
      <c r="H907" s="116"/>
      <c r="I907" s="116"/>
      <c r="J907" s="116"/>
      <c r="K907" s="517"/>
      <c r="L907" s="517"/>
      <c r="M907" s="517"/>
      <c r="N907" s="517"/>
      <c r="O907" s="517"/>
      <c r="P907" s="517"/>
      <c r="Q907" s="517"/>
      <c r="R907" s="517"/>
      <c r="S907" s="517"/>
      <c r="T907" s="517"/>
      <c r="U907" s="517"/>
      <c r="V907" s="517"/>
      <c r="W907" s="517"/>
      <c r="X907" s="517"/>
      <c r="Y907" s="518"/>
      <c r="Z907" s="518"/>
      <c r="AA907" s="518"/>
      <c r="AB907" s="518"/>
      <c r="AC907" s="518"/>
    </row>
    <row r="908" ht="15.75" customHeight="1">
      <c r="A908" s="149"/>
      <c r="B908" s="149"/>
      <c r="C908" s="149"/>
      <c r="D908" s="116"/>
      <c r="E908" s="516"/>
      <c r="F908" s="516"/>
      <c r="G908" s="519"/>
      <c r="H908" s="116"/>
      <c r="I908" s="116"/>
      <c r="J908" s="116"/>
      <c r="K908" s="517"/>
      <c r="L908" s="517"/>
      <c r="M908" s="517"/>
      <c r="N908" s="517"/>
      <c r="O908" s="517"/>
      <c r="P908" s="517"/>
      <c r="Q908" s="517"/>
      <c r="R908" s="517"/>
      <c r="S908" s="517"/>
      <c r="T908" s="517"/>
      <c r="U908" s="517"/>
      <c r="V908" s="517"/>
      <c r="W908" s="517"/>
      <c r="X908" s="517"/>
      <c r="Y908" s="518"/>
      <c r="Z908" s="518"/>
      <c r="AA908" s="518"/>
      <c r="AB908" s="518"/>
      <c r="AC908" s="518"/>
    </row>
    <row r="909" ht="15.75" customHeight="1">
      <c r="A909" s="149"/>
      <c r="B909" s="149"/>
      <c r="C909" s="149"/>
      <c r="D909" s="116"/>
      <c r="E909" s="516"/>
      <c r="F909" s="516"/>
      <c r="G909" s="519"/>
      <c r="H909" s="116"/>
      <c r="I909" s="116"/>
      <c r="J909" s="116"/>
      <c r="K909" s="517"/>
      <c r="L909" s="517"/>
      <c r="M909" s="517"/>
      <c r="N909" s="517"/>
      <c r="O909" s="517"/>
      <c r="P909" s="517"/>
      <c r="Q909" s="517"/>
      <c r="R909" s="517"/>
      <c r="S909" s="517"/>
      <c r="T909" s="517"/>
      <c r="U909" s="517"/>
      <c r="V909" s="517"/>
      <c r="W909" s="517"/>
      <c r="X909" s="517"/>
      <c r="Y909" s="518"/>
      <c r="Z909" s="518"/>
      <c r="AA909" s="518"/>
      <c r="AB909" s="518"/>
      <c r="AC909" s="518"/>
    </row>
    <row r="910" ht="15.75" customHeight="1">
      <c r="A910" s="149"/>
      <c r="B910" s="149"/>
      <c r="C910" s="149"/>
      <c r="D910" s="116"/>
      <c r="E910" s="516"/>
      <c r="F910" s="516"/>
      <c r="G910" s="519"/>
      <c r="H910" s="116"/>
      <c r="I910" s="116"/>
      <c r="J910" s="116"/>
      <c r="K910" s="517"/>
      <c r="L910" s="517"/>
      <c r="M910" s="517"/>
      <c r="N910" s="517"/>
      <c r="O910" s="517"/>
      <c r="P910" s="517"/>
      <c r="Q910" s="517"/>
      <c r="R910" s="517"/>
      <c r="S910" s="517"/>
      <c r="T910" s="517"/>
      <c r="U910" s="517"/>
      <c r="V910" s="517"/>
      <c r="W910" s="517"/>
      <c r="X910" s="517"/>
      <c r="Y910" s="518"/>
      <c r="Z910" s="518"/>
      <c r="AA910" s="518"/>
      <c r="AB910" s="518"/>
      <c r="AC910" s="518"/>
    </row>
    <row r="911" ht="15.75" customHeight="1">
      <c r="A911" s="149"/>
      <c r="B911" s="149"/>
      <c r="C911" s="149"/>
      <c r="D911" s="116"/>
      <c r="E911" s="516"/>
      <c r="F911" s="516"/>
      <c r="G911" s="519"/>
      <c r="H911" s="116"/>
      <c r="I911" s="116"/>
      <c r="J911" s="116"/>
      <c r="K911" s="517"/>
      <c r="L911" s="517"/>
      <c r="M911" s="517"/>
      <c r="N911" s="517"/>
      <c r="O911" s="517"/>
      <c r="P911" s="517"/>
      <c r="Q911" s="517"/>
      <c r="R911" s="517"/>
      <c r="S911" s="517"/>
      <c r="T911" s="517"/>
      <c r="U911" s="517"/>
      <c r="V911" s="517"/>
      <c r="W911" s="517"/>
      <c r="X911" s="517"/>
      <c r="Y911" s="518"/>
      <c r="Z911" s="518"/>
      <c r="AA911" s="518"/>
      <c r="AB911" s="518"/>
      <c r="AC911" s="518"/>
    </row>
    <row r="912" ht="15.75" customHeight="1">
      <c r="A912" s="149"/>
      <c r="B912" s="149"/>
      <c r="C912" s="149"/>
      <c r="D912" s="116"/>
      <c r="E912" s="516"/>
      <c r="F912" s="516"/>
      <c r="G912" s="519"/>
      <c r="H912" s="116"/>
      <c r="I912" s="116"/>
      <c r="J912" s="116"/>
      <c r="K912" s="517"/>
      <c r="L912" s="517"/>
      <c r="M912" s="517"/>
      <c r="N912" s="517"/>
      <c r="O912" s="517"/>
      <c r="P912" s="517"/>
      <c r="Q912" s="517"/>
      <c r="R912" s="517"/>
      <c r="S912" s="517"/>
      <c r="T912" s="517"/>
      <c r="U912" s="517"/>
      <c r="V912" s="517"/>
      <c r="W912" s="517"/>
      <c r="X912" s="517"/>
      <c r="Y912" s="518"/>
      <c r="Z912" s="518"/>
      <c r="AA912" s="518"/>
      <c r="AB912" s="518"/>
      <c r="AC912" s="518"/>
    </row>
    <row r="913" ht="15.75" customHeight="1">
      <c r="A913" s="149"/>
      <c r="B913" s="149"/>
      <c r="C913" s="149"/>
      <c r="D913" s="116"/>
      <c r="E913" s="516"/>
      <c r="F913" s="516"/>
      <c r="G913" s="519"/>
      <c r="H913" s="116"/>
      <c r="I913" s="116"/>
      <c r="J913" s="116"/>
      <c r="K913" s="517"/>
      <c r="L913" s="517"/>
      <c r="M913" s="517"/>
      <c r="N913" s="517"/>
      <c r="O913" s="517"/>
      <c r="P913" s="517"/>
      <c r="Q913" s="517"/>
      <c r="R913" s="517"/>
      <c r="S913" s="517"/>
      <c r="T913" s="517"/>
      <c r="U913" s="517"/>
      <c r="V913" s="517"/>
      <c r="W913" s="517"/>
      <c r="X913" s="517"/>
      <c r="Y913" s="518"/>
      <c r="Z913" s="518"/>
      <c r="AA913" s="518"/>
      <c r="AB913" s="518"/>
      <c r="AC913" s="518"/>
    </row>
    <row r="914" ht="15.75" customHeight="1">
      <c r="A914" s="149"/>
      <c r="B914" s="149"/>
      <c r="C914" s="149"/>
      <c r="D914" s="116"/>
      <c r="E914" s="516"/>
      <c r="F914" s="516"/>
      <c r="G914" s="519"/>
      <c r="H914" s="116"/>
      <c r="I914" s="116"/>
      <c r="J914" s="116"/>
      <c r="K914" s="517"/>
      <c r="L914" s="517"/>
      <c r="M914" s="517"/>
      <c r="N914" s="517"/>
      <c r="O914" s="517"/>
      <c r="P914" s="517"/>
      <c r="Q914" s="517"/>
      <c r="R914" s="517"/>
      <c r="S914" s="517"/>
      <c r="T914" s="517"/>
      <c r="U914" s="517"/>
      <c r="V914" s="517"/>
      <c r="W914" s="517"/>
      <c r="X914" s="517"/>
      <c r="Y914" s="518"/>
      <c r="Z914" s="518"/>
      <c r="AA914" s="518"/>
      <c r="AB914" s="518"/>
      <c r="AC914" s="518"/>
    </row>
    <row r="915" ht="15.75" customHeight="1">
      <c r="A915" s="149"/>
      <c r="B915" s="149"/>
      <c r="C915" s="149"/>
      <c r="D915" s="116"/>
      <c r="E915" s="516"/>
      <c r="F915" s="516"/>
      <c r="G915" s="519"/>
      <c r="H915" s="116"/>
      <c r="I915" s="116"/>
      <c r="J915" s="116"/>
      <c r="K915" s="517"/>
      <c r="L915" s="517"/>
      <c r="M915" s="517"/>
      <c r="N915" s="517"/>
      <c r="O915" s="517"/>
      <c r="P915" s="517"/>
      <c r="Q915" s="517"/>
      <c r="R915" s="517"/>
      <c r="S915" s="517"/>
      <c r="T915" s="517"/>
      <c r="U915" s="517"/>
      <c r="V915" s="517"/>
      <c r="W915" s="517"/>
      <c r="X915" s="517"/>
      <c r="Y915" s="518"/>
      <c r="Z915" s="518"/>
      <c r="AA915" s="518"/>
      <c r="AB915" s="518"/>
      <c r="AC915" s="518"/>
    </row>
    <row r="916" ht="15.75" customHeight="1">
      <c r="A916" s="149"/>
      <c r="B916" s="149"/>
      <c r="C916" s="149"/>
      <c r="D916" s="116"/>
      <c r="E916" s="516"/>
      <c r="F916" s="516"/>
      <c r="G916" s="519"/>
      <c r="H916" s="116"/>
      <c r="I916" s="116"/>
      <c r="J916" s="116"/>
      <c r="K916" s="517"/>
      <c r="L916" s="517"/>
      <c r="M916" s="517"/>
      <c r="N916" s="517"/>
      <c r="O916" s="517"/>
      <c r="P916" s="517"/>
      <c r="Q916" s="517"/>
      <c r="R916" s="517"/>
      <c r="S916" s="517"/>
      <c r="T916" s="517"/>
      <c r="U916" s="517"/>
      <c r="V916" s="517"/>
      <c r="W916" s="517"/>
      <c r="X916" s="517"/>
      <c r="Y916" s="518"/>
      <c r="Z916" s="518"/>
      <c r="AA916" s="518"/>
      <c r="AB916" s="518"/>
      <c r="AC916" s="518"/>
    </row>
    <row r="917" ht="15.75" customHeight="1">
      <c r="A917" s="149"/>
      <c r="B917" s="149"/>
      <c r="C917" s="149"/>
      <c r="D917" s="116"/>
      <c r="E917" s="516"/>
      <c r="F917" s="516"/>
      <c r="G917" s="519"/>
      <c r="H917" s="116"/>
      <c r="I917" s="116"/>
      <c r="J917" s="116"/>
      <c r="K917" s="517"/>
      <c r="L917" s="517"/>
      <c r="M917" s="517"/>
      <c r="N917" s="517"/>
      <c r="O917" s="517"/>
      <c r="P917" s="517"/>
      <c r="Q917" s="517"/>
      <c r="R917" s="517"/>
      <c r="S917" s="517"/>
      <c r="T917" s="517"/>
      <c r="U917" s="517"/>
      <c r="V917" s="517"/>
      <c r="W917" s="517"/>
      <c r="X917" s="517"/>
      <c r="Y917" s="518"/>
      <c r="Z917" s="518"/>
      <c r="AA917" s="518"/>
      <c r="AB917" s="518"/>
      <c r="AC917" s="518"/>
    </row>
    <row r="918" ht="15.75" customHeight="1">
      <c r="A918" s="149"/>
      <c r="B918" s="149"/>
      <c r="C918" s="149"/>
      <c r="D918" s="116"/>
      <c r="E918" s="516"/>
      <c r="F918" s="516"/>
      <c r="G918" s="519"/>
      <c r="H918" s="116"/>
      <c r="I918" s="116"/>
      <c r="J918" s="116"/>
      <c r="K918" s="517"/>
      <c r="L918" s="517"/>
      <c r="M918" s="517"/>
      <c r="N918" s="517"/>
      <c r="O918" s="517"/>
      <c r="P918" s="517"/>
      <c r="Q918" s="517"/>
      <c r="R918" s="517"/>
      <c r="S918" s="517"/>
      <c r="T918" s="517"/>
      <c r="U918" s="517"/>
      <c r="V918" s="517"/>
      <c r="W918" s="517"/>
      <c r="X918" s="517"/>
      <c r="Y918" s="518"/>
      <c r="Z918" s="518"/>
      <c r="AA918" s="518"/>
      <c r="AB918" s="518"/>
      <c r="AC918" s="518"/>
    </row>
    <row r="919" ht="15.75" customHeight="1">
      <c r="A919" s="149"/>
      <c r="B919" s="149"/>
      <c r="C919" s="149"/>
      <c r="D919" s="116"/>
      <c r="E919" s="516"/>
      <c r="F919" s="516"/>
      <c r="G919" s="519"/>
      <c r="H919" s="116"/>
      <c r="I919" s="116"/>
      <c r="J919" s="116"/>
      <c r="K919" s="517"/>
      <c r="L919" s="517"/>
      <c r="M919" s="517"/>
      <c r="N919" s="517"/>
      <c r="O919" s="517"/>
      <c r="P919" s="517"/>
      <c r="Q919" s="517"/>
      <c r="R919" s="517"/>
      <c r="S919" s="517"/>
      <c r="T919" s="517"/>
      <c r="U919" s="517"/>
      <c r="V919" s="517"/>
      <c r="W919" s="517"/>
      <c r="X919" s="517"/>
      <c r="Y919" s="518"/>
      <c r="Z919" s="518"/>
      <c r="AA919" s="518"/>
      <c r="AB919" s="518"/>
      <c r="AC919" s="518"/>
    </row>
    <row r="920" ht="15.75" customHeight="1">
      <c r="A920" s="149"/>
      <c r="B920" s="149"/>
      <c r="C920" s="149"/>
      <c r="D920" s="116"/>
      <c r="E920" s="516"/>
      <c r="F920" s="516"/>
      <c r="G920" s="519"/>
      <c r="H920" s="116"/>
      <c r="I920" s="116"/>
      <c r="J920" s="116"/>
      <c r="K920" s="517"/>
      <c r="L920" s="517"/>
      <c r="M920" s="517"/>
      <c r="N920" s="517"/>
      <c r="O920" s="517"/>
      <c r="P920" s="517"/>
      <c r="Q920" s="517"/>
      <c r="R920" s="517"/>
      <c r="S920" s="517"/>
      <c r="T920" s="517"/>
      <c r="U920" s="517"/>
      <c r="V920" s="517"/>
      <c r="W920" s="517"/>
      <c r="X920" s="517"/>
      <c r="Y920" s="518"/>
      <c r="Z920" s="518"/>
      <c r="AA920" s="518"/>
      <c r="AB920" s="518"/>
      <c r="AC920" s="518"/>
    </row>
    <row r="921" ht="15.75" customHeight="1">
      <c r="A921" s="149"/>
      <c r="B921" s="149"/>
      <c r="C921" s="149"/>
      <c r="D921" s="116"/>
      <c r="E921" s="516"/>
      <c r="F921" s="516"/>
      <c r="G921" s="519"/>
      <c r="H921" s="116"/>
      <c r="I921" s="116"/>
      <c r="J921" s="116"/>
      <c r="K921" s="517"/>
      <c r="L921" s="517"/>
      <c r="M921" s="517"/>
      <c r="N921" s="517"/>
      <c r="O921" s="517"/>
      <c r="P921" s="517"/>
      <c r="Q921" s="517"/>
      <c r="R921" s="517"/>
      <c r="S921" s="517"/>
      <c r="T921" s="517"/>
      <c r="U921" s="517"/>
      <c r="V921" s="517"/>
      <c r="W921" s="517"/>
      <c r="X921" s="517"/>
      <c r="Y921" s="518"/>
      <c r="Z921" s="518"/>
      <c r="AA921" s="518"/>
      <c r="AB921" s="518"/>
      <c r="AC921" s="518"/>
    </row>
    <row r="922" ht="15.75" customHeight="1">
      <c r="A922" s="149"/>
      <c r="B922" s="149"/>
      <c r="C922" s="149"/>
      <c r="D922" s="116"/>
      <c r="E922" s="516"/>
      <c r="F922" s="516"/>
      <c r="G922" s="519"/>
      <c r="H922" s="116"/>
      <c r="I922" s="116"/>
      <c r="J922" s="116"/>
      <c r="K922" s="517"/>
      <c r="L922" s="517"/>
      <c r="M922" s="517"/>
      <c r="N922" s="517"/>
      <c r="O922" s="517"/>
      <c r="P922" s="517"/>
      <c r="Q922" s="517"/>
      <c r="R922" s="517"/>
      <c r="S922" s="517"/>
      <c r="T922" s="517"/>
      <c r="U922" s="517"/>
      <c r="V922" s="517"/>
      <c r="W922" s="517"/>
      <c r="X922" s="517"/>
      <c r="Y922" s="518"/>
      <c r="Z922" s="518"/>
      <c r="AA922" s="518"/>
      <c r="AB922" s="518"/>
      <c r="AC922" s="518"/>
    </row>
    <row r="923" ht="15.75" customHeight="1">
      <c r="A923" s="149"/>
      <c r="B923" s="149"/>
      <c r="C923" s="149"/>
      <c r="D923" s="116"/>
      <c r="E923" s="516"/>
      <c r="F923" s="516"/>
      <c r="G923" s="519"/>
      <c r="H923" s="116"/>
      <c r="I923" s="116"/>
      <c r="J923" s="116"/>
      <c r="K923" s="517"/>
      <c r="L923" s="517"/>
      <c r="M923" s="517"/>
      <c r="N923" s="517"/>
      <c r="O923" s="517"/>
      <c r="P923" s="517"/>
      <c r="Q923" s="517"/>
      <c r="R923" s="517"/>
      <c r="S923" s="517"/>
      <c r="T923" s="517"/>
      <c r="U923" s="517"/>
      <c r="V923" s="517"/>
      <c r="W923" s="517"/>
      <c r="X923" s="517"/>
      <c r="Y923" s="518"/>
      <c r="Z923" s="518"/>
      <c r="AA923" s="518"/>
      <c r="AB923" s="518"/>
      <c r="AC923" s="518"/>
    </row>
    <row r="924" ht="15.75" customHeight="1">
      <c r="A924" s="149"/>
      <c r="B924" s="149"/>
      <c r="C924" s="149"/>
      <c r="D924" s="116"/>
      <c r="E924" s="516"/>
      <c r="F924" s="516"/>
      <c r="G924" s="519"/>
      <c r="H924" s="116"/>
      <c r="I924" s="116"/>
      <c r="J924" s="116"/>
      <c r="K924" s="517"/>
      <c r="L924" s="517"/>
      <c r="M924" s="517"/>
      <c r="N924" s="517"/>
      <c r="O924" s="517"/>
      <c r="P924" s="517"/>
      <c r="Q924" s="517"/>
      <c r="R924" s="517"/>
      <c r="S924" s="517"/>
      <c r="T924" s="517"/>
      <c r="U924" s="517"/>
      <c r="V924" s="517"/>
      <c r="W924" s="517"/>
      <c r="X924" s="517"/>
      <c r="Y924" s="518"/>
      <c r="Z924" s="518"/>
      <c r="AA924" s="518"/>
      <c r="AB924" s="518"/>
      <c r="AC924" s="518"/>
    </row>
    <row r="925" ht="15.75" customHeight="1">
      <c r="A925" s="149"/>
      <c r="B925" s="149"/>
      <c r="C925" s="149"/>
      <c r="D925" s="116"/>
      <c r="E925" s="516"/>
      <c r="F925" s="516"/>
      <c r="G925" s="519"/>
      <c r="H925" s="116"/>
      <c r="I925" s="116"/>
      <c r="J925" s="116"/>
      <c r="K925" s="517"/>
      <c r="L925" s="517"/>
      <c r="M925" s="517"/>
      <c r="N925" s="517"/>
      <c r="O925" s="517"/>
      <c r="P925" s="517"/>
      <c r="Q925" s="517"/>
      <c r="R925" s="517"/>
      <c r="S925" s="517"/>
      <c r="T925" s="517"/>
      <c r="U925" s="517"/>
      <c r="V925" s="517"/>
      <c r="W925" s="517"/>
      <c r="X925" s="517"/>
      <c r="Y925" s="518"/>
      <c r="Z925" s="518"/>
      <c r="AA925" s="518"/>
      <c r="AB925" s="518"/>
      <c r="AC925" s="518"/>
    </row>
    <row r="926" ht="15.75" customHeight="1">
      <c r="A926" s="149"/>
      <c r="B926" s="149"/>
      <c r="C926" s="149"/>
      <c r="D926" s="116"/>
      <c r="E926" s="516"/>
      <c r="F926" s="516"/>
      <c r="G926" s="519"/>
      <c r="H926" s="116"/>
      <c r="I926" s="116"/>
      <c r="J926" s="116"/>
      <c r="K926" s="517"/>
      <c r="L926" s="517"/>
      <c r="M926" s="517"/>
      <c r="N926" s="517"/>
      <c r="O926" s="517"/>
      <c r="P926" s="517"/>
      <c r="Q926" s="517"/>
      <c r="R926" s="517"/>
      <c r="S926" s="517"/>
      <c r="T926" s="517"/>
      <c r="U926" s="517"/>
      <c r="V926" s="517"/>
      <c r="W926" s="517"/>
      <c r="X926" s="517"/>
      <c r="Y926" s="518"/>
      <c r="Z926" s="518"/>
      <c r="AA926" s="518"/>
      <c r="AB926" s="518"/>
      <c r="AC926" s="518"/>
    </row>
    <row r="927" ht="15.75" customHeight="1">
      <c r="A927" s="149"/>
      <c r="B927" s="149"/>
      <c r="C927" s="149"/>
      <c r="D927" s="116"/>
      <c r="E927" s="516"/>
      <c r="F927" s="516"/>
      <c r="G927" s="519"/>
      <c r="H927" s="116"/>
      <c r="I927" s="116"/>
      <c r="J927" s="116"/>
      <c r="K927" s="517"/>
      <c r="L927" s="517"/>
      <c r="M927" s="517"/>
      <c r="N927" s="517"/>
      <c r="O927" s="517"/>
      <c r="P927" s="517"/>
      <c r="Q927" s="517"/>
      <c r="R927" s="517"/>
      <c r="S927" s="517"/>
      <c r="T927" s="517"/>
      <c r="U927" s="517"/>
      <c r="V927" s="517"/>
      <c r="W927" s="517"/>
      <c r="X927" s="517"/>
      <c r="Y927" s="518"/>
      <c r="Z927" s="518"/>
      <c r="AA927" s="518"/>
      <c r="AB927" s="518"/>
      <c r="AC927" s="518"/>
    </row>
    <row r="928" ht="15.75" customHeight="1">
      <c r="A928" s="149"/>
      <c r="B928" s="149"/>
      <c r="C928" s="149"/>
      <c r="D928" s="116"/>
      <c r="E928" s="516"/>
      <c r="F928" s="516"/>
      <c r="G928" s="519"/>
      <c r="H928" s="116"/>
      <c r="I928" s="116"/>
      <c r="J928" s="116"/>
      <c r="K928" s="517"/>
      <c r="L928" s="517"/>
      <c r="M928" s="517"/>
      <c r="N928" s="517"/>
      <c r="O928" s="517"/>
      <c r="P928" s="517"/>
      <c r="Q928" s="517"/>
      <c r="R928" s="517"/>
      <c r="S928" s="517"/>
      <c r="T928" s="517"/>
      <c r="U928" s="517"/>
      <c r="V928" s="517"/>
      <c r="W928" s="517"/>
      <c r="X928" s="517"/>
      <c r="Y928" s="518"/>
      <c r="Z928" s="518"/>
      <c r="AA928" s="518"/>
      <c r="AB928" s="518"/>
      <c r="AC928" s="518"/>
    </row>
    <row r="929" ht="15.75" customHeight="1">
      <c r="A929" s="149"/>
      <c r="B929" s="149"/>
      <c r="C929" s="149"/>
      <c r="D929" s="116"/>
      <c r="E929" s="516"/>
      <c r="F929" s="516"/>
      <c r="G929" s="519"/>
      <c r="H929" s="116"/>
      <c r="I929" s="116"/>
      <c r="J929" s="116"/>
      <c r="K929" s="517"/>
      <c r="L929" s="517"/>
      <c r="M929" s="517"/>
      <c r="N929" s="517"/>
      <c r="O929" s="517"/>
      <c r="P929" s="517"/>
      <c r="Q929" s="517"/>
      <c r="R929" s="517"/>
      <c r="S929" s="517"/>
      <c r="T929" s="517"/>
      <c r="U929" s="517"/>
      <c r="V929" s="517"/>
      <c r="W929" s="517"/>
      <c r="X929" s="517"/>
      <c r="Y929" s="518"/>
      <c r="Z929" s="518"/>
      <c r="AA929" s="518"/>
      <c r="AB929" s="518"/>
      <c r="AC929" s="518"/>
    </row>
    <row r="930" ht="15.75" customHeight="1">
      <c r="A930" s="149"/>
      <c r="B930" s="149"/>
      <c r="C930" s="149"/>
      <c r="D930" s="116"/>
      <c r="E930" s="516"/>
      <c r="F930" s="516"/>
      <c r="G930" s="519"/>
      <c r="H930" s="116"/>
      <c r="I930" s="116"/>
      <c r="J930" s="116"/>
      <c r="K930" s="517"/>
      <c r="L930" s="517"/>
      <c r="M930" s="517"/>
      <c r="N930" s="517"/>
      <c r="O930" s="517"/>
      <c r="P930" s="517"/>
      <c r="Q930" s="517"/>
      <c r="R930" s="517"/>
      <c r="S930" s="517"/>
      <c r="T930" s="517"/>
      <c r="U930" s="517"/>
      <c r="V930" s="517"/>
      <c r="W930" s="517"/>
      <c r="X930" s="517"/>
      <c r="Y930" s="518"/>
      <c r="Z930" s="518"/>
      <c r="AA930" s="518"/>
      <c r="AB930" s="518"/>
      <c r="AC930" s="518"/>
    </row>
    <row r="931" ht="15.75" customHeight="1">
      <c r="A931" s="149"/>
      <c r="B931" s="149"/>
      <c r="C931" s="149"/>
      <c r="D931" s="116"/>
      <c r="E931" s="516"/>
      <c r="F931" s="516"/>
      <c r="G931" s="519"/>
      <c r="H931" s="116"/>
      <c r="I931" s="116"/>
      <c r="J931" s="116"/>
      <c r="K931" s="517"/>
      <c r="L931" s="517"/>
      <c r="M931" s="517"/>
      <c r="N931" s="517"/>
      <c r="O931" s="517"/>
      <c r="P931" s="517"/>
      <c r="Q931" s="517"/>
      <c r="R931" s="517"/>
      <c r="S931" s="517"/>
      <c r="T931" s="517"/>
      <c r="U931" s="517"/>
      <c r="V931" s="517"/>
      <c r="W931" s="517"/>
      <c r="X931" s="517"/>
      <c r="Y931" s="518"/>
      <c r="Z931" s="518"/>
      <c r="AA931" s="518"/>
      <c r="AB931" s="518"/>
      <c r="AC931" s="518"/>
    </row>
    <row r="932" ht="15.75" customHeight="1">
      <c r="A932" s="149"/>
      <c r="B932" s="149"/>
      <c r="C932" s="149"/>
      <c r="D932" s="116"/>
      <c r="E932" s="516"/>
      <c r="F932" s="516"/>
      <c r="G932" s="519"/>
      <c r="H932" s="116"/>
      <c r="I932" s="116"/>
      <c r="J932" s="116"/>
      <c r="K932" s="517"/>
      <c r="L932" s="517"/>
      <c r="M932" s="517"/>
      <c r="N932" s="517"/>
      <c r="O932" s="517"/>
      <c r="P932" s="517"/>
      <c r="Q932" s="517"/>
      <c r="R932" s="517"/>
      <c r="S932" s="517"/>
      <c r="T932" s="517"/>
      <c r="U932" s="517"/>
      <c r="V932" s="517"/>
      <c r="W932" s="517"/>
      <c r="X932" s="517"/>
      <c r="Y932" s="518"/>
      <c r="Z932" s="518"/>
      <c r="AA932" s="518"/>
      <c r="AB932" s="518"/>
      <c r="AC932" s="518"/>
    </row>
    <row r="933" ht="15.75" customHeight="1">
      <c r="A933" s="149"/>
      <c r="B933" s="149"/>
      <c r="C933" s="149"/>
      <c r="D933" s="116"/>
      <c r="E933" s="516"/>
      <c r="F933" s="516"/>
      <c r="G933" s="519"/>
      <c r="H933" s="116"/>
      <c r="I933" s="116"/>
      <c r="J933" s="116"/>
      <c r="K933" s="517"/>
      <c r="L933" s="517"/>
      <c r="M933" s="517"/>
      <c r="N933" s="517"/>
      <c r="O933" s="517"/>
      <c r="P933" s="517"/>
      <c r="Q933" s="517"/>
      <c r="R933" s="517"/>
      <c r="S933" s="517"/>
      <c r="T933" s="517"/>
      <c r="U933" s="517"/>
      <c r="V933" s="517"/>
      <c r="W933" s="517"/>
      <c r="X933" s="517"/>
      <c r="Y933" s="518"/>
      <c r="Z933" s="518"/>
      <c r="AA933" s="518"/>
      <c r="AB933" s="518"/>
      <c r="AC933" s="518"/>
    </row>
    <row r="934" ht="15.75" customHeight="1">
      <c r="A934" s="149"/>
      <c r="B934" s="149"/>
      <c r="C934" s="149"/>
      <c r="D934" s="116"/>
      <c r="E934" s="516"/>
      <c r="F934" s="516"/>
      <c r="G934" s="519"/>
      <c r="H934" s="116"/>
      <c r="I934" s="116"/>
      <c r="J934" s="116"/>
      <c r="K934" s="517"/>
      <c r="L934" s="517"/>
      <c r="M934" s="517"/>
      <c r="N934" s="517"/>
      <c r="O934" s="517"/>
      <c r="P934" s="517"/>
      <c r="Q934" s="517"/>
      <c r="R934" s="517"/>
      <c r="S934" s="517"/>
      <c r="T934" s="517"/>
      <c r="U934" s="517"/>
      <c r="V934" s="517"/>
      <c r="W934" s="517"/>
      <c r="X934" s="517"/>
      <c r="Y934" s="518"/>
      <c r="Z934" s="518"/>
      <c r="AA934" s="518"/>
      <c r="AB934" s="518"/>
      <c r="AC934" s="518"/>
    </row>
    <row r="935" ht="15.75" customHeight="1">
      <c r="A935" s="149"/>
      <c r="B935" s="149"/>
      <c r="C935" s="149"/>
      <c r="D935" s="116"/>
      <c r="E935" s="516"/>
      <c r="F935" s="516"/>
      <c r="G935" s="519"/>
      <c r="H935" s="116"/>
      <c r="I935" s="116"/>
      <c r="J935" s="116"/>
      <c r="K935" s="517"/>
      <c r="L935" s="517"/>
      <c r="M935" s="517"/>
      <c r="N935" s="517"/>
      <c r="O935" s="517"/>
      <c r="P935" s="517"/>
      <c r="Q935" s="517"/>
      <c r="R935" s="517"/>
      <c r="S935" s="517"/>
      <c r="T935" s="517"/>
      <c r="U935" s="517"/>
      <c r="V935" s="517"/>
      <c r="W935" s="517"/>
      <c r="X935" s="517"/>
      <c r="Y935" s="518"/>
      <c r="Z935" s="518"/>
      <c r="AA935" s="518"/>
      <c r="AB935" s="518"/>
      <c r="AC935" s="518"/>
    </row>
    <row r="936" ht="15.75" customHeight="1">
      <c r="A936" s="149"/>
      <c r="B936" s="149"/>
      <c r="C936" s="149"/>
      <c r="D936" s="116"/>
      <c r="E936" s="516"/>
      <c r="F936" s="516"/>
      <c r="G936" s="519"/>
      <c r="H936" s="116"/>
      <c r="I936" s="116"/>
      <c r="J936" s="116"/>
      <c r="K936" s="517"/>
      <c r="L936" s="517"/>
      <c r="M936" s="517"/>
      <c r="N936" s="517"/>
      <c r="O936" s="517"/>
      <c r="P936" s="517"/>
      <c r="Q936" s="517"/>
      <c r="R936" s="517"/>
      <c r="S936" s="517"/>
      <c r="T936" s="517"/>
      <c r="U936" s="517"/>
      <c r="V936" s="517"/>
      <c r="W936" s="517"/>
      <c r="X936" s="517"/>
      <c r="Y936" s="518"/>
      <c r="Z936" s="518"/>
      <c r="AA936" s="518"/>
      <c r="AB936" s="518"/>
      <c r="AC936" s="518"/>
    </row>
    <row r="937" ht="15.75" customHeight="1">
      <c r="A937" s="149"/>
      <c r="B937" s="149"/>
      <c r="C937" s="149"/>
      <c r="D937" s="116"/>
      <c r="E937" s="516"/>
      <c r="F937" s="516"/>
      <c r="G937" s="519"/>
      <c r="H937" s="116"/>
      <c r="I937" s="116"/>
      <c r="J937" s="116"/>
      <c r="K937" s="517"/>
      <c r="L937" s="517"/>
      <c r="M937" s="517"/>
      <c r="N937" s="517"/>
      <c r="O937" s="517"/>
      <c r="P937" s="517"/>
      <c r="Q937" s="517"/>
      <c r="R937" s="517"/>
      <c r="S937" s="517"/>
      <c r="T937" s="517"/>
      <c r="U937" s="517"/>
      <c r="V937" s="517"/>
      <c r="W937" s="517"/>
      <c r="X937" s="517"/>
      <c r="Y937" s="518"/>
      <c r="Z937" s="518"/>
      <c r="AA937" s="518"/>
      <c r="AB937" s="518"/>
      <c r="AC937" s="518"/>
    </row>
    <row r="938" ht="15.75" customHeight="1">
      <c r="A938" s="149"/>
      <c r="B938" s="149"/>
      <c r="C938" s="149"/>
      <c r="D938" s="116"/>
      <c r="E938" s="516"/>
      <c r="F938" s="516"/>
      <c r="G938" s="519"/>
      <c r="H938" s="116"/>
      <c r="I938" s="116"/>
      <c r="J938" s="116"/>
      <c r="K938" s="517"/>
      <c r="L938" s="517"/>
      <c r="M938" s="517"/>
      <c r="N938" s="517"/>
      <c r="O938" s="517"/>
      <c r="P938" s="517"/>
      <c r="Q938" s="517"/>
      <c r="R938" s="517"/>
      <c r="S938" s="517"/>
      <c r="T938" s="517"/>
      <c r="U938" s="517"/>
      <c r="V938" s="517"/>
      <c r="W938" s="517"/>
      <c r="X938" s="517"/>
      <c r="Y938" s="518"/>
      <c r="Z938" s="518"/>
      <c r="AA938" s="518"/>
      <c r="AB938" s="518"/>
      <c r="AC938" s="518"/>
    </row>
    <row r="939" ht="15.75" customHeight="1">
      <c r="A939" s="149"/>
      <c r="B939" s="149"/>
      <c r="C939" s="149"/>
      <c r="D939" s="116"/>
      <c r="E939" s="516"/>
      <c r="F939" s="516"/>
      <c r="G939" s="519"/>
      <c r="H939" s="116"/>
      <c r="I939" s="116"/>
      <c r="J939" s="116"/>
      <c r="K939" s="517"/>
      <c r="L939" s="517"/>
      <c r="M939" s="517"/>
      <c r="N939" s="517"/>
      <c r="O939" s="517"/>
      <c r="P939" s="517"/>
      <c r="Q939" s="517"/>
      <c r="R939" s="517"/>
      <c r="S939" s="517"/>
      <c r="T939" s="517"/>
      <c r="U939" s="517"/>
      <c r="V939" s="517"/>
      <c r="W939" s="517"/>
      <c r="X939" s="517"/>
      <c r="Y939" s="518"/>
      <c r="Z939" s="518"/>
      <c r="AA939" s="518"/>
      <c r="AB939" s="518"/>
      <c r="AC939" s="518"/>
    </row>
    <row r="940" ht="15.75" customHeight="1">
      <c r="A940" s="149"/>
      <c r="B940" s="149"/>
      <c r="C940" s="149"/>
      <c r="D940" s="116"/>
      <c r="E940" s="516"/>
      <c r="F940" s="516"/>
      <c r="G940" s="519"/>
      <c r="H940" s="116"/>
      <c r="I940" s="116"/>
      <c r="J940" s="116"/>
      <c r="K940" s="517"/>
      <c r="L940" s="517"/>
      <c r="M940" s="517"/>
      <c r="N940" s="517"/>
      <c r="O940" s="517"/>
      <c r="P940" s="517"/>
      <c r="Q940" s="517"/>
      <c r="R940" s="517"/>
      <c r="S940" s="517"/>
      <c r="T940" s="517"/>
      <c r="U940" s="517"/>
      <c r="V940" s="517"/>
      <c r="W940" s="517"/>
      <c r="X940" s="517"/>
      <c r="Y940" s="518"/>
      <c r="Z940" s="518"/>
      <c r="AA940" s="518"/>
      <c r="AB940" s="518"/>
      <c r="AC940" s="518"/>
    </row>
    <row r="941" ht="15.75" customHeight="1">
      <c r="A941" s="149"/>
      <c r="B941" s="149"/>
      <c r="C941" s="149"/>
      <c r="D941" s="116"/>
      <c r="E941" s="516"/>
      <c r="F941" s="516"/>
      <c r="G941" s="519"/>
      <c r="H941" s="116"/>
      <c r="I941" s="116"/>
      <c r="J941" s="116"/>
      <c r="K941" s="517"/>
      <c r="L941" s="517"/>
      <c r="M941" s="517"/>
      <c r="N941" s="517"/>
      <c r="O941" s="517"/>
      <c r="P941" s="517"/>
      <c r="Q941" s="517"/>
      <c r="R941" s="517"/>
      <c r="S941" s="517"/>
      <c r="T941" s="517"/>
      <c r="U941" s="517"/>
      <c r="V941" s="517"/>
      <c r="W941" s="517"/>
      <c r="X941" s="517"/>
      <c r="Y941" s="518"/>
      <c r="Z941" s="518"/>
      <c r="AA941" s="518"/>
      <c r="AB941" s="518"/>
      <c r="AC941" s="518"/>
    </row>
    <row r="942" ht="15.75" customHeight="1">
      <c r="A942" s="149"/>
      <c r="B942" s="149"/>
      <c r="C942" s="149"/>
      <c r="D942" s="116"/>
      <c r="E942" s="516"/>
      <c r="F942" s="516"/>
      <c r="G942" s="519"/>
      <c r="H942" s="116"/>
      <c r="I942" s="116"/>
      <c r="J942" s="116"/>
      <c r="K942" s="517"/>
      <c r="L942" s="517"/>
      <c r="M942" s="517"/>
      <c r="N942" s="517"/>
      <c r="O942" s="517"/>
      <c r="P942" s="517"/>
      <c r="Q942" s="517"/>
      <c r="R942" s="517"/>
      <c r="S942" s="517"/>
      <c r="T942" s="517"/>
      <c r="U942" s="517"/>
      <c r="V942" s="517"/>
      <c r="W942" s="517"/>
      <c r="X942" s="517"/>
      <c r="Y942" s="518"/>
      <c r="Z942" s="518"/>
      <c r="AA942" s="518"/>
      <c r="AB942" s="518"/>
      <c r="AC942" s="518"/>
    </row>
    <row r="943" ht="15.75" customHeight="1">
      <c r="A943" s="149"/>
      <c r="B943" s="149"/>
      <c r="C943" s="149"/>
      <c r="D943" s="116"/>
      <c r="E943" s="516"/>
      <c r="F943" s="516"/>
      <c r="G943" s="519"/>
      <c r="H943" s="116"/>
      <c r="I943" s="116"/>
      <c r="J943" s="116"/>
      <c r="K943" s="517"/>
      <c r="L943" s="517"/>
      <c r="M943" s="517"/>
      <c r="N943" s="517"/>
      <c r="O943" s="517"/>
      <c r="P943" s="517"/>
      <c r="Q943" s="517"/>
      <c r="R943" s="517"/>
      <c r="S943" s="517"/>
      <c r="T943" s="517"/>
      <c r="U943" s="517"/>
      <c r="V943" s="517"/>
      <c r="W943" s="517"/>
      <c r="X943" s="517"/>
      <c r="Y943" s="518"/>
      <c r="Z943" s="518"/>
      <c r="AA943" s="518"/>
      <c r="AB943" s="518"/>
      <c r="AC943" s="518"/>
    </row>
    <row r="944" ht="15.75" customHeight="1">
      <c r="A944" s="149"/>
      <c r="B944" s="149"/>
      <c r="C944" s="149"/>
      <c r="D944" s="116"/>
      <c r="E944" s="516"/>
      <c r="F944" s="516"/>
      <c r="G944" s="519"/>
      <c r="H944" s="116"/>
      <c r="I944" s="116"/>
      <c r="J944" s="116"/>
      <c r="K944" s="517"/>
      <c r="L944" s="517"/>
      <c r="M944" s="517"/>
      <c r="N944" s="517"/>
      <c r="O944" s="517"/>
      <c r="P944" s="517"/>
      <c r="Q944" s="517"/>
      <c r="R944" s="517"/>
      <c r="S944" s="517"/>
      <c r="T944" s="517"/>
      <c r="U944" s="517"/>
      <c r="V944" s="517"/>
      <c r="W944" s="517"/>
      <c r="X944" s="517"/>
      <c r="Y944" s="518"/>
      <c r="Z944" s="518"/>
      <c r="AA944" s="518"/>
      <c r="AB944" s="518"/>
      <c r="AC944" s="518"/>
    </row>
    <row r="945" ht="15.75" customHeight="1">
      <c r="A945" s="149"/>
      <c r="B945" s="149"/>
      <c r="C945" s="149"/>
      <c r="D945" s="116"/>
      <c r="E945" s="516"/>
      <c r="F945" s="516"/>
      <c r="G945" s="519"/>
      <c r="H945" s="116"/>
      <c r="I945" s="116"/>
      <c r="J945" s="116"/>
      <c r="K945" s="517"/>
      <c r="L945" s="517"/>
      <c r="M945" s="517"/>
      <c r="N945" s="517"/>
      <c r="O945" s="517"/>
      <c r="P945" s="517"/>
      <c r="Q945" s="517"/>
      <c r="R945" s="517"/>
      <c r="S945" s="517"/>
      <c r="T945" s="517"/>
      <c r="U945" s="517"/>
      <c r="V945" s="517"/>
      <c r="W945" s="517"/>
      <c r="X945" s="517"/>
      <c r="Y945" s="518"/>
      <c r="Z945" s="518"/>
      <c r="AA945" s="518"/>
      <c r="AB945" s="518"/>
      <c r="AC945" s="518"/>
    </row>
    <row r="946" ht="15.75" customHeight="1">
      <c r="A946" s="149"/>
      <c r="B946" s="149"/>
      <c r="C946" s="149"/>
      <c r="D946" s="116"/>
      <c r="E946" s="516"/>
      <c r="F946" s="516"/>
      <c r="G946" s="519"/>
      <c r="H946" s="116"/>
      <c r="I946" s="116"/>
      <c r="J946" s="116"/>
      <c r="K946" s="517"/>
      <c r="L946" s="517"/>
      <c r="M946" s="517"/>
      <c r="N946" s="517"/>
      <c r="O946" s="517"/>
      <c r="P946" s="517"/>
      <c r="Q946" s="517"/>
      <c r="R946" s="517"/>
      <c r="S946" s="517"/>
      <c r="T946" s="517"/>
      <c r="U946" s="517"/>
      <c r="V946" s="517"/>
      <c r="W946" s="517"/>
      <c r="X946" s="517"/>
      <c r="Y946" s="518"/>
      <c r="Z946" s="518"/>
      <c r="AA946" s="518"/>
      <c r="AB946" s="518"/>
      <c r="AC946" s="518"/>
    </row>
    <row r="947" ht="15.75" customHeight="1">
      <c r="A947" s="149"/>
      <c r="B947" s="149"/>
      <c r="C947" s="149"/>
      <c r="D947" s="116"/>
      <c r="E947" s="516"/>
      <c r="F947" s="516"/>
      <c r="G947" s="519"/>
      <c r="H947" s="116"/>
      <c r="I947" s="116"/>
      <c r="J947" s="116"/>
      <c r="K947" s="517"/>
      <c r="L947" s="517"/>
      <c r="M947" s="517"/>
      <c r="N947" s="517"/>
      <c r="O947" s="517"/>
      <c r="P947" s="517"/>
      <c r="Q947" s="517"/>
      <c r="R947" s="517"/>
      <c r="S947" s="517"/>
      <c r="T947" s="517"/>
      <c r="U947" s="517"/>
      <c r="V947" s="517"/>
      <c r="W947" s="517"/>
      <c r="X947" s="517"/>
      <c r="Y947" s="518"/>
      <c r="Z947" s="518"/>
      <c r="AA947" s="518"/>
      <c r="AB947" s="518"/>
      <c r="AC947" s="518"/>
    </row>
    <row r="948" ht="15.75" customHeight="1">
      <c r="A948" s="149"/>
      <c r="B948" s="149"/>
      <c r="C948" s="149"/>
      <c r="D948" s="116"/>
      <c r="E948" s="516"/>
      <c r="F948" s="516"/>
      <c r="G948" s="519"/>
      <c r="H948" s="116"/>
      <c r="I948" s="116"/>
      <c r="J948" s="116"/>
      <c r="K948" s="517"/>
      <c r="L948" s="517"/>
      <c r="M948" s="517"/>
      <c r="N948" s="517"/>
      <c r="O948" s="517"/>
      <c r="P948" s="517"/>
      <c r="Q948" s="517"/>
      <c r="R948" s="517"/>
      <c r="S948" s="517"/>
      <c r="T948" s="517"/>
      <c r="U948" s="517"/>
      <c r="V948" s="517"/>
      <c r="W948" s="517"/>
      <c r="X948" s="517"/>
      <c r="Y948" s="518"/>
      <c r="Z948" s="518"/>
      <c r="AA948" s="518"/>
      <c r="AB948" s="518"/>
      <c r="AC948" s="518"/>
    </row>
    <row r="949" ht="15.75" customHeight="1">
      <c r="A949" s="149"/>
      <c r="B949" s="149"/>
      <c r="C949" s="149"/>
      <c r="D949" s="116"/>
      <c r="E949" s="516"/>
      <c r="F949" s="516"/>
      <c r="G949" s="519"/>
      <c r="H949" s="116"/>
      <c r="I949" s="116"/>
      <c r="J949" s="116"/>
      <c r="K949" s="517"/>
      <c r="L949" s="517"/>
      <c r="M949" s="517"/>
      <c r="N949" s="517"/>
      <c r="O949" s="517"/>
      <c r="P949" s="517"/>
      <c r="Q949" s="517"/>
      <c r="R949" s="517"/>
      <c r="S949" s="517"/>
      <c r="T949" s="517"/>
      <c r="U949" s="517"/>
      <c r="V949" s="517"/>
      <c r="W949" s="517"/>
      <c r="X949" s="517"/>
      <c r="Y949" s="518"/>
      <c r="Z949" s="518"/>
      <c r="AA949" s="518"/>
      <c r="AB949" s="518"/>
      <c r="AC949" s="518"/>
    </row>
    <row r="950" ht="15.75" customHeight="1">
      <c r="A950" s="149"/>
      <c r="B950" s="149"/>
      <c r="C950" s="149"/>
      <c r="D950" s="116"/>
      <c r="E950" s="516"/>
      <c r="F950" s="516"/>
      <c r="G950" s="519"/>
      <c r="H950" s="116"/>
      <c r="I950" s="116"/>
      <c r="J950" s="116"/>
      <c r="K950" s="517"/>
      <c r="L950" s="517"/>
      <c r="M950" s="517"/>
      <c r="N950" s="517"/>
      <c r="O950" s="517"/>
      <c r="P950" s="517"/>
      <c r="Q950" s="517"/>
      <c r="R950" s="517"/>
      <c r="S950" s="517"/>
      <c r="T950" s="517"/>
      <c r="U950" s="517"/>
      <c r="V950" s="517"/>
      <c r="W950" s="517"/>
      <c r="X950" s="517"/>
      <c r="Y950" s="518"/>
      <c r="Z950" s="518"/>
      <c r="AA950" s="518"/>
      <c r="AB950" s="518"/>
      <c r="AC950" s="518"/>
    </row>
    <row r="951" ht="15.75" customHeight="1">
      <c r="A951" s="149"/>
      <c r="B951" s="149"/>
      <c r="C951" s="149"/>
      <c r="D951" s="116"/>
      <c r="E951" s="516"/>
      <c r="F951" s="516"/>
      <c r="G951" s="519"/>
      <c r="H951" s="116"/>
      <c r="I951" s="116"/>
      <c r="J951" s="116"/>
      <c r="K951" s="517"/>
      <c r="L951" s="517"/>
      <c r="M951" s="517"/>
      <c r="N951" s="517"/>
      <c r="O951" s="517"/>
      <c r="P951" s="517"/>
      <c r="Q951" s="517"/>
      <c r="R951" s="517"/>
      <c r="S951" s="517"/>
      <c r="T951" s="517"/>
      <c r="U951" s="517"/>
      <c r="V951" s="517"/>
      <c r="W951" s="517"/>
      <c r="X951" s="517"/>
      <c r="Y951" s="518"/>
      <c r="Z951" s="518"/>
      <c r="AA951" s="518"/>
      <c r="AB951" s="518"/>
      <c r="AC951" s="518"/>
    </row>
    <row r="952" ht="15.75" customHeight="1">
      <c r="A952" s="149"/>
      <c r="B952" s="149"/>
      <c r="C952" s="149"/>
      <c r="D952" s="116"/>
      <c r="E952" s="516"/>
      <c r="F952" s="516"/>
      <c r="G952" s="519"/>
      <c r="H952" s="116"/>
      <c r="I952" s="116"/>
      <c r="J952" s="116"/>
      <c r="K952" s="517"/>
      <c r="L952" s="517"/>
      <c r="M952" s="517"/>
      <c r="N952" s="517"/>
      <c r="O952" s="517"/>
      <c r="P952" s="517"/>
      <c r="Q952" s="517"/>
      <c r="R952" s="517"/>
      <c r="S952" s="517"/>
      <c r="T952" s="517"/>
      <c r="U952" s="517"/>
      <c r="V952" s="517"/>
      <c r="W952" s="517"/>
      <c r="X952" s="517"/>
      <c r="Y952" s="518"/>
      <c r="Z952" s="518"/>
      <c r="AA952" s="518"/>
      <c r="AB952" s="518"/>
      <c r="AC952" s="518"/>
    </row>
    <row r="953" ht="15.75" customHeight="1">
      <c r="A953" s="149"/>
      <c r="B953" s="149"/>
      <c r="C953" s="149"/>
      <c r="D953" s="116"/>
      <c r="E953" s="516"/>
      <c r="F953" s="516"/>
      <c r="G953" s="519"/>
      <c r="H953" s="116"/>
      <c r="I953" s="116"/>
      <c r="J953" s="116"/>
      <c r="K953" s="517"/>
      <c r="L953" s="517"/>
      <c r="M953" s="517"/>
      <c r="N953" s="517"/>
      <c r="O953" s="517"/>
      <c r="P953" s="517"/>
      <c r="Q953" s="517"/>
      <c r="R953" s="517"/>
      <c r="S953" s="517"/>
      <c r="T953" s="517"/>
      <c r="U953" s="517"/>
      <c r="V953" s="517"/>
      <c r="W953" s="517"/>
      <c r="X953" s="517"/>
      <c r="Y953" s="518"/>
      <c r="Z953" s="518"/>
      <c r="AA953" s="518"/>
      <c r="AB953" s="518"/>
      <c r="AC953" s="518"/>
    </row>
    <row r="954" ht="15.75" customHeight="1">
      <c r="A954" s="149"/>
      <c r="B954" s="149"/>
      <c r="C954" s="149"/>
      <c r="D954" s="116"/>
      <c r="E954" s="516"/>
      <c r="F954" s="516"/>
      <c r="G954" s="519"/>
      <c r="H954" s="116"/>
      <c r="I954" s="116"/>
      <c r="J954" s="116"/>
      <c r="K954" s="517"/>
      <c r="L954" s="517"/>
      <c r="M954" s="517"/>
      <c r="N954" s="517"/>
      <c r="O954" s="517"/>
      <c r="P954" s="517"/>
      <c r="Q954" s="517"/>
      <c r="R954" s="517"/>
      <c r="S954" s="517"/>
      <c r="T954" s="517"/>
      <c r="U954" s="517"/>
      <c r="V954" s="517"/>
      <c r="W954" s="517"/>
      <c r="X954" s="517"/>
      <c r="Y954" s="518"/>
      <c r="Z954" s="518"/>
      <c r="AA954" s="518"/>
      <c r="AB954" s="518"/>
      <c r="AC954" s="518"/>
    </row>
    <row r="955" ht="15.75" customHeight="1">
      <c r="A955" s="149"/>
      <c r="B955" s="149"/>
      <c r="C955" s="149"/>
      <c r="D955" s="116"/>
      <c r="E955" s="516"/>
      <c r="F955" s="516"/>
      <c r="G955" s="519"/>
      <c r="H955" s="116"/>
      <c r="I955" s="116"/>
      <c r="J955" s="116"/>
      <c r="K955" s="517"/>
      <c r="L955" s="517"/>
      <c r="M955" s="517"/>
      <c r="N955" s="517"/>
      <c r="O955" s="517"/>
      <c r="P955" s="517"/>
      <c r="Q955" s="517"/>
      <c r="R955" s="517"/>
      <c r="S955" s="517"/>
      <c r="T955" s="517"/>
      <c r="U955" s="517"/>
      <c r="V955" s="517"/>
      <c r="W955" s="517"/>
      <c r="X955" s="517"/>
      <c r="Y955" s="518"/>
      <c r="Z955" s="518"/>
      <c r="AA955" s="518"/>
      <c r="AB955" s="518"/>
      <c r="AC955" s="518"/>
    </row>
    <row r="956" ht="15.75" customHeight="1">
      <c r="A956" s="149"/>
      <c r="B956" s="149"/>
      <c r="C956" s="149"/>
      <c r="D956" s="116"/>
      <c r="E956" s="516"/>
      <c r="F956" s="516"/>
      <c r="G956" s="519"/>
      <c r="H956" s="116"/>
      <c r="I956" s="116"/>
      <c r="J956" s="116"/>
      <c r="K956" s="517"/>
      <c r="L956" s="517"/>
      <c r="M956" s="517"/>
      <c r="N956" s="517"/>
      <c r="O956" s="517"/>
      <c r="P956" s="517"/>
      <c r="Q956" s="517"/>
      <c r="R956" s="517"/>
      <c r="S956" s="517"/>
      <c r="T956" s="517"/>
      <c r="U956" s="517"/>
      <c r="V956" s="517"/>
      <c r="W956" s="517"/>
      <c r="X956" s="517"/>
      <c r="Y956" s="518"/>
      <c r="Z956" s="518"/>
      <c r="AA956" s="518"/>
      <c r="AB956" s="518"/>
      <c r="AC956" s="518"/>
    </row>
    <row r="957" ht="15.75" customHeight="1">
      <c r="A957" s="149"/>
      <c r="B957" s="149"/>
      <c r="C957" s="149"/>
      <c r="D957" s="116"/>
      <c r="E957" s="516"/>
      <c r="F957" s="516"/>
      <c r="G957" s="519"/>
      <c r="H957" s="116"/>
      <c r="I957" s="116"/>
      <c r="J957" s="116"/>
      <c r="K957" s="517"/>
      <c r="L957" s="517"/>
      <c r="M957" s="517"/>
      <c r="N957" s="517"/>
      <c r="O957" s="517"/>
      <c r="P957" s="517"/>
      <c r="Q957" s="517"/>
      <c r="R957" s="517"/>
      <c r="S957" s="517"/>
      <c r="T957" s="517"/>
      <c r="U957" s="517"/>
      <c r="V957" s="517"/>
      <c r="W957" s="517"/>
      <c r="X957" s="517"/>
      <c r="Y957" s="518"/>
      <c r="Z957" s="518"/>
      <c r="AA957" s="518"/>
      <c r="AB957" s="518"/>
      <c r="AC957" s="518"/>
    </row>
    <row r="958" ht="15.75" customHeight="1">
      <c r="A958" s="149"/>
      <c r="B958" s="149"/>
      <c r="C958" s="149"/>
      <c r="D958" s="116"/>
      <c r="E958" s="516"/>
      <c r="F958" s="516"/>
      <c r="G958" s="519"/>
      <c r="H958" s="116"/>
      <c r="I958" s="116"/>
      <c r="J958" s="116"/>
      <c r="K958" s="517"/>
      <c r="L958" s="517"/>
      <c r="M958" s="517"/>
      <c r="N958" s="517"/>
      <c r="O958" s="517"/>
      <c r="P958" s="517"/>
      <c r="Q958" s="517"/>
      <c r="R958" s="517"/>
      <c r="S958" s="517"/>
      <c r="T958" s="517"/>
      <c r="U958" s="517"/>
      <c r="V958" s="517"/>
      <c r="W958" s="517"/>
      <c r="X958" s="517"/>
      <c r="Y958" s="518"/>
      <c r="Z958" s="518"/>
      <c r="AA958" s="518"/>
      <c r="AB958" s="518"/>
      <c r="AC958" s="518"/>
    </row>
    <row r="959" ht="15.75" customHeight="1">
      <c r="A959" s="149"/>
      <c r="B959" s="149"/>
      <c r="C959" s="149"/>
      <c r="D959" s="116"/>
      <c r="E959" s="516"/>
      <c r="F959" s="516"/>
      <c r="G959" s="519"/>
      <c r="H959" s="116"/>
      <c r="I959" s="116"/>
      <c r="J959" s="116"/>
      <c r="K959" s="517"/>
      <c r="L959" s="517"/>
      <c r="M959" s="517"/>
      <c r="N959" s="517"/>
      <c r="O959" s="517"/>
      <c r="P959" s="517"/>
      <c r="Q959" s="517"/>
      <c r="R959" s="517"/>
      <c r="S959" s="517"/>
      <c r="T959" s="517"/>
      <c r="U959" s="517"/>
      <c r="V959" s="517"/>
      <c r="W959" s="517"/>
      <c r="X959" s="517"/>
      <c r="Y959" s="518"/>
      <c r="Z959" s="518"/>
      <c r="AA959" s="518"/>
      <c r="AB959" s="518"/>
      <c r="AC959" s="518"/>
    </row>
    <row r="960" ht="15.75" customHeight="1">
      <c r="A960" s="149"/>
      <c r="B960" s="149"/>
      <c r="C960" s="149"/>
      <c r="D960" s="116"/>
      <c r="E960" s="516"/>
      <c r="F960" s="516"/>
      <c r="G960" s="519"/>
      <c r="H960" s="116"/>
      <c r="I960" s="116"/>
      <c r="J960" s="116"/>
      <c r="K960" s="517"/>
      <c r="L960" s="517"/>
      <c r="M960" s="517"/>
      <c r="N960" s="517"/>
      <c r="O960" s="517"/>
      <c r="P960" s="517"/>
      <c r="Q960" s="517"/>
      <c r="R960" s="517"/>
      <c r="S960" s="517"/>
      <c r="T960" s="517"/>
      <c r="U960" s="517"/>
      <c r="V960" s="517"/>
      <c r="W960" s="517"/>
      <c r="X960" s="517"/>
      <c r="Y960" s="518"/>
      <c r="Z960" s="518"/>
      <c r="AA960" s="518"/>
      <c r="AB960" s="518"/>
      <c r="AC960" s="518"/>
    </row>
    <row r="961" ht="15.75" customHeight="1">
      <c r="A961" s="149"/>
      <c r="B961" s="149"/>
      <c r="C961" s="149"/>
      <c r="D961" s="116"/>
      <c r="E961" s="516"/>
      <c r="F961" s="516"/>
      <c r="G961" s="519"/>
      <c r="H961" s="116"/>
      <c r="I961" s="116"/>
      <c r="J961" s="116"/>
      <c r="K961" s="517"/>
      <c r="L961" s="517"/>
      <c r="M961" s="517"/>
      <c r="N961" s="517"/>
      <c r="O961" s="517"/>
      <c r="P961" s="517"/>
      <c r="Q961" s="517"/>
      <c r="R961" s="517"/>
      <c r="S961" s="517"/>
      <c r="T961" s="517"/>
      <c r="U961" s="517"/>
      <c r="V961" s="517"/>
      <c r="W961" s="517"/>
      <c r="X961" s="517"/>
      <c r="Y961" s="518"/>
      <c r="Z961" s="518"/>
      <c r="AA961" s="518"/>
      <c r="AB961" s="518"/>
      <c r="AC961" s="518"/>
    </row>
    <row r="962" ht="15.75" customHeight="1">
      <c r="A962" s="149"/>
      <c r="B962" s="149"/>
      <c r="C962" s="149"/>
      <c r="D962" s="116"/>
      <c r="E962" s="516"/>
      <c r="F962" s="516"/>
      <c r="G962" s="519"/>
      <c r="H962" s="116"/>
      <c r="I962" s="116"/>
      <c r="J962" s="116"/>
      <c r="K962" s="517"/>
      <c r="L962" s="517"/>
      <c r="M962" s="517"/>
      <c r="N962" s="517"/>
      <c r="O962" s="517"/>
      <c r="P962" s="517"/>
      <c r="Q962" s="517"/>
      <c r="R962" s="517"/>
      <c r="S962" s="517"/>
      <c r="T962" s="517"/>
      <c r="U962" s="517"/>
      <c r="V962" s="517"/>
      <c r="W962" s="517"/>
      <c r="X962" s="517"/>
      <c r="Y962" s="518"/>
      <c r="Z962" s="518"/>
      <c r="AA962" s="518"/>
      <c r="AB962" s="518"/>
      <c r="AC962" s="518"/>
    </row>
    <row r="963" ht="15.75" customHeight="1">
      <c r="A963" s="149"/>
      <c r="B963" s="149"/>
      <c r="C963" s="149"/>
      <c r="D963" s="116"/>
      <c r="E963" s="516"/>
      <c r="F963" s="516"/>
      <c r="G963" s="519"/>
      <c r="H963" s="116"/>
      <c r="I963" s="116"/>
      <c r="J963" s="116"/>
      <c r="K963" s="517"/>
      <c r="L963" s="517"/>
      <c r="M963" s="517"/>
      <c r="N963" s="517"/>
      <c r="O963" s="517"/>
      <c r="P963" s="517"/>
      <c r="Q963" s="517"/>
      <c r="R963" s="517"/>
      <c r="S963" s="517"/>
      <c r="T963" s="517"/>
      <c r="U963" s="517"/>
      <c r="V963" s="517"/>
      <c r="W963" s="517"/>
      <c r="X963" s="517"/>
      <c r="Y963" s="518"/>
      <c r="Z963" s="518"/>
      <c r="AA963" s="518"/>
      <c r="AB963" s="518"/>
      <c r="AC963" s="518"/>
    </row>
    <row r="964" ht="15.75" customHeight="1">
      <c r="A964" s="149"/>
      <c r="B964" s="149"/>
      <c r="C964" s="149"/>
      <c r="D964" s="116"/>
      <c r="E964" s="516"/>
      <c r="F964" s="516"/>
      <c r="G964" s="519"/>
      <c r="H964" s="116"/>
      <c r="I964" s="116"/>
      <c r="J964" s="116"/>
      <c r="K964" s="517"/>
      <c r="L964" s="517"/>
      <c r="M964" s="517"/>
      <c r="N964" s="517"/>
      <c r="O964" s="517"/>
      <c r="P964" s="517"/>
      <c r="Q964" s="517"/>
      <c r="R964" s="517"/>
      <c r="S964" s="517"/>
      <c r="T964" s="517"/>
      <c r="U964" s="517"/>
      <c r="V964" s="517"/>
      <c r="W964" s="517"/>
      <c r="X964" s="517"/>
      <c r="Y964" s="518"/>
      <c r="Z964" s="518"/>
      <c r="AA964" s="518"/>
      <c r="AB964" s="518"/>
      <c r="AC964" s="518"/>
    </row>
    <row r="965" ht="15.75" customHeight="1">
      <c r="A965" s="149"/>
      <c r="B965" s="149"/>
      <c r="C965" s="149"/>
      <c r="D965" s="116"/>
      <c r="E965" s="516"/>
      <c r="F965" s="516"/>
      <c r="G965" s="519"/>
      <c r="H965" s="116"/>
      <c r="I965" s="116"/>
      <c r="J965" s="116"/>
      <c r="K965" s="517"/>
      <c r="L965" s="517"/>
      <c r="M965" s="517"/>
      <c r="N965" s="517"/>
      <c r="O965" s="517"/>
      <c r="P965" s="517"/>
      <c r="Q965" s="517"/>
      <c r="R965" s="517"/>
      <c r="S965" s="517"/>
      <c r="T965" s="517"/>
      <c r="U965" s="517"/>
      <c r="V965" s="517"/>
      <c r="W965" s="517"/>
      <c r="X965" s="517"/>
      <c r="Y965" s="518"/>
      <c r="Z965" s="518"/>
      <c r="AA965" s="518"/>
      <c r="AB965" s="518"/>
      <c r="AC965" s="518"/>
    </row>
    <row r="966" ht="15.75" customHeight="1">
      <c r="A966" s="149"/>
      <c r="B966" s="149"/>
      <c r="C966" s="149"/>
      <c r="D966" s="116"/>
      <c r="E966" s="516"/>
      <c r="F966" s="516"/>
      <c r="G966" s="519"/>
      <c r="H966" s="116"/>
      <c r="I966" s="116"/>
      <c r="J966" s="116"/>
      <c r="K966" s="517"/>
      <c r="L966" s="517"/>
      <c r="M966" s="517"/>
      <c r="N966" s="517"/>
      <c r="O966" s="517"/>
      <c r="P966" s="517"/>
      <c r="Q966" s="517"/>
      <c r="R966" s="517"/>
      <c r="S966" s="517"/>
      <c r="T966" s="517"/>
      <c r="U966" s="517"/>
      <c r="V966" s="517"/>
      <c r="W966" s="517"/>
      <c r="X966" s="517"/>
      <c r="Y966" s="518"/>
      <c r="Z966" s="518"/>
      <c r="AA966" s="518"/>
      <c r="AB966" s="518"/>
      <c r="AC966" s="518"/>
    </row>
    <row r="967" ht="15.75" customHeight="1">
      <c r="A967" s="149"/>
      <c r="B967" s="149"/>
      <c r="C967" s="149"/>
      <c r="D967" s="116"/>
      <c r="E967" s="516"/>
      <c r="F967" s="516"/>
      <c r="G967" s="519"/>
      <c r="H967" s="116"/>
      <c r="I967" s="116"/>
      <c r="J967" s="116"/>
      <c r="K967" s="517"/>
      <c r="L967" s="517"/>
      <c r="M967" s="517"/>
      <c r="N967" s="517"/>
      <c r="O967" s="517"/>
      <c r="P967" s="517"/>
      <c r="Q967" s="517"/>
      <c r="R967" s="517"/>
      <c r="S967" s="517"/>
      <c r="T967" s="517"/>
      <c r="U967" s="517"/>
      <c r="V967" s="517"/>
      <c r="W967" s="517"/>
      <c r="X967" s="517"/>
      <c r="Y967" s="518"/>
      <c r="Z967" s="518"/>
      <c r="AA967" s="518"/>
      <c r="AB967" s="518"/>
      <c r="AC967" s="518"/>
    </row>
    <row r="968" ht="15.75" customHeight="1">
      <c r="A968" s="149"/>
      <c r="B968" s="149"/>
      <c r="C968" s="149"/>
      <c r="D968" s="116"/>
      <c r="E968" s="516"/>
      <c r="F968" s="516"/>
      <c r="G968" s="519"/>
      <c r="H968" s="116"/>
      <c r="I968" s="116"/>
      <c r="J968" s="116"/>
      <c r="K968" s="517"/>
      <c r="L968" s="517"/>
      <c r="M968" s="517"/>
      <c r="N968" s="517"/>
      <c r="O968" s="517"/>
      <c r="P968" s="517"/>
      <c r="Q968" s="517"/>
      <c r="R968" s="517"/>
      <c r="S968" s="517"/>
      <c r="T968" s="517"/>
      <c r="U968" s="517"/>
      <c r="V968" s="517"/>
      <c r="W968" s="517"/>
      <c r="X968" s="517"/>
      <c r="Y968" s="518"/>
      <c r="Z968" s="518"/>
      <c r="AA968" s="518"/>
      <c r="AB968" s="518"/>
      <c r="AC968" s="518"/>
    </row>
    <row r="969" ht="15.75" customHeight="1">
      <c r="A969" s="149"/>
      <c r="B969" s="149"/>
      <c r="C969" s="149"/>
      <c r="D969" s="116"/>
      <c r="E969" s="516"/>
      <c r="F969" s="516"/>
      <c r="G969" s="519"/>
      <c r="H969" s="116"/>
      <c r="I969" s="116"/>
      <c r="J969" s="116"/>
      <c r="K969" s="517"/>
      <c r="L969" s="517"/>
      <c r="M969" s="517"/>
      <c r="N969" s="517"/>
      <c r="O969" s="517"/>
      <c r="P969" s="517"/>
      <c r="Q969" s="517"/>
      <c r="R969" s="517"/>
      <c r="S969" s="517"/>
      <c r="T969" s="517"/>
      <c r="U969" s="517"/>
      <c r="V969" s="517"/>
      <c r="W969" s="517"/>
      <c r="X969" s="517"/>
      <c r="Y969" s="518"/>
      <c r="Z969" s="518"/>
      <c r="AA969" s="518"/>
      <c r="AB969" s="518"/>
      <c r="AC969" s="518"/>
    </row>
    <row r="970" ht="15.75" customHeight="1">
      <c r="A970" s="149"/>
      <c r="B970" s="149"/>
      <c r="C970" s="149"/>
      <c r="D970" s="116"/>
      <c r="E970" s="516"/>
      <c r="F970" s="516"/>
      <c r="G970" s="519"/>
      <c r="H970" s="116"/>
      <c r="I970" s="116"/>
      <c r="J970" s="116"/>
      <c r="K970" s="517"/>
      <c r="L970" s="517"/>
      <c r="M970" s="517"/>
      <c r="N970" s="517"/>
      <c r="O970" s="517"/>
      <c r="P970" s="517"/>
      <c r="Q970" s="517"/>
      <c r="R970" s="517"/>
      <c r="S970" s="517"/>
      <c r="T970" s="517"/>
      <c r="U970" s="517"/>
      <c r="V970" s="517"/>
      <c r="W970" s="517"/>
      <c r="X970" s="517"/>
      <c r="Y970" s="518"/>
      <c r="Z970" s="518"/>
      <c r="AA970" s="518"/>
      <c r="AB970" s="518"/>
      <c r="AC970" s="518"/>
    </row>
    <row r="971" ht="15.75" customHeight="1">
      <c r="A971" s="149"/>
      <c r="B971" s="149"/>
      <c r="C971" s="149"/>
      <c r="D971" s="116"/>
      <c r="E971" s="516"/>
      <c r="F971" s="516"/>
      <c r="G971" s="519"/>
      <c r="H971" s="116"/>
      <c r="I971" s="116"/>
      <c r="J971" s="116"/>
      <c r="K971" s="517"/>
      <c r="L971" s="517"/>
      <c r="M971" s="517"/>
      <c r="N971" s="517"/>
      <c r="O971" s="517"/>
      <c r="P971" s="517"/>
      <c r="Q971" s="517"/>
      <c r="R971" s="517"/>
      <c r="S971" s="517"/>
      <c r="T971" s="517"/>
      <c r="U971" s="517"/>
      <c r="V971" s="517"/>
      <c r="W971" s="517"/>
      <c r="X971" s="517"/>
      <c r="Y971" s="518"/>
      <c r="Z971" s="518"/>
      <c r="AA971" s="518"/>
      <c r="AB971" s="518"/>
      <c r="AC971" s="518"/>
    </row>
    <row r="972" ht="15.75" customHeight="1">
      <c r="A972" s="149"/>
      <c r="B972" s="149"/>
      <c r="C972" s="149"/>
      <c r="D972" s="116"/>
      <c r="E972" s="516"/>
      <c r="F972" s="516"/>
      <c r="G972" s="519"/>
      <c r="H972" s="116"/>
      <c r="I972" s="116"/>
      <c r="J972" s="116"/>
      <c r="K972" s="517"/>
      <c r="L972" s="517"/>
      <c r="M972" s="517"/>
      <c r="N972" s="517"/>
      <c r="O972" s="517"/>
      <c r="P972" s="517"/>
      <c r="Q972" s="517"/>
      <c r="R972" s="517"/>
      <c r="S972" s="517"/>
      <c r="T972" s="517"/>
      <c r="U972" s="517"/>
      <c r="V972" s="517"/>
      <c r="W972" s="517"/>
      <c r="X972" s="517"/>
      <c r="Y972" s="518"/>
      <c r="Z972" s="518"/>
      <c r="AA972" s="518"/>
      <c r="AB972" s="518"/>
      <c r="AC972" s="518"/>
    </row>
    <row r="973" ht="15.75" customHeight="1">
      <c r="A973" s="149"/>
      <c r="B973" s="149"/>
      <c r="C973" s="149"/>
      <c r="D973" s="116"/>
      <c r="E973" s="516"/>
      <c r="F973" s="516"/>
      <c r="G973" s="519"/>
      <c r="H973" s="116"/>
      <c r="I973" s="116"/>
      <c r="J973" s="116"/>
      <c r="K973" s="517"/>
      <c r="L973" s="517"/>
      <c r="M973" s="517"/>
      <c r="N973" s="517"/>
      <c r="O973" s="517"/>
      <c r="P973" s="517"/>
      <c r="Q973" s="517"/>
      <c r="R973" s="517"/>
      <c r="S973" s="517"/>
      <c r="T973" s="517"/>
      <c r="U973" s="517"/>
      <c r="V973" s="517"/>
      <c r="W973" s="517"/>
      <c r="X973" s="517"/>
      <c r="Y973" s="518"/>
      <c r="Z973" s="518"/>
      <c r="AA973" s="518"/>
      <c r="AB973" s="518"/>
      <c r="AC973" s="518"/>
    </row>
    <row r="974" ht="15.75" customHeight="1">
      <c r="A974" s="149"/>
      <c r="B974" s="149"/>
      <c r="C974" s="149"/>
      <c r="D974" s="116"/>
      <c r="E974" s="516"/>
      <c r="F974" s="516"/>
      <c r="G974" s="519"/>
      <c r="H974" s="116"/>
      <c r="I974" s="116"/>
      <c r="J974" s="116"/>
      <c r="K974" s="517"/>
      <c r="L974" s="517"/>
      <c r="M974" s="517"/>
      <c r="N974" s="517"/>
      <c r="O974" s="517"/>
      <c r="P974" s="517"/>
      <c r="Q974" s="517"/>
      <c r="R974" s="517"/>
      <c r="S974" s="517"/>
      <c r="T974" s="517"/>
      <c r="U974" s="517"/>
      <c r="V974" s="517"/>
      <c r="W974" s="517"/>
      <c r="X974" s="517"/>
      <c r="Y974" s="518"/>
      <c r="Z974" s="518"/>
      <c r="AA974" s="518"/>
      <c r="AB974" s="518"/>
      <c r="AC974" s="518"/>
    </row>
    <row r="975" ht="15.75" customHeight="1">
      <c r="A975" s="149"/>
      <c r="B975" s="149"/>
      <c r="C975" s="149"/>
      <c r="D975" s="116"/>
      <c r="E975" s="516"/>
      <c r="F975" s="516"/>
      <c r="G975" s="519"/>
      <c r="H975" s="116"/>
      <c r="I975" s="116"/>
      <c r="J975" s="116"/>
      <c r="K975" s="517"/>
      <c r="L975" s="517"/>
      <c r="M975" s="517"/>
      <c r="N975" s="517"/>
      <c r="O975" s="517"/>
      <c r="P975" s="517"/>
      <c r="Q975" s="517"/>
      <c r="R975" s="517"/>
      <c r="S975" s="517"/>
      <c r="T975" s="517"/>
      <c r="U975" s="517"/>
      <c r="V975" s="517"/>
      <c r="W975" s="517"/>
      <c r="X975" s="517"/>
      <c r="Y975" s="518"/>
      <c r="Z975" s="518"/>
      <c r="AA975" s="518"/>
      <c r="AB975" s="518"/>
      <c r="AC975" s="518"/>
    </row>
    <row r="976" ht="15.75" customHeight="1">
      <c r="A976" s="149"/>
      <c r="B976" s="149"/>
      <c r="C976" s="149"/>
      <c r="D976" s="116"/>
      <c r="E976" s="516"/>
      <c r="F976" s="516"/>
      <c r="G976" s="519"/>
      <c r="H976" s="116"/>
      <c r="I976" s="116"/>
      <c r="J976" s="116"/>
      <c r="K976" s="517"/>
      <c r="L976" s="517"/>
      <c r="M976" s="517"/>
      <c r="N976" s="517"/>
      <c r="O976" s="517"/>
      <c r="P976" s="517"/>
      <c r="Q976" s="517"/>
      <c r="R976" s="517"/>
      <c r="S976" s="517"/>
      <c r="T976" s="517"/>
      <c r="U976" s="517"/>
      <c r="V976" s="517"/>
      <c r="W976" s="517"/>
      <c r="X976" s="517"/>
      <c r="Y976" s="518"/>
      <c r="Z976" s="518"/>
      <c r="AA976" s="518"/>
      <c r="AB976" s="518"/>
      <c r="AC976" s="518"/>
    </row>
    <row r="977" ht="15.75" customHeight="1">
      <c r="A977" s="149"/>
      <c r="B977" s="149"/>
      <c r="C977" s="149"/>
      <c r="D977" s="116"/>
      <c r="E977" s="516"/>
      <c r="F977" s="516"/>
      <c r="G977" s="519"/>
      <c r="H977" s="116"/>
      <c r="I977" s="116"/>
      <c r="J977" s="116"/>
      <c r="K977" s="517"/>
      <c r="L977" s="517"/>
      <c r="M977" s="517"/>
      <c r="N977" s="517"/>
      <c r="O977" s="517"/>
      <c r="P977" s="517"/>
      <c r="Q977" s="517"/>
      <c r="R977" s="517"/>
      <c r="S977" s="517"/>
      <c r="T977" s="517"/>
      <c r="U977" s="517"/>
      <c r="V977" s="517"/>
      <c r="W977" s="517"/>
      <c r="X977" s="517"/>
      <c r="Y977" s="518"/>
      <c r="Z977" s="518"/>
      <c r="AA977" s="518"/>
      <c r="AB977" s="518"/>
      <c r="AC977" s="518"/>
    </row>
    <row r="978" ht="15.75" customHeight="1">
      <c r="A978" s="149"/>
      <c r="B978" s="149"/>
      <c r="C978" s="149"/>
      <c r="D978" s="116"/>
      <c r="E978" s="516"/>
      <c r="F978" s="516"/>
      <c r="G978" s="519"/>
      <c r="H978" s="116"/>
      <c r="I978" s="116"/>
      <c r="J978" s="116"/>
      <c r="K978" s="517"/>
      <c r="L978" s="517"/>
      <c r="M978" s="517"/>
      <c r="N978" s="517"/>
      <c r="O978" s="517"/>
      <c r="P978" s="517"/>
      <c r="Q978" s="517"/>
      <c r="R978" s="517"/>
      <c r="S978" s="517"/>
      <c r="T978" s="517"/>
      <c r="U978" s="517"/>
      <c r="V978" s="517"/>
      <c r="W978" s="517"/>
      <c r="X978" s="517"/>
      <c r="Y978" s="518"/>
      <c r="Z978" s="518"/>
      <c r="AA978" s="518"/>
      <c r="AB978" s="518"/>
      <c r="AC978" s="518"/>
    </row>
    <row r="979" ht="15.75" customHeight="1">
      <c r="A979" s="149"/>
      <c r="B979" s="149"/>
      <c r="C979" s="149"/>
      <c r="D979" s="116"/>
      <c r="E979" s="516"/>
      <c r="F979" s="516"/>
      <c r="G979" s="519"/>
      <c r="H979" s="116"/>
      <c r="I979" s="116"/>
      <c r="J979" s="116"/>
      <c r="K979" s="517"/>
      <c r="L979" s="517"/>
      <c r="M979" s="517"/>
      <c r="N979" s="517"/>
      <c r="O979" s="517"/>
      <c r="P979" s="517"/>
      <c r="Q979" s="517"/>
      <c r="R979" s="517"/>
      <c r="S979" s="517"/>
      <c r="T979" s="517"/>
      <c r="U979" s="517"/>
      <c r="V979" s="517"/>
      <c r="W979" s="517"/>
      <c r="X979" s="517"/>
      <c r="Y979" s="518"/>
      <c r="Z979" s="518"/>
      <c r="AA979" s="518"/>
      <c r="AB979" s="518"/>
      <c r="AC979" s="518"/>
    </row>
    <row r="980" ht="15.75" customHeight="1">
      <c r="A980" s="149"/>
      <c r="B980" s="149"/>
      <c r="C980" s="149"/>
      <c r="D980" s="116"/>
      <c r="E980" s="516"/>
      <c r="F980" s="516"/>
      <c r="G980" s="519"/>
      <c r="H980" s="116"/>
      <c r="I980" s="116"/>
      <c r="J980" s="116"/>
      <c r="K980" s="517"/>
      <c r="L980" s="517"/>
      <c r="M980" s="517"/>
      <c r="N980" s="517"/>
      <c r="O980" s="517"/>
      <c r="P980" s="517"/>
      <c r="Q980" s="517"/>
      <c r="R980" s="517"/>
      <c r="S980" s="517"/>
      <c r="T980" s="517"/>
      <c r="U980" s="517"/>
      <c r="V980" s="517"/>
      <c r="W980" s="517"/>
      <c r="X980" s="517"/>
      <c r="Y980" s="518"/>
      <c r="Z980" s="518"/>
      <c r="AA980" s="518"/>
      <c r="AB980" s="518"/>
      <c r="AC980" s="518"/>
    </row>
    <row r="981" ht="15.75" customHeight="1">
      <c r="A981" s="149"/>
      <c r="B981" s="149"/>
      <c r="C981" s="149"/>
      <c r="D981" s="116"/>
      <c r="E981" s="516"/>
      <c r="F981" s="516"/>
      <c r="G981" s="519"/>
      <c r="H981" s="116"/>
      <c r="I981" s="116"/>
      <c r="J981" s="116"/>
      <c r="K981" s="517"/>
      <c r="L981" s="517"/>
      <c r="M981" s="517"/>
      <c r="N981" s="517"/>
      <c r="O981" s="517"/>
      <c r="P981" s="517"/>
      <c r="Q981" s="517"/>
      <c r="R981" s="517"/>
      <c r="S981" s="517"/>
      <c r="T981" s="517"/>
      <c r="U981" s="517"/>
      <c r="V981" s="517"/>
      <c r="W981" s="517"/>
      <c r="X981" s="517"/>
      <c r="Y981" s="518"/>
      <c r="Z981" s="518"/>
      <c r="AA981" s="518"/>
      <c r="AB981" s="518"/>
      <c r="AC981" s="518"/>
    </row>
    <row r="982" ht="15.75" customHeight="1">
      <c r="A982" s="149"/>
      <c r="B982" s="149"/>
      <c r="C982" s="149"/>
      <c r="D982" s="116"/>
      <c r="E982" s="516"/>
      <c r="F982" s="516"/>
      <c r="G982" s="519"/>
      <c r="H982" s="116"/>
      <c r="I982" s="116"/>
      <c r="J982" s="116"/>
      <c r="K982" s="517"/>
      <c r="L982" s="517"/>
      <c r="M982" s="517"/>
      <c r="N982" s="517"/>
      <c r="O982" s="517"/>
      <c r="P982" s="517"/>
      <c r="Q982" s="517"/>
      <c r="R982" s="517"/>
      <c r="S982" s="517"/>
      <c r="T982" s="517"/>
      <c r="U982" s="517"/>
      <c r="V982" s="517"/>
      <c r="W982" s="517"/>
      <c r="X982" s="517"/>
      <c r="Y982" s="518"/>
      <c r="Z982" s="518"/>
      <c r="AA982" s="518"/>
      <c r="AB982" s="518"/>
      <c r="AC982" s="518"/>
    </row>
    <row r="983" ht="15.75" customHeight="1">
      <c r="A983" s="149"/>
      <c r="B983" s="149"/>
      <c r="C983" s="149"/>
      <c r="D983" s="116"/>
      <c r="E983" s="516"/>
      <c r="F983" s="516"/>
      <c r="G983" s="519"/>
      <c r="H983" s="116"/>
      <c r="I983" s="116"/>
      <c r="J983" s="116"/>
      <c r="K983" s="517"/>
      <c r="L983" s="517"/>
      <c r="M983" s="517"/>
      <c r="N983" s="517"/>
      <c r="O983" s="517"/>
      <c r="P983" s="517"/>
      <c r="Q983" s="517"/>
      <c r="R983" s="517"/>
      <c r="S983" s="517"/>
      <c r="T983" s="517"/>
      <c r="U983" s="517"/>
      <c r="V983" s="517"/>
      <c r="W983" s="517"/>
      <c r="X983" s="517"/>
      <c r="Y983" s="518"/>
      <c r="Z983" s="518"/>
      <c r="AA983" s="518"/>
      <c r="AB983" s="518"/>
      <c r="AC983" s="518"/>
    </row>
    <row r="984" ht="15.75" customHeight="1">
      <c r="A984" s="149"/>
      <c r="B984" s="149"/>
      <c r="C984" s="149"/>
      <c r="D984" s="116"/>
      <c r="E984" s="516"/>
      <c r="F984" s="516"/>
      <c r="G984" s="519"/>
      <c r="H984" s="116"/>
      <c r="I984" s="116"/>
      <c r="J984" s="116"/>
      <c r="K984" s="517"/>
      <c r="L984" s="517"/>
      <c r="M984" s="517"/>
      <c r="N984" s="517"/>
      <c r="O984" s="517"/>
      <c r="P984" s="517"/>
      <c r="Q984" s="517"/>
      <c r="R984" s="517"/>
      <c r="S984" s="517"/>
      <c r="T984" s="517"/>
      <c r="U984" s="517"/>
      <c r="V984" s="517"/>
      <c r="W984" s="517"/>
      <c r="X984" s="517"/>
      <c r="Y984" s="518"/>
      <c r="Z984" s="518"/>
      <c r="AA984" s="518"/>
      <c r="AB984" s="518"/>
      <c r="AC984" s="518"/>
    </row>
    <row r="985" ht="15.75" customHeight="1">
      <c r="A985" s="149"/>
      <c r="B985" s="149"/>
      <c r="C985" s="149"/>
      <c r="D985" s="116"/>
      <c r="E985" s="516"/>
      <c r="F985" s="516"/>
      <c r="G985" s="519"/>
      <c r="H985" s="116"/>
      <c r="I985" s="116"/>
      <c r="J985" s="116"/>
      <c r="K985" s="517"/>
      <c r="L985" s="517"/>
      <c r="M985" s="517"/>
      <c r="N985" s="517"/>
      <c r="O985" s="517"/>
      <c r="P985" s="517"/>
      <c r="Q985" s="517"/>
      <c r="R985" s="517"/>
      <c r="S985" s="517"/>
      <c r="T985" s="517"/>
      <c r="U985" s="517"/>
      <c r="V985" s="517"/>
      <c r="W985" s="517"/>
      <c r="X985" s="517"/>
      <c r="Y985" s="518"/>
      <c r="Z985" s="518"/>
      <c r="AA985" s="518"/>
      <c r="AB985" s="518"/>
      <c r="AC985" s="518"/>
    </row>
    <row r="986" ht="15.75" customHeight="1">
      <c r="A986" s="149"/>
      <c r="B986" s="149"/>
      <c r="C986" s="149"/>
      <c r="D986" s="116"/>
      <c r="E986" s="516"/>
      <c r="F986" s="516"/>
      <c r="G986" s="519"/>
      <c r="H986" s="116"/>
      <c r="I986" s="116"/>
      <c r="J986" s="116"/>
      <c r="K986" s="517"/>
      <c r="L986" s="517"/>
      <c r="M986" s="517"/>
      <c r="N986" s="517"/>
      <c r="O986" s="517"/>
      <c r="P986" s="517"/>
      <c r="Q986" s="517"/>
      <c r="R986" s="517"/>
      <c r="S986" s="517"/>
      <c r="T986" s="517"/>
      <c r="U986" s="517"/>
      <c r="V986" s="517"/>
      <c r="W986" s="517"/>
      <c r="X986" s="517"/>
      <c r="Y986" s="518"/>
      <c r="Z986" s="518"/>
      <c r="AA986" s="518"/>
      <c r="AB986" s="518"/>
      <c r="AC986" s="518"/>
    </row>
    <row r="987" ht="15.75" customHeight="1">
      <c r="A987" s="149"/>
      <c r="B987" s="149"/>
      <c r="C987" s="149"/>
      <c r="D987" s="116"/>
      <c r="E987" s="516"/>
      <c r="F987" s="516"/>
      <c r="G987" s="519"/>
      <c r="H987" s="116"/>
      <c r="I987" s="116"/>
      <c r="J987" s="116"/>
      <c r="K987" s="517"/>
      <c r="L987" s="517"/>
      <c r="M987" s="517"/>
      <c r="N987" s="517"/>
      <c r="O987" s="517"/>
      <c r="P987" s="517"/>
      <c r="Q987" s="517"/>
      <c r="R987" s="517"/>
      <c r="S987" s="517"/>
      <c r="T987" s="517"/>
      <c r="U987" s="517"/>
      <c r="V987" s="517"/>
      <c r="W987" s="517"/>
      <c r="X987" s="517"/>
      <c r="Y987" s="518"/>
      <c r="Z987" s="518"/>
      <c r="AA987" s="518"/>
      <c r="AB987" s="518"/>
      <c r="AC987" s="518"/>
    </row>
    <row r="988" ht="15.75" customHeight="1">
      <c r="A988" s="149"/>
      <c r="B988" s="149"/>
      <c r="C988" s="149"/>
      <c r="D988" s="116"/>
      <c r="E988" s="516"/>
      <c r="F988" s="516"/>
      <c r="G988" s="519"/>
      <c r="H988" s="116"/>
      <c r="I988" s="116"/>
      <c r="J988" s="116"/>
      <c r="K988" s="517"/>
      <c r="L988" s="517"/>
      <c r="M988" s="517"/>
      <c r="N988" s="517"/>
      <c r="O988" s="517"/>
      <c r="P988" s="517"/>
      <c r="Q988" s="517"/>
      <c r="R988" s="517"/>
      <c r="S988" s="517"/>
      <c r="T988" s="517"/>
      <c r="U988" s="517"/>
      <c r="V988" s="517"/>
      <c r="W988" s="517"/>
      <c r="X988" s="517"/>
      <c r="Y988" s="518"/>
      <c r="Z988" s="518"/>
      <c r="AA988" s="518"/>
      <c r="AB988" s="518"/>
      <c r="AC988" s="518"/>
    </row>
    <row r="989" ht="15.75" customHeight="1">
      <c r="A989" s="149"/>
      <c r="B989" s="149"/>
      <c r="C989" s="149"/>
      <c r="D989" s="116"/>
      <c r="E989" s="516"/>
      <c r="F989" s="516"/>
      <c r="G989" s="519"/>
      <c r="H989" s="116"/>
      <c r="I989" s="116"/>
      <c r="J989" s="116"/>
      <c r="K989" s="517"/>
      <c r="L989" s="517"/>
      <c r="M989" s="517"/>
      <c r="N989" s="517"/>
      <c r="O989" s="517"/>
      <c r="P989" s="517"/>
      <c r="Q989" s="517"/>
      <c r="R989" s="517"/>
      <c r="S989" s="517"/>
      <c r="T989" s="517"/>
      <c r="U989" s="517"/>
      <c r="V989" s="517"/>
      <c r="W989" s="517"/>
      <c r="X989" s="517"/>
      <c r="Y989" s="518"/>
      <c r="Z989" s="518"/>
      <c r="AA989" s="518"/>
      <c r="AB989" s="518"/>
      <c r="AC989" s="518"/>
    </row>
    <row r="990" ht="15.75" customHeight="1">
      <c r="A990" s="149"/>
      <c r="B990" s="149"/>
      <c r="C990" s="149"/>
      <c r="D990" s="116"/>
      <c r="E990" s="516"/>
      <c r="F990" s="516"/>
      <c r="G990" s="519"/>
      <c r="H990" s="116"/>
      <c r="I990" s="116"/>
      <c r="J990" s="116"/>
      <c r="K990" s="517"/>
      <c r="L990" s="517"/>
      <c r="M990" s="517"/>
      <c r="N990" s="517"/>
      <c r="O990" s="517"/>
      <c r="P990" s="517"/>
      <c r="Q990" s="517"/>
      <c r="R990" s="517"/>
      <c r="S990" s="517"/>
      <c r="T990" s="517"/>
      <c r="U990" s="517"/>
      <c r="V990" s="517"/>
      <c r="W990" s="517"/>
      <c r="X990" s="517"/>
      <c r="Y990" s="518"/>
      <c r="Z990" s="518"/>
      <c r="AA990" s="518"/>
      <c r="AB990" s="518"/>
      <c r="AC990" s="518"/>
    </row>
    <row r="991" ht="15.75" customHeight="1">
      <c r="A991" s="149"/>
      <c r="B991" s="149"/>
      <c r="C991" s="149"/>
      <c r="D991" s="116"/>
      <c r="E991" s="516"/>
      <c r="F991" s="516"/>
      <c r="G991" s="519"/>
      <c r="H991" s="116"/>
      <c r="I991" s="116"/>
      <c r="J991" s="116"/>
      <c r="K991" s="517"/>
      <c r="L991" s="517"/>
      <c r="M991" s="517"/>
      <c r="N991" s="517"/>
      <c r="O991" s="517"/>
      <c r="P991" s="517"/>
      <c r="Q991" s="517"/>
      <c r="R991" s="517"/>
      <c r="S991" s="517"/>
      <c r="T991" s="517"/>
      <c r="U991" s="517"/>
      <c r="V991" s="517"/>
      <c r="W991" s="517"/>
      <c r="X991" s="517"/>
      <c r="Y991" s="518"/>
      <c r="Z991" s="518"/>
      <c r="AA991" s="518"/>
      <c r="AB991" s="518"/>
      <c r="AC991" s="518"/>
    </row>
    <row r="992" ht="15.75" customHeight="1">
      <c r="A992" s="149"/>
      <c r="B992" s="149"/>
      <c r="C992" s="149"/>
      <c r="D992" s="116"/>
      <c r="E992" s="516"/>
      <c r="F992" s="516"/>
      <c r="G992" s="519"/>
      <c r="H992" s="116"/>
      <c r="I992" s="116"/>
      <c r="J992" s="116"/>
      <c r="K992" s="517"/>
      <c r="L992" s="517"/>
      <c r="M992" s="517"/>
      <c r="N992" s="517"/>
      <c r="O992" s="517"/>
      <c r="P992" s="517"/>
      <c r="Q992" s="517"/>
      <c r="R992" s="517"/>
      <c r="S992" s="517"/>
      <c r="T992" s="517"/>
      <c r="U992" s="517"/>
      <c r="V992" s="517"/>
      <c r="W992" s="517"/>
      <c r="X992" s="517"/>
      <c r="Y992" s="518"/>
      <c r="Z992" s="518"/>
      <c r="AA992" s="518"/>
      <c r="AB992" s="518"/>
      <c r="AC992" s="518"/>
    </row>
    <row r="993" ht="15.75" customHeight="1">
      <c r="A993" s="149"/>
      <c r="B993" s="149"/>
      <c r="C993" s="149"/>
      <c r="D993" s="116"/>
      <c r="E993" s="516"/>
      <c r="F993" s="516"/>
      <c r="G993" s="519"/>
      <c r="H993" s="116"/>
      <c r="I993" s="116"/>
      <c r="J993" s="116"/>
      <c r="K993" s="517"/>
      <c r="L993" s="517"/>
      <c r="M993" s="517"/>
      <c r="N993" s="517"/>
      <c r="O993" s="517"/>
      <c r="P993" s="517"/>
      <c r="Q993" s="517"/>
      <c r="R993" s="517"/>
      <c r="S993" s="517"/>
      <c r="T993" s="517"/>
      <c r="U993" s="517"/>
      <c r="V993" s="517"/>
      <c r="W993" s="517"/>
      <c r="X993" s="517"/>
      <c r="Y993" s="518"/>
      <c r="Z993" s="518"/>
      <c r="AA993" s="518"/>
      <c r="AB993" s="518"/>
      <c r="AC993" s="518"/>
    </row>
    <row r="994" ht="15.75" customHeight="1">
      <c r="A994" s="149"/>
      <c r="B994" s="149"/>
      <c r="C994" s="149"/>
      <c r="D994" s="116"/>
      <c r="E994" s="516"/>
      <c r="F994" s="516"/>
      <c r="G994" s="519"/>
      <c r="H994" s="116"/>
      <c r="I994" s="116"/>
      <c r="J994" s="116"/>
      <c r="K994" s="517"/>
      <c r="L994" s="517"/>
      <c r="M994" s="517"/>
      <c r="N994" s="517"/>
      <c r="O994" s="517"/>
      <c r="P994" s="517"/>
      <c r="Q994" s="517"/>
      <c r="R994" s="517"/>
      <c r="S994" s="517"/>
      <c r="T994" s="517"/>
      <c r="U994" s="517"/>
      <c r="V994" s="517"/>
      <c r="W994" s="517"/>
      <c r="X994" s="517"/>
      <c r="Y994" s="518"/>
      <c r="Z994" s="518"/>
      <c r="AA994" s="518"/>
      <c r="AB994" s="518"/>
      <c r="AC994" s="518"/>
    </row>
    <row r="995" ht="15.75" customHeight="1">
      <c r="A995" s="149"/>
      <c r="B995" s="149"/>
      <c r="C995" s="149"/>
      <c r="D995" s="116"/>
      <c r="E995" s="516"/>
      <c r="F995" s="516"/>
      <c r="G995" s="519"/>
      <c r="H995" s="116"/>
      <c r="I995" s="116"/>
      <c r="J995" s="116"/>
      <c r="K995" s="517"/>
      <c r="L995" s="517"/>
      <c r="M995" s="517"/>
      <c r="N995" s="517"/>
      <c r="O995" s="517"/>
      <c r="P995" s="517"/>
      <c r="Q995" s="517"/>
      <c r="R995" s="517"/>
      <c r="S995" s="517"/>
      <c r="T995" s="517"/>
      <c r="U995" s="517"/>
      <c r="V995" s="517"/>
      <c r="W995" s="517"/>
      <c r="X995" s="517"/>
      <c r="Y995" s="518"/>
      <c r="Z995" s="518"/>
      <c r="AA995" s="518"/>
      <c r="AB995" s="518"/>
      <c r="AC995" s="518"/>
    </row>
    <row r="996" ht="15.75" customHeight="1">
      <c r="A996" s="149"/>
      <c r="B996" s="149"/>
      <c r="C996" s="149"/>
      <c r="D996" s="116"/>
      <c r="E996" s="516"/>
      <c r="F996" s="516"/>
      <c r="G996" s="519"/>
      <c r="H996" s="116"/>
      <c r="I996" s="116"/>
      <c r="J996" s="116"/>
      <c r="K996" s="517"/>
      <c r="L996" s="517"/>
      <c r="M996" s="517"/>
      <c r="N996" s="517"/>
      <c r="O996" s="517"/>
      <c r="P996" s="517"/>
      <c r="Q996" s="517"/>
      <c r="R996" s="517"/>
      <c r="S996" s="517"/>
      <c r="T996" s="517"/>
      <c r="U996" s="517"/>
      <c r="V996" s="517"/>
      <c r="W996" s="517"/>
      <c r="X996" s="517"/>
      <c r="Y996" s="518"/>
      <c r="Z996" s="518"/>
      <c r="AA996" s="518"/>
      <c r="AB996" s="518"/>
      <c r="AC996" s="518"/>
    </row>
    <row r="997" ht="15.75" customHeight="1">
      <c r="A997" s="149"/>
      <c r="B997" s="149"/>
      <c r="C997" s="149"/>
      <c r="D997" s="116"/>
      <c r="E997" s="516"/>
      <c r="F997" s="516"/>
      <c r="G997" s="519"/>
      <c r="H997" s="116"/>
      <c r="I997" s="116"/>
      <c r="J997" s="116"/>
      <c r="K997" s="517"/>
      <c r="L997" s="517"/>
      <c r="M997" s="517"/>
      <c r="N997" s="517"/>
      <c r="O997" s="517"/>
      <c r="P997" s="517"/>
      <c r="Q997" s="517"/>
      <c r="R997" s="517"/>
      <c r="S997" s="517"/>
      <c r="T997" s="517"/>
      <c r="U997" s="517"/>
      <c r="V997" s="517"/>
      <c r="W997" s="517"/>
      <c r="X997" s="517"/>
      <c r="Y997" s="518"/>
      <c r="Z997" s="518"/>
      <c r="AA997" s="518"/>
      <c r="AB997" s="518"/>
      <c r="AC997" s="518"/>
    </row>
    <row r="998" ht="15.75" customHeight="1">
      <c r="A998" s="149"/>
      <c r="B998" s="149"/>
      <c r="C998" s="149"/>
      <c r="D998" s="116"/>
      <c r="E998" s="516"/>
      <c r="F998" s="516"/>
      <c r="G998" s="519"/>
      <c r="H998" s="116"/>
      <c r="I998" s="116"/>
      <c r="J998" s="116"/>
      <c r="K998" s="517"/>
      <c r="L998" s="517"/>
      <c r="M998" s="517"/>
      <c r="N998" s="517"/>
      <c r="O998" s="517"/>
      <c r="P998" s="517"/>
      <c r="Q998" s="517"/>
      <c r="R998" s="517"/>
      <c r="S998" s="517"/>
      <c r="T998" s="517"/>
      <c r="U998" s="517"/>
      <c r="V998" s="517"/>
      <c r="W998" s="517"/>
      <c r="X998" s="517"/>
      <c r="Y998" s="518"/>
      <c r="Z998" s="518"/>
      <c r="AA998" s="518"/>
      <c r="AB998" s="518"/>
      <c r="AC998" s="518"/>
    </row>
    <row r="999" ht="15.75" customHeight="1">
      <c r="A999" s="149"/>
      <c r="B999" s="149"/>
      <c r="C999" s="149"/>
      <c r="D999" s="116"/>
      <c r="E999" s="516"/>
      <c r="F999" s="516"/>
      <c r="G999" s="519"/>
      <c r="H999" s="116"/>
      <c r="I999" s="116"/>
      <c r="J999" s="116"/>
      <c r="K999" s="517"/>
      <c r="L999" s="517"/>
      <c r="M999" s="517"/>
      <c r="N999" s="517"/>
      <c r="O999" s="517"/>
      <c r="P999" s="517"/>
      <c r="Q999" s="517"/>
      <c r="R999" s="517"/>
      <c r="S999" s="517"/>
      <c r="T999" s="517"/>
      <c r="U999" s="517"/>
      <c r="V999" s="517"/>
      <c r="W999" s="517"/>
      <c r="X999" s="517"/>
      <c r="Y999" s="518"/>
      <c r="Z999" s="518"/>
      <c r="AA999" s="518"/>
      <c r="AB999" s="518"/>
      <c r="AC999" s="518"/>
    </row>
    <row r="1000" ht="15.75" customHeight="1">
      <c r="A1000" s="149"/>
      <c r="B1000" s="149"/>
      <c r="C1000" s="149"/>
      <c r="D1000" s="116"/>
      <c r="E1000" s="516"/>
      <c r="F1000" s="516"/>
      <c r="G1000" s="519"/>
      <c r="H1000" s="116"/>
      <c r="I1000" s="116"/>
      <c r="J1000" s="116"/>
      <c r="K1000" s="517"/>
      <c r="L1000" s="517"/>
      <c r="M1000" s="517"/>
      <c r="N1000" s="517"/>
      <c r="O1000" s="517"/>
      <c r="P1000" s="517"/>
      <c r="Q1000" s="517"/>
      <c r="R1000" s="517"/>
      <c r="S1000" s="517"/>
      <c r="T1000" s="517"/>
      <c r="U1000" s="517"/>
      <c r="V1000" s="517"/>
      <c r="W1000" s="517"/>
      <c r="X1000" s="517"/>
      <c r="Y1000" s="518"/>
      <c r="Z1000" s="518"/>
      <c r="AA1000" s="518"/>
      <c r="AB1000" s="518"/>
      <c r="AC1000" s="518"/>
    </row>
    <row r="1001" ht="15.75" customHeight="1">
      <c r="A1001" s="149"/>
      <c r="B1001" s="149"/>
      <c r="C1001" s="149"/>
      <c r="D1001" s="116"/>
      <c r="E1001" s="516"/>
      <c r="F1001" s="516"/>
      <c r="G1001" s="519"/>
      <c r="H1001" s="116"/>
      <c r="I1001" s="116"/>
      <c r="J1001" s="116"/>
      <c r="K1001" s="517"/>
      <c r="L1001" s="517"/>
      <c r="M1001" s="517"/>
      <c r="N1001" s="517"/>
      <c r="O1001" s="517"/>
      <c r="P1001" s="517"/>
      <c r="Q1001" s="517"/>
      <c r="R1001" s="517"/>
      <c r="S1001" s="517"/>
      <c r="T1001" s="517"/>
      <c r="U1001" s="517"/>
      <c r="V1001" s="517"/>
      <c r="W1001" s="517"/>
      <c r="X1001" s="517"/>
      <c r="Y1001" s="518"/>
      <c r="Z1001" s="518"/>
      <c r="AA1001" s="518"/>
      <c r="AB1001" s="518"/>
      <c r="AC1001" s="518"/>
    </row>
    <row r="1002" ht="15.75" customHeight="1">
      <c r="A1002" s="149"/>
      <c r="B1002" s="149"/>
      <c r="C1002" s="149"/>
      <c r="D1002" s="116"/>
      <c r="E1002" s="516"/>
      <c r="F1002" s="516"/>
      <c r="G1002" s="519"/>
      <c r="H1002" s="116"/>
      <c r="I1002" s="116"/>
      <c r="J1002" s="116"/>
      <c r="K1002" s="517"/>
      <c r="L1002" s="517"/>
      <c r="M1002" s="517"/>
      <c r="N1002" s="517"/>
      <c r="O1002" s="517"/>
      <c r="P1002" s="517"/>
      <c r="Q1002" s="517"/>
      <c r="R1002" s="517"/>
      <c r="S1002" s="517"/>
      <c r="T1002" s="517"/>
      <c r="U1002" s="517"/>
      <c r="V1002" s="517"/>
      <c r="W1002" s="517"/>
      <c r="X1002" s="517"/>
      <c r="Y1002" s="518"/>
      <c r="Z1002" s="518"/>
      <c r="AA1002" s="518"/>
      <c r="AB1002" s="518"/>
      <c r="AC1002" s="518"/>
    </row>
    <row r="1003" ht="15.75" customHeight="1">
      <c r="A1003" s="149"/>
      <c r="B1003" s="149"/>
      <c r="C1003" s="149"/>
      <c r="D1003" s="116"/>
      <c r="E1003" s="516"/>
      <c r="F1003" s="516"/>
      <c r="G1003" s="519"/>
      <c r="H1003" s="116"/>
      <c r="I1003" s="116"/>
      <c r="J1003" s="116"/>
      <c r="K1003" s="517"/>
      <c r="L1003" s="517"/>
      <c r="M1003" s="517"/>
      <c r="N1003" s="517"/>
      <c r="O1003" s="517"/>
      <c r="P1003" s="517"/>
      <c r="Q1003" s="517"/>
      <c r="R1003" s="517"/>
      <c r="S1003" s="517"/>
      <c r="T1003" s="517"/>
      <c r="U1003" s="517"/>
      <c r="V1003" s="517"/>
      <c r="W1003" s="517"/>
      <c r="X1003" s="517"/>
      <c r="Y1003" s="518"/>
      <c r="Z1003" s="518"/>
      <c r="AA1003" s="518"/>
      <c r="AB1003" s="518"/>
      <c r="AC1003" s="518"/>
    </row>
    <row r="1004" ht="15.75" customHeight="1">
      <c r="A1004" s="149"/>
      <c r="B1004" s="149"/>
      <c r="C1004" s="149"/>
      <c r="D1004" s="116"/>
      <c r="E1004" s="516"/>
      <c r="F1004" s="516"/>
      <c r="G1004" s="519"/>
      <c r="H1004" s="116"/>
      <c r="I1004" s="116"/>
      <c r="J1004" s="116"/>
      <c r="K1004" s="517"/>
      <c r="L1004" s="517"/>
      <c r="M1004" s="517"/>
      <c r="N1004" s="517"/>
      <c r="O1004" s="517"/>
      <c r="P1004" s="517"/>
      <c r="Q1004" s="517"/>
      <c r="R1004" s="517"/>
      <c r="S1004" s="517"/>
      <c r="T1004" s="517"/>
      <c r="U1004" s="517"/>
      <c r="V1004" s="517"/>
      <c r="W1004" s="517"/>
      <c r="X1004" s="517"/>
      <c r="Y1004" s="518"/>
      <c r="Z1004" s="518"/>
      <c r="AA1004" s="518"/>
      <c r="AB1004" s="518"/>
      <c r="AC1004" s="518"/>
    </row>
    <row r="1005" ht="15.75" customHeight="1">
      <c r="A1005" s="149"/>
      <c r="B1005" s="149"/>
      <c r="C1005" s="149"/>
      <c r="D1005" s="116"/>
      <c r="E1005" s="516"/>
      <c r="F1005" s="516"/>
      <c r="G1005" s="519"/>
      <c r="H1005" s="116"/>
      <c r="I1005" s="116"/>
      <c r="J1005" s="116"/>
      <c r="K1005" s="517"/>
      <c r="L1005" s="517"/>
      <c r="M1005" s="517"/>
      <c r="N1005" s="517"/>
      <c r="O1005" s="517"/>
      <c r="P1005" s="517"/>
      <c r="Q1005" s="517"/>
      <c r="R1005" s="517"/>
      <c r="S1005" s="517"/>
      <c r="T1005" s="517"/>
      <c r="U1005" s="517"/>
      <c r="V1005" s="517"/>
      <c r="W1005" s="517"/>
      <c r="X1005" s="517"/>
      <c r="Y1005" s="518"/>
      <c r="Z1005" s="518"/>
      <c r="AA1005" s="518"/>
      <c r="AB1005" s="518"/>
      <c r="AC1005" s="518"/>
    </row>
    <row r="1006" ht="15.75" customHeight="1">
      <c r="A1006" s="149"/>
      <c r="B1006" s="149"/>
      <c r="C1006" s="149"/>
      <c r="D1006" s="116"/>
      <c r="E1006" s="516"/>
      <c r="F1006" s="516"/>
      <c r="G1006" s="519"/>
      <c r="H1006" s="116"/>
      <c r="I1006" s="116"/>
      <c r="J1006" s="116"/>
      <c r="K1006" s="517"/>
      <c r="L1006" s="517"/>
      <c r="M1006" s="517"/>
      <c r="N1006" s="517"/>
      <c r="O1006" s="517"/>
      <c r="P1006" s="517"/>
      <c r="Q1006" s="517"/>
      <c r="R1006" s="517"/>
      <c r="S1006" s="517"/>
      <c r="T1006" s="517"/>
      <c r="U1006" s="517"/>
      <c r="V1006" s="517"/>
      <c r="W1006" s="517"/>
      <c r="X1006" s="517"/>
      <c r="Y1006" s="518"/>
      <c r="Z1006" s="518"/>
      <c r="AA1006" s="518"/>
      <c r="AB1006" s="518"/>
      <c r="AC1006" s="518"/>
    </row>
    <row r="1007" ht="15.75" customHeight="1">
      <c r="A1007" s="149"/>
      <c r="B1007" s="149"/>
      <c r="C1007" s="149"/>
      <c r="D1007" s="116"/>
      <c r="E1007" s="516"/>
      <c r="F1007" s="516"/>
      <c r="G1007" s="519"/>
      <c r="H1007" s="116"/>
      <c r="I1007" s="116"/>
      <c r="J1007" s="116"/>
      <c r="K1007" s="517"/>
      <c r="L1007" s="517"/>
      <c r="M1007" s="517"/>
      <c r="N1007" s="517"/>
      <c r="O1007" s="517"/>
      <c r="P1007" s="517"/>
      <c r="Q1007" s="517"/>
      <c r="R1007" s="517"/>
      <c r="S1007" s="517"/>
      <c r="T1007" s="517"/>
      <c r="U1007" s="517"/>
      <c r="V1007" s="517"/>
      <c r="W1007" s="517"/>
      <c r="X1007" s="517"/>
      <c r="Y1007" s="518"/>
      <c r="Z1007" s="518"/>
      <c r="AA1007" s="518"/>
      <c r="AB1007" s="518"/>
      <c r="AC1007" s="518"/>
    </row>
    <row r="1008" ht="15.75" customHeight="1">
      <c r="A1008" s="149"/>
      <c r="B1008" s="149"/>
      <c r="C1008" s="149"/>
      <c r="D1008" s="116"/>
      <c r="E1008" s="516"/>
      <c r="F1008" s="516"/>
      <c r="G1008" s="519"/>
      <c r="H1008" s="116"/>
      <c r="I1008" s="116"/>
      <c r="J1008" s="116"/>
      <c r="K1008" s="517"/>
      <c r="L1008" s="517"/>
      <c r="M1008" s="517"/>
      <c r="N1008" s="517"/>
      <c r="O1008" s="517"/>
      <c r="P1008" s="517"/>
      <c r="Q1008" s="517"/>
      <c r="R1008" s="517"/>
      <c r="S1008" s="517"/>
      <c r="T1008" s="517"/>
      <c r="U1008" s="517"/>
      <c r="V1008" s="517"/>
      <c r="W1008" s="517"/>
      <c r="X1008" s="517"/>
      <c r="Y1008" s="518"/>
      <c r="Z1008" s="518"/>
      <c r="AA1008" s="518"/>
      <c r="AB1008" s="518"/>
      <c r="AC1008" s="518"/>
    </row>
    <row r="1009" ht="15.75" customHeight="1">
      <c r="A1009" s="149"/>
      <c r="B1009" s="149"/>
      <c r="C1009" s="149"/>
      <c r="D1009" s="116"/>
      <c r="E1009" s="516"/>
      <c r="F1009" s="516"/>
      <c r="G1009" s="519"/>
      <c r="H1009" s="116"/>
      <c r="I1009" s="116"/>
      <c r="J1009" s="116"/>
      <c r="K1009" s="517"/>
      <c r="L1009" s="517"/>
      <c r="M1009" s="517"/>
      <c r="N1009" s="517"/>
      <c r="O1009" s="517"/>
      <c r="P1009" s="517"/>
      <c r="Q1009" s="517"/>
      <c r="R1009" s="517"/>
      <c r="S1009" s="517"/>
      <c r="T1009" s="517"/>
      <c r="U1009" s="517"/>
      <c r="V1009" s="517"/>
      <c r="W1009" s="517"/>
      <c r="X1009" s="517"/>
      <c r="Y1009" s="518"/>
      <c r="Z1009" s="518"/>
      <c r="AA1009" s="518"/>
      <c r="AB1009" s="518"/>
      <c r="AC1009" s="518"/>
    </row>
    <row r="1010" ht="15.75" customHeight="1">
      <c r="A1010" s="149"/>
      <c r="B1010" s="149"/>
      <c r="C1010" s="149"/>
      <c r="D1010" s="116"/>
      <c r="E1010" s="516"/>
      <c r="F1010" s="516"/>
      <c r="G1010" s="519"/>
      <c r="H1010" s="116"/>
      <c r="I1010" s="116"/>
      <c r="J1010" s="116"/>
      <c r="K1010" s="517"/>
      <c r="L1010" s="517"/>
      <c r="M1010" s="517"/>
      <c r="N1010" s="517"/>
      <c r="O1010" s="517"/>
      <c r="P1010" s="517"/>
      <c r="Q1010" s="517"/>
      <c r="R1010" s="517"/>
      <c r="S1010" s="517"/>
      <c r="T1010" s="517"/>
      <c r="U1010" s="517"/>
      <c r="V1010" s="517"/>
      <c r="W1010" s="517"/>
      <c r="X1010" s="517"/>
      <c r="Y1010" s="518"/>
      <c r="Z1010" s="518"/>
      <c r="AA1010" s="518"/>
      <c r="AB1010" s="518"/>
      <c r="AC1010" s="518"/>
    </row>
    <row r="1011" ht="15.75" customHeight="1">
      <c r="A1011" s="149"/>
      <c r="B1011" s="149"/>
      <c r="C1011" s="149"/>
      <c r="D1011" s="116"/>
      <c r="E1011" s="516"/>
      <c r="F1011" s="516"/>
      <c r="G1011" s="519"/>
      <c r="H1011" s="116"/>
      <c r="I1011" s="116"/>
      <c r="J1011" s="116"/>
      <c r="K1011" s="517"/>
      <c r="L1011" s="517"/>
      <c r="M1011" s="517"/>
      <c r="N1011" s="517"/>
      <c r="O1011" s="517"/>
      <c r="P1011" s="517"/>
      <c r="Q1011" s="517"/>
      <c r="R1011" s="517"/>
      <c r="S1011" s="517"/>
      <c r="T1011" s="517"/>
      <c r="U1011" s="517"/>
      <c r="V1011" s="517"/>
      <c r="W1011" s="517"/>
      <c r="X1011" s="517"/>
      <c r="Y1011" s="518"/>
      <c r="Z1011" s="518"/>
      <c r="AA1011" s="518"/>
      <c r="AB1011" s="518"/>
      <c r="AC1011" s="518"/>
    </row>
    <row r="1012" ht="15.75" customHeight="1">
      <c r="A1012" s="149"/>
      <c r="B1012" s="149"/>
      <c r="C1012" s="149"/>
      <c r="D1012" s="116"/>
      <c r="E1012" s="516"/>
      <c r="F1012" s="516"/>
      <c r="G1012" s="519"/>
      <c r="H1012" s="116"/>
      <c r="I1012" s="116"/>
      <c r="J1012" s="116"/>
      <c r="K1012" s="517"/>
      <c r="L1012" s="517"/>
      <c r="M1012" s="517"/>
      <c r="N1012" s="517"/>
      <c r="O1012" s="517"/>
      <c r="P1012" s="517"/>
      <c r="Q1012" s="517"/>
      <c r="R1012" s="517"/>
      <c r="S1012" s="517"/>
      <c r="T1012" s="517"/>
      <c r="U1012" s="517"/>
      <c r="V1012" s="517"/>
      <c r="W1012" s="517"/>
      <c r="X1012" s="517"/>
      <c r="Y1012" s="518"/>
      <c r="Z1012" s="518"/>
      <c r="AA1012" s="518"/>
      <c r="AB1012" s="518"/>
      <c r="AC1012" s="518"/>
    </row>
    <row r="1013" ht="15.75" customHeight="1">
      <c r="A1013" s="149"/>
      <c r="B1013" s="149"/>
      <c r="C1013" s="149"/>
      <c r="D1013" s="116"/>
      <c r="E1013" s="516"/>
      <c r="F1013" s="516"/>
      <c r="G1013" s="519"/>
      <c r="H1013" s="116"/>
      <c r="I1013" s="116"/>
      <c r="J1013" s="116"/>
      <c r="K1013" s="517"/>
      <c r="L1013" s="517"/>
      <c r="M1013" s="517"/>
      <c r="N1013" s="517"/>
      <c r="O1013" s="517"/>
      <c r="P1013" s="517"/>
      <c r="Q1013" s="517"/>
      <c r="R1013" s="517"/>
      <c r="S1013" s="517"/>
      <c r="T1013" s="517"/>
      <c r="U1013" s="517"/>
      <c r="V1013" s="517"/>
      <c r="W1013" s="517"/>
      <c r="X1013" s="517"/>
      <c r="Y1013" s="518"/>
      <c r="Z1013" s="518"/>
      <c r="AA1013" s="518"/>
      <c r="AB1013" s="518"/>
      <c r="AC1013" s="518"/>
    </row>
    <row r="1014" ht="15.75" customHeight="1">
      <c r="A1014" s="149"/>
      <c r="B1014" s="149"/>
      <c r="C1014" s="149"/>
      <c r="D1014" s="116"/>
      <c r="E1014" s="516"/>
      <c r="F1014" s="516"/>
      <c r="G1014" s="519"/>
      <c r="H1014" s="116"/>
      <c r="I1014" s="116"/>
      <c r="J1014" s="116"/>
      <c r="K1014" s="517"/>
      <c r="L1014" s="517"/>
      <c r="M1014" s="517"/>
      <c r="N1014" s="517"/>
      <c r="O1014" s="517"/>
      <c r="P1014" s="517"/>
      <c r="Q1014" s="517"/>
      <c r="R1014" s="517"/>
      <c r="S1014" s="517"/>
      <c r="T1014" s="517"/>
      <c r="U1014" s="517"/>
      <c r="V1014" s="517"/>
      <c r="W1014" s="517"/>
      <c r="X1014" s="517"/>
      <c r="Y1014" s="518"/>
      <c r="Z1014" s="518"/>
      <c r="AA1014" s="518"/>
      <c r="AB1014" s="518"/>
      <c r="AC1014" s="518"/>
    </row>
    <row r="1015" ht="15.75" customHeight="1">
      <c r="A1015" s="149"/>
      <c r="B1015" s="149"/>
      <c r="C1015" s="149"/>
      <c r="D1015" s="116"/>
      <c r="E1015" s="516"/>
      <c r="F1015" s="516"/>
      <c r="G1015" s="519"/>
      <c r="H1015" s="116"/>
      <c r="I1015" s="116"/>
      <c r="J1015" s="116"/>
      <c r="K1015" s="517"/>
      <c r="L1015" s="517"/>
      <c r="M1015" s="517"/>
      <c r="N1015" s="517"/>
      <c r="O1015" s="517"/>
      <c r="P1015" s="517"/>
      <c r="Q1015" s="517"/>
      <c r="R1015" s="517"/>
      <c r="S1015" s="517"/>
      <c r="T1015" s="517"/>
      <c r="U1015" s="517"/>
      <c r="V1015" s="517"/>
      <c r="W1015" s="517"/>
      <c r="X1015" s="517"/>
      <c r="Y1015" s="518"/>
      <c r="Z1015" s="518"/>
      <c r="AA1015" s="518"/>
      <c r="AB1015" s="518"/>
      <c r="AC1015" s="518"/>
    </row>
    <row r="1016" ht="15.75" customHeight="1">
      <c r="A1016" s="149"/>
      <c r="B1016" s="149"/>
      <c r="C1016" s="149"/>
      <c r="D1016" s="116"/>
      <c r="E1016" s="516"/>
      <c r="F1016" s="516"/>
      <c r="G1016" s="519"/>
      <c r="H1016" s="116"/>
      <c r="I1016" s="116"/>
      <c r="J1016" s="116"/>
      <c r="K1016" s="517"/>
      <c r="L1016" s="517"/>
      <c r="M1016" s="517"/>
      <c r="N1016" s="517"/>
      <c r="O1016" s="517"/>
      <c r="P1016" s="517"/>
      <c r="Q1016" s="517"/>
      <c r="R1016" s="517"/>
      <c r="S1016" s="517"/>
      <c r="T1016" s="517"/>
      <c r="U1016" s="517"/>
      <c r="V1016" s="517"/>
      <c r="W1016" s="517"/>
      <c r="X1016" s="517"/>
      <c r="Y1016" s="518"/>
      <c r="Z1016" s="518"/>
      <c r="AA1016" s="518"/>
      <c r="AB1016" s="518"/>
      <c r="AC1016" s="518"/>
    </row>
    <row r="1017" ht="15.75" customHeight="1">
      <c r="A1017" s="149"/>
      <c r="B1017" s="149"/>
      <c r="C1017" s="149"/>
      <c r="D1017" s="116"/>
      <c r="E1017" s="516"/>
      <c r="F1017" s="516"/>
      <c r="G1017" s="519"/>
      <c r="H1017" s="116"/>
      <c r="I1017" s="116"/>
      <c r="J1017" s="116"/>
      <c r="K1017" s="517"/>
      <c r="L1017" s="517"/>
      <c r="M1017" s="517"/>
      <c r="N1017" s="517"/>
      <c r="O1017" s="517"/>
      <c r="P1017" s="517"/>
      <c r="Q1017" s="517"/>
      <c r="R1017" s="517"/>
      <c r="S1017" s="517"/>
      <c r="T1017" s="517"/>
      <c r="U1017" s="517"/>
      <c r="V1017" s="517"/>
      <c r="W1017" s="517"/>
      <c r="X1017" s="517"/>
      <c r="Y1017" s="518"/>
      <c r="Z1017" s="518"/>
      <c r="AA1017" s="518"/>
      <c r="AB1017" s="518"/>
      <c r="AC1017" s="518"/>
    </row>
    <row r="1018" ht="15.75" customHeight="1">
      <c r="A1018" s="149"/>
      <c r="B1018" s="149"/>
      <c r="C1018" s="149"/>
      <c r="D1018" s="116"/>
      <c r="E1018" s="516"/>
      <c r="F1018" s="516"/>
      <c r="G1018" s="519"/>
      <c r="H1018" s="116"/>
      <c r="I1018" s="116"/>
      <c r="J1018" s="116"/>
      <c r="K1018" s="517"/>
      <c r="L1018" s="517"/>
      <c r="M1018" s="517"/>
      <c r="N1018" s="517"/>
      <c r="O1018" s="517"/>
      <c r="P1018" s="517"/>
      <c r="Q1018" s="517"/>
      <c r="R1018" s="517"/>
      <c r="S1018" s="517"/>
      <c r="T1018" s="517"/>
      <c r="U1018" s="517"/>
      <c r="V1018" s="517"/>
      <c r="W1018" s="517"/>
      <c r="X1018" s="517"/>
      <c r="Y1018" s="518"/>
      <c r="Z1018" s="518"/>
      <c r="AA1018" s="518"/>
      <c r="AB1018" s="518"/>
      <c r="AC1018" s="518"/>
    </row>
    <row r="1019" ht="15.75" customHeight="1">
      <c r="A1019" s="149"/>
      <c r="B1019" s="149"/>
      <c r="C1019" s="149"/>
      <c r="D1019" s="116"/>
      <c r="E1019" s="516"/>
      <c r="F1019" s="516"/>
      <c r="G1019" s="519"/>
      <c r="H1019" s="116"/>
      <c r="I1019" s="116"/>
      <c r="J1019" s="116"/>
      <c r="K1019" s="517"/>
      <c r="L1019" s="517"/>
      <c r="M1019" s="517"/>
      <c r="N1019" s="517"/>
      <c r="O1019" s="517"/>
      <c r="P1019" s="517"/>
      <c r="Q1019" s="517"/>
      <c r="R1019" s="517"/>
      <c r="S1019" s="517"/>
      <c r="T1019" s="517"/>
      <c r="U1019" s="517"/>
      <c r="V1019" s="517"/>
      <c r="W1019" s="517"/>
      <c r="X1019" s="517"/>
      <c r="Y1019" s="518"/>
      <c r="Z1019" s="518"/>
      <c r="AA1019" s="518"/>
      <c r="AB1019" s="518"/>
      <c r="AC1019" s="518"/>
    </row>
    <row r="1020" ht="15.75" customHeight="1">
      <c r="A1020" s="149"/>
      <c r="B1020" s="149"/>
      <c r="C1020" s="149"/>
      <c r="D1020" s="116"/>
      <c r="E1020" s="516"/>
      <c r="F1020" s="516"/>
      <c r="G1020" s="519"/>
      <c r="H1020" s="116"/>
      <c r="I1020" s="116"/>
      <c r="J1020" s="116"/>
      <c r="K1020" s="517"/>
      <c r="L1020" s="517"/>
      <c r="M1020" s="517"/>
      <c r="N1020" s="517"/>
      <c r="O1020" s="517"/>
      <c r="P1020" s="517"/>
      <c r="Q1020" s="517"/>
      <c r="R1020" s="517"/>
      <c r="S1020" s="517"/>
      <c r="T1020" s="517"/>
      <c r="U1020" s="517"/>
      <c r="V1020" s="517"/>
      <c r="W1020" s="517"/>
      <c r="X1020" s="517"/>
      <c r="Y1020" s="518"/>
      <c r="Z1020" s="518"/>
      <c r="AA1020" s="518"/>
      <c r="AB1020" s="518"/>
      <c r="AC1020" s="518"/>
    </row>
    <row r="1021" ht="15.75" customHeight="1">
      <c r="A1021" s="149"/>
      <c r="B1021" s="149"/>
      <c r="C1021" s="149"/>
      <c r="D1021" s="116"/>
      <c r="E1021" s="516"/>
      <c r="F1021" s="516"/>
      <c r="G1021" s="519"/>
      <c r="H1021" s="116"/>
      <c r="I1021" s="116"/>
      <c r="J1021" s="116"/>
      <c r="K1021" s="517"/>
      <c r="L1021" s="517"/>
      <c r="M1021" s="517"/>
      <c r="N1021" s="517"/>
      <c r="O1021" s="517"/>
      <c r="P1021" s="517"/>
      <c r="Q1021" s="517"/>
      <c r="R1021" s="517"/>
      <c r="S1021" s="517"/>
      <c r="T1021" s="517"/>
      <c r="U1021" s="517"/>
      <c r="V1021" s="517"/>
      <c r="W1021" s="517"/>
      <c r="X1021" s="517"/>
      <c r="Y1021" s="518"/>
      <c r="Z1021" s="518"/>
      <c r="AA1021" s="518"/>
      <c r="AB1021" s="518"/>
      <c r="AC1021" s="518"/>
    </row>
    <row r="1022" ht="15.75" customHeight="1">
      <c r="A1022" s="149"/>
      <c r="B1022" s="149"/>
      <c r="C1022" s="149"/>
      <c r="D1022" s="116"/>
      <c r="E1022" s="516"/>
      <c r="F1022" s="516"/>
      <c r="G1022" s="519"/>
      <c r="H1022" s="116"/>
      <c r="I1022" s="116"/>
      <c r="J1022" s="116"/>
      <c r="K1022" s="517"/>
      <c r="L1022" s="517"/>
      <c r="M1022" s="517"/>
      <c r="N1022" s="517"/>
      <c r="O1022" s="517"/>
      <c r="P1022" s="517"/>
      <c r="Q1022" s="517"/>
      <c r="R1022" s="517"/>
      <c r="S1022" s="517"/>
      <c r="T1022" s="517"/>
      <c r="U1022" s="517"/>
      <c r="V1022" s="517"/>
      <c r="W1022" s="517"/>
      <c r="X1022" s="517"/>
      <c r="Y1022" s="518"/>
      <c r="Z1022" s="518"/>
      <c r="AA1022" s="518"/>
      <c r="AB1022" s="518"/>
      <c r="AC1022" s="518"/>
    </row>
    <row r="1023" ht="15.75" customHeight="1">
      <c r="A1023" s="149"/>
      <c r="B1023" s="149"/>
      <c r="C1023" s="149"/>
      <c r="D1023" s="116"/>
      <c r="E1023" s="516"/>
      <c r="F1023" s="516"/>
      <c r="G1023" s="519"/>
      <c r="H1023" s="116"/>
      <c r="I1023" s="116"/>
      <c r="J1023" s="116"/>
      <c r="K1023" s="517"/>
      <c r="L1023" s="517"/>
      <c r="M1023" s="517"/>
      <c r="N1023" s="517"/>
      <c r="O1023" s="517"/>
      <c r="P1023" s="517"/>
      <c r="Q1023" s="517"/>
      <c r="R1023" s="517"/>
      <c r="S1023" s="517"/>
      <c r="T1023" s="517"/>
      <c r="U1023" s="517"/>
      <c r="V1023" s="517"/>
      <c r="W1023" s="517"/>
      <c r="X1023" s="517"/>
      <c r="Y1023" s="518"/>
      <c r="Z1023" s="518"/>
      <c r="AA1023" s="518"/>
      <c r="AB1023" s="518"/>
      <c r="AC1023" s="518"/>
    </row>
    <row r="1024" ht="15.75" customHeight="1">
      <c r="A1024" s="149"/>
      <c r="B1024" s="149"/>
      <c r="C1024" s="149"/>
      <c r="D1024" s="116"/>
      <c r="E1024" s="516"/>
      <c r="F1024" s="516"/>
      <c r="G1024" s="519"/>
      <c r="H1024" s="116"/>
      <c r="I1024" s="116"/>
      <c r="J1024" s="116"/>
      <c r="K1024" s="517"/>
      <c r="L1024" s="517"/>
      <c r="M1024" s="517"/>
      <c r="N1024" s="517"/>
      <c r="O1024" s="517"/>
      <c r="P1024" s="517"/>
      <c r="Q1024" s="517"/>
      <c r="R1024" s="517"/>
      <c r="S1024" s="517"/>
      <c r="T1024" s="517"/>
      <c r="U1024" s="517"/>
      <c r="V1024" s="517"/>
      <c r="W1024" s="517"/>
      <c r="X1024" s="517"/>
      <c r="Y1024" s="518"/>
      <c r="Z1024" s="518"/>
      <c r="AA1024" s="518"/>
      <c r="AB1024" s="518"/>
      <c r="AC1024" s="518"/>
    </row>
    <row r="1025" ht="15.75" customHeight="1">
      <c r="A1025" s="149"/>
      <c r="B1025" s="149"/>
      <c r="C1025" s="149"/>
      <c r="D1025" s="116"/>
      <c r="E1025" s="516"/>
      <c r="F1025" s="516"/>
      <c r="G1025" s="519"/>
      <c r="H1025" s="116"/>
      <c r="I1025" s="116"/>
      <c r="J1025" s="116"/>
      <c r="K1025" s="517"/>
      <c r="L1025" s="517"/>
      <c r="M1025" s="517"/>
      <c r="N1025" s="517"/>
      <c r="O1025" s="517"/>
      <c r="P1025" s="517"/>
      <c r="Q1025" s="517"/>
      <c r="R1025" s="517"/>
      <c r="S1025" s="517"/>
      <c r="T1025" s="517"/>
      <c r="U1025" s="517"/>
      <c r="V1025" s="517"/>
      <c r="W1025" s="517"/>
      <c r="X1025" s="517"/>
      <c r="Y1025" s="518"/>
      <c r="Z1025" s="518"/>
      <c r="AA1025" s="518"/>
      <c r="AB1025" s="518"/>
      <c r="AC1025" s="518"/>
    </row>
    <row r="1026" ht="15.75" customHeight="1">
      <c r="A1026" s="149"/>
      <c r="B1026" s="149"/>
      <c r="C1026" s="149"/>
      <c r="D1026" s="116"/>
      <c r="E1026" s="516"/>
      <c r="F1026" s="516"/>
      <c r="G1026" s="519"/>
      <c r="H1026" s="116"/>
      <c r="I1026" s="116"/>
      <c r="J1026" s="116"/>
      <c r="K1026" s="517"/>
      <c r="L1026" s="517"/>
      <c r="M1026" s="517"/>
      <c r="N1026" s="517"/>
      <c r="O1026" s="517"/>
      <c r="P1026" s="517"/>
      <c r="Q1026" s="517"/>
      <c r="R1026" s="517"/>
      <c r="S1026" s="517"/>
      <c r="T1026" s="517"/>
      <c r="U1026" s="517"/>
      <c r="V1026" s="517"/>
      <c r="W1026" s="517"/>
      <c r="X1026" s="517"/>
      <c r="Y1026" s="518"/>
      <c r="Z1026" s="518"/>
      <c r="AA1026" s="518"/>
      <c r="AB1026" s="518"/>
      <c r="AC1026" s="518"/>
    </row>
    <row r="1027" ht="15.75" customHeight="1">
      <c r="A1027" s="149"/>
      <c r="B1027" s="149"/>
      <c r="C1027" s="149"/>
      <c r="D1027" s="116"/>
      <c r="E1027" s="516"/>
      <c r="F1027" s="516"/>
      <c r="G1027" s="519"/>
      <c r="H1027" s="116"/>
      <c r="I1027" s="116"/>
      <c r="J1027" s="116"/>
      <c r="K1027" s="517"/>
      <c r="L1027" s="517"/>
      <c r="M1027" s="517"/>
      <c r="N1027" s="517"/>
      <c r="O1027" s="517"/>
      <c r="P1027" s="517"/>
      <c r="Q1027" s="517"/>
      <c r="R1027" s="517"/>
      <c r="S1027" s="517"/>
      <c r="T1027" s="517"/>
      <c r="U1027" s="517"/>
      <c r="V1027" s="517"/>
      <c r="W1027" s="517"/>
      <c r="X1027" s="517"/>
      <c r="Y1027" s="518"/>
      <c r="Z1027" s="518"/>
      <c r="AA1027" s="518"/>
      <c r="AB1027" s="518"/>
      <c r="AC1027" s="518"/>
    </row>
    <row r="1028" ht="15.75" customHeight="1">
      <c r="A1028" s="149"/>
      <c r="B1028" s="149"/>
      <c r="C1028" s="149"/>
      <c r="D1028" s="116"/>
      <c r="E1028" s="516"/>
      <c r="F1028" s="516"/>
      <c r="G1028" s="519"/>
      <c r="H1028" s="116"/>
      <c r="I1028" s="116"/>
      <c r="J1028" s="116"/>
      <c r="K1028" s="517"/>
      <c r="L1028" s="517"/>
      <c r="M1028" s="517"/>
      <c r="N1028" s="517"/>
      <c r="O1028" s="517"/>
      <c r="P1028" s="517"/>
      <c r="Q1028" s="517"/>
      <c r="R1028" s="517"/>
      <c r="S1028" s="517"/>
      <c r="T1028" s="517"/>
      <c r="U1028" s="517"/>
      <c r="V1028" s="517"/>
      <c r="W1028" s="517"/>
      <c r="X1028" s="517"/>
      <c r="Y1028" s="518"/>
      <c r="Z1028" s="518"/>
      <c r="AA1028" s="518"/>
      <c r="AB1028" s="518"/>
      <c r="AC1028" s="518"/>
    </row>
    <row r="1029" ht="15.75" customHeight="1">
      <c r="A1029" s="149"/>
      <c r="B1029" s="149"/>
      <c r="C1029" s="149"/>
      <c r="D1029" s="116"/>
      <c r="E1029" s="516"/>
      <c r="F1029" s="516"/>
      <c r="G1029" s="519"/>
      <c r="H1029" s="116"/>
      <c r="I1029" s="116"/>
      <c r="J1029" s="116"/>
      <c r="K1029" s="517"/>
      <c r="L1029" s="517"/>
      <c r="M1029" s="517"/>
      <c r="N1029" s="517"/>
      <c r="O1029" s="517"/>
      <c r="P1029" s="517"/>
      <c r="Q1029" s="517"/>
      <c r="R1029" s="517"/>
      <c r="S1029" s="517"/>
      <c r="T1029" s="517"/>
      <c r="U1029" s="517"/>
      <c r="V1029" s="517"/>
      <c r="W1029" s="517"/>
      <c r="X1029" s="517"/>
      <c r="Y1029" s="518"/>
      <c r="Z1029" s="518"/>
      <c r="AA1029" s="518"/>
      <c r="AB1029" s="518"/>
      <c r="AC1029" s="518"/>
    </row>
    <row r="1030" ht="15.75" customHeight="1">
      <c r="A1030" s="149"/>
      <c r="B1030" s="149"/>
      <c r="C1030" s="149"/>
      <c r="D1030" s="116"/>
      <c r="E1030" s="516"/>
      <c r="F1030" s="516"/>
      <c r="G1030" s="519"/>
      <c r="H1030" s="116"/>
      <c r="I1030" s="116"/>
      <c r="J1030" s="116"/>
      <c r="K1030" s="517"/>
      <c r="L1030" s="517"/>
      <c r="M1030" s="517"/>
      <c r="N1030" s="517"/>
      <c r="O1030" s="517"/>
      <c r="P1030" s="517"/>
      <c r="Q1030" s="517"/>
      <c r="R1030" s="517"/>
      <c r="S1030" s="517"/>
      <c r="T1030" s="517"/>
      <c r="U1030" s="517"/>
      <c r="V1030" s="517"/>
      <c r="W1030" s="517"/>
      <c r="X1030" s="517"/>
      <c r="Y1030" s="518"/>
      <c r="Z1030" s="518"/>
      <c r="AA1030" s="518"/>
      <c r="AB1030" s="518"/>
      <c r="AC1030" s="518"/>
    </row>
    <row r="1031" ht="15.75" customHeight="1">
      <c r="A1031" s="149"/>
      <c r="B1031" s="149"/>
      <c r="C1031" s="149"/>
      <c r="D1031" s="116"/>
      <c r="E1031" s="516"/>
      <c r="F1031" s="516"/>
      <c r="G1031" s="519"/>
      <c r="H1031" s="116"/>
      <c r="I1031" s="116"/>
      <c r="J1031" s="116"/>
      <c r="K1031" s="517"/>
      <c r="L1031" s="517"/>
      <c r="M1031" s="517"/>
      <c r="N1031" s="517"/>
      <c r="O1031" s="517"/>
      <c r="P1031" s="517"/>
      <c r="Q1031" s="517"/>
      <c r="R1031" s="517"/>
      <c r="S1031" s="517"/>
      <c r="T1031" s="517"/>
      <c r="U1031" s="517"/>
      <c r="V1031" s="517"/>
      <c r="W1031" s="517"/>
      <c r="X1031" s="517"/>
      <c r="Y1031" s="518"/>
      <c r="Z1031" s="518"/>
      <c r="AA1031" s="518"/>
      <c r="AB1031" s="518"/>
      <c r="AC1031" s="518"/>
    </row>
    <row r="1032" ht="15.75" customHeight="1">
      <c r="A1032" s="149"/>
      <c r="B1032" s="149"/>
      <c r="C1032" s="149"/>
      <c r="D1032" s="116"/>
      <c r="E1032" s="516"/>
      <c r="F1032" s="516"/>
      <c r="G1032" s="519"/>
      <c r="H1032" s="116"/>
      <c r="I1032" s="116"/>
      <c r="J1032" s="116"/>
      <c r="K1032" s="517"/>
      <c r="L1032" s="517"/>
      <c r="M1032" s="517"/>
      <c r="N1032" s="517"/>
      <c r="O1032" s="517"/>
      <c r="P1032" s="517"/>
      <c r="Q1032" s="517"/>
      <c r="R1032" s="517"/>
      <c r="S1032" s="517"/>
      <c r="T1032" s="517"/>
      <c r="U1032" s="517"/>
      <c r="V1032" s="517"/>
      <c r="W1032" s="517"/>
      <c r="X1032" s="517"/>
      <c r="Y1032" s="518"/>
      <c r="Z1032" s="518"/>
      <c r="AA1032" s="518"/>
      <c r="AB1032" s="518"/>
      <c r="AC1032" s="518"/>
    </row>
    <row r="1033" ht="15.75" customHeight="1">
      <c r="A1033" s="149"/>
      <c r="B1033" s="149"/>
      <c r="C1033" s="149"/>
      <c r="D1033" s="116"/>
      <c r="E1033" s="516"/>
      <c r="F1033" s="516"/>
      <c r="G1033" s="519"/>
      <c r="H1033" s="116"/>
      <c r="I1033" s="116"/>
      <c r="J1033" s="116"/>
      <c r="K1033" s="517"/>
      <c r="L1033" s="517"/>
      <c r="M1033" s="517"/>
      <c r="N1033" s="517"/>
      <c r="O1033" s="517"/>
      <c r="P1033" s="517"/>
      <c r="Q1033" s="517"/>
      <c r="R1033" s="517"/>
      <c r="S1033" s="517"/>
      <c r="T1033" s="517"/>
      <c r="U1033" s="517"/>
      <c r="V1033" s="517"/>
      <c r="W1033" s="517"/>
      <c r="X1033" s="517"/>
      <c r="Y1033" s="518"/>
      <c r="Z1033" s="518"/>
      <c r="AA1033" s="518"/>
      <c r="AB1033" s="518"/>
      <c r="AC1033" s="518"/>
    </row>
  </sheetData>
  <hyperlinks>
    <hyperlink r:id="rId1" ref="E14"/>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64.57"/>
    <col customWidth="1" min="3" max="3" width="7.29"/>
    <col customWidth="1" min="4" max="4" width="12.71"/>
    <col customWidth="1" min="5" max="5" width="14.43"/>
    <col customWidth="1" min="6" max="6" width="14.14"/>
    <col customWidth="1" min="7" max="7" width="6.71"/>
    <col customWidth="1" min="8" max="8" width="10.71"/>
  </cols>
  <sheetData>
    <row r="1">
      <c r="A1" s="530" t="s">
        <v>465</v>
      </c>
      <c r="B1" s="530" t="s">
        <v>5497</v>
      </c>
      <c r="C1" s="531" t="s">
        <v>5337</v>
      </c>
      <c r="D1" s="531" t="s">
        <v>5498</v>
      </c>
      <c r="E1" s="531" t="s">
        <v>5499</v>
      </c>
      <c r="F1" s="531" t="s">
        <v>5500</v>
      </c>
      <c r="G1" s="531" t="s">
        <v>5501</v>
      </c>
      <c r="H1" s="531" t="s">
        <v>5502</v>
      </c>
      <c r="I1" s="532"/>
      <c r="J1" s="532"/>
      <c r="K1" s="532"/>
      <c r="L1" s="532"/>
      <c r="M1" s="532"/>
      <c r="N1" s="532"/>
      <c r="O1" s="532"/>
      <c r="P1" s="532"/>
      <c r="Q1" s="532"/>
      <c r="R1" s="532"/>
      <c r="S1" s="532"/>
      <c r="T1" s="532"/>
      <c r="U1" s="532"/>
      <c r="V1" s="532"/>
      <c r="W1" s="532"/>
      <c r="X1" s="532"/>
      <c r="Y1" s="532"/>
      <c r="Z1" s="532"/>
      <c r="AA1" s="532"/>
      <c r="AB1" s="532"/>
      <c r="AC1" s="532"/>
      <c r="AD1" s="532"/>
      <c r="AE1" s="532"/>
    </row>
    <row r="2">
      <c r="A2" s="533">
        <v>10.0</v>
      </c>
      <c r="B2" s="533" t="s">
        <v>5160</v>
      </c>
      <c r="C2" s="534"/>
      <c r="D2" s="534"/>
      <c r="E2" s="535"/>
      <c r="F2" s="535"/>
      <c r="G2" s="535"/>
      <c r="H2" s="535"/>
      <c r="I2" s="536"/>
      <c r="J2" s="536"/>
      <c r="K2" s="536"/>
      <c r="L2" s="536"/>
      <c r="M2" s="536"/>
      <c r="N2" s="536"/>
      <c r="O2" s="536"/>
      <c r="P2" s="536"/>
      <c r="Q2" s="536"/>
      <c r="R2" s="536"/>
      <c r="S2" s="536"/>
      <c r="T2" s="536"/>
      <c r="U2" s="536"/>
      <c r="V2" s="536"/>
      <c r="W2" s="536"/>
      <c r="X2" s="536"/>
      <c r="Y2" s="536"/>
      <c r="Z2" s="536"/>
      <c r="AA2" s="536"/>
      <c r="AB2" s="536"/>
      <c r="AC2" s="536"/>
      <c r="AD2" s="536"/>
      <c r="AE2" s="536"/>
    </row>
    <row r="3">
      <c r="A3" s="537">
        <v>12.0</v>
      </c>
      <c r="B3" s="538" t="s">
        <v>5503</v>
      </c>
      <c r="C3" s="539"/>
      <c r="D3" s="539"/>
      <c r="E3" s="539"/>
      <c r="F3" s="539"/>
      <c r="G3" s="539"/>
      <c r="H3" s="539"/>
      <c r="I3" s="540"/>
      <c r="J3" s="540"/>
      <c r="K3" s="540"/>
      <c r="L3" s="540"/>
      <c r="M3" s="540"/>
      <c r="N3" s="540"/>
      <c r="O3" s="540"/>
      <c r="P3" s="540"/>
      <c r="Q3" s="540"/>
      <c r="R3" s="540"/>
      <c r="S3" s="540"/>
      <c r="T3" s="540"/>
      <c r="U3" s="540"/>
      <c r="V3" s="540"/>
      <c r="W3" s="540"/>
      <c r="X3" s="540"/>
      <c r="Y3" s="540"/>
      <c r="Z3" s="540"/>
      <c r="AA3" s="540"/>
      <c r="AB3" s="540"/>
      <c r="AC3" s="540"/>
      <c r="AD3" s="540"/>
      <c r="AE3" s="540"/>
    </row>
    <row r="4">
      <c r="A4" s="537">
        <v>14.0</v>
      </c>
      <c r="B4" s="538" t="s">
        <v>5504</v>
      </c>
      <c r="C4" s="541">
        <v>370.0</v>
      </c>
      <c r="D4" s="539"/>
      <c r="E4" s="541"/>
      <c r="F4" s="539"/>
      <c r="G4" s="539"/>
      <c r="H4" s="539"/>
      <c r="I4" s="540"/>
      <c r="J4" s="540"/>
      <c r="K4" s="540"/>
      <c r="L4" s="540"/>
      <c r="M4" s="540"/>
      <c r="N4" s="540"/>
      <c r="O4" s="540"/>
      <c r="P4" s="540"/>
      <c r="Q4" s="540"/>
      <c r="R4" s="540"/>
      <c r="S4" s="540"/>
      <c r="T4" s="540"/>
      <c r="U4" s="540"/>
      <c r="V4" s="540"/>
      <c r="W4" s="540"/>
      <c r="X4" s="540"/>
      <c r="Y4" s="540"/>
      <c r="Z4" s="540"/>
      <c r="AA4" s="540"/>
      <c r="AB4" s="540"/>
      <c r="AC4" s="540"/>
      <c r="AD4" s="540"/>
      <c r="AE4" s="540"/>
    </row>
    <row r="5">
      <c r="A5" s="533">
        <v>20.0</v>
      </c>
      <c r="B5" s="533" t="s">
        <v>5505</v>
      </c>
      <c r="C5" s="534"/>
      <c r="D5" s="534">
        <v>1.0</v>
      </c>
      <c r="E5" s="535"/>
      <c r="F5" s="534"/>
      <c r="G5" s="534"/>
      <c r="H5" s="535"/>
      <c r="I5" s="536"/>
      <c r="J5" s="536"/>
      <c r="K5" s="536"/>
      <c r="L5" s="536"/>
      <c r="M5" s="536"/>
      <c r="N5" s="536"/>
      <c r="O5" s="536"/>
      <c r="P5" s="536"/>
      <c r="Q5" s="536"/>
      <c r="R5" s="536"/>
      <c r="S5" s="536"/>
      <c r="T5" s="536"/>
      <c r="U5" s="536"/>
      <c r="V5" s="536"/>
      <c r="W5" s="536"/>
      <c r="X5" s="536"/>
      <c r="Y5" s="536"/>
      <c r="Z5" s="536"/>
      <c r="AA5" s="536"/>
      <c r="AB5" s="536"/>
      <c r="AC5" s="536"/>
      <c r="AD5" s="536"/>
      <c r="AE5" s="536"/>
    </row>
    <row r="6">
      <c r="A6" s="533">
        <v>30.0</v>
      </c>
      <c r="B6" s="533" t="s">
        <v>5506</v>
      </c>
      <c r="C6" s="534"/>
      <c r="D6" s="534">
        <v>1.0</v>
      </c>
      <c r="E6" s="535"/>
      <c r="F6" s="534"/>
      <c r="G6" s="534"/>
      <c r="H6" s="535"/>
      <c r="I6" s="536"/>
      <c r="J6" s="536"/>
      <c r="K6" s="536"/>
      <c r="L6" s="536"/>
      <c r="M6" s="536"/>
      <c r="N6" s="536"/>
      <c r="O6" s="536"/>
      <c r="P6" s="536"/>
      <c r="Q6" s="536"/>
      <c r="R6" s="536"/>
      <c r="S6" s="536"/>
      <c r="T6" s="536"/>
      <c r="U6" s="536"/>
      <c r="V6" s="536"/>
      <c r="W6" s="536"/>
      <c r="X6" s="536"/>
      <c r="Y6" s="536"/>
      <c r="Z6" s="536"/>
      <c r="AA6" s="536"/>
      <c r="AB6" s="536"/>
      <c r="AC6" s="536"/>
      <c r="AD6" s="536"/>
      <c r="AE6" s="536"/>
    </row>
    <row r="7">
      <c r="A7" s="533">
        <v>40.0</v>
      </c>
      <c r="B7" s="533" t="s">
        <v>5507</v>
      </c>
      <c r="C7" s="534"/>
      <c r="D7" s="534">
        <v>1.0</v>
      </c>
      <c r="E7" s="535"/>
      <c r="F7" s="534"/>
      <c r="G7" s="534"/>
      <c r="H7" s="535"/>
      <c r="I7" s="536"/>
      <c r="J7" s="536"/>
      <c r="K7" s="536"/>
      <c r="L7" s="536"/>
      <c r="M7" s="536"/>
      <c r="N7" s="536"/>
      <c r="O7" s="536"/>
      <c r="P7" s="536"/>
      <c r="Q7" s="536"/>
      <c r="R7" s="536"/>
      <c r="S7" s="536"/>
      <c r="T7" s="536"/>
      <c r="U7" s="536"/>
      <c r="V7" s="536"/>
      <c r="W7" s="536"/>
      <c r="X7" s="536"/>
      <c r="Y7" s="536"/>
      <c r="Z7" s="536"/>
      <c r="AA7" s="536"/>
      <c r="AB7" s="536"/>
      <c r="AC7" s="536"/>
      <c r="AD7" s="536"/>
      <c r="AE7" s="536"/>
    </row>
    <row r="8">
      <c r="A8" s="537">
        <v>50.0</v>
      </c>
      <c r="B8" s="537" t="s">
        <v>5508</v>
      </c>
      <c r="C8" s="542"/>
      <c r="D8" s="542"/>
      <c r="E8" s="543"/>
      <c r="F8" s="542"/>
      <c r="G8" s="542">
        <v>1.0</v>
      </c>
      <c r="H8" s="542"/>
      <c r="I8" s="537"/>
      <c r="J8" s="537"/>
      <c r="K8" s="537"/>
      <c r="L8" s="537"/>
      <c r="M8" s="537"/>
      <c r="N8" s="537"/>
      <c r="O8" s="537"/>
      <c r="P8" s="537"/>
      <c r="Q8" s="537"/>
      <c r="R8" s="537"/>
      <c r="S8" s="537"/>
      <c r="T8" s="537"/>
      <c r="U8" s="537"/>
      <c r="V8" s="537"/>
      <c r="W8" s="537"/>
      <c r="X8" s="537"/>
      <c r="Y8" s="537"/>
      <c r="Z8" s="537"/>
      <c r="AA8" s="537"/>
      <c r="AB8" s="537"/>
      <c r="AC8" s="537"/>
      <c r="AD8" s="537"/>
      <c r="AE8" s="537"/>
    </row>
    <row r="9">
      <c r="A9" s="537">
        <v>60.0</v>
      </c>
      <c r="B9" s="537" t="s">
        <v>5509</v>
      </c>
      <c r="C9" s="542">
        <v>50.0</v>
      </c>
      <c r="D9" s="542"/>
      <c r="E9" s="543"/>
      <c r="F9" s="542"/>
      <c r="G9" s="542">
        <v>1.0</v>
      </c>
      <c r="H9" s="542"/>
      <c r="I9" s="537"/>
      <c r="J9" s="537"/>
      <c r="K9" s="537"/>
      <c r="L9" s="537"/>
      <c r="M9" s="537"/>
      <c r="N9" s="537"/>
      <c r="O9" s="537"/>
      <c r="P9" s="537"/>
      <c r="Q9" s="537"/>
      <c r="R9" s="537"/>
      <c r="S9" s="537"/>
      <c r="T9" s="537"/>
      <c r="U9" s="537"/>
      <c r="V9" s="537"/>
      <c r="W9" s="537"/>
      <c r="X9" s="537"/>
      <c r="Y9" s="537"/>
      <c r="Z9" s="537"/>
      <c r="AA9" s="537"/>
      <c r="AB9" s="537"/>
      <c r="AC9" s="537"/>
      <c r="AD9" s="537"/>
      <c r="AE9" s="537"/>
    </row>
    <row r="10">
      <c r="A10" s="537">
        <v>70.0</v>
      </c>
      <c r="B10" s="537" t="s">
        <v>5510</v>
      </c>
      <c r="C10" s="542">
        <v>50.0</v>
      </c>
      <c r="D10" s="542"/>
      <c r="E10" s="543"/>
      <c r="F10" s="542"/>
      <c r="G10" s="542">
        <v>1.0</v>
      </c>
      <c r="H10" s="542"/>
      <c r="I10" s="537"/>
      <c r="J10" s="537"/>
      <c r="K10" s="537"/>
      <c r="L10" s="537"/>
      <c r="M10" s="537"/>
      <c r="N10" s="537"/>
      <c r="O10" s="537"/>
      <c r="P10" s="537"/>
      <c r="Q10" s="537"/>
      <c r="R10" s="537"/>
      <c r="S10" s="537"/>
      <c r="T10" s="537"/>
      <c r="U10" s="537"/>
      <c r="V10" s="537"/>
      <c r="W10" s="537"/>
      <c r="X10" s="537"/>
      <c r="Y10" s="537"/>
      <c r="Z10" s="537"/>
      <c r="AA10" s="537"/>
      <c r="AB10" s="537"/>
      <c r="AC10" s="537"/>
      <c r="AD10" s="537"/>
      <c r="AE10" s="537"/>
    </row>
    <row r="11">
      <c r="A11" s="537">
        <v>80.0</v>
      </c>
      <c r="B11" s="537" t="s">
        <v>5511</v>
      </c>
      <c r="C11" s="542"/>
      <c r="D11" s="542"/>
      <c r="E11" s="543"/>
      <c r="F11" s="542"/>
      <c r="G11" s="542">
        <v>1.0</v>
      </c>
      <c r="H11" s="542"/>
      <c r="I11" s="537"/>
      <c r="J11" s="537"/>
      <c r="K11" s="537"/>
      <c r="L11" s="537"/>
      <c r="M11" s="537"/>
      <c r="N11" s="537"/>
      <c r="O11" s="537"/>
      <c r="P11" s="537"/>
      <c r="Q11" s="537"/>
      <c r="R11" s="537"/>
      <c r="S11" s="537"/>
      <c r="T11" s="537"/>
      <c r="U11" s="537"/>
      <c r="V11" s="537"/>
      <c r="W11" s="537"/>
      <c r="X11" s="537"/>
      <c r="Y11" s="537"/>
      <c r="Z11" s="537"/>
      <c r="AA11" s="537"/>
      <c r="AB11" s="537"/>
      <c r="AC11" s="537"/>
      <c r="AD11" s="537"/>
      <c r="AE11" s="537"/>
    </row>
    <row r="12">
      <c r="A12" s="537">
        <v>90.0</v>
      </c>
      <c r="B12" s="537" t="s">
        <v>5512</v>
      </c>
      <c r="C12" s="542"/>
      <c r="D12" s="542"/>
      <c r="E12" s="543"/>
      <c r="F12" s="542"/>
      <c r="G12" s="542">
        <v>1.0</v>
      </c>
      <c r="H12" s="542"/>
      <c r="I12" s="537"/>
      <c r="J12" s="537"/>
      <c r="K12" s="537"/>
      <c r="L12" s="537"/>
      <c r="M12" s="537"/>
      <c r="N12" s="537"/>
      <c r="O12" s="537"/>
      <c r="P12" s="537"/>
      <c r="Q12" s="537"/>
      <c r="R12" s="537"/>
      <c r="S12" s="537"/>
      <c r="T12" s="537"/>
      <c r="U12" s="537"/>
      <c r="V12" s="537"/>
      <c r="W12" s="537"/>
      <c r="X12" s="537"/>
      <c r="Y12" s="537"/>
      <c r="Z12" s="537"/>
      <c r="AA12" s="537"/>
      <c r="AB12" s="537"/>
      <c r="AC12" s="537"/>
      <c r="AD12" s="537"/>
      <c r="AE12" s="537"/>
    </row>
    <row r="13">
      <c r="A13" s="537">
        <v>100.0</v>
      </c>
      <c r="B13" s="537" t="s">
        <v>5513</v>
      </c>
      <c r="C13" s="542" t="s">
        <v>5514</v>
      </c>
      <c r="D13" s="542"/>
      <c r="E13" s="543"/>
      <c r="F13" s="542"/>
      <c r="G13" s="542">
        <v>1.0</v>
      </c>
      <c r="H13" s="542"/>
      <c r="I13" s="537"/>
      <c r="J13" s="537"/>
      <c r="K13" s="537"/>
      <c r="L13" s="537"/>
      <c r="M13" s="537"/>
      <c r="N13" s="537"/>
      <c r="O13" s="537"/>
      <c r="P13" s="537"/>
      <c r="Q13" s="537"/>
      <c r="R13" s="537"/>
      <c r="S13" s="537"/>
      <c r="T13" s="537"/>
      <c r="U13" s="537"/>
      <c r="V13" s="537"/>
      <c r="W13" s="537"/>
      <c r="X13" s="537"/>
      <c r="Y13" s="537"/>
      <c r="Z13" s="537"/>
      <c r="AA13" s="537"/>
      <c r="AB13" s="537"/>
      <c r="AC13" s="537"/>
      <c r="AD13" s="537"/>
      <c r="AE13" s="537"/>
    </row>
    <row r="14">
      <c r="A14" s="537">
        <v>110.0</v>
      </c>
      <c r="B14" s="537" t="s">
        <v>5515</v>
      </c>
      <c r="C14" s="542">
        <v>90.0</v>
      </c>
      <c r="D14" s="542"/>
      <c r="E14" s="543"/>
      <c r="F14" s="542"/>
      <c r="G14" s="542">
        <v>1.0</v>
      </c>
      <c r="H14" s="542"/>
      <c r="I14" s="537"/>
      <c r="J14" s="537"/>
      <c r="K14" s="537"/>
      <c r="L14" s="537"/>
      <c r="M14" s="537"/>
      <c r="N14" s="537"/>
      <c r="O14" s="537"/>
      <c r="P14" s="537"/>
      <c r="Q14" s="537"/>
      <c r="R14" s="537"/>
      <c r="S14" s="537"/>
      <c r="T14" s="537"/>
      <c r="U14" s="537"/>
      <c r="V14" s="537"/>
      <c r="W14" s="537"/>
      <c r="X14" s="537"/>
      <c r="Y14" s="537"/>
      <c r="Z14" s="537"/>
      <c r="AA14" s="537"/>
      <c r="AB14" s="537"/>
      <c r="AC14" s="537"/>
      <c r="AD14" s="537"/>
      <c r="AE14" s="537"/>
    </row>
    <row r="15">
      <c r="A15" s="533">
        <v>120.0</v>
      </c>
      <c r="B15" s="533" t="s">
        <v>5516</v>
      </c>
      <c r="C15" s="535"/>
      <c r="D15" s="535"/>
      <c r="E15" s="535"/>
      <c r="F15" s="534">
        <v>1.0</v>
      </c>
      <c r="G15" s="534"/>
      <c r="H15" s="534">
        <v>1.0</v>
      </c>
      <c r="I15" s="536"/>
      <c r="J15" s="536"/>
      <c r="K15" s="536"/>
      <c r="L15" s="536"/>
      <c r="M15" s="536"/>
      <c r="N15" s="536"/>
      <c r="O15" s="536"/>
      <c r="P15" s="536"/>
      <c r="Q15" s="536"/>
      <c r="R15" s="536"/>
      <c r="S15" s="536"/>
      <c r="T15" s="536"/>
      <c r="U15" s="536"/>
      <c r="V15" s="536"/>
      <c r="W15" s="536"/>
      <c r="X15" s="536"/>
      <c r="Y15" s="536"/>
      <c r="Z15" s="536"/>
      <c r="AA15" s="536"/>
      <c r="AB15" s="536"/>
      <c r="AC15" s="536"/>
      <c r="AD15" s="536"/>
      <c r="AE15" s="536"/>
    </row>
    <row r="16">
      <c r="A16" s="537">
        <v>125.0</v>
      </c>
      <c r="B16" s="537" t="s">
        <v>5517</v>
      </c>
      <c r="C16" s="542">
        <v>120.0</v>
      </c>
      <c r="D16" s="539"/>
      <c r="E16" s="539"/>
      <c r="F16" s="542">
        <v>1.0</v>
      </c>
      <c r="G16" s="539"/>
      <c r="H16" s="539"/>
      <c r="I16" s="540"/>
      <c r="J16" s="540"/>
      <c r="K16" s="540"/>
      <c r="L16" s="540"/>
      <c r="M16" s="540"/>
      <c r="N16" s="540"/>
      <c r="O16" s="540"/>
      <c r="P16" s="540"/>
      <c r="Q16" s="540"/>
      <c r="R16" s="540"/>
      <c r="S16" s="540"/>
      <c r="T16" s="540"/>
      <c r="U16" s="540"/>
      <c r="V16" s="540"/>
      <c r="W16" s="540"/>
      <c r="X16" s="540"/>
      <c r="Y16" s="540"/>
      <c r="Z16" s="540"/>
      <c r="AA16" s="540"/>
      <c r="AB16" s="540"/>
      <c r="AC16" s="540"/>
      <c r="AD16" s="540"/>
      <c r="AE16" s="540"/>
    </row>
    <row r="17">
      <c r="A17" s="533">
        <v>130.0</v>
      </c>
      <c r="B17" s="533" t="s">
        <v>5518</v>
      </c>
      <c r="C17" s="535"/>
      <c r="D17" s="535"/>
      <c r="E17" s="535"/>
      <c r="F17" s="534">
        <v>1.0</v>
      </c>
      <c r="G17" s="534"/>
      <c r="H17" s="534">
        <v>1.0</v>
      </c>
      <c r="I17" s="536"/>
      <c r="J17" s="536"/>
      <c r="K17" s="536"/>
      <c r="L17" s="536"/>
      <c r="M17" s="536"/>
      <c r="N17" s="536"/>
      <c r="O17" s="536"/>
      <c r="P17" s="536"/>
      <c r="Q17" s="536"/>
      <c r="R17" s="536"/>
      <c r="S17" s="536"/>
      <c r="T17" s="536"/>
      <c r="U17" s="536"/>
      <c r="V17" s="536"/>
      <c r="W17" s="536"/>
      <c r="X17" s="536"/>
      <c r="Y17" s="536"/>
      <c r="Z17" s="536"/>
      <c r="AA17" s="536"/>
      <c r="AB17" s="536"/>
      <c r="AC17" s="536"/>
      <c r="AD17" s="536"/>
      <c r="AE17" s="536"/>
    </row>
    <row r="18">
      <c r="A18" s="533">
        <v>140.0</v>
      </c>
      <c r="B18" s="533" t="s">
        <v>5519</v>
      </c>
      <c r="C18" s="535"/>
      <c r="D18" s="535"/>
      <c r="E18" s="535"/>
      <c r="F18" s="534">
        <v>1.0</v>
      </c>
      <c r="G18" s="534"/>
      <c r="H18" s="534">
        <v>1.0</v>
      </c>
      <c r="I18" s="536"/>
      <c r="J18" s="536"/>
      <c r="K18" s="536"/>
      <c r="L18" s="536"/>
      <c r="M18" s="536"/>
      <c r="N18" s="536"/>
      <c r="O18" s="536"/>
      <c r="P18" s="536"/>
      <c r="Q18" s="536"/>
      <c r="R18" s="536"/>
      <c r="S18" s="536"/>
      <c r="T18" s="536"/>
      <c r="U18" s="536"/>
      <c r="V18" s="536"/>
      <c r="W18" s="536"/>
      <c r="X18" s="536"/>
      <c r="Y18" s="536"/>
      <c r="Z18" s="536"/>
      <c r="AA18" s="536"/>
      <c r="AB18" s="536"/>
      <c r="AC18" s="536"/>
      <c r="AD18" s="536"/>
      <c r="AE18" s="536"/>
    </row>
    <row r="19">
      <c r="A19" s="533">
        <v>150.0</v>
      </c>
      <c r="B19" s="533" t="s">
        <v>5520</v>
      </c>
      <c r="C19" s="535"/>
      <c r="D19" s="535"/>
      <c r="E19" s="535"/>
      <c r="F19" s="534"/>
      <c r="G19" s="534">
        <v>1.0</v>
      </c>
      <c r="H19" s="534">
        <v>1.0</v>
      </c>
      <c r="I19" s="536"/>
      <c r="J19" s="536"/>
      <c r="K19" s="536"/>
      <c r="L19" s="536"/>
      <c r="M19" s="536"/>
      <c r="N19" s="536"/>
      <c r="O19" s="536"/>
      <c r="P19" s="536"/>
      <c r="Q19" s="536"/>
      <c r="R19" s="536"/>
      <c r="S19" s="536"/>
      <c r="T19" s="536"/>
      <c r="U19" s="536"/>
      <c r="V19" s="536"/>
      <c r="W19" s="536"/>
      <c r="X19" s="536"/>
      <c r="Y19" s="536"/>
      <c r="Z19" s="536"/>
      <c r="AA19" s="536"/>
      <c r="AB19" s="536"/>
      <c r="AC19" s="536"/>
      <c r="AD19" s="536"/>
      <c r="AE19" s="536"/>
    </row>
    <row r="20">
      <c r="A20" s="533">
        <v>160.0</v>
      </c>
      <c r="B20" s="533" t="s">
        <v>5521</v>
      </c>
      <c r="C20" s="535"/>
      <c r="D20" s="535"/>
      <c r="E20" s="535"/>
      <c r="F20" s="534"/>
      <c r="G20" s="534">
        <v>1.0</v>
      </c>
      <c r="H20" s="534">
        <v>1.0</v>
      </c>
      <c r="I20" s="536"/>
      <c r="J20" s="536"/>
      <c r="K20" s="536"/>
      <c r="L20" s="536"/>
      <c r="M20" s="536"/>
      <c r="N20" s="536"/>
      <c r="O20" s="536"/>
      <c r="P20" s="536"/>
      <c r="Q20" s="536"/>
      <c r="R20" s="536"/>
      <c r="S20" s="536"/>
      <c r="T20" s="536"/>
      <c r="U20" s="536"/>
      <c r="V20" s="536"/>
      <c r="W20" s="536"/>
      <c r="X20" s="536"/>
      <c r="Y20" s="536"/>
      <c r="Z20" s="536"/>
      <c r="AA20" s="536"/>
      <c r="AB20" s="536"/>
      <c r="AC20" s="536"/>
      <c r="AD20" s="536"/>
      <c r="AE20" s="536"/>
    </row>
    <row r="21">
      <c r="A21" s="533">
        <v>170.0</v>
      </c>
      <c r="B21" s="533" t="s">
        <v>5522</v>
      </c>
      <c r="C21" s="534"/>
      <c r="D21" s="534">
        <v>1.0</v>
      </c>
      <c r="E21" s="535"/>
      <c r="F21" s="534"/>
      <c r="G21" s="534"/>
      <c r="H21" s="534">
        <v>1.0</v>
      </c>
      <c r="I21" s="536"/>
      <c r="J21" s="536"/>
      <c r="K21" s="536"/>
      <c r="L21" s="536"/>
      <c r="M21" s="536"/>
      <c r="N21" s="536"/>
      <c r="O21" s="536"/>
      <c r="P21" s="536"/>
      <c r="Q21" s="536"/>
      <c r="R21" s="536"/>
      <c r="S21" s="536"/>
      <c r="T21" s="536"/>
      <c r="U21" s="536"/>
      <c r="V21" s="536"/>
      <c r="W21" s="536"/>
      <c r="X21" s="536"/>
      <c r="Y21" s="536"/>
      <c r="Z21" s="536"/>
      <c r="AA21" s="536"/>
      <c r="AB21" s="536"/>
      <c r="AC21" s="536"/>
      <c r="AD21" s="536"/>
      <c r="AE21" s="536"/>
    </row>
    <row r="22">
      <c r="A22" s="533">
        <v>180.0</v>
      </c>
      <c r="B22" s="533" t="s">
        <v>5523</v>
      </c>
      <c r="C22" s="534"/>
      <c r="D22" s="534">
        <v>1.0</v>
      </c>
      <c r="E22" s="535"/>
      <c r="F22" s="534"/>
      <c r="G22" s="534"/>
      <c r="H22" s="534">
        <v>1.0</v>
      </c>
      <c r="I22" s="536"/>
      <c r="J22" s="536"/>
      <c r="K22" s="536"/>
      <c r="L22" s="536"/>
      <c r="M22" s="536"/>
      <c r="N22" s="536"/>
      <c r="O22" s="536"/>
      <c r="P22" s="536"/>
      <c r="Q22" s="536"/>
      <c r="R22" s="536"/>
      <c r="S22" s="536"/>
      <c r="T22" s="536"/>
      <c r="U22" s="536"/>
      <c r="V22" s="536"/>
      <c r="W22" s="536"/>
      <c r="X22" s="536"/>
      <c r="Y22" s="536"/>
      <c r="Z22" s="536"/>
      <c r="AA22" s="536"/>
      <c r="AB22" s="536"/>
      <c r="AC22" s="536"/>
      <c r="AD22" s="536"/>
      <c r="AE22" s="536"/>
    </row>
    <row r="23">
      <c r="A23" s="533">
        <v>190.0</v>
      </c>
      <c r="B23" s="533" t="s">
        <v>5524</v>
      </c>
      <c r="C23" s="534"/>
      <c r="D23" s="534">
        <v>1.0</v>
      </c>
      <c r="E23" s="535"/>
      <c r="F23" s="534"/>
      <c r="G23" s="534"/>
      <c r="H23" s="534">
        <v>1.0</v>
      </c>
      <c r="I23" s="536"/>
      <c r="J23" s="536"/>
      <c r="K23" s="536"/>
      <c r="L23" s="536"/>
      <c r="M23" s="536"/>
      <c r="N23" s="536"/>
      <c r="O23" s="536"/>
      <c r="P23" s="536"/>
      <c r="Q23" s="536"/>
      <c r="R23" s="536"/>
      <c r="S23" s="536"/>
      <c r="T23" s="536"/>
      <c r="U23" s="536"/>
      <c r="V23" s="536"/>
      <c r="W23" s="536"/>
      <c r="X23" s="536"/>
      <c r="Y23" s="536"/>
      <c r="Z23" s="536"/>
      <c r="AA23" s="536"/>
      <c r="AB23" s="536"/>
      <c r="AC23" s="536"/>
      <c r="AD23" s="536"/>
      <c r="AE23" s="536"/>
    </row>
    <row r="24">
      <c r="A24" s="533">
        <v>200.0</v>
      </c>
      <c r="B24" s="533" t="s">
        <v>5525</v>
      </c>
      <c r="C24" s="534"/>
      <c r="D24" s="534">
        <v>1.0</v>
      </c>
      <c r="E24" s="535"/>
      <c r="F24" s="534"/>
      <c r="G24" s="534"/>
      <c r="H24" s="534">
        <v>1.0</v>
      </c>
      <c r="I24" s="536"/>
      <c r="J24" s="536"/>
      <c r="K24" s="536"/>
      <c r="L24" s="536"/>
      <c r="M24" s="536"/>
      <c r="N24" s="536"/>
      <c r="O24" s="536"/>
      <c r="P24" s="536"/>
      <c r="Q24" s="536"/>
      <c r="R24" s="536"/>
      <c r="S24" s="536"/>
      <c r="T24" s="536"/>
      <c r="U24" s="536"/>
      <c r="V24" s="536"/>
      <c r="W24" s="536"/>
      <c r="X24" s="536"/>
      <c r="Y24" s="536"/>
      <c r="Z24" s="536"/>
      <c r="AA24" s="536"/>
      <c r="AB24" s="536"/>
      <c r="AC24" s="536"/>
      <c r="AD24" s="536"/>
      <c r="AE24" s="536"/>
    </row>
    <row r="25">
      <c r="A25" s="533">
        <v>210.0</v>
      </c>
      <c r="B25" s="533" t="s">
        <v>5526</v>
      </c>
      <c r="C25" s="535"/>
      <c r="D25" s="535"/>
      <c r="E25" s="534">
        <v>1.0</v>
      </c>
      <c r="F25" s="534"/>
      <c r="G25" s="534"/>
      <c r="H25" s="534">
        <v>1.0</v>
      </c>
      <c r="I25" s="536"/>
      <c r="J25" s="536"/>
      <c r="K25" s="536"/>
      <c r="L25" s="536"/>
      <c r="M25" s="536"/>
      <c r="N25" s="536"/>
      <c r="O25" s="536"/>
      <c r="P25" s="536"/>
      <c r="Q25" s="536"/>
      <c r="R25" s="536"/>
      <c r="S25" s="536"/>
      <c r="T25" s="536"/>
      <c r="U25" s="536"/>
      <c r="V25" s="536"/>
      <c r="W25" s="536"/>
      <c r="X25" s="536"/>
      <c r="Y25" s="536"/>
      <c r="Z25" s="536"/>
      <c r="AA25" s="536"/>
      <c r="AB25" s="536"/>
      <c r="AC25" s="536"/>
      <c r="AD25" s="536"/>
      <c r="AE25" s="536"/>
    </row>
    <row r="26">
      <c r="A26" s="533">
        <v>220.0</v>
      </c>
      <c r="B26" s="533" t="s">
        <v>5527</v>
      </c>
      <c r="C26" s="535"/>
      <c r="D26" s="535"/>
      <c r="E26" s="534">
        <v>1.0</v>
      </c>
      <c r="F26" s="534"/>
      <c r="G26" s="534"/>
      <c r="H26" s="534">
        <v>1.0</v>
      </c>
      <c r="I26" s="536"/>
      <c r="J26" s="536"/>
      <c r="K26" s="536"/>
      <c r="L26" s="536"/>
      <c r="M26" s="536"/>
      <c r="N26" s="536"/>
      <c r="O26" s="536"/>
      <c r="P26" s="536"/>
      <c r="Q26" s="536"/>
      <c r="R26" s="536"/>
      <c r="S26" s="536"/>
      <c r="T26" s="536"/>
      <c r="U26" s="536"/>
      <c r="V26" s="536"/>
      <c r="W26" s="536"/>
      <c r="X26" s="536"/>
      <c r="Y26" s="536"/>
      <c r="Z26" s="536"/>
      <c r="AA26" s="536"/>
      <c r="AB26" s="536"/>
      <c r="AC26" s="536"/>
      <c r="AD26" s="536"/>
      <c r="AE26" s="536"/>
    </row>
    <row r="27">
      <c r="A27" s="533">
        <v>224.0</v>
      </c>
      <c r="B27" s="544" t="s">
        <v>5528</v>
      </c>
      <c r="C27" s="545">
        <v>210220.0</v>
      </c>
      <c r="D27" s="546">
        <v>1.0</v>
      </c>
      <c r="E27" s="547"/>
      <c r="F27" s="546"/>
      <c r="G27" s="546"/>
      <c r="H27" s="546">
        <v>1.0</v>
      </c>
      <c r="I27" s="548"/>
      <c r="J27" s="548"/>
      <c r="K27" s="548"/>
      <c r="L27" s="548"/>
      <c r="M27" s="548"/>
      <c r="N27" s="548"/>
      <c r="O27" s="548"/>
      <c r="P27" s="548"/>
      <c r="Q27" s="548"/>
      <c r="R27" s="548"/>
      <c r="S27" s="548"/>
      <c r="T27" s="548"/>
      <c r="U27" s="548"/>
      <c r="V27" s="548"/>
      <c r="W27" s="548"/>
      <c r="X27" s="548"/>
      <c r="Y27" s="548"/>
      <c r="Z27" s="548"/>
      <c r="AA27" s="548"/>
      <c r="AB27" s="548"/>
      <c r="AC27" s="548"/>
      <c r="AD27" s="548"/>
      <c r="AE27" s="548"/>
    </row>
    <row r="28">
      <c r="A28" s="537">
        <v>226.0</v>
      </c>
      <c r="B28" s="538" t="s">
        <v>5529</v>
      </c>
      <c r="C28" s="542">
        <v>220.0</v>
      </c>
      <c r="D28" s="539"/>
      <c r="E28" s="539"/>
      <c r="F28" s="542">
        <v>1.0</v>
      </c>
      <c r="G28" s="539"/>
      <c r="H28" s="542">
        <v>1.0</v>
      </c>
      <c r="I28" s="540"/>
      <c r="J28" s="540"/>
      <c r="K28" s="540"/>
      <c r="L28" s="540"/>
      <c r="M28" s="540"/>
      <c r="N28" s="540"/>
      <c r="O28" s="540"/>
      <c r="P28" s="540"/>
      <c r="Q28" s="540"/>
      <c r="R28" s="540"/>
      <c r="S28" s="540"/>
      <c r="T28" s="540"/>
      <c r="U28" s="540"/>
      <c r="V28" s="540"/>
      <c r="W28" s="540"/>
      <c r="X28" s="540"/>
      <c r="Y28" s="540"/>
      <c r="Z28" s="540"/>
      <c r="AA28" s="540"/>
      <c r="AB28" s="540"/>
      <c r="AC28" s="540"/>
      <c r="AD28" s="540"/>
      <c r="AE28" s="540"/>
    </row>
    <row r="29">
      <c r="A29" s="533">
        <v>230.0</v>
      </c>
      <c r="B29" s="533" t="s">
        <v>5530</v>
      </c>
      <c r="C29" s="535"/>
      <c r="D29" s="535"/>
      <c r="E29" s="534">
        <v>1.0</v>
      </c>
      <c r="F29" s="534"/>
      <c r="G29" s="534"/>
      <c r="H29" s="534">
        <v>1.0</v>
      </c>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row>
    <row r="30">
      <c r="A30" s="533">
        <v>250.0</v>
      </c>
      <c r="B30" s="533" t="s">
        <v>5531</v>
      </c>
      <c r="C30" s="534">
        <v>230.0</v>
      </c>
      <c r="D30" s="534">
        <v>1.0</v>
      </c>
      <c r="E30" s="535"/>
      <c r="F30" s="534"/>
      <c r="G30" s="534"/>
      <c r="H30" s="534">
        <v>1.0</v>
      </c>
      <c r="I30" s="536"/>
      <c r="J30" s="536"/>
      <c r="K30" s="536"/>
      <c r="L30" s="536"/>
      <c r="M30" s="536"/>
      <c r="N30" s="536"/>
      <c r="O30" s="536"/>
      <c r="P30" s="536"/>
      <c r="Q30" s="536"/>
      <c r="R30" s="536"/>
      <c r="S30" s="536"/>
      <c r="T30" s="536"/>
      <c r="U30" s="536"/>
      <c r="V30" s="536"/>
      <c r="W30" s="536"/>
      <c r="X30" s="536"/>
      <c r="Y30" s="536"/>
      <c r="Z30" s="536"/>
      <c r="AA30" s="536"/>
      <c r="AB30" s="536"/>
      <c r="AC30" s="536"/>
      <c r="AD30" s="536"/>
      <c r="AE30" s="536"/>
    </row>
    <row r="31">
      <c r="A31" s="533">
        <v>260.0</v>
      </c>
      <c r="B31" s="533" t="s">
        <v>5532</v>
      </c>
      <c r="C31" s="535"/>
      <c r="D31" s="535"/>
      <c r="E31" s="534">
        <v>1.0</v>
      </c>
      <c r="F31" s="534"/>
      <c r="G31" s="534"/>
      <c r="H31" s="534">
        <v>1.0</v>
      </c>
      <c r="I31" s="536"/>
      <c r="J31" s="536"/>
      <c r="K31" s="536"/>
      <c r="L31" s="536"/>
      <c r="M31" s="536"/>
      <c r="N31" s="536"/>
      <c r="O31" s="536"/>
      <c r="P31" s="536"/>
      <c r="Q31" s="536"/>
      <c r="R31" s="536"/>
      <c r="S31" s="536"/>
      <c r="T31" s="536"/>
      <c r="U31" s="536"/>
      <c r="V31" s="536"/>
      <c r="W31" s="536"/>
      <c r="X31" s="536"/>
      <c r="Y31" s="536"/>
      <c r="Z31" s="536"/>
      <c r="AA31" s="536"/>
      <c r="AB31" s="536"/>
      <c r="AC31" s="536"/>
      <c r="AD31" s="536"/>
      <c r="AE31" s="536"/>
    </row>
    <row r="32">
      <c r="A32" s="533">
        <v>270.0</v>
      </c>
      <c r="B32" s="533" t="s">
        <v>5533</v>
      </c>
      <c r="C32" s="535"/>
      <c r="D32" s="535"/>
      <c r="E32" s="534">
        <v>1.0</v>
      </c>
      <c r="F32" s="534"/>
      <c r="G32" s="534"/>
      <c r="H32" s="534">
        <v>1.0</v>
      </c>
      <c r="I32" s="536"/>
      <c r="J32" s="536"/>
      <c r="K32" s="536"/>
      <c r="L32" s="536"/>
      <c r="M32" s="536"/>
      <c r="N32" s="536"/>
      <c r="O32" s="536"/>
      <c r="P32" s="536"/>
      <c r="Q32" s="536"/>
      <c r="R32" s="536"/>
      <c r="S32" s="536"/>
      <c r="T32" s="536"/>
      <c r="U32" s="536"/>
      <c r="V32" s="536"/>
      <c r="W32" s="536"/>
      <c r="X32" s="536"/>
      <c r="Y32" s="536"/>
      <c r="Z32" s="536"/>
      <c r="AA32" s="536"/>
      <c r="AB32" s="536"/>
      <c r="AC32" s="536"/>
      <c r="AD32" s="536"/>
      <c r="AE32" s="536"/>
    </row>
    <row r="33">
      <c r="A33" s="533">
        <v>280.0</v>
      </c>
      <c r="B33" s="533" t="s">
        <v>5534</v>
      </c>
      <c r="C33" s="535"/>
      <c r="D33" s="535"/>
      <c r="E33" s="534">
        <v>1.0</v>
      </c>
      <c r="F33" s="534"/>
      <c r="G33" s="534"/>
      <c r="H33" s="534">
        <v>1.0</v>
      </c>
      <c r="I33" s="536"/>
      <c r="J33" s="536"/>
      <c r="K33" s="536"/>
      <c r="L33" s="536"/>
      <c r="M33" s="536"/>
      <c r="N33" s="536"/>
      <c r="O33" s="536"/>
      <c r="P33" s="536"/>
      <c r="Q33" s="536"/>
      <c r="R33" s="536"/>
      <c r="S33" s="536"/>
      <c r="T33" s="536"/>
      <c r="U33" s="536"/>
      <c r="V33" s="536"/>
      <c r="W33" s="536"/>
      <c r="X33" s="536"/>
      <c r="Y33" s="536"/>
      <c r="Z33" s="536"/>
      <c r="AA33" s="536"/>
      <c r="AB33" s="536"/>
      <c r="AC33" s="536"/>
      <c r="AD33" s="536"/>
      <c r="AE33" s="536"/>
    </row>
    <row r="34">
      <c r="A34" s="533">
        <v>290.0</v>
      </c>
      <c r="B34" s="533" t="s">
        <v>5535</v>
      </c>
      <c r="C34" s="535"/>
      <c r="D34" s="535"/>
      <c r="E34" s="534">
        <v>1.0</v>
      </c>
      <c r="F34" s="534"/>
      <c r="G34" s="534"/>
      <c r="H34" s="534">
        <v>1.0</v>
      </c>
      <c r="I34" s="536"/>
      <c r="J34" s="536"/>
      <c r="K34" s="536"/>
      <c r="L34" s="536"/>
      <c r="M34" s="536"/>
      <c r="N34" s="536"/>
      <c r="O34" s="536"/>
      <c r="P34" s="536"/>
      <c r="Q34" s="536"/>
      <c r="R34" s="536"/>
      <c r="S34" s="536"/>
      <c r="T34" s="536"/>
      <c r="U34" s="536"/>
      <c r="V34" s="536"/>
      <c r="W34" s="536"/>
      <c r="X34" s="536"/>
      <c r="Y34" s="536"/>
      <c r="Z34" s="536"/>
      <c r="AA34" s="536"/>
      <c r="AB34" s="536"/>
      <c r="AC34" s="536"/>
      <c r="AD34" s="536"/>
      <c r="AE34" s="536"/>
    </row>
    <row r="35">
      <c r="A35" s="533">
        <v>300.0</v>
      </c>
      <c r="B35" s="533" t="s">
        <v>5536</v>
      </c>
      <c r="C35" s="535"/>
      <c r="D35" s="535"/>
      <c r="E35" s="534">
        <v>1.0</v>
      </c>
      <c r="F35" s="534"/>
      <c r="G35" s="534"/>
      <c r="H35" s="534">
        <v>1.0</v>
      </c>
      <c r="I35" s="536"/>
      <c r="J35" s="536"/>
      <c r="K35" s="536"/>
      <c r="L35" s="536"/>
      <c r="M35" s="536"/>
      <c r="N35" s="536"/>
      <c r="O35" s="536"/>
      <c r="P35" s="536"/>
      <c r="Q35" s="536"/>
      <c r="R35" s="536"/>
      <c r="S35" s="536"/>
      <c r="T35" s="536"/>
      <c r="U35" s="536"/>
      <c r="V35" s="536"/>
      <c r="W35" s="536"/>
      <c r="X35" s="536"/>
      <c r="Y35" s="536"/>
      <c r="Z35" s="536"/>
      <c r="AA35" s="536"/>
      <c r="AB35" s="536"/>
      <c r="AC35" s="536"/>
      <c r="AD35" s="536"/>
      <c r="AE35" s="536"/>
    </row>
    <row r="36">
      <c r="A36" s="533">
        <v>310.0</v>
      </c>
      <c r="B36" s="533" t="s">
        <v>5537</v>
      </c>
      <c r="C36" s="535"/>
      <c r="D36" s="535"/>
      <c r="E36" s="534">
        <v>1.0</v>
      </c>
      <c r="F36" s="534"/>
      <c r="G36" s="534"/>
      <c r="H36" s="534">
        <v>1.0</v>
      </c>
      <c r="I36" s="536"/>
      <c r="J36" s="536"/>
      <c r="K36" s="536"/>
      <c r="L36" s="536"/>
      <c r="M36" s="536"/>
      <c r="N36" s="536"/>
      <c r="O36" s="536"/>
      <c r="P36" s="536"/>
      <c r="Q36" s="536"/>
      <c r="R36" s="536"/>
      <c r="S36" s="536"/>
      <c r="T36" s="536"/>
      <c r="U36" s="536"/>
      <c r="V36" s="536"/>
      <c r="W36" s="536"/>
      <c r="X36" s="536"/>
      <c r="Y36" s="536"/>
      <c r="Z36" s="536"/>
      <c r="AA36" s="536"/>
      <c r="AB36" s="536"/>
      <c r="AC36" s="536"/>
      <c r="AD36" s="536"/>
      <c r="AE36" s="536"/>
    </row>
    <row r="37">
      <c r="A37" s="533">
        <v>320.0</v>
      </c>
      <c r="B37" s="533" t="s">
        <v>5538</v>
      </c>
      <c r="C37" s="535"/>
      <c r="D37" s="535"/>
      <c r="E37" s="534">
        <v>1.0</v>
      </c>
      <c r="F37" s="534"/>
      <c r="G37" s="534"/>
      <c r="H37" s="534">
        <v>1.0</v>
      </c>
      <c r="I37" s="536"/>
      <c r="J37" s="536"/>
      <c r="K37" s="536"/>
      <c r="L37" s="536"/>
      <c r="M37" s="536"/>
      <c r="N37" s="536"/>
      <c r="O37" s="536"/>
      <c r="P37" s="536"/>
      <c r="Q37" s="536"/>
      <c r="R37" s="536"/>
      <c r="S37" s="536"/>
      <c r="T37" s="536"/>
      <c r="U37" s="536"/>
      <c r="V37" s="536"/>
      <c r="W37" s="536"/>
      <c r="X37" s="536"/>
      <c r="Y37" s="536"/>
      <c r="Z37" s="536"/>
      <c r="AA37" s="536"/>
      <c r="AB37" s="536"/>
      <c r="AC37" s="536"/>
      <c r="AD37" s="536"/>
      <c r="AE37" s="536"/>
    </row>
    <row r="38">
      <c r="A38" s="533">
        <v>330.0</v>
      </c>
      <c r="B38" s="533" t="s">
        <v>5539</v>
      </c>
      <c r="C38" s="534">
        <v>320.0</v>
      </c>
      <c r="D38" s="534">
        <v>1.0</v>
      </c>
      <c r="E38" s="535"/>
      <c r="F38" s="534"/>
      <c r="G38" s="534"/>
      <c r="H38" s="534">
        <v>1.0</v>
      </c>
      <c r="I38" s="536"/>
      <c r="J38" s="536"/>
      <c r="K38" s="536"/>
      <c r="L38" s="536"/>
      <c r="M38" s="536"/>
      <c r="N38" s="536"/>
      <c r="O38" s="536"/>
      <c r="P38" s="536"/>
      <c r="Q38" s="536"/>
      <c r="R38" s="536"/>
      <c r="S38" s="536"/>
      <c r="T38" s="536"/>
      <c r="U38" s="536"/>
      <c r="V38" s="536"/>
      <c r="W38" s="536"/>
      <c r="X38" s="536"/>
      <c r="Y38" s="536"/>
      <c r="Z38" s="536"/>
      <c r="AA38" s="536"/>
      <c r="AB38" s="536"/>
      <c r="AC38" s="536"/>
      <c r="AD38" s="536"/>
      <c r="AE38" s="536"/>
    </row>
    <row r="39">
      <c r="A39" s="533">
        <v>340.0</v>
      </c>
      <c r="B39" s="533" t="s">
        <v>5540</v>
      </c>
      <c r="C39" s="535"/>
      <c r="D39" s="535"/>
      <c r="E39" s="534">
        <v>1.0</v>
      </c>
      <c r="F39" s="534"/>
      <c r="G39" s="534"/>
      <c r="H39" s="534">
        <v>1.0</v>
      </c>
      <c r="I39" s="536"/>
      <c r="J39" s="536"/>
      <c r="K39" s="536"/>
      <c r="L39" s="536"/>
      <c r="M39" s="536"/>
      <c r="N39" s="536"/>
      <c r="O39" s="536"/>
      <c r="P39" s="536"/>
      <c r="Q39" s="536"/>
      <c r="R39" s="536"/>
      <c r="S39" s="536"/>
      <c r="T39" s="536"/>
      <c r="U39" s="536"/>
      <c r="V39" s="536"/>
      <c r="W39" s="536"/>
      <c r="X39" s="536"/>
      <c r="Y39" s="536"/>
      <c r="Z39" s="536"/>
      <c r="AA39" s="536"/>
      <c r="AB39" s="536"/>
      <c r="AC39" s="536"/>
      <c r="AD39" s="536"/>
      <c r="AE39" s="536"/>
    </row>
    <row r="40">
      <c r="A40" s="533">
        <v>350.0</v>
      </c>
      <c r="B40" s="533" t="s">
        <v>5541</v>
      </c>
      <c r="C40" s="535"/>
      <c r="D40" s="535"/>
      <c r="E40" s="534">
        <v>1.0</v>
      </c>
      <c r="F40" s="534"/>
      <c r="G40" s="534"/>
      <c r="H40" s="534">
        <v>1.0</v>
      </c>
      <c r="I40" s="536"/>
      <c r="J40" s="536"/>
      <c r="K40" s="536"/>
      <c r="L40" s="536"/>
      <c r="M40" s="536"/>
      <c r="N40" s="536"/>
      <c r="O40" s="536"/>
      <c r="P40" s="536"/>
      <c r="Q40" s="536"/>
      <c r="R40" s="536"/>
      <c r="S40" s="536"/>
      <c r="T40" s="536"/>
      <c r="U40" s="536"/>
      <c r="V40" s="536"/>
      <c r="W40" s="536"/>
      <c r="X40" s="536"/>
      <c r="Y40" s="536"/>
      <c r="Z40" s="536"/>
      <c r="AA40" s="536"/>
      <c r="AB40" s="536"/>
      <c r="AC40" s="536"/>
      <c r="AD40" s="536"/>
      <c r="AE40" s="536"/>
    </row>
    <row r="41">
      <c r="A41" s="533">
        <v>360.0</v>
      </c>
      <c r="B41" s="533" t="s">
        <v>5542</v>
      </c>
      <c r="C41" s="535"/>
      <c r="D41" s="535"/>
      <c r="E41" s="534">
        <v>1.0</v>
      </c>
      <c r="F41" s="534"/>
      <c r="G41" s="534"/>
      <c r="H41" s="534">
        <v>1.0</v>
      </c>
      <c r="I41" s="536"/>
      <c r="J41" s="536"/>
      <c r="K41" s="536"/>
      <c r="L41" s="536"/>
      <c r="M41" s="536"/>
      <c r="N41" s="536"/>
      <c r="O41" s="536"/>
      <c r="P41" s="536"/>
      <c r="Q41" s="536"/>
      <c r="R41" s="536"/>
      <c r="S41" s="536"/>
      <c r="T41" s="536"/>
      <c r="U41" s="536"/>
      <c r="V41" s="536"/>
      <c r="W41" s="536"/>
      <c r="X41" s="536"/>
      <c r="Y41" s="536"/>
      <c r="Z41" s="536"/>
      <c r="AA41" s="536"/>
      <c r="AB41" s="536"/>
      <c r="AC41" s="536"/>
      <c r="AD41" s="536"/>
      <c r="AE41" s="536"/>
    </row>
    <row r="42">
      <c r="A42" s="537">
        <v>370.0</v>
      </c>
      <c r="B42" s="537" t="s">
        <v>5543</v>
      </c>
      <c r="C42" s="543"/>
      <c r="D42" s="543"/>
      <c r="E42" s="542">
        <v>1.0</v>
      </c>
      <c r="F42" s="543"/>
      <c r="G42" s="543"/>
      <c r="H42" s="542">
        <v>1.0</v>
      </c>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row>
    <row r="43">
      <c r="A43" s="537">
        <v>380.0</v>
      </c>
      <c r="B43" s="537" t="s">
        <v>5544</v>
      </c>
      <c r="C43" s="539"/>
      <c r="D43" s="539"/>
      <c r="E43" s="539"/>
      <c r="F43" s="539"/>
      <c r="G43" s="539"/>
      <c r="H43" s="539"/>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row>
    <row r="44">
      <c r="A44" s="537">
        <v>390.0</v>
      </c>
      <c r="B44" s="537" t="s">
        <v>5545</v>
      </c>
      <c r="C44" s="542">
        <v>380.0</v>
      </c>
      <c r="D44" s="539"/>
      <c r="E44" s="539"/>
      <c r="F44" s="541">
        <v>1.0</v>
      </c>
      <c r="G44" s="539"/>
      <c r="H44" s="539"/>
      <c r="I44" s="540"/>
      <c r="J44" s="540"/>
      <c r="K44" s="540"/>
      <c r="L44" s="540"/>
      <c r="M44" s="540"/>
      <c r="N44" s="540"/>
      <c r="O44" s="540"/>
      <c r="P44" s="540"/>
      <c r="Q44" s="540"/>
      <c r="R44" s="540"/>
      <c r="S44" s="540"/>
      <c r="T44" s="540"/>
      <c r="U44" s="540"/>
      <c r="V44" s="540"/>
      <c r="W44" s="540"/>
      <c r="X44" s="540"/>
      <c r="Y44" s="540"/>
      <c r="Z44" s="540"/>
      <c r="AA44" s="540"/>
      <c r="AB44" s="540"/>
      <c r="AC44" s="540"/>
      <c r="AD44" s="540"/>
      <c r="AE44" s="540"/>
    </row>
    <row r="45">
      <c r="A45" s="537">
        <v>400.0</v>
      </c>
      <c r="B45" s="537" t="s">
        <v>5546</v>
      </c>
      <c r="C45" s="542">
        <v>380.0</v>
      </c>
      <c r="D45" s="539"/>
      <c r="E45" s="539"/>
      <c r="F45" s="539"/>
      <c r="G45" s="539"/>
      <c r="H45" s="539"/>
      <c r="I45" s="540"/>
      <c r="J45" s="540"/>
      <c r="K45" s="540"/>
      <c r="L45" s="540"/>
      <c r="M45" s="540"/>
      <c r="N45" s="540"/>
      <c r="O45" s="540"/>
      <c r="P45" s="540"/>
      <c r="Q45" s="540"/>
      <c r="R45" s="540"/>
      <c r="S45" s="540"/>
      <c r="T45" s="540"/>
      <c r="U45" s="540"/>
      <c r="V45" s="540"/>
      <c r="W45" s="540"/>
      <c r="X45" s="540"/>
      <c r="Y45" s="540"/>
      <c r="Z45" s="540"/>
      <c r="AA45" s="540"/>
      <c r="AB45" s="540"/>
      <c r="AC45" s="540"/>
      <c r="AD45" s="540"/>
      <c r="AE45" s="540"/>
    </row>
    <row r="46">
      <c r="A46" s="537">
        <v>410.0</v>
      </c>
      <c r="B46" s="537" t="s">
        <v>5547</v>
      </c>
      <c r="C46" s="542">
        <v>390.0</v>
      </c>
      <c r="D46" s="543"/>
      <c r="E46" s="543"/>
      <c r="F46" s="543"/>
      <c r="G46" s="543"/>
      <c r="H46" s="543"/>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row>
    <row r="47">
      <c r="A47" s="537">
        <v>420.0</v>
      </c>
      <c r="B47" s="537" t="s">
        <v>5548</v>
      </c>
      <c r="C47" s="543"/>
      <c r="D47" s="543"/>
      <c r="E47" s="543"/>
      <c r="F47" s="543"/>
      <c r="G47" s="543"/>
      <c r="H47" s="543"/>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row>
    <row r="48">
      <c r="A48" s="537">
        <v>430.0</v>
      </c>
      <c r="B48" s="537" t="s">
        <v>5549</v>
      </c>
      <c r="C48" s="543"/>
      <c r="D48" s="542">
        <v>1.0</v>
      </c>
      <c r="E48" s="543"/>
      <c r="F48" s="543"/>
      <c r="G48" s="543"/>
      <c r="H48" s="543"/>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row>
    <row r="49">
      <c r="A49" s="537">
        <v>440.0</v>
      </c>
      <c r="B49" s="538" t="s">
        <v>5550</v>
      </c>
      <c r="C49" s="539"/>
      <c r="D49" s="542">
        <v>1.0</v>
      </c>
      <c r="E49" s="539"/>
      <c r="F49" s="539"/>
      <c r="G49" s="539"/>
      <c r="H49" s="539"/>
      <c r="I49" s="540"/>
      <c r="J49" s="540"/>
      <c r="K49" s="540"/>
      <c r="L49" s="540"/>
      <c r="M49" s="540"/>
      <c r="N49" s="540"/>
      <c r="O49" s="540"/>
      <c r="P49" s="540"/>
      <c r="Q49" s="540"/>
      <c r="R49" s="540"/>
      <c r="S49" s="540"/>
      <c r="T49" s="540"/>
      <c r="U49" s="540"/>
      <c r="V49" s="540"/>
      <c r="W49" s="540"/>
      <c r="X49" s="540"/>
      <c r="Y49" s="540"/>
      <c r="Z49" s="540"/>
      <c r="AA49" s="540"/>
      <c r="AB49" s="540"/>
      <c r="AC49" s="540"/>
      <c r="AD49" s="540"/>
      <c r="AE49" s="540"/>
    </row>
    <row r="50">
      <c r="A50" s="537">
        <v>450.0</v>
      </c>
      <c r="B50" s="537" t="s">
        <v>5551</v>
      </c>
      <c r="C50" s="542">
        <v>440.0</v>
      </c>
      <c r="D50" s="543"/>
      <c r="E50" s="543"/>
      <c r="F50" s="542">
        <v>1.0</v>
      </c>
      <c r="G50" s="543"/>
      <c r="H50" s="543"/>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row>
    <row r="51">
      <c r="A51" s="537">
        <v>460.0</v>
      </c>
      <c r="B51" s="537" t="s">
        <v>5552</v>
      </c>
      <c r="C51" s="542">
        <v>440.0</v>
      </c>
      <c r="D51" s="543"/>
      <c r="E51" s="543"/>
      <c r="F51" s="542">
        <v>1.0</v>
      </c>
      <c r="G51" s="543"/>
      <c r="H51" s="543"/>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row>
    <row r="52">
      <c r="A52" s="537">
        <v>470.0</v>
      </c>
      <c r="B52" s="538" t="s">
        <v>5553</v>
      </c>
      <c r="C52" s="539"/>
      <c r="D52" s="539"/>
      <c r="E52" s="539"/>
      <c r="F52" s="539"/>
      <c r="G52" s="539"/>
      <c r="H52" s="539"/>
      <c r="I52" s="540"/>
      <c r="J52" s="540"/>
      <c r="K52" s="540"/>
      <c r="L52" s="540"/>
      <c r="M52" s="540"/>
      <c r="N52" s="540"/>
      <c r="O52" s="540"/>
      <c r="P52" s="540"/>
      <c r="Q52" s="540"/>
      <c r="R52" s="540"/>
      <c r="S52" s="540"/>
      <c r="T52" s="540"/>
      <c r="U52" s="540"/>
      <c r="V52" s="540"/>
      <c r="W52" s="540"/>
      <c r="X52" s="540"/>
      <c r="Y52" s="540"/>
      <c r="Z52" s="540"/>
      <c r="AA52" s="540"/>
      <c r="AB52" s="540"/>
      <c r="AC52" s="540"/>
      <c r="AD52" s="540"/>
      <c r="AE52" s="540"/>
    </row>
    <row r="53">
      <c r="A53" s="533"/>
      <c r="B53" s="550" t="s">
        <v>5554</v>
      </c>
      <c r="C53" s="535"/>
      <c r="D53" s="535"/>
      <c r="E53" s="535"/>
      <c r="F53" s="535"/>
      <c r="G53" s="535"/>
      <c r="H53" s="535"/>
      <c r="I53" s="536"/>
      <c r="J53" s="536"/>
      <c r="K53" s="536"/>
      <c r="L53" s="536"/>
      <c r="M53" s="536"/>
      <c r="N53" s="536"/>
      <c r="O53" s="536"/>
      <c r="P53" s="536"/>
      <c r="Q53" s="536"/>
      <c r="R53" s="536"/>
      <c r="S53" s="536"/>
      <c r="T53" s="536"/>
      <c r="U53" s="536"/>
      <c r="V53" s="536"/>
      <c r="W53" s="536"/>
      <c r="X53" s="536"/>
      <c r="Y53" s="536"/>
      <c r="Z53" s="536"/>
      <c r="AA53" s="536"/>
      <c r="AB53" s="536"/>
      <c r="AC53" s="536"/>
      <c r="AD53" s="536"/>
      <c r="AE53" s="536"/>
    </row>
    <row r="54">
      <c r="A54" s="533"/>
      <c r="B54" s="550" t="s">
        <v>5555</v>
      </c>
      <c r="C54" s="535"/>
      <c r="D54" s="535"/>
      <c r="E54" s="535"/>
      <c r="F54" s="535"/>
      <c r="G54" s="535"/>
      <c r="H54" s="535"/>
      <c r="I54" s="536"/>
      <c r="J54" s="536"/>
      <c r="K54" s="536"/>
      <c r="L54" s="536"/>
      <c r="M54" s="536"/>
      <c r="N54" s="536"/>
      <c r="O54" s="536"/>
      <c r="P54" s="536"/>
      <c r="Q54" s="536"/>
      <c r="R54" s="536"/>
      <c r="S54" s="536"/>
      <c r="T54" s="536"/>
      <c r="U54" s="536"/>
      <c r="V54" s="536"/>
      <c r="W54" s="536"/>
      <c r="X54" s="536"/>
      <c r="Y54" s="536"/>
      <c r="Z54" s="536"/>
      <c r="AA54" s="536"/>
      <c r="AB54" s="536"/>
      <c r="AC54" s="536"/>
      <c r="AD54" s="536"/>
      <c r="AE54" s="536"/>
    </row>
    <row r="55">
      <c r="A55" s="533"/>
      <c r="B55" s="550" t="s">
        <v>5556</v>
      </c>
      <c r="C55" s="535"/>
      <c r="D55" s="535"/>
      <c r="E55" s="535"/>
      <c r="F55" s="535"/>
      <c r="G55" s="535"/>
      <c r="H55" s="535"/>
      <c r="I55" s="536"/>
      <c r="J55" s="536"/>
      <c r="K55" s="536"/>
      <c r="L55" s="536"/>
      <c r="M55" s="536"/>
      <c r="N55" s="536"/>
      <c r="O55" s="536"/>
      <c r="P55" s="536"/>
      <c r="Q55" s="536"/>
      <c r="R55" s="536"/>
      <c r="S55" s="536"/>
      <c r="T55" s="536"/>
      <c r="U55" s="536"/>
      <c r="V55" s="536"/>
      <c r="W55" s="536"/>
      <c r="X55" s="536"/>
      <c r="Y55" s="536"/>
      <c r="Z55" s="536"/>
      <c r="AA55" s="536"/>
      <c r="AB55" s="536"/>
      <c r="AC55" s="536"/>
      <c r="AD55" s="536"/>
      <c r="AE55" s="536"/>
    </row>
    <row r="56">
      <c r="A56" s="533"/>
      <c r="B56" s="550" t="s">
        <v>5557</v>
      </c>
      <c r="C56" s="535"/>
      <c r="D56" s="535"/>
      <c r="E56" s="535"/>
      <c r="F56" s="535"/>
      <c r="G56" s="535"/>
      <c r="H56" s="535"/>
      <c r="I56" s="536"/>
      <c r="J56" s="536"/>
      <c r="K56" s="536"/>
      <c r="L56" s="536"/>
      <c r="M56" s="536"/>
      <c r="N56" s="536"/>
      <c r="O56" s="536"/>
      <c r="P56" s="536"/>
      <c r="Q56" s="536"/>
      <c r="R56" s="536"/>
      <c r="S56" s="536"/>
      <c r="T56" s="536"/>
      <c r="U56" s="536"/>
      <c r="V56" s="536"/>
      <c r="W56" s="536"/>
      <c r="X56" s="536"/>
      <c r="Y56" s="536"/>
      <c r="Z56" s="536"/>
      <c r="AA56" s="536"/>
      <c r="AB56" s="536"/>
      <c r="AC56" s="536"/>
      <c r="AD56" s="536"/>
      <c r="AE56" s="536"/>
    </row>
    <row r="57">
      <c r="A57" s="533"/>
      <c r="B57" s="550" t="s">
        <v>5558</v>
      </c>
      <c r="C57" s="535"/>
      <c r="D57" s="535"/>
      <c r="E57" s="535"/>
      <c r="F57" s="535"/>
      <c r="G57" s="535"/>
      <c r="H57" s="535"/>
      <c r="I57" s="536"/>
      <c r="J57" s="536"/>
      <c r="K57" s="536"/>
      <c r="L57" s="536"/>
      <c r="M57" s="536"/>
      <c r="N57" s="536"/>
      <c r="O57" s="536"/>
      <c r="P57" s="536"/>
      <c r="Q57" s="536"/>
      <c r="R57" s="536"/>
      <c r="S57" s="536"/>
      <c r="T57" s="536"/>
      <c r="U57" s="536"/>
      <c r="V57" s="536"/>
      <c r="W57" s="536"/>
      <c r="X57" s="536"/>
      <c r="Y57" s="536"/>
      <c r="Z57" s="536"/>
      <c r="AA57" s="536"/>
      <c r="AB57" s="536"/>
      <c r="AC57" s="536"/>
      <c r="AD57" s="536"/>
      <c r="AE57" s="536"/>
    </row>
    <row r="58">
      <c r="A58" s="533"/>
      <c r="B58" s="550" t="s">
        <v>5559</v>
      </c>
      <c r="C58" s="535"/>
      <c r="D58" s="535"/>
      <c r="E58" s="535"/>
      <c r="F58" s="535"/>
      <c r="G58" s="535"/>
      <c r="H58" s="535"/>
      <c r="I58" s="536"/>
      <c r="J58" s="536"/>
      <c r="K58" s="536"/>
      <c r="L58" s="536"/>
      <c r="M58" s="536"/>
      <c r="N58" s="536"/>
      <c r="O58" s="536"/>
      <c r="P58" s="536"/>
      <c r="Q58" s="536"/>
      <c r="R58" s="536"/>
      <c r="S58" s="536"/>
      <c r="T58" s="536"/>
      <c r="U58" s="536"/>
      <c r="V58" s="536"/>
      <c r="W58" s="536"/>
      <c r="X58" s="536"/>
      <c r="Y58" s="536"/>
      <c r="Z58" s="536"/>
      <c r="AA58" s="536"/>
      <c r="AB58" s="536"/>
      <c r="AC58" s="536"/>
      <c r="AD58" s="536"/>
      <c r="AE58" s="536"/>
    </row>
    <row r="59">
      <c r="A59" s="533"/>
      <c r="B59" s="550" t="s">
        <v>5560</v>
      </c>
      <c r="C59" s="535"/>
      <c r="D59" s="535"/>
      <c r="E59" s="535"/>
      <c r="F59" s="535"/>
      <c r="G59" s="535"/>
      <c r="H59" s="535"/>
      <c r="I59" s="536"/>
      <c r="J59" s="536"/>
      <c r="K59" s="536"/>
      <c r="L59" s="536"/>
      <c r="M59" s="536"/>
      <c r="N59" s="536"/>
      <c r="O59" s="536"/>
      <c r="P59" s="536"/>
      <c r="Q59" s="536"/>
      <c r="R59" s="536"/>
      <c r="S59" s="536"/>
      <c r="T59" s="536"/>
      <c r="U59" s="536"/>
      <c r="V59" s="536"/>
      <c r="W59" s="536"/>
      <c r="X59" s="536"/>
      <c r="Y59" s="536"/>
      <c r="Z59" s="536"/>
      <c r="AA59" s="536"/>
      <c r="AB59" s="536"/>
      <c r="AC59" s="536"/>
      <c r="AD59" s="536"/>
      <c r="AE59" s="536"/>
    </row>
    <row r="60">
      <c r="A60" s="533"/>
      <c r="B60" s="550" t="s">
        <v>5561</v>
      </c>
      <c r="C60" s="535"/>
      <c r="D60" s="535"/>
      <c r="E60" s="535"/>
      <c r="F60" s="535"/>
      <c r="G60" s="535"/>
      <c r="H60" s="535"/>
      <c r="I60" s="536"/>
      <c r="J60" s="536"/>
      <c r="K60" s="536"/>
      <c r="L60" s="536"/>
      <c r="M60" s="536"/>
      <c r="N60" s="536"/>
      <c r="O60" s="536"/>
      <c r="P60" s="536"/>
      <c r="Q60" s="536"/>
      <c r="R60" s="536"/>
      <c r="S60" s="536"/>
      <c r="T60" s="536"/>
      <c r="U60" s="536"/>
      <c r="V60" s="536"/>
      <c r="W60" s="536"/>
      <c r="X60" s="536"/>
      <c r="Y60" s="536"/>
      <c r="Z60" s="536"/>
      <c r="AA60" s="536"/>
      <c r="AB60" s="536"/>
      <c r="AC60" s="536"/>
      <c r="AD60" s="536"/>
      <c r="AE60" s="536"/>
    </row>
    <row r="61">
      <c r="A61" s="533"/>
      <c r="B61" s="550" t="s">
        <v>5562</v>
      </c>
      <c r="C61" s="535"/>
      <c r="D61" s="535"/>
      <c r="E61" s="535"/>
      <c r="F61" s="535"/>
      <c r="G61" s="535"/>
      <c r="H61" s="535"/>
      <c r="I61" s="536"/>
      <c r="J61" s="536"/>
      <c r="K61" s="536"/>
      <c r="L61" s="536"/>
      <c r="M61" s="536"/>
      <c r="N61" s="536"/>
      <c r="O61" s="536"/>
      <c r="P61" s="536"/>
      <c r="Q61" s="536"/>
      <c r="R61" s="536"/>
      <c r="S61" s="536"/>
      <c r="T61" s="536"/>
      <c r="U61" s="536"/>
      <c r="V61" s="536"/>
      <c r="W61" s="536"/>
      <c r="X61" s="536"/>
      <c r="Y61" s="536"/>
      <c r="Z61" s="536"/>
      <c r="AA61" s="536"/>
      <c r="AB61" s="536"/>
      <c r="AC61" s="536"/>
      <c r="AD61" s="536"/>
      <c r="AE61" s="536"/>
    </row>
    <row r="62">
      <c r="A62" s="533"/>
      <c r="B62" s="550" t="s">
        <v>5563</v>
      </c>
      <c r="C62" s="535"/>
      <c r="D62" s="535"/>
      <c r="E62" s="535"/>
      <c r="F62" s="535"/>
      <c r="G62" s="535"/>
      <c r="H62" s="535"/>
      <c r="I62" s="536"/>
      <c r="J62" s="536"/>
      <c r="K62" s="536"/>
      <c r="L62" s="536"/>
      <c r="M62" s="536"/>
      <c r="N62" s="536"/>
      <c r="O62" s="536"/>
      <c r="P62" s="536"/>
      <c r="Q62" s="536"/>
      <c r="R62" s="536"/>
      <c r="S62" s="536"/>
      <c r="T62" s="536"/>
      <c r="U62" s="536"/>
      <c r="V62" s="536"/>
      <c r="W62" s="536"/>
      <c r="X62" s="536"/>
      <c r="Y62" s="536"/>
      <c r="Z62" s="536"/>
      <c r="AA62" s="536"/>
      <c r="AB62" s="536"/>
      <c r="AC62" s="536"/>
      <c r="AD62" s="536"/>
      <c r="AE62" s="536"/>
    </row>
    <row r="63">
      <c r="A63" s="533"/>
      <c r="B63" s="550" t="s">
        <v>5564</v>
      </c>
      <c r="C63" s="535"/>
      <c r="D63" s="535"/>
      <c r="E63" s="535"/>
      <c r="F63" s="535"/>
      <c r="G63" s="535"/>
      <c r="H63" s="535"/>
      <c r="I63" s="536"/>
      <c r="J63" s="536"/>
      <c r="K63" s="536"/>
      <c r="L63" s="536"/>
      <c r="M63" s="536"/>
      <c r="N63" s="536"/>
      <c r="O63" s="536"/>
      <c r="P63" s="536"/>
      <c r="Q63" s="536"/>
      <c r="R63" s="536"/>
      <c r="S63" s="536"/>
      <c r="T63" s="536"/>
      <c r="U63" s="536"/>
      <c r="V63" s="536"/>
      <c r="W63" s="536"/>
      <c r="X63" s="536"/>
      <c r="Y63" s="536"/>
      <c r="Z63" s="536"/>
      <c r="AA63" s="536"/>
      <c r="AB63" s="536"/>
      <c r="AC63" s="536"/>
      <c r="AD63" s="536"/>
      <c r="AE63" s="536"/>
    </row>
    <row r="64">
      <c r="A64" s="533"/>
      <c r="B64" s="550" t="s">
        <v>5565</v>
      </c>
      <c r="C64" s="547"/>
      <c r="D64" s="547"/>
      <c r="E64" s="547"/>
      <c r="F64" s="547"/>
      <c r="G64" s="547"/>
      <c r="H64" s="547"/>
      <c r="I64" s="548"/>
      <c r="J64" s="548"/>
      <c r="K64" s="548"/>
      <c r="L64" s="548"/>
      <c r="M64" s="548"/>
      <c r="N64" s="548"/>
      <c r="O64" s="548"/>
      <c r="P64" s="548"/>
      <c r="Q64" s="548"/>
      <c r="R64" s="548"/>
      <c r="S64" s="548"/>
      <c r="T64" s="548"/>
      <c r="U64" s="548"/>
      <c r="V64" s="548"/>
      <c r="W64" s="548"/>
      <c r="X64" s="548"/>
      <c r="Y64" s="548"/>
      <c r="Z64" s="548"/>
      <c r="AA64" s="548"/>
      <c r="AB64" s="548"/>
      <c r="AC64" s="548"/>
      <c r="AD64" s="548"/>
      <c r="AE64" s="548"/>
    </row>
    <row r="65">
      <c r="A65" s="533"/>
      <c r="B65" s="550" t="s">
        <v>5566</v>
      </c>
      <c r="C65" s="535"/>
      <c r="D65" s="535"/>
      <c r="E65" s="535"/>
      <c r="F65" s="535"/>
      <c r="G65" s="535"/>
      <c r="H65" s="535"/>
      <c r="I65" s="536"/>
      <c r="J65" s="536"/>
      <c r="K65" s="536"/>
      <c r="L65" s="536"/>
      <c r="M65" s="536"/>
      <c r="N65" s="536"/>
      <c r="O65" s="536"/>
      <c r="P65" s="536"/>
      <c r="Q65" s="536"/>
      <c r="R65" s="536"/>
      <c r="S65" s="536"/>
      <c r="T65" s="536"/>
      <c r="U65" s="536"/>
      <c r="V65" s="536"/>
      <c r="W65" s="536"/>
      <c r="X65" s="536"/>
      <c r="Y65" s="536"/>
      <c r="Z65" s="536"/>
      <c r="AA65" s="536"/>
      <c r="AB65" s="536"/>
      <c r="AC65" s="536"/>
      <c r="AD65" s="536"/>
      <c r="AE65" s="536"/>
    </row>
    <row r="66">
      <c r="A66" s="533"/>
      <c r="B66" s="550" t="s">
        <v>5567</v>
      </c>
      <c r="C66" s="535"/>
      <c r="D66" s="535"/>
      <c r="E66" s="535"/>
      <c r="F66" s="535"/>
      <c r="G66" s="535"/>
      <c r="H66" s="535"/>
      <c r="I66" s="536"/>
      <c r="J66" s="536"/>
      <c r="K66" s="536"/>
      <c r="L66" s="536"/>
      <c r="M66" s="536"/>
      <c r="N66" s="536"/>
      <c r="O66" s="536"/>
      <c r="P66" s="536"/>
      <c r="Q66" s="536"/>
      <c r="R66" s="536"/>
      <c r="S66" s="536"/>
      <c r="T66" s="536"/>
      <c r="U66" s="536"/>
      <c r="V66" s="536"/>
      <c r="W66" s="536"/>
      <c r="X66" s="536"/>
      <c r="Y66" s="536"/>
      <c r="Z66" s="536"/>
      <c r="AA66" s="536"/>
      <c r="AB66" s="536"/>
      <c r="AC66" s="536"/>
      <c r="AD66" s="536"/>
      <c r="AE66" s="536"/>
    </row>
    <row r="67">
      <c r="A67" s="533"/>
      <c r="B67" s="550" t="s">
        <v>5568</v>
      </c>
      <c r="C67" s="535"/>
      <c r="D67" s="535"/>
      <c r="E67" s="535"/>
      <c r="F67" s="535"/>
      <c r="G67" s="535"/>
      <c r="H67" s="535"/>
      <c r="I67" s="536"/>
      <c r="J67" s="536"/>
      <c r="K67" s="536"/>
      <c r="L67" s="536"/>
      <c r="M67" s="536"/>
      <c r="N67" s="536"/>
      <c r="O67" s="536"/>
      <c r="P67" s="536"/>
      <c r="Q67" s="536"/>
      <c r="R67" s="536"/>
      <c r="S67" s="536"/>
      <c r="T67" s="536"/>
      <c r="U67" s="536"/>
      <c r="V67" s="536"/>
      <c r="W67" s="536"/>
      <c r="X67" s="536"/>
      <c r="Y67" s="536"/>
      <c r="Z67" s="536"/>
      <c r="AA67" s="536"/>
      <c r="AB67" s="536"/>
      <c r="AC67" s="536"/>
      <c r="AD67" s="536"/>
      <c r="AE67" s="536"/>
    </row>
    <row r="68">
      <c r="A68" s="533"/>
      <c r="B68" s="550" t="s">
        <v>5569</v>
      </c>
      <c r="C68" s="535"/>
      <c r="D68" s="535"/>
      <c r="E68" s="535"/>
      <c r="F68" s="535"/>
      <c r="G68" s="535"/>
      <c r="H68" s="535"/>
      <c r="I68" s="536"/>
      <c r="J68" s="536"/>
      <c r="K68" s="536"/>
      <c r="L68" s="536"/>
      <c r="M68" s="536"/>
      <c r="N68" s="536"/>
      <c r="O68" s="536"/>
      <c r="P68" s="536"/>
      <c r="Q68" s="536"/>
      <c r="R68" s="536"/>
      <c r="S68" s="536"/>
      <c r="T68" s="536"/>
      <c r="U68" s="536"/>
      <c r="V68" s="536"/>
      <c r="W68" s="536"/>
      <c r="X68" s="536"/>
      <c r="Y68" s="536"/>
      <c r="Z68" s="536"/>
      <c r="AA68" s="536"/>
      <c r="AB68" s="536"/>
      <c r="AC68" s="536"/>
      <c r="AD68" s="536"/>
      <c r="AE68" s="536"/>
    </row>
    <row r="69">
      <c r="A69" s="533"/>
      <c r="B69" s="550" t="s">
        <v>5570</v>
      </c>
      <c r="C69" s="535"/>
      <c r="D69" s="535"/>
      <c r="E69" s="535"/>
      <c r="F69" s="535"/>
      <c r="G69" s="535"/>
      <c r="H69" s="535"/>
      <c r="I69" s="536"/>
      <c r="J69" s="536"/>
      <c r="K69" s="536"/>
      <c r="L69" s="536"/>
      <c r="M69" s="536"/>
      <c r="N69" s="536"/>
      <c r="O69" s="536"/>
      <c r="P69" s="536"/>
      <c r="Q69" s="536"/>
      <c r="R69" s="536"/>
      <c r="S69" s="536"/>
      <c r="T69" s="536"/>
      <c r="U69" s="536"/>
      <c r="V69" s="536"/>
      <c r="W69" s="536"/>
      <c r="X69" s="536"/>
      <c r="Y69" s="536"/>
      <c r="Z69" s="536"/>
      <c r="AA69" s="536"/>
      <c r="AB69" s="536"/>
      <c r="AC69" s="536"/>
      <c r="AD69" s="536"/>
      <c r="AE69" s="536"/>
    </row>
    <row r="70">
      <c r="A70" s="533"/>
      <c r="B70" s="550" t="s">
        <v>5571</v>
      </c>
      <c r="C70" s="535"/>
      <c r="D70" s="535"/>
      <c r="E70" s="535"/>
      <c r="F70" s="535"/>
      <c r="G70" s="535"/>
      <c r="H70" s="535"/>
      <c r="I70" s="536"/>
      <c r="J70" s="536"/>
      <c r="K70" s="536"/>
      <c r="L70" s="536"/>
      <c r="M70" s="536"/>
      <c r="N70" s="536"/>
      <c r="O70" s="536"/>
      <c r="P70" s="536"/>
      <c r="Q70" s="536"/>
      <c r="R70" s="536"/>
      <c r="S70" s="536"/>
      <c r="T70" s="536"/>
      <c r="U70" s="536"/>
      <c r="V70" s="536"/>
      <c r="W70" s="536"/>
      <c r="X70" s="536"/>
      <c r="Y70" s="536"/>
      <c r="Z70" s="536"/>
      <c r="AA70" s="536"/>
      <c r="AB70" s="536"/>
      <c r="AC70" s="536"/>
      <c r="AD70" s="536"/>
      <c r="AE70" s="536"/>
    </row>
    <row r="71">
      <c r="A71" s="533"/>
      <c r="B71" s="550" t="s">
        <v>5572</v>
      </c>
      <c r="C71" s="535"/>
      <c r="D71" s="535"/>
      <c r="E71" s="535"/>
      <c r="F71" s="535"/>
      <c r="G71" s="535"/>
      <c r="H71" s="535"/>
      <c r="I71" s="536"/>
      <c r="J71" s="536"/>
      <c r="K71" s="536"/>
      <c r="L71" s="536"/>
      <c r="M71" s="536"/>
      <c r="N71" s="536"/>
      <c r="O71" s="536"/>
      <c r="P71" s="536"/>
      <c r="Q71" s="536"/>
      <c r="R71" s="536"/>
      <c r="S71" s="536"/>
      <c r="T71" s="536"/>
      <c r="U71" s="536"/>
      <c r="V71" s="536"/>
      <c r="W71" s="536"/>
      <c r="X71" s="536"/>
      <c r="Y71" s="536"/>
      <c r="Z71" s="536"/>
      <c r="AA71" s="536"/>
      <c r="AB71" s="536"/>
      <c r="AC71" s="536"/>
      <c r="AD71" s="536"/>
      <c r="AE71" s="536"/>
    </row>
    <row r="72">
      <c r="A72" s="533"/>
      <c r="B72" s="550" t="s">
        <v>5573</v>
      </c>
      <c r="C72" s="535"/>
      <c r="D72" s="535"/>
      <c r="E72" s="535"/>
      <c r="F72" s="535"/>
      <c r="G72" s="535"/>
      <c r="H72" s="535"/>
      <c r="I72" s="536"/>
      <c r="J72" s="536"/>
      <c r="K72" s="536"/>
      <c r="L72" s="536"/>
      <c r="M72" s="536"/>
      <c r="N72" s="536"/>
      <c r="O72" s="536"/>
      <c r="P72" s="536"/>
      <c r="Q72" s="536"/>
      <c r="R72" s="536"/>
      <c r="S72" s="536"/>
      <c r="T72" s="536"/>
      <c r="U72" s="536"/>
      <c r="V72" s="536"/>
      <c r="W72" s="536"/>
      <c r="X72" s="536"/>
      <c r="Y72" s="536"/>
      <c r="Z72" s="536"/>
      <c r="AA72" s="536"/>
      <c r="AB72" s="536"/>
      <c r="AC72" s="536"/>
      <c r="AD72" s="536"/>
      <c r="AE72" s="536"/>
    </row>
    <row r="73">
      <c r="A73" s="533"/>
      <c r="B73" s="550" t="s">
        <v>5574</v>
      </c>
      <c r="C73" s="535"/>
      <c r="D73" s="535"/>
      <c r="E73" s="535"/>
      <c r="F73" s="535"/>
      <c r="G73" s="535"/>
      <c r="H73" s="535"/>
      <c r="I73" s="536"/>
      <c r="J73" s="536"/>
      <c r="K73" s="536"/>
      <c r="L73" s="536"/>
      <c r="M73" s="536"/>
      <c r="N73" s="536"/>
      <c r="O73" s="536"/>
      <c r="P73" s="536"/>
      <c r="Q73" s="536"/>
      <c r="R73" s="536"/>
      <c r="S73" s="536"/>
      <c r="T73" s="536"/>
      <c r="U73" s="536"/>
      <c r="V73" s="536"/>
      <c r="W73" s="536"/>
      <c r="X73" s="536"/>
      <c r="Y73" s="536"/>
      <c r="Z73" s="536"/>
      <c r="AA73" s="536"/>
      <c r="AB73" s="536"/>
      <c r="AC73" s="536"/>
      <c r="AD73" s="536"/>
      <c r="AE73" s="536"/>
    </row>
    <row r="74">
      <c r="A74" s="533"/>
      <c r="B74" s="550" t="s">
        <v>5575</v>
      </c>
      <c r="C74" s="535"/>
      <c r="D74" s="535"/>
      <c r="E74" s="535"/>
      <c r="F74" s="535"/>
      <c r="G74" s="535"/>
      <c r="H74" s="535"/>
      <c r="I74" s="536"/>
      <c r="J74" s="536"/>
      <c r="K74" s="536"/>
      <c r="L74" s="536"/>
      <c r="M74" s="536"/>
      <c r="N74" s="536"/>
      <c r="O74" s="536"/>
      <c r="P74" s="536"/>
      <c r="Q74" s="536"/>
      <c r="R74" s="536"/>
      <c r="S74" s="536"/>
      <c r="T74" s="536"/>
      <c r="U74" s="536"/>
      <c r="V74" s="536"/>
      <c r="W74" s="536"/>
      <c r="X74" s="536"/>
      <c r="Y74" s="536"/>
      <c r="Z74" s="536"/>
      <c r="AA74" s="536"/>
      <c r="AB74" s="536"/>
      <c r="AC74" s="536"/>
      <c r="AD74" s="536"/>
      <c r="AE74" s="536"/>
    </row>
    <row r="75">
      <c r="A75" s="533"/>
      <c r="B75" s="550" t="s">
        <v>5576</v>
      </c>
      <c r="C75" s="535"/>
      <c r="D75" s="535"/>
      <c r="E75" s="535"/>
      <c r="F75" s="535"/>
      <c r="G75" s="535"/>
      <c r="H75" s="535"/>
      <c r="I75" s="536"/>
      <c r="J75" s="536"/>
      <c r="K75" s="536"/>
      <c r="L75" s="536"/>
      <c r="M75" s="536"/>
      <c r="N75" s="536"/>
      <c r="O75" s="536"/>
      <c r="P75" s="536"/>
      <c r="Q75" s="536"/>
      <c r="R75" s="536"/>
      <c r="S75" s="536"/>
      <c r="T75" s="536"/>
      <c r="U75" s="536"/>
      <c r="V75" s="536"/>
      <c r="W75" s="536"/>
      <c r="X75" s="536"/>
      <c r="Y75" s="536"/>
      <c r="Z75" s="536"/>
      <c r="AA75" s="536"/>
      <c r="AB75" s="536"/>
      <c r="AC75" s="536"/>
      <c r="AD75" s="536"/>
      <c r="AE75" s="536"/>
    </row>
    <row r="76">
      <c r="A76" s="533"/>
      <c r="B76" s="550" t="s">
        <v>5577</v>
      </c>
      <c r="C76" s="535"/>
      <c r="D76" s="535"/>
      <c r="E76" s="535"/>
      <c r="F76" s="535"/>
      <c r="G76" s="535"/>
      <c r="H76" s="535"/>
      <c r="I76" s="536"/>
      <c r="J76" s="536"/>
      <c r="K76" s="536"/>
      <c r="L76" s="536"/>
      <c r="M76" s="536"/>
      <c r="N76" s="536"/>
      <c r="O76" s="536"/>
      <c r="P76" s="536"/>
      <c r="Q76" s="536"/>
      <c r="R76" s="536"/>
      <c r="S76" s="536"/>
      <c r="T76" s="536"/>
      <c r="U76" s="536"/>
      <c r="V76" s="536"/>
      <c r="W76" s="536"/>
      <c r="X76" s="536"/>
      <c r="Y76" s="536"/>
      <c r="Z76" s="536"/>
      <c r="AA76" s="536"/>
      <c r="AB76" s="536"/>
      <c r="AC76" s="536"/>
      <c r="AD76" s="536"/>
      <c r="AE76" s="536"/>
    </row>
    <row r="77">
      <c r="A77" s="533"/>
      <c r="B77" s="550" t="s">
        <v>5578</v>
      </c>
      <c r="C77" s="535"/>
      <c r="D77" s="535"/>
      <c r="E77" s="535"/>
      <c r="F77" s="535"/>
      <c r="G77" s="535"/>
      <c r="H77" s="535"/>
      <c r="I77" s="536"/>
      <c r="J77" s="536"/>
      <c r="K77" s="536"/>
      <c r="L77" s="536"/>
      <c r="M77" s="536"/>
      <c r="N77" s="536"/>
      <c r="O77" s="536"/>
      <c r="P77" s="536"/>
      <c r="Q77" s="536"/>
      <c r="R77" s="536"/>
      <c r="S77" s="536"/>
      <c r="T77" s="536"/>
      <c r="U77" s="536"/>
      <c r="V77" s="536"/>
      <c r="W77" s="536"/>
      <c r="X77" s="536"/>
      <c r="Y77" s="536"/>
      <c r="Z77" s="536"/>
      <c r="AA77" s="536"/>
      <c r="AB77" s="536"/>
      <c r="AC77" s="536"/>
      <c r="AD77" s="536"/>
      <c r="AE77" s="536"/>
    </row>
    <row r="78">
      <c r="A78" s="533"/>
      <c r="B78" s="550" t="s">
        <v>5561</v>
      </c>
      <c r="C78" s="535"/>
      <c r="D78" s="535"/>
      <c r="E78" s="535"/>
      <c r="F78" s="535"/>
      <c r="G78" s="535"/>
      <c r="H78" s="535"/>
      <c r="I78" s="536"/>
      <c r="J78" s="536"/>
      <c r="K78" s="536"/>
      <c r="L78" s="536"/>
      <c r="M78" s="536"/>
      <c r="N78" s="536"/>
      <c r="O78" s="536"/>
      <c r="P78" s="536"/>
      <c r="Q78" s="536"/>
      <c r="R78" s="536"/>
      <c r="S78" s="536"/>
      <c r="T78" s="536"/>
      <c r="U78" s="536"/>
      <c r="V78" s="536"/>
      <c r="W78" s="536"/>
      <c r="X78" s="536"/>
      <c r="Y78" s="536"/>
      <c r="Z78" s="536"/>
      <c r="AA78" s="536"/>
      <c r="AB78" s="536"/>
      <c r="AC78" s="536"/>
      <c r="AD78" s="536"/>
      <c r="AE78" s="536"/>
    </row>
    <row r="79">
      <c r="A79" s="533"/>
      <c r="B79" s="550" t="s">
        <v>5579</v>
      </c>
      <c r="C79" s="535"/>
      <c r="D79" s="535"/>
      <c r="E79" s="535"/>
      <c r="F79" s="535"/>
      <c r="G79" s="535"/>
      <c r="H79" s="535"/>
      <c r="I79" s="536"/>
      <c r="J79" s="536"/>
      <c r="K79" s="536"/>
      <c r="L79" s="536"/>
      <c r="M79" s="536"/>
      <c r="N79" s="536"/>
      <c r="O79" s="536"/>
      <c r="P79" s="536"/>
      <c r="Q79" s="536"/>
      <c r="R79" s="536"/>
      <c r="S79" s="536"/>
      <c r="T79" s="536"/>
      <c r="U79" s="536"/>
      <c r="V79" s="536"/>
      <c r="W79" s="536"/>
      <c r="X79" s="536"/>
      <c r="Y79" s="536"/>
      <c r="Z79" s="536"/>
      <c r="AA79" s="536"/>
      <c r="AB79" s="536"/>
      <c r="AC79" s="536"/>
      <c r="AD79" s="536"/>
      <c r="AE79" s="536"/>
    </row>
    <row r="80">
      <c r="A80" s="533"/>
      <c r="B80" s="550" t="s">
        <v>5580</v>
      </c>
      <c r="C80" s="535"/>
      <c r="D80" s="535"/>
      <c r="E80" s="535"/>
      <c r="F80" s="535"/>
      <c r="G80" s="535"/>
      <c r="H80" s="535"/>
      <c r="I80" s="536"/>
      <c r="J80" s="536"/>
      <c r="K80" s="536"/>
      <c r="L80" s="536"/>
      <c r="M80" s="536"/>
      <c r="N80" s="536"/>
      <c r="O80" s="536"/>
      <c r="P80" s="536"/>
      <c r="Q80" s="536"/>
      <c r="R80" s="536"/>
      <c r="S80" s="536"/>
      <c r="T80" s="536"/>
      <c r="U80" s="536"/>
      <c r="V80" s="536"/>
      <c r="W80" s="536"/>
      <c r="X80" s="536"/>
      <c r="Y80" s="536"/>
      <c r="Z80" s="536"/>
      <c r="AA80" s="536"/>
      <c r="AB80" s="536"/>
      <c r="AC80" s="536"/>
      <c r="AD80" s="536"/>
      <c r="AE80" s="536"/>
    </row>
    <row r="81">
      <c r="A81" s="533"/>
      <c r="B81" s="550" t="s">
        <v>5581</v>
      </c>
      <c r="C81" s="535"/>
      <c r="D81" s="535"/>
      <c r="E81" s="535"/>
      <c r="F81" s="535"/>
      <c r="G81" s="535"/>
      <c r="H81" s="535"/>
      <c r="I81" s="536"/>
      <c r="J81" s="536"/>
      <c r="K81" s="536"/>
      <c r="L81" s="536"/>
      <c r="M81" s="536"/>
      <c r="N81" s="536"/>
      <c r="O81" s="536"/>
      <c r="P81" s="536"/>
      <c r="Q81" s="536"/>
      <c r="R81" s="536"/>
      <c r="S81" s="536"/>
      <c r="T81" s="536"/>
      <c r="U81" s="536"/>
      <c r="V81" s="536"/>
      <c r="W81" s="536"/>
      <c r="X81" s="536"/>
      <c r="Y81" s="536"/>
      <c r="Z81" s="536"/>
      <c r="AA81" s="536"/>
      <c r="AB81" s="536"/>
      <c r="AC81" s="536"/>
      <c r="AD81" s="536"/>
      <c r="AE81" s="536"/>
    </row>
    <row r="82">
      <c r="A82" s="533"/>
      <c r="B82" s="550" t="s">
        <v>5582</v>
      </c>
      <c r="C82" s="535"/>
      <c r="D82" s="535"/>
      <c r="E82" s="535"/>
      <c r="F82" s="535"/>
      <c r="G82" s="535"/>
      <c r="H82" s="535"/>
      <c r="I82" s="536"/>
      <c r="J82" s="536"/>
      <c r="K82" s="536"/>
      <c r="L82" s="536"/>
      <c r="M82" s="536"/>
      <c r="N82" s="536"/>
      <c r="O82" s="536"/>
      <c r="P82" s="536"/>
      <c r="Q82" s="536"/>
      <c r="R82" s="536"/>
      <c r="S82" s="536"/>
      <c r="T82" s="536"/>
      <c r="U82" s="536"/>
      <c r="V82" s="536"/>
      <c r="W82" s="536"/>
      <c r="X82" s="536"/>
      <c r="Y82" s="536"/>
      <c r="Z82" s="536"/>
      <c r="AA82" s="536"/>
      <c r="AB82" s="536"/>
      <c r="AC82" s="536"/>
      <c r="AD82" s="536"/>
      <c r="AE82" s="536"/>
    </row>
    <row r="83">
      <c r="A83" s="533"/>
      <c r="B83" s="550" t="s">
        <v>5583</v>
      </c>
      <c r="C83" s="535"/>
      <c r="D83" s="535"/>
      <c r="E83" s="535"/>
      <c r="F83" s="535"/>
      <c r="G83" s="535"/>
      <c r="H83" s="535"/>
      <c r="I83" s="536"/>
      <c r="J83" s="536"/>
      <c r="K83" s="536"/>
      <c r="L83" s="536"/>
      <c r="M83" s="536"/>
      <c r="N83" s="536"/>
      <c r="O83" s="536"/>
      <c r="P83" s="536"/>
      <c r="Q83" s="536"/>
      <c r="R83" s="536"/>
      <c r="S83" s="536"/>
      <c r="T83" s="536"/>
      <c r="U83" s="536"/>
      <c r="V83" s="536"/>
      <c r="W83" s="536"/>
      <c r="X83" s="536"/>
      <c r="Y83" s="536"/>
      <c r="Z83" s="536"/>
      <c r="AA83" s="536"/>
      <c r="AB83" s="536"/>
      <c r="AC83" s="536"/>
      <c r="AD83" s="536"/>
      <c r="AE83" s="536"/>
    </row>
    <row r="84">
      <c r="A84" s="533"/>
      <c r="B84" s="550" t="s">
        <v>5584</v>
      </c>
      <c r="C84" s="535"/>
      <c r="D84" s="535"/>
      <c r="E84" s="535"/>
      <c r="F84" s="535"/>
      <c r="G84" s="535"/>
      <c r="H84" s="535"/>
      <c r="I84" s="536"/>
      <c r="J84" s="536"/>
      <c r="K84" s="536"/>
      <c r="L84" s="536"/>
      <c r="M84" s="536"/>
      <c r="N84" s="536"/>
      <c r="O84" s="536"/>
      <c r="P84" s="536"/>
      <c r="Q84" s="536"/>
      <c r="R84" s="536"/>
      <c r="S84" s="536"/>
      <c r="T84" s="536"/>
      <c r="U84" s="536"/>
      <c r="V84" s="536"/>
      <c r="W84" s="536"/>
      <c r="X84" s="536"/>
      <c r="Y84" s="536"/>
      <c r="Z84" s="536"/>
      <c r="AA84" s="536"/>
      <c r="AB84" s="536"/>
      <c r="AC84" s="536"/>
      <c r="AD84" s="536"/>
      <c r="AE84" s="536"/>
    </row>
    <row r="85">
      <c r="A85" s="533"/>
      <c r="B85" s="536"/>
      <c r="C85" s="535"/>
      <c r="D85" s="535"/>
      <c r="E85" s="535"/>
      <c r="F85" s="535"/>
      <c r="G85" s="535"/>
      <c r="H85" s="535"/>
      <c r="I85" s="536"/>
      <c r="J85" s="536"/>
      <c r="K85" s="536"/>
      <c r="L85" s="536"/>
      <c r="M85" s="536"/>
      <c r="N85" s="536"/>
      <c r="O85" s="536"/>
      <c r="P85" s="536"/>
      <c r="Q85" s="536"/>
      <c r="R85" s="536"/>
      <c r="S85" s="536"/>
      <c r="T85" s="536"/>
      <c r="U85" s="536"/>
      <c r="V85" s="536"/>
      <c r="W85" s="536"/>
      <c r="X85" s="536"/>
      <c r="Y85" s="536"/>
      <c r="Z85" s="536"/>
      <c r="AA85" s="536"/>
      <c r="AB85" s="536"/>
      <c r="AC85" s="536"/>
      <c r="AD85" s="536"/>
      <c r="AE85" s="536"/>
    </row>
    <row r="86">
      <c r="A86" s="533"/>
      <c r="B86" s="536"/>
      <c r="C86" s="535"/>
      <c r="D86" s="535"/>
      <c r="E86" s="535"/>
      <c r="F86" s="535"/>
      <c r="G86" s="535"/>
      <c r="H86" s="535"/>
      <c r="I86" s="536"/>
      <c r="J86" s="536"/>
      <c r="K86" s="536"/>
      <c r="L86" s="536"/>
      <c r="M86" s="536"/>
      <c r="N86" s="536"/>
      <c r="O86" s="536"/>
      <c r="P86" s="536"/>
      <c r="Q86" s="536"/>
      <c r="R86" s="536"/>
      <c r="S86" s="536"/>
      <c r="T86" s="536"/>
      <c r="U86" s="536"/>
      <c r="V86" s="536"/>
      <c r="W86" s="536"/>
      <c r="X86" s="536"/>
      <c r="Y86" s="536"/>
      <c r="Z86" s="536"/>
      <c r="AA86" s="536"/>
      <c r="AB86" s="536"/>
      <c r="AC86" s="536"/>
      <c r="AD86" s="536"/>
      <c r="AE86" s="536"/>
    </row>
    <row r="87">
      <c r="A87" s="533"/>
      <c r="B87" s="536"/>
      <c r="C87" s="535"/>
      <c r="D87" s="535"/>
      <c r="E87" s="535"/>
      <c r="F87" s="535"/>
      <c r="G87" s="535"/>
      <c r="H87" s="535"/>
      <c r="I87" s="536"/>
      <c r="J87" s="536"/>
      <c r="K87" s="536"/>
      <c r="L87" s="536"/>
      <c r="M87" s="536"/>
      <c r="N87" s="536"/>
      <c r="O87" s="536"/>
      <c r="P87" s="536"/>
      <c r="Q87" s="536"/>
      <c r="R87" s="536"/>
      <c r="S87" s="536"/>
      <c r="T87" s="536"/>
      <c r="U87" s="536"/>
      <c r="V87" s="536"/>
      <c r="W87" s="536"/>
      <c r="X87" s="536"/>
      <c r="Y87" s="536"/>
      <c r="Z87" s="536"/>
      <c r="AA87" s="536"/>
      <c r="AB87" s="536"/>
      <c r="AC87" s="536"/>
      <c r="AD87" s="536"/>
      <c r="AE87" s="536"/>
    </row>
    <row r="88">
      <c r="A88" s="533"/>
      <c r="B88" s="536"/>
      <c r="C88" s="535"/>
      <c r="D88" s="535"/>
      <c r="E88" s="535"/>
      <c r="F88" s="535"/>
      <c r="G88" s="535"/>
      <c r="H88" s="535"/>
      <c r="I88" s="536"/>
      <c r="J88" s="536"/>
      <c r="K88" s="536"/>
      <c r="L88" s="536"/>
      <c r="M88" s="536"/>
      <c r="N88" s="536"/>
      <c r="O88" s="536"/>
      <c r="P88" s="536"/>
      <c r="Q88" s="536"/>
      <c r="R88" s="536"/>
      <c r="S88" s="536"/>
      <c r="T88" s="536"/>
      <c r="U88" s="536"/>
      <c r="V88" s="536"/>
      <c r="W88" s="536"/>
      <c r="X88" s="536"/>
      <c r="Y88" s="536"/>
      <c r="Z88" s="536"/>
      <c r="AA88" s="536"/>
      <c r="AB88" s="536"/>
      <c r="AC88" s="536"/>
      <c r="AD88" s="536"/>
      <c r="AE88" s="536"/>
    </row>
    <row r="89">
      <c r="A89" s="533"/>
      <c r="B89" s="536"/>
      <c r="C89" s="535"/>
      <c r="D89" s="535"/>
      <c r="E89" s="535"/>
      <c r="F89" s="535"/>
      <c r="G89" s="535"/>
      <c r="H89" s="535"/>
      <c r="I89" s="536"/>
      <c r="J89" s="536"/>
      <c r="K89" s="536"/>
      <c r="L89" s="536"/>
      <c r="M89" s="536"/>
      <c r="N89" s="536"/>
      <c r="O89" s="536"/>
      <c r="P89" s="536"/>
      <c r="Q89" s="536"/>
      <c r="R89" s="536"/>
      <c r="S89" s="536"/>
      <c r="T89" s="536"/>
      <c r="U89" s="536"/>
      <c r="V89" s="536"/>
      <c r="W89" s="536"/>
      <c r="X89" s="536"/>
      <c r="Y89" s="536"/>
      <c r="Z89" s="536"/>
      <c r="AA89" s="536"/>
      <c r="AB89" s="536"/>
      <c r="AC89" s="536"/>
      <c r="AD89" s="536"/>
      <c r="AE89" s="536"/>
    </row>
    <row r="90">
      <c r="A90" s="533"/>
      <c r="B90" s="536"/>
      <c r="C90" s="535"/>
      <c r="D90" s="535"/>
      <c r="E90" s="535"/>
      <c r="F90" s="535"/>
      <c r="G90" s="535"/>
      <c r="H90" s="535"/>
      <c r="I90" s="536"/>
      <c r="J90" s="536"/>
      <c r="K90" s="536"/>
      <c r="L90" s="536"/>
      <c r="M90" s="536"/>
      <c r="N90" s="536"/>
      <c r="O90" s="536"/>
      <c r="P90" s="536"/>
      <c r="Q90" s="536"/>
      <c r="R90" s="536"/>
      <c r="S90" s="536"/>
      <c r="T90" s="536"/>
      <c r="U90" s="536"/>
      <c r="V90" s="536"/>
      <c r="W90" s="536"/>
      <c r="X90" s="536"/>
      <c r="Y90" s="536"/>
      <c r="Z90" s="536"/>
      <c r="AA90" s="536"/>
      <c r="AB90" s="536"/>
      <c r="AC90" s="536"/>
      <c r="AD90" s="536"/>
      <c r="AE90" s="536"/>
    </row>
    <row r="91">
      <c r="A91" s="533"/>
      <c r="B91" s="536"/>
      <c r="C91" s="535"/>
      <c r="D91" s="535"/>
      <c r="E91" s="535"/>
      <c r="F91" s="535"/>
      <c r="G91" s="535"/>
      <c r="H91" s="535"/>
      <c r="I91" s="536"/>
      <c r="J91" s="536"/>
      <c r="K91" s="536"/>
      <c r="L91" s="536"/>
      <c r="M91" s="536"/>
      <c r="N91" s="536"/>
      <c r="O91" s="536"/>
      <c r="P91" s="536"/>
      <c r="Q91" s="536"/>
      <c r="R91" s="536"/>
      <c r="S91" s="536"/>
      <c r="T91" s="536"/>
      <c r="U91" s="536"/>
      <c r="V91" s="536"/>
      <c r="W91" s="536"/>
      <c r="X91" s="536"/>
      <c r="Y91" s="536"/>
      <c r="Z91" s="536"/>
      <c r="AA91" s="536"/>
      <c r="AB91" s="536"/>
      <c r="AC91" s="536"/>
      <c r="AD91" s="536"/>
      <c r="AE91" s="536"/>
    </row>
    <row r="92">
      <c r="A92" s="533"/>
      <c r="B92" s="536"/>
      <c r="C92" s="535"/>
      <c r="D92" s="535"/>
      <c r="E92" s="535"/>
      <c r="F92" s="535"/>
      <c r="G92" s="535"/>
      <c r="H92" s="535"/>
      <c r="I92" s="536"/>
      <c r="J92" s="536"/>
      <c r="K92" s="536"/>
      <c r="L92" s="536"/>
      <c r="M92" s="536"/>
      <c r="N92" s="536"/>
      <c r="O92" s="536"/>
      <c r="P92" s="536"/>
      <c r="Q92" s="536"/>
      <c r="R92" s="536"/>
      <c r="S92" s="536"/>
      <c r="T92" s="536"/>
      <c r="U92" s="536"/>
      <c r="V92" s="536"/>
      <c r="W92" s="536"/>
      <c r="X92" s="536"/>
      <c r="Y92" s="536"/>
      <c r="Z92" s="536"/>
      <c r="AA92" s="536"/>
      <c r="AB92" s="536"/>
      <c r="AC92" s="536"/>
      <c r="AD92" s="536"/>
      <c r="AE92" s="536"/>
    </row>
    <row r="93">
      <c r="A93" s="533"/>
      <c r="B93" s="536"/>
      <c r="C93" s="535"/>
      <c r="D93" s="535"/>
      <c r="E93" s="535"/>
      <c r="F93" s="535"/>
      <c r="G93" s="535"/>
      <c r="H93" s="535"/>
      <c r="I93" s="536"/>
      <c r="J93" s="536"/>
      <c r="K93" s="536"/>
      <c r="L93" s="536"/>
      <c r="M93" s="536"/>
      <c r="N93" s="536"/>
      <c r="O93" s="536"/>
      <c r="P93" s="536"/>
      <c r="Q93" s="536"/>
      <c r="R93" s="536"/>
      <c r="S93" s="536"/>
      <c r="T93" s="536"/>
      <c r="U93" s="536"/>
      <c r="V93" s="536"/>
      <c r="W93" s="536"/>
      <c r="X93" s="536"/>
      <c r="Y93" s="536"/>
      <c r="Z93" s="536"/>
      <c r="AA93" s="536"/>
      <c r="AB93" s="536"/>
      <c r="AC93" s="536"/>
      <c r="AD93" s="536"/>
      <c r="AE93" s="536"/>
    </row>
    <row r="94">
      <c r="A94" s="533"/>
      <c r="B94" s="536"/>
      <c r="C94" s="535"/>
      <c r="D94" s="535"/>
      <c r="E94" s="535"/>
      <c r="F94" s="535"/>
      <c r="G94" s="535"/>
      <c r="H94" s="535"/>
      <c r="I94" s="536"/>
      <c r="J94" s="536"/>
      <c r="K94" s="536"/>
      <c r="L94" s="536"/>
      <c r="M94" s="536"/>
      <c r="N94" s="536"/>
      <c r="O94" s="536"/>
      <c r="P94" s="536"/>
      <c r="Q94" s="536"/>
      <c r="R94" s="536"/>
      <c r="S94" s="536"/>
      <c r="T94" s="536"/>
      <c r="U94" s="536"/>
      <c r="V94" s="536"/>
      <c r="W94" s="536"/>
      <c r="X94" s="536"/>
      <c r="Y94" s="536"/>
      <c r="Z94" s="536"/>
      <c r="AA94" s="536"/>
      <c r="AB94" s="536"/>
      <c r="AC94" s="536"/>
      <c r="AD94" s="536"/>
      <c r="AE94" s="536"/>
    </row>
    <row r="95">
      <c r="A95" s="533"/>
      <c r="B95" s="536"/>
      <c r="C95" s="535"/>
      <c r="D95" s="535"/>
      <c r="E95" s="535"/>
      <c r="F95" s="535"/>
      <c r="G95" s="535"/>
      <c r="H95" s="535"/>
      <c r="I95" s="536"/>
      <c r="J95" s="536"/>
      <c r="K95" s="536"/>
      <c r="L95" s="536"/>
      <c r="M95" s="536"/>
      <c r="N95" s="536"/>
      <c r="O95" s="536"/>
      <c r="P95" s="536"/>
      <c r="Q95" s="536"/>
      <c r="R95" s="536"/>
      <c r="S95" s="536"/>
      <c r="T95" s="536"/>
      <c r="U95" s="536"/>
      <c r="V95" s="536"/>
      <c r="W95" s="536"/>
      <c r="X95" s="536"/>
      <c r="Y95" s="536"/>
      <c r="Z95" s="536"/>
      <c r="AA95" s="536"/>
      <c r="AB95" s="536"/>
      <c r="AC95" s="536"/>
      <c r="AD95" s="536"/>
      <c r="AE95" s="536"/>
    </row>
    <row r="96">
      <c r="A96" s="533"/>
      <c r="B96" s="536"/>
      <c r="C96" s="535"/>
      <c r="D96" s="535"/>
      <c r="E96" s="535"/>
      <c r="F96" s="535"/>
      <c r="G96" s="535"/>
      <c r="H96" s="535"/>
      <c r="I96" s="536"/>
      <c r="J96" s="536"/>
      <c r="K96" s="536"/>
      <c r="L96" s="536"/>
      <c r="M96" s="536"/>
      <c r="N96" s="536"/>
      <c r="O96" s="536"/>
      <c r="P96" s="536"/>
      <c r="Q96" s="536"/>
      <c r="R96" s="536"/>
      <c r="S96" s="536"/>
      <c r="T96" s="536"/>
      <c r="U96" s="536"/>
      <c r="V96" s="536"/>
      <c r="W96" s="536"/>
      <c r="X96" s="536"/>
      <c r="Y96" s="536"/>
      <c r="Z96" s="536"/>
      <c r="AA96" s="536"/>
      <c r="AB96" s="536"/>
      <c r="AC96" s="536"/>
      <c r="AD96" s="536"/>
      <c r="AE96" s="536"/>
    </row>
    <row r="97">
      <c r="A97" s="533"/>
      <c r="B97" s="536"/>
      <c r="C97" s="535"/>
      <c r="D97" s="535"/>
      <c r="E97" s="535"/>
      <c r="F97" s="535"/>
      <c r="G97" s="535"/>
      <c r="H97" s="535"/>
      <c r="I97" s="536"/>
      <c r="J97" s="536"/>
      <c r="K97" s="536"/>
      <c r="L97" s="536"/>
      <c r="M97" s="536"/>
      <c r="N97" s="536"/>
      <c r="O97" s="536"/>
      <c r="P97" s="536"/>
      <c r="Q97" s="536"/>
      <c r="R97" s="536"/>
      <c r="S97" s="536"/>
      <c r="T97" s="536"/>
      <c r="U97" s="536"/>
      <c r="V97" s="536"/>
      <c r="W97" s="536"/>
      <c r="X97" s="536"/>
      <c r="Y97" s="536"/>
      <c r="Z97" s="536"/>
      <c r="AA97" s="536"/>
      <c r="AB97" s="536"/>
      <c r="AC97" s="536"/>
      <c r="AD97" s="536"/>
      <c r="AE97" s="536"/>
    </row>
    <row r="98">
      <c r="A98" s="533"/>
      <c r="B98" s="536"/>
      <c r="C98" s="535"/>
      <c r="D98" s="535"/>
      <c r="E98" s="535"/>
      <c r="F98" s="535"/>
      <c r="G98" s="535"/>
      <c r="H98" s="535"/>
      <c r="I98" s="536"/>
      <c r="J98" s="536"/>
      <c r="K98" s="536"/>
      <c r="L98" s="536"/>
      <c r="M98" s="536"/>
      <c r="N98" s="536"/>
      <c r="O98" s="536"/>
      <c r="P98" s="536"/>
      <c r="Q98" s="536"/>
      <c r="R98" s="536"/>
      <c r="S98" s="536"/>
      <c r="T98" s="536"/>
      <c r="U98" s="536"/>
      <c r="V98" s="536"/>
      <c r="W98" s="536"/>
      <c r="X98" s="536"/>
      <c r="Y98" s="536"/>
      <c r="Z98" s="536"/>
      <c r="AA98" s="536"/>
      <c r="AB98" s="536"/>
      <c r="AC98" s="536"/>
      <c r="AD98" s="536"/>
      <c r="AE98" s="536"/>
    </row>
    <row r="99">
      <c r="A99" s="533"/>
      <c r="B99" s="536"/>
      <c r="C99" s="535"/>
      <c r="D99" s="535"/>
      <c r="E99" s="535"/>
      <c r="F99" s="535"/>
      <c r="G99" s="535"/>
      <c r="H99" s="535"/>
      <c r="I99" s="536"/>
      <c r="J99" s="536"/>
      <c r="K99" s="536"/>
      <c r="L99" s="536"/>
      <c r="M99" s="536"/>
      <c r="N99" s="536"/>
      <c r="O99" s="536"/>
      <c r="P99" s="536"/>
      <c r="Q99" s="536"/>
      <c r="R99" s="536"/>
      <c r="S99" s="536"/>
      <c r="T99" s="536"/>
      <c r="U99" s="536"/>
      <c r="V99" s="536"/>
      <c r="W99" s="536"/>
      <c r="X99" s="536"/>
      <c r="Y99" s="536"/>
      <c r="Z99" s="536"/>
      <c r="AA99" s="536"/>
      <c r="AB99" s="536"/>
      <c r="AC99" s="536"/>
      <c r="AD99" s="536"/>
      <c r="AE99" s="536"/>
    </row>
    <row r="100">
      <c r="A100" s="533"/>
      <c r="B100" s="536"/>
      <c r="C100" s="535"/>
      <c r="D100" s="535"/>
      <c r="E100" s="535"/>
      <c r="F100" s="535"/>
      <c r="G100" s="535"/>
      <c r="H100" s="535"/>
      <c r="I100" s="536"/>
      <c r="J100" s="536"/>
      <c r="K100" s="536"/>
      <c r="L100" s="536"/>
      <c r="M100" s="536"/>
      <c r="N100" s="536"/>
      <c r="O100" s="536"/>
      <c r="P100" s="536"/>
      <c r="Q100" s="536"/>
      <c r="R100" s="536"/>
      <c r="S100" s="536"/>
      <c r="T100" s="536"/>
      <c r="U100" s="536"/>
      <c r="V100" s="536"/>
      <c r="W100" s="536"/>
      <c r="X100" s="536"/>
      <c r="Y100" s="536"/>
      <c r="Z100" s="536"/>
      <c r="AA100" s="536"/>
      <c r="AB100" s="536"/>
      <c r="AC100" s="536"/>
      <c r="AD100" s="536"/>
      <c r="AE100" s="536"/>
    </row>
    <row r="101">
      <c r="A101" s="533"/>
      <c r="B101" s="536"/>
      <c r="C101" s="535"/>
      <c r="D101" s="535"/>
      <c r="E101" s="535"/>
      <c r="F101" s="535"/>
      <c r="G101" s="535"/>
      <c r="H101" s="535"/>
      <c r="I101" s="536"/>
      <c r="J101" s="536"/>
      <c r="K101" s="536"/>
      <c r="L101" s="536"/>
      <c r="M101" s="536"/>
      <c r="N101" s="536"/>
      <c r="O101" s="536"/>
      <c r="P101" s="536"/>
      <c r="Q101" s="536"/>
      <c r="R101" s="536"/>
      <c r="S101" s="536"/>
      <c r="T101" s="536"/>
      <c r="U101" s="536"/>
      <c r="V101" s="536"/>
      <c r="W101" s="536"/>
      <c r="X101" s="536"/>
      <c r="Y101" s="536"/>
      <c r="Z101" s="536"/>
      <c r="AA101" s="536"/>
      <c r="AB101" s="536"/>
      <c r="AC101" s="536"/>
      <c r="AD101" s="536"/>
      <c r="AE101" s="536"/>
    </row>
    <row r="102">
      <c r="A102" s="533"/>
      <c r="B102" s="536"/>
      <c r="C102" s="535"/>
      <c r="D102" s="535"/>
      <c r="E102" s="535"/>
      <c r="F102" s="535"/>
      <c r="G102" s="535"/>
      <c r="H102" s="535"/>
      <c r="I102" s="536"/>
      <c r="J102" s="536"/>
      <c r="K102" s="536"/>
      <c r="L102" s="536"/>
      <c r="M102" s="536"/>
      <c r="N102" s="536"/>
      <c r="O102" s="536"/>
      <c r="P102" s="536"/>
      <c r="Q102" s="536"/>
      <c r="R102" s="536"/>
      <c r="S102" s="536"/>
      <c r="T102" s="536"/>
      <c r="U102" s="536"/>
      <c r="V102" s="536"/>
      <c r="W102" s="536"/>
      <c r="X102" s="536"/>
      <c r="Y102" s="536"/>
      <c r="Z102" s="536"/>
      <c r="AA102" s="536"/>
      <c r="AB102" s="536"/>
      <c r="AC102" s="536"/>
      <c r="AD102" s="536"/>
      <c r="AE102" s="536"/>
    </row>
    <row r="103">
      <c r="A103" s="533"/>
      <c r="B103" s="536"/>
      <c r="C103" s="535"/>
      <c r="D103" s="535"/>
      <c r="E103" s="535"/>
      <c r="F103" s="535"/>
      <c r="G103" s="535"/>
      <c r="H103" s="535"/>
      <c r="I103" s="536"/>
      <c r="J103" s="536"/>
      <c r="K103" s="536"/>
      <c r="L103" s="536"/>
      <c r="M103" s="536"/>
      <c r="N103" s="536"/>
      <c r="O103" s="536"/>
      <c r="P103" s="536"/>
      <c r="Q103" s="536"/>
      <c r="R103" s="536"/>
      <c r="S103" s="536"/>
      <c r="T103" s="536"/>
      <c r="U103" s="536"/>
      <c r="V103" s="536"/>
      <c r="W103" s="536"/>
      <c r="X103" s="536"/>
      <c r="Y103" s="536"/>
      <c r="Z103" s="536"/>
      <c r="AA103" s="536"/>
      <c r="AB103" s="536"/>
      <c r="AC103" s="536"/>
      <c r="AD103" s="536"/>
      <c r="AE103" s="536"/>
    </row>
    <row r="104">
      <c r="A104" s="533"/>
      <c r="B104" s="536"/>
      <c r="C104" s="535"/>
      <c r="D104" s="535"/>
      <c r="E104" s="535"/>
      <c r="F104" s="535"/>
      <c r="G104" s="535"/>
      <c r="H104" s="535"/>
      <c r="I104" s="536"/>
      <c r="J104" s="536"/>
      <c r="K104" s="536"/>
      <c r="L104" s="536"/>
      <c r="M104" s="536"/>
      <c r="N104" s="536"/>
      <c r="O104" s="536"/>
      <c r="P104" s="536"/>
      <c r="Q104" s="536"/>
      <c r="R104" s="536"/>
      <c r="S104" s="536"/>
      <c r="T104" s="536"/>
      <c r="U104" s="536"/>
      <c r="V104" s="536"/>
      <c r="W104" s="536"/>
      <c r="X104" s="536"/>
      <c r="Y104" s="536"/>
      <c r="Z104" s="536"/>
      <c r="AA104" s="536"/>
      <c r="AB104" s="536"/>
      <c r="AC104" s="536"/>
      <c r="AD104" s="536"/>
      <c r="AE104" s="536"/>
    </row>
    <row r="105">
      <c r="A105" s="533"/>
      <c r="B105" s="536"/>
      <c r="C105" s="535"/>
      <c r="D105" s="535"/>
      <c r="E105" s="535"/>
      <c r="F105" s="535"/>
      <c r="G105" s="535"/>
      <c r="H105" s="535"/>
      <c r="I105" s="536"/>
      <c r="J105" s="536"/>
      <c r="K105" s="536"/>
      <c r="L105" s="536"/>
      <c r="M105" s="536"/>
      <c r="N105" s="536"/>
      <c r="O105" s="536"/>
      <c r="P105" s="536"/>
      <c r="Q105" s="536"/>
      <c r="R105" s="536"/>
      <c r="S105" s="536"/>
      <c r="T105" s="536"/>
      <c r="U105" s="536"/>
      <c r="V105" s="536"/>
      <c r="W105" s="536"/>
      <c r="X105" s="536"/>
      <c r="Y105" s="536"/>
      <c r="Z105" s="536"/>
      <c r="AA105" s="536"/>
      <c r="AB105" s="536"/>
      <c r="AC105" s="536"/>
      <c r="AD105" s="536"/>
      <c r="AE105" s="536"/>
    </row>
    <row r="106">
      <c r="A106" s="533"/>
      <c r="B106" s="536"/>
      <c r="C106" s="535"/>
      <c r="D106" s="535"/>
      <c r="E106" s="535"/>
      <c r="F106" s="535"/>
      <c r="G106" s="535"/>
      <c r="H106" s="535"/>
      <c r="I106" s="536"/>
      <c r="J106" s="536"/>
      <c r="K106" s="536"/>
      <c r="L106" s="536"/>
      <c r="M106" s="536"/>
      <c r="N106" s="536"/>
      <c r="O106" s="536"/>
      <c r="P106" s="536"/>
      <c r="Q106" s="536"/>
      <c r="R106" s="536"/>
      <c r="S106" s="536"/>
      <c r="T106" s="536"/>
      <c r="U106" s="536"/>
      <c r="V106" s="536"/>
      <c r="W106" s="536"/>
      <c r="X106" s="536"/>
      <c r="Y106" s="536"/>
      <c r="Z106" s="536"/>
      <c r="AA106" s="536"/>
      <c r="AB106" s="536"/>
      <c r="AC106" s="536"/>
      <c r="AD106" s="536"/>
      <c r="AE106" s="536"/>
    </row>
    <row r="107">
      <c r="A107" s="533"/>
      <c r="B107" s="536"/>
      <c r="C107" s="535"/>
      <c r="D107" s="535"/>
      <c r="E107" s="535"/>
      <c r="F107" s="535"/>
      <c r="G107" s="535"/>
      <c r="H107" s="535"/>
      <c r="I107" s="536"/>
      <c r="J107" s="536"/>
      <c r="K107" s="536"/>
      <c r="L107" s="536"/>
      <c r="M107" s="536"/>
      <c r="N107" s="536"/>
      <c r="O107" s="536"/>
      <c r="P107" s="536"/>
      <c r="Q107" s="536"/>
      <c r="R107" s="536"/>
      <c r="S107" s="536"/>
      <c r="T107" s="536"/>
      <c r="U107" s="536"/>
      <c r="V107" s="536"/>
      <c r="W107" s="536"/>
      <c r="X107" s="536"/>
      <c r="Y107" s="536"/>
      <c r="Z107" s="536"/>
      <c r="AA107" s="536"/>
      <c r="AB107" s="536"/>
      <c r="AC107" s="536"/>
      <c r="AD107" s="536"/>
      <c r="AE107" s="536"/>
    </row>
    <row r="108">
      <c r="A108" s="533"/>
      <c r="B108" s="536"/>
      <c r="C108" s="535"/>
      <c r="D108" s="535"/>
      <c r="E108" s="535"/>
      <c r="F108" s="535"/>
      <c r="G108" s="535"/>
      <c r="H108" s="535"/>
      <c r="I108" s="536"/>
      <c r="J108" s="536"/>
      <c r="K108" s="536"/>
      <c r="L108" s="536"/>
      <c r="M108" s="536"/>
      <c r="N108" s="536"/>
      <c r="O108" s="536"/>
      <c r="P108" s="536"/>
      <c r="Q108" s="536"/>
      <c r="R108" s="536"/>
      <c r="S108" s="536"/>
      <c r="T108" s="536"/>
      <c r="U108" s="536"/>
      <c r="V108" s="536"/>
      <c r="W108" s="536"/>
      <c r="X108" s="536"/>
      <c r="Y108" s="536"/>
      <c r="Z108" s="536"/>
      <c r="AA108" s="536"/>
      <c r="AB108" s="536"/>
      <c r="AC108" s="536"/>
      <c r="AD108" s="536"/>
      <c r="AE108" s="536"/>
    </row>
    <row r="109">
      <c r="A109" s="533"/>
      <c r="B109" s="536"/>
      <c r="C109" s="535"/>
      <c r="D109" s="535"/>
      <c r="E109" s="535"/>
      <c r="F109" s="535"/>
      <c r="G109" s="535"/>
      <c r="H109" s="535"/>
      <c r="I109" s="536"/>
      <c r="J109" s="536"/>
      <c r="K109" s="536"/>
      <c r="L109" s="536"/>
      <c r="M109" s="536"/>
      <c r="N109" s="536"/>
      <c r="O109" s="536"/>
      <c r="P109" s="536"/>
      <c r="Q109" s="536"/>
      <c r="R109" s="536"/>
      <c r="S109" s="536"/>
      <c r="T109" s="536"/>
      <c r="U109" s="536"/>
      <c r="V109" s="536"/>
      <c r="W109" s="536"/>
      <c r="X109" s="536"/>
      <c r="Y109" s="536"/>
      <c r="Z109" s="536"/>
      <c r="AA109" s="536"/>
      <c r="AB109" s="536"/>
      <c r="AC109" s="536"/>
      <c r="AD109" s="536"/>
      <c r="AE109" s="536"/>
    </row>
    <row r="110">
      <c r="A110" s="533"/>
      <c r="B110" s="536"/>
      <c r="C110" s="535"/>
      <c r="D110" s="535"/>
      <c r="E110" s="535"/>
      <c r="F110" s="535"/>
      <c r="G110" s="535"/>
      <c r="H110" s="535"/>
      <c r="I110" s="536"/>
      <c r="J110" s="536"/>
      <c r="K110" s="536"/>
      <c r="L110" s="536"/>
      <c r="M110" s="536"/>
      <c r="N110" s="536"/>
      <c r="O110" s="536"/>
      <c r="P110" s="536"/>
      <c r="Q110" s="536"/>
      <c r="R110" s="536"/>
      <c r="S110" s="536"/>
      <c r="T110" s="536"/>
      <c r="U110" s="536"/>
      <c r="V110" s="536"/>
      <c r="W110" s="536"/>
      <c r="X110" s="536"/>
      <c r="Y110" s="536"/>
      <c r="Z110" s="536"/>
      <c r="AA110" s="536"/>
      <c r="AB110" s="536"/>
      <c r="AC110" s="536"/>
      <c r="AD110" s="536"/>
      <c r="AE110" s="536"/>
    </row>
    <row r="111">
      <c r="A111" s="533"/>
      <c r="B111" s="536"/>
      <c r="C111" s="535"/>
      <c r="D111" s="535"/>
      <c r="E111" s="535"/>
      <c r="F111" s="535"/>
      <c r="G111" s="535"/>
      <c r="H111" s="535"/>
      <c r="I111" s="536"/>
      <c r="J111" s="536"/>
      <c r="K111" s="536"/>
      <c r="L111" s="536"/>
      <c r="M111" s="536"/>
      <c r="N111" s="536"/>
      <c r="O111" s="536"/>
      <c r="P111" s="536"/>
      <c r="Q111" s="536"/>
      <c r="R111" s="536"/>
      <c r="S111" s="536"/>
      <c r="T111" s="536"/>
      <c r="U111" s="536"/>
      <c r="V111" s="536"/>
      <c r="W111" s="536"/>
      <c r="X111" s="536"/>
      <c r="Y111" s="536"/>
      <c r="Z111" s="536"/>
      <c r="AA111" s="536"/>
      <c r="AB111" s="536"/>
      <c r="AC111" s="536"/>
      <c r="AD111" s="536"/>
      <c r="AE111" s="536"/>
    </row>
    <row r="112">
      <c r="A112" s="536"/>
      <c r="B112" s="536"/>
      <c r="C112" s="535"/>
      <c r="D112" s="535"/>
      <c r="E112" s="535"/>
      <c r="F112" s="535"/>
      <c r="G112" s="535"/>
      <c r="H112" s="535"/>
      <c r="I112" s="536"/>
      <c r="J112" s="536"/>
      <c r="K112" s="536"/>
      <c r="L112" s="536"/>
      <c r="M112" s="536"/>
      <c r="N112" s="536"/>
      <c r="O112" s="536"/>
      <c r="P112" s="536"/>
      <c r="Q112" s="536"/>
      <c r="R112" s="536"/>
      <c r="S112" s="536"/>
      <c r="T112" s="536"/>
      <c r="U112" s="536"/>
      <c r="V112" s="536"/>
      <c r="W112" s="536"/>
      <c r="X112" s="536"/>
      <c r="Y112" s="536"/>
      <c r="Z112" s="536"/>
      <c r="AA112" s="536"/>
      <c r="AB112" s="536"/>
      <c r="AC112" s="536"/>
      <c r="AD112" s="536"/>
      <c r="AE112" s="536"/>
    </row>
    <row r="113">
      <c r="A113" s="536"/>
      <c r="B113" s="536"/>
      <c r="C113" s="535"/>
      <c r="D113" s="535"/>
      <c r="E113" s="535"/>
      <c r="F113" s="535"/>
      <c r="G113" s="535"/>
      <c r="H113" s="535"/>
      <c r="I113" s="536"/>
      <c r="J113" s="536"/>
      <c r="K113" s="536"/>
      <c r="L113" s="536"/>
      <c r="M113" s="536"/>
      <c r="N113" s="536"/>
      <c r="O113" s="536"/>
      <c r="P113" s="536"/>
      <c r="Q113" s="536"/>
      <c r="R113" s="536"/>
      <c r="S113" s="536"/>
      <c r="T113" s="536"/>
      <c r="U113" s="536"/>
      <c r="V113" s="536"/>
      <c r="W113" s="536"/>
      <c r="X113" s="536"/>
      <c r="Y113" s="536"/>
      <c r="Z113" s="536"/>
      <c r="AA113" s="536"/>
      <c r="AB113" s="536"/>
      <c r="AC113" s="536"/>
      <c r="AD113" s="536"/>
      <c r="AE113" s="536"/>
    </row>
    <row r="114">
      <c r="A114" s="536"/>
      <c r="B114" s="536"/>
      <c r="C114" s="535"/>
      <c r="D114" s="535"/>
      <c r="E114" s="535"/>
      <c r="F114" s="535"/>
      <c r="G114" s="535"/>
      <c r="H114" s="535"/>
      <c r="I114" s="536"/>
      <c r="J114" s="536"/>
      <c r="K114" s="536"/>
      <c r="L114" s="536"/>
      <c r="M114" s="536"/>
      <c r="N114" s="536"/>
      <c r="O114" s="536"/>
      <c r="P114" s="536"/>
      <c r="Q114" s="536"/>
      <c r="R114" s="536"/>
      <c r="S114" s="536"/>
      <c r="T114" s="536"/>
      <c r="U114" s="536"/>
      <c r="V114" s="536"/>
      <c r="W114" s="536"/>
      <c r="X114" s="536"/>
      <c r="Y114" s="536"/>
      <c r="Z114" s="536"/>
      <c r="AA114" s="536"/>
      <c r="AB114" s="536"/>
      <c r="AC114" s="536"/>
      <c r="AD114" s="536"/>
      <c r="AE114" s="536"/>
    </row>
    <row r="115">
      <c r="A115" s="536"/>
      <c r="B115" s="536"/>
      <c r="C115" s="535"/>
      <c r="D115" s="535"/>
      <c r="E115" s="535"/>
      <c r="F115" s="535"/>
      <c r="G115" s="535"/>
      <c r="H115" s="535"/>
      <c r="I115" s="536"/>
      <c r="J115" s="536"/>
      <c r="K115" s="536"/>
      <c r="L115" s="536"/>
      <c r="M115" s="536"/>
      <c r="N115" s="536"/>
      <c r="O115" s="536"/>
      <c r="P115" s="536"/>
      <c r="Q115" s="536"/>
      <c r="R115" s="536"/>
      <c r="S115" s="536"/>
      <c r="T115" s="536"/>
      <c r="U115" s="536"/>
      <c r="V115" s="536"/>
      <c r="W115" s="536"/>
      <c r="X115" s="536"/>
      <c r="Y115" s="536"/>
      <c r="Z115" s="536"/>
      <c r="AA115" s="536"/>
      <c r="AB115" s="536"/>
      <c r="AC115" s="536"/>
      <c r="AD115" s="536"/>
      <c r="AE115" s="536"/>
    </row>
    <row r="116">
      <c r="A116" s="536"/>
      <c r="B116" s="536"/>
      <c r="C116" s="535"/>
      <c r="D116" s="535"/>
      <c r="E116" s="535"/>
      <c r="F116" s="535"/>
      <c r="G116" s="535"/>
      <c r="H116" s="535"/>
      <c r="I116" s="536"/>
      <c r="J116" s="536"/>
      <c r="K116" s="536"/>
      <c r="L116" s="536"/>
      <c r="M116" s="536"/>
      <c r="N116" s="536"/>
      <c r="O116" s="536"/>
      <c r="P116" s="536"/>
      <c r="Q116" s="536"/>
      <c r="R116" s="536"/>
      <c r="S116" s="536"/>
      <c r="T116" s="536"/>
      <c r="U116" s="536"/>
      <c r="V116" s="536"/>
      <c r="W116" s="536"/>
      <c r="X116" s="536"/>
      <c r="Y116" s="536"/>
      <c r="Z116" s="536"/>
      <c r="AA116" s="536"/>
      <c r="AB116" s="536"/>
      <c r="AC116" s="536"/>
      <c r="AD116" s="536"/>
      <c r="AE116" s="536"/>
    </row>
    <row r="117">
      <c r="A117" s="536"/>
      <c r="B117" s="536"/>
      <c r="C117" s="535"/>
      <c r="D117" s="535"/>
      <c r="E117" s="535"/>
      <c r="F117" s="535"/>
      <c r="G117" s="535"/>
      <c r="H117" s="535"/>
      <c r="I117" s="536"/>
      <c r="J117" s="536"/>
      <c r="K117" s="536"/>
      <c r="L117" s="536"/>
      <c r="M117" s="536"/>
      <c r="N117" s="536"/>
      <c r="O117" s="536"/>
      <c r="P117" s="536"/>
      <c r="Q117" s="536"/>
      <c r="R117" s="536"/>
      <c r="S117" s="536"/>
      <c r="T117" s="536"/>
      <c r="U117" s="536"/>
      <c r="V117" s="536"/>
      <c r="W117" s="536"/>
      <c r="X117" s="536"/>
      <c r="Y117" s="536"/>
      <c r="Z117" s="536"/>
      <c r="AA117" s="536"/>
      <c r="AB117" s="536"/>
      <c r="AC117" s="536"/>
      <c r="AD117" s="536"/>
      <c r="AE117" s="536"/>
    </row>
    <row r="118">
      <c r="A118" s="536"/>
      <c r="B118" s="536"/>
      <c r="C118" s="535"/>
      <c r="D118" s="535"/>
      <c r="E118" s="535"/>
      <c r="F118" s="535"/>
      <c r="G118" s="535"/>
      <c r="H118" s="535"/>
      <c r="I118" s="536"/>
      <c r="J118" s="536"/>
      <c r="K118" s="536"/>
      <c r="L118" s="536"/>
      <c r="M118" s="536"/>
      <c r="N118" s="536"/>
      <c r="O118" s="536"/>
      <c r="P118" s="536"/>
      <c r="Q118" s="536"/>
      <c r="R118" s="536"/>
      <c r="S118" s="536"/>
      <c r="T118" s="536"/>
      <c r="U118" s="536"/>
      <c r="V118" s="536"/>
      <c r="W118" s="536"/>
      <c r="X118" s="536"/>
      <c r="Y118" s="536"/>
      <c r="Z118" s="536"/>
      <c r="AA118" s="536"/>
      <c r="AB118" s="536"/>
      <c r="AC118" s="536"/>
      <c r="AD118" s="536"/>
      <c r="AE118" s="536"/>
    </row>
    <row r="119">
      <c r="A119" s="536"/>
      <c r="B119" s="536"/>
      <c r="C119" s="535"/>
      <c r="D119" s="535"/>
      <c r="E119" s="535"/>
      <c r="F119" s="535"/>
      <c r="G119" s="535"/>
      <c r="H119" s="535"/>
      <c r="I119" s="536"/>
      <c r="J119" s="536"/>
      <c r="K119" s="536"/>
      <c r="L119" s="536"/>
      <c r="M119" s="536"/>
      <c r="N119" s="536"/>
      <c r="O119" s="536"/>
      <c r="P119" s="536"/>
      <c r="Q119" s="536"/>
      <c r="R119" s="536"/>
      <c r="S119" s="536"/>
      <c r="T119" s="536"/>
      <c r="U119" s="536"/>
      <c r="V119" s="536"/>
      <c r="W119" s="536"/>
      <c r="X119" s="536"/>
      <c r="Y119" s="536"/>
      <c r="Z119" s="536"/>
      <c r="AA119" s="536"/>
      <c r="AB119" s="536"/>
      <c r="AC119" s="536"/>
      <c r="AD119" s="536"/>
      <c r="AE119" s="536"/>
    </row>
    <row r="120">
      <c r="A120" s="536"/>
      <c r="B120" s="536"/>
      <c r="C120" s="535"/>
      <c r="D120" s="535"/>
      <c r="E120" s="535"/>
      <c r="F120" s="535"/>
      <c r="G120" s="535"/>
      <c r="H120" s="535"/>
      <c r="I120" s="536"/>
      <c r="J120" s="536"/>
      <c r="K120" s="536"/>
      <c r="L120" s="536"/>
      <c r="M120" s="536"/>
      <c r="N120" s="536"/>
      <c r="O120" s="536"/>
      <c r="P120" s="536"/>
      <c r="Q120" s="536"/>
      <c r="R120" s="536"/>
      <c r="S120" s="536"/>
      <c r="T120" s="536"/>
      <c r="U120" s="536"/>
      <c r="V120" s="536"/>
      <c r="W120" s="536"/>
      <c r="X120" s="536"/>
      <c r="Y120" s="536"/>
      <c r="Z120" s="536"/>
      <c r="AA120" s="536"/>
      <c r="AB120" s="536"/>
      <c r="AC120" s="536"/>
      <c r="AD120" s="536"/>
      <c r="AE120" s="536"/>
    </row>
    <row r="121">
      <c r="A121" s="536"/>
      <c r="B121" s="536"/>
      <c r="C121" s="535"/>
      <c r="D121" s="535"/>
      <c r="E121" s="535"/>
      <c r="F121" s="535"/>
      <c r="G121" s="535"/>
      <c r="H121" s="535"/>
      <c r="I121" s="536"/>
      <c r="J121" s="536"/>
      <c r="K121" s="536"/>
      <c r="L121" s="536"/>
      <c r="M121" s="536"/>
      <c r="N121" s="536"/>
      <c r="O121" s="536"/>
      <c r="P121" s="536"/>
      <c r="Q121" s="536"/>
      <c r="R121" s="536"/>
      <c r="S121" s="536"/>
      <c r="T121" s="536"/>
      <c r="U121" s="536"/>
      <c r="V121" s="536"/>
      <c r="W121" s="536"/>
      <c r="X121" s="536"/>
      <c r="Y121" s="536"/>
      <c r="Z121" s="536"/>
      <c r="AA121" s="536"/>
      <c r="AB121" s="536"/>
      <c r="AC121" s="536"/>
      <c r="AD121" s="536"/>
      <c r="AE121" s="536"/>
    </row>
    <row r="122">
      <c r="A122" s="536"/>
      <c r="B122" s="536"/>
      <c r="C122" s="535"/>
      <c r="D122" s="535"/>
      <c r="E122" s="535"/>
      <c r="F122" s="535"/>
      <c r="G122" s="535"/>
      <c r="H122" s="535"/>
      <c r="I122" s="536"/>
      <c r="J122" s="536"/>
      <c r="K122" s="536"/>
      <c r="L122" s="536"/>
      <c r="M122" s="536"/>
      <c r="N122" s="536"/>
      <c r="O122" s="536"/>
      <c r="P122" s="536"/>
      <c r="Q122" s="536"/>
      <c r="R122" s="536"/>
      <c r="S122" s="536"/>
      <c r="T122" s="536"/>
      <c r="U122" s="536"/>
      <c r="V122" s="536"/>
      <c r="W122" s="536"/>
      <c r="X122" s="536"/>
      <c r="Y122" s="536"/>
      <c r="Z122" s="536"/>
      <c r="AA122" s="536"/>
      <c r="AB122" s="536"/>
      <c r="AC122" s="536"/>
      <c r="AD122" s="536"/>
      <c r="AE122" s="536"/>
    </row>
    <row r="123">
      <c r="A123" s="536"/>
      <c r="B123" s="536"/>
      <c r="C123" s="535"/>
      <c r="D123" s="535"/>
      <c r="E123" s="535"/>
      <c r="F123" s="535"/>
      <c r="G123" s="535"/>
      <c r="H123" s="535"/>
      <c r="I123" s="536"/>
      <c r="J123" s="536"/>
      <c r="K123" s="536"/>
      <c r="L123" s="536"/>
      <c r="M123" s="536"/>
      <c r="N123" s="536"/>
      <c r="O123" s="536"/>
      <c r="P123" s="536"/>
      <c r="Q123" s="536"/>
      <c r="R123" s="536"/>
      <c r="S123" s="536"/>
      <c r="T123" s="536"/>
      <c r="U123" s="536"/>
      <c r="V123" s="536"/>
      <c r="W123" s="536"/>
      <c r="X123" s="536"/>
      <c r="Y123" s="536"/>
      <c r="Z123" s="536"/>
      <c r="AA123" s="536"/>
      <c r="AB123" s="536"/>
      <c r="AC123" s="536"/>
      <c r="AD123" s="536"/>
      <c r="AE123" s="536"/>
    </row>
    <row r="124">
      <c r="A124" s="536"/>
      <c r="B124" s="536"/>
      <c r="C124" s="535"/>
      <c r="D124" s="535"/>
      <c r="E124" s="535"/>
      <c r="F124" s="535"/>
      <c r="G124" s="535"/>
      <c r="H124" s="535"/>
      <c r="I124" s="536"/>
      <c r="J124" s="536"/>
      <c r="K124" s="536"/>
      <c r="L124" s="536"/>
      <c r="M124" s="536"/>
      <c r="N124" s="536"/>
      <c r="O124" s="536"/>
      <c r="P124" s="536"/>
      <c r="Q124" s="536"/>
      <c r="R124" s="536"/>
      <c r="S124" s="536"/>
      <c r="T124" s="536"/>
      <c r="U124" s="536"/>
      <c r="V124" s="536"/>
      <c r="W124" s="536"/>
      <c r="X124" s="536"/>
      <c r="Y124" s="536"/>
      <c r="Z124" s="536"/>
      <c r="AA124" s="536"/>
      <c r="AB124" s="536"/>
      <c r="AC124" s="536"/>
      <c r="AD124" s="536"/>
      <c r="AE124" s="536"/>
    </row>
    <row r="125">
      <c r="A125" s="536"/>
      <c r="B125" s="536"/>
      <c r="C125" s="535"/>
      <c r="D125" s="535"/>
      <c r="E125" s="535"/>
      <c r="F125" s="535"/>
      <c r="G125" s="535"/>
      <c r="H125" s="535"/>
      <c r="I125" s="536"/>
      <c r="J125" s="536"/>
      <c r="K125" s="536"/>
      <c r="L125" s="536"/>
      <c r="M125" s="536"/>
      <c r="N125" s="536"/>
      <c r="O125" s="536"/>
      <c r="P125" s="536"/>
      <c r="Q125" s="536"/>
      <c r="R125" s="536"/>
      <c r="S125" s="536"/>
      <c r="T125" s="536"/>
      <c r="U125" s="536"/>
      <c r="V125" s="536"/>
      <c r="W125" s="536"/>
      <c r="X125" s="536"/>
      <c r="Y125" s="536"/>
      <c r="Z125" s="536"/>
      <c r="AA125" s="536"/>
      <c r="AB125" s="536"/>
      <c r="AC125" s="536"/>
      <c r="AD125" s="536"/>
      <c r="AE125" s="536"/>
    </row>
    <row r="126">
      <c r="A126" s="536"/>
      <c r="B126" s="536"/>
      <c r="C126" s="535"/>
      <c r="D126" s="535"/>
      <c r="E126" s="535"/>
      <c r="F126" s="535"/>
      <c r="G126" s="535"/>
      <c r="H126" s="535"/>
      <c r="I126" s="536"/>
      <c r="J126" s="536"/>
      <c r="K126" s="536"/>
      <c r="L126" s="536"/>
      <c r="M126" s="536"/>
      <c r="N126" s="536"/>
      <c r="O126" s="536"/>
      <c r="P126" s="536"/>
      <c r="Q126" s="536"/>
      <c r="R126" s="536"/>
      <c r="S126" s="536"/>
      <c r="T126" s="536"/>
      <c r="U126" s="536"/>
      <c r="V126" s="536"/>
      <c r="W126" s="536"/>
      <c r="X126" s="536"/>
      <c r="Y126" s="536"/>
      <c r="Z126" s="536"/>
      <c r="AA126" s="536"/>
      <c r="AB126" s="536"/>
      <c r="AC126" s="536"/>
      <c r="AD126" s="536"/>
      <c r="AE126" s="536"/>
    </row>
    <row r="127">
      <c r="A127" s="536"/>
      <c r="B127" s="536"/>
      <c r="C127" s="535"/>
      <c r="D127" s="535"/>
      <c r="E127" s="535"/>
      <c r="F127" s="535"/>
      <c r="G127" s="535"/>
      <c r="H127" s="535"/>
      <c r="I127" s="536"/>
      <c r="J127" s="536"/>
      <c r="K127" s="536"/>
      <c r="L127" s="536"/>
      <c r="M127" s="536"/>
      <c r="N127" s="536"/>
      <c r="O127" s="536"/>
      <c r="P127" s="536"/>
      <c r="Q127" s="536"/>
      <c r="R127" s="536"/>
      <c r="S127" s="536"/>
      <c r="T127" s="536"/>
      <c r="U127" s="536"/>
      <c r="V127" s="536"/>
      <c r="W127" s="536"/>
      <c r="X127" s="536"/>
      <c r="Y127" s="536"/>
      <c r="Z127" s="536"/>
      <c r="AA127" s="536"/>
      <c r="AB127" s="536"/>
      <c r="AC127" s="536"/>
      <c r="AD127" s="536"/>
      <c r="AE127" s="536"/>
    </row>
    <row r="128">
      <c r="A128" s="536"/>
      <c r="B128" s="536"/>
      <c r="C128" s="535"/>
      <c r="D128" s="535"/>
      <c r="E128" s="535"/>
      <c r="F128" s="535"/>
      <c r="G128" s="535"/>
      <c r="H128" s="535"/>
      <c r="I128" s="536"/>
      <c r="J128" s="536"/>
      <c r="K128" s="536"/>
      <c r="L128" s="536"/>
      <c r="M128" s="536"/>
      <c r="N128" s="536"/>
      <c r="O128" s="536"/>
      <c r="P128" s="536"/>
      <c r="Q128" s="536"/>
      <c r="R128" s="536"/>
      <c r="S128" s="536"/>
      <c r="T128" s="536"/>
      <c r="U128" s="536"/>
      <c r="V128" s="536"/>
      <c r="W128" s="536"/>
      <c r="X128" s="536"/>
      <c r="Y128" s="536"/>
      <c r="Z128" s="536"/>
      <c r="AA128" s="536"/>
      <c r="AB128" s="536"/>
      <c r="AC128" s="536"/>
      <c r="AD128" s="536"/>
      <c r="AE128" s="536"/>
    </row>
    <row r="129">
      <c r="A129" s="536"/>
      <c r="B129" s="536"/>
      <c r="C129" s="535"/>
      <c r="D129" s="535"/>
      <c r="E129" s="535"/>
      <c r="F129" s="535"/>
      <c r="G129" s="535"/>
      <c r="H129" s="535"/>
      <c r="I129" s="536"/>
      <c r="J129" s="536"/>
      <c r="K129" s="536"/>
      <c r="L129" s="536"/>
      <c r="M129" s="536"/>
      <c r="N129" s="536"/>
      <c r="O129" s="536"/>
      <c r="P129" s="536"/>
      <c r="Q129" s="536"/>
      <c r="R129" s="536"/>
      <c r="S129" s="536"/>
      <c r="T129" s="536"/>
      <c r="U129" s="536"/>
      <c r="V129" s="536"/>
      <c r="W129" s="536"/>
      <c r="X129" s="536"/>
      <c r="Y129" s="536"/>
      <c r="Z129" s="536"/>
      <c r="AA129" s="536"/>
      <c r="AB129" s="536"/>
      <c r="AC129" s="536"/>
      <c r="AD129" s="536"/>
      <c r="AE129" s="536"/>
    </row>
    <row r="130">
      <c r="A130" s="536"/>
      <c r="B130" s="536"/>
      <c r="C130" s="535"/>
      <c r="D130" s="535"/>
      <c r="E130" s="535"/>
      <c r="F130" s="535"/>
      <c r="G130" s="535"/>
      <c r="H130" s="535"/>
      <c r="I130" s="536"/>
      <c r="J130" s="536"/>
      <c r="K130" s="536"/>
      <c r="L130" s="536"/>
      <c r="M130" s="536"/>
      <c r="N130" s="536"/>
      <c r="O130" s="536"/>
      <c r="P130" s="536"/>
      <c r="Q130" s="536"/>
      <c r="R130" s="536"/>
      <c r="S130" s="536"/>
      <c r="T130" s="536"/>
      <c r="U130" s="536"/>
      <c r="V130" s="536"/>
      <c r="W130" s="536"/>
      <c r="X130" s="536"/>
      <c r="Y130" s="536"/>
      <c r="Z130" s="536"/>
      <c r="AA130" s="536"/>
      <c r="AB130" s="536"/>
      <c r="AC130" s="536"/>
      <c r="AD130" s="536"/>
      <c r="AE130" s="536"/>
    </row>
    <row r="131">
      <c r="A131" s="536"/>
      <c r="B131" s="536"/>
      <c r="C131" s="535"/>
      <c r="D131" s="535"/>
      <c r="E131" s="535"/>
      <c r="F131" s="535"/>
      <c r="G131" s="535"/>
      <c r="H131" s="535"/>
      <c r="I131" s="536"/>
      <c r="J131" s="536"/>
      <c r="K131" s="536"/>
      <c r="L131" s="536"/>
      <c r="M131" s="536"/>
      <c r="N131" s="536"/>
      <c r="O131" s="536"/>
      <c r="P131" s="536"/>
      <c r="Q131" s="536"/>
      <c r="R131" s="536"/>
      <c r="S131" s="536"/>
      <c r="T131" s="536"/>
      <c r="U131" s="536"/>
      <c r="V131" s="536"/>
      <c r="W131" s="536"/>
      <c r="X131" s="536"/>
      <c r="Y131" s="536"/>
      <c r="Z131" s="536"/>
      <c r="AA131" s="536"/>
      <c r="AB131" s="536"/>
      <c r="AC131" s="536"/>
      <c r="AD131" s="536"/>
      <c r="AE131" s="536"/>
    </row>
    <row r="132">
      <c r="A132" s="536"/>
      <c r="B132" s="536"/>
      <c r="C132" s="535"/>
      <c r="D132" s="535"/>
      <c r="E132" s="535"/>
      <c r="F132" s="535"/>
      <c r="G132" s="535"/>
      <c r="H132" s="535"/>
      <c r="I132" s="536"/>
      <c r="J132" s="536"/>
      <c r="K132" s="536"/>
      <c r="L132" s="536"/>
      <c r="M132" s="536"/>
      <c r="N132" s="536"/>
      <c r="O132" s="536"/>
      <c r="P132" s="536"/>
      <c r="Q132" s="536"/>
      <c r="R132" s="536"/>
      <c r="S132" s="536"/>
      <c r="T132" s="536"/>
      <c r="U132" s="536"/>
      <c r="V132" s="536"/>
      <c r="W132" s="536"/>
      <c r="X132" s="536"/>
      <c r="Y132" s="536"/>
      <c r="Z132" s="536"/>
      <c r="AA132" s="536"/>
      <c r="AB132" s="536"/>
      <c r="AC132" s="536"/>
      <c r="AD132" s="536"/>
      <c r="AE132" s="536"/>
    </row>
    <row r="133">
      <c r="A133" s="536"/>
      <c r="B133" s="536"/>
      <c r="C133" s="535"/>
      <c r="D133" s="535"/>
      <c r="E133" s="535"/>
      <c r="F133" s="535"/>
      <c r="G133" s="535"/>
      <c r="H133" s="535"/>
      <c r="I133" s="536"/>
      <c r="J133" s="536"/>
      <c r="K133" s="536"/>
      <c r="L133" s="536"/>
      <c r="M133" s="536"/>
      <c r="N133" s="536"/>
      <c r="O133" s="536"/>
      <c r="P133" s="536"/>
      <c r="Q133" s="536"/>
      <c r="R133" s="536"/>
      <c r="S133" s="536"/>
      <c r="T133" s="536"/>
      <c r="U133" s="536"/>
      <c r="V133" s="536"/>
      <c r="W133" s="536"/>
      <c r="X133" s="536"/>
      <c r="Y133" s="536"/>
      <c r="Z133" s="536"/>
      <c r="AA133" s="536"/>
      <c r="AB133" s="536"/>
      <c r="AC133" s="536"/>
      <c r="AD133" s="536"/>
      <c r="AE133" s="536"/>
    </row>
    <row r="134">
      <c r="A134" s="536"/>
      <c r="B134" s="536"/>
      <c r="C134" s="535"/>
      <c r="D134" s="535"/>
      <c r="E134" s="535"/>
      <c r="F134" s="535"/>
      <c r="G134" s="535"/>
      <c r="H134" s="535"/>
      <c r="I134" s="536"/>
      <c r="J134" s="536"/>
      <c r="K134" s="536"/>
      <c r="L134" s="536"/>
      <c r="M134" s="536"/>
      <c r="N134" s="536"/>
      <c r="O134" s="536"/>
      <c r="P134" s="536"/>
      <c r="Q134" s="536"/>
      <c r="R134" s="536"/>
      <c r="S134" s="536"/>
      <c r="T134" s="536"/>
      <c r="U134" s="536"/>
      <c r="V134" s="536"/>
      <c r="W134" s="536"/>
      <c r="X134" s="536"/>
      <c r="Y134" s="536"/>
      <c r="Z134" s="536"/>
      <c r="AA134" s="536"/>
      <c r="AB134" s="536"/>
      <c r="AC134" s="536"/>
      <c r="AD134" s="536"/>
      <c r="AE134" s="536"/>
    </row>
    <row r="135">
      <c r="A135" s="536"/>
      <c r="B135" s="536"/>
      <c r="C135" s="535"/>
      <c r="D135" s="535"/>
      <c r="E135" s="535"/>
      <c r="F135" s="535"/>
      <c r="G135" s="535"/>
      <c r="H135" s="535"/>
      <c r="I135" s="536"/>
      <c r="J135" s="536"/>
      <c r="K135" s="536"/>
      <c r="L135" s="536"/>
      <c r="M135" s="536"/>
      <c r="N135" s="536"/>
      <c r="O135" s="536"/>
      <c r="P135" s="536"/>
      <c r="Q135" s="536"/>
      <c r="R135" s="536"/>
      <c r="S135" s="536"/>
      <c r="T135" s="536"/>
      <c r="U135" s="536"/>
      <c r="V135" s="536"/>
      <c r="W135" s="536"/>
      <c r="X135" s="536"/>
      <c r="Y135" s="536"/>
      <c r="Z135" s="536"/>
      <c r="AA135" s="536"/>
      <c r="AB135" s="536"/>
      <c r="AC135" s="536"/>
      <c r="AD135" s="536"/>
      <c r="AE135" s="536"/>
    </row>
    <row r="136">
      <c r="A136" s="536"/>
      <c r="B136" s="536"/>
      <c r="C136" s="535"/>
      <c r="D136" s="535"/>
      <c r="E136" s="535"/>
      <c r="F136" s="535"/>
      <c r="G136" s="535"/>
      <c r="H136" s="535"/>
      <c r="I136" s="536"/>
      <c r="J136" s="536"/>
      <c r="K136" s="536"/>
      <c r="L136" s="536"/>
      <c r="M136" s="536"/>
      <c r="N136" s="536"/>
      <c r="O136" s="536"/>
      <c r="P136" s="536"/>
      <c r="Q136" s="536"/>
      <c r="R136" s="536"/>
      <c r="S136" s="536"/>
      <c r="T136" s="536"/>
      <c r="U136" s="536"/>
      <c r="V136" s="536"/>
      <c r="W136" s="536"/>
      <c r="X136" s="536"/>
      <c r="Y136" s="536"/>
      <c r="Z136" s="536"/>
      <c r="AA136" s="536"/>
      <c r="AB136" s="536"/>
      <c r="AC136" s="536"/>
      <c r="AD136" s="536"/>
      <c r="AE136" s="536"/>
    </row>
    <row r="137">
      <c r="A137" s="536"/>
      <c r="B137" s="536"/>
      <c r="C137" s="535"/>
      <c r="D137" s="535"/>
      <c r="E137" s="535"/>
      <c r="F137" s="535"/>
      <c r="G137" s="535"/>
      <c r="H137" s="535"/>
      <c r="I137" s="536"/>
      <c r="J137" s="536"/>
      <c r="K137" s="536"/>
      <c r="L137" s="536"/>
      <c r="M137" s="536"/>
      <c r="N137" s="536"/>
      <c r="O137" s="536"/>
      <c r="P137" s="536"/>
      <c r="Q137" s="536"/>
      <c r="R137" s="536"/>
      <c r="S137" s="536"/>
      <c r="T137" s="536"/>
      <c r="U137" s="536"/>
      <c r="V137" s="536"/>
      <c r="W137" s="536"/>
      <c r="X137" s="536"/>
      <c r="Y137" s="536"/>
      <c r="Z137" s="536"/>
      <c r="AA137" s="536"/>
      <c r="AB137" s="536"/>
      <c r="AC137" s="536"/>
      <c r="AD137" s="536"/>
      <c r="AE137" s="536"/>
    </row>
    <row r="138">
      <c r="A138" s="536"/>
      <c r="B138" s="536"/>
      <c r="C138" s="535"/>
      <c r="D138" s="535"/>
      <c r="E138" s="535"/>
      <c r="F138" s="535"/>
      <c r="G138" s="535"/>
      <c r="H138" s="535"/>
      <c r="I138" s="536"/>
      <c r="J138" s="536"/>
      <c r="K138" s="536"/>
      <c r="L138" s="536"/>
      <c r="M138" s="536"/>
      <c r="N138" s="536"/>
      <c r="O138" s="536"/>
      <c r="P138" s="536"/>
      <c r="Q138" s="536"/>
      <c r="R138" s="536"/>
      <c r="S138" s="536"/>
      <c r="T138" s="536"/>
      <c r="U138" s="536"/>
      <c r="V138" s="536"/>
      <c r="W138" s="536"/>
      <c r="X138" s="536"/>
      <c r="Y138" s="536"/>
      <c r="Z138" s="536"/>
      <c r="AA138" s="536"/>
      <c r="AB138" s="536"/>
      <c r="AC138" s="536"/>
      <c r="AD138" s="536"/>
      <c r="AE138" s="536"/>
    </row>
    <row r="139">
      <c r="A139" s="536"/>
      <c r="B139" s="536"/>
      <c r="C139" s="535"/>
      <c r="D139" s="535"/>
      <c r="E139" s="535"/>
      <c r="F139" s="535"/>
      <c r="G139" s="535"/>
      <c r="H139" s="535"/>
      <c r="I139" s="536"/>
      <c r="J139" s="536"/>
      <c r="K139" s="536"/>
      <c r="L139" s="536"/>
      <c r="M139" s="536"/>
      <c r="N139" s="536"/>
      <c r="O139" s="536"/>
      <c r="P139" s="536"/>
      <c r="Q139" s="536"/>
      <c r="R139" s="536"/>
      <c r="S139" s="536"/>
      <c r="T139" s="536"/>
      <c r="U139" s="536"/>
      <c r="V139" s="536"/>
      <c r="W139" s="536"/>
      <c r="X139" s="536"/>
      <c r="Y139" s="536"/>
      <c r="Z139" s="536"/>
      <c r="AA139" s="536"/>
      <c r="AB139" s="536"/>
      <c r="AC139" s="536"/>
      <c r="AD139" s="536"/>
      <c r="AE139" s="536"/>
    </row>
    <row r="140">
      <c r="A140" s="536"/>
      <c r="B140" s="536"/>
      <c r="C140" s="535"/>
      <c r="D140" s="535"/>
      <c r="E140" s="535"/>
      <c r="F140" s="535"/>
      <c r="G140" s="535"/>
      <c r="H140" s="535"/>
      <c r="I140" s="536"/>
      <c r="J140" s="536"/>
      <c r="K140" s="536"/>
      <c r="L140" s="536"/>
      <c r="M140" s="536"/>
      <c r="N140" s="536"/>
      <c r="O140" s="536"/>
      <c r="P140" s="536"/>
      <c r="Q140" s="536"/>
      <c r="R140" s="536"/>
      <c r="S140" s="536"/>
      <c r="T140" s="536"/>
      <c r="U140" s="536"/>
      <c r="V140" s="536"/>
      <c r="W140" s="536"/>
      <c r="X140" s="536"/>
      <c r="Y140" s="536"/>
      <c r="Z140" s="536"/>
      <c r="AA140" s="536"/>
      <c r="AB140" s="536"/>
      <c r="AC140" s="536"/>
      <c r="AD140" s="536"/>
      <c r="AE140" s="536"/>
    </row>
    <row r="141">
      <c r="A141" s="536"/>
      <c r="B141" s="536"/>
      <c r="C141" s="535"/>
      <c r="D141" s="535"/>
      <c r="E141" s="535"/>
      <c r="F141" s="535"/>
      <c r="G141" s="535"/>
      <c r="H141" s="535"/>
      <c r="I141" s="536"/>
      <c r="J141" s="536"/>
      <c r="K141" s="536"/>
      <c r="L141" s="536"/>
      <c r="M141" s="536"/>
      <c r="N141" s="536"/>
      <c r="O141" s="536"/>
      <c r="P141" s="536"/>
      <c r="Q141" s="536"/>
      <c r="R141" s="536"/>
      <c r="S141" s="536"/>
      <c r="T141" s="536"/>
      <c r="U141" s="536"/>
      <c r="V141" s="536"/>
      <c r="W141" s="536"/>
      <c r="X141" s="536"/>
      <c r="Y141" s="536"/>
      <c r="Z141" s="536"/>
      <c r="AA141" s="536"/>
      <c r="AB141" s="536"/>
      <c r="AC141" s="536"/>
      <c r="AD141" s="536"/>
      <c r="AE141" s="536"/>
    </row>
    <row r="142">
      <c r="A142" s="536"/>
      <c r="B142" s="536"/>
      <c r="C142" s="535"/>
      <c r="D142" s="535"/>
      <c r="E142" s="535"/>
      <c r="F142" s="535"/>
      <c r="G142" s="535"/>
      <c r="H142" s="535"/>
      <c r="I142" s="536"/>
      <c r="J142" s="536"/>
      <c r="K142" s="536"/>
      <c r="L142" s="536"/>
      <c r="M142" s="536"/>
      <c r="N142" s="536"/>
      <c r="O142" s="536"/>
      <c r="P142" s="536"/>
      <c r="Q142" s="536"/>
      <c r="R142" s="536"/>
      <c r="S142" s="536"/>
      <c r="T142" s="536"/>
      <c r="U142" s="536"/>
      <c r="V142" s="536"/>
      <c r="W142" s="536"/>
      <c r="X142" s="536"/>
      <c r="Y142" s="536"/>
      <c r="Z142" s="536"/>
      <c r="AA142" s="536"/>
      <c r="AB142" s="536"/>
      <c r="AC142" s="536"/>
      <c r="AD142" s="536"/>
      <c r="AE142" s="536"/>
    </row>
    <row r="143">
      <c r="A143" s="536"/>
      <c r="B143" s="536"/>
      <c r="C143" s="535"/>
      <c r="D143" s="535"/>
      <c r="E143" s="535"/>
      <c r="F143" s="535"/>
      <c r="G143" s="535"/>
      <c r="H143" s="535"/>
      <c r="I143" s="536"/>
      <c r="J143" s="536"/>
      <c r="K143" s="536"/>
      <c r="L143" s="536"/>
      <c r="M143" s="536"/>
      <c r="N143" s="536"/>
      <c r="O143" s="536"/>
      <c r="P143" s="536"/>
      <c r="Q143" s="536"/>
      <c r="R143" s="536"/>
      <c r="S143" s="536"/>
      <c r="T143" s="536"/>
      <c r="U143" s="536"/>
      <c r="V143" s="536"/>
      <c r="W143" s="536"/>
      <c r="X143" s="536"/>
      <c r="Y143" s="536"/>
      <c r="Z143" s="536"/>
      <c r="AA143" s="536"/>
      <c r="AB143" s="536"/>
      <c r="AC143" s="536"/>
      <c r="AD143" s="536"/>
      <c r="AE143" s="536"/>
    </row>
    <row r="144">
      <c r="A144" s="536"/>
      <c r="B144" s="536"/>
      <c r="C144" s="535"/>
      <c r="D144" s="535"/>
      <c r="E144" s="535"/>
      <c r="F144" s="535"/>
      <c r="G144" s="535"/>
      <c r="H144" s="535"/>
      <c r="I144" s="536"/>
      <c r="J144" s="536"/>
      <c r="K144" s="536"/>
      <c r="L144" s="536"/>
      <c r="M144" s="536"/>
      <c r="N144" s="536"/>
      <c r="O144" s="536"/>
      <c r="P144" s="536"/>
      <c r="Q144" s="536"/>
      <c r="R144" s="536"/>
      <c r="S144" s="536"/>
      <c r="T144" s="536"/>
      <c r="U144" s="536"/>
      <c r="V144" s="536"/>
      <c r="W144" s="536"/>
      <c r="X144" s="536"/>
      <c r="Y144" s="536"/>
      <c r="Z144" s="536"/>
      <c r="AA144" s="536"/>
      <c r="AB144" s="536"/>
      <c r="AC144" s="536"/>
      <c r="AD144" s="536"/>
      <c r="AE144" s="536"/>
    </row>
    <row r="145">
      <c r="A145" s="536"/>
      <c r="B145" s="536"/>
      <c r="C145" s="535"/>
      <c r="D145" s="535"/>
      <c r="E145" s="535"/>
      <c r="F145" s="535"/>
      <c r="G145" s="535"/>
      <c r="H145" s="535"/>
      <c r="I145" s="536"/>
      <c r="J145" s="536"/>
      <c r="K145" s="536"/>
      <c r="L145" s="536"/>
      <c r="M145" s="536"/>
      <c r="N145" s="536"/>
      <c r="O145" s="536"/>
      <c r="P145" s="536"/>
      <c r="Q145" s="536"/>
      <c r="R145" s="536"/>
      <c r="S145" s="536"/>
      <c r="T145" s="536"/>
      <c r="U145" s="536"/>
      <c r="V145" s="536"/>
      <c r="W145" s="536"/>
      <c r="X145" s="536"/>
      <c r="Y145" s="536"/>
      <c r="Z145" s="536"/>
      <c r="AA145" s="536"/>
      <c r="AB145" s="536"/>
      <c r="AC145" s="536"/>
      <c r="AD145" s="536"/>
      <c r="AE145" s="536"/>
    </row>
    <row r="146">
      <c r="A146" s="536"/>
      <c r="B146" s="536"/>
      <c r="C146" s="535"/>
      <c r="D146" s="535"/>
      <c r="E146" s="535"/>
      <c r="F146" s="535"/>
      <c r="G146" s="535"/>
      <c r="H146" s="535"/>
      <c r="I146" s="536"/>
      <c r="J146" s="536"/>
      <c r="K146" s="536"/>
      <c r="L146" s="536"/>
      <c r="M146" s="536"/>
      <c r="N146" s="536"/>
      <c r="O146" s="536"/>
      <c r="P146" s="536"/>
      <c r="Q146" s="536"/>
      <c r="R146" s="536"/>
      <c r="S146" s="536"/>
      <c r="T146" s="536"/>
      <c r="U146" s="536"/>
      <c r="V146" s="536"/>
      <c r="W146" s="536"/>
      <c r="X146" s="536"/>
      <c r="Y146" s="536"/>
      <c r="Z146" s="536"/>
      <c r="AA146" s="536"/>
      <c r="AB146" s="536"/>
      <c r="AC146" s="536"/>
      <c r="AD146" s="536"/>
      <c r="AE146" s="536"/>
    </row>
    <row r="147">
      <c r="A147" s="536"/>
      <c r="B147" s="536"/>
      <c r="C147" s="535"/>
      <c r="D147" s="535"/>
      <c r="E147" s="535"/>
      <c r="F147" s="535"/>
      <c r="G147" s="535"/>
      <c r="H147" s="535"/>
      <c r="I147" s="536"/>
      <c r="J147" s="536"/>
      <c r="K147" s="536"/>
      <c r="L147" s="536"/>
      <c r="M147" s="536"/>
      <c r="N147" s="536"/>
      <c r="O147" s="536"/>
      <c r="P147" s="536"/>
      <c r="Q147" s="536"/>
      <c r="R147" s="536"/>
      <c r="S147" s="536"/>
      <c r="T147" s="536"/>
      <c r="U147" s="536"/>
      <c r="V147" s="536"/>
      <c r="W147" s="536"/>
      <c r="X147" s="536"/>
      <c r="Y147" s="536"/>
      <c r="Z147" s="536"/>
      <c r="AA147" s="536"/>
      <c r="AB147" s="536"/>
      <c r="AC147" s="536"/>
      <c r="AD147" s="536"/>
      <c r="AE147" s="536"/>
    </row>
    <row r="148">
      <c r="A148" s="536"/>
      <c r="B148" s="536"/>
      <c r="C148" s="535"/>
      <c r="D148" s="535"/>
      <c r="E148" s="535"/>
      <c r="F148" s="535"/>
      <c r="G148" s="535"/>
      <c r="H148" s="535"/>
      <c r="I148" s="536"/>
      <c r="J148" s="536"/>
      <c r="K148" s="536"/>
      <c r="L148" s="536"/>
      <c r="M148" s="536"/>
      <c r="N148" s="536"/>
      <c r="O148" s="536"/>
      <c r="P148" s="536"/>
      <c r="Q148" s="536"/>
      <c r="R148" s="536"/>
      <c r="S148" s="536"/>
      <c r="T148" s="536"/>
      <c r="U148" s="536"/>
      <c r="V148" s="536"/>
      <c r="W148" s="536"/>
      <c r="X148" s="536"/>
      <c r="Y148" s="536"/>
      <c r="Z148" s="536"/>
      <c r="AA148" s="536"/>
      <c r="AB148" s="536"/>
      <c r="AC148" s="536"/>
      <c r="AD148" s="536"/>
      <c r="AE148" s="536"/>
    </row>
    <row r="149">
      <c r="A149" s="536"/>
      <c r="B149" s="536"/>
      <c r="C149" s="535"/>
      <c r="D149" s="535"/>
      <c r="E149" s="535"/>
      <c r="F149" s="535"/>
      <c r="G149" s="535"/>
      <c r="H149" s="535"/>
      <c r="I149" s="536"/>
      <c r="J149" s="536"/>
      <c r="K149" s="536"/>
      <c r="L149" s="536"/>
      <c r="M149" s="536"/>
      <c r="N149" s="536"/>
      <c r="O149" s="536"/>
      <c r="P149" s="536"/>
      <c r="Q149" s="536"/>
      <c r="R149" s="536"/>
      <c r="S149" s="536"/>
      <c r="T149" s="536"/>
      <c r="U149" s="536"/>
      <c r="V149" s="536"/>
      <c r="W149" s="536"/>
      <c r="X149" s="536"/>
      <c r="Y149" s="536"/>
      <c r="Z149" s="536"/>
      <c r="AA149" s="536"/>
      <c r="AB149" s="536"/>
      <c r="AC149" s="536"/>
      <c r="AD149" s="536"/>
      <c r="AE149" s="536"/>
    </row>
    <row r="150">
      <c r="A150" s="536"/>
      <c r="B150" s="536"/>
      <c r="C150" s="535"/>
      <c r="D150" s="535"/>
      <c r="E150" s="535"/>
      <c r="F150" s="535"/>
      <c r="G150" s="535"/>
      <c r="H150" s="535"/>
      <c r="I150" s="536"/>
      <c r="J150" s="536"/>
      <c r="K150" s="536"/>
      <c r="L150" s="536"/>
      <c r="M150" s="536"/>
      <c r="N150" s="536"/>
      <c r="O150" s="536"/>
      <c r="P150" s="536"/>
      <c r="Q150" s="536"/>
      <c r="R150" s="536"/>
      <c r="S150" s="536"/>
      <c r="T150" s="536"/>
      <c r="U150" s="536"/>
      <c r="V150" s="536"/>
      <c r="W150" s="536"/>
      <c r="X150" s="536"/>
      <c r="Y150" s="536"/>
      <c r="Z150" s="536"/>
      <c r="AA150" s="536"/>
      <c r="AB150" s="536"/>
      <c r="AC150" s="536"/>
      <c r="AD150" s="536"/>
      <c r="AE150" s="536"/>
    </row>
    <row r="151">
      <c r="A151" s="536"/>
      <c r="B151" s="536"/>
      <c r="C151" s="535"/>
      <c r="D151" s="535"/>
      <c r="E151" s="535"/>
      <c r="F151" s="535"/>
      <c r="G151" s="535"/>
      <c r="H151" s="535"/>
      <c r="I151" s="536"/>
      <c r="J151" s="536"/>
      <c r="K151" s="536"/>
      <c r="L151" s="536"/>
      <c r="M151" s="536"/>
      <c r="N151" s="536"/>
      <c r="O151" s="536"/>
      <c r="P151" s="536"/>
      <c r="Q151" s="536"/>
      <c r="R151" s="536"/>
      <c r="S151" s="536"/>
      <c r="T151" s="536"/>
      <c r="U151" s="536"/>
      <c r="V151" s="536"/>
      <c r="W151" s="536"/>
      <c r="X151" s="536"/>
      <c r="Y151" s="536"/>
      <c r="Z151" s="536"/>
      <c r="AA151" s="536"/>
      <c r="AB151" s="536"/>
      <c r="AC151" s="536"/>
      <c r="AD151" s="536"/>
      <c r="AE151" s="536"/>
    </row>
    <row r="152">
      <c r="A152" s="536"/>
      <c r="B152" s="536"/>
      <c r="C152" s="535"/>
      <c r="D152" s="535"/>
      <c r="E152" s="535"/>
      <c r="F152" s="535"/>
      <c r="G152" s="535"/>
      <c r="H152" s="535"/>
      <c r="I152" s="536"/>
      <c r="J152" s="536"/>
      <c r="K152" s="536"/>
      <c r="L152" s="536"/>
      <c r="M152" s="536"/>
      <c r="N152" s="536"/>
      <c r="O152" s="536"/>
      <c r="P152" s="536"/>
      <c r="Q152" s="536"/>
      <c r="R152" s="536"/>
      <c r="S152" s="536"/>
      <c r="T152" s="536"/>
      <c r="U152" s="536"/>
      <c r="V152" s="536"/>
      <c r="W152" s="536"/>
      <c r="X152" s="536"/>
      <c r="Y152" s="536"/>
      <c r="Z152" s="536"/>
      <c r="AA152" s="536"/>
      <c r="AB152" s="536"/>
      <c r="AC152" s="536"/>
      <c r="AD152" s="536"/>
      <c r="AE152" s="536"/>
    </row>
    <row r="153">
      <c r="A153" s="536"/>
      <c r="B153" s="536"/>
      <c r="C153" s="535"/>
      <c r="D153" s="535"/>
      <c r="E153" s="535"/>
      <c r="F153" s="535"/>
      <c r="G153" s="535"/>
      <c r="H153" s="535"/>
      <c r="I153" s="536"/>
      <c r="J153" s="536"/>
      <c r="K153" s="536"/>
      <c r="L153" s="536"/>
      <c r="M153" s="536"/>
      <c r="N153" s="536"/>
      <c r="O153" s="536"/>
      <c r="P153" s="536"/>
      <c r="Q153" s="536"/>
      <c r="R153" s="536"/>
      <c r="S153" s="536"/>
      <c r="T153" s="536"/>
      <c r="U153" s="536"/>
      <c r="V153" s="536"/>
      <c r="W153" s="536"/>
      <c r="X153" s="536"/>
      <c r="Y153" s="536"/>
      <c r="Z153" s="536"/>
      <c r="AA153" s="536"/>
      <c r="AB153" s="536"/>
      <c r="AC153" s="536"/>
      <c r="AD153" s="536"/>
      <c r="AE153" s="536"/>
    </row>
    <row r="154">
      <c r="A154" s="536"/>
      <c r="B154" s="536"/>
      <c r="C154" s="535"/>
      <c r="D154" s="535"/>
      <c r="E154" s="535"/>
      <c r="F154" s="535"/>
      <c r="G154" s="535"/>
      <c r="H154" s="535"/>
      <c r="I154" s="536"/>
      <c r="J154" s="536"/>
      <c r="K154" s="536"/>
      <c r="L154" s="536"/>
      <c r="M154" s="536"/>
      <c r="N154" s="536"/>
      <c r="O154" s="536"/>
      <c r="P154" s="536"/>
      <c r="Q154" s="536"/>
      <c r="R154" s="536"/>
      <c r="S154" s="536"/>
      <c r="T154" s="536"/>
      <c r="U154" s="536"/>
      <c r="V154" s="536"/>
      <c r="W154" s="536"/>
      <c r="X154" s="536"/>
      <c r="Y154" s="536"/>
      <c r="Z154" s="536"/>
      <c r="AA154" s="536"/>
      <c r="AB154" s="536"/>
      <c r="AC154" s="536"/>
      <c r="AD154" s="536"/>
      <c r="AE154" s="536"/>
    </row>
    <row r="155">
      <c r="A155" s="536"/>
      <c r="B155" s="536"/>
      <c r="C155" s="535"/>
      <c r="D155" s="535"/>
      <c r="E155" s="535"/>
      <c r="F155" s="535"/>
      <c r="G155" s="535"/>
      <c r="H155" s="535"/>
      <c r="I155" s="536"/>
      <c r="J155" s="536"/>
      <c r="K155" s="536"/>
      <c r="L155" s="536"/>
      <c r="M155" s="536"/>
      <c r="N155" s="536"/>
      <c r="O155" s="536"/>
      <c r="P155" s="536"/>
      <c r="Q155" s="536"/>
      <c r="R155" s="536"/>
      <c r="S155" s="536"/>
      <c r="T155" s="536"/>
      <c r="U155" s="536"/>
      <c r="V155" s="536"/>
      <c r="W155" s="536"/>
      <c r="X155" s="536"/>
      <c r="Y155" s="536"/>
      <c r="Z155" s="536"/>
      <c r="AA155" s="536"/>
      <c r="AB155" s="536"/>
      <c r="AC155" s="536"/>
      <c r="AD155" s="536"/>
      <c r="AE155" s="536"/>
    </row>
    <row r="156">
      <c r="A156" s="536"/>
      <c r="B156" s="536"/>
      <c r="C156" s="535"/>
      <c r="D156" s="535"/>
      <c r="E156" s="535"/>
      <c r="F156" s="535"/>
      <c r="G156" s="535"/>
      <c r="H156" s="535"/>
      <c r="I156" s="536"/>
      <c r="J156" s="536"/>
      <c r="K156" s="536"/>
      <c r="L156" s="536"/>
      <c r="M156" s="536"/>
      <c r="N156" s="536"/>
      <c r="O156" s="536"/>
      <c r="P156" s="536"/>
      <c r="Q156" s="536"/>
      <c r="R156" s="536"/>
      <c r="S156" s="536"/>
      <c r="T156" s="536"/>
      <c r="U156" s="536"/>
      <c r="V156" s="536"/>
      <c r="W156" s="536"/>
      <c r="X156" s="536"/>
      <c r="Y156" s="536"/>
      <c r="Z156" s="536"/>
      <c r="AA156" s="536"/>
      <c r="AB156" s="536"/>
      <c r="AC156" s="536"/>
      <c r="AD156" s="536"/>
      <c r="AE156" s="536"/>
    </row>
    <row r="157">
      <c r="A157" s="536"/>
      <c r="B157" s="536"/>
      <c r="C157" s="535"/>
      <c r="D157" s="535"/>
      <c r="E157" s="535"/>
      <c r="F157" s="535"/>
      <c r="G157" s="535"/>
      <c r="H157" s="535"/>
      <c r="I157" s="536"/>
      <c r="J157" s="536"/>
      <c r="K157" s="536"/>
      <c r="L157" s="536"/>
      <c r="M157" s="536"/>
      <c r="N157" s="536"/>
      <c r="O157" s="536"/>
      <c r="P157" s="536"/>
      <c r="Q157" s="536"/>
      <c r="R157" s="536"/>
      <c r="S157" s="536"/>
      <c r="T157" s="536"/>
      <c r="U157" s="536"/>
      <c r="V157" s="536"/>
      <c r="W157" s="536"/>
      <c r="X157" s="536"/>
      <c r="Y157" s="536"/>
      <c r="Z157" s="536"/>
      <c r="AA157" s="536"/>
      <c r="AB157" s="536"/>
      <c r="AC157" s="536"/>
      <c r="AD157" s="536"/>
      <c r="AE157" s="536"/>
    </row>
    <row r="158">
      <c r="A158" s="536"/>
      <c r="B158" s="536"/>
      <c r="C158" s="535"/>
      <c r="D158" s="535"/>
      <c r="E158" s="535"/>
      <c r="F158" s="535"/>
      <c r="G158" s="535"/>
      <c r="H158" s="535"/>
      <c r="I158" s="536"/>
      <c r="J158" s="536"/>
      <c r="K158" s="536"/>
      <c r="L158" s="536"/>
      <c r="M158" s="536"/>
      <c r="N158" s="536"/>
      <c r="O158" s="536"/>
      <c r="P158" s="536"/>
      <c r="Q158" s="536"/>
      <c r="R158" s="536"/>
      <c r="S158" s="536"/>
      <c r="T158" s="536"/>
      <c r="U158" s="536"/>
      <c r="V158" s="536"/>
      <c r="W158" s="536"/>
      <c r="X158" s="536"/>
      <c r="Y158" s="536"/>
      <c r="Z158" s="536"/>
      <c r="AA158" s="536"/>
      <c r="AB158" s="536"/>
      <c r="AC158" s="536"/>
      <c r="AD158" s="536"/>
      <c r="AE158" s="536"/>
    </row>
    <row r="159">
      <c r="A159" s="536"/>
      <c r="B159" s="536"/>
      <c r="C159" s="535"/>
      <c r="D159" s="535"/>
      <c r="E159" s="535"/>
      <c r="F159" s="535"/>
      <c r="G159" s="535"/>
      <c r="H159" s="535"/>
      <c r="I159" s="536"/>
      <c r="J159" s="536"/>
      <c r="K159" s="536"/>
      <c r="L159" s="536"/>
      <c r="M159" s="536"/>
      <c r="N159" s="536"/>
      <c r="O159" s="536"/>
      <c r="P159" s="536"/>
      <c r="Q159" s="536"/>
      <c r="R159" s="536"/>
      <c r="S159" s="536"/>
      <c r="T159" s="536"/>
      <c r="U159" s="536"/>
      <c r="V159" s="536"/>
      <c r="W159" s="536"/>
      <c r="X159" s="536"/>
      <c r="Y159" s="536"/>
      <c r="Z159" s="536"/>
      <c r="AA159" s="536"/>
      <c r="AB159" s="536"/>
      <c r="AC159" s="536"/>
      <c r="AD159" s="536"/>
      <c r="AE159" s="536"/>
    </row>
    <row r="160">
      <c r="A160" s="536"/>
      <c r="B160" s="536"/>
      <c r="C160" s="535"/>
      <c r="D160" s="535"/>
      <c r="E160" s="535"/>
      <c r="F160" s="535"/>
      <c r="G160" s="535"/>
      <c r="H160" s="535"/>
      <c r="I160" s="536"/>
      <c r="J160" s="536"/>
      <c r="K160" s="536"/>
      <c r="L160" s="536"/>
      <c r="M160" s="536"/>
      <c r="N160" s="536"/>
      <c r="O160" s="536"/>
      <c r="P160" s="536"/>
      <c r="Q160" s="536"/>
      <c r="R160" s="536"/>
      <c r="S160" s="536"/>
      <c r="T160" s="536"/>
      <c r="U160" s="536"/>
      <c r="V160" s="536"/>
      <c r="W160" s="536"/>
      <c r="X160" s="536"/>
      <c r="Y160" s="536"/>
      <c r="Z160" s="536"/>
      <c r="AA160" s="536"/>
      <c r="AB160" s="536"/>
      <c r="AC160" s="536"/>
      <c r="AD160" s="536"/>
      <c r="AE160" s="536"/>
    </row>
    <row r="161">
      <c r="A161" s="536"/>
      <c r="B161" s="536"/>
      <c r="C161" s="535"/>
      <c r="D161" s="535"/>
      <c r="E161" s="535"/>
      <c r="F161" s="535"/>
      <c r="G161" s="535"/>
      <c r="H161" s="535"/>
      <c r="I161" s="536"/>
      <c r="J161" s="536"/>
      <c r="K161" s="536"/>
      <c r="L161" s="536"/>
      <c r="M161" s="536"/>
      <c r="N161" s="536"/>
      <c r="O161" s="536"/>
      <c r="P161" s="536"/>
      <c r="Q161" s="536"/>
      <c r="R161" s="536"/>
      <c r="S161" s="536"/>
      <c r="T161" s="536"/>
      <c r="U161" s="536"/>
      <c r="V161" s="536"/>
      <c r="W161" s="536"/>
      <c r="X161" s="536"/>
      <c r="Y161" s="536"/>
      <c r="Z161" s="536"/>
      <c r="AA161" s="536"/>
      <c r="AB161" s="536"/>
      <c r="AC161" s="536"/>
      <c r="AD161" s="536"/>
      <c r="AE161" s="536"/>
    </row>
    <row r="162">
      <c r="A162" s="536"/>
      <c r="B162" s="536"/>
      <c r="C162" s="535"/>
      <c r="D162" s="535"/>
      <c r="E162" s="535"/>
      <c r="F162" s="535"/>
      <c r="G162" s="535"/>
      <c r="H162" s="535"/>
      <c r="I162" s="536"/>
      <c r="J162" s="536"/>
      <c r="K162" s="536"/>
      <c r="L162" s="536"/>
      <c r="M162" s="536"/>
      <c r="N162" s="536"/>
      <c r="O162" s="536"/>
      <c r="P162" s="536"/>
      <c r="Q162" s="536"/>
      <c r="R162" s="536"/>
      <c r="S162" s="536"/>
      <c r="T162" s="536"/>
      <c r="U162" s="536"/>
      <c r="V162" s="536"/>
      <c r="W162" s="536"/>
      <c r="X162" s="536"/>
      <c r="Y162" s="536"/>
      <c r="Z162" s="536"/>
      <c r="AA162" s="536"/>
      <c r="AB162" s="536"/>
      <c r="AC162" s="536"/>
      <c r="AD162" s="536"/>
      <c r="AE162" s="536"/>
    </row>
    <row r="163">
      <c r="A163" s="536"/>
      <c r="B163" s="536"/>
      <c r="C163" s="535"/>
      <c r="D163" s="535"/>
      <c r="E163" s="535"/>
      <c r="F163" s="535"/>
      <c r="G163" s="535"/>
      <c r="H163" s="535"/>
      <c r="I163" s="536"/>
      <c r="J163" s="536"/>
      <c r="K163" s="536"/>
      <c r="L163" s="536"/>
      <c r="M163" s="536"/>
      <c r="N163" s="536"/>
      <c r="O163" s="536"/>
      <c r="P163" s="536"/>
      <c r="Q163" s="536"/>
      <c r="R163" s="536"/>
      <c r="S163" s="536"/>
      <c r="T163" s="536"/>
      <c r="U163" s="536"/>
      <c r="V163" s="536"/>
      <c r="W163" s="536"/>
      <c r="X163" s="536"/>
      <c r="Y163" s="536"/>
      <c r="Z163" s="536"/>
      <c r="AA163" s="536"/>
      <c r="AB163" s="536"/>
      <c r="AC163" s="536"/>
      <c r="AD163" s="536"/>
      <c r="AE163" s="536"/>
    </row>
    <row r="164">
      <c r="A164" s="536"/>
      <c r="B164" s="536"/>
      <c r="C164" s="535"/>
      <c r="D164" s="535"/>
      <c r="E164" s="535"/>
      <c r="F164" s="535"/>
      <c r="G164" s="535"/>
      <c r="H164" s="535"/>
      <c r="I164" s="536"/>
      <c r="J164" s="536"/>
      <c r="K164" s="536"/>
      <c r="L164" s="536"/>
      <c r="M164" s="536"/>
      <c r="N164" s="536"/>
      <c r="O164" s="536"/>
      <c r="P164" s="536"/>
      <c r="Q164" s="536"/>
      <c r="R164" s="536"/>
      <c r="S164" s="536"/>
      <c r="T164" s="536"/>
      <c r="U164" s="536"/>
      <c r="V164" s="536"/>
      <c r="W164" s="536"/>
      <c r="X164" s="536"/>
      <c r="Y164" s="536"/>
      <c r="Z164" s="536"/>
      <c r="AA164" s="536"/>
      <c r="AB164" s="536"/>
      <c r="AC164" s="536"/>
      <c r="AD164" s="536"/>
      <c r="AE164" s="536"/>
    </row>
    <row r="165">
      <c r="A165" s="536"/>
      <c r="B165" s="536"/>
      <c r="C165" s="535"/>
      <c r="D165" s="535"/>
      <c r="E165" s="535"/>
      <c r="F165" s="535"/>
      <c r="G165" s="535"/>
      <c r="H165" s="535"/>
      <c r="I165" s="536"/>
      <c r="J165" s="536"/>
      <c r="K165" s="536"/>
      <c r="L165" s="536"/>
      <c r="M165" s="536"/>
      <c r="N165" s="536"/>
      <c r="O165" s="536"/>
      <c r="P165" s="536"/>
      <c r="Q165" s="536"/>
      <c r="R165" s="536"/>
      <c r="S165" s="536"/>
      <c r="T165" s="536"/>
      <c r="U165" s="536"/>
      <c r="V165" s="536"/>
      <c r="W165" s="536"/>
      <c r="X165" s="536"/>
      <c r="Y165" s="536"/>
      <c r="Z165" s="536"/>
      <c r="AA165" s="536"/>
      <c r="AB165" s="536"/>
      <c r="AC165" s="536"/>
      <c r="AD165" s="536"/>
      <c r="AE165" s="536"/>
    </row>
    <row r="166">
      <c r="A166" s="536"/>
      <c r="B166" s="536"/>
      <c r="C166" s="535"/>
      <c r="D166" s="535"/>
      <c r="E166" s="535"/>
      <c r="F166" s="535"/>
      <c r="G166" s="535"/>
      <c r="H166" s="535"/>
      <c r="I166" s="536"/>
      <c r="J166" s="536"/>
      <c r="K166" s="536"/>
      <c r="L166" s="536"/>
      <c r="M166" s="536"/>
      <c r="N166" s="536"/>
      <c r="O166" s="536"/>
      <c r="P166" s="536"/>
      <c r="Q166" s="536"/>
      <c r="R166" s="536"/>
      <c r="S166" s="536"/>
      <c r="T166" s="536"/>
      <c r="U166" s="536"/>
      <c r="V166" s="536"/>
      <c r="W166" s="536"/>
      <c r="X166" s="536"/>
      <c r="Y166" s="536"/>
      <c r="Z166" s="536"/>
      <c r="AA166" s="536"/>
      <c r="AB166" s="536"/>
      <c r="AC166" s="536"/>
      <c r="AD166" s="536"/>
      <c r="AE166" s="536"/>
    </row>
    <row r="167">
      <c r="A167" s="536"/>
      <c r="B167" s="536"/>
      <c r="C167" s="535"/>
      <c r="D167" s="535"/>
      <c r="E167" s="535"/>
      <c r="F167" s="535"/>
      <c r="G167" s="535"/>
      <c r="H167" s="535"/>
      <c r="I167" s="536"/>
      <c r="J167" s="536"/>
      <c r="K167" s="536"/>
      <c r="L167" s="536"/>
      <c r="M167" s="536"/>
      <c r="N167" s="536"/>
      <c r="O167" s="536"/>
      <c r="P167" s="536"/>
      <c r="Q167" s="536"/>
      <c r="R167" s="536"/>
      <c r="S167" s="536"/>
      <c r="T167" s="536"/>
      <c r="U167" s="536"/>
      <c r="V167" s="536"/>
      <c r="W167" s="536"/>
      <c r="X167" s="536"/>
      <c r="Y167" s="536"/>
      <c r="Z167" s="536"/>
      <c r="AA167" s="536"/>
      <c r="AB167" s="536"/>
      <c r="AC167" s="536"/>
      <c r="AD167" s="536"/>
      <c r="AE167" s="536"/>
    </row>
    <row r="168">
      <c r="A168" s="536"/>
      <c r="B168" s="536"/>
      <c r="C168" s="535"/>
      <c r="D168" s="535"/>
      <c r="E168" s="535"/>
      <c r="F168" s="535"/>
      <c r="G168" s="535"/>
      <c r="H168" s="535"/>
      <c r="I168" s="536"/>
      <c r="J168" s="536"/>
      <c r="K168" s="536"/>
      <c r="L168" s="536"/>
      <c r="M168" s="536"/>
      <c r="N168" s="536"/>
      <c r="O168" s="536"/>
      <c r="P168" s="536"/>
      <c r="Q168" s="536"/>
      <c r="R168" s="536"/>
      <c r="S168" s="536"/>
      <c r="T168" s="536"/>
      <c r="U168" s="536"/>
      <c r="V168" s="536"/>
      <c r="W168" s="536"/>
      <c r="X168" s="536"/>
      <c r="Y168" s="536"/>
      <c r="Z168" s="536"/>
      <c r="AA168" s="536"/>
      <c r="AB168" s="536"/>
      <c r="AC168" s="536"/>
      <c r="AD168" s="536"/>
      <c r="AE168" s="536"/>
    </row>
    <row r="169">
      <c r="A169" s="536"/>
      <c r="B169" s="536"/>
      <c r="C169" s="535"/>
      <c r="D169" s="535"/>
      <c r="E169" s="535"/>
      <c r="F169" s="535"/>
      <c r="G169" s="535"/>
      <c r="H169" s="535"/>
      <c r="I169" s="536"/>
      <c r="J169" s="536"/>
      <c r="K169" s="536"/>
      <c r="L169" s="536"/>
      <c r="M169" s="536"/>
      <c r="N169" s="536"/>
      <c r="O169" s="536"/>
      <c r="P169" s="536"/>
      <c r="Q169" s="536"/>
      <c r="R169" s="536"/>
      <c r="S169" s="536"/>
      <c r="T169" s="536"/>
      <c r="U169" s="536"/>
      <c r="V169" s="536"/>
      <c r="W169" s="536"/>
      <c r="X169" s="536"/>
      <c r="Y169" s="536"/>
      <c r="Z169" s="536"/>
      <c r="AA169" s="536"/>
      <c r="AB169" s="536"/>
      <c r="AC169" s="536"/>
      <c r="AD169" s="536"/>
      <c r="AE169" s="536"/>
    </row>
    <row r="170">
      <c r="A170" s="536"/>
      <c r="B170" s="536"/>
      <c r="C170" s="535"/>
      <c r="D170" s="535"/>
      <c r="E170" s="535"/>
      <c r="F170" s="535"/>
      <c r="G170" s="535"/>
      <c r="H170" s="535"/>
      <c r="I170" s="536"/>
      <c r="J170" s="536"/>
      <c r="K170" s="536"/>
      <c r="L170" s="536"/>
      <c r="M170" s="536"/>
      <c r="N170" s="536"/>
      <c r="O170" s="536"/>
      <c r="P170" s="536"/>
      <c r="Q170" s="536"/>
      <c r="R170" s="536"/>
      <c r="S170" s="536"/>
      <c r="T170" s="536"/>
      <c r="U170" s="536"/>
      <c r="V170" s="536"/>
      <c r="W170" s="536"/>
      <c r="X170" s="536"/>
      <c r="Y170" s="536"/>
      <c r="Z170" s="536"/>
      <c r="AA170" s="536"/>
      <c r="AB170" s="536"/>
      <c r="AC170" s="536"/>
      <c r="AD170" s="536"/>
      <c r="AE170" s="536"/>
    </row>
    <row r="171">
      <c r="A171" s="536"/>
      <c r="B171" s="536"/>
      <c r="C171" s="535"/>
      <c r="D171" s="535"/>
      <c r="E171" s="535"/>
      <c r="F171" s="535"/>
      <c r="G171" s="535"/>
      <c r="H171" s="535"/>
      <c r="I171" s="536"/>
      <c r="J171" s="536"/>
      <c r="K171" s="536"/>
      <c r="L171" s="536"/>
      <c r="M171" s="536"/>
      <c r="N171" s="536"/>
      <c r="O171" s="536"/>
      <c r="P171" s="536"/>
      <c r="Q171" s="536"/>
      <c r="R171" s="536"/>
      <c r="S171" s="536"/>
      <c r="T171" s="536"/>
      <c r="U171" s="536"/>
      <c r="V171" s="536"/>
      <c r="W171" s="536"/>
      <c r="X171" s="536"/>
      <c r="Y171" s="536"/>
      <c r="Z171" s="536"/>
      <c r="AA171" s="536"/>
      <c r="AB171" s="536"/>
      <c r="AC171" s="536"/>
      <c r="AD171" s="536"/>
      <c r="AE171" s="536"/>
    </row>
    <row r="172">
      <c r="A172" s="536"/>
      <c r="B172" s="536"/>
      <c r="C172" s="535"/>
      <c r="D172" s="535"/>
      <c r="E172" s="535"/>
      <c r="F172" s="535"/>
      <c r="G172" s="535"/>
      <c r="H172" s="535"/>
      <c r="I172" s="536"/>
      <c r="J172" s="536"/>
      <c r="K172" s="536"/>
      <c r="L172" s="536"/>
      <c r="M172" s="536"/>
      <c r="N172" s="536"/>
      <c r="O172" s="536"/>
      <c r="P172" s="536"/>
      <c r="Q172" s="536"/>
      <c r="R172" s="536"/>
      <c r="S172" s="536"/>
      <c r="T172" s="536"/>
      <c r="U172" s="536"/>
      <c r="V172" s="536"/>
      <c r="W172" s="536"/>
      <c r="X172" s="536"/>
      <c r="Y172" s="536"/>
      <c r="Z172" s="536"/>
      <c r="AA172" s="536"/>
      <c r="AB172" s="536"/>
      <c r="AC172" s="536"/>
      <c r="AD172" s="536"/>
      <c r="AE172" s="536"/>
    </row>
    <row r="173">
      <c r="A173" s="536"/>
      <c r="B173" s="536"/>
      <c r="C173" s="535"/>
      <c r="D173" s="535"/>
      <c r="E173" s="535"/>
      <c r="F173" s="535"/>
      <c r="G173" s="535"/>
      <c r="H173" s="535"/>
      <c r="I173" s="536"/>
      <c r="J173" s="536"/>
      <c r="K173" s="536"/>
      <c r="L173" s="536"/>
      <c r="M173" s="536"/>
      <c r="N173" s="536"/>
      <c r="O173" s="536"/>
      <c r="P173" s="536"/>
      <c r="Q173" s="536"/>
      <c r="R173" s="536"/>
      <c r="S173" s="536"/>
      <c r="T173" s="536"/>
      <c r="U173" s="536"/>
      <c r="V173" s="536"/>
      <c r="W173" s="536"/>
      <c r="X173" s="536"/>
      <c r="Y173" s="536"/>
      <c r="Z173" s="536"/>
      <c r="AA173" s="536"/>
      <c r="AB173" s="536"/>
      <c r="AC173" s="536"/>
      <c r="AD173" s="536"/>
      <c r="AE173" s="536"/>
    </row>
    <row r="174">
      <c r="A174" s="536"/>
      <c r="B174" s="536"/>
      <c r="C174" s="535"/>
      <c r="D174" s="535"/>
      <c r="E174" s="535"/>
      <c r="F174" s="535"/>
      <c r="G174" s="535"/>
      <c r="H174" s="535"/>
      <c r="I174" s="536"/>
      <c r="J174" s="536"/>
      <c r="K174" s="536"/>
      <c r="L174" s="536"/>
      <c r="M174" s="536"/>
      <c r="N174" s="536"/>
      <c r="O174" s="536"/>
      <c r="P174" s="536"/>
      <c r="Q174" s="536"/>
      <c r="R174" s="536"/>
      <c r="S174" s="536"/>
      <c r="T174" s="536"/>
      <c r="U174" s="536"/>
      <c r="V174" s="536"/>
      <c r="W174" s="536"/>
      <c r="X174" s="536"/>
      <c r="Y174" s="536"/>
      <c r="Z174" s="536"/>
      <c r="AA174" s="536"/>
      <c r="AB174" s="536"/>
      <c r="AC174" s="536"/>
      <c r="AD174" s="536"/>
      <c r="AE174" s="536"/>
    </row>
    <row r="175">
      <c r="A175" s="536"/>
      <c r="B175" s="536"/>
      <c r="C175" s="535"/>
      <c r="D175" s="535"/>
      <c r="E175" s="535"/>
      <c r="F175" s="535"/>
      <c r="G175" s="535"/>
      <c r="H175" s="535"/>
      <c r="I175" s="536"/>
      <c r="J175" s="536"/>
      <c r="K175" s="536"/>
      <c r="L175" s="536"/>
      <c r="M175" s="536"/>
      <c r="N175" s="536"/>
      <c r="O175" s="536"/>
      <c r="P175" s="536"/>
      <c r="Q175" s="536"/>
      <c r="R175" s="536"/>
      <c r="S175" s="536"/>
      <c r="T175" s="536"/>
      <c r="U175" s="536"/>
      <c r="V175" s="536"/>
      <c r="W175" s="536"/>
      <c r="X175" s="536"/>
      <c r="Y175" s="536"/>
      <c r="Z175" s="536"/>
      <c r="AA175" s="536"/>
      <c r="AB175" s="536"/>
      <c r="AC175" s="536"/>
      <c r="AD175" s="536"/>
      <c r="AE175" s="536"/>
    </row>
    <row r="176">
      <c r="A176" s="536"/>
      <c r="B176" s="536"/>
      <c r="C176" s="535"/>
      <c r="D176" s="535"/>
      <c r="E176" s="535"/>
      <c r="F176" s="535"/>
      <c r="G176" s="535"/>
      <c r="H176" s="535"/>
      <c r="I176" s="536"/>
      <c r="J176" s="536"/>
      <c r="K176" s="536"/>
      <c r="L176" s="536"/>
      <c r="M176" s="536"/>
      <c r="N176" s="536"/>
      <c r="O176" s="536"/>
      <c r="P176" s="536"/>
      <c r="Q176" s="536"/>
      <c r="R176" s="536"/>
      <c r="S176" s="536"/>
      <c r="T176" s="536"/>
      <c r="U176" s="536"/>
      <c r="V176" s="536"/>
      <c r="W176" s="536"/>
      <c r="X176" s="536"/>
      <c r="Y176" s="536"/>
      <c r="Z176" s="536"/>
      <c r="AA176" s="536"/>
      <c r="AB176" s="536"/>
      <c r="AC176" s="536"/>
      <c r="AD176" s="536"/>
      <c r="AE176" s="536"/>
    </row>
    <row r="177">
      <c r="A177" s="536"/>
      <c r="B177" s="536"/>
      <c r="C177" s="535"/>
      <c r="D177" s="535"/>
      <c r="E177" s="535"/>
      <c r="F177" s="535"/>
      <c r="G177" s="535"/>
      <c r="H177" s="535"/>
      <c r="I177" s="536"/>
      <c r="J177" s="536"/>
      <c r="K177" s="536"/>
      <c r="L177" s="536"/>
      <c r="M177" s="536"/>
      <c r="N177" s="536"/>
      <c r="O177" s="536"/>
      <c r="P177" s="536"/>
      <c r="Q177" s="536"/>
      <c r="R177" s="536"/>
      <c r="S177" s="536"/>
      <c r="T177" s="536"/>
      <c r="U177" s="536"/>
      <c r="V177" s="536"/>
      <c r="W177" s="536"/>
      <c r="X177" s="536"/>
      <c r="Y177" s="536"/>
      <c r="Z177" s="536"/>
      <c r="AA177" s="536"/>
      <c r="AB177" s="536"/>
      <c r="AC177" s="536"/>
      <c r="AD177" s="536"/>
      <c r="AE177" s="536"/>
    </row>
    <row r="178">
      <c r="A178" s="536"/>
      <c r="B178" s="536"/>
      <c r="C178" s="535"/>
      <c r="D178" s="535"/>
      <c r="E178" s="535"/>
      <c r="F178" s="535"/>
      <c r="G178" s="535"/>
      <c r="H178" s="535"/>
      <c r="I178" s="536"/>
      <c r="J178" s="536"/>
      <c r="K178" s="536"/>
      <c r="L178" s="536"/>
      <c r="M178" s="536"/>
      <c r="N178" s="536"/>
      <c r="O178" s="536"/>
      <c r="P178" s="536"/>
      <c r="Q178" s="536"/>
      <c r="R178" s="536"/>
      <c r="S178" s="536"/>
      <c r="T178" s="536"/>
      <c r="U178" s="536"/>
      <c r="V178" s="536"/>
      <c r="W178" s="536"/>
      <c r="X178" s="536"/>
      <c r="Y178" s="536"/>
      <c r="Z178" s="536"/>
      <c r="AA178" s="536"/>
      <c r="AB178" s="536"/>
      <c r="AC178" s="536"/>
      <c r="AD178" s="536"/>
      <c r="AE178" s="536"/>
    </row>
    <row r="179">
      <c r="A179" s="536"/>
      <c r="B179" s="536"/>
      <c r="C179" s="535"/>
      <c r="D179" s="535"/>
      <c r="E179" s="535"/>
      <c r="F179" s="535"/>
      <c r="G179" s="535"/>
      <c r="H179" s="535"/>
      <c r="I179" s="536"/>
      <c r="J179" s="536"/>
      <c r="K179" s="536"/>
      <c r="L179" s="536"/>
      <c r="M179" s="536"/>
      <c r="N179" s="536"/>
      <c r="O179" s="536"/>
      <c r="P179" s="536"/>
      <c r="Q179" s="536"/>
      <c r="R179" s="536"/>
      <c r="S179" s="536"/>
      <c r="T179" s="536"/>
      <c r="U179" s="536"/>
      <c r="V179" s="536"/>
      <c r="W179" s="536"/>
      <c r="X179" s="536"/>
      <c r="Y179" s="536"/>
      <c r="Z179" s="536"/>
      <c r="AA179" s="536"/>
      <c r="AB179" s="536"/>
      <c r="AC179" s="536"/>
      <c r="AD179" s="536"/>
      <c r="AE179" s="536"/>
    </row>
    <row r="180">
      <c r="A180" s="536"/>
      <c r="B180" s="536"/>
      <c r="C180" s="535"/>
      <c r="D180" s="535"/>
      <c r="E180" s="535"/>
      <c r="F180" s="535"/>
      <c r="G180" s="535"/>
      <c r="H180" s="535"/>
      <c r="I180" s="536"/>
      <c r="J180" s="536"/>
      <c r="K180" s="536"/>
      <c r="L180" s="536"/>
      <c r="M180" s="536"/>
      <c r="N180" s="536"/>
      <c r="O180" s="536"/>
      <c r="P180" s="536"/>
      <c r="Q180" s="536"/>
      <c r="R180" s="536"/>
      <c r="S180" s="536"/>
      <c r="T180" s="536"/>
      <c r="U180" s="536"/>
      <c r="V180" s="536"/>
      <c r="W180" s="536"/>
      <c r="X180" s="536"/>
      <c r="Y180" s="536"/>
      <c r="Z180" s="536"/>
      <c r="AA180" s="536"/>
      <c r="AB180" s="536"/>
      <c r="AC180" s="536"/>
      <c r="AD180" s="536"/>
      <c r="AE180" s="536"/>
    </row>
    <row r="181">
      <c r="A181" s="536"/>
      <c r="B181" s="536"/>
      <c r="C181" s="535"/>
      <c r="D181" s="535"/>
      <c r="E181" s="535"/>
      <c r="F181" s="535"/>
      <c r="G181" s="535"/>
      <c r="H181" s="535"/>
      <c r="I181" s="536"/>
      <c r="J181" s="536"/>
      <c r="K181" s="536"/>
      <c r="L181" s="536"/>
      <c r="M181" s="536"/>
      <c r="N181" s="536"/>
      <c r="O181" s="536"/>
      <c r="P181" s="536"/>
      <c r="Q181" s="536"/>
      <c r="R181" s="536"/>
      <c r="S181" s="536"/>
      <c r="T181" s="536"/>
      <c r="U181" s="536"/>
      <c r="V181" s="536"/>
      <c r="W181" s="536"/>
      <c r="X181" s="536"/>
      <c r="Y181" s="536"/>
      <c r="Z181" s="536"/>
      <c r="AA181" s="536"/>
      <c r="AB181" s="536"/>
      <c r="AC181" s="536"/>
      <c r="AD181" s="536"/>
      <c r="AE181" s="536"/>
    </row>
    <row r="182">
      <c r="A182" s="536"/>
      <c r="B182" s="536"/>
      <c r="C182" s="535"/>
      <c r="D182" s="535"/>
      <c r="E182" s="535"/>
      <c r="F182" s="535"/>
      <c r="G182" s="535"/>
      <c r="H182" s="535"/>
      <c r="I182" s="536"/>
      <c r="J182" s="536"/>
      <c r="K182" s="536"/>
      <c r="L182" s="536"/>
      <c r="M182" s="536"/>
      <c r="N182" s="536"/>
      <c r="O182" s="536"/>
      <c r="P182" s="536"/>
      <c r="Q182" s="536"/>
      <c r="R182" s="536"/>
      <c r="S182" s="536"/>
      <c r="T182" s="536"/>
      <c r="U182" s="536"/>
      <c r="V182" s="536"/>
      <c r="W182" s="536"/>
      <c r="X182" s="536"/>
      <c r="Y182" s="536"/>
      <c r="Z182" s="536"/>
      <c r="AA182" s="536"/>
      <c r="AB182" s="536"/>
      <c r="AC182" s="536"/>
      <c r="AD182" s="536"/>
      <c r="AE182" s="536"/>
    </row>
    <row r="183">
      <c r="A183" s="536"/>
      <c r="B183" s="536"/>
      <c r="C183" s="535"/>
      <c r="D183" s="535"/>
      <c r="E183" s="535"/>
      <c r="F183" s="535"/>
      <c r="G183" s="535"/>
      <c r="H183" s="535"/>
      <c r="I183" s="536"/>
      <c r="J183" s="536"/>
      <c r="K183" s="536"/>
      <c r="L183" s="536"/>
      <c r="M183" s="536"/>
      <c r="N183" s="536"/>
      <c r="O183" s="536"/>
      <c r="P183" s="536"/>
      <c r="Q183" s="536"/>
      <c r="R183" s="536"/>
      <c r="S183" s="536"/>
      <c r="T183" s="536"/>
      <c r="U183" s="536"/>
      <c r="V183" s="536"/>
      <c r="W183" s="536"/>
      <c r="X183" s="536"/>
      <c r="Y183" s="536"/>
      <c r="Z183" s="536"/>
      <c r="AA183" s="536"/>
      <c r="AB183" s="536"/>
      <c r="AC183" s="536"/>
      <c r="AD183" s="536"/>
      <c r="AE183" s="536"/>
    </row>
    <row r="184">
      <c r="A184" s="536"/>
      <c r="B184" s="536"/>
      <c r="C184" s="535"/>
      <c r="D184" s="535"/>
      <c r="E184" s="535"/>
      <c r="F184" s="535"/>
      <c r="G184" s="535"/>
      <c r="H184" s="535"/>
      <c r="I184" s="536"/>
      <c r="J184" s="536"/>
      <c r="K184" s="536"/>
      <c r="L184" s="536"/>
      <c r="M184" s="536"/>
      <c r="N184" s="536"/>
      <c r="O184" s="536"/>
      <c r="P184" s="536"/>
      <c r="Q184" s="536"/>
      <c r="R184" s="536"/>
      <c r="S184" s="536"/>
      <c r="T184" s="536"/>
      <c r="U184" s="536"/>
      <c r="V184" s="536"/>
      <c r="W184" s="536"/>
      <c r="X184" s="536"/>
      <c r="Y184" s="536"/>
      <c r="Z184" s="536"/>
      <c r="AA184" s="536"/>
      <c r="AB184" s="536"/>
      <c r="AC184" s="536"/>
      <c r="AD184" s="536"/>
      <c r="AE184" s="536"/>
    </row>
    <row r="185">
      <c r="A185" s="536"/>
      <c r="B185" s="536"/>
      <c r="C185" s="535"/>
      <c r="D185" s="535"/>
      <c r="E185" s="535"/>
      <c r="F185" s="535"/>
      <c r="G185" s="535"/>
      <c r="H185" s="535"/>
      <c r="I185" s="536"/>
      <c r="J185" s="536"/>
      <c r="K185" s="536"/>
      <c r="L185" s="536"/>
      <c r="M185" s="536"/>
      <c r="N185" s="536"/>
      <c r="O185" s="536"/>
      <c r="P185" s="536"/>
      <c r="Q185" s="536"/>
      <c r="R185" s="536"/>
      <c r="S185" s="536"/>
      <c r="T185" s="536"/>
      <c r="U185" s="536"/>
      <c r="V185" s="536"/>
      <c r="W185" s="536"/>
      <c r="X185" s="536"/>
      <c r="Y185" s="536"/>
      <c r="Z185" s="536"/>
      <c r="AA185" s="536"/>
      <c r="AB185" s="536"/>
      <c r="AC185" s="536"/>
      <c r="AD185" s="536"/>
      <c r="AE185" s="536"/>
    </row>
    <row r="186">
      <c r="A186" s="536"/>
      <c r="B186" s="536"/>
      <c r="C186" s="535"/>
      <c r="D186" s="535"/>
      <c r="E186" s="535"/>
      <c r="F186" s="535"/>
      <c r="G186" s="535"/>
      <c r="H186" s="535"/>
      <c r="I186" s="536"/>
      <c r="J186" s="536"/>
      <c r="K186" s="536"/>
      <c r="L186" s="536"/>
      <c r="M186" s="536"/>
      <c r="N186" s="536"/>
      <c r="O186" s="536"/>
      <c r="P186" s="536"/>
      <c r="Q186" s="536"/>
      <c r="R186" s="536"/>
      <c r="S186" s="536"/>
      <c r="T186" s="536"/>
      <c r="U186" s="536"/>
      <c r="V186" s="536"/>
      <c r="W186" s="536"/>
      <c r="X186" s="536"/>
      <c r="Y186" s="536"/>
      <c r="Z186" s="536"/>
      <c r="AA186" s="536"/>
      <c r="AB186" s="536"/>
      <c r="AC186" s="536"/>
      <c r="AD186" s="536"/>
      <c r="AE186" s="536"/>
    </row>
    <row r="187">
      <c r="A187" s="536"/>
      <c r="B187" s="536"/>
      <c r="C187" s="535"/>
      <c r="D187" s="535"/>
      <c r="E187" s="535"/>
      <c r="F187" s="535"/>
      <c r="G187" s="535"/>
      <c r="H187" s="535"/>
      <c r="I187" s="536"/>
      <c r="J187" s="536"/>
      <c r="K187" s="536"/>
      <c r="L187" s="536"/>
      <c r="M187" s="536"/>
      <c r="N187" s="536"/>
      <c r="O187" s="536"/>
      <c r="P187" s="536"/>
      <c r="Q187" s="536"/>
      <c r="R187" s="536"/>
      <c r="S187" s="536"/>
      <c r="T187" s="536"/>
      <c r="U187" s="536"/>
      <c r="V187" s="536"/>
      <c r="W187" s="536"/>
      <c r="X187" s="536"/>
      <c r="Y187" s="536"/>
      <c r="Z187" s="536"/>
      <c r="AA187" s="536"/>
      <c r="AB187" s="536"/>
      <c r="AC187" s="536"/>
      <c r="AD187" s="536"/>
      <c r="AE187" s="536"/>
    </row>
    <row r="188">
      <c r="A188" s="536"/>
      <c r="B188" s="536"/>
      <c r="C188" s="535"/>
      <c r="D188" s="535"/>
      <c r="E188" s="535"/>
      <c r="F188" s="535"/>
      <c r="G188" s="535"/>
      <c r="H188" s="535"/>
      <c r="I188" s="536"/>
      <c r="J188" s="536"/>
      <c r="K188" s="536"/>
      <c r="L188" s="536"/>
      <c r="M188" s="536"/>
      <c r="N188" s="536"/>
      <c r="O188" s="536"/>
      <c r="P188" s="536"/>
      <c r="Q188" s="536"/>
      <c r="R188" s="536"/>
      <c r="S188" s="536"/>
      <c r="T188" s="536"/>
      <c r="U188" s="536"/>
      <c r="V188" s="536"/>
      <c r="W188" s="536"/>
      <c r="X188" s="536"/>
      <c r="Y188" s="536"/>
      <c r="Z188" s="536"/>
      <c r="AA188" s="536"/>
      <c r="AB188" s="536"/>
      <c r="AC188" s="536"/>
      <c r="AD188" s="536"/>
      <c r="AE188" s="536"/>
    </row>
    <row r="189">
      <c r="A189" s="536"/>
      <c r="B189" s="536"/>
      <c r="C189" s="535"/>
      <c r="D189" s="535"/>
      <c r="E189" s="535"/>
      <c r="F189" s="535"/>
      <c r="G189" s="535"/>
      <c r="H189" s="535"/>
      <c r="I189" s="536"/>
      <c r="J189" s="536"/>
      <c r="K189" s="536"/>
      <c r="L189" s="536"/>
      <c r="M189" s="536"/>
      <c r="N189" s="536"/>
      <c r="O189" s="536"/>
      <c r="P189" s="536"/>
      <c r="Q189" s="536"/>
      <c r="R189" s="536"/>
      <c r="S189" s="536"/>
      <c r="T189" s="536"/>
      <c r="U189" s="536"/>
      <c r="V189" s="536"/>
      <c r="W189" s="536"/>
      <c r="X189" s="536"/>
      <c r="Y189" s="536"/>
      <c r="Z189" s="536"/>
      <c r="AA189" s="536"/>
      <c r="AB189" s="536"/>
      <c r="AC189" s="536"/>
      <c r="AD189" s="536"/>
      <c r="AE189" s="536"/>
    </row>
    <row r="190">
      <c r="A190" s="536"/>
      <c r="B190" s="536"/>
      <c r="C190" s="535"/>
      <c r="D190" s="535"/>
      <c r="E190" s="535"/>
      <c r="F190" s="535"/>
      <c r="G190" s="535"/>
      <c r="H190" s="535"/>
      <c r="I190" s="536"/>
      <c r="J190" s="536"/>
      <c r="K190" s="536"/>
      <c r="L190" s="536"/>
      <c r="M190" s="536"/>
      <c r="N190" s="536"/>
      <c r="O190" s="536"/>
      <c r="P190" s="536"/>
      <c r="Q190" s="536"/>
      <c r="R190" s="536"/>
      <c r="S190" s="536"/>
      <c r="T190" s="536"/>
      <c r="U190" s="536"/>
      <c r="V190" s="536"/>
      <c r="W190" s="536"/>
      <c r="X190" s="536"/>
      <c r="Y190" s="536"/>
      <c r="Z190" s="536"/>
      <c r="AA190" s="536"/>
      <c r="AB190" s="536"/>
      <c r="AC190" s="536"/>
      <c r="AD190" s="536"/>
      <c r="AE190" s="536"/>
    </row>
    <row r="191">
      <c r="A191" s="536"/>
      <c r="B191" s="536"/>
      <c r="C191" s="535"/>
      <c r="D191" s="535"/>
      <c r="E191" s="535"/>
      <c r="F191" s="535"/>
      <c r="G191" s="535"/>
      <c r="H191" s="535"/>
      <c r="I191" s="536"/>
      <c r="J191" s="536"/>
      <c r="K191" s="536"/>
      <c r="L191" s="536"/>
      <c r="M191" s="536"/>
      <c r="N191" s="536"/>
      <c r="O191" s="536"/>
      <c r="P191" s="536"/>
      <c r="Q191" s="536"/>
      <c r="R191" s="536"/>
      <c r="S191" s="536"/>
      <c r="T191" s="536"/>
      <c r="U191" s="536"/>
      <c r="V191" s="536"/>
      <c r="W191" s="536"/>
      <c r="X191" s="536"/>
      <c r="Y191" s="536"/>
      <c r="Z191" s="536"/>
      <c r="AA191" s="536"/>
      <c r="AB191" s="536"/>
      <c r="AC191" s="536"/>
      <c r="AD191" s="536"/>
      <c r="AE191" s="536"/>
    </row>
    <row r="192">
      <c r="A192" s="536"/>
      <c r="B192" s="536"/>
      <c r="C192" s="535"/>
      <c r="D192" s="535"/>
      <c r="E192" s="535"/>
      <c r="F192" s="535"/>
      <c r="G192" s="535"/>
      <c r="H192" s="535"/>
      <c r="I192" s="536"/>
      <c r="J192" s="536"/>
      <c r="K192" s="536"/>
      <c r="L192" s="536"/>
      <c r="M192" s="536"/>
      <c r="N192" s="536"/>
      <c r="O192" s="536"/>
      <c r="P192" s="536"/>
      <c r="Q192" s="536"/>
      <c r="R192" s="536"/>
      <c r="S192" s="536"/>
      <c r="T192" s="536"/>
      <c r="U192" s="536"/>
      <c r="V192" s="536"/>
      <c r="W192" s="536"/>
      <c r="X192" s="536"/>
      <c r="Y192" s="536"/>
      <c r="Z192" s="536"/>
      <c r="AA192" s="536"/>
      <c r="AB192" s="536"/>
      <c r="AC192" s="536"/>
      <c r="AD192" s="536"/>
      <c r="AE192" s="536"/>
    </row>
    <row r="193">
      <c r="A193" s="536"/>
      <c r="B193" s="536"/>
      <c r="C193" s="535"/>
      <c r="D193" s="535"/>
      <c r="E193" s="535"/>
      <c r="F193" s="535"/>
      <c r="G193" s="535"/>
      <c r="H193" s="535"/>
      <c r="I193" s="536"/>
      <c r="J193" s="536"/>
      <c r="K193" s="536"/>
      <c r="L193" s="536"/>
      <c r="M193" s="536"/>
      <c r="N193" s="536"/>
      <c r="O193" s="536"/>
      <c r="P193" s="536"/>
      <c r="Q193" s="536"/>
      <c r="R193" s="536"/>
      <c r="S193" s="536"/>
      <c r="T193" s="536"/>
      <c r="U193" s="536"/>
      <c r="V193" s="536"/>
      <c r="W193" s="536"/>
      <c r="X193" s="536"/>
      <c r="Y193" s="536"/>
      <c r="Z193" s="536"/>
      <c r="AA193" s="536"/>
      <c r="AB193" s="536"/>
      <c r="AC193" s="536"/>
      <c r="AD193" s="536"/>
      <c r="AE193" s="536"/>
    </row>
    <row r="194">
      <c r="A194" s="536"/>
      <c r="B194" s="536"/>
      <c r="C194" s="535"/>
      <c r="D194" s="535"/>
      <c r="E194" s="535"/>
      <c r="F194" s="535"/>
      <c r="G194" s="535"/>
      <c r="H194" s="535"/>
      <c r="I194" s="536"/>
      <c r="J194" s="536"/>
      <c r="K194" s="536"/>
      <c r="L194" s="536"/>
      <c r="M194" s="536"/>
      <c r="N194" s="536"/>
      <c r="O194" s="536"/>
      <c r="P194" s="536"/>
      <c r="Q194" s="536"/>
      <c r="R194" s="536"/>
      <c r="S194" s="536"/>
      <c r="T194" s="536"/>
      <c r="U194" s="536"/>
      <c r="V194" s="536"/>
      <c r="W194" s="536"/>
      <c r="X194" s="536"/>
      <c r="Y194" s="536"/>
      <c r="Z194" s="536"/>
      <c r="AA194" s="536"/>
      <c r="AB194" s="536"/>
      <c r="AC194" s="536"/>
      <c r="AD194" s="536"/>
      <c r="AE194" s="536"/>
    </row>
    <row r="195">
      <c r="A195" s="536"/>
      <c r="B195" s="536"/>
      <c r="C195" s="535"/>
      <c r="D195" s="535"/>
      <c r="E195" s="535"/>
      <c r="F195" s="535"/>
      <c r="G195" s="535"/>
      <c r="H195" s="535"/>
      <c r="I195" s="536"/>
      <c r="J195" s="536"/>
      <c r="K195" s="536"/>
      <c r="L195" s="536"/>
      <c r="M195" s="536"/>
      <c r="N195" s="536"/>
      <c r="O195" s="536"/>
      <c r="P195" s="536"/>
      <c r="Q195" s="536"/>
      <c r="R195" s="536"/>
      <c r="S195" s="536"/>
      <c r="T195" s="536"/>
      <c r="U195" s="536"/>
      <c r="V195" s="536"/>
      <c r="W195" s="536"/>
      <c r="X195" s="536"/>
      <c r="Y195" s="536"/>
      <c r="Z195" s="536"/>
      <c r="AA195" s="536"/>
      <c r="AB195" s="536"/>
      <c r="AC195" s="536"/>
      <c r="AD195" s="536"/>
      <c r="AE195" s="536"/>
    </row>
    <row r="196">
      <c r="A196" s="536"/>
      <c r="B196" s="536"/>
      <c r="C196" s="535"/>
      <c r="D196" s="535"/>
      <c r="E196" s="535"/>
      <c r="F196" s="535"/>
      <c r="G196" s="535"/>
      <c r="H196" s="535"/>
      <c r="I196" s="536"/>
      <c r="J196" s="536"/>
      <c r="K196" s="536"/>
      <c r="L196" s="536"/>
      <c r="M196" s="536"/>
      <c r="N196" s="536"/>
      <c r="O196" s="536"/>
      <c r="P196" s="536"/>
      <c r="Q196" s="536"/>
      <c r="R196" s="536"/>
      <c r="S196" s="536"/>
      <c r="T196" s="536"/>
      <c r="U196" s="536"/>
      <c r="V196" s="536"/>
      <c r="W196" s="536"/>
      <c r="X196" s="536"/>
      <c r="Y196" s="536"/>
      <c r="Z196" s="536"/>
      <c r="AA196" s="536"/>
      <c r="AB196" s="536"/>
      <c r="AC196" s="536"/>
      <c r="AD196" s="536"/>
      <c r="AE196" s="536"/>
    </row>
    <row r="197">
      <c r="A197" s="536"/>
      <c r="B197" s="536"/>
      <c r="C197" s="535"/>
      <c r="D197" s="535"/>
      <c r="E197" s="535"/>
      <c r="F197" s="535"/>
      <c r="G197" s="535"/>
      <c r="H197" s="535"/>
      <c r="I197" s="536"/>
      <c r="J197" s="536"/>
      <c r="K197" s="536"/>
      <c r="L197" s="536"/>
      <c r="M197" s="536"/>
      <c r="N197" s="536"/>
      <c r="O197" s="536"/>
      <c r="P197" s="536"/>
      <c r="Q197" s="536"/>
      <c r="R197" s="536"/>
      <c r="S197" s="536"/>
      <c r="T197" s="536"/>
      <c r="U197" s="536"/>
      <c r="V197" s="536"/>
      <c r="W197" s="536"/>
      <c r="X197" s="536"/>
      <c r="Y197" s="536"/>
      <c r="Z197" s="536"/>
      <c r="AA197" s="536"/>
      <c r="AB197" s="536"/>
      <c r="AC197" s="536"/>
      <c r="AD197" s="536"/>
      <c r="AE197" s="536"/>
    </row>
    <row r="198">
      <c r="A198" s="536"/>
      <c r="B198" s="536"/>
      <c r="C198" s="535"/>
      <c r="D198" s="535"/>
      <c r="E198" s="535"/>
      <c r="F198" s="535"/>
      <c r="G198" s="535"/>
      <c r="H198" s="535"/>
      <c r="I198" s="536"/>
      <c r="J198" s="536"/>
      <c r="K198" s="536"/>
      <c r="L198" s="536"/>
      <c r="M198" s="536"/>
      <c r="N198" s="536"/>
      <c r="O198" s="536"/>
      <c r="P198" s="536"/>
      <c r="Q198" s="536"/>
      <c r="R198" s="536"/>
      <c r="S198" s="536"/>
      <c r="T198" s="536"/>
      <c r="U198" s="536"/>
      <c r="V198" s="536"/>
      <c r="W198" s="536"/>
      <c r="X198" s="536"/>
      <c r="Y198" s="536"/>
      <c r="Z198" s="536"/>
      <c r="AA198" s="536"/>
      <c r="AB198" s="536"/>
      <c r="AC198" s="536"/>
      <c r="AD198" s="536"/>
      <c r="AE198" s="536"/>
    </row>
    <row r="199">
      <c r="A199" s="536"/>
      <c r="B199" s="536"/>
      <c r="C199" s="535"/>
      <c r="D199" s="535"/>
      <c r="E199" s="535"/>
      <c r="F199" s="535"/>
      <c r="G199" s="535"/>
      <c r="H199" s="535"/>
      <c r="I199" s="536"/>
      <c r="J199" s="536"/>
      <c r="K199" s="536"/>
      <c r="L199" s="536"/>
      <c r="M199" s="536"/>
      <c r="N199" s="536"/>
      <c r="O199" s="536"/>
      <c r="P199" s="536"/>
      <c r="Q199" s="536"/>
      <c r="R199" s="536"/>
      <c r="S199" s="536"/>
      <c r="T199" s="536"/>
      <c r="U199" s="536"/>
      <c r="V199" s="536"/>
      <c r="W199" s="536"/>
      <c r="X199" s="536"/>
      <c r="Y199" s="536"/>
      <c r="Z199" s="536"/>
      <c r="AA199" s="536"/>
      <c r="AB199" s="536"/>
      <c r="AC199" s="536"/>
      <c r="AD199" s="536"/>
      <c r="AE199" s="536"/>
    </row>
    <row r="200">
      <c r="A200" s="536"/>
      <c r="B200" s="536"/>
      <c r="C200" s="535"/>
      <c r="D200" s="535"/>
      <c r="E200" s="535"/>
      <c r="F200" s="535"/>
      <c r="G200" s="535"/>
      <c r="H200" s="535"/>
      <c r="I200" s="536"/>
      <c r="J200" s="536"/>
      <c r="K200" s="536"/>
      <c r="L200" s="536"/>
      <c r="M200" s="536"/>
      <c r="N200" s="536"/>
      <c r="O200" s="536"/>
      <c r="P200" s="536"/>
      <c r="Q200" s="536"/>
      <c r="R200" s="536"/>
      <c r="S200" s="536"/>
      <c r="T200" s="536"/>
      <c r="U200" s="536"/>
      <c r="V200" s="536"/>
      <c r="W200" s="536"/>
      <c r="X200" s="536"/>
      <c r="Y200" s="536"/>
      <c r="Z200" s="536"/>
      <c r="AA200" s="536"/>
      <c r="AB200" s="536"/>
      <c r="AC200" s="536"/>
      <c r="AD200" s="536"/>
      <c r="AE200" s="536"/>
    </row>
    <row r="201">
      <c r="A201" s="536"/>
      <c r="B201" s="536"/>
      <c r="C201" s="535"/>
      <c r="D201" s="535"/>
      <c r="E201" s="535"/>
      <c r="F201" s="535"/>
      <c r="G201" s="535"/>
      <c r="H201" s="535"/>
      <c r="I201" s="536"/>
      <c r="J201" s="536"/>
      <c r="K201" s="536"/>
      <c r="L201" s="536"/>
      <c r="M201" s="536"/>
      <c r="N201" s="536"/>
      <c r="O201" s="536"/>
      <c r="P201" s="536"/>
      <c r="Q201" s="536"/>
      <c r="R201" s="536"/>
      <c r="S201" s="536"/>
      <c r="T201" s="536"/>
      <c r="U201" s="536"/>
      <c r="V201" s="536"/>
      <c r="W201" s="536"/>
      <c r="X201" s="536"/>
      <c r="Y201" s="536"/>
      <c r="Z201" s="536"/>
      <c r="AA201" s="536"/>
      <c r="AB201" s="536"/>
      <c r="AC201" s="536"/>
      <c r="AD201" s="536"/>
      <c r="AE201" s="536"/>
    </row>
    <row r="202">
      <c r="A202" s="536"/>
      <c r="B202" s="536"/>
      <c r="C202" s="535"/>
      <c r="D202" s="535"/>
      <c r="E202" s="535"/>
      <c r="F202" s="535"/>
      <c r="G202" s="535"/>
      <c r="H202" s="535"/>
      <c r="I202" s="536"/>
      <c r="J202" s="536"/>
      <c r="K202" s="536"/>
      <c r="L202" s="536"/>
      <c r="M202" s="536"/>
      <c r="N202" s="536"/>
      <c r="O202" s="536"/>
      <c r="P202" s="536"/>
      <c r="Q202" s="536"/>
      <c r="R202" s="536"/>
      <c r="S202" s="536"/>
      <c r="T202" s="536"/>
      <c r="U202" s="536"/>
      <c r="V202" s="536"/>
      <c r="W202" s="536"/>
      <c r="X202" s="536"/>
      <c r="Y202" s="536"/>
      <c r="Z202" s="536"/>
      <c r="AA202" s="536"/>
      <c r="AB202" s="536"/>
      <c r="AC202" s="536"/>
      <c r="AD202" s="536"/>
      <c r="AE202" s="536"/>
    </row>
    <row r="203">
      <c r="A203" s="536"/>
      <c r="B203" s="536"/>
      <c r="C203" s="535"/>
      <c r="D203" s="535"/>
      <c r="E203" s="535"/>
      <c r="F203" s="535"/>
      <c r="G203" s="535"/>
      <c r="H203" s="535"/>
      <c r="I203" s="536"/>
      <c r="J203" s="536"/>
      <c r="K203" s="536"/>
      <c r="L203" s="536"/>
      <c r="M203" s="536"/>
      <c r="N203" s="536"/>
      <c r="O203" s="536"/>
      <c r="P203" s="536"/>
      <c r="Q203" s="536"/>
      <c r="R203" s="536"/>
      <c r="S203" s="536"/>
      <c r="T203" s="536"/>
      <c r="U203" s="536"/>
      <c r="V203" s="536"/>
      <c r="W203" s="536"/>
      <c r="X203" s="536"/>
      <c r="Y203" s="536"/>
      <c r="Z203" s="536"/>
      <c r="AA203" s="536"/>
      <c r="AB203" s="536"/>
      <c r="AC203" s="536"/>
      <c r="AD203" s="536"/>
      <c r="AE203" s="536"/>
    </row>
    <row r="204">
      <c r="A204" s="536"/>
      <c r="B204" s="536"/>
      <c r="C204" s="535"/>
      <c r="D204" s="535"/>
      <c r="E204" s="535"/>
      <c r="F204" s="535"/>
      <c r="G204" s="535"/>
      <c r="H204" s="535"/>
      <c r="I204" s="536"/>
      <c r="J204" s="536"/>
      <c r="K204" s="536"/>
      <c r="L204" s="536"/>
      <c r="M204" s="536"/>
      <c r="N204" s="536"/>
      <c r="O204" s="536"/>
      <c r="P204" s="536"/>
      <c r="Q204" s="536"/>
      <c r="R204" s="536"/>
      <c r="S204" s="536"/>
      <c r="T204" s="536"/>
      <c r="U204" s="536"/>
      <c r="V204" s="536"/>
      <c r="W204" s="536"/>
      <c r="X204" s="536"/>
      <c r="Y204" s="536"/>
      <c r="Z204" s="536"/>
      <c r="AA204" s="536"/>
      <c r="AB204" s="536"/>
      <c r="AC204" s="536"/>
      <c r="AD204" s="536"/>
      <c r="AE204" s="536"/>
    </row>
    <row r="205">
      <c r="A205" s="536"/>
      <c r="B205" s="536"/>
      <c r="C205" s="535"/>
      <c r="D205" s="535"/>
      <c r="E205" s="535"/>
      <c r="F205" s="535"/>
      <c r="G205" s="535"/>
      <c r="H205" s="535"/>
      <c r="I205" s="536"/>
      <c r="J205" s="536"/>
      <c r="K205" s="536"/>
      <c r="L205" s="536"/>
      <c r="M205" s="536"/>
      <c r="N205" s="536"/>
      <c r="O205" s="536"/>
      <c r="P205" s="536"/>
      <c r="Q205" s="536"/>
      <c r="R205" s="536"/>
      <c r="S205" s="536"/>
      <c r="T205" s="536"/>
      <c r="U205" s="536"/>
      <c r="V205" s="536"/>
      <c r="W205" s="536"/>
      <c r="X205" s="536"/>
      <c r="Y205" s="536"/>
      <c r="Z205" s="536"/>
      <c r="AA205" s="536"/>
      <c r="AB205" s="536"/>
      <c r="AC205" s="536"/>
      <c r="AD205" s="536"/>
      <c r="AE205" s="536"/>
    </row>
    <row r="206">
      <c r="A206" s="536"/>
      <c r="B206" s="536"/>
      <c r="C206" s="535"/>
      <c r="D206" s="535"/>
      <c r="E206" s="535"/>
      <c r="F206" s="535"/>
      <c r="G206" s="535"/>
      <c r="H206" s="535"/>
      <c r="I206" s="536"/>
      <c r="J206" s="536"/>
      <c r="K206" s="536"/>
      <c r="L206" s="536"/>
      <c r="M206" s="536"/>
      <c r="N206" s="536"/>
      <c r="O206" s="536"/>
      <c r="P206" s="536"/>
      <c r="Q206" s="536"/>
      <c r="R206" s="536"/>
      <c r="S206" s="536"/>
      <c r="T206" s="536"/>
      <c r="U206" s="536"/>
      <c r="V206" s="536"/>
      <c r="W206" s="536"/>
      <c r="X206" s="536"/>
      <c r="Y206" s="536"/>
      <c r="Z206" s="536"/>
      <c r="AA206" s="536"/>
      <c r="AB206" s="536"/>
      <c r="AC206" s="536"/>
      <c r="AD206" s="536"/>
      <c r="AE206" s="536"/>
    </row>
    <row r="207">
      <c r="A207" s="536"/>
      <c r="B207" s="536"/>
      <c r="C207" s="535"/>
      <c r="D207" s="535"/>
      <c r="E207" s="535"/>
      <c r="F207" s="535"/>
      <c r="G207" s="535"/>
      <c r="H207" s="535"/>
      <c r="I207" s="536"/>
      <c r="J207" s="536"/>
      <c r="K207" s="536"/>
      <c r="L207" s="536"/>
      <c r="M207" s="536"/>
      <c r="N207" s="536"/>
      <c r="O207" s="536"/>
      <c r="P207" s="536"/>
      <c r="Q207" s="536"/>
      <c r="R207" s="536"/>
      <c r="S207" s="536"/>
      <c r="T207" s="536"/>
      <c r="U207" s="536"/>
      <c r="V207" s="536"/>
      <c r="W207" s="536"/>
      <c r="X207" s="536"/>
      <c r="Y207" s="536"/>
      <c r="Z207" s="536"/>
      <c r="AA207" s="536"/>
      <c r="AB207" s="536"/>
      <c r="AC207" s="536"/>
      <c r="AD207" s="536"/>
      <c r="AE207" s="536"/>
    </row>
    <row r="208">
      <c r="A208" s="536"/>
      <c r="B208" s="536"/>
      <c r="C208" s="535"/>
      <c r="D208" s="535"/>
      <c r="E208" s="535"/>
      <c r="F208" s="535"/>
      <c r="G208" s="535"/>
      <c r="H208" s="535"/>
      <c r="I208" s="536"/>
      <c r="J208" s="536"/>
      <c r="K208" s="536"/>
      <c r="L208" s="536"/>
      <c r="M208" s="536"/>
      <c r="N208" s="536"/>
      <c r="O208" s="536"/>
      <c r="P208" s="536"/>
      <c r="Q208" s="536"/>
      <c r="R208" s="536"/>
      <c r="S208" s="536"/>
      <c r="T208" s="536"/>
      <c r="U208" s="536"/>
      <c r="V208" s="536"/>
      <c r="W208" s="536"/>
      <c r="X208" s="536"/>
      <c r="Y208" s="536"/>
      <c r="Z208" s="536"/>
      <c r="AA208" s="536"/>
      <c r="AB208" s="536"/>
      <c r="AC208" s="536"/>
      <c r="AD208" s="536"/>
      <c r="AE208" s="536"/>
    </row>
    <row r="209">
      <c r="A209" s="536"/>
      <c r="B209" s="536"/>
      <c r="C209" s="535"/>
      <c r="D209" s="535"/>
      <c r="E209" s="535"/>
      <c r="F209" s="535"/>
      <c r="G209" s="535"/>
      <c r="H209" s="535"/>
      <c r="I209" s="536"/>
      <c r="J209" s="536"/>
      <c r="K209" s="536"/>
      <c r="L209" s="536"/>
      <c r="M209" s="536"/>
      <c r="N209" s="536"/>
      <c r="O209" s="536"/>
      <c r="P209" s="536"/>
      <c r="Q209" s="536"/>
      <c r="R209" s="536"/>
      <c r="S209" s="536"/>
      <c r="T209" s="536"/>
      <c r="U209" s="536"/>
      <c r="V209" s="536"/>
      <c r="W209" s="536"/>
      <c r="X209" s="536"/>
      <c r="Y209" s="536"/>
      <c r="Z209" s="536"/>
      <c r="AA209" s="536"/>
      <c r="AB209" s="536"/>
      <c r="AC209" s="536"/>
      <c r="AD209" s="536"/>
      <c r="AE209" s="536"/>
    </row>
    <row r="210">
      <c r="A210" s="536"/>
      <c r="B210" s="536"/>
      <c r="C210" s="535"/>
      <c r="D210" s="535"/>
      <c r="E210" s="535"/>
      <c r="F210" s="535"/>
      <c r="G210" s="535"/>
      <c r="H210" s="535"/>
      <c r="I210" s="536"/>
      <c r="J210" s="536"/>
      <c r="K210" s="536"/>
      <c r="L210" s="536"/>
      <c r="M210" s="536"/>
      <c r="N210" s="536"/>
      <c r="O210" s="536"/>
      <c r="P210" s="536"/>
      <c r="Q210" s="536"/>
      <c r="R210" s="536"/>
      <c r="S210" s="536"/>
      <c r="T210" s="536"/>
      <c r="U210" s="536"/>
      <c r="V210" s="536"/>
      <c r="W210" s="536"/>
      <c r="X210" s="536"/>
      <c r="Y210" s="536"/>
      <c r="Z210" s="536"/>
      <c r="AA210" s="536"/>
      <c r="AB210" s="536"/>
      <c r="AC210" s="536"/>
      <c r="AD210" s="536"/>
      <c r="AE210" s="536"/>
    </row>
    <row r="211">
      <c r="A211" s="536"/>
      <c r="B211" s="536"/>
      <c r="C211" s="535"/>
      <c r="D211" s="535"/>
      <c r="E211" s="535"/>
      <c r="F211" s="535"/>
      <c r="G211" s="535"/>
      <c r="H211" s="535"/>
      <c r="I211" s="536"/>
      <c r="J211" s="536"/>
      <c r="K211" s="536"/>
      <c r="L211" s="536"/>
      <c r="M211" s="536"/>
      <c r="N211" s="536"/>
      <c r="O211" s="536"/>
      <c r="P211" s="536"/>
      <c r="Q211" s="536"/>
      <c r="R211" s="536"/>
      <c r="S211" s="536"/>
      <c r="T211" s="536"/>
      <c r="U211" s="536"/>
      <c r="V211" s="536"/>
      <c r="W211" s="536"/>
      <c r="X211" s="536"/>
      <c r="Y211" s="536"/>
      <c r="Z211" s="536"/>
      <c r="AA211" s="536"/>
      <c r="AB211" s="536"/>
      <c r="AC211" s="536"/>
      <c r="AD211" s="536"/>
      <c r="AE211" s="536"/>
    </row>
    <row r="212">
      <c r="A212" s="536"/>
      <c r="B212" s="536"/>
      <c r="C212" s="535"/>
      <c r="D212" s="535"/>
      <c r="E212" s="535"/>
      <c r="F212" s="535"/>
      <c r="G212" s="535"/>
      <c r="H212" s="535"/>
      <c r="I212" s="536"/>
      <c r="J212" s="536"/>
      <c r="K212" s="536"/>
      <c r="L212" s="536"/>
      <c r="M212" s="536"/>
      <c r="N212" s="536"/>
      <c r="O212" s="536"/>
      <c r="P212" s="536"/>
      <c r="Q212" s="536"/>
      <c r="R212" s="536"/>
      <c r="S212" s="536"/>
      <c r="T212" s="536"/>
      <c r="U212" s="536"/>
      <c r="V212" s="536"/>
      <c r="W212" s="536"/>
      <c r="X212" s="536"/>
      <c r="Y212" s="536"/>
      <c r="Z212" s="536"/>
      <c r="AA212" s="536"/>
      <c r="AB212" s="536"/>
      <c r="AC212" s="536"/>
      <c r="AD212" s="536"/>
      <c r="AE212" s="536"/>
    </row>
    <row r="213">
      <c r="A213" s="536"/>
      <c r="B213" s="536"/>
      <c r="C213" s="535"/>
      <c r="D213" s="535"/>
      <c r="E213" s="535"/>
      <c r="F213" s="535"/>
      <c r="G213" s="535"/>
      <c r="H213" s="535"/>
      <c r="I213" s="536"/>
      <c r="J213" s="536"/>
      <c r="K213" s="536"/>
      <c r="L213" s="536"/>
      <c r="M213" s="536"/>
      <c r="N213" s="536"/>
      <c r="O213" s="536"/>
      <c r="P213" s="536"/>
      <c r="Q213" s="536"/>
      <c r="R213" s="536"/>
      <c r="S213" s="536"/>
      <c r="T213" s="536"/>
      <c r="U213" s="536"/>
      <c r="V213" s="536"/>
      <c r="W213" s="536"/>
      <c r="X213" s="536"/>
      <c r="Y213" s="536"/>
      <c r="Z213" s="536"/>
      <c r="AA213" s="536"/>
      <c r="AB213" s="536"/>
      <c r="AC213" s="536"/>
      <c r="AD213" s="536"/>
      <c r="AE213" s="536"/>
    </row>
    <row r="214">
      <c r="A214" s="536"/>
      <c r="B214" s="536"/>
      <c r="C214" s="535"/>
      <c r="D214" s="535"/>
      <c r="E214" s="535"/>
      <c r="F214" s="535"/>
      <c r="G214" s="535"/>
      <c r="H214" s="535"/>
      <c r="I214" s="536"/>
      <c r="J214" s="536"/>
      <c r="K214" s="536"/>
      <c r="L214" s="536"/>
      <c r="M214" s="536"/>
      <c r="N214" s="536"/>
      <c r="O214" s="536"/>
      <c r="P214" s="536"/>
      <c r="Q214" s="536"/>
      <c r="R214" s="536"/>
      <c r="S214" s="536"/>
      <c r="T214" s="536"/>
      <c r="U214" s="536"/>
      <c r="V214" s="536"/>
      <c r="W214" s="536"/>
      <c r="X214" s="536"/>
      <c r="Y214" s="536"/>
      <c r="Z214" s="536"/>
      <c r="AA214" s="536"/>
      <c r="AB214" s="536"/>
      <c r="AC214" s="536"/>
      <c r="AD214" s="536"/>
      <c r="AE214" s="536"/>
    </row>
    <row r="215">
      <c r="A215" s="536"/>
      <c r="B215" s="536"/>
      <c r="C215" s="535"/>
      <c r="D215" s="535"/>
      <c r="E215" s="535"/>
      <c r="F215" s="535"/>
      <c r="G215" s="535"/>
      <c r="H215" s="535"/>
      <c r="I215" s="536"/>
      <c r="J215" s="536"/>
      <c r="K215" s="536"/>
      <c r="L215" s="536"/>
      <c r="M215" s="536"/>
      <c r="N215" s="536"/>
      <c r="O215" s="536"/>
      <c r="P215" s="536"/>
      <c r="Q215" s="536"/>
      <c r="R215" s="536"/>
      <c r="S215" s="536"/>
      <c r="T215" s="536"/>
      <c r="U215" s="536"/>
      <c r="V215" s="536"/>
      <c r="W215" s="536"/>
      <c r="X215" s="536"/>
      <c r="Y215" s="536"/>
      <c r="Z215" s="536"/>
      <c r="AA215" s="536"/>
      <c r="AB215" s="536"/>
      <c r="AC215" s="536"/>
      <c r="AD215" s="536"/>
      <c r="AE215" s="536"/>
    </row>
    <row r="216">
      <c r="A216" s="536"/>
      <c r="B216" s="536"/>
      <c r="C216" s="535"/>
      <c r="D216" s="535"/>
      <c r="E216" s="535"/>
      <c r="F216" s="535"/>
      <c r="G216" s="535"/>
      <c r="H216" s="535"/>
      <c r="I216" s="536"/>
      <c r="J216" s="536"/>
      <c r="K216" s="536"/>
      <c r="L216" s="536"/>
      <c r="M216" s="536"/>
      <c r="N216" s="536"/>
      <c r="O216" s="536"/>
      <c r="P216" s="536"/>
      <c r="Q216" s="536"/>
      <c r="R216" s="536"/>
      <c r="S216" s="536"/>
      <c r="T216" s="536"/>
      <c r="U216" s="536"/>
      <c r="V216" s="536"/>
      <c r="W216" s="536"/>
      <c r="X216" s="536"/>
      <c r="Y216" s="536"/>
      <c r="Z216" s="536"/>
      <c r="AA216" s="536"/>
      <c r="AB216" s="536"/>
      <c r="AC216" s="536"/>
      <c r="AD216" s="536"/>
      <c r="AE216" s="536"/>
    </row>
    <row r="217">
      <c r="A217" s="536"/>
      <c r="B217" s="536"/>
      <c r="C217" s="535"/>
      <c r="D217" s="535"/>
      <c r="E217" s="535"/>
      <c r="F217" s="535"/>
      <c r="G217" s="535"/>
      <c r="H217" s="535"/>
      <c r="I217" s="536"/>
      <c r="J217" s="536"/>
      <c r="K217" s="536"/>
      <c r="L217" s="536"/>
      <c r="M217" s="536"/>
      <c r="N217" s="536"/>
      <c r="O217" s="536"/>
      <c r="P217" s="536"/>
      <c r="Q217" s="536"/>
      <c r="R217" s="536"/>
      <c r="S217" s="536"/>
      <c r="T217" s="536"/>
      <c r="U217" s="536"/>
      <c r="V217" s="536"/>
      <c r="W217" s="536"/>
      <c r="X217" s="536"/>
      <c r="Y217" s="536"/>
      <c r="Z217" s="536"/>
      <c r="AA217" s="536"/>
      <c r="AB217" s="536"/>
      <c r="AC217" s="536"/>
      <c r="AD217" s="536"/>
      <c r="AE217" s="536"/>
    </row>
    <row r="218">
      <c r="A218" s="536"/>
      <c r="B218" s="536"/>
      <c r="C218" s="535"/>
      <c r="D218" s="535"/>
      <c r="E218" s="535"/>
      <c r="F218" s="535"/>
      <c r="G218" s="535"/>
      <c r="H218" s="535"/>
      <c r="I218" s="536"/>
      <c r="J218" s="536"/>
      <c r="K218" s="536"/>
      <c r="L218" s="536"/>
      <c r="M218" s="536"/>
      <c r="N218" s="536"/>
      <c r="O218" s="536"/>
      <c r="P218" s="536"/>
      <c r="Q218" s="536"/>
      <c r="R218" s="536"/>
      <c r="S218" s="536"/>
      <c r="T218" s="536"/>
      <c r="U218" s="536"/>
      <c r="V218" s="536"/>
      <c r="W218" s="536"/>
      <c r="X218" s="536"/>
      <c r="Y218" s="536"/>
      <c r="Z218" s="536"/>
      <c r="AA218" s="536"/>
      <c r="AB218" s="536"/>
      <c r="AC218" s="536"/>
      <c r="AD218" s="536"/>
      <c r="AE218" s="536"/>
    </row>
    <row r="219">
      <c r="A219" s="536"/>
      <c r="B219" s="536"/>
      <c r="C219" s="535"/>
      <c r="D219" s="535"/>
      <c r="E219" s="535"/>
      <c r="F219" s="535"/>
      <c r="G219" s="535"/>
      <c r="H219" s="535"/>
      <c r="I219" s="536"/>
      <c r="J219" s="536"/>
      <c r="K219" s="536"/>
      <c r="L219" s="536"/>
      <c r="M219" s="536"/>
      <c r="N219" s="536"/>
      <c r="O219" s="536"/>
      <c r="P219" s="536"/>
      <c r="Q219" s="536"/>
      <c r="R219" s="536"/>
      <c r="S219" s="536"/>
      <c r="T219" s="536"/>
      <c r="U219" s="536"/>
      <c r="V219" s="536"/>
      <c r="W219" s="536"/>
      <c r="X219" s="536"/>
      <c r="Y219" s="536"/>
      <c r="Z219" s="536"/>
      <c r="AA219" s="536"/>
      <c r="AB219" s="536"/>
      <c r="AC219" s="536"/>
      <c r="AD219" s="536"/>
      <c r="AE219" s="536"/>
    </row>
    <row r="220">
      <c r="A220" s="536"/>
      <c r="B220" s="536"/>
      <c r="C220" s="535"/>
      <c r="D220" s="535"/>
      <c r="E220" s="535"/>
      <c r="F220" s="535"/>
      <c r="G220" s="535"/>
      <c r="H220" s="535"/>
      <c r="I220" s="536"/>
      <c r="J220" s="536"/>
      <c r="K220" s="536"/>
      <c r="L220" s="536"/>
      <c r="M220" s="536"/>
      <c r="N220" s="536"/>
      <c r="O220" s="536"/>
      <c r="P220" s="536"/>
      <c r="Q220" s="536"/>
      <c r="R220" s="536"/>
      <c r="S220" s="536"/>
      <c r="T220" s="536"/>
      <c r="U220" s="536"/>
      <c r="V220" s="536"/>
      <c r="W220" s="536"/>
      <c r="X220" s="536"/>
      <c r="Y220" s="536"/>
      <c r="Z220" s="536"/>
      <c r="AA220" s="536"/>
      <c r="AB220" s="536"/>
      <c r="AC220" s="536"/>
      <c r="AD220" s="536"/>
      <c r="AE220" s="536"/>
    </row>
    <row r="221">
      <c r="A221" s="536"/>
      <c r="B221" s="536"/>
      <c r="C221" s="535"/>
      <c r="D221" s="535"/>
      <c r="E221" s="535"/>
      <c r="F221" s="535"/>
      <c r="G221" s="535"/>
      <c r="H221" s="535"/>
      <c r="I221" s="536"/>
      <c r="J221" s="536"/>
      <c r="K221" s="536"/>
      <c r="L221" s="536"/>
      <c r="M221" s="536"/>
      <c r="N221" s="536"/>
      <c r="O221" s="536"/>
      <c r="P221" s="536"/>
      <c r="Q221" s="536"/>
      <c r="R221" s="536"/>
      <c r="S221" s="536"/>
      <c r="T221" s="536"/>
      <c r="U221" s="536"/>
      <c r="V221" s="536"/>
      <c r="W221" s="536"/>
      <c r="X221" s="536"/>
      <c r="Y221" s="536"/>
      <c r="Z221" s="536"/>
      <c r="AA221" s="536"/>
      <c r="AB221" s="536"/>
      <c r="AC221" s="536"/>
      <c r="AD221" s="536"/>
      <c r="AE221" s="536"/>
    </row>
    <row r="222">
      <c r="A222" s="536"/>
      <c r="B222" s="536"/>
      <c r="C222" s="535"/>
      <c r="D222" s="535"/>
      <c r="E222" s="535"/>
      <c r="F222" s="535"/>
      <c r="G222" s="535"/>
      <c r="H222" s="535"/>
      <c r="I222" s="536"/>
      <c r="J222" s="536"/>
      <c r="K222" s="536"/>
      <c r="L222" s="536"/>
      <c r="M222" s="536"/>
      <c r="N222" s="536"/>
      <c r="O222" s="536"/>
      <c r="P222" s="536"/>
      <c r="Q222" s="536"/>
      <c r="R222" s="536"/>
      <c r="S222" s="536"/>
      <c r="T222" s="536"/>
      <c r="U222" s="536"/>
      <c r="V222" s="536"/>
      <c r="W222" s="536"/>
      <c r="X222" s="536"/>
      <c r="Y222" s="536"/>
      <c r="Z222" s="536"/>
      <c r="AA222" s="536"/>
      <c r="AB222" s="536"/>
      <c r="AC222" s="536"/>
      <c r="AD222" s="536"/>
      <c r="AE222" s="536"/>
    </row>
    <row r="223">
      <c r="A223" s="536"/>
      <c r="B223" s="536"/>
      <c r="C223" s="535"/>
      <c r="D223" s="535"/>
      <c r="E223" s="535"/>
      <c r="F223" s="535"/>
      <c r="G223" s="535"/>
      <c r="H223" s="535"/>
      <c r="I223" s="536"/>
      <c r="J223" s="536"/>
      <c r="K223" s="536"/>
      <c r="L223" s="536"/>
      <c r="M223" s="536"/>
      <c r="N223" s="536"/>
      <c r="O223" s="536"/>
      <c r="P223" s="536"/>
      <c r="Q223" s="536"/>
      <c r="R223" s="536"/>
      <c r="S223" s="536"/>
      <c r="T223" s="536"/>
      <c r="U223" s="536"/>
      <c r="V223" s="536"/>
      <c r="W223" s="536"/>
      <c r="X223" s="536"/>
      <c r="Y223" s="536"/>
      <c r="Z223" s="536"/>
      <c r="AA223" s="536"/>
      <c r="AB223" s="536"/>
      <c r="AC223" s="536"/>
      <c r="AD223" s="536"/>
      <c r="AE223" s="536"/>
    </row>
    <row r="224">
      <c r="A224" s="536"/>
      <c r="B224" s="536"/>
      <c r="C224" s="535"/>
      <c r="D224" s="535"/>
      <c r="E224" s="535"/>
      <c r="F224" s="535"/>
      <c r="G224" s="535"/>
      <c r="H224" s="535"/>
      <c r="I224" s="536"/>
      <c r="J224" s="536"/>
      <c r="K224" s="536"/>
      <c r="L224" s="536"/>
      <c r="M224" s="536"/>
      <c r="N224" s="536"/>
      <c r="O224" s="536"/>
      <c r="P224" s="536"/>
      <c r="Q224" s="536"/>
      <c r="R224" s="536"/>
      <c r="S224" s="536"/>
      <c r="T224" s="536"/>
      <c r="U224" s="536"/>
      <c r="V224" s="536"/>
      <c r="W224" s="536"/>
      <c r="X224" s="536"/>
      <c r="Y224" s="536"/>
      <c r="Z224" s="536"/>
      <c r="AA224" s="536"/>
      <c r="AB224" s="536"/>
      <c r="AC224" s="536"/>
      <c r="AD224" s="536"/>
      <c r="AE224" s="536"/>
    </row>
    <row r="225">
      <c r="A225" s="536"/>
      <c r="B225" s="536"/>
      <c r="C225" s="535"/>
      <c r="D225" s="535"/>
      <c r="E225" s="535"/>
      <c r="F225" s="535"/>
      <c r="G225" s="535"/>
      <c r="H225" s="535"/>
      <c r="I225" s="536"/>
      <c r="J225" s="536"/>
      <c r="K225" s="536"/>
      <c r="L225" s="536"/>
      <c r="M225" s="536"/>
      <c r="N225" s="536"/>
      <c r="O225" s="536"/>
      <c r="P225" s="536"/>
      <c r="Q225" s="536"/>
      <c r="R225" s="536"/>
      <c r="S225" s="536"/>
      <c r="T225" s="536"/>
      <c r="U225" s="536"/>
      <c r="V225" s="536"/>
      <c r="W225" s="536"/>
      <c r="X225" s="536"/>
      <c r="Y225" s="536"/>
      <c r="Z225" s="536"/>
      <c r="AA225" s="536"/>
      <c r="AB225" s="536"/>
      <c r="AC225" s="536"/>
      <c r="AD225" s="536"/>
      <c r="AE225" s="536"/>
    </row>
    <row r="226">
      <c r="A226" s="536"/>
      <c r="B226" s="536"/>
      <c r="C226" s="535"/>
      <c r="D226" s="535"/>
      <c r="E226" s="535"/>
      <c r="F226" s="535"/>
      <c r="G226" s="535"/>
      <c r="H226" s="535"/>
      <c r="I226" s="536"/>
      <c r="J226" s="536"/>
      <c r="K226" s="536"/>
      <c r="L226" s="536"/>
      <c r="M226" s="536"/>
      <c r="N226" s="536"/>
      <c r="O226" s="536"/>
      <c r="P226" s="536"/>
      <c r="Q226" s="536"/>
      <c r="R226" s="536"/>
      <c r="S226" s="536"/>
      <c r="T226" s="536"/>
      <c r="U226" s="536"/>
      <c r="V226" s="536"/>
      <c r="W226" s="536"/>
      <c r="X226" s="536"/>
      <c r="Y226" s="536"/>
      <c r="Z226" s="536"/>
      <c r="AA226" s="536"/>
      <c r="AB226" s="536"/>
      <c r="AC226" s="536"/>
      <c r="AD226" s="536"/>
      <c r="AE226" s="536"/>
    </row>
    <row r="227">
      <c r="A227" s="536"/>
      <c r="B227" s="536"/>
      <c r="C227" s="535"/>
      <c r="D227" s="535"/>
      <c r="E227" s="535"/>
      <c r="F227" s="535"/>
      <c r="G227" s="535"/>
      <c r="H227" s="535"/>
      <c r="I227" s="536"/>
      <c r="J227" s="536"/>
      <c r="K227" s="536"/>
      <c r="L227" s="536"/>
      <c r="M227" s="536"/>
      <c r="N227" s="536"/>
      <c r="O227" s="536"/>
      <c r="P227" s="536"/>
      <c r="Q227" s="536"/>
      <c r="R227" s="536"/>
      <c r="S227" s="536"/>
      <c r="T227" s="536"/>
      <c r="U227" s="536"/>
      <c r="V227" s="536"/>
      <c r="W227" s="536"/>
      <c r="X227" s="536"/>
      <c r="Y227" s="536"/>
      <c r="Z227" s="536"/>
      <c r="AA227" s="536"/>
      <c r="AB227" s="536"/>
      <c r="AC227" s="536"/>
      <c r="AD227" s="536"/>
      <c r="AE227" s="536"/>
    </row>
    <row r="228">
      <c r="A228" s="536"/>
      <c r="B228" s="536"/>
      <c r="C228" s="535"/>
      <c r="D228" s="535"/>
      <c r="E228" s="535"/>
      <c r="F228" s="535"/>
      <c r="G228" s="535"/>
      <c r="H228" s="535"/>
      <c r="I228" s="536"/>
      <c r="J228" s="536"/>
      <c r="K228" s="536"/>
      <c r="L228" s="536"/>
      <c r="M228" s="536"/>
      <c r="N228" s="536"/>
      <c r="O228" s="536"/>
      <c r="P228" s="536"/>
      <c r="Q228" s="536"/>
      <c r="R228" s="536"/>
      <c r="S228" s="536"/>
      <c r="T228" s="536"/>
      <c r="U228" s="536"/>
      <c r="V228" s="536"/>
      <c r="W228" s="536"/>
      <c r="X228" s="536"/>
      <c r="Y228" s="536"/>
      <c r="Z228" s="536"/>
      <c r="AA228" s="536"/>
      <c r="AB228" s="536"/>
      <c r="AC228" s="536"/>
      <c r="AD228" s="536"/>
      <c r="AE228" s="536"/>
    </row>
    <row r="229">
      <c r="A229" s="536"/>
      <c r="B229" s="536"/>
      <c r="C229" s="535"/>
      <c r="D229" s="535"/>
      <c r="E229" s="535"/>
      <c r="F229" s="535"/>
      <c r="G229" s="535"/>
      <c r="H229" s="535"/>
      <c r="I229" s="536"/>
      <c r="J229" s="536"/>
      <c r="K229" s="536"/>
      <c r="L229" s="536"/>
      <c r="M229" s="536"/>
      <c r="N229" s="536"/>
      <c r="O229" s="536"/>
      <c r="P229" s="536"/>
      <c r="Q229" s="536"/>
      <c r="R229" s="536"/>
      <c r="S229" s="536"/>
      <c r="T229" s="536"/>
      <c r="U229" s="536"/>
      <c r="V229" s="536"/>
      <c r="W229" s="536"/>
      <c r="X229" s="536"/>
      <c r="Y229" s="536"/>
      <c r="Z229" s="536"/>
      <c r="AA229" s="536"/>
      <c r="AB229" s="536"/>
      <c r="AC229" s="536"/>
      <c r="AD229" s="536"/>
      <c r="AE229" s="536"/>
    </row>
    <row r="230">
      <c r="A230" s="536"/>
      <c r="B230" s="536"/>
      <c r="C230" s="535"/>
      <c r="D230" s="535"/>
      <c r="E230" s="535"/>
      <c r="F230" s="535"/>
      <c r="G230" s="535"/>
      <c r="H230" s="535"/>
      <c r="I230" s="536"/>
      <c r="J230" s="536"/>
      <c r="K230" s="536"/>
      <c r="L230" s="536"/>
      <c r="M230" s="536"/>
      <c r="N230" s="536"/>
      <c r="O230" s="536"/>
      <c r="P230" s="536"/>
      <c r="Q230" s="536"/>
      <c r="R230" s="536"/>
      <c r="S230" s="536"/>
      <c r="T230" s="536"/>
      <c r="U230" s="536"/>
      <c r="V230" s="536"/>
      <c r="W230" s="536"/>
      <c r="X230" s="536"/>
      <c r="Y230" s="536"/>
      <c r="Z230" s="536"/>
      <c r="AA230" s="536"/>
      <c r="AB230" s="536"/>
      <c r="AC230" s="536"/>
      <c r="AD230" s="536"/>
      <c r="AE230" s="536"/>
    </row>
    <row r="231">
      <c r="A231" s="536"/>
      <c r="B231" s="536"/>
      <c r="C231" s="535"/>
      <c r="D231" s="535"/>
      <c r="E231" s="535"/>
      <c r="F231" s="535"/>
      <c r="G231" s="535"/>
      <c r="H231" s="535"/>
      <c r="I231" s="536"/>
      <c r="J231" s="536"/>
      <c r="K231" s="536"/>
      <c r="L231" s="536"/>
      <c r="M231" s="536"/>
      <c r="N231" s="536"/>
      <c r="O231" s="536"/>
      <c r="P231" s="536"/>
      <c r="Q231" s="536"/>
      <c r="R231" s="536"/>
      <c r="S231" s="536"/>
      <c r="T231" s="536"/>
      <c r="U231" s="536"/>
      <c r="V231" s="536"/>
      <c r="W231" s="536"/>
      <c r="X231" s="536"/>
      <c r="Y231" s="536"/>
      <c r="Z231" s="536"/>
      <c r="AA231" s="536"/>
      <c r="AB231" s="536"/>
      <c r="AC231" s="536"/>
      <c r="AD231" s="536"/>
      <c r="AE231" s="536"/>
    </row>
    <row r="232">
      <c r="A232" s="536"/>
      <c r="B232" s="536"/>
      <c r="C232" s="535"/>
      <c r="D232" s="535"/>
      <c r="E232" s="535"/>
      <c r="F232" s="535"/>
      <c r="G232" s="535"/>
      <c r="H232" s="535"/>
      <c r="I232" s="536"/>
      <c r="J232" s="536"/>
      <c r="K232" s="536"/>
      <c r="L232" s="536"/>
      <c r="M232" s="536"/>
      <c r="N232" s="536"/>
      <c r="O232" s="536"/>
      <c r="P232" s="536"/>
      <c r="Q232" s="536"/>
      <c r="R232" s="536"/>
      <c r="S232" s="536"/>
      <c r="T232" s="536"/>
      <c r="U232" s="536"/>
      <c r="V232" s="536"/>
      <c r="W232" s="536"/>
      <c r="X232" s="536"/>
      <c r="Y232" s="536"/>
      <c r="Z232" s="536"/>
      <c r="AA232" s="536"/>
      <c r="AB232" s="536"/>
      <c r="AC232" s="536"/>
      <c r="AD232" s="536"/>
      <c r="AE232" s="536"/>
    </row>
    <row r="233">
      <c r="A233" s="536"/>
      <c r="B233" s="536"/>
      <c r="C233" s="535"/>
      <c r="D233" s="535"/>
      <c r="E233" s="535"/>
      <c r="F233" s="535"/>
      <c r="G233" s="535"/>
      <c r="H233" s="535"/>
      <c r="I233" s="536"/>
      <c r="J233" s="536"/>
      <c r="K233" s="536"/>
      <c r="L233" s="536"/>
      <c r="M233" s="536"/>
      <c r="N233" s="536"/>
      <c r="O233" s="536"/>
      <c r="P233" s="536"/>
      <c r="Q233" s="536"/>
      <c r="R233" s="536"/>
      <c r="S233" s="536"/>
      <c r="T233" s="536"/>
      <c r="U233" s="536"/>
      <c r="V233" s="536"/>
      <c r="W233" s="536"/>
      <c r="X233" s="536"/>
      <c r="Y233" s="536"/>
      <c r="Z233" s="536"/>
      <c r="AA233" s="536"/>
      <c r="AB233" s="536"/>
      <c r="AC233" s="536"/>
      <c r="AD233" s="536"/>
      <c r="AE233" s="536"/>
    </row>
    <row r="234">
      <c r="A234" s="536"/>
      <c r="B234" s="536"/>
      <c r="C234" s="535"/>
      <c r="D234" s="535"/>
      <c r="E234" s="535"/>
      <c r="F234" s="535"/>
      <c r="G234" s="535"/>
      <c r="H234" s="535"/>
      <c r="I234" s="536"/>
      <c r="J234" s="536"/>
      <c r="K234" s="536"/>
      <c r="L234" s="536"/>
      <c r="M234" s="536"/>
      <c r="N234" s="536"/>
      <c r="O234" s="536"/>
      <c r="P234" s="536"/>
      <c r="Q234" s="536"/>
      <c r="R234" s="536"/>
      <c r="S234" s="536"/>
      <c r="T234" s="536"/>
      <c r="U234" s="536"/>
      <c r="V234" s="536"/>
      <c r="W234" s="536"/>
      <c r="X234" s="536"/>
      <c r="Y234" s="536"/>
      <c r="Z234" s="536"/>
      <c r="AA234" s="536"/>
      <c r="AB234" s="536"/>
      <c r="AC234" s="536"/>
      <c r="AD234" s="536"/>
      <c r="AE234" s="536"/>
    </row>
    <row r="235">
      <c r="A235" s="536"/>
      <c r="B235" s="536"/>
      <c r="C235" s="535"/>
      <c r="D235" s="535"/>
      <c r="E235" s="535"/>
      <c r="F235" s="535"/>
      <c r="G235" s="535"/>
      <c r="H235" s="535"/>
      <c r="I235" s="536"/>
      <c r="J235" s="536"/>
      <c r="K235" s="536"/>
      <c r="L235" s="536"/>
      <c r="M235" s="536"/>
      <c r="N235" s="536"/>
      <c r="O235" s="536"/>
      <c r="P235" s="536"/>
      <c r="Q235" s="536"/>
      <c r="R235" s="536"/>
      <c r="S235" s="536"/>
      <c r="T235" s="536"/>
      <c r="U235" s="536"/>
      <c r="V235" s="536"/>
      <c r="W235" s="536"/>
      <c r="X235" s="536"/>
      <c r="Y235" s="536"/>
      <c r="Z235" s="536"/>
      <c r="AA235" s="536"/>
      <c r="AB235" s="536"/>
      <c r="AC235" s="536"/>
      <c r="AD235" s="536"/>
      <c r="AE235" s="536"/>
    </row>
    <row r="236">
      <c r="A236" s="536"/>
      <c r="B236" s="536"/>
      <c r="C236" s="535"/>
      <c r="D236" s="535"/>
      <c r="E236" s="535"/>
      <c r="F236" s="535"/>
      <c r="G236" s="535"/>
      <c r="H236" s="535"/>
      <c r="I236" s="536"/>
      <c r="J236" s="536"/>
      <c r="K236" s="536"/>
      <c r="L236" s="536"/>
      <c r="M236" s="536"/>
      <c r="N236" s="536"/>
      <c r="O236" s="536"/>
      <c r="P236" s="536"/>
      <c r="Q236" s="536"/>
      <c r="R236" s="536"/>
      <c r="S236" s="536"/>
      <c r="T236" s="536"/>
      <c r="U236" s="536"/>
      <c r="V236" s="536"/>
      <c r="W236" s="536"/>
      <c r="X236" s="536"/>
      <c r="Y236" s="536"/>
      <c r="Z236" s="536"/>
      <c r="AA236" s="536"/>
      <c r="AB236" s="536"/>
      <c r="AC236" s="536"/>
      <c r="AD236" s="536"/>
      <c r="AE236" s="536"/>
    </row>
    <row r="237">
      <c r="A237" s="536"/>
      <c r="B237" s="536"/>
      <c r="C237" s="535"/>
      <c r="D237" s="535"/>
      <c r="E237" s="535"/>
      <c r="F237" s="535"/>
      <c r="G237" s="535"/>
      <c r="H237" s="535"/>
      <c r="I237" s="536"/>
      <c r="J237" s="536"/>
      <c r="K237" s="536"/>
      <c r="L237" s="536"/>
      <c r="M237" s="536"/>
      <c r="N237" s="536"/>
      <c r="O237" s="536"/>
      <c r="P237" s="536"/>
      <c r="Q237" s="536"/>
      <c r="R237" s="536"/>
      <c r="S237" s="536"/>
      <c r="T237" s="536"/>
      <c r="U237" s="536"/>
      <c r="V237" s="536"/>
      <c r="W237" s="536"/>
      <c r="X237" s="536"/>
      <c r="Y237" s="536"/>
      <c r="Z237" s="536"/>
      <c r="AA237" s="536"/>
      <c r="AB237" s="536"/>
      <c r="AC237" s="536"/>
      <c r="AD237" s="536"/>
      <c r="AE237" s="536"/>
    </row>
    <row r="238">
      <c r="A238" s="536"/>
      <c r="B238" s="536"/>
      <c r="C238" s="535"/>
      <c r="D238" s="535"/>
      <c r="E238" s="535"/>
      <c r="F238" s="535"/>
      <c r="G238" s="535"/>
      <c r="H238" s="535"/>
      <c r="I238" s="536"/>
      <c r="J238" s="536"/>
      <c r="K238" s="536"/>
      <c r="L238" s="536"/>
      <c r="M238" s="536"/>
      <c r="N238" s="536"/>
      <c r="O238" s="536"/>
      <c r="P238" s="536"/>
      <c r="Q238" s="536"/>
      <c r="R238" s="536"/>
      <c r="S238" s="536"/>
      <c r="T238" s="536"/>
      <c r="U238" s="536"/>
      <c r="V238" s="536"/>
      <c r="W238" s="536"/>
      <c r="X238" s="536"/>
      <c r="Y238" s="536"/>
      <c r="Z238" s="536"/>
      <c r="AA238" s="536"/>
      <c r="AB238" s="536"/>
      <c r="AC238" s="536"/>
      <c r="AD238" s="536"/>
      <c r="AE238" s="536"/>
    </row>
    <row r="239">
      <c r="A239" s="536"/>
      <c r="B239" s="536"/>
      <c r="C239" s="535"/>
      <c r="D239" s="535"/>
      <c r="E239" s="535"/>
      <c r="F239" s="535"/>
      <c r="G239" s="535"/>
      <c r="H239" s="535"/>
      <c r="I239" s="536"/>
      <c r="J239" s="536"/>
      <c r="K239" s="536"/>
      <c r="L239" s="536"/>
      <c r="M239" s="536"/>
      <c r="N239" s="536"/>
      <c r="O239" s="536"/>
      <c r="P239" s="536"/>
      <c r="Q239" s="536"/>
      <c r="R239" s="536"/>
      <c r="S239" s="536"/>
      <c r="T239" s="536"/>
      <c r="U239" s="536"/>
      <c r="V239" s="536"/>
      <c r="W239" s="536"/>
      <c r="X239" s="536"/>
      <c r="Y239" s="536"/>
      <c r="Z239" s="536"/>
      <c r="AA239" s="536"/>
      <c r="AB239" s="536"/>
      <c r="AC239" s="536"/>
      <c r="AD239" s="536"/>
      <c r="AE239" s="536"/>
    </row>
    <row r="240">
      <c r="A240" s="536"/>
      <c r="B240" s="536"/>
      <c r="C240" s="535"/>
      <c r="D240" s="535"/>
      <c r="E240" s="535"/>
      <c r="F240" s="535"/>
      <c r="G240" s="535"/>
      <c r="H240" s="535"/>
      <c r="I240" s="536"/>
      <c r="J240" s="536"/>
      <c r="K240" s="536"/>
      <c r="L240" s="536"/>
      <c r="M240" s="536"/>
      <c r="N240" s="536"/>
      <c r="O240" s="536"/>
      <c r="P240" s="536"/>
      <c r="Q240" s="536"/>
      <c r="R240" s="536"/>
      <c r="S240" s="536"/>
      <c r="T240" s="536"/>
      <c r="U240" s="536"/>
      <c r="V240" s="536"/>
      <c r="W240" s="536"/>
      <c r="X240" s="536"/>
      <c r="Y240" s="536"/>
      <c r="Z240" s="536"/>
      <c r="AA240" s="536"/>
      <c r="AB240" s="536"/>
      <c r="AC240" s="536"/>
      <c r="AD240" s="536"/>
      <c r="AE240" s="536"/>
    </row>
    <row r="241">
      <c r="A241" s="536"/>
      <c r="B241" s="536"/>
      <c r="C241" s="535"/>
      <c r="D241" s="535"/>
      <c r="E241" s="535"/>
      <c r="F241" s="535"/>
      <c r="G241" s="535"/>
      <c r="H241" s="535"/>
      <c r="I241" s="536"/>
      <c r="J241" s="536"/>
      <c r="K241" s="536"/>
      <c r="L241" s="536"/>
      <c r="M241" s="536"/>
      <c r="N241" s="536"/>
      <c r="O241" s="536"/>
      <c r="P241" s="536"/>
      <c r="Q241" s="536"/>
      <c r="R241" s="536"/>
      <c r="S241" s="536"/>
      <c r="T241" s="536"/>
      <c r="U241" s="536"/>
      <c r="V241" s="536"/>
      <c r="W241" s="536"/>
      <c r="X241" s="536"/>
      <c r="Y241" s="536"/>
      <c r="Z241" s="536"/>
      <c r="AA241" s="536"/>
      <c r="AB241" s="536"/>
      <c r="AC241" s="536"/>
      <c r="AD241" s="536"/>
      <c r="AE241" s="536"/>
    </row>
    <row r="242">
      <c r="A242" s="536"/>
      <c r="B242" s="536"/>
      <c r="C242" s="535"/>
      <c r="D242" s="535"/>
      <c r="E242" s="535"/>
      <c r="F242" s="535"/>
      <c r="G242" s="535"/>
      <c r="H242" s="535"/>
      <c r="I242" s="536"/>
      <c r="J242" s="536"/>
      <c r="K242" s="536"/>
      <c r="L242" s="536"/>
      <c r="M242" s="536"/>
      <c r="N242" s="536"/>
      <c r="O242" s="536"/>
      <c r="P242" s="536"/>
      <c r="Q242" s="536"/>
      <c r="R242" s="536"/>
      <c r="S242" s="536"/>
      <c r="T242" s="536"/>
      <c r="U242" s="536"/>
      <c r="V242" s="536"/>
      <c r="W242" s="536"/>
      <c r="X242" s="536"/>
      <c r="Y242" s="536"/>
      <c r="Z242" s="536"/>
      <c r="AA242" s="536"/>
      <c r="AB242" s="536"/>
      <c r="AC242" s="536"/>
      <c r="AD242" s="536"/>
      <c r="AE242" s="536"/>
    </row>
    <row r="243">
      <c r="A243" s="536"/>
      <c r="B243" s="536"/>
      <c r="C243" s="535"/>
      <c r="D243" s="535"/>
      <c r="E243" s="535"/>
      <c r="F243" s="535"/>
      <c r="G243" s="535"/>
      <c r="H243" s="535"/>
      <c r="I243" s="536"/>
      <c r="J243" s="536"/>
      <c r="K243" s="536"/>
      <c r="L243" s="536"/>
      <c r="M243" s="536"/>
      <c r="N243" s="536"/>
      <c r="O243" s="536"/>
      <c r="P243" s="536"/>
      <c r="Q243" s="536"/>
      <c r="R243" s="536"/>
      <c r="S243" s="536"/>
      <c r="T243" s="536"/>
      <c r="U243" s="536"/>
      <c r="V243" s="536"/>
      <c r="W243" s="536"/>
      <c r="X243" s="536"/>
      <c r="Y243" s="536"/>
      <c r="Z243" s="536"/>
      <c r="AA243" s="536"/>
      <c r="AB243" s="536"/>
      <c r="AC243" s="536"/>
      <c r="AD243" s="536"/>
      <c r="AE243" s="536"/>
    </row>
    <row r="244">
      <c r="A244" s="536"/>
      <c r="B244" s="536"/>
      <c r="C244" s="535"/>
      <c r="D244" s="535"/>
      <c r="E244" s="535"/>
      <c r="F244" s="535"/>
      <c r="G244" s="535"/>
      <c r="H244" s="535"/>
      <c r="I244" s="536"/>
      <c r="J244" s="536"/>
      <c r="K244" s="536"/>
      <c r="L244" s="536"/>
      <c r="M244" s="536"/>
      <c r="N244" s="536"/>
      <c r="O244" s="536"/>
      <c r="P244" s="536"/>
      <c r="Q244" s="536"/>
      <c r="R244" s="536"/>
      <c r="S244" s="536"/>
      <c r="T244" s="536"/>
      <c r="U244" s="536"/>
      <c r="V244" s="536"/>
      <c r="W244" s="536"/>
      <c r="X244" s="536"/>
      <c r="Y244" s="536"/>
      <c r="Z244" s="536"/>
      <c r="AA244" s="536"/>
      <c r="AB244" s="536"/>
      <c r="AC244" s="536"/>
      <c r="AD244" s="536"/>
      <c r="AE244" s="536"/>
    </row>
    <row r="245">
      <c r="A245" s="536"/>
      <c r="B245" s="536"/>
      <c r="C245" s="535"/>
      <c r="D245" s="535"/>
      <c r="E245" s="535"/>
      <c r="F245" s="535"/>
      <c r="G245" s="535"/>
      <c r="H245" s="535"/>
      <c r="I245" s="536"/>
      <c r="J245" s="536"/>
      <c r="K245" s="536"/>
      <c r="L245" s="536"/>
      <c r="M245" s="536"/>
      <c r="N245" s="536"/>
      <c r="O245" s="536"/>
      <c r="P245" s="536"/>
      <c r="Q245" s="536"/>
      <c r="R245" s="536"/>
      <c r="S245" s="536"/>
      <c r="T245" s="536"/>
      <c r="U245" s="536"/>
      <c r="V245" s="536"/>
      <c r="W245" s="536"/>
      <c r="X245" s="536"/>
      <c r="Y245" s="536"/>
      <c r="Z245" s="536"/>
      <c r="AA245" s="536"/>
      <c r="AB245" s="536"/>
      <c r="AC245" s="536"/>
      <c r="AD245" s="536"/>
      <c r="AE245" s="536"/>
    </row>
    <row r="246">
      <c r="A246" s="536"/>
      <c r="B246" s="536"/>
      <c r="C246" s="535"/>
      <c r="D246" s="535"/>
      <c r="E246" s="535"/>
      <c r="F246" s="535"/>
      <c r="G246" s="535"/>
      <c r="H246" s="535"/>
      <c r="I246" s="536"/>
      <c r="J246" s="536"/>
      <c r="K246" s="536"/>
      <c r="L246" s="536"/>
      <c r="M246" s="536"/>
      <c r="N246" s="536"/>
      <c r="O246" s="536"/>
      <c r="P246" s="536"/>
      <c r="Q246" s="536"/>
      <c r="R246" s="536"/>
      <c r="S246" s="536"/>
      <c r="T246" s="536"/>
      <c r="U246" s="536"/>
      <c r="V246" s="536"/>
      <c r="W246" s="536"/>
      <c r="X246" s="536"/>
      <c r="Y246" s="536"/>
      <c r="Z246" s="536"/>
      <c r="AA246" s="536"/>
      <c r="AB246" s="536"/>
      <c r="AC246" s="536"/>
      <c r="AD246" s="536"/>
      <c r="AE246" s="536"/>
    </row>
    <row r="247">
      <c r="A247" s="536"/>
      <c r="B247" s="536"/>
      <c r="C247" s="535"/>
      <c r="D247" s="535"/>
      <c r="E247" s="535"/>
      <c r="F247" s="535"/>
      <c r="G247" s="535"/>
      <c r="H247" s="535"/>
      <c r="I247" s="536"/>
      <c r="J247" s="536"/>
      <c r="K247" s="536"/>
      <c r="L247" s="536"/>
      <c r="M247" s="536"/>
      <c r="N247" s="536"/>
      <c r="O247" s="536"/>
      <c r="P247" s="536"/>
      <c r="Q247" s="536"/>
      <c r="R247" s="536"/>
      <c r="S247" s="536"/>
      <c r="T247" s="536"/>
      <c r="U247" s="536"/>
      <c r="V247" s="536"/>
      <c r="W247" s="536"/>
      <c r="X247" s="536"/>
      <c r="Y247" s="536"/>
      <c r="Z247" s="536"/>
      <c r="AA247" s="536"/>
      <c r="AB247" s="536"/>
      <c r="AC247" s="536"/>
      <c r="AD247" s="536"/>
      <c r="AE247" s="536"/>
    </row>
    <row r="248">
      <c r="A248" s="536"/>
      <c r="B248" s="536"/>
      <c r="C248" s="535"/>
      <c r="D248" s="535"/>
      <c r="E248" s="535"/>
      <c r="F248" s="535"/>
      <c r="G248" s="535"/>
      <c r="H248" s="535"/>
      <c r="I248" s="536"/>
      <c r="J248" s="536"/>
      <c r="K248" s="536"/>
      <c r="L248" s="536"/>
      <c r="M248" s="536"/>
      <c r="N248" s="536"/>
      <c r="O248" s="536"/>
      <c r="P248" s="536"/>
      <c r="Q248" s="536"/>
      <c r="R248" s="536"/>
      <c r="S248" s="536"/>
      <c r="T248" s="536"/>
      <c r="U248" s="536"/>
      <c r="V248" s="536"/>
      <c r="W248" s="536"/>
      <c r="X248" s="536"/>
      <c r="Y248" s="536"/>
      <c r="Z248" s="536"/>
      <c r="AA248" s="536"/>
      <c r="AB248" s="536"/>
      <c r="AC248" s="536"/>
      <c r="AD248" s="536"/>
      <c r="AE248" s="536"/>
    </row>
    <row r="249">
      <c r="A249" s="536"/>
      <c r="B249" s="536"/>
      <c r="C249" s="535"/>
      <c r="D249" s="535"/>
      <c r="E249" s="535"/>
      <c r="F249" s="535"/>
      <c r="G249" s="535"/>
      <c r="H249" s="535"/>
      <c r="I249" s="536"/>
      <c r="J249" s="536"/>
      <c r="K249" s="536"/>
      <c r="L249" s="536"/>
      <c r="M249" s="536"/>
      <c r="N249" s="536"/>
      <c r="O249" s="536"/>
      <c r="P249" s="536"/>
      <c r="Q249" s="536"/>
      <c r="R249" s="536"/>
      <c r="S249" s="536"/>
      <c r="T249" s="536"/>
      <c r="U249" s="536"/>
      <c r="V249" s="536"/>
      <c r="W249" s="536"/>
      <c r="X249" s="536"/>
      <c r="Y249" s="536"/>
      <c r="Z249" s="536"/>
      <c r="AA249" s="536"/>
      <c r="AB249" s="536"/>
      <c r="AC249" s="536"/>
      <c r="AD249" s="536"/>
      <c r="AE249" s="536"/>
    </row>
    <row r="250">
      <c r="A250" s="536"/>
      <c r="B250" s="536"/>
      <c r="C250" s="535"/>
      <c r="D250" s="535"/>
      <c r="E250" s="535"/>
      <c r="F250" s="535"/>
      <c r="G250" s="535"/>
      <c r="H250" s="535"/>
      <c r="I250" s="536"/>
      <c r="J250" s="536"/>
      <c r="K250" s="536"/>
      <c r="L250" s="536"/>
      <c r="M250" s="536"/>
      <c r="N250" s="536"/>
      <c r="O250" s="536"/>
      <c r="P250" s="536"/>
      <c r="Q250" s="536"/>
      <c r="R250" s="536"/>
      <c r="S250" s="536"/>
      <c r="T250" s="536"/>
      <c r="U250" s="536"/>
      <c r="V250" s="536"/>
      <c r="W250" s="536"/>
      <c r="X250" s="536"/>
      <c r="Y250" s="536"/>
      <c r="Z250" s="536"/>
      <c r="AA250" s="536"/>
      <c r="AB250" s="536"/>
      <c r="AC250" s="536"/>
      <c r="AD250" s="536"/>
      <c r="AE250" s="536"/>
    </row>
    <row r="251">
      <c r="A251" s="536"/>
      <c r="B251" s="536"/>
      <c r="C251" s="535"/>
      <c r="D251" s="535"/>
      <c r="E251" s="535"/>
      <c r="F251" s="535"/>
      <c r="G251" s="535"/>
      <c r="H251" s="535"/>
      <c r="I251" s="536"/>
      <c r="J251" s="536"/>
      <c r="K251" s="536"/>
      <c r="L251" s="536"/>
      <c r="M251" s="536"/>
      <c r="N251" s="536"/>
      <c r="O251" s="536"/>
      <c r="P251" s="536"/>
      <c r="Q251" s="536"/>
      <c r="R251" s="536"/>
      <c r="S251" s="536"/>
      <c r="T251" s="536"/>
      <c r="U251" s="536"/>
      <c r="V251" s="536"/>
      <c r="W251" s="536"/>
      <c r="X251" s="536"/>
      <c r="Y251" s="536"/>
      <c r="Z251" s="536"/>
      <c r="AA251" s="536"/>
      <c r="AB251" s="536"/>
      <c r="AC251" s="536"/>
      <c r="AD251" s="536"/>
      <c r="AE251" s="536"/>
    </row>
    <row r="252">
      <c r="A252" s="536"/>
      <c r="B252" s="536"/>
      <c r="C252" s="535"/>
      <c r="D252" s="535"/>
      <c r="E252" s="535"/>
      <c r="F252" s="535"/>
      <c r="G252" s="535"/>
      <c r="H252" s="535"/>
      <c r="I252" s="536"/>
      <c r="J252" s="536"/>
      <c r="K252" s="536"/>
      <c r="L252" s="536"/>
      <c r="M252" s="536"/>
      <c r="N252" s="536"/>
      <c r="O252" s="536"/>
      <c r="P252" s="536"/>
      <c r="Q252" s="536"/>
      <c r="R252" s="536"/>
      <c r="S252" s="536"/>
      <c r="T252" s="536"/>
      <c r="U252" s="536"/>
      <c r="V252" s="536"/>
      <c r="W252" s="536"/>
      <c r="X252" s="536"/>
      <c r="Y252" s="536"/>
      <c r="Z252" s="536"/>
      <c r="AA252" s="536"/>
      <c r="AB252" s="536"/>
      <c r="AC252" s="536"/>
      <c r="AD252" s="536"/>
      <c r="AE252" s="536"/>
    </row>
    <row r="253">
      <c r="A253" s="536"/>
      <c r="B253" s="536"/>
      <c r="C253" s="535"/>
      <c r="D253" s="535"/>
      <c r="E253" s="535"/>
      <c r="F253" s="535"/>
      <c r="G253" s="535"/>
      <c r="H253" s="535"/>
      <c r="I253" s="536"/>
      <c r="J253" s="536"/>
      <c r="K253" s="536"/>
      <c r="L253" s="536"/>
      <c r="M253" s="536"/>
      <c r="N253" s="536"/>
      <c r="O253" s="536"/>
      <c r="P253" s="536"/>
      <c r="Q253" s="536"/>
      <c r="R253" s="536"/>
      <c r="S253" s="536"/>
      <c r="T253" s="536"/>
      <c r="U253" s="536"/>
      <c r="V253" s="536"/>
      <c r="W253" s="536"/>
      <c r="X253" s="536"/>
      <c r="Y253" s="536"/>
      <c r="Z253" s="536"/>
      <c r="AA253" s="536"/>
      <c r="AB253" s="536"/>
      <c r="AC253" s="536"/>
      <c r="AD253" s="536"/>
      <c r="AE253" s="536"/>
    </row>
    <row r="254">
      <c r="A254" s="536"/>
      <c r="B254" s="536"/>
      <c r="C254" s="535"/>
      <c r="D254" s="535"/>
      <c r="E254" s="535"/>
      <c r="F254" s="535"/>
      <c r="G254" s="535"/>
      <c r="H254" s="535"/>
      <c r="I254" s="536"/>
      <c r="J254" s="536"/>
      <c r="K254" s="536"/>
      <c r="L254" s="536"/>
      <c r="M254" s="536"/>
      <c r="N254" s="536"/>
      <c r="O254" s="536"/>
      <c r="P254" s="536"/>
      <c r="Q254" s="536"/>
      <c r="R254" s="536"/>
      <c r="S254" s="536"/>
      <c r="T254" s="536"/>
      <c r="U254" s="536"/>
      <c r="V254" s="536"/>
      <c r="W254" s="536"/>
      <c r="X254" s="536"/>
      <c r="Y254" s="536"/>
      <c r="Z254" s="536"/>
      <c r="AA254" s="536"/>
      <c r="AB254" s="536"/>
      <c r="AC254" s="536"/>
      <c r="AD254" s="536"/>
      <c r="AE254" s="536"/>
    </row>
    <row r="255">
      <c r="A255" s="536"/>
      <c r="B255" s="536"/>
      <c r="C255" s="535"/>
      <c r="D255" s="535"/>
      <c r="E255" s="535"/>
      <c r="F255" s="535"/>
      <c r="G255" s="535"/>
      <c r="H255" s="535"/>
      <c r="I255" s="536"/>
      <c r="J255" s="536"/>
      <c r="K255" s="536"/>
      <c r="L255" s="536"/>
      <c r="M255" s="536"/>
      <c r="N255" s="536"/>
      <c r="O255" s="536"/>
      <c r="P255" s="536"/>
      <c r="Q255" s="536"/>
      <c r="R255" s="536"/>
      <c r="S255" s="536"/>
      <c r="T255" s="536"/>
      <c r="U255" s="536"/>
      <c r="V255" s="536"/>
      <c r="W255" s="536"/>
      <c r="X255" s="536"/>
      <c r="Y255" s="536"/>
      <c r="Z255" s="536"/>
      <c r="AA255" s="536"/>
      <c r="AB255" s="536"/>
      <c r="AC255" s="536"/>
      <c r="AD255" s="536"/>
      <c r="AE255" s="536"/>
    </row>
    <row r="256">
      <c r="A256" s="536"/>
      <c r="B256" s="536"/>
      <c r="C256" s="535"/>
      <c r="D256" s="535"/>
      <c r="E256" s="535"/>
      <c r="F256" s="535"/>
      <c r="G256" s="535"/>
      <c r="H256" s="535"/>
      <c r="I256" s="536"/>
      <c r="J256" s="536"/>
      <c r="K256" s="536"/>
      <c r="L256" s="536"/>
      <c r="M256" s="536"/>
      <c r="N256" s="536"/>
      <c r="O256" s="536"/>
      <c r="P256" s="536"/>
      <c r="Q256" s="536"/>
      <c r="R256" s="536"/>
      <c r="S256" s="536"/>
      <c r="T256" s="536"/>
      <c r="U256" s="536"/>
      <c r="V256" s="536"/>
      <c r="W256" s="536"/>
      <c r="X256" s="536"/>
      <c r="Y256" s="536"/>
      <c r="Z256" s="536"/>
      <c r="AA256" s="536"/>
      <c r="AB256" s="536"/>
      <c r="AC256" s="536"/>
      <c r="AD256" s="536"/>
      <c r="AE256" s="536"/>
    </row>
    <row r="257">
      <c r="A257" s="536"/>
      <c r="B257" s="536"/>
      <c r="C257" s="535"/>
      <c r="D257" s="535"/>
      <c r="E257" s="535"/>
      <c r="F257" s="535"/>
      <c r="G257" s="535"/>
      <c r="H257" s="535"/>
      <c r="I257" s="536"/>
      <c r="J257" s="536"/>
      <c r="K257" s="536"/>
      <c r="L257" s="536"/>
      <c r="M257" s="536"/>
      <c r="N257" s="536"/>
      <c r="O257" s="536"/>
      <c r="P257" s="536"/>
      <c r="Q257" s="536"/>
      <c r="R257" s="536"/>
      <c r="S257" s="536"/>
      <c r="T257" s="536"/>
      <c r="U257" s="536"/>
      <c r="V257" s="536"/>
      <c r="W257" s="536"/>
      <c r="X257" s="536"/>
      <c r="Y257" s="536"/>
      <c r="Z257" s="536"/>
      <c r="AA257" s="536"/>
      <c r="AB257" s="536"/>
      <c r="AC257" s="536"/>
      <c r="AD257" s="536"/>
      <c r="AE257" s="536"/>
    </row>
    <row r="258">
      <c r="A258" s="536"/>
      <c r="B258" s="536"/>
      <c r="C258" s="535"/>
      <c r="D258" s="535"/>
      <c r="E258" s="535"/>
      <c r="F258" s="535"/>
      <c r="G258" s="535"/>
      <c r="H258" s="535"/>
      <c r="I258" s="536"/>
      <c r="J258" s="536"/>
      <c r="K258" s="536"/>
      <c r="L258" s="536"/>
      <c r="M258" s="536"/>
      <c r="N258" s="536"/>
      <c r="O258" s="536"/>
      <c r="P258" s="536"/>
      <c r="Q258" s="536"/>
      <c r="R258" s="536"/>
      <c r="S258" s="536"/>
      <c r="T258" s="536"/>
      <c r="U258" s="536"/>
      <c r="V258" s="536"/>
      <c r="W258" s="536"/>
      <c r="X258" s="536"/>
      <c r="Y258" s="536"/>
      <c r="Z258" s="536"/>
      <c r="AA258" s="536"/>
      <c r="AB258" s="536"/>
      <c r="AC258" s="536"/>
      <c r="AD258" s="536"/>
      <c r="AE258" s="536"/>
    </row>
    <row r="259">
      <c r="A259" s="536"/>
      <c r="B259" s="536"/>
      <c r="C259" s="535"/>
      <c r="D259" s="535"/>
      <c r="E259" s="535"/>
      <c r="F259" s="535"/>
      <c r="G259" s="535"/>
      <c r="H259" s="535"/>
      <c r="I259" s="536"/>
      <c r="J259" s="536"/>
      <c r="K259" s="536"/>
      <c r="L259" s="536"/>
      <c r="M259" s="536"/>
      <c r="N259" s="536"/>
      <c r="O259" s="536"/>
      <c r="P259" s="536"/>
      <c r="Q259" s="536"/>
      <c r="R259" s="536"/>
      <c r="S259" s="536"/>
      <c r="T259" s="536"/>
      <c r="U259" s="536"/>
      <c r="V259" s="536"/>
      <c r="W259" s="536"/>
      <c r="X259" s="536"/>
      <c r="Y259" s="536"/>
      <c r="Z259" s="536"/>
      <c r="AA259" s="536"/>
      <c r="AB259" s="536"/>
      <c r="AC259" s="536"/>
      <c r="AD259" s="536"/>
      <c r="AE259" s="536"/>
    </row>
    <row r="260">
      <c r="A260" s="536"/>
      <c r="B260" s="536"/>
      <c r="C260" s="535"/>
      <c r="D260" s="535"/>
      <c r="E260" s="535"/>
      <c r="F260" s="535"/>
      <c r="G260" s="535"/>
      <c r="H260" s="535"/>
      <c r="I260" s="536"/>
      <c r="J260" s="536"/>
      <c r="K260" s="536"/>
      <c r="L260" s="536"/>
      <c r="M260" s="536"/>
      <c r="N260" s="536"/>
      <c r="O260" s="536"/>
      <c r="P260" s="536"/>
      <c r="Q260" s="536"/>
      <c r="R260" s="536"/>
      <c r="S260" s="536"/>
      <c r="T260" s="536"/>
      <c r="U260" s="536"/>
      <c r="V260" s="536"/>
      <c r="W260" s="536"/>
      <c r="X260" s="536"/>
      <c r="Y260" s="536"/>
      <c r="Z260" s="536"/>
      <c r="AA260" s="536"/>
      <c r="AB260" s="536"/>
      <c r="AC260" s="536"/>
      <c r="AD260" s="536"/>
      <c r="AE260" s="536"/>
    </row>
    <row r="261">
      <c r="A261" s="536"/>
      <c r="B261" s="536"/>
      <c r="C261" s="535"/>
      <c r="D261" s="535"/>
      <c r="E261" s="535"/>
      <c r="F261" s="535"/>
      <c r="G261" s="535"/>
      <c r="H261" s="535"/>
      <c r="I261" s="536"/>
      <c r="J261" s="536"/>
      <c r="K261" s="536"/>
      <c r="L261" s="536"/>
      <c r="M261" s="536"/>
      <c r="N261" s="536"/>
      <c r="O261" s="536"/>
      <c r="P261" s="536"/>
      <c r="Q261" s="536"/>
      <c r="R261" s="536"/>
      <c r="S261" s="536"/>
      <c r="T261" s="536"/>
      <c r="U261" s="536"/>
      <c r="V261" s="536"/>
      <c r="W261" s="536"/>
      <c r="X261" s="536"/>
      <c r="Y261" s="536"/>
      <c r="Z261" s="536"/>
      <c r="AA261" s="536"/>
      <c r="AB261" s="536"/>
      <c r="AC261" s="536"/>
      <c r="AD261" s="536"/>
      <c r="AE261" s="536"/>
    </row>
    <row r="262">
      <c r="A262" s="536"/>
      <c r="B262" s="536"/>
      <c r="C262" s="535"/>
      <c r="D262" s="535"/>
      <c r="E262" s="535"/>
      <c r="F262" s="535"/>
      <c r="G262" s="535"/>
      <c r="H262" s="535"/>
      <c r="I262" s="536"/>
      <c r="J262" s="536"/>
      <c r="K262" s="536"/>
      <c r="L262" s="536"/>
      <c r="M262" s="536"/>
      <c r="N262" s="536"/>
      <c r="O262" s="536"/>
      <c r="P262" s="536"/>
      <c r="Q262" s="536"/>
      <c r="R262" s="536"/>
      <c r="S262" s="536"/>
      <c r="T262" s="536"/>
      <c r="U262" s="536"/>
      <c r="V262" s="536"/>
      <c r="W262" s="536"/>
      <c r="X262" s="536"/>
      <c r="Y262" s="536"/>
      <c r="Z262" s="536"/>
      <c r="AA262" s="536"/>
      <c r="AB262" s="536"/>
      <c r="AC262" s="536"/>
      <c r="AD262" s="536"/>
      <c r="AE262" s="536"/>
    </row>
    <row r="263">
      <c r="A263" s="536"/>
      <c r="B263" s="536"/>
      <c r="C263" s="535"/>
      <c r="D263" s="535"/>
      <c r="E263" s="535"/>
      <c r="F263" s="535"/>
      <c r="G263" s="535"/>
      <c r="H263" s="535"/>
      <c r="I263" s="536"/>
      <c r="J263" s="536"/>
      <c r="K263" s="536"/>
      <c r="L263" s="536"/>
      <c r="M263" s="536"/>
      <c r="N263" s="536"/>
      <c r="O263" s="536"/>
      <c r="P263" s="536"/>
      <c r="Q263" s="536"/>
      <c r="R263" s="536"/>
      <c r="S263" s="536"/>
      <c r="T263" s="536"/>
      <c r="U263" s="536"/>
      <c r="V263" s="536"/>
      <c r="W263" s="536"/>
      <c r="X263" s="536"/>
      <c r="Y263" s="536"/>
      <c r="Z263" s="536"/>
      <c r="AA263" s="536"/>
      <c r="AB263" s="536"/>
      <c r="AC263" s="536"/>
      <c r="AD263" s="536"/>
      <c r="AE263" s="536"/>
    </row>
    <row r="264">
      <c r="A264" s="536"/>
      <c r="B264" s="536"/>
      <c r="C264" s="535"/>
      <c r="D264" s="535"/>
      <c r="E264" s="535"/>
      <c r="F264" s="535"/>
      <c r="G264" s="535"/>
      <c r="H264" s="535"/>
      <c r="I264" s="536"/>
      <c r="J264" s="536"/>
      <c r="K264" s="536"/>
      <c r="L264" s="536"/>
      <c r="M264" s="536"/>
      <c r="N264" s="536"/>
      <c r="O264" s="536"/>
      <c r="P264" s="536"/>
      <c r="Q264" s="536"/>
      <c r="R264" s="536"/>
      <c r="S264" s="536"/>
      <c r="T264" s="536"/>
      <c r="U264" s="536"/>
      <c r="V264" s="536"/>
      <c r="W264" s="536"/>
      <c r="X264" s="536"/>
      <c r="Y264" s="536"/>
      <c r="Z264" s="536"/>
      <c r="AA264" s="536"/>
      <c r="AB264" s="536"/>
      <c r="AC264" s="536"/>
      <c r="AD264" s="536"/>
      <c r="AE264" s="536"/>
    </row>
    <row r="265">
      <c r="A265" s="536"/>
      <c r="B265" s="536"/>
      <c r="C265" s="535"/>
      <c r="D265" s="535"/>
      <c r="E265" s="535"/>
      <c r="F265" s="535"/>
      <c r="G265" s="535"/>
      <c r="H265" s="535"/>
      <c r="I265" s="536"/>
      <c r="J265" s="536"/>
      <c r="K265" s="536"/>
      <c r="L265" s="536"/>
      <c r="M265" s="536"/>
      <c r="N265" s="536"/>
      <c r="O265" s="536"/>
      <c r="P265" s="536"/>
      <c r="Q265" s="536"/>
      <c r="R265" s="536"/>
      <c r="S265" s="536"/>
      <c r="T265" s="536"/>
      <c r="U265" s="536"/>
      <c r="V265" s="536"/>
      <c r="W265" s="536"/>
      <c r="X265" s="536"/>
      <c r="Y265" s="536"/>
      <c r="Z265" s="536"/>
      <c r="AA265" s="536"/>
      <c r="AB265" s="536"/>
      <c r="AC265" s="536"/>
      <c r="AD265" s="536"/>
      <c r="AE265" s="536"/>
    </row>
    <row r="266">
      <c r="A266" s="536"/>
      <c r="B266" s="536"/>
      <c r="C266" s="535"/>
      <c r="D266" s="535"/>
      <c r="E266" s="535"/>
      <c r="F266" s="535"/>
      <c r="G266" s="535"/>
      <c r="H266" s="535"/>
      <c r="I266" s="536"/>
      <c r="J266" s="536"/>
      <c r="K266" s="536"/>
      <c r="L266" s="536"/>
      <c r="M266" s="536"/>
      <c r="N266" s="536"/>
      <c r="O266" s="536"/>
      <c r="P266" s="536"/>
      <c r="Q266" s="536"/>
      <c r="R266" s="536"/>
      <c r="S266" s="536"/>
      <c r="T266" s="536"/>
      <c r="U266" s="536"/>
      <c r="V266" s="536"/>
      <c r="W266" s="536"/>
      <c r="X266" s="536"/>
      <c r="Y266" s="536"/>
      <c r="Z266" s="536"/>
      <c r="AA266" s="536"/>
      <c r="AB266" s="536"/>
      <c r="AC266" s="536"/>
      <c r="AD266" s="536"/>
      <c r="AE266" s="536"/>
    </row>
    <row r="267">
      <c r="A267" s="536"/>
      <c r="B267" s="536"/>
      <c r="C267" s="535"/>
      <c r="D267" s="535"/>
      <c r="E267" s="535"/>
      <c r="F267" s="535"/>
      <c r="G267" s="535"/>
      <c r="H267" s="535"/>
      <c r="I267" s="536"/>
      <c r="J267" s="536"/>
      <c r="K267" s="536"/>
      <c r="L267" s="536"/>
      <c r="M267" s="536"/>
      <c r="N267" s="536"/>
      <c r="O267" s="536"/>
      <c r="P267" s="536"/>
      <c r="Q267" s="536"/>
      <c r="R267" s="536"/>
      <c r="S267" s="536"/>
      <c r="T267" s="536"/>
      <c r="U267" s="536"/>
      <c r="V267" s="536"/>
      <c r="W267" s="536"/>
      <c r="X267" s="536"/>
      <c r="Y267" s="536"/>
      <c r="Z267" s="536"/>
      <c r="AA267" s="536"/>
      <c r="AB267" s="536"/>
      <c r="AC267" s="536"/>
      <c r="AD267" s="536"/>
      <c r="AE267" s="536"/>
    </row>
    <row r="268">
      <c r="A268" s="536"/>
      <c r="B268" s="536"/>
      <c r="C268" s="535"/>
      <c r="D268" s="535"/>
      <c r="E268" s="535"/>
      <c r="F268" s="535"/>
      <c r="G268" s="535"/>
      <c r="H268" s="535"/>
      <c r="I268" s="536"/>
      <c r="J268" s="536"/>
      <c r="K268" s="536"/>
      <c r="L268" s="536"/>
      <c r="M268" s="536"/>
      <c r="N268" s="536"/>
      <c r="O268" s="536"/>
      <c r="P268" s="536"/>
      <c r="Q268" s="536"/>
      <c r="R268" s="536"/>
      <c r="S268" s="536"/>
      <c r="T268" s="536"/>
      <c r="U268" s="536"/>
      <c r="V268" s="536"/>
      <c r="W268" s="536"/>
      <c r="X268" s="536"/>
      <c r="Y268" s="536"/>
      <c r="Z268" s="536"/>
      <c r="AA268" s="536"/>
      <c r="AB268" s="536"/>
      <c r="AC268" s="536"/>
      <c r="AD268" s="536"/>
      <c r="AE268" s="536"/>
    </row>
    <row r="269">
      <c r="A269" s="536"/>
      <c r="B269" s="536"/>
      <c r="C269" s="535"/>
      <c r="D269" s="535"/>
      <c r="E269" s="535"/>
      <c r="F269" s="535"/>
      <c r="G269" s="535"/>
      <c r="H269" s="535"/>
      <c r="I269" s="536"/>
      <c r="J269" s="536"/>
      <c r="K269" s="536"/>
      <c r="L269" s="536"/>
      <c r="M269" s="536"/>
      <c r="N269" s="536"/>
      <c r="O269" s="536"/>
      <c r="P269" s="536"/>
      <c r="Q269" s="536"/>
      <c r="R269" s="536"/>
      <c r="S269" s="536"/>
      <c r="T269" s="536"/>
      <c r="U269" s="536"/>
      <c r="V269" s="536"/>
      <c r="W269" s="536"/>
      <c r="X269" s="536"/>
      <c r="Y269" s="536"/>
      <c r="Z269" s="536"/>
      <c r="AA269" s="536"/>
      <c r="AB269" s="536"/>
      <c r="AC269" s="536"/>
      <c r="AD269" s="536"/>
      <c r="AE269" s="536"/>
    </row>
    <row r="270">
      <c r="A270" s="536"/>
      <c r="B270" s="536"/>
      <c r="C270" s="535"/>
      <c r="D270" s="535"/>
      <c r="E270" s="535"/>
      <c r="F270" s="535"/>
      <c r="G270" s="535"/>
      <c r="H270" s="535"/>
      <c r="I270" s="536"/>
      <c r="J270" s="536"/>
      <c r="K270" s="536"/>
      <c r="L270" s="536"/>
      <c r="M270" s="536"/>
      <c r="N270" s="536"/>
      <c r="O270" s="536"/>
      <c r="P270" s="536"/>
      <c r="Q270" s="536"/>
      <c r="R270" s="536"/>
      <c r="S270" s="536"/>
      <c r="T270" s="536"/>
      <c r="U270" s="536"/>
      <c r="V270" s="536"/>
      <c r="W270" s="536"/>
      <c r="X270" s="536"/>
      <c r="Y270" s="536"/>
      <c r="Z270" s="536"/>
      <c r="AA270" s="536"/>
      <c r="AB270" s="536"/>
      <c r="AC270" s="536"/>
      <c r="AD270" s="536"/>
      <c r="AE270" s="536"/>
    </row>
    <row r="271">
      <c r="A271" s="536"/>
      <c r="B271" s="536"/>
      <c r="C271" s="535"/>
      <c r="D271" s="535"/>
      <c r="E271" s="535"/>
      <c r="F271" s="535"/>
      <c r="G271" s="535"/>
      <c r="H271" s="535"/>
      <c r="I271" s="536"/>
      <c r="J271" s="536"/>
      <c r="K271" s="536"/>
      <c r="L271" s="536"/>
      <c r="M271" s="536"/>
      <c r="N271" s="536"/>
      <c r="O271" s="536"/>
      <c r="P271" s="536"/>
      <c r="Q271" s="536"/>
      <c r="R271" s="536"/>
      <c r="S271" s="536"/>
      <c r="T271" s="536"/>
      <c r="U271" s="536"/>
      <c r="V271" s="536"/>
      <c r="W271" s="536"/>
      <c r="X271" s="536"/>
      <c r="Y271" s="536"/>
      <c r="Z271" s="536"/>
      <c r="AA271" s="536"/>
      <c r="AB271" s="536"/>
      <c r="AC271" s="536"/>
      <c r="AD271" s="536"/>
      <c r="AE271" s="536"/>
    </row>
    <row r="272">
      <c r="A272" s="536"/>
      <c r="B272" s="536"/>
      <c r="C272" s="535"/>
      <c r="D272" s="535"/>
      <c r="E272" s="535"/>
      <c r="F272" s="535"/>
      <c r="G272" s="535"/>
      <c r="H272" s="535"/>
      <c r="I272" s="536"/>
      <c r="J272" s="536"/>
      <c r="K272" s="536"/>
      <c r="L272" s="536"/>
      <c r="M272" s="536"/>
      <c r="N272" s="536"/>
      <c r="O272" s="536"/>
      <c r="P272" s="536"/>
      <c r="Q272" s="536"/>
      <c r="R272" s="536"/>
      <c r="S272" s="536"/>
      <c r="T272" s="536"/>
      <c r="U272" s="536"/>
      <c r="V272" s="536"/>
      <c r="W272" s="536"/>
      <c r="X272" s="536"/>
      <c r="Y272" s="536"/>
      <c r="Z272" s="536"/>
      <c r="AA272" s="536"/>
      <c r="AB272" s="536"/>
      <c r="AC272" s="536"/>
      <c r="AD272" s="536"/>
      <c r="AE272" s="536"/>
    </row>
    <row r="273">
      <c r="A273" s="536"/>
      <c r="B273" s="536"/>
      <c r="C273" s="535"/>
      <c r="D273" s="535"/>
      <c r="E273" s="535"/>
      <c r="F273" s="535"/>
      <c r="G273" s="535"/>
      <c r="H273" s="535"/>
      <c r="I273" s="536"/>
      <c r="J273" s="536"/>
      <c r="K273" s="536"/>
      <c r="L273" s="536"/>
      <c r="M273" s="536"/>
      <c r="N273" s="536"/>
      <c r="O273" s="536"/>
      <c r="P273" s="536"/>
      <c r="Q273" s="536"/>
      <c r="R273" s="536"/>
      <c r="S273" s="536"/>
      <c r="T273" s="536"/>
      <c r="U273" s="536"/>
      <c r="V273" s="536"/>
      <c r="W273" s="536"/>
      <c r="X273" s="536"/>
      <c r="Y273" s="536"/>
      <c r="Z273" s="536"/>
      <c r="AA273" s="536"/>
      <c r="AB273" s="536"/>
      <c r="AC273" s="536"/>
      <c r="AD273" s="536"/>
      <c r="AE273" s="536"/>
    </row>
    <row r="274">
      <c r="A274" s="536"/>
      <c r="B274" s="536"/>
      <c r="C274" s="535"/>
      <c r="D274" s="535"/>
      <c r="E274" s="535"/>
      <c r="F274" s="535"/>
      <c r="G274" s="535"/>
      <c r="H274" s="535"/>
      <c r="I274" s="536"/>
      <c r="J274" s="536"/>
      <c r="K274" s="536"/>
      <c r="L274" s="536"/>
      <c r="M274" s="536"/>
      <c r="N274" s="536"/>
      <c r="O274" s="536"/>
      <c r="P274" s="536"/>
      <c r="Q274" s="536"/>
      <c r="R274" s="536"/>
      <c r="S274" s="536"/>
      <c r="T274" s="536"/>
      <c r="U274" s="536"/>
      <c r="V274" s="536"/>
      <c r="W274" s="536"/>
      <c r="X274" s="536"/>
      <c r="Y274" s="536"/>
      <c r="Z274" s="536"/>
      <c r="AA274" s="536"/>
      <c r="AB274" s="536"/>
      <c r="AC274" s="536"/>
      <c r="AD274" s="536"/>
      <c r="AE274" s="536"/>
    </row>
    <row r="275">
      <c r="A275" s="536"/>
      <c r="B275" s="536"/>
      <c r="C275" s="535"/>
      <c r="D275" s="535"/>
      <c r="E275" s="535"/>
      <c r="F275" s="535"/>
      <c r="G275" s="535"/>
      <c r="H275" s="535"/>
      <c r="I275" s="536"/>
      <c r="J275" s="536"/>
      <c r="K275" s="536"/>
      <c r="L275" s="536"/>
      <c r="M275" s="536"/>
      <c r="N275" s="536"/>
      <c r="O275" s="536"/>
      <c r="P275" s="536"/>
      <c r="Q275" s="536"/>
      <c r="R275" s="536"/>
      <c r="S275" s="536"/>
      <c r="T275" s="536"/>
      <c r="U275" s="536"/>
      <c r="V275" s="536"/>
      <c r="W275" s="536"/>
      <c r="X275" s="536"/>
      <c r="Y275" s="536"/>
      <c r="Z275" s="536"/>
      <c r="AA275" s="536"/>
      <c r="AB275" s="536"/>
      <c r="AC275" s="536"/>
      <c r="AD275" s="536"/>
      <c r="AE275" s="536"/>
    </row>
    <row r="276">
      <c r="A276" s="536"/>
      <c r="B276" s="536"/>
      <c r="C276" s="535"/>
      <c r="D276" s="535"/>
      <c r="E276" s="535"/>
      <c r="F276" s="535"/>
      <c r="G276" s="535"/>
      <c r="H276" s="535"/>
      <c r="I276" s="536"/>
      <c r="J276" s="536"/>
      <c r="K276" s="536"/>
      <c r="L276" s="536"/>
      <c r="M276" s="536"/>
      <c r="N276" s="536"/>
      <c r="O276" s="536"/>
      <c r="P276" s="536"/>
      <c r="Q276" s="536"/>
      <c r="R276" s="536"/>
      <c r="S276" s="536"/>
      <c r="T276" s="536"/>
      <c r="U276" s="536"/>
      <c r="V276" s="536"/>
      <c r="W276" s="536"/>
      <c r="X276" s="536"/>
      <c r="Y276" s="536"/>
      <c r="Z276" s="536"/>
      <c r="AA276" s="536"/>
      <c r="AB276" s="536"/>
      <c r="AC276" s="536"/>
      <c r="AD276" s="536"/>
      <c r="AE276" s="536"/>
    </row>
    <row r="277">
      <c r="A277" s="536"/>
      <c r="B277" s="536"/>
      <c r="C277" s="535"/>
      <c r="D277" s="535"/>
      <c r="E277" s="535"/>
      <c r="F277" s="535"/>
      <c r="G277" s="535"/>
      <c r="H277" s="535"/>
      <c r="I277" s="536"/>
      <c r="J277" s="536"/>
      <c r="K277" s="536"/>
      <c r="L277" s="536"/>
      <c r="M277" s="536"/>
      <c r="N277" s="536"/>
      <c r="O277" s="536"/>
      <c r="P277" s="536"/>
      <c r="Q277" s="536"/>
      <c r="R277" s="536"/>
      <c r="S277" s="536"/>
      <c r="T277" s="536"/>
      <c r="U277" s="536"/>
      <c r="V277" s="536"/>
      <c r="W277" s="536"/>
      <c r="X277" s="536"/>
      <c r="Y277" s="536"/>
      <c r="Z277" s="536"/>
      <c r="AA277" s="536"/>
      <c r="AB277" s="536"/>
      <c r="AC277" s="536"/>
      <c r="AD277" s="536"/>
      <c r="AE277" s="536"/>
    </row>
    <row r="278">
      <c r="A278" s="536"/>
      <c r="B278" s="536"/>
      <c r="C278" s="535"/>
      <c r="D278" s="535"/>
      <c r="E278" s="535"/>
      <c r="F278" s="535"/>
      <c r="G278" s="535"/>
      <c r="H278" s="535"/>
      <c r="I278" s="536"/>
      <c r="J278" s="536"/>
      <c r="K278" s="536"/>
      <c r="L278" s="536"/>
      <c r="M278" s="536"/>
      <c r="N278" s="536"/>
      <c r="O278" s="536"/>
      <c r="P278" s="536"/>
      <c r="Q278" s="536"/>
      <c r="R278" s="536"/>
      <c r="S278" s="536"/>
      <c r="T278" s="536"/>
      <c r="U278" s="536"/>
      <c r="V278" s="536"/>
      <c r="W278" s="536"/>
      <c r="X278" s="536"/>
      <c r="Y278" s="536"/>
      <c r="Z278" s="536"/>
      <c r="AA278" s="536"/>
      <c r="AB278" s="536"/>
      <c r="AC278" s="536"/>
      <c r="AD278" s="536"/>
      <c r="AE278" s="536"/>
    </row>
    <row r="279">
      <c r="A279" s="536"/>
      <c r="B279" s="536"/>
      <c r="C279" s="535"/>
      <c r="D279" s="535"/>
      <c r="E279" s="535"/>
      <c r="F279" s="535"/>
      <c r="G279" s="535"/>
      <c r="H279" s="535"/>
      <c r="I279" s="536"/>
      <c r="J279" s="536"/>
      <c r="K279" s="536"/>
      <c r="L279" s="536"/>
      <c r="M279" s="536"/>
      <c r="N279" s="536"/>
      <c r="O279" s="536"/>
      <c r="P279" s="536"/>
      <c r="Q279" s="536"/>
      <c r="R279" s="536"/>
      <c r="S279" s="536"/>
      <c r="T279" s="536"/>
      <c r="U279" s="536"/>
      <c r="V279" s="536"/>
      <c r="W279" s="536"/>
      <c r="X279" s="536"/>
      <c r="Y279" s="536"/>
      <c r="Z279" s="536"/>
      <c r="AA279" s="536"/>
      <c r="AB279" s="536"/>
      <c r="AC279" s="536"/>
      <c r="AD279" s="536"/>
      <c r="AE279" s="536"/>
    </row>
    <row r="280">
      <c r="A280" s="536"/>
      <c r="B280" s="536"/>
      <c r="C280" s="535"/>
      <c r="D280" s="535"/>
      <c r="E280" s="535"/>
      <c r="F280" s="535"/>
      <c r="G280" s="535"/>
      <c r="H280" s="535"/>
      <c r="I280" s="536"/>
      <c r="J280" s="536"/>
      <c r="K280" s="536"/>
      <c r="L280" s="536"/>
      <c r="M280" s="536"/>
      <c r="N280" s="536"/>
      <c r="O280" s="536"/>
      <c r="P280" s="536"/>
      <c r="Q280" s="536"/>
      <c r="R280" s="536"/>
      <c r="S280" s="536"/>
      <c r="T280" s="536"/>
      <c r="U280" s="536"/>
      <c r="V280" s="536"/>
      <c r="W280" s="536"/>
      <c r="X280" s="536"/>
      <c r="Y280" s="536"/>
      <c r="Z280" s="536"/>
      <c r="AA280" s="536"/>
      <c r="AB280" s="536"/>
      <c r="AC280" s="536"/>
      <c r="AD280" s="536"/>
      <c r="AE280" s="536"/>
    </row>
    <row r="281">
      <c r="A281" s="536"/>
      <c r="B281" s="536"/>
      <c r="C281" s="535"/>
      <c r="D281" s="535"/>
      <c r="E281" s="535"/>
      <c r="F281" s="535"/>
      <c r="G281" s="535"/>
      <c r="H281" s="535"/>
      <c r="I281" s="536"/>
      <c r="J281" s="536"/>
      <c r="K281" s="536"/>
      <c r="L281" s="536"/>
      <c r="M281" s="536"/>
      <c r="N281" s="536"/>
      <c r="O281" s="536"/>
      <c r="P281" s="536"/>
      <c r="Q281" s="536"/>
      <c r="R281" s="536"/>
      <c r="S281" s="536"/>
      <c r="T281" s="536"/>
      <c r="U281" s="536"/>
      <c r="V281" s="536"/>
      <c r="W281" s="536"/>
      <c r="X281" s="536"/>
      <c r="Y281" s="536"/>
      <c r="Z281" s="536"/>
      <c r="AA281" s="536"/>
      <c r="AB281" s="536"/>
      <c r="AC281" s="536"/>
      <c r="AD281" s="536"/>
      <c r="AE281" s="536"/>
    </row>
    <row r="282">
      <c r="A282" s="536"/>
      <c r="B282" s="536"/>
      <c r="C282" s="535"/>
      <c r="D282" s="535"/>
      <c r="E282" s="535"/>
      <c r="F282" s="535"/>
      <c r="G282" s="535"/>
      <c r="H282" s="535"/>
      <c r="I282" s="536"/>
      <c r="J282" s="536"/>
      <c r="K282" s="536"/>
      <c r="L282" s="536"/>
      <c r="M282" s="536"/>
      <c r="N282" s="536"/>
      <c r="O282" s="536"/>
      <c r="P282" s="536"/>
      <c r="Q282" s="536"/>
      <c r="R282" s="536"/>
      <c r="S282" s="536"/>
      <c r="T282" s="536"/>
      <c r="U282" s="536"/>
      <c r="V282" s="536"/>
      <c r="W282" s="536"/>
      <c r="X282" s="536"/>
      <c r="Y282" s="536"/>
      <c r="Z282" s="536"/>
      <c r="AA282" s="536"/>
      <c r="AB282" s="536"/>
      <c r="AC282" s="536"/>
      <c r="AD282" s="536"/>
      <c r="AE282" s="536"/>
    </row>
    <row r="283">
      <c r="A283" s="536"/>
      <c r="B283" s="536"/>
      <c r="C283" s="535"/>
      <c r="D283" s="535"/>
      <c r="E283" s="535"/>
      <c r="F283" s="535"/>
      <c r="G283" s="535"/>
      <c r="H283" s="535"/>
      <c r="I283" s="536"/>
      <c r="J283" s="536"/>
      <c r="K283" s="536"/>
      <c r="L283" s="536"/>
      <c r="M283" s="536"/>
      <c r="N283" s="536"/>
      <c r="O283" s="536"/>
      <c r="P283" s="536"/>
      <c r="Q283" s="536"/>
      <c r="R283" s="536"/>
      <c r="S283" s="536"/>
      <c r="T283" s="536"/>
      <c r="U283" s="536"/>
      <c r="V283" s="536"/>
      <c r="W283" s="536"/>
      <c r="X283" s="536"/>
      <c r="Y283" s="536"/>
      <c r="Z283" s="536"/>
      <c r="AA283" s="536"/>
      <c r="AB283" s="536"/>
      <c r="AC283" s="536"/>
      <c r="AD283" s="536"/>
      <c r="AE283" s="536"/>
    </row>
    <row r="284">
      <c r="A284" s="536"/>
      <c r="B284" s="536"/>
      <c r="C284" s="535"/>
      <c r="D284" s="535"/>
      <c r="E284" s="535"/>
      <c r="F284" s="535"/>
      <c r="G284" s="535"/>
      <c r="H284" s="535"/>
      <c r="I284" s="536"/>
      <c r="J284" s="536"/>
      <c r="K284" s="536"/>
      <c r="L284" s="536"/>
      <c r="M284" s="536"/>
      <c r="N284" s="536"/>
      <c r="O284" s="536"/>
      <c r="P284" s="536"/>
      <c r="Q284" s="536"/>
      <c r="R284" s="536"/>
      <c r="S284" s="536"/>
      <c r="T284" s="536"/>
      <c r="U284" s="536"/>
      <c r="V284" s="536"/>
      <c r="W284" s="536"/>
      <c r="X284" s="536"/>
      <c r="Y284" s="536"/>
      <c r="Z284" s="536"/>
      <c r="AA284" s="536"/>
      <c r="AB284" s="536"/>
      <c r="AC284" s="536"/>
      <c r="AD284" s="536"/>
      <c r="AE284" s="536"/>
    </row>
    <row r="285">
      <c r="A285" s="536"/>
      <c r="B285" s="536"/>
      <c r="C285" s="535"/>
      <c r="D285" s="535"/>
      <c r="E285" s="535"/>
      <c r="F285" s="535"/>
      <c r="G285" s="535"/>
      <c r="H285" s="535"/>
      <c r="I285" s="536"/>
      <c r="J285" s="536"/>
      <c r="K285" s="536"/>
      <c r="L285" s="536"/>
      <c r="M285" s="536"/>
      <c r="N285" s="536"/>
      <c r="O285" s="536"/>
      <c r="P285" s="536"/>
      <c r="Q285" s="536"/>
      <c r="R285" s="536"/>
      <c r="S285" s="536"/>
      <c r="T285" s="536"/>
      <c r="U285" s="536"/>
      <c r="V285" s="536"/>
      <c r="W285" s="536"/>
      <c r="X285" s="536"/>
      <c r="Y285" s="536"/>
      <c r="Z285" s="536"/>
      <c r="AA285" s="536"/>
      <c r="AB285" s="536"/>
      <c r="AC285" s="536"/>
      <c r="AD285" s="536"/>
      <c r="AE285" s="536"/>
    </row>
    <row r="286">
      <c r="A286" s="536"/>
      <c r="B286" s="536"/>
      <c r="C286" s="535"/>
      <c r="D286" s="535"/>
      <c r="E286" s="535"/>
      <c r="F286" s="535"/>
      <c r="G286" s="535"/>
      <c r="H286" s="535"/>
      <c r="I286" s="536"/>
      <c r="J286" s="536"/>
      <c r="K286" s="536"/>
      <c r="L286" s="536"/>
      <c r="M286" s="536"/>
      <c r="N286" s="536"/>
      <c r="O286" s="536"/>
      <c r="P286" s="536"/>
      <c r="Q286" s="536"/>
      <c r="R286" s="536"/>
      <c r="S286" s="536"/>
      <c r="T286" s="536"/>
      <c r="U286" s="536"/>
      <c r="V286" s="536"/>
      <c r="W286" s="536"/>
      <c r="X286" s="536"/>
      <c r="Y286" s="536"/>
      <c r="Z286" s="536"/>
      <c r="AA286" s="536"/>
      <c r="AB286" s="536"/>
      <c r="AC286" s="536"/>
      <c r="AD286" s="536"/>
      <c r="AE286" s="536"/>
    </row>
    <row r="287">
      <c r="A287" s="536"/>
      <c r="B287" s="536"/>
      <c r="C287" s="535"/>
      <c r="D287" s="535"/>
      <c r="E287" s="535"/>
      <c r="F287" s="535"/>
      <c r="G287" s="535"/>
      <c r="H287" s="535"/>
      <c r="I287" s="536"/>
      <c r="J287" s="536"/>
      <c r="K287" s="536"/>
      <c r="L287" s="536"/>
      <c r="M287" s="536"/>
      <c r="N287" s="536"/>
      <c r="O287" s="536"/>
      <c r="P287" s="536"/>
      <c r="Q287" s="536"/>
      <c r="R287" s="536"/>
      <c r="S287" s="536"/>
      <c r="T287" s="536"/>
      <c r="U287" s="536"/>
      <c r="V287" s="536"/>
      <c r="W287" s="536"/>
      <c r="X287" s="536"/>
      <c r="Y287" s="536"/>
      <c r="Z287" s="536"/>
      <c r="AA287" s="536"/>
      <c r="AB287" s="536"/>
      <c r="AC287" s="536"/>
      <c r="AD287" s="536"/>
      <c r="AE287" s="536"/>
    </row>
    <row r="288">
      <c r="A288" s="536"/>
      <c r="B288" s="536"/>
      <c r="C288" s="535"/>
      <c r="D288" s="535"/>
      <c r="E288" s="535"/>
      <c r="F288" s="535"/>
      <c r="G288" s="535"/>
      <c r="H288" s="535"/>
      <c r="I288" s="536"/>
      <c r="J288" s="536"/>
      <c r="K288" s="536"/>
      <c r="L288" s="536"/>
      <c r="M288" s="536"/>
      <c r="N288" s="536"/>
      <c r="O288" s="536"/>
      <c r="P288" s="536"/>
      <c r="Q288" s="536"/>
      <c r="R288" s="536"/>
      <c r="S288" s="536"/>
      <c r="T288" s="536"/>
      <c r="U288" s="536"/>
      <c r="V288" s="536"/>
      <c r="W288" s="536"/>
      <c r="X288" s="536"/>
      <c r="Y288" s="536"/>
      <c r="Z288" s="536"/>
      <c r="AA288" s="536"/>
      <c r="AB288" s="536"/>
      <c r="AC288" s="536"/>
      <c r="AD288" s="536"/>
      <c r="AE288" s="536"/>
    </row>
    <row r="289">
      <c r="A289" s="536"/>
      <c r="B289" s="536"/>
      <c r="C289" s="535"/>
      <c r="D289" s="535"/>
      <c r="E289" s="535"/>
      <c r="F289" s="535"/>
      <c r="G289" s="535"/>
      <c r="H289" s="535"/>
      <c r="I289" s="536"/>
      <c r="J289" s="536"/>
      <c r="K289" s="536"/>
      <c r="L289" s="536"/>
      <c r="M289" s="536"/>
      <c r="N289" s="536"/>
      <c r="O289" s="536"/>
      <c r="P289" s="536"/>
      <c r="Q289" s="536"/>
      <c r="R289" s="536"/>
      <c r="S289" s="536"/>
      <c r="T289" s="536"/>
      <c r="U289" s="536"/>
      <c r="V289" s="536"/>
      <c r="W289" s="536"/>
      <c r="X289" s="536"/>
      <c r="Y289" s="536"/>
      <c r="Z289" s="536"/>
      <c r="AA289" s="536"/>
      <c r="AB289" s="536"/>
      <c r="AC289" s="536"/>
      <c r="AD289" s="536"/>
      <c r="AE289" s="536"/>
    </row>
    <row r="290">
      <c r="A290" s="536"/>
      <c r="B290" s="536"/>
      <c r="C290" s="535"/>
      <c r="D290" s="535"/>
      <c r="E290" s="535"/>
      <c r="F290" s="535"/>
      <c r="G290" s="535"/>
      <c r="H290" s="535"/>
      <c r="I290" s="536"/>
      <c r="J290" s="536"/>
      <c r="K290" s="536"/>
      <c r="L290" s="536"/>
      <c r="M290" s="536"/>
      <c r="N290" s="536"/>
      <c r="O290" s="536"/>
      <c r="P290" s="536"/>
      <c r="Q290" s="536"/>
      <c r="R290" s="536"/>
      <c r="S290" s="536"/>
      <c r="T290" s="536"/>
      <c r="U290" s="536"/>
      <c r="V290" s="536"/>
      <c r="W290" s="536"/>
      <c r="X290" s="536"/>
      <c r="Y290" s="536"/>
      <c r="Z290" s="536"/>
      <c r="AA290" s="536"/>
      <c r="AB290" s="536"/>
      <c r="AC290" s="536"/>
      <c r="AD290" s="536"/>
      <c r="AE290" s="536"/>
    </row>
    <row r="291">
      <c r="A291" s="536"/>
      <c r="B291" s="536"/>
      <c r="C291" s="535"/>
      <c r="D291" s="535"/>
      <c r="E291" s="535"/>
      <c r="F291" s="535"/>
      <c r="G291" s="535"/>
      <c r="H291" s="535"/>
      <c r="I291" s="536"/>
      <c r="J291" s="536"/>
      <c r="K291" s="536"/>
      <c r="L291" s="536"/>
      <c r="M291" s="536"/>
      <c r="N291" s="536"/>
      <c r="O291" s="536"/>
      <c r="P291" s="536"/>
      <c r="Q291" s="536"/>
      <c r="R291" s="536"/>
      <c r="S291" s="536"/>
      <c r="T291" s="536"/>
      <c r="U291" s="536"/>
      <c r="V291" s="536"/>
      <c r="W291" s="536"/>
      <c r="X291" s="536"/>
      <c r="Y291" s="536"/>
      <c r="Z291" s="536"/>
      <c r="AA291" s="536"/>
      <c r="AB291" s="536"/>
      <c r="AC291" s="536"/>
      <c r="AD291" s="536"/>
      <c r="AE291" s="536"/>
    </row>
    <row r="292">
      <c r="A292" s="536"/>
      <c r="B292" s="536"/>
      <c r="C292" s="535"/>
      <c r="D292" s="535"/>
      <c r="E292" s="535"/>
      <c r="F292" s="535"/>
      <c r="G292" s="535"/>
      <c r="H292" s="535"/>
      <c r="I292" s="536"/>
      <c r="J292" s="536"/>
      <c r="K292" s="536"/>
      <c r="L292" s="536"/>
      <c r="M292" s="536"/>
      <c r="N292" s="536"/>
      <c r="O292" s="536"/>
      <c r="P292" s="536"/>
      <c r="Q292" s="536"/>
      <c r="R292" s="536"/>
      <c r="S292" s="536"/>
      <c r="T292" s="536"/>
      <c r="U292" s="536"/>
      <c r="V292" s="536"/>
      <c r="W292" s="536"/>
      <c r="X292" s="536"/>
      <c r="Y292" s="536"/>
      <c r="Z292" s="536"/>
      <c r="AA292" s="536"/>
      <c r="AB292" s="536"/>
      <c r="AC292" s="536"/>
      <c r="AD292" s="536"/>
      <c r="AE292" s="536"/>
    </row>
    <row r="293">
      <c r="A293" s="536"/>
      <c r="B293" s="536"/>
      <c r="C293" s="535"/>
      <c r="D293" s="535"/>
      <c r="E293" s="535"/>
      <c r="F293" s="535"/>
      <c r="G293" s="535"/>
      <c r="H293" s="535"/>
      <c r="I293" s="536"/>
      <c r="J293" s="536"/>
      <c r="K293" s="536"/>
      <c r="L293" s="536"/>
      <c r="M293" s="536"/>
      <c r="N293" s="536"/>
      <c r="O293" s="536"/>
      <c r="P293" s="536"/>
      <c r="Q293" s="536"/>
      <c r="R293" s="536"/>
      <c r="S293" s="536"/>
      <c r="T293" s="536"/>
      <c r="U293" s="536"/>
      <c r="V293" s="536"/>
      <c r="W293" s="536"/>
      <c r="X293" s="536"/>
      <c r="Y293" s="536"/>
      <c r="Z293" s="536"/>
      <c r="AA293" s="536"/>
      <c r="AB293" s="536"/>
      <c r="AC293" s="536"/>
      <c r="AD293" s="536"/>
      <c r="AE293" s="536"/>
    </row>
    <row r="294">
      <c r="A294" s="536"/>
      <c r="B294" s="536"/>
      <c r="C294" s="535"/>
      <c r="D294" s="535"/>
      <c r="E294" s="535"/>
      <c r="F294" s="535"/>
      <c r="G294" s="535"/>
      <c r="H294" s="535"/>
      <c r="I294" s="536"/>
      <c r="J294" s="536"/>
      <c r="K294" s="536"/>
      <c r="L294" s="536"/>
      <c r="M294" s="536"/>
      <c r="N294" s="536"/>
      <c r="O294" s="536"/>
      <c r="P294" s="536"/>
      <c r="Q294" s="536"/>
      <c r="R294" s="536"/>
      <c r="S294" s="536"/>
      <c r="T294" s="536"/>
      <c r="U294" s="536"/>
      <c r="V294" s="536"/>
      <c r="W294" s="536"/>
      <c r="X294" s="536"/>
      <c r="Y294" s="536"/>
      <c r="Z294" s="536"/>
      <c r="AA294" s="536"/>
      <c r="AB294" s="536"/>
      <c r="AC294" s="536"/>
      <c r="AD294" s="536"/>
      <c r="AE294" s="536"/>
    </row>
    <row r="295">
      <c r="A295" s="536"/>
      <c r="B295" s="536"/>
      <c r="C295" s="535"/>
      <c r="D295" s="535"/>
      <c r="E295" s="535"/>
      <c r="F295" s="535"/>
      <c r="G295" s="535"/>
      <c r="H295" s="535"/>
      <c r="I295" s="536"/>
      <c r="J295" s="536"/>
      <c r="K295" s="536"/>
      <c r="L295" s="536"/>
      <c r="M295" s="536"/>
      <c r="N295" s="536"/>
      <c r="O295" s="536"/>
      <c r="P295" s="536"/>
      <c r="Q295" s="536"/>
      <c r="R295" s="536"/>
      <c r="S295" s="536"/>
      <c r="T295" s="536"/>
      <c r="U295" s="536"/>
      <c r="V295" s="536"/>
      <c r="W295" s="536"/>
      <c r="X295" s="536"/>
      <c r="Y295" s="536"/>
      <c r="Z295" s="536"/>
      <c r="AA295" s="536"/>
      <c r="AB295" s="536"/>
      <c r="AC295" s="536"/>
      <c r="AD295" s="536"/>
      <c r="AE295" s="536"/>
    </row>
    <row r="296">
      <c r="A296" s="536"/>
      <c r="B296" s="536"/>
      <c r="C296" s="535"/>
      <c r="D296" s="535"/>
      <c r="E296" s="535"/>
      <c r="F296" s="535"/>
      <c r="G296" s="535"/>
      <c r="H296" s="535"/>
      <c r="I296" s="536"/>
      <c r="J296" s="536"/>
      <c r="K296" s="536"/>
      <c r="L296" s="536"/>
      <c r="M296" s="536"/>
      <c r="N296" s="536"/>
      <c r="O296" s="536"/>
      <c r="P296" s="536"/>
      <c r="Q296" s="536"/>
      <c r="R296" s="536"/>
      <c r="S296" s="536"/>
      <c r="T296" s="536"/>
      <c r="U296" s="536"/>
      <c r="V296" s="536"/>
      <c r="W296" s="536"/>
      <c r="X296" s="536"/>
      <c r="Y296" s="536"/>
      <c r="Z296" s="536"/>
      <c r="AA296" s="536"/>
      <c r="AB296" s="536"/>
      <c r="AC296" s="536"/>
      <c r="AD296" s="536"/>
      <c r="AE296" s="536"/>
    </row>
    <row r="297">
      <c r="A297" s="536"/>
      <c r="B297" s="536"/>
      <c r="C297" s="535"/>
      <c r="D297" s="535"/>
      <c r="E297" s="535"/>
      <c r="F297" s="535"/>
      <c r="G297" s="535"/>
      <c r="H297" s="535"/>
      <c r="I297" s="536"/>
      <c r="J297" s="536"/>
      <c r="K297" s="536"/>
      <c r="L297" s="536"/>
      <c r="M297" s="536"/>
      <c r="N297" s="536"/>
      <c r="O297" s="536"/>
      <c r="P297" s="536"/>
      <c r="Q297" s="536"/>
      <c r="R297" s="536"/>
      <c r="S297" s="536"/>
      <c r="T297" s="536"/>
      <c r="U297" s="536"/>
      <c r="V297" s="536"/>
      <c r="W297" s="536"/>
      <c r="X297" s="536"/>
      <c r="Y297" s="536"/>
      <c r="Z297" s="536"/>
      <c r="AA297" s="536"/>
      <c r="AB297" s="536"/>
      <c r="AC297" s="536"/>
      <c r="AD297" s="536"/>
      <c r="AE297" s="536"/>
    </row>
    <row r="298">
      <c r="A298" s="536"/>
      <c r="B298" s="536"/>
      <c r="C298" s="535"/>
      <c r="D298" s="535"/>
      <c r="E298" s="535"/>
      <c r="F298" s="535"/>
      <c r="G298" s="535"/>
      <c r="H298" s="535"/>
      <c r="I298" s="536"/>
      <c r="J298" s="536"/>
      <c r="K298" s="536"/>
      <c r="L298" s="536"/>
      <c r="M298" s="536"/>
      <c r="N298" s="536"/>
      <c r="O298" s="536"/>
      <c r="P298" s="536"/>
      <c r="Q298" s="536"/>
      <c r="R298" s="536"/>
      <c r="S298" s="536"/>
      <c r="T298" s="536"/>
      <c r="U298" s="536"/>
      <c r="V298" s="536"/>
      <c r="W298" s="536"/>
      <c r="X298" s="536"/>
      <c r="Y298" s="536"/>
      <c r="Z298" s="536"/>
      <c r="AA298" s="536"/>
      <c r="AB298" s="536"/>
      <c r="AC298" s="536"/>
      <c r="AD298" s="536"/>
      <c r="AE298" s="536"/>
    </row>
    <row r="299">
      <c r="A299" s="536"/>
      <c r="B299" s="536"/>
      <c r="C299" s="535"/>
      <c r="D299" s="535"/>
      <c r="E299" s="535"/>
      <c r="F299" s="535"/>
      <c r="G299" s="535"/>
      <c r="H299" s="535"/>
      <c r="I299" s="536"/>
      <c r="J299" s="536"/>
      <c r="K299" s="536"/>
      <c r="L299" s="536"/>
      <c r="M299" s="536"/>
      <c r="N299" s="536"/>
      <c r="O299" s="536"/>
      <c r="P299" s="536"/>
      <c r="Q299" s="536"/>
      <c r="R299" s="536"/>
      <c r="S299" s="536"/>
      <c r="T299" s="536"/>
      <c r="U299" s="536"/>
      <c r="V299" s="536"/>
      <c r="W299" s="536"/>
      <c r="X299" s="536"/>
      <c r="Y299" s="536"/>
      <c r="Z299" s="536"/>
      <c r="AA299" s="536"/>
      <c r="AB299" s="536"/>
      <c r="AC299" s="536"/>
      <c r="AD299" s="536"/>
      <c r="AE299" s="536"/>
    </row>
    <row r="300">
      <c r="A300" s="536"/>
      <c r="B300" s="536"/>
      <c r="C300" s="535"/>
      <c r="D300" s="535"/>
      <c r="E300" s="535"/>
      <c r="F300" s="535"/>
      <c r="G300" s="535"/>
      <c r="H300" s="535"/>
      <c r="I300" s="536"/>
      <c r="J300" s="536"/>
      <c r="K300" s="536"/>
      <c r="L300" s="536"/>
      <c r="M300" s="536"/>
      <c r="N300" s="536"/>
      <c r="O300" s="536"/>
      <c r="P300" s="536"/>
      <c r="Q300" s="536"/>
      <c r="R300" s="536"/>
      <c r="S300" s="536"/>
      <c r="T300" s="536"/>
      <c r="U300" s="536"/>
      <c r="V300" s="536"/>
      <c r="W300" s="536"/>
      <c r="X300" s="536"/>
      <c r="Y300" s="536"/>
      <c r="Z300" s="536"/>
      <c r="AA300" s="536"/>
      <c r="AB300" s="536"/>
      <c r="AC300" s="536"/>
      <c r="AD300" s="536"/>
      <c r="AE300" s="536"/>
    </row>
    <row r="301">
      <c r="A301" s="536"/>
      <c r="B301" s="536"/>
      <c r="C301" s="535"/>
      <c r="D301" s="535"/>
      <c r="E301" s="535"/>
      <c r="F301" s="535"/>
      <c r="G301" s="535"/>
      <c r="H301" s="535"/>
      <c r="I301" s="536"/>
      <c r="J301" s="536"/>
      <c r="K301" s="536"/>
      <c r="L301" s="536"/>
      <c r="M301" s="536"/>
      <c r="N301" s="536"/>
      <c r="O301" s="536"/>
      <c r="P301" s="536"/>
      <c r="Q301" s="536"/>
      <c r="R301" s="536"/>
      <c r="S301" s="536"/>
      <c r="T301" s="536"/>
      <c r="U301" s="536"/>
      <c r="V301" s="536"/>
      <c r="W301" s="536"/>
      <c r="X301" s="536"/>
      <c r="Y301" s="536"/>
      <c r="Z301" s="536"/>
      <c r="AA301" s="536"/>
      <c r="AB301" s="536"/>
      <c r="AC301" s="536"/>
      <c r="AD301" s="536"/>
      <c r="AE301" s="536"/>
    </row>
    <row r="302">
      <c r="A302" s="536"/>
      <c r="B302" s="536"/>
      <c r="C302" s="535"/>
      <c r="D302" s="535"/>
      <c r="E302" s="535"/>
      <c r="F302" s="535"/>
      <c r="G302" s="535"/>
      <c r="H302" s="535"/>
      <c r="I302" s="536"/>
      <c r="J302" s="536"/>
      <c r="K302" s="536"/>
      <c r="L302" s="536"/>
      <c r="M302" s="536"/>
      <c r="N302" s="536"/>
      <c r="O302" s="536"/>
      <c r="P302" s="536"/>
      <c r="Q302" s="536"/>
      <c r="R302" s="536"/>
      <c r="S302" s="536"/>
      <c r="T302" s="536"/>
      <c r="U302" s="536"/>
      <c r="V302" s="536"/>
      <c r="W302" s="536"/>
      <c r="X302" s="536"/>
      <c r="Y302" s="536"/>
      <c r="Z302" s="536"/>
      <c r="AA302" s="536"/>
      <c r="AB302" s="536"/>
      <c r="AC302" s="536"/>
      <c r="AD302" s="536"/>
      <c r="AE302" s="536"/>
    </row>
    <row r="303">
      <c r="A303" s="536"/>
      <c r="B303" s="536"/>
      <c r="C303" s="535"/>
      <c r="D303" s="535"/>
      <c r="E303" s="535"/>
      <c r="F303" s="535"/>
      <c r="G303" s="535"/>
      <c r="H303" s="535"/>
      <c r="I303" s="536"/>
      <c r="J303" s="536"/>
      <c r="K303" s="536"/>
      <c r="L303" s="536"/>
      <c r="M303" s="536"/>
      <c r="N303" s="536"/>
      <c r="O303" s="536"/>
      <c r="P303" s="536"/>
      <c r="Q303" s="536"/>
      <c r="R303" s="536"/>
      <c r="S303" s="536"/>
      <c r="T303" s="536"/>
      <c r="U303" s="536"/>
      <c r="V303" s="536"/>
      <c r="W303" s="536"/>
      <c r="X303" s="536"/>
      <c r="Y303" s="536"/>
      <c r="Z303" s="536"/>
      <c r="AA303" s="536"/>
      <c r="AB303" s="536"/>
      <c r="AC303" s="536"/>
      <c r="AD303" s="536"/>
      <c r="AE303" s="536"/>
    </row>
    <row r="304">
      <c r="A304" s="536"/>
      <c r="B304" s="536"/>
      <c r="C304" s="535"/>
      <c r="D304" s="535"/>
      <c r="E304" s="535"/>
      <c r="F304" s="535"/>
      <c r="G304" s="535"/>
      <c r="H304" s="535"/>
      <c r="I304" s="536"/>
      <c r="J304" s="536"/>
      <c r="K304" s="536"/>
      <c r="L304" s="536"/>
      <c r="M304" s="536"/>
      <c r="N304" s="536"/>
      <c r="O304" s="536"/>
      <c r="P304" s="536"/>
      <c r="Q304" s="536"/>
      <c r="R304" s="536"/>
      <c r="S304" s="536"/>
      <c r="T304" s="536"/>
      <c r="U304" s="536"/>
      <c r="V304" s="536"/>
      <c r="W304" s="536"/>
      <c r="X304" s="536"/>
      <c r="Y304" s="536"/>
      <c r="Z304" s="536"/>
      <c r="AA304" s="536"/>
      <c r="AB304" s="536"/>
      <c r="AC304" s="536"/>
      <c r="AD304" s="536"/>
      <c r="AE304" s="536"/>
    </row>
    <row r="305">
      <c r="A305" s="536"/>
      <c r="B305" s="536"/>
      <c r="C305" s="535"/>
      <c r="D305" s="535"/>
      <c r="E305" s="535"/>
      <c r="F305" s="535"/>
      <c r="G305" s="535"/>
      <c r="H305" s="535"/>
      <c r="I305" s="536"/>
      <c r="J305" s="536"/>
      <c r="K305" s="536"/>
      <c r="L305" s="536"/>
      <c r="M305" s="536"/>
      <c r="N305" s="536"/>
      <c r="O305" s="536"/>
      <c r="P305" s="536"/>
      <c r="Q305" s="536"/>
      <c r="R305" s="536"/>
      <c r="S305" s="536"/>
      <c r="T305" s="536"/>
      <c r="U305" s="536"/>
      <c r="V305" s="536"/>
      <c r="W305" s="536"/>
      <c r="X305" s="536"/>
      <c r="Y305" s="536"/>
      <c r="Z305" s="536"/>
      <c r="AA305" s="536"/>
      <c r="AB305" s="536"/>
      <c r="AC305" s="536"/>
      <c r="AD305" s="536"/>
      <c r="AE305" s="536"/>
    </row>
    <row r="306">
      <c r="A306" s="536"/>
      <c r="B306" s="536"/>
      <c r="C306" s="535"/>
      <c r="D306" s="535"/>
      <c r="E306" s="535"/>
      <c r="F306" s="535"/>
      <c r="G306" s="535"/>
      <c r="H306" s="535"/>
      <c r="I306" s="536"/>
      <c r="J306" s="536"/>
      <c r="K306" s="536"/>
      <c r="L306" s="536"/>
      <c r="M306" s="536"/>
      <c r="N306" s="536"/>
      <c r="O306" s="536"/>
      <c r="P306" s="536"/>
      <c r="Q306" s="536"/>
      <c r="R306" s="536"/>
      <c r="S306" s="536"/>
      <c r="T306" s="536"/>
      <c r="U306" s="536"/>
      <c r="V306" s="536"/>
      <c r="W306" s="536"/>
      <c r="X306" s="536"/>
      <c r="Y306" s="536"/>
      <c r="Z306" s="536"/>
      <c r="AA306" s="536"/>
      <c r="AB306" s="536"/>
      <c r="AC306" s="536"/>
      <c r="AD306" s="536"/>
      <c r="AE306" s="536"/>
    </row>
    <row r="307">
      <c r="A307" s="536"/>
      <c r="B307" s="536"/>
      <c r="C307" s="535"/>
      <c r="D307" s="535"/>
      <c r="E307" s="535"/>
      <c r="F307" s="535"/>
      <c r="G307" s="535"/>
      <c r="H307" s="535"/>
      <c r="I307" s="536"/>
      <c r="J307" s="536"/>
      <c r="K307" s="536"/>
      <c r="L307" s="536"/>
      <c r="M307" s="536"/>
      <c r="N307" s="536"/>
      <c r="O307" s="536"/>
      <c r="P307" s="536"/>
      <c r="Q307" s="536"/>
      <c r="R307" s="536"/>
      <c r="S307" s="536"/>
      <c r="T307" s="536"/>
      <c r="U307" s="536"/>
      <c r="V307" s="536"/>
      <c r="W307" s="536"/>
      <c r="X307" s="536"/>
      <c r="Y307" s="536"/>
      <c r="Z307" s="536"/>
      <c r="AA307" s="536"/>
      <c r="AB307" s="536"/>
      <c r="AC307" s="536"/>
      <c r="AD307" s="536"/>
      <c r="AE307" s="536"/>
    </row>
    <row r="308">
      <c r="A308" s="536"/>
      <c r="B308" s="536"/>
      <c r="C308" s="535"/>
      <c r="D308" s="535"/>
      <c r="E308" s="535"/>
      <c r="F308" s="535"/>
      <c r="G308" s="535"/>
      <c r="H308" s="535"/>
      <c r="I308" s="536"/>
      <c r="J308" s="536"/>
      <c r="K308" s="536"/>
      <c r="L308" s="536"/>
      <c r="M308" s="536"/>
      <c r="N308" s="536"/>
      <c r="O308" s="536"/>
      <c r="P308" s="536"/>
      <c r="Q308" s="536"/>
      <c r="R308" s="536"/>
      <c r="S308" s="536"/>
      <c r="T308" s="536"/>
      <c r="U308" s="536"/>
      <c r="V308" s="536"/>
      <c r="W308" s="536"/>
      <c r="X308" s="536"/>
      <c r="Y308" s="536"/>
      <c r="Z308" s="536"/>
      <c r="AA308" s="536"/>
      <c r="AB308" s="536"/>
      <c r="AC308" s="536"/>
      <c r="AD308" s="536"/>
      <c r="AE308" s="536"/>
    </row>
    <row r="309">
      <c r="A309" s="536"/>
      <c r="B309" s="536"/>
      <c r="C309" s="535"/>
      <c r="D309" s="535"/>
      <c r="E309" s="535"/>
      <c r="F309" s="535"/>
      <c r="G309" s="535"/>
      <c r="H309" s="535"/>
      <c r="I309" s="536"/>
      <c r="J309" s="536"/>
      <c r="K309" s="536"/>
      <c r="L309" s="536"/>
      <c r="M309" s="536"/>
      <c r="N309" s="536"/>
      <c r="O309" s="536"/>
      <c r="P309" s="536"/>
      <c r="Q309" s="536"/>
      <c r="R309" s="536"/>
      <c r="S309" s="536"/>
      <c r="T309" s="536"/>
      <c r="U309" s="536"/>
      <c r="V309" s="536"/>
      <c r="W309" s="536"/>
      <c r="X309" s="536"/>
      <c r="Y309" s="536"/>
      <c r="Z309" s="536"/>
      <c r="AA309" s="536"/>
      <c r="AB309" s="536"/>
      <c r="AC309" s="536"/>
      <c r="AD309" s="536"/>
      <c r="AE309" s="536"/>
    </row>
    <row r="310">
      <c r="A310" s="536"/>
      <c r="B310" s="536"/>
      <c r="C310" s="535"/>
      <c r="D310" s="535"/>
      <c r="E310" s="535"/>
      <c r="F310" s="535"/>
      <c r="G310" s="535"/>
      <c r="H310" s="535"/>
      <c r="I310" s="536"/>
      <c r="J310" s="536"/>
      <c r="K310" s="536"/>
      <c r="L310" s="536"/>
      <c r="M310" s="536"/>
      <c r="N310" s="536"/>
      <c r="O310" s="536"/>
      <c r="P310" s="536"/>
      <c r="Q310" s="536"/>
      <c r="R310" s="536"/>
      <c r="S310" s="536"/>
      <c r="T310" s="536"/>
      <c r="U310" s="536"/>
      <c r="V310" s="536"/>
      <c r="W310" s="536"/>
      <c r="X310" s="536"/>
      <c r="Y310" s="536"/>
      <c r="Z310" s="536"/>
      <c r="AA310" s="536"/>
      <c r="AB310" s="536"/>
      <c r="AC310" s="536"/>
      <c r="AD310" s="536"/>
      <c r="AE310" s="536"/>
    </row>
    <row r="311">
      <c r="A311" s="536"/>
      <c r="B311" s="536"/>
      <c r="C311" s="535"/>
      <c r="D311" s="535"/>
      <c r="E311" s="535"/>
      <c r="F311" s="535"/>
      <c r="G311" s="535"/>
      <c r="H311" s="535"/>
      <c r="I311" s="536"/>
      <c r="J311" s="536"/>
      <c r="K311" s="536"/>
      <c r="L311" s="536"/>
      <c r="M311" s="536"/>
      <c r="N311" s="536"/>
      <c r="O311" s="536"/>
      <c r="P311" s="536"/>
      <c r="Q311" s="536"/>
      <c r="R311" s="536"/>
      <c r="S311" s="536"/>
      <c r="T311" s="536"/>
      <c r="U311" s="536"/>
      <c r="V311" s="536"/>
      <c r="W311" s="536"/>
      <c r="X311" s="536"/>
      <c r="Y311" s="536"/>
      <c r="Z311" s="536"/>
      <c r="AA311" s="536"/>
      <c r="AB311" s="536"/>
      <c r="AC311" s="536"/>
      <c r="AD311" s="536"/>
      <c r="AE311" s="536"/>
    </row>
    <row r="312">
      <c r="A312" s="536"/>
      <c r="B312" s="536"/>
      <c r="C312" s="535"/>
      <c r="D312" s="535"/>
      <c r="E312" s="535"/>
      <c r="F312" s="535"/>
      <c r="G312" s="535"/>
      <c r="H312" s="535"/>
      <c r="I312" s="536"/>
      <c r="J312" s="536"/>
      <c r="K312" s="536"/>
      <c r="L312" s="536"/>
      <c r="M312" s="536"/>
      <c r="N312" s="536"/>
      <c r="O312" s="536"/>
      <c r="P312" s="536"/>
      <c r="Q312" s="536"/>
      <c r="R312" s="536"/>
      <c r="S312" s="536"/>
      <c r="T312" s="536"/>
      <c r="U312" s="536"/>
      <c r="V312" s="536"/>
      <c r="W312" s="536"/>
      <c r="X312" s="536"/>
      <c r="Y312" s="536"/>
      <c r="Z312" s="536"/>
      <c r="AA312" s="536"/>
      <c r="AB312" s="536"/>
      <c r="AC312" s="536"/>
      <c r="AD312" s="536"/>
      <c r="AE312" s="536"/>
    </row>
    <row r="313">
      <c r="A313" s="536"/>
      <c r="B313" s="536"/>
      <c r="C313" s="535"/>
      <c r="D313" s="535"/>
      <c r="E313" s="535"/>
      <c r="F313" s="535"/>
      <c r="G313" s="535"/>
      <c r="H313" s="535"/>
      <c r="I313" s="536"/>
      <c r="J313" s="536"/>
      <c r="K313" s="536"/>
      <c r="L313" s="536"/>
      <c r="M313" s="536"/>
      <c r="N313" s="536"/>
      <c r="O313" s="536"/>
      <c r="P313" s="536"/>
      <c r="Q313" s="536"/>
      <c r="R313" s="536"/>
      <c r="S313" s="536"/>
      <c r="T313" s="536"/>
      <c r="U313" s="536"/>
      <c r="V313" s="536"/>
      <c r="W313" s="536"/>
      <c r="X313" s="536"/>
      <c r="Y313" s="536"/>
      <c r="Z313" s="536"/>
      <c r="AA313" s="536"/>
      <c r="AB313" s="536"/>
      <c r="AC313" s="536"/>
      <c r="AD313" s="536"/>
      <c r="AE313" s="536"/>
    </row>
    <row r="314">
      <c r="A314" s="536"/>
      <c r="B314" s="536"/>
      <c r="C314" s="535"/>
      <c r="D314" s="535"/>
      <c r="E314" s="535"/>
      <c r="F314" s="535"/>
      <c r="G314" s="535"/>
      <c r="H314" s="535"/>
      <c r="I314" s="536"/>
      <c r="J314" s="536"/>
      <c r="K314" s="536"/>
      <c r="L314" s="536"/>
      <c r="M314" s="536"/>
      <c r="N314" s="536"/>
      <c r="O314" s="536"/>
      <c r="P314" s="536"/>
      <c r="Q314" s="536"/>
      <c r="R314" s="536"/>
      <c r="S314" s="536"/>
      <c r="T314" s="536"/>
      <c r="U314" s="536"/>
      <c r="V314" s="536"/>
      <c r="W314" s="536"/>
      <c r="X314" s="536"/>
      <c r="Y314" s="536"/>
      <c r="Z314" s="536"/>
      <c r="AA314" s="536"/>
      <c r="AB314" s="536"/>
      <c r="AC314" s="536"/>
      <c r="AD314" s="536"/>
      <c r="AE314" s="536"/>
    </row>
    <row r="315">
      <c r="A315" s="536"/>
      <c r="B315" s="536"/>
      <c r="C315" s="535"/>
      <c r="D315" s="535"/>
      <c r="E315" s="535"/>
      <c r="F315" s="535"/>
      <c r="G315" s="535"/>
      <c r="H315" s="535"/>
      <c r="I315" s="536"/>
      <c r="J315" s="536"/>
      <c r="K315" s="536"/>
      <c r="L315" s="536"/>
      <c r="M315" s="536"/>
      <c r="N315" s="536"/>
      <c r="O315" s="536"/>
      <c r="P315" s="536"/>
      <c r="Q315" s="536"/>
      <c r="R315" s="536"/>
      <c r="S315" s="536"/>
      <c r="T315" s="536"/>
      <c r="U315" s="536"/>
      <c r="V315" s="536"/>
      <c r="W315" s="536"/>
      <c r="X315" s="536"/>
      <c r="Y315" s="536"/>
      <c r="Z315" s="536"/>
      <c r="AA315" s="536"/>
      <c r="AB315" s="536"/>
      <c r="AC315" s="536"/>
      <c r="AD315" s="536"/>
      <c r="AE315" s="536"/>
    </row>
    <row r="316">
      <c r="A316" s="536"/>
      <c r="B316" s="536"/>
      <c r="C316" s="535"/>
      <c r="D316" s="535"/>
      <c r="E316" s="535"/>
      <c r="F316" s="535"/>
      <c r="G316" s="535"/>
      <c r="H316" s="535"/>
      <c r="I316" s="536"/>
      <c r="J316" s="536"/>
      <c r="K316" s="536"/>
      <c r="L316" s="536"/>
      <c r="M316" s="536"/>
      <c r="N316" s="536"/>
      <c r="O316" s="536"/>
      <c r="P316" s="536"/>
      <c r="Q316" s="536"/>
      <c r="R316" s="536"/>
      <c r="S316" s="536"/>
      <c r="T316" s="536"/>
      <c r="U316" s="536"/>
      <c r="V316" s="536"/>
      <c r="W316" s="536"/>
      <c r="X316" s="536"/>
      <c r="Y316" s="536"/>
      <c r="Z316" s="536"/>
      <c r="AA316" s="536"/>
      <c r="AB316" s="536"/>
      <c r="AC316" s="536"/>
      <c r="AD316" s="536"/>
      <c r="AE316" s="536"/>
    </row>
    <row r="317">
      <c r="A317" s="536"/>
      <c r="B317" s="536"/>
      <c r="C317" s="535"/>
      <c r="D317" s="535"/>
      <c r="E317" s="535"/>
      <c r="F317" s="535"/>
      <c r="G317" s="535"/>
      <c r="H317" s="535"/>
      <c r="I317" s="536"/>
      <c r="J317" s="536"/>
      <c r="K317" s="536"/>
      <c r="L317" s="536"/>
      <c r="M317" s="536"/>
      <c r="N317" s="536"/>
      <c r="O317" s="536"/>
      <c r="P317" s="536"/>
      <c r="Q317" s="536"/>
      <c r="R317" s="536"/>
      <c r="S317" s="536"/>
      <c r="T317" s="536"/>
      <c r="U317" s="536"/>
      <c r="V317" s="536"/>
      <c r="W317" s="536"/>
      <c r="X317" s="536"/>
      <c r="Y317" s="536"/>
      <c r="Z317" s="536"/>
      <c r="AA317" s="536"/>
      <c r="AB317" s="536"/>
      <c r="AC317" s="536"/>
      <c r="AD317" s="536"/>
      <c r="AE317" s="536"/>
    </row>
    <row r="318">
      <c r="A318" s="536"/>
      <c r="B318" s="536"/>
      <c r="C318" s="535"/>
      <c r="D318" s="535"/>
      <c r="E318" s="535"/>
      <c r="F318" s="535"/>
      <c r="G318" s="535"/>
      <c r="H318" s="535"/>
      <c r="I318" s="536"/>
      <c r="J318" s="536"/>
      <c r="K318" s="536"/>
      <c r="L318" s="536"/>
      <c r="M318" s="536"/>
      <c r="N318" s="536"/>
      <c r="O318" s="536"/>
      <c r="P318" s="536"/>
      <c r="Q318" s="536"/>
      <c r="R318" s="536"/>
      <c r="S318" s="536"/>
      <c r="T318" s="536"/>
      <c r="U318" s="536"/>
      <c r="V318" s="536"/>
      <c r="W318" s="536"/>
      <c r="X318" s="536"/>
      <c r="Y318" s="536"/>
      <c r="Z318" s="536"/>
      <c r="AA318" s="536"/>
      <c r="AB318" s="536"/>
      <c r="AC318" s="536"/>
      <c r="AD318" s="536"/>
      <c r="AE318" s="536"/>
    </row>
    <row r="319">
      <c r="A319" s="536"/>
      <c r="B319" s="536"/>
      <c r="C319" s="535"/>
      <c r="D319" s="535"/>
      <c r="E319" s="535"/>
      <c r="F319" s="535"/>
      <c r="G319" s="535"/>
      <c r="H319" s="535"/>
      <c r="I319" s="536"/>
      <c r="J319" s="536"/>
      <c r="K319" s="536"/>
      <c r="L319" s="536"/>
      <c r="M319" s="536"/>
      <c r="N319" s="536"/>
      <c r="O319" s="536"/>
      <c r="P319" s="536"/>
      <c r="Q319" s="536"/>
      <c r="R319" s="536"/>
      <c r="S319" s="536"/>
      <c r="T319" s="536"/>
      <c r="U319" s="536"/>
      <c r="V319" s="536"/>
      <c r="W319" s="536"/>
      <c r="X319" s="536"/>
      <c r="Y319" s="536"/>
      <c r="Z319" s="536"/>
      <c r="AA319" s="536"/>
      <c r="AB319" s="536"/>
      <c r="AC319" s="536"/>
      <c r="AD319" s="536"/>
      <c r="AE319" s="536"/>
    </row>
    <row r="320">
      <c r="A320" s="536"/>
      <c r="B320" s="536"/>
      <c r="C320" s="535"/>
      <c r="D320" s="535"/>
      <c r="E320" s="535"/>
      <c r="F320" s="535"/>
      <c r="G320" s="535"/>
      <c r="H320" s="535"/>
      <c r="I320" s="536"/>
      <c r="J320" s="536"/>
      <c r="K320" s="536"/>
      <c r="L320" s="536"/>
      <c r="M320" s="536"/>
      <c r="N320" s="536"/>
      <c r="O320" s="536"/>
      <c r="P320" s="536"/>
      <c r="Q320" s="536"/>
      <c r="R320" s="536"/>
      <c r="S320" s="536"/>
      <c r="T320" s="536"/>
      <c r="U320" s="536"/>
      <c r="V320" s="536"/>
      <c r="W320" s="536"/>
      <c r="X320" s="536"/>
      <c r="Y320" s="536"/>
      <c r="Z320" s="536"/>
      <c r="AA320" s="536"/>
      <c r="AB320" s="536"/>
      <c r="AC320" s="536"/>
      <c r="AD320" s="536"/>
      <c r="AE320" s="536"/>
    </row>
    <row r="321">
      <c r="A321" s="536"/>
      <c r="B321" s="536"/>
      <c r="C321" s="535"/>
      <c r="D321" s="535"/>
      <c r="E321" s="535"/>
      <c r="F321" s="535"/>
      <c r="G321" s="535"/>
      <c r="H321" s="535"/>
      <c r="I321" s="536"/>
      <c r="J321" s="536"/>
      <c r="K321" s="536"/>
      <c r="L321" s="536"/>
      <c r="M321" s="536"/>
      <c r="N321" s="536"/>
      <c r="O321" s="536"/>
      <c r="P321" s="536"/>
      <c r="Q321" s="536"/>
      <c r="R321" s="536"/>
      <c r="S321" s="536"/>
      <c r="T321" s="536"/>
      <c r="U321" s="536"/>
      <c r="V321" s="536"/>
      <c r="W321" s="536"/>
      <c r="X321" s="536"/>
      <c r="Y321" s="536"/>
      <c r="Z321" s="536"/>
      <c r="AA321" s="536"/>
      <c r="AB321" s="536"/>
      <c r="AC321" s="536"/>
      <c r="AD321" s="536"/>
      <c r="AE321" s="536"/>
    </row>
    <row r="322">
      <c r="A322" s="536"/>
      <c r="B322" s="536"/>
      <c r="C322" s="535"/>
      <c r="D322" s="535"/>
      <c r="E322" s="535"/>
      <c r="F322" s="535"/>
      <c r="G322" s="535"/>
      <c r="H322" s="535"/>
      <c r="I322" s="536"/>
      <c r="J322" s="536"/>
      <c r="K322" s="536"/>
      <c r="L322" s="536"/>
      <c r="M322" s="536"/>
      <c r="N322" s="536"/>
      <c r="O322" s="536"/>
      <c r="P322" s="536"/>
      <c r="Q322" s="536"/>
      <c r="R322" s="536"/>
      <c r="S322" s="536"/>
      <c r="T322" s="536"/>
      <c r="U322" s="536"/>
      <c r="V322" s="536"/>
      <c r="W322" s="536"/>
      <c r="X322" s="536"/>
      <c r="Y322" s="536"/>
      <c r="Z322" s="536"/>
      <c r="AA322" s="536"/>
      <c r="AB322" s="536"/>
      <c r="AC322" s="536"/>
      <c r="AD322" s="536"/>
      <c r="AE322" s="536"/>
    </row>
    <row r="323">
      <c r="A323" s="536"/>
      <c r="B323" s="536"/>
      <c r="C323" s="535"/>
      <c r="D323" s="535"/>
      <c r="E323" s="535"/>
      <c r="F323" s="535"/>
      <c r="G323" s="535"/>
      <c r="H323" s="535"/>
      <c r="I323" s="536"/>
      <c r="J323" s="536"/>
      <c r="K323" s="536"/>
      <c r="L323" s="536"/>
      <c r="M323" s="536"/>
      <c r="N323" s="536"/>
      <c r="O323" s="536"/>
      <c r="P323" s="536"/>
      <c r="Q323" s="536"/>
      <c r="R323" s="536"/>
      <c r="S323" s="536"/>
      <c r="T323" s="536"/>
      <c r="U323" s="536"/>
      <c r="V323" s="536"/>
      <c r="W323" s="536"/>
      <c r="X323" s="536"/>
      <c r="Y323" s="536"/>
      <c r="Z323" s="536"/>
      <c r="AA323" s="536"/>
      <c r="AB323" s="536"/>
      <c r="AC323" s="536"/>
      <c r="AD323" s="536"/>
      <c r="AE323" s="536"/>
    </row>
    <row r="324">
      <c r="A324" s="536"/>
      <c r="B324" s="536"/>
      <c r="C324" s="535"/>
      <c r="D324" s="535"/>
      <c r="E324" s="535"/>
      <c r="F324" s="535"/>
      <c r="G324" s="535"/>
      <c r="H324" s="535"/>
      <c r="I324" s="536"/>
      <c r="J324" s="536"/>
      <c r="K324" s="536"/>
      <c r="L324" s="536"/>
      <c r="M324" s="536"/>
      <c r="N324" s="536"/>
      <c r="O324" s="536"/>
      <c r="P324" s="536"/>
      <c r="Q324" s="536"/>
      <c r="R324" s="536"/>
      <c r="S324" s="536"/>
      <c r="T324" s="536"/>
      <c r="U324" s="536"/>
      <c r="V324" s="536"/>
      <c r="W324" s="536"/>
      <c r="X324" s="536"/>
      <c r="Y324" s="536"/>
      <c r="Z324" s="536"/>
      <c r="AA324" s="536"/>
      <c r="AB324" s="536"/>
      <c r="AC324" s="536"/>
      <c r="AD324" s="536"/>
      <c r="AE324" s="536"/>
    </row>
    <row r="325">
      <c r="A325" s="536"/>
      <c r="B325" s="536"/>
      <c r="C325" s="535"/>
      <c r="D325" s="535"/>
      <c r="E325" s="535"/>
      <c r="F325" s="535"/>
      <c r="G325" s="535"/>
      <c r="H325" s="535"/>
      <c r="I325" s="536"/>
      <c r="J325" s="536"/>
      <c r="K325" s="536"/>
      <c r="L325" s="536"/>
      <c r="M325" s="536"/>
      <c r="N325" s="536"/>
      <c r="O325" s="536"/>
      <c r="P325" s="536"/>
      <c r="Q325" s="536"/>
      <c r="R325" s="536"/>
      <c r="S325" s="536"/>
      <c r="T325" s="536"/>
      <c r="U325" s="536"/>
      <c r="V325" s="536"/>
      <c r="W325" s="536"/>
      <c r="X325" s="536"/>
      <c r="Y325" s="536"/>
      <c r="Z325" s="536"/>
      <c r="AA325" s="536"/>
      <c r="AB325" s="536"/>
      <c r="AC325" s="536"/>
      <c r="AD325" s="536"/>
      <c r="AE325" s="536"/>
    </row>
    <row r="326">
      <c r="A326" s="536"/>
      <c r="B326" s="536"/>
      <c r="C326" s="535"/>
      <c r="D326" s="535"/>
      <c r="E326" s="535"/>
      <c r="F326" s="535"/>
      <c r="G326" s="535"/>
      <c r="H326" s="535"/>
      <c r="I326" s="536"/>
      <c r="J326" s="536"/>
      <c r="K326" s="536"/>
      <c r="L326" s="536"/>
      <c r="M326" s="536"/>
      <c r="N326" s="536"/>
      <c r="O326" s="536"/>
      <c r="P326" s="536"/>
      <c r="Q326" s="536"/>
      <c r="R326" s="536"/>
      <c r="S326" s="536"/>
      <c r="T326" s="536"/>
      <c r="U326" s="536"/>
      <c r="V326" s="536"/>
      <c r="W326" s="536"/>
      <c r="X326" s="536"/>
      <c r="Y326" s="536"/>
      <c r="Z326" s="536"/>
      <c r="AA326" s="536"/>
      <c r="AB326" s="536"/>
      <c r="AC326" s="536"/>
      <c r="AD326" s="536"/>
      <c r="AE326" s="536"/>
    </row>
    <row r="327">
      <c r="A327" s="536"/>
      <c r="B327" s="536"/>
      <c r="C327" s="535"/>
      <c r="D327" s="535"/>
      <c r="E327" s="535"/>
      <c r="F327" s="535"/>
      <c r="G327" s="535"/>
      <c r="H327" s="535"/>
      <c r="I327" s="536"/>
      <c r="J327" s="536"/>
      <c r="K327" s="536"/>
      <c r="L327" s="536"/>
      <c r="M327" s="536"/>
      <c r="N327" s="536"/>
      <c r="O327" s="536"/>
      <c r="P327" s="536"/>
      <c r="Q327" s="536"/>
      <c r="R327" s="536"/>
      <c r="S327" s="536"/>
      <c r="T327" s="536"/>
      <c r="U327" s="536"/>
      <c r="V327" s="536"/>
      <c r="W327" s="536"/>
      <c r="X327" s="536"/>
      <c r="Y327" s="536"/>
      <c r="Z327" s="536"/>
      <c r="AA327" s="536"/>
      <c r="AB327" s="536"/>
      <c r="AC327" s="536"/>
      <c r="AD327" s="536"/>
      <c r="AE327" s="536"/>
    </row>
    <row r="328">
      <c r="A328" s="536"/>
      <c r="B328" s="536"/>
      <c r="C328" s="535"/>
      <c r="D328" s="535"/>
      <c r="E328" s="535"/>
      <c r="F328" s="535"/>
      <c r="G328" s="535"/>
      <c r="H328" s="535"/>
      <c r="I328" s="536"/>
      <c r="J328" s="536"/>
      <c r="K328" s="536"/>
      <c r="L328" s="536"/>
      <c r="M328" s="536"/>
      <c r="N328" s="536"/>
      <c r="O328" s="536"/>
      <c r="P328" s="536"/>
      <c r="Q328" s="536"/>
      <c r="R328" s="536"/>
      <c r="S328" s="536"/>
      <c r="T328" s="536"/>
      <c r="U328" s="536"/>
      <c r="V328" s="536"/>
      <c r="W328" s="536"/>
      <c r="X328" s="536"/>
      <c r="Y328" s="536"/>
      <c r="Z328" s="536"/>
      <c r="AA328" s="536"/>
      <c r="AB328" s="536"/>
      <c r="AC328" s="536"/>
      <c r="AD328" s="536"/>
      <c r="AE328" s="536"/>
    </row>
    <row r="329">
      <c r="A329" s="536"/>
      <c r="B329" s="536"/>
      <c r="C329" s="535"/>
      <c r="D329" s="535"/>
      <c r="E329" s="535"/>
      <c r="F329" s="535"/>
      <c r="G329" s="535"/>
      <c r="H329" s="535"/>
      <c r="I329" s="536"/>
      <c r="J329" s="536"/>
      <c r="K329" s="536"/>
      <c r="L329" s="536"/>
      <c r="M329" s="536"/>
      <c r="N329" s="536"/>
      <c r="O329" s="536"/>
      <c r="P329" s="536"/>
      <c r="Q329" s="536"/>
      <c r="R329" s="536"/>
      <c r="S329" s="536"/>
      <c r="T329" s="536"/>
      <c r="U329" s="536"/>
      <c r="V329" s="536"/>
      <c r="W329" s="536"/>
      <c r="X329" s="536"/>
      <c r="Y329" s="536"/>
      <c r="Z329" s="536"/>
      <c r="AA329" s="536"/>
      <c r="AB329" s="536"/>
      <c r="AC329" s="536"/>
      <c r="AD329" s="536"/>
      <c r="AE329" s="536"/>
    </row>
    <row r="330">
      <c r="A330" s="536"/>
      <c r="B330" s="536"/>
      <c r="C330" s="535"/>
      <c r="D330" s="535"/>
      <c r="E330" s="535"/>
      <c r="F330" s="535"/>
      <c r="G330" s="535"/>
      <c r="H330" s="535"/>
      <c r="I330" s="536"/>
      <c r="J330" s="536"/>
      <c r="K330" s="536"/>
      <c r="L330" s="536"/>
      <c r="M330" s="536"/>
      <c r="N330" s="536"/>
      <c r="O330" s="536"/>
      <c r="P330" s="536"/>
      <c r="Q330" s="536"/>
      <c r="R330" s="536"/>
      <c r="S330" s="536"/>
      <c r="T330" s="536"/>
      <c r="U330" s="536"/>
      <c r="V330" s="536"/>
      <c r="W330" s="536"/>
      <c r="X330" s="536"/>
      <c r="Y330" s="536"/>
      <c r="Z330" s="536"/>
      <c r="AA330" s="536"/>
      <c r="AB330" s="536"/>
      <c r="AC330" s="536"/>
      <c r="AD330" s="536"/>
      <c r="AE330" s="536"/>
    </row>
    <row r="331">
      <c r="A331" s="536"/>
      <c r="B331" s="536"/>
      <c r="C331" s="535"/>
      <c r="D331" s="535"/>
      <c r="E331" s="535"/>
      <c r="F331" s="535"/>
      <c r="G331" s="535"/>
      <c r="H331" s="535"/>
      <c r="I331" s="536"/>
      <c r="J331" s="536"/>
      <c r="K331" s="536"/>
      <c r="L331" s="536"/>
      <c r="M331" s="536"/>
      <c r="N331" s="536"/>
      <c r="O331" s="536"/>
      <c r="P331" s="536"/>
      <c r="Q331" s="536"/>
      <c r="R331" s="536"/>
      <c r="S331" s="536"/>
      <c r="T331" s="536"/>
      <c r="U331" s="536"/>
      <c r="V331" s="536"/>
      <c r="W331" s="536"/>
      <c r="X331" s="536"/>
      <c r="Y331" s="536"/>
      <c r="Z331" s="536"/>
      <c r="AA331" s="536"/>
      <c r="AB331" s="536"/>
      <c r="AC331" s="536"/>
      <c r="AD331" s="536"/>
      <c r="AE331" s="536"/>
    </row>
    <row r="332">
      <c r="A332" s="536"/>
      <c r="B332" s="536"/>
      <c r="C332" s="535"/>
      <c r="D332" s="535"/>
      <c r="E332" s="535"/>
      <c r="F332" s="535"/>
      <c r="G332" s="535"/>
      <c r="H332" s="535"/>
      <c r="I332" s="536"/>
      <c r="J332" s="536"/>
      <c r="K332" s="536"/>
      <c r="L332" s="536"/>
      <c r="M332" s="536"/>
      <c r="N332" s="536"/>
      <c r="O332" s="536"/>
      <c r="P332" s="536"/>
      <c r="Q332" s="536"/>
      <c r="R332" s="536"/>
      <c r="S332" s="536"/>
      <c r="T332" s="536"/>
      <c r="U332" s="536"/>
      <c r="V332" s="536"/>
      <c r="W332" s="536"/>
      <c r="X332" s="536"/>
      <c r="Y332" s="536"/>
      <c r="Z332" s="536"/>
      <c r="AA332" s="536"/>
      <c r="AB332" s="536"/>
      <c r="AC332" s="536"/>
      <c r="AD332" s="536"/>
      <c r="AE332" s="536"/>
    </row>
    <row r="333">
      <c r="A333" s="536"/>
      <c r="B333" s="536"/>
      <c r="C333" s="535"/>
      <c r="D333" s="535"/>
      <c r="E333" s="535"/>
      <c r="F333" s="535"/>
      <c r="G333" s="535"/>
      <c r="H333" s="535"/>
      <c r="I333" s="536"/>
      <c r="J333" s="536"/>
      <c r="K333" s="536"/>
      <c r="L333" s="536"/>
      <c r="M333" s="536"/>
      <c r="N333" s="536"/>
      <c r="O333" s="536"/>
      <c r="P333" s="536"/>
      <c r="Q333" s="536"/>
      <c r="R333" s="536"/>
      <c r="S333" s="536"/>
      <c r="T333" s="536"/>
      <c r="U333" s="536"/>
      <c r="V333" s="536"/>
      <c r="W333" s="536"/>
      <c r="X333" s="536"/>
      <c r="Y333" s="536"/>
      <c r="Z333" s="536"/>
      <c r="AA333" s="536"/>
      <c r="AB333" s="536"/>
      <c r="AC333" s="536"/>
      <c r="AD333" s="536"/>
      <c r="AE333" s="536"/>
    </row>
    <row r="334">
      <c r="A334" s="536"/>
      <c r="B334" s="536"/>
      <c r="C334" s="535"/>
      <c r="D334" s="535"/>
      <c r="E334" s="535"/>
      <c r="F334" s="535"/>
      <c r="G334" s="535"/>
      <c r="H334" s="535"/>
      <c r="I334" s="536"/>
      <c r="J334" s="536"/>
      <c r="K334" s="536"/>
      <c r="L334" s="536"/>
      <c r="M334" s="536"/>
      <c r="N334" s="536"/>
      <c r="O334" s="536"/>
      <c r="P334" s="536"/>
      <c r="Q334" s="536"/>
      <c r="R334" s="536"/>
      <c r="S334" s="536"/>
      <c r="T334" s="536"/>
      <c r="U334" s="536"/>
      <c r="V334" s="536"/>
      <c r="W334" s="536"/>
      <c r="X334" s="536"/>
      <c r="Y334" s="536"/>
      <c r="Z334" s="536"/>
      <c r="AA334" s="536"/>
      <c r="AB334" s="536"/>
      <c r="AC334" s="536"/>
      <c r="AD334" s="536"/>
      <c r="AE334" s="536"/>
    </row>
    <row r="335">
      <c r="A335" s="536"/>
      <c r="B335" s="536"/>
      <c r="C335" s="535"/>
      <c r="D335" s="535"/>
      <c r="E335" s="535"/>
      <c r="F335" s="535"/>
      <c r="G335" s="535"/>
      <c r="H335" s="535"/>
      <c r="I335" s="536"/>
      <c r="J335" s="536"/>
      <c r="K335" s="536"/>
      <c r="L335" s="536"/>
      <c r="M335" s="536"/>
      <c r="N335" s="536"/>
      <c r="O335" s="536"/>
      <c r="P335" s="536"/>
      <c r="Q335" s="536"/>
      <c r="R335" s="536"/>
      <c r="S335" s="536"/>
      <c r="T335" s="536"/>
      <c r="U335" s="536"/>
      <c r="V335" s="536"/>
      <c r="W335" s="536"/>
      <c r="X335" s="536"/>
      <c r="Y335" s="536"/>
      <c r="Z335" s="536"/>
      <c r="AA335" s="536"/>
      <c r="AB335" s="536"/>
      <c r="AC335" s="536"/>
      <c r="AD335" s="536"/>
      <c r="AE335" s="536"/>
    </row>
    <row r="336">
      <c r="A336" s="536"/>
      <c r="B336" s="536"/>
      <c r="C336" s="535"/>
      <c r="D336" s="535"/>
      <c r="E336" s="535"/>
      <c r="F336" s="535"/>
      <c r="G336" s="535"/>
      <c r="H336" s="535"/>
      <c r="I336" s="536"/>
      <c r="J336" s="536"/>
      <c r="K336" s="536"/>
      <c r="L336" s="536"/>
      <c r="M336" s="536"/>
      <c r="N336" s="536"/>
      <c r="O336" s="536"/>
      <c r="P336" s="536"/>
      <c r="Q336" s="536"/>
      <c r="R336" s="536"/>
      <c r="S336" s="536"/>
      <c r="T336" s="536"/>
      <c r="U336" s="536"/>
      <c r="V336" s="536"/>
      <c r="W336" s="536"/>
      <c r="X336" s="536"/>
      <c r="Y336" s="536"/>
      <c r="Z336" s="536"/>
      <c r="AA336" s="536"/>
      <c r="AB336" s="536"/>
      <c r="AC336" s="536"/>
      <c r="AD336" s="536"/>
      <c r="AE336" s="536"/>
    </row>
    <row r="337">
      <c r="A337" s="536"/>
      <c r="B337" s="536"/>
      <c r="C337" s="535"/>
      <c r="D337" s="535"/>
      <c r="E337" s="535"/>
      <c r="F337" s="535"/>
      <c r="G337" s="535"/>
      <c r="H337" s="535"/>
      <c r="I337" s="536"/>
      <c r="J337" s="536"/>
      <c r="K337" s="536"/>
      <c r="L337" s="536"/>
      <c r="M337" s="536"/>
      <c r="N337" s="536"/>
      <c r="O337" s="536"/>
      <c r="P337" s="536"/>
      <c r="Q337" s="536"/>
      <c r="R337" s="536"/>
      <c r="S337" s="536"/>
      <c r="T337" s="536"/>
      <c r="U337" s="536"/>
      <c r="V337" s="536"/>
      <c r="W337" s="536"/>
      <c r="X337" s="536"/>
      <c r="Y337" s="536"/>
      <c r="Z337" s="536"/>
      <c r="AA337" s="536"/>
      <c r="AB337" s="536"/>
      <c r="AC337" s="536"/>
      <c r="AD337" s="536"/>
      <c r="AE337" s="536"/>
    </row>
    <row r="338">
      <c r="A338" s="536"/>
      <c r="B338" s="536"/>
      <c r="C338" s="535"/>
      <c r="D338" s="535"/>
      <c r="E338" s="535"/>
      <c r="F338" s="535"/>
      <c r="G338" s="535"/>
      <c r="H338" s="535"/>
      <c r="I338" s="536"/>
      <c r="J338" s="536"/>
      <c r="K338" s="536"/>
      <c r="L338" s="536"/>
      <c r="M338" s="536"/>
      <c r="N338" s="536"/>
      <c r="O338" s="536"/>
      <c r="P338" s="536"/>
      <c r="Q338" s="536"/>
      <c r="R338" s="536"/>
      <c r="S338" s="536"/>
      <c r="T338" s="536"/>
      <c r="U338" s="536"/>
      <c r="V338" s="536"/>
      <c r="W338" s="536"/>
      <c r="X338" s="536"/>
      <c r="Y338" s="536"/>
      <c r="Z338" s="536"/>
      <c r="AA338" s="536"/>
      <c r="AB338" s="536"/>
      <c r="AC338" s="536"/>
      <c r="AD338" s="536"/>
      <c r="AE338" s="536"/>
    </row>
    <row r="339">
      <c r="A339" s="536"/>
      <c r="B339" s="536"/>
      <c r="C339" s="535"/>
      <c r="D339" s="535"/>
      <c r="E339" s="535"/>
      <c r="F339" s="535"/>
      <c r="G339" s="535"/>
      <c r="H339" s="535"/>
      <c r="I339" s="536"/>
      <c r="J339" s="536"/>
      <c r="K339" s="536"/>
      <c r="L339" s="536"/>
      <c r="M339" s="536"/>
      <c r="N339" s="536"/>
      <c r="O339" s="536"/>
      <c r="P339" s="536"/>
      <c r="Q339" s="536"/>
      <c r="R339" s="536"/>
      <c r="S339" s="536"/>
      <c r="T339" s="536"/>
      <c r="U339" s="536"/>
      <c r="V339" s="536"/>
      <c r="W339" s="536"/>
      <c r="X339" s="536"/>
      <c r="Y339" s="536"/>
      <c r="Z339" s="536"/>
      <c r="AA339" s="536"/>
      <c r="AB339" s="536"/>
      <c r="AC339" s="536"/>
      <c r="AD339" s="536"/>
      <c r="AE339" s="536"/>
    </row>
    <row r="340">
      <c r="A340" s="536"/>
      <c r="B340" s="536"/>
      <c r="C340" s="535"/>
      <c r="D340" s="535"/>
      <c r="E340" s="535"/>
      <c r="F340" s="535"/>
      <c r="G340" s="535"/>
      <c r="H340" s="535"/>
      <c r="I340" s="536"/>
      <c r="J340" s="536"/>
      <c r="K340" s="536"/>
      <c r="L340" s="536"/>
      <c r="M340" s="536"/>
      <c r="N340" s="536"/>
      <c r="O340" s="536"/>
      <c r="P340" s="536"/>
      <c r="Q340" s="536"/>
      <c r="R340" s="536"/>
      <c r="S340" s="536"/>
      <c r="T340" s="536"/>
      <c r="U340" s="536"/>
      <c r="V340" s="536"/>
      <c r="W340" s="536"/>
      <c r="X340" s="536"/>
      <c r="Y340" s="536"/>
      <c r="Z340" s="536"/>
      <c r="AA340" s="536"/>
      <c r="AB340" s="536"/>
      <c r="AC340" s="536"/>
      <c r="AD340" s="536"/>
      <c r="AE340" s="536"/>
    </row>
    <row r="341">
      <c r="A341" s="536"/>
      <c r="B341" s="536"/>
      <c r="C341" s="535"/>
      <c r="D341" s="535"/>
      <c r="E341" s="535"/>
      <c r="F341" s="535"/>
      <c r="G341" s="535"/>
      <c r="H341" s="535"/>
      <c r="I341" s="536"/>
      <c r="J341" s="536"/>
      <c r="K341" s="536"/>
      <c r="L341" s="536"/>
      <c r="M341" s="536"/>
      <c r="N341" s="536"/>
      <c r="O341" s="536"/>
      <c r="P341" s="536"/>
      <c r="Q341" s="536"/>
      <c r="R341" s="536"/>
      <c r="S341" s="536"/>
      <c r="T341" s="536"/>
      <c r="U341" s="536"/>
      <c r="V341" s="536"/>
      <c r="W341" s="536"/>
      <c r="X341" s="536"/>
      <c r="Y341" s="536"/>
      <c r="Z341" s="536"/>
      <c r="AA341" s="536"/>
      <c r="AB341" s="536"/>
      <c r="AC341" s="536"/>
      <c r="AD341" s="536"/>
      <c r="AE341" s="536"/>
    </row>
    <row r="342">
      <c r="A342" s="536"/>
      <c r="B342" s="536"/>
      <c r="C342" s="535"/>
      <c r="D342" s="535"/>
      <c r="E342" s="535"/>
      <c r="F342" s="535"/>
      <c r="G342" s="535"/>
      <c r="H342" s="535"/>
      <c r="I342" s="536"/>
      <c r="J342" s="536"/>
      <c r="K342" s="536"/>
      <c r="L342" s="536"/>
      <c r="M342" s="536"/>
      <c r="N342" s="536"/>
      <c r="O342" s="536"/>
      <c r="P342" s="536"/>
      <c r="Q342" s="536"/>
      <c r="R342" s="536"/>
      <c r="S342" s="536"/>
      <c r="T342" s="536"/>
      <c r="U342" s="536"/>
      <c r="V342" s="536"/>
      <c r="W342" s="536"/>
      <c r="X342" s="536"/>
      <c r="Y342" s="536"/>
      <c r="Z342" s="536"/>
      <c r="AA342" s="536"/>
      <c r="AB342" s="536"/>
      <c r="AC342" s="536"/>
      <c r="AD342" s="536"/>
      <c r="AE342" s="536"/>
    </row>
    <row r="343">
      <c r="A343" s="536"/>
      <c r="B343" s="536"/>
      <c r="C343" s="535"/>
      <c r="D343" s="535"/>
      <c r="E343" s="535"/>
      <c r="F343" s="535"/>
      <c r="G343" s="535"/>
      <c r="H343" s="535"/>
      <c r="I343" s="536"/>
      <c r="J343" s="536"/>
      <c r="K343" s="536"/>
      <c r="L343" s="536"/>
      <c r="M343" s="536"/>
      <c r="N343" s="536"/>
      <c r="O343" s="536"/>
      <c r="P343" s="536"/>
      <c r="Q343" s="536"/>
      <c r="R343" s="536"/>
      <c r="S343" s="536"/>
      <c r="T343" s="536"/>
      <c r="U343" s="536"/>
      <c r="V343" s="536"/>
      <c r="W343" s="536"/>
      <c r="X343" s="536"/>
      <c r="Y343" s="536"/>
      <c r="Z343" s="536"/>
      <c r="AA343" s="536"/>
      <c r="AB343" s="536"/>
      <c r="AC343" s="536"/>
      <c r="AD343" s="536"/>
      <c r="AE343" s="536"/>
    </row>
    <row r="344">
      <c r="A344" s="536"/>
      <c r="B344" s="536"/>
      <c r="C344" s="535"/>
      <c r="D344" s="535"/>
      <c r="E344" s="535"/>
      <c r="F344" s="535"/>
      <c r="G344" s="535"/>
      <c r="H344" s="535"/>
      <c r="I344" s="536"/>
      <c r="J344" s="536"/>
      <c r="K344" s="536"/>
      <c r="L344" s="536"/>
      <c r="M344" s="536"/>
      <c r="N344" s="536"/>
      <c r="O344" s="536"/>
      <c r="P344" s="536"/>
      <c r="Q344" s="536"/>
      <c r="R344" s="536"/>
      <c r="S344" s="536"/>
      <c r="T344" s="536"/>
      <c r="U344" s="536"/>
      <c r="V344" s="536"/>
      <c r="W344" s="536"/>
      <c r="X344" s="536"/>
      <c r="Y344" s="536"/>
      <c r="Z344" s="536"/>
      <c r="AA344" s="536"/>
      <c r="AB344" s="536"/>
      <c r="AC344" s="536"/>
      <c r="AD344" s="536"/>
      <c r="AE344" s="536"/>
    </row>
    <row r="345">
      <c r="A345" s="536"/>
      <c r="B345" s="536"/>
      <c r="C345" s="535"/>
      <c r="D345" s="535"/>
      <c r="E345" s="535"/>
      <c r="F345" s="535"/>
      <c r="G345" s="535"/>
      <c r="H345" s="535"/>
      <c r="I345" s="536"/>
      <c r="J345" s="536"/>
      <c r="K345" s="536"/>
      <c r="L345" s="536"/>
      <c r="M345" s="536"/>
      <c r="N345" s="536"/>
      <c r="O345" s="536"/>
      <c r="P345" s="536"/>
      <c r="Q345" s="536"/>
      <c r="R345" s="536"/>
      <c r="S345" s="536"/>
      <c r="T345" s="536"/>
      <c r="U345" s="536"/>
      <c r="V345" s="536"/>
      <c r="W345" s="536"/>
      <c r="X345" s="536"/>
      <c r="Y345" s="536"/>
      <c r="Z345" s="536"/>
      <c r="AA345" s="536"/>
      <c r="AB345" s="536"/>
      <c r="AC345" s="536"/>
      <c r="AD345" s="536"/>
      <c r="AE345" s="536"/>
    </row>
    <row r="346">
      <c r="A346" s="536"/>
      <c r="B346" s="536"/>
      <c r="C346" s="535"/>
      <c r="D346" s="535"/>
      <c r="E346" s="535"/>
      <c r="F346" s="535"/>
      <c r="G346" s="535"/>
      <c r="H346" s="535"/>
      <c r="I346" s="536"/>
      <c r="J346" s="536"/>
      <c r="K346" s="536"/>
      <c r="L346" s="536"/>
      <c r="M346" s="536"/>
      <c r="N346" s="536"/>
      <c r="O346" s="536"/>
      <c r="P346" s="536"/>
      <c r="Q346" s="536"/>
      <c r="R346" s="536"/>
      <c r="S346" s="536"/>
      <c r="T346" s="536"/>
      <c r="U346" s="536"/>
      <c r="V346" s="536"/>
      <c r="W346" s="536"/>
      <c r="X346" s="536"/>
      <c r="Y346" s="536"/>
      <c r="Z346" s="536"/>
      <c r="AA346" s="536"/>
      <c r="AB346" s="536"/>
      <c r="AC346" s="536"/>
      <c r="AD346" s="536"/>
      <c r="AE346" s="536"/>
    </row>
    <row r="347">
      <c r="A347" s="536"/>
      <c r="B347" s="536"/>
      <c r="C347" s="535"/>
      <c r="D347" s="535"/>
      <c r="E347" s="535"/>
      <c r="F347" s="535"/>
      <c r="G347" s="535"/>
      <c r="H347" s="535"/>
      <c r="I347" s="536"/>
      <c r="J347" s="536"/>
      <c r="K347" s="536"/>
      <c r="L347" s="536"/>
      <c r="M347" s="536"/>
      <c r="N347" s="536"/>
      <c r="O347" s="536"/>
      <c r="P347" s="536"/>
      <c r="Q347" s="536"/>
      <c r="R347" s="536"/>
      <c r="S347" s="536"/>
      <c r="T347" s="536"/>
      <c r="U347" s="536"/>
      <c r="V347" s="536"/>
      <c r="W347" s="536"/>
      <c r="X347" s="536"/>
      <c r="Y347" s="536"/>
      <c r="Z347" s="536"/>
      <c r="AA347" s="536"/>
      <c r="AB347" s="536"/>
      <c r="AC347" s="536"/>
      <c r="AD347" s="536"/>
      <c r="AE347" s="536"/>
    </row>
    <row r="348">
      <c r="A348" s="536"/>
      <c r="B348" s="536"/>
      <c r="C348" s="535"/>
      <c r="D348" s="535"/>
      <c r="E348" s="535"/>
      <c r="F348" s="535"/>
      <c r="G348" s="535"/>
      <c r="H348" s="535"/>
      <c r="I348" s="536"/>
      <c r="J348" s="536"/>
      <c r="K348" s="536"/>
      <c r="L348" s="536"/>
      <c r="M348" s="536"/>
      <c r="N348" s="536"/>
      <c r="O348" s="536"/>
      <c r="P348" s="536"/>
      <c r="Q348" s="536"/>
      <c r="R348" s="536"/>
      <c r="S348" s="536"/>
      <c r="T348" s="536"/>
      <c r="U348" s="536"/>
      <c r="V348" s="536"/>
      <c r="W348" s="536"/>
      <c r="X348" s="536"/>
      <c r="Y348" s="536"/>
      <c r="Z348" s="536"/>
      <c r="AA348" s="536"/>
      <c r="AB348" s="536"/>
      <c r="AC348" s="536"/>
      <c r="AD348" s="536"/>
      <c r="AE348" s="536"/>
    </row>
    <row r="349">
      <c r="A349" s="536"/>
      <c r="B349" s="536"/>
      <c r="C349" s="535"/>
      <c r="D349" s="535"/>
      <c r="E349" s="535"/>
      <c r="F349" s="535"/>
      <c r="G349" s="535"/>
      <c r="H349" s="535"/>
      <c r="I349" s="536"/>
      <c r="J349" s="536"/>
      <c r="K349" s="536"/>
      <c r="L349" s="536"/>
      <c r="M349" s="536"/>
      <c r="N349" s="536"/>
      <c r="O349" s="536"/>
      <c r="P349" s="536"/>
      <c r="Q349" s="536"/>
      <c r="R349" s="536"/>
      <c r="S349" s="536"/>
      <c r="T349" s="536"/>
      <c r="U349" s="536"/>
      <c r="V349" s="536"/>
      <c r="W349" s="536"/>
      <c r="X349" s="536"/>
      <c r="Y349" s="536"/>
      <c r="Z349" s="536"/>
      <c r="AA349" s="536"/>
      <c r="AB349" s="536"/>
      <c r="AC349" s="536"/>
      <c r="AD349" s="536"/>
      <c r="AE349" s="536"/>
    </row>
    <row r="350">
      <c r="A350" s="536"/>
      <c r="B350" s="536"/>
      <c r="C350" s="535"/>
      <c r="D350" s="535"/>
      <c r="E350" s="535"/>
      <c r="F350" s="535"/>
      <c r="G350" s="535"/>
      <c r="H350" s="535"/>
      <c r="I350" s="536"/>
      <c r="J350" s="536"/>
      <c r="K350" s="536"/>
      <c r="L350" s="536"/>
      <c r="M350" s="536"/>
      <c r="N350" s="536"/>
      <c r="O350" s="536"/>
      <c r="P350" s="536"/>
      <c r="Q350" s="536"/>
      <c r="R350" s="536"/>
      <c r="S350" s="536"/>
      <c r="T350" s="536"/>
      <c r="U350" s="536"/>
      <c r="V350" s="536"/>
      <c r="W350" s="536"/>
      <c r="X350" s="536"/>
      <c r="Y350" s="536"/>
      <c r="Z350" s="536"/>
      <c r="AA350" s="536"/>
      <c r="AB350" s="536"/>
      <c r="AC350" s="536"/>
      <c r="AD350" s="536"/>
      <c r="AE350" s="536"/>
    </row>
    <row r="351">
      <c r="A351" s="536"/>
      <c r="B351" s="536"/>
      <c r="C351" s="535"/>
      <c r="D351" s="535"/>
      <c r="E351" s="535"/>
      <c r="F351" s="535"/>
      <c r="G351" s="535"/>
      <c r="H351" s="535"/>
      <c r="I351" s="536"/>
      <c r="J351" s="536"/>
      <c r="K351" s="536"/>
      <c r="L351" s="536"/>
      <c r="M351" s="536"/>
      <c r="N351" s="536"/>
      <c r="O351" s="536"/>
      <c r="P351" s="536"/>
      <c r="Q351" s="536"/>
      <c r="R351" s="536"/>
      <c r="S351" s="536"/>
      <c r="T351" s="536"/>
      <c r="U351" s="536"/>
      <c r="V351" s="536"/>
      <c r="W351" s="536"/>
      <c r="X351" s="536"/>
      <c r="Y351" s="536"/>
      <c r="Z351" s="536"/>
      <c r="AA351" s="536"/>
      <c r="AB351" s="536"/>
      <c r="AC351" s="536"/>
      <c r="AD351" s="536"/>
      <c r="AE351" s="536"/>
    </row>
    <row r="352">
      <c r="A352" s="536"/>
      <c r="B352" s="536"/>
      <c r="C352" s="535"/>
      <c r="D352" s="535"/>
      <c r="E352" s="535"/>
      <c r="F352" s="535"/>
      <c r="G352" s="535"/>
      <c r="H352" s="535"/>
      <c r="I352" s="536"/>
      <c r="J352" s="536"/>
      <c r="K352" s="536"/>
      <c r="L352" s="536"/>
      <c r="M352" s="536"/>
      <c r="N352" s="536"/>
      <c r="O352" s="536"/>
      <c r="P352" s="536"/>
      <c r="Q352" s="536"/>
      <c r="R352" s="536"/>
      <c r="S352" s="536"/>
      <c r="T352" s="536"/>
      <c r="U352" s="536"/>
      <c r="V352" s="536"/>
      <c r="W352" s="536"/>
      <c r="X352" s="536"/>
      <c r="Y352" s="536"/>
      <c r="Z352" s="536"/>
      <c r="AA352" s="536"/>
      <c r="AB352" s="536"/>
      <c r="AC352" s="536"/>
      <c r="AD352" s="536"/>
      <c r="AE352" s="536"/>
    </row>
    <row r="353">
      <c r="A353" s="536"/>
      <c r="B353" s="536"/>
      <c r="C353" s="535"/>
      <c r="D353" s="535"/>
      <c r="E353" s="535"/>
      <c r="F353" s="535"/>
      <c r="G353" s="535"/>
      <c r="H353" s="535"/>
      <c r="I353" s="536"/>
      <c r="J353" s="536"/>
      <c r="K353" s="536"/>
      <c r="L353" s="536"/>
      <c r="M353" s="536"/>
      <c r="N353" s="536"/>
      <c r="O353" s="536"/>
      <c r="P353" s="536"/>
      <c r="Q353" s="536"/>
      <c r="R353" s="536"/>
      <c r="S353" s="536"/>
      <c r="T353" s="536"/>
      <c r="U353" s="536"/>
      <c r="V353" s="536"/>
      <c r="W353" s="536"/>
      <c r="X353" s="536"/>
      <c r="Y353" s="536"/>
      <c r="Z353" s="536"/>
      <c r="AA353" s="536"/>
      <c r="AB353" s="536"/>
      <c r="AC353" s="536"/>
      <c r="AD353" s="536"/>
      <c r="AE353" s="536"/>
    </row>
    <row r="354">
      <c r="A354" s="536"/>
      <c r="B354" s="536"/>
      <c r="C354" s="535"/>
      <c r="D354" s="535"/>
      <c r="E354" s="535"/>
      <c r="F354" s="535"/>
      <c r="G354" s="535"/>
      <c r="H354" s="535"/>
      <c r="I354" s="536"/>
      <c r="J354" s="536"/>
      <c r="K354" s="536"/>
      <c r="L354" s="536"/>
      <c r="M354" s="536"/>
      <c r="N354" s="536"/>
      <c r="O354" s="536"/>
      <c r="P354" s="536"/>
      <c r="Q354" s="536"/>
      <c r="R354" s="536"/>
      <c r="S354" s="536"/>
      <c r="T354" s="536"/>
      <c r="U354" s="536"/>
      <c r="V354" s="536"/>
      <c r="W354" s="536"/>
      <c r="X354" s="536"/>
      <c r="Y354" s="536"/>
      <c r="Z354" s="536"/>
      <c r="AA354" s="536"/>
      <c r="AB354" s="536"/>
      <c r="AC354" s="536"/>
      <c r="AD354" s="536"/>
      <c r="AE354" s="536"/>
    </row>
    <row r="355">
      <c r="A355" s="536"/>
      <c r="B355" s="536"/>
      <c r="C355" s="535"/>
      <c r="D355" s="535"/>
      <c r="E355" s="535"/>
      <c r="F355" s="535"/>
      <c r="G355" s="535"/>
      <c r="H355" s="535"/>
      <c r="I355" s="536"/>
      <c r="J355" s="536"/>
      <c r="K355" s="536"/>
      <c r="L355" s="536"/>
      <c r="M355" s="536"/>
      <c r="N355" s="536"/>
      <c r="O355" s="536"/>
      <c r="P355" s="536"/>
      <c r="Q355" s="536"/>
      <c r="R355" s="536"/>
      <c r="S355" s="536"/>
      <c r="T355" s="536"/>
      <c r="U355" s="536"/>
      <c r="V355" s="536"/>
      <c r="W355" s="536"/>
      <c r="X355" s="536"/>
      <c r="Y355" s="536"/>
      <c r="Z355" s="536"/>
      <c r="AA355" s="536"/>
      <c r="AB355" s="536"/>
      <c r="AC355" s="536"/>
      <c r="AD355" s="536"/>
      <c r="AE355" s="536"/>
    </row>
    <row r="356">
      <c r="A356" s="536"/>
      <c r="B356" s="536"/>
      <c r="C356" s="535"/>
      <c r="D356" s="535"/>
      <c r="E356" s="535"/>
      <c r="F356" s="535"/>
      <c r="G356" s="535"/>
      <c r="H356" s="535"/>
      <c r="I356" s="536"/>
      <c r="J356" s="536"/>
      <c r="K356" s="536"/>
      <c r="L356" s="536"/>
      <c r="M356" s="536"/>
      <c r="N356" s="536"/>
      <c r="O356" s="536"/>
      <c r="P356" s="536"/>
      <c r="Q356" s="536"/>
      <c r="R356" s="536"/>
      <c r="S356" s="536"/>
      <c r="T356" s="536"/>
      <c r="U356" s="536"/>
      <c r="V356" s="536"/>
      <c r="W356" s="536"/>
      <c r="X356" s="536"/>
      <c r="Y356" s="536"/>
      <c r="Z356" s="536"/>
      <c r="AA356" s="536"/>
      <c r="AB356" s="536"/>
      <c r="AC356" s="536"/>
      <c r="AD356" s="536"/>
      <c r="AE356" s="536"/>
    </row>
    <row r="357">
      <c r="A357" s="536"/>
      <c r="B357" s="536"/>
      <c r="C357" s="535"/>
      <c r="D357" s="535"/>
      <c r="E357" s="535"/>
      <c r="F357" s="535"/>
      <c r="G357" s="535"/>
      <c r="H357" s="535"/>
      <c r="I357" s="536"/>
      <c r="J357" s="536"/>
      <c r="K357" s="536"/>
      <c r="L357" s="536"/>
      <c r="M357" s="536"/>
      <c r="N357" s="536"/>
      <c r="O357" s="536"/>
      <c r="P357" s="536"/>
      <c r="Q357" s="536"/>
      <c r="R357" s="536"/>
      <c r="S357" s="536"/>
      <c r="T357" s="536"/>
      <c r="U357" s="536"/>
      <c r="V357" s="536"/>
      <c r="W357" s="536"/>
      <c r="X357" s="536"/>
      <c r="Y357" s="536"/>
      <c r="Z357" s="536"/>
      <c r="AA357" s="536"/>
      <c r="AB357" s="536"/>
      <c r="AC357" s="536"/>
      <c r="AD357" s="536"/>
      <c r="AE357" s="536"/>
    </row>
    <row r="358">
      <c r="A358" s="536"/>
      <c r="B358" s="536"/>
      <c r="C358" s="535"/>
      <c r="D358" s="535"/>
      <c r="E358" s="535"/>
      <c r="F358" s="535"/>
      <c r="G358" s="535"/>
      <c r="H358" s="535"/>
      <c r="I358" s="536"/>
      <c r="J358" s="536"/>
      <c r="K358" s="536"/>
      <c r="L358" s="536"/>
      <c r="M358" s="536"/>
      <c r="N358" s="536"/>
      <c r="O358" s="536"/>
      <c r="P358" s="536"/>
      <c r="Q358" s="536"/>
      <c r="R358" s="536"/>
      <c r="S358" s="536"/>
      <c r="T358" s="536"/>
      <c r="U358" s="536"/>
      <c r="V358" s="536"/>
      <c r="W358" s="536"/>
      <c r="X358" s="536"/>
      <c r="Y358" s="536"/>
      <c r="Z358" s="536"/>
      <c r="AA358" s="536"/>
      <c r="AB358" s="536"/>
      <c r="AC358" s="536"/>
      <c r="AD358" s="536"/>
      <c r="AE358" s="536"/>
    </row>
    <row r="359">
      <c r="A359" s="536"/>
      <c r="B359" s="536"/>
      <c r="C359" s="535"/>
      <c r="D359" s="535"/>
      <c r="E359" s="535"/>
      <c r="F359" s="535"/>
      <c r="G359" s="535"/>
      <c r="H359" s="535"/>
      <c r="I359" s="536"/>
      <c r="J359" s="536"/>
      <c r="K359" s="536"/>
      <c r="L359" s="536"/>
      <c r="M359" s="536"/>
      <c r="N359" s="536"/>
      <c r="O359" s="536"/>
      <c r="P359" s="536"/>
      <c r="Q359" s="536"/>
      <c r="R359" s="536"/>
      <c r="S359" s="536"/>
      <c r="T359" s="536"/>
      <c r="U359" s="536"/>
      <c r="V359" s="536"/>
      <c r="W359" s="536"/>
      <c r="X359" s="536"/>
      <c r="Y359" s="536"/>
      <c r="Z359" s="536"/>
      <c r="AA359" s="536"/>
      <c r="AB359" s="536"/>
      <c r="AC359" s="536"/>
      <c r="AD359" s="536"/>
      <c r="AE359" s="536"/>
    </row>
    <row r="360">
      <c r="A360" s="536"/>
      <c r="B360" s="536"/>
      <c r="C360" s="535"/>
      <c r="D360" s="535"/>
      <c r="E360" s="535"/>
      <c r="F360" s="535"/>
      <c r="G360" s="535"/>
      <c r="H360" s="535"/>
      <c r="I360" s="536"/>
      <c r="J360" s="536"/>
      <c r="K360" s="536"/>
      <c r="L360" s="536"/>
      <c r="M360" s="536"/>
      <c r="N360" s="536"/>
      <c r="O360" s="536"/>
      <c r="P360" s="536"/>
      <c r="Q360" s="536"/>
      <c r="R360" s="536"/>
      <c r="S360" s="536"/>
      <c r="T360" s="536"/>
      <c r="U360" s="536"/>
      <c r="V360" s="536"/>
      <c r="W360" s="536"/>
      <c r="X360" s="536"/>
      <c r="Y360" s="536"/>
      <c r="Z360" s="536"/>
      <c r="AA360" s="536"/>
      <c r="AB360" s="536"/>
      <c r="AC360" s="536"/>
      <c r="AD360" s="536"/>
      <c r="AE360" s="536"/>
    </row>
    <row r="361">
      <c r="A361" s="536"/>
      <c r="B361" s="536"/>
      <c r="C361" s="535"/>
      <c r="D361" s="535"/>
      <c r="E361" s="535"/>
      <c r="F361" s="535"/>
      <c r="G361" s="535"/>
      <c r="H361" s="535"/>
      <c r="I361" s="536"/>
      <c r="J361" s="536"/>
      <c r="K361" s="536"/>
      <c r="L361" s="536"/>
      <c r="M361" s="536"/>
      <c r="N361" s="536"/>
      <c r="O361" s="536"/>
      <c r="P361" s="536"/>
      <c r="Q361" s="536"/>
      <c r="R361" s="536"/>
      <c r="S361" s="536"/>
      <c r="T361" s="536"/>
      <c r="U361" s="536"/>
      <c r="V361" s="536"/>
      <c r="W361" s="536"/>
      <c r="X361" s="536"/>
      <c r="Y361" s="536"/>
      <c r="Z361" s="536"/>
      <c r="AA361" s="536"/>
      <c r="AB361" s="536"/>
      <c r="AC361" s="536"/>
      <c r="AD361" s="536"/>
      <c r="AE361" s="536"/>
    </row>
    <row r="362">
      <c r="A362" s="536"/>
      <c r="B362" s="536"/>
      <c r="C362" s="535"/>
      <c r="D362" s="535"/>
      <c r="E362" s="535"/>
      <c r="F362" s="535"/>
      <c r="G362" s="535"/>
      <c r="H362" s="535"/>
      <c r="I362" s="536"/>
      <c r="J362" s="536"/>
      <c r="K362" s="536"/>
      <c r="L362" s="536"/>
      <c r="M362" s="536"/>
      <c r="N362" s="536"/>
      <c r="O362" s="536"/>
      <c r="P362" s="536"/>
      <c r="Q362" s="536"/>
      <c r="R362" s="536"/>
      <c r="S362" s="536"/>
      <c r="T362" s="536"/>
      <c r="U362" s="536"/>
      <c r="V362" s="536"/>
      <c r="W362" s="536"/>
      <c r="X362" s="536"/>
      <c r="Y362" s="536"/>
      <c r="Z362" s="536"/>
      <c r="AA362" s="536"/>
      <c r="AB362" s="536"/>
      <c r="AC362" s="536"/>
      <c r="AD362" s="536"/>
      <c r="AE362" s="536"/>
    </row>
    <row r="363">
      <c r="A363" s="536"/>
      <c r="B363" s="536"/>
      <c r="C363" s="535"/>
      <c r="D363" s="535"/>
      <c r="E363" s="535"/>
      <c r="F363" s="535"/>
      <c r="G363" s="535"/>
      <c r="H363" s="535"/>
      <c r="I363" s="536"/>
      <c r="J363" s="536"/>
      <c r="K363" s="536"/>
      <c r="L363" s="536"/>
      <c r="M363" s="536"/>
      <c r="N363" s="536"/>
      <c r="O363" s="536"/>
      <c r="P363" s="536"/>
      <c r="Q363" s="536"/>
      <c r="R363" s="536"/>
      <c r="S363" s="536"/>
      <c r="T363" s="536"/>
      <c r="U363" s="536"/>
      <c r="V363" s="536"/>
      <c r="W363" s="536"/>
      <c r="X363" s="536"/>
      <c r="Y363" s="536"/>
      <c r="Z363" s="536"/>
      <c r="AA363" s="536"/>
      <c r="AB363" s="536"/>
      <c r="AC363" s="536"/>
      <c r="AD363" s="536"/>
      <c r="AE363" s="536"/>
    </row>
    <row r="364">
      <c r="A364" s="536"/>
      <c r="B364" s="536"/>
      <c r="C364" s="535"/>
      <c r="D364" s="535"/>
      <c r="E364" s="535"/>
      <c r="F364" s="535"/>
      <c r="G364" s="535"/>
      <c r="H364" s="535"/>
      <c r="I364" s="536"/>
      <c r="J364" s="536"/>
      <c r="K364" s="536"/>
      <c r="L364" s="536"/>
      <c r="M364" s="536"/>
      <c r="N364" s="536"/>
      <c r="O364" s="536"/>
      <c r="P364" s="536"/>
      <c r="Q364" s="536"/>
      <c r="R364" s="536"/>
      <c r="S364" s="536"/>
      <c r="T364" s="536"/>
      <c r="U364" s="536"/>
      <c r="V364" s="536"/>
      <c r="W364" s="536"/>
      <c r="X364" s="536"/>
      <c r="Y364" s="536"/>
      <c r="Z364" s="536"/>
      <c r="AA364" s="536"/>
      <c r="AB364" s="536"/>
      <c r="AC364" s="536"/>
      <c r="AD364" s="536"/>
      <c r="AE364" s="536"/>
    </row>
    <row r="365">
      <c r="A365" s="536"/>
      <c r="B365" s="536"/>
      <c r="C365" s="535"/>
      <c r="D365" s="535"/>
      <c r="E365" s="535"/>
      <c r="F365" s="535"/>
      <c r="G365" s="535"/>
      <c r="H365" s="535"/>
      <c r="I365" s="536"/>
      <c r="J365" s="536"/>
      <c r="K365" s="536"/>
      <c r="L365" s="536"/>
      <c r="M365" s="536"/>
      <c r="N365" s="536"/>
      <c r="O365" s="536"/>
      <c r="P365" s="536"/>
      <c r="Q365" s="536"/>
      <c r="R365" s="536"/>
      <c r="S365" s="536"/>
      <c r="T365" s="536"/>
      <c r="U365" s="536"/>
      <c r="V365" s="536"/>
      <c r="W365" s="536"/>
      <c r="X365" s="536"/>
      <c r="Y365" s="536"/>
      <c r="Z365" s="536"/>
      <c r="AA365" s="536"/>
      <c r="AB365" s="536"/>
      <c r="AC365" s="536"/>
      <c r="AD365" s="536"/>
      <c r="AE365" s="536"/>
    </row>
    <row r="366">
      <c r="A366" s="536"/>
      <c r="B366" s="536"/>
      <c r="C366" s="535"/>
      <c r="D366" s="535"/>
      <c r="E366" s="535"/>
      <c r="F366" s="535"/>
      <c r="G366" s="535"/>
      <c r="H366" s="535"/>
      <c r="I366" s="536"/>
      <c r="J366" s="536"/>
      <c r="K366" s="536"/>
      <c r="L366" s="536"/>
      <c r="M366" s="536"/>
      <c r="N366" s="536"/>
      <c r="O366" s="536"/>
      <c r="P366" s="536"/>
      <c r="Q366" s="536"/>
      <c r="R366" s="536"/>
      <c r="S366" s="536"/>
      <c r="T366" s="536"/>
      <c r="U366" s="536"/>
      <c r="V366" s="536"/>
      <c r="W366" s="536"/>
      <c r="X366" s="536"/>
      <c r="Y366" s="536"/>
      <c r="Z366" s="536"/>
      <c r="AA366" s="536"/>
      <c r="AB366" s="536"/>
      <c r="AC366" s="536"/>
      <c r="AD366" s="536"/>
      <c r="AE366" s="536"/>
    </row>
    <row r="367">
      <c r="A367" s="536"/>
      <c r="B367" s="536"/>
      <c r="C367" s="535"/>
      <c r="D367" s="535"/>
      <c r="E367" s="535"/>
      <c r="F367" s="535"/>
      <c r="G367" s="535"/>
      <c r="H367" s="535"/>
      <c r="I367" s="536"/>
      <c r="J367" s="536"/>
      <c r="K367" s="536"/>
      <c r="L367" s="536"/>
      <c r="M367" s="536"/>
      <c r="N367" s="536"/>
      <c r="O367" s="536"/>
      <c r="P367" s="536"/>
      <c r="Q367" s="536"/>
      <c r="R367" s="536"/>
      <c r="S367" s="536"/>
      <c r="T367" s="536"/>
      <c r="U367" s="536"/>
      <c r="V367" s="536"/>
      <c r="W367" s="536"/>
      <c r="X367" s="536"/>
      <c r="Y367" s="536"/>
      <c r="Z367" s="536"/>
      <c r="AA367" s="536"/>
      <c r="AB367" s="536"/>
      <c r="AC367" s="536"/>
      <c r="AD367" s="536"/>
      <c r="AE367" s="536"/>
    </row>
    <row r="368">
      <c r="A368" s="536"/>
      <c r="B368" s="536"/>
      <c r="C368" s="535"/>
      <c r="D368" s="535"/>
      <c r="E368" s="535"/>
      <c r="F368" s="535"/>
      <c r="G368" s="535"/>
      <c r="H368" s="535"/>
      <c r="I368" s="536"/>
      <c r="J368" s="536"/>
      <c r="K368" s="536"/>
      <c r="L368" s="536"/>
      <c r="M368" s="536"/>
      <c r="N368" s="536"/>
      <c r="O368" s="536"/>
      <c r="P368" s="536"/>
      <c r="Q368" s="536"/>
      <c r="R368" s="536"/>
      <c r="S368" s="536"/>
      <c r="T368" s="536"/>
      <c r="U368" s="536"/>
      <c r="V368" s="536"/>
      <c r="W368" s="536"/>
      <c r="X368" s="536"/>
      <c r="Y368" s="536"/>
      <c r="Z368" s="536"/>
      <c r="AA368" s="536"/>
      <c r="AB368" s="536"/>
      <c r="AC368" s="536"/>
      <c r="AD368" s="536"/>
      <c r="AE368" s="536"/>
    </row>
    <row r="369">
      <c r="A369" s="536"/>
      <c r="B369" s="536"/>
      <c r="C369" s="535"/>
      <c r="D369" s="535"/>
      <c r="E369" s="535"/>
      <c r="F369" s="535"/>
      <c r="G369" s="535"/>
      <c r="H369" s="535"/>
      <c r="I369" s="536"/>
      <c r="J369" s="536"/>
      <c r="K369" s="536"/>
      <c r="L369" s="536"/>
      <c r="M369" s="536"/>
      <c r="N369" s="536"/>
      <c r="O369" s="536"/>
      <c r="P369" s="536"/>
      <c r="Q369" s="536"/>
      <c r="R369" s="536"/>
      <c r="S369" s="536"/>
      <c r="T369" s="536"/>
      <c r="U369" s="536"/>
      <c r="V369" s="536"/>
      <c r="W369" s="536"/>
      <c r="X369" s="536"/>
      <c r="Y369" s="536"/>
      <c r="Z369" s="536"/>
      <c r="AA369" s="536"/>
      <c r="AB369" s="536"/>
      <c r="AC369" s="536"/>
      <c r="AD369" s="536"/>
      <c r="AE369" s="536"/>
    </row>
    <row r="370">
      <c r="A370" s="536"/>
      <c r="B370" s="536"/>
      <c r="C370" s="535"/>
      <c r="D370" s="535"/>
      <c r="E370" s="535"/>
      <c r="F370" s="535"/>
      <c r="G370" s="535"/>
      <c r="H370" s="535"/>
      <c r="I370" s="536"/>
      <c r="J370" s="536"/>
      <c r="K370" s="536"/>
      <c r="L370" s="536"/>
      <c r="M370" s="536"/>
      <c r="N370" s="536"/>
      <c r="O370" s="536"/>
      <c r="P370" s="536"/>
      <c r="Q370" s="536"/>
      <c r="R370" s="536"/>
      <c r="S370" s="536"/>
      <c r="T370" s="536"/>
      <c r="U370" s="536"/>
      <c r="V370" s="536"/>
      <c r="W370" s="536"/>
      <c r="X370" s="536"/>
      <c r="Y370" s="536"/>
      <c r="Z370" s="536"/>
      <c r="AA370" s="536"/>
      <c r="AB370" s="536"/>
      <c r="AC370" s="536"/>
      <c r="AD370" s="536"/>
      <c r="AE370" s="536"/>
    </row>
    <row r="371">
      <c r="A371" s="536"/>
      <c r="B371" s="536"/>
      <c r="C371" s="535"/>
      <c r="D371" s="535"/>
      <c r="E371" s="535"/>
      <c r="F371" s="535"/>
      <c r="G371" s="535"/>
      <c r="H371" s="535"/>
      <c r="I371" s="536"/>
      <c r="J371" s="536"/>
      <c r="K371" s="536"/>
      <c r="L371" s="536"/>
      <c r="M371" s="536"/>
      <c r="N371" s="536"/>
      <c r="O371" s="536"/>
      <c r="P371" s="536"/>
      <c r="Q371" s="536"/>
      <c r="R371" s="536"/>
      <c r="S371" s="536"/>
      <c r="T371" s="536"/>
      <c r="U371" s="536"/>
      <c r="V371" s="536"/>
      <c r="W371" s="536"/>
      <c r="X371" s="536"/>
      <c r="Y371" s="536"/>
      <c r="Z371" s="536"/>
      <c r="AA371" s="536"/>
      <c r="AB371" s="536"/>
      <c r="AC371" s="536"/>
      <c r="AD371" s="536"/>
      <c r="AE371" s="536"/>
    </row>
    <row r="372">
      <c r="A372" s="536"/>
      <c r="B372" s="536"/>
      <c r="C372" s="535"/>
      <c r="D372" s="535"/>
      <c r="E372" s="535"/>
      <c r="F372" s="535"/>
      <c r="G372" s="535"/>
      <c r="H372" s="535"/>
      <c r="I372" s="536"/>
      <c r="J372" s="536"/>
      <c r="K372" s="536"/>
      <c r="L372" s="536"/>
      <c r="M372" s="536"/>
      <c r="N372" s="536"/>
      <c r="O372" s="536"/>
      <c r="P372" s="536"/>
      <c r="Q372" s="536"/>
      <c r="R372" s="536"/>
      <c r="S372" s="536"/>
      <c r="T372" s="536"/>
      <c r="U372" s="536"/>
      <c r="V372" s="536"/>
      <c r="W372" s="536"/>
      <c r="X372" s="536"/>
      <c r="Y372" s="536"/>
      <c r="Z372" s="536"/>
      <c r="AA372" s="536"/>
      <c r="AB372" s="536"/>
      <c r="AC372" s="536"/>
      <c r="AD372" s="536"/>
      <c r="AE372" s="536"/>
    </row>
    <row r="373">
      <c r="A373" s="536"/>
      <c r="B373" s="536"/>
      <c r="C373" s="535"/>
      <c r="D373" s="535"/>
      <c r="E373" s="535"/>
      <c r="F373" s="535"/>
      <c r="G373" s="535"/>
      <c r="H373" s="535"/>
      <c r="I373" s="536"/>
      <c r="J373" s="536"/>
      <c r="K373" s="536"/>
      <c r="L373" s="536"/>
      <c r="M373" s="536"/>
      <c r="N373" s="536"/>
      <c r="O373" s="536"/>
      <c r="P373" s="536"/>
      <c r="Q373" s="536"/>
      <c r="R373" s="536"/>
      <c r="S373" s="536"/>
      <c r="T373" s="536"/>
      <c r="U373" s="536"/>
      <c r="V373" s="536"/>
      <c r="W373" s="536"/>
      <c r="X373" s="536"/>
      <c r="Y373" s="536"/>
      <c r="Z373" s="536"/>
      <c r="AA373" s="536"/>
      <c r="AB373" s="536"/>
      <c r="AC373" s="536"/>
      <c r="AD373" s="536"/>
      <c r="AE373" s="536"/>
    </row>
    <row r="374">
      <c r="A374" s="536"/>
      <c r="B374" s="536"/>
      <c r="C374" s="535"/>
      <c r="D374" s="535"/>
      <c r="E374" s="535"/>
      <c r="F374" s="535"/>
      <c r="G374" s="535"/>
      <c r="H374" s="535"/>
      <c r="I374" s="536"/>
      <c r="J374" s="536"/>
      <c r="K374" s="536"/>
      <c r="L374" s="536"/>
      <c r="M374" s="536"/>
      <c r="N374" s="536"/>
      <c r="O374" s="536"/>
      <c r="P374" s="536"/>
      <c r="Q374" s="536"/>
      <c r="R374" s="536"/>
      <c r="S374" s="536"/>
      <c r="T374" s="536"/>
      <c r="U374" s="536"/>
      <c r="V374" s="536"/>
      <c r="W374" s="536"/>
      <c r="X374" s="536"/>
      <c r="Y374" s="536"/>
      <c r="Z374" s="536"/>
      <c r="AA374" s="536"/>
      <c r="AB374" s="536"/>
      <c r="AC374" s="536"/>
      <c r="AD374" s="536"/>
      <c r="AE374" s="536"/>
    </row>
    <row r="375">
      <c r="A375" s="536"/>
      <c r="B375" s="536"/>
      <c r="C375" s="535"/>
      <c r="D375" s="535"/>
      <c r="E375" s="535"/>
      <c r="F375" s="535"/>
      <c r="G375" s="535"/>
      <c r="H375" s="535"/>
      <c r="I375" s="536"/>
      <c r="J375" s="536"/>
      <c r="K375" s="536"/>
      <c r="L375" s="536"/>
      <c r="M375" s="536"/>
      <c r="N375" s="536"/>
      <c r="O375" s="536"/>
      <c r="P375" s="536"/>
      <c r="Q375" s="536"/>
      <c r="R375" s="536"/>
      <c r="S375" s="536"/>
      <c r="T375" s="536"/>
      <c r="U375" s="536"/>
      <c r="V375" s="536"/>
      <c r="W375" s="536"/>
      <c r="X375" s="536"/>
      <c r="Y375" s="536"/>
      <c r="Z375" s="536"/>
      <c r="AA375" s="536"/>
      <c r="AB375" s="536"/>
      <c r="AC375" s="536"/>
      <c r="AD375" s="536"/>
      <c r="AE375" s="536"/>
    </row>
    <row r="376">
      <c r="A376" s="536"/>
      <c r="B376" s="536"/>
      <c r="C376" s="535"/>
      <c r="D376" s="535"/>
      <c r="E376" s="535"/>
      <c r="F376" s="535"/>
      <c r="G376" s="535"/>
      <c r="H376" s="535"/>
      <c r="I376" s="536"/>
      <c r="J376" s="536"/>
      <c r="K376" s="536"/>
      <c r="L376" s="536"/>
      <c r="M376" s="536"/>
      <c r="N376" s="536"/>
      <c r="O376" s="536"/>
      <c r="P376" s="536"/>
      <c r="Q376" s="536"/>
      <c r="R376" s="536"/>
      <c r="S376" s="536"/>
      <c r="T376" s="536"/>
      <c r="U376" s="536"/>
      <c r="V376" s="536"/>
      <c r="W376" s="536"/>
      <c r="X376" s="536"/>
      <c r="Y376" s="536"/>
      <c r="Z376" s="536"/>
      <c r="AA376" s="536"/>
      <c r="AB376" s="536"/>
      <c r="AC376" s="536"/>
      <c r="AD376" s="536"/>
      <c r="AE376" s="536"/>
    </row>
    <row r="377">
      <c r="A377" s="536"/>
      <c r="B377" s="536"/>
      <c r="C377" s="535"/>
      <c r="D377" s="535"/>
      <c r="E377" s="535"/>
      <c r="F377" s="535"/>
      <c r="G377" s="535"/>
      <c r="H377" s="535"/>
      <c r="I377" s="536"/>
      <c r="J377" s="536"/>
      <c r="K377" s="536"/>
      <c r="L377" s="536"/>
      <c r="M377" s="536"/>
      <c r="N377" s="536"/>
      <c r="O377" s="536"/>
      <c r="P377" s="536"/>
      <c r="Q377" s="536"/>
      <c r="R377" s="536"/>
      <c r="S377" s="536"/>
      <c r="T377" s="536"/>
      <c r="U377" s="536"/>
      <c r="V377" s="536"/>
      <c r="W377" s="536"/>
      <c r="X377" s="536"/>
      <c r="Y377" s="536"/>
      <c r="Z377" s="536"/>
      <c r="AA377" s="536"/>
      <c r="AB377" s="536"/>
      <c r="AC377" s="536"/>
      <c r="AD377" s="536"/>
      <c r="AE377" s="536"/>
    </row>
    <row r="378">
      <c r="A378" s="536"/>
      <c r="B378" s="536"/>
      <c r="C378" s="535"/>
      <c r="D378" s="535"/>
      <c r="E378" s="535"/>
      <c r="F378" s="535"/>
      <c r="G378" s="535"/>
      <c r="H378" s="535"/>
      <c r="I378" s="536"/>
      <c r="J378" s="536"/>
      <c r="K378" s="536"/>
      <c r="L378" s="536"/>
      <c r="M378" s="536"/>
      <c r="N378" s="536"/>
      <c r="O378" s="536"/>
      <c r="P378" s="536"/>
      <c r="Q378" s="536"/>
      <c r="R378" s="536"/>
      <c r="S378" s="536"/>
      <c r="T378" s="536"/>
      <c r="U378" s="536"/>
      <c r="V378" s="536"/>
      <c r="W378" s="536"/>
      <c r="X378" s="536"/>
      <c r="Y378" s="536"/>
      <c r="Z378" s="536"/>
      <c r="AA378" s="536"/>
      <c r="AB378" s="536"/>
      <c r="AC378" s="536"/>
      <c r="AD378" s="536"/>
      <c r="AE378" s="536"/>
    </row>
    <row r="379">
      <c r="A379" s="536"/>
      <c r="B379" s="536"/>
      <c r="C379" s="535"/>
      <c r="D379" s="535"/>
      <c r="E379" s="535"/>
      <c r="F379" s="535"/>
      <c r="G379" s="535"/>
      <c r="H379" s="535"/>
      <c r="I379" s="536"/>
      <c r="J379" s="536"/>
      <c r="K379" s="536"/>
      <c r="L379" s="536"/>
      <c r="M379" s="536"/>
      <c r="N379" s="536"/>
      <c r="O379" s="536"/>
      <c r="P379" s="536"/>
      <c r="Q379" s="536"/>
      <c r="R379" s="536"/>
      <c r="S379" s="536"/>
      <c r="T379" s="536"/>
      <c r="U379" s="536"/>
      <c r="V379" s="536"/>
      <c r="W379" s="536"/>
      <c r="X379" s="536"/>
      <c r="Y379" s="536"/>
      <c r="Z379" s="536"/>
      <c r="AA379" s="536"/>
      <c r="AB379" s="536"/>
      <c r="AC379" s="536"/>
      <c r="AD379" s="536"/>
      <c r="AE379" s="536"/>
    </row>
    <row r="380">
      <c r="A380" s="536"/>
      <c r="B380" s="536"/>
      <c r="C380" s="535"/>
      <c r="D380" s="535"/>
      <c r="E380" s="535"/>
      <c r="F380" s="535"/>
      <c r="G380" s="535"/>
      <c r="H380" s="535"/>
      <c r="I380" s="536"/>
      <c r="J380" s="536"/>
      <c r="K380" s="536"/>
      <c r="L380" s="536"/>
      <c r="M380" s="536"/>
      <c r="N380" s="536"/>
      <c r="O380" s="536"/>
      <c r="P380" s="536"/>
      <c r="Q380" s="536"/>
      <c r="R380" s="536"/>
      <c r="S380" s="536"/>
      <c r="T380" s="536"/>
      <c r="U380" s="536"/>
      <c r="V380" s="536"/>
      <c r="W380" s="536"/>
      <c r="X380" s="536"/>
      <c r="Y380" s="536"/>
      <c r="Z380" s="536"/>
      <c r="AA380" s="536"/>
      <c r="AB380" s="536"/>
      <c r="AC380" s="536"/>
      <c r="AD380" s="536"/>
      <c r="AE380" s="536"/>
    </row>
    <row r="381">
      <c r="A381" s="536"/>
      <c r="B381" s="536"/>
      <c r="C381" s="535"/>
      <c r="D381" s="535"/>
      <c r="E381" s="535"/>
      <c r="F381" s="535"/>
      <c r="G381" s="535"/>
      <c r="H381" s="535"/>
      <c r="I381" s="536"/>
      <c r="J381" s="536"/>
      <c r="K381" s="536"/>
      <c r="L381" s="536"/>
      <c r="M381" s="536"/>
      <c r="N381" s="536"/>
      <c r="O381" s="536"/>
      <c r="P381" s="536"/>
      <c r="Q381" s="536"/>
      <c r="R381" s="536"/>
      <c r="S381" s="536"/>
      <c r="T381" s="536"/>
      <c r="U381" s="536"/>
      <c r="V381" s="536"/>
      <c r="W381" s="536"/>
      <c r="X381" s="536"/>
      <c r="Y381" s="536"/>
      <c r="Z381" s="536"/>
      <c r="AA381" s="536"/>
      <c r="AB381" s="536"/>
      <c r="AC381" s="536"/>
      <c r="AD381" s="536"/>
      <c r="AE381" s="536"/>
    </row>
    <row r="382">
      <c r="A382" s="536"/>
      <c r="B382" s="536"/>
      <c r="C382" s="535"/>
      <c r="D382" s="535"/>
      <c r="E382" s="535"/>
      <c r="F382" s="535"/>
      <c r="G382" s="535"/>
      <c r="H382" s="535"/>
      <c r="I382" s="536"/>
      <c r="J382" s="536"/>
      <c r="K382" s="536"/>
      <c r="L382" s="536"/>
      <c r="M382" s="536"/>
      <c r="N382" s="536"/>
      <c r="O382" s="536"/>
      <c r="P382" s="536"/>
      <c r="Q382" s="536"/>
      <c r="R382" s="536"/>
      <c r="S382" s="536"/>
      <c r="T382" s="536"/>
      <c r="U382" s="536"/>
      <c r="V382" s="536"/>
      <c r="W382" s="536"/>
      <c r="X382" s="536"/>
      <c r="Y382" s="536"/>
      <c r="Z382" s="536"/>
      <c r="AA382" s="536"/>
      <c r="AB382" s="536"/>
      <c r="AC382" s="536"/>
      <c r="AD382" s="536"/>
      <c r="AE382" s="536"/>
    </row>
    <row r="383">
      <c r="A383" s="536"/>
      <c r="B383" s="536"/>
      <c r="C383" s="535"/>
      <c r="D383" s="535"/>
      <c r="E383" s="535"/>
      <c r="F383" s="535"/>
      <c r="G383" s="535"/>
      <c r="H383" s="535"/>
      <c r="I383" s="536"/>
      <c r="J383" s="536"/>
      <c r="K383" s="536"/>
      <c r="L383" s="536"/>
      <c r="M383" s="536"/>
      <c r="N383" s="536"/>
      <c r="O383" s="536"/>
      <c r="P383" s="536"/>
      <c r="Q383" s="536"/>
      <c r="R383" s="536"/>
      <c r="S383" s="536"/>
      <c r="T383" s="536"/>
      <c r="U383" s="536"/>
      <c r="V383" s="536"/>
      <c r="W383" s="536"/>
      <c r="X383" s="536"/>
      <c r="Y383" s="536"/>
      <c r="Z383" s="536"/>
      <c r="AA383" s="536"/>
      <c r="AB383" s="536"/>
      <c r="AC383" s="536"/>
      <c r="AD383" s="536"/>
      <c r="AE383" s="536"/>
    </row>
    <row r="384">
      <c r="A384" s="536"/>
      <c r="B384" s="536"/>
      <c r="C384" s="535"/>
      <c r="D384" s="535"/>
      <c r="E384" s="535"/>
      <c r="F384" s="535"/>
      <c r="G384" s="535"/>
      <c r="H384" s="535"/>
      <c r="I384" s="536"/>
      <c r="J384" s="536"/>
      <c r="K384" s="536"/>
      <c r="L384" s="536"/>
      <c r="M384" s="536"/>
      <c r="N384" s="536"/>
      <c r="O384" s="536"/>
      <c r="P384" s="536"/>
      <c r="Q384" s="536"/>
      <c r="R384" s="536"/>
      <c r="S384" s="536"/>
      <c r="T384" s="536"/>
      <c r="U384" s="536"/>
      <c r="V384" s="536"/>
      <c r="W384" s="536"/>
      <c r="X384" s="536"/>
      <c r="Y384" s="536"/>
      <c r="Z384" s="536"/>
      <c r="AA384" s="536"/>
      <c r="AB384" s="536"/>
      <c r="AC384" s="536"/>
      <c r="AD384" s="536"/>
      <c r="AE384" s="536"/>
    </row>
    <row r="385">
      <c r="A385" s="536"/>
      <c r="B385" s="536"/>
      <c r="C385" s="535"/>
      <c r="D385" s="535"/>
      <c r="E385" s="535"/>
      <c r="F385" s="535"/>
      <c r="G385" s="535"/>
      <c r="H385" s="535"/>
      <c r="I385" s="536"/>
      <c r="J385" s="536"/>
      <c r="K385" s="536"/>
      <c r="L385" s="536"/>
      <c r="M385" s="536"/>
      <c r="N385" s="536"/>
      <c r="O385" s="536"/>
      <c r="P385" s="536"/>
      <c r="Q385" s="536"/>
      <c r="R385" s="536"/>
      <c r="S385" s="536"/>
      <c r="T385" s="536"/>
      <c r="U385" s="536"/>
      <c r="V385" s="536"/>
      <c r="W385" s="536"/>
      <c r="X385" s="536"/>
      <c r="Y385" s="536"/>
      <c r="Z385" s="536"/>
      <c r="AA385" s="536"/>
      <c r="AB385" s="536"/>
      <c r="AC385" s="536"/>
      <c r="AD385" s="536"/>
      <c r="AE385" s="536"/>
    </row>
    <row r="386">
      <c r="A386" s="536"/>
      <c r="B386" s="536"/>
      <c r="C386" s="535"/>
      <c r="D386" s="535"/>
      <c r="E386" s="535"/>
      <c r="F386" s="535"/>
      <c r="G386" s="535"/>
      <c r="H386" s="535"/>
      <c r="I386" s="536"/>
      <c r="J386" s="536"/>
      <c r="K386" s="536"/>
      <c r="L386" s="536"/>
      <c r="M386" s="536"/>
      <c r="N386" s="536"/>
      <c r="O386" s="536"/>
      <c r="P386" s="536"/>
      <c r="Q386" s="536"/>
      <c r="R386" s="536"/>
      <c r="S386" s="536"/>
      <c r="T386" s="536"/>
      <c r="U386" s="536"/>
      <c r="V386" s="536"/>
      <c r="W386" s="536"/>
      <c r="X386" s="536"/>
      <c r="Y386" s="536"/>
      <c r="Z386" s="536"/>
      <c r="AA386" s="536"/>
      <c r="AB386" s="536"/>
      <c r="AC386" s="536"/>
      <c r="AD386" s="536"/>
      <c r="AE386" s="536"/>
    </row>
    <row r="387">
      <c r="A387" s="536"/>
      <c r="B387" s="536"/>
      <c r="C387" s="535"/>
      <c r="D387" s="535"/>
      <c r="E387" s="535"/>
      <c r="F387" s="535"/>
      <c r="G387" s="535"/>
      <c r="H387" s="535"/>
      <c r="I387" s="536"/>
      <c r="J387" s="536"/>
      <c r="K387" s="536"/>
      <c r="L387" s="536"/>
      <c r="M387" s="536"/>
      <c r="N387" s="536"/>
      <c r="O387" s="536"/>
      <c r="P387" s="536"/>
      <c r="Q387" s="536"/>
      <c r="R387" s="536"/>
      <c r="S387" s="536"/>
      <c r="T387" s="536"/>
      <c r="U387" s="536"/>
      <c r="V387" s="536"/>
      <c r="W387" s="536"/>
      <c r="X387" s="536"/>
      <c r="Y387" s="536"/>
      <c r="Z387" s="536"/>
      <c r="AA387" s="536"/>
      <c r="AB387" s="536"/>
      <c r="AC387" s="536"/>
      <c r="AD387" s="536"/>
      <c r="AE387" s="536"/>
    </row>
    <row r="388">
      <c r="A388" s="536"/>
      <c r="B388" s="536"/>
      <c r="C388" s="535"/>
      <c r="D388" s="535"/>
      <c r="E388" s="535"/>
      <c r="F388" s="535"/>
      <c r="G388" s="535"/>
      <c r="H388" s="535"/>
      <c r="I388" s="536"/>
      <c r="J388" s="536"/>
      <c r="K388" s="536"/>
      <c r="L388" s="536"/>
      <c r="M388" s="536"/>
      <c r="N388" s="536"/>
      <c r="O388" s="536"/>
      <c r="P388" s="536"/>
      <c r="Q388" s="536"/>
      <c r="R388" s="536"/>
      <c r="S388" s="536"/>
      <c r="T388" s="536"/>
      <c r="U388" s="536"/>
      <c r="V388" s="536"/>
      <c r="W388" s="536"/>
      <c r="X388" s="536"/>
      <c r="Y388" s="536"/>
      <c r="Z388" s="536"/>
      <c r="AA388" s="536"/>
      <c r="AB388" s="536"/>
      <c r="AC388" s="536"/>
      <c r="AD388" s="536"/>
      <c r="AE388" s="536"/>
    </row>
    <row r="389">
      <c r="A389" s="536"/>
      <c r="B389" s="536"/>
      <c r="C389" s="535"/>
      <c r="D389" s="535"/>
      <c r="E389" s="535"/>
      <c r="F389" s="535"/>
      <c r="G389" s="535"/>
      <c r="H389" s="535"/>
      <c r="I389" s="536"/>
      <c r="J389" s="536"/>
      <c r="K389" s="536"/>
      <c r="L389" s="536"/>
      <c r="M389" s="536"/>
      <c r="N389" s="536"/>
      <c r="O389" s="536"/>
      <c r="P389" s="536"/>
      <c r="Q389" s="536"/>
      <c r="R389" s="536"/>
      <c r="S389" s="536"/>
      <c r="T389" s="536"/>
      <c r="U389" s="536"/>
      <c r="V389" s="536"/>
      <c r="W389" s="536"/>
      <c r="X389" s="536"/>
      <c r="Y389" s="536"/>
      <c r="Z389" s="536"/>
      <c r="AA389" s="536"/>
      <c r="AB389" s="536"/>
      <c r="AC389" s="536"/>
      <c r="AD389" s="536"/>
      <c r="AE389" s="536"/>
    </row>
    <row r="390">
      <c r="A390" s="536"/>
      <c r="B390" s="536"/>
      <c r="C390" s="535"/>
      <c r="D390" s="535"/>
      <c r="E390" s="535"/>
      <c r="F390" s="535"/>
      <c r="G390" s="535"/>
      <c r="H390" s="535"/>
      <c r="I390" s="536"/>
      <c r="J390" s="536"/>
      <c r="K390" s="536"/>
      <c r="L390" s="536"/>
      <c r="M390" s="536"/>
      <c r="N390" s="536"/>
      <c r="O390" s="536"/>
      <c r="P390" s="536"/>
      <c r="Q390" s="536"/>
      <c r="R390" s="536"/>
      <c r="S390" s="536"/>
      <c r="T390" s="536"/>
      <c r="U390" s="536"/>
      <c r="V390" s="536"/>
      <c r="W390" s="536"/>
      <c r="X390" s="536"/>
      <c r="Y390" s="536"/>
      <c r="Z390" s="536"/>
      <c r="AA390" s="536"/>
      <c r="AB390" s="536"/>
      <c r="AC390" s="536"/>
      <c r="AD390" s="536"/>
      <c r="AE390" s="536"/>
    </row>
    <row r="391">
      <c r="A391" s="536"/>
      <c r="B391" s="536"/>
      <c r="C391" s="535"/>
      <c r="D391" s="535"/>
      <c r="E391" s="535"/>
      <c r="F391" s="535"/>
      <c r="G391" s="535"/>
      <c r="H391" s="535"/>
      <c r="I391" s="536"/>
      <c r="J391" s="536"/>
      <c r="K391" s="536"/>
      <c r="L391" s="536"/>
      <c r="M391" s="536"/>
      <c r="N391" s="536"/>
      <c r="O391" s="536"/>
      <c r="P391" s="536"/>
      <c r="Q391" s="536"/>
      <c r="R391" s="536"/>
      <c r="S391" s="536"/>
      <c r="T391" s="536"/>
      <c r="U391" s="536"/>
      <c r="V391" s="536"/>
      <c r="W391" s="536"/>
      <c r="X391" s="536"/>
      <c r="Y391" s="536"/>
      <c r="Z391" s="536"/>
      <c r="AA391" s="536"/>
      <c r="AB391" s="536"/>
      <c r="AC391" s="536"/>
      <c r="AD391" s="536"/>
      <c r="AE391" s="536"/>
    </row>
    <row r="392">
      <c r="A392" s="536"/>
      <c r="B392" s="536"/>
      <c r="C392" s="535"/>
      <c r="D392" s="535"/>
      <c r="E392" s="535"/>
      <c r="F392" s="535"/>
      <c r="G392" s="535"/>
      <c r="H392" s="535"/>
      <c r="I392" s="536"/>
      <c r="J392" s="536"/>
      <c r="K392" s="536"/>
      <c r="L392" s="536"/>
      <c r="M392" s="536"/>
      <c r="N392" s="536"/>
      <c r="O392" s="536"/>
      <c r="P392" s="536"/>
      <c r="Q392" s="536"/>
      <c r="R392" s="536"/>
      <c r="S392" s="536"/>
      <c r="T392" s="536"/>
      <c r="U392" s="536"/>
      <c r="V392" s="536"/>
      <c r="W392" s="536"/>
      <c r="X392" s="536"/>
      <c r="Y392" s="536"/>
      <c r="Z392" s="536"/>
      <c r="AA392" s="536"/>
      <c r="AB392" s="536"/>
      <c r="AC392" s="536"/>
      <c r="AD392" s="536"/>
      <c r="AE392" s="536"/>
    </row>
    <row r="393">
      <c r="A393" s="536"/>
      <c r="B393" s="536"/>
      <c r="C393" s="535"/>
      <c r="D393" s="535"/>
      <c r="E393" s="535"/>
      <c r="F393" s="535"/>
      <c r="G393" s="535"/>
      <c r="H393" s="535"/>
      <c r="I393" s="536"/>
      <c r="J393" s="536"/>
      <c r="K393" s="536"/>
      <c r="L393" s="536"/>
      <c r="M393" s="536"/>
      <c r="N393" s="536"/>
      <c r="O393" s="536"/>
      <c r="P393" s="536"/>
      <c r="Q393" s="536"/>
      <c r="R393" s="536"/>
      <c r="S393" s="536"/>
      <c r="T393" s="536"/>
      <c r="U393" s="536"/>
      <c r="V393" s="536"/>
      <c r="W393" s="536"/>
      <c r="X393" s="536"/>
      <c r="Y393" s="536"/>
      <c r="Z393" s="536"/>
      <c r="AA393" s="536"/>
      <c r="AB393" s="536"/>
      <c r="AC393" s="536"/>
      <c r="AD393" s="536"/>
      <c r="AE393" s="536"/>
    </row>
    <row r="394">
      <c r="A394" s="536"/>
      <c r="B394" s="536"/>
      <c r="C394" s="535"/>
      <c r="D394" s="535"/>
      <c r="E394" s="535"/>
      <c r="F394" s="535"/>
      <c r="G394" s="535"/>
      <c r="H394" s="535"/>
      <c r="I394" s="536"/>
      <c r="J394" s="536"/>
      <c r="K394" s="536"/>
      <c r="L394" s="536"/>
      <c r="M394" s="536"/>
      <c r="N394" s="536"/>
      <c r="O394" s="536"/>
      <c r="P394" s="536"/>
      <c r="Q394" s="536"/>
      <c r="R394" s="536"/>
      <c r="S394" s="536"/>
      <c r="T394" s="536"/>
      <c r="U394" s="536"/>
      <c r="V394" s="536"/>
      <c r="W394" s="536"/>
      <c r="X394" s="536"/>
      <c r="Y394" s="536"/>
      <c r="Z394" s="536"/>
      <c r="AA394" s="536"/>
      <c r="AB394" s="536"/>
      <c r="AC394" s="536"/>
      <c r="AD394" s="536"/>
      <c r="AE394" s="536"/>
    </row>
    <row r="395">
      <c r="A395" s="536"/>
      <c r="B395" s="536"/>
      <c r="C395" s="535"/>
      <c r="D395" s="535"/>
      <c r="E395" s="535"/>
      <c r="F395" s="535"/>
      <c r="G395" s="535"/>
      <c r="H395" s="535"/>
      <c r="I395" s="536"/>
      <c r="J395" s="536"/>
      <c r="K395" s="536"/>
      <c r="L395" s="536"/>
      <c r="M395" s="536"/>
      <c r="N395" s="536"/>
      <c r="O395" s="536"/>
      <c r="P395" s="536"/>
      <c r="Q395" s="536"/>
      <c r="R395" s="536"/>
      <c r="S395" s="536"/>
      <c r="T395" s="536"/>
      <c r="U395" s="536"/>
      <c r="V395" s="536"/>
      <c r="W395" s="536"/>
      <c r="X395" s="536"/>
      <c r="Y395" s="536"/>
      <c r="Z395" s="536"/>
      <c r="AA395" s="536"/>
      <c r="AB395" s="536"/>
      <c r="AC395" s="536"/>
      <c r="AD395" s="536"/>
      <c r="AE395" s="536"/>
    </row>
    <row r="396">
      <c r="A396" s="536"/>
      <c r="B396" s="536"/>
      <c r="C396" s="535"/>
      <c r="D396" s="535"/>
      <c r="E396" s="535"/>
      <c r="F396" s="535"/>
      <c r="G396" s="535"/>
      <c r="H396" s="535"/>
      <c r="I396" s="536"/>
      <c r="J396" s="536"/>
      <c r="K396" s="536"/>
      <c r="L396" s="536"/>
      <c r="M396" s="536"/>
      <c r="N396" s="536"/>
      <c r="O396" s="536"/>
      <c r="P396" s="536"/>
      <c r="Q396" s="536"/>
      <c r="R396" s="536"/>
      <c r="S396" s="536"/>
      <c r="T396" s="536"/>
      <c r="U396" s="536"/>
      <c r="V396" s="536"/>
      <c r="W396" s="536"/>
      <c r="X396" s="536"/>
      <c r="Y396" s="536"/>
      <c r="Z396" s="536"/>
      <c r="AA396" s="536"/>
      <c r="AB396" s="536"/>
      <c r="AC396" s="536"/>
      <c r="AD396" s="536"/>
      <c r="AE396" s="536"/>
    </row>
    <row r="397">
      <c r="A397" s="536"/>
      <c r="B397" s="536"/>
      <c r="C397" s="535"/>
      <c r="D397" s="535"/>
      <c r="E397" s="535"/>
      <c r="F397" s="535"/>
      <c r="G397" s="535"/>
      <c r="H397" s="535"/>
      <c r="I397" s="536"/>
      <c r="J397" s="536"/>
      <c r="K397" s="536"/>
      <c r="L397" s="536"/>
      <c r="M397" s="536"/>
      <c r="N397" s="536"/>
      <c r="O397" s="536"/>
      <c r="P397" s="536"/>
      <c r="Q397" s="536"/>
      <c r="R397" s="536"/>
      <c r="S397" s="536"/>
      <c r="T397" s="536"/>
      <c r="U397" s="536"/>
      <c r="V397" s="536"/>
      <c r="W397" s="536"/>
      <c r="X397" s="536"/>
      <c r="Y397" s="536"/>
      <c r="Z397" s="536"/>
      <c r="AA397" s="536"/>
      <c r="AB397" s="536"/>
      <c r="AC397" s="536"/>
      <c r="AD397" s="536"/>
      <c r="AE397" s="536"/>
    </row>
    <row r="398">
      <c r="A398" s="536"/>
      <c r="B398" s="536"/>
      <c r="C398" s="535"/>
      <c r="D398" s="535"/>
      <c r="E398" s="535"/>
      <c r="F398" s="535"/>
      <c r="G398" s="535"/>
      <c r="H398" s="535"/>
      <c r="I398" s="536"/>
      <c r="J398" s="536"/>
      <c r="K398" s="536"/>
      <c r="L398" s="536"/>
      <c r="M398" s="536"/>
      <c r="N398" s="536"/>
      <c r="O398" s="536"/>
      <c r="P398" s="536"/>
      <c r="Q398" s="536"/>
      <c r="R398" s="536"/>
      <c r="S398" s="536"/>
      <c r="T398" s="536"/>
      <c r="U398" s="536"/>
      <c r="V398" s="536"/>
      <c r="W398" s="536"/>
      <c r="X398" s="536"/>
      <c r="Y398" s="536"/>
      <c r="Z398" s="536"/>
      <c r="AA398" s="536"/>
      <c r="AB398" s="536"/>
      <c r="AC398" s="536"/>
      <c r="AD398" s="536"/>
      <c r="AE398" s="536"/>
    </row>
    <row r="399">
      <c r="A399" s="536"/>
      <c r="B399" s="536"/>
      <c r="C399" s="535"/>
      <c r="D399" s="535"/>
      <c r="E399" s="535"/>
      <c r="F399" s="535"/>
      <c r="G399" s="535"/>
      <c r="H399" s="535"/>
      <c r="I399" s="536"/>
      <c r="J399" s="536"/>
      <c r="K399" s="536"/>
      <c r="L399" s="536"/>
      <c r="M399" s="536"/>
      <c r="N399" s="536"/>
      <c r="O399" s="536"/>
      <c r="P399" s="536"/>
      <c r="Q399" s="536"/>
      <c r="R399" s="536"/>
      <c r="S399" s="536"/>
      <c r="T399" s="536"/>
      <c r="U399" s="536"/>
      <c r="V399" s="536"/>
      <c r="W399" s="536"/>
      <c r="X399" s="536"/>
      <c r="Y399" s="536"/>
      <c r="Z399" s="536"/>
      <c r="AA399" s="536"/>
      <c r="AB399" s="536"/>
      <c r="AC399" s="536"/>
      <c r="AD399" s="536"/>
      <c r="AE399" s="536"/>
    </row>
    <row r="400">
      <c r="A400" s="536"/>
      <c r="B400" s="536"/>
      <c r="C400" s="535"/>
      <c r="D400" s="535"/>
      <c r="E400" s="535"/>
      <c r="F400" s="535"/>
      <c r="G400" s="535"/>
      <c r="H400" s="535"/>
      <c r="I400" s="536"/>
      <c r="J400" s="536"/>
      <c r="K400" s="536"/>
      <c r="L400" s="536"/>
      <c r="M400" s="536"/>
      <c r="N400" s="536"/>
      <c r="O400" s="536"/>
      <c r="P400" s="536"/>
      <c r="Q400" s="536"/>
      <c r="R400" s="536"/>
      <c r="S400" s="536"/>
      <c r="T400" s="536"/>
      <c r="U400" s="536"/>
      <c r="V400" s="536"/>
      <c r="W400" s="536"/>
      <c r="X400" s="536"/>
      <c r="Y400" s="536"/>
      <c r="Z400" s="536"/>
      <c r="AA400" s="536"/>
      <c r="AB400" s="536"/>
      <c r="AC400" s="536"/>
      <c r="AD400" s="536"/>
      <c r="AE400" s="536"/>
    </row>
    <row r="401">
      <c r="A401" s="536"/>
      <c r="B401" s="536"/>
      <c r="C401" s="535"/>
      <c r="D401" s="535"/>
      <c r="E401" s="535"/>
      <c r="F401" s="535"/>
      <c r="G401" s="535"/>
      <c r="H401" s="535"/>
      <c r="I401" s="536"/>
      <c r="J401" s="536"/>
      <c r="K401" s="536"/>
      <c r="L401" s="536"/>
      <c r="M401" s="536"/>
      <c r="N401" s="536"/>
      <c r="O401" s="536"/>
      <c r="P401" s="536"/>
      <c r="Q401" s="536"/>
      <c r="R401" s="536"/>
      <c r="S401" s="536"/>
      <c r="T401" s="536"/>
      <c r="U401" s="536"/>
      <c r="V401" s="536"/>
      <c r="W401" s="536"/>
      <c r="X401" s="536"/>
      <c r="Y401" s="536"/>
      <c r="Z401" s="536"/>
      <c r="AA401" s="536"/>
      <c r="AB401" s="536"/>
      <c r="AC401" s="536"/>
      <c r="AD401" s="536"/>
      <c r="AE401" s="536"/>
    </row>
    <row r="402">
      <c r="A402" s="536"/>
      <c r="B402" s="536"/>
      <c r="C402" s="535"/>
      <c r="D402" s="535"/>
      <c r="E402" s="535"/>
      <c r="F402" s="535"/>
      <c r="G402" s="535"/>
      <c r="H402" s="535"/>
      <c r="I402" s="536"/>
      <c r="J402" s="536"/>
      <c r="K402" s="536"/>
      <c r="L402" s="536"/>
      <c r="M402" s="536"/>
      <c r="N402" s="536"/>
      <c r="O402" s="536"/>
      <c r="P402" s="536"/>
      <c r="Q402" s="536"/>
      <c r="R402" s="536"/>
      <c r="S402" s="536"/>
      <c r="T402" s="536"/>
      <c r="U402" s="536"/>
      <c r="V402" s="536"/>
      <c r="W402" s="536"/>
      <c r="X402" s="536"/>
      <c r="Y402" s="536"/>
      <c r="Z402" s="536"/>
      <c r="AA402" s="536"/>
      <c r="AB402" s="536"/>
      <c r="AC402" s="536"/>
      <c r="AD402" s="536"/>
      <c r="AE402" s="536"/>
    </row>
    <row r="403">
      <c r="A403" s="536"/>
      <c r="B403" s="536"/>
      <c r="C403" s="535"/>
      <c r="D403" s="535"/>
      <c r="E403" s="535"/>
      <c r="F403" s="535"/>
      <c r="G403" s="535"/>
      <c r="H403" s="535"/>
      <c r="I403" s="536"/>
      <c r="J403" s="536"/>
      <c r="K403" s="536"/>
      <c r="L403" s="536"/>
      <c r="M403" s="536"/>
      <c r="N403" s="536"/>
      <c r="O403" s="536"/>
      <c r="P403" s="536"/>
      <c r="Q403" s="536"/>
      <c r="R403" s="536"/>
      <c r="S403" s="536"/>
      <c r="T403" s="536"/>
      <c r="U403" s="536"/>
      <c r="V403" s="536"/>
      <c r="W403" s="536"/>
      <c r="X403" s="536"/>
      <c r="Y403" s="536"/>
      <c r="Z403" s="536"/>
      <c r="AA403" s="536"/>
      <c r="AB403" s="536"/>
      <c r="AC403" s="536"/>
      <c r="AD403" s="536"/>
      <c r="AE403" s="536"/>
    </row>
    <row r="404">
      <c r="A404" s="536"/>
      <c r="B404" s="536"/>
      <c r="C404" s="535"/>
      <c r="D404" s="535"/>
      <c r="E404" s="535"/>
      <c r="F404" s="535"/>
      <c r="G404" s="535"/>
      <c r="H404" s="535"/>
      <c r="I404" s="536"/>
      <c r="J404" s="536"/>
      <c r="K404" s="536"/>
      <c r="L404" s="536"/>
      <c r="M404" s="536"/>
      <c r="N404" s="536"/>
      <c r="O404" s="536"/>
      <c r="P404" s="536"/>
      <c r="Q404" s="536"/>
      <c r="R404" s="536"/>
      <c r="S404" s="536"/>
      <c r="T404" s="536"/>
      <c r="U404" s="536"/>
      <c r="V404" s="536"/>
      <c r="W404" s="536"/>
      <c r="X404" s="536"/>
      <c r="Y404" s="536"/>
      <c r="Z404" s="536"/>
      <c r="AA404" s="536"/>
      <c r="AB404" s="536"/>
      <c r="AC404" s="536"/>
      <c r="AD404" s="536"/>
      <c r="AE404" s="536"/>
    </row>
    <row r="405">
      <c r="A405" s="536"/>
      <c r="B405" s="536"/>
      <c r="C405" s="535"/>
      <c r="D405" s="535"/>
      <c r="E405" s="535"/>
      <c r="F405" s="535"/>
      <c r="G405" s="535"/>
      <c r="H405" s="535"/>
      <c r="I405" s="536"/>
      <c r="J405" s="536"/>
      <c r="K405" s="536"/>
      <c r="L405" s="536"/>
      <c r="M405" s="536"/>
      <c r="N405" s="536"/>
      <c r="O405" s="536"/>
      <c r="P405" s="536"/>
      <c r="Q405" s="536"/>
      <c r="R405" s="536"/>
      <c r="S405" s="536"/>
      <c r="T405" s="536"/>
      <c r="U405" s="536"/>
      <c r="V405" s="536"/>
      <c r="W405" s="536"/>
      <c r="X405" s="536"/>
      <c r="Y405" s="536"/>
      <c r="Z405" s="536"/>
      <c r="AA405" s="536"/>
      <c r="AB405" s="536"/>
      <c r="AC405" s="536"/>
      <c r="AD405" s="536"/>
      <c r="AE405" s="536"/>
    </row>
    <row r="406">
      <c r="A406" s="536"/>
      <c r="B406" s="536"/>
      <c r="C406" s="535"/>
      <c r="D406" s="535"/>
      <c r="E406" s="535"/>
      <c r="F406" s="535"/>
      <c r="G406" s="535"/>
      <c r="H406" s="535"/>
      <c r="I406" s="536"/>
      <c r="J406" s="536"/>
      <c r="K406" s="536"/>
      <c r="L406" s="536"/>
      <c r="M406" s="536"/>
      <c r="N406" s="536"/>
      <c r="O406" s="536"/>
      <c r="P406" s="536"/>
      <c r="Q406" s="536"/>
      <c r="R406" s="536"/>
      <c r="S406" s="536"/>
      <c r="T406" s="536"/>
      <c r="U406" s="536"/>
      <c r="V406" s="536"/>
      <c r="W406" s="536"/>
      <c r="X406" s="536"/>
      <c r="Y406" s="536"/>
      <c r="Z406" s="536"/>
      <c r="AA406" s="536"/>
      <c r="AB406" s="536"/>
      <c r="AC406" s="536"/>
      <c r="AD406" s="536"/>
      <c r="AE406" s="536"/>
    </row>
    <row r="407">
      <c r="A407" s="536"/>
      <c r="B407" s="536"/>
      <c r="C407" s="535"/>
      <c r="D407" s="535"/>
      <c r="E407" s="535"/>
      <c r="F407" s="535"/>
      <c r="G407" s="535"/>
      <c r="H407" s="535"/>
      <c r="I407" s="536"/>
      <c r="J407" s="536"/>
      <c r="K407" s="536"/>
      <c r="L407" s="536"/>
      <c r="M407" s="536"/>
      <c r="N407" s="536"/>
      <c r="O407" s="536"/>
      <c r="P407" s="536"/>
      <c r="Q407" s="536"/>
      <c r="R407" s="536"/>
      <c r="S407" s="536"/>
      <c r="T407" s="536"/>
      <c r="U407" s="536"/>
      <c r="V407" s="536"/>
      <c r="W407" s="536"/>
      <c r="X407" s="536"/>
      <c r="Y407" s="536"/>
      <c r="Z407" s="536"/>
      <c r="AA407" s="536"/>
      <c r="AB407" s="536"/>
      <c r="AC407" s="536"/>
      <c r="AD407" s="536"/>
      <c r="AE407" s="536"/>
    </row>
    <row r="408">
      <c r="A408" s="536"/>
      <c r="B408" s="536"/>
      <c r="C408" s="535"/>
      <c r="D408" s="535"/>
      <c r="E408" s="535"/>
      <c r="F408" s="535"/>
      <c r="G408" s="535"/>
      <c r="H408" s="535"/>
      <c r="I408" s="536"/>
      <c r="J408" s="536"/>
      <c r="K408" s="536"/>
      <c r="L408" s="536"/>
      <c r="M408" s="536"/>
      <c r="N408" s="536"/>
      <c r="O408" s="536"/>
      <c r="P408" s="536"/>
      <c r="Q408" s="536"/>
      <c r="R408" s="536"/>
      <c r="S408" s="536"/>
      <c r="T408" s="536"/>
      <c r="U408" s="536"/>
      <c r="V408" s="536"/>
      <c r="W408" s="536"/>
      <c r="X408" s="536"/>
      <c r="Y408" s="536"/>
      <c r="Z408" s="536"/>
      <c r="AA408" s="536"/>
      <c r="AB408" s="536"/>
      <c r="AC408" s="536"/>
      <c r="AD408" s="536"/>
      <c r="AE408" s="536"/>
    </row>
    <row r="409">
      <c r="A409" s="536"/>
      <c r="B409" s="536"/>
      <c r="C409" s="535"/>
      <c r="D409" s="535"/>
      <c r="E409" s="535"/>
      <c r="F409" s="535"/>
      <c r="G409" s="535"/>
      <c r="H409" s="535"/>
      <c r="I409" s="536"/>
      <c r="J409" s="536"/>
      <c r="K409" s="536"/>
      <c r="L409" s="536"/>
      <c r="M409" s="536"/>
      <c r="N409" s="536"/>
      <c r="O409" s="536"/>
      <c r="P409" s="536"/>
      <c r="Q409" s="536"/>
      <c r="R409" s="536"/>
      <c r="S409" s="536"/>
      <c r="T409" s="536"/>
      <c r="U409" s="536"/>
      <c r="V409" s="536"/>
      <c r="W409" s="536"/>
      <c r="X409" s="536"/>
      <c r="Y409" s="536"/>
      <c r="Z409" s="536"/>
      <c r="AA409" s="536"/>
      <c r="AB409" s="536"/>
      <c r="AC409" s="536"/>
      <c r="AD409" s="536"/>
      <c r="AE409" s="536"/>
    </row>
    <row r="410">
      <c r="A410" s="536"/>
      <c r="B410" s="536"/>
      <c r="C410" s="535"/>
      <c r="D410" s="535"/>
      <c r="E410" s="535"/>
      <c r="F410" s="535"/>
      <c r="G410" s="535"/>
      <c r="H410" s="535"/>
      <c r="I410" s="536"/>
      <c r="J410" s="536"/>
      <c r="K410" s="536"/>
      <c r="L410" s="536"/>
      <c r="M410" s="536"/>
      <c r="N410" s="536"/>
      <c r="O410" s="536"/>
      <c r="P410" s="536"/>
      <c r="Q410" s="536"/>
      <c r="R410" s="536"/>
      <c r="S410" s="536"/>
      <c r="T410" s="536"/>
      <c r="U410" s="536"/>
      <c r="V410" s="536"/>
      <c r="W410" s="536"/>
      <c r="X410" s="536"/>
      <c r="Y410" s="536"/>
      <c r="Z410" s="536"/>
      <c r="AA410" s="536"/>
      <c r="AB410" s="536"/>
      <c r="AC410" s="536"/>
      <c r="AD410" s="536"/>
      <c r="AE410" s="536"/>
    </row>
    <row r="411">
      <c r="A411" s="536"/>
      <c r="B411" s="536"/>
      <c r="C411" s="535"/>
      <c r="D411" s="535"/>
      <c r="E411" s="535"/>
      <c r="F411" s="535"/>
      <c r="G411" s="535"/>
      <c r="H411" s="535"/>
      <c r="I411" s="536"/>
      <c r="J411" s="536"/>
      <c r="K411" s="536"/>
      <c r="L411" s="536"/>
      <c r="M411" s="536"/>
      <c r="N411" s="536"/>
      <c r="O411" s="536"/>
      <c r="P411" s="536"/>
      <c r="Q411" s="536"/>
      <c r="R411" s="536"/>
      <c r="S411" s="536"/>
      <c r="T411" s="536"/>
      <c r="U411" s="536"/>
      <c r="V411" s="536"/>
      <c r="W411" s="536"/>
      <c r="X411" s="536"/>
      <c r="Y411" s="536"/>
      <c r="Z411" s="536"/>
      <c r="AA411" s="536"/>
      <c r="AB411" s="536"/>
      <c r="AC411" s="536"/>
      <c r="AD411" s="536"/>
      <c r="AE411" s="536"/>
    </row>
    <row r="412">
      <c r="A412" s="536"/>
      <c r="B412" s="536"/>
      <c r="C412" s="535"/>
      <c r="D412" s="535"/>
      <c r="E412" s="535"/>
      <c r="F412" s="535"/>
      <c r="G412" s="535"/>
      <c r="H412" s="535"/>
      <c r="I412" s="536"/>
      <c r="J412" s="536"/>
      <c r="K412" s="536"/>
      <c r="L412" s="536"/>
      <c r="M412" s="536"/>
      <c r="N412" s="536"/>
      <c r="O412" s="536"/>
      <c r="P412" s="536"/>
      <c r="Q412" s="536"/>
      <c r="R412" s="536"/>
      <c r="S412" s="536"/>
      <c r="T412" s="536"/>
      <c r="U412" s="536"/>
      <c r="V412" s="536"/>
      <c r="W412" s="536"/>
      <c r="X412" s="536"/>
      <c r="Y412" s="536"/>
      <c r="Z412" s="536"/>
      <c r="AA412" s="536"/>
      <c r="AB412" s="536"/>
      <c r="AC412" s="536"/>
      <c r="AD412" s="536"/>
      <c r="AE412" s="536"/>
    </row>
    <row r="413">
      <c r="A413" s="536"/>
      <c r="B413" s="536"/>
      <c r="C413" s="535"/>
      <c r="D413" s="535"/>
      <c r="E413" s="535"/>
      <c r="F413" s="535"/>
      <c r="G413" s="535"/>
      <c r="H413" s="535"/>
      <c r="I413" s="536"/>
      <c r="J413" s="536"/>
      <c r="K413" s="536"/>
      <c r="L413" s="536"/>
      <c r="M413" s="536"/>
      <c r="N413" s="536"/>
      <c r="O413" s="536"/>
      <c r="P413" s="536"/>
      <c r="Q413" s="536"/>
      <c r="R413" s="536"/>
      <c r="S413" s="536"/>
      <c r="T413" s="536"/>
      <c r="U413" s="536"/>
      <c r="V413" s="536"/>
      <c r="W413" s="536"/>
      <c r="X413" s="536"/>
      <c r="Y413" s="536"/>
      <c r="Z413" s="536"/>
      <c r="AA413" s="536"/>
      <c r="AB413" s="536"/>
      <c r="AC413" s="536"/>
      <c r="AD413" s="536"/>
      <c r="AE413" s="536"/>
    </row>
    <row r="414">
      <c r="A414" s="536"/>
      <c r="B414" s="536"/>
      <c r="C414" s="535"/>
      <c r="D414" s="535"/>
      <c r="E414" s="535"/>
      <c r="F414" s="535"/>
      <c r="G414" s="535"/>
      <c r="H414" s="535"/>
      <c r="I414" s="536"/>
      <c r="J414" s="536"/>
      <c r="K414" s="536"/>
      <c r="L414" s="536"/>
      <c r="M414" s="536"/>
      <c r="N414" s="536"/>
      <c r="O414" s="536"/>
      <c r="P414" s="536"/>
      <c r="Q414" s="536"/>
      <c r="R414" s="536"/>
      <c r="S414" s="536"/>
      <c r="T414" s="536"/>
      <c r="U414" s="536"/>
      <c r="V414" s="536"/>
      <c r="W414" s="536"/>
      <c r="X414" s="536"/>
      <c r="Y414" s="536"/>
      <c r="Z414" s="536"/>
      <c r="AA414" s="536"/>
      <c r="AB414" s="536"/>
      <c r="AC414" s="536"/>
      <c r="AD414" s="536"/>
      <c r="AE414" s="536"/>
    </row>
    <row r="415">
      <c r="A415" s="536"/>
      <c r="B415" s="536"/>
      <c r="C415" s="535"/>
      <c r="D415" s="535"/>
      <c r="E415" s="535"/>
      <c r="F415" s="535"/>
      <c r="G415" s="535"/>
      <c r="H415" s="535"/>
      <c r="I415" s="536"/>
      <c r="J415" s="536"/>
      <c r="K415" s="536"/>
      <c r="L415" s="536"/>
      <c r="M415" s="536"/>
      <c r="N415" s="536"/>
      <c r="O415" s="536"/>
      <c r="P415" s="536"/>
      <c r="Q415" s="536"/>
      <c r="R415" s="536"/>
      <c r="S415" s="536"/>
      <c r="T415" s="536"/>
      <c r="U415" s="536"/>
      <c r="V415" s="536"/>
      <c r="W415" s="536"/>
      <c r="X415" s="536"/>
      <c r="Y415" s="536"/>
      <c r="Z415" s="536"/>
      <c r="AA415" s="536"/>
      <c r="AB415" s="536"/>
      <c r="AC415" s="536"/>
      <c r="AD415" s="536"/>
      <c r="AE415" s="536"/>
    </row>
    <row r="416">
      <c r="A416" s="536"/>
      <c r="B416" s="536"/>
      <c r="C416" s="535"/>
      <c r="D416" s="535"/>
      <c r="E416" s="535"/>
      <c r="F416" s="535"/>
      <c r="G416" s="535"/>
      <c r="H416" s="535"/>
      <c r="I416" s="536"/>
      <c r="J416" s="536"/>
      <c r="K416" s="536"/>
      <c r="L416" s="536"/>
      <c r="M416" s="536"/>
      <c r="N416" s="536"/>
      <c r="O416" s="536"/>
      <c r="P416" s="536"/>
      <c r="Q416" s="536"/>
      <c r="R416" s="536"/>
      <c r="S416" s="536"/>
      <c r="T416" s="536"/>
      <c r="U416" s="536"/>
      <c r="V416" s="536"/>
      <c r="W416" s="536"/>
      <c r="X416" s="536"/>
      <c r="Y416" s="536"/>
      <c r="Z416" s="536"/>
      <c r="AA416" s="536"/>
      <c r="AB416" s="536"/>
      <c r="AC416" s="536"/>
      <c r="AD416" s="536"/>
      <c r="AE416" s="536"/>
    </row>
    <row r="417">
      <c r="A417" s="536"/>
      <c r="B417" s="536"/>
      <c r="C417" s="535"/>
      <c r="D417" s="535"/>
      <c r="E417" s="535"/>
      <c r="F417" s="535"/>
      <c r="G417" s="535"/>
      <c r="H417" s="535"/>
      <c r="I417" s="536"/>
      <c r="J417" s="536"/>
      <c r="K417" s="536"/>
      <c r="L417" s="536"/>
      <c r="M417" s="536"/>
      <c r="N417" s="536"/>
      <c r="O417" s="536"/>
      <c r="P417" s="536"/>
      <c r="Q417" s="536"/>
      <c r="R417" s="536"/>
      <c r="S417" s="536"/>
      <c r="T417" s="536"/>
      <c r="U417" s="536"/>
      <c r="V417" s="536"/>
      <c r="W417" s="536"/>
      <c r="X417" s="536"/>
      <c r="Y417" s="536"/>
      <c r="Z417" s="536"/>
      <c r="AA417" s="536"/>
      <c r="AB417" s="536"/>
      <c r="AC417" s="536"/>
      <c r="AD417" s="536"/>
      <c r="AE417" s="536"/>
    </row>
    <row r="418">
      <c r="A418" s="536"/>
      <c r="B418" s="536"/>
      <c r="C418" s="535"/>
      <c r="D418" s="535"/>
      <c r="E418" s="535"/>
      <c r="F418" s="535"/>
      <c r="G418" s="535"/>
      <c r="H418" s="535"/>
      <c r="I418" s="536"/>
      <c r="J418" s="536"/>
      <c r="K418" s="536"/>
      <c r="L418" s="536"/>
      <c r="M418" s="536"/>
      <c r="N418" s="536"/>
      <c r="O418" s="536"/>
      <c r="P418" s="536"/>
      <c r="Q418" s="536"/>
      <c r="R418" s="536"/>
      <c r="S418" s="536"/>
      <c r="T418" s="536"/>
      <c r="U418" s="536"/>
      <c r="V418" s="536"/>
      <c r="W418" s="536"/>
      <c r="X418" s="536"/>
      <c r="Y418" s="536"/>
      <c r="Z418" s="536"/>
      <c r="AA418" s="536"/>
      <c r="AB418" s="536"/>
      <c r="AC418" s="536"/>
      <c r="AD418" s="536"/>
      <c r="AE418" s="536"/>
    </row>
    <row r="419">
      <c r="A419" s="536"/>
      <c r="B419" s="536"/>
      <c r="C419" s="535"/>
      <c r="D419" s="535"/>
      <c r="E419" s="535"/>
      <c r="F419" s="535"/>
      <c r="G419" s="535"/>
      <c r="H419" s="535"/>
      <c r="I419" s="536"/>
      <c r="J419" s="536"/>
      <c r="K419" s="536"/>
      <c r="L419" s="536"/>
      <c r="M419" s="536"/>
      <c r="N419" s="536"/>
      <c r="O419" s="536"/>
      <c r="P419" s="536"/>
      <c r="Q419" s="536"/>
      <c r="R419" s="536"/>
      <c r="S419" s="536"/>
      <c r="T419" s="536"/>
      <c r="U419" s="536"/>
      <c r="V419" s="536"/>
      <c r="W419" s="536"/>
      <c r="X419" s="536"/>
      <c r="Y419" s="536"/>
      <c r="Z419" s="536"/>
      <c r="AA419" s="536"/>
      <c r="AB419" s="536"/>
      <c r="AC419" s="536"/>
      <c r="AD419" s="536"/>
      <c r="AE419" s="536"/>
    </row>
    <row r="420">
      <c r="A420" s="536"/>
      <c r="B420" s="536"/>
      <c r="C420" s="535"/>
      <c r="D420" s="535"/>
      <c r="E420" s="535"/>
      <c r="F420" s="535"/>
      <c r="G420" s="535"/>
      <c r="H420" s="535"/>
      <c r="I420" s="536"/>
      <c r="J420" s="536"/>
      <c r="K420" s="536"/>
      <c r="L420" s="536"/>
      <c r="M420" s="536"/>
      <c r="N420" s="536"/>
      <c r="O420" s="536"/>
      <c r="P420" s="536"/>
      <c r="Q420" s="536"/>
      <c r="R420" s="536"/>
      <c r="S420" s="536"/>
      <c r="T420" s="536"/>
      <c r="U420" s="536"/>
      <c r="V420" s="536"/>
      <c r="W420" s="536"/>
      <c r="X420" s="536"/>
      <c r="Y420" s="536"/>
      <c r="Z420" s="536"/>
      <c r="AA420" s="536"/>
      <c r="AB420" s="536"/>
      <c r="AC420" s="536"/>
      <c r="AD420" s="536"/>
      <c r="AE420" s="536"/>
    </row>
    <row r="421">
      <c r="A421" s="536"/>
      <c r="B421" s="536"/>
      <c r="C421" s="535"/>
      <c r="D421" s="535"/>
      <c r="E421" s="535"/>
      <c r="F421" s="535"/>
      <c r="G421" s="535"/>
      <c r="H421" s="535"/>
      <c r="I421" s="536"/>
      <c r="J421" s="536"/>
      <c r="K421" s="536"/>
      <c r="L421" s="536"/>
      <c r="M421" s="536"/>
      <c r="N421" s="536"/>
      <c r="O421" s="536"/>
      <c r="P421" s="536"/>
      <c r="Q421" s="536"/>
      <c r="R421" s="536"/>
      <c r="S421" s="536"/>
      <c r="T421" s="536"/>
      <c r="U421" s="536"/>
      <c r="V421" s="536"/>
      <c r="W421" s="536"/>
      <c r="X421" s="536"/>
      <c r="Y421" s="536"/>
      <c r="Z421" s="536"/>
      <c r="AA421" s="536"/>
      <c r="AB421" s="536"/>
      <c r="AC421" s="536"/>
      <c r="AD421" s="536"/>
      <c r="AE421" s="536"/>
    </row>
    <row r="422">
      <c r="A422" s="536"/>
      <c r="B422" s="536"/>
      <c r="C422" s="535"/>
      <c r="D422" s="535"/>
      <c r="E422" s="535"/>
      <c r="F422" s="535"/>
      <c r="G422" s="535"/>
      <c r="H422" s="535"/>
      <c r="I422" s="536"/>
      <c r="J422" s="536"/>
      <c r="K422" s="536"/>
      <c r="L422" s="536"/>
      <c r="M422" s="536"/>
      <c r="N422" s="536"/>
      <c r="O422" s="536"/>
      <c r="P422" s="536"/>
      <c r="Q422" s="536"/>
      <c r="R422" s="536"/>
      <c r="S422" s="536"/>
      <c r="T422" s="536"/>
      <c r="U422" s="536"/>
      <c r="V422" s="536"/>
      <c r="W422" s="536"/>
      <c r="X422" s="536"/>
      <c r="Y422" s="536"/>
      <c r="Z422" s="536"/>
      <c r="AA422" s="536"/>
      <c r="AB422" s="536"/>
      <c r="AC422" s="536"/>
      <c r="AD422" s="536"/>
      <c r="AE422" s="536"/>
    </row>
    <row r="423">
      <c r="A423" s="536"/>
      <c r="B423" s="536"/>
      <c r="C423" s="535"/>
      <c r="D423" s="535"/>
      <c r="E423" s="535"/>
      <c r="F423" s="535"/>
      <c r="G423" s="535"/>
      <c r="H423" s="535"/>
      <c r="I423" s="536"/>
      <c r="J423" s="536"/>
      <c r="K423" s="536"/>
      <c r="L423" s="536"/>
      <c r="M423" s="536"/>
      <c r="N423" s="536"/>
      <c r="O423" s="536"/>
      <c r="P423" s="536"/>
      <c r="Q423" s="536"/>
      <c r="R423" s="536"/>
      <c r="S423" s="536"/>
      <c r="T423" s="536"/>
      <c r="U423" s="536"/>
      <c r="V423" s="536"/>
      <c r="W423" s="536"/>
      <c r="X423" s="536"/>
      <c r="Y423" s="536"/>
      <c r="Z423" s="536"/>
      <c r="AA423" s="536"/>
      <c r="AB423" s="536"/>
      <c r="AC423" s="536"/>
      <c r="AD423" s="536"/>
      <c r="AE423" s="536"/>
    </row>
    <row r="424">
      <c r="A424" s="536"/>
      <c r="B424" s="536"/>
      <c r="C424" s="535"/>
      <c r="D424" s="535"/>
      <c r="E424" s="535"/>
      <c r="F424" s="535"/>
      <c r="G424" s="535"/>
      <c r="H424" s="535"/>
      <c r="I424" s="536"/>
      <c r="J424" s="536"/>
      <c r="K424" s="536"/>
      <c r="L424" s="536"/>
      <c r="M424" s="536"/>
      <c r="N424" s="536"/>
      <c r="O424" s="536"/>
      <c r="P424" s="536"/>
      <c r="Q424" s="536"/>
      <c r="R424" s="536"/>
      <c r="S424" s="536"/>
      <c r="T424" s="536"/>
      <c r="U424" s="536"/>
      <c r="V424" s="536"/>
      <c r="W424" s="536"/>
      <c r="X424" s="536"/>
      <c r="Y424" s="536"/>
      <c r="Z424" s="536"/>
      <c r="AA424" s="536"/>
      <c r="AB424" s="536"/>
      <c r="AC424" s="536"/>
      <c r="AD424" s="536"/>
      <c r="AE424" s="536"/>
    </row>
    <row r="425">
      <c r="A425" s="536"/>
      <c r="B425" s="536"/>
      <c r="C425" s="535"/>
      <c r="D425" s="535"/>
      <c r="E425" s="535"/>
      <c r="F425" s="535"/>
      <c r="G425" s="535"/>
      <c r="H425" s="535"/>
      <c r="I425" s="536"/>
      <c r="J425" s="536"/>
      <c r="K425" s="536"/>
      <c r="L425" s="536"/>
      <c r="M425" s="536"/>
      <c r="N425" s="536"/>
      <c r="O425" s="536"/>
      <c r="P425" s="536"/>
      <c r="Q425" s="536"/>
      <c r="R425" s="536"/>
      <c r="S425" s="536"/>
      <c r="T425" s="536"/>
      <c r="U425" s="536"/>
      <c r="V425" s="536"/>
      <c r="W425" s="536"/>
      <c r="X425" s="536"/>
      <c r="Y425" s="536"/>
      <c r="Z425" s="536"/>
      <c r="AA425" s="536"/>
      <c r="AB425" s="536"/>
      <c r="AC425" s="536"/>
      <c r="AD425" s="536"/>
      <c r="AE425" s="536"/>
    </row>
    <row r="426">
      <c r="A426" s="536"/>
      <c r="B426" s="536"/>
      <c r="C426" s="535"/>
      <c r="D426" s="535"/>
      <c r="E426" s="535"/>
      <c r="F426" s="535"/>
      <c r="G426" s="535"/>
      <c r="H426" s="535"/>
      <c r="I426" s="536"/>
      <c r="J426" s="536"/>
      <c r="K426" s="536"/>
      <c r="L426" s="536"/>
      <c r="M426" s="536"/>
      <c r="N426" s="536"/>
      <c r="O426" s="536"/>
      <c r="P426" s="536"/>
      <c r="Q426" s="536"/>
      <c r="R426" s="536"/>
      <c r="S426" s="536"/>
      <c r="T426" s="536"/>
      <c r="U426" s="536"/>
      <c r="V426" s="536"/>
      <c r="W426" s="536"/>
      <c r="X426" s="536"/>
      <c r="Y426" s="536"/>
      <c r="Z426" s="536"/>
      <c r="AA426" s="536"/>
      <c r="AB426" s="536"/>
      <c r="AC426" s="536"/>
      <c r="AD426" s="536"/>
      <c r="AE426" s="536"/>
    </row>
    <row r="427">
      <c r="A427" s="536"/>
      <c r="B427" s="536"/>
      <c r="C427" s="535"/>
      <c r="D427" s="535"/>
      <c r="E427" s="535"/>
      <c r="F427" s="535"/>
      <c r="G427" s="535"/>
      <c r="H427" s="535"/>
      <c r="I427" s="536"/>
      <c r="J427" s="536"/>
      <c r="K427" s="536"/>
      <c r="L427" s="536"/>
      <c r="M427" s="536"/>
      <c r="N427" s="536"/>
      <c r="O427" s="536"/>
      <c r="P427" s="536"/>
      <c r="Q427" s="536"/>
      <c r="R427" s="536"/>
      <c r="S427" s="536"/>
      <c r="T427" s="536"/>
      <c r="U427" s="536"/>
      <c r="V427" s="536"/>
      <c r="W427" s="536"/>
      <c r="X427" s="536"/>
      <c r="Y427" s="536"/>
      <c r="Z427" s="536"/>
      <c r="AA427" s="536"/>
      <c r="AB427" s="536"/>
      <c r="AC427" s="536"/>
      <c r="AD427" s="536"/>
      <c r="AE427" s="536"/>
    </row>
    <row r="428">
      <c r="A428" s="536"/>
      <c r="B428" s="536"/>
      <c r="C428" s="535"/>
      <c r="D428" s="535"/>
      <c r="E428" s="535"/>
      <c r="F428" s="535"/>
      <c r="G428" s="535"/>
      <c r="H428" s="535"/>
      <c r="I428" s="536"/>
      <c r="J428" s="536"/>
      <c r="K428" s="536"/>
      <c r="L428" s="536"/>
      <c r="M428" s="536"/>
      <c r="N428" s="536"/>
      <c r="O428" s="536"/>
      <c r="P428" s="536"/>
      <c r="Q428" s="536"/>
      <c r="R428" s="536"/>
      <c r="S428" s="536"/>
      <c r="T428" s="536"/>
      <c r="U428" s="536"/>
      <c r="V428" s="536"/>
      <c r="W428" s="536"/>
      <c r="X428" s="536"/>
      <c r="Y428" s="536"/>
      <c r="Z428" s="536"/>
      <c r="AA428" s="536"/>
      <c r="AB428" s="536"/>
      <c r="AC428" s="536"/>
      <c r="AD428" s="536"/>
      <c r="AE428" s="536"/>
    </row>
    <row r="429">
      <c r="A429" s="536"/>
      <c r="B429" s="536"/>
      <c r="C429" s="535"/>
      <c r="D429" s="535"/>
      <c r="E429" s="535"/>
      <c r="F429" s="535"/>
      <c r="G429" s="535"/>
      <c r="H429" s="535"/>
      <c r="I429" s="536"/>
      <c r="J429" s="536"/>
      <c r="K429" s="536"/>
      <c r="L429" s="536"/>
      <c r="M429" s="536"/>
      <c r="N429" s="536"/>
      <c r="O429" s="536"/>
      <c r="P429" s="536"/>
      <c r="Q429" s="536"/>
      <c r="R429" s="536"/>
      <c r="S429" s="536"/>
      <c r="T429" s="536"/>
      <c r="U429" s="536"/>
      <c r="V429" s="536"/>
      <c r="W429" s="536"/>
      <c r="X429" s="536"/>
      <c r="Y429" s="536"/>
      <c r="Z429" s="536"/>
      <c r="AA429" s="536"/>
      <c r="AB429" s="536"/>
      <c r="AC429" s="536"/>
      <c r="AD429" s="536"/>
      <c r="AE429" s="536"/>
    </row>
    <row r="430">
      <c r="A430" s="536"/>
      <c r="B430" s="536"/>
      <c r="C430" s="535"/>
      <c r="D430" s="535"/>
      <c r="E430" s="535"/>
      <c r="F430" s="535"/>
      <c r="G430" s="535"/>
      <c r="H430" s="535"/>
      <c r="I430" s="536"/>
      <c r="J430" s="536"/>
      <c r="K430" s="536"/>
      <c r="L430" s="536"/>
      <c r="M430" s="536"/>
      <c r="N430" s="536"/>
      <c r="O430" s="536"/>
      <c r="P430" s="536"/>
      <c r="Q430" s="536"/>
      <c r="R430" s="536"/>
      <c r="S430" s="536"/>
      <c r="T430" s="536"/>
      <c r="U430" s="536"/>
      <c r="V430" s="536"/>
      <c r="W430" s="536"/>
      <c r="X430" s="536"/>
      <c r="Y430" s="536"/>
      <c r="Z430" s="536"/>
      <c r="AA430" s="536"/>
      <c r="AB430" s="536"/>
      <c r="AC430" s="536"/>
      <c r="AD430" s="536"/>
      <c r="AE430" s="536"/>
    </row>
    <row r="431">
      <c r="A431" s="536"/>
      <c r="B431" s="536"/>
      <c r="C431" s="535"/>
      <c r="D431" s="535"/>
      <c r="E431" s="535"/>
      <c r="F431" s="535"/>
      <c r="G431" s="535"/>
      <c r="H431" s="535"/>
      <c r="I431" s="536"/>
      <c r="J431" s="536"/>
      <c r="K431" s="536"/>
      <c r="L431" s="536"/>
      <c r="M431" s="536"/>
      <c r="N431" s="536"/>
      <c r="O431" s="536"/>
      <c r="P431" s="536"/>
      <c r="Q431" s="536"/>
      <c r="R431" s="536"/>
      <c r="S431" s="536"/>
      <c r="T431" s="536"/>
      <c r="U431" s="536"/>
      <c r="V431" s="536"/>
      <c r="W431" s="536"/>
      <c r="X431" s="536"/>
      <c r="Y431" s="536"/>
      <c r="Z431" s="536"/>
      <c r="AA431" s="536"/>
      <c r="AB431" s="536"/>
      <c r="AC431" s="536"/>
      <c r="AD431" s="536"/>
      <c r="AE431" s="536"/>
    </row>
    <row r="432">
      <c r="A432" s="536"/>
      <c r="B432" s="536"/>
      <c r="C432" s="535"/>
      <c r="D432" s="535"/>
      <c r="E432" s="535"/>
      <c r="F432" s="535"/>
      <c r="G432" s="535"/>
      <c r="H432" s="535"/>
      <c r="I432" s="536"/>
      <c r="J432" s="536"/>
      <c r="K432" s="536"/>
      <c r="L432" s="536"/>
      <c r="M432" s="536"/>
      <c r="N432" s="536"/>
      <c r="O432" s="536"/>
      <c r="P432" s="536"/>
      <c r="Q432" s="536"/>
      <c r="R432" s="536"/>
      <c r="S432" s="536"/>
      <c r="T432" s="536"/>
      <c r="U432" s="536"/>
      <c r="V432" s="536"/>
      <c r="W432" s="536"/>
      <c r="X432" s="536"/>
      <c r="Y432" s="536"/>
      <c r="Z432" s="536"/>
      <c r="AA432" s="536"/>
      <c r="AB432" s="536"/>
      <c r="AC432" s="536"/>
      <c r="AD432" s="536"/>
      <c r="AE432" s="536"/>
    </row>
    <row r="433">
      <c r="A433" s="536"/>
      <c r="B433" s="536"/>
      <c r="C433" s="535"/>
      <c r="D433" s="535"/>
      <c r="E433" s="535"/>
      <c r="F433" s="535"/>
      <c r="G433" s="535"/>
      <c r="H433" s="535"/>
      <c r="I433" s="536"/>
      <c r="J433" s="536"/>
      <c r="K433" s="536"/>
      <c r="L433" s="536"/>
      <c r="M433" s="536"/>
      <c r="N433" s="536"/>
      <c r="O433" s="536"/>
      <c r="P433" s="536"/>
      <c r="Q433" s="536"/>
      <c r="R433" s="536"/>
      <c r="S433" s="536"/>
      <c r="T433" s="536"/>
      <c r="U433" s="536"/>
      <c r="V433" s="536"/>
      <c r="W433" s="536"/>
      <c r="X433" s="536"/>
      <c r="Y433" s="536"/>
      <c r="Z433" s="536"/>
      <c r="AA433" s="536"/>
      <c r="AB433" s="536"/>
      <c r="AC433" s="536"/>
      <c r="AD433" s="536"/>
      <c r="AE433" s="536"/>
    </row>
    <row r="434">
      <c r="A434" s="536"/>
      <c r="B434" s="536"/>
      <c r="C434" s="535"/>
      <c r="D434" s="535"/>
      <c r="E434" s="535"/>
      <c r="F434" s="535"/>
      <c r="G434" s="535"/>
      <c r="H434" s="535"/>
      <c r="I434" s="536"/>
      <c r="J434" s="536"/>
      <c r="K434" s="536"/>
      <c r="L434" s="536"/>
      <c r="M434" s="536"/>
      <c r="N434" s="536"/>
      <c r="O434" s="536"/>
      <c r="P434" s="536"/>
      <c r="Q434" s="536"/>
      <c r="R434" s="536"/>
      <c r="S434" s="536"/>
      <c r="T434" s="536"/>
      <c r="U434" s="536"/>
      <c r="V434" s="536"/>
      <c r="W434" s="536"/>
      <c r="X434" s="536"/>
      <c r="Y434" s="536"/>
      <c r="Z434" s="536"/>
      <c r="AA434" s="536"/>
      <c r="AB434" s="536"/>
      <c r="AC434" s="536"/>
      <c r="AD434" s="536"/>
      <c r="AE434" s="536"/>
    </row>
    <row r="435">
      <c r="A435" s="536"/>
      <c r="B435" s="536"/>
      <c r="C435" s="535"/>
      <c r="D435" s="535"/>
      <c r="E435" s="535"/>
      <c r="F435" s="535"/>
      <c r="G435" s="535"/>
      <c r="H435" s="535"/>
      <c r="I435" s="536"/>
      <c r="J435" s="536"/>
      <c r="K435" s="536"/>
      <c r="L435" s="536"/>
      <c r="M435" s="536"/>
      <c r="N435" s="536"/>
      <c r="O435" s="536"/>
      <c r="P435" s="536"/>
      <c r="Q435" s="536"/>
      <c r="R435" s="536"/>
      <c r="S435" s="536"/>
      <c r="T435" s="536"/>
      <c r="U435" s="536"/>
      <c r="V435" s="536"/>
      <c r="W435" s="536"/>
      <c r="X435" s="536"/>
      <c r="Y435" s="536"/>
      <c r="Z435" s="536"/>
      <c r="AA435" s="536"/>
      <c r="AB435" s="536"/>
      <c r="AC435" s="536"/>
      <c r="AD435" s="536"/>
      <c r="AE435" s="536"/>
    </row>
    <row r="436">
      <c r="A436" s="536"/>
      <c r="B436" s="536"/>
      <c r="C436" s="535"/>
      <c r="D436" s="535"/>
      <c r="E436" s="535"/>
      <c r="F436" s="535"/>
      <c r="G436" s="535"/>
      <c r="H436" s="535"/>
      <c r="I436" s="536"/>
      <c r="J436" s="536"/>
      <c r="K436" s="536"/>
      <c r="L436" s="536"/>
      <c r="M436" s="536"/>
      <c r="N436" s="536"/>
      <c r="O436" s="536"/>
      <c r="P436" s="536"/>
      <c r="Q436" s="536"/>
      <c r="R436" s="536"/>
      <c r="S436" s="536"/>
      <c r="T436" s="536"/>
      <c r="U436" s="536"/>
      <c r="V436" s="536"/>
      <c r="W436" s="536"/>
      <c r="X436" s="536"/>
      <c r="Y436" s="536"/>
      <c r="Z436" s="536"/>
      <c r="AA436" s="536"/>
      <c r="AB436" s="536"/>
      <c r="AC436" s="536"/>
      <c r="AD436" s="536"/>
      <c r="AE436" s="536"/>
    </row>
    <row r="437">
      <c r="A437" s="536"/>
      <c r="B437" s="536"/>
      <c r="C437" s="535"/>
      <c r="D437" s="535"/>
      <c r="E437" s="535"/>
      <c r="F437" s="535"/>
      <c r="G437" s="535"/>
      <c r="H437" s="535"/>
      <c r="I437" s="536"/>
      <c r="J437" s="536"/>
      <c r="K437" s="536"/>
      <c r="L437" s="536"/>
      <c r="M437" s="536"/>
      <c r="N437" s="536"/>
      <c r="O437" s="536"/>
      <c r="P437" s="536"/>
      <c r="Q437" s="536"/>
      <c r="R437" s="536"/>
      <c r="S437" s="536"/>
      <c r="T437" s="536"/>
      <c r="U437" s="536"/>
      <c r="V437" s="536"/>
      <c r="W437" s="536"/>
      <c r="X437" s="536"/>
      <c r="Y437" s="536"/>
      <c r="Z437" s="536"/>
      <c r="AA437" s="536"/>
      <c r="AB437" s="536"/>
      <c r="AC437" s="536"/>
      <c r="AD437" s="536"/>
      <c r="AE437" s="536"/>
    </row>
    <row r="438">
      <c r="A438" s="536"/>
      <c r="B438" s="536"/>
      <c r="C438" s="535"/>
      <c r="D438" s="535"/>
      <c r="E438" s="535"/>
      <c r="F438" s="535"/>
      <c r="G438" s="535"/>
      <c r="H438" s="535"/>
      <c r="I438" s="536"/>
      <c r="J438" s="536"/>
      <c r="K438" s="536"/>
      <c r="L438" s="536"/>
      <c r="M438" s="536"/>
      <c r="N438" s="536"/>
      <c r="O438" s="536"/>
      <c r="P438" s="536"/>
      <c r="Q438" s="536"/>
      <c r="R438" s="536"/>
      <c r="S438" s="536"/>
      <c r="T438" s="536"/>
      <c r="U438" s="536"/>
      <c r="V438" s="536"/>
      <c r="W438" s="536"/>
      <c r="X438" s="536"/>
      <c r="Y438" s="536"/>
      <c r="Z438" s="536"/>
      <c r="AA438" s="536"/>
      <c r="AB438" s="536"/>
      <c r="AC438" s="536"/>
      <c r="AD438" s="536"/>
      <c r="AE438" s="536"/>
    </row>
    <row r="439">
      <c r="A439" s="536"/>
      <c r="B439" s="536"/>
      <c r="C439" s="535"/>
      <c r="D439" s="535"/>
      <c r="E439" s="535"/>
      <c r="F439" s="535"/>
      <c r="G439" s="535"/>
      <c r="H439" s="535"/>
      <c r="I439" s="536"/>
      <c r="J439" s="536"/>
      <c r="K439" s="536"/>
      <c r="L439" s="536"/>
      <c r="M439" s="536"/>
      <c r="N439" s="536"/>
      <c r="O439" s="536"/>
      <c r="P439" s="536"/>
      <c r="Q439" s="536"/>
      <c r="R439" s="536"/>
      <c r="S439" s="536"/>
      <c r="T439" s="536"/>
      <c r="U439" s="536"/>
      <c r="V439" s="536"/>
      <c r="W439" s="536"/>
      <c r="X439" s="536"/>
      <c r="Y439" s="536"/>
      <c r="Z439" s="536"/>
      <c r="AA439" s="536"/>
      <c r="AB439" s="536"/>
      <c r="AC439" s="536"/>
      <c r="AD439" s="536"/>
      <c r="AE439" s="536"/>
    </row>
    <row r="440">
      <c r="A440" s="536"/>
      <c r="B440" s="536"/>
      <c r="C440" s="535"/>
      <c r="D440" s="535"/>
      <c r="E440" s="535"/>
      <c r="F440" s="535"/>
      <c r="G440" s="535"/>
      <c r="H440" s="535"/>
      <c r="I440" s="536"/>
      <c r="J440" s="536"/>
      <c r="K440" s="536"/>
      <c r="L440" s="536"/>
      <c r="M440" s="536"/>
      <c r="N440" s="536"/>
      <c r="O440" s="536"/>
      <c r="P440" s="536"/>
      <c r="Q440" s="536"/>
      <c r="R440" s="536"/>
      <c r="S440" s="536"/>
      <c r="T440" s="536"/>
      <c r="U440" s="536"/>
      <c r="V440" s="536"/>
      <c r="W440" s="536"/>
      <c r="X440" s="536"/>
      <c r="Y440" s="536"/>
      <c r="Z440" s="536"/>
      <c r="AA440" s="536"/>
      <c r="AB440" s="536"/>
      <c r="AC440" s="536"/>
      <c r="AD440" s="536"/>
      <c r="AE440" s="536"/>
    </row>
    <row r="441">
      <c r="A441" s="536"/>
      <c r="B441" s="536"/>
      <c r="C441" s="535"/>
      <c r="D441" s="535"/>
      <c r="E441" s="535"/>
      <c r="F441" s="535"/>
      <c r="G441" s="535"/>
      <c r="H441" s="535"/>
      <c r="I441" s="536"/>
      <c r="J441" s="536"/>
      <c r="K441" s="536"/>
      <c r="L441" s="536"/>
      <c r="M441" s="536"/>
      <c r="N441" s="536"/>
      <c r="O441" s="536"/>
      <c r="P441" s="536"/>
      <c r="Q441" s="536"/>
      <c r="R441" s="536"/>
      <c r="S441" s="536"/>
      <c r="T441" s="536"/>
      <c r="U441" s="536"/>
      <c r="V441" s="536"/>
      <c r="W441" s="536"/>
      <c r="X441" s="536"/>
      <c r="Y441" s="536"/>
      <c r="Z441" s="536"/>
      <c r="AA441" s="536"/>
      <c r="AB441" s="536"/>
      <c r="AC441" s="536"/>
      <c r="AD441" s="536"/>
      <c r="AE441" s="536"/>
    </row>
    <row r="442">
      <c r="A442" s="536"/>
      <c r="B442" s="536"/>
      <c r="C442" s="535"/>
      <c r="D442" s="535"/>
      <c r="E442" s="535"/>
      <c r="F442" s="535"/>
      <c r="G442" s="535"/>
      <c r="H442" s="535"/>
      <c r="I442" s="536"/>
      <c r="J442" s="536"/>
      <c r="K442" s="536"/>
      <c r="L442" s="536"/>
      <c r="M442" s="536"/>
      <c r="N442" s="536"/>
      <c r="O442" s="536"/>
      <c r="P442" s="536"/>
      <c r="Q442" s="536"/>
      <c r="R442" s="536"/>
      <c r="S442" s="536"/>
      <c r="T442" s="536"/>
      <c r="U442" s="536"/>
      <c r="V442" s="536"/>
      <c r="W442" s="536"/>
      <c r="X442" s="536"/>
      <c r="Y442" s="536"/>
      <c r="Z442" s="536"/>
      <c r="AA442" s="536"/>
      <c r="AB442" s="536"/>
      <c r="AC442" s="536"/>
      <c r="AD442" s="536"/>
      <c r="AE442" s="536"/>
    </row>
    <row r="443">
      <c r="A443" s="536"/>
      <c r="B443" s="536"/>
      <c r="C443" s="535"/>
      <c r="D443" s="535"/>
      <c r="E443" s="535"/>
      <c r="F443" s="535"/>
      <c r="G443" s="535"/>
      <c r="H443" s="535"/>
      <c r="I443" s="536"/>
      <c r="J443" s="536"/>
      <c r="K443" s="536"/>
      <c r="L443" s="536"/>
      <c r="M443" s="536"/>
      <c r="N443" s="536"/>
      <c r="O443" s="536"/>
      <c r="P443" s="536"/>
      <c r="Q443" s="536"/>
      <c r="R443" s="536"/>
      <c r="S443" s="536"/>
      <c r="T443" s="536"/>
      <c r="U443" s="536"/>
      <c r="V443" s="536"/>
      <c r="W443" s="536"/>
      <c r="X443" s="536"/>
      <c r="Y443" s="536"/>
      <c r="Z443" s="536"/>
      <c r="AA443" s="536"/>
      <c r="AB443" s="536"/>
      <c r="AC443" s="536"/>
      <c r="AD443" s="536"/>
      <c r="AE443" s="536"/>
    </row>
    <row r="444">
      <c r="A444" s="536"/>
      <c r="B444" s="536"/>
      <c r="C444" s="535"/>
      <c r="D444" s="535"/>
      <c r="E444" s="535"/>
      <c r="F444" s="535"/>
      <c r="G444" s="535"/>
      <c r="H444" s="535"/>
      <c r="I444" s="536"/>
      <c r="J444" s="536"/>
      <c r="K444" s="536"/>
      <c r="L444" s="536"/>
      <c r="M444" s="536"/>
      <c r="N444" s="536"/>
      <c r="O444" s="536"/>
      <c r="P444" s="536"/>
      <c r="Q444" s="536"/>
      <c r="R444" s="536"/>
      <c r="S444" s="536"/>
      <c r="T444" s="536"/>
      <c r="U444" s="536"/>
      <c r="V444" s="536"/>
      <c r="W444" s="536"/>
      <c r="X444" s="536"/>
      <c r="Y444" s="536"/>
      <c r="Z444" s="536"/>
      <c r="AA444" s="536"/>
      <c r="AB444" s="536"/>
      <c r="AC444" s="536"/>
      <c r="AD444" s="536"/>
      <c r="AE444" s="536"/>
    </row>
    <row r="445">
      <c r="A445" s="536"/>
      <c r="B445" s="536"/>
      <c r="C445" s="535"/>
      <c r="D445" s="535"/>
      <c r="E445" s="535"/>
      <c r="F445" s="535"/>
      <c r="G445" s="535"/>
      <c r="H445" s="535"/>
      <c r="I445" s="536"/>
      <c r="J445" s="536"/>
      <c r="K445" s="536"/>
      <c r="L445" s="536"/>
      <c r="M445" s="536"/>
      <c r="N445" s="536"/>
      <c r="O445" s="536"/>
      <c r="P445" s="536"/>
      <c r="Q445" s="536"/>
      <c r="R445" s="536"/>
      <c r="S445" s="536"/>
      <c r="T445" s="536"/>
      <c r="U445" s="536"/>
      <c r="V445" s="536"/>
      <c r="W445" s="536"/>
      <c r="X445" s="536"/>
      <c r="Y445" s="536"/>
      <c r="Z445" s="536"/>
      <c r="AA445" s="536"/>
      <c r="AB445" s="536"/>
      <c r="AC445" s="536"/>
      <c r="AD445" s="536"/>
      <c r="AE445" s="536"/>
    </row>
    <row r="446">
      <c r="A446" s="536"/>
      <c r="B446" s="536"/>
      <c r="C446" s="535"/>
      <c r="D446" s="535"/>
      <c r="E446" s="535"/>
      <c r="F446" s="535"/>
      <c r="G446" s="535"/>
      <c r="H446" s="535"/>
      <c r="I446" s="536"/>
      <c r="J446" s="536"/>
      <c r="K446" s="536"/>
      <c r="L446" s="536"/>
      <c r="M446" s="536"/>
      <c r="N446" s="536"/>
      <c r="O446" s="536"/>
      <c r="P446" s="536"/>
      <c r="Q446" s="536"/>
      <c r="R446" s="536"/>
      <c r="S446" s="536"/>
      <c r="T446" s="536"/>
      <c r="U446" s="536"/>
      <c r="V446" s="536"/>
      <c r="W446" s="536"/>
      <c r="X446" s="536"/>
      <c r="Y446" s="536"/>
      <c r="Z446" s="536"/>
      <c r="AA446" s="536"/>
      <c r="AB446" s="536"/>
      <c r="AC446" s="536"/>
      <c r="AD446" s="536"/>
      <c r="AE446" s="536"/>
    </row>
    <row r="447">
      <c r="A447" s="536"/>
      <c r="B447" s="536"/>
      <c r="C447" s="535"/>
      <c r="D447" s="535"/>
      <c r="E447" s="535"/>
      <c r="F447" s="535"/>
      <c r="G447" s="535"/>
      <c r="H447" s="535"/>
      <c r="I447" s="536"/>
      <c r="J447" s="536"/>
      <c r="K447" s="536"/>
      <c r="L447" s="536"/>
      <c r="M447" s="536"/>
      <c r="N447" s="536"/>
      <c r="O447" s="536"/>
      <c r="P447" s="536"/>
      <c r="Q447" s="536"/>
      <c r="R447" s="536"/>
      <c r="S447" s="536"/>
      <c r="T447" s="536"/>
      <c r="U447" s="536"/>
      <c r="V447" s="536"/>
      <c r="W447" s="536"/>
      <c r="X447" s="536"/>
      <c r="Y447" s="536"/>
      <c r="Z447" s="536"/>
      <c r="AA447" s="536"/>
      <c r="AB447" s="536"/>
      <c r="AC447" s="536"/>
      <c r="AD447" s="536"/>
      <c r="AE447" s="536"/>
    </row>
    <row r="448">
      <c r="A448" s="536"/>
      <c r="B448" s="536"/>
      <c r="C448" s="535"/>
      <c r="D448" s="535"/>
      <c r="E448" s="535"/>
      <c r="F448" s="535"/>
      <c r="G448" s="535"/>
      <c r="H448" s="535"/>
      <c r="I448" s="536"/>
      <c r="J448" s="536"/>
      <c r="K448" s="536"/>
      <c r="L448" s="536"/>
      <c r="M448" s="536"/>
      <c r="N448" s="536"/>
      <c r="O448" s="536"/>
      <c r="P448" s="536"/>
      <c r="Q448" s="536"/>
      <c r="R448" s="536"/>
      <c r="S448" s="536"/>
      <c r="T448" s="536"/>
      <c r="U448" s="536"/>
      <c r="V448" s="536"/>
      <c r="W448" s="536"/>
      <c r="X448" s="536"/>
      <c r="Y448" s="536"/>
      <c r="Z448" s="536"/>
      <c r="AA448" s="536"/>
      <c r="AB448" s="536"/>
      <c r="AC448" s="536"/>
      <c r="AD448" s="536"/>
      <c r="AE448" s="536"/>
    </row>
    <row r="449">
      <c r="A449" s="536"/>
      <c r="B449" s="536"/>
      <c r="C449" s="535"/>
      <c r="D449" s="535"/>
      <c r="E449" s="535"/>
      <c r="F449" s="535"/>
      <c r="G449" s="535"/>
      <c r="H449" s="535"/>
      <c r="I449" s="536"/>
      <c r="J449" s="536"/>
      <c r="K449" s="536"/>
      <c r="L449" s="536"/>
      <c r="M449" s="536"/>
      <c r="N449" s="536"/>
      <c r="O449" s="536"/>
      <c r="P449" s="536"/>
      <c r="Q449" s="536"/>
      <c r="R449" s="536"/>
      <c r="S449" s="536"/>
      <c r="T449" s="536"/>
      <c r="U449" s="536"/>
      <c r="V449" s="536"/>
      <c r="W449" s="536"/>
      <c r="X449" s="536"/>
      <c r="Y449" s="536"/>
      <c r="Z449" s="536"/>
      <c r="AA449" s="536"/>
      <c r="AB449" s="536"/>
      <c r="AC449" s="536"/>
      <c r="AD449" s="536"/>
      <c r="AE449" s="536"/>
    </row>
    <row r="450">
      <c r="A450" s="536"/>
      <c r="B450" s="536"/>
      <c r="C450" s="535"/>
      <c r="D450" s="535"/>
      <c r="E450" s="535"/>
      <c r="F450" s="535"/>
      <c r="G450" s="535"/>
      <c r="H450" s="535"/>
      <c r="I450" s="536"/>
      <c r="J450" s="536"/>
      <c r="K450" s="536"/>
      <c r="L450" s="536"/>
      <c r="M450" s="536"/>
      <c r="N450" s="536"/>
      <c r="O450" s="536"/>
      <c r="P450" s="536"/>
      <c r="Q450" s="536"/>
      <c r="R450" s="536"/>
      <c r="S450" s="536"/>
      <c r="T450" s="536"/>
      <c r="U450" s="536"/>
      <c r="V450" s="536"/>
      <c r="W450" s="536"/>
      <c r="X450" s="536"/>
      <c r="Y450" s="536"/>
      <c r="Z450" s="536"/>
      <c r="AA450" s="536"/>
      <c r="AB450" s="536"/>
      <c r="AC450" s="536"/>
      <c r="AD450" s="536"/>
      <c r="AE450" s="536"/>
    </row>
    <row r="451">
      <c r="A451" s="536"/>
      <c r="B451" s="536"/>
      <c r="C451" s="535"/>
      <c r="D451" s="535"/>
      <c r="E451" s="535"/>
      <c r="F451" s="535"/>
      <c r="G451" s="535"/>
      <c r="H451" s="535"/>
      <c r="I451" s="536"/>
      <c r="J451" s="536"/>
      <c r="K451" s="536"/>
      <c r="L451" s="536"/>
      <c r="M451" s="536"/>
      <c r="N451" s="536"/>
      <c r="O451" s="536"/>
      <c r="P451" s="536"/>
      <c r="Q451" s="536"/>
      <c r="R451" s="536"/>
      <c r="S451" s="536"/>
      <c r="T451" s="536"/>
      <c r="U451" s="536"/>
      <c r="V451" s="536"/>
      <c r="W451" s="536"/>
      <c r="X451" s="536"/>
      <c r="Y451" s="536"/>
      <c r="Z451" s="536"/>
      <c r="AA451" s="536"/>
      <c r="AB451" s="536"/>
      <c r="AC451" s="536"/>
      <c r="AD451" s="536"/>
      <c r="AE451" s="536"/>
    </row>
    <row r="452">
      <c r="A452" s="536"/>
      <c r="B452" s="536"/>
      <c r="C452" s="535"/>
      <c r="D452" s="535"/>
      <c r="E452" s="535"/>
      <c r="F452" s="535"/>
      <c r="G452" s="535"/>
      <c r="H452" s="535"/>
      <c r="I452" s="536"/>
      <c r="J452" s="536"/>
      <c r="K452" s="536"/>
      <c r="L452" s="536"/>
      <c r="M452" s="536"/>
      <c r="N452" s="536"/>
      <c r="O452" s="536"/>
      <c r="P452" s="536"/>
      <c r="Q452" s="536"/>
      <c r="R452" s="536"/>
      <c r="S452" s="536"/>
      <c r="T452" s="536"/>
      <c r="U452" s="536"/>
      <c r="V452" s="536"/>
      <c r="W452" s="536"/>
      <c r="X452" s="536"/>
      <c r="Y452" s="536"/>
      <c r="Z452" s="536"/>
      <c r="AA452" s="536"/>
      <c r="AB452" s="536"/>
      <c r="AC452" s="536"/>
      <c r="AD452" s="536"/>
      <c r="AE452" s="536"/>
    </row>
    <row r="453">
      <c r="A453" s="536"/>
      <c r="B453" s="536"/>
      <c r="C453" s="535"/>
      <c r="D453" s="535"/>
      <c r="E453" s="535"/>
      <c r="F453" s="535"/>
      <c r="G453" s="535"/>
      <c r="H453" s="535"/>
      <c r="I453" s="536"/>
      <c r="J453" s="536"/>
      <c r="K453" s="536"/>
      <c r="L453" s="536"/>
      <c r="M453" s="536"/>
      <c r="N453" s="536"/>
      <c r="O453" s="536"/>
      <c r="P453" s="536"/>
      <c r="Q453" s="536"/>
      <c r="R453" s="536"/>
      <c r="S453" s="536"/>
      <c r="T453" s="536"/>
      <c r="U453" s="536"/>
      <c r="V453" s="536"/>
      <c r="W453" s="536"/>
      <c r="X453" s="536"/>
      <c r="Y453" s="536"/>
      <c r="Z453" s="536"/>
      <c r="AA453" s="536"/>
      <c r="AB453" s="536"/>
      <c r="AC453" s="536"/>
      <c r="AD453" s="536"/>
      <c r="AE453" s="536"/>
    </row>
    <row r="454">
      <c r="A454" s="536"/>
      <c r="B454" s="536"/>
      <c r="C454" s="535"/>
      <c r="D454" s="535"/>
      <c r="E454" s="535"/>
      <c r="F454" s="535"/>
      <c r="G454" s="535"/>
      <c r="H454" s="535"/>
      <c r="I454" s="536"/>
      <c r="J454" s="536"/>
      <c r="K454" s="536"/>
      <c r="L454" s="536"/>
      <c r="M454" s="536"/>
      <c r="N454" s="536"/>
      <c r="O454" s="536"/>
      <c r="P454" s="536"/>
      <c r="Q454" s="536"/>
      <c r="R454" s="536"/>
      <c r="S454" s="536"/>
      <c r="T454" s="536"/>
      <c r="U454" s="536"/>
      <c r="V454" s="536"/>
      <c r="W454" s="536"/>
      <c r="X454" s="536"/>
      <c r="Y454" s="536"/>
      <c r="Z454" s="536"/>
      <c r="AA454" s="536"/>
      <c r="AB454" s="536"/>
      <c r="AC454" s="536"/>
      <c r="AD454" s="536"/>
      <c r="AE454" s="536"/>
    </row>
    <row r="455">
      <c r="A455" s="536"/>
      <c r="B455" s="536"/>
      <c r="C455" s="535"/>
      <c r="D455" s="535"/>
      <c r="E455" s="535"/>
      <c r="F455" s="535"/>
      <c r="G455" s="535"/>
      <c r="H455" s="535"/>
      <c r="I455" s="536"/>
      <c r="J455" s="536"/>
      <c r="K455" s="536"/>
      <c r="L455" s="536"/>
      <c r="M455" s="536"/>
      <c r="N455" s="536"/>
      <c r="O455" s="536"/>
      <c r="P455" s="536"/>
      <c r="Q455" s="536"/>
      <c r="R455" s="536"/>
      <c r="S455" s="536"/>
      <c r="T455" s="536"/>
      <c r="U455" s="536"/>
      <c r="V455" s="536"/>
      <c r="W455" s="536"/>
      <c r="X455" s="536"/>
      <c r="Y455" s="536"/>
      <c r="Z455" s="536"/>
      <c r="AA455" s="536"/>
      <c r="AB455" s="536"/>
      <c r="AC455" s="536"/>
      <c r="AD455" s="536"/>
      <c r="AE455" s="536"/>
    </row>
    <row r="456">
      <c r="A456" s="536"/>
      <c r="B456" s="536"/>
      <c r="C456" s="535"/>
      <c r="D456" s="535"/>
      <c r="E456" s="535"/>
      <c r="F456" s="535"/>
      <c r="G456" s="535"/>
      <c r="H456" s="535"/>
      <c r="I456" s="536"/>
      <c r="J456" s="536"/>
      <c r="K456" s="536"/>
      <c r="L456" s="536"/>
      <c r="M456" s="536"/>
      <c r="N456" s="536"/>
      <c r="O456" s="536"/>
      <c r="P456" s="536"/>
      <c r="Q456" s="536"/>
      <c r="R456" s="536"/>
      <c r="S456" s="536"/>
      <c r="T456" s="536"/>
      <c r="U456" s="536"/>
      <c r="V456" s="536"/>
      <c r="W456" s="536"/>
      <c r="X456" s="536"/>
      <c r="Y456" s="536"/>
      <c r="Z456" s="536"/>
      <c r="AA456" s="536"/>
      <c r="AB456" s="536"/>
      <c r="AC456" s="536"/>
      <c r="AD456" s="536"/>
      <c r="AE456" s="536"/>
    </row>
    <row r="457">
      <c r="A457" s="536"/>
      <c r="B457" s="536"/>
      <c r="C457" s="535"/>
      <c r="D457" s="535"/>
      <c r="E457" s="535"/>
      <c r="F457" s="535"/>
      <c r="G457" s="535"/>
      <c r="H457" s="535"/>
      <c r="I457" s="536"/>
      <c r="J457" s="536"/>
      <c r="K457" s="536"/>
      <c r="L457" s="536"/>
      <c r="M457" s="536"/>
      <c r="N457" s="536"/>
      <c r="O457" s="536"/>
      <c r="P457" s="536"/>
      <c r="Q457" s="536"/>
      <c r="R457" s="536"/>
      <c r="S457" s="536"/>
      <c r="T457" s="536"/>
      <c r="U457" s="536"/>
      <c r="V457" s="536"/>
      <c r="W457" s="536"/>
      <c r="X457" s="536"/>
      <c r="Y457" s="536"/>
      <c r="Z457" s="536"/>
      <c r="AA457" s="536"/>
      <c r="AB457" s="536"/>
      <c r="AC457" s="536"/>
      <c r="AD457" s="536"/>
      <c r="AE457" s="536"/>
    </row>
    <row r="458">
      <c r="A458" s="536"/>
      <c r="B458" s="536"/>
      <c r="C458" s="535"/>
      <c r="D458" s="535"/>
      <c r="E458" s="535"/>
      <c r="F458" s="535"/>
      <c r="G458" s="535"/>
      <c r="H458" s="535"/>
      <c r="I458" s="536"/>
      <c r="J458" s="536"/>
      <c r="K458" s="536"/>
      <c r="L458" s="536"/>
      <c r="M458" s="536"/>
      <c r="N458" s="536"/>
      <c r="O458" s="536"/>
      <c r="P458" s="536"/>
      <c r="Q458" s="536"/>
      <c r="R458" s="536"/>
      <c r="S458" s="536"/>
      <c r="T458" s="536"/>
      <c r="U458" s="536"/>
      <c r="V458" s="536"/>
      <c r="W458" s="536"/>
      <c r="X458" s="536"/>
      <c r="Y458" s="536"/>
      <c r="Z458" s="536"/>
      <c r="AA458" s="536"/>
      <c r="AB458" s="536"/>
      <c r="AC458" s="536"/>
      <c r="AD458" s="536"/>
      <c r="AE458" s="536"/>
    </row>
    <row r="459">
      <c r="A459" s="536"/>
      <c r="B459" s="536"/>
      <c r="C459" s="535"/>
      <c r="D459" s="535"/>
      <c r="E459" s="535"/>
      <c r="F459" s="535"/>
      <c r="G459" s="535"/>
      <c r="H459" s="535"/>
      <c r="I459" s="536"/>
      <c r="J459" s="536"/>
      <c r="K459" s="536"/>
      <c r="L459" s="536"/>
      <c r="M459" s="536"/>
      <c r="N459" s="536"/>
      <c r="O459" s="536"/>
      <c r="P459" s="536"/>
      <c r="Q459" s="536"/>
      <c r="R459" s="536"/>
      <c r="S459" s="536"/>
      <c r="T459" s="536"/>
      <c r="U459" s="536"/>
      <c r="V459" s="536"/>
      <c r="W459" s="536"/>
      <c r="X459" s="536"/>
      <c r="Y459" s="536"/>
      <c r="Z459" s="536"/>
      <c r="AA459" s="536"/>
      <c r="AB459" s="536"/>
      <c r="AC459" s="536"/>
      <c r="AD459" s="536"/>
      <c r="AE459" s="536"/>
    </row>
    <row r="460">
      <c r="A460" s="536"/>
      <c r="B460" s="536"/>
      <c r="C460" s="535"/>
      <c r="D460" s="535"/>
      <c r="E460" s="535"/>
      <c r="F460" s="535"/>
      <c r="G460" s="535"/>
      <c r="H460" s="535"/>
      <c r="I460" s="536"/>
      <c r="J460" s="536"/>
      <c r="K460" s="536"/>
      <c r="L460" s="536"/>
      <c r="M460" s="536"/>
      <c r="N460" s="536"/>
      <c r="O460" s="536"/>
      <c r="P460" s="536"/>
      <c r="Q460" s="536"/>
      <c r="R460" s="536"/>
      <c r="S460" s="536"/>
      <c r="T460" s="536"/>
      <c r="U460" s="536"/>
      <c r="V460" s="536"/>
      <c r="W460" s="536"/>
      <c r="X460" s="536"/>
      <c r="Y460" s="536"/>
      <c r="Z460" s="536"/>
      <c r="AA460" s="536"/>
      <c r="AB460" s="536"/>
      <c r="AC460" s="536"/>
      <c r="AD460" s="536"/>
      <c r="AE460" s="536"/>
    </row>
    <row r="461">
      <c r="A461" s="536"/>
      <c r="B461" s="536"/>
      <c r="C461" s="535"/>
      <c r="D461" s="535"/>
      <c r="E461" s="535"/>
      <c r="F461" s="535"/>
      <c r="G461" s="535"/>
      <c r="H461" s="535"/>
      <c r="I461" s="536"/>
      <c r="J461" s="536"/>
      <c r="K461" s="536"/>
      <c r="L461" s="536"/>
      <c r="M461" s="536"/>
      <c r="N461" s="536"/>
      <c r="O461" s="536"/>
      <c r="P461" s="536"/>
      <c r="Q461" s="536"/>
      <c r="R461" s="536"/>
      <c r="S461" s="536"/>
      <c r="T461" s="536"/>
      <c r="U461" s="536"/>
      <c r="V461" s="536"/>
      <c r="W461" s="536"/>
      <c r="X461" s="536"/>
      <c r="Y461" s="536"/>
      <c r="Z461" s="536"/>
      <c r="AA461" s="536"/>
      <c r="AB461" s="536"/>
      <c r="AC461" s="536"/>
      <c r="AD461" s="536"/>
      <c r="AE461" s="536"/>
    </row>
    <row r="462">
      <c r="A462" s="536"/>
      <c r="B462" s="536"/>
      <c r="C462" s="535"/>
      <c r="D462" s="535"/>
      <c r="E462" s="535"/>
      <c r="F462" s="535"/>
      <c r="G462" s="535"/>
      <c r="H462" s="535"/>
      <c r="I462" s="536"/>
      <c r="J462" s="536"/>
      <c r="K462" s="536"/>
      <c r="L462" s="536"/>
      <c r="M462" s="536"/>
      <c r="N462" s="536"/>
      <c r="O462" s="536"/>
      <c r="P462" s="536"/>
      <c r="Q462" s="536"/>
      <c r="R462" s="536"/>
      <c r="S462" s="536"/>
      <c r="T462" s="536"/>
      <c r="U462" s="536"/>
      <c r="V462" s="536"/>
      <c r="W462" s="536"/>
      <c r="X462" s="536"/>
      <c r="Y462" s="536"/>
      <c r="Z462" s="536"/>
      <c r="AA462" s="536"/>
      <c r="AB462" s="536"/>
      <c r="AC462" s="536"/>
      <c r="AD462" s="536"/>
      <c r="AE462" s="536"/>
    </row>
    <row r="463">
      <c r="A463" s="536"/>
      <c r="B463" s="536"/>
      <c r="C463" s="535"/>
      <c r="D463" s="535"/>
      <c r="E463" s="535"/>
      <c r="F463" s="535"/>
      <c r="G463" s="535"/>
      <c r="H463" s="535"/>
      <c r="I463" s="536"/>
      <c r="J463" s="536"/>
      <c r="K463" s="536"/>
      <c r="L463" s="536"/>
      <c r="M463" s="536"/>
      <c r="N463" s="536"/>
      <c r="O463" s="536"/>
      <c r="P463" s="536"/>
      <c r="Q463" s="536"/>
      <c r="R463" s="536"/>
      <c r="S463" s="536"/>
      <c r="T463" s="536"/>
      <c r="U463" s="536"/>
      <c r="V463" s="536"/>
      <c r="W463" s="536"/>
      <c r="X463" s="536"/>
      <c r="Y463" s="536"/>
      <c r="Z463" s="536"/>
      <c r="AA463" s="536"/>
      <c r="AB463" s="536"/>
      <c r="AC463" s="536"/>
      <c r="AD463" s="536"/>
      <c r="AE463" s="536"/>
    </row>
    <row r="464">
      <c r="A464" s="536"/>
      <c r="B464" s="536"/>
      <c r="C464" s="535"/>
      <c r="D464" s="535"/>
      <c r="E464" s="535"/>
      <c r="F464" s="535"/>
      <c r="G464" s="535"/>
      <c r="H464" s="535"/>
      <c r="I464" s="536"/>
      <c r="J464" s="536"/>
      <c r="K464" s="536"/>
      <c r="L464" s="536"/>
      <c r="M464" s="536"/>
      <c r="N464" s="536"/>
      <c r="O464" s="536"/>
      <c r="P464" s="536"/>
      <c r="Q464" s="536"/>
      <c r="R464" s="536"/>
      <c r="S464" s="536"/>
      <c r="T464" s="536"/>
      <c r="U464" s="536"/>
      <c r="V464" s="536"/>
      <c r="W464" s="536"/>
      <c r="X464" s="536"/>
      <c r="Y464" s="536"/>
      <c r="Z464" s="536"/>
      <c r="AA464" s="536"/>
      <c r="AB464" s="536"/>
      <c r="AC464" s="536"/>
      <c r="AD464" s="536"/>
      <c r="AE464" s="536"/>
    </row>
    <row r="465">
      <c r="A465" s="536"/>
      <c r="B465" s="536"/>
      <c r="C465" s="535"/>
      <c r="D465" s="535"/>
      <c r="E465" s="535"/>
      <c r="F465" s="535"/>
      <c r="G465" s="535"/>
      <c r="H465" s="535"/>
      <c r="I465" s="536"/>
      <c r="J465" s="536"/>
      <c r="K465" s="536"/>
      <c r="L465" s="536"/>
      <c r="M465" s="536"/>
      <c r="N465" s="536"/>
      <c r="O465" s="536"/>
      <c r="P465" s="536"/>
      <c r="Q465" s="536"/>
      <c r="R465" s="536"/>
      <c r="S465" s="536"/>
      <c r="T465" s="536"/>
      <c r="U465" s="536"/>
      <c r="V465" s="536"/>
      <c r="W465" s="536"/>
      <c r="X465" s="536"/>
      <c r="Y465" s="536"/>
      <c r="Z465" s="536"/>
      <c r="AA465" s="536"/>
      <c r="AB465" s="536"/>
      <c r="AC465" s="536"/>
      <c r="AD465" s="536"/>
      <c r="AE465" s="536"/>
    </row>
    <row r="466">
      <c r="A466" s="536"/>
      <c r="B466" s="536"/>
      <c r="C466" s="535"/>
      <c r="D466" s="535"/>
      <c r="E466" s="535"/>
      <c r="F466" s="535"/>
      <c r="G466" s="535"/>
      <c r="H466" s="535"/>
      <c r="I466" s="536"/>
      <c r="J466" s="536"/>
      <c r="K466" s="536"/>
      <c r="L466" s="536"/>
      <c r="M466" s="536"/>
      <c r="N466" s="536"/>
      <c r="O466" s="536"/>
      <c r="P466" s="536"/>
      <c r="Q466" s="536"/>
      <c r="R466" s="536"/>
      <c r="S466" s="536"/>
      <c r="T466" s="536"/>
      <c r="U466" s="536"/>
      <c r="V466" s="536"/>
      <c r="W466" s="536"/>
      <c r="X466" s="536"/>
      <c r="Y466" s="536"/>
      <c r="Z466" s="536"/>
      <c r="AA466" s="536"/>
      <c r="AB466" s="536"/>
      <c r="AC466" s="536"/>
      <c r="AD466" s="536"/>
      <c r="AE466" s="536"/>
    </row>
    <row r="467">
      <c r="A467" s="536"/>
      <c r="B467" s="536"/>
      <c r="C467" s="535"/>
      <c r="D467" s="535"/>
      <c r="E467" s="535"/>
      <c r="F467" s="535"/>
      <c r="G467" s="535"/>
      <c r="H467" s="535"/>
      <c r="I467" s="536"/>
      <c r="J467" s="536"/>
      <c r="K467" s="536"/>
      <c r="L467" s="536"/>
      <c r="M467" s="536"/>
      <c r="N467" s="536"/>
      <c r="O467" s="536"/>
      <c r="P467" s="536"/>
      <c r="Q467" s="536"/>
      <c r="R467" s="536"/>
      <c r="S467" s="536"/>
      <c r="T467" s="536"/>
      <c r="U467" s="536"/>
      <c r="V467" s="536"/>
      <c r="W467" s="536"/>
      <c r="X467" s="536"/>
      <c r="Y467" s="536"/>
      <c r="Z467" s="536"/>
      <c r="AA467" s="536"/>
      <c r="AB467" s="536"/>
      <c r="AC467" s="536"/>
      <c r="AD467" s="536"/>
      <c r="AE467" s="536"/>
    </row>
    <row r="468">
      <c r="A468" s="536"/>
      <c r="B468" s="536"/>
      <c r="C468" s="535"/>
      <c r="D468" s="535"/>
      <c r="E468" s="535"/>
      <c r="F468" s="535"/>
      <c r="G468" s="535"/>
      <c r="H468" s="535"/>
      <c r="I468" s="536"/>
      <c r="J468" s="536"/>
      <c r="K468" s="536"/>
      <c r="L468" s="536"/>
      <c r="M468" s="536"/>
      <c r="N468" s="536"/>
      <c r="O468" s="536"/>
      <c r="P468" s="536"/>
      <c r="Q468" s="536"/>
      <c r="R468" s="536"/>
      <c r="S468" s="536"/>
      <c r="T468" s="536"/>
      <c r="U468" s="536"/>
      <c r="V468" s="536"/>
      <c r="W468" s="536"/>
      <c r="X468" s="536"/>
      <c r="Y468" s="536"/>
      <c r="Z468" s="536"/>
      <c r="AA468" s="536"/>
      <c r="AB468" s="536"/>
      <c r="AC468" s="536"/>
      <c r="AD468" s="536"/>
      <c r="AE468" s="536"/>
    </row>
    <row r="469">
      <c r="A469" s="536"/>
      <c r="B469" s="536"/>
      <c r="C469" s="535"/>
      <c r="D469" s="535"/>
      <c r="E469" s="535"/>
      <c r="F469" s="535"/>
      <c r="G469" s="535"/>
      <c r="H469" s="535"/>
      <c r="I469" s="536"/>
      <c r="J469" s="536"/>
      <c r="K469" s="536"/>
      <c r="L469" s="536"/>
      <c r="M469" s="536"/>
      <c r="N469" s="536"/>
      <c r="O469" s="536"/>
      <c r="P469" s="536"/>
      <c r="Q469" s="536"/>
      <c r="R469" s="536"/>
      <c r="S469" s="536"/>
      <c r="T469" s="536"/>
      <c r="U469" s="536"/>
      <c r="V469" s="536"/>
      <c r="W469" s="536"/>
      <c r="X469" s="536"/>
      <c r="Y469" s="536"/>
      <c r="Z469" s="536"/>
      <c r="AA469" s="536"/>
      <c r="AB469" s="536"/>
      <c r="AC469" s="536"/>
      <c r="AD469" s="536"/>
      <c r="AE469" s="536"/>
    </row>
    <row r="470">
      <c r="A470" s="536"/>
      <c r="B470" s="536"/>
      <c r="C470" s="535"/>
      <c r="D470" s="535"/>
      <c r="E470" s="535"/>
      <c r="F470" s="535"/>
      <c r="G470" s="535"/>
      <c r="H470" s="535"/>
      <c r="I470" s="536"/>
      <c r="J470" s="536"/>
      <c r="K470" s="536"/>
      <c r="L470" s="536"/>
      <c r="M470" s="536"/>
      <c r="N470" s="536"/>
      <c r="O470" s="536"/>
      <c r="P470" s="536"/>
      <c r="Q470" s="536"/>
      <c r="R470" s="536"/>
      <c r="S470" s="536"/>
      <c r="T470" s="536"/>
      <c r="U470" s="536"/>
      <c r="V470" s="536"/>
      <c r="W470" s="536"/>
      <c r="X470" s="536"/>
      <c r="Y470" s="536"/>
      <c r="Z470" s="536"/>
      <c r="AA470" s="536"/>
      <c r="AB470" s="536"/>
      <c r="AC470" s="536"/>
      <c r="AD470" s="536"/>
      <c r="AE470" s="536"/>
    </row>
    <row r="471">
      <c r="A471" s="536"/>
      <c r="B471" s="536"/>
      <c r="C471" s="535"/>
      <c r="D471" s="535"/>
      <c r="E471" s="535"/>
      <c r="F471" s="535"/>
      <c r="G471" s="535"/>
      <c r="H471" s="535"/>
      <c r="I471" s="536"/>
      <c r="J471" s="536"/>
      <c r="K471" s="536"/>
      <c r="L471" s="536"/>
      <c r="M471" s="536"/>
      <c r="N471" s="536"/>
      <c r="O471" s="536"/>
      <c r="P471" s="536"/>
      <c r="Q471" s="536"/>
      <c r="R471" s="536"/>
      <c r="S471" s="536"/>
      <c r="T471" s="536"/>
      <c r="U471" s="536"/>
      <c r="V471" s="536"/>
      <c r="W471" s="536"/>
      <c r="X471" s="536"/>
      <c r="Y471" s="536"/>
      <c r="Z471" s="536"/>
      <c r="AA471" s="536"/>
      <c r="AB471" s="536"/>
      <c r="AC471" s="536"/>
      <c r="AD471" s="536"/>
      <c r="AE471" s="536"/>
    </row>
    <row r="472">
      <c r="A472" s="536"/>
      <c r="B472" s="536"/>
      <c r="C472" s="535"/>
      <c r="D472" s="535"/>
      <c r="E472" s="535"/>
      <c r="F472" s="535"/>
      <c r="G472" s="535"/>
      <c r="H472" s="535"/>
      <c r="I472" s="536"/>
      <c r="J472" s="536"/>
      <c r="K472" s="536"/>
      <c r="L472" s="536"/>
      <c r="M472" s="536"/>
      <c r="N472" s="536"/>
      <c r="O472" s="536"/>
      <c r="P472" s="536"/>
      <c r="Q472" s="536"/>
      <c r="R472" s="536"/>
      <c r="S472" s="536"/>
      <c r="T472" s="536"/>
      <c r="U472" s="536"/>
      <c r="V472" s="536"/>
      <c r="W472" s="536"/>
      <c r="X472" s="536"/>
      <c r="Y472" s="536"/>
      <c r="Z472" s="536"/>
      <c r="AA472" s="536"/>
      <c r="AB472" s="536"/>
      <c r="AC472" s="536"/>
      <c r="AD472" s="536"/>
      <c r="AE472" s="536"/>
    </row>
    <row r="473">
      <c r="A473" s="536"/>
      <c r="B473" s="536"/>
      <c r="C473" s="535"/>
      <c r="D473" s="535"/>
      <c r="E473" s="535"/>
      <c r="F473" s="535"/>
      <c r="G473" s="535"/>
      <c r="H473" s="535"/>
      <c r="I473" s="536"/>
      <c r="J473" s="536"/>
      <c r="K473" s="536"/>
      <c r="L473" s="536"/>
      <c r="M473" s="536"/>
      <c r="N473" s="536"/>
      <c r="O473" s="536"/>
      <c r="P473" s="536"/>
      <c r="Q473" s="536"/>
      <c r="R473" s="536"/>
      <c r="S473" s="536"/>
      <c r="T473" s="536"/>
      <c r="U473" s="536"/>
      <c r="V473" s="536"/>
      <c r="W473" s="536"/>
      <c r="X473" s="536"/>
      <c r="Y473" s="536"/>
      <c r="Z473" s="536"/>
      <c r="AA473" s="536"/>
      <c r="AB473" s="536"/>
      <c r="AC473" s="536"/>
      <c r="AD473" s="536"/>
      <c r="AE473" s="536"/>
    </row>
    <row r="474">
      <c r="A474" s="536"/>
      <c r="B474" s="536"/>
      <c r="C474" s="535"/>
      <c r="D474" s="535"/>
      <c r="E474" s="535"/>
      <c r="F474" s="535"/>
      <c r="G474" s="535"/>
      <c r="H474" s="535"/>
      <c r="I474" s="536"/>
      <c r="J474" s="536"/>
      <c r="K474" s="536"/>
      <c r="L474" s="536"/>
      <c r="M474" s="536"/>
      <c r="N474" s="536"/>
      <c r="O474" s="536"/>
      <c r="P474" s="536"/>
      <c r="Q474" s="536"/>
      <c r="R474" s="536"/>
      <c r="S474" s="536"/>
      <c r="T474" s="536"/>
      <c r="U474" s="536"/>
      <c r="V474" s="536"/>
      <c r="W474" s="536"/>
      <c r="X474" s="536"/>
      <c r="Y474" s="536"/>
      <c r="Z474" s="536"/>
      <c r="AA474" s="536"/>
      <c r="AB474" s="536"/>
      <c r="AC474" s="536"/>
      <c r="AD474" s="536"/>
      <c r="AE474" s="536"/>
    </row>
    <row r="475">
      <c r="A475" s="536"/>
      <c r="B475" s="536"/>
      <c r="C475" s="535"/>
      <c r="D475" s="535"/>
      <c r="E475" s="535"/>
      <c r="F475" s="535"/>
      <c r="G475" s="535"/>
      <c r="H475" s="535"/>
      <c r="I475" s="536"/>
      <c r="J475" s="536"/>
      <c r="K475" s="536"/>
      <c r="L475" s="536"/>
      <c r="M475" s="536"/>
      <c r="N475" s="536"/>
      <c r="O475" s="536"/>
      <c r="P475" s="536"/>
      <c r="Q475" s="536"/>
      <c r="R475" s="536"/>
      <c r="S475" s="536"/>
      <c r="T475" s="536"/>
      <c r="U475" s="536"/>
      <c r="V475" s="536"/>
      <c r="W475" s="536"/>
      <c r="X475" s="536"/>
      <c r="Y475" s="536"/>
      <c r="Z475" s="536"/>
      <c r="AA475" s="536"/>
      <c r="AB475" s="536"/>
      <c r="AC475" s="536"/>
      <c r="AD475" s="536"/>
      <c r="AE475" s="536"/>
    </row>
    <row r="476">
      <c r="A476" s="536"/>
      <c r="B476" s="536"/>
      <c r="C476" s="535"/>
      <c r="D476" s="535"/>
      <c r="E476" s="535"/>
      <c r="F476" s="535"/>
      <c r="G476" s="535"/>
      <c r="H476" s="535"/>
      <c r="I476" s="536"/>
      <c r="J476" s="536"/>
      <c r="K476" s="536"/>
      <c r="L476" s="536"/>
      <c r="M476" s="536"/>
      <c r="N476" s="536"/>
      <c r="O476" s="536"/>
      <c r="P476" s="536"/>
      <c r="Q476" s="536"/>
      <c r="R476" s="536"/>
      <c r="S476" s="536"/>
      <c r="T476" s="536"/>
      <c r="U476" s="536"/>
      <c r="V476" s="536"/>
      <c r="W476" s="536"/>
      <c r="X476" s="536"/>
      <c r="Y476" s="536"/>
      <c r="Z476" s="536"/>
      <c r="AA476" s="536"/>
      <c r="AB476" s="536"/>
      <c r="AC476" s="536"/>
      <c r="AD476" s="536"/>
      <c r="AE476" s="536"/>
    </row>
    <row r="477">
      <c r="A477" s="536"/>
      <c r="B477" s="536"/>
      <c r="C477" s="535"/>
      <c r="D477" s="535"/>
      <c r="E477" s="535"/>
      <c r="F477" s="535"/>
      <c r="G477" s="535"/>
      <c r="H477" s="535"/>
      <c r="I477" s="536"/>
      <c r="J477" s="536"/>
      <c r="K477" s="536"/>
      <c r="L477" s="536"/>
      <c r="M477" s="536"/>
      <c r="N477" s="536"/>
      <c r="O477" s="536"/>
      <c r="P477" s="536"/>
      <c r="Q477" s="536"/>
      <c r="R477" s="536"/>
      <c r="S477" s="536"/>
      <c r="T477" s="536"/>
      <c r="U477" s="536"/>
      <c r="V477" s="536"/>
      <c r="W477" s="536"/>
      <c r="X477" s="536"/>
      <c r="Y477" s="536"/>
      <c r="Z477" s="536"/>
      <c r="AA477" s="536"/>
      <c r="AB477" s="536"/>
      <c r="AC477" s="536"/>
      <c r="AD477" s="536"/>
      <c r="AE477" s="536"/>
    </row>
    <row r="478">
      <c r="A478" s="536"/>
      <c r="B478" s="536"/>
      <c r="C478" s="535"/>
      <c r="D478" s="535"/>
      <c r="E478" s="535"/>
      <c r="F478" s="535"/>
      <c r="G478" s="535"/>
      <c r="H478" s="535"/>
      <c r="I478" s="536"/>
      <c r="J478" s="536"/>
      <c r="K478" s="536"/>
      <c r="L478" s="536"/>
      <c r="M478" s="536"/>
      <c r="N478" s="536"/>
      <c r="O478" s="536"/>
      <c r="P478" s="536"/>
      <c r="Q478" s="536"/>
      <c r="R478" s="536"/>
      <c r="S478" s="536"/>
      <c r="T478" s="536"/>
      <c r="U478" s="536"/>
      <c r="V478" s="536"/>
      <c r="W478" s="536"/>
      <c r="X478" s="536"/>
      <c r="Y478" s="536"/>
      <c r="Z478" s="536"/>
      <c r="AA478" s="536"/>
      <c r="AB478" s="536"/>
      <c r="AC478" s="536"/>
      <c r="AD478" s="536"/>
      <c r="AE478" s="536"/>
    </row>
    <row r="479">
      <c r="A479" s="536"/>
      <c r="B479" s="536"/>
      <c r="C479" s="535"/>
      <c r="D479" s="535"/>
      <c r="E479" s="535"/>
      <c r="F479" s="535"/>
      <c r="G479" s="535"/>
      <c r="H479" s="535"/>
      <c r="I479" s="536"/>
      <c r="J479" s="536"/>
      <c r="K479" s="536"/>
      <c r="L479" s="536"/>
      <c r="M479" s="536"/>
      <c r="N479" s="536"/>
      <c r="O479" s="536"/>
      <c r="P479" s="536"/>
      <c r="Q479" s="536"/>
      <c r="R479" s="536"/>
      <c r="S479" s="536"/>
      <c r="T479" s="536"/>
      <c r="U479" s="536"/>
      <c r="V479" s="536"/>
      <c r="W479" s="536"/>
      <c r="X479" s="536"/>
      <c r="Y479" s="536"/>
      <c r="Z479" s="536"/>
      <c r="AA479" s="536"/>
      <c r="AB479" s="536"/>
      <c r="AC479" s="536"/>
      <c r="AD479" s="536"/>
      <c r="AE479" s="536"/>
    </row>
    <row r="480">
      <c r="A480" s="536"/>
      <c r="B480" s="536"/>
      <c r="C480" s="535"/>
      <c r="D480" s="535"/>
      <c r="E480" s="535"/>
      <c r="F480" s="535"/>
      <c r="G480" s="535"/>
      <c r="H480" s="535"/>
      <c r="I480" s="536"/>
      <c r="J480" s="536"/>
      <c r="K480" s="536"/>
      <c r="L480" s="536"/>
      <c r="M480" s="536"/>
      <c r="N480" s="536"/>
      <c r="O480" s="536"/>
      <c r="P480" s="536"/>
      <c r="Q480" s="536"/>
      <c r="R480" s="536"/>
      <c r="S480" s="536"/>
      <c r="T480" s="536"/>
      <c r="U480" s="536"/>
      <c r="V480" s="536"/>
      <c r="W480" s="536"/>
      <c r="X480" s="536"/>
      <c r="Y480" s="536"/>
      <c r="Z480" s="536"/>
      <c r="AA480" s="536"/>
      <c r="AB480" s="536"/>
      <c r="AC480" s="536"/>
      <c r="AD480" s="536"/>
      <c r="AE480" s="536"/>
    </row>
    <row r="481">
      <c r="A481" s="536"/>
      <c r="B481" s="536"/>
      <c r="C481" s="535"/>
      <c r="D481" s="535"/>
      <c r="E481" s="535"/>
      <c r="F481" s="535"/>
      <c r="G481" s="535"/>
      <c r="H481" s="535"/>
      <c r="I481" s="536"/>
      <c r="J481" s="536"/>
      <c r="K481" s="536"/>
      <c r="L481" s="536"/>
      <c r="M481" s="536"/>
      <c r="N481" s="536"/>
      <c r="O481" s="536"/>
      <c r="P481" s="536"/>
      <c r="Q481" s="536"/>
      <c r="R481" s="536"/>
      <c r="S481" s="536"/>
      <c r="T481" s="536"/>
      <c r="U481" s="536"/>
      <c r="V481" s="536"/>
      <c r="W481" s="536"/>
      <c r="X481" s="536"/>
      <c r="Y481" s="536"/>
      <c r="Z481" s="536"/>
      <c r="AA481" s="536"/>
      <c r="AB481" s="536"/>
      <c r="AC481" s="536"/>
      <c r="AD481" s="536"/>
      <c r="AE481" s="536"/>
    </row>
    <row r="482">
      <c r="A482" s="536"/>
      <c r="B482" s="536"/>
      <c r="C482" s="535"/>
      <c r="D482" s="535"/>
      <c r="E482" s="535"/>
      <c r="F482" s="535"/>
      <c r="G482" s="535"/>
      <c r="H482" s="535"/>
      <c r="I482" s="536"/>
      <c r="J482" s="536"/>
      <c r="K482" s="536"/>
      <c r="L482" s="536"/>
      <c r="M482" s="536"/>
      <c r="N482" s="536"/>
      <c r="O482" s="536"/>
      <c r="P482" s="536"/>
      <c r="Q482" s="536"/>
      <c r="R482" s="536"/>
      <c r="S482" s="536"/>
      <c r="T482" s="536"/>
      <c r="U482" s="536"/>
      <c r="V482" s="536"/>
      <c r="W482" s="536"/>
      <c r="X482" s="536"/>
      <c r="Y482" s="536"/>
      <c r="Z482" s="536"/>
      <c r="AA482" s="536"/>
      <c r="AB482" s="536"/>
      <c r="AC482" s="536"/>
      <c r="AD482" s="536"/>
      <c r="AE482" s="536"/>
    </row>
    <row r="483">
      <c r="A483" s="536"/>
      <c r="B483" s="536"/>
      <c r="C483" s="535"/>
      <c r="D483" s="535"/>
      <c r="E483" s="535"/>
      <c r="F483" s="535"/>
      <c r="G483" s="535"/>
      <c r="H483" s="535"/>
      <c r="I483" s="536"/>
      <c r="J483" s="536"/>
      <c r="K483" s="536"/>
      <c r="L483" s="536"/>
      <c r="M483" s="536"/>
      <c r="N483" s="536"/>
      <c r="O483" s="536"/>
      <c r="P483" s="536"/>
      <c r="Q483" s="536"/>
      <c r="R483" s="536"/>
      <c r="S483" s="536"/>
      <c r="T483" s="536"/>
      <c r="U483" s="536"/>
      <c r="V483" s="536"/>
      <c r="W483" s="536"/>
      <c r="X483" s="536"/>
      <c r="Y483" s="536"/>
      <c r="Z483" s="536"/>
      <c r="AA483" s="536"/>
      <c r="AB483" s="536"/>
      <c r="AC483" s="536"/>
      <c r="AD483" s="536"/>
      <c r="AE483" s="536"/>
    </row>
    <row r="484">
      <c r="A484" s="536"/>
      <c r="B484" s="536"/>
      <c r="C484" s="535"/>
      <c r="D484" s="535"/>
      <c r="E484" s="535"/>
      <c r="F484" s="535"/>
      <c r="G484" s="535"/>
      <c r="H484" s="535"/>
      <c r="I484" s="536"/>
      <c r="J484" s="536"/>
      <c r="K484" s="536"/>
      <c r="L484" s="536"/>
      <c r="M484" s="536"/>
      <c r="N484" s="536"/>
      <c r="O484" s="536"/>
      <c r="P484" s="536"/>
      <c r="Q484" s="536"/>
      <c r="R484" s="536"/>
      <c r="S484" s="536"/>
      <c r="T484" s="536"/>
      <c r="U484" s="536"/>
      <c r="V484" s="536"/>
      <c r="W484" s="536"/>
      <c r="X484" s="536"/>
      <c r="Y484" s="536"/>
      <c r="Z484" s="536"/>
      <c r="AA484" s="536"/>
      <c r="AB484" s="536"/>
      <c r="AC484" s="536"/>
      <c r="AD484" s="536"/>
      <c r="AE484" s="536"/>
    </row>
    <row r="485">
      <c r="A485" s="536"/>
      <c r="B485" s="536"/>
      <c r="C485" s="535"/>
      <c r="D485" s="535"/>
      <c r="E485" s="535"/>
      <c r="F485" s="535"/>
      <c r="G485" s="535"/>
      <c r="H485" s="535"/>
      <c r="I485" s="536"/>
      <c r="J485" s="536"/>
      <c r="K485" s="536"/>
      <c r="L485" s="536"/>
      <c r="M485" s="536"/>
      <c r="N485" s="536"/>
      <c r="O485" s="536"/>
      <c r="P485" s="536"/>
      <c r="Q485" s="536"/>
      <c r="R485" s="536"/>
      <c r="S485" s="536"/>
      <c r="T485" s="536"/>
      <c r="U485" s="536"/>
      <c r="V485" s="536"/>
      <c r="W485" s="536"/>
      <c r="X485" s="536"/>
      <c r="Y485" s="536"/>
      <c r="Z485" s="536"/>
      <c r="AA485" s="536"/>
      <c r="AB485" s="536"/>
      <c r="AC485" s="536"/>
      <c r="AD485" s="536"/>
      <c r="AE485" s="536"/>
    </row>
    <row r="486">
      <c r="A486" s="536"/>
      <c r="B486" s="536"/>
      <c r="C486" s="535"/>
      <c r="D486" s="535"/>
      <c r="E486" s="535"/>
      <c r="F486" s="535"/>
      <c r="G486" s="535"/>
      <c r="H486" s="535"/>
      <c r="I486" s="536"/>
      <c r="J486" s="536"/>
      <c r="K486" s="536"/>
      <c r="L486" s="536"/>
      <c r="M486" s="536"/>
      <c r="N486" s="536"/>
      <c r="O486" s="536"/>
      <c r="P486" s="536"/>
      <c r="Q486" s="536"/>
      <c r="R486" s="536"/>
      <c r="S486" s="536"/>
      <c r="T486" s="536"/>
      <c r="U486" s="536"/>
      <c r="V486" s="536"/>
      <c r="W486" s="536"/>
      <c r="X486" s="536"/>
      <c r="Y486" s="536"/>
      <c r="Z486" s="536"/>
      <c r="AA486" s="536"/>
      <c r="AB486" s="536"/>
      <c r="AC486" s="536"/>
      <c r="AD486" s="536"/>
      <c r="AE486" s="536"/>
    </row>
    <row r="487">
      <c r="A487" s="536"/>
      <c r="B487" s="536"/>
      <c r="C487" s="535"/>
      <c r="D487" s="535"/>
      <c r="E487" s="535"/>
      <c r="F487" s="535"/>
      <c r="G487" s="535"/>
      <c r="H487" s="535"/>
      <c r="I487" s="536"/>
      <c r="J487" s="536"/>
      <c r="K487" s="536"/>
      <c r="L487" s="536"/>
      <c r="M487" s="536"/>
      <c r="N487" s="536"/>
      <c r="O487" s="536"/>
      <c r="P487" s="536"/>
      <c r="Q487" s="536"/>
      <c r="R487" s="536"/>
      <c r="S487" s="536"/>
      <c r="T487" s="536"/>
      <c r="U487" s="536"/>
      <c r="V487" s="536"/>
      <c r="W487" s="536"/>
      <c r="X487" s="536"/>
      <c r="Y487" s="536"/>
      <c r="Z487" s="536"/>
      <c r="AA487" s="536"/>
      <c r="AB487" s="536"/>
      <c r="AC487" s="536"/>
      <c r="AD487" s="536"/>
      <c r="AE487" s="536"/>
    </row>
    <row r="488">
      <c r="A488" s="536"/>
      <c r="B488" s="536"/>
      <c r="C488" s="535"/>
      <c r="D488" s="535"/>
      <c r="E488" s="535"/>
      <c r="F488" s="535"/>
      <c r="G488" s="535"/>
      <c r="H488" s="535"/>
      <c r="I488" s="536"/>
      <c r="J488" s="536"/>
      <c r="K488" s="536"/>
      <c r="L488" s="536"/>
      <c r="M488" s="536"/>
      <c r="N488" s="536"/>
      <c r="O488" s="536"/>
      <c r="P488" s="536"/>
      <c r="Q488" s="536"/>
      <c r="R488" s="536"/>
      <c r="S488" s="536"/>
      <c r="T488" s="536"/>
      <c r="U488" s="536"/>
      <c r="V488" s="536"/>
      <c r="W488" s="536"/>
      <c r="X488" s="536"/>
      <c r="Y488" s="536"/>
      <c r="Z488" s="536"/>
      <c r="AA488" s="536"/>
      <c r="AB488" s="536"/>
      <c r="AC488" s="536"/>
      <c r="AD488" s="536"/>
      <c r="AE488" s="536"/>
    </row>
    <row r="489">
      <c r="A489" s="536"/>
      <c r="B489" s="536"/>
      <c r="C489" s="535"/>
      <c r="D489" s="535"/>
      <c r="E489" s="535"/>
      <c r="F489" s="535"/>
      <c r="G489" s="535"/>
      <c r="H489" s="535"/>
      <c r="I489" s="536"/>
      <c r="J489" s="536"/>
      <c r="K489" s="536"/>
      <c r="L489" s="536"/>
      <c r="M489" s="536"/>
      <c r="N489" s="536"/>
      <c r="O489" s="536"/>
      <c r="P489" s="536"/>
      <c r="Q489" s="536"/>
      <c r="R489" s="536"/>
      <c r="S489" s="536"/>
      <c r="T489" s="536"/>
      <c r="U489" s="536"/>
      <c r="V489" s="536"/>
      <c r="W489" s="536"/>
      <c r="X489" s="536"/>
      <c r="Y489" s="536"/>
      <c r="Z489" s="536"/>
      <c r="AA489" s="536"/>
      <c r="AB489" s="536"/>
      <c r="AC489" s="536"/>
      <c r="AD489" s="536"/>
      <c r="AE489" s="536"/>
    </row>
    <row r="490">
      <c r="A490" s="536"/>
      <c r="B490" s="536"/>
      <c r="C490" s="535"/>
      <c r="D490" s="535"/>
      <c r="E490" s="535"/>
      <c r="F490" s="535"/>
      <c r="G490" s="535"/>
      <c r="H490" s="535"/>
      <c r="I490" s="536"/>
      <c r="J490" s="536"/>
      <c r="K490" s="536"/>
      <c r="L490" s="536"/>
      <c r="M490" s="536"/>
      <c r="N490" s="536"/>
      <c r="O490" s="536"/>
      <c r="P490" s="536"/>
      <c r="Q490" s="536"/>
      <c r="R490" s="536"/>
      <c r="S490" s="536"/>
      <c r="T490" s="536"/>
      <c r="U490" s="536"/>
      <c r="V490" s="536"/>
      <c r="W490" s="536"/>
      <c r="X490" s="536"/>
      <c r="Y490" s="536"/>
      <c r="Z490" s="536"/>
      <c r="AA490" s="536"/>
      <c r="AB490" s="536"/>
      <c r="AC490" s="536"/>
      <c r="AD490" s="536"/>
      <c r="AE490" s="536"/>
    </row>
    <row r="491">
      <c r="A491" s="536"/>
      <c r="B491" s="536"/>
      <c r="C491" s="535"/>
      <c r="D491" s="535"/>
      <c r="E491" s="535"/>
      <c r="F491" s="535"/>
      <c r="G491" s="535"/>
      <c r="H491" s="535"/>
      <c r="I491" s="536"/>
      <c r="J491" s="536"/>
      <c r="K491" s="536"/>
      <c r="L491" s="536"/>
      <c r="M491" s="536"/>
      <c r="N491" s="536"/>
      <c r="O491" s="536"/>
      <c r="P491" s="536"/>
      <c r="Q491" s="536"/>
      <c r="R491" s="536"/>
      <c r="S491" s="536"/>
      <c r="T491" s="536"/>
      <c r="U491" s="536"/>
      <c r="V491" s="536"/>
      <c r="W491" s="536"/>
      <c r="X491" s="536"/>
      <c r="Y491" s="536"/>
      <c r="Z491" s="536"/>
      <c r="AA491" s="536"/>
      <c r="AB491" s="536"/>
      <c r="AC491" s="536"/>
      <c r="AD491" s="536"/>
      <c r="AE491" s="536"/>
    </row>
    <row r="492">
      <c r="A492" s="536"/>
      <c r="B492" s="536"/>
      <c r="C492" s="535"/>
      <c r="D492" s="535"/>
      <c r="E492" s="535"/>
      <c r="F492" s="535"/>
      <c r="G492" s="535"/>
      <c r="H492" s="535"/>
      <c r="I492" s="536"/>
      <c r="J492" s="536"/>
      <c r="K492" s="536"/>
      <c r="L492" s="536"/>
      <c r="M492" s="536"/>
      <c r="N492" s="536"/>
      <c r="O492" s="536"/>
      <c r="P492" s="536"/>
      <c r="Q492" s="536"/>
      <c r="R492" s="536"/>
      <c r="S492" s="536"/>
      <c r="T492" s="536"/>
      <c r="U492" s="536"/>
      <c r="V492" s="536"/>
      <c r="W492" s="536"/>
      <c r="X492" s="536"/>
      <c r="Y492" s="536"/>
      <c r="Z492" s="536"/>
      <c r="AA492" s="536"/>
      <c r="AB492" s="536"/>
      <c r="AC492" s="536"/>
      <c r="AD492" s="536"/>
      <c r="AE492" s="536"/>
    </row>
    <row r="493">
      <c r="A493" s="536"/>
      <c r="B493" s="536"/>
      <c r="C493" s="535"/>
      <c r="D493" s="535"/>
      <c r="E493" s="535"/>
      <c r="F493" s="535"/>
      <c r="G493" s="535"/>
      <c r="H493" s="535"/>
      <c r="I493" s="536"/>
      <c r="J493" s="536"/>
      <c r="K493" s="536"/>
      <c r="L493" s="536"/>
      <c r="M493" s="536"/>
      <c r="N493" s="536"/>
      <c r="O493" s="536"/>
      <c r="P493" s="536"/>
      <c r="Q493" s="536"/>
      <c r="R493" s="536"/>
      <c r="S493" s="536"/>
      <c r="T493" s="536"/>
      <c r="U493" s="536"/>
      <c r="V493" s="536"/>
      <c r="W493" s="536"/>
      <c r="X493" s="536"/>
      <c r="Y493" s="536"/>
      <c r="Z493" s="536"/>
      <c r="AA493" s="536"/>
      <c r="AB493" s="536"/>
      <c r="AC493" s="536"/>
      <c r="AD493" s="536"/>
      <c r="AE493" s="536"/>
    </row>
    <row r="494">
      <c r="A494" s="536"/>
      <c r="B494" s="536"/>
      <c r="C494" s="535"/>
      <c r="D494" s="535"/>
      <c r="E494" s="535"/>
      <c r="F494" s="535"/>
      <c r="G494" s="535"/>
      <c r="H494" s="535"/>
      <c r="I494" s="536"/>
      <c r="J494" s="536"/>
      <c r="K494" s="536"/>
      <c r="L494" s="536"/>
      <c r="M494" s="536"/>
      <c r="N494" s="536"/>
      <c r="O494" s="536"/>
      <c r="P494" s="536"/>
      <c r="Q494" s="536"/>
      <c r="R494" s="536"/>
      <c r="S494" s="536"/>
      <c r="T494" s="536"/>
      <c r="U494" s="536"/>
      <c r="V494" s="536"/>
      <c r="W494" s="536"/>
      <c r="X494" s="536"/>
      <c r="Y494" s="536"/>
      <c r="Z494" s="536"/>
      <c r="AA494" s="536"/>
      <c r="AB494" s="536"/>
      <c r="AC494" s="536"/>
      <c r="AD494" s="536"/>
      <c r="AE494" s="536"/>
    </row>
    <row r="495">
      <c r="A495" s="536"/>
      <c r="B495" s="536"/>
      <c r="C495" s="535"/>
      <c r="D495" s="535"/>
      <c r="E495" s="535"/>
      <c r="F495" s="535"/>
      <c r="G495" s="535"/>
      <c r="H495" s="535"/>
      <c r="I495" s="536"/>
      <c r="J495" s="536"/>
      <c r="K495" s="536"/>
      <c r="L495" s="536"/>
      <c r="M495" s="536"/>
      <c r="N495" s="536"/>
      <c r="O495" s="536"/>
      <c r="P495" s="536"/>
      <c r="Q495" s="536"/>
      <c r="R495" s="536"/>
      <c r="S495" s="536"/>
      <c r="T495" s="536"/>
      <c r="U495" s="536"/>
      <c r="V495" s="536"/>
      <c r="W495" s="536"/>
      <c r="X495" s="536"/>
      <c r="Y495" s="536"/>
      <c r="Z495" s="536"/>
      <c r="AA495" s="536"/>
      <c r="AB495" s="536"/>
      <c r="AC495" s="536"/>
      <c r="AD495" s="536"/>
      <c r="AE495" s="536"/>
    </row>
    <row r="496">
      <c r="A496" s="536"/>
      <c r="B496" s="536"/>
      <c r="C496" s="535"/>
      <c r="D496" s="535"/>
      <c r="E496" s="535"/>
      <c r="F496" s="535"/>
      <c r="G496" s="535"/>
      <c r="H496" s="535"/>
      <c r="I496" s="536"/>
      <c r="J496" s="536"/>
      <c r="K496" s="536"/>
      <c r="L496" s="536"/>
      <c r="M496" s="536"/>
      <c r="N496" s="536"/>
      <c r="O496" s="536"/>
      <c r="P496" s="536"/>
      <c r="Q496" s="536"/>
      <c r="R496" s="536"/>
      <c r="S496" s="536"/>
      <c r="T496" s="536"/>
      <c r="U496" s="536"/>
      <c r="V496" s="536"/>
      <c r="W496" s="536"/>
      <c r="X496" s="536"/>
      <c r="Y496" s="536"/>
      <c r="Z496" s="536"/>
      <c r="AA496" s="536"/>
      <c r="AB496" s="536"/>
      <c r="AC496" s="536"/>
      <c r="AD496" s="536"/>
      <c r="AE496" s="536"/>
    </row>
    <row r="497">
      <c r="A497" s="536"/>
      <c r="B497" s="536"/>
      <c r="C497" s="535"/>
      <c r="D497" s="535"/>
      <c r="E497" s="535"/>
      <c r="F497" s="535"/>
      <c r="G497" s="535"/>
      <c r="H497" s="535"/>
      <c r="I497" s="536"/>
      <c r="J497" s="536"/>
      <c r="K497" s="536"/>
      <c r="L497" s="536"/>
      <c r="M497" s="536"/>
      <c r="N497" s="536"/>
      <c r="O497" s="536"/>
      <c r="P497" s="536"/>
      <c r="Q497" s="536"/>
      <c r="R497" s="536"/>
      <c r="S497" s="536"/>
      <c r="T497" s="536"/>
      <c r="U497" s="536"/>
      <c r="V497" s="536"/>
      <c r="W497" s="536"/>
      <c r="X497" s="536"/>
      <c r="Y497" s="536"/>
      <c r="Z497" s="536"/>
      <c r="AA497" s="536"/>
      <c r="AB497" s="536"/>
      <c r="AC497" s="536"/>
      <c r="AD497" s="536"/>
      <c r="AE497" s="536"/>
    </row>
    <row r="498">
      <c r="A498" s="536"/>
      <c r="B498" s="536"/>
      <c r="C498" s="535"/>
      <c r="D498" s="535"/>
      <c r="E498" s="535"/>
      <c r="F498" s="535"/>
      <c r="G498" s="535"/>
      <c r="H498" s="535"/>
      <c r="I498" s="536"/>
      <c r="J498" s="536"/>
      <c r="K498" s="536"/>
      <c r="L498" s="536"/>
      <c r="M498" s="536"/>
      <c r="N498" s="536"/>
      <c r="O498" s="536"/>
      <c r="P498" s="536"/>
      <c r="Q498" s="536"/>
      <c r="R498" s="536"/>
      <c r="S498" s="536"/>
      <c r="T498" s="536"/>
      <c r="U498" s="536"/>
      <c r="V498" s="536"/>
      <c r="W498" s="536"/>
      <c r="X498" s="536"/>
      <c r="Y498" s="536"/>
      <c r="Z498" s="536"/>
      <c r="AA498" s="536"/>
      <c r="AB498" s="536"/>
      <c r="AC498" s="536"/>
      <c r="AD498" s="536"/>
      <c r="AE498" s="536"/>
    </row>
    <row r="499">
      <c r="A499" s="536"/>
      <c r="B499" s="536"/>
      <c r="C499" s="535"/>
      <c r="D499" s="535"/>
      <c r="E499" s="535"/>
      <c r="F499" s="535"/>
      <c r="G499" s="535"/>
      <c r="H499" s="535"/>
      <c r="I499" s="536"/>
      <c r="J499" s="536"/>
      <c r="K499" s="536"/>
      <c r="L499" s="536"/>
      <c r="M499" s="536"/>
      <c r="N499" s="536"/>
      <c r="O499" s="536"/>
      <c r="P499" s="536"/>
      <c r="Q499" s="536"/>
      <c r="R499" s="536"/>
      <c r="S499" s="536"/>
      <c r="T499" s="536"/>
      <c r="U499" s="536"/>
      <c r="V499" s="536"/>
      <c r="W499" s="536"/>
      <c r="X499" s="536"/>
      <c r="Y499" s="536"/>
      <c r="Z499" s="536"/>
      <c r="AA499" s="536"/>
      <c r="AB499" s="536"/>
      <c r="AC499" s="536"/>
      <c r="AD499" s="536"/>
      <c r="AE499" s="536"/>
    </row>
    <row r="500">
      <c r="A500" s="536"/>
      <c r="B500" s="536"/>
      <c r="C500" s="535"/>
      <c r="D500" s="535"/>
      <c r="E500" s="535"/>
      <c r="F500" s="535"/>
      <c r="G500" s="535"/>
      <c r="H500" s="535"/>
      <c r="I500" s="536"/>
      <c r="J500" s="536"/>
      <c r="K500" s="536"/>
      <c r="L500" s="536"/>
      <c r="M500" s="536"/>
      <c r="N500" s="536"/>
      <c r="O500" s="536"/>
      <c r="P500" s="536"/>
      <c r="Q500" s="536"/>
      <c r="R500" s="536"/>
      <c r="S500" s="536"/>
      <c r="T500" s="536"/>
      <c r="U500" s="536"/>
      <c r="V500" s="536"/>
      <c r="W500" s="536"/>
      <c r="X500" s="536"/>
      <c r="Y500" s="536"/>
      <c r="Z500" s="536"/>
      <c r="AA500" s="536"/>
      <c r="AB500" s="536"/>
      <c r="AC500" s="536"/>
      <c r="AD500" s="536"/>
      <c r="AE500" s="536"/>
    </row>
    <row r="501">
      <c r="A501" s="536"/>
      <c r="B501" s="536"/>
      <c r="C501" s="535"/>
      <c r="D501" s="535"/>
      <c r="E501" s="535"/>
      <c r="F501" s="535"/>
      <c r="G501" s="535"/>
      <c r="H501" s="535"/>
      <c r="I501" s="536"/>
      <c r="J501" s="536"/>
      <c r="K501" s="536"/>
      <c r="L501" s="536"/>
      <c r="M501" s="536"/>
      <c r="N501" s="536"/>
      <c r="O501" s="536"/>
      <c r="P501" s="536"/>
      <c r="Q501" s="536"/>
      <c r="R501" s="536"/>
      <c r="S501" s="536"/>
      <c r="T501" s="536"/>
      <c r="U501" s="536"/>
      <c r="V501" s="536"/>
      <c r="W501" s="536"/>
      <c r="X501" s="536"/>
      <c r="Y501" s="536"/>
      <c r="Z501" s="536"/>
      <c r="AA501" s="536"/>
      <c r="AB501" s="536"/>
      <c r="AC501" s="536"/>
      <c r="AD501" s="536"/>
      <c r="AE501" s="536"/>
    </row>
    <row r="502">
      <c r="A502" s="536"/>
      <c r="B502" s="536"/>
      <c r="C502" s="535"/>
      <c r="D502" s="535"/>
      <c r="E502" s="535"/>
      <c r="F502" s="535"/>
      <c r="G502" s="535"/>
      <c r="H502" s="535"/>
      <c r="I502" s="536"/>
      <c r="J502" s="536"/>
      <c r="K502" s="536"/>
      <c r="L502" s="536"/>
      <c r="M502" s="536"/>
      <c r="N502" s="536"/>
      <c r="O502" s="536"/>
      <c r="P502" s="536"/>
      <c r="Q502" s="536"/>
      <c r="R502" s="536"/>
      <c r="S502" s="536"/>
      <c r="T502" s="536"/>
      <c r="U502" s="536"/>
      <c r="V502" s="536"/>
      <c r="W502" s="536"/>
      <c r="X502" s="536"/>
      <c r="Y502" s="536"/>
      <c r="Z502" s="536"/>
      <c r="AA502" s="536"/>
      <c r="AB502" s="536"/>
      <c r="AC502" s="536"/>
      <c r="AD502" s="536"/>
      <c r="AE502" s="536"/>
    </row>
    <row r="503">
      <c r="A503" s="536"/>
      <c r="B503" s="536"/>
      <c r="C503" s="535"/>
      <c r="D503" s="535"/>
      <c r="E503" s="535"/>
      <c r="F503" s="535"/>
      <c r="G503" s="535"/>
      <c r="H503" s="535"/>
      <c r="I503" s="536"/>
      <c r="J503" s="536"/>
      <c r="K503" s="536"/>
      <c r="L503" s="536"/>
      <c r="M503" s="536"/>
      <c r="N503" s="536"/>
      <c r="O503" s="536"/>
      <c r="P503" s="536"/>
      <c r="Q503" s="536"/>
      <c r="R503" s="536"/>
      <c r="S503" s="536"/>
      <c r="T503" s="536"/>
      <c r="U503" s="536"/>
      <c r="V503" s="536"/>
      <c r="W503" s="536"/>
      <c r="X503" s="536"/>
      <c r="Y503" s="536"/>
      <c r="Z503" s="536"/>
      <c r="AA503" s="536"/>
      <c r="AB503" s="536"/>
      <c r="AC503" s="536"/>
      <c r="AD503" s="536"/>
      <c r="AE503" s="536"/>
    </row>
    <row r="504">
      <c r="A504" s="536"/>
      <c r="B504" s="536"/>
      <c r="C504" s="535"/>
      <c r="D504" s="535"/>
      <c r="E504" s="535"/>
      <c r="F504" s="535"/>
      <c r="G504" s="535"/>
      <c r="H504" s="535"/>
      <c r="I504" s="536"/>
      <c r="J504" s="536"/>
      <c r="K504" s="536"/>
      <c r="L504" s="536"/>
      <c r="M504" s="536"/>
      <c r="N504" s="536"/>
      <c r="O504" s="536"/>
      <c r="P504" s="536"/>
      <c r="Q504" s="536"/>
      <c r="R504" s="536"/>
      <c r="S504" s="536"/>
      <c r="T504" s="536"/>
      <c r="U504" s="536"/>
      <c r="V504" s="536"/>
      <c r="W504" s="536"/>
      <c r="X504" s="536"/>
      <c r="Y504" s="536"/>
      <c r="Z504" s="536"/>
      <c r="AA504" s="536"/>
      <c r="AB504" s="536"/>
      <c r="AC504" s="536"/>
      <c r="AD504" s="536"/>
      <c r="AE504" s="536"/>
    </row>
    <row r="505">
      <c r="A505" s="536"/>
      <c r="B505" s="536"/>
      <c r="C505" s="535"/>
      <c r="D505" s="535"/>
      <c r="E505" s="535"/>
      <c r="F505" s="535"/>
      <c r="G505" s="535"/>
      <c r="H505" s="535"/>
      <c r="I505" s="536"/>
      <c r="J505" s="536"/>
      <c r="K505" s="536"/>
      <c r="L505" s="536"/>
      <c r="M505" s="536"/>
      <c r="N505" s="536"/>
      <c r="O505" s="536"/>
      <c r="P505" s="536"/>
      <c r="Q505" s="536"/>
      <c r="R505" s="536"/>
      <c r="S505" s="536"/>
      <c r="T505" s="536"/>
      <c r="U505" s="536"/>
      <c r="V505" s="536"/>
      <c r="W505" s="536"/>
      <c r="X505" s="536"/>
      <c r="Y505" s="536"/>
      <c r="Z505" s="536"/>
      <c r="AA505" s="536"/>
      <c r="AB505" s="536"/>
      <c r="AC505" s="536"/>
      <c r="AD505" s="536"/>
      <c r="AE505" s="536"/>
    </row>
    <row r="506">
      <c r="A506" s="536"/>
      <c r="B506" s="536"/>
      <c r="C506" s="535"/>
      <c r="D506" s="535"/>
      <c r="E506" s="535"/>
      <c r="F506" s="535"/>
      <c r="G506" s="535"/>
      <c r="H506" s="535"/>
      <c r="I506" s="536"/>
      <c r="J506" s="536"/>
      <c r="K506" s="536"/>
      <c r="L506" s="536"/>
      <c r="M506" s="536"/>
      <c r="N506" s="536"/>
      <c r="O506" s="536"/>
      <c r="P506" s="536"/>
      <c r="Q506" s="536"/>
      <c r="R506" s="536"/>
      <c r="S506" s="536"/>
      <c r="T506" s="536"/>
      <c r="U506" s="536"/>
      <c r="V506" s="536"/>
      <c r="W506" s="536"/>
      <c r="X506" s="536"/>
      <c r="Y506" s="536"/>
      <c r="Z506" s="536"/>
      <c r="AA506" s="536"/>
      <c r="AB506" s="536"/>
      <c r="AC506" s="536"/>
      <c r="AD506" s="536"/>
      <c r="AE506" s="536"/>
    </row>
    <row r="507">
      <c r="A507" s="536"/>
      <c r="B507" s="536"/>
      <c r="C507" s="535"/>
      <c r="D507" s="535"/>
      <c r="E507" s="535"/>
      <c r="F507" s="535"/>
      <c r="G507" s="535"/>
      <c r="H507" s="535"/>
      <c r="I507" s="536"/>
      <c r="J507" s="536"/>
      <c r="K507" s="536"/>
      <c r="L507" s="536"/>
      <c r="M507" s="536"/>
      <c r="N507" s="536"/>
      <c r="O507" s="536"/>
      <c r="P507" s="536"/>
      <c r="Q507" s="536"/>
      <c r="R507" s="536"/>
      <c r="S507" s="536"/>
      <c r="T507" s="536"/>
      <c r="U507" s="536"/>
      <c r="V507" s="536"/>
      <c r="W507" s="536"/>
      <c r="X507" s="536"/>
      <c r="Y507" s="536"/>
      <c r="Z507" s="536"/>
      <c r="AA507" s="536"/>
      <c r="AB507" s="536"/>
      <c r="AC507" s="536"/>
      <c r="AD507" s="536"/>
      <c r="AE507" s="536"/>
    </row>
    <row r="508">
      <c r="A508" s="536"/>
      <c r="B508" s="536"/>
      <c r="C508" s="535"/>
      <c r="D508" s="535"/>
      <c r="E508" s="535"/>
      <c r="F508" s="535"/>
      <c r="G508" s="535"/>
      <c r="H508" s="535"/>
      <c r="I508" s="536"/>
      <c r="J508" s="536"/>
      <c r="K508" s="536"/>
      <c r="L508" s="536"/>
      <c r="M508" s="536"/>
      <c r="N508" s="536"/>
      <c r="O508" s="536"/>
      <c r="P508" s="536"/>
      <c r="Q508" s="536"/>
      <c r="R508" s="536"/>
      <c r="S508" s="536"/>
      <c r="T508" s="536"/>
      <c r="U508" s="536"/>
      <c r="V508" s="536"/>
      <c r="W508" s="536"/>
      <c r="X508" s="536"/>
      <c r="Y508" s="536"/>
      <c r="Z508" s="536"/>
      <c r="AA508" s="536"/>
      <c r="AB508" s="536"/>
      <c r="AC508" s="536"/>
      <c r="AD508" s="536"/>
      <c r="AE508" s="536"/>
    </row>
    <row r="509">
      <c r="A509" s="536"/>
      <c r="B509" s="536"/>
      <c r="C509" s="535"/>
      <c r="D509" s="535"/>
      <c r="E509" s="535"/>
      <c r="F509" s="535"/>
      <c r="G509" s="535"/>
      <c r="H509" s="535"/>
      <c r="I509" s="536"/>
      <c r="J509" s="536"/>
      <c r="K509" s="536"/>
      <c r="L509" s="536"/>
      <c r="M509" s="536"/>
      <c r="N509" s="536"/>
      <c r="O509" s="536"/>
      <c r="P509" s="536"/>
      <c r="Q509" s="536"/>
      <c r="R509" s="536"/>
      <c r="S509" s="536"/>
      <c r="T509" s="536"/>
      <c r="U509" s="536"/>
      <c r="V509" s="536"/>
      <c r="W509" s="536"/>
      <c r="X509" s="536"/>
      <c r="Y509" s="536"/>
      <c r="Z509" s="536"/>
      <c r="AA509" s="536"/>
      <c r="AB509" s="536"/>
      <c r="AC509" s="536"/>
      <c r="AD509" s="536"/>
      <c r="AE509" s="536"/>
    </row>
    <row r="510">
      <c r="A510" s="536"/>
      <c r="B510" s="536"/>
      <c r="C510" s="535"/>
      <c r="D510" s="535"/>
      <c r="E510" s="535"/>
      <c r="F510" s="535"/>
      <c r="G510" s="535"/>
      <c r="H510" s="535"/>
      <c r="I510" s="536"/>
      <c r="J510" s="536"/>
      <c r="K510" s="536"/>
      <c r="L510" s="536"/>
      <c r="M510" s="536"/>
      <c r="N510" s="536"/>
      <c r="O510" s="536"/>
      <c r="P510" s="536"/>
      <c r="Q510" s="536"/>
      <c r="R510" s="536"/>
      <c r="S510" s="536"/>
      <c r="T510" s="536"/>
      <c r="U510" s="536"/>
      <c r="V510" s="536"/>
      <c r="W510" s="536"/>
      <c r="X510" s="536"/>
      <c r="Y510" s="536"/>
      <c r="Z510" s="536"/>
      <c r="AA510" s="536"/>
      <c r="AB510" s="536"/>
      <c r="AC510" s="536"/>
      <c r="AD510" s="536"/>
      <c r="AE510" s="536"/>
    </row>
    <row r="511">
      <c r="A511" s="536"/>
      <c r="B511" s="536"/>
      <c r="C511" s="535"/>
      <c r="D511" s="535"/>
      <c r="E511" s="535"/>
      <c r="F511" s="535"/>
      <c r="G511" s="535"/>
      <c r="H511" s="535"/>
      <c r="I511" s="536"/>
      <c r="J511" s="536"/>
      <c r="K511" s="536"/>
      <c r="L511" s="536"/>
      <c r="M511" s="536"/>
      <c r="N511" s="536"/>
      <c r="O511" s="536"/>
      <c r="P511" s="536"/>
      <c r="Q511" s="536"/>
      <c r="R511" s="536"/>
      <c r="S511" s="536"/>
      <c r="T511" s="536"/>
      <c r="U511" s="536"/>
      <c r="V511" s="536"/>
      <c r="W511" s="536"/>
      <c r="X511" s="536"/>
      <c r="Y511" s="536"/>
      <c r="Z511" s="536"/>
      <c r="AA511" s="536"/>
      <c r="AB511" s="536"/>
      <c r="AC511" s="536"/>
      <c r="AD511" s="536"/>
      <c r="AE511" s="536"/>
    </row>
    <row r="512">
      <c r="A512" s="536"/>
      <c r="B512" s="536"/>
      <c r="C512" s="535"/>
      <c r="D512" s="535"/>
      <c r="E512" s="535"/>
      <c r="F512" s="535"/>
      <c r="G512" s="535"/>
      <c r="H512" s="535"/>
      <c r="I512" s="536"/>
      <c r="J512" s="536"/>
      <c r="K512" s="536"/>
      <c r="L512" s="536"/>
      <c r="M512" s="536"/>
      <c r="N512" s="536"/>
      <c r="O512" s="536"/>
      <c r="P512" s="536"/>
      <c r="Q512" s="536"/>
      <c r="R512" s="536"/>
      <c r="S512" s="536"/>
      <c r="T512" s="536"/>
      <c r="U512" s="536"/>
      <c r="V512" s="536"/>
      <c r="W512" s="536"/>
      <c r="X512" s="536"/>
      <c r="Y512" s="536"/>
      <c r="Z512" s="536"/>
      <c r="AA512" s="536"/>
      <c r="AB512" s="536"/>
      <c r="AC512" s="536"/>
      <c r="AD512" s="536"/>
      <c r="AE512" s="536"/>
    </row>
    <row r="513">
      <c r="A513" s="536"/>
      <c r="B513" s="536"/>
      <c r="C513" s="535"/>
      <c r="D513" s="535"/>
      <c r="E513" s="535"/>
      <c r="F513" s="535"/>
      <c r="G513" s="535"/>
      <c r="H513" s="535"/>
      <c r="I513" s="536"/>
      <c r="J513" s="536"/>
      <c r="K513" s="536"/>
      <c r="L513" s="536"/>
      <c r="M513" s="536"/>
      <c r="N513" s="536"/>
      <c r="O513" s="536"/>
      <c r="P513" s="536"/>
      <c r="Q513" s="536"/>
      <c r="R513" s="536"/>
      <c r="S513" s="536"/>
      <c r="T513" s="536"/>
      <c r="U513" s="536"/>
      <c r="V513" s="536"/>
      <c r="W513" s="536"/>
      <c r="X513" s="536"/>
      <c r="Y513" s="536"/>
      <c r="Z513" s="536"/>
      <c r="AA513" s="536"/>
      <c r="AB513" s="536"/>
      <c r="AC513" s="536"/>
      <c r="AD513" s="536"/>
      <c r="AE513" s="536"/>
    </row>
    <row r="514">
      <c r="A514" s="536"/>
      <c r="B514" s="536"/>
      <c r="C514" s="535"/>
      <c r="D514" s="535"/>
      <c r="E514" s="535"/>
      <c r="F514" s="535"/>
      <c r="G514" s="535"/>
      <c r="H514" s="535"/>
      <c r="I514" s="536"/>
      <c r="J514" s="536"/>
      <c r="K514" s="536"/>
      <c r="L514" s="536"/>
      <c r="M514" s="536"/>
      <c r="N514" s="536"/>
      <c r="O514" s="536"/>
      <c r="P514" s="536"/>
      <c r="Q514" s="536"/>
      <c r="R514" s="536"/>
      <c r="S514" s="536"/>
      <c r="T514" s="536"/>
      <c r="U514" s="536"/>
      <c r="V514" s="536"/>
      <c r="W514" s="536"/>
      <c r="X514" s="536"/>
      <c r="Y514" s="536"/>
      <c r="Z514" s="536"/>
      <c r="AA514" s="536"/>
      <c r="AB514" s="536"/>
      <c r="AC514" s="536"/>
      <c r="AD514" s="536"/>
      <c r="AE514" s="536"/>
    </row>
    <row r="515">
      <c r="A515" s="536"/>
      <c r="B515" s="536"/>
      <c r="C515" s="535"/>
      <c r="D515" s="535"/>
      <c r="E515" s="535"/>
      <c r="F515" s="535"/>
      <c r="G515" s="535"/>
      <c r="H515" s="535"/>
      <c r="I515" s="536"/>
      <c r="J515" s="536"/>
      <c r="K515" s="536"/>
      <c r="L515" s="536"/>
      <c r="M515" s="536"/>
      <c r="N515" s="536"/>
      <c r="O515" s="536"/>
      <c r="P515" s="536"/>
      <c r="Q515" s="536"/>
      <c r="R515" s="536"/>
      <c r="S515" s="536"/>
      <c r="T515" s="536"/>
      <c r="U515" s="536"/>
      <c r="V515" s="536"/>
      <c r="W515" s="536"/>
      <c r="X515" s="536"/>
      <c r="Y515" s="536"/>
      <c r="Z515" s="536"/>
      <c r="AA515" s="536"/>
      <c r="AB515" s="536"/>
      <c r="AC515" s="536"/>
      <c r="AD515" s="536"/>
      <c r="AE515" s="536"/>
    </row>
    <row r="516">
      <c r="A516" s="536"/>
      <c r="B516" s="536"/>
      <c r="C516" s="535"/>
      <c r="D516" s="535"/>
      <c r="E516" s="535"/>
      <c r="F516" s="535"/>
      <c r="G516" s="535"/>
      <c r="H516" s="535"/>
      <c r="I516" s="536"/>
      <c r="J516" s="536"/>
      <c r="K516" s="536"/>
      <c r="L516" s="536"/>
      <c r="M516" s="536"/>
      <c r="N516" s="536"/>
      <c r="O516" s="536"/>
      <c r="P516" s="536"/>
      <c r="Q516" s="536"/>
      <c r="R516" s="536"/>
      <c r="S516" s="536"/>
      <c r="T516" s="536"/>
      <c r="U516" s="536"/>
      <c r="V516" s="536"/>
      <c r="W516" s="536"/>
      <c r="X516" s="536"/>
      <c r="Y516" s="536"/>
      <c r="Z516" s="536"/>
      <c r="AA516" s="536"/>
      <c r="AB516" s="536"/>
      <c r="AC516" s="536"/>
      <c r="AD516" s="536"/>
      <c r="AE516" s="536"/>
    </row>
    <row r="517">
      <c r="A517" s="536"/>
      <c r="B517" s="536"/>
      <c r="C517" s="535"/>
      <c r="D517" s="535"/>
      <c r="E517" s="535"/>
      <c r="F517" s="535"/>
      <c r="G517" s="535"/>
      <c r="H517" s="535"/>
      <c r="I517" s="536"/>
      <c r="J517" s="536"/>
      <c r="K517" s="536"/>
      <c r="L517" s="536"/>
      <c r="M517" s="536"/>
      <c r="N517" s="536"/>
      <c r="O517" s="536"/>
      <c r="P517" s="536"/>
      <c r="Q517" s="536"/>
      <c r="R517" s="536"/>
      <c r="S517" s="536"/>
      <c r="T517" s="536"/>
      <c r="U517" s="536"/>
      <c r="V517" s="536"/>
      <c r="W517" s="536"/>
      <c r="X517" s="536"/>
      <c r="Y517" s="536"/>
      <c r="Z517" s="536"/>
      <c r="AA517" s="536"/>
      <c r="AB517" s="536"/>
      <c r="AC517" s="536"/>
      <c r="AD517" s="536"/>
      <c r="AE517" s="536"/>
    </row>
    <row r="518">
      <c r="A518" s="536"/>
      <c r="B518" s="536"/>
      <c r="C518" s="535"/>
      <c r="D518" s="535"/>
      <c r="E518" s="535"/>
      <c r="F518" s="535"/>
      <c r="G518" s="535"/>
      <c r="H518" s="535"/>
      <c r="I518" s="536"/>
      <c r="J518" s="536"/>
      <c r="K518" s="536"/>
      <c r="L518" s="536"/>
      <c r="M518" s="536"/>
      <c r="N518" s="536"/>
      <c r="O518" s="536"/>
      <c r="P518" s="536"/>
      <c r="Q518" s="536"/>
      <c r="R518" s="536"/>
      <c r="S518" s="536"/>
      <c r="T518" s="536"/>
      <c r="U518" s="536"/>
      <c r="V518" s="536"/>
      <c r="W518" s="536"/>
      <c r="X518" s="536"/>
      <c r="Y518" s="536"/>
      <c r="Z518" s="536"/>
      <c r="AA518" s="536"/>
      <c r="AB518" s="536"/>
      <c r="AC518" s="536"/>
      <c r="AD518" s="536"/>
      <c r="AE518" s="536"/>
    </row>
    <row r="519">
      <c r="A519" s="536"/>
      <c r="B519" s="536"/>
      <c r="C519" s="535"/>
      <c r="D519" s="535"/>
      <c r="E519" s="535"/>
      <c r="F519" s="535"/>
      <c r="G519" s="535"/>
      <c r="H519" s="535"/>
      <c r="I519" s="536"/>
      <c r="J519" s="536"/>
      <c r="K519" s="536"/>
      <c r="L519" s="536"/>
      <c r="M519" s="536"/>
      <c r="N519" s="536"/>
      <c r="O519" s="536"/>
      <c r="P519" s="536"/>
      <c r="Q519" s="536"/>
      <c r="R519" s="536"/>
      <c r="S519" s="536"/>
      <c r="T519" s="536"/>
      <c r="U519" s="536"/>
      <c r="V519" s="536"/>
      <c r="W519" s="536"/>
      <c r="X519" s="536"/>
      <c r="Y519" s="536"/>
      <c r="Z519" s="536"/>
      <c r="AA519" s="536"/>
      <c r="AB519" s="536"/>
      <c r="AC519" s="536"/>
      <c r="AD519" s="536"/>
      <c r="AE519" s="536"/>
    </row>
    <row r="520">
      <c r="A520" s="536"/>
      <c r="B520" s="536"/>
      <c r="C520" s="535"/>
      <c r="D520" s="535"/>
      <c r="E520" s="535"/>
      <c r="F520" s="535"/>
      <c r="G520" s="535"/>
      <c r="H520" s="535"/>
      <c r="I520" s="536"/>
      <c r="J520" s="536"/>
      <c r="K520" s="536"/>
      <c r="L520" s="536"/>
      <c r="M520" s="536"/>
      <c r="N520" s="536"/>
      <c r="O520" s="536"/>
      <c r="P520" s="536"/>
      <c r="Q520" s="536"/>
      <c r="R520" s="536"/>
      <c r="S520" s="536"/>
      <c r="T520" s="536"/>
      <c r="U520" s="536"/>
      <c r="V520" s="536"/>
      <c r="W520" s="536"/>
      <c r="X520" s="536"/>
      <c r="Y520" s="536"/>
      <c r="Z520" s="536"/>
      <c r="AA520" s="536"/>
      <c r="AB520" s="536"/>
      <c r="AC520" s="536"/>
      <c r="AD520" s="536"/>
      <c r="AE520" s="536"/>
    </row>
    <row r="521">
      <c r="A521" s="536"/>
      <c r="B521" s="536"/>
      <c r="C521" s="535"/>
      <c r="D521" s="535"/>
      <c r="E521" s="535"/>
      <c r="F521" s="535"/>
      <c r="G521" s="535"/>
      <c r="H521" s="535"/>
      <c r="I521" s="536"/>
      <c r="J521" s="536"/>
      <c r="K521" s="536"/>
      <c r="L521" s="536"/>
      <c r="M521" s="536"/>
      <c r="N521" s="536"/>
      <c r="O521" s="536"/>
      <c r="P521" s="536"/>
      <c r="Q521" s="536"/>
      <c r="R521" s="536"/>
      <c r="S521" s="536"/>
      <c r="T521" s="536"/>
      <c r="U521" s="536"/>
      <c r="V521" s="536"/>
      <c r="W521" s="536"/>
      <c r="X521" s="536"/>
      <c r="Y521" s="536"/>
      <c r="Z521" s="536"/>
      <c r="AA521" s="536"/>
      <c r="AB521" s="536"/>
      <c r="AC521" s="536"/>
      <c r="AD521" s="536"/>
      <c r="AE521" s="536"/>
    </row>
    <row r="522">
      <c r="A522" s="536"/>
      <c r="B522" s="536"/>
      <c r="C522" s="535"/>
      <c r="D522" s="535"/>
      <c r="E522" s="535"/>
      <c r="F522" s="535"/>
      <c r="G522" s="535"/>
      <c r="H522" s="535"/>
      <c r="I522" s="536"/>
      <c r="J522" s="536"/>
      <c r="K522" s="536"/>
      <c r="L522" s="536"/>
      <c r="M522" s="536"/>
      <c r="N522" s="536"/>
      <c r="O522" s="536"/>
      <c r="P522" s="536"/>
      <c r="Q522" s="536"/>
      <c r="R522" s="536"/>
      <c r="S522" s="536"/>
      <c r="T522" s="536"/>
      <c r="U522" s="536"/>
      <c r="V522" s="536"/>
      <c r="W522" s="536"/>
      <c r="X522" s="536"/>
      <c r="Y522" s="536"/>
      <c r="Z522" s="536"/>
      <c r="AA522" s="536"/>
      <c r="AB522" s="536"/>
      <c r="AC522" s="536"/>
      <c r="AD522" s="536"/>
      <c r="AE522" s="536"/>
    </row>
    <row r="523">
      <c r="A523" s="536"/>
      <c r="B523" s="536"/>
      <c r="C523" s="535"/>
      <c r="D523" s="535"/>
      <c r="E523" s="535"/>
      <c r="F523" s="535"/>
      <c r="G523" s="535"/>
      <c r="H523" s="535"/>
      <c r="I523" s="536"/>
      <c r="J523" s="536"/>
      <c r="K523" s="536"/>
      <c r="L523" s="536"/>
      <c r="M523" s="536"/>
      <c r="N523" s="536"/>
      <c r="O523" s="536"/>
      <c r="P523" s="536"/>
      <c r="Q523" s="536"/>
      <c r="R523" s="536"/>
      <c r="S523" s="536"/>
      <c r="T523" s="536"/>
      <c r="U523" s="536"/>
      <c r="V523" s="536"/>
      <c r="W523" s="536"/>
      <c r="X523" s="536"/>
      <c r="Y523" s="536"/>
      <c r="Z523" s="536"/>
      <c r="AA523" s="536"/>
      <c r="AB523" s="536"/>
      <c r="AC523" s="536"/>
      <c r="AD523" s="536"/>
      <c r="AE523" s="536"/>
    </row>
    <row r="524">
      <c r="A524" s="536"/>
      <c r="B524" s="536"/>
      <c r="C524" s="535"/>
      <c r="D524" s="535"/>
      <c r="E524" s="535"/>
      <c r="F524" s="535"/>
      <c r="G524" s="535"/>
      <c r="H524" s="535"/>
      <c r="I524" s="536"/>
      <c r="J524" s="536"/>
      <c r="K524" s="536"/>
      <c r="L524" s="536"/>
      <c r="M524" s="536"/>
      <c r="N524" s="536"/>
      <c r="O524" s="536"/>
      <c r="P524" s="536"/>
      <c r="Q524" s="536"/>
      <c r="R524" s="536"/>
      <c r="S524" s="536"/>
      <c r="T524" s="536"/>
      <c r="U524" s="536"/>
      <c r="V524" s="536"/>
      <c r="W524" s="536"/>
      <c r="X524" s="536"/>
      <c r="Y524" s="536"/>
      <c r="Z524" s="536"/>
      <c r="AA524" s="536"/>
      <c r="AB524" s="536"/>
      <c r="AC524" s="536"/>
      <c r="AD524" s="536"/>
      <c r="AE524" s="536"/>
    </row>
    <row r="525">
      <c r="A525" s="536"/>
      <c r="B525" s="536"/>
      <c r="C525" s="535"/>
      <c r="D525" s="535"/>
      <c r="E525" s="535"/>
      <c r="F525" s="535"/>
      <c r="G525" s="535"/>
      <c r="H525" s="535"/>
      <c r="I525" s="536"/>
      <c r="J525" s="536"/>
      <c r="K525" s="536"/>
      <c r="L525" s="536"/>
      <c r="M525" s="536"/>
      <c r="N525" s="536"/>
      <c r="O525" s="536"/>
      <c r="P525" s="536"/>
      <c r="Q525" s="536"/>
      <c r="R525" s="536"/>
      <c r="S525" s="536"/>
      <c r="T525" s="536"/>
      <c r="U525" s="536"/>
      <c r="V525" s="536"/>
      <c r="W525" s="536"/>
      <c r="X525" s="536"/>
      <c r="Y525" s="536"/>
      <c r="Z525" s="536"/>
      <c r="AA525" s="536"/>
      <c r="AB525" s="536"/>
      <c r="AC525" s="536"/>
      <c r="AD525" s="536"/>
      <c r="AE525" s="536"/>
    </row>
    <row r="526">
      <c r="A526" s="536"/>
      <c r="B526" s="536"/>
      <c r="C526" s="535"/>
      <c r="D526" s="535"/>
      <c r="E526" s="535"/>
      <c r="F526" s="535"/>
      <c r="G526" s="535"/>
      <c r="H526" s="535"/>
      <c r="I526" s="536"/>
      <c r="J526" s="536"/>
      <c r="K526" s="536"/>
      <c r="L526" s="536"/>
      <c r="M526" s="536"/>
      <c r="N526" s="536"/>
      <c r="O526" s="536"/>
      <c r="P526" s="536"/>
      <c r="Q526" s="536"/>
      <c r="R526" s="536"/>
      <c r="S526" s="536"/>
      <c r="T526" s="536"/>
      <c r="U526" s="536"/>
      <c r="V526" s="536"/>
      <c r="W526" s="536"/>
      <c r="X526" s="536"/>
      <c r="Y526" s="536"/>
      <c r="Z526" s="536"/>
      <c r="AA526" s="536"/>
      <c r="AB526" s="536"/>
      <c r="AC526" s="536"/>
      <c r="AD526" s="536"/>
      <c r="AE526" s="536"/>
    </row>
    <row r="527">
      <c r="A527" s="536"/>
      <c r="B527" s="536"/>
      <c r="C527" s="535"/>
      <c r="D527" s="535"/>
      <c r="E527" s="535"/>
      <c r="F527" s="535"/>
      <c r="G527" s="535"/>
      <c r="H527" s="535"/>
      <c r="I527" s="536"/>
      <c r="J527" s="536"/>
      <c r="K527" s="536"/>
      <c r="L527" s="536"/>
      <c r="M527" s="536"/>
      <c r="N527" s="536"/>
      <c r="O527" s="536"/>
      <c r="P527" s="536"/>
      <c r="Q527" s="536"/>
      <c r="R527" s="536"/>
      <c r="S527" s="536"/>
      <c r="T527" s="536"/>
      <c r="U527" s="536"/>
      <c r="V527" s="536"/>
      <c r="W527" s="536"/>
      <c r="X527" s="536"/>
      <c r="Y527" s="536"/>
      <c r="Z527" s="536"/>
      <c r="AA527" s="536"/>
      <c r="AB527" s="536"/>
      <c r="AC527" s="536"/>
      <c r="AD527" s="536"/>
      <c r="AE527" s="536"/>
    </row>
    <row r="528">
      <c r="A528" s="536"/>
      <c r="B528" s="536"/>
      <c r="C528" s="535"/>
      <c r="D528" s="535"/>
      <c r="E528" s="535"/>
      <c r="F528" s="535"/>
      <c r="G528" s="535"/>
      <c r="H528" s="535"/>
      <c r="I528" s="536"/>
      <c r="J528" s="536"/>
      <c r="K528" s="536"/>
      <c r="L528" s="536"/>
      <c r="M528" s="536"/>
      <c r="N528" s="536"/>
      <c r="O528" s="536"/>
      <c r="P528" s="536"/>
      <c r="Q528" s="536"/>
      <c r="R528" s="536"/>
      <c r="S528" s="536"/>
      <c r="T528" s="536"/>
      <c r="U528" s="536"/>
      <c r="V528" s="536"/>
      <c r="W528" s="536"/>
      <c r="X528" s="536"/>
      <c r="Y528" s="536"/>
      <c r="Z528" s="536"/>
      <c r="AA528" s="536"/>
      <c r="AB528" s="536"/>
      <c r="AC528" s="536"/>
      <c r="AD528" s="536"/>
      <c r="AE528" s="536"/>
    </row>
    <row r="529">
      <c r="A529" s="536"/>
      <c r="B529" s="536"/>
      <c r="C529" s="535"/>
      <c r="D529" s="535"/>
      <c r="E529" s="535"/>
      <c r="F529" s="535"/>
      <c r="G529" s="535"/>
      <c r="H529" s="535"/>
      <c r="I529" s="536"/>
      <c r="J529" s="536"/>
      <c r="K529" s="536"/>
      <c r="L529" s="536"/>
      <c r="M529" s="536"/>
      <c r="N529" s="536"/>
      <c r="O529" s="536"/>
      <c r="P529" s="536"/>
      <c r="Q529" s="536"/>
      <c r="R529" s="536"/>
      <c r="S529" s="536"/>
      <c r="T529" s="536"/>
      <c r="U529" s="536"/>
      <c r="V529" s="536"/>
      <c r="W529" s="536"/>
      <c r="X529" s="536"/>
      <c r="Y529" s="536"/>
      <c r="Z529" s="536"/>
      <c r="AA529" s="536"/>
      <c r="AB529" s="536"/>
      <c r="AC529" s="536"/>
      <c r="AD529" s="536"/>
      <c r="AE529" s="536"/>
    </row>
    <row r="530">
      <c r="A530" s="536"/>
      <c r="B530" s="536"/>
      <c r="C530" s="535"/>
      <c r="D530" s="535"/>
      <c r="E530" s="535"/>
      <c r="F530" s="535"/>
      <c r="G530" s="535"/>
      <c r="H530" s="535"/>
      <c r="I530" s="536"/>
      <c r="J530" s="536"/>
      <c r="K530" s="536"/>
      <c r="L530" s="536"/>
      <c r="M530" s="536"/>
      <c r="N530" s="536"/>
      <c r="O530" s="536"/>
      <c r="P530" s="536"/>
      <c r="Q530" s="536"/>
      <c r="R530" s="536"/>
      <c r="S530" s="536"/>
      <c r="T530" s="536"/>
      <c r="U530" s="536"/>
      <c r="V530" s="536"/>
      <c r="W530" s="536"/>
      <c r="X530" s="536"/>
      <c r="Y530" s="536"/>
      <c r="Z530" s="536"/>
      <c r="AA530" s="536"/>
      <c r="AB530" s="536"/>
      <c r="AC530" s="536"/>
      <c r="AD530" s="536"/>
      <c r="AE530" s="536"/>
    </row>
    <row r="531">
      <c r="A531" s="536"/>
      <c r="B531" s="536"/>
      <c r="C531" s="535"/>
      <c r="D531" s="535"/>
      <c r="E531" s="535"/>
      <c r="F531" s="535"/>
      <c r="G531" s="535"/>
      <c r="H531" s="535"/>
      <c r="I531" s="536"/>
      <c r="J531" s="536"/>
      <c r="K531" s="536"/>
      <c r="L531" s="536"/>
      <c r="M531" s="536"/>
      <c r="N531" s="536"/>
      <c r="O531" s="536"/>
      <c r="P531" s="536"/>
      <c r="Q531" s="536"/>
      <c r="R531" s="536"/>
      <c r="S531" s="536"/>
      <c r="T531" s="536"/>
      <c r="U531" s="536"/>
      <c r="V531" s="536"/>
      <c r="W531" s="536"/>
      <c r="X531" s="536"/>
      <c r="Y531" s="536"/>
      <c r="Z531" s="536"/>
      <c r="AA531" s="536"/>
      <c r="AB531" s="536"/>
      <c r="AC531" s="536"/>
      <c r="AD531" s="536"/>
      <c r="AE531" s="536"/>
    </row>
    <row r="532">
      <c r="A532" s="536"/>
      <c r="B532" s="536"/>
      <c r="C532" s="535"/>
      <c r="D532" s="535"/>
      <c r="E532" s="535"/>
      <c r="F532" s="535"/>
      <c r="G532" s="535"/>
      <c r="H532" s="535"/>
      <c r="I532" s="536"/>
      <c r="J532" s="536"/>
      <c r="K532" s="536"/>
      <c r="L532" s="536"/>
      <c r="M532" s="536"/>
      <c r="N532" s="536"/>
      <c r="O532" s="536"/>
      <c r="P532" s="536"/>
      <c r="Q532" s="536"/>
      <c r="R532" s="536"/>
      <c r="S532" s="536"/>
      <c r="T532" s="536"/>
      <c r="U532" s="536"/>
      <c r="V532" s="536"/>
      <c r="W532" s="536"/>
      <c r="X532" s="536"/>
      <c r="Y532" s="536"/>
      <c r="Z532" s="536"/>
      <c r="AA532" s="536"/>
      <c r="AB532" s="536"/>
      <c r="AC532" s="536"/>
      <c r="AD532" s="536"/>
      <c r="AE532" s="536"/>
    </row>
    <row r="533">
      <c r="A533" s="536"/>
      <c r="B533" s="536"/>
      <c r="C533" s="535"/>
      <c r="D533" s="535"/>
      <c r="E533" s="535"/>
      <c r="F533" s="535"/>
      <c r="G533" s="535"/>
      <c r="H533" s="535"/>
      <c r="I533" s="536"/>
      <c r="J533" s="536"/>
      <c r="K533" s="536"/>
      <c r="L533" s="536"/>
      <c r="M533" s="536"/>
      <c r="N533" s="536"/>
      <c r="O533" s="536"/>
      <c r="P533" s="536"/>
      <c r="Q533" s="536"/>
      <c r="R533" s="536"/>
      <c r="S533" s="536"/>
      <c r="T533" s="536"/>
      <c r="U533" s="536"/>
      <c r="V533" s="536"/>
      <c r="W533" s="536"/>
      <c r="X533" s="536"/>
      <c r="Y533" s="536"/>
      <c r="Z533" s="536"/>
      <c r="AA533" s="536"/>
      <c r="AB533" s="536"/>
      <c r="AC533" s="536"/>
      <c r="AD533" s="536"/>
      <c r="AE533" s="536"/>
    </row>
    <row r="534">
      <c r="A534" s="536"/>
      <c r="B534" s="536"/>
      <c r="C534" s="535"/>
      <c r="D534" s="535"/>
      <c r="E534" s="535"/>
      <c r="F534" s="535"/>
      <c r="G534" s="535"/>
      <c r="H534" s="535"/>
      <c r="I534" s="536"/>
      <c r="J534" s="536"/>
      <c r="K534" s="536"/>
      <c r="L534" s="536"/>
      <c r="M534" s="536"/>
      <c r="N534" s="536"/>
      <c r="O534" s="536"/>
      <c r="P534" s="536"/>
      <c r="Q534" s="536"/>
      <c r="R534" s="536"/>
      <c r="S534" s="536"/>
      <c r="T534" s="536"/>
      <c r="U534" s="536"/>
      <c r="V534" s="536"/>
      <c r="W534" s="536"/>
      <c r="X534" s="536"/>
      <c r="Y534" s="536"/>
      <c r="Z534" s="536"/>
      <c r="AA534" s="536"/>
      <c r="AB534" s="536"/>
      <c r="AC534" s="536"/>
      <c r="AD534" s="536"/>
      <c r="AE534" s="536"/>
    </row>
    <row r="535">
      <c r="A535" s="536"/>
      <c r="B535" s="536"/>
      <c r="C535" s="535"/>
      <c r="D535" s="535"/>
      <c r="E535" s="535"/>
      <c r="F535" s="535"/>
      <c r="G535" s="535"/>
      <c r="H535" s="535"/>
      <c r="I535" s="536"/>
      <c r="J535" s="536"/>
      <c r="K535" s="536"/>
      <c r="L535" s="536"/>
      <c r="M535" s="536"/>
      <c r="N535" s="536"/>
      <c r="O535" s="536"/>
      <c r="P535" s="536"/>
      <c r="Q535" s="536"/>
      <c r="R535" s="536"/>
      <c r="S535" s="536"/>
      <c r="T535" s="536"/>
      <c r="U535" s="536"/>
      <c r="V535" s="536"/>
      <c r="W535" s="536"/>
      <c r="X535" s="536"/>
      <c r="Y535" s="536"/>
      <c r="Z535" s="536"/>
      <c r="AA535" s="536"/>
      <c r="AB535" s="536"/>
      <c r="AC535" s="536"/>
      <c r="AD535" s="536"/>
      <c r="AE535" s="536"/>
    </row>
    <row r="536">
      <c r="A536" s="536"/>
      <c r="B536" s="536"/>
      <c r="C536" s="535"/>
      <c r="D536" s="535"/>
      <c r="E536" s="535"/>
      <c r="F536" s="535"/>
      <c r="G536" s="535"/>
      <c r="H536" s="535"/>
      <c r="I536" s="536"/>
      <c r="J536" s="536"/>
      <c r="K536" s="536"/>
      <c r="L536" s="536"/>
      <c r="M536" s="536"/>
      <c r="N536" s="536"/>
      <c r="O536" s="536"/>
      <c r="P536" s="536"/>
      <c r="Q536" s="536"/>
      <c r="R536" s="536"/>
      <c r="S536" s="536"/>
      <c r="T536" s="536"/>
      <c r="U536" s="536"/>
      <c r="V536" s="536"/>
      <c r="W536" s="536"/>
      <c r="X536" s="536"/>
      <c r="Y536" s="536"/>
      <c r="Z536" s="536"/>
      <c r="AA536" s="536"/>
      <c r="AB536" s="536"/>
      <c r="AC536" s="536"/>
      <c r="AD536" s="536"/>
      <c r="AE536" s="536"/>
    </row>
    <row r="537">
      <c r="A537" s="536"/>
      <c r="B537" s="536"/>
      <c r="C537" s="535"/>
      <c r="D537" s="535"/>
      <c r="E537" s="535"/>
      <c r="F537" s="535"/>
      <c r="G537" s="535"/>
      <c r="H537" s="535"/>
      <c r="I537" s="536"/>
      <c r="J537" s="536"/>
      <c r="K537" s="536"/>
      <c r="L537" s="536"/>
      <c r="M537" s="536"/>
      <c r="N537" s="536"/>
      <c r="O537" s="536"/>
      <c r="P537" s="536"/>
      <c r="Q537" s="536"/>
      <c r="R537" s="536"/>
      <c r="S537" s="536"/>
      <c r="T537" s="536"/>
      <c r="U537" s="536"/>
      <c r="V537" s="536"/>
      <c r="W537" s="536"/>
      <c r="X537" s="536"/>
      <c r="Y537" s="536"/>
      <c r="Z537" s="536"/>
      <c r="AA537" s="536"/>
      <c r="AB537" s="536"/>
      <c r="AC537" s="536"/>
      <c r="AD537" s="536"/>
      <c r="AE537" s="536"/>
    </row>
    <row r="538">
      <c r="A538" s="536"/>
      <c r="B538" s="536"/>
      <c r="C538" s="535"/>
      <c r="D538" s="535"/>
      <c r="E538" s="535"/>
      <c r="F538" s="535"/>
      <c r="G538" s="535"/>
      <c r="H538" s="535"/>
      <c r="I538" s="536"/>
      <c r="J538" s="536"/>
      <c r="K538" s="536"/>
      <c r="L538" s="536"/>
      <c r="M538" s="536"/>
      <c r="N538" s="536"/>
      <c r="O538" s="536"/>
      <c r="P538" s="536"/>
      <c r="Q538" s="536"/>
      <c r="R538" s="536"/>
      <c r="S538" s="536"/>
      <c r="T538" s="536"/>
      <c r="U538" s="536"/>
      <c r="V538" s="536"/>
      <c r="W538" s="536"/>
      <c r="X538" s="536"/>
      <c r="Y538" s="536"/>
      <c r="Z538" s="536"/>
      <c r="AA538" s="536"/>
      <c r="AB538" s="536"/>
      <c r="AC538" s="536"/>
      <c r="AD538" s="536"/>
      <c r="AE538" s="536"/>
    </row>
    <row r="539">
      <c r="A539" s="536"/>
      <c r="B539" s="536"/>
      <c r="C539" s="535"/>
      <c r="D539" s="535"/>
      <c r="E539" s="535"/>
      <c r="F539" s="535"/>
      <c r="G539" s="535"/>
      <c r="H539" s="535"/>
      <c r="I539" s="536"/>
      <c r="J539" s="536"/>
      <c r="K539" s="536"/>
      <c r="L539" s="536"/>
      <c r="M539" s="536"/>
      <c r="N539" s="536"/>
      <c r="O539" s="536"/>
      <c r="P539" s="536"/>
      <c r="Q539" s="536"/>
      <c r="R539" s="536"/>
      <c r="S539" s="536"/>
      <c r="T539" s="536"/>
      <c r="U539" s="536"/>
      <c r="V539" s="536"/>
      <c r="W539" s="536"/>
      <c r="X539" s="536"/>
      <c r="Y539" s="536"/>
      <c r="Z539" s="536"/>
      <c r="AA539" s="536"/>
      <c r="AB539" s="536"/>
      <c r="AC539" s="536"/>
      <c r="AD539" s="536"/>
      <c r="AE539" s="536"/>
    </row>
    <row r="540">
      <c r="A540" s="536"/>
      <c r="B540" s="536"/>
      <c r="C540" s="535"/>
      <c r="D540" s="535"/>
      <c r="E540" s="535"/>
      <c r="F540" s="535"/>
      <c r="G540" s="535"/>
      <c r="H540" s="535"/>
      <c r="I540" s="536"/>
      <c r="J540" s="536"/>
      <c r="K540" s="536"/>
      <c r="L540" s="536"/>
      <c r="M540" s="536"/>
      <c r="N540" s="536"/>
      <c r="O540" s="536"/>
      <c r="P540" s="536"/>
      <c r="Q540" s="536"/>
      <c r="R540" s="536"/>
      <c r="S540" s="536"/>
      <c r="T540" s="536"/>
      <c r="U540" s="536"/>
      <c r="V540" s="536"/>
      <c r="W540" s="536"/>
      <c r="X540" s="536"/>
      <c r="Y540" s="536"/>
      <c r="Z540" s="536"/>
      <c r="AA540" s="536"/>
      <c r="AB540" s="536"/>
      <c r="AC540" s="536"/>
      <c r="AD540" s="536"/>
      <c r="AE540" s="536"/>
    </row>
    <row r="541">
      <c r="A541" s="536"/>
      <c r="B541" s="536"/>
      <c r="C541" s="535"/>
      <c r="D541" s="535"/>
      <c r="E541" s="535"/>
      <c r="F541" s="535"/>
      <c r="G541" s="535"/>
      <c r="H541" s="535"/>
      <c r="I541" s="536"/>
      <c r="J541" s="536"/>
      <c r="K541" s="536"/>
      <c r="L541" s="536"/>
      <c r="M541" s="536"/>
      <c r="N541" s="536"/>
      <c r="O541" s="536"/>
      <c r="P541" s="536"/>
      <c r="Q541" s="536"/>
      <c r="R541" s="536"/>
      <c r="S541" s="536"/>
      <c r="T541" s="536"/>
      <c r="U541" s="536"/>
      <c r="V541" s="536"/>
      <c r="W541" s="536"/>
      <c r="X541" s="536"/>
      <c r="Y541" s="536"/>
      <c r="Z541" s="536"/>
      <c r="AA541" s="536"/>
      <c r="AB541" s="536"/>
      <c r="AC541" s="536"/>
      <c r="AD541" s="536"/>
      <c r="AE541" s="536"/>
    </row>
    <row r="542">
      <c r="A542" s="536"/>
      <c r="B542" s="536"/>
      <c r="C542" s="535"/>
      <c r="D542" s="535"/>
      <c r="E542" s="535"/>
      <c r="F542" s="535"/>
      <c r="G542" s="535"/>
      <c r="H542" s="535"/>
      <c r="I542" s="536"/>
      <c r="J542" s="536"/>
      <c r="K542" s="536"/>
      <c r="L542" s="536"/>
      <c r="M542" s="536"/>
      <c r="N542" s="536"/>
      <c r="O542" s="536"/>
      <c r="P542" s="536"/>
      <c r="Q542" s="536"/>
      <c r="R542" s="536"/>
      <c r="S542" s="536"/>
      <c r="T542" s="536"/>
      <c r="U542" s="536"/>
      <c r="V542" s="536"/>
      <c r="W542" s="536"/>
      <c r="X542" s="536"/>
      <c r="Y542" s="536"/>
      <c r="Z542" s="536"/>
      <c r="AA542" s="536"/>
      <c r="AB542" s="536"/>
      <c r="AC542" s="536"/>
      <c r="AD542" s="536"/>
      <c r="AE542" s="536"/>
    </row>
    <row r="543">
      <c r="A543" s="536"/>
      <c r="B543" s="536"/>
      <c r="C543" s="535"/>
      <c r="D543" s="535"/>
      <c r="E543" s="535"/>
      <c r="F543" s="535"/>
      <c r="G543" s="535"/>
      <c r="H543" s="535"/>
      <c r="I543" s="536"/>
      <c r="J543" s="536"/>
      <c r="K543" s="536"/>
      <c r="L543" s="536"/>
      <c r="M543" s="536"/>
      <c r="N543" s="536"/>
      <c r="O543" s="536"/>
      <c r="P543" s="536"/>
      <c r="Q543" s="536"/>
      <c r="R543" s="536"/>
      <c r="S543" s="536"/>
      <c r="T543" s="536"/>
      <c r="U543" s="536"/>
      <c r="V543" s="536"/>
      <c r="W543" s="536"/>
      <c r="X543" s="536"/>
      <c r="Y543" s="536"/>
      <c r="Z543" s="536"/>
      <c r="AA543" s="536"/>
      <c r="AB543" s="536"/>
      <c r="AC543" s="536"/>
      <c r="AD543" s="536"/>
      <c r="AE543" s="536"/>
    </row>
    <row r="544">
      <c r="A544" s="536"/>
      <c r="B544" s="536"/>
      <c r="C544" s="535"/>
      <c r="D544" s="535"/>
      <c r="E544" s="535"/>
      <c r="F544" s="535"/>
      <c r="G544" s="535"/>
      <c r="H544" s="535"/>
      <c r="I544" s="536"/>
      <c r="J544" s="536"/>
      <c r="K544" s="536"/>
      <c r="L544" s="536"/>
      <c r="M544" s="536"/>
      <c r="N544" s="536"/>
      <c r="O544" s="536"/>
      <c r="P544" s="536"/>
      <c r="Q544" s="536"/>
      <c r="R544" s="536"/>
      <c r="S544" s="536"/>
      <c r="T544" s="536"/>
      <c r="U544" s="536"/>
      <c r="V544" s="536"/>
      <c r="W544" s="536"/>
      <c r="X544" s="536"/>
      <c r="Y544" s="536"/>
      <c r="Z544" s="536"/>
      <c r="AA544" s="536"/>
      <c r="AB544" s="536"/>
      <c r="AC544" s="536"/>
      <c r="AD544" s="536"/>
      <c r="AE544" s="536"/>
    </row>
    <row r="545">
      <c r="A545" s="536"/>
      <c r="B545" s="536"/>
      <c r="C545" s="535"/>
      <c r="D545" s="535"/>
      <c r="E545" s="535"/>
      <c r="F545" s="535"/>
      <c r="G545" s="535"/>
      <c r="H545" s="535"/>
      <c r="I545" s="536"/>
      <c r="J545" s="536"/>
      <c r="K545" s="536"/>
      <c r="L545" s="536"/>
      <c r="M545" s="536"/>
      <c r="N545" s="536"/>
      <c r="O545" s="536"/>
      <c r="P545" s="536"/>
      <c r="Q545" s="536"/>
      <c r="R545" s="536"/>
      <c r="S545" s="536"/>
      <c r="T545" s="536"/>
      <c r="U545" s="536"/>
      <c r="V545" s="536"/>
      <c r="W545" s="536"/>
      <c r="X545" s="536"/>
      <c r="Y545" s="536"/>
      <c r="Z545" s="536"/>
      <c r="AA545" s="536"/>
      <c r="AB545" s="536"/>
      <c r="AC545" s="536"/>
      <c r="AD545" s="536"/>
      <c r="AE545" s="536"/>
    </row>
    <row r="546">
      <c r="A546" s="536"/>
      <c r="B546" s="536"/>
      <c r="C546" s="535"/>
      <c r="D546" s="535"/>
      <c r="E546" s="535"/>
      <c r="F546" s="535"/>
      <c r="G546" s="535"/>
      <c r="H546" s="535"/>
      <c r="I546" s="536"/>
      <c r="J546" s="536"/>
      <c r="K546" s="536"/>
      <c r="L546" s="536"/>
      <c r="M546" s="536"/>
      <c r="N546" s="536"/>
      <c r="O546" s="536"/>
      <c r="P546" s="536"/>
      <c r="Q546" s="536"/>
      <c r="R546" s="536"/>
      <c r="S546" s="536"/>
      <c r="T546" s="536"/>
      <c r="U546" s="536"/>
      <c r="V546" s="536"/>
      <c r="W546" s="536"/>
      <c r="X546" s="536"/>
      <c r="Y546" s="536"/>
      <c r="Z546" s="536"/>
      <c r="AA546" s="536"/>
      <c r="AB546" s="536"/>
      <c r="AC546" s="536"/>
      <c r="AD546" s="536"/>
      <c r="AE546" s="536"/>
    </row>
    <row r="547">
      <c r="A547" s="536"/>
      <c r="B547" s="536"/>
      <c r="C547" s="535"/>
      <c r="D547" s="535"/>
      <c r="E547" s="535"/>
      <c r="F547" s="535"/>
      <c r="G547" s="535"/>
      <c r="H547" s="535"/>
      <c r="I547" s="536"/>
      <c r="J547" s="536"/>
      <c r="K547" s="536"/>
      <c r="L547" s="536"/>
      <c r="M547" s="536"/>
      <c r="N547" s="536"/>
      <c r="O547" s="536"/>
      <c r="P547" s="536"/>
      <c r="Q547" s="536"/>
      <c r="R547" s="536"/>
      <c r="S547" s="536"/>
      <c r="T547" s="536"/>
      <c r="U547" s="536"/>
      <c r="V547" s="536"/>
      <c r="W547" s="536"/>
      <c r="X547" s="536"/>
      <c r="Y547" s="536"/>
      <c r="Z547" s="536"/>
      <c r="AA547" s="536"/>
      <c r="AB547" s="536"/>
      <c r="AC547" s="536"/>
      <c r="AD547" s="536"/>
      <c r="AE547" s="536"/>
    </row>
    <row r="548">
      <c r="A548" s="536"/>
      <c r="B548" s="536"/>
      <c r="C548" s="535"/>
      <c r="D548" s="535"/>
      <c r="E548" s="535"/>
      <c r="F548" s="535"/>
      <c r="G548" s="535"/>
      <c r="H548" s="535"/>
      <c r="I548" s="536"/>
      <c r="J548" s="536"/>
      <c r="K548" s="536"/>
      <c r="L548" s="536"/>
      <c r="M548" s="536"/>
      <c r="N548" s="536"/>
      <c r="O548" s="536"/>
      <c r="P548" s="536"/>
      <c r="Q548" s="536"/>
      <c r="R548" s="536"/>
      <c r="S548" s="536"/>
      <c r="T548" s="536"/>
      <c r="U548" s="536"/>
      <c r="V548" s="536"/>
      <c r="W548" s="536"/>
      <c r="X548" s="536"/>
      <c r="Y548" s="536"/>
      <c r="Z548" s="536"/>
      <c r="AA548" s="536"/>
      <c r="AB548" s="536"/>
      <c r="AC548" s="536"/>
      <c r="AD548" s="536"/>
      <c r="AE548" s="536"/>
    </row>
    <row r="549">
      <c r="A549" s="536"/>
      <c r="B549" s="536"/>
      <c r="C549" s="535"/>
      <c r="D549" s="535"/>
      <c r="E549" s="535"/>
      <c r="F549" s="535"/>
      <c r="G549" s="535"/>
      <c r="H549" s="535"/>
      <c r="I549" s="536"/>
      <c r="J549" s="536"/>
      <c r="K549" s="536"/>
      <c r="L549" s="536"/>
      <c r="M549" s="536"/>
      <c r="N549" s="536"/>
      <c r="O549" s="536"/>
      <c r="P549" s="536"/>
      <c r="Q549" s="536"/>
      <c r="R549" s="536"/>
      <c r="S549" s="536"/>
      <c r="T549" s="536"/>
      <c r="U549" s="536"/>
      <c r="V549" s="536"/>
      <c r="W549" s="536"/>
      <c r="X549" s="536"/>
      <c r="Y549" s="536"/>
      <c r="Z549" s="536"/>
      <c r="AA549" s="536"/>
      <c r="AB549" s="536"/>
      <c r="AC549" s="536"/>
      <c r="AD549" s="536"/>
      <c r="AE549" s="536"/>
    </row>
    <row r="550">
      <c r="A550" s="536"/>
      <c r="B550" s="536"/>
      <c r="C550" s="535"/>
      <c r="D550" s="535"/>
      <c r="E550" s="535"/>
      <c r="F550" s="535"/>
      <c r="G550" s="535"/>
      <c r="H550" s="535"/>
      <c r="I550" s="536"/>
      <c r="J550" s="536"/>
      <c r="K550" s="536"/>
      <c r="L550" s="536"/>
      <c r="M550" s="536"/>
      <c r="N550" s="536"/>
      <c r="O550" s="536"/>
      <c r="P550" s="536"/>
      <c r="Q550" s="536"/>
      <c r="R550" s="536"/>
      <c r="S550" s="536"/>
      <c r="T550" s="536"/>
      <c r="U550" s="536"/>
      <c r="V550" s="536"/>
      <c r="W550" s="536"/>
      <c r="X550" s="536"/>
      <c r="Y550" s="536"/>
      <c r="Z550" s="536"/>
      <c r="AA550" s="536"/>
      <c r="AB550" s="536"/>
      <c r="AC550" s="536"/>
      <c r="AD550" s="536"/>
      <c r="AE550" s="536"/>
    </row>
    <row r="551">
      <c r="A551" s="536"/>
      <c r="B551" s="536"/>
      <c r="C551" s="535"/>
      <c r="D551" s="535"/>
      <c r="E551" s="535"/>
      <c r="F551" s="535"/>
      <c r="G551" s="535"/>
      <c r="H551" s="535"/>
      <c r="I551" s="536"/>
      <c r="J551" s="536"/>
      <c r="K551" s="536"/>
      <c r="L551" s="536"/>
      <c r="M551" s="536"/>
      <c r="N551" s="536"/>
      <c r="O551" s="536"/>
      <c r="P551" s="536"/>
      <c r="Q551" s="536"/>
      <c r="R551" s="536"/>
      <c r="S551" s="536"/>
      <c r="T551" s="536"/>
      <c r="U551" s="536"/>
      <c r="V551" s="536"/>
      <c r="W551" s="536"/>
      <c r="X551" s="536"/>
      <c r="Y551" s="536"/>
      <c r="Z551" s="536"/>
      <c r="AA551" s="536"/>
      <c r="AB551" s="536"/>
      <c r="AC551" s="536"/>
      <c r="AD551" s="536"/>
      <c r="AE551" s="536"/>
    </row>
    <row r="552">
      <c r="A552" s="536"/>
      <c r="B552" s="536"/>
      <c r="C552" s="535"/>
      <c r="D552" s="535"/>
      <c r="E552" s="535"/>
      <c r="F552" s="535"/>
      <c r="G552" s="535"/>
      <c r="H552" s="535"/>
      <c r="I552" s="536"/>
      <c r="J552" s="536"/>
      <c r="K552" s="536"/>
      <c r="L552" s="536"/>
      <c r="M552" s="536"/>
      <c r="N552" s="536"/>
      <c r="O552" s="536"/>
      <c r="P552" s="536"/>
      <c r="Q552" s="536"/>
      <c r="R552" s="536"/>
      <c r="S552" s="536"/>
      <c r="T552" s="536"/>
      <c r="U552" s="536"/>
      <c r="V552" s="536"/>
      <c r="W552" s="536"/>
      <c r="X552" s="536"/>
      <c r="Y552" s="536"/>
      <c r="Z552" s="536"/>
      <c r="AA552" s="536"/>
      <c r="AB552" s="536"/>
      <c r="AC552" s="536"/>
      <c r="AD552" s="536"/>
      <c r="AE552" s="536"/>
    </row>
    <row r="553">
      <c r="A553" s="536"/>
      <c r="B553" s="536"/>
      <c r="C553" s="535"/>
      <c r="D553" s="535"/>
      <c r="E553" s="535"/>
      <c r="F553" s="535"/>
      <c r="G553" s="535"/>
      <c r="H553" s="535"/>
      <c r="I553" s="536"/>
      <c r="J553" s="536"/>
      <c r="K553" s="536"/>
      <c r="L553" s="536"/>
      <c r="M553" s="536"/>
      <c r="N553" s="536"/>
      <c r="O553" s="536"/>
      <c r="P553" s="536"/>
      <c r="Q553" s="536"/>
      <c r="R553" s="536"/>
      <c r="S553" s="536"/>
      <c r="T553" s="536"/>
      <c r="U553" s="536"/>
      <c r="V553" s="536"/>
      <c r="W553" s="536"/>
      <c r="X553" s="536"/>
      <c r="Y553" s="536"/>
      <c r="Z553" s="536"/>
      <c r="AA553" s="536"/>
      <c r="AB553" s="536"/>
      <c r="AC553" s="536"/>
      <c r="AD553" s="536"/>
      <c r="AE553" s="536"/>
    </row>
    <row r="554">
      <c r="A554" s="536"/>
      <c r="B554" s="536"/>
      <c r="C554" s="535"/>
      <c r="D554" s="535"/>
      <c r="E554" s="535"/>
      <c r="F554" s="535"/>
      <c r="G554" s="535"/>
      <c r="H554" s="535"/>
      <c r="I554" s="536"/>
      <c r="J554" s="536"/>
      <c r="K554" s="536"/>
      <c r="L554" s="536"/>
      <c r="M554" s="536"/>
      <c r="N554" s="536"/>
      <c r="O554" s="536"/>
      <c r="P554" s="536"/>
      <c r="Q554" s="536"/>
      <c r="R554" s="536"/>
      <c r="S554" s="536"/>
      <c r="T554" s="536"/>
      <c r="U554" s="536"/>
      <c r="V554" s="536"/>
      <c r="W554" s="536"/>
      <c r="X554" s="536"/>
      <c r="Y554" s="536"/>
      <c r="Z554" s="536"/>
      <c r="AA554" s="536"/>
      <c r="AB554" s="536"/>
      <c r="AC554" s="536"/>
      <c r="AD554" s="536"/>
      <c r="AE554" s="536"/>
    </row>
    <row r="555">
      <c r="A555" s="536"/>
      <c r="B555" s="536"/>
      <c r="C555" s="535"/>
      <c r="D555" s="535"/>
      <c r="E555" s="535"/>
      <c r="F555" s="535"/>
      <c r="G555" s="535"/>
      <c r="H555" s="535"/>
      <c r="I555" s="536"/>
      <c r="J555" s="536"/>
      <c r="K555" s="536"/>
      <c r="L555" s="536"/>
      <c r="M555" s="536"/>
      <c r="N555" s="536"/>
      <c r="O555" s="536"/>
      <c r="P555" s="536"/>
      <c r="Q555" s="536"/>
      <c r="R555" s="536"/>
      <c r="S555" s="536"/>
      <c r="T555" s="536"/>
      <c r="U555" s="536"/>
      <c r="V555" s="536"/>
      <c r="W555" s="536"/>
      <c r="X555" s="536"/>
      <c r="Y555" s="536"/>
      <c r="Z555" s="536"/>
      <c r="AA555" s="536"/>
      <c r="AB555" s="536"/>
      <c r="AC555" s="536"/>
      <c r="AD555" s="536"/>
      <c r="AE555" s="536"/>
    </row>
    <row r="556">
      <c r="A556" s="536"/>
      <c r="B556" s="536"/>
      <c r="C556" s="535"/>
      <c r="D556" s="535"/>
      <c r="E556" s="535"/>
      <c r="F556" s="535"/>
      <c r="G556" s="535"/>
      <c r="H556" s="535"/>
      <c r="I556" s="536"/>
      <c r="J556" s="536"/>
      <c r="K556" s="536"/>
      <c r="L556" s="536"/>
      <c r="M556" s="536"/>
      <c r="N556" s="536"/>
      <c r="O556" s="536"/>
      <c r="P556" s="536"/>
      <c r="Q556" s="536"/>
      <c r="R556" s="536"/>
      <c r="S556" s="536"/>
      <c r="T556" s="536"/>
      <c r="U556" s="536"/>
      <c r="V556" s="536"/>
      <c r="W556" s="536"/>
      <c r="X556" s="536"/>
      <c r="Y556" s="536"/>
      <c r="Z556" s="536"/>
      <c r="AA556" s="536"/>
      <c r="AB556" s="536"/>
      <c r="AC556" s="536"/>
      <c r="AD556" s="536"/>
      <c r="AE556" s="536"/>
    </row>
    <row r="557">
      <c r="A557" s="536"/>
      <c r="B557" s="536"/>
      <c r="C557" s="535"/>
      <c r="D557" s="535"/>
      <c r="E557" s="535"/>
      <c r="F557" s="535"/>
      <c r="G557" s="535"/>
      <c r="H557" s="535"/>
      <c r="I557" s="536"/>
      <c r="J557" s="536"/>
      <c r="K557" s="536"/>
      <c r="L557" s="536"/>
      <c r="M557" s="536"/>
      <c r="N557" s="536"/>
      <c r="O557" s="536"/>
      <c r="P557" s="536"/>
      <c r="Q557" s="536"/>
      <c r="R557" s="536"/>
      <c r="S557" s="536"/>
      <c r="T557" s="536"/>
      <c r="U557" s="536"/>
      <c r="V557" s="536"/>
      <c r="W557" s="536"/>
      <c r="X557" s="536"/>
      <c r="Y557" s="536"/>
      <c r="Z557" s="536"/>
      <c r="AA557" s="536"/>
      <c r="AB557" s="536"/>
      <c r="AC557" s="536"/>
      <c r="AD557" s="536"/>
      <c r="AE557" s="536"/>
    </row>
    <row r="558">
      <c r="A558" s="536"/>
      <c r="B558" s="536"/>
      <c r="C558" s="535"/>
      <c r="D558" s="535"/>
      <c r="E558" s="535"/>
      <c r="F558" s="535"/>
      <c r="G558" s="535"/>
      <c r="H558" s="535"/>
      <c r="I558" s="536"/>
      <c r="J558" s="536"/>
      <c r="K558" s="536"/>
      <c r="L558" s="536"/>
      <c r="M558" s="536"/>
      <c r="N558" s="536"/>
      <c r="O558" s="536"/>
      <c r="P558" s="536"/>
      <c r="Q558" s="536"/>
      <c r="R558" s="536"/>
      <c r="S558" s="536"/>
      <c r="T558" s="536"/>
      <c r="U558" s="536"/>
      <c r="V558" s="536"/>
      <c r="W558" s="536"/>
      <c r="X558" s="536"/>
      <c r="Y558" s="536"/>
      <c r="Z558" s="536"/>
      <c r="AA558" s="536"/>
      <c r="AB558" s="536"/>
      <c r="AC558" s="536"/>
      <c r="AD558" s="536"/>
      <c r="AE558" s="536"/>
    </row>
    <row r="559">
      <c r="A559" s="536"/>
      <c r="B559" s="536"/>
      <c r="C559" s="535"/>
      <c r="D559" s="535"/>
      <c r="E559" s="535"/>
      <c r="F559" s="535"/>
      <c r="G559" s="535"/>
      <c r="H559" s="535"/>
      <c r="I559" s="536"/>
      <c r="J559" s="536"/>
      <c r="K559" s="536"/>
      <c r="L559" s="536"/>
      <c r="M559" s="536"/>
      <c r="N559" s="536"/>
      <c r="O559" s="536"/>
      <c r="P559" s="536"/>
      <c r="Q559" s="536"/>
      <c r="R559" s="536"/>
      <c r="S559" s="536"/>
      <c r="T559" s="536"/>
      <c r="U559" s="536"/>
      <c r="V559" s="536"/>
      <c r="W559" s="536"/>
      <c r="X559" s="536"/>
      <c r="Y559" s="536"/>
      <c r="Z559" s="536"/>
      <c r="AA559" s="536"/>
      <c r="AB559" s="536"/>
      <c r="AC559" s="536"/>
      <c r="AD559" s="536"/>
      <c r="AE559" s="536"/>
    </row>
    <row r="560">
      <c r="A560" s="536"/>
      <c r="B560" s="536"/>
      <c r="C560" s="535"/>
      <c r="D560" s="535"/>
      <c r="E560" s="535"/>
      <c r="F560" s="535"/>
      <c r="G560" s="535"/>
      <c r="H560" s="535"/>
      <c r="I560" s="536"/>
      <c r="J560" s="536"/>
      <c r="K560" s="536"/>
      <c r="L560" s="536"/>
      <c r="M560" s="536"/>
      <c r="N560" s="536"/>
      <c r="O560" s="536"/>
      <c r="P560" s="536"/>
      <c r="Q560" s="536"/>
      <c r="R560" s="536"/>
      <c r="S560" s="536"/>
      <c r="T560" s="536"/>
      <c r="U560" s="536"/>
      <c r="V560" s="536"/>
      <c r="W560" s="536"/>
      <c r="X560" s="536"/>
      <c r="Y560" s="536"/>
      <c r="Z560" s="536"/>
      <c r="AA560" s="536"/>
      <c r="AB560" s="536"/>
      <c r="AC560" s="536"/>
      <c r="AD560" s="536"/>
      <c r="AE560" s="536"/>
    </row>
    <row r="561">
      <c r="A561" s="536"/>
      <c r="B561" s="536"/>
      <c r="C561" s="535"/>
      <c r="D561" s="535"/>
      <c r="E561" s="535"/>
      <c r="F561" s="535"/>
      <c r="G561" s="535"/>
      <c r="H561" s="535"/>
      <c r="I561" s="536"/>
      <c r="J561" s="536"/>
      <c r="K561" s="536"/>
      <c r="L561" s="536"/>
      <c r="M561" s="536"/>
      <c r="N561" s="536"/>
      <c r="O561" s="536"/>
      <c r="P561" s="536"/>
      <c r="Q561" s="536"/>
      <c r="R561" s="536"/>
      <c r="S561" s="536"/>
      <c r="T561" s="536"/>
      <c r="U561" s="536"/>
      <c r="V561" s="536"/>
      <c r="W561" s="536"/>
      <c r="X561" s="536"/>
      <c r="Y561" s="536"/>
      <c r="Z561" s="536"/>
      <c r="AA561" s="536"/>
      <c r="AB561" s="536"/>
      <c r="AC561" s="536"/>
      <c r="AD561" s="536"/>
      <c r="AE561" s="536"/>
    </row>
    <row r="562">
      <c r="A562" s="536"/>
      <c r="B562" s="536"/>
      <c r="C562" s="535"/>
      <c r="D562" s="535"/>
      <c r="E562" s="535"/>
      <c r="F562" s="535"/>
      <c r="G562" s="535"/>
      <c r="H562" s="535"/>
      <c r="I562" s="536"/>
      <c r="J562" s="536"/>
      <c r="K562" s="536"/>
      <c r="L562" s="536"/>
      <c r="M562" s="536"/>
      <c r="N562" s="536"/>
      <c r="O562" s="536"/>
      <c r="P562" s="536"/>
      <c r="Q562" s="536"/>
      <c r="R562" s="536"/>
      <c r="S562" s="536"/>
      <c r="T562" s="536"/>
      <c r="U562" s="536"/>
      <c r="V562" s="536"/>
      <c r="W562" s="536"/>
      <c r="X562" s="536"/>
      <c r="Y562" s="536"/>
      <c r="Z562" s="536"/>
      <c r="AA562" s="536"/>
      <c r="AB562" s="536"/>
      <c r="AC562" s="536"/>
      <c r="AD562" s="536"/>
      <c r="AE562" s="536"/>
    </row>
    <row r="563">
      <c r="A563" s="536"/>
      <c r="B563" s="536"/>
      <c r="C563" s="535"/>
      <c r="D563" s="535"/>
      <c r="E563" s="535"/>
      <c r="F563" s="535"/>
      <c r="G563" s="535"/>
      <c r="H563" s="535"/>
      <c r="I563" s="536"/>
      <c r="J563" s="536"/>
      <c r="K563" s="536"/>
      <c r="L563" s="536"/>
      <c r="M563" s="536"/>
      <c r="N563" s="536"/>
      <c r="O563" s="536"/>
      <c r="P563" s="536"/>
      <c r="Q563" s="536"/>
      <c r="R563" s="536"/>
      <c r="S563" s="536"/>
      <c r="T563" s="536"/>
      <c r="U563" s="536"/>
      <c r="V563" s="536"/>
      <c r="W563" s="536"/>
      <c r="X563" s="536"/>
      <c r="Y563" s="536"/>
      <c r="Z563" s="536"/>
      <c r="AA563" s="536"/>
      <c r="AB563" s="536"/>
      <c r="AC563" s="536"/>
      <c r="AD563" s="536"/>
      <c r="AE563" s="536"/>
    </row>
    <row r="564">
      <c r="A564" s="536"/>
      <c r="B564" s="536"/>
      <c r="C564" s="535"/>
      <c r="D564" s="535"/>
      <c r="E564" s="535"/>
      <c r="F564" s="535"/>
      <c r="G564" s="535"/>
      <c r="H564" s="535"/>
      <c r="I564" s="536"/>
      <c r="J564" s="536"/>
      <c r="K564" s="536"/>
      <c r="L564" s="536"/>
      <c r="M564" s="536"/>
      <c r="N564" s="536"/>
      <c r="O564" s="536"/>
      <c r="P564" s="536"/>
      <c r="Q564" s="536"/>
      <c r="R564" s="536"/>
      <c r="S564" s="536"/>
      <c r="T564" s="536"/>
      <c r="U564" s="536"/>
      <c r="V564" s="536"/>
      <c r="W564" s="536"/>
      <c r="X564" s="536"/>
      <c r="Y564" s="536"/>
      <c r="Z564" s="536"/>
      <c r="AA564" s="536"/>
      <c r="AB564" s="536"/>
      <c r="AC564" s="536"/>
      <c r="AD564" s="536"/>
      <c r="AE564" s="536"/>
    </row>
    <row r="565">
      <c r="A565" s="536"/>
      <c r="B565" s="536"/>
      <c r="C565" s="535"/>
      <c r="D565" s="535"/>
      <c r="E565" s="535"/>
      <c r="F565" s="535"/>
      <c r="G565" s="535"/>
      <c r="H565" s="535"/>
      <c r="I565" s="536"/>
      <c r="J565" s="536"/>
      <c r="K565" s="536"/>
      <c r="L565" s="536"/>
      <c r="M565" s="536"/>
      <c r="N565" s="536"/>
      <c r="O565" s="536"/>
      <c r="P565" s="536"/>
      <c r="Q565" s="536"/>
      <c r="R565" s="536"/>
      <c r="S565" s="536"/>
      <c r="T565" s="536"/>
      <c r="U565" s="536"/>
      <c r="V565" s="536"/>
      <c r="W565" s="536"/>
      <c r="X565" s="536"/>
      <c r="Y565" s="536"/>
      <c r="Z565" s="536"/>
      <c r="AA565" s="536"/>
      <c r="AB565" s="536"/>
      <c r="AC565" s="536"/>
      <c r="AD565" s="536"/>
      <c r="AE565" s="536"/>
    </row>
    <row r="566">
      <c r="A566" s="536"/>
      <c r="B566" s="536"/>
      <c r="C566" s="535"/>
      <c r="D566" s="535"/>
      <c r="E566" s="535"/>
      <c r="F566" s="535"/>
      <c r="G566" s="535"/>
      <c r="H566" s="535"/>
      <c r="I566" s="536"/>
      <c r="J566" s="536"/>
      <c r="K566" s="536"/>
      <c r="L566" s="536"/>
      <c r="M566" s="536"/>
      <c r="N566" s="536"/>
      <c r="O566" s="536"/>
      <c r="P566" s="536"/>
      <c r="Q566" s="536"/>
      <c r="R566" s="536"/>
      <c r="S566" s="536"/>
      <c r="T566" s="536"/>
      <c r="U566" s="536"/>
      <c r="V566" s="536"/>
      <c r="W566" s="536"/>
      <c r="X566" s="536"/>
      <c r="Y566" s="536"/>
      <c r="Z566" s="536"/>
      <c r="AA566" s="536"/>
      <c r="AB566" s="536"/>
      <c r="AC566" s="536"/>
      <c r="AD566" s="536"/>
      <c r="AE566" s="536"/>
    </row>
    <row r="567">
      <c r="A567" s="536"/>
      <c r="B567" s="536"/>
      <c r="C567" s="535"/>
      <c r="D567" s="535"/>
      <c r="E567" s="535"/>
      <c r="F567" s="535"/>
      <c r="G567" s="535"/>
      <c r="H567" s="535"/>
      <c r="I567" s="536"/>
      <c r="J567" s="536"/>
      <c r="K567" s="536"/>
      <c r="L567" s="536"/>
      <c r="M567" s="536"/>
      <c r="N567" s="536"/>
      <c r="O567" s="536"/>
      <c r="P567" s="536"/>
      <c r="Q567" s="536"/>
      <c r="R567" s="536"/>
      <c r="S567" s="536"/>
      <c r="T567" s="536"/>
      <c r="U567" s="536"/>
      <c r="V567" s="536"/>
      <c r="W567" s="536"/>
      <c r="X567" s="536"/>
      <c r="Y567" s="536"/>
      <c r="Z567" s="536"/>
      <c r="AA567" s="536"/>
      <c r="AB567" s="536"/>
      <c r="AC567" s="536"/>
      <c r="AD567" s="536"/>
      <c r="AE567" s="536"/>
    </row>
    <row r="568">
      <c r="A568" s="536"/>
      <c r="B568" s="536"/>
      <c r="C568" s="535"/>
      <c r="D568" s="535"/>
      <c r="E568" s="535"/>
      <c r="F568" s="535"/>
      <c r="G568" s="535"/>
      <c r="H568" s="535"/>
      <c r="I568" s="536"/>
      <c r="J568" s="536"/>
      <c r="K568" s="536"/>
      <c r="L568" s="536"/>
      <c r="M568" s="536"/>
      <c r="N568" s="536"/>
      <c r="O568" s="536"/>
      <c r="P568" s="536"/>
      <c r="Q568" s="536"/>
      <c r="R568" s="536"/>
      <c r="S568" s="536"/>
      <c r="T568" s="536"/>
      <c r="U568" s="536"/>
      <c r="V568" s="536"/>
      <c r="W568" s="536"/>
      <c r="X568" s="536"/>
      <c r="Y568" s="536"/>
      <c r="Z568" s="536"/>
      <c r="AA568" s="536"/>
      <c r="AB568" s="536"/>
      <c r="AC568" s="536"/>
      <c r="AD568" s="536"/>
      <c r="AE568" s="536"/>
    </row>
    <row r="569">
      <c r="A569" s="536"/>
      <c r="B569" s="536"/>
      <c r="C569" s="535"/>
      <c r="D569" s="535"/>
      <c r="E569" s="535"/>
      <c r="F569" s="535"/>
      <c r="G569" s="535"/>
      <c r="H569" s="535"/>
      <c r="I569" s="536"/>
      <c r="J569" s="536"/>
      <c r="K569" s="536"/>
      <c r="L569" s="536"/>
      <c r="M569" s="536"/>
      <c r="N569" s="536"/>
      <c r="O569" s="536"/>
      <c r="P569" s="536"/>
      <c r="Q569" s="536"/>
      <c r="R569" s="536"/>
      <c r="S569" s="536"/>
      <c r="T569" s="536"/>
      <c r="U569" s="536"/>
      <c r="V569" s="536"/>
      <c r="W569" s="536"/>
      <c r="X569" s="536"/>
      <c r="Y569" s="536"/>
      <c r="Z569" s="536"/>
      <c r="AA569" s="536"/>
      <c r="AB569" s="536"/>
      <c r="AC569" s="536"/>
      <c r="AD569" s="536"/>
      <c r="AE569" s="536"/>
    </row>
    <row r="570">
      <c r="A570" s="536"/>
      <c r="B570" s="536"/>
      <c r="C570" s="535"/>
      <c r="D570" s="535"/>
      <c r="E570" s="535"/>
      <c r="F570" s="535"/>
      <c r="G570" s="535"/>
      <c r="H570" s="535"/>
      <c r="I570" s="536"/>
      <c r="J570" s="536"/>
      <c r="K570" s="536"/>
      <c r="L570" s="536"/>
      <c r="M570" s="536"/>
      <c r="N570" s="536"/>
      <c r="O570" s="536"/>
      <c r="P570" s="536"/>
      <c r="Q570" s="536"/>
      <c r="R570" s="536"/>
      <c r="S570" s="536"/>
      <c r="T570" s="536"/>
      <c r="U570" s="536"/>
      <c r="V570" s="536"/>
      <c r="W570" s="536"/>
      <c r="X570" s="536"/>
      <c r="Y570" s="536"/>
      <c r="Z570" s="536"/>
      <c r="AA570" s="536"/>
      <c r="AB570" s="536"/>
      <c r="AC570" s="536"/>
      <c r="AD570" s="536"/>
      <c r="AE570" s="536"/>
    </row>
    <row r="571">
      <c r="A571" s="536"/>
      <c r="B571" s="536"/>
      <c r="C571" s="535"/>
      <c r="D571" s="535"/>
      <c r="E571" s="535"/>
      <c r="F571" s="535"/>
      <c r="G571" s="535"/>
      <c r="H571" s="535"/>
      <c r="I571" s="536"/>
      <c r="J571" s="536"/>
      <c r="K571" s="536"/>
      <c r="L571" s="536"/>
      <c r="M571" s="536"/>
      <c r="N571" s="536"/>
      <c r="O571" s="536"/>
      <c r="P571" s="536"/>
      <c r="Q571" s="536"/>
      <c r="R571" s="536"/>
      <c r="S571" s="536"/>
      <c r="T571" s="536"/>
      <c r="U571" s="536"/>
      <c r="V571" s="536"/>
      <c r="W571" s="536"/>
      <c r="X571" s="536"/>
      <c r="Y571" s="536"/>
      <c r="Z571" s="536"/>
      <c r="AA571" s="536"/>
      <c r="AB571" s="536"/>
      <c r="AC571" s="536"/>
      <c r="AD571" s="536"/>
      <c r="AE571" s="536"/>
    </row>
    <row r="572">
      <c r="A572" s="536"/>
      <c r="B572" s="536"/>
      <c r="C572" s="535"/>
      <c r="D572" s="535"/>
      <c r="E572" s="535"/>
      <c r="F572" s="535"/>
      <c r="G572" s="535"/>
      <c r="H572" s="535"/>
      <c r="I572" s="536"/>
      <c r="J572" s="536"/>
      <c r="K572" s="536"/>
      <c r="L572" s="536"/>
      <c r="M572" s="536"/>
      <c r="N572" s="536"/>
      <c r="O572" s="536"/>
      <c r="P572" s="536"/>
      <c r="Q572" s="536"/>
      <c r="R572" s="536"/>
      <c r="S572" s="536"/>
      <c r="T572" s="536"/>
      <c r="U572" s="536"/>
      <c r="V572" s="536"/>
      <c r="W572" s="536"/>
      <c r="X572" s="536"/>
      <c r="Y572" s="536"/>
      <c r="Z572" s="536"/>
      <c r="AA572" s="536"/>
      <c r="AB572" s="536"/>
      <c r="AC572" s="536"/>
      <c r="AD572" s="536"/>
      <c r="AE572" s="536"/>
    </row>
    <row r="573">
      <c r="A573" s="536"/>
      <c r="B573" s="536"/>
      <c r="C573" s="535"/>
      <c r="D573" s="535"/>
      <c r="E573" s="535"/>
      <c r="F573" s="535"/>
      <c r="G573" s="535"/>
      <c r="H573" s="535"/>
      <c r="I573" s="536"/>
      <c r="J573" s="536"/>
      <c r="K573" s="536"/>
      <c r="L573" s="536"/>
      <c r="M573" s="536"/>
      <c r="N573" s="536"/>
      <c r="O573" s="536"/>
      <c r="P573" s="536"/>
      <c r="Q573" s="536"/>
      <c r="R573" s="536"/>
      <c r="S573" s="536"/>
      <c r="T573" s="536"/>
      <c r="U573" s="536"/>
      <c r="V573" s="536"/>
      <c r="W573" s="536"/>
      <c r="X573" s="536"/>
      <c r="Y573" s="536"/>
      <c r="Z573" s="536"/>
      <c r="AA573" s="536"/>
      <c r="AB573" s="536"/>
      <c r="AC573" s="536"/>
      <c r="AD573" s="536"/>
      <c r="AE573" s="536"/>
    </row>
    <row r="574">
      <c r="A574" s="536"/>
      <c r="B574" s="536"/>
      <c r="C574" s="535"/>
      <c r="D574" s="535"/>
      <c r="E574" s="535"/>
      <c r="F574" s="535"/>
      <c r="G574" s="535"/>
      <c r="H574" s="535"/>
      <c r="I574" s="536"/>
      <c r="J574" s="536"/>
      <c r="K574" s="536"/>
      <c r="L574" s="536"/>
      <c r="M574" s="536"/>
      <c r="N574" s="536"/>
      <c r="O574" s="536"/>
      <c r="P574" s="536"/>
      <c r="Q574" s="536"/>
      <c r="R574" s="536"/>
      <c r="S574" s="536"/>
      <c r="T574" s="536"/>
      <c r="U574" s="536"/>
      <c r="V574" s="536"/>
      <c r="W574" s="536"/>
      <c r="X574" s="536"/>
      <c r="Y574" s="536"/>
      <c r="Z574" s="536"/>
      <c r="AA574" s="536"/>
      <c r="AB574" s="536"/>
      <c r="AC574" s="536"/>
      <c r="AD574" s="536"/>
      <c r="AE574" s="536"/>
    </row>
    <row r="575">
      <c r="A575" s="536"/>
      <c r="B575" s="536"/>
      <c r="C575" s="535"/>
      <c r="D575" s="535"/>
      <c r="E575" s="535"/>
      <c r="F575" s="535"/>
      <c r="G575" s="535"/>
      <c r="H575" s="535"/>
      <c r="I575" s="536"/>
      <c r="J575" s="536"/>
      <c r="K575" s="536"/>
      <c r="L575" s="536"/>
      <c r="M575" s="536"/>
      <c r="N575" s="536"/>
      <c r="O575" s="536"/>
      <c r="P575" s="536"/>
      <c r="Q575" s="536"/>
      <c r="R575" s="536"/>
      <c r="S575" s="536"/>
      <c r="T575" s="536"/>
      <c r="U575" s="536"/>
      <c r="V575" s="536"/>
      <c r="W575" s="536"/>
      <c r="X575" s="536"/>
      <c r="Y575" s="536"/>
      <c r="Z575" s="536"/>
      <c r="AA575" s="536"/>
      <c r="AB575" s="536"/>
      <c r="AC575" s="536"/>
      <c r="AD575" s="536"/>
      <c r="AE575" s="536"/>
    </row>
    <row r="576">
      <c r="A576" s="536"/>
      <c r="B576" s="536"/>
      <c r="C576" s="535"/>
      <c r="D576" s="535"/>
      <c r="E576" s="535"/>
      <c r="F576" s="535"/>
      <c r="G576" s="535"/>
      <c r="H576" s="535"/>
      <c r="I576" s="536"/>
      <c r="J576" s="536"/>
      <c r="K576" s="536"/>
      <c r="L576" s="536"/>
      <c r="M576" s="536"/>
      <c r="N576" s="536"/>
      <c r="O576" s="536"/>
      <c r="P576" s="536"/>
      <c r="Q576" s="536"/>
      <c r="R576" s="536"/>
      <c r="S576" s="536"/>
      <c r="T576" s="536"/>
      <c r="U576" s="536"/>
      <c r="V576" s="536"/>
      <c r="W576" s="536"/>
      <c r="X576" s="536"/>
      <c r="Y576" s="536"/>
      <c r="Z576" s="536"/>
      <c r="AA576" s="536"/>
      <c r="AB576" s="536"/>
      <c r="AC576" s="536"/>
      <c r="AD576" s="536"/>
      <c r="AE576" s="536"/>
    </row>
    <row r="577">
      <c r="A577" s="536"/>
      <c r="B577" s="536"/>
      <c r="C577" s="535"/>
      <c r="D577" s="535"/>
      <c r="E577" s="535"/>
      <c r="F577" s="535"/>
      <c r="G577" s="535"/>
      <c r="H577" s="535"/>
      <c r="I577" s="536"/>
      <c r="J577" s="536"/>
      <c r="K577" s="536"/>
      <c r="L577" s="536"/>
      <c r="M577" s="536"/>
      <c r="N577" s="536"/>
      <c r="O577" s="536"/>
      <c r="P577" s="536"/>
      <c r="Q577" s="536"/>
      <c r="R577" s="536"/>
      <c r="S577" s="536"/>
      <c r="T577" s="536"/>
      <c r="U577" s="536"/>
      <c r="V577" s="536"/>
      <c r="W577" s="536"/>
      <c r="X577" s="536"/>
      <c r="Y577" s="536"/>
      <c r="Z577" s="536"/>
      <c r="AA577" s="536"/>
      <c r="AB577" s="536"/>
      <c r="AC577" s="536"/>
      <c r="AD577" s="536"/>
      <c r="AE577" s="536"/>
    </row>
    <row r="578">
      <c r="A578" s="536"/>
      <c r="B578" s="536"/>
      <c r="C578" s="535"/>
      <c r="D578" s="535"/>
      <c r="E578" s="535"/>
      <c r="F578" s="535"/>
      <c r="G578" s="535"/>
      <c r="H578" s="535"/>
      <c r="I578" s="536"/>
      <c r="J578" s="536"/>
      <c r="K578" s="536"/>
      <c r="L578" s="536"/>
      <c r="M578" s="536"/>
      <c r="N578" s="536"/>
      <c r="O578" s="536"/>
      <c r="P578" s="536"/>
      <c r="Q578" s="536"/>
      <c r="R578" s="536"/>
      <c r="S578" s="536"/>
      <c r="T578" s="536"/>
      <c r="U578" s="536"/>
      <c r="V578" s="536"/>
      <c r="W578" s="536"/>
      <c r="X578" s="536"/>
      <c r="Y578" s="536"/>
      <c r="Z578" s="536"/>
      <c r="AA578" s="536"/>
      <c r="AB578" s="536"/>
      <c r="AC578" s="536"/>
      <c r="AD578" s="536"/>
      <c r="AE578" s="536"/>
    </row>
    <row r="579">
      <c r="A579" s="536"/>
      <c r="B579" s="536"/>
      <c r="C579" s="535"/>
      <c r="D579" s="535"/>
      <c r="E579" s="535"/>
      <c r="F579" s="535"/>
      <c r="G579" s="535"/>
      <c r="H579" s="535"/>
      <c r="I579" s="536"/>
      <c r="J579" s="536"/>
      <c r="K579" s="536"/>
      <c r="L579" s="536"/>
      <c r="M579" s="536"/>
      <c r="N579" s="536"/>
      <c r="O579" s="536"/>
      <c r="P579" s="536"/>
      <c r="Q579" s="536"/>
      <c r="R579" s="536"/>
      <c r="S579" s="536"/>
      <c r="T579" s="536"/>
      <c r="U579" s="536"/>
      <c r="V579" s="536"/>
      <c r="W579" s="536"/>
      <c r="X579" s="536"/>
      <c r="Y579" s="536"/>
      <c r="Z579" s="536"/>
      <c r="AA579" s="536"/>
      <c r="AB579" s="536"/>
      <c r="AC579" s="536"/>
      <c r="AD579" s="536"/>
      <c r="AE579" s="536"/>
    </row>
    <row r="580">
      <c r="A580" s="536"/>
      <c r="B580" s="536"/>
      <c r="C580" s="535"/>
      <c r="D580" s="535"/>
      <c r="E580" s="535"/>
      <c r="F580" s="535"/>
      <c r="G580" s="535"/>
      <c r="H580" s="535"/>
      <c r="I580" s="536"/>
      <c r="J580" s="536"/>
      <c r="K580" s="536"/>
      <c r="L580" s="536"/>
      <c r="M580" s="536"/>
      <c r="N580" s="536"/>
      <c r="O580" s="536"/>
      <c r="P580" s="536"/>
      <c r="Q580" s="536"/>
      <c r="R580" s="536"/>
      <c r="S580" s="536"/>
      <c r="T580" s="536"/>
      <c r="U580" s="536"/>
      <c r="V580" s="536"/>
      <c r="W580" s="536"/>
      <c r="X580" s="536"/>
      <c r="Y580" s="536"/>
      <c r="Z580" s="536"/>
      <c r="AA580" s="536"/>
      <c r="AB580" s="536"/>
      <c r="AC580" s="536"/>
      <c r="AD580" s="536"/>
      <c r="AE580" s="536"/>
    </row>
    <row r="581">
      <c r="A581" s="536"/>
      <c r="B581" s="536"/>
      <c r="C581" s="535"/>
      <c r="D581" s="535"/>
      <c r="E581" s="535"/>
      <c r="F581" s="535"/>
      <c r="G581" s="535"/>
      <c r="H581" s="535"/>
      <c r="I581" s="536"/>
      <c r="J581" s="536"/>
      <c r="K581" s="536"/>
      <c r="L581" s="536"/>
      <c r="M581" s="536"/>
      <c r="N581" s="536"/>
      <c r="O581" s="536"/>
      <c r="P581" s="536"/>
      <c r="Q581" s="536"/>
      <c r="R581" s="536"/>
      <c r="S581" s="536"/>
      <c r="T581" s="536"/>
      <c r="U581" s="536"/>
      <c r="V581" s="536"/>
      <c r="W581" s="536"/>
      <c r="X581" s="536"/>
      <c r="Y581" s="536"/>
      <c r="Z581" s="536"/>
      <c r="AA581" s="536"/>
      <c r="AB581" s="536"/>
      <c r="AC581" s="536"/>
      <c r="AD581" s="536"/>
      <c r="AE581" s="536"/>
    </row>
    <row r="582">
      <c r="A582" s="536"/>
      <c r="B582" s="536"/>
      <c r="C582" s="535"/>
      <c r="D582" s="535"/>
      <c r="E582" s="535"/>
      <c r="F582" s="535"/>
      <c r="G582" s="535"/>
      <c r="H582" s="535"/>
      <c r="I582" s="536"/>
      <c r="J582" s="536"/>
      <c r="K582" s="536"/>
      <c r="L582" s="536"/>
      <c r="M582" s="536"/>
      <c r="N582" s="536"/>
      <c r="O582" s="536"/>
      <c r="P582" s="536"/>
      <c r="Q582" s="536"/>
      <c r="R582" s="536"/>
      <c r="S582" s="536"/>
      <c r="T582" s="536"/>
      <c r="U582" s="536"/>
      <c r="V582" s="536"/>
      <c r="W582" s="536"/>
      <c r="X582" s="536"/>
      <c r="Y582" s="536"/>
      <c r="Z582" s="536"/>
      <c r="AA582" s="536"/>
      <c r="AB582" s="536"/>
      <c r="AC582" s="536"/>
      <c r="AD582" s="536"/>
      <c r="AE582" s="536"/>
    </row>
    <row r="583">
      <c r="A583" s="536"/>
      <c r="B583" s="536"/>
      <c r="C583" s="535"/>
      <c r="D583" s="535"/>
      <c r="E583" s="535"/>
      <c r="F583" s="535"/>
      <c r="G583" s="535"/>
      <c r="H583" s="535"/>
      <c r="I583" s="536"/>
      <c r="J583" s="536"/>
      <c r="K583" s="536"/>
      <c r="L583" s="536"/>
      <c r="M583" s="536"/>
      <c r="N583" s="536"/>
      <c r="O583" s="536"/>
      <c r="P583" s="536"/>
      <c r="Q583" s="536"/>
      <c r="R583" s="536"/>
      <c r="S583" s="536"/>
      <c r="T583" s="536"/>
      <c r="U583" s="536"/>
      <c r="V583" s="536"/>
      <c r="W583" s="536"/>
      <c r="X583" s="536"/>
      <c r="Y583" s="536"/>
      <c r="Z583" s="536"/>
      <c r="AA583" s="536"/>
      <c r="AB583" s="536"/>
      <c r="AC583" s="536"/>
      <c r="AD583" s="536"/>
      <c r="AE583" s="536"/>
    </row>
    <row r="584">
      <c r="A584" s="536"/>
      <c r="B584" s="536"/>
      <c r="C584" s="535"/>
      <c r="D584" s="535"/>
      <c r="E584" s="535"/>
      <c r="F584" s="535"/>
      <c r="G584" s="535"/>
      <c r="H584" s="535"/>
      <c r="I584" s="536"/>
      <c r="J584" s="536"/>
      <c r="K584" s="536"/>
      <c r="L584" s="536"/>
      <c r="M584" s="536"/>
      <c r="N584" s="536"/>
      <c r="O584" s="536"/>
      <c r="P584" s="536"/>
      <c r="Q584" s="536"/>
      <c r="R584" s="536"/>
      <c r="S584" s="536"/>
      <c r="T584" s="536"/>
      <c r="U584" s="536"/>
      <c r="V584" s="536"/>
      <c r="W584" s="536"/>
      <c r="X584" s="536"/>
      <c r="Y584" s="536"/>
      <c r="Z584" s="536"/>
      <c r="AA584" s="536"/>
      <c r="AB584" s="536"/>
      <c r="AC584" s="536"/>
      <c r="AD584" s="536"/>
      <c r="AE584" s="536"/>
    </row>
    <row r="585">
      <c r="A585" s="536"/>
      <c r="B585" s="536"/>
      <c r="C585" s="535"/>
      <c r="D585" s="535"/>
      <c r="E585" s="535"/>
      <c r="F585" s="535"/>
      <c r="G585" s="535"/>
      <c r="H585" s="535"/>
      <c r="I585" s="536"/>
      <c r="J585" s="536"/>
      <c r="K585" s="536"/>
      <c r="L585" s="536"/>
      <c r="M585" s="536"/>
      <c r="N585" s="536"/>
      <c r="O585" s="536"/>
      <c r="P585" s="536"/>
      <c r="Q585" s="536"/>
      <c r="R585" s="536"/>
      <c r="S585" s="536"/>
      <c r="T585" s="536"/>
      <c r="U585" s="536"/>
      <c r="V585" s="536"/>
      <c r="W585" s="536"/>
      <c r="X585" s="536"/>
      <c r="Y585" s="536"/>
      <c r="Z585" s="536"/>
      <c r="AA585" s="536"/>
      <c r="AB585" s="536"/>
      <c r="AC585" s="536"/>
      <c r="AD585" s="536"/>
      <c r="AE585" s="536"/>
    </row>
    <row r="586">
      <c r="A586" s="536"/>
      <c r="B586" s="536"/>
      <c r="C586" s="535"/>
      <c r="D586" s="535"/>
      <c r="E586" s="535"/>
      <c r="F586" s="535"/>
      <c r="G586" s="535"/>
      <c r="H586" s="535"/>
      <c r="I586" s="536"/>
      <c r="J586" s="536"/>
      <c r="K586" s="536"/>
      <c r="L586" s="536"/>
      <c r="M586" s="536"/>
      <c r="N586" s="536"/>
      <c r="O586" s="536"/>
      <c r="P586" s="536"/>
      <c r="Q586" s="536"/>
      <c r="R586" s="536"/>
      <c r="S586" s="536"/>
      <c r="T586" s="536"/>
      <c r="U586" s="536"/>
      <c r="V586" s="536"/>
      <c r="W586" s="536"/>
      <c r="X586" s="536"/>
      <c r="Y586" s="536"/>
      <c r="Z586" s="536"/>
      <c r="AA586" s="536"/>
      <c r="AB586" s="536"/>
      <c r="AC586" s="536"/>
      <c r="AD586" s="536"/>
      <c r="AE586" s="536"/>
    </row>
    <row r="587">
      <c r="A587" s="536"/>
      <c r="B587" s="536"/>
      <c r="C587" s="535"/>
      <c r="D587" s="535"/>
      <c r="E587" s="535"/>
      <c r="F587" s="535"/>
      <c r="G587" s="535"/>
      <c r="H587" s="535"/>
      <c r="I587" s="536"/>
      <c r="J587" s="536"/>
      <c r="K587" s="536"/>
      <c r="L587" s="536"/>
      <c r="M587" s="536"/>
      <c r="N587" s="536"/>
      <c r="O587" s="536"/>
      <c r="P587" s="536"/>
      <c r="Q587" s="536"/>
      <c r="R587" s="536"/>
      <c r="S587" s="536"/>
      <c r="T587" s="536"/>
      <c r="U587" s="536"/>
      <c r="V587" s="536"/>
      <c r="W587" s="536"/>
      <c r="X587" s="536"/>
      <c r="Y587" s="536"/>
      <c r="Z587" s="536"/>
      <c r="AA587" s="536"/>
      <c r="AB587" s="536"/>
      <c r="AC587" s="536"/>
      <c r="AD587" s="536"/>
      <c r="AE587" s="536"/>
    </row>
    <row r="588">
      <c r="A588" s="536"/>
      <c r="B588" s="536"/>
      <c r="C588" s="535"/>
      <c r="D588" s="535"/>
      <c r="E588" s="535"/>
      <c r="F588" s="535"/>
      <c r="G588" s="535"/>
      <c r="H588" s="535"/>
      <c r="I588" s="536"/>
      <c r="J588" s="536"/>
      <c r="K588" s="536"/>
      <c r="L588" s="536"/>
      <c r="M588" s="536"/>
      <c r="N588" s="536"/>
      <c r="O588" s="536"/>
      <c r="P588" s="536"/>
      <c r="Q588" s="536"/>
      <c r="R588" s="536"/>
      <c r="S588" s="536"/>
      <c r="T588" s="536"/>
      <c r="U588" s="536"/>
      <c r="V588" s="536"/>
      <c r="W588" s="536"/>
      <c r="X588" s="536"/>
      <c r="Y588" s="536"/>
      <c r="Z588" s="536"/>
      <c r="AA588" s="536"/>
      <c r="AB588" s="536"/>
      <c r="AC588" s="536"/>
      <c r="AD588" s="536"/>
      <c r="AE588" s="536"/>
    </row>
    <row r="589">
      <c r="A589" s="536"/>
      <c r="B589" s="536"/>
      <c r="C589" s="535"/>
      <c r="D589" s="535"/>
      <c r="E589" s="535"/>
      <c r="F589" s="535"/>
      <c r="G589" s="535"/>
      <c r="H589" s="535"/>
      <c r="I589" s="536"/>
      <c r="J589" s="536"/>
      <c r="K589" s="536"/>
      <c r="L589" s="536"/>
      <c r="M589" s="536"/>
      <c r="N589" s="536"/>
      <c r="O589" s="536"/>
      <c r="P589" s="536"/>
      <c r="Q589" s="536"/>
      <c r="R589" s="536"/>
      <c r="S589" s="536"/>
      <c r="T589" s="536"/>
      <c r="U589" s="536"/>
      <c r="V589" s="536"/>
      <c r="W589" s="536"/>
      <c r="X589" s="536"/>
      <c r="Y589" s="536"/>
      <c r="Z589" s="536"/>
      <c r="AA589" s="536"/>
      <c r="AB589" s="536"/>
      <c r="AC589" s="536"/>
      <c r="AD589" s="536"/>
      <c r="AE589" s="536"/>
    </row>
    <row r="590">
      <c r="A590" s="536"/>
      <c r="B590" s="536"/>
      <c r="C590" s="535"/>
      <c r="D590" s="535"/>
      <c r="E590" s="535"/>
      <c r="F590" s="535"/>
      <c r="G590" s="535"/>
      <c r="H590" s="535"/>
      <c r="I590" s="536"/>
      <c r="J590" s="536"/>
      <c r="K590" s="536"/>
      <c r="L590" s="536"/>
      <c r="M590" s="536"/>
      <c r="N590" s="536"/>
      <c r="O590" s="536"/>
      <c r="P590" s="536"/>
      <c r="Q590" s="536"/>
      <c r="R590" s="536"/>
      <c r="S590" s="536"/>
      <c r="T590" s="536"/>
      <c r="U590" s="536"/>
      <c r="V590" s="536"/>
      <c r="W590" s="536"/>
      <c r="X590" s="536"/>
      <c r="Y590" s="536"/>
      <c r="Z590" s="536"/>
      <c r="AA590" s="536"/>
      <c r="AB590" s="536"/>
      <c r="AC590" s="536"/>
      <c r="AD590" s="536"/>
      <c r="AE590" s="536"/>
    </row>
    <row r="591">
      <c r="A591" s="536"/>
      <c r="B591" s="536"/>
      <c r="C591" s="535"/>
      <c r="D591" s="535"/>
      <c r="E591" s="535"/>
      <c r="F591" s="535"/>
      <c r="G591" s="535"/>
      <c r="H591" s="535"/>
      <c r="I591" s="536"/>
      <c r="J591" s="536"/>
      <c r="K591" s="536"/>
      <c r="L591" s="536"/>
      <c r="M591" s="536"/>
      <c r="N591" s="536"/>
      <c r="O591" s="536"/>
      <c r="P591" s="536"/>
      <c r="Q591" s="536"/>
      <c r="R591" s="536"/>
      <c r="S591" s="536"/>
      <c r="T591" s="536"/>
      <c r="U591" s="536"/>
      <c r="V591" s="536"/>
      <c r="W591" s="536"/>
      <c r="X591" s="536"/>
      <c r="Y591" s="536"/>
      <c r="Z591" s="536"/>
      <c r="AA591" s="536"/>
      <c r="AB591" s="536"/>
      <c r="AC591" s="536"/>
      <c r="AD591" s="536"/>
      <c r="AE591" s="536"/>
    </row>
    <row r="592">
      <c r="A592" s="536"/>
      <c r="B592" s="536"/>
      <c r="C592" s="535"/>
      <c r="D592" s="535"/>
      <c r="E592" s="535"/>
      <c r="F592" s="535"/>
      <c r="G592" s="535"/>
      <c r="H592" s="535"/>
      <c r="I592" s="536"/>
      <c r="J592" s="536"/>
      <c r="K592" s="536"/>
      <c r="L592" s="536"/>
      <c r="M592" s="536"/>
      <c r="N592" s="536"/>
      <c r="O592" s="536"/>
      <c r="P592" s="536"/>
      <c r="Q592" s="536"/>
      <c r="R592" s="536"/>
      <c r="S592" s="536"/>
      <c r="T592" s="536"/>
      <c r="U592" s="536"/>
      <c r="V592" s="536"/>
      <c r="W592" s="536"/>
      <c r="X592" s="536"/>
      <c r="Y592" s="536"/>
      <c r="Z592" s="536"/>
      <c r="AA592" s="536"/>
      <c r="AB592" s="536"/>
      <c r="AC592" s="536"/>
      <c r="AD592" s="536"/>
      <c r="AE592" s="536"/>
    </row>
    <row r="593">
      <c r="A593" s="536"/>
      <c r="B593" s="536"/>
      <c r="C593" s="535"/>
      <c r="D593" s="535"/>
      <c r="E593" s="535"/>
      <c r="F593" s="535"/>
      <c r="G593" s="535"/>
      <c r="H593" s="535"/>
      <c r="I593" s="536"/>
      <c r="J593" s="536"/>
      <c r="K593" s="536"/>
      <c r="L593" s="536"/>
      <c r="M593" s="536"/>
      <c r="N593" s="536"/>
      <c r="O593" s="536"/>
      <c r="P593" s="536"/>
      <c r="Q593" s="536"/>
      <c r="R593" s="536"/>
      <c r="S593" s="536"/>
      <c r="T593" s="536"/>
      <c r="U593" s="536"/>
      <c r="V593" s="536"/>
      <c r="W593" s="536"/>
      <c r="X593" s="536"/>
      <c r="Y593" s="536"/>
      <c r="Z593" s="536"/>
      <c r="AA593" s="536"/>
      <c r="AB593" s="536"/>
      <c r="AC593" s="536"/>
      <c r="AD593" s="536"/>
      <c r="AE593" s="536"/>
    </row>
    <row r="594">
      <c r="A594" s="536"/>
      <c r="B594" s="536"/>
      <c r="C594" s="535"/>
      <c r="D594" s="535"/>
      <c r="E594" s="535"/>
      <c r="F594" s="535"/>
      <c r="G594" s="535"/>
      <c r="H594" s="535"/>
      <c r="I594" s="536"/>
      <c r="J594" s="536"/>
      <c r="K594" s="536"/>
      <c r="L594" s="536"/>
      <c r="M594" s="536"/>
      <c r="N594" s="536"/>
      <c r="O594" s="536"/>
      <c r="P594" s="536"/>
      <c r="Q594" s="536"/>
      <c r="R594" s="536"/>
      <c r="S594" s="536"/>
      <c r="T594" s="536"/>
      <c r="U594" s="536"/>
      <c r="V594" s="536"/>
      <c r="W594" s="536"/>
      <c r="X594" s="536"/>
      <c r="Y594" s="536"/>
      <c r="Z594" s="536"/>
      <c r="AA594" s="536"/>
      <c r="AB594" s="536"/>
      <c r="AC594" s="536"/>
      <c r="AD594" s="536"/>
      <c r="AE594" s="536"/>
    </row>
    <row r="595">
      <c r="A595" s="536"/>
      <c r="B595" s="536"/>
      <c r="C595" s="535"/>
      <c r="D595" s="535"/>
      <c r="E595" s="535"/>
      <c r="F595" s="535"/>
      <c r="G595" s="535"/>
      <c r="H595" s="535"/>
      <c r="I595" s="536"/>
      <c r="J595" s="536"/>
      <c r="K595" s="536"/>
      <c r="L595" s="536"/>
      <c r="M595" s="536"/>
      <c r="N595" s="536"/>
      <c r="O595" s="536"/>
      <c r="P595" s="536"/>
      <c r="Q595" s="536"/>
      <c r="R595" s="536"/>
      <c r="S595" s="536"/>
      <c r="T595" s="536"/>
      <c r="U595" s="536"/>
      <c r="V595" s="536"/>
      <c r="W595" s="536"/>
      <c r="X595" s="536"/>
      <c r="Y595" s="536"/>
      <c r="Z595" s="536"/>
      <c r="AA595" s="536"/>
      <c r="AB595" s="536"/>
      <c r="AC595" s="536"/>
      <c r="AD595" s="536"/>
      <c r="AE595" s="536"/>
    </row>
    <row r="596">
      <c r="A596" s="536"/>
      <c r="B596" s="536"/>
      <c r="C596" s="535"/>
      <c r="D596" s="535"/>
      <c r="E596" s="535"/>
      <c r="F596" s="535"/>
      <c r="G596" s="535"/>
      <c r="H596" s="535"/>
      <c r="I596" s="536"/>
      <c r="J596" s="536"/>
      <c r="K596" s="536"/>
      <c r="L596" s="536"/>
      <c r="M596" s="536"/>
      <c r="N596" s="536"/>
      <c r="O596" s="536"/>
      <c r="P596" s="536"/>
      <c r="Q596" s="536"/>
      <c r="R596" s="536"/>
      <c r="S596" s="536"/>
      <c r="T596" s="536"/>
      <c r="U596" s="536"/>
      <c r="V596" s="536"/>
      <c r="W596" s="536"/>
      <c r="X596" s="536"/>
      <c r="Y596" s="536"/>
      <c r="Z596" s="536"/>
      <c r="AA596" s="536"/>
      <c r="AB596" s="536"/>
      <c r="AC596" s="536"/>
      <c r="AD596" s="536"/>
      <c r="AE596" s="536"/>
    </row>
    <row r="597">
      <c r="A597" s="536"/>
      <c r="B597" s="536"/>
      <c r="C597" s="535"/>
      <c r="D597" s="535"/>
      <c r="E597" s="535"/>
      <c r="F597" s="535"/>
      <c r="G597" s="535"/>
      <c r="H597" s="535"/>
      <c r="I597" s="536"/>
      <c r="J597" s="536"/>
      <c r="K597" s="536"/>
      <c r="L597" s="536"/>
      <c r="M597" s="536"/>
      <c r="N597" s="536"/>
      <c r="O597" s="536"/>
      <c r="P597" s="536"/>
      <c r="Q597" s="536"/>
      <c r="R597" s="536"/>
      <c r="S597" s="536"/>
      <c r="T597" s="536"/>
      <c r="U597" s="536"/>
      <c r="V597" s="536"/>
      <c r="W597" s="536"/>
      <c r="X597" s="536"/>
      <c r="Y597" s="536"/>
      <c r="Z597" s="536"/>
      <c r="AA597" s="536"/>
      <c r="AB597" s="536"/>
      <c r="AC597" s="536"/>
      <c r="AD597" s="536"/>
      <c r="AE597" s="536"/>
    </row>
    <row r="598">
      <c r="A598" s="536"/>
      <c r="B598" s="536"/>
      <c r="C598" s="535"/>
      <c r="D598" s="535"/>
      <c r="E598" s="535"/>
      <c r="F598" s="535"/>
      <c r="G598" s="535"/>
      <c r="H598" s="535"/>
      <c r="I598" s="536"/>
      <c r="J598" s="536"/>
      <c r="K598" s="536"/>
      <c r="L598" s="536"/>
      <c r="M598" s="536"/>
      <c r="N598" s="536"/>
      <c r="O598" s="536"/>
      <c r="P598" s="536"/>
      <c r="Q598" s="536"/>
      <c r="R598" s="536"/>
      <c r="S598" s="536"/>
      <c r="T598" s="536"/>
      <c r="U598" s="536"/>
      <c r="V598" s="536"/>
      <c r="W598" s="536"/>
      <c r="X598" s="536"/>
      <c r="Y598" s="536"/>
      <c r="Z598" s="536"/>
      <c r="AA598" s="536"/>
      <c r="AB598" s="536"/>
      <c r="AC598" s="536"/>
      <c r="AD598" s="536"/>
      <c r="AE598" s="536"/>
    </row>
    <row r="599">
      <c r="A599" s="536"/>
      <c r="B599" s="536"/>
      <c r="C599" s="535"/>
      <c r="D599" s="535"/>
      <c r="E599" s="535"/>
      <c r="F599" s="535"/>
      <c r="G599" s="535"/>
      <c r="H599" s="535"/>
      <c r="I599" s="536"/>
      <c r="J599" s="536"/>
      <c r="K599" s="536"/>
      <c r="L599" s="536"/>
      <c r="M599" s="536"/>
      <c r="N599" s="536"/>
      <c r="O599" s="536"/>
      <c r="P599" s="536"/>
      <c r="Q599" s="536"/>
      <c r="R599" s="536"/>
      <c r="S599" s="536"/>
      <c r="T599" s="536"/>
      <c r="U599" s="536"/>
      <c r="V599" s="536"/>
      <c r="W599" s="536"/>
      <c r="X599" s="536"/>
      <c r="Y599" s="536"/>
      <c r="Z599" s="536"/>
      <c r="AA599" s="536"/>
      <c r="AB599" s="536"/>
      <c r="AC599" s="536"/>
      <c r="AD599" s="536"/>
      <c r="AE599" s="536"/>
    </row>
    <row r="600">
      <c r="A600" s="536"/>
      <c r="B600" s="536"/>
      <c r="C600" s="535"/>
      <c r="D600" s="535"/>
      <c r="E600" s="535"/>
      <c r="F600" s="535"/>
      <c r="G600" s="535"/>
      <c r="H600" s="535"/>
      <c r="I600" s="536"/>
      <c r="J600" s="536"/>
      <c r="K600" s="536"/>
      <c r="L600" s="536"/>
      <c r="M600" s="536"/>
      <c r="N600" s="536"/>
      <c r="O600" s="536"/>
      <c r="P600" s="536"/>
      <c r="Q600" s="536"/>
      <c r="R600" s="536"/>
      <c r="S600" s="536"/>
      <c r="T600" s="536"/>
      <c r="U600" s="536"/>
      <c r="V600" s="536"/>
      <c r="W600" s="536"/>
      <c r="X600" s="536"/>
      <c r="Y600" s="536"/>
      <c r="Z600" s="536"/>
      <c r="AA600" s="536"/>
      <c r="AB600" s="536"/>
      <c r="AC600" s="536"/>
      <c r="AD600" s="536"/>
      <c r="AE600" s="536"/>
    </row>
    <row r="601">
      <c r="A601" s="536"/>
      <c r="B601" s="536"/>
      <c r="C601" s="535"/>
      <c r="D601" s="535"/>
      <c r="E601" s="535"/>
      <c r="F601" s="535"/>
      <c r="G601" s="535"/>
      <c r="H601" s="535"/>
      <c r="I601" s="536"/>
      <c r="J601" s="536"/>
      <c r="K601" s="536"/>
      <c r="L601" s="536"/>
      <c r="M601" s="536"/>
      <c r="N601" s="536"/>
      <c r="O601" s="536"/>
      <c r="P601" s="536"/>
      <c r="Q601" s="536"/>
      <c r="R601" s="536"/>
      <c r="S601" s="536"/>
      <c r="T601" s="536"/>
      <c r="U601" s="536"/>
      <c r="V601" s="536"/>
      <c r="W601" s="536"/>
      <c r="X601" s="536"/>
      <c r="Y601" s="536"/>
      <c r="Z601" s="536"/>
      <c r="AA601" s="536"/>
      <c r="AB601" s="536"/>
      <c r="AC601" s="536"/>
      <c r="AD601" s="536"/>
      <c r="AE601" s="536"/>
    </row>
    <row r="602">
      <c r="A602" s="536"/>
      <c r="B602" s="536"/>
      <c r="C602" s="535"/>
      <c r="D602" s="535"/>
      <c r="E602" s="535"/>
      <c r="F602" s="535"/>
      <c r="G602" s="535"/>
      <c r="H602" s="535"/>
      <c r="I602" s="536"/>
      <c r="J602" s="536"/>
      <c r="K602" s="536"/>
      <c r="L602" s="536"/>
      <c r="M602" s="536"/>
      <c r="N602" s="536"/>
      <c r="O602" s="536"/>
      <c r="P602" s="536"/>
      <c r="Q602" s="536"/>
      <c r="R602" s="536"/>
      <c r="S602" s="536"/>
      <c r="T602" s="536"/>
      <c r="U602" s="536"/>
      <c r="V602" s="536"/>
      <c r="W602" s="536"/>
      <c r="X602" s="536"/>
      <c r="Y602" s="536"/>
      <c r="Z602" s="536"/>
      <c r="AA602" s="536"/>
      <c r="AB602" s="536"/>
      <c r="AC602" s="536"/>
      <c r="AD602" s="536"/>
      <c r="AE602" s="536"/>
    </row>
    <row r="603">
      <c r="A603" s="536"/>
      <c r="B603" s="536"/>
      <c r="C603" s="535"/>
      <c r="D603" s="535"/>
      <c r="E603" s="535"/>
      <c r="F603" s="535"/>
      <c r="G603" s="535"/>
      <c r="H603" s="535"/>
      <c r="I603" s="536"/>
      <c r="J603" s="536"/>
      <c r="K603" s="536"/>
      <c r="L603" s="536"/>
      <c r="M603" s="536"/>
      <c r="N603" s="536"/>
      <c r="O603" s="536"/>
      <c r="P603" s="536"/>
      <c r="Q603" s="536"/>
      <c r="R603" s="536"/>
      <c r="S603" s="536"/>
      <c r="T603" s="536"/>
      <c r="U603" s="536"/>
      <c r="V603" s="536"/>
      <c r="W603" s="536"/>
      <c r="X603" s="536"/>
      <c r="Y603" s="536"/>
      <c r="Z603" s="536"/>
      <c r="AA603" s="536"/>
      <c r="AB603" s="536"/>
      <c r="AC603" s="536"/>
      <c r="AD603" s="536"/>
      <c r="AE603" s="536"/>
    </row>
    <row r="604">
      <c r="A604" s="536"/>
      <c r="B604" s="536"/>
      <c r="C604" s="535"/>
      <c r="D604" s="535"/>
      <c r="E604" s="535"/>
      <c r="F604" s="535"/>
      <c r="G604" s="535"/>
      <c r="H604" s="535"/>
      <c r="I604" s="536"/>
      <c r="J604" s="536"/>
      <c r="K604" s="536"/>
      <c r="L604" s="536"/>
      <c r="M604" s="536"/>
      <c r="N604" s="536"/>
      <c r="O604" s="536"/>
      <c r="P604" s="536"/>
      <c r="Q604" s="536"/>
      <c r="R604" s="536"/>
      <c r="S604" s="536"/>
      <c r="T604" s="536"/>
      <c r="U604" s="536"/>
      <c r="V604" s="536"/>
      <c r="W604" s="536"/>
      <c r="X604" s="536"/>
      <c r="Y604" s="536"/>
      <c r="Z604" s="536"/>
      <c r="AA604" s="536"/>
      <c r="AB604" s="536"/>
      <c r="AC604" s="536"/>
      <c r="AD604" s="536"/>
      <c r="AE604" s="536"/>
    </row>
    <row r="605">
      <c r="A605" s="536"/>
      <c r="B605" s="536"/>
      <c r="C605" s="535"/>
      <c r="D605" s="535"/>
      <c r="E605" s="535"/>
      <c r="F605" s="535"/>
      <c r="G605" s="535"/>
      <c r="H605" s="535"/>
      <c r="I605" s="536"/>
      <c r="J605" s="536"/>
      <c r="K605" s="536"/>
      <c r="L605" s="536"/>
      <c r="M605" s="536"/>
      <c r="N605" s="536"/>
      <c r="O605" s="536"/>
      <c r="P605" s="536"/>
      <c r="Q605" s="536"/>
      <c r="R605" s="536"/>
      <c r="S605" s="536"/>
      <c r="T605" s="536"/>
      <c r="U605" s="536"/>
      <c r="V605" s="536"/>
      <c r="W605" s="536"/>
      <c r="X605" s="536"/>
      <c r="Y605" s="536"/>
      <c r="Z605" s="536"/>
      <c r="AA605" s="536"/>
      <c r="AB605" s="536"/>
      <c r="AC605" s="536"/>
      <c r="AD605" s="536"/>
      <c r="AE605" s="536"/>
    </row>
    <row r="606">
      <c r="A606" s="536"/>
      <c r="B606" s="536"/>
      <c r="C606" s="535"/>
      <c r="D606" s="535"/>
      <c r="E606" s="535"/>
      <c r="F606" s="535"/>
      <c r="G606" s="535"/>
      <c r="H606" s="535"/>
      <c r="I606" s="536"/>
      <c r="J606" s="536"/>
      <c r="K606" s="536"/>
      <c r="L606" s="536"/>
      <c r="M606" s="536"/>
      <c r="N606" s="536"/>
      <c r="O606" s="536"/>
      <c r="P606" s="536"/>
      <c r="Q606" s="536"/>
      <c r="R606" s="536"/>
      <c r="S606" s="536"/>
      <c r="T606" s="536"/>
      <c r="U606" s="536"/>
      <c r="V606" s="536"/>
      <c r="W606" s="536"/>
      <c r="X606" s="536"/>
      <c r="Y606" s="536"/>
      <c r="Z606" s="536"/>
      <c r="AA606" s="536"/>
      <c r="AB606" s="536"/>
      <c r="AC606" s="536"/>
      <c r="AD606" s="536"/>
      <c r="AE606" s="536"/>
    </row>
    <row r="607">
      <c r="A607" s="536"/>
      <c r="B607" s="536"/>
      <c r="C607" s="535"/>
      <c r="D607" s="535"/>
      <c r="E607" s="535"/>
      <c r="F607" s="535"/>
      <c r="G607" s="535"/>
      <c r="H607" s="535"/>
      <c r="I607" s="536"/>
      <c r="J607" s="536"/>
      <c r="K607" s="536"/>
      <c r="L607" s="536"/>
      <c r="M607" s="536"/>
      <c r="N607" s="536"/>
      <c r="O607" s="536"/>
      <c r="P607" s="536"/>
      <c r="Q607" s="536"/>
      <c r="R607" s="536"/>
      <c r="S607" s="536"/>
      <c r="T607" s="536"/>
      <c r="U607" s="536"/>
      <c r="V607" s="536"/>
      <c r="W607" s="536"/>
      <c r="X607" s="536"/>
      <c r="Y607" s="536"/>
      <c r="Z607" s="536"/>
      <c r="AA607" s="536"/>
      <c r="AB607" s="536"/>
      <c r="AC607" s="536"/>
      <c r="AD607" s="536"/>
      <c r="AE607" s="536"/>
    </row>
    <row r="608">
      <c r="A608" s="536"/>
      <c r="B608" s="536"/>
      <c r="C608" s="535"/>
      <c r="D608" s="535"/>
      <c r="E608" s="535"/>
      <c r="F608" s="535"/>
      <c r="G608" s="535"/>
      <c r="H608" s="535"/>
      <c r="I608" s="536"/>
      <c r="J608" s="536"/>
      <c r="K608" s="536"/>
      <c r="L608" s="536"/>
      <c r="M608" s="536"/>
      <c r="N608" s="536"/>
      <c r="O608" s="536"/>
      <c r="P608" s="536"/>
      <c r="Q608" s="536"/>
      <c r="R608" s="536"/>
      <c r="S608" s="536"/>
      <c r="T608" s="536"/>
      <c r="U608" s="536"/>
      <c r="V608" s="536"/>
      <c r="W608" s="536"/>
      <c r="X608" s="536"/>
      <c r="Y608" s="536"/>
      <c r="Z608" s="536"/>
      <c r="AA608" s="536"/>
      <c r="AB608" s="536"/>
      <c r="AC608" s="536"/>
      <c r="AD608" s="536"/>
      <c r="AE608" s="536"/>
    </row>
    <row r="609">
      <c r="A609" s="536"/>
      <c r="B609" s="536"/>
      <c r="C609" s="535"/>
      <c r="D609" s="535"/>
      <c r="E609" s="535"/>
      <c r="F609" s="535"/>
      <c r="G609" s="535"/>
      <c r="H609" s="535"/>
      <c r="I609" s="536"/>
      <c r="J609" s="536"/>
      <c r="K609" s="536"/>
      <c r="L609" s="536"/>
      <c r="M609" s="536"/>
      <c r="N609" s="536"/>
      <c r="O609" s="536"/>
      <c r="P609" s="536"/>
      <c r="Q609" s="536"/>
      <c r="R609" s="536"/>
      <c r="S609" s="536"/>
      <c r="T609" s="536"/>
      <c r="U609" s="536"/>
      <c r="V609" s="536"/>
      <c r="W609" s="536"/>
      <c r="X609" s="536"/>
      <c r="Y609" s="536"/>
      <c r="Z609" s="536"/>
      <c r="AA609" s="536"/>
      <c r="AB609" s="536"/>
      <c r="AC609" s="536"/>
      <c r="AD609" s="536"/>
      <c r="AE609" s="536"/>
    </row>
    <row r="610">
      <c r="A610" s="536"/>
      <c r="B610" s="536"/>
      <c r="C610" s="535"/>
      <c r="D610" s="535"/>
      <c r="E610" s="535"/>
      <c r="F610" s="535"/>
      <c r="G610" s="535"/>
      <c r="H610" s="535"/>
      <c r="I610" s="536"/>
      <c r="J610" s="536"/>
      <c r="K610" s="536"/>
      <c r="L610" s="536"/>
      <c r="M610" s="536"/>
      <c r="N610" s="536"/>
      <c r="O610" s="536"/>
      <c r="P610" s="536"/>
      <c r="Q610" s="536"/>
      <c r="R610" s="536"/>
      <c r="S610" s="536"/>
      <c r="T610" s="536"/>
      <c r="U610" s="536"/>
      <c r="V610" s="536"/>
      <c r="W610" s="536"/>
      <c r="X610" s="536"/>
      <c r="Y610" s="536"/>
      <c r="Z610" s="536"/>
      <c r="AA610" s="536"/>
      <c r="AB610" s="536"/>
      <c r="AC610" s="536"/>
      <c r="AD610" s="536"/>
      <c r="AE610" s="536"/>
    </row>
    <row r="611">
      <c r="A611" s="536"/>
      <c r="B611" s="536"/>
      <c r="C611" s="535"/>
      <c r="D611" s="535"/>
      <c r="E611" s="535"/>
      <c r="F611" s="535"/>
      <c r="G611" s="535"/>
      <c r="H611" s="535"/>
      <c r="I611" s="536"/>
      <c r="J611" s="536"/>
      <c r="K611" s="536"/>
      <c r="L611" s="536"/>
      <c r="M611" s="536"/>
      <c r="N611" s="536"/>
      <c r="O611" s="536"/>
      <c r="P611" s="536"/>
      <c r="Q611" s="536"/>
      <c r="R611" s="536"/>
      <c r="S611" s="536"/>
      <c r="T611" s="536"/>
      <c r="U611" s="536"/>
      <c r="V611" s="536"/>
      <c r="W611" s="536"/>
      <c r="X611" s="536"/>
      <c r="Y611" s="536"/>
      <c r="Z611" s="536"/>
      <c r="AA611" s="536"/>
      <c r="AB611" s="536"/>
      <c r="AC611" s="536"/>
      <c r="AD611" s="536"/>
      <c r="AE611" s="536"/>
    </row>
    <row r="612">
      <c r="A612" s="536"/>
      <c r="B612" s="536"/>
      <c r="C612" s="535"/>
      <c r="D612" s="535"/>
      <c r="E612" s="535"/>
      <c r="F612" s="535"/>
      <c r="G612" s="535"/>
      <c r="H612" s="535"/>
      <c r="I612" s="536"/>
      <c r="J612" s="536"/>
      <c r="K612" s="536"/>
      <c r="L612" s="536"/>
      <c r="M612" s="536"/>
      <c r="N612" s="536"/>
      <c r="O612" s="536"/>
      <c r="P612" s="536"/>
      <c r="Q612" s="536"/>
      <c r="R612" s="536"/>
      <c r="S612" s="536"/>
      <c r="T612" s="536"/>
      <c r="U612" s="536"/>
      <c r="V612" s="536"/>
      <c r="W612" s="536"/>
      <c r="X612" s="536"/>
      <c r="Y612" s="536"/>
      <c r="Z612" s="536"/>
      <c r="AA612" s="536"/>
      <c r="AB612" s="536"/>
      <c r="AC612" s="536"/>
      <c r="AD612" s="536"/>
      <c r="AE612" s="536"/>
    </row>
    <row r="613">
      <c r="A613" s="536"/>
      <c r="B613" s="536"/>
      <c r="C613" s="535"/>
      <c r="D613" s="535"/>
      <c r="E613" s="535"/>
      <c r="F613" s="535"/>
      <c r="G613" s="535"/>
      <c r="H613" s="535"/>
      <c r="I613" s="536"/>
      <c r="J613" s="536"/>
      <c r="K613" s="536"/>
      <c r="L613" s="536"/>
      <c r="M613" s="536"/>
      <c r="N613" s="536"/>
      <c r="O613" s="536"/>
      <c r="P613" s="536"/>
      <c r="Q613" s="536"/>
      <c r="R613" s="536"/>
      <c r="S613" s="536"/>
      <c r="T613" s="536"/>
      <c r="U613" s="536"/>
      <c r="V613" s="536"/>
      <c r="W613" s="536"/>
      <c r="X613" s="536"/>
      <c r="Y613" s="536"/>
      <c r="Z613" s="536"/>
      <c r="AA613" s="536"/>
      <c r="AB613" s="536"/>
      <c r="AC613" s="536"/>
      <c r="AD613" s="536"/>
      <c r="AE613" s="536"/>
    </row>
    <row r="614">
      <c r="A614" s="536"/>
      <c r="B614" s="536"/>
      <c r="C614" s="535"/>
      <c r="D614" s="535"/>
      <c r="E614" s="535"/>
      <c r="F614" s="535"/>
      <c r="G614" s="535"/>
      <c r="H614" s="535"/>
      <c r="I614" s="536"/>
      <c r="J614" s="536"/>
      <c r="K614" s="536"/>
      <c r="L614" s="536"/>
      <c r="M614" s="536"/>
      <c r="N614" s="536"/>
      <c r="O614" s="536"/>
      <c r="P614" s="536"/>
      <c r="Q614" s="536"/>
      <c r="R614" s="536"/>
      <c r="S614" s="536"/>
      <c r="T614" s="536"/>
      <c r="U614" s="536"/>
      <c r="V614" s="536"/>
      <c r="W614" s="536"/>
      <c r="X614" s="536"/>
      <c r="Y614" s="536"/>
      <c r="Z614" s="536"/>
      <c r="AA614" s="536"/>
      <c r="AB614" s="536"/>
      <c r="AC614" s="536"/>
      <c r="AD614" s="536"/>
      <c r="AE614" s="536"/>
    </row>
    <row r="615">
      <c r="A615" s="536"/>
      <c r="B615" s="536"/>
      <c r="C615" s="535"/>
      <c r="D615" s="535"/>
      <c r="E615" s="535"/>
      <c r="F615" s="535"/>
      <c r="G615" s="535"/>
      <c r="H615" s="535"/>
      <c r="I615" s="536"/>
      <c r="J615" s="536"/>
      <c r="K615" s="536"/>
      <c r="L615" s="536"/>
      <c r="M615" s="536"/>
      <c r="N615" s="536"/>
      <c r="O615" s="536"/>
      <c r="P615" s="536"/>
      <c r="Q615" s="536"/>
      <c r="R615" s="536"/>
      <c r="S615" s="536"/>
      <c r="T615" s="536"/>
      <c r="U615" s="536"/>
      <c r="V615" s="536"/>
      <c r="W615" s="536"/>
      <c r="X615" s="536"/>
      <c r="Y615" s="536"/>
      <c r="Z615" s="536"/>
      <c r="AA615" s="536"/>
      <c r="AB615" s="536"/>
      <c r="AC615" s="536"/>
      <c r="AD615" s="536"/>
      <c r="AE615" s="536"/>
    </row>
    <row r="616">
      <c r="A616" s="536"/>
      <c r="B616" s="536"/>
      <c r="C616" s="535"/>
      <c r="D616" s="535"/>
      <c r="E616" s="535"/>
      <c r="F616" s="535"/>
      <c r="G616" s="535"/>
      <c r="H616" s="535"/>
      <c r="I616" s="536"/>
      <c r="J616" s="536"/>
      <c r="K616" s="536"/>
      <c r="L616" s="536"/>
      <c r="M616" s="536"/>
      <c r="N616" s="536"/>
      <c r="O616" s="536"/>
      <c r="P616" s="536"/>
      <c r="Q616" s="536"/>
      <c r="R616" s="536"/>
      <c r="S616" s="536"/>
      <c r="T616" s="536"/>
      <c r="U616" s="536"/>
      <c r="V616" s="536"/>
      <c r="W616" s="536"/>
      <c r="X616" s="536"/>
      <c r="Y616" s="536"/>
      <c r="Z616" s="536"/>
      <c r="AA616" s="536"/>
      <c r="AB616" s="536"/>
      <c r="AC616" s="536"/>
      <c r="AD616" s="536"/>
      <c r="AE616" s="536"/>
    </row>
    <row r="617">
      <c r="A617" s="536"/>
      <c r="B617" s="536"/>
      <c r="C617" s="535"/>
      <c r="D617" s="535"/>
      <c r="E617" s="535"/>
      <c r="F617" s="535"/>
      <c r="G617" s="535"/>
      <c r="H617" s="535"/>
      <c r="I617" s="536"/>
      <c r="J617" s="536"/>
      <c r="K617" s="536"/>
      <c r="L617" s="536"/>
      <c r="M617" s="536"/>
      <c r="N617" s="536"/>
      <c r="O617" s="536"/>
      <c r="P617" s="536"/>
      <c r="Q617" s="536"/>
      <c r="R617" s="536"/>
      <c r="S617" s="536"/>
      <c r="T617" s="536"/>
      <c r="U617" s="536"/>
      <c r="V617" s="536"/>
      <c r="W617" s="536"/>
      <c r="X617" s="536"/>
      <c r="Y617" s="536"/>
      <c r="Z617" s="536"/>
      <c r="AA617" s="536"/>
      <c r="AB617" s="536"/>
      <c r="AC617" s="536"/>
      <c r="AD617" s="536"/>
      <c r="AE617" s="536"/>
    </row>
    <row r="618">
      <c r="A618" s="536"/>
      <c r="B618" s="536"/>
      <c r="C618" s="535"/>
      <c r="D618" s="535"/>
      <c r="E618" s="535"/>
      <c r="F618" s="535"/>
      <c r="G618" s="535"/>
      <c r="H618" s="535"/>
      <c r="I618" s="536"/>
      <c r="J618" s="536"/>
      <c r="K618" s="536"/>
      <c r="L618" s="536"/>
      <c r="M618" s="536"/>
      <c r="N618" s="536"/>
      <c r="O618" s="536"/>
      <c r="P618" s="536"/>
      <c r="Q618" s="536"/>
      <c r="R618" s="536"/>
      <c r="S618" s="536"/>
      <c r="T618" s="536"/>
      <c r="U618" s="536"/>
      <c r="V618" s="536"/>
      <c r="W618" s="536"/>
      <c r="X618" s="536"/>
      <c r="Y618" s="536"/>
      <c r="Z618" s="536"/>
      <c r="AA618" s="536"/>
      <c r="AB618" s="536"/>
      <c r="AC618" s="536"/>
      <c r="AD618" s="536"/>
      <c r="AE618" s="536"/>
    </row>
    <row r="619">
      <c r="A619" s="536"/>
      <c r="B619" s="536"/>
      <c r="C619" s="535"/>
      <c r="D619" s="535"/>
      <c r="E619" s="535"/>
      <c r="F619" s="535"/>
      <c r="G619" s="535"/>
      <c r="H619" s="535"/>
      <c r="I619" s="536"/>
      <c r="J619" s="536"/>
      <c r="K619" s="536"/>
      <c r="L619" s="536"/>
      <c r="M619" s="536"/>
      <c r="N619" s="536"/>
      <c r="O619" s="536"/>
      <c r="P619" s="536"/>
      <c r="Q619" s="536"/>
      <c r="R619" s="536"/>
      <c r="S619" s="536"/>
      <c r="T619" s="536"/>
      <c r="U619" s="536"/>
      <c r="V619" s="536"/>
      <c r="W619" s="536"/>
      <c r="X619" s="536"/>
      <c r="Y619" s="536"/>
      <c r="Z619" s="536"/>
      <c r="AA619" s="536"/>
      <c r="AB619" s="536"/>
      <c r="AC619" s="536"/>
      <c r="AD619" s="536"/>
      <c r="AE619" s="536"/>
    </row>
    <row r="620">
      <c r="A620" s="536"/>
      <c r="B620" s="536"/>
      <c r="C620" s="535"/>
      <c r="D620" s="535"/>
      <c r="E620" s="535"/>
      <c r="F620" s="535"/>
      <c r="G620" s="535"/>
      <c r="H620" s="535"/>
      <c r="I620" s="536"/>
      <c r="J620" s="536"/>
      <c r="K620" s="536"/>
      <c r="L620" s="536"/>
      <c r="M620" s="536"/>
      <c r="N620" s="536"/>
      <c r="O620" s="536"/>
      <c r="P620" s="536"/>
      <c r="Q620" s="536"/>
      <c r="R620" s="536"/>
      <c r="S620" s="536"/>
      <c r="T620" s="536"/>
      <c r="U620" s="536"/>
      <c r="V620" s="536"/>
      <c r="W620" s="536"/>
      <c r="X620" s="536"/>
      <c r="Y620" s="536"/>
      <c r="Z620" s="536"/>
      <c r="AA620" s="536"/>
      <c r="AB620" s="536"/>
      <c r="AC620" s="536"/>
      <c r="AD620" s="536"/>
      <c r="AE620" s="536"/>
    </row>
    <row r="621">
      <c r="A621" s="536"/>
      <c r="B621" s="536"/>
      <c r="C621" s="535"/>
      <c r="D621" s="535"/>
      <c r="E621" s="535"/>
      <c r="F621" s="535"/>
      <c r="G621" s="535"/>
      <c r="H621" s="535"/>
      <c r="I621" s="536"/>
      <c r="J621" s="536"/>
      <c r="K621" s="536"/>
      <c r="L621" s="536"/>
      <c r="M621" s="536"/>
      <c r="N621" s="536"/>
      <c r="O621" s="536"/>
      <c r="P621" s="536"/>
      <c r="Q621" s="536"/>
      <c r="R621" s="536"/>
      <c r="S621" s="536"/>
      <c r="T621" s="536"/>
      <c r="U621" s="536"/>
      <c r="V621" s="536"/>
      <c r="W621" s="536"/>
      <c r="X621" s="536"/>
      <c r="Y621" s="536"/>
      <c r="Z621" s="536"/>
      <c r="AA621" s="536"/>
      <c r="AB621" s="536"/>
      <c r="AC621" s="536"/>
      <c r="AD621" s="536"/>
      <c r="AE621" s="536"/>
    </row>
    <row r="622">
      <c r="A622" s="536"/>
      <c r="B622" s="536"/>
      <c r="C622" s="535"/>
      <c r="D622" s="535"/>
      <c r="E622" s="535"/>
      <c r="F622" s="535"/>
      <c r="G622" s="535"/>
      <c r="H622" s="535"/>
      <c r="I622" s="536"/>
      <c r="J622" s="536"/>
      <c r="K622" s="536"/>
      <c r="L622" s="536"/>
      <c r="M622" s="536"/>
      <c r="N622" s="536"/>
      <c r="O622" s="536"/>
      <c r="P622" s="536"/>
      <c r="Q622" s="536"/>
      <c r="R622" s="536"/>
      <c r="S622" s="536"/>
      <c r="T622" s="536"/>
      <c r="U622" s="536"/>
      <c r="V622" s="536"/>
      <c r="W622" s="536"/>
      <c r="X622" s="536"/>
      <c r="Y622" s="536"/>
      <c r="Z622" s="536"/>
      <c r="AA622" s="536"/>
      <c r="AB622" s="536"/>
      <c r="AC622" s="536"/>
      <c r="AD622" s="536"/>
      <c r="AE622" s="536"/>
    </row>
    <row r="623">
      <c r="A623" s="536"/>
      <c r="B623" s="536"/>
      <c r="C623" s="535"/>
      <c r="D623" s="535"/>
      <c r="E623" s="535"/>
      <c r="F623" s="535"/>
      <c r="G623" s="535"/>
      <c r="H623" s="535"/>
      <c r="I623" s="536"/>
      <c r="J623" s="536"/>
      <c r="K623" s="536"/>
      <c r="L623" s="536"/>
      <c r="M623" s="536"/>
      <c r="N623" s="536"/>
      <c r="O623" s="536"/>
      <c r="P623" s="536"/>
      <c r="Q623" s="536"/>
      <c r="R623" s="536"/>
      <c r="S623" s="536"/>
      <c r="T623" s="536"/>
      <c r="U623" s="536"/>
      <c r="V623" s="536"/>
      <c r="W623" s="536"/>
      <c r="X623" s="536"/>
      <c r="Y623" s="536"/>
      <c r="Z623" s="536"/>
      <c r="AA623" s="536"/>
      <c r="AB623" s="536"/>
      <c r="AC623" s="536"/>
      <c r="AD623" s="536"/>
      <c r="AE623" s="536"/>
    </row>
    <row r="624">
      <c r="A624" s="536"/>
      <c r="B624" s="536"/>
      <c r="C624" s="535"/>
      <c r="D624" s="535"/>
      <c r="E624" s="535"/>
      <c r="F624" s="535"/>
      <c r="G624" s="535"/>
      <c r="H624" s="535"/>
      <c r="I624" s="536"/>
      <c r="J624" s="536"/>
      <c r="K624" s="536"/>
      <c r="L624" s="536"/>
      <c r="M624" s="536"/>
      <c r="N624" s="536"/>
      <c r="O624" s="536"/>
      <c r="P624" s="536"/>
      <c r="Q624" s="536"/>
      <c r="R624" s="536"/>
      <c r="S624" s="536"/>
      <c r="T624" s="536"/>
      <c r="U624" s="536"/>
      <c r="V624" s="536"/>
      <c r="W624" s="536"/>
      <c r="X624" s="536"/>
      <c r="Y624" s="536"/>
      <c r="Z624" s="536"/>
      <c r="AA624" s="536"/>
      <c r="AB624" s="536"/>
      <c r="AC624" s="536"/>
      <c r="AD624" s="536"/>
      <c r="AE624" s="536"/>
    </row>
    <row r="625">
      <c r="A625" s="536"/>
      <c r="B625" s="536"/>
      <c r="C625" s="535"/>
      <c r="D625" s="535"/>
      <c r="E625" s="535"/>
      <c r="F625" s="535"/>
      <c r="G625" s="535"/>
      <c r="H625" s="535"/>
      <c r="I625" s="536"/>
      <c r="J625" s="536"/>
      <c r="K625" s="536"/>
      <c r="L625" s="536"/>
      <c r="M625" s="536"/>
      <c r="N625" s="536"/>
      <c r="O625" s="536"/>
      <c r="P625" s="536"/>
      <c r="Q625" s="536"/>
      <c r="R625" s="536"/>
      <c r="S625" s="536"/>
      <c r="T625" s="536"/>
      <c r="U625" s="536"/>
      <c r="V625" s="536"/>
      <c r="W625" s="536"/>
      <c r="X625" s="536"/>
      <c r="Y625" s="536"/>
      <c r="Z625" s="536"/>
      <c r="AA625" s="536"/>
      <c r="AB625" s="536"/>
      <c r="AC625" s="536"/>
      <c r="AD625" s="536"/>
      <c r="AE625" s="536"/>
    </row>
    <row r="626">
      <c r="A626" s="536"/>
      <c r="B626" s="536"/>
      <c r="C626" s="535"/>
      <c r="D626" s="535"/>
      <c r="E626" s="535"/>
      <c r="F626" s="535"/>
      <c r="G626" s="535"/>
      <c r="H626" s="535"/>
      <c r="I626" s="536"/>
      <c r="J626" s="536"/>
      <c r="K626" s="536"/>
      <c r="L626" s="536"/>
      <c r="M626" s="536"/>
      <c r="N626" s="536"/>
      <c r="O626" s="536"/>
      <c r="P626" s="536"/>
      <c r="Q626" s="536"/>
      <c r="R626" s="536"/>
      <c r="S626" s="536"/>
      <c r="T626" s="536"/>
      <c r="U626" s="536"/>
      <c r="V626" s="536"/>
      <c r="W626" s="536"/>
      <c r="X626" s="536"/>
      <c r="Y626" s="536"/>
      <c r="Z626" s="536"/>
      <c r="AA626" s="536"/>
      <c r="AB626" s="536"/>
      <c r="AC626" s="536"/>
      <c r="AD626" s="536"/>
      <c r="AE626" s="536"/>
    </row>
    <row r="627">
      <c r="A627" s="536"/>
      <c r="B627" s="536"/>
      <c r="C627" s="535"/>
      <c r="D627" s="535"/>
      <c r="E627" s="535"/>
      <c r="F627" s="535"/>
      <c r="G627" s="535"/>
      <c r="H627" s="535"/>
      <c r="I627" s="536"/>
      <c r="J627" s="536"/>
      <c r="K627" s="536"/>
      <c r="L627" s="536"/>
      <c r="M627" s="536"/>
      <c r="N627" s="536"/>
      <c r="O627" s="536"/>
      <c r="P627" s="536"/>
      <c r="Q627" s="536"/>
      <c r="R627" s="536"/>
      <c r="S627" s="536"/>
      <c r="T627" s="536"/>
      <c r="U627" s="536"/>
      <c r="V627" s="536"/>
      <c r="W627" s="536"/>
      <c r="X627" s="536"/>
      <c r="Y627" s="536"/>
      <c r="Z627" s="536"/>
      <c r="AA627" s="536"/>
      <c r="AB627" s="536"/>
      <c r="AC627" s="536"/>
      <c r="AD627" s="536"/>
      <c r="AE627" s="536"/>
    </row>
    <row r="628">
      <c r="A628" s="536"/>
      <c r="B628" s="536"/>
      <c r="C628" s="535"/>
      <c r="D628" s="535"/>
      <c r="E628" s="535"/>
      <c r="F628" s="535"/>
      <c r="G628" s="535"/>
      <c r="H628" s="535"/>
      <c r="I628" s="536"/>
      <c r="J628" s="536"/>
      <c r="K628" s="536"/>
      <c r="L628" s="536"/>
      <c r="M628" s="536"/>
      <c r="N628" s="536"/>
      <c r="O628" s="536"/>
      <c r="P628" s="536"/>
      <c r="Q628" s="536"/>
      <c r="R628" s="536"/>
      <c r="S628" s="536"/>
      <c r="T628" s="536"/>
      <c r="U628" s="536"/>
      <c r="V628" s="536"/>
      <c r="W628" s="536"/>
      <c r="X628" s="536"/>
      <c r="Y628" s="536"/>
      <c r="Z628" s="536"/>
      <c r="AA628" s="536"/>
      <c r="AB628" s="536"/>
      <c r="AC628" s="536"/>
      <c r="AD628" s="536"/>
      <c r="AE628" s="536"/>
    </row>
    <row r="629">
      <c r="A629" s="536"/>
      <c r="B629" s="536"/>
      <c r="C629" s="535"/>
      <c r="D629" s="535"/>
      <c r="E629" s="535"/>
      <c r="F629" s="535"/>
      <c r="G629" s="535"/>
      <c r="H629" s="535"/>
      <c r="I629" s="536"/>
      <c r="J629" s="536"/>
      <c r="K629" s="536"/>
      <c r="L629" s="536"/>
      <c r="M629" s="536"/>
      <c r="N629" s="536"/>
      <c r="O629" s="536"/>
      <c r="P629" s="536"/>
      <c r="Q629" s="536"/>
      <c r="R629" s="536"/>
      <c r="S629" s="536"/>
      <c r="T629" s="536"/>
      <c r="U629" s="536"/>
      <c r="V629" s="536"/>
      <c r="W629" s="536"/>
      <c r="X629" s="536"/>
      <c r="Y629" s="536"/>
      <c r="Z629" s="536"/>
      <c r="AA629" s="536"/>
      <c r="AB629" s="536"/>
      <c r="AC629" s="536"/>
      <c r="AD629" s="536"/>
      <c r="AE629" s="536"/>
    </row>
    <row r="630">
      <c r="A630" s="536"/>
      <c r="B630" s="536"/>
      <c r="C630" s="535"/>
      <c r="D630" s="535"/>
      <c r="E630" s="535"/>
      <c r="F630" s="535"/>
      <c r="G630" s="535"/>
      <c r="H630" s="535"/>
      <c r="I630" s="536"/>
      <c r="J630" s="536"/>
      <c r="K630" s="536"/>
      <c r="L630" s="536"/>
      <c r="M630" s="536"/>
      <c r="N630" s="536"/>
      <c r="O630" s="536"/>
      <c r="P630" s="536"/>
      <c r="Q630" s="536"/>
      <c r="R630" s="536"/>
      <c r="S630" s="536"/>
      <c r="T630" s="536"/>
      <c r="U630" s="536"/>
      <c r="V630" s="536"/>
      <c r="W630" s="536"/>
      <c r="X630" s="536"/>
      <c r="Y630" s="536"/>
      <c r="Z630" s="536"/>
      <c r="AA630" s="536"/>
      <c r="AB630" s="536"/>
      <c r="AC630" s="536"/>
      <c r="AD630" s="536"/>
      <c r="AE630" s="536"/>
    </row>
    <row r="631">
      <c r="A631" s="536"/>
      <c r="B631" s="536"/>
      <c r="C631" s="535"/>
      <c r="D631" s="535"/>
      <c r="E631" s="535"/>
      <c r="F631" s="535"/>
      <c r="G631" s="535"/>
      <c r="H631" s="535"/>
      <c r="I631" s="536"/>
      <c r="J631" s="536"/>
      <c r="K631" s="536"/>
      <c r="L631" s="536"/>
      <c r="M631" s="536"/>
      <c r="N631" s="536"/>
      <c r="O631" s="536"/>
      <c r="P631" s="536"/>
      <c r="Q631" s="536"/>
      <c r="R631" s="536"/>
      <c r="S631" s="536"/>
      <c r="T631" s="536"/>
      <c r="U631" s="536"/>
      <c r="V631" s="536"/>
      <c r="W631" s="536"/>
      <c r="X631" s="536"/>
      <c r="Y631" s="536"/>
      <c r="Z631" s="536"/>
      <c r="AA631" s="536"/>
      <c r="AB631" s="536"/>
      <c r="AC631" s="536"/>
      <c r="AD631" s="536"/>
      <c r="AE631" s="536"/>
    </row>
    <row r="632">
      <c r="A632" s="536"/>
      <c r="B632" s="536"/>
      <c r="C632" s="535"/>
      <c r="D632" s="535"/>
      <c r="E632" s="535"/>
      <c r="F632" s="535"/>
      <c r="G632" s="535"/>
      <c r="H632" s="535"/>
      <c r="I632" s="536"/>
      <c r="J632" s="536"/>
      <c r="K632" s="536"/>
      <c r="L632" s="536"/>
      <c r="M632" s="536"/>
      <c r="N632" s="536"/>
      <c r="O632" s="536"/>
      <c r="P632" s="536"/>
      <c r="Q632" s="536"/>
      <c r="R632" s="536"/>
      <c r="S632" s="536"/>
      <c r="T632" s="536"/>
      <c r="U632" s="536"/>
      <c r="V632" s="536"/>
      <c r="W632" s="536"/>
      <c r="X632" s="536"/>
      <c r="Y632" s="536"/>
      <c r="Z632" s="536"/>
      <c r="AA632" s="536"/>
      <c r="AB632" s="536"/>
      <c r="AC632" s="536"/>
      <c r="AD632" s="536"/>
      <c r="AE632" s="536"/>
    </row>
    <row r="633">
      <c r="A633" s="536"/>
      <c r="B633" s="536"/>
      <c r="C633" s="535"/>
      <c r="D633" s="535"/>
      <c r="E633" s="535"/>
      <c r="F633" s="535"/>
      <c r="G633" s="535"/>
      <c r="H633" s="535"/>
      <c r="I633" s="536"/>
      <c r="J633" s="536"/>
      <c r="K633" s="536"/>
      <c r="L633" s="536"/>
      <c r="M633" s="536"/>
      <c r="N633" s="536"/>
      <c r="O633" s="536"/>
      <c r="P633" s="536"/>
      <c r="Q633" s="536"/>
      <c r="R633" s="536"/>
      <c r="S633" s="536"/>
      <c r="T633" s="536"/>
      <c r="U633" s="536"/>
      <c r="V633" s="536"/>
      <c r="W633" s="536"/>
      <c r="X633" s="536"/>
      <c r="Y633" s="536"/>
      <c r="Z633" s="536"/>
      <c r="AA633" s="536"/>
      <c r="AB633" s="536"/>
      <c r="AC633" s="536"/>
      <c r="AD633" s="536"/>
      <c r="AE633" s="536"/>
    </row>
    <row r="634">
      <c r="A634" s="536"/>
      <c r="B634" s="536"/>
      <c r="C634" s="535"/>
      <c r="D634" s="535"/>
      <c r="E634" s="535"/>
      <c r="F634" s="535"/>
      <c r="G634" s="535"/>
      <c r="H634" s="535"/>
      <c r="I634" s="536"/>
      <c r="J634" s="536"/>
      <c r="K634" s="536"/>
      <c r="L634" s="536"/>
      <c r="M634" s="536"/>
      <c r="N634" s="536"/>
      <c r="O634" s="536"/>
      <c r="P634" s="536"/>
      <c r="Q634" s="536"/>
      <c r="R634" s="536"/>
      <c r="S634" s="536"/>
      <c r="T634" s="536"/>
      <c r="U634" s="536"/>
      <c r="V634" s="536"/>
      <c r="W634" s="536"/>
      <c r="X634" s="536"/>
      <c r="Y634" s="536"/>
      <c r="Z634" s="536"/>
      <c r="AA634" s="536"/>
      <c r="AB634" s="536"/>
      <c r="AC634" s="536"/>
      <c r="AD634" s="536"/>
      <c r="AE634" s="536"/>
    </row>
    <row r="635">
      <c r="A635" s="536"/>
      <c r="B635" s="536"/>
      <c r="C635" s="535"/>
      <c r="D635" s="535"/>
      <c r="E635" s="535"/>
      <c r="F635" s="535"/>
      <c r="G635" s="535"/>
      <c r="H635" s="535"/>
      <c r="I635" s="536"/>
      <c r="J635" s="536"/>
      <c r="K635" s="536"/>
      <c r="L635" s="536"/>
      <c r="M635" s="536"/>
      <c r="N635" s="536"/>
      <c r="O635" s="536"/>
      <c r="P635" s="536"/>
      <c r="Q635" s="536"/>
      <c r="R635" s="536"/>
      <c r="S635" s="536"/>
      <c r="T635" s="536"/>
      <c r="U635" s="536"/>
      <c r="V635" s="536"/>
      <c r="W635" s="536"/>
      <c r="X635" s="536"/>
      <c r="Y635" s="536"/>
      <c r="Z635" s="536"/>
      <c r="AA635" s="536"/>
      <c r="AB635" s="536"/>
      <c r="AC635" s="536"/>
      <c r="AD635" s="536"/>
      <c r="AE635" s="536"/>
    </row>
    <row r="636">
      <c r="A636" s="536"/>
      <c r="B636" s="536"/>
      <c r="C636" s="535"/>
      <c r="D636" s="535"/>
      <c r="E636" s="535"/>
      <c r="F636" s="535"/>
      <c r="G636" s="535"/>
      <c r="H636" s="535"/>
      <c r="I636" s="536"/>
      <c r="J636" s="536"/>
      <c r="K636" s="536"/>
      <c r="L636" s="536"/>
      <c r="M636" s="536"/>
      <c r="N636" s="536"/>
      <c r="O636" s="536"/>
      <c r="P636" s="536"/>
      <c r="Q636" s="536"/>
      <c r="R636" s="536"/>
      <c r="S636" s="536"/>
      <c r="T636" s="536"/>
      <c r="U636" s="536"/>
      <c r="V636" s="536"/>
      <c r="W636" s="536"/>
      <c r="X636" s="536"/>
      <c r="Y636" s="536"/>
      <c r="Z636" s="536"/>
      <c r="AA636" s="536"/>
      <c r="AB636" s="536"/>
      <c r="AC636" s="536"/>
      <c r="AD636" s="536"/>
      <c r="AE636" s="536"/>
    </row>
    <row r="637">
      <c r="A637" s="536"/>
      <c r="B637" s="536"/>
      <c r="C637" s="535"/>
      <c r="D637" s="535"/>
      <c r="E637" s="535"/>
      <c r="F637" s="535"/>
      <c r="G637" s="535"/>
      <c r="H637" s="535"/>
      <c r="I637" s="536"/>
      <c r="J637" s="536"/>
      <c r="K637" s="536"/>
      <c r="L637" s="536"/>
      <c r="M637" s="536"/>
      <c r="N637" s="536"/>
      <c r="O637" s="536"/>
      <c r="P637" s="536"/>
      <c r="Q637" s="536"/>
      <c r="R637" s="536"/>
      <c r="S637" s="536"/>
      <c r="T637" s="536"/>
      <c r="U637" s="536"/>
      <c r="V637" s="536"/>
      <c r="W637" s="536"/>
      <c r="X637" s="536"/>
      <c r="Y637" s="536"/>
      <c r="Z637" s="536"/>
      <c r="AA637" s="536"/>
      <c r="AB637" s="536"/>
      <c r="AC637" s="536"/>
      <c r="AD637" s="536"/>
      <c r="AE637" s="536"/>
    </row>
    <row r="638">
      <c r="A638" s="536"/>
      <c r="B638" s="536"/>
      <c r="C638" s="535"/>
      <c r="D638" s="535"/>
      <c r="E638" s="535"/>
      <c r="F638" s="535"/>
      <c r="G638" s="535"/>
      <c r="H638" s="535"/>
      <c r="I638" s="536"/>
      <c r="J638" s="536"/>
      <c r="K638" s="536"/>
      <c r="L638" s="536"/>
      <c r="M638" s="536"/>
      <c r="N638" s="536"/>
      <c r="O638" s="536"/>
      <c r="P638" s="536"/>
      <c r="Q638" s="536"/>
      <c r="R638" s="536"/>
      <c r="S638" s="536"/>
      <c r="T638" s="536"/>
      <c r="U638" s="536"/>
      <c r="V638" s="536"/>
      <c r="W638" s="536"/>
      <c r="X638" s="536"/>
      <c r="Y638" s="536"/>
      <c r="Z638" s="536"/>
      <c r="AA638" s="536"/>
      <c r="AB638" s="536"/>
      <c r="AC638" s="536"/>
      <c r="AD638" s="536"/>
      <c r="AE638" s="536"/>
    </row>
    <row r="639">
      <c r="A639" s="536"/>
      <c r="B639" s="536"/>
      <c r="C639" s="535"/>
      <c r="D639" s="535"/>
      <c r="E639" s="535"/>
      <c r="F639" s="535"/>
      <c r="G639" s="535"/>
      <c r="H639" s="535"/>
      <c r="I639" s="536"/>
      <c r="J639" s="536"/>
      <c r="K639" s="536"/>
      <c r="L639" s="536"/>
      <c r="M639" s="536"/>
      <c r="N639" s="536"/>
      <c r="O639" s="536"/>
      <c r="P639" s="536"/>
      <c r="Q639" s="536"/>
      <c r="R639" s="536"/>
      <c r="S639" s="536"/>
      <c r="T639" s="536"/>
      <c r="U639" s="536"/>
      <c r="V639" s="536"/>
      <c r="W639" s="536"/>
      <c r="X639" s="536"/>
      <c r="Y639" s="536"/>
      <c r="Z639" s="536"/>
      <c r="AA639" s="536"/>
      <c r="AB639" s="536"/>
      <c r="AC639" s="536"/>
      <c r="AD639" s="536"/>
      <c r="AE639" s="536"/>
    </row>
    <row r="640">
      <c r="A640" s="536"/>
      <c r="B640" s="536"/>
      <c r="C640" s="535"/>
      <c r="D640" s="535"/>
      <c r="E640" s="535"/>
      <c r="F640" s="535"/>
      <c r="G640" s="535"/>
      <c r="H640" s="535"/>
      <c r="I640" s="536"/>
      <c r="J640" s="536"/>
      <c r="K640" s="536"/>
      <c r="L640" s="536"/>
      <c r="M640" s="536"/>
      <c r="N640" s="536"/>
      <c r="O640" s="536"/>
      <c r="P640" s="536"/>
      <c r="Q640" s="536"/>
      <c r="R640" s="536"/>
      <c r="S640" s="536"/>
      <c r="T640" s="536"/>
      <c r="U640" s="536"/>
      <c r="V640" s="536"/>
      <c r="W640" s="536"/>
      <c r="X640" s="536"/>
      <c r="Y640" s="536"/>
      <c r="Z640" s="536"/>
      <c r="AA640" s="536"/>
      <c r="AB640" s="536"/>
      <c r="AC640" s="536"/>
      <c r="AD640" s="536"/>
      <c r="AE640" s="536"/>
    </row>
    <row r="641">
      <c r="A641" s="536"/>
      <c r="B641" s="536"/>
      <c r="C641" s="535"/>
      <c r="D641" s="535"/>
      <c r="E641" s="535"/>
      <c r="F641" s="535"/>
      <c r="G641" s="535"/>
      <c r="H641" s="535"/>
      <c r="I641" s="536"/>
      <c r="J641" s="536"/>
      <c r="K641" s="536"/>
      <c r="L641" s="536"/>
      <c r="M641" s="536"/>
      <c r="N641" s="536"/>
      <c r="O641" s="536"/>
      <c r="P641" s="536"/>
      <c r="Q641" s="536"/>
      <c r="R641" s="536"/>
      <c r="S641" s="536"/>
      <c r="T641" s="536"/>
      <c r="U641" s="536"/>
      <c r="V641" s="536"/>
      <c r="W641" s="536"/>
      <c r="X641" s="536"/>
      <c r="Y641" s="536"/>
      <c r="Z641" s="536"/>
      <c r="AA641" s="536"/>
      <c r="AB641" s="536"/>
      <c r="AC641" s="536"/>
      <c r="AD641" s="536"/>
      <c r="AE641" s="536"/>
    </row>
    <row r="642">
      <c r="A642" s="536"/>
      <c r="B642" s="536"/>
      <c r="C642" s="535"/>
      <c r="D642" s="535"/>
      <c r="E642" s="535"/>
      <c r="F642" s="535"/>
      <c r="G642" s="535"/>
      <c r="H642" s="535"/>
      <c r="I642" s="536"/>
      <c r="J642" s="536"/>
      <c r="K642" s="536"/>
      <c r="L642" s="536"/>
      <c r="M642" s="536"/>
      <c r="N642" s="536"/>
      <c r="O642" s="536"/>
      <c r="P642" s="536"/>
      <c r="Q642" s="536"/>
      <c r="R642" s="536"/>
      <c r="S642" s="536"/>
      <c r="T642" s="536"/>
      <c r="U642" s="536"/>
      <c r="V642" s="536"/>
      <c r="W642" s="536"/>
      <c r="X642" s="536"/>
      <c r="Y642" s="536"/>
      <c r="Z642" s="536"/>
      <c r="AA642" s="536"/>
      <c r="AB642" s="536"/>
      <c r="AC642" s="536"/>
      <c r="AD642" s="536"/>
      <c r="AE642" s="536"/>
    </row>
    <row r="643">
      <c r="A643" s="536"/>
      <c r="B643" s="536"/>
      <c r="C643" s="535"/>
      <c r="D643" s="535"/>
      <c r="E643" s="535"/>
      <c r="F643" s="535"/>
      <c r="G643" s="535"/>
      <c r="H643" s="535"/>
      <c r="I643" s="536"/>
      <c r="J643" s="536"/>
      <c r="K643" s="536"/>
      <c r="L643" s="536"/>
      <c r="M643" s="536"/>
      <c r="N643" s="536"/>
      <c r="O643" s="536"/>
      <c r="P643" s="536"/>
      <c r="Q643" s="536"/>
      <c r="R643" s="536"/>
      <c r="S643" s="536"/>
      <c r="T643" s="536"/>
      <c r="U643" s="536"/>
      <c r="V643" s="536"/>
      <c r="W643" s="536"/>
      <c r="X643" s="536"/>
      <c r="Y643" s="536"/>
      <c r="Z643" s="536"/>
      <c r="AA643" s="536"/>
      <c r="AB643" s="536"/>
      <c r="AC643" s="536"/>
      <c r="AD643" s="536"/>
      <c r="AE643" s="536"/>
    </row>
    <row r="644">
      <c r="A644" s="536"/>
      <c r="B644" s="536"/>
      <c r="C644" s="535"/>
      <c r="D644" s="535"/>
      <c r="E644" s="535"/>
      <c r="F644" s="535"/>
      <c r="G644" s="535"/>
      <c r="H644" s="535"/>
      <c r="I644" s="536"/>
      <c r="J644" s="536"/>
      <c r="K644" s="536"/>
      <c r="L644" s="536"/>
      <c r="M644" s="536"/>
      <c r="N644" s="536"/>
      <c r="O644" s="536"/>
      <c r="P644" s="536"/>
      <c r="Q644" s="536"/>
      <c r="R644" s="536"/>
      <c r="S644" s="536"/>
      <c r="T644" s="536"/>
      <c r="U644" s="536"/>
      <c r="V644" s="536"/>
      <c r="W644" s="536"/>
      <c r="X644" s="536"/>
      <c r="Y644" s="536"/>
      <c r="Z644" s="536"/>
      <c r="AA644" s="536"/>
      <c r="AB644" s="536"/>
      <c r="AC644" s="536"/>
      <c r="AD644" s="536"/>
      <c r="AE644" s="536"/>
    </row>
    <row r="645">
      <c r="A645" s="536"/>
      <c r="B645" s="536"/>
      <c r="C645" s="535"/>
      <c r="D645" s="535"/>
      <c r="E645" s="535"/>
      <c r="F645" s="535"/>
      <c r="G645" s="535"/>
      <c r="H645" s="535"/>
      <c r="I645" s="536"/>
      <c r="J645" s="536"/>
      <c r="K645" s="536"/>
      <c r="L645" s="536"/>
      <c r="M645" s="536"/>
      <c r="N645" s="536"/>
      <c r="O645" s="536"/>
      <c r="P645" s="536"/>
      <c r="Q645" s="536"/>
      <c r="R645" s="536"/>
      <c r="S645" s="536"/>
      <c r="T645" s="536"/>
      <c r="U645" s="536"/>
      <c r="V645" s="536"/>
      <c r="W645" s="536"/>
      <c r="X645" s="536"/>
      <c r="Y645" s="536"/>
      <c r="Z645" s="536"/>
      <c r="AA645" s="536"/>
      <c r="AB645" s="536"/>
      <c r="AC645" s="536"/>
      <c r="AD645" s="536"/>
      <c r="AE645" s="536"/>
    </row>
    <row r="646">
      <c r="A646" s="536"/>
      <c r="B646" s="536"/>
      <c r="C646" s="535"/>
      <c r="D646" s="535"/>
      <c r="E646" s="535"/>
      <c r="F646" s="535"/>
      <c r="G646" s="535"/>
      <c r="H646" s="535"/>
      <c r="I646" s="536"/>
      <c r="J646" s="536"/>
      <c r="K646" s="536"/>
      <c r="L646" s="536"/>
      <c r="M646" s="536"/>
      <c r="N646" s="536"/>
      <c r="O646" s="536"/>
      <c r="P646" s="536"/>
      <c r="Q646" s="536"/>
      <c r="R646" s="536"/>
      <c r="S646" s="536"/>
      <c r="T646" s="536"/>
      <c r="U646" s="536"/>
      <c r="V646" s="536"/>
      <c r="W646" s="536"/>
      <c r="X646" s="536"/>
      <c r="Y646" s="536"/>
      <c r="Z646" s="536"/>
      <c r="AA646" s="536"/>
      <c r="AB646" s="536"/>
      <c r="AC646" s="536"/>
      <c r="AD646" s="536"/>
      <c r="AE646" s="536"/>
    </row>
    <row r="647">
      <c r="A647" s="536"/>
      <c r="B647" s="536"/>
      <c r="C647" s="535"/>
      <c r="D647" s="535"/>
      <c r="E647" s="535"/>
      <c r="F647" s="535"/>
      <c r="G647" s="535"/>
      <c r="H647" s="535"/>
      <c r="I647" s="536"/>
      <c r="J647" s="536"/>
      <c r="K647" s="536"/>
      <c r="L647" s="536"/>
      <c r="M647" s="536"/>
      <c r="N647" s="536"/>
      <c r="O647" s="536"/>
      <c r="P647" s="536"/>
      <c r="Q647" s="536"/>
      <c r="R647" s="536"/>
      <c r="S647" s="536"/>
      <c r="T647" s="536"/>
      <c r="U647" s="536"/>
      <c r="V647" s="536"/>
      <c r="W647" s="536"/>
      <c r="X647" s="536"/>
      <c r="Y647" s="536"/>
      <c r="Z647" s="536"/>
      <c r="AA647" s="536"/>
      <c r="AB647" s="536"/>
      <c r="AC647" s="536"/>
      <c r="AD647" s="536"/>
      <c r="AE647" s="536"/>
    </row>
    <row r="648">
      <c r="A648" s="536"/>
      <c r="B648" s="536"/>
      <c r="C648" s="535"/>
      <c r="D648" s="535"/>
      <c r="E648" s="535"/>
      <c r="F648" s="535"/>
      <c r="G648" s="535"/>
      <c r="H648" s="535"/>
      <c r="I648" s="536"/>
      <c r="J648" s="536"/>
      <c r="K648" s="536"/>
      <c r="L648" s="536"/>
      <c r="M648" s="536"/>
      <c r="N648" s="536"/>
      <c r="O648" s="536"/>
      <c r="P648" s="536"/>
      <c r="Q648" s="536"/>
      <c r="R648" s="536"/>
      <c r="S648" s="536"/>
      <c r="T648" s="536"/>
      <c r="U648" s="536"/>
      <c r="V648" s="536"/>
      <c r="W648" s="536"/>
      <c r="X648" s="536"/>
      <c r="Y648" s="536"/>
      <c r="Z648" s="536"/>
      <c r="AA648" s="536"/>
      <c r="AB648" s="536"/>
      <c r="AC648" s="536"/>
      <c r="AD648" s="536"/>
      <c r="AE648" s="536"/>
    </row>
    <row r="649">
      <c r="A649" s="536"/>
      <c r="B649" s="536"/>
      <c r="C649" s="535"/>
      <c r="D649" s="535"/>
      <c r="E649" s="535"/>
      <c r="F649" s="535"/>
      <c r="G649" s="535"/>
      <c r="H649" s="535"/>
      <c r="I649" s="536"/>
      <c r="J649" s="536"/>
      <c r="K649" s="536"/>
      <c r="L649" s="536"/>
      <c r="M649" s="536"/>
      <c r="N649" s="536"/>
      <c r="O649" s="536"/>
      <c r="P649" s="536"/>
      <c r="Q649" s="536"/>
      <c r="R649" s="536"/>
      <c r="S649" s="536"/>
      <c r="T649" s="536"/>
      <c r="U649" s="536"/>
      <c r="V649" s="536"/>
      <c r="W649" s="536"/>
      <c r="X649" s="536"/>
      <c r="Y649" s="536"/>
      <c r="Z649" s="536"/>
      <c r="AA649" s="536"/>
      <c r="AB649" s="536"/>
      <c r="AC649" s="536"/>
      <c r="AD649" s="536"/>
      <c r="AE649" s="536"/>
    </row>
    <row r="650">
      <c r="A650" s="536"/>
      <c r="B650" s="536"/>
      <c r="C650" s="535"/>
      <c r="D650" s="535"/>
      <c r="E650" s="535"/>
      <c r="F650" s="535"/>
      <c r="G650" s="535"/>
      <c r="H650" s="535"/>
      <c r="I650" s="536"/>
      <c r="J650" s="536"/>
      <c r="K650" s="536"/>
      <c r="L650" s="536"/>
      <c r="M650" s="536"/>
      <c r="N650" s="536"/>
      <c r="O650" s="536"/>
      <c r="P650" s="536"/>
      <c r="Q650" s="536"/>
      <c r="R650" s="536"/>
      <c r="S650" s="536"/>
      <c r="T650" s="536"/>
      <c r="U650" s="536"/>
      <c r="V650" s="536"/>
      <c r="W650" s="536"/>
      <c r="X650" s="536"/>
      <c r="Y650" s="536"/>
      <c r="Z650" s="536"/>
      <c r="AA650" s="536"/>
      <c r="AB650" s="536"/>
      <c r="AC650" s="536"/>
      <c r="AD650" s="536"/>
      <c r="AE650" s="536"/>
    </row>
    <row r="651">
      <c r="A651" s="536"/>
      <c r="B651" s="536"/>
      <c r="C651" s="535"/>
      <c r="D651" s="535"/>
      <c r="E651" s="535"/>
      <c r="F651" s="535"/>
      <c r="G651" s="535"/>
      <c r="H651" s="535"/>
      <c r="I651" s="536"/>
      <c r="J651" s="536"/>
      <c r="K651" s="536"/>
      <c r="L651" s="536"/>
      <c r="M651" s="536"/>
      <c r="N651" s="536"/>
      <c r="O651" s="536"/>
      <c r="P651" s="536"/>
      <c r="Q651" s="536"/>
      <c r="R651" s="536"/>
      <c r="S651" s="536"/>
      <c r="T651" s="536"/>
      <c r="U651" s="536"/>
      <c r="V651" s="536"/>
      <c r="W651" s="536"/>
      <c r="X651" s="536"/>
      <c r="Y651" s="536"/>
      <c r="Z651" s="536"/>
      <c r="AA651" s="536"/>
      <c r="AB651" s="536"/>
      <c r="AC651" s="536"/>
      <c r="AD651" s="536"/>
      <c r="AE651" s="536"/>
    </row>
    <row r="652">
      <c r="A652" s="536"/>
      <c r="B652" s="536"/>
      <c r="C652" s="535"/>
      <c r="D652" s="535"/>
      <c r="E652" s="535"/>
      <c r="F652" s="535"/>
      <c r="G652" s="535"/>
      <c r="H652" s="535"/>
      <c r="I652" s="536"/>
      <c r="J652" s="536"/>
      <c r="K652" s="536"/>
      <c r="L652" s="536"/>
      <c r="M652" s="536"/>
      <c r="N652" s="536"/>
      <c r="O652" s="536"/>
      <c r="P652" s="536"/>
      <c r="Q652" s="536"/>
      <c r="R652" s="536"/>
      <c r="S652" s="536"/>
      <c r="T652" s="536"/>
      <c r="U652" s="536"/>
      <c r="V652" s="536"/>
      <c r="W652" s="536"/>
      <c r="X652" s="536"/>
      <c r="Y652" s="536"/>
      <c r="Z652" s="536"/>
      <c r="AA652" s="536"/>
      <c r="AB652" s="536"/>
      <c r="AC652" s="536"/>
      <c r="AD652" s="536"/>
      <c r="AE652" s="536"/>
    </row>
    <row r="653">
      <c r="A653" s="536"/>
      <c r="B653" s="536"/>
      <c r="C653" s="535"/>
      <c r="D653" s="535"/>
      <c r="E653" s="535"/>
      <c r="F653" s="535"/>
      <c r="G653" s="535"/>
      <c r="H653" s="535"/>
      <c r="I653" s="536"/>
      <c r="J653" s="536"/>
      <c r="K653" s="536"/>
      <c r="L653" s="536"/>
      <c r="M653" s="536"/>
      <c r="N653" s="536"/>
      <c r="O653" s="536"/>
      <c r="P653" s="536"/>
      <c r="Q653" s="536"/>
      <c r="R653" s="536"/>
      <c r="S653" s="536"/>
      <c r="T653" s="536"/>
      <c r="U653" s="536"/>
      <c r="V653" s="536"/>
      <c r="W653" s="536"/>
      <c r="X653" s="536"/>
      <c r="Y653" s="536"/>
      <c r="Z653" s="536"/>
      <c r="AA653" s="536"/>
      <c r="AB653" s="536"/>
      <c r="AC653" s="536"/>
      <c r="AD653" s="536"/>
      <c r="AE653" s="536"/>
    </row>
    <row r="654">
      <c r="A654" s="536"/>
      <c r="B654" s="536"/>
      <c r="C654" s="535"/>
      <c r="D654" s="535"/>
      <c r="E654" s="535"/>
      <c r="F654" s="535"/>
      <c r="G654" s="535"/>
      <c r="H654" s="535"/>
      <c r="I654" s="536"/>
      <c r="J654" s="536"/>
      <c r="K654" s="536"/>
      <c r="L654" s="536"/>
      <c r="M654" s="536"/>
      <c r="N654" s="536"/>
      <c r="O654" s="536"/>
      <c r="P654" s="536"/>
      <c r="Q654" s="536"/>
      <c r="R654" s="536"/>
      <c r="S654" s="536"/>
      <c r="T654" s="536"/>
      <c r="U654" s="536"/>
      <c r="V654" s="536"/>
      <c r="W654" s="536"/>
      <c r="X654" s="536"/>
      <c r="Y654" s="536"/>
      <c r="Z654" s="536"/>
      <c r="AA654" s="536"/>
      <c r="AB654" s="536"/>
      <c r="AC654" s="536"/>
      <c r="AD654" s="536"/>
      <c r="AE654" s="536"/>
    </row>
    <row r="655">
      <c r="A655" s="536"/>
      <c r="B655" s="536"/>
      <c r="C655" s="535"/>
      <c r="D655" s="535"/>
      <c r="E655" s="535"/>
      <c r="F655" s="535"/>
      <c r="G655" s="535"/>
      <c r="H655" s="535"/>
      <c r="I655" s="536"/>
      <c r="J655" s="536"/>
      <c r="K655" s="536"/>
      <c r="L655" s="536"/>
      <c r="M655" s="536"/>
      <c r="N655" s="536"/>
      <c r="O655" s="536"/>
      <c r="P655" s="536"/>
      <c r="Q655" s="536"/>
      <c r="R655" s="536"/>
      <c r="S655" s="536"/>
      <c r="T655" s="536"/>
      <c r="U655" s="536"/>
      <c r="V655" s="536"/>
      <c r="W655" s="536"/>
      <c r="X655" s="536"/>
      <c r="Y655" s="536"/>
      <c r="Z655" s="536"/>
      <c r="AA655" s="536"/>
      <c r="AB655" s="536"/>
      <c r="AC655" s="536"/>
      <c r="AD655" s="536"/>
      <c r="AE655" s="536"/>
    </row>
    <row r="656">
      <c r="A656" s="536"/>
      <c r="B656" s="536"/>
      <c r="C656" s="535"/>
      <c r="D656" s="535"/>
      <c r="E656" s="535"/>
      <c r="F656" s="535"/>
      <c r="G656" s="535"/>
      <c r="H656" s="535"/>
      <c r="I656" s="536"/>
      <c r="J656" s="536"/>
      <c r="K656" s="536"/>
      <c r="L656" s="536"/>
      <c r="M656" s="536"/>
      <c r="N656" s="536"/>
      <c r="O656" s="536"/>
      <c r="P656" s="536"/>
      <c r="Q656" s="536"/>
      <c r="R656" s="536"/>
      <c r="S656" s="536"/>
      <c r="T656" s="536"/>
      <c r="U656" s="536"/>
      <c r="V656" s="536"/>
      <c r="W656" s="536"/>
      <c r="X656" s="536"/>
      <c r="Y656" s="536"/>
      <c r="Z656" s="536"/>
      <c r="AA656" s="536"/>
      <c r="AB656" s="536"/>
      <c r="AC656" s="536"/>
      <c r="AD656" s="536"/>
      <c r="AE656" s="536"/>
    </row>
    <row r="657">
      <c r="A657" s="536"/>
      <c r="B657" s="536"/>
      <c r="C657" s="535"/>
      <c r="D657" s="535"/>
      <c r="E657" s="535"/>
      <c r="F657" s="535"/>
      <c r="G657" s="535"/>
      <c r="H657" s="535"/>
      <c r="I657" s="536"/>
      <c r="J657" s="536"/>
      <c r="K657" s="536"/>
      <c r="L657" s="536"/>
      <c r="M657" s="536"/>
      <c r="N657" s="536"/>
      <c r="O657" s="536"/>
      <c r="P657" s="536"/>
      <c r="Q657" s="536"/>
      <c r="R657" s="536"/>
      <c r="S657" s="536"/>
      <c r="T657" s="536"/>
      <c r="U657" s="536"/>
      <c r="V657" s="536"/>
      <c r="W657" s="536"/>
      <c r="X657" s="536"/>
      <c r="Y657" s="536"/>
      <c r="Z657" s="536"/>
      <c r="AA657" s="536"/>
      <c r="AB657" s="536"/>
      <c r="AC657" s="536"/>
      <c r="AD657" s="536"/>
      <c r="AE657" s="536"/>
    </row>
    <row r="658">
      <c r="A658" s="536"/>
      <c r="B658" s="536"/>
      <c r="C658" s="535"/>
      <c r="D658" s="535"/>
      <c r="E658" s="535"/>
      <c r="F658" s="535"/>
      <c r="G658" s="535"/>
      <c r="H658" s="535"/>
      <c r="I658" s="536"/>
      <c r="J658" s="536"/>
      <c r="K658" s="536"/>
      <c r="L658" s="536"/>
      <c r="M658" s="536"/>
      <c r="N658" s="536"/>
      <c r="O658" s="536"/>
      <c r="P658" s="536"/>
      <c r="Q658" s="536"/>
      <c r="R658" s="536"/>
      <c r="S658" s="536"/>
      <c r="T658" s="536"/>
      <c r="U658" s="536"/>
      <c r="V658" s="536"/>
      <c r="W658" s="536"/>
      <c r="X658" s="536"/>
      <c r="Y658" s="536"/>
      <c r="Z658" s="536"/>
      <c r="AA658" s="536"/>
      <c r="AB658" s="536"/>
      <c r="AC658" s="536"/>
      <c r="AD658" s="536"/>
      <c r="AE658" s="536"/>
    </row>
    <row r="659">
      <c r="A659" s="536"/>
      <c r="B659" s="536"/>
      <c r="C659" s="535"/>
      <c r="D659" s="535"/>
      <c r="E659" s="535"/>
      <c r="F659" s="535"/>
      <c r="G659" s="535"/>
      <c r="H659" s="535"/>
      <c r="I659" s="536"/>
      <c r="J659" s="536"/>
      <c r="K659" s="536"/>
      <c r="L659" s="536"/>
      <c r="M659" s="536"/>
      <c r="N659" s="536"/>
      <c r="O659" s="536"/>
      <c r="P659" s="536"/>
      <c r="Q659" s="536"/>
      <c r="R659" s="536"/>
      <c r="S659" s="536"/>
      <c r="T659" s="536"/>
      <c r="U659" s="536"/>
      <c r="V659" s="536"/>
      <c r="W659" s="536"/>
      <c r="X659" s="536"/>
      <c r="Y659" s="536"/>
      <c r="Z659" s="536"/>
      <c r="AA659" s="536"/>
      <c r="AB659" s="536"/>
      <c r="AC659" s="536"/>
      <c r="AD659" s="536"/>
      <c r="AE659" s="536"/>
    </row>
    <row r="660">
      <c r="A660" s="536"/>
      <c r="B660" s="536"/>
      <c r="C660" s="535"/>
      <c r="D660" s="535"/>
      <c r="E660" s="535"/>
      <c r="F660" s="535"/>
      <c r="G660" s="535"/>
      <c r="H660" s="535"/>
      <c r="I660" s="536"/>
      <c r="J660" s="536"/>
      <c r="K660" s="536"/>
      <c r="L660" s="536"/>
      <c r="M660" s="536"/>
      <c r="N660" s="536"/>
      <c r="O660" s="536"/>
      <c r="P660" s="536"/>
      <c r="Q660" s="536"/>
      <c r="R660" s="536"/>
      <c r="S660" s="536"/>
      <c r="T660" s="536"/>
      <c r="U660" s="536"/>
      <c r="V660" s="536"/>
      <c r="W660" s="536"/>
      <c r="X660" s="536"/>
      <c r="Y660" s="536"/>
      <c r="Z660" s="536"/>
      <c r="AA660" s="536"/>
      <c r="AB660" s="536"/>
      <c r="AC660" s="536"/>
      <c r="AD660" s="536"/>
      <c r="AE660" s="536"/>
    </row>
    <row r="661">
      <c r="A661" s="536"/>
      <c r="B661" s="536"/>
      <c r="C661" s="535"/>
      <c r="D661" s="535"/>
      <c r="E661" s="535"/>
      <c r="F661" s="535"/>
      <c r="G661" s="535"/>
      <c r="H661" s="535"/>
      <c r="I661" s="536"/>
      <c r="J661" s="536"/>
      <c r="K661" s="536"/>
      <c r="L661" s="536"/>
      <c r="M661" s="536"/>
      <c r="N661" s="536"/>
      <c r="O661" s="536"/>
      <c r="P661" s="536"/>
      <c r="Q661" s="536"/>
      <c r="R661" s="536"/>
      <c r="S661" s="536"/>
      <c r="T661" s="536"/>
      <c r="U661" s="536"/>
      <c r="V661" s="536"/>
      <c r="W661" s="536"/>
      <c r="X661" s="536"/>
      <c r="Y661" s="536"/>
      <c r="Z661" s="536"/>
      <c r="AA661" s="536"/>
      <c r="AB661" s="536"/>
      <c r="AC661" s="536"/>
      <c r="AD661" s="536"/>
      <c r="AE661" s="536"/>
    </row>
    <row r="662">
      <c r="A662" s="536"/>
      <c r="B662" s="536"/>
      <c r="C662" s="535"/>
      <c r="D662" s="535"/>
      <c r="E662" s="535"/>
      <c r="F662" s="535"/>
      <c r="G662" s="535"/>
      <c r="H662" s="535"/>
      <c r="I662" s="536"/>
      <c r="J662" s="536"/>
      <c r="K662" s="536"/>
      <c r="L662" s="536"/>
      <c r="M662" s="536"/>
      <c r="N662" s="536"/>
      <c r="O662" s="536"/>
      <c r="P662" s="536"/>
      <c r="Q662" s="536"/>
      <c r="R662" s="536"/>
      <c r="S662" s="536"/>
      <c r="T662" s="536"/>
      <c r="U662" s="536"/>
      <c r="V662" s="536"/>
      <c r="W662" s="536"/>
      <c r="X662" s="536"/>
      <c r="Y662" s="536"/>
      <c r="Z662" s="536"/>
      <c r="AA662" s="536"/>
      <c r="AB662" s="536"/>
      <c r="AC662" s="536"/>
      <c r="AD662" s="536"/>
      <c r="AE662" s="536"/>
    </row>
    <row r="663">
      <c r="A663" s="536"/>
      <c r="B663" s="536"/>
      <c r="C663" s="535"/>
      <c r="D663" s="535"/>
      <c r="E663" s="535"/>
      <c r="F663" s="535"/>
      <c r="G663" s="535"/>
      <c r="H663" s="535"/>
      <c r="I663" s="536"/>
      <c r="J663" s="536"/>
      <c r="K663" s="536"/>
      <c r="L663" s="536"/>
      <c r="M663" s="536"/>
      <c r="N663" s="536"/>
      <c r="O663" s="536"/>
      <c r="P663" s="536"/>
      <c r="Q663" s="536"/>
      <c r="R663" s="536"/>
      <c r="S663" s="536"/>
      <c r="T663" s="536"/>
      <c r="U663" s="536"/>
      <c r="V663" s="536"/>
      <c r="W663" s="536"/>
      <c r="X663" s="536"/>
      <c r="Y663" s="536"/>
      <c r="Z663" s="536"/>
      <c r="AA663" s="536"/>
      <c r="AB663" s="536"/>
      <c r="AC663" s="536"/>
      <c r="AD663" s="536"/>
      <c r="AE663" s="536"/>
    </row>
    <row r="664">
      <c r="A664" s="536"/>
      <c r="B664" s="536"/>
      <c r="C664" s="535"/>
      <c r="D664" s="535"/>
      <c r="E664" s="535"/>
      <c r="F664" s="535"/>
      <c r="G664" s="535"/>
      <c r="H664" s="535"/>
      <c r="I664" s="536"/>
      <c r="J664" s="536"/>
      <c r="K664" s="536"/>
      <c r="L664" s="536"/>
      <c r="M664" s="536"/>
      <c r="N664" s="536"/>
      <c r="O664" s="536"/>
      <c r="P664" s="536"/>
      <c r="Q664" s="536"/>
      <c r="R664" s="536"/>
      <c r="S664" s="536"/>
      <c r="T664" s="536"/>
      <c r="U664" s="536"/>
      <c r="V664" s="536"/>
      <c r="W664" s="536"/>
      <c r="X664" s="536"/>
      <c r="Y664" s="536"/>
      <c r="Z664" s="536"/>
      <c r="AA664" s="536"/>
      <c r="AB664" s="536"/>
      <c r="AC664" s="536"/>
      <c r="AD664" s="536"/>
      <c r="AE664" s="536"/>
    </row>
    <row r="665">
      <c r="A665" s="536"/>
      <c r="B665" s="536"/>
      <c r="C665" s="535"/>
      <c r="D665" s="535"/>
      <c r="E665" s="535"/>
      <c r="F665" s="535"/>
      <c r="G665" s="535"/>
      <c r="H665" s="535"/>
      <c r="I665" s="536"/>
      <c r="J665" s="536"/>
      <c r="K665" s="536"/>
      <c r="L665" s="536"/>
      <c r="M665" s="536"/>
      <c r="N665" s="536"/>
      <c r="O665" s="536"/>
      <c r="P665" s="536"/>
      <c r="Q665" s="536"/>
      <c r="R665" s="536"/>
      <c r="S665" s="536"/>
      <c r="T665" s="536"/>
      <c r="U665" s="536"/>
      <c r="V665" s="536"/>
      <c r="W665" s="536"/>
      <c r="X665" s="536"/>
      <c r="Y665" s="536"/>
      <c r="Z665" s="536"/>
      <c r="AA665" s="536"/>
      <c r="AB665" s="536"/>
      <c r="AC665" s="536"/>
      <c r="AD665" s="536"/>
      <c r="AE665" s="536"/>
    </row>
    <row r="666">
      <c r="A666" s="536"/>
      <c r="B666" s="536"/>
      <c r="C666" s="535"/>
      <c r="D666" s="535"/>
      <c r="E666" s="535"/>
      <c r="F666" s="535"/>
      <c r="G666" s="535"/>
      <c r="H666" s="535"/>
      <c r="I666" s="536"/>
      <c r="J666" s="536"/>
      <c r="K666" s="536"/>
      <c r="L666" s="536"/>
      <c r="M666" s="536"/>
      <c r="N666" s="536"/>
      <c r="O666" s="536"/>
      <c r="P666" s="536"/>
      <c r="Q666" s="536"/>
      <c r="R666" s="536"/>
      <c r="S666" s="536"/>
      <c r="T666" s="536"/>
      <c r="U666" s="536"/>
      <c r="V666" s="536"/>
      <c r="W666" s="536"/>
      <c r="X666" s="536"/>
      <c r="Y666" s="536"/>
      <c r="Z666" s="536"/>
      <c r="AA666" s="536"/>
      <c r="AB666" s="536"/>
      <c r="AC666" s="536"/>
      <c r="AD666" s="536"/>
      <c r="AE666" s="536"/>
    </row>
    <row r="667">
      <c r="A667" s="536"/>
      <c r="B667" s="536"/>
      <c r="C667" s="535"/>
      <c r="D667" s="535"/>
      <c r="E667" s="535"/>
      <c r="F667" s="535"/>
      <c r="G667" s="535"/>
      <c r="H667" s="535"/>
      <c r="I667" s="536"/>
      <c r="J667" s="536"/>
      <c r="K667" s="536"/>
      <c r="L667" s="536"/>
      <c r="M667" s="536"/>
      <c r="N667" s="536"/>
      <c r="O667" s="536"/>
      <c r="P667" s="536"/>
      <c r="Q667" s="536"/>
      <c r="R667" s="536"/>
      <c r="S667" s="536"/>
      <c r="T667" s="536"/>
      <c r="U667" s="536"/>
      <c r="V667" s="536"/>
      <c r="W667" s="536"/>
      <c r="X667" s="536"/>
      <c r="Y667" s="536"/>
      <c r="Z667" s="536"/>
      <c r="AA667" s="536"/>
      <c r="AB667" s="536"/>
      <c r="AC667" s="536"/>
      <c r="AD667" s="536"/>
      <c r="AE667" s="536"/>
    </row>
    <row r="668">
      <c r="A668" s="536"/>
      <c r="B668" s="536"/>
      <c r="C668" s="535"/>
      <c r="D668" s="535"/>
      <c r="E668" s="535"/>
      <c r="F668" s="535"/>
      <c r="G668" s="535"/>
      <c r="H668" s="535"/>
      <c r="I668" s="536"/>
      <c r="J668" s="536"/>
      <c r="K668" s="536"/>
      <c r="L668" s="536"/>
      <c r="M668" s="536"/>
      <c r="N668" s="536"/>
      <c r="O668" s="536"/>
      <c r="P668" s="536"/>
      <c r="Q668" s="536"/>
      <c r="R668" s="536"/>
      <c r="S668" s="536"/>
      <c r="T668" s="536"/>
      <c r="U668" s="536"/>
      <c r="V668" s="536"/>
      <c r="W668" s="536"/>
      <c r="X668" s="536"/>
      <c r="Y668" s="536"/>
      <c r="Z668" s="536"/>
      <c r="AA668" s="536"/>
      <c r="AB668" s="536"/>
      <c r="AC668" s="536"/>
      <c r="AD668" s="536"/>
      <c r="AE668" s="536"/>
    </row>
    <row r="669">
      <c r="A669" s="536"/>
      <c r="B669" s="536"/>
      <c r="C669" s="535"/>
      <c r="D669" s="535"/>
      <c r="E669" s="535"/>
      <c r="F669" s="535"/>
      <c r="G669" s="535"/>
      <c r="H669" s="535"/>
      <c r="I669" s="536"/>
      <c r="J669" s="536"/>
      <c r="K669" s="536"/>
      <c r="L669" s="536"/>
      <c r="M669" s="536"/>
      <c r="N669" s="536"/>
      <c r="O669" s="536"/>
      <c r="P669" s="536"/>
      <c r="Q669" s="536"/>
      <c r="R669" s="536"/>
      <c r="S669" s="536"/>
      <c r="T669" s="536"/>
      <c r="U669" s="536"/>
      <c r="V669" s="536"/>
      <c r="W669" s="536"/>
      <c r="X669" s="536"/>
      <c r="Y669" s="536"/>
      <c r="Z669" s="536"/>
      <c r="AA669" s="536"/>
      <c r="AB669" s="536"/>
      <c r="AC669" s="536"/>
      <c r="AD669" s="536"/>
      <c r="AE669" s="536"/>
    </row>
    <row r="670">
      <c r="A670" s="536"/>
      <c r="B670" s="536"/>
      <c r="C670" s="535"/>
      <c r="D670" s="535"/>
      <c r="E670" s="535"/>
      <c r="F670" s="535"/>
      <c r="G670" s="535"/>
      <c r="H670" s="535"/>
      <c r="I670" s="536"/>
      <c r="J670" s="536"/>
      <c r="K670" s="536"/>
      <c r="L670" s="536"/>
      <c r="M670" s="536"/>
      <c r="N670" s="536"/>
      <c r="O670" s="536"/>
      <c r="P670" s="536"/>
      <c r="Q670" s="536"/>
      <c r="R670" s="536"/>
      <c r="S670" s="536"/>
      <c r="T670" s="536"/>
      <c r="U670" s="536"/>
      <c r="V670" s="536"/>
      <c r="W670" s="536"/>
      <c r="X670" s="536"/>
      <c r="Y670" s="536"/>
      <c r="Z670" s="536"/>
      <c r="AA670" s="536"/>
      <c r="AB670" s="536"/>
      <c r="AC670" s="536"/>
      <c r="AD670" s="536"/>
      <c r="AE670" s="536"/>
    </row>
    <row r="671">
      <c r="A671" s="536"/>
      <c r="B671" s="536"/>
      <c r="C671" s="535"/>
      <c r="D671" s="535"/>
      <c r="E671" s="535"/>
      <c r="F671" s="535"/>
      <c r="G671" s="535"/>
      <c r="H671" s="535"/>
      <c r="I671" s="536"/>
      <c r="J671" s="536"/>
      <c r="K671" s="536"/>
      <c r="L671" s="536"/>
      <c r="M671" s="536"/>
      <c r="N671" s="536"/>
      <c r="O671" s="536"/>
      <c r="P671" s="536"/>
      <c r="Q671" s="536"/>
      <c r="R671" s="536"/>
      <c r="S671" s="536"/>
      <c r="T671" s="536"/>
      <c r="U671" s="536"/>
      <c r="V671" s="536"/>
      <c r="W671" s="536"/>
      <c r="X671" s="536"/>
      <c r="Y671" s="536"/>
      <c r="Z671" s="536"/>
      <c r="AA671" s="536"/>
      <c r="AB671" s="536"/>
      <c r="AC671" s="536"/>
      <c r="AD671" s="536"/>
      <c r="AE671" s="536"/>
    </row>
    <row r="672">
      <c r="A672" s="536"/>
      <c r="B672" s="536"/>
      <c r="C672" s="535"/>
      <c r="D672" s="535"/>
      <c r="E672" s="535"/>
      <c r="F672" s="535"/>
      <c r="G672" s="535"/>
      <c r="H672" s="535"/>
      <c r="I672" s="536"/>
      <c r="J672" s="536"/>
      <c r="K672" s="536"/>
      <c r="L672" s="536"/>
      <c r="M672" s="536"/>
      <c r="N672" s="536"/>
      <c r="O672" s="536"/>
      <c r="P672" s="536"/>
      <c r="Q672" s="536"/>
      <c r="R672" s="536"/>
      <c r="S672" s="536"/>
      <c r="T672" s="536"/>
      <c r="U672" s="536"/>
      <c r="V672" s="536"/>
      <c r="W672" s="536"/>
      <c r="X672" s="536"/>
      <c r="Y672" s="536"/>
      <c r="Z672" s="536"/>
      <c r="AA672" s="536"/>
      <c r="AB672" s="536"/>
      <c r="AC672" s="536"/>
      <c r="AD672" s="536"/>
      <c r="AE672" s="536"/>
    </row>
    <row r="673">
      <c r="A673" s="536"/>
      <c r="B673" s="536"/>
      <c r="C673" s="535"/>
      <c r="D673" s="535"/>
      <c r="E673" s="535"/>
      <c r="F673" s="535"/>
      <c r="G673" s="535"/>
      <c r="H673" s="535"/>
      <c r="I673" s="536"/>
      <c r="J673" s="536"/>
      <c r="K673" s="536"/>
      <c r="L673" s="536"/>
      <c r="M673" s="536"/>
      <c r="N673" s="536"/>
      <c r="O673" s="536"/>
      <c r="P673" s="536"/>
      <c r="Q673" s="536"/>
      <c r="R673" s="536"/>
      <c r="S673" s="536"/>
      <c r="T673" s="536"/>
      <c r="U673" s="536"/>
      <c r="V673" s="536"/>
      <c r="W673" s="536"/>
      <c r="X673" s="536"/>
      <c r="Y673" s="536"/>
      <c r="Z673" s="536"/>
      <c r="AA673" s="536"/>
      <c r="AB673" s="536"/>
      <c r="AC673" s="536"/>
      <c r="AD673" s="536"/>
      <c r="AE673" s="536"/>
    </row>
    <row r="674">
      <c r="A674" s="536"/>
      <c r="B674" s="536"/>
      <c r="C674" s="535"/>
      <c r="D674" s="535"/>
      <c r="E674" s="535"/>
      <c r="F674" s="535"/>
      <c r="G674" s="535"/>
      <c r="H674" s="535"/>
      <c r="I674" s="536"/>
      <c r="J674" s="536"/>
      <c r="K674" s="536"/>
      <c r="L674" s="536"/>
      <c r="M674" s="536"/>
      <c r="N674" s="536"/>
      <c r="O674" s="536"/>
      <c r="P674" s="536"/>
      <c r="Q674" s="536"/>
      <c r="R674" s="536"/>
      <c r="S674" s="536"/>
      <c r="T674" s="536"/>
      <c r="U674" s="536"/>
      <c r="V674" s="536"/>
      <c r="W674" s="536"/>
      <c r="X674" s="536"/>
      <c r="Y674" s="536"/>
      <c r="Z674" s="536"/>
      <c r="AA674" s="536"/>
      <c r="AB674" s="536"/>
      <c r="AC674" s="536"/>
      <c r="AD674" s="536"/>
      <c r="AE674" s="536"/>
    </row>
    <row r="675">
      <c r="A675" s="536"/>
      <c r="B675" s="536"/>
      <c r="C675" s="535"/>
      <c r="D675" s="535"/>
      <c r="E675" s="535"/>
      <c r="F675" s="535"/>
      <c r="G675" s="535"/>
      <c r="H675" s="535"/>
      <c r="I675" s="536"/>
      <c r="J675" s="536"/>
      <c r="K675" s="536"/>
      <c r="L675" s="536"/>
      <c r="M675" s="536"/>
      <c r="N675" s="536"/>
      <c r="O675" s="536"/>
      <c r="P675" s="536"/>
      <c r="Q675" s="536"/>
      <c r="R675" s="536"/>
      <c r="S675" s="536"/>
      <c r="T675" s="536"/>
      <c r="U675" s="536"/>
      <c r="V675" s="536"/>
      <c r="W675" s="536"/>
      <c r="X675" s="536"/>
      <c r="Y675" s="536"/>
      <c r="Z675" s="536"/>
      <c r="AA675" s="536"/>
      <c r="AB675" s="536"/>
      <c r="AC675" s="536"/>
      <c r="AD675" s="536"/>
      <c r="AE675" s="536"/>
    </row>
    <row r="676">
      <c r="A676" s="536"/>
      <c r="B676" s="536"/>
      <c r="C676" s="535"/>
      <c r="D676" s="535"/>
      <c r="E676" s="535"/>
      <c r="F676" s="535"/>
      <c r="G676" s="535"/>
      <c r="H676" s="535"/>
      <c r="I676" s="536"/>
      <c r="J676" s="536"/>
      <c r="K676" s="536"/>
      <c r="L676" s="536"/>
      <c r="M676" s="536"/>
      <c r="N676" s="536"/>
      <c r="O676" s="536"/>
      <c r="P676" s="536"/>
      <c r="Q676" s="536"/>
      <c r="R676" s="536"/>
      <c r="S676" s="536"/>
      <c r="T676" s="536"/>
      <c r="U676" s="536"/>
      <c r="V676" s="536"/>
      <c r="W676" s="536"/>
      <c r="X676" s="536"/>
      <c r="Y676" s="536"/>
      <c r="Z676" s="536"/>
      <c r="AA676" s="536"/>
      <c r="AB676" s="536"/>
      <c r="AC676" s="536"/>
      <c r="AD676" s="536"/>
      <c r="AE676" s="536"/>
    </row>
    <row r="677">
      <c r="A677" s="536"/>
      <c r="B677" s="536"/>
      <c r="C677" s="535"/>
      <c r="D677" s="535"/>
      <c r="E677" s="535"/>
      <c r="F677" s="535"/>
      <c r="G677" s="535"/>
      <c r="H677" s="535"/>
      <c r="I677" s="536"/>
      <c r="J677" s="536"/>
      <c r="K677" s="536"/>
      <c r="L677" s="536"/>
      <c r="M677" s="536"/>
      <c r="N677" s="536"/>
      <c r="O677" s="536"/>
      <c r="P677" s="536"/>
      <c r="Q677" s="536"/>
      <c r="R677" s="536"/>
      <c r="S677" s="536"/>
      <c r="T677" s="536"/>
      <c r="U677" s="536"/>
      <c r="V677" s="536"/>
      <c r="W677" s="536"/>
      <c r="X677" s="536"/>
      <c r="Y677" s="536"/>
      <c r="Z677" s="536"/>
      <c r="AA677" s="536"/>
      <c r="AB677" s="536"/>
      <c r="AC677" s="536"/>
      <c r="AD677" s="536"/>
      <c r="AE677" s="536"/>
    </row>
    <row r="678">
      <c r="A678" s="536"/>
      <c r="B678" s="536"/>
      <c r="C678" s="535"/>
      <c r="D678" s="535"/>
      <c r="E678" s="535"/>
      <c r="F678" s="535"/>
      <c r="G678" s="535"/>
      <c r="H678" s="535"/>
      <c r="I678" s="536"/>
      <c r="J678" s="536"/>
      <c r="K678" s="536"/>
      <c r="L678" s="536"/>
      <c r="M678" s="536"/>
      <c r="N678" s="536"/>
      <c r="O678" s="536"/>
      <c r="P678" s="536"/>
      <c r="Q678" s="536"/>
      <c r="R678" s="536"/>
      <c r="S678" s="536"/>
      <c r="T678" s="536"/>
      <c r="U678" s="536"/>
      <c r="V678" s="536"/>
      <c r="W678" s="536"/>
      <c r="X678" s="536"/>
      <c r="Y678" s="536"/>
      <c r="Z678" s="536"/>
      <c r="AA678" s="536"/>
      <c r="AB678" s="536"/>
      <c r="AC678" s="536"/>
      <c r="AD678" s="536"/>
      <c r="AE678" s="536"/>
    </row>
    <row r="679">
      <c r="A679" s="536"/>
      <c r="B679" s="536"/>
      <c r="C679" s="535"/>
      <c r="D679" s="535"/>
      <c r="E679" s="535"/>
      <c r="F679" s="535"/>
      <c r="G679" s="535"/>
      <c r="H679" s="535"/>
      <c r="I679" s="536"/>
      <c r="J679" s="536"/>
      <c r="K679" s="536"/>
      <c r="L679" s="536"/>
      <c r="M679" s="536"/>
      <c r="N679" s="536"/>
      <c r="O679" s="536"/>
      <c r="P679" s="536"/>
      <c r="Q679" s="536"/>
      <c r="R679" s="536"/>
      <c r="S679" s="536"/>
      <c r="T679" s="536"/>
      <c r="U679" s="536"/>
      <c r="V679" s="536"/>
      <c r="W679" s="536"/>
      <c r="X679" s="536"/>
      <c r="Y679" s="536"/>
      <c r="Z679" s="536"/>
      <c r="AA679" s="536"/>
      <c r="AB679" s="536"/>
      <c r="AC679" s="536"/>
      <c r="AD679" s="536"/>
      <c r="AE679" s="536"/>
    </row>
    <row r="680">
      <c r="A680" s="536"/>
      <c r="B680" s="536"/>
      <c r="C680" s="535"/>
      <c r="D680" s="535"/>
      <c r="E680" s="535"/>
      <c r="F680" s="535"/>
      <c r="G680" s="535"/>
      <c r="H680" s="535"/>
      <c r="I680" s="536"/>
      <c r="J680" s="536"/>
      <c r="K680" s="536"/>
      <c r="L680" s="536"/>
      <c r="M680" s="536"/>
      <c r="N680" s="536"/>
      <c r="O680" s="536"/>
      <c r="P680" s="536"/>
      <c r="Q680" s="536"/>
      <c r="R680" s="536"/>
      <c r="S680" s="536"/>
      <c r="T680" s="536"/>
      <c r="U680" s="536"/>
      <c r="V680" s="536"/>
      <c r="W680" s="536"/>
      <c r="X680" s="536"/>
      <c r="Y680" s="536"/>
      <c r="Z680" s="536"/>
      <c r="AA680" s="536"/>
      <c r="AB680" s="536"/>
      <c r="AC680" s="536"/>
      <c r="AD680" s="536"/>
      <c r="AE680" s="536"/>
    </row>
    <row r="681">
      <c r="A681" s="536"/>
      <c r="B681" s="536"/>
      <c r="C681" s="535"/>
      <c r="D681" s="535"/>
      <c r="E681" s="535"/>
      <c r="F681" s="535"/>
      <c r="G681" s="535"/>
      <c r="H681" s="535"/>
      <c r="I681" s="536"/>
      <c r="J681" s="536"/>
      <c r="K681" s="536"/>
      <c r="L681" s="536"/>
      <c r="M681" s="536"/>
      <c r="N681" s="536"/>
      <c r="O681" s="536"/>
      <c r="P681" s="536"/>
      <c r="Q681" s="536"/>
      <c r="R681" s="536"/>
      <c r="S681" s="536"/>
      <c r="T681" s="536"/>
      <c r="U681" s="536"/>
      <c r="V681" s="536"/>
      <c r="W681" s="536"/>
      <c r="X681" s="536"/>
      <c r="Y681" s="536"/>
      <c r="Z681" s="536"/>
      <c r="AA681" s="536"/>
      <c r="AB681" s="536"/>
      <c r="AC681" s="536"/>
      <c r="AD681" s="536"/>
      <c r="AE681" s="536"/>
    </row>
    <row r="682">
      <c r="A682" s="536"/>
      <c r="B682" s="536"/>
      <c r="C682" s="535"/>
      <c r="D682" s="535"/>
      <c r="E682" s="535"/>
      <c r="F682" s="535"/>
      <c r="G682" s="535"/>
      <c r="H682" s="535"/>
      <c r="I682" s="536"/>
      <c r="J682" s="536"/>
      <c r="K682" s="536"/>
      <c r="L682" s="536"/>
      <c r="M682" s="536"/>
      <c r="N682" s="536"/>
      <c r="O682" s="536"/>
      <c r="P682" s="536"/>
      <c r="Q682" s="536"/>
      <c r="R682" s="536"/>
      <c r="S682" s="536"/>
      <c r="T682" s="536"/>
      <c r="U682" s="536"/>
      <c r="V682" s="536"/>
      <c r="W682" s="536"/>
      <c r="X682" s="536"/>
      <c r="Y682" s="536"/>
      <c r="Z682" s="536"/>
      <c r="AA682" s="536"/>
      <c r="AB682" s="536"/>
      <c r="AC682" s="536"/>
      <c r="AD682" s="536"/>
      <c r="AE682" s="536"/>
    </row>
    <row r="683">
      <c r="A683" s="536"/>
      <c r="B683" s="536"/>
      <c r="C683" s="535"/>
      <c r="D683" s="535"/>
      <c r="E683" s="535"/>
      <c r="F683" s="535"/>
      <c r="G683" s="535"/>
      <c r="H683" s="535"/>
      <c r="I683" s="536"/>
      <c r="J683" s="536"/>
      <c r="K683" s="536"/>
      <c r="L683" s="536"/>
      <c r="M683" s="536"/>
      <c r="N683" s="536"/>
      <c r="O683" s="536"/>
      <c r="P683" s="536"/>
      <c r="Q683" s="536"/>
      <c r="R683" s="536"/>
      <c r="S683" s="536"/>
      <c r="T683" s="536"/>
      <c r="U683" s="536"/>
      <c r="V683" s="536"/>
      <c r="W683" s="536"/>
      <c r="X683" s="536"/>
      <c r="Y683" s="536"/>
      <c r="Z683" s="536"/>
      <c r="AA683" s="536"/>
      <c r="AB683" s="536"/>
      <c r="AC683" s="536"/>
      <c r="AD683" s="536"/>
      <c r="AE683" s="536"/>
    </row>
    <row r="684">
      <c r="A684" s="536"/>
      <c r="B684" s="536"/>
      <c r="C684" s="535"/>
      <c r="D684" s="535"/>
      <c r="E684" s="535"/>
      <c r="F684" s="535"/>
      <c r="G684" s="535"/>
      <c r="H684" s="535"/>
      <c r="I684" s="536"/>
      <c r="J684" s="536"/>
      <c r="K684" s="536"/>
      <c r="L684" s="536"/>
      <c r="M684" s="536"/>
      <c r="N684" s="536"/>
      <c r="O684" s="536"/>
      <c r="P684" s="536"/>
      <c r="Q684" s="536"/>
      <c r="R684" s="536"/>
      <c r="S684" s="536"/>
      <c r="T684" s="536"/>
      <c r="U684" s="536"/>
      <c r="V684" s="536"/>
      <c r="W684" s="536"/>
      <c r="X684" s="536"/>
      <c r="Y684" s="536"/>
      <c r="Z684" s="536"/>
      <c r="AA684" s="536"/>
      <c r="AB684" s="536"/>
      <c r="AC684" s="536"/>
      <c r="AD684" s="536"/>
      <c r="AE684" s="536"/>
    </row>
    <row r="685">
      <c r="A685" s="536"/>
      <c r="B685" s="536"/>
      <c r="C685" s="535"/>
      <c r="D685" s="535"/>
      <c r="E685" s="535"/>
      <c r="F685" s="535"/>
      <c r="G685" s="535"/>
      <c r="H685" s="535"/>
      <c r="I685" s="536"/>
      <c r="J685" s="536"/>
      <c r="K685" s="536"/>
      <c r="L685" s="536"/>
      <c r="M685" s="536"/>
      <c r="N685" s="536"/>
      <c r="O685" s="536"/>
      <c r="P685" s="536"/>
      <c r="Q685" s="536"/>
      <c r="R685" s="536"/>
      <c r="S685" s="536"/>
      <c r="T685" s="536"/>
      <c r="U685" s="536"/>
      <c r="V685" s="536"/>
      <c r="W685" s="536"/>
      <c r="X685" s="536"/>
      <c r="Y685" s="536"/>
      <c r="Z685" s="536"/>
      <c r="AA685" s="536"/>
      <c r="AB685" s="536"/>
      <c r="AC685" s="536"/>
      <c r="AD685" s="536"/>
      <c r="AE685" s="536"/>
    </row>
    <row r="686">
      <c r="A686" s="536"/>
      <c r="B686" s="536"/>
      <c r="C686" s="535"/>
      <c r="D686" s="535"/>
      <c r="E686" s="535"/>
      <c r="F686" s="535"/>
      <c r="G686" s="535"/>
      <c r="H686" s="535"/>
      <c r="I686" s="536"/>
      <c r="J686" s="536"/>
      <c r="K686" s="536"/>
      <c r="L686" s="536"/>
      <c r="M686" s="536"/>
      <c r="N686" s="536"/>
      <c r="O686" s="536"/>
      <c r="P686" s="536"/>
      <c r="Q686" s="536"/>
      <c r="R686" s="536"/>
      <c r="S686" s="536"/>
      <c r="T686" s="536"/>
      <c r="U686" s="536"/>
      <c r="V686" s="536"/>
      <c r="W686" s="536"/>
      <c r="X686" s="536"/>
      <c r="Y686" s="536"/>
      <c r="Z686" s="536"/>
      <c r="AA686" s="536"/>
      <c r="AB686" s="536"/>
      <c r="AC686" s="536"/>
      <c r="AD686" s="536"/>
      <c r="AE686" s="536"/>
    </row>
    <row r="687">
      <c r="A687" s="536"/>
      <c r="B687" s="536"/>
      <c r="C687" s="535"/>
      <c r="D687" s="535"/>
      <c r="E687" s="535"/>
      <c r="F687" s="535"/>
      <c r="G687" s="535"/>
      <c r="H687" s="535"/>
      <c r="I687" s="536"/>
      <c r="J687" s="536"/>
      <c r="K687" s="536"/>
      <c r="L687" s="536"/>
      <c r="M687" s="536"/>
      <c r="N687" s="536"/>
      <c r="O687" s="536"/>
      <c r="P687" s="536"/>
      <c r="Q687" s="536"/>
      <c r="R687" s="536"/>
      <c r="S687" s="536"/>
      <c r="T687" s="536"/>
      <c r="U687" s="536"/>
      <c r="V687" s="536"/>
      <c r="W687" s="536"/>
      <c r="X687" s="536"/>
      <c r="Y687" s="536"/>
      <c r="Z687" s="536"/>
      <c r="AA687" s="536"/>
      <c r="AB687" s="536"/>
      <c r="AC687" s="536"/>
      <c r="AD687" s="536"/>
      <c r="AE687" s="536"/>
    </row>
    <row r="688">
      <c r="A688" s="536"/>
      <c r="B688" s="536"/>
      <c r="C688" s="535"/>
      <c r="D688" s="535"/>
      <c r="E688" s="535"/>
      <c r="F688" s="535"/>
      <c r="G688" s="535"/>
      <c r="H688" s="535"/>
      <c r="I688" s="536"/>
      <c r="J688" s="536"/>
      <c r="K688" s="536"/>
      <c r="L688" s="536"/>
      <c r="M688" s="536"/>
      <c r="N688" s="536"/>
      <c r="O688" s="536"/>
      <c r="P688" s="536"/>
      <c r="Q688" s="536"/>
      <c r="R688" s="536"/>
      <c r="S688" s="536"/>
      <c r="T688" s="536"/>
      <c r="U688" s="536"/>
      <c r="V688" s="536"/>
      <c r="W688" s="536"/>
      <c r="X688" s="536"/>
      <c r="Y688" s="536"/>
      <c r="Z688" s="536"/>
      <c r="AA688" s="536"/>
      <c r="AB688" s="536"/>
      <c r="AC688" s="536"/>
      <c r="AD688" s="536"/>
      <c r="AE688" s="536"/>
    </row>
    <row r="689">
      <c r="A689" s="536"/>
      <c r="B689" s="536"/>
      <c r="C689" s="535"/>
      <c r="D689" s="535"/>
      <c r="E689" s="535"/>
      <c r="F689" s="535"/>
      <c r="G689" s="535"/>
      <c r="H689" s="535"/>
      <c r="I689" s="536"/>
      <c r="J689" s="536"/>
      <c r="K689" s="536"/>
      <c r="L689" s="536"/>
      <c r="M689" s="536"/>
      <c r="N689" s="536"/>
      <c r="O689" s="536"/>
      <c r="P689" s="536"/>
      <c r="Q689" s="536"/>
      <c r="R689" s="536"/>
      <c r="S689" s="536"/>
      <c r="T689" s="536"/>
      <c r="U689" s="536"/>
      <c r="V689" s="536"/>
      <c r="W689" s="536"/>
      <c r="X689" s="536"/>
      <c r="Y689" s="536"/>
      <c r="Z689" s="536"/>
      <c r="AA689" s="536"/>
      <c r="AB689" s="536"/>
      <c r="AC689" s="536"/>
      <c r="AD689" s="536"/>
      <c r="AE689" s="536"/>
    </row>
    <row r="690">
      <c r="A690" s="536"/>
      <c r="B690" s="536"/>
      <c r="C690" s="535"/>
      <c r="D690" s="535"/>
      <c r="E690" s="535"/>
      <c r="F690" s="535"/>
      <c r="G690" s="535"/>
      <c r="H690" s="535"/>
      <c r="I690" s="536"/>
      <c r="J690" s="536"/>
      <c r="K690" s="536"/>
      <c r="L690" s="536"/>
      <c r="M690" s="536"/>
      <c r="N690" s="536"/>
      <c r="O690" s="536"/>
      <c r="P690" s="536"/>
      <c r="Q690" s="536"/>
      <c r="R690" s="536"/>
      <c r="S690" s="536"/>
      <c r="T690" s="536"/>
      <c r="U690" s="536"/>
      <c r="V690" s="536"/>
      <c r="W690" s="536"/>
      <c r="X690" s="536"/>
      <c r="Y690" s="536"/>
      <c r="Z690" s="536"/>
      <c r="AA690" s="536"/>
      <c r="AB690" s="536"/>
      <c r="AC690" s="536"/>
      <c r="AD690" s="536"/>
      <c r="AE690" s="536"/>
    </row>
    <row r="691">
      <c r="A691" s="536"/>
      <c r="B691" s="536"/>
      <c r="C691" s="535"/>
      <c r="D691" s="535"/>
      <c r="E691" s="535"/>
      <c r="F691" s="535"/>
      <c r="G691" s="535"/>
      <c r="H691" s="535"/>
      <c r="I691" s="536"/>
      <c r="J691" s="536"/>
      <c r="K691" s="536"/>
      <c r="L691" s="536"/>
      <c r="M691" s="536"/>
      <c r="N691" s="536"/>
      <c r="O691" s="536"/>
      <c r="P691" s="536"/>
      <c r="Q691" s="536"/>
      <c r="R691" s="536"/>
      <c r="S691" s="536"/>
      <c r="T691" s="536"/>
      <c r="U691" s="536"/>
      <c r="V691" s="536"/>
      <c r="W691" s="536"/>
      <c r="X691" s="536"/>
      <c r="Y691" s="536"/>
      <c r="Z691" s="536"/>
      <c r="AA691" s="536"/>
      <c r="AB691" s="536"/>
      <c r="AC691" s="536"/>
      <c r="AD691" s="536"/>
      <c r="AE691" s="536"/>
    </row>
    <row r="692">
      <c r="A692" s="536"/>
      <c r="B692" s="536"/>
      <c r="C692" s="535"/>
      <c r="D692" s="535"/>
      <c r="E692" s="535"/>
      <c r="F692" s="535"/>
      <c r="G692" s="535"/>
      <c r="H692" s="535"/>
      <c r="I692" s="536"/>
      <c r="J692" s="536"/>
      <c r="K692" s="536"/>
      <c r="L692" s="536"/>
      <c r="M692" s="536"/>
      <c r="N692" s="536"/>
      <c r="O692" s="536"/>
      <c r="P692" s="536"/>
      <c r="Q692" s="536"/>
      <c r="R692" s="536"/>
      <c r="S692" s="536"/>
      <c r="T692" s="536"/>
      <c r="U692" s="536"/>
      <c r="V692" s="536"/>
      <c r="W692" s="536"/>
      <c r="X692" s="536"/>
      <c r="Y692" s="536"/>
      <c r="Z692" s="536"/>
      <c r="AA692" s="536"/>
      <c r="AB692" s="536"/>
      <c r="AC692" s="536"/>
      <c r="AD692" s="536"/>
      <c r="AE692" s="536"/>
    </row>
    <row r="693">
      <c r="A693" s="536"/>
      <c r="B693" s="536"/>
      <c r="C693" s="535"/>
      <c r="D693" s="535"/>
      <c r="E693" s="535"/>
      <c r="F693" s="535"/>
      <c r="G693" s="535"/>
      <c r="H693" s="535"/>
      <c r="I693" s="536"/>
      <c r="J693" s="536"/>
      <c r="K693" s="536"/>
      <c r="L693" s="536"/>
      <c r="M693" s="536"/>
      <c r="N693" s="536"/>
      <c r="O693" s="536"/>
      <c r="P693" s="536"/>
      <c r="Q693" s="536"/>
      <c r="R693" s="536"/>
      <c r="S693" s="536"/>
      <c r="T693" s="536"/>
      <c r="U693" s="536"/>
      <c r="V693" s="536"/>
      <c r="W693" s="536"/>
      <c r="X693" s="536"/>
      <c r="Y693" s="536"/>
      <c r="Z693" s="536"/>
      <c r="AA693" s="536"/>
      <c r="AB693" s="536"/>
      <c r="AC693" s="536"/>
      <c r="AD693" s="536"/>
      <c r="AE693" s="536"/>
    </row>
    <row r="694">
      <c r="A694" s="536"/>
      <c r="B694" s="536"/>
      <c r="C694" s="535"/>
      <c r="D694" s="535"/>
      <c r="E694" s="535"/>
      <c r="F694" s="535"/>
      <c r="G694" s="535"/>
      <c r="H694" s="535"/>
      <c r="I694" s="536"/>
      <c r="J694" s="536"/>
      <c r="K694" s="536"/>
      <c r="L694" s="536"/>
      <c r="M694" s="536"/>
      <c r="N694" s="536"/>
      <c r="O694" s="536"/>
      <c r="P694" s="536"/>
      <c r="Q694" s="536"/>
      <c r="R694" s="536"/>
      <c r="S694" s="536"/>
      <c r="T694" s="536"/>
      <c r="U694" s="536"/>
      <c r="V694" s="536"/>
      <c r="W694" s="536"/>
      <c r="X694" s="536"/>
      <c r="Y694" s="536"/>
      <c r="Z694" s="536"/>
      <c r="AA694" s="536"/>
      <c r="AB694" s="536"/>
      <c r="AC694" s="536"/>
      <c r="AD694" s="536"/>
      <c r="AE694" s="536"/>
    </row>
    <row r="695">
      <c r="A695" s="536"/>
      <c r="B695" s="536"/>
      <c r="C695" s="535"/>
      <c r="D695" s="535"/>
      <c r="E695" s="535"/>
      <c r="F695" s="535"/>
      <c r="G695" s="535"/>
      <c r="H695" s="535"/>
      <c r="I695" s="536"/>
      <c r="J695" s="536"/>
      <c r="K695" s="536"/>
      <c r="L695" s="536"/>
      <c r="M695" s="536"/>
      <c r="N695" s="536"/>
      <c r="O695" s="536"/>
      <c r="P695" s="536"/>
      <c r="Q695" s="536"/>
      <c r="R695" s="536"/>
      <c r="S695" s="536"/>
      <c r="T695" s="536"/>
      <c r="U695" s="536"/>
      <c r="V695" s="536"/>
      <c r="W695" s="536"/>
      <c r="X695" s="536"/>
      <c r="Y695" s="536"/>
      <c r="Z695" s="536"/>
      <c r="AA695" s="536"/>
      <c r="AB695" s="536"/>
      <c r="AC695" s="536"/>
      <c r="AD695" s="536"/>
      <c r="AE695" s="536"/>
    </row>
    <row r="696">
      <c r="A696" s="536"/>
      <c r="B696" s="536"/>
      <c r="C696" s="535"/>
      <c r="D696" s="535"/>
      <c r="E696" s="535"/>
      <c r="F696" s="535"/>
      <c r="G696" s="535"/>
      <c r="H696" s="535"/>
      <c r="I696" s="536"/>
      <c r="J696" s="536"/>
      <c r="K696" s="536"/>
      <c r="L696" s="536"/>
      <c r="M696" s="536"/>
      <c r="N696" s="536"/>
      <c r="O696" s="536"/>
      <c r="P696" s="536"/>
      <c r="Q696" s="536"/>
      <c r="R696" s="536"/>
      <c r="S696" s="536"/>
      <c r="T696" s="536"/>
      <c r="U696" s="536"/>
      <c r="V696" s="536"/>
      <c r="W696" s="536"/>
      <c r="X696" s="536"/>
      <c r="Y696" s="536"/>
      <c r="Z696" s="536"/>
      <c r="AA696" s="536"/>
      <c r="AB696" s="536"/>
      <c r="AC696" s="536"/>
      <c r="AD696" s="536"/>
      <c r="AE696" s="536"/>
    </row>
    <row r="697">
      <c r="A697" s="536"/>
      <c r="B697" s="536"/>
      <c r="C697" s="535"/>
      <c r="D697" s="535"/>
      <c r="E697" s="535"/>
      <c r="F697" s="535"/>
      <c r="G697" s="535"/>
      <c r="H697" s="535"/>
      <c r="I697" s="536"/>
      <c r="J697" s="536"/>
      <c r="K697" s="536"/>
      <c r="L697" s="536"/>
      <c r="M697" s="536"/>
      <c r="N697" s="536"/>
      <c r="O697" s="536"/>
      <c r="P697" s="536"/>
      <c r="Q697" s="536"/>
      <c r="R697" s="536"/>
      <c r="S697" s="536"/>
      <c r="T697" s="536"/>
      <c r="U697" s="536"/>
      <c r="V697" s="536"/>
      <c r="W697" s="536"/>
      <c r="X697" s="536"/>
      <c r="Y697" s="536"/>
      <c r="Z697" s="536"/>
      <c r="AA697" s="536"/>
      <c r="AB697" s="536"/>
      <c r="AC697" s="536"/>
      <c r="AD697" s="536"/>
      <c r="AE697" s="536"/>
    </row>
    <row r="698">
      <c r="A698" s="536"/>
      <c r="B698" s="536"/>
      <c r="C698" s="535"/>
      <c r="D698" s="535"/>
      <c r="E698" s="535"/>
      <c r="F698" s="535"/>
      <c r="G698" s="535"/>
      <c r="H698" s="535"/>
      <c r="I698" s="536"/>
      <c r="J698" s="536"/>
      <c r="K698" s="536"/>
      <c r="L698" s="536"/>
      <c r="M698" s="536"/>
      <c r="N698" s="536"/>
      <c r="O698" s="536"/>
      <c r="P698" s="536"/>
      <c r="Q698" s="536"/>
      <c r="R698" s="536"/>
      <c r="S698" s="536"/>
      <c r="T698" s="536"/>
      <c r="U698" s="536"/>
      <c r="V698" s="536"/>
      <c r="W698" s="536"/>
      <c r="X698" s="536"/>
      <c r="Y698" s="536"/>
      <c r="Z698" s="536"/>
      <c r="AA698" s="536"/>
      <c r="AB698" s="536"/>
      <c r="AC698" s="536"/>
      <c r="AD698" s="536"/>
      <c r="AE698" s="536"/>
    </row>
    <row r="699">
      <c r="A699" s="536"/>
      <c r="B699" s="536"/>
      <c r="C699" s="535"/>
      <c r="D699" s="535"/>
      <c r="E699" s="535"/>
      <c r="F699" s="535"/>
      <c r="G699" s="535"/>
      <c r="H699" s="535"/>
      <c r="I699" s="536"/>
      <c r="J699" s="536"/>
      <c r="K699" s="536"/>
      <c r="L699" s="536"/>
      <c r="M699" s="536"/>
      <c r="N699" s="536"/>
      <c r="O699" s="536"/>
      <c r="P699" s="536"/>
      <c r="Q699" s="536"/>
      <c r="R699" s="536"/>
      <c r="S699" s="536"/>
      <c r="T699" s="536"/>
      <c r="U699" s="536"/>
      <c r="V699" s="536"/>
      <c r="W699" s="536"/>
      <c r="X699" s="536"/>
      <c r="Y699" s="536"/>
      <c r="Z699" s="536"/>
      <c r="AA699" s="536"/>
      <c r="AB699" s="536"/>
      <c r="AC699" s="536"/>
      <c r="AD699" s="536"/>
      <c r="AE699" s="536"/>
    </row>
    <row r="700">
      <c r="A700" s="536"/>
      <c r="B700" s="536"/>
      <c r="C700" s="535"/>
      <c r="D700" s="535"/>
      <c r="E700" s="535"/>
      <c r="F700" s="535"/>
      <c r="G700" s="535"/>
      <c r="H700" s="535"/>
      <c r="I700" s="536"/>
      <c r="J700" s="536"/>
      <c r="K700" s="536"/>
      <c r="L700" s="536"/>
      <c r="M700" s="536"/>
      <c r="N700" s="536"/>
      <c r="O700" s="536"/>
      <c r="P700" s="536"/>
      <c r="Q700" s="536"/>
      <c r="R700" s="536"/>
      <c r="S700" s="536"/>
      <c r="T700" s="536"/>
      <c r="U700" s="536"/>
      <c r="V700" s="536"/>
      <c r="W700" s="536"/>
      <c r="X700" s="536"/>
      <c r="Y700" s="536"/>
      <c r="Z700" s="536"/>
      <c r="AA700" s="536"/>
      <c r="AB700" s="536"/>
      <c r="AC700" s="536"/>
      <c r="AD700" s="536"/>
      <c r="AE700" s="536"/>
    </row>
    <row r="701">
      <c r="A701" s="536"/>
      <c r="B701" s="536"/>
      <c r="C701" s="535"/>
      <c r="D701" s="535"/>
      <c r="E701" s="535"/>
      <c r="F701" s="535"/>
      <c r="G701" s="535"/>
      <c r="H701" s="535"/>
      <c r="I701" s="536"/>
      <c r="J701" s="536"/>
      <c r="K701" s="536"/>
      <c r="L701" s="536"/>
      <c r="M701" s="536"/>
      <c r="N701" s="536"/>
      <c r="O701" s="536"/>
      <c r="P701" s="536"/>
      <c r="Q701" s="536"/>
      <c r="R701" s="536"/>
      <c r="S701" s="536"/>
      <c r="T701" s="536"/>
      <c r="U701" s="536"/>
      <c r="V701" s="536"/>
      <c r="W701" s="536"/>
      <c r="X701" s="536"/>
      <c r="Y701" s="536"/>
      <c r="Z701" s="536"/>
      <c r="AA701" s="536"/>
      <c r="AB701" s="536"/>
      <c r="AC701" s="536"/>
      <c r="AD701" s="536"/>
      <c r="AE701" s="536"/>
    </row>
    <row r="702">
      <c r="A702" s="536"/>
      <c r="B702" s="536"/>
      <c r="C702" s="535"/>
      <c r="D702" s="535"/>
      <c r="E702" s="535"/>
      <c r="F702" s="535"/>
      <c r="G702" s="535"/>
      <c r="H702" s="535"/>
      <c r="I702" s="536"/>
      <c r="J702" s="536"/>
      <c r="K702" s="536"/>
      <c r="L702" s="536"/>
      <c r="M702" s="536"/>
      <c r="N702" s="536"/>
      <c r="O702" s="536"/>
      <c r="P702" s="536"/>
      <c r="Q702" s="536"/>
      <c r="R702" s="536"/>
      <c r="S702" s="536"/>
      <c r="T702" s="536"/>
      <c r="U702" s="536"/>
      <c r="V702" s="536"/>
      <c r="W702" s="536"/>
      <c r="X702" s="536"/>
      <c r="Y702" s="536"/>
      <c r="Z702" s="536"/>
      <c r="AA702" s="536"/>
      <c r="AB702" s="536"/>
      <c r="AC702" s="536"/>
      <c r="AD702" s="536"/>
      <c r="AE702" s="536"/>
    </row>
    <row r="703">
      <c r="A703" s="536"/>
      <c r="B703" s="536"/>
      <c r="C703" s="535"/>
      <c r="D703" s="535"/>
      <c r="E703" s="535"/>
      <c r="F703" s="535"/>
      <c r="G703" s="535"/>
      <c r="H703" s="535"/>
      <c r="I703" s="536"/>
      <c r="J703" s="536"/>
      <c r="K703" s="536"/>
      <c r="L703" s="536"/>
      <c r="M703" s="536"/>
      <c r="N703" s="536"/>
      <c r="O703" s="536"/>
      <c r="P703" s="536"/>
      <c r="Q703" s="536"/>
      <c r="R703" s="536"/>
      <c r="S703" s="536"/>
      <c r="T703" s="536"/>
      <c r="U703" s="536"/>
      <c r="V703" s="536"/>
      <c r="W703" s="536"/>
      <c r="X703" s="536"/>
      <c r="Y703" s="536"/>
      <c r="Z703" s="536"/>
      <c r="AA703" s="536"/>
      <c r="AB703" s="536"/>
      <c r="AC703" s="536"/>
      <c r="AD703" s="536"/>
      <c r="AE703" s="536"/>
    </row>
    <row r="704">
      <c r="A704" s="536"/>
      <c r="B704" s="536"/>
      <c r="C704" s="535"/>
      <c r="D704" s="535"/>
      <c r="E704" s="535"/>
      <c r="F704" s="535"/>
      <c r="G704" s="535"/>
      <c r="H704" s="535"/>
      <c r="I704" s="536"/>
      <c r="J704" s="536"/>
      <c r="K704" s="536"/>
      <c r="L704" s="536"/>
      <c r="M704" s="536"/>
      <c r="N704" s="536"/>
      <c r="O704" s="536"/>
      <c r="P704" s="536"/>
      <c r="Q704" s="536"/>
      <c r="R704" s="536"/>
      <c r="S704" s="536"/>
      <c r="T704" s="536"/>
      <c r="U704" s="536"/>
      <c r="V704" s="536"/>
      <c r="W704" s="536"/>
      <c r="X704" s="536"/>
      <c r="Y704" s="536"/>
      <c r="Z704" s="536"/>
      <c r="AA704" s="536"/>
      <c r="AB704" s="536"/>
      <c r="AC704" s="536"/>
      <c r="AD704" s="536"/>
      <c r="AE704" s="536"/>
    </row>
    <row r="705">
      <c r="A705" s="536"/>
      <c r="B705" s="536"/>
      <c r="C705" s="535"/>
      <c r="D705" s="535"/>
      <c r="E705" s="535"/>
      <c r="F705" s="535"/>
      <c r="G705" s="535"/>
      <c r="H705" s="535"/>
      <c r="I705" s="536"/>
      <c r="J705" s="536"/>
      <c r="K705" s="536"/>
      <c r="L705" s="536"/>
      <c r="M705" s="536"/>
      <c r="N705" s="536"/>
      <c r="O705" s="536"/>
      <c r="P705" s="536"/>
      <c r="Q705" s="536"/>
      <c r="R705" s="536"/>
      <c r="S705" s="536"/>
      <c r="T705" s="536"/>
      <c r="U705" s="536"/>
      <c r="V705" s="536"/>
      <c r="W705" s="536"/>
      <c r="X705" s="536"/>
      <c r="Y705" s="536"/>
      <c r="Z705" s="536"/>
      <c r="AA705" s="536"/>
      <c r="AB705" s="536"/>
      <c r="AC705" s="536"/>
      <c r="AD705" s="536"/>
      <c r="AE705" s="536"/>
    </row>
    <row r="706">
      <c r="A706" s="536"/>
      <c r="B706" s="536"/>
      <c r="C706" s="535"/>
      <c r="D706" s="535"/>
      <c r="E706" s="535"/>
      <c r="F706" s="535"/>
      <c r="G706" s="535"/>
      <c r="H706" s="535"/>
      <c r="I706" s="536"/>
      <c r="J706" s="536"/>
      <c r="K706" s="536"/>
      <c r="L706" s="536"/>
      <c r="M706" s="536"/>
      <c r="N706" s="536"/>
      <c r="O706" s="536"/>
      <c r="P706" s="536"/>
      <c r="Q706" s="536"/>
      <c r="R706" s="536"/>
      <c r="S706" s="536"/>
      <c r="T706" s="536"/>
      <c r="U706" s="536"/>
      <c r="V706" s="536"/>
      <c r="W706" s="536"/>
      <c r="X706" s="536"/>
      <c r="Y706" s="536"/>
      <c r="Z706" s="536"/>
      <c r="AA706" s="536"/>
      <c r="AB706" s="536"/>
      <c r="AC706" s="536"/>
      <c r="AD706" s="536"/>
      <c r="AE706" s="536"/>
    </row>
    <row r="707">
      <c r="A707" s="536"/>
      <c r="B707" s="536"/>
      <c r="C707" s="535"/>
      <c r="D707" s="535"/>
      <c r="E707" s="535"/>
      <c r="F707" s="535"/>
      <c r="G707" s="535"/>
      <c r="H707" s="535"/>
      <c r="I707" s="536"/>
      <c r="J707" s="536"/>
      <c r="K707" s="536"/>
      <c r="L707" s="536"/>
      <c r="M707" s="536"/>
      <c r="N707" s="536"/>
      <c r="O707" s="536"/>
      <c r="P707" s="536"/>
      <c r="Q707" s="536"/>
      <c r="R707" s="536"/>
      <c r="S707" s="536"/>
      <c r="T707" s="536"/>
      <c r="U707" s="536"/>
      <c r="V707" s="536"/>
      <c r="W707" s="536"/>
      <c r="X707" s="536"/>
      <c r="Y707" s="536"/>
      <c r="Z707" s="536"/>
      <c r="AA707" s="536"/>
      <c r="AB707" s="536"/>
      <c r="AC707" s="536"/>
      <c r="AD707" s="536"/>
      <c r="AE707" s="536"/>
    </row>
    <row r="708">
      <c r="A708" s="536"/>
      <c r="B708" s="536"/>
      <c r="C708" s="535"/>
      <c r="D708" s="535"/>
      <c r="E708" s="535"/>
      <c r="F708" s="535"/>
      <c r="G708" s="535"/>
      <c r="H708" s="535"/>
      <c r="I708" s="536"/>
      <c r="J708" s="536"/>
      <c r="K708" s="536"/>
      <c r="L708" s="536"/>
      <c r="M708" s="536"/>
      <c r="N708" s="536"/>
      <c r="O708" s="536"/>
      <c r="P708" s="536"/>
      <c r="Q708" s="536"/>
      <c r="R708" s="536"/>
      <c r="S708" s="536"/>
      <c r="T708" s="536"/>
      <c r="U708" s="536"/>
      <c r="V708" s="536"/>
      <c r="W708" s="536"/>
      <c r="X708" s="536"/>
      <c r="Y708" s="536"/>
      <c r="Z708" s="536"/>
      <c r="AA708" s="536"/>
      <c r="AB708" s="536"/>
      <c r="AC708" s="536"/>
      <c r="AD708" s="536"/>
      <c r="AE708" s="536"/>
    </row>
    <row r="709">
      <c r="A709" s="536"/>
      <c r="B709" s="536"/>
      <c r="C709" s="535"/>
      <c r="D709" s="535"/>
      <c r="E709" s="535"/>
      <c r="F709" s="535"/>
      <c r="G709" s="535"/>
      <c r="H709" s="535"/>
      <c r="I709" s="536"/>
      <c r="J709" s="536"/>
      <c r="K709" s="536"/>
      <c r="L709" s="536"/>
      <c r="M709" s="536"/>
      <c r="N709" s="536"/>
      <c r="O709" s="536"/>
      <c r="P709" s="536"/>
      <c r="Q709" s="536"/>
      <c r="R709" s="536"/>
      <c r="S709" s="536"/>
      <c r="T709" s="536"/>
      <c r="U709" s="536"/>
      <c r="V709" s="536"/>
      <c r="W709" s="536"/>
      <c r="X709" s="536"/>
      <c r="Y709" s="536"/>
      <c r="Z709" s="536"/>
      <c r="AA709" s="536"/>
      <c r="AB709" s="536"/>
      <c r="AC709" s="536"/>
      <c r="AD709" s="536"/>
      <c r="AE709" s="536"/>
    </row>
    <row r="710">
      <c r="A710" s="536"/>
      <c r="B710" s="536"/>
      <c r="C710" s="535"/>
      <c r="D710" s="535"/>
      <c r="E710" s="535"/>
      <c r="F710" s="535"/>
      <c r="G710" s="535"/>
      <c r="H710" s="535"/>
      <c r="I710" s="536"/>
      <c r="J710" s="536"/>
      <c r="K710" s="536"/>
      <c r="L710" s="536"/>
      <c r="M710" s="536"/>
      <c r="N710" s="536"/>
      <c r="O710" s="536"/>
      <c r="P710" s="536"/>
      <c r="Q710" s="536"/>
      <c r="R710" s="536"/>
      <c r="S710" s="536"/>
      <c r="T710" s="536"/>
      <c r="U710" s="536"/>
      <c r="V710" s="536"/>
      <c r="W710" s="536"/>
      <c r="X710" s="536"/>
      <c r="Y710" s="536"/>
      <c r="Z710" s="536"/>
      <c r="AA710" s="536"/>
      <c r="AB710" s="536"/>
      <c r="AC710" s="536"/>
      <c r="AD710" s="536"/>
      <c r="AE710" s="536"/>
    </row>
    <row r="711">
      <c r="A711" s="536"/>
      <c r="B711" s="536"/>
      <c r="C711" s="535"/>
      <c r="D711" s="535"/>
      <c r="E711" s="535"/>
      <c r="F711" s="535"/>
      <c r="G711" s="535"/>
      <c r="H711" s="535"/>
      <c r="I711" s="536"/>
      <c r="J711" s="536"/>
      <c r="K711" s="536"/>
      <c r="L711" s="536"/>
      <c r="M711" s="536"/>
      <c r="N711" s="536"/>
      <c r="O711" s="536"/>
      <c r="P711" s="536"/>
      <c r="Q711" s="536"/>
      <c r="R711" s="536"/>
      <c r="S711" s="536"/>
      <c r="T711" s="536"/>
      <c r="U711" s="536"/>
      <c r="V711" s="536"/>
      <c r="W711" s="536"/>
      <c r="X711" s="536"/>
      <c r="Y711" s="536"/>
      <c r="Z711" s="536"/>
      <c r="AA711" s="536"/>
      <c r="AB711" s="536"/>
      <c r="AC711" s="536"/>
      <c r="AD711" s="536"/>
      <c r="AE711" s="536"/>
    </row>
    <row r="712">
      <c r="A712" s="536"/>
      <c r="B712" s="536"/>
      <c r="C712" s="535"/>
      <c r="D712" s="535"/>
      <c r="E712" s="535"/>
      <c r="F712" s="535"/>
      <c r="G712" s="535"/>
      <c r="H712" s="535"/>
      <c r="I712" s="536"/>
      <c r="J712" s="536"/>
      <c r="K712" s="536"/>
      <c r="L712" s="536"/>
      <c r="M712" s="536"/>
      <c r="N712" s="536"/>
      <c r="O712" s="536"/>
      <c r="P712" s="536"/>
      <c r="Q712" s="536"/>
      <c r="R712" s="536"/>
      <c r="S712" s="536"/>
      <c r="T712" s="536"/>
      <c r="U712" s="536"/>
      <c r="V712" s="536"/>
      <c r="W712" s="536"/>
      <c r="X712" s="536"/>
      <c r="Y712" s="536"/>
      <c r="Z712" s="536"/>
      <c r="AA712" s="536"/>
      <c r="AB712" s="536"/>
      <c r="AC712" s="536"/>
      <c r="AD712" s="536"/>
      <c r="AE712" s="536"/>
    </row>
    <row r="713">
      <c r="A713" s="536"/>
      <c r="B713" s="536"/>
      <c r="C713" s="535"/>
      <c r="D713" s="535"/>
      <c r="E713" s="535"/>
      <c r="F713" s="535"/>
      <c r="G713" s="535"/>
      <c r="H713" s="535"/>
      <c r="I713" s="536"/>
      <c r="J713" s="536"/>
      <c r="K713" s="536"/>
      <c r="L713" s="536"/>
      <c r="M713" s="536"/>
      <c r="N713" s="536"/>
      <c r="O713" s="536"/>
      <c r="P713" s="536"/>
      <c r="Q713" s="536"/>
      <c r="R713" s="536"/>
      <c r="S713" s="536"/>
      <c r="T713" s="536"/>
      <c r="U713" s="536"/>
      <c r="V713" s="536"/>
      <c r="W713" s="536"/>
      <c r="X713" s="536"/>
      <c r="Y713" s="536"/>
      <c r="Z713" s="536"/>
      <c r="AA713" s="536"/>
      <c r="AB713" s="536"/>
      <c r="AC713" s="536"/>
      <c r="AD713" s="536"/>
      <c r="AE713" s="536"/>
    </row>
    <row r="714">
      <c r="A714" s="536"/>
      <c r="B714" s="536"/>
      <c r="C714" s="535"/>
      <c r="D714" s="535"/>
      <c r="E714" s="535"/>
      <c r="F714" s="535"/>
      <c r="G714" s="535"/>
      <c r="H714" s="535"/>
      <c r="I714" s="536"/>
      <c r="J714" s="536"/>
      <c r="K714" s="536"/>
      <c r="L714" s="536"/>
      <c r="M714" s="536"/>
      <c r="N714" s="536"/>
      <c r="O714" s="536"/>
      <c r="P714" s="536"/>
      <c r="Q714" s="536"/>
      <c r="R714" s="536"/>
      <c r="S714" s="536"/>
      <c r="T714" s="536"/>
      <c r="U714" s="536"/>
      <c r="V714" s="536"/>
      <c r="W714" s="536"/>
      <c r="X714" s="536"/>
      <c r="Y714" s="536"/>
      <c r="Z714" s="536"/>
      <c r="AA714" s="536"/>
      <c r="AB714" s="536"/>
      <c r="AC714" s="536"/>
      <c r="AD714" s="536"/>
      <c r="AE714" s="536"/>
    </row>
    <row r="715">
      <c r="A715" s="536"/>
      <c r="B715" s="536"/>
      <c r="C715" s="535"/>
      <c r="D715" s="535"/>
      <c r="E715" s="535"/>
      <c r="F715" s="535"/>
      <c r="G715" s="535"/>
      <c r="H715" s="535"/>
      <c r="I715" s="536"/>
      <c r="J715" s="536"/>
      <c r="K715" s="536"/>
      <c r="L715" s="536"/>
      <c r="M715" s="536"/>
      <c r="N715" s="536"/>
      <c r="O715" s="536"/>
      <c r="P715" s="536"/>
      <c r="Q715" s="536"/>
      <c r="R715" s="536"/>
      <c r="S715" s="536"/>
      <c r="T715" s="536"/>
      <c r="U715" s="536"/>
      <c r="V715" s="536"/>
      <c r="W715" s="536"/>
      <c r="X715" s="536"/>
      <c r="Y715" s="536"/>
      <c r="Z715" s="536"/>
      <c r="AA715" s="536"/>
      <c r="AB715" s="536"/>
      <c r="AC715" s="536"/>
      <c r="AD715" s="536"/>
      <c r="AE715" s="536"/>
    </row>
    <row r="716">
      <c r="A716" s="536"/>
      <c r="B716" s="536"/>
      <c r="C716" s="535"/>
      <c r="D716" s="535"/>
      <c r="E716" s="535"/>
      <c r="F716" s="535"/>
      <c r="G716" s="535"/>
      <c r="H716" s="535"/>
      <c r="I716" s="536"/>
      <c r="J716" s="536"/>
      <c r="K716" s="536"/>
      <c r="L716" s="536"/>
      <c r="M716" s="536"/>
      <c r="N716" s="536"/>
      <c r="O716" s="536"/>
      <c r="P716" s="536"/>
      <c r="Q716" s="536"/>
      <c r="R716" s="536"/>
      <c r="S716" s="536"/>
      <c r="T716" s="536"/>
      <c r="U716" s="536"/>
      <c r="V716" s="536"/>
      <c r="W716" s="536"/>
      <c r="X716" s="536"/>
      <c r="Y716" s="536"/>
      <c r="Z716" s="536"/>
      <c r="AA716" s="536"/>
      <c r="AB716" s="536"/>
      <c r="AC716" s="536"/>
      <c r="AD716" s="536"/>
      <c r="AE716" s="536"/>
    </row>
    <row r="717">
      <c r="A717" s="536"/>
      <c r="B717" s="536"/>
      <c r="C717" s="535"/>
      <c r="D717" s="535"/>
      <c r="E717" s="535"/>
      <c r="F717" s="535"/>
      <c r="G717" s="535"/>
      <c r="H717" s="535"/>
      <c r="I717" s="536"/>
      <c r="J717" s="536"/>
      <c r="K717" s="536"/>
      <c r="L717" s="536"/>
      <c r="M717" s="536"/>
      <c r="N717" s="536"/>
      <c r="O717" s="536"/>
      <c r="P717" s="536"/>
      <c r="Q717" s="536"/>
      <c r="R717" s="536"/>
      <c r="S717" s="536"/>
      <c r="T717" s="536"/>
      <c r="U717" s="536"/>
      <c r="V717" s="536"/>
      <c r="W717" s="536"/>
      <c r="X717" s="536"/>
      <c r="Y717" s="536"/>
      <c r="Z717" s="536"/>
      <c r="AA717" s="536"/>
      <c r="AB717" s="536"/>
      <c r="AC717" s="536"/>
      <c r="AD717" s="536"/>
      <c r="AE717" s="536"/>
    </row>
    <row r="718">
      <c r="A718" s="536"/>
      <c r="B718" s="536"/>
      <c r="C718" s="535"/>
      <c r="D718" s="535"/>
      <c r="E718" s="535"/>
      <c r="F718" s="535"/>
      <c r="G718" s="535"/>
      <c r="H718" s="535"/>
      <c r="I718" s="536"/>
      <c r="J718" s="536"/>
      <c r="K718" s="536"/>
      <c r="L718" s="536"/>
      <c r="M718" s="536"/>
      <c r="N718" s="536"/>
      <c r="O718" s="536"/>
      <c r="P718" s="536"/>
      <c r="Q718" s="536"/>
      <c r="R718" s="536"/>
      <c r="S718" s="536"/>
      <c r="T718" s="536"/>
      <c r="U718" s="536"/>
      <c r="V718" s="536"/>
      <c r="W718" s="536"/>
      <c r="X718" s="536"/>
      <c r="Y718" s="536"/>
      <c r="Z718" s="536"/>
      <c r="AA718" s="536"/>
      <c r="AB718" s="536"/>
      <c r="AC718" s="536"/>
      <c r="AD718" s="536"/>
      <c r="AE718" s="536"/>
    </row>
    <row r="719">
      <c r="A719" s="536"/>
      <c r="B719" s="536"/>
      <c r="C719" s="535"/>
      <c r="D719" s="535"/>
      <c r="E719" s="535"/>
      <c r="F719" s="535"/>
      <c r="G719" s="535"/>
      <c r="H719" s="535"/>
      <c r="I719" s="536"/>
      <c r="J719" s="536"/>
      <c r="K719" s="536"/>
      <c r="L719" s="536"/>
      <c r="M719" s="536"/>
      <c r="N719" s="536"/>
      <c r="O719" s="536"/>
      <c r="P719" s="536"/>
      <c r="Q719" s="536"/>
      <c r="R719" s="536"/>
      <c r="S719" s="536"/>
      <c r="T719" s="536"/>
      <c r="U719" s="536"/>
      <c r="V719" s="536"/>
      <c r="W719" s="536"/>
      <c r="X719" s="536"/>
      <c r="Y719" s="536"/>
      <c r="Z719" s="536"/>
      <c r="AA719" s="536"/>
      <c r="AB719" s="536"/>
      <c r="AC719" s="536"/>
      <c r="AD719" s="536"/>
      <c r="AE719" s="536"/>
    </row>
    <row r="720">
      <c r="A720" s="536"/>
      <c r="B720" s="536"/>
      <c r="C720" s="535"/>
      <c r="D720" s="535"/>
      <c r="E720" s="535"/>
      <c r="F720" s="535"/>
      <c r="G720" s="535"/>
      <c r="H720" s="535"/>
      <c r="I720" s="536"/>
      <c r="J720" s="536"/>
      <c r="K720" s="536"/>
      <c r="L720" s="536"/>
      <c r="M720" s="536"/>
      <c r="N720" s="536"/>
      <c r="O720" s="536"/>
      <c r="P720" s="536"/>
      <c r="Q720" s="536"/>
      <c r="R720" s="536"/>
      <c r="S720" s="536"/>
      <c r="T720" s="536"/>
      <c r="U720" s="536"/>
      <c r="V720" s="536"/>
      <c r="W720" s="536"/>
      <c r="X720" s="536"/>
      <c r="Y720" s="536"/>
      <c r="Z720" s="536"/>
      <c r="AA720" s="536"/>
      <c r="AB720" s="536"/>
      <c r="AC720" s="536"/>
      <c r="AD720" s="536"/>
      <c r="AE720" s="536"/>
    </row>
    <row r="721">
      <c r="A721" s="536"/>
      <c r="B721" s="536"/>
      <c r="C721" s="535"/>
      <c r="D721" s="535"/>
      <c r="E721" s="535"/>
      <c r="F721" s="535"/>
      <c r="G721" s="535"/>
      <c r="H721" s="535"/>
      <c r="I721" s="536"/>
      <c r="J721" s="536"/>
      <c r="K721" s="536"/>
      <c r="L721" s="536"/>
      <c r="M721" s="536"/>
      <c r="N721" s="536"/>
      <c r="O721" s="536"/>
      <c r="P721" s="536"/>
      <c r="Q721" s="536"/>
      <c r="R721" s="536"/>
      <c r="S721" s="536"/>
      <c r="T721" s="536"/>
      <c r="U721" s="536"/>
      <c r="V721" s="536"/>
      <c r="W721" s="536"/>
      <c r="X721" s="536"/>
      <c r="Y721" s="536"/>
      <c r="Z721" s="536"/>
      <c r="AA721" s="536"/>
      <c r="AB721" s="536"/>
      <c r="AC721" s="536"/>
      <c r="AD721" s="536"/>
      <c r="AE721" s="536"/>
    </row>
    <row r="722">
      <c r="A722" s="536"/>
      <c r="B722" s="536"/>
      <c r="C722" s="535"/>
      <c r="D722" s="535"/>
      <c r="E722" s="535"/>
      <c r="F722" s="535"/>
      <c r="G722" s="535"/>
      <c r="H722" s="535"/>
      <c r="I722" s="536"/>
      <c r="J722" s="536"/>
      <c r="K722" s="536"/>
      <c r="L722" s="536"/>
      <c r="M722" s="536"/>
      <c r="N722" s="536"/>
      <c r="O722" s="536"/>
      <c r="P722" s="536"/>
      <c r="Q722" s="536"/>
      <c r="R722" s="536"/>
      <c r="S722" s="536"/>
      <c r="T722" s="536"/>
      <c r="U722" s="536"/>
      <c r="V722" s="536"/>
      <c r="W722" s="536"/>
      <c r="X722" s="536"/>
      <c r="Y722" s="536"/>
      <c r="Z722" s="536"/>
      <c r="AA722" s="536"/>
      <c r="AB722" s="536"/>
      <c r="AC722" s="536"/>
      <c r="AD722" s="536"/>
      <c r="AE722" s="536"/>
    </row>
    <row r="723">
      <c r="A723" s="536"/>
      <c r="B723" s="536"/>
      <c r="C723" s="535"/>
      <c r="D723" s="535"/>
      <c r="E723" s="535"/>
      <c r="F723" s="535"/>
      <c r="G723" s="535"/>
      <c r="H723" s="535"/>
      <c r="I723" s="536"/>
      <c r="J723" s="536"/>
      <c r="K723" s="536"/>
      <c r="L723" s="536"/>
      <c r="M723" s="536"/>
      <c r="N723" s="536"/>
      <c r="O723" s="536"/>
      <c r="P723" s="536"/>
      <c r="Q723" s="536"/>
      <c r="R723" s="536"/>
      <c r="S723" s="536"/>
      <c r="T723" s="536"/>
      <c r="U723" s="536"/>
      <c r="V723" s="536"/>
      <c r="W723" s="536"/>
      <c r="X723" s="536"/>
      <c r="Y723" s="536"/>
      <c r="Z723" s="536"/>
      <c r="AA723" s="536"/>
      <c r="AB723" s="536"/>
      <c r="AC723" s="536"/>
      <c r="AD723" s="536"/>
      <c r="AE723" s="536"/>
    </row>
    <row r="724">
      <c r="A724" s="536"/>
      <c r="B724" s="536"/>
      <c r="C724" s="535"/>
      <c r="D724" s="535"/>
      <c r="E724" s="535"/>
      <c r="F724" s="535"/>
      <c r="G724" s="535"/>
      <c r="H724" s="535"/>
      <c r="I724" s="536"/>
      <c r="J724" s="536"/>
      <c r="K724" s="536"/>
      <c r="L724" s="536"/>
      <c r="M724" s="536"/>
      <c r="N724" s="536"/>
      <c r="O724" s="536"/>
      <c r="P724" s="536"/>
      <c r="Q724" s="536"/>
      <c r="R724" s="536"/>
      <c r="S724" s="536"/>
      <c r="T724" s="536"/>
      <c r="U724" s="536"/>
      <c r="V724" s="536"/>
      <c r="W724" s="536"/>
      <c r="X724" s="536"/>
      <c r="Y724" s="536"/>
      <c r="Z724" s="536"/>
      <c r="AA724" s="536"/>
      <c r="AB724" s="536"/>
      <c r="AC724" s="536"/>
      <c r="AD724" s="536"/>
      <c r="AE724" s="536"/>
    </row>
    <row r="725">
      <c r="A725" s="536"/>
      <c r="B725" s="536"/>
      <c r="C725" s="535"/>
      <c r="D725" s="535"/>
      <c r="E725" s="535"/>
      <c r="F725" s="535"/>
      <c r="G725" s="535"/>
      <c r="H725" s="535"/>
      <c r="I725" s="536"/>
      <c r="J725" s="536"/>
      <c r="K725" s="536"/>
      <c r="L725" s="536"/>
      <c r="M725" s="536"/>
      <c r="N725" s="536"/>
      <c r="O725" s="536"/>
      <c r="P725" s="536"/>
      <c r="Q725" s="536"/>
      <c r="R725" s="536"/>
      <c r="S725" s="536"/>
      <c r="T725" s="536"/>
      <c r="U725" s="536"/>
      <c r="V725" s="536"/>
      <c r="W725" s="536"/>
      <c r="X725" s="536"/>
      <c r="Y725" s="536"/>
      <c r="Z725" s="536"/>
      <c r="AA725" s="536"/>
      <c r="AB725" s="536"/>
      <c r="AC725" s="536"/>
      <c r="AD725" s="536"/>
      <c r="AE725" s="536"/>
    </row>
    <row r="726">
      <c r="A726" s="536"/>
      <c r="B726" s="536"/>
      <c r="C726" s="535"/>
      <c r="D726" s="535"/>
      <c r="E726" s="535"/>
      <c r="F726" s="535"/>
      <c r="G726" s="535"/>
      <c r="H726" s="535"/>
      <c r="I726" s="536"/>
      <c r="J726" s="536"/>
      <c r="K726" s="536"/>
      <c r="L726" s="536"/>
      <c r="M726" s="536"/>
      <c r="N726" s="536"/>
      <c r="O726" s="536"/>
      <c r="P726" s="536"/>
      <c r="Q726" s="536"/>
      <c r="R726" s="536"/>
      <c r="S726" s="536"/>
      <c r="T726" s="536"/>
      <c r="U726" s="536"/>
      <c r="V726" s="536"/>
      <c r="W726" s="536"/>
      <c r="X726" s="536"/>
      <c r="Y726" s="536"/>
      <c r="Z726" s="536"/>
      <c r="AA726" s="536"/>
      <c r="AB726" s="536"/>
      <c r="AC726" s="536"/>
      <c r="AD726" s="536"/>
      <c r="AE726" s="536"/>
    </row>
    <row r="727">
      <c r="A727" s="536"/>
      <c r="B727" s="536"/>
      <c r="C727" s="535"/>
      <c r="D727" s="535"/>
      <c r="E727" s="535"/>
      <c r="F727" s="535"/>
      <c r="G727" s="535"/>
      <c r="H727" s="535"/>
      <c r="I727" s="536"/>
      <c r="J727" s="536"/>
      <c r="K727" s="536"/>
      <c r="L727" s="536"/>
      <c r="M727" s="536"/>
      <c r="N727" s="536"/>
      <c r="O727" s="536"/>
      <c r="P727" s="536"/>
      <c r="Q727" s="536"/>
      <c r="R727" s="536"/>
      <c r="S727" s="536"/>
      <c r="T727" s="536"/>
      <c r="U727" s="536"/>
      <c r="V727" s="536"/>
      <c r="W727" s="536"/>
      <c r="X727" s="536"/>
      <c r="Y727" s="536"/>
      <c r="Z727" s="536"/>
      <c r="AA727" s="536"/>
      <c r="AB727" s="536"/>
      <c r="AC727" s="536"/>
      <c r="AD727" s="536"/>
      <c r="AE727" s="536"/>
    </row>
    <row r="728">
      <c r="A728" s="536"/>
      <c r="B728" s="536"/>
      <c r="C728" s="535"/>
      <c r="D728" s="535"/>
      <c r="E728" s="535"/>
      <c r="F728" s="535"/>
      <c r="G728" s="535"/>
      <c r="H728" s="535"/>
      <c r="I728" s="536"/>
      <c r="J728" s="536"/>
      <c r="K728" s="536"/>
      <c r="L728" s="536"/>
      <c r="M728" s="536"/>
      <c r="N728" s="536"/>
      <c r="O728" s="536"/>
      <c r="P728" s="536"/>
      <c r="Q728" s="536"/>
      <c r="R728" s="536"/>
      <c r="S728" s="536"/>
      <c r="T728" s="536"/>
      <c r="U728" s="536"/>
      <c r="V728" s="536"/>
      <c r="W728" s="536"/>
      <c r="X728" s="536"/>
      <c r="Y728" s="536"/>
      <c r="Z728" s="536"/>
      <c r="AA728" s="536"/>
      <c r="AB728" s="536"/>
      <c r="AC728" s="536"/>
      <c r="AD728" s="536"/>
      <c r="AE728" s="536"/>
    </row>
    <row r="729">
      <c r="A729" s="536"/>
      <c r="B729" s="536"/>
      <c r="C729" s="535"/>
      <c r="D729" s="535"/>
      <c r="E729" s="535"/>
      <c r="F729" s="535"/>
      <c r="G729" s="535"/>
      <c r="H729" s="535"/>
      <c r="I729" s="536"/>
      <c r="J729" s="536"/>
      <c r="K729" s="536"/>
      <c r="L729" s="536"/>
      <c r="M729" s="536"/>
      <c r="N729" s="536"/>
      <c r="O729" s="536"/>
      <c r="P729" s="536"/>
      <c r="Q729" s="536"/>
      <c r="R729" s="536"/>
      <c r="S729" s="536"/>
      <c r="T729" s="536"/>
      <c r="U729" s="536"/>
      <c r="V729" s="536"/>
      <c r="W729" s="536"/>
      <c r="X729" s="536"/>
      <c r="Y729" s="536"/>
      <c r="Z729" s="536"/>
      <c r="AA729" s="536"/>
      <c r="AB729" s="536"/>
      <c r="AC729" s="536"/>
      <c r="AD729" s="536"/>
      <c r="AE729" s="536"/>
    </row>
    <row r="730">
      <c r="A730" s="536"/>
      <c r="B730" s="536"/>
      <c r="C730" s="535"/>
      <c r="D730" s="535"/>
      <c r="E730" s="535"/>
      <c r="F730" s="535"/>
      <c r="G730" s="535"/>
      <c r="H730" s="535"/>
      <c r="I730" s="536"/>
      <c r="J730" s="536"/>
      <c r="K730" s="536"/>
      <c r="L730" s="536"/>
      <c r="M730" s="536"/>
      <c r="N730" s="536"/>
      <c r="O730" s="536"/>
      <c r="P730" s="536"/>
      <c r="Q730" s="536"/>
      <c r="R730" s="536"/>
      <c r="S730" s="536"/>
      <c r="T730" s="536"/>
      <c r="U730" s="536"/>
      <c r="V730" s="536"/>
      <c r="W730" s="536"/>
      <c r="X730" s="536"/>
      <c r="Y730" s="536"/>
      <c r="Z730" s="536"/>
      <c r="AA730" s="536"/>
      <c r="AB730" s="536"/>
      <c r="AC730" s="536"/>
      <c r="AD730" s="536"/>
      <c r="AE730" s="536"/>
    </row>
    <row r="731">
      <c r="A731" s="536"/>
      <c r="B731" s="536"/>
      <c r="C731" s="535"/>
      <c r="D731" s="535"/>
      <c r="E731" s="535"/>
      <c r="F731" s="535"/>
      <c r="G731" s="535"/>
      <c r="H731" s="535"/>
      <c r="I731" s="536"/>
      <c r="J731" s="536"/>
      <c r="K731" s="536"/>
      <c r="L731" s="536"/>
      <c r="M731" s="536"/>
      <c r="N731" s="536"/>
      <c r="O731" s="536"/>
      <c r="P731" s="536"/>
      <c r="Q731" s="536"/>
      <c r="R731" s="536"/>
      <c r="S731" s="536"/>
      <c r="T731" s="536"/>
      <c r="U731" s="536"/>
      <c r="V731" s="536"/>
      <c r="W731" s="536"/>
      <c r="X731" s="536"/>
      <c r="Y731" s="536"/>
      <c r="Z731" s="536"/>
      <c r="AA731" s="536"/>
      <c r="AB731" s="536"/>
      <c r="AC731" s="536"/>
      <c r="AD731" s="536"/>
      <c r="AE731" s="536"/>
    </row>
    <row r="732">
      <c r="A732" s="536"/>
      <c r="B732" s="536"/>
      <c r="C732" s="535"/>
      <c r="D732" s="535"/>
      <c r="E732" s="535"/>
      <c r="F732" s="535"/>
      <c r="G732" s="535"/>
      <c r="H732" s="535"/>
      <c r="I732" s="536"/>
      <c r="J732" s="536"/>
      <c r="K732" s="536"/>
      <c r="L732" s="536"/>
      <c r="M732" s="536"/>
      <c r="N732" s="536"/>
      <c r="O732" s="536"/>
      <c r="P732" s="536"/>
      <c r="Q732" s="536"/>
      <c r="R732" s="536"/>
      <c r="S732" s="536"/>
      <c r="T732" s="536"/>
      <c r="U732" s="536"/>
      <c r="V732" s="536"/>
      <c r="W732" s="536"/>
      <c r="X732" s="536"/>
      <c r="Y732" s="536"/>
      <c r="Z732" s="536"/>
      <c r="AA732" s="536"/>
      <c r="AB732" s="536"/>
      <c r="AC732" s="536"/>
      <c r="AD732" s="536"/>
      <c r="AE732" s="536"/>
    </row>
    <row r="733">
      <c r="A733" s="536"/>
      <c r="B733" s="536"/>
      <c r="C733" s="535"/>
      <c r="D733" s="535"/>
      <c r="E733" s="535"/>
      <c r="F733" s="535"/>
      <c r="G733" s="535"/>
      <c r="H733" s="535"/>
      <c r="I733" s="536"/>
      <c r="J733" s="536"/>
      <c r="K733" s="536"/>
      <c r="L733" s="536"/>
      <c r="M733" s="536"/>
      <c r="N733" s="536"/>
      <c r="O733" s="536"/>
      <c r="P733" s="536"/>
      <c r="Q733" s="536"/>
      <c r="R733" s="536"/>
      <c r="S733" s="536"/>
      <c r="T733" s="536"/>
      <c r="U733" s="536"/>
      <c r="V733" s="536"/>
      <c r="W733" s="536"/>
      <c r="X733" s="536"/>
      <c r="Y733" s="536"/>
      <c r="Z733" s="536"/>
      <c r="AA733" s="536"/>
      <c r="AB733" s="536"/>
      <c r="AC733" s="536"/>
      <c r="AD733" s="536"/>
      <c r="AE733" s="536"/>
    </row>
    <row r="734">
      <c r="A734" s="536"/>
      <c r="B734" s="536"/>
      <c r="C734" s="535"/>
      <c r="D734" s="535"/>
      <c r="E734" s="535"/>
      <c r="F734" s="535"/>
      <c r="G734" s="535"/>
      <c r="H734" s="535"/>
      <c r="I734" s="536"/>
      <c r="J734" s="536"/>
      <c r="K734" s="536"/>
      <c r="L734" s="536"/>
      <c r="M734" s="536"/>
      <c r="N734" s="536"/>
      <c r="O734" s="536"/>
      <c r="P734" s="536"/>
      <c r="Q734" s="536"/>
      <c r="R734" s="536"/>
      <c r="S734" s="536"/>
      <c r="T734" s="536"/>
      <c r="U734" s="536"/>
      <c r="V734" s="536"/>
      <c r="W734" s="536"/>
      <c r="X734" s="536"/>
      <c r="Y734" s="536"/>
      <c r="Z734" s="536"/>
      <c r="AA734" s="536"/>
      <c r="AB734" s="536"/>
      <c r="AC734" s="536"/>
      <c r="AD734" s="536"/>
      <c r="AE734" s="536"/>
    </row>
    <row r="735">
      <c r="A735" s="536"/>
      <c r="B735" s="536"/>
      <c r="C735" s="535"/>
      <c r="D735" s="535"/>
      <c r="E735" s="535"/>
      <c r="F735" s="535"/>
      <c r="G735" s="535"/>
      <c r="H735" s="535"/>
      <c r="I735" s="536"/>
      <c r="J735" s="536"/>
      <c r="K735" s="536"/>
      <c r="L735" s="536"/>
      <c r="M735" s="536"/>
      <c r="N735" s="536"/>
      <c r="O735" s="536"/>
      <c r="P735" s="536"/>
      <c r="Q735" s="536"/>
      <c r="R735" s="536"/>
      <c r="S735" s="536"/>
      <c r="T735" s="536"/>
      <c r="U735" s="536"/>
      <c r="V735" s="536"/>
      <c r="W735" s="536"/>
      <c r="X735" s="536"/>
      <c r="Y735" s="536"/>
      <c r="Z735" s="536"/>
      <c r="AA735" s="536"/>
      <c r="AB735" s="536"/>
      <c r="AC735" s="536"/>
      <c r="AD735" s="536"/>
      <c r="AE735" s="536"/>
    </row>
    <row r="736">
      <c r="A736" s="536"/>
      <c r="B736" s="536"/>
      <c r="C736" s="535"/>
      <c r="D736" s="535"/>
      <c r="E736" s="535"/>
      <c r="F736" s="535"/>
      <c r="G736" s="535"/>
      <c r="H736" s="535"/>
      <c r="I736" s="536"/>
      <c r="J736" s="536"/>
      <c r="K736" s="536"/>
      <c r="L736" s="536"/>
      <c r="M736" s="536"/>
      <c r="N736" s="536"/>
      <c r="O736" s="536"/>
      <c r="P736" s="536"/>
      <c r="Q736" s="536"/>
      <c r="R736" s="536"/>
      <c r="S736" s="536"/>
      <c r="T736" s="536"/>
      <c r="U736" s="536"/>
      <c r="V736" s="536"/>
      <c r="W736" s="536"/>
      <c r="X736" s="536"/>
      <c r="Y736" s="536"/>
      <c r="Z736" s="536"/>
      <c r="AA736" s="536"/>
      <c r="AB736" s="536"/>
      <c r="AC736" s="536"/>
      <c r="AD736" s="536"/>
      <c r="AE736" s="536"/>
    </row>
    <row r="737">
      <c r="A737" s="536"/>
      <c r="B737" s="536"/>
      <c r="C737" s="535"/>
      <c r="D737" s="535"/>
      <c r="E737" s="535"/>
      <c r="F737" s="535"/>
      <c r="G737" s="535"/>
      <c r="H737" s="535"/>
      <c r="I737" s="536"/>
      <c r="J737" s="536"/>
      <c r="K737" s="536"/>
      <c r="L737" s="536"/>
      <c r="M737" s="536"/>
      <c r="N737" s="536"/>
      <c r="O737" s="536"/>
      <c r="P737" s="536"/>
      <c r="Q737" s="536"/>
      <c r="R737" s="536"/>
      <c r="S737" s="536"/>
      <c r="T737" s="536"/>
      <c r="U737" s="536"/>
      <c r="V737" s="536"/>
      <c r="W737" s="536"/>
      <c r="X737" s="536"/>
      <c r="Y737" s="536"/>
      <c r="Z737" s="536"/>
      <c r="AA737" s="536"/>
      <c r="AB737" s="536"/>
      <c r="AC737" s="536"/>
      <c r="AD737" s="536"/>
      <c r="AE737" s="536"/>
    </row>
    <row r="738">
      <c r="A738" s="536"/>
      <c r="B738" s="536"/>
      <c r="C738" s="535"/>
      <c r="D738" s="535"/>
      <c r="E738" s="535"/>
      <c r="F738" s="535"/>
      <c r="G738" s="535"/>
      <c r="H738" s="535"/>
      <c r="I738" s="536"/>
      <c r="J738" s="536"/>
      <c r="K738" s="536"/>
      <c r="L738" s="536"/>
      <c r="M738" s="536"/>
      <c r="N738" s="536"/>
      <c r="O738" s="536"/>
      <c r="P738" s="536"/>
      <c r="Q738" s="536"/>
      <c r="R738" s="536"/>
      <c r="S738" s="536"/>
      <c r="T738" s="536"/>
      <c r="U738" s="536"/>
      <c r="V738" s="536"/>
      <c r="W738" s="536"/>
      <c r="X738" s="536"/>
      <c r="Y738" s="536"/>
      <c r="Z738" s="536"/>
      <c r="AA738" s="536"/>
      <c r="AB738" s="536"/>
      <c r="AC738" s="536"/>
      <c r="AD738" s="536"/>
      <c r="AE738" s="536"/>
    </row>
    <row r="739">
      <c r="A739" s="536"/>
      <c r="B739" s="536"/>
      <c r="C739" s="535"/>
      <c r="D739" s="535"/>
      <c r="E739" s="535"/>
      <c r="F739" s="535"/>
      <c r="G739" s="535"/>
      <c r="H739" s="535"/>
      <c r="I739" s="536"/>
      <c r="J739" s="536"/>
      <c r="K739" s="536"/>
      <c r="L739" s="536"/>
      <c r="M739" s="536"/>
      <c r="N739" s="536"/>
      <c r="O739" s="536"/>
      <c r="P739" s="536"/>
      <c r="Q739" s="536"/>
      <c r="R739" s="536"/>
      <c r="S739" s="536"/>
      <c r="T739" s="536"/>
      <c r="U739" s="536"/>
      <c r="V739" s="536"/>
      <c r="W739" s="536"/>
      <c r="X739" s="536"/>
      <c r="Y739" s="536"/>
      <c r="Z739" s="536"/>
      <c r="AA739" s="536"/>
      <c r="AB739" s="536"/>
      <c r="AC739" s="536"/>
      <c r="AD739" s="536"/>
      <c r="AE739" s="536"/>
    </row>
    <row r="740">
      <c r="A740" s="536"/>
      <c r="B740" s="536"/>
      <c r="C740" s="535"/>
      <c r="D740" s="535"/>
      <c r="E740" s="535"/>
      <c r="F740" s="535"/>
      <c r="G740" s="535"/>
      <c r="H740" s="535"/>
      <c r="I740" s="536"/>
      <c r="J740" s="536"/>
      <c r="K740" s="536"/>
      <c r="L740" s="536"/>
      <c r="M740" s="536"/>
      <c r="N740" s="536"/>
      <c r="O740" s="536"/>
      <c r="P740" s="536"/>
      <c r="Q740" s="536"/>
      <c r="R740" s="536"/>
      <c r="S740" s="536"/>
      <c r="T740" s="536"/>
      <c r="U740" s="536"/>
      <c r="V740" s="536"/>
      <c r="W740" s="536"/>
      <c r="X740" s="536"/>
      <c r="Y740" s="536"/>
      <c r="Z740" s="536"/>
      <c r="AA740" s="536"/>
      <c r="AB740" s="536"/>
      <c r="AC740" s="536"/>
      <c r="AD740" s="536"/>
      <c r="AE740" s="536"/>
    </row>
    <row r="741">
      <c r="A741" s="536"/>
      <c r="B741" s="536"/>
      <c r="C741" s="535"/>
      <c r="D741" s="535"/>
      <c r="E741" s="535"/>
      <c r="F741" s="535"/>
      <c r="G741" s="535"/>
      <c r="H741" s="535"/>
      <c r="I741" s="536"/>
      <c r="J741" s="536"/>
      <c r="K741" s="536"/>
      <c r="L741" s="536"/>
      <c r="M741" s="536"/>
      <c r="N741" s="536"/>
      <c r="O741" s="536"/>
      <c r="P741" s="536"/>
      <c r="Q741" s="536"/>
      <c r="R741" s="536"/>
      <c r="S741" s="536"/>
      <c r="T741" s="536"/>
      <c r="U741" s="536"/>
      <c r="V741" s="536"/>
      <c r="W741" s="536"/>
      <c r="X741" s="536"/>
      <c r="Y741" s="536"/>
      <c r="Z741" s="536"/>
      <c r="AA741" s="536"/>
      <c r="AB741" s="536"/>
      <c r="AC741" s="536"/>
      <c r="AD741" s="536"/>
      <c r="AE741" s="536"/>
    </row>
    <row r="742">
      <c r="A742" s="536"/>
      <c r="B742" s="536"/>
      <c r="C742" s="535"/>
      <c r="D742" s="535"/>
      <c r="E742" s="535"/>
      <c r="F742" s="535"/>
      <c r="G742" s="535"/>
      <c r="H742" s="535"/>
      <c r="I742" s="536"/>
      <c r="J742" s="536"/>
      <c r="K742" s="536"/>
      <c r="L742" s="536"/>
      <c r="M742" s="536"/>
      <c r="N742" s="536"/>
      <c r="O742" s="536"/>
      <c r="P742" s="536"/>
      <c r="Q742" s="536"/>
      <c r="R742" s="536"/>
      <c r="S742" s="536"/>
      <c r="T742" s="536"/>
      <c r="U742" s="536"/>
      <c r="V742" s="536"/>
      <c r="W742" s="536"/>
      <c r="X742" s="536"/>
      <c r="Y742" s="536"/>
      <c r="Z742" s="536"/>
      <c r="AA742" s="536"/>
      <c r="AB742" s="536"/>
      <c r="AC742" s="536"/>
      <c r="AD742" s="536"/>
      <c r="AE742" s="536"/>
    </row>
    <row r="743">
      <c r="A743" s="536"/>
      <c r="B743" s="536"/>
      <c r="C743" s="535"/>
      <c r="D743" s="535"/>
      <c r="E743" s="535"/>
      <c r="F743" s="535"/>
      <c r="G743" s="535"/>
      <c r="H743" s="535"/>
      <c r="I743" s="536"/>
      <c r="J743" s="536"/>
      <c r="K743" s="536"/>
      <c r="L743" s="536"/>
      <c r="M743" s="536"/>
      <c r="N743" s="536"/>
      <c r="O743" s="536"/>
      <c r="P743" s="536"/>
      <c r="Q743" s="536"/>
      <c r="R743" s="536"/>
      <c r="S743" s="536"/>
      <c r="T743" s="536"/>
      <c r="U743" s="536"/>
      <c r="V743" s="536"/>
      <c r="W743" s="536"/>
      <c r="X743" s="536"/>
      <c r="Y743" s="536"/>
      <c r="Z743" s="536"/>
      <c r="AA743" s="536"/>
      <c r="AB743" s="536"/>
      <c r="AC743" s="536"/>
      <c r="AD743" s="536"/>
      <c r="AE743" s="536"/>
    </row>
    <row r="744">
      <c r="A744" s="536"/>
      <c r="B744" s="536"/>
      <c r="C744" s="535"/>
      <c r="D744" s="535"/>
      <c r="E744" s="535"/>
      <c r="F744" s="535"/>
      <c r="G744" s="535"/>
      <c r="H744" s="535"/>
      <c r="I744" s="536"/>
      <c r="J744" s="536"/>
      <c r="K744" s="536"/>
      <c r="L744" s="536"/>
      <c r="M744" s="536"/>
      <c r="N744" s="536"/>
      <c r="O744" s="536"/>
      <c r="P744" s="536"/>
      <c r="Q744" s="536"/>
      <c r="R744" s="536"/>
      <c r="S744" s="536"/>
      <c r="T744" s="536"/>
      <c r="U744" s="536"/>
      <c r="V744" s="536"/>
      <c r="W744" s="536"/>
      <c r="X744" s="536"/>
      <c r="Y744" s="536"/>
      <c r="Z744" s="536"/>
      <c r="AA744" s="536"/>
      <c r="AB744" s="536"/>
      <c r="AC744" s="536"/>
      <c r="AD744" s="536"/>
      <c r="AE744" s="536"/>
    </row>
    <row r="745">
      <c r="A745" s="536"/>
      <c r="B745" s="536"/>
      <c r="C745" s="535"/>
      <c r="D745" s="535"/>
      <c r="E745" s="535"/>
      <c r="F745" s="535"/>
      <c r="G745" s="535"/>
      <c r="H745" s="535"/>
      <c r="I745" s="536"/>
      <c r="J745" s="536"/>
      <c r="K745" s="536"/>
      <c r="L745" s="536"/>
      <c r="M745" s="536"/>
      <c r="N745" s="536"/>
      <c r="O745" s="536"/>
      <c r="P745" s="536"/>
      <c r="Q745" s="536"/>
      <c r="R745" s="536"/>
      <c r="S745" s="536"/>
      <c r="T745" s="536"/>
      <c r="U745" s="536"/>
      <c r="V745" s="536"/>
      <c r="W745" s="536"/>
      <c r="X745" s="536"/>
      <c r="Y745" s="536"/>
      <c r="Z745" s="536"/>
      <c r="AA745" s="536"/>
      <c r="AB745" s="536"/>
      <c r="AC745" s="536"/>
      <c r="AD745" s="536"/>
      <c r="AE745" s="536"/>
    </row>
    <row r="746">
      <c r="A746" s="536"/>
      <c r="B746" s="536"/>
      <c r="C746" s="535"/>
      <c r="D746" s="535"/>
      <c r="E746" s="535"/>
      <c r="F746" s="535"/>
      <c r="G746" s="535"/>
      <c r="H746" s="535"/>
      <c r="I746" s="536"/>
      <c r="J746" s="536"/>
      <c r="K746" s="536"/>
      <c r="L746" s="536"/>
      <c r="M746" s="536"/>
      <c r="N746" s="536"/>
      <c r="O746" s="536"/>
      <c r="P746" s="536"/>
      <c r="Q746" s="536"/>
      <c r="R746" s="536"/>
      <c r="S746" s="536"/>
      <c r="T746" s="536"/>
      <c r="U746" s="536"/>
      <c r="V746" s="536"/>
      <c r="W746" s="536"/>
      <c r="X746" s="536"/>
      <c r="Y746" s="536"/>
      <c r="Z746" s="536"/>
      <c r="AA746" s="536"/>
      <c r="AB746" s="536"/>
      <c r="AC746" s="536"/>
      <c r="AD746" s="536"/>
      <c r="AE746" s="536"/>
    </row>
    <row r="747">
      <c r="A747" s="536"/>
      <c r="B747" s="536"/>
      <c r="C747" s="535"/>
      <c r="D747" s="535"/>
      <c r="E747" s="535"/>
      <c r="F747" s="535"/>
      <c r="G747" s="535"/>
      <c r="H747" s="535"/>
      <c r="I747" s="536"/>
      <c r="J747" s="536"/>
      <c r="K747" s="536"/>
      <c r="L747" s="536"/>
      <c r="M747" s="536"/>
      <c r="N747" s="536"/>
      <c r="O747" s="536"/>
      <c r="P747" s="536"/>
      <c r="Q747" s="536"/>
      <c r="R747" s="536"/>
      <c r="S747" s="536"/>
      <c r="T747" s="536"/>
      <c r="U747" s="536"/>
      <c r="V747" s="536"/>
      <c r="W747" s="536"/>
      <c r="X747" s="536"/>
      <c r="Y747" s="536"/>
      <c r="Z747" s="536"/>
      <c r="AA747" s="536"/>
      <c r="AB747" s="536"/>
      <c r="AC747" s="536"/>
      <c r="AD747" s="536"/>
      <c r="AE747" s="536"/>
    </row>
    <row r="748">
      <c r="A748" s="536"/>
      <c r="B748" s="536"/>
      <c r="C748" s="535"/>
      <c r="D748" s="535"/>
      <c r="E748" s="535"/>
      <c r="F748" s="535"/>
      <c r="G748" s="535"/>
      <c r="H748" s="535"/>
      <c r="I748" s="536"/>
      <c r="J748" s="536"/>
      <c r="K748" s="536"/>
      <c r="L748" s="536"/>
      <c r="M748" s="536"/>
      <c r="N748" s="536"/>
      <c r="O748" s="536"/>
      <c r="P748" s="536"/>
      <c r="Q748" s="536"/>
      <c r="R748" s="536"/>
      <c r="S748" s="536"/>
      <c r="T748" s="536"/>
      <c r="U748" s="536"/>
      <c r="V748" s="536"/>
      <c r="W748" s="536"/>
      <c r="X748" s="536"/>
      <c r="Y748" s="536"/>
      <c r="Z748" s="536"/>
      <c r="AA748" s="536"/>
      <c r="AB748" s="536"/>
      <c r="AC748" s="536"/>
      <c r="AD748" s="536"/>
      <c r="AE748" s="536"/>
    </row>
    <row r="749">
      <c r="A749" s="536"/>
      <c r="B749" s="536"/>
      <c r="C749" s="535"/>
      <c r="D749" s="535"/>
      <c r="E749" s="535"/>
      <c r="F749" s="535"/>
      <c r="G749" s="535"/>
      <c r="H749" s="535"/>
      <c r="I749" s="536"/>
      <c r="J749" s="536"/>
      <c r="K749" s="536"/>
      <c r="L749" s="536"/>
      <c r="M749" s="536"/>
      <c r="N749" s="536"/>
      <c r="O749" s="536"/>
      <c r="P749" s="536"/>
      <c r="Q749" s="536"/>
      <c r="R749" s="536"/>
      <c r="S749" s="536"/>
      <c r="T749" s="536"/>
      <c r="U749" s="536"/>
      <c r="V749" s="536"/>
      <c r="W749" s="536"/>
      <c r="X749" s="536"/>
      <c r="Y749" s="536"/>
      <c r="Z749" s="536"/>
      <c r="AA749" s="536"/>
      <c r="AB749" s="536"/>
      <c r="AC749" s="536"/>
      <c r="AD749" s="536"/>
      <c r="AE749" s="536"/>
    </row>
    <row r="750">
      <c r="A750" s="536"/>
      <c r="B750" s="536"/>
      <c r="C750" s="535"/>
      <c r="D750" s="535"/>
      <c r="E750" s="535"/>
      <c r="F750" s="535"/>
      <c r="G750" s="535"/>
      <c r="H750" s="535"/>
      <c r="I750" s="536"/>
      <c r="J750" s="536"/>
      <c r="K750" s="536"/>
      <c r="L750" s="536"/>
      <c r="M750" s="536"/>
      <c r="N750" s="536"/>
      <c r="O750" s="536"/>
      <c r="P750" s="536"/>
      <c r="Q750" s="536"/>
      <c r="R750" s="536"/>
      <c r="S750" s="536"/>
      <c r="T750" s="536"/>
      <c r="U750" s="536"/>
      <c r="V750" s="536"/>
      <c r="W750" s="536"/>
      <c r="X750" s="536"/>
      <c r="Y750" s="536"/>
      <c r="Z750" s="536"/>
      <c r="AA750" s="536"/>
      <c r="AB750" s="536"/>
      <c r="AC750" s="536"/>
      <c r="AD750" s="536"/>
      <c r="AE750" s="536"/>
    </row>
    <row r="751">
      <c r="A751" s="536"/>
      <c r="B751" s="536"/>
      <c r="C751" s="535"/>
      <c r="D751" s="535"/>
      <c r="E751" s="535"/>
      <c r="F751" s="535"/>
      <c r="G751" s="535"/>
      <c r="H751" s="535"/>
      <c r="I751" s="536"/>
      <c r="J751" s="536"/>
      <c r="K751" s="536"/>
      <c r="L751" s="536"/>
      <c r="M751" s="536"/>
      <c r="N751" s="536"/>
      <c r="O751" s="536"/>
      <c r="P751" s="536"/>
      <c r="Q751" s="536"/>
      <c r="R751" s="536"/>
      <c r="S751" s="536"/>
      <c r="T751" s="536"/>
      <c r="U751" s="536"/>
      <c r="V751" s="536"/>
      <c r="W751" s="536"/>
      <c r="X751" s="536"/>
      <c r="Y751" s="536"/>
      <c r="Z751" s="536"/>
      <c r="AA751" s="536"/>
      <c r="AB751" s="536"/>
      <c r="AC751" s="536"/>
      <c r="AD751" s="536"/>
      <c r="AE751" s="536"/>
    </row>
    <row r="752">
      <c r="A752" s="536"/>
      <c r="B752" s="536"/>
      <c r="C752" s="535"/>
      <c r="D752" s="535"/>
      <c r="E752" s="535"/>
      <c r="F752" s="535"/>
      <c r="G752" s="535"/>
      <c r="H752" s="535"/>
      <c r="I752" s="536"/>
      <c r="J752" s="536"/>
      <c r="K752" s="536"/>
      <c r="L752" s="536"/>
      <c r="M752" s="536"/>
      <c r="N752" s="536"/>
      <c r="O752" s="536"/>
      <c r="P752" s="536"/>
      <c r="Q752" s="536"/>
      <c r="R752" s="536"/>
      <c r="S752" s="536"/>
      <c r="T752" s="536"/>
      <c r="U752" s="536"/>
      <c r="V752" s="536"/>
      <c r="W752" s="536"/>
      <c r="X752" s="536"/>
      <c r="Y752" s="536"/>
      <c r="Z752" s="536"/>
      <c r="AA752" s="536"/>
      <c r="AB752" s="536"/>
      <c r="AC752" s="536"/>
      <c r="AD752" s="536"/>
      <c r="AE752" s="536"/>
    </row>
    <row r="753">
      <c r="A753" s="536"/>
      <c r="B753" s="536"/>
      <c r="C753" s="535"/>
      <c r="D753" s="535"/>
      <c r="E753" s="535"/>
      <c r="F753" s="535"/>
      <c r="G753" s="535"/>
      <c r="H753" s="535"/>
      <c r="I753" s="536"/>
      <c r="J753" s="536"/>
      <c r="K753" s="536"/>
      <c r="L753" s="536"/>
      <c r="M753" s="536"/>
      <c r="N753" s="536"/>
      <c r="O753" s="536"/>
      <c r="P753" s="536"/>
      <c r="Q753" s="536"/>
      <c r="R753" s="536"/>
      <c r="S753" s="536"/>
      <c r="T753" s="536"/>
      <c r="U753" s="536"/>
      <c r="V753" s="536"/>
      <c r="W753" s="536"/>
      <c r="X753" s="536"/>
      <c r="Y753" s="536"/>
      <c r="Z753" s="536"/>
      <c r="AA753" s="536"/>
      <c r="AB753" s="536"/>
      <c r="AC753" s="536"/>
      <c r="AD753" s="536"/>
      <c r="AE753" s="536"/>
    </row>
    <row r="754">
      <c r="A754" s="536"/>
      <c r="B754" s="536"/>
      <c r="C754" s="535"/>
      <c r="D754" s="535"/>
      <c r="E754" s="535"/>
      <c r="F754" s="535"/>
      <c r="G754" s="535"/>
      <c r="H754" s="535"/>
      <c r="I754" s="536"/>
      <c r="J754" s="536"/>
      <c r="K754" s="536"/>
      <c r="L754" s="536"/>
      <c r="M754" s="536"/>
      <c r="N754" s="536"/>
      <c r="O754" s="536"/>
      <c r="P754" s="536"/>
      <c r="Q754" s="536"/>
      <c r="R754" s="536"/>
      <c r="S754" s="536"/>
      <c r="T754" s="536"/>
      <c r="U754" s="536"/>
      <c r="V754" s="536"/>
      <c r="W754" s="536"/>
      <c r="X754" s="536"/>
      <c r="Y754" s="536"/>
      <c r="Z754" s="536"/>
      <c r="AA754" s="536"/>
      <c r="AB754" s="536"/>
      <c r="AC754" s="536"/>
      <c r="AD754" s="536"/>
      <c r="AE754" s="536"/>
    </row>
    <row r="755">
      <c r="A755" s="536"/>
      <c r="B755" s="536"/>
      <c r="C755" s="535"/>
      <c r="D755" s="535"/>
      <c r="E755" s="535"/>
      <c r="F755" s="535"/>
      <c r="G755" s="535"/>
      <c r="H755" s="535"/>
      <c r="I755" s="536"/>
      <c r="J755" s="536"/>
      <c r="K755" s="536"/>
      <c r="L755" s="536"/>
      <c r="M755" s="536"/>
      <c r="N755" s="536"/>
      <c r="O755" s="536"/>
      <c r="P755" s="536"/>
      <c r="Q755" s="536"/>
      <c r="R755" s="536"/>
      <c r="S755" s="536"/>
      <c r="T755" s="536"/>
      <c r="U755" s="536"/>
      <c r="V755" s="536"/>
      <c r="W755" s="536"/>
      <c r="X755" s="536"/>
      <c r="Y755" s="536"/>
      <c r="Z755" s="536"/>
      <c r="AA755" s="536"/>
      <c r="AB755" s="536"/>
      <c r="AC755" s="536"/>
      <c r="AD755" s="536"/>
      <c r="AE755" s="536"/>
    </row>
    <row r="756">
      <c r="A756" s="536"/>
      <c r="B756" s="536"/>
      <c r="C756" s="535"/>
      <c r="D756" s="535"/>
      <c r="E756" s="535"/>
      <c r="F756" s="535"/>
      <c r="G756" s="535"/>
      <c r="H756" s="535"/>
      <c r="I756" s="536"/>
      <c r="J756" s="536"/>
      <c r="K756" s="536"/>
      <c r="L756" s="536"/>
      <c r="M756" s="536"/>
      <c r="N756" s="536"/>
      <c r="O756" s="536"/>
      <c r="P756" s="536"/>
      <c r="Q756" s="536"/>
      <c r="R756" s="536"/>
      <c r="S756" s="536"/>
      <c r="T756" s="536"/>
      <c r="U756" s="536"/>
      <c r="V756" s="536"/>
      <c r="W756" s="536"/>
      <c r="X756" s="536"/>
      <c r="Y756" s="536"/>
      <c r="Z756" s="536"/>
      <c r="AA756" s="536"/>
      <c r="AB756" s="536"/>
      <c r="AC756" s="536"/>
      <c r="AD756" s="536"/>
      <c r="AE756" s="536"/>
    </row>
    <row r="757">
      <c r="A757" s="536"/>
      <c r="B757" s="536"/>
      <c r="C757" s="535"/>
      <c r="D757" s="535"/>
      <c r="E757" s="535"/>
      <c r="F757" s="535"/>
      <c r="G757" s="535"/>
      <c r="H757" s="535"/>
      <c r="I757" s="536"/>
      <c r="J757" s="536"/>
      <c r="K757" s="536"/>
      <c r="L757" s="536"/>
      <c r="M757" s="536"/>
      <c r="N757" s="536"/>
      <c r="O757" s="536"/>
      <c r="P757" s="536"/>
      <c r="Q757" s="536"/>
      <c r="R757" s="536"/>
      <c r="S757" s="536"/>
      <c r="T757" s="536"/>
      <c r="U757" s="536"/>
      <c r="V757" s="536"/>
      <c r="W757" s="536"/>
      <c r="X757" s="536"/>
      <c r="Y757" s="536"/>
      <c r="Z757" s="536"/>
      <c r="AA757" s="536"/>
      <c r="AB757" s="536"/>
      <c r="AC757" s="536"/>
      <c r="AD757" s="536"/>
      <c r="AE757" s="536"/>
    </row>
    <row r="758">
      <c r="A758" s="536"/>
      <c r="B758" s="536"/>
      <c r="C758" s="535"/>
      <c r="D758" s="535"/>
      <c r="E758" s="535"/>
      <c r="F758" s="535"/>
      <c r="G758" s="535"/>
      <c r="H758" s="535"/>
      <c r="I758" s="536"/>
      <c r="J758" s="536"/>
      <c r="K758" s="536"/>
      <c r="L758" s="536"/>
      <c r="M758" s="536"/>
      <c r="N758" s="536"/>
      <c r="O758" s="536"/>
      <c r="P758" s="536"/>
      <c r="Q758" s="536"/>
      <c r="R758" s="536"/>
      <c r="S758" s="536"/>
      <c r="T758" s="536"/>
      <c r="U758" s="536"/>
      <c r="V758" s="536"/>
      <c r="W758" s="536"/>
      <c r="X758" s="536"/>
      <c r="Y758" s="536"/>
      <c r="Z758" s="536"/>
      <c r="AA758" s="536"/>
      <c r="AB758" s="536"/>
      <c r="AC758" s="536"/>
      <c r="AD758" s="536"/>
      <c r="AE758" s="536"/>
    </row>
    <row r="759">
      <c r="A759" s="536"/>
      <c r="B759" s="536"/>
      <c r="C759" s="535"/>
      <c r="D759" s="535"/>
      <c r="E759" s="535"/>
      <c r="F759" s="535"/>
      <c r="G759" s="535"/>
      <c r="H759" s="535"/>
      <c r="I759" s="536"/>
      <c r="J759" s="536"/>
      <c r="K759" s="536"/>
      <c r="L759" s="536"/>
      <c r="M759" s="536"/>
      <c r="N759" s="536"/>
      <c r="O759" s="536"/>
      <c r="P759" s="536"/>
      <c r="Q759" s="536"/>
      <c r="R759" s="536"/>
      <c r="S759" s="536"/>
      <c r="T759" s="536"/>
      <c r="U759" s="536"/>
      <c r="V759" s="536"/>
      <c r="W759" s="536"/>
      <c r="X759" s="536"/>
      <c r="Y759" s="536"/>
      <c r="Z759" s="536"/>
      <c r="AA759" s="536"/>
      <c r="AB759" s="536"/>
      <c r="AC759" s="536"/>
      <c r="AD759" s="536"/>
      <c r="AE759" s="536"/>
    </row>
    <row r="760">
      <c r="A760" s="536"/>
      <c r="B760" s="536"/>
      <c r="C760" s="535"/>
      <c r="D760" s="535"/>
      <c r="E760" s="535"/>
      <c r="F760" s="535"/>
      <c r="G760" s="535"/>
      <c r="H760" s="535"/>
      <c r="I760" s="536"/>
      <c r="J760" s="536"/>
      <c r="K760" s="536"/>
      <c r="L760" s="536"/>
      <c r="M760" s="536"/>
      <c r="N760" s="536"/>
      <c r="O760" s="536"/>
      <c r="P760" s="536"/>
      <c r="Q760" s="536"/>
      <c r="R760" s="536"/>
      <c r="S760" s="536"/>
      <c r="T760" s="536"/>
      <c r="U760" s="536"/>
      <c r="V760" s="536"/>
      <c r="W760" s="536"/>
      <c r="X760" s="536"/>
      <c r="Y760" s="536"/>
      <c r="Z760" s="536"/>
      <c r="AA760" s="536"/>
      <c r="AB760" s="536"/>
      <c r="AC760" s="536"/>
      <c r="AD760" s="536"/>
      <c r="AE760" s="536"/>
    </row>
    <row r="761">
      <c r="A761" s="536"/>
      <c r="B761" s="536"/>
      <c r="C761" s="535"/>
      <c r="D761" s="535"/>
      <c r="E761" s="535"/>
      <c r="F761" s="535"/>
      <c r="G761" s="535"/>
      <c r="H761" s="535"/>
      <c r="I761" s="536"/>
      <c r="J761" s="536"/>
      <c r="K761" s="536"/>
      <c r="L761" s="536"/>
      <c r="M761" s="536"/>
      <c r="N761" s="536"/>
      <c r="O761" s="536"/>
      <c r="P761" s="536"/>
      <c r="Q761" s="536"/>
      <c r="R761" s="536"/>
      <c r="S761" s="536"/>
      <c r="T761" s="536"/>
      <c r="U761" s="536"/>
      <c r="V761" s="536"/>
      <c r="W761" s="536"/>
      <c r="X761" s="536"/>
      <c r="Y761" s="536"/>
      <c r="Z761" s="536"/>
      <c r="AA761" s="536"/>
      <c r="AB761" s="536"/>
      <c r="AC761" s="536"/>
      <c r="AD761" s="536"/>
      <c r="AE761" s="536"/>
    </row>
    <row r="762">
      <c r="A762" s="536"/>
      <c r="B762" s="536"/>
      <c r="C762" s="535"/>
      <c r="D762" s="535"/>
      <c r="E762" s="535"/>
      <c r="F762" s="535"/>
      <c r="G762" s="535"/>
      <c r="H762" s="535"/>
      <c r="I762" s="536"/>
      <c r="J762" s="536"/>
      <c r="K762" s="536"/>
      <c r="L762" s="536"/>
      <c r="M762" s="536"/>
      <c r="N762" s="536"/>
      <c r="O762" s="536"/>
      <c r="P762" s="536"/>
      <c r="Q762" s="536"/>
      <c r="R762" s="536"/>
      <c r="S762" s="536"/>
      <c r="T762" s="536"/>
      <c r="U762" s="536"/>
      <c r="V762" s="536"/>
      <c r="W762" s="536"/>
      <c r="X762" s="536"/>
      <c r="Y762" s="536"/>
      <c r="Z762" s="536"/>
      <c r="AA762" s="536"/>
      <c r="AB762" s="536"/>
      <c r="AC762" s="536"/>
      <c r="AD762" s="536"/>
      <c r="AE762" s="536"/>
    </row>
    <row r="763">
      <c r="A763" s="536"/>
      <c r="B763" s="536"/>
      <c r="C763" s="535"/>
      <c r="D763" s="535"/>
      <c r="E763" s="535"/>
      <c r="F763" s="535"/>
      <c r="G763" s="535"/>
      <c r="H763" s="535"/>
      <c r="I763" s="536"/>
      <c r="J763" s="536"/>
      <c r="K763" s="536"/>
      <c r="L763" s="536"/>
      <c r="M763" s="536"/>
      <c r="N763" s="536"/>
      <c r="O763" s="536"/>
      <c r="P763" s="536"/>
      <c r="Q763" s="536"/>
      <c r="R763" s="536"/>
      <c r="S763" s="536"/>
      <c r="T763" s="536"/>
      <c r="U763" s="536"/>
      <c r="V763" s="536"/>
      <c r="W763" s="536"/>
      <c r="X763" s="536"/>
      <c r="Y763" s="536"/>
      <c r="Z763" s="536"/>
      <c r="AA763" s="536"/>
      <c r="AB763" s="536"/>
      <c r="AC763" s="536"/>
      <c r="AD763" s="536"/>
      <c r="AE763" s="536"/>
    </row>
    <row r="764">
      <c r="A764" s="536"/>
      <c r="B764" s="536"/>
      <c r="C764" s="535"/>
      <c r="D764" s="535"/>
      <c r="E764" s="535"/>
      <c r="F764" s="535"/>
      <c r="G764" s="535"/>
      <c r="H764" s="535"/>
      <c r="I764" s="536"/>
      <c r="J764" s="536"/>
      <c r="K764" s="536"/>
      <c r="L764" s="536"/>
      <c r="M764" s="536"/>
      <c r="N764" s="536"/>
      <c r="O764" s="536"/>
      <c r="P764" s="536"/>
      <c r="Q764" s="536"/>
      <c r="R764" s="536"/>
      <c r="S764" s="536"/>
      <c r="T764" s="536"/>
      <c r="U764" s="536"/>
      <c r="V764" s="536"/>
      <c r="W764" s="536"/>
      <c r="X764" s="536"/>
      <c r="Y764" s="536"/>
      <c r="Z764" s="536"/>
      <c r="AA764" s="536"/>
      <c r="AB764" s="536"/>
      <c r="AC764" s="536"/>
      <c r="AD764" s="536"/>
      <c r="AE764" s="536"/>
    </row>
    <row r="765">
      <c r="A765" s="536"/>
      <c r="B765" s="536"/>
      <c r="C765" s="535"/>
      <c r="D765" s="535"/>
      <c r="E765" s="535"/>
      <c r="F765" s="535"/>
      <c r="G765" s="535"/>
      <c r="H765" s="535"/>
      <c r="I765" s="536"/>
      <c r="J765" s="536"/>
      <c r="K765" s="536"/>
      <c r="L765" s="536"/>
      <c r="M765" s="536"/>
      <c r="N765" s="536"/>
      <c r="O765" s="536"/>
      <c r="P765" s="536"/>
      <c r="Q765" s="536"/>
      <c r="R765" s="536"/>
      <c r="S765" s="536"/>
      <c r="T765" s="536"/>
      <c r="U765" s="536"/>
      <c r="V765" s="536"/>
      <c r="W765" s="536"/>
      <c r="X765" s="536"/>
      <c r="Y765" s="536"/>
      <c r="Z765" s="536"/>
      <c r="AA765" s="536"/>
      <c r="AB765" s="536"/>
      <c r="AC765" s="536"/>
      <c r="AD765" s="536"/>
      <c r="AE765" s="536"/>
    </row>
    <row r="766">
      <c r="A766" s="536"/>
      <c r="B766" s="536"/>
      <c r="C766" s="535"/>
      <c r="D766" s="535"/>
      <c r="E766" s="535"/>
      <c r="F766" s="535"/>
      <c r="G766" s="535"/>
      <c r="H766" s="535"/>
      <c r="I766" s="536"/>
      <c r="J766" s="536"/>
      <c r="K766" s="536"/>
      <c r="L766" s="536"/>
      <c r="M766" s="536"/>
      <c r="N766" s="536"/>
      <c r="O766" s="536"/>
      <c r="P766" s="536"/>
      <c r="Q766" s="536"/>
      <c r="R766" s="536"/>
      <c r="S766" s="536"/>
      <c r="T766" s="536"/>
      <c r="U766" s="536"/>
      <c r="V766" s="536"/>
      <c r="W766" s="536"/>
      <c r="X766" s="536"/>
      <c r="Y766" s="536"/>
      <c r="Z766" s="536"/>
      <c r="AA766" s="536"/>
      <c r="AB766" s="536"/>
      <c r="AC766" s="536"/>
      <c r="AD766" s="536"/>
      <c r="AE766" s="536"/>
    </row>
    <row r="767">
      <c r="A767" s="536"/>
      <c r="B767" s="536"/>
      <c r="C767" s="535"/>
      <c r="D767" s="535"/>
      <c r="E767" s="535"/>
      <c r="F767" s="535"/>
      <c r="G767" s="535"/>
      <c r="H767" s="535"/>
      <c r="I767" s="536"/>
      <c r="J767" s="536"/>
      <c r="K767" s="536"/>
      <c r="L767" s="536"/>
      <c r="M767" s="536"/>
      <c r="N767" s="536"/>
      <c r="O767" s="536"/>
      <c r="P767" s="536"/>
      <c r="Q767" s="536"/>
      <c r="R767" s="536"/>
      <c r="S767" s="536"/>
      <c r="T767" s="536"/>
      <c r="U767" s="536"/>
      <c r="V767" s="536"/>
      <c r="W767" s="536"/>
      <c r="X767" s="536"/>
      <c r="Y767" s="536"/>
      <c r="Z767" s="536"/>
      <c r="AA767" s="536"/>
      <c r="AB767" s="536"/>
      <c r="AC767" s="536"/>
      <c r="AD767" s="536"/>
      <c r="AE767" s="536"/>
    </row>
    <row r="768">
      <c r="A768" s="536"/>
      <c r="B768" s="536"/>
      <c r="C768" s="535"/>
      <c r="D768" s="535"/>
      <c r="E768" s="535"/>
      <c r="F768" s="535"/>
      <c r="G768" s="535"/>
      <c r="H768" s="535"/>
      <c r="I768" s="536"/>
      <c r="J768" s="536"/>
      <c r="K768" s="536"/>
      <c r="L768" s="536"/>
      <c r="M768" s="536"/>
      <c r="N768" s="536"/>
      <c r="O768" s="536"/>
      <c r="P768" s="536"/>
      <c r="Q768" s="536"/>
      <c r="R768" s="536"/>
      <c r="S768" s="536"/>
      <c r="T768" s="536"/>
      <c r="U768" s="536"/>
      <c r="V768" s="536"/>
      <c r="W768" s="536"/>
      <c r="X768" s="536"/>
      <c r="Y768" s="536"/>
      <c r="Z768" s="536"/>
      <c r="AA768" s="536"/>
      <c r="AB768" s="536"/>
      <c r="AC768" s="536"/>
      <c r="AD768" s="536"/>
      <c r="AE768" s="536"/>
    </row>
    <row r="769">
      <c r="A769" s="536"/>
      <c r="B769" s="536"/>
      <c r="C769" s="535"/>
      <c r="D769" s="535"/>
      <c r="E769" s="535"/>
      <c r="F769" s="535"/>
      <c r="G769" s="535"/>
      <c r="H769" s="535"/>
      <c r="I769" s="536"/>
      <c r="J769" s="536"/>
      <c r="K769" s="536"/>
      <c r="L769" s="536"/>
      <c r="M769" s="536"/>
      <c r="N769" s="536"/>
      <c r="O769" s="536"/>
      <c r="P769" s="536"/>
      <c r="Q769" s="536"/>
      <c r="R769" s="536"/>
      <c r="S769" s="536"/>
      <c r="T769" s="536"/>
      <c r="U769" s="536"/>
      <c r="V769" s="536"/>
      <c r="W769" s="536"/>
      <c r="X769" s="536"/>
      <c r="Y769" s="536"/>
      <c r="Z769" s="536"/>
      <c r="AA769" s="536"/>
      <c r="AB769" s="536"/>
      <c r="AC769" s="536"/>
      <c r="AD769" s="536"/>
      <c r="AE769" s="536"/>
    </row>
    <row r="770">
      <c r="A770" s="536"/>
      <c r="B770" s="536"/>
      <c r="C770" s="535"/>
      <c r="D770" s="535"/>
      <c r="E770" s="535"/>
      <c r="F770" s="535"/>
      <c r="G770" s="535"/>
      <c r="H770" s="535"/>
      <c r="I770" s="536"/>
      <c r="J770" s="536"/>
      <c r="K770" s="536"/>
      <c r="L770" s="536"/>
      <c r="M770" s="536"/>
      <c r="N770" s="536"/>
      <c r="O770" s="536"/>
      <c r="P770" s="536"/>
      <c r="Q770" s="536"/>
      <c r="R770" s="536"/>
      <c r="S770" s="536"/>
      <c r="T770" s="536"/>
      <c r="U770" s="536"/>
      <c r="V770" s="536"/>
      <c r="W770" s="536"/>
      <c r="X770" s="536"/>
      <c r="Y770" s="536"/>
      <c r="Z770" s="536"/>
      <c r="AA770" s="536"/>
      <c r="AB770" s="536"/>
      <c r="AC770" s="536"/>
      <c r="AD770" s="536"/>
      <c r="AE770" s="536"/>
    </row>
    <row r="771">
      <c r="A771" s="536"/>
      <c r="B771" s="536"/>
      <c r="C771" s="535"/>
      <c r="D771" s="535"/>
      <c r="E771" s="535"/>
      <c r="F771" s="535"/>
      <c r="G771" s="535"/>
      <c r="H771" s="535"/>
      <c r="I771" s="536"/>
      <c r="J771" s="536"/>
      <c r="K771" s="536"/>
      <c r="L771" s="536"/>
      <c r="M771" s="536"/>
      <c r="N771" s="536"/>
      <c r="O771" s="536"/>
      <c r="P771" s="536"/>
      <c r="Q771" s="536"/>
      <c r="R771" s="536"/>
      <c r="S771" s="536"/>
      <c r="T771" s="536"/>
      <c r="U771" s="536"/>
      <c r="V771" s="536"/>
      <c r="W771" s="536"/>
      <c r="X771" s="536"/>
      <c r="Y771" s="536"/>
      <c r="Z771" s="536"/>
      <c r="AA771" s="536"/>
      <c r="AB771" s="536"/>
      <c r="AC771" s="536"/>
      <c r="AD771" s="536"/>
      <c r="AE771" s="536"/>
    </row>
    <row r="772">
      <c r="A772" s="536"/>
      <c r="B772" s="536"/>
      <c r="C772" s="535"/>
      <c r="D772" s="535"/>
      <c r="E772" s="535"/>
      <c r="F772" s="535"/>
      <c r="G772" s="535"/>
      <c r="H772" s="535"/>
      <c r="I772" s="536"/>
      <c r="J772" s="536"/>
      <c r="K772" s="536"/>
      <c r="L772" s="536"/>
      <c r="M772" s="536"/>
      <c r="N772" s="536"/>
      <c r="O772" s="536"/>
      <c r="P772" s="536"/>
      <c r="Q772" s="536"/>
      <c r="R772" s="536"/>
      <c r="S772" s="536"/>
      <c r="T772" s="536"/>
      <c r="U772" s="536"/>
      <c r="V772" s="536"/>
      <c r="W772" s="536"/>
      <c r="X772" s="536"/>
      <c r="Y772" s="536"/>
      <c r="Z772" s="536"/>
      <c r="AA772" s="536"/>
      <c r="AB772" s="536"/>
      <c r="AC772" s="536"/>
      <c r="AD772" s="536"/>
      <c r="AE772" s="536"/>
    </row>
    <row r="773">
      <c r="A773" s="536"/>
      <c r="B773" s="536"/>
      <c r="C773" s="535"/>
      <c r="D773" s="535"/>
      <c r="E773" s="535"/>
      <c r="F773" s="535"/>
      <c r="G773" s="535"/>
      <c r="H773" s="535"/>
      <c r="I773" s="536"/>
      <c r="J773" s="536"/>
      <c r="K773" s="536"/>
      <c r="L773" s="536"/>
      <c r="M773" s="536"/>
      <c r="N773" s="536"/>
      <c r="O773" s="536"/>
      <c r="P773" s="536"/>
      <c r="Q773" s="536"/>
      <c r="R773" s="536"/>
      <c r="S773" s="536"/>
      <c r="T773" s="536"/>
      <c r="U773" s="536"/>
      <c r="V773" s="536"/>
      <c r="W773" s="536"/>
      <c r="X773" s="536"/>
      <c r="Y773" s="536"/>
      <c r="Z773" s="536"/>
      <c r="AA773" s="536"/>
      <c r="AB773" s="536"/>
      <c r="AC773" s="536"/>
      <c r="AD773" s="536"/>
      <c r="AE773" s="536"/>
    </row>
    <row r="774">
      <c r="A774" s="536"/>
      <c r="B774" s="536"/>
      <c r="C774" s="535"/>
      <c r="D774" s="535"/>
      <c r="E774" s="535"/>
      <c r="F774" s="535"/>
      <c r="G774" s="535"/>
      <c r="H774" s="535"/>
      <c r="I774" s="536"/>
      <c r="J774" s="536"/>
      <c r="K774" s="536"/>
      <c r="L774" s="536"/>
      <c r="M774" s="536"/>
      <c r="N774" s="536"/>
      <c r="O774" s="536"/>
      <c r="P774" s="536"/>
      <c r="Q774" s="536"/>
      <c r="R774" s="536"/>
      <c r="S774" s="536"/>
      <c r="T774" s="536"/>
      <c r="U774" s="536"/>
      <c r="V774" s="536"/>
      <c r="W774" s="536"/>
      <c r="X774" s="536"/>
      <c r="Y774" s="536"/>
      <c r="Z774" s="536"/>
      <c r="AA774" s="536"/>
      <c r="AB774" s="536"/>
      <c r="AC774" s="536"/>
      <c r="AD774" s="536"/>
      <c r="AE774" s="536"/>
    </row>
    <row r="775">
      <c r="A775" s="536"/>
      <c r="B775" s="536"/>
      <c r="C775" s="535"/>
      <c r="D775" s="535"/>
      <c r="E775" s="535"/>
      <c r="F775" s="535"/>
      <c r="G775" s="535"/>
      <c r="H775" s="535"/>
      <c r="I775" s="536"/>
      <c r="J775" s="536"/>
      <c r="K775" s="536"/>
      <c r="L775" s="536"/>
      <c r="M775" s="536"/>
      <c r="N775" s="536"/>
      <c r="O775" s="536"/>
      <c r="P775" s="536"/>
      <c r="Q775" s="536"/>
      <c r="R775" s="536"/>
      <c r="S775" s="536"/>
      <c r="T775" s="536"/>
      <c r="U775" s="536"/>
      <c r="V775" s="536"/>
      <c r="W775" s="536"/>
      <c r="X775" s="536"/>
      <c r="Y775" s="536"/>
      <c r="Z775" s="536"/>
      <c r="AA775" s="536"/>
      <c r="AB775" s="536"/>
      <c r="AC775" s="536"/>
      <c r="AD775" s="536"/>
      <c r="AE775" s="536"/>
    </row>
    <row r="776">
      <c r="A776" s="536"/>
      <c r="B776" s="536"/>
      <c r="C776" s="535"/>
      <c r="D776" s="535"/>
      <c r="E776" s="535"/>
      <c r="F776" s="535"/>
      <c r="G776" s="535"/>
      <c r="H776" s="535"/>
      <c r="I776" s="536"/>
      <c r="J776" s="536"/>
      <c r="K776" s="536"/>
      <c r="L776" s="536"/>
      <c r="M776" s="536"/>
      <c r="N776" s="536"/>
      <c r="O776" s="536"/>
      <c r="P776" s="536"/>
      <c r="Q776" s="536"/>
      <c r="R776" s="536"/>
      <c r="S776" s="536"/>
      <c r="T776" s="536"/>
      <c r="U776" s="536"/>
      <c r="V776" s="536"/>
      <c r="W776" s="536"/>
      <c r="X776" s="536"/>
      <c r="Y776" s="536"/>
      <c r="Z776" s="536"/>
      <c r="AA776" s="536"/>
      <c r="AB776" s="536"/>
      <c r="AC776" s="536"/>
      <c r="AD776" s="536"/>
      <c r="AE776" s="536"/>
    </row>
    <row r="777">
      <c r="A777" s="536"/>
      <c r="B777" s="536"/>
      <c r="C777" s="535"/>
      <c r="D777" s="535"/>
      <c r="E777" s="535"/>
      <c r="F777" s="535"/>
      <c r="G777" s="535"/>
      <c r="H777" s="535"/>
      <c r="I777" s="536"/>
      <c r="J777" s="536"/>
      <c r="K777" s="536"/>
      <c r="L777" s="536"/>
      <c r="M777" s="536"/>
      <c r="N777" s="536"/>
      <c r="O777" s="536"/>
      <c r="P777" s="536"/>
      <c r="Q777" s="536"/>
      <c r="R777" s="536"/>
      <c r="S777" s="536"/>
      <c r="T777" s="536"/>
      <c r="U777" s="536"/>
      <c r="V777" s="536"/>
      <c r="W777" s="536"/>
      <c r="X777" s="536"/>
      <c r="Y777" s="536"/>
      <c r="Z777" s="536"/>
      <c r="AA777" s="536"/>
      <c r="AB777" s="536"/>
      <c r="AC777" s="536"/>
      <c r="AD777" s="536"/>
      <c r="AE777" s="536"/>
    </row>
    <row r="778">
      <c r="A778" s="536"/>
      <c r="B778" s="536"/>
      <c r="C778" s="535"/>
      <c r="D778" s="535"/>
      <c r="E778" s="535"/>
      <c r="F778" s="535"/>
      <c r="G778" s="535"/>
      <c r="H778" s="535"/>
      <c r="I778" s="536"/>
      <c r="J778" s="536"/>
      <c r="K778" s="536"/>
      <c r="L778" s="536"/>
      <c r="M778" s="536"/>
      <c r="N778" s="536"/>
      <c r="O778" s="536"/>
      <c r="P778" s="536"/>
      <c r="Q778" s="536"/>
      <c r="R778" s="536"/>
      <c r="S778" s="536"/>
      <c r="T778" s="536"/>
      <c r="U778" s="536"/>
      <c r="V778" s="536"/>
      <c r="W778" s="536"/>
      <c r="X778" s="536"/>
      <c r="Y778" s="536"/>
      <c r="Z778" s="536"/>
      <c r="AA778" s="536"/>
      <c r="AB778" s="536"/>
      <c r="AC778" s="536"/>
      <c r="AD778" s="536"/>
      <c r="AE778" s="536"/>
    </row>
    <row r="779">
      <c r="A779" s="536"/>
      <c r="B779" s="536"/>
      <c r="C779" s="535"/>
      <c r="D779" s="535"/>
      <c r="E779" s="535"/>
      <c r="F779" s="535"/>
      <c r="G779" s="535"/>
      <c r="H779" s="535"/>
      <c r="I779" s="536"/>
      <c r="J779" s="536"/>
      <c r="K779" s="536"/>
      <c r="L779" s="536"/>
      <c r="M779" s="536"/>
      <c r="N779" s="536"/>
      <c r="O779" s="536"/>
      <c r="P779" s="536"/>
      <c r="Q779" s="536"/>
      <c r="R779" s="536"/>
      <c r="S779" s="536"/>
      <c r="T779" s="536"/>
      <c r="U779" s="536"/>
      <c r="V779" s="536"/>
      <c r="W779" s="536"/>
      <c r="X779" s="536"/>
      <c r="Y779" s="536"/>
      <c r="Z779" s="536"/>
      <c r="AA779" s="536"/>
      <c r="AB779" s="536"/>
      <c r="AC779" s="536"/>
      <c r="AD779" s="536"/>
      <c r="AE779" s="536"/>
    </row>
    <row r="780">
      <c r="A780" s="536"/>
      <c r="B780" s="536"/>
      <c r="C780" s="535"/>
      <c r="D780" s="535"/>
      <c r="E780" s="535"/>
      <c r="F780" s="535"/>
      <c r="G780" s="535"/>
      <c r="H780" s="535"/>
      <c r="I780" s="536"/>
      <c r="J780" s="536"/>
      <c r="K780" s="536"/>
      <c r="L780" s="536"/>
      <c r="M780" s="536"/>
      <c r="N780" s="536"/>
      <c r="O780" s="536"/>
      <c r="P780" s="536"/>
      <c r="Q780" s="536"/>
      <c r="R780" s="536"/>
      <c r="S780" s="536"/>
      <c r="T780" s="536"/>
      <c r="U780" s="536"/>
      <c r="V780" s="536"/>
      <c r="W780" s="536"/>
      <c r="X780" s="536"/>
      <c r="Y780" s="536"/>
      <c r="Z780" s="536"/>
      <c r="AA780" s="536"/>
      <c r="AB780" s="536"/>
      <c r="AC780" s="536"/>
      <c r="AD780" s="536"/>
      <c r="AE780" s="536"/>
    </row>
    <row r="781">
      <c r="A781" s="536"/>
      <c r="B781" s="536"/>
      <c r="C781" s="535"/>
      <c r="D781" s="535"/>
      <c r="E781" s="535"/>
      <c r="F781" s="535"/>
      <c r="G781" s="535"/>
      <c r="H781" s="535"/>
      <c r="I781" s="536"/>
      <c r="J781" s="536"/>
      <c r="K781" s="536"/>
      <c r="L781" s="536"/>
      <c r="M781" s="536"/>
      <c r="N781" s="536"/>
      <c r="O781" s="536"/>
      <c r="P781" s="536"/>
      <c r="Q781" s="536"/>
      <c r="R781" s="536"/>
      <c r="S781" s="536"/>
      <c r="T781" s="536"/>
      <c r="U781" s="536"/>
      <c r="V781" s="536"/>
      <c r="W781" s="536"/>
      <c r="X781" s="536"/>
      <c r="Y781" s="536"/>
      <c r="Z781" s="536"/>
      <c r="AA781" s="536"/>
      <c r="AB781" s="536"/>
      <c r="AC781" s="536"/>
      <c r="AD781" s="536"/>
      <c r="AE781" s="536"/>
    </row>
    <row r="782">
      <c r="A782" s="536"/>
      <c r="B782" s="536"/>
      <c r="C782" s="535"/>
      <c r="D782" s="535"/>
      <c r="E782" s="535"/>
      <c r="F782" s="535"/>
      <c r="G782" s="535"/>
      <c r="H782" s="535"/>
      <c r="I782" s="536"/>
      <c r="J782" s="536"/>
      <c r="K782" s="536"/>
      <c r="L782" s="536"/>
      <c r="M782" s="536"/>
      <c r="N782" s="536"/>
      <c r="O782" s="536"/>
      <c r="P782" s="536"/>
      <c r="Q782" s="536"/>
      <c r="R782" s="536"/>
      <c r="S782" s="536"/>
      <c r="T782" s="536"/>
      <c r="U782" s="536"/>
      <c r="V782" s="536"/>
      <c r="W782" s="536"/>
      <c r="X782" s="536"/>
      <c r="Y782" s="536"/>
      <c r="Z782" s="536"/>
      <c r="AA782" s="536"/>
      <c r="AB782" s="536"/>
      <c r="AC782" s="536"/>
      <c r="AD782" s="536"/>
      <c r="AE782" s="536"/>
    </row>
    <row r="783">
      <c r="A783" s="536"/>
      <c r="B783" s="536"/>
      <c r="C783" s="535"/>
      <c r="D783" s="535"/>
      <c r="E783" s="535"/>
      <c r="F783" s="535"/>
      <c r="G783" s="535"/>
      <c r="H783" s="535"/>
      <c r="I783" s="536"/>
      <c r="J783" s="536"/>
      <c r="K783" s="536"/>
      <c r="L783" s="536"/>
      <c r="M783" s="536"/>
      <c r="N783" s="536"/>
      <c r="O783" s="536"/>
      <c r="P783" s="536"/>
      <c r="Q783" s="536"/>
      <c r="R783" s="536"/>
      <c r="S783" s="536"/>
      <c r="T783" s="536"/>
      <c r="U783" s="536"/>
      <c r="V783" s="536"/>
      <c r="W783" s="536"/>
      <c r="X783" s="536"/>
      <c r="Y783" s="536"/>
      <c r="Z783" s="536"/>
      <c r="AA783" s="536"/>
      <c r="AB783" s="536"/>
      <c r="AC783" s="536"/>
      <c r="AD783" s="536"/>
      <c r="AE783" s="536"/>
    </row>
    <row r="784">
      <c r="A784" s="536"/>
      <c r="B784" s="536"/>
      <c r="C784" s="535"/>
      <c r="D784" s="535"/>
      <c r="E784" s="535"/>
      <c r="F784" s="535"/>
      <c r="G784" s="535"/>
      <c r="H784" s="535"/>
      <c r="I784" s="536"/>
      <c r="J784" s="536"/>
      <c r="K784" s="536"/>
      <c r="L784" s="536"/>
      <c r="M784" s="536"/>
      <c r="N784" s="536"/>
      <c r="O784" s="536"/>
      <c r="P784" s="536"/>
      <c r="Q784" s="536"/>
      <c r="R784" s="536"/>
      <c r="S784" s="536"/>
      <c r="T784" s="536"/>
      <c r="U784" s="536"/>
      <c r="V784" s="536"/>
      <c r="W784" s="536"/>
      <c r="X784" s="536"/>
      <c r="Y784" s="536"/>
      <c r="Z784" s="536"/>
      <c r="AA784" s="536"/>
      <c r="AB784" s="536"/>
      <c r="AC784" s="536"/>
      <c r="AD784" s="536"/>
      <c r="AE784" s="536"/>
    </row>
    <row r="785">
      <c r="A785" s="536"/>
      <c r="B785" s="536"/>
      <c r="C785" s="535"/>
      <c r="D785" s="535"/>
      <c r="E785" s="535"/>
      <c r="F785" s="535"/>
      <c r="G785" s="535"/>
      <c r="H785" s="535"/>
      <c r="I785" s="536"/>
      <c r="J785" s="536"/>
      <c r="K785" s="536"/>
      <c r="L785" s="536"/>
      <c r="M785" s="536"/>
      <c r="N785" s="536"/>
      <c r="O785" s="536"/>
      <c r="P785" s="536"/>
      <c r="Q785" s="536"/>
      <c r="R785" s="536"/>
      <c r="S785" s="536"/>
      <c r="T785" s="536"/>
      <c r="U785" s="536"/>
      <c r="V785" s="536"/>
      <c r="W785" s="536"/>
      <c r="X785" s="536"/>
      <c r="Y785" s="536"/>
      <c r="Z785" s="536"/>
      <c r="AA785" s="536"/>
      <c r="AB785" s="536"/>
      <c r="AC785" s="536"/>
      <c r="AD785" s="536"/>
      <c r="AE785" s="536"/>
    </row>
    <row r="786">
      <c r="A786" s="536"/>
      <c r="B786" s="536"/>
      <c r="C786" s="535"/>
      <c r="D786" s="535"/>
      <c r="E786" s="535"/>
      <c r="F786" s="535"/>
      <c r="G786" s="535"/>
      <c r="H786" s="535"/>
      <c r="I786" s="536"/>
      <c r="J786" s="536"/>
      <c r="K786" s="536"/>
      <c r="L786" s="536"/>
      <c r="M786" s="536"/>
      <c r="N786" s="536"/>
      <c r="O786" s="536"/>
      <c r="P786" s="536"/>
      <c r="Q786" s="536"/>
      <c r="R786" s="536"/>
      <c r="S786" s="536"/>
      <c r="T786" s="536"/>
      <c r="U786" s="536"/>
      <c r="V786" s="536"/>
      <c r="W786" s="536"/>
      <c r="X786" s="536"/>
      <c r="Y786" s="536"/>
      <c r="Z786" s="536"/>
      <c r="AA786" s="536"/>
      <c r="AB786" s="536"/>
      <c r="AC786" s="536"/>
      <c r="AD786" s="536"/>
      <c r="AE786" s="536"/>
    </row>
    <row r="787">
      <c r="A787" s="536"/>
      <c r="B787" s="536"/>
      <c r="C787" s="535"/>
      <c r="D787" s="535"/>
      <c r="E787" s="535"/>
      <c r="F787" s="535"/>
      <c r="G787" s="535"/>
      <c r="H787" s="535"/>
      <c r="I787" s="536"/>
      <c r="J787" s="536"/>
      <c r="K787" s="536"/>
      <c r="L787" s="536"/>
      <c r="M787" s="536"/>
      <c r="N787" s="536"/>
      <c r="O787" s="536"/>
      <c r="P787" s="536"/>
      <c r="Q787" s="536"/>
      <c r="R787" s="536"/>
      <c r="S787" s="536"/>
      <c r="T787" s="536"/>
      <c r="U787" s="536"/>
      <c r="V787" s="536"/>
      <c r="W787" s="536"/>
      <c r="X787" s="536"/>
      <c r="Y787" s="536"/>
      <c r="Z787" s="536"/>
      <c r="AA787" s="536"/>
      <c r="AB787" s="536"/>
      <c r="AC787" s="536"/>
      <c r="AD787" s="536"/>
      <c r="AE787" s="536"/>
    </row>
    <row r="788">
      <c r="A788" s="536"/>
      <c r="B788" s="536"/>
      <c r="C788" s="535"/>
      <c r="D788" s="535"/>
      <c r="E788" s="535"/>
      <c r="F788" s="535"/>
      <c r="G788" s="535"/>
      <c r="H788" s="535"/>
      <c r="I788" s="536"/>
      <c r="J788" s="536"/>
      <c r="K788" s="536"/>
      <c r="L788" s="536"/>
      <c r="M788" s="536"/>
      <c r="N788" s="536"/>
      <c r="O788" s="536"/>
      <c r="P788" s="536"/>
      <c r="Q788" s="536"/>
      <c r="R788" s="536"/>
      <c r="S788" s="536"/>
      <c r="T788" s="536"/>
      <c r="U788" s="536"/>
      <c r="V788" s="536"/>
      <c r="W788" s="536"/>
      <c r="X788" s="536"/>
      <c r="Y788" s="536"/>
      <c r="Z788" s="536"/>
      <c r="AA788" s="536"/>
      <c r="AB788" s="536"/>
      <c r="AC788" s="536"/>
      <c r="AD788" s="536"/>
      <c r="AE788" s="536"/>
    </row>
    <row r="789">
      <c r="A789" s="536"/>
      <c r="B789" s="536"/>
      <c r="C789" s="535"/>
      <c r="D789" s="535"/>
      <c r="E789" s="535"/>
      <c r="F789" s="535"/>
      <c r="G789" s="535"/>
      <c r="H789" s="535"/>
      <c r="I789" s="536"/>
      <c r="J789" s="536"/>
      <c r="K789" s="536"/>
      <c r="L789" s="536"/>
      <c r="M789" s="536"/>
      <c r="N789" s="536"/>
      <c r="O789" s="536"/>
      <c r="P789" s="536"/>
      <c r="Q789" s="536"/>
      <c r="R789" s="536"/>
      <c r="S789" s="536"/>
      <c r="T789" s="536"/>
      <c r="U789" s="536"/>
      <c r="V789" s="536"/>
      <c r="W789" s="536"/>
      <c r="X789" s="536"/>
      <c r="Y789" s="536"/>
      <c r="Z789" s="536"/>
      <c r="AA789" s="536"/>
      <c r="AB789" s="536"/>
      <c r="AC789" s="536"/>
      <c r="AD789" s="536"/>
      <c r="AE789" s="536"/>
    </row>
    <row r="790">
      <c r="A790" s="536"/>
      <c r="B790" s="536"/>
      <c r="C790" s="535"/>
      <c r="D790" s="535"/>
      <c r="E790" s="535"/>
      <c r="F790" s="535"/>
      <c r="G790" s="535"/>
      <c r="H790" s="535"/>
      <c r="I790" s="536"/>
      <c r="J790" s="536"/>
      <c r="K790" s="536"/>
      <c r="L790" s="536"/>
      <c r="M790" s="536"/>
      <c r="N790" s="536"/>
      <c r="O790" s="536"/>
      <c r="P790" s="536"/>
      <c r="Q790" s="536"/>
      <c r="R790" s="536"/>
      <c r="S790" s="536"/>
      <c r="T790" s="536"/>
      <c r="U790" s="536"/>
      <c r="V790" s="536"/>
      <c r="W790" s="536"/>
      <c r="X790" s="536"/>
      <c r="Y790" s="536"/>
      <c r="Z790" s="536"/>
      <c r="AA790" s="536"/>
      <c r="AB790" s="536"/>
      <c r="AC790" s="536"/>
      <c r="AD790" s="536"/>
      <c r="AE790" s="536"/>
    </row>
    <row r="791">
      <c r="A791" s="536"/>
      <c r="B791" s="536"/>
      <c r="C791" s="535"/>
      <c r="D791" s="535"/>
      <c r="E791" s="535"/>
      <c r="F791" s="535"/>
      <c r="G791" s="535"/>
      <c r="H791" s="535"/>
      <c r="I791" s="536"/>
      <c r="J791" s="536"/>
      <c r="K791" s="536"/>
      <c r="L791" s="536"/>
      <c r="M791" s="536"/>
      <c r="N791" s="536"/>
      <c r="O791" s="536"/>
      <c r="P791" s="536"/>
      <c r="Q791" s="536"/>
      <c r="R791" s="536"/>
      <c r="S791" s="536"/>
      <c r="T791" s="536"/>
      <c r="U791" s="536"/>
      <c r="V791" s="536"/>
      <c r="W791" s="536"/>
      <c r="X791" s="536"/>
      <c r="Y791" s="536"/>
      <c r="Z791" s="536"/>
      <c r="AA791" s="536"/>
      <c r="AB791" s="536"/>
      <c r="AC791" s="536"/>
      <c r="AD791" s="536"/>
      <c r="AE791" s="536"/>
    </row>
    <row r="792">
      <c r="A792" s="536"/>
      <c r="B792" s="536"/>
      <c r="C792" s="535"/>
      <c r="D792" s="535"/>
      <c r="E792" s="535"/>
      <c r="F792" s="535"/>
      <c r="G792" s="535"/>
      <c r="H792" s="535"/>
      <c r="I792" s="536"/>
      <c r="J792" s="536"/>
      <c r="K792" s="536"/>
      <c r="L792" s="536"/>
      <c r="M792" s="536"/>
      <c r="N792" s="536"/>
      <c r="O792" s="536"/>
      <c r="P792" s="536"/>
      <c r="Q792" s="536"/>
      <c r="R792" s="536"/>
      <c r="S792" s="536"/>
      <c r="T792" s="536"/>
      <c r="U792" s="536"/>
      <c r="V792" s="536"/>
      <c r="W792" s="536"/>
      <c r="X792" s="536"/>
      <c r="Y792" s="536"/>
      <c r="Z792" s="536"/>
      <c r="AA792" s="536"/>
      <c r="AB792" s="536"/>
      <c r="AC792" s="536"/>
      <c r="AD792" s="536"/>
      <c r="AE792" s="536"/>
    </row>
    <row r="793">
      <c r="A793" s="536"/>
      <c r="B793" s="536"/>
      <c r="C793" s="535"/>
      <c r="D793" s="535"/>
      <c r="E793" s="535"/>
      <c r="F793" s="535"/>
      <c r="G793" s="535"/>
      <c r="H793" s="535"/>
      <c r="I793" s="536"/>
      <c r="J793" s="536"/>
      <c r="K793" s="536"/>
      <c r="L793" s="536"/>
      <c r="M793" s="536"/>
      <c r="N793" s="536"/>
      <c r="O793" s="536"/>
      <c r="P793" s="536"/>
      <c r="Q793" s="536"/>
      <c r="R793" s="536"/>
      <c r="S793" s="536"/>
      <c r="T793" s="536"/>
      <c r="U793" s="536"/>
      <c r="V793" s="536"/>
      <c r="W793" s="536"/>
      <c r="X793" s="536"/>
      <c r="Y793" s="536"/>
      <c r="Z793" s="536"/>
      <c r="AA793" s="536"/>
      <c r="AB793" s="536"/>
      <c r="AC793" s="536"/>
      <c r="AD793" s="536"/>
      <c r="AE793" s="536"/>
    </row>
    <row r="794">
      <c r="A794" s="536"/>
      <c r="B794" s="536"/>
      <c r="C794" s="535"/>
      <c r="D794" s="535"/>
      <c r="E794" s="535"/>
      <c r="F794" s="535"/>
      <c r="G794" s="535"/>
      <c r="H794" s="535"/>
      <c r="I794" s="536"/>
      <c r="J794" s="536"/>
      <c r="K794" s="536"/>
      <c r="L794" s="536"/>
      <c r="M794" s="536"/>
      <c r="N794" s="536"/>
      <c r="O794" s="536"/>
      <c r="P794" s="536"/>
      <c r="Q794" s="536"/>
      <c r="R794" s="536"/>
      <c r="S794" s="536"/>
      <c r="T794" s="536"/>
      <c r="U794" s="536"/>
      <c r="V794" s="536"/>
      <c r="W794" s="536"/>
      <c r="X794" s="536"/>
      <c r="Y794" s="536"/>
      <c r="Z794" s="536"/>
      <c r="AA794" s="536"/>
      <c r="AB794" s="536"/>
      <c r="AC794" s="536"/>
      <c r="AD794" s="536"/>
      <c r="AE794" s="536"/>
    </row>
    <row r="795">
      <c r="A795" s="536"/>
      <c r="B795" s="536"/>
      <c r="C795" s="535"/>
      <c r="D795" s="535"/>
      <c r="E795" s="535"/>
      <c r="F795" s="535"/>
      <c r="G795" s="535"/>
      <c r="H795" s="535"/>
      <c r="I795" s="536"/>
      <c r="J795" s="536"/>
      <c r="K795" s="536"/>
      <c r="L795" s="536"/>
      <c r="M795" s="536"/>
      <c r="N795" s="536"/>
      <c r="O795" s="536"/>
      <c r="P795" s="536"/>
      <c r="Q795" s="536"/>
      <c r="R795" s="536"/>
      <c r="S795" s="536"/>
      <c r="T795" s="536"/>
      <c r="U795" s="536"/>
      <c r="V795" s="536"/>
      <c r="W795" s="536"/>
      <c r="X795" s="536"/>
      <c r="Y795" s="536"/>
      <c r="Z795" s="536"/>
      <c r="AA795" s="536"/>
      <c r="AB795" s="536"/>
      <c r="AC795" s="536"/>
      <c r="AD795" s="536"/>
      <c r="AE795" s="536"/>
    </row>
    <row r="796">
      <c r="A796" s="536"/>
      <c r="B796" s="536"/>
      <c r="C796" s="535"/>
      <c r="D796" s="535"/>
      <c r="E796" s="535"/>
      <c r="F796" s="535"/>
      <c r="G796" s="535"/>
      <c r="H796" s="535"/>
      <c r="I796" s="536"/>
      <c r="J796" s="536"/>
      <c r="K796" s="536"/>
      <c r="L796" s="536"/>
      <c r="M796" s="536"/>
      <c r="N796" s="536"/>
      <c r="O796" s="536"/>
      <c r="P796" s="536"/>
      <c r="Q796" s="536"/>
      <c r="R796" s="536"/>
      <c r="S796" s="536"/>
      <c r="T796" s="536"/>
      <c r="U796" s="536"/>
      <c r="V796" s="536"/>
      <c r="W796" s="536"/>
      <c r="X796" s="536"/>
      <c r="Y796" s="536"/>
      <c r="Z796" s="536"/>
      <c r="AA796" s="536"/>
      <c r="AB796" s="536"/>
      <c r="AC796" s="536"/>
      <c r="AD796" s="536"/>
      <c r="AE796" s="536"/>
    </row>
    <row r="797">
      <c r="A797" s="536"/>
      <c r="B797" s="536"/>
      <c r="C797" s="535"/>
      <c r="D797" s="535"/>
      <c r="E797" s="535"/>
      <c r="F797" s="535"/>
      <c r="G797" s="535"/>
      <c r="H797" s="535"/>
      <c r="I797" s="536"/>
      <c r="J797" s="536"/>
      <c r="K797" s="536"/>
      <c r="L797" s="536"/>
      <c r="M797" s="536"/>
      <c r="N797" s="536"/>
      <c r="O797" s="536"/>
      <c r="P797" s="536"/>
      <c r="Q797" s="536"/>
      <c r="R797" s="536"/>
      <c r="S797" s="536"/>
      <c r="T797" s="536"/>
      <c r="U797" s="536"/>
      <c r="V797" s="536"/>
      <c r="W797" s="536"/>
      <c r="X797" s="536"/>
      <c r="Y797" s="536"/>
      <c r="Z797" s="536"/>
      <c r="AA797" s="536"/>
      <c r="AB797" s="536"/>
      <c r="AC797" s="536"/>
      <c r="AD797" s="536"/>
      <c r="AE797" s="536"/>
    </row>
    <row r="798">
      <c r="A798" s="536"/>
      <c r="B798" s="536"/>
      <c r="C798" s="535"/>
      <c r="D798" s="535"/>
      <c r="E798" s="535"/>
      <c r="F798" s="535"/>
      <c r="G798" s="535"/>
      <c r="H798" s="535"/>
      <c r="I798" s="536"/>
      <c r="J798" s="536"/>
      <c r="K798" s="536"/>
      <c r="L798" s="536"/>
      <c r="M798" s="536"/>
      <c r="N798" s="536"/>
      <c r="O798" s="536"/>
      <c r="P798" s="536"/>
      <c r="Q798" s="536"/>
      <c r="R798" s="536"/>
      <c r="S798" s="536"/>
      <c r="T798" s="536"/>
      <c r="U798" s="536"/>
      <c r="V798" s="536"/>
      <c r="W798" s="536"/>
      <c r="X798" s="536"/>
      <c r="Y798" s="536"/>
      <c r="Z798" s="536"/>
      <c r="AA798" s="536"/>
      <c r="AB798" s="536"/>
      <c r="AC798" s="536"/>
      <c r="AD798" s="536"/>
      <c r="AE798" s="536"/>
    </row>
    <row r="799">
      <c r="A799" s="536"/>
      <c r="B799" s="536"/>
      <c r="C799" s="535"/>
      <c r="D799" s="535"/>
      <c r="E799" s="535"/>
      <c r="F799" s="535"/>
      <c r="G799" s="535"/>
      <c r="H799" s="535"/>
      <c r="I799" s="536"/>
      <c r="J799" s="536"/>
      <c r="K799" s="536"/>
      <c r="L799" s="536"/>
      <c r="M799" s="536"/>
      <c r="N799" s="536"/>
      <c r="O799" s="536"/>
      <c r="P799" s="536"/>
      <c r="Q799" s="536"/>
      <c r="R799" s="536"/>
      <c r="S799" s="536"/>
      <c r="T799" s="536"/>
      <c r="U799" s="536"/>
      <c r="V799" s="536"/>
      <c r="W799" s="536"/>
      <c r="X799" s="536"/>
      <c r="Y799" s="536"/>
      <c r="Z799" s="536"/>
      <c r="AA799" s="536"/>
      <c r="AB799" s="536"/>
      <c r="AC799" s="536"/>
      <c r="AD799" s="536"/>
      <c r="AE799" s="536"/>
    </row>
    <row r="800">
      <c r="A800" s="536"/>
      <c r="B800" s="536"/>
      <c r="C800" s="535"/>
      <c r="D800" s="535"/>
      <c r="E800" s="535"/>
      <c r="F800" s="535"/>
      <c r="G800" s="535"/>
      <c r="H800" s="535"/>
      <c r="I800" s="536"/>
      <c r="J800" s="536"/>
      <c r="K800" s="536"/>
      <c r="L800" s="536"/>
      <c r="M800" s="536"/>
      <c r="N800" s="536"/>
      <c r="O800" s="536"/>
      <c r="P800" s="536"/>
      <c r="Q800" s="536"/>
      <c r="R800" s="536"/>
      <c r="S800" s="536"/>
      <c r="T800" s="536"/>
      <c r="U800" s="536"/>
      <c r="V800" s="536"/>
      <c r="W800" s="536"/>
      <c r="X800" s="536"/>
      <c r="Y800" s="536"/>
      <c r="Z800" s="536"/>
      <c r="AA800" s="536"/>
      <c r="AB800" s="536"/>
      <c r="AC800" s="536"/>
      <c r="AD800" s="536"/>
      <c r="AE800" s="536"/>
    </row>
    <row r="801">
      <c r="A801" s="536"/>
      <c r="B801" s="536"/>
      <c r="C801" s="535"/>
      <c r="D801" s="535"/>
      <c r="E801" s="535"/>
      <c r="F801" s="535"/>
      <c r="G801" s="535"/>
      <c r="H801" s="535"/>
      <c r="I801" s="536"/>
      <c r="J801" s="536"/>
      <c r="K801" s="536"/>
      <c r="L801" s="536"/>
      <c r="M801" s="536"/>
      <c r="N801" s="536"/>
      <c r="O801" s="536"/>
      <c r="P801" s="536"/>
      <c r="Q801" s="536"/>
      <c r="R801" s="536"/>
      <c r="S801" s="536"/>
      <c r="T801" s="536"/>
      <c r="U801" s="536"/>
      <c r="V801" s="536"/>
      <c r="W801" s="536"/>
      <c r="X801" s="536"/>
      <c r="Y801" s="536"/>
      <c r="Z801" s="536"/>
      <c r="AA801" s="536"/>
      <c r="AB801" s="536"/>
      <c r="AC801" s="536"/>
      <c r="AD801" s="536"/>
      <c r="AE801" s="536"/>
    </row>
    <row r="802">
      <c r="A802" s="536"/>
      <c r="B802" s="536"/>
      <c r="C802" s="535"/>
      <c r="D802" s="535"/>
      <c r="E802" s="535"/>
      <c r="F802" s="535"/>
      <c r="G802" s="535"/>
      <c r="H802" s="535"/>
      <c r="I802" s="536"/>
      <c r="J802" s="536"/>
      <c r="K802" s="536"/>
      <c r="L802" s="536"/>
      <c r="M802" s="536"/>
      <c r="N802" s="536"/>
      <c r="O802" s="536"/>
      <c r="P802" s="536"/>
      <c r="Q802" s="536"/>
      <c r="R802" s="536"/>
      <c r="S802" s="536"/>
      <c r="T802" s="536"/>
      <c r="U802" s="536"/>
      <c r="V802" s="536"/>
      <c r="W802" s="536"/>
      <c r="X802" s="536"/>
      <c r="Y802" s="536"/>
      <c r="Z802" s="536"/>
      <c r="AA802" s="536"/>
      <c r="AB802" s="536"/>
      <c r="AC802" s="536"/>
      <c r="AD802" s="536"/>
      <c r="AE802" s="536"/>
    </row>
    <row r="803">
      <c r="A803" s="536"/>
      <c r="B803" s="536"/>
      <c r="C803" s="535"/>
      <c r="D803" s="535"/>
      <c r="E803" s="535"/>
      <c r="F803" s="535"/>
      <c r="G803" s="535"/>
      <c r="H803" s="535"/>
      <c r="I803" s="536"/>
      <c r="J803" s="536"/>
      <c r="K803" s="536"/>
      <c r="L803" s="536"/>
      <c r="M803" s="536"/>
      <c r="N803" s="536"/>
      <c r="O803" s="536"/>
      <c r="P803" s="536"/>
      <c r="Q803" s="536"/>
      <c r="R803" s="536"/>
      <c r="S803" s="536"/>
      <c r="T803" s="536"/>
      <c r="U803" s="536"/>
      <c r="V803" s="536"/>
      <c r="W803" s="536"/>
      <c r="X803" s="536"/>
      <c r="Y803" s="536"/>
      <c r="Z803" s="536"/>
      <c r="AA803" s="536"/>
      <c r="AB803" s="536"/>
      <c r="AC803" s="536"/>
      <c r="AD803" s="536"/>
      <c r="AE803" s="536"/>
    </row>
    <row r="804">
      <c r="A804" s="536"/>
      <c r="B804" s="536"/>
      <c r="C804" s="535"/>
      <c r="D804" s="535"/>
      <c r="E804" s="535"/>
      <c r="F804" s="535"/>
      <c r="G804" s="535"/>
      <c r="H804" s="535"/>
      <c r="I804" s="536"/>
      <c r="J804" s="536"/>
      <c r="K804" s="536"/>
      <c r="L804" s="536"/>
      <c r="M804" s="536"/>
      <c r="N804" s="536"/>
      <c r="O804" s="536"/>
      <c r="P804" s="536"/>
      <c r="Q804" s="536"/>
      <c r="R804" s="536"/>
      <c r="S804" s="536"/>
      <c r="T804" s="536"/>
      <c r="U804" s="536"/>
      <c r="V804" s="536"/>
      <c r="W804" s="536"/>
      <c r="X804" s="536"/>
      <c r="Y804" s="536"/>
      <c r="Z804" s="536"/>
      <c r="AA804" s="536"/>
      <c r="AB804" s="536"/>
      <c r="AC804" s="536"/>
      <c r="AD804" s="536"/>
      <c r="AE804" s="536"/>
    </row>
    <row r="805">
      <c r="A805" s="536"/>
      <c r="B805" s="536"/>
      <c r="C805" s="535"/>
      <c r="D805" s="535"/>
      <c r="E805" s="535"/>
      <c r="F805" s="535"/>
      <c r="G805" s="535"/>
      <c r="H805" s="535"/>
      <c r="I805" s="536"/>
      <c r="J805" s="536"/>
      <c r="K805" s="536"/>
      <c r="L805" s="536"/>
      <c r="M805" s="536"/>
      <c r="N805" s="536"/>
      <c r="O805" s="536"/>
      <c r="P805" s="536"/>
      <c r="Q805" s="536"/>
      <c r="R805" s="536"/>
      <c r="S805" s="536"/>
      <c r="T805" s="536"/>
      <c r="U805" s="536"/>
      <c r="V805" s="536"/>
      <c r="W805" s="536"/>
      <c r="X805" s="536"/>
      <c r="Y805" s="536"/>
      <c r="Z805" s="536"/>
      <c r="AA805" s="536"/>
      <c r="AB805" s="536"/>
      <c r="AC805" s="536"/>
      <c r="AD805" s="536"/>
      <c r="AE805" s="536"/>
    </row>
    <row r="806">
      <c r="A806" s="536"/>
      <c r="B806" s="536"/>
      <c r="C806" s="535"/>
      <c r="D806" s="535"/>
      <c r="E806" s="535"/>
      <c r="F806" s="535"/>
      <c r="G806" s="535"/>
      <c r="H806" s="535"/>
      <c r="I806" s="536"/>
      <c r="J806" s="536"/>
      <c r="K806" s="536"/>
      <c r="L806" s="536"/>
      <c r="M806" s="536"/>
      <c r="N806" s="536"/>
      <c r="O806" s="536"/>
      <c r="P806" s="536"/>
      <c r="Q806" s="536"/>
      <c r="R806" s="536"/>
      <c r="S806" s="536"/>
      <c r="T806" s="536"/>
      <c r="U806" s="536"/>
      <c r="V806" s="536"/>
      <c r="W806" s="536"/>
      <c r="X806" s="536"/>
      <c r="Y806" s="536"/>
      <c r="Z806" s="536"/>
      <c r="AA806" s="536"/>
      <c r="AB806" s="536"/>
      <c r="AC806" s="536"/>
      <c r="AD806" s="536"/>
      <c r="AE806" s="536"/>
    </row>
    <row r="807">
      <c r="A807" s="536"/>
      <c r="B807" s="536"/>
      <c r="C807" s="535"/>
      <c r="D807" s="535"/>
      <c r="E807" s="535"/>
      <c r="F807" s="535"/>
      <c r="G807" s="535"/>
      <c r="H807" s="535"/>
      <c r="I807" s="536"/>
      <c r="J807" s="536"/>
      <c r="K807" s="536"/>
      <c r="L807" s="536"/>
      <c r="M807" s="536"/>
      <c r="N807" s="536"/>
      <c r="O807" s="536"/>
      <c r="P807" s="536"/>
      <c r="Q807" s="536"/>
      <c r="R807" s="536"/>
      <c r="S807" s="536"/>
      <c r="T807" s="536"/>
      <c r="U807" s="536"/>
      <c r="V807" s="536"/>
      <c r="W807" s="536"/>
      <c r="X807" s="536"/>
      <c r="Y807" s="536"/>
      <c r="Z807" s="536"/>
      <c r="AA807" s="536"/>
      <c r="AB807" s="536"/>
      <c r="AC807" s="536"/>
      <c r="AD807" s="536"/>
      <c r="AE807" s="536"/>
    </row>
    <row r="808">
      <c r="A808" s="536"/>
      <c r="B808" s="536"/>
      <c r="C808" s="535"/>
      <c r="D808" s="535"/>
      <c r="E808" s="535"/>
      <c r="F808" s="535"/>
      <c r="G808" s="535"/>
      <c r="H808" s="535"/>
      <c r="I808" s="536"/>
      <c r="J808" s="536"/>
      <c r="K808" s="536"/>
      <c r="L808" s="536"/>
      <c r="M808" s="536"/>
      <c r="N808" s="536"/>
      <c r="O808" s="536"/>
      <c r="P808" s="536"/>
      <c r="Q808" s="536"/>
      <c r="R808" s="536"/>
      <c r="S808" s="536"/>
      <c r="T808" s="536"/>
      <c r="U808" s="536"/>
      <c r="V808" s="536"/>
      <c r="W808" s="536"/>
      <c r="X808" s="536"/>
      <c r="Y808" s="536"/>
      <c r="Z808" s="536"/>
      <c r="AA808" s="536"/>
      <c r="AB808" s="536"/>
      <c r="AC808" s="536"/>
      <c r="AD808" s="536"/>
      <c r="AE808" s="536"/>
    </row>
    <row r="809">
      <c r="A809" s="536"/>
      <c r="B809" s="536"/>
      <c r="C809" s="535"/>
      <c r="D809" s="535"/>
      <c r="E809" s="535"/>
      <c r="F809" s="535"/>
      <c r="G809" s="535"/>
      <c r="H809" s="535"/>
      <c r="I809" s="536"/>
      <c r="J809" s="536"/>
      <c r="K809" s="536"/>
      <c r="L809" s="536"/>
      <c r="M809" s="536"/>
      <c r="N809" s="536"/>
      <c r="O809" s="536"/>
      <c r="P809" s="536"/>
      <c r="Q809" s="536"/>
      <c r="R809" s="536"/>
      <c r="S809" s="536"/>
      <c r="T809" s="536"/>
      <c r="U809" s="536"/>
      <c r="V809" s="536"/>
      <c r="W809" s="536"/>
      <c r="X809" s="536"/>
      <c r="Y809" s="536"/>
      <c r="Z809" s="536"/>
      <c r="AA809" s="536"/>
      <c r="AB809" s="536"/>
      <c r="AC809" s="536"/>
      <c r="AD809" s="536"/>
      <c r="AE809" s="536"/>
    </row>
    <row r="810">
      <c r="A810" s="536"/>
      <c r="B810" s="536"/>
      <c r="C810" s="535"/>
      <c r="D810" s="535"/>
      <c r="E810" s="535"/>
      <c r="F810" s="535"/>
      <c r="G810" s="535"/>
      <c r="H810" s="535"/>
      <c r="I810" s="536"/>
      <c r="J810" s="536"/>
      <c r="K810" s="536"/>
      <c r="L810" s="536"/>
      <c r="M810" s="536"/>
      <c r="N810" s="536"/>
      <c r="O810" s="536"/>
      <c r="P810" s="536"/>
      <c r="Q810" s="536"/>
      <c r="R810" s="536"/>
      <c r="S810" s="536"/>
      <c r="T810" s="536"/>
      <c r="U810" s="536"/>
      <c r="V810" s="536"/>
      <c r="W810" s="536"/>
      <c r="X810" s="536"/>
      <c r="Y810" s="536"/>
      <c r="Z810" s="536"/>
      <c r="AA810" s="536"/>
      <c r="AB810" s="536"/>
      <c r="AC810" s="536"/>
      <c r="AD810" s="536"/>
      <c r="AE810" s="536"/>
    </row>
    <row r="811">
      <c r="A811" s="536"/>
      <c r="B811" s="536"/>
      <c r="C811" s="535"/>
      <c r="D811" s="535"/>
      <c r="E811" s="535"/>
      <c r="F811" s="535"/>
      <c r="G811" s="535"/>
      <c r="H811" s="535"/>
      <c r="I811" s="536"/>
      <c r="J811" s="536"/>
      <c r="K811" s="536"/>
      <c r="L811" s="536"/>
      <c r="M811" s="536"/>
      <c r="N811" s="536"/>
      <c r="O811" s="536"/>
      <c r="P811" s="536"/>
      <c r="Q811" s="536"/>
      <c r="R811" s="536"/>
      <c r="S811" s="536"/>
      <c r="T811" s="536"/>
      <c r="U811" s="536"/>
      <c r="V811" s="536"/>
      <c r="W811" s="536"/>
      <c r="X811" s="536"/>
      <c r="Y811" s="536"/>
      <c r="Z811" s="536"/>
      <c r="AA811" s="536"/>
      <c r="AB811" s="536"/>
      <c r="AC811" s="536"/>
      <c r="AD811" s="536"/>
      <c r="AE811" s="536"/>
    </row>
    <row r="812">
      <c r="A812" s="536"/>
      <c r="B812" s="536"/>
      <c r="C812" s="535"/>
      <c r="D812" s="535"/>
      <c r="E812" s="535"/>
      <c r="F812" s="535"/>
      <c r="G812" s="535"/>
      <c r="H812" s="535"/>
      <c r="I812" s="536"/>
      <c r="J812" s="536"/>
      <c r="K812" s="536"/>
      <c r="L812" s="536"/>
      <c r="M812" s="536"/>
      <c r="N812" s="536"/>
      <c r="O812" s="536"/>
      <c r="P812" s="536"/>
      <c r="Q812" s="536"/>
      <c r="R812" s="536"/>
      <c r="S812" s="536"/>
      <c r="T812" s="536"/>
      <c r="U812" s="536"/>
      <c r="V812" s="536"/>
      <c r="W812" s="536"/>
      <c r="X812" s="536"/>
      <c r="Y812" s="536"/>
      <c r="Z812" s="536"/>
      <c r="AA812" s="536"/>
      <c r="AB812" s="536"/>
      <c r="AC812" s="536"/>
      <c r="AD812" s="536"/>
      <c r="AE812" s="536"/>
    </row>
    <row r="813">
      <c r="A813" s="536"/>
      <c r="B813" s="536"/>
      <c r="C813" s="535"/>
      <c r="D813" s="535"/>
      <c r="E813" s="535"/>
      <c r="F813" s="535"/>
      <c r="G813" s="535"/>
      <c r="H813" s="535"/>
      <c r="I813" s="536"/>
      <c r="J813" s="536"/>
      <c r="K813" s="536"/>
      <c r="L813" s="536"/>
      <c r="M813" s="536"/>
      <c r="N813" s="536"/>
      <c r="O813" s="536"/>
      <c r="P813" s="536"/>
      <c r="Q813" s="536"/>
      <c r="R813" s="536"/>
      <c r="S813" s="536"/>
      <c r="T813" s="536"/>
      <c r="U813" s="536"/>
      <c r="V813" s="536"/>
      <c r="W813" s="536"/>
      <c r="X813" s="536"/>
      <c r="Y813" s="536"/>
      <c r="Z813" s="536"/>
      <c r="AA813" s="536"/>
      <c r="AB813" s="536"/>
      <c r="AC813" s="536"/>
      <c r="AD813" s="536"/>
      <c r="AE813" s="536"/>
    </row>
    <row r="814">
      <c r="A814" s="536"/>
      <c r="B814" s="536"/>
      <c r="C814" s="535"/>
      <c r="D814" s="535"/>
      <c r="E814" s="535"/>
      <c r="F814" s="535"/>
      <c r="G814" s="535"/>
      <c r="H814" s="535"/>
      <c r="I814" s="536"/>
      <c r="J814" s="536"/>
      <c r="K814" s="536"/>
      <c r="L814" s="536"/>
      <c r="M814" s="536"/>
      <c r="N814" s="536"/>
      <c r="O814" s="536"/>
      <c r="P814" s="536"/>
      <c r="Q814" s="536"/>
      <c r="R814" s="536"/>
      <c r="S814" s="536"/>
      <c r="T814" s="536"/>
      <c r="U814" s="536"/>
      <c r="V814" s="536"/>
      <c r="W814" s="536"/>
      <c r="X814" s="536"/>
      <c r="Y814" s="536"/>
      <c r="Z814" s="536"/>
      <c r="AA814" s="536"/>
      <c r="AB814" s="536"/>
      <c r="AC814" s="536"/>
      <c r="AD814" s="536"/>
      <c r="AE814" s="536"/>
    </row>
    <row r="815">
      <c r="A815" s="536"/>
      <c r="B815" s="536"/>
      <c r="C815" s="535"/>
      <c r="D815" s="535"/>
      <c r="E815" s="535"/>
      <c r="F815" s="535"/>
      <c r="G815" s="535"/>
      <c r="H815" s="535"/>
      <c r="I815" s="536"/>
      <c r="J815" s="536"/>
      <c r="K815" s="536"/>
      <c r="L815" s="536"/>
      <c r="M815" s="536"/>
      <c r="N815" s="536"/>
      <c r="O815" s="536"/>
      <c r="P815" s="536"/>
      <c r="Q815" s="536"/>
      <c r="R815" s="536"/>
      <c r="S815" s="536"/>
      <c r="T815" s="536"/>
      <c r="U815" s="536"/>
      <c r="V815" s="536"/>
      <c r="W815" s="536"/>
      <c r="X815" s="536"/>
      <c r="Y815" s="536"/>
      <c r="Z815" s="536"/>
      <c r="AA815" s="536"/>
      <c r="AB815" s="536"/>
      <c r="AC815" s="536"/>
      <c r="AD815" s="536"/>
      <c r="AE815" s="536"/>
    </row>
    <row r="816">
      <c r="A816" s="536"/>
      <c r="B816" s="536"/>
      <c r="C816" s="535"/>
      <c r="D816" s="535"/>
      <c r="E816" s="535"/>
      <c r="F816" s="535"/>
      <c r="G816" s="535"/>
      <c r="H816" s="535"/>
      <c r="I816" s="536"/>
      <c r="J816" s="536"/>
      <c r="K816" s="536"/>
      <c r="L816" s="536"/>
      <c r="M816" s="536"/>
      <c r="N816" s="536"/>
      <c r="O816" s="536"/>
      <c r="P816" s="536"/>
      <c r="Q816" s="536"/>
      <c r="R816" s="536"/>
      <c r="S816" s="536"/>
      <c r="T816" s="536"/>
      <c r="U816" s="536"/>
      <c r="V816" s="536"/>
      <c r="W816" s="536"/>
      <c r="X816" s="536"/>
      <c r="Y816" s="536"/>
      <c r="Z816" s="536"/>
      <c r="AA816" s="536"/>
      <c r="AB816" s="536"/>
      <c r="AC816" s="536"/>
      <c r="AD816" s="536"/>
      <c r="AE816" s="536"/>
    </row>
    <row r="817">
      <c r="A817" s="536"/>
      <c r="B817" s="536"/>
      <c r="C817" s="535"/>
      <c r="D817" s="535"/>
      <c r="E817" s="535"/>
      <c r="F817" s="535"/>
      <c r="G817" s="535"/>
      <c r="H817" s="535"/>
      <c r="I817" s="536"/>
      <c r="J817" s="536"/>
      <c r="K817" s="536"/>
      <c r="L817" s="536"/>
      <c r="M817" s="536"/>
      <c r="N817" s="536"/>
      <c r="O817" s="536"/>
      <c r="P817" s="536"/>
      <c r="Q817" s="536"/>
      <c r="R817" s="536"/>
      <c r="S817" s="536"/>
      <c r="T817" s="536"/>
      <c r="U817" s="536"/>
      <c r="V817" s="536"/>
      <c r="W817" s="536"/>
      <c r="X817" s="536"/>
      <c r="Y817" s="536"/>
      <c r="Z817" s="536"/>
      <c r="AA817" s="536"/>
      <c r="AB817" s="536"/>
      <c r="AC817" s="536"/>
      <c r="AD817" s="536"/>
      <c r="AE817" s="536"/>
    </row>
    <row r="818">
      <c r="A818" s="536"/>
      <c r="B818" s="536"/>
      <c r="C818" s="535"/>
      <c r="D818" s="535"/>
      <c r="E818" s="535"/>
      <c r="F818" s="535"/>
      <c r="G818" s="535"/>
      <c r="H818" s="535"/>
      <c r="I818" s="536"/>
      <c r="J818" s="536"/>
      <c r="K818" s="536"/>
      <c r="L818" s="536"/>
      <c r="M818" s="536"/>
      <c r="N818" s="536"/>
      <c r="O818" s="536"/>
      <c r="P818" s="536"/>
      <c r="Q818" s="536"/>
      <c r="R818" s="536"/>
      <c r="S818" s="536"/>
      <c r="T818" s="536"/>
      <c r="U818" s="536"/>
      <c r="V818" s="536"/>
      <c r="W818" s="536"/>
      <c r="X818" s="536"/>
      <c r="Y818" s="536"/>
      <c r="Z818" s="536"/>
      <c r="AA818" s="536"/>
      <c r="AB818" s="536"/>
      <c r="AC818" s="536"/>
      <c r="AD818" s="536"/>
      <c r="AE818" s="536"/>
    </row>
    <row r="819">
      <c r="A819" s="536"/>
      <c r="B819" s="536"/>
      <c r="C819" s="535"/>
      <c r="D819" s="535"/>
      <c r="E819" s="535"/>
      <c r="F819" s="535"/>
      <c r="G819" s="535"/>
      <c r="H819" s="535"/>
      <c r="I819" s="536"/>
      <c r="J819" s="536"/>
      <c r="K819" s="536"/>
      <c r="L819" s="536"/>
      <c r="M819" s="536"/>
      <c r="N819" s="536"/>
      <c r="O819" s="536"/>
      <c r="P819" s="536"/>
      <c r="Q819" s="536"/>
      <c r="R819" s="536"/>
      <c r="S819" s="536"/>
      <c r="T819" s="536"/>
      <c r="U819" s="536"/>
      <c r="V819" s="536"/>
      <c r="W819" s="536"/>
      <c r="X819" s="536"/>
      <c r="Y819" s="536"/>
      <c r="Z819" s="536"/>
      <c r="AA819" s="536"/>
      <c r="AB819" s="536"/>
      <c r="AC819" s="536"/>
      <c r="AD819" s="536"/>
      <c r="AE819" s="536"/>
    </row>
    <row r="820">
      <c r="A820" s="536"/>
      <c r="B820" s="536"/>
      <c r="C820" s="535"/>
      <c r="D820" s="535"/>
      <c r="E820" s="535"/>
      <c r="F820" s="535"/>
      <c r="G820" s="535"/>
      <c r="H820" s="535"/>
      <c r="I820" s="536"/>
      <c r="J820" s="536"/>
      <c r="K820" s="536"/>
      <c r="L820" s="536"/>
      <c r="M820" s="536"/>
      <c r="N820" s="536"/>
      <c r="O820" s="536"/>
      <c r="P820" s="536"/>
      <c r="Q820" s="536"/>
      <c r="R820" s="536"/>
      <c r="S820" s="536"/>
      <c r="T820" s="536"/>
      <c r="U820" s="536"/>
      <c r="V820" s="536"/>
      <c r="W820" s="536"/>
      <c r="X820" s="536"/>
      <c r="Y820" s="536"/>
      <c r="Z820" s="536"/>
      <c r="AA820" s="536"/>
      <c r="AB820" s="536"/>
      <c r="AC820" s="536"/>
      <c r="AD820" s="536"/>
      <c r="AE820" s="536"/>
    </row>
    <row r="821">
      <c r="A821" s="536"/>
      <c r="B821" s="536"/>
      <c r="C821" s="535"/>
      <c r="D821" s="535"/>
      <c r="E821" s="535"/>
      <c r="F821" s="535"/>
      <c r="G821" s="535"/>
      <c r="H821" s="535"/>
      <c r="I821" s="536"/>
      <c r="J821" s="536"/>
      <c r="K821" s="536"/>
      <c r="L821" s="536"/>
      <c r="M821" s="536"/>
      <c r="N821" s="536"/>
      <c r="O821" s="536"/>
      <c r="P821" s="536"/>
      <c r="Q821" s="536"/>
      <c r="R821" s="536"/>
      <c r="S821" s="536"/>
      <c r="T821" s="536"/>
      <c r="U821" s="536"/>
      <c r="V821" s="536"/>
      <c r="W821" s="536"/>
      <c r="X821" s="536"/>
      <c r="Y821" s="536"/>
      <c r="Z821" s="536"/>
      <c r="AA821" s="536"/>
      <c r="AB821" s="536"/>
      <c r="AC821" s="536"/>
      <c r="AD821" s="536"/>
      <c r="AE821" s="536"/>
    </row>
    <row r="822">
      <c r="A822" s="536"/>
      <c r="B822" s="536"/>
      <c r="C822" s="535"/>
      <c r="D822" s="535"/>
      <c r="E822" s="535"/>
      <c r="F822" s="535"/>
      <c r="G822" s="535"/>
      <c r="H822" s="535"/>
      <c r="I822" s="536"/>
      <c r="J822" s="536"/>
      <c r="K822" s="536"/>
      <c r="L822" s="536"/>
      <c r="M822" s="536"/>
      <c r="N822" s="536"/>
      <c r="O822" s="536"/>
      <c r="P822" s="536"/>
      <c r="Q822" s="536"/>
      <c r="R822" s="536"/>
      <c r="S822" s="536"/>
      <c r="T822" s="536"/>
      <c r="U822" s="536"/>
      <c r="V822" s="536"/>
      <c r="W822" s="536"/>
      <c r="X822" s="536"/>
      <c r="Y822" s="536"/>
      <c r="Z822" s="536"/>
      <c r="AA822" s="536"/>
      <c r="AB822" s="536"/>
      <c r="AC822" s="536"/>
      <c r="AD822" s="536"/>
      <c r="AE822" s="536"/>
    </row>
    <row r="823">
      <c r="A823" s="536"/>
      <c r="B823" s="536"/>
      <c r="C823" s="535"/>
      <c r="D823" s="535"/>
      <c r="E823" s="535"/>
      <c r="F823" s="535"/>
      <c r="G823" s="535"/>
      <c r="H823" s="535"/>
      <c r="I823" s="536"/>
      <c r="J823" s="536"/>
      <c r="K823" s="536"/>
      <c r="L823" s="536"/>
      <c r="M823" s="536"/>
      <c r="N823" s="536"/>
      <c r="O823" s="536"/>
      <c r="P823" s="536"/>
      <c r="Q823" s="536"/>
      <c r="R823" s="536"/>
      <c r="S823" s="536"/>
      <c r="T823" s="536"/>
      <c r="U823" s="536"/>
      <c r="V823" s="536"/>
      <c r="W823" s="536"/>
      <c r="X823" s="536"/>
      <c r="Y823" s="536"/>
      <c r="Z823" s="536"/>
      <c r="AA823" s="536"/>
      <c r="AB823" s="536"/>
      <c r="AC823" s="536"/>
      <c r="AD823" s="536"/>
      <c r="AE823" s="536"/>
    </row>
    <row r="824">
      <c r="A824" s="536"/>
      <c r="B824" s="536"/>
      <c r="C824" s="535"/>
      <c r="D824" s="535"/>
      <c r="E824" s="535"/>
      <c r="F824" s="535"/>
      <c r="G824" s="535"/>
      <c r="H824" s="535"/>
      <c r="I824" s="536"/>
      <c r="J824" s="536"/>
      <c r="K824" s="536"/>
      <c r="L824" s="536"/>
      <c r="M824" s="536"/>
      <c r="N824" s="536"/>
      <c r="O824" s="536"/>
      <c r="P824" s="536"/>
      <c r="Q824" s="536"/>
      <c r="R824" s="536"/>
      <c r="S824" s="536"/>
      <c r="T824" s="536"/>
      <c r="U824" s="536"/>
      <c r="V824" s="536"/>
      <c r="W824" s="536"/>
      <c r="X824" s="536"/>
      <c r="Y824" s="536"/>
      <c r="Z824" s="536"/>
      <c r="AA824" s="536"/>
      <c r="AB824" s="536"/>
      <c r="AC824" s="536"/>
      <c r="AD824" s="536"/>
      <c r="AE824" s="536"/>
    </row>
    <row r="825">
      <c r="A825" s="536"/>
      <c r="B825" s="536"/>
      <c r="C825" s="535"/>
      <c r="D825" s="535"/>
      <c r="E825" s="535"/>
      <c r="F825" s="535"/>
      <c r="G825" s="535"/>
      <c r="H825" s="535"/>
      <c r="I825" s="536"/>
      <c r="J825" s="536"/>
      <c r="K825" s="536"/>
      <c r="L825" s="536"/>
      <c r="M825" s="536"/>
      <c r="N825" s="536"/>
      <c r="O825" s="536"/>
      <c r="P825" s="536"/>
      <c r="Q825" s="536"/>
      <c r="R825" s="536"/>
      <c r="S825" s="536"/>
      <c r="T825" s="536"/>
      <c r="U825" s="536"/>
      <c r="V825" s="536"/>
      <c r="W825" s="536"/>
      <c r="X825" s="536"/>
      <c r="Y825" s="536"/>
      <c r="Z825" s="536"/>
      <c r="AA825" s="536"/>
      <c r="AB825" s="536"/>
      <c r="AC825" s="536"/>
      <c r="AD825" s="536"/>
      <c r="AE825" s="536"/>
    </row>
    <row r="826">
      <c r="A826" s="536"/>
      <c r="B826" s="536"/>
      <c r="C826" s="535"/>
      <c r="D826" s="535"/>
      <c r="E826" s="535"/>
      <c r="F826" s="535"/>
      <c r="G826" s="535"/>
      <c r="H826" s="535"/>
      <c r="I826" s="536"/>
      <c r="J826" s="536"/>
      <c r="K826" s="536"/>
      <c r="L826" s="536"/>
      <c r="M826" s="536"/>
      <c r="N826" s="536"/>
      <c r="O826" s="536"/>
      <c r="P826" s="536"/>
      <c r="Q826" s="536"/>
      <c r="R826" s="536"/>
      <c r="S826" s="536"/>
      <c r="T826" s="536"/>
      <c r="U826" s="536"/>
      <c r="V826" s="536"/>
      <c r="W826" s="536"/>
      <c r="X826" s="536"/>
      <c r="Y826" s="536"/>
      <c r="Z826" s="536"/>
      <c r="AA826" s="536"/>
      <c r="AB826" s="536"/>
      <c r="AC826" s="536"/>
      <c r="AD826" s="536"/>
      <c r="AE826" s="536"/>
    </row>
    <row r="827">
      <c r="A827" s="536"/>
      <c r="B827" s="536"/>
      <c r="C827" s="535"/>
      <c r="D827" s="535"/>
      <c r="E827" s="535"/>
      <c r="F827" s="535"/>
      <c r="G827" s="535"/>
      <c r="H827" s="535"/>
      <c r="I827" s="536"/>
      <c r="J827" s="536"/>
      <c r="K827" s="536"/>
      <c r="L827" s="536"/>
      <c r="M827" s="536"/>
      <c r="N827" s="536"/>
      <c r="O827" s="536"/>
      <c r="P827" s="536"/>
      <c r="Q827" s="536"/>
      <c r="R827" s="536"/>
      <c r="S827" s="536"/>
      <c r="T827" s="536"/>
      <c r="U827" s="536"/>
      <c r="V827" s="536"/>
      <c r="W827" s="536"/>
      <c r="X827" s="536"/>
      <c r="Y827" s="536"/>
      <c r="Z827" s="536"/>
      <c r="AA827" s="536"/>
      <c r="AB827" s="536"/>
      <c r="AC827" s="536"/>
      <c r="AD827" s="536"/>
      <c r="AE827" s="536"/>
    </row>
    <row r="828">
      <c r="A828" s="536"/>
      <c r="B828" s="536"/>
      <c r="C828" s="535"/>
      <c r="D828" s="535"/>
      <c r="E828" s="535"/>
      <c r="F828" s="535"/>
      <c r="G828" s="535"/>
      <c r="H828" s="535"/>
      <c r="I828" s="536"/>
      <c r="J828" s="536"/>
      <c r="K828" s="536"/>
      <c r="L828" s="536"/>
      <c r="M828" s="536"/>
      <c r="N828" s="536"/>
      <c r="O828" s="536"/>
      <c r="P828" s="536"/>
      <c r="Q828" s="536"/>
      <c r="R828" s="536"/>
      <c r="S828" s="536"/>
      <c r="T828" s="536"/>
      <c r="U828" s="536"/>
      <c r="V828" s="536"/>
      <c r="W828" s="536"/>
      <c r="X828" s="536"/>
      <c r="Y828" s="536"/>
      <c r="Z828" s="536"/>
      <c r="AA828" s="536"/>
      <c r="AB828" s="536"/>
      <c r="AC828" s="536"/>
      <c r="AD828" s="536"/>
      <c r="AE828" s="536"/>
    </row>
    <row r="829">
      <c r="A829" s="536"/>
      <c r="B829" s="536"/>
      <c r="C829" s="535"/>
      <c r="D829" s="535"/>
      <c r="E829" s="535"/>
      <c r="F829" s="535"/>
      <c r="G829" s="535"/>
      <c r="H829" s="535"/>
      <c r="I829" s="536"/>
      <c r="J829" s="536"/>
      <c r="K829" s="536"/>
      <c r="L829" s="536"/>
      <c r="M829" s="536"/>
      <c r="N829" s="536"/>
      <c r="O829" s="536"/>
      <c r="P829" s="536"/>
      <c r="Q829" s="536"/>
      <c r="R829" s="536"/>
      <c r="S829" s="536"/>
      <c r="T829" s="536"/>
      <c r="U829" s="536"/>
      <c r="V829" s="536"/>
      <c r="W829" s="536"/>
      <c r="X829" s="536"/>
      <c r="Y829" s="536"/>
      <c r="Z829" s="536"/>
      <c r="AA829" s="536"/>
      <c r="AB829" s="536"/>
      <c r="AC829" s="536"/>
      <c r="AD829" s="536"/>
      <c r="AE829" s="536"/>
    </row>
    <row r="830">
      <c r="A830" s="536"/>
      <c r="B830" s="536"/>
      <c r="C830" s="535"/>
      <c r="D830" s="535"/>
      <c r="E830" s="535"/>
      <c r="F830" s="535"/>
      <c r="G830" s="535"/>
      <c r="H830" s="535"/>
      <c r="I830" s="536"/>
      <c r="J830" s="536"/>
      <c r="K830" s="536"/>
      <c r="L830" s="536"/>
      <c r="M830" s="536"/>
      <c r="N830" s="536"/>
      <c r="O830" s="536"/>
      <c r="P830" s="536"/>
      <c r="Q830" s="536"/>
      <c r="R830" s="536"/>
      <c r="S830" s="536"/>
      <c r="T830" s="536"/>
      <c r="U830" s="536"/>
      <c r="V830" s="536"/>
      <c r="W830" s="536"/>
      <c r="X830" s="536"/>
      <c r="Y830" s="536"/>
      <c r="Z830" s="536"/>
      <c r="AA830" s="536"/>
      <c r="AB830" s="536"/>
      <c r="AC830" s="536"/>
      <c r="AD830" s="536"/>
      <c r="AE830" s="536"/>
    </row>
    <row r="831">
      <c r="A831" s="536"/>
      <c r="B831" s="536"/>
      <c r="C831" s="535"/>
      <c r="D831" s="535"/>
      <c r="E831" s="535"/>
      <c r="F831" s="535"/>
      <c r="G831" s="535"/>
      <c r="H831" s="535"/>
      <c r="I831" s="536"/>
      <c r="J831" s="536"/>
      <c r="K831" s="536"/>
      <c r="L831" s="536"/>
      <c r="M831" s="536"/>
      <c r="N831" s="536"/>
      <c r="O831" s="536"/>
      <c r="P831" s="536"/>
      <c r="Q831" s="536"/>
      <c r="R831" s="536"/>
      <c r="S831" s="536"/>
      <c r="T831" s="536"/>
      <c r="U831" s="536"/>
      <c r="V831" s="536"/>
      <c r="W831" s="536"/>
      <c r="X831" s="536"/>
      <c r="Y831" s="536"/>
      <c r="Z831" s="536"/>
      <c r="AA831" s="536"/>
      <c r="AB831" s="536"/>
      <c r="AC831" s="536"/>
      <c r="AD831" s="536"/>
      <c r="AE831" s="536"/>
    </row>
    <row r="832">
      <c r="A832" s="536"/>
      <c r="B832" s="536"/>
      <c r="C832" s="535"/>
      <c r="D832" s="535"/>
      <c r="E832" s="535"/>
      <c r="F832" s="535"/>
      <c r="G832" s="535"/>
      <c r="H832" s="535"/>
      <c r="I832" s="536"/>
      <c r="J832" s="536"/>
      <c r="K832" s="536"/>
      <c r="L832" s="536"/>
      <c r="M832" s="536"/>
      <c r="N832" s="536"/>
      <c r="O832" s="536"/>
      <c r="P832" s="536"/>
      <c r="Q832" s="536"/>
      <c r="R832" s="536"/>
      <c r="S832" s="536"/>
      <c r="T832" s="536"/>
      <c r="U832" s="536"/>
      <c r="V832" s="536"/>
      <c r="W832" s="536"/>
      <c r="X832" s="536"/>
      <c r="Y832" s="536"/>
      <c r="Z832" s="536"/>
      <c r="AA832" s="536"/>
      <c r="AB832" s="536"/>
      <c r="AC832" s="536"/>
      <c r="AD832" s="536"/>
      <c r="AE832" s="536"/>
    </row>
    <row r="833">
      <c r="A833" s="536"/>
      <c r="B833" s="536"/>
      <c r="C833" s="535"/>
      <c r="D833" s="535"/>
      <c r="E833" s="535"/>
      <c r="F833" s="535"/>
      <c r="G833" s="535"/>
      <c r="H833" s="535"/>
      <c r="I833" s="536"/>
      <c r="J833" s="536"/>
      <c r="K833" s="536"/>
      <c r="L833" s="536"/>
      <c r="M833" s="536"/>
      <c r="N833" s="536"/>
      <c r="O833" s="536"/>
      <c r="P833" s="536"/>
      <c r="Q833" s="536"/>
      <c r="R833" s="536"/>
      <c r="S833" s="536"/>
      <c r="T833" s="536"/>
      <c r="U833" s="536"/>
      <c r="V833" s="536"/>
      <c r="W833" s="536"/>
      <c r="X833" s="536"/>
      <c r="Y833" s="536"/>
      <c r="Z833" s="536"/>
      <c r="AA833" s="536"/>
      <c r="AB833" s="536"/>
      <c r="AC833" s="536"/>
      <c r="AD833" s="536"/>
      <c r="AE833" s="536"/>
    </row>
    <row r="834">
      <c r="A834" s="536"/>
      <c r="B834" s="536"/>
      <c r="C834" s="535"/>
      <c r="D834" s="535"/>
      <c r="E834" s="535"/>
      <c r="F834" s="535"/>
      <c r="G834" s="535"/>
      <c r="H834" s="535"/>
      <c r="I834" s="536"/>
      <c r="J834" s="536"/>
      <c r="K834" s="536"/>
      <c r="L834" s="536"/>
      <c r="M834" s="536"/>
      <c r="N834" s="536"/>
      <c r="O834" s="536"/>
      <c r="P834" s="536"/>
      <c r="Q834" s="536"/>
      <c r="R834" s="536"/>
      <c r="S834" s="536"/>
      <c r="T834" s="536"/>
      <c r="U834" s="536"/>
      <c r="V834" s="536"/>
      <c r="W834" s="536"/>
      <c r="X834" s="536"/>
      <c r="Y834" s="536"/>
      <c r="Z834" s="536"/>
      <c r="AA834" s="536"/>
      <c r="AB834" s="536"/>
      <c r="AC834" s="536"/>
      <c r="AD834" s="536"/>
      <c r="AE834" s="536"/>
    </row>
    <row r="835">
      <c r="A835" s="536"/>
      <c r="B835" s="536"/>
      <c r="C835" s="535"/>
      <c r="D835" s="535"/>
      <c r="E835" s="535"/>
      <c r="F835" s="535"/>
      <c r="G835" s="535"/>
      <c r="H835" s="535"/>
      <c r="I835" s="536"/>
      <c r="J835" s="536"/>
      <c r="K835" s="536"/>
      <c r="L835" s="536"/>
      <c r="M835" s="536"/>
      <c r="N835" s="536"/>
      <c r="O835" s="536"/>
      <c r="P835" s="536"/>
      <c r="Q835" s="536"/>
      <c r="R835" s="536"/>
      <c r="S835" s="536"/>
      <c r="T835" s="536"/>
      <c r="U835" s="536"/>
      <c r="V835" s="536"/>
      <c r="W835" s="536"/>
      <c r="X835" s="536"/>
      <c r="Y835" s="536"/>
      <c r="Z835" s="536"/>
      <c r="AA835" s="536"/>
      <c r="AB835" s="536"/>
      <c r="AC835" s="536"/>
      <c r="AD835" s="536"/>
      <c r="AE835" s="536"/>
    </row>
    <row r="836">
      <c r="A836" s="536"/>
      <c r="B836" s="536"/>
      <c r="C836" s="535"/>
      <c r="D836" s="535"/>
      <c r="E836" s="535"/>
      <c r="F836" s="535"/>
      <c r="G836" s="535"/>
      <c r="H836" s="535"/>
      <c r="I836" s="536"/>
      <c r="J836" s="536"/>
      <c r="K836" s="536"/>
      <c r="L836" s="536"/>
      <c r="M836" s="536"/>
      <c r="N836" s="536"/>
      <c r="O836" s="536"/>
      <c r="P836" s="536"/>
      <c r="Q836" s="536"/>
      <c r="R836" s="536"/>
      <c r="S836" s="536"/>
      <c r="T836" s="536"/>
      <c r="U836" s="536"/>
      <c r="V836" s="536"/>
      <c r="W836" s="536"/>
      <c r="X836" s="536"/>
      <c r="Y836" s="536"/>
      <c r="Z836" s="536"/>
      <c r="AA836" s="536"/>
      <c r="AB836" s="536"/>
      <c r="AC836" s="536"/>
      <c r="AD836" s="536"/>
      <c r="AE836" s="536"/>
    </row>
    <row r="837">
      <c r="A837" s="536"/>
      <c r="B837" s="536"/>
      <c r="C837" s="535"/>
      <c r="D837" s="535"/>
      <c r="E837" s="535"/>
      <c r="F837" s="535"/>
      <c r="G837" s="535"/>
      <c r="H837" s="535"/>
      <c r="I837" s="536"/>
      <c r="J837" s="536"/>
      <c r="K837" s="536"/>
      <c r="L837" s="536"/>
      <c r="M837" s="536"/>
      <c r="N837" s="536"/>
      <c r="O837" s="536"/>
      <c r="P837" s="536"/>
      <c r="Q837" s="536"/>
      <c r="R837" s="536"/>
      <c r="S837" s="536"/>
      <c r="T837" s="536"/>
      <c r="U837" s="536"/>
      <c r="V837" s="536"/>
      <c r="W837" s="536"/>
      <c r="X837" s="536"/>
      <c r="Y837" s="536"/>
      <c r="Z837" s="536"/>
      <c r="AA837" s="536"/>
      <c r="AB837" s="536"/>
      <c r="AC837" s="536"/>
      <c r="AD837" s="536"/>
      <c r="AE837" s="536"/>
    </row>
    <row r="838">
      <c r="A838" s="536"/>
      <c r="B838" s="536"/>
      <c r="C838" s="535"/>
      <c r="D838" s="535"/>
      <c r="E838" s="535"/>
      <c r="F838" s="535"/>
      <c r="G838" s="535"/>
      <c r="H838" s="535"/>
      <c r="I838" s="536"/>
      <c r="J838" s="536"/>
      <c r="K838" s="536"/>
      <c r="L838" s="536"/>
      <c r="M838" s="536"/>
      <c r="N838" s="536"/>
      <c r="O838" s="536"/>
      <c r="P838" s="536"/>
      <c r="Q838" s="536"/>
      <c r="R838" s="536"/>
      <c r="S838" s="536"/>
      <c r="T838" s="536"/>
      <c r="U838" s="536"/>
      <c r="V838" s="536"/>
      <c r="W838" s="536"/>
      <c r="X838" s="536"/>
      <c r="Y838" s="536"/>
      <c r="Z838" s="536"/>
      <c r="AA838" s="536"/>
      <c r="AB838" s="536"/>
      <c r="AC838" s="536"/>
      <c r="AD838" s="536"/>
      <c r="AE838" s="536"/>
    </row>
    <row r="839">
      <c r="A839" s="536"/>
      <c r="B839" s="536"/>
      <c r="C839" s="535"/>
      <c r="D839" s="535"/>
      <c r="E839" s="535"/>
      <c r="F839" s="535"/>
      <c r="G839" s="535"/>
      <c r="H839" s="535"/>
      <c r="I839" s="536"/>
      <c r="J839" s="536"/>
      <c r="K839" s="536"/>
      <c r="L839" s="536"/>
      <c r="M839" s="536"/>
      <c r="N839" s="536"/>
      <c r="O839" s="536"/>
      <c r="P839" s="536"/>
      <c r="Q839" s="536"/>
      <c r="R839" s="536"/>
      <c r="S839" s="536"/>
      <c r="T839" s="536"/>
      <c r="U839" s="536"/>
      <c r="V839" s="536"/>
      <c r="W839" s="536"/>
      <c r="X839" s="536"/>
      <c r="Y839" s="536"/>
      <c r="Z839" s="536"/>
      <c r="AA839" s="536"/>
      <c r="AB839" s="536"/>
      <c r="AC839" s="536"/>
      <c r="AD839" s="536"/>
      <c r="AE839" s="536"/>
    </row>
    <row r="840">
      <c r="A840" s="536"/>
      <c r="B840" s="536"/>
      <c r="C840" s="535"/>
      <c r="D840" s="535"/>
      <c r="E840" s="535"/>
      <c r="F840" s="535"/>
      <c r="G840" s="535"/>
      <c r="H840" s="535"/>
      <c r="I840" s="536"/>
      <c r="J840" s="536"/>
      <c r="K840" s="536"/>
      <c r="L840" s="536"/>
      <c r="M840" s="536"/>
      <c r="N840" s="536"/>
      <c r="O840" s="536"/>
      <c r="P840" s="536"/>
      <c r="Q840" s="536"/>
      <c r="R840" s="536"/>
      <c r="S840" s="536"/>
      <c r="T840" s="536"/>
      <c r="U840" s="536"/>
      <c r="V840" s="536"/>
      <c r="W840" s="536"/>
      <c r="X840" s="536"/>
      <c r="Y840" s="536"/>
      <c r="Z840" s="536"/>
      <c r="AA840" s="536"/>
      <c r="AB840" s="536"/>
      <c r="AC840" s="536"/>
      <c r="AD840" s="536"/>
      <c r="AE840" s="536"/>
    </row>
    <row r="841">
      <c r="A841" s="536"/>
      <c r="B841" s="536"/>
      <c r="C841" s="535"/>
      <c r="D841" s="535"/>
      <c r="E841" s="535"/>
      <c r="F841" s="535"/>
      <c r="G841" s="535"/>
      <c r="H841" s="535"/>
      <c r="I841" s="536"/>
      <c r="J841" s="536"/>
      <c r="K841" s="536"/>
      <c r="L841" s="536"/>
      <c r="M841" s="536"/>
      <c r="N841" s="536"/>
      <c r="O841" s="536"/>
      <c r="P841" s="536"/>
      <c r="Q841" s="536"/>
      <c r="R841" s="536"/>
      <c r="S841" s="536"/>
      <c r="T841" s="536"/>
      <c r="U841" s="536"/>
      <c r="V841" s="536"/>
      <c r="W841" s="536"/>
      <c r="X841" s="536"/>
      <c r="Y841" s="536"/>
      <c r="Z841" s="536"/>
      <c r="AA841" s="536"/>
      <c r="AB841" s="536"/>
      <c r="AC841" s="536"/>
      <c r="AD841" s="536"/>
      <c r="AE841" s="536"/>
    </row>
    <row r="842">
      <c r="A842" s="536"/>
      <c r="B842" s="536"/>
      <c r="C842" s="535"/>
      <c r="D842" s="535"/>
      <c r="E842" s="535"/>
      <c r="F842" s="535"/>
      <c r="G842" s="535"/>
      <c r="H842" s="535"/>
      <c r="I842" s="536"/>
      <c r="J842" s="536"/>
      <c r="K842" s="536"/>
      <c r="L842" s="536"/>
      <c r="M842" s="536"/>
      <c r="N842" s="536"/>
      <c r="O842" s="536"/>
      <c r="P842" s="536"/>
      <c r="Q842" s="536"/>
      <c r="R842" s="536"/>
      <c r="S842" s="536"/>
      <c r="T842" s="536"/>
      <c r="U842" s="536"/>
      <c r="V842" s="536"/>
      <c r="W842" s="536"/>
      <c r="X842" s="536"/>
      <c r="Y842" s="536"/>
      <c r="Z842" s="536"/>
      <c r="AA842" s="536"/>
      <c r="AB842" s="536"/>
      <c r="AC842" s="536"/>
      <c r="AD842" s="536"/>
      <c r="AE842" s="536"/>
    </row>
    <row r="843">
      <c r="A843" s="536"/>
      <c r="B843" s="536"/>
      <c r="C843" s="535"/>
      <c r="D843" s="535"/>
      <c r="E843" s="535"/>
      <c r="F843" s="535"/>
      <c r="G843" s="535"/>
      <c r="H843" s="535"/>
      <c r="I843" s="536"/>
      <c r="J843" s="536"/>
      <c r="K843" s="536"/>
      <c r="L843" s="536"/>
      <c r="M843" s="536"/>
      <c r="N843" s="536"/>
      <c r="O843" s="536"/>
      <c r="P843" s="536"/>
      <c r="Q843" s="536"/>
      <c r="R843" s="536"/>
      <c r="S843" s="536"/>
      <c r="T843" s="536"/>
      <c r="U843" s="536"/>
      <c r="V843" s="536"/>
      <c r="W843" s="536"/>
      <c r="X843" s="536"/>
      <c r="Y843" s="536"/>
      <c r="Z843" s="536"/>
      <c r="AA843" s="536"/>
      <c r="AB843" s="536"/>
      <c r="AC843" s="536"/>
      <c r="AD843" s="536"/>
      <c r="AE843" s="536"/>
    </row>
    <row r="844">
      <c r="A844" s="536"/>
      <c r="B844" s="536"/>
      <c r="C844" s="535"/>
      <c r="D844" s="535"/>
      <c r="E844" s="535"/>
      <c r="F844" s="535"/>
      <c r="G844" s="535"/>
      <c r="H844" s="535"/>
      <c r="I844" s="536"/>
      <c r="J844" s="536"/>
      <c r="K844" s="536"/>
      <c r="L844" s="536"/>
      <c r="M844" s="536"/>
      <c r="N844" s="536"/>
      <c r="O844" s="536"/>
      <c r="P844" s="536"/>
      <c r="Q844" s="536"/>
      <c r="R844" s="536"/>
      <c r="S844" s="536"/>
      <c r="T844" s="536"/>
      <c r="U844" s="536"/>
      <c r="V844" s="536"/>
      <c r="W844" s="536"/>
      <c r="X844" s="536"/>
      <c r="Y844" s="536"/>
      <c r="Z844" s="536"/>
      <c r="AA844" s="536"/>
      <c r="AB844" s="536"/>
      <c r="AC844" s="536"/>
      <c r="AD844" s="536"/>
      <c r="AE844" s="536"/>
    </row>
    <row r="845">
      <c r="A845" s="536"/>
      <c r="B845" s="536"/>
      <c r="C845" s="535"/>
      <c r="D845" s="535"/>
      <c r="E845" s="535"/>
      <c r="F845" s="535"/>
      <c r="G845" s="535"/>
      <c r="H845" s="535"/>
      <c r="I845" s="536"/>
      <c r="J845" s="536"/>
      <c r="K845" s="536"/>
      <c r="L845" s="536"/>
      <c r="M845" s="536"/>
      <c r="N845" s="536"/>
      <c r="O845" s="536"/>
      <c r="P845" s="536"/>
      <c r="Q845" s="536"/>
      <c r="R845" s="536"/>
      <c r="S845" s="536"/>
      <c r="T845" s="536"/>
      <c r="U845" s="536"/>
      <c r="V845" s="536"/>
      <c r="W845" s="536"/>
      <c r="X845" s="536"/>
      <c r="Y845" s="536"/>
      <c r="Z845" s="536"/>
      <c r="AA845" s="536"/>
      <c r="AB845" s="536"/>
      <c r="AC845" s="536"/>
      <c r="AD845" s="536"/>
      <c r="AE845" s="536"/>
    </row>
    <row r="846">
      <c r="A846" s="536"/>
      <c r="B846" s="536"/>
      <c r="C846" s="535"/>
      <c r="D846" s="535"/>
      <c r="E846" s="535"/>
      <c r="F846" s="535"/>
      <c r="G846" s="535"/>
      <c r="H846" s="535"/>
      <c r="I846" s="536"/>
      <c r="J846" s="536"/>
      <c r="K846" s="536"/>
      <c r="L846" s="536"/>
      <c r="M846" s="536"/>
      <c r="N846" s="536"/>
      <c r="O846" s="536"/>
      <c r="P846" s="536"/>
      <c r="Q846" s="536"/>
      <c r="R846" s="536"/>
      <c r="S846" s="536"/>
      <c r="T846" s="536"/>
      <c r="U846" s="536"/>
      <c r="V846" s="536"/>
      <c r="W846" s="536"/>
      <c r="X846" s="536"/>
      <c r="Y846" s="536"/>
      <c r="Z846" s="536"/>
      <c r="AA846" s="536"/>
      <c r="AB846" s="536"/>
      <c r="AC846" s="536"/>
      <c r="AD846" s="536"/>
      <c r="AE846" s="536"/>
    </row>
    <row r="847">
      <c r="A847" s="536"/>
      <c r="B847" s="536"/>
      <c r="C847" s="535"/>
      <c r="D847" s="535"/>
      <c r="E847" s="535"/>
      <c r="F847" s="535"/>
      <c r="G847" s="535"/>
      <c r="H847" s="535"/>
      <c r="I847" s="536"/>
      <c r="J847" s="536"/>
      <c r="K847" s="536"/>
      <c r="L847" s="536"/>
      <c r="M847" s="536"/>
      <c r="N847" s="536"/>
      <c r="O847" s="536"/>
      <c r="P847" s="536"/>
      <c r="Q847" s="536"/>
      <c r="R847" s="536"/>
      <c r="S847" s="536"/>
      <c r="T847" s="536"/>
      <c r="U847" s="536"/>
      <c r="V847" s="536"/>
      <c r="W847" s="536"/>
      <c r="X847" s="536"/>
      <c r="Y847" s="536"/>
      <c r="Z847" s="536"/>
      <c r="AA847" s="536"/>
      <c r="AB847" s="536"/>
      <c r="AC847" s="536"/>
      <c r="AD847" s="536"/>
      <c r="AE847" s="536"/>
    </row>
    <row r="848">
      <c r="A848" s="536"/>
      <c r="B848" s="536"/>
      <c r="C848" s="535"/>
      <c r="D848" s="535"/>
      <c r="E848" s="535"/>
      <c r="F848" s="535"/>
      <c r="G848" s="535"/>
      <c r="H848" s="535"/>
      <c r="I848" s="536"/>
      <c r="J848" s="536"/>
      <c r="K848" s="536"/>
      <c r="L848" s="536"/>
      <c r="M848" s="536"/>
      <c r="N848" s="536"/>
      <c r="O848" s="536"/>
      <c r="P848" s="536"/>
      <c r="Q848" s="536"/>
      <c r="R848" s="536"/>
      <c r="S848" s="536"/>
      <c r="T848" s="536"/>
      <c r="U848" s="536"/>
      <c r="V848" s="536"/>
      <c r="W848" s="536"/>
      <c r="X848" s="536"/>
      <c r="Y848" s="536"/>
      <c r="Z848" s="536"/>
      <c r="AA848" s="536"/>
      <c r="AB848" s="536"/>
      <c r="AC848" s="536"/>
      <c r="AD848" s="536"/>
      <c r="AE848" s="536"/>
    </row>
    <row r="849">
      <c r="A849" s="536"/>
      <c r="B849" s="536"/>
      <c r="C849" s="535"/>
      <c r="D849" s="535"/>
      <c r="E849" s="535"/>
      <c r="F849" s="535"/>
      <c r="G849" s="535"/>
      <c r="H849" s="535"/>
      <c r="I849" s="536"/>
      <c r="J849" s="536"/>
      <c r="K849" s="536"/>
      <c r="L849" s="536"/>
      <c r="M849" s="536"/>
      <c r="N849" s="536"/>
      <c r="O849" s="536"/>
      <c r="P849" s="536"/>
      <c r="Q849" s="536"/>
      <c r="R849" s="536"/>
      <c r="S849" s="536"/>
      <c r="T849" s="536"/>
      <c r="U849" s="536"/>
      <c r="V849" s="536"/>
      <c r="W849" s="536"/>
      <c r="X849" s="536"/>
      <c r="Y849" s="536"/>
      <c r="Z849" s="536"/>
      <c r="AA849" s="536"/>
      <c r="AB849" s="536"/>
      <c r="AC849" s="536"/>
      <c r="AD849" s="536"/>
      <c r="AE849" s="536"/>
    </row>
    <row r="850">
      <c r="A850" s="536"/>
      <c r="B850" s="536"/>
      <c r="C850" s="535"/>
      <c r="D850" s="535"/>
      <c r="E850" s="535"/>
      <c r="F850" s="535"/>
      <c r="G850" s="535"/>
      <c r="H850" s="535"/>
      <c r="I850" s="536"/>
      <c r="J850" s="536"/>
      <c r="K850" s="536"/>
      <c r="L850" s="536"/>
      <c r="M850" s="536"/>
      <c r="N850" s="536"/>
      <c r="O850" s="536"/>
      <c r="P850" s="536"/>
      <c r="Q850" s="536"/>
      <c r="R850" s="536"/>
      <c r="S850" s="536"/>
      <c r="T850" s="536"/>
      <c r="U850" s="536"/>
      <c r="V850" s="536"/>
      <c r="W850" s="536"/>
      <c r="X850" s="536"/>
      <c r="Y850" s="536"/>
      <c r="Z850" s="536"/>
      <c r="AA850" s="536"/>
      <c r="AB850" s="536"/>
      <c r="AC850" s="536"/>
      <c r="AD850" s="536"/>
      <c r="AE850" s="536"/>
    </row>
    <row r="851">
      <c r="A851" s="536"/>
      <c r="B851" s="536"/>
      <c r="C851" s="535"/>
      <c r="D851" s="535"/>
      <c r="E851" s="535"/>
      <c r="F851" s="535"/>
      <c r="G851" s="535"/>
      <c r="H851" s="535"/>
      <c r="I851" s="536"/>
      <c r="J851" s="536"/>
      <c r="K851" s="536"/>
      <c r="L851" s="536"/>
      <c r="M851" s="536"/>
      <c r="N851" s="536"/>
      <c r="O851" s="536"/>
      <c r="P851" s="536"/>
      <c r="Q851" s="536"/>
      <c r="R851" s="536"/>
      <c r="S851" s="536"/>
      <c r="T851" s="536"/>
      <c r="U851" s="536"/>
      <c r="V851" s="536"/>
      <c r="W851" s="536"/>
      <c r="X851" s="536"/>
      <c r="Y851" s="536"/>
      <c r="Z851" s="536"/>
      <c r="AA851" s="536"/>
      <c r="AB851" s="536"/>
      <c r="AC851" s="536"/>
      <c r="AD851" s="536"/>
      <c r="AE851" s="536"/>
    </row>
    <row r="852">
      <c r="A852" s="536"/>
      <c r="B852" s="536"/>
      <c r="C852" s="535"/>
      <c r="D852" s="535"/>
      <c r="E852" s="535"/>
      <c r="F852" s="535"/>
      <c r="G852" s="535"/>
      <c r="H852" s="535"/>
      <c r="I852" s="536"/>
      <c r="J852" s="536"/>
      <c r="K852" s="536"/>
      <c r="L852" s="536"/>
      <c r="M852" s="536"/>
      <c r="N852" s="536"/>
      <c r="O852" s="536"/>
      <c r="P852" s="536"/>
      <c r="Q852" s="536"/>
      <c r="R852" s="536"/>
      <c r="S852" s="536"/>
      <c r="T852" s="536"/>
      <c r="U852" s="536"/>
      <c r="V852" s="536"/>
      <c r="W852" s="536"/>
      <c r="X852" s="536"/>
      <c r="Y852" s="536"/>
      <c r="Z852" s="536"/>
      <c r="AA852" s="536"/>
      <c r="AB852" s="536"/>
      <c r="AC852" s="536"/>
      <c r="AD852" s="536"/>
      <c r="AE852" s="536"/>
    </row>
    <row r="853">
      <c r="A853" s="536"/>
      <c r="B853" s="536"/>
      <c r="C853" s="535"/>
      <c r="D853" s="535"/>
      <c r="E853" s="535"/>
      <c r="F853" s="535"/>
      <c r="G853" s="535"/>
      <c r="H853" s="535"/>
      <c r="I853" s="536"/>
      <c r="J853" s="536"/>
      <c r="K853" s="536"/>
      <c r="L853" s="536"/>
      <c r="M853" s="536"/>
      <c r="N853" s="536"/>
      <c r="O853" s="536"/>
      <c r="P853" s="536"/>
      <c r="Q853" s="536"/>
      <c r="R853" s="536"/>
      <c r="S853" s="536"/>
      <c r="T853" s="536"/>
      <c r="U853" s="536"/>
      <c r="V853" s="536"/>
      <c r="W853" s="536"/>
      <c r="X853" s="536"/>
      <c r="Y853" s="536"/>
      <c r="Z853" s="536"/>
      <c r="AA853" s="536"/>
      <c r="AB853" s="536"/>
      <c r="AC853" s="536"/>
      <c r="AD853" s="536"/>
      <c r="AE853" s="536"/>
    </row>
    <row r="854">
      <c r="A854" s="536"/>
      <c r="B854" s="536"/>
      <c r="C854" s="535"/>
      <c r="D854" s="535"/>
      <c r="E854" s="535"/>
      <c r="F854" s="535"/>
      <c r="G854" s="535"/>
      <c r="H854" s="535"/>
      <c r="I854" s="536"/>
      <c r="J854" s="536"/>
      <c r="K854" s="536"/>
      <c r="L854" s="536"/>
      <c r="M854" s="536"/>
      <c r="N854" s="536"/>
      <c r="O854" s="536"/>
      <c r="P854" s="536"/>
      <c r="Q854" s="536"/>
      <c r="R854" s="536"/>
      <c r="S854" s="536"/>
      <c r="T854" s="536"/>
      <c r="U854" s="536"/>
      <c r="V854" s="536"/>
      <c r="W854" s="536"/>
      <c r="X854" s="536"/>
      <c r="Y854" s="536"/>
      <c r="Z854" s="536"/>
      <c r="AA854" s="536"/>
      <c r="AB854" s="536"/>
      <c r="AC854" s="536"/>
      <c r="AD854" s="536"/>
      <c r="AE854" s="536"/>
    </row>
    <row r="855">
      <c r="A855" s="536"/>
      <c r="B855" s="536"/>
      <c r="C855" s="535"/>
      <c r="D855" s="535"/>
      <c r="E855" s="535"/>
      <c r="F855" s="535"/>
      <c r="G855" s="535"/>
      <c r="H855" s="535"/>
      <c r="I855" s="536"/>
      <c r="J855" s="536"/>
      <c r="K855" s="536"/>
      <c r="L855" s="536"/>
      <c r="M855" s="536"/>
      <c r="N855" s="536"/>
      <c r="O855" s="536"/>
      <c r="P855" s="536"/>
      <c r="Q855" s="536"/>
      <c r="R855" s="536"/>
      <c r="S855" s="536"/>
      <c r="T855" s="536"/>
      <c r="U855" s="536"/>
      <c r="V855" s="536"/>
      <c r="W855" s="536"/>
      <c r="X855" s="536"/>
      <c r="Y855" s="536"/>
      <c r="Z855" s="536"/>
      <c r="AA855" s="536"/>
      <c r="AB855" s="536"/>
      <c r="AC855" s="536"/>
      <c r="AD855" s="536"/>
      <c r="AE855" s="536"/>
    </row>
    <row r="856">
      <c r="A856" s="536"/>
      <c r="B856" s="536"/>
      <c r="C856" s="535"/>
      <c r="D856" s="535"/>
      <c r="E856" s="535"/>
      <c r="F856" s="535"/>
      <c r="G856" s="535"/>
      <c r="H856" s="535"/>
      <c r="I856" s="536"/>
      <c r="J856" s="536"/>
      <c r="K856" s="536"/>
      <c r="L856" s="536"/>
      <c r="M856" s="536"/>
      <c r="N856" s="536"/>
      <c r="O856" s="536"/>
      <c r="P856" s="536"/>
      <c r="Q856" s="536"/>
      <c r="R856" s="536"/>
      <c r="S856" s="536"/>
      <c r="T856" s="536"/>
      <c r="U856" s="536"/>
      <c r="V856" s="536"/>
      <c r="W856" s="536"/>
      <c r="X856" s="536"/>
      <c r="Y856" s="536"/>
      <c r="Z856" s="536"/>
      <c r="AA856" s="536"/>
      <c r="AB856" s="536"/>
      <c r="AC856" s="536"/>
      <c r="AD856" s="536"/>
      <c r="AE856" s="536"/>
    </row>
    <row r="857">
      <c r="A857" s="536"/>
      <c r="B857" s="536"/>
      <c r="C857" s="535"/>
      <c r="D857" s="535"/>
      <c r="E857" s="535"/>
      <c r="F857" s="535"/>
      <c r="G857" s="535"/>
      <c r="H857" s="535"/>
      <c r="I857" s="536"/>
      <c r="J857" s="536"/>
      <c r="K857" s="536"/>
      <c r="L857" s="536"/>
      <c r="M857" s="536"/>
      <c r="N857" s="536"/>
      <c r="O857" s="536"/>
      <c r="P857" s="536"/>
      <c r="Q857" s="536"/>
      <c r="R857" s="536"/>
      <c r="S857" s="536"/>
      <c r="T857" s="536"/>
      <c r="U857" s="536"/>
      <c r="V857" s="536"/>
      <c r="W857" s="536"/>
      <c r="X857" s="536"/>
      <c r="Y857" s="536"/>
      <c r="Z857" s="536"/>
      <c r="AA857" s="536"/>
      <c r="AB857" s="536"/>
      <c r="AC857" s="536"/>
      <c r="AD857" s="536"/>
      <c r="AE857" s="536"/>
    </row>
    <row r="858">
      <c r="A858" s="536"/>
      <c r="B858" s="536"/>
      <c r="C858" s="535"/>
      <c r="D858" s="535"/>
      <c r="E858" s="535"/>
      <c r="F858" s="535"/>
      <c r="G858" s="535"/>
      <c r="H858" s="535"/>
      <c r="I858" s="536"/>
      <c r="J858" s="536"/>
      <c r="K858" s="536"/>
      <c r="L858" s="536"/>
      <c r="M858" s="536"/>
      <c r="N858" s="536"/>
      <c r="O858" s="536"/>
      <c r="P858" s="536"/>
      <c r="Q858" s="536"/>
      <c r="R858" s="536"/>
      <c r="S858" s="536"/>
      <c r="T858" s="536"/>
      <c r="U858" s="536"/>
      <c r="V858" s="536"/>
      <c r="W858" s="536"/>
      <c r="X858" s="536"/>
      <c r="Y858" s="536"/>
      <c r="Z858" s="536"/>
      <c r="AA858" s="536"/>
      <c r="AB858" s="536"/>
      <c r="AC858" s="536"/>
      <c r="AD858" s="536"/>
      <c r="AE858" s="536"/>
    </row>
    <row r="859">
      <c r="A859" s="536"/>
      <c r="B859" s="536"/>
      <c r="C859" s="535"/>
      <c r="D859" s="535"/>
      <c r="E859" s="535"/>
      <c r="F859" s="535"/>
      <c r="G859" s="535"/>
      <c r="H859" s="535"/>
      <c r="I859" s="536"/>
      <c r="J859" s="536"/>
      <c r="K859" s="536"/>
      <c r="L859" s="536"/>
      <c r="M859" s="536"/>
      <c r="N859" s="536"/>
      <c r="O859" s="536"/>
      <c r="P859" s="536"/>
      <c r="Q859" s="536"/>
      <c r="R859" s="536"/>
      <c r="S859" s="536"/>
      <c r="T859" s="536"/>
      <c r="U859" s="536"/>
      <c r="V859" s="536"/>
      <c r="W859" s="536"/>
      <c r="X859" s="536"/>
      <c r="Y859" s="536"/>
      <c r="Z859" s="536"/>
      <c r="AA859" s="536"/>
      <c r="AB859" s="536"/>
      <c r="AC859" s="536"/>
      <c r="AD859" s="536"/>
      <c r="AE859" s="536"/>
    </row>
    <row r="860">
      <c r="A860" s="536"/>
      <c r="B860" s="536"/>
      <c r="C860" s="535"/>
      <c r="D860" s="535"/>
      <c r="E860" s="535"/>
      <c r="F860" s="535"/>
      <c r="G860" s="535"/>
      <c r="H860" s="535"/>
      <c r="I860" s="536"/>
      <c r="J860" s="536"/>
      <c r="K860" s="536"/>
      <c r="L860" s="536"/>
      <c r="M860" s="536"/>
      <c r="N860" s="536"/>
      <c r="O860" s="536"/>
      <c r="P860" s="536"/>
      <c r="Q860" s="536"/>
      <c r="R860" s="536"/>
      <c r="S860" s="536"/>
      <c r="T860" s="536"/>
      <c r="U860" s="536"/>
      <c r="V860" s="536"/>
      <c r="W860" s="536"/>
      <c r="X860" s="536"/>
      <c r="Y860" s="536"/>
      <c r="Z860" s="536"/>
      <c r="AA860" s="536"/>
      <c r="AB860" s="536"/>
      <c r="AC860" s="536"/>
      <c r="AD860" s="536"/>
      <c r="AE860" s="536"/>
    </row>
    <row r="861">
      <c r="A861" s="536"/>
      <c r="B861" s="536"/>
      <c r="C861" s="535"/>
      <c r="D861" s="535"/>
      <c r="E861" s="535"/>
      <c r="F861" s="535"/>
      <c r="G861" s="535"/>
      <c r="H861" s="535"/>
      <c r="I861" s="536"/>
      <c r="J861" s="536"/>
      <c r="K861" s="536"/>
      <c r="L861" s="536"/>
      <c r="M861" s="536"/>
      <c r="N861" s="536"/>
      <c r="O861" s="536"/>
      <c r="P861" s="536"/>
      <c r="Q861" s="536"/>
      <c r="R861" s="536"/>
      <c r="S861" s="536"/>
      <c r="T861" s="536"/>
      <c r="U861" s="536"/>
      <c r="V861" s="536"/>
      <c r="W861" s="536"/>
      <c r="X861" s="536"/>
      <c r="Y861" s="536"/>
      <c r="Z861" s="536"/>
      <c r="AA861" s="536"/>
      <c r="AB861" s="536"/>
      <c r="AC861" s="536"/>
      <c r="AD861" s="536"/>
      <c r="AE861" s="536"/>
    </row>
    <row r="862">
      <c r="A862" s="536"/>
      <c r="B862" s="536"/>
      <c r="C862" s="535"/>
      <c r="D862" s="535"/>
      <c r="E862" s="535"/>
      <c r="F862" s="535"/>
      <c r="G862" s="535"/>
      <c r="H862" s="535"/>
      <c r="I862" s="536"/>
      <c r="J862" s="536"/>
      <c r="K862" s="536"/>
      <c r="L862" s="536"/>
      <c r="M862" s="536"/>
      <c r="N862" s="536"/>
      <c r="O862" s="536"/>
      <c r="P862" s="536"/>
      <c r="Q862" s="536"/>
      <c r="R862" s="536"/>
      <c r="S862" s="536"/>
      <c r="T862" s="536"/>
      <c r="U862" s="536"/>
      <c r="V862" s="536"/>
      <c r="W862" s="536"/>
      <c r="X862" s="536"/>
      <c r="Y862" s="536"/>
      <c r="Z862" s="536"/>
      <c r="AA862" s="536"/>
      <c r="AB862" s="536"/>
      <c r="AC862" s="536"/>
      <c r="AD862" s="536"/>
      <c r="AE862" s="536"/>
    </row>
    <row r="863">
      <c r="A863" s="536"/>
      <c r="B863" s="536"/>
      <c r="C863" s="535"/>
      <c r="D863" s="535"/>
      <c r="E863" s="535"/>
      <c r="F863" s="535"/>
      <c r="G863" s="535"/>
      <c r="H863" s="535"/>
      <c r="I863" s="536"/>
      <c r="J863" s="536"/>
      <c r="K863" s="536"/>
      <c r="L863" s="536"/>
      <c r="M863" s="536"/>
      <c r="N863" s="536"/>
      <c r="O863" s="536"/>
      <c r="P863" s="536"/>
      <c r="Q863" s="536"/>
      <c r="R863" s="536"/>
      <c r="S863" s="536"/>
      <c r="T863" s="536"/>
      <c r="U863" s="536"/>
      <c r="V863" s="536"/>
      <c r="W863" s="536"/>
      <c r="X863" s="536"/>
      <c r="Y863" s="536"/>
      <c r="Z863" s="536"/>
      <c r="AA863" s="536"/>
      <c r="AB863" s="536"/>
      <c r="AC863" s="536"/>
      <c r="AD863" s="536"/>
      <c r="AE863" s="536"/>
    </row>
    <row r="864">
      <c r="A864" s="536"/>
      <c r="B864" s="536"/>
      <c r="C864" s="535"/>
      <c r="D864" s="535"/>
      <c r="E864" s="535"/>
      <c r="F864" s="535"/>
      <c r="G864" s="535"/>
      <c r="H864" s="535"/>
      <c r="I864" s="536"/>
      <c r="J864" s="536"/>
      <c r="K864" s="536"/>
      <c r="L864" s="536"/>
      <c r="M864" s="536"/>
      <c r="N864" s="536"/>
      <c r="O864" s="536"/>
      <c r="P864" s="536"/>
      <c r="Q864" s="536"/>
      <c r="R864" s="536"/>
      <c r="S864" s="536"/>
      <c r="T864" s="536"/>
      <c r="U864" s="536"/>
      <c r="V864" s="536"/>
      <c r="W864" s="536"/>
      <c r="X864" s="536"/>
      <c r="Y864" s="536"/>
      <c r="Z864" s="536"/>
      <c r="AA864" s="536"/>
      <c r="AB864" s="536"/>
      <c r="AC864" s="536"/>
      <c r="AD864" s="536"/>
      <c r="AE864" s="536"/>
    </row>
    <row r="865">
      <c r="A865" s="536"/>
      <c r="B865" s="536"/>
      <c r="C865" s="535"/>
      <c r="D865" s="535"/>
      <c r="E865" s="535"/>
      <c r="F865" s="535"/>
      <c r="G865" s="535"/>
      <c r="H865" s="535"/>
      <c r="I865" s="536"/>
      <c r="J865" s="536"/>
      <c r="K865" s="536"/>
      <c r="L865" s="536"/>
      <c r="M865" s="536"/>
      <c r="N865" s="536"/>
      <c r="O865" s="536"/>
      <c r="P865" s="536"/>
      <c r="Q865" s="536"/>
      <c r="R865" s="536"/>
      <c r="S865" s="536"/>
      <c r="T865" s="536"/>
      <c r="U865" s="536"/>
      <c r="V865" s="536"/>
      <c r="W865" s="536"/>
      <c r="X865" s="536"/>
      <c r="Y865" s="536"/>
      <c r="Z865" s="536"/>
      <c r="AA865" s="536"/>
      <c r="AB865" s="536"/>
      <c r="AC865" s="536"/>
      <c r="AD865" s="536"/>
      <c r="AE865" s="536"/>
    </row>
    <row r="866">
      <c r="A866" s="536"/>
      <c r="B866" s="536"/>
      <c r="C866" s="535"/>
      <c r="D866" s="535"/>
      <c r="E866" s="535"/>
      <c r="F866" s="535"/>
      <c r="G866" s="535"/>
      <c r="H866" s="535"/>
      <c r="I866" s="536"/>
      <c r="J866" s="536"/>
      <c r="K866" s="536"/>
      <c r="L866" s="536"/>
      <c r="M866" s="536"/>
      <c r="N866" s="536"/>
      <c r="O866" s="536"/>
      <c r="P866" s="536"/>
      <c r="Q866" s="536"/>
      <c r="R866" s="536"/>
      <c r="S866" s="536"/>
      <c r="T866" s="536"/>
      <c r="U866" s="536"/>
      <c r="V866" s="536"/>
      <c r="W866" s="536"/>
      <c r="X866" s="536"/>
      <c r="Y866" s="536"/>
      <c r="Z866" s="536"/>
      <c r="AA866" s="536"/>
      <c r="AB866" s="536"/>
      <c r="AC866" s="536"/>
      <c r="AD866" s="536"/>
      <c r="AE866" s="536"/>
    </row>
    <row r="867">
      <c r="A867" s="536"/>
      <c r="B867" s="536"/>
      <c r="C867" s="535"/>
      <c r="D867" s="535"/>
      <c r="E867" s="535"/>
      <c r="F867" s="535"/>
      <c r="G867" s="535"/>
      <c r="H867" s="535"/>
      <c r="I867" s="536"/>
      <c r="J867" s="536"/>
      <c r="K867" s="536"/>
      <c r="L867" s="536"/>
      <c r="M867" s="536"/>
      <c r="N867" s="536"/>
      <c r="O867" s="536"/>
      <c r="P867" s="536"/>
      <c r="Q867" s="536"/>
      <c r="R867" s="536"/>
      <c r="S867" s="536"/>
      <c r="T867" s="536"/>
      <c r="U867" s="536"/>
      <c r="V867" s="536"/>
      <c r="W867" s="536"/>
      <c r="X867" s="536"/>
      <c r="Y867" s="536"/>
      <c r="Z867" s="536"/>
      <c r="AA867" s="536"/>
      <c r="AB867" s="536"/>
      <c r="AC867" s="536"/>
      <c r="AD867" s="536"/>
      <c r="AE867" s="536"/>
    </row>
    <row r="868">
      <c r="A868" s="536"/>
      <c r="B868" s="536"/>
      <c r="C868" s="535"/>
      <c r="D868" s="535"/>
      <c r="E868" s="535"/>
      <c r="F868" s="535"/>
      <c r="G868" s="535"/>
      <c r="H868" s="535"/>
      <c r="I868" s="536"/>
      <c r="J868" s="536"/>
      <c r="K868" s="536"/>
      <c r="L868" s="536"/>
      <c r="M868" s="536"/>
      <c r="N868" s="536"/>
      <c r="O868" s="536"/>
      <c r="P868" s="536"/>
      <c r="Q868" s="536"/>
      <c r="R868" s="536"/>
      <c r="S868" s="536"/>
      <c r="T868" s="536"/>
      <c r="U868" s="536"/>
      <c r="V868" s="536"/>
      <c r="W868" s="536"/>
      <c r="X868" s="536"/>
      <c r="Y868" s="536"/>
      <c r="Z868" s="536"/>
      <c r="AA868" s="536"/>
      <c r="AB868" s="536"/>
      <c r="AC868" s="536"/>
      <c r="AD868" s="536"/>
      <c r="AE868" s="536"/>
    </row>
    <row r="869">
      <c r="A869" s="536"/>
      <c r="B869" s="536"/>
      <c r="C869" s="535"/>
      <c r="D869" s="535"/>
      <c r="E869" s="535"/>
      <c r="F869" s="535"/>
      <c r="G869" s="535"/>
      <c r="H869" s="535"/>
      <c r="I869" s="536"/>
      <c r="J869" s="536"/>
      <c r="K869" s="536"/>
      <c r="L869" s="536"/>
      <c r="M869" s="536"/>
      <c r="N869" s="536"/>
      <c r="O869" s="536"/>
      <c r="P869" s="536"/>
      <c r="Q869" s="536"/>
      <c r="R869" s="536"/>
      <c r="S869" s="536"/>
      <c r="T869" s="536"/>
      <c r="U869" s="536"/>
      <c r="V869" s="536"/>
      <c r="W869" s="536"/>
      <c r="X869" s="536"/>
      <c r="Y869" s="536"/>
      <c r="Z869" s="536"/>
      <c r="AA869" s="536"/>
      <c r="AB869" s="536"/>
      <c r="AC869" s="536"/>
      <c r="AD869" s="536"/>
      <c r="AE869" s="536"/>
    </row>
    <row r="870">
      <c r="A870" s="536"/>
      <c r="B870" s="536"/>
      <c r="C870" s="535"/>
      <c r="D870" s="535"/>
      <c r="E870" s="535"/>
      <c r="F870" s="535"/>
      <c r="G870" s="535"/>
      <c r="H870" s="535"/>
      <c r="I870" s="536"/>
      <c r="J870" s="536"/>
      <c r="K870" s="536"/>
      <c r="L870" s="536"/>
      <c r="M870" s="536"/>
      <c r="N870" s="536"/>
      <c r="O870" s="536"/>
      <c r="P870" s="536"/>
      <c r="Q870" s="536"/>
      <c r="R870" s="536"/>
      <c r="S870" s="536"/>
      <c r="T870" s="536"/>
      <c r="U870" s="536"/>
      <c r="V870" s="536"/>
      <c r="W870" s="536"/>
      <c r="X870" s="536"/>
      <c r="Y870" s="536"/>
      <c r="Z870" s="536"/>
      <c r="AA870" s="536"/>
      <c r="AB870" s="536"/>
      <c r="AC870" s="536"/>
      <c r="AD870" s="536"/>
      <c r="AE870" s="536"/>
    </row>
    <row r="871">
      <c r="A871" s="536"/>
      <c r="B871" s="536"/>
      <c r="C871" s="535"/>
      <c r="D871" s="535"/>
      <c r="E871" s="535"/>
      <c r="F871" s="535"/>
      <c r="G871" s="535"/>
      <c r="H871" s="535"/>
      <c r="I871" s="536"/>
      <c r="J871" s="536"/>
      <c r="K871" s="536"/>
      <c r="L871" s="536"/>
      <c r="M871" s="536"/>
      <c r="N871" s="536"/>
      <c r="O871" s="536"/>
      <c r="P871" s="536"/>
      <c r="Q871" s="536"/>
      <c r="R871" s="536"/>
      <c r="S871" s="536"/>
      <c r="T871" s="536"/>
      <c r="U871" s="536"/>
      <c r="V871" s="536"/>
      <c r="W871" s="536"/>
      <c r="X871" s="536"/>
      <c r="Y871" s="536"/>
      <c r="Z871" s="536"/>
      <c r="AA871" s="536"/>
      <c r="AB871" s="536"/>
      <c r="AC871" s="536"/>
      <c r="AD871" s="536"/>
      <c r="AE871" s="536"/>
    </row>
    <row r="872">
      <c r="A872" s="536"/>
      <c r="B872" s="536"/>
      <c r="C872" s="535"/>
      <c r="D872" s="535"/>
      <c r="E872" s="535"/>
      <c r="F872" s="535"/>
      <c r="G872" s="535"/>
      <c r="H872" s="535"/>
      <c r="I872" s="536"/>
      <c r="J872" s="536"/>
      <c r="K872" s="536"/>
      <c r="L872" s="536"/>
      <c r="M872" s="536"/>
      <c r="N872" s="536"/>
      <c r="O872" s="536"/>
      <c r="P872" s="536"/>
      <c r="Q872" s="536"/>
      <c r="R872" s="536"/>
      <c r="S872" s="536"/>
      <c r="T872" s="536"/>
      <c r="U872" s="536"/>
      <c r="V872" s="536"/>
      <c r="W872" s="536"/>
      <c r="X872" s="536"/>
      <c r="Y872" s="536"/>
      <c r="Z872" s="536"/>
      <c r="AA872" s="536"/>
      <c r="AB872" s="536"/>
      <c r="AC872" s="536"/>
      <c r="AD872" s="536"/>
      <c r="AE872" s="536"/>
    </row>
    <row r="873">
      <c r="A873" s="536"/>
      <c r="B873" s="536"/>
      <c r="C873" s="535"/>
      <c r="D873" s="535"/>
      <c r="E873" s="535"/>
      <c r="F873" s="535"/>
      <c r="G873" s="535"/>
      <c r="H873" s="535"/>
      <c r="I873" s="536"/>
      <c r="J873" s="536"/>
      <c r="K873" s="536"/>
      <c r="L873" s="536"/>
      <c r="M873" s="536"/>
      <c r="N873" s="536"/>
      <c r="O873" s="536"/>
      <c r="P873" s="536"/>
      <c r="Q873" s="536"/>
      <c r="R873" s="536"/>
      <c r="S873" s="536"/>
      <c r="T873" s="536"/>
      <c r="U873" s="536"/>
      <c r="V873" s="536"/>
      <c r="W873" s="536"/>
      <c r="X873" s="536"/>
      <c r="Y873" s="536"/>
      <c r="Z873" s="536"/>
      <c r="AA873" s="536"/>
      <c r="AB873" s="536"/>
      <c r="AC873" s="536"/>
      <c r="AD873" s="536"/>
      <c r="AE873" s="536"/>
    </row>
    <row r="874">
      <c r="A874" s="536"/>
      <c r="B874" s="536"/>
      <c r="C874" s="535"/>
      <c r="D874" s="535"/>
      <c r="E874" s="535"/>
      <c r="F874" s="535"/>
      <c r="G874" s="535"/>
      <c r="H874" s="535"/>
      <c r="I874" s="536"/>
      <c r="J874" s="536"/>
      <c r="K874" s="536"/>
      <c r="L874" s="536"/>
      <c r="M874" s="536"/>
      <c r="N874" s="536"/>
      <c r="O874" s="536"/>
      <c r="P874" s="536"/>
      <c r="Q874" s="536"/>
      <c r="R874" s="536"/>
      <c r="S874" s="536"/>
      <c r="T874" s="536"/>
      <c r="U874" s="536"/>
      <c r="V874" s="536"/>
      <c r="W874" s="536"/>
      <c r="X874" s="536"/>
      <c r="Y874" s="536"/>
      <c r="Z874" s="536"/>
      <c r="AA874" s="536"/>
      <c r="AB874" s="536"/>
      <c r="AC874" s="536"/>
      <c r="AD874" s="536"/>
      <c r="AE874" s="536"/>
    </row>
    <row r="875">
      <c r="A875" s="536"/>
      <c r="B875" s="536"/>
      <c r="C875" s="535"/>
      <c r="D875" s="535"/>
      <c r="E875" s="535"/>
      <c r="F875" s="535"/>
      <c r="G875" s="535"/>
      <c r="H875" s="535"/>
      <c r="I875" s="536"/>
      <c r="J875" s="536"/>
      <c r="K875" s="536"/>
      <c r="L875" s="536"/>
      <c r="M875" s="536"/>
      <c r="N875" s="536"/>
      <c r="O875" s="536"/>
      <c r="P875" s="536"/>
      <c r="Q875" s="536"/>
      <c r="R875" s="536"/>
      <c r="S875" s="536"/>
      <c r="T875" s="536"/>
      <c r="U875" s="536"/>
      <c r="V875" s="536"/>
      <c r="W875" s="536"/>
      <c r="X875" s="536"/>
      <c r="Y875" s="536"/>
      <c r="Z875" s="536"/>
      <c r="AA875" s="536"/>
      <c r="AB875" s="536"/>
      <c r="AC875" s="536"/>
      <c r="AD875" s="536"/>
      <c r="AE875" s="536"/>
    </row>
    <row r="876">
      <c r="A876" s="536"/>
      <c r="B876" s="536"/>
      <c r="C876" s="535"/>
      <c r="D876" s="535"/>
      <c r="E876" s="535"/>
      <c r="F876" s="535"/>
      <c r="G876" s="535"/>
      <c r="H876" s="535"/>
      <c r="I876" s="536"/>
      <c r="J876" s="536"/>
      <c r="K876" s="536"/>
      <c r="L876" s="536"/>
      <c r="M876" s="536"/>
      <c r="N876" s="536"/>
      <c r="O876" s="536"/>
      <c r="P876" s="536"/>
      <c r="Q876" s="536"/>
      <c r="R876" s="536"/>
      <c r="S876" s="536"/>
      <c r="T876" s="536"/>
      <c r="U876" s="536"/>
      <c r="V876" s="536"/>
      <c r="W876" s="536"/>
      <c r="X876" s="536"/>
      <c r="Y876" s="536"/>
      <c r="Z876" s="536"/>
      <c r="AA876" s="536"/>
      <c r="AB876" s="536"/>
      <c r="AC876" s="536"/>
      <c r="AD876" s="536"/>
      <c r="AE876" s="536"/>
    </row>
    <row r="877">
      <c r="A877" s="536"/>
      <c r="B877" s="536"/>
      <c r="C877" s="535"/>
      <c r="D877" s="535"/>
      <c r="E877" s="535"/>
      <c r="F877" s="535"/>
      <c r="G877" s="535"/>
      <c r="H877" s="535"/>
      <c r="I877" s="536"/>
      <c r="J877" s="536"/>
      <c r="K877" s="536"/>
      <c r="L877" s="536"/>
      <c r="M877" s="536"/>
      <c r="N877" s="536"/>
      <c r="O877" s="536"/>
      <c r="P877" s="536"/>
      <c r="Q877" s="536"/>
      <c r="R877" s="536"/>
      <c r="S877" s="536"/>
      <c r="T877" s="536"/>
      <c r="U877" s="536"/>
      <c r="V877" s="536"/>
      <c r="W877" s="536"/>
      <c r="X877" s="536"/>
      <c r="Y877" s="536"/>
      <c r="Z877" s="536"/>
      <c r="AA877" s="536"/>
      <c r="AB877" s="536"/>
      <c r="AC877" s="536"/>
      <c r="AD877" s="536"/>
      <c r="AE877" s="536"/>
    </row>
    <row r="878">
      <c r="A878" s="536"/>
      <c r="B878" s="536"/>
      <c r="C878" s="535"/>
      <c r="D878" s="535"/>
      <c r="E878" s="535"/>
      <c r="F878" s="535"/>
      <c r="G878" s="535"/>
      <c r="H878" s="535"/>
      <c r="I878" s="536"/>
      <c r="J878" s="536"/>
      <c r="K878" s="536"/>
      <c r="L878" s="536"/>
      <c r="M878" s="536"/>
      <c r="N878" s="536"/>
      <c r="O878" s="536"/>
      <c r="P878" s="536"/>
      <c r="Q878" s="536"/>
      <c r="R878" s="536"/>
      <c r="S878" s="536"/>
      <c r="T878" s="536"/>
      <c r="U878" s="536"/>
      <c r="V878" s="536"/>
      <c r="W878" s="536"/>
      <c r="X878" s="536"/>
      <c r="Y878" s="536"/>
      <c r="Z878" s="536"/>
      <c r="AA878" s="536"/>
      <c r="AB878" s="536"/>
      <c r="AC878" s="536"/>
      <c r="AD878" s="536"/>
      <c r="AE878" s="536"/>
    </row>
    <row r="879">
      <c r="A879" s="536"/>
      <c r="B879" s="536"/>
      <c r="C879" s="535"/>
      <c r="D879" s="535"/>
      <c r="E879" s="535"/>
      <c r="F879" s="535"/>
      <c r="G879" s="535"/>
      <c r="H879" s="535"/>
      <c r="I879" s="536"/>
      <c r="J879" s="536"/>
      <c r="K879" s="536"/>
      <c r="L879" s="536"/>
      <c r="M879" s="536"/>
      <c r="N879" s="536"/>
      <c r="O879" s="536"/>
      <c r="P879" s="536"/>
      <c r="Q879" s="536"/>
      <c r="R879" s="536"/>
      <c r="S879" s="536"/>
      <c r="T879" s="536"/>
      <c r="U879" s="536"/>
      <c r="V879" s="536"/>
      <c r="W879" s="536"/>
      <c r="X879" s="536"/>
      <c r="Y879" s="536"/>
      <c r="Z879" s="536"/>
      <c r="AA879" s="536"/>
      <c r="AB879" s="536"/>
      <c r="AC879" s="536"/>
      <c r="AD879" s="536"/>
      <c r="AE879" s="536"/>
    </row>
    <row r="880">
      <c r="A880" s="536"/>
      <c r="B880" s="536"/>
      <c r="C880" s="535"/>
      <c r="D880" s="535"/>
      <c r="E880" s="535"/>
      <c r="F880" s="535"/>
      <c r="G880" s="535"/>
      <c r="H880" s="535"/>
      <c r="I880" s="536"/>
      <c r="J880" s="536"/>
      <c r="K880" s="536"/>
      <c r="L880" s="536"/>
      <c r="M880" s="536"/>
      <c r="N880" s="536"/>
      <c r="O880" s="536"/>
      <c r="P880" s="536"/>
      <c r="Q880" s="536"/>
      <c r="R880" s="536"/>
      <c r="S880" s="536"/>
      <c r="T880" s="536"/>
      <c r="U880" s="536"/>
      <c r="V880" s="536"/>
      <c r="W880" s="536"/>
      <c r="X880" s="536"/>
      <c r="Y880" s="536"/>
      <c r="Z880" s="536"/>
      <c r="AA880" s="536"/>
      <c r="AB880" s="536"/>
      <c r="AC880" s="536"/>
      <c r="AD880" s="536"/>
      <c r="AE880" s="536"/>
    </row>
    <row r="881">
      <c r="A881" s="536"/>
      <c r="B881" s="536"/>
      <c r="C881" s="535"/>
      <c r="D881" s="535"/>
      <c r="E881" s="535"/>
      <c r="F881" s="535"/>
      <c r="G881" s="535"/>
      <c r="H881" s="535"/>
      <c r="I881" s="536"/>
      <c r="J881" s="536"/>
      <c r="K881" s="536"/>
      <c r="L881" s="536"/>
      <c r="M881" s="536"/>
      <c r="N881" s="536"/>
      <c r="O881" s="536"/>
      <c r="P881" s="536"/>
      <c r="Q881" s="536"/>
      <c r="R881" s="536"/>
      <c r="S881" s="536"/>
      <c r="T881" s="536"/>
      <c r="U881" s="536"/>
      <c r="V881" s="536"/>
      <c r="W881" s="536"/>
      <c r="X881" s="536"/>
      <c r="Y881" s="536"/>
      <c r="Z881" s="536"/>
      <c r="AA881" s="536"/>
      <c r="AB881" s="536"/>
      <c r="AC881" s="536"/>
      <c r="AD881" s="536"/>
      <c r="AE881" s="536"/>
    </row>
    <row r="882">
      <c r="A882" s="536"/>
      <c r="B882" s="536"/>
      <c r="C882" s="535"/>
      <c r="D882" s="535"/>
      <c r="E882" s="535"/>
      <c r="F882" s="535"/>
      <c r="G882" s="535"/>
      <c r="H882" s="535"/>
      <c r="I882" s="536"/>
      <c r="J882" s="536"/>
      <c r="K882" s="536"/>
      <c r="L882" s="536"/>
      <c r="M882" s="536"/>
      <c r="N882" s="536"/>
      <c r="O882" s="536"/>
      <c r="P882" s="536"/>
      <c r="Q882" s="536"/>
      <c r="R882" s="536"/>
      <c r="S882" s="536"/>
      <c r="T882" s="536"/>
      <c r="U882" s="536"/>
      <c r="V882" s="536"/>
      <c r="W882" s="536"/>
      <c r="X882" s="536"/>
      <c r="Y882" s="536"/>
      <c r="Z882" s="536"/>
      <c r="AA882" s="536"/>
      <c r="AB882" s="536"/>
      <c r="AC882" s="536"/>
      <c r="AD882" s="536"/>
      <c r="AE882" s="536"/>
    </row>
    <row r="883">
      <c r="A883" s="536"/>
      <c r="B883" s="536"/>
      <c r="C883" s="535"/>
      <c r="D883" s="535"/>
      <c r="E883" s="535"/>
      <c r="F883" s="535"/>
      <c r="G883" s="535"/>
      <c r="H883" s="535"/>
      <c r="I883" s="536"/>
      <c r="J883" s="536"/>
      <c r="K883" s="536"/>
      <c r="L883" s="536"/>
      <c r="M883" s="536"/>
      <c r="N883" s="536"/>
      <c r="O883" s="536"/>
      <c r="P883" s="536"/>
      <c r="Q883" s="536"/>
      <c r="R883" s="536"/>
      <c r="S883" s="536"/>
      <c r="T883" s="536"/>
      <c r="U883" s="536"/>
      <c r="V883" s="536"/>
      <c r="W883" s="536"/>
      <c r="X883" s="536"/>
      <c r="Y883" s="536"/>
      <c r="Z883" s="536"/>
      <c r="AA883" s="536"/>
      <c r="AB883" s="536"/>
      <c r="AC883" s="536"/>
      <c r="AD883" s="536"/>
      <c r="AE883" s="536"/>
    </row>
    <row r="884">
      <c r="A884" s="536"/>
      <c r="B884" s="536"/>
      <c r="C884" s="535"/>
      <c r="D884" s="535"/>
      <c r="E884" s="535"/>
      <c r="F884" s="535"/>
      <c r="G884" s="535"/>
      <c r="H884" s="535"/>
      <c r="I884" s="536"/>
      <c r="J884" s="536"/>
      <c r="K884" s="536"/>
      <c r="L884" s="536"/>
      <c r="M884" s="536"/>
      <c r="N884" s="536"/>
      <c r="O884" s="536"/>
      <c r="P884" s="536"/>
      <c r="Q884" s="536"/>
      <c r="R884" s="536"/>
      <c r="S884" s="536"/>
      <c r="T884" s="536"/>
      <c r="U884" s="536"/>
      <c r="V884" s="536"/>
      <c r="W884" s="536"/>
      <c r="X884" s="536"/>
      <c r="Y884" s="536"/>
      <c r="Z884" s="536"/>
      <c r="AA884" s="536"/>
      <c r="AB884" s="536"/>
      <c r="AC884" s="536"/>
      <c r="AD884" s="536"/>
      <c r="AE884" s="536"/>
    </row>
    <row r="885">
      <c r="A885" s="536"/>
      <c r="B885" s="536"/>
      <c r="C885" s="535"/>
      <c r="D885" s="535"/>
      <c r="E885" s="535"/>
      <c r="F885" s="535"/>
      <c r="G885" s="535"/>
      <c r="H885" s="535"/>
      <c r="I885" s="536"/>
      <c r="J885" s="536"/>
      <c r="K885" s="536"/>
      <c r="L885" s="536"/>
      <c r="M885" s="536"/>
      <c r="N885" s="536"/>
      <c r="O885" s="536"/>
      <c r="P885" s="536"/>
      <c r="Q885" s="536"/>
      <c r="R885" s="536"/>
      <c r="S885" s="536"/>
      <c r="T885" s="536"/>
      <c r="U885" s="536"/>
      <c r="V885" s="536"/>
      <c r="W885" s="536"/>
      <c r="X885" s="536"/>
      <c r="Y885" s="536"/>
      <c r="Z885" s="536"/>
      <c r="AA885" s="536"/>
      <c r="AB885" s="536"/>
      <c r="AC885" s="536"/>
      <c r="AD885" s="536"/>
      <c r="AE885" s="536"/>
    </row>
    <row r="886">
      <c r="A886" s="536"/>
      <c r="B886" s="536"/>
      <c r="C886" s="535"/>
      <c r="D886" s="535"/>
      <c r="E886" s="535"/>
      <c r="F886" s="535"/>
      <c r="G886" s="535"/>
      <c r="H886" s="535"/>
      <c r="I886" s="536"/>
      <c r="J886" s="536"/>
      <c r="K886" s="536"/>
      <c r="L886" s="536"/>
      <c r="M886" s="536"/>
      <c r="N886" s="536"/>
      <c r="O886" s="536"/>
      <c r="P886" s="536"/>
      <c r="Q886" s="536"/>
      <c r="R886" s="536"/>
      <c r="S886" s="536"/>
      <c r="T886" s="536"/>
      <c r="U886" s="536"/>
      <c r="V886" s="536"/>
      <c r="W886" s="536"/>
      <c r="X886" s="536"/>
      <c r="Y886" s="536"/>
      <c r="Z886" s="536"/>
      <c r="AA886" s="536"/>
      <c r="AB886" s="536"/>
      <c r="AC886" s="536"/>
      <c r="AD886" s="536"/>
      <c r="AE886" s="536"/>
    </row>
    <row r="887">
      <c r="A887" s="536"/>
      <c r="B887" s="536"/>
      <c r="C887" s="535"/>
      <c r="D887" s="535"/>
      <c r="E887" s="535"/>
      <c r="F887" s="535"/>
      <c r="G887" s="535"/>
      <c r="H887" s="535"/>
      <c r="I887" s="536"/>
      <c r="J887" s="536"/>
      <c r="K887" s="536"/>
      <c r="L887" s="536"/>
      <c r="M887" s="536"/>
      <c r="N887" s="536"/>
      <c r="O887" s="536"/>
      <c r="P887" s="536"/>
      <c r="Q887" s="536"/>
      <c r="R887" s="536"/>
      <c r="S887" s="536"/>
      <c r="T887" s="536"/>
      <c r="U887" s="536"/>
      <c r="V887" s="536"/>
      <c r="W887" s="536"/>
      <c r="X887" s="536"/>
      <c r="Y887" s="536"/>
      <c r="Z887" s="536"/>
      <c r="AA887" s="536"/>
      <c r="AB887" s="536"/>
      <c r="AC887" s="536"/>
      <c r="AD887" s="536"/>
      <c r="AE887" s="536"/>
    </row>
    <row r="888">
      <c r="A888" s="536"/>
      <c r="B888" s="536"/>
      <c r="C888" s="535"/>
      <c r="D888" s="535"/>
      <c r="E888" s="535"/>
      <c r="F888" s="535"/>
      <c r="G888" s="535"/>
      <c r="H888" s="535"/>
      <c r="I888" s="536"/>
      <c r="J888" s="536"/>
      <c r="K888" s="536"/>
      <c r="L888" s="536"/>
      <c r="M888" s="536"/>
      <c r="N888" s="536"/>
      <c r="O888" s="536"/>
      <c r="P888" s="536"/>
      <c r="Q888" s="536"/>
      <c r="R888" s="536"/>
      <c r="S888" s="536"/>
      <c r="T888" s="536"/>
      <c r="U888" s="536"/>
      <c r="V888" s="536"/>
      <c r="W888" s="536"/>
      <c r="X888" s="536"/>
      <c r="Y888" s="536"/>
      <c r="Z888" s="536"/>
      <c r="AA888" s="536"/>
      <c r="AB888" s="536"/>
      <c r="AC888" s="536"/>
      <c r="AD888" s="536"/>
      <c r="AE888" s="536"/>
    </row>
    <row r="889">
      <c r="A889" s="536"/>
      <c r="B889" s="536"/>
      <c r="C889" s="535"/>
      <c r="D889" s="535"/>
      <c r="E889" s="535"/>
      <c r="F889" s="535"/>
      <c r="G889" s="535"/>
      <c r="H889" s="535"/>
      <c r="I889" s="536"/>
      <c r="J889" s="536"/>
      <c r="K889" s="536"/>
      <c r="L889" s="536"/>
      <c r="M889" s="536"/>
      <c r="N889" s="536"/>
      <c r="O889" s="536"/>
      <c r="P889" s="536"/>
      <c r="Q889" s="536"/>
      <c r="R889" s="536"/>
      <c r="S889" s="536"/>
      <c r="T889" s="536"/>
      <c r="U889" s="536"/>
      <c r="V889" s="536"/>
      <c r="W889" s="536"/>
      <c r="X889" s="536"/>
      <c r="Y889" s="536"/>
      <c r="Z889" s="536"/>
      <c r="AA889" s="536"/>
      <c r="AB889" s="536"/>
      <c r="AC889" s="536"/>
      <c r="AD889" s="536"/>
      <c r="AE889" s="536"/>
    </row>
    <row r="890">
      <c r="A890" s="536"/>
      <c r="B890" s="536"/>
      <c r="C890" s="535"/>
      <c r="D890" s="535"/>
      <c r="E890" s="535"/>
      <c r="F890" s="535"/>
      <c r="G890" s="535"/>
      <c r="H890" s="535"/>
      <c r="I890" s="536"/>
      <c r="J890" s="536"/>
      <c r="K890" s="536"/>
      <c r="L890" s="536"/>
      <c r="M890" s="536"/>
      <c r="N890" s="536"/>
      <c r="O890" s="536"/>
      <c r="P890" s="536"/>
      <c r="Q890" s="536"/>
      <c r="R890" s="536"/>
      <c r="S890" s="536"/>
      <c r="T890" s="536"/>
      <c r="U890" s="536"/>
      <c r="V890" s="536"/>
      <c r="W890" s="536"/>
      <c r="X890" s="536"/>
      <c r="Y890" s="536"/>
      <c r="Z890" s="536"/>
      <c r="AA890" s="536"/>
      <c r="AB890" s="536"/>
      <c r="AC890" s="536"/>
      <c r="AD890" s="536"/>
      <c r="AE890" s="536"/>
    </row>
    <row r="891">
      <c r="A891" s="536"/>
      <c r="B891" s="536"/>
      <c r="C891" s="535"/>
      <c r="D891" s="535"/>
      <c r="E891" s="535"/>
      <c r="F891" s="535"/>
      <c r="G891" s="535"/>
      <c r="H891" s="535"/>
      <c r="I891" s="536"/>
      <c r="J891" s="536"/>
      <c r="K891" s="536"/>
      <c r="L891" s="536"/>
      <c r="M891" s="536"/>
      <c r="N891" s="536"/>
      <c r="O891" s="536"/>
      <c r="P891" s="536"/>
      <c r="Q891" s="536"/>
      <c r="R891" s="536"/>
      <c r="S891" s="536"/>
      <c r="T891" s="536"/>
      <c r="U891" s="536"/>
      <c r="V891" s="536"/>
      <c r="W891" s="536"/>
      <c r="X891" s="536"/>
      <c r="Y891" s="536"/>
      <c r="Z891" s="536"/>
      <c r="AA891" s="536"/>
      <c r="AB891" s="536"/>
      <c r="AC891" s="536"/>
      <c r="AD891" s="536"/>
      <c r="AE891" s="536"/>
    </row>
    <row r="892">
      <c r="A892" s="536"/>
      <c r="B892" s="536"/>
      <c r="C892" s="535"/>
      <c r="D892" s="535"/>
      <c r="E892" s="535"/>
      <c r="F892" s="535"/>
      <c r="G892" s="535"/>
      <c r="H892" s="535"/>
      <c r="I892" s="536"/>
      <c r="J892" s="536"/>
      <c r="K892" s="536"/>
      <c r="L892" s="536"/>
      <c r="M892" s="536"/>
      <c r="N892" s="536"/>
      <c r="O892" s="536"/>
      <c r="P892" s="536"/>
      <c r="Q892" s="536"/>
      <c r="R892" s="536"/>
      <c r="S892" s="536"/>
      <c r="T892" s="536"/>
      <c r="U892" s="536"/>
      <c r="V892" s="536"/>
      <c r="W892" s="536"/>
      <c r="X892" s="536"/>
      <c r="Y892" s="536"/>
      <c r="Z892" s="536"/>
      <c r="AA892" s="536"/>
      <c r="AB892" s="536"/>
      <c r="AC892" s="536"/>
      <c r="AD892" s="536"/>
      <c r="AE892" s="536"/>
    </row>
    <row r="893">
      <c r="A893" s="536"/>
      <c r="B893" s="536"/>
      <c r="C893" s="535"/>
      <c r="D893" s="535"/>
      <c r="E893" s="535"/>
      <c r="F893" s="535"/>
      <c r="G893" s="535"/>
      <c r="H893" s="535"/>
      <c r="I893" s="536"/>
      <c r="J893" s="536"/>
      <c r="K893" s="536"/>
      <c r="L893" s="536"/>
      <c r="M893" s="536"/>
      <c r="N893" s="536"/>
      <c r="O893" s="536"/>
      <c r="P893" s="536"/>
      <c r="Q893" s="536"/>
      <c r="R893" s="536"/>
      <c r="S893" s="536"/>
      <c r="T893" s="536"/>
      <c r="U893" s="536"/>
      <c r="V893" s="536"/>
      <c r="W893" s="536"/>
      <c r="X893" s="536"/>
      <c r="Y893" s="536"/>
      <c r="Z893" s="536"/>
      <c r="AA893" s="536"/>
      <c r="AB893" s="536"/>
      <c r="AC893" s="536"/>
      <c r="AD893" s="536"/>
      <c r="AE893" s="536"/>
    </row>
    <row r="894">
      <c r="A894" s="536"/>
      <c r="B894" s="536"/>
      <c r="C894" s="535"/>
      <c r="D894" s="535"/>
      <c r="E894" s="535"/>
      <c r="F894" s="535"/>
      <c r="G894" s="535"/>
      <c r="H894" s="535"/>
      <c r="I894" s="536"/>
      <c r="J894" s="536"/>
      <c r="K894" s="536"/>
      <c r="L894" s="536"/>
      <c r="M894" s="536"/>
      <c r="N894" s="536"/>
      <c r="O894" s="536"/>
      <c r="P894" s="536"/>
      <c r="Q894" s="536"/>
      <c r="R894" s="536"/>
      <c r="S894" s="536"/>
      <c r="T894" s="536"/>
      <c r="U894" s="536"/>
      <c r="V894" s="536"/>
      <c r="W894" s="536"/>
      <c r="X894" s="536"/>
      <c r="Y894" s="536"/>
      <c r="Z894" s="536"/>
      <c r="AA894" s="536"/>
      <c r="AB894" s="536"/>
      <c r="AC894" s="536"/>
      <c r="AD894" s="536"/>
      <c r="AE894" s="536"/>
    </row>
    <row r="895">
      <c r="A895" s="536"/>
      <c r="B895" s="536"/>
      <c r="C895" s="535"/>
      <c r="D895" s="535"/>
      <c r="E895" s="535"/>
      <c r="F895" s="535"/>
      <c r="G895" s="535"/>
      <c r="H895" s="535"/>
      <c r="I895" s="536"/>
      <c r="J895" s="536"/>
      <c r="K895" s="536"/>
      <c r="L895" s="536"/>
      <c r="M895" s="536"/>
      <c r="N895" s="536"/>
      <c r="O895" s="536"/>
      <c r="P895" s="536"/>
      <c r="Q895" s="536"/>
      <c r="R895" s="536"/>
      <c r="S895" s="536"/>
      <c r="T895" s="536"/>
      <c r="U895" s="536"/>
      <c r="V895" s="536"/>
      <c r="W895" s="536"/>
      <c r="X895" s="536"/>
      <c r="Y895" s="536"/>
      <c r="Z895" s="536"/>
      <c r="AA895" s="536"/>
      <c r="AB895" s="536"/>
      <c r="AC895" s="536"/>
      <c r="AD895" s="536"/>
      <c r="AE895" s="536"/>
    </row>
    <row r="896">
      <c r="A896" s="536"/>
      <c r="B896" s="536"/>
      <c r="C896" s="535"/>
      <c r="D896" s="535"/>
      <c r="E896" s="535"/>
      <c r="F896" s="535"/>
      <c r="G896" s="535"/>
      <c r="H896" s="535"/>
      <c r="I896" s="536"/>
      <c r="J896" s="536"/>
      <c r="K896" s="536"/>
      <c r="L896" s="536"/>
      <c r="M896" s="536"/>
      <c r="N896" s="536"/>
      <c r="O896" s="536"/>
      <c r="P896" s="536"/>
      <c r="Q896" s="536"/>
      <c r="R896" s="536"/>
      <c r="S896" s="536"/>
      <c r="T896" s="536"/>
      <c r="U896" s="536"/>
      <c r="V896" s="536"/>
      <c r="W896" s="536"/>
      <c r="X896" s="536"/>
      <c r="Y896" s="536"/>
      <c r="Z896" s="536"/>
      <c r="AA896" s="536"/>
      <c r="AB896" s="536"/>
      <c r="AC896" s="536"/>
      <c r="AD896" s="536"/>
      <c r="AE896" s="536"/>
    </row>
    <row r="897">
      <c r="A897" s="536"/>
      <c r="B897" s="536"/>
      <c r="C897" s="535"/>
      <c r="D897" s="535"/>
      <c r="E897" s="535"/>
      <c r="F897" s="535"/>
      <c r="G897" s="535"/>
      <c r="H897" s="535"/>
      <c r="I897" s="536"/>
      <c r="J897" s="536"/>
      <c r="K897" s="536"/>
      <c r="L897" s="536"/>
      <c r="M897" s="536"/>
      <c r="N897" s="536"/>
      <c r="O897" s="536"/>
      <c r="P897" s="536"/>
      <c r="Q897" s="536"/>
      <c r="R897" s="536"/>
      <c r="S897" s="536"/>
      <c r="T897" s="536"/>
      <c r="U897" s="536"/>
      <c r="V897" s="536"/>
      <c r="W897" s="536"/>
      <c r="X897" s="536"/>
      <c r="Y897" s="536"/>
      <c r="Z897" s="536"/>
      <c r="AA897" s="536"/>
      <c r="AB897" s="536"/>
      <c r="AC897" s="536"/>
      <c r="AD897" s="536"/>
      <c r="AE897" s="536"/>
    </row>
    <row r="898">
      <c r="A898" s="536"/>
      <c r="B898" s="536"/>
      <c r="C898" s="535"/>
      <c r="D898" s="535"/>
      <c r="E898" s="535"/>
      <c r="F898" s="535"/>
      <c r="G898" s="535"/>
      <c r="H898" s="535"/>
      <c r="I898" s="536"/>
      <c r="J898" s="536"/>
      <c r="K898" s="536"/>
      <c r="L898" s="536"/>
      <c r="M898" s="536"/>
      <c r="N898" s="536"/>
      <c r="O898" s="536"/>
      <c r="P898" s="536"/>
      <c r="Q898" s="536"/>
      <c r="R898" s="536"/>
      <c r="S898" s="536"/>
      <c r="T898" s="536"/>
      <c r="U898" s="536"/>
      <c r="V898" s="536"/>
      <c r="W898" s="536"/>
      <c r="X898" s="536"/>
      <c r="Y898" s="536"/>
      <c r="Z898" s="536"/>
      <c r="AA898" s="536"/>
      <c r="AB898" s="536"/>
      <c r="AC898" s="536"/>
      <c r="AD898" s="536"/>
      <c r="AE898" s="536"/>
    </row>
    <row r="899">
      <c r="A899" s="536"/>
      <c r="B899" s="536"/>
      <c r="C899" s="535"/>
      <c r="D899" s="535"/>
      <c r="E899" s="535"/>
      <c r="F899" s="535"/>
      <c r="G899" s="535"/>
      <c r="H899" s="535"/>
      <c r="I899" s="536"/>
      <c r="J899" s="536"/>
      <c r="K899" s="536"/>
      <c r="L899" s="536"/>
      <c r="M899" s="536"/>
      <c r="N899" s="536"/>
      <c r="O899" s="536"/>
      <c r="P899" s="536"/>
      <c r="Q899" s="536"/>
      <c r="R899" s="536"/>
      <c r="S899" s="536"/>
      <c r="T899" s="536"/>
      <c r="U899" s="536"/>
      <c r="V899" s="536"/>
      <c r="W899" s="536"/>
      <c r="X899" s="536"/>
      <c r="Y899" s="536"/>
      <c r="Z899" s="536"/>
      <c r="AA899" s="536"/>
      <c r="AB899" s="536"/>
      <c r="AC899" s="536"/>
      <c r="AD899" s="536"/>
      <c r="AE899" s="536"/>
    </row>
    <row r="900">
      <c r="A900" s="536"/>
      <c r="B900" s="536"/>
      <c r="C900" s="535"/>
      <c r="D900" s="535"/>
      <c r="E900" s="535"/>
      <c r="F900" s="535"/>
      <c r="G900" s="535"/>
      <c r="H900" s="535"/>
      <c r="I900" s="536"/>
      <c r="J900" s="536"/>
      <c r="K900" s="536"/>
      <c r="L900" s="536"/>
      <c r="M900" s="536"/>
      <c r="N900" s="536"/>
      <c r="O900" s="536"/>
      <c r="P900" s="536"/>
      <c r="Q900" s="536"/>
      <c r="R900" s="536"/>
      <c r="S900" s="536"/>
      <c r="T900" s="536"/>
      <c r="U900" s="536"/>
      <c r="V900" s="536"/>
      <c r="W900" s="536"/>
      <c r="X900" s="536"/>
      <c r="Y900" s="536"/>
      <c r="Z900" s="536"/>
      <c r="AA900" s="536"/>
      <c r="AB900" s="536"/>
      <c r="AC900" s="536"/>
      <c r="AD900" s="536"/>
      <c r="AE900" s="536"/>
    </row>
    <row r="901">
      <c r="A901" s="536"/>
      <c r="B901" s="536"/>
      <c r="C901" s="535"/>
      <c r="D901" s="535"/>
      <c r="E901" s="535"/>
      <c r="F901" s="535"/>
      <c r="G901" s="535"/>
      <c r="H901" s="535"/>
      <c r="I901" s="536"/>
      <c r="J901" s="536"/>
      <c r="K901" s="536"/>
      <c r="L901" s="536"/>
      <c r="M901" s="536"/>
      <c r="N901" s="536"/>
      <c r="O901" s="536"/>
      <c r="P901" s="536"/>
      <c r="Q901" s="536"/>
      <c r="R901" s="536"/>
      <c r="S901" s="536"/>
      <c r="T901" s="536"/>
      <c r="U901" s="536"/>
      <c r="V901" s="536"/>
      <c r="W901" s="536"/>
      <c r="X901" s="536"/>
      <c r="Y901" s="536"/>
      <c r="Z901" s="536"/>
      <c r="AA901" s="536"/>
      <c r="AB901" s="536"/>
      <c r="AC901" s="536"/>
      <c r="AD901" s="536"/>
      <c r="AE901" s="536"/>
    </row>
    <row r="902">
      <c r="A902" s="536"/>
      <c r="B902" s="536"/>
      <c r="C902" s="535"/>
      <c r="D902" s="535"/>
      <c r="E902" s="535"/>
      <c r="F902" s="535"/>
      <c r="G902" s="535"/>
      <c r="H902" s="535"/>
      <c r="I902" s="536"/>
      <c r="J902" s="536"/>
      <c r="K902" s="536"/>
      <c r="L902" s="536"/>
      <c r="M902" s="536"/>
      <c r="N902" s="536"/>
      <c r="O902" s="536"/>
      <c r="P902" s="536"/>
      <c r="Q902" s="536"/>
      <c r="R902" s="536"/>
      <c r="S902" s="536"/>
      <c r="T902" s="536"/>
      <c r="U902" s="536"/>
      <c r="V902" s="536"/>
      <c r="W902" s="536"/>
      <c r="X902" s="536"/>
      <c r="Y902" s="536"/>
      <c r="Z902" s="536"/>
      <c r="AA902" s="536"/>
      <c r="AB902" s="536"/>
      <c r="AC902" s="536"/>
      <c r="AD902" s="536"/>
      <c r="AE902" s="536"/>
    </row>
    <row r="903">
      <c r="A903" s="536"/>
      <c r="B903" s="536"/>
      <c r="C903" s="535"/>
      <c r="D903" s="535"/>
      <c r="E903" s="535"/>
      <c r="F903" s="535"/>
      <c r="G903" s="535"/>
      <c r="H903" s="535"/>
      <c r="I903" s="536"/>
      <c r="J903" s="536"/>
      <c r="K903" s="536"/>
      <c r="L903" s="536"/>
      <c r="M903" s="536"/>
      <c r="N903" s="536"/>
      <c r="O903" s="536"/>
      <c r="P903" s="536"/>
      <c r="Q903" s="536"/>
      <c r="R903" s="536"/>
      <c r="S903" s="536"/>
      <c r="T903" s="536"/>
      <c r="U903" s="536"/>
      <c r="V903" s="536"/>
      <c r="W903" s="536"/>
      <c r="X903" s="536"/>
      <c r="Y903" s="536"/>
      <c r="Z903" s="536"/>
      <c r="AA903" s="536"/>
      <c r="AB903" s="536"/>
      <c r="AC903" s="536"/>
      <c r="AD903" s="536"/>
      <c r="AE903" s="536"/>
    </row>
    <row r="904">
      <c r="A904" s="536"/>
      <c r="B904" s="536"/>
      <c r="C904" s="535"/>
      <c r="D904" s="535"/>
      <c r="E904" s="535"/>
      <c r="F904" s="535"/>
      <c r="G904" s="535"/>
      <c r="H904" s="535"/>
      <c r="I904" s="536"/>
      <c r="J904" s="536"/>
      <c r="K904" s="536"/>
      <c r="L904" s="536"/>
      <c r="M904" s="536"/>
      <c r="N904" s="536"/>
      <c r="O904" s="536"/>
      <c r="P904" s="536"/>
      <c r="Q904" s="536"/>
      <c r="R904" s="536"/>
      <c r="S904" s="536"/>
      <c r="T904" s="536"/>
      <c r="U904" s="536"/>
      <c r="V904" s="536"/>
      <c r="W904" s="536"/>
      <c r="X904" s="536"/>
      <c r="Y904" s="536"/>
      <c r="Z904" s="536"/>
      <c r="AA904" s="536"/>
      <c r="AB904" s="536"/>
      <c r="AC904" s="536"/>
      <c r="AD904" s="536"/>
      <c r="AE904" s="536"/>
    </row>
    <row r="905">
      <c r="A905" s="536"/>
      <c r="B905" s="536"/>
      <c r="C905" s="535"/>
      <c r="D905" s="535"/>
      <c r="E905" s="535"/>
      <c r="F905" s="535"/>
      <c r="G905" s="535"/>
      <c r="H905" s="535"/>
      <c r="I905" s="536"/>
      <c r="J905" s="536"/>
      <c r="K905" s="536"/>
      <c r="L905" s="536"/>
      <c r="M905" s="536"/>
      <c r="N905" s="536"/>
      <c r="O905" s="536"/>
      <c r="P905" s="536"/>
      <c r="Q905" s="536"/>
      <c r="R905" s="536"/>
      <c r="S905" s="536"/>
      <c r="T905" s="536"/>
      <c r="U905" s="536"/>
      <c r="V905" s="536"/>
      <c r="W905" s="536"/>
      <c r="X905" s="536"/>
      <c r="Y905" s="536"/>
      <c r="Z905" s="536"/>
      <c r="AA905" s="536"/>
      <c r="AB905" s="536"/>
      <c r="AC905" s="536"/>
      <c r="AD905" s="536"/>
      <c r="AE905" s="536"/>
    </row>
    <row r="906">
      <c r="A906" s="536"/>
      <c r="B906" s="536"/>
      <c r="C906" s="535"/>
      <c r="D906" s="535"/>
      <c r="E906" s="535"/>
      <c r="F906" s="535"/>
      <c r="G906" s="535"/>
      <c r="H906" s="535"/>
      <c r="I906" s="536"/>
      <c r="J906" s="536"/>
      <c r="K906" s="536"/>
      <c r="L906" s="536"/>
      <c r="M906" s="536"/>
      <c r="N906" s="536"/>
      <c r="O906" s="536"/>
      <c r="P906" s="536"/>
      <c r="Q906" s="536"/>
      <c r="R906" s="536"/>
      <c r="S906" s="536"/>
      <c r="T906" s="536"/>
      <c r="U906" s="536"/>
      <c r="V906" s="536"/>
      <c r="W906" s="536"/>
      <c r="X906" s="536"/>
      <c r="Y906" s="536"/>
      <c r="Z906" s="536"/>
      <c r="AA906" s="536"/>
      <c r="AB906" s="536"/>
      <c r="AC906" s="536"/>
      <c r="AD906" s="536"/>
      <c r="AE906" s="536"/>
    </row>
    <row r="907">
      <c r="A907" s="536"/>
      <c r="B907" s="536"/>
      <c r="C907" s="535"/>
      <c r="D907" s="535"/>
      <c r="E907" s="535"/>
      <c r="F907" s="535"/>
      <c r="G907" s="535"/>
      <c r="H907" s="535"/>
      <c r="I907" s="536"/>
      <c r="J907" s="536"/>
      <c r="K907" s="536"/>
      <c r="L907" s="536"/>
      <c r="M907" s="536"/>
      <c r="N907" s="536"/>
      <c r="O907" s="536"/>
      <c r="P907" s="536"/>
      <c r="Q907" s="536"/>
      <c r="R907" s="536"/>
      <c r="S907" s="536"/>
      <c r="T907" s="536"/>
      <c r="U907" s="536"/>
      <c r="V907" s="536"/>
      <c r="W907" s="536"/>
      <c r="X907" s="536"/>
      <c r="Y907" s="536"/>
      <c r="Z907" s="536"/>
      <c r="AA907" s="536"/>
      <c r="AB907" s="536"/>
      <c r="AC907" s="536"/>
      <c r="AD907" s="536"/>
      <c r="AE907" s="536"/>
    </row>
    <row r="908">
      <c r="A908" s="536"/>
      <c r="B908" s="536"/>
      <c r="C908" s="535"/>
      <c r="D908" s="535"/>
      <c r="E908" s="535"/>
      <c r="F908" s="535"/>
      <c r="G908" s="535"/>
      <c r="H908" s="535"/>
      <c r="I908" s="536"/>
      <c r="J908" s="536"/>
      <c r="K908" s="536"/>
      <c r="L908" s="536"/>
      <c r="M908" s="536"/>
      <c r="N908" s="536"/>
      <c r="O908" s="536"/>
      <c r="P908" s="536"/>
      <c r="Q908" s="536"/>
      <c r="R908" s="536"/>
      <c r="S908" s="536"/>
      <c r="T908" s="536"/>
      <c r="U908" s="536"/>
      <c r="V908" s="536"/>
      <c r="W908" s="536"/>
      <c r="X908" s="536"/>
      <c r="Y908" s="536"/>
      <c r="Z908" s="536"/>
      <c r="AA908" s="536"/>
      <c r="AB908" s="536"/>
      <c r="AC908" s="536"/>
      <c r="AD908" s="536"/>
      <c r="AE908" s="536"/>
    </row>
    <row r="909">
      <c r="A909" s="536"/>
      <c r="B909" s="536"/>
      <c r="C909" s="535"/>
      <c r="D909" s="535"/>
      <c r="E909" s="535"/>
      <c r="F909" s="535"/>
      <c r="G909" s="535"/>
      <c r="H909" s="535"/>
      <c r="I909" s="536"/>
      <c r="J909" s="536"/>
      <c r="K909" s="536"/>
      <c r="L909" s="536"/>
      <c r="M909" s="536"/>
      <c r="N909" s="536"/>
      <c r="O909" s="536"/>
      <c r="P909" s="536"/>
      <c r="Q909" s="536"/>
      <c r="R909" s="536"/>
      <c r="S909" s="536"/>
      <c r="T909" s="536"/>
      <c r="U909" s="536"/>
      <c r="V909" s="536"/>
      <c r="W909" s="536"/>
      <c r="X909" s="536"/>
      <c r="Y909" s="536"/>
      <c r="Z909" s="536"/>
      <c r="AA909" s="536"/>
      <c r="AB909" s="536"/>
      <c r="AC909" s="536"/>
      <c r="AD909" s="536"/>
      <c r="AE909" s="536"/>
    </row>
    <row r="910">
      <c r="A910" s="536"/>
      <c r="B910" s="536"/>
      <c r="C910" s="535"/>
      <c r="D910" s="535"/>
      <c r="E910" s="535"/>
      <c r="F910" s="535"/>
      <c r="G910" s="535"/>
      <c r="H910" s="535"/>
      <c r="I910" s="536"/>
      <c r="J910" s="536"/>
      <c r="K910" s="536"/>
      <c r="L910" s="536"/>
      <c r="M910" s="536"/>
      <c r="N910" s="536"/>
      <c r="O910" s="536"/>
      <c r="P910" s="536"/>
      <c r="Q910" s="536"/>
      <c r="R910" s="536"/>
      <c r="S910" s="536"/>
      <c r="T910" s="536"/>
      <c r="U910" s="536"/>
      <c r="V910" s="536"/>
      <c r="W910" s="536"/>
      <c r="X910" s="536"/>
      <c r="Y910" s="536"/>
      <c r="Z910" s="536"/>
      <c r="AA910" s="536"/>
      <c r="AB910" s="536"/>
      <c r="AC910" s="536"/>
      <c r="AD910" s="536"/>
      <c r="AE910" s="536"/>
    </row>
    <row r="911">
      <c r="A911" s="536"/>
      <c r="B911" s="536"/>
      <c r="C911" s="535"/>
      <c r="D911" s="535"/>
      <c r="E911" s="535"/>
      <c r="F911" s="535"/>
      <c r="G911" s="535"/>
      <c r="H911" s="535"/>
      <c r="I911" s="536"/>
      <c r="J911" s="536"/>
      <c r="K911" s="536"/>
      <c r="L911" s="536"/>
      <c r="M911" s="536"/>
      <c r="N911" s="536"/>
      <c r="O911" s="536"/>
      <c r="P911" s="536"/>
      <c r="Q911" s="536"/>
      <c r="R911" s="536"/>
      <c r="S911" s="536"/>
      <c r="T911" s="536"/>
      <c r="U911" s="536"/>
      <c r="V911" s="536"/>
      <c r="W911" s="536"/>
      <c r="X911" s="536"/>
      <c r="Y911" s="536"/>
      <c r="Z911" s="536"/>
      <c r="AA911" s="536"/>
      <c r="AB911" s="536"/>
      <c r="AC911" s="536"/>
      <c r="AD911" s="536"/>
      <c r="AE911" s="536"/>
    </row>
    <row r="912">
      <c r="A912" s="536"/>
      <c r="B912" s="536"/>
      <c r="C912" s="535"/>
      <c r="D912" s="535"/>
      <c r="E912" s="535"/>
      <c r="F912" s="535"/>
      <c r="G912" s="535"/>
      <c r="H912" s="535"/>
      <c r="I912" s="536"/>
      <c r="J912" s="536"/>
      <c r="K912" s="536"/>
      <c r="L912" s="536"/>
      <c r="M912" s="536"/>
      <c r="N912" s="536"/>
      <c r="O912" s="536"/>
      <c r="P912" s="536"/>
      <c r="Q912" s="536"/>
      <c r="R912" s="536"/>
      <c r="S912" s="536"/>
      <c r="T912" s="536"/>
      <c r="U912" s="536"/>
      <c r="V912" s="536"/>
      <c r="W912" s="536"/>
      <c r="X912" s="536"/>
      <c r="Y912" s="536"/>
      <c r="Z912" s="536"/>
      <c r="AA912" s="536"/>
      <c r="AB912" s="536"/>
      <c r="AC912" s="536"/>
      <c r="AD912" s="536"/>
      <c r="AE912" s="536"/>
    </row>
    <row r="913">
      <c r="A913" s="536"/>
      <c r="B913" s="536"/>
      <c r="C913" s="535"/>
      <c r="D913" s="535"/>
      <c r="E913" s="535"/>
      <c r="F913" s="535"/>
      <c r="G913" s="535"/>
      <c r="H913" s="535"/>
      <c r="I913" s="536"/>
      <c r="J913" s="536"/>
      <c r="K913" s="536"/>
      <c r="L913" s="536"/>
      <c r="M913" s="536"/>
      <c r="N913" s="536"/>
      <c r="O913" s="536"/>
      <c r="P913" s="536"/>
      <c r="Q913" s="536"/>
      <c r="R913" s="536"/>
      <c r="S913" s="536"/>
      <c r="T913" s="536"/>
      <c r="U913" s="536"/>
      <c r="V913" s="536"/>
      <c r="W913" s="536"/>
      <c r="X913" s="536"/>
      <c r="Y913" s="536"/>
      <c r="Z913" s="536"/>
      <c r="AA913" s="536"/>
      <c r="AB913" s="536"/>
      <c r="AC913" s="536"/>
      <c r="AD913" s="536"/>
      <c r="AE913" s="536"/>
    </row>
    <row r="914">
      <c r="A914" s="536"/>
      <c r="B914" s="536"/>
      <c r="C914" s="535"/>
      <c r="D914" s="535"/>
      <c r="E914" s="535"/>
      <c r="F914" s="535"/>
      <c r="G914" s="535"/>
      <c r="H914" s="535"/>
      <c r="I914" s="536"/>
      <c r="J914" s="536"/>
      <c r="K914" s="536"/>
      <c r="L914" s="536"/>
      <c r="M914" s="536"/>
      <c r="N914" s="536"/>
      <c r="O914" s="536"/>
      <c r="P914" s="536"/>
      <c r="Q914" s="536"/>
      <c r="R914" s="536"/>
      <c r="S914" s="536"/>
      <c r="T914" s="536"/>
      <c r="U914" s="536"/>
      <c r="V914" s="536"/>
      <c r="W914" s="536"/>
      <c r="X914" s="536"/>
      <c r="Y914" s="536"/>
      <c r="Z914" s="536"/>
      <c r="AA914" s="536"/>
      <c r="AB914" s="536"/>
      <c r="AC914" s="536"/>
      <c r="AD914" s="536"/>
      <c r="AE914" s="536"/>
    </row>
    <row r="915">
      <c r="A915" s="536"/>
      <c r="B915" s="536"/>
      <c r="C915" s="535"/>
      <c r="D915" s="535"/>
      <c r="E915" s="535"/>
      <c r="F915" s="535"/>
      <c r="G915" s="535"/>
      <c r="H915" s="535"/>
      <c r="I915" s="536"/>
      <c r="J915" s="536"/>
      <c r="K915" s="536"/>
      <c r="L915" s="536"/>
      <c r="M915" s="536"/>
      <c r="N915" s="536"/>
      <c r="O915" s="536"/>
      <c r="P915" s="536"/>
      <c r="Q915" s="536"/>
      <c r="R915" s="536"/>
      <c r="S915" s="536"/>
      <c r="T915" s="536"/>
      <c r="U915" s="536"/>
      <c r="V915" s="536"/>
      <c r="W915" s="536"/>
      <c r="X915" s="536"/>
      <c r="Y915" s="536"/>
      <c r="Z915" s="536"/>
      <c r="AA915" s="536"/>
      <c r="AB915" s="536"/>
      <c r="AC915" s="536"/>
      <c r="AD915" s="536"/>
      <c r="AE915" s="536"/>
    </row>
    <row r="916">
      <c r="A916" s="536"/>
      <c r="B916" s="536"/>
      <c r="C916" s="535"/>
      <c r="D916" s="535"/>
      <c r="E916" s="535"/>
      <c r="F916" s="535"/>
      <c r="G916" s="535"/>
      <c r="H916" s="535"/>
      <c r="I916" s="536"/>
      <c r="J916" s="536"/>
      <c r="K916" s="536"/>
      <c r="L916" s="536"/>
      <c r="M916" s="536"/>
      <c r="N916" s="536"/>
      <c r="O916" s="536"/>
      <c r="P916" s="536"/>
      <c r="Q916" s="536"/>
      <c r="R916" s="536"/>
      <c r="S916" s="536"/>
      <c r="T916" s="536"/>
      <c r="U916" s="536"/>
      <c r="V916" s="536"/>
      <c r="W916" s="536"/>
      <c r="X916" s="536"/>
      <c r="Y916" s="536"/>
      <c r="Z916" s="536"/>
      <c r="AA916" s="536"/>
      <c r="AB916" s="536"/>
      <c r="AC916" s="536"/>
      <c r="AD916" s="536"/>
      <c r="AE916" s="536"/>
    </row>
    <row r="917">
      <c r="A917" s="536"/>
      <c r="B917" s="536"/>
      <c r="C917" s="535"/>
      <c r="D917" s="535"/>
      <c r="E917" s="535"/>
      <c r="F917" s="535"/>
      <c r="G917" s="535"/>
      <c r="H917" s="535"/>
      <c r="I917" s="536"/>
      <c r="J917" s="536"/>
      <c r="K917" s="536"/>
      <c r="L917" s="536"/>
      <c r="M917" s="536"/>
      <c r="N917" s="536"/>
      <c r="O917" s="536"/>
      <c r="P917" s="536"/>
      <c r="Q917" s="536"/>
      <c r="R917" s="536"/>
      <c r="S917" s="536"/>
      <c r="T917" s="536"/>
      <c r="U917" s="536"/>
      <c r="V917" s="536"/>
      <c r="W917" s="536"/>
      <c r="X917" s="536"/>
      <c r="Y917" s="536"/>
      <c r="Z917" s="536"/>
      <c r="AA917" s="536"/>
      <c r="AB917" s="536"/>
      <c r="AC917" s="536"/>
      <c r="AD917" s="536"/>
      <c r="AE917" s="536"/>
    </row>
    <row r="918">
      <c r="A918" s="536"/>
      <c r="B918" s="536"/>
      <c r="C918" s="535"/>
      <c r="D918" s="535"/>
      <c r="E918" s="535"/>
      <c r="F918" s="535"/>
      <c r="G918" s="535"/>
      <c r="H918" s="535"/>
      <c r="I918" s="536"/>
      <c r="J918" s="536"/>
      <c r="K918" s="536"/>
      <c r="L918" s="536"/>
      <c r="M918" s="536"/>
      <c r="N918" s="536"/>
      <c r="O918" s="536"/>
      <c r="P918" s="536"/>
      <c r="Q918" s="536"/>
      <c r="R918" s="536"/>
      <c r="S918" s="536"/>
      <c r="T918" s="536"/>
      <c r="U918" s="536"/>
      <c r="V918" s="536"/>
      <c r="W918" s="536"/>
      <c r="X918" s="536"/>
      <c r="Y918" s="536"/>
      <c r="Z918" s="536"/>
      <c r="AA918" s="536"/>
      <c r="AB918" s="536"/>
      <c r="AC918" s="536"/>
      <c r="AD918" s="536"/>
      <c r="AE918" s="536"/>
    </row>
    <row r="919">
      <c r="A919" s="536"/>
      <c r="B919" s="536"/>
      <c r="C919" s="535"/>
      <c r="D919" s="535"/>
      <c r="E919" s="535"/>
      <c r="F919" s="535"/>
      <c r="G919" s="535"/>
      <c r="H919" s="535"/>
      <c r="I919" s="536"/>
      <c r="J919" s="536"/>
      <c r="K919" s="536"/>
      <c r="L919" s="536"/>
      <c r="M919" s="536"/>
      <c r="N919" s="536"/>
      <c r="O919" s="536"/>
      <c r="P919" s="536"/>
      <c r="Q919" s="536"/>
      <c r="R919" s="536"/>
      <c r="S919" s="536"/>
      <c r="T919" s="536"/>
      <c r="U919" s="536"/>
      <c r="V919" s="536"/>
      <c r="W919" s="536"/>
      <c r="X919" s="536"/>
      <c r="Y919" s="536"/>
      <c r="Z919" s="536"/>
      <c r="AA919" s="536"/>
      <c r="AB919" s="536"/>
      <c r="AC919" s="536"/>
      <c r="AD919" s="536"/>
      <c r="AE919" s="536"/>
    </row>
    <row r="920">
      <c r="A920" s="536"/>
      <c r="B920" s="536"/>
      <c r="C920" s="535"/>
      <c r="D920" s="535"/>
      <c r="E920" s="535"/>
      <c r="F920" s="535"/>
      <c r="G920" s="535"/>
      <c r="H920" s="535"/>
      <c r="I920" s="536"/>
      <c r="J920" s="536"/>
      <c r="K920" s="536"/>
      <c r="L920" s="536"/>
      <c r="M920" s="536"/>
      <c r="N920" s="536"/>
      <c r="O920" s="536"/>
      <c r="P920" s="536"/>
      <c r="Q920" s="536"/>
      <c r="R920" s="536"/>
      <c r="S920" s="536"/>
      <c r="T920" s="536"/>
      <c r="U920" s="536"/>
      <c r="V920" s="536"/>
      <c r="W920" s="536"/>
      <c r="X920" s="536"/>
      <c r="Y920" s="536"/>
      <c r="Z920" s="536"/>
      <c r="AA920" s="536"/>
      <c r="AB920" s="536"/>
      <c r="AC920" s="536"/>
      <c r="AD920" s="536"/>
      <c r="AE920" s="536"/>
    </row>
    <row r="921">
      <c r="A921" s="536"/>
      <c r="B921" s="536"/>
      <c r="C921" s="535"/>
      <c r="D921" s="535"/>
      <c r="E921" s="535"/>
      <c r="F921" s="535"/>
      <c r="G921" s="535"/>
      <c r="H921" s="535"/>
      <c r="I921" s="536"/>
      <c r="J921" s="536"/>
      <c r="K921" s="536"/>
      <c r="L921" s="536"/>
      <c r="M921" s="536"/>
      <c r="N921" s="536"/>
      <c r="O921" s="536"/>
      <c r="P921" s="536"/>
      <c r="Q921" s="536"/>
      <c r="R921" s="536"/>
      <c r="S921" s="536"/>
      <c r="T921" s="536"/>
      <c r="U921" s="536"/>
      <c r="V921" s="536"/>
      <c r="W921" s="536"/>
      <c r="X921" s="536"/>
      <c r="Y921" s="536"/>
      <c r="Z921" s="536"/>
      <c r="AA921" s="536"/>
      <c r="AB921" s="536"/>
      <c r="AC921" s="536"/>
      <c r="AD921" s="536"/>
      <c r="AE921" s="536"/>
    </row>
    <row r="922">
      <c r="A922" s="536"/>
      <c r="B922" s="536"/>
      <c r="C922" s="535"/>
      <c r="D922" s="535"/>
      <c r="E922" s="535"/>
      <c r="F922" s="535"/>
      <c r="G922" s="535"/>
      <c r="H922" s="535"/>
      <c r="I922" s="536"/>
      <c r="J922" s="536"/>
      <c r="K922" s="536"/>
      <c r="L922" s="536"/>
      <c r="M922" s="536"/>
      <c r="N922" s="536"/>
      <c r="O922" s="536"/>
      <c r="P922" s="536"/>
      <c r="Q922" s="536"/>
      <c r="R922" s="536"/>
      <c r="S922" s="536"/>
      <c r="T922" s="536"/>
      <c r="U922" s="536"/>
      <c r="V922" s="536"/>
      <c r="W922" s="536"/>
      <c r="X922" s="536"/>
      <c r="Y922" s="536"/>
      <c r="Z922" s="536"/>
      <c r="AA922" s="536"/>
      <c r="AB922" s="536"/>
      <c r="AC922" s="536"/>
      <c r="AD922" s="536"/>
      <c r="AE922" s="536"/>
    </row>
    <row r="923">
      <c r="A923" s="536"/>
      <c r="B923" s="536"/>
      <c r="C923" s="535"/>
      <c r="D923" s="535"/>
      <c r="E923" s="535"/>
      <c r="F923" s="535"/>
      <c r="G923" s="535"/>
      <c r="H923" s="535"/>
      <c r="I923" s="536"/>
      <c r="J923" s="536"/>
      <c r="K923" s="536"/>
      <c r="L923" s="536"/>
      <c r="M923" s="536"/>
      <c r="N923" s="536"/>
      <c r="O923" s="536"/>
      <c r="P923" s="536"/>
      <c r="Q923" s="536"/>
      <c r="R923" s="536"/>
      <c r="S923" s="536"/>
      <c r="T923" s="536"/>
      <c r="U923" s="536"/>
      <c r="V923" s="536"/>
      <c r="W923" s="536"/>
      <c r="X923" s="536"/>
      <c r="Y923" s="536"/>
      <c r="Z923" s="536"/>
      <c r="AA923" s="536"/>
      <c r="AB923" s="536"/>
      <c r="AC923" s="536"/>
      <c r="AD923" s="536"/>
      <c r="AE923" s="536"/>
    </row>
    <row r="924">
      <c r="A924" s="536"/>
      <c r="B924" s="536"/>
      <c r="C924" s="535"/>
      <c r="D924" s="535"/>
      <c r="E924" s="535"/>
      <c r="F924" s="535"/>
      <c r="G924" s="535"/>
      <c r="H924" s="535"/>
      <c r="I924" s="536"/>
      <c r="J924" s="536"/>
      <c r="K924" s="536"/>
      <c r="L924" s="536"/>
      <c r="M924" s="536"/>
      <c r="N924" s="536"/>
      <c r="O924" s="536"/>
      <c r="P924" s="536"/>
      <c r="Q924" s="536"/>
      <c r="R924" s="536"/>
      <c r="S924" s="536"/>
      <c r="T924" s="536"/>
      <c r="U924" s="536"/>
      <c r="V924" s="536"/>
      <c r="W924" s="536"/>
      <c r="X924" s="536"/>
      <c r="Y924" s="536"/>
      <c r="Z924" s="536"/>
      <c r="AA924" s="536"/>
      <c r="AB924" s="536"/>
      <c r="AC924" s="536"/>
      <c r="AD924" s="536"/>
      <c r="AE924" s="536"/>
    </row>
    <row r="925">
      <c r="A925" s="536"/>
      <c r="B925" s="536"/>
      <c r="C925" s="535"/>
      <c r="D925" s="535"/>
      <c r="E925" s="535"/>
      <c r="F925" s="535"/>
      <c r="G925" s="535"/>
      <c r="H925" s="535"/>
      <c r="I925" s="536"/>
      <c r="J925" s="536"/>
      <c r="K925" s="536"/>
      <c r="L925" s="536"/>
      <c r="M925" s="536"/>
      <c r="N925" s="536"/>
      <c r="O925" s="536"/>
      <c r="P925" s="536"/>
      <c r="Q925" s="536"/>
      <c r="R925" s="536"/>
      <c r="S925" s="536"/>
      <c r="T925" s="536"/>
      <c r="U925" s="536"/>
      <c r="V925" s="536"/>
      <c r="W925" s="536"/>
      <c r="X925" s="536"/>
      <c r="Y925" s="536"/>
      <c r="Z925" s="536"/>
      <c r="AA925" s="536"/>
      <c r="AB925" s="536"/>
      <c r="AC925" s="536"/>
      <c r="AD925" s="536"/>
      <c r="AE925" s="536"/>
    </row>
    <row r="926">
      <c r="A926" s="536"/>
      <c r="B926" s="536"/>
      <c r="C926" s="535"/>
      <c r="D926" s="535"/>
      <c r="E926" s="535"/>
      <c r="F926" s="535"/>
      <c r="G926" s="535"/>
      <c r="H926" s="535"/>
      <c r="I926" s="536"/>
      <c r="J926" s="536"/>
      <c r="K926" s="536"/>
      <c r="L926" s="536"/>
      <c r="M926" s="536"/>
      <c r="N926" s="536"/>
      <c r="O926" s="536"/>
      <c r="P926" s="536"/>
      <c r="Q926" s="536"/>
      <c r="R926" s="536"/>
      <c r="S926" s="536"/>
      <c r="T926" s="536"/>
      <c r="U926" s="536"/>
      <c r="V926" s="536"/>
      <c r="W926" s="536"/>
      <c r="X926" s="536"/>
      <c r="Y926" s="536"/>
      <c r="Z926" s="536"/>
      <c r="AA926" s="536"/>
      <c r="AB926" s="536"/>
      <c r="AC926" s="536"/>
      <c r="AD926" s="536"/>
      <c r="AE926" s="536"/>
    </row>
    <row r="927">
      <c r="A927" s="536"/>
      <c r="B927" s="536"/>
      <c r="C927" s="535"/>
      <c r="D927" s="535"/>
      <c r="E927" s="535"/>
      <c r="F927" s="535"/>
      <c r="G927" s="535"/>
      <c r="H927" s="535"/>
      <c r="I927" s="536"/>
      <c r="J927" s="536"/>
      <c r="K927" s="536"/>
      <c r="L927" s="536"/>
      <c r="M927" s="536"/>
      <c r="N927" s="536"/>
      <c r="O927" s="536"/>
      <c r="P927" s="536"/>
      <c r="Q927" s="536"/>
      <c r="R927" s="536"/>
      <c r="S927" s="536"/>
      <c r="T927" s="536"/>
      <c r="U927" s="536"/>
      <c r="V927" s="536"/>
      <c r="W927" s="536"/>
      <c r="X927" s="536"/>
      <c r="Y927" s="536"/>
      <c r="Z927" s="536"/>
      <c r="AA927" s="536"/>
      <c r="AB927" s="536"/>
      <c r="AC927" s="536"/>
      <c r="AD927" s="536"/>
      <c r="AE927" s="536"/>
    </row>
    <row r="928">
      <c r="A928" s="536"/>
      <c r="B928" s="536"/>
      <c r="C928" s="535"/>
      <c r="D928" s="535"/>
      <c r="E928" s="535"/>
      <c r="F928" s="535"/>
      <c r="G928" s="535"/>
      <c r="H928" s="535"/>
      <c r="I928" s="536"/>
      <c r="J928" s="536"/>
      <c r="K928" s="536"/>
      <c r="L928" s="536"/>
      <c r="M928" s="536"/>
      <c r="N928" s="536"/>
      <c r="O928" s="536"/>
      <c r="P928" s="536"/>
      <c r="Q928" s="536"/>
      <c r="R928" s="536"/>
      <c r="S928" s="536"/>
      <c r="T928" s="536"/>
      <c r="U928" s="536"/>
      <c r="V928" s="536"/>
      <c r="W928" s="536"/>
      <c r="X928" s="536"/>
      <c r="Y928" s="536"/>
      <c r="Z928" s="536"/>
      <c r="AA928" s="536"/>
      <c r="AB928" s="536"/>
      <c r="AC928" s="536"/>
      <c r="AD928" s="536"/>
      <c r="AE928" s="536"/>
    </row>
    <row r="929">
      <c r="A929" s="536"/>
      <c r="B929" s="536"/>
      <c r="C929" s="535"/>
      <c r="D929" s="535"/>
      <c r="E929" s="535"/>
      <c r="F929" s="535"/>
      <c r="G929" s="535"/>
      <c r="H929" s="535"/>
      <c r="I929" s="536"/>
      <c r="J929" s="536"/>
      <c r="K929" s="536"/>
      <c r="L929" s="536"/>
      <c r="M929" s="536"/>
      <c r="N929" s="536"/>
      <c r="O929" s="536"/>
      <c r="P929" s="536"/>
      <c r="Q929" s="536"/>
      <c r="R929" s="536"/>
      <c r="S929" s="536"/>
      <c r="T929" s="536"/>
      <c r="U929" s="536"/>
      <c r="V929" s="536"/>
      <c r="W929" s="536"/>
      <c r="X929" s="536"/>
      <c r="Y929" s="536"/>
      <c r="Z929" s="536"/>
      <c r="AA929" s="536"/>
      <c r="AB929" s="536"/>
      <c r="AC929" s="536"/>
      <c r="AD929" s="536"/>
      <c r="AE929" s="536"/>
    </row>
    <row r="930">
      <c r="A930" s="536"/>
      <c r="B930" s="536"/>
      <c r="C930" s="535"/>
      <c r="D930" s="535"/>
      <c r="E930" s="535"/>
      <c r="F930" s="535"/>
      <c r="G930" s="535"/>
      <c r="H930" s="535"/>
      <c r="I930" s="536"/>
      <c r="J930" s="536"/>
      <c r="K930" s="536"/>
      <c r="L930" s="536"/>
      <c r="M930" s="536"/>
      <c r="N930" s="536"/>
      <c r="O930" s="536"/>
      <c r="P930" s="536"/>
      <c r="Q930" s="536"/>
      <c r="R930" s="536"/>
      <c r="S930" s="536"/>
      <c r="T930" s="536"/>
      <c r="U930" s="536"/>
      <c r="V930" s="536"/>
      <c r="W930" s="536"/>
      <c r="X930" s="536"/>
      <c r="Y930" s="536"/>
      <c r="Z930" s="536"/>
      <c r="AA930" s="536"/>
      <c r="AB930" s="536"/>
      <c r="AC930" s="536"/>
      <c r="AD930" s="536"/>
      <c r="AE930" s="536"/>
    </row>
    <row r="931">
      <c r="A931" s="536"/>
      <c r="B931" s="536"/>
      <c r="C931" s="535"/>
      <c r="D931" s="535"/>
      <c r="E931" s="535"/>
      <c r="F931" s="535"/>
      <c r="G931" s="535"/>
      <c r="H931" s="535"/>
      <c r="I931" s="536"/>
      <c r="J931" s="536"/>
      <c r="K931" s="536"/>
      <c r="L931" s="536"/>
      <c r="M931" s="536"/>
      <c r="N931" s="536"/>
      <c r="O931" s="536"/>
      <c r="P931" s="536"/>
      <c r="Q931" s="536"/>
      <c r="R931" s="536"/>
      <c r="S931" s="536"/>
      <c r="T931" s="536"/>
      <c r="U931" s="536"/>
      <c r="V931" s="536"/>
      <c r="W931" s="536"/>
      <c r="X931" s="536"/>
      <c r="Y931" s="536"/>
      <c r="Z931" s="536"/>
      <c r="AA931" s="536"/>
      <c r="AB931" s="536"/>
      <c r="AC931" s="536"/>
      <c r="AD931" s="536"/>
      <c r="AE931" s="536"/>
    </row>
    <row r="932">
      <c r="A932" s="536"/>
      <c r="B932" s="536"/>
      <c r="C932" s="535"/>
      <c r="D932" s="535"/>
      <c r="E932" s="535"/>
      <c r="F932" s="535"/>
      <c r="G932" s="535"/>
      <c r="H932" s="535"/>
      <c r="I932" s="536"/>
      <c r="J932" s="536"/>
      <c r="K932" s="536"/>
      <c r="L932" s="536"/>
      <c r="M932" s="536"/>
      <c r="N932" s="536"/>
      <c r="O932" s="536"/>
      <c r="P932" s="536"/>
      <c r="Q932" s="536"/>
      <c r="R932" s="536"/>
      <c r="S932" s="536"/>
      <c r="T932" s="536"/>
      <c r="U932" s="536"/>
      <c r="V932" s="536"/>
      <c r="W932" s="536"/>
      <c r="X932" s="536"/>
      <c r="Y932" s="536"/>
      <c r="Z932" s="536"/>
      <c r="AA932" s="536"/>
      <c r="AB932" s="536"/>
      <c r="AC932" s="536"/>
      <c r="AD932" s="536"/>
      <c r="AE932" s="536"/>
    </row>
    <row r="933">
      <c r="A933" s="536"/>
      <c r="B933" s="536"/>
      <c r="C933" s="535"/>
      <c r="D933" s="535"/>
      <c r="E933" s="535"/>
      <c r="F933" s="535"/>
      <c r="G933" s="535"/>
      <c r="H933" s="535"/>
      <c r="I933" s="536"/>
      <c r="J933" s="536"/>
      <c r="K933" s="536"/>
      <c r="L933" s="536"/>
      <c r="M933" s="536"/>
      <c r="N933" s="536"/>
      <c r="O933" s="536"/>
      <c r="P933" s="536"/>
      <c r="Q933" s="536"/>
      <c r="R933" s="536"/>
      <c r="S933" s="536"/>
      <c r="T933" s="536"/>
      <c r="U933" s="536"/>
      <c r="V933" s="536"/>
      <c r="W933" s="536"/>
      <c r="X933" s="536"/>
      <c r="Y933" s="536"/>
      <c r="Z933" s="536"/>
      <c r="AA933" s="536"/>
      <c r="AB933" s="536"/>
      <c r="AC933" s="536"/>
      <c r="AD933" s="536"/>
      <c r="AE933" s="536"/>
    </row>
    <row r="934">
      <c r="A934" s="536"/>
      <c r="B934" s="536"/>
      <c r="C934" s="535"/>
      <c r="D934" s="535"/>
      <c r="E934" s="535"/>
      <c r="F934" s="535"/>
      <c r="G934" s="535"/>
      <c r="H934" s="535"/>
      <c r="I934" s="536"/>
      <c r="J934" s="536"/>
      <c r="K934" s="536"/>
      <c r="L934" s="536"/>
      <c r="M934" s="536"/>
      <c r="N934" s="536"/>
      <c r="O934" s="536"/>
      <c r="P934" s="536"/>
      <c r="Q934" s="536"/>
      <c r="R934" s="536"/>
      <c r="S934" s="536"/>
      <c r="T934" s="536"/>
      <c r="U934" s="536"/>
      <c r="V934" s="536"/>
      <c r="W934" s="536"/>
      <c r="X934" s="536"/>
      <c r="Y934" s="536"/>
      <c r="Z934" s="536"/>
      <c r="AA934" s="536"/>
      <c r="AB934" s="536"/>
      <c r="AC934" s="536"/>
      <c r="AD934" s="536"/>
      <c r="AE934" s="536"/>
    </row>
    <row r="935">
      <c r="A935" s="536"/>
      <c r="B935" s="536"/>
      <c r="C935" s="535"/>
      <c r="D935" s="535"/>
      <c r="E935" s="535"/>
      <c r="F935" s="535"/>
      <c r="G935" s="535"/>
      <c r="H935" s="535"/>
      <c r="I935" s="536"/>
      <c r="J935" s="536"/>
      <c r="K935" s="536"/>
      <c r="L935" s="536"/>
      <c r="M935" s="536"/>
      <c r="N935" s="536"/>
      <c r="O935" s="536"/>
      <c r="P935" s="536"/>
      <c r="Q935" s="536"/>
      <c r="R935" s="536"/>
      <c r="S935" s="536"/>
      <c r="T935" s="536"/>
      <c r="U935" s="536"/>
      <c r="V935" s="536"/>
      <c r="W935" s="536"/>
      <c r="X935" s="536"/>
      <c r="Y935" s="536"/>
      <c r="Z935" s="536"/>
      <c r="AA935" s="536"/>
      <c r="AB935" s="536"/>
      <c r="AC935" s="536"/>
      <c r="AD935" s="536"/>
      <c r="AE935" s="536"/>
    </row>
    <row r="936">
      <c r="A936" s="536"/>
      <c r="B936" s="536"/>
      <c r="C936" s="535"/>
      <c r="D936" s="535"/>
      <c r="E936" s="535"/>
      <c r="F936" s="535"/>
      <c r="G936" s="535"/>
      <c r="H936" s="535"/>
      <c r="I936" s="536"/>
      <c r="J936" s="536"/>
      <c r="K936" s="536"/>
      <c r="L936" s="536"/>
      <c r="M936" s="536"/>
      <c r="N936" s="536"/>
      <c r="O936" s="536"/>
      <c r="P936" s="536"/>
      <c r="Q936" s="536"/>
      <c r="R936" s="536"/>
      <c r="S936" s="536"/>
      <c r="T936" s="536"/>
      <c r="U936" s="536"/>
      <c r="V936" s="536"/>
      <c r="W936" s="536"/>
      <c r="X936" s="536"/>
      <c r="Y936" s="536"/>
      <c r="Z936" s="536"/>
      <c r="AA936" s="536"/>
      <c r="AB936" s="536"/>
      <c r="AC936" s="536"/>
      <c r="AD936" s="536"/>
      <c r="AE936" s="536"/>
    </row>
    <row r="937">
      <c r="A937" s="536"/>
      <c r="B937" s="536"/>
      <c r="C937" s="535"/>
      <c r="D937" s="535"/>
      <c r="E937" s="535"/>
      <c r="F937" s="535"/>
      <c r="G937" s="535"/>
      <c r="H937" s="535"/>
      <c r="I937" s="536"/>
      <c r="J937" s="536"/>
      <c r="K937" s="536"/>
      <c r="L937" s="536"/>
      <c r="M937" s="536"/>
      <c r="N937" s="536"/>
      <c r="O937" s="536"/>
      <c r="P937" s="536"/>
      <c r="Q937" s="536"/>
      <c r="R937" s="536"/>
      <c r="S937" s="536"/>
      <c r="T937" s="536"/>
      <c r="U937" s="536"/>
      <c r="V937" s="536"/>
      <c r="W937" s="536"/>
      <c r="X937" s="536"/>
      <c r="Y937" s="536"/>
      <c r="Z937" s="536"/>
      <c r="AA937" s="536"/>
      <c r="AB937" s="536"/>
      <c r="AC937" s="536"/>
      <c r="AD937" s="536"/>
      <c r="AE937" s="536"/>
    </row>
    <row r="938">
      <c r="A938" s="536"/>
      <c r="B938" s="536"/>
      <c r="C938" s="535"/>
      <c r="D938" s="535"/>
      <c r="E938" s="535"/>
      <c r="F938" s="535"/>
      <c r="G938" s="535"/>
      <c r="H938" s="535"/>
      <c r="I938" s="536"/>
      <c r="J938" s="536"/>
      <c r="K938" s="536"/>
      <c r="L938" s="536"/>
      <c r="M938" s="536"/>
      <c r="N938" s="536"/>
      <c r="O938" s="536"/>
      <c r="P938" s="536"/>
      <c r="Q938" s="536"/>
      <c r="R938" s="536"/>
      <c r="S938" s="536"/>
      <c r="T938" s="536"/>
      <c r="U938" s="536"/>
      <c r="V938" s="536"/>
      <c r="W938" s="536"/>
      <c r="X938" s="536"/>
      <c r="Y938" s="536"/>
      <c r="Z938" s="536"/>
      <c r="AA938" s="536"/>
      <c r="AB938" s="536"/>
      <c r="AC938" s="536"/>
      <c r="AD938" s="536"/>
      <c r="AE938" s="536"/>
    </row>
    <row r="939">
      <c r="A939" s="536"/>
      <c r="B939" s="536"/>
      <c r="C939" s="535"/>
      <c r="D939" s="535"/>
      <c r="E939" s="535"/>
      <c r="F939" s="535"/>
      <c r="G939" s="535"/>
      <c r="H939" s="535"/>
      <c r="I939" s="536"/>
      <c r="J939" s="536"/>
      <c r="K939" s="536"/>
      <c r="L939" s="536"/>
      <c r="M939" s="536"/>
      <c r="N939" s="536"/>
      <c r="O939" s="536"/>
      <c r="P939" s="536"/>
      <c r="Q939" s="536"/>
      <c r="R939" s="536"/>
      <c r="S939" s="536"/>
      <c r="T939" s="536"/>
      <c r="U939" s="536"/>
      <c r="V939" s="536"/>
      <c r="W939" s="536"/>
      <c r="X939" s="536"/>
      <c r="Y939" s="536"/>
      <c r="Z939" s="536"/>
      <c r="AA939" s="536"/>
      <c r="AB939" s="536"/>
      <c r="AC939" s="536"/>
      <c r="AD939" s="536"/>
      <c r="AE939" s="536"/>
    </row>
    <row r="940">
      <c r="A940" s="536"/>
      <c r="B940" s="536"/>
      <c r="C940" s="535"/>
      <c r="D940" s="535"/>
      <c r="E940" s="535"/>
      <c r="F940" s="535"/>
      <c r="G940" s="535"/>
      <c r="H940" s="535"/>
      <c r="I940" s="536"/>
      <c r="J940" s="536"/>
      <c r="K940" s="536"/>
      <c r="L940" s="536"/>
      <c r="M940" s="536"/>
      <c r="N940" s="536"/>
      <c r="O940" s="536"/>
      <c r="P940" s="536"/>
      <c r="Q940" s="536"/>
      <c r="R940" s="536"/>
      <c r="S940" s="536"/>
      <c r="T940" s="536"/>
      <c r="U940" s="536"/>
      <c r="V940" s="536"/>
      <c r="W940" s="536"/>
      <c r="X940" s="536"/>
      <c r="Y940" s="536"/>
      <c r="Z940" s="536"/>
      <c r="AA940" s="536"/>
      <c r="AB940" s="536"/>
      <c r="AC940" s="536"/>
      <c r="AD940" s="536"/>
      <c r="AE940" s="536"/>
    </row>
    <row r="941">
      <c r="A941" s="536"/>
      <c r="B941" s="536"/>
      <c r="C941" s="535"/>
      <c r="D941" s="535"/>
      <c r="E941" s="535"/>
      <c r="F941" s="535"/>
      <c r="G941" s="535"/>
      <c r="H941" s="535"/>
      <c r="I941" s="536"/>
      <c r="J941" s="536"/>
      <c r="K941" s="536"/>
      <c r="L941" s="536"/>
      <c r="M941" s="536"/>
      <c r="N941" s="536"/>
      <c r="O941" s="536"/>
      <c r="P941" s="536"/>
      <c r="Q941" s="536"/>
      <c r="R941" s="536"/>
      <c r="S941" s="536"/>
      <c r="T941" s="536"/>
      <c r="U941" s="536"/>
      <c r="V941" s="536"/>
      <c r="W941" s="536"/>
      <c r="X941" s="536"/>
      <c r="Y941" s="536"/>
      <c r="Z941" s="536"/>
      <c r="AA941" s="536"/>
      <c r="AB941" s="536"/>
      <c r="AC941" s="536"/>
      <c r="AD941" s="536"/>
      <c r="AE941" s="536"/>
    </row>
    <row r="942">
      <c r="A942" s="536"/>
      <c r="B942" s="536"/>
      <c r="C942" s="535"/>
      <c r="D942" s="535"/>
      <c r="E942" s="535"/>
      <c r="F942" s="535"/>
      <c r="G942" s="535"/>
      <c r="H942" s="535"/>
      <c r="I942" s="536"/>
      <c r="J942" s="536"/>
      <c r="K942" s="536"/>
      <c r="L942" s="536"/>
      <c r="M942" s="536"/>
      <c r="N942" s="536"/>
      <c r="O942" s="536"/>
      <c r="P942" s="536"/>
      <c r="Q942" s="536"/>
      <c r="R942" s="536"/>
      <c r="S942" s="536"/>
      <c r="T942" s="536"/>
      <c r="U942" s="536"/>
      <c r="V942" s="536"/>
      <c r="W942" s="536"/>
      <c r="X942" s="536"/>
      <c r="Y942" s="536"/>
      <c r="Z942" s="536"/>
      <c r="AA942" s="536"/>
      <c r="AB942" s="536"/>
      <c r="AC942" s="536"/>
      <c r="AD942" s="536"/>
      <c r="AE942" s="536"/>
    </row>
    <row r="943">
      <c r="A943" s="536"/>
      <c r="B943" s="536"/>
      <c r="C943" s="535"/>
      <c r="D943" s="535"/>
      <c r="E943" s="535"/>
      <c r="F943" s="535"/>
      <c r="G943" s="535"/>
      <c r="H943" s="535"/>
      <c r="I943" s="536"/>
      <c r="J943" s="536"/>
      <c r="K943" s="536"/>
      <c r="L943" s="536"/>
      <c r="M943" s="536"/>
      <c r="N943" s="536"/>
      <c r="O943" s="536"/>
      <c r="P943" s="536"/>
      <c r="Q943" s="536"/>
      <c r="R943" s="536"/>
      <c r="S943" s="536"/>
      <c r="T943" s="536"/>
      <c r="U943" s="536"/>
      <c r="V943" s="536"/>
      <c r="W943" s="536"/>
      <c r="X943" s="536"/>
      <c r="Y943" s="536"/>
      <c r="Z943" s="536"/>
      <c r="AA943" s="536"/>
      <c r="AB943" s="536"/>
      <c r="AC943" s="536"/>
      <c r="AD943" s="536"/>
      <c r="AE943" s="536"/>
    </row>
    <row r="944">
      <c r="A944" s="536"/>
      <c r="B944" s="536"/>
      <c r="C944" s="535"/>
      <c r="D944" s="535"/>
      <c r="E944" s="535"/>
      <c r="F944" s="535"/>
      <c r="G944" s="535"/>
      <c r="H944" s="535"/>
      <c r="I944" s="536"/>
      <c r="J944" s="536"/>
      <c r="K944" s="536"/>
      <c r="L944" s="536"/>
      <c r="M944" s="536"/>
      <c r="N944" s="536"/>
      <c r="O944" s="536"/>
      <c r="P944" s="536"/>
      <c r="Q944" s="536"/>
      <c r="R944" s="536"/>
      <c r="S944" s="536"/>
      <c r="T944" s="536"/>
      <c r="U944" s="536"/>
      <c r="V944" s="536"/>
      <c r="W944" s="536"/>
      <c r="X944" s="536"/>
      <c r="Y944" s="536"/>
      <c r="Z944" s="536"/>
      <c r="AA944" s="536"/>
      <c r="AB944" s="536"/>
      <c r="AC944" s="536"/>
      <c r="AD944" s="536"/>
      <c r="AE944" s="536"/>
    </row>
    <row r="945">
      <c r="A945" s="536"/>
      <c r="B945" s="536"/>
      <c r="C945" s="535"/>
      <c r="D945" s="535"/>
      <c r="E945" s="535"/>
      <c r="F945" s="535"/>
      <c r="G945" s="535"/>
      <c r="H945" s="535"/>
      <c r="I945" s="536"/>
      <c r="J945" s="536"/>
      <c r="K945" s="536"/>
      <c r="L945" s="536"/>
      <c r="M945" s="536"/>
      <c r="N945" s="536"/>
      <c r="O945" s="536"/>
      <c r="P945" s="536"/>
      <c r="Q945" s="536"/>
      <c r="R945" s="536"/>
      <c r="S945" s="536"/>
      <c r="T945" s="536"/>
      <c r="U945" s="536"/>
      <c r="V945" s="536"/>
      <c r="W945" s="536"/>
      <c r="X945" s="536"/>
      <c r="Y945" s="536"/>
      <c r="Z945" s="536"/>
      <c r="AA945" s="536"/>
      <c r="AB945" s="536"/>
      <c r="AC945" s="536"/>
      <c r="AD945" s="536"/>
      <c r="AE945" s="536"/>
    </row>
    <row r="946">
      <c r="A946" s="536"/>
      <c r="B946" s="536"/>
      <c r="C946" s="535"/>
      <c r="D946" s="535"/>
      <c r="E946" s="535"/>
      <c r="F946" s="535"/>
      <c r="G946" s="535"/>
      <c r="H946" s="535"/>
      <c r="I946" s="536"/>
      <c r="J946" s="536"/>
      <c r="K946" s="536"/>
      <c r="L946" s="536"/>
      <c r="M946" s="536"/>
      <c r="N946" s="536"/>
      <c r="O946" s="536"/>
      <c r="P946" s="536"/>
      <c r="Q946" s="536"/>
      <c r="R946" s="536"/>
      <c r="S946" s="536"/>
      <c r="T946" s="536"/>
      <c r="U946" s="536"/>
      <c r="V946" s="536"/>
      <c r="W946" s="536"/>
      <c r="X946" s="536"/>
      <c r="Y946" s="536"/>
      <c r="Z946" s="536"/>
      <c r="AA946" s="536"/>
      <c r="AB946" s="536"/>
      <c r="AC946" s="536"/>
      <c r="AD946" s="536"/>
      <c r="AE946" s="536"/>
    </row>
    <row r="947">
      <c r="A947" s="536"/>
      <c r="B947" s="536"/>
      <c r="C947" s="535"/>
      <c r="D947" s="535"/>
      <c r="E947" s="535"/>
      <c r="F947" s="535"/>
      <c r="G947" s="535"/>
      <c r="H947" s="535"/>
      <c r="I947" s="536"/>
      <c r="J947" s="536"/>
      <c r="K947" s="536"/>
      <c r="L947" s="536"/>
      <c r="M947" s="536"/>
      <c r="N947" s="536"/>
      <c r="O947" s="536"/>
      <c r="P947" s="536"/>
      <c r="Q947" s="536"/>
      <c r="R947" s="536"/>
      <c r="S947" s="536"/>
      <c r="T947" s="536"/>
      <c r="U947" s="536"/>
      <c r="V947" s="536"/>
      <c r="W947" s="536"/>
      <c r="X947" s="536"/>
      <c r="Y947" s="536"/>
      <c r="Z947" s="536"/>
      <c r="AA947" s="536"/>
      <c r="AB947" s="536"/>
      <c r="AC947" s="536"/>
      <c r="AD947" s="536"/>
      <c r="AE947" s="536"/>
    </row>
    <row r="948">
      <c r="A948" s="536"/>
      <c r="B948" s="536"/>
      <c r="C948" s="535"/>
      <c r="D948" s="535"/>
      <c r="E948" s="535"/>
      <c r="F948" s="535"/>
      <c r="G948" s="535"/>
      <c r="H948" s="535"/>
      <c r="I948" s="536"/>
      <c r="J948" s="536"/>
      <c r="K948" s="536"/>
      <c r="L948" s="536"/>
      <c r="M948" s="536"/>
      <c r="N948" s="536"/>
      <c r="O948" s="536"/>
      <c r="P948" s="536"/>
      <c r="Q948" s="536"/>
      <c r="R948" s="536"/>
      <c r="S948" s="536"/>
      <c r="T948" s="536"/>
      <c r="U948" s="536"/>
      <c r="V948" s="536"/>
      <c r="W948" s="536"/>
      <c r="X948" s="536"/>
      <c r="Y948" s="536"/>
      <c r="Z948" s="536"/>
      <c r="AA948" s="536"/>
      <c r="AB948" s="536"/>
      <c r="AC948" s="536"/>
      <c r="AD948" s="536"/>
      <c r="AE948" s="536"/>
    </row>
    <row r="949">
      <c r="A949" s="536"/>
      <c r="B949" s="536"/>
      <c r="C949" s="535"/>
      <c r="D949" s="535"/>
      <c r="E949" s="535"/>
      <c r="F949" s="535"/>
      <c r="G949" s="535"/>
      <c r="H949" s="535"/>
      <c r="I949" s="536"/>
      <c r="J949" s="536"/>
      <c r="K949" s="536"/>
      <c r="L949" s="536"/>
      <c r="M949" s="536"/>
      <c r="N949" s="536"/>
      <c r="O949" s="536"/>
      <c r="P949" s="536"/>
      <c r="Q949" s="536"/>
      <c r="R949" s="536"/>
      <c r="S949" s="536"/>
      <c r="T949" s="536"/>
      <c r="U949" s="536"/>
      <c r="V949" s="536"/>
      <c r="W949" s="536"/>
      <c r="X949" s="536"/>
      <c r="Y949" s="536"/>
      <c r="Z949" s="536"/>
      <c r="AA949" s="536"/>
      <c r="AB949" s="536"/>
      <c r="AC949" s="536"/>
      <c r="AD949" s="536"/>
      <c r="AE949" s="536"/>
    </row>
    <row r="950">
      <c r="A950" s="536"/>
      <c r="B950" s="536"/>
      <c r="C950" s="535"/>
      <c r="D950" s="535"/>
      <c r="E950" s="535"/>
      <c r="F950" s="535"/>
      <c r="G950" s="535"/>
      <c r="H950" s="535"/>
      <c r="I950" s="536"/>
      <c r="J950" s="536"/>
      <c r="K950" s="536"/>
      <c r="L950" s="536"/>
      <c r="M950" s="536"/>
      <c r="N950" s="536"/>
      <c r="O950" s="536"/>
      <c r="P950" s="536"/>
      <c r="Q950" s="536"/>
      <c r="R950" s="536"/>
      <c r="S950" s="536"/>
      <c r="T950" s="536"/>
      <c r="U950" s="536"/>
      <c r="V950" s="536"/>
      <c r="W950" s="536"/>
      <c r="X950" s="536"/>
      <c r="Y950" s="536"/>
      <c r="Z950" s="536"/>
      <c r="AA950" s="536"/>
      <c r="AB950" s="536"/>
      <c r="AC950" s="536"/>
      <c r="AD950" s="536"/>
      <c r="AE950" s="536"/>
    </row>
    <row r="951">
      <c r="A951" s="536"/>
      <c r="B951" s="536"/>
      <c r="C951" s="535"/>
      <c r="D951" s="535"/>
      <c r="E951" s="535"/>
      <c r="F951" s="535"/>
      <c r="G951" s="535"/>
      <c r="H951" s="535"/>
      <c r="I951" s="536"/>
      <c r="J951" s="536"/>
      <c r="K951" s="536"/>
      <c r="L951" s="536"/>
      <c r="M951" s="536"/>
      <c r="N951" s="536"/>
      <c r="O951" s="536"/>
      <c r="P951" s="536"/>
      <c r="Q951" s="536"/>
      <c r="R951" s="536"/>
      <c r="S951" s="536"/>
      <c r="T951" s="536"/>
      <c r="U951" s="536"/>
      <c r="V951" s="536"/>
      <c r="W951" s="536"/>
      <c r="X951" s="536"/>
      <c r="Y951" s="536"/>
      <c r="Z951" s="536"/>
      <c r="AA951" s="536"/>
      <c r="AB951" s="536"/>
      <c r="AC951" s="536"/>
      <c r="AD951" s="536"/>
      <c r="AE951" s="536"/>
    </row>
    <row r="952">
      <c r="A952" s="536"/>
      <c r="B952" s="536"/>
      <c r="C952" s="535"/>
      <c r="D952" s="535"/>
      <c r="E952" s="535"/>
      <c r="F952" s="535"/>
      <c r="G952" s="535"/>
      <c r="H952" s="535"/>
      <c r="I952" s="536"/>
      <c r="J952" s="536"/>
      <c r="K952" s="536"/>
      <c r="L952" s="536"/>
      <c r="M952" s="536"/>
      <c r="N952" s="536"/>
      <c r="O952" s="536"/>
      <c r="P952" s="536"/>
      <c r="Q952" s="536"/>
      <c r="R952" s="536"/>
      <c r="S952" s="536"/>
      <c r="T952" s="536"/>
      <c r="U952" s="536"/>
      <c r="V952" s="536"/>
      <c r="W952" s="536"/>
      <c r="X952" s="536"/>
      <c r="Y952" s="536"/>
      <c r="Z952" s="536"/>
      <c r="AA952" s="536"/>
      <c r="AB952" s="536"/>
      <c r="AC952" s="536"/>
      <c r="AD952" s="536"/>
      <c r="AE952" s="536"/>
    </row>
    <row r="953">
      <c r="A953" s="536"/>
      <c r="B953" s="536"/>
      <c r="C953" s="535"/>
      <c r="D953" s="535"/>
      <c r="E953" s="535"/>
      <c r="F953" s="535"/>
      <c r="G953" s="535"/>
      <c r="H953" s="535"/>
      <c r="I953" s="536"/>
      <c r="J953" s="536"/>
      <c r="K953" s="536"/>
      <c r="L953" s="536"/>
      <c r="M953" s="536"/>
      <c r="N953" s="536"/>
      <c r="O953" s="536"/>
      <c r="P953" s="536"/>
      <c r="Q953" s="536"/>
      <c r="R953" s="536"/>
      <c r="S953" s="536"/>
      <c r="T953" s="536"/>
      <c r="U953" s="536"/>
      <c r="V953" s="536"/>
      <c r="W953" s="536"/>
      <c r="X953" s="536"/>
      <c r="Y953" s="536"/>
      <c r="Z953" s="536"/>
      <c r="AA953" s="536"/>
      <c r="AB953" s="536"/>
      <c r="AC953" s="536"/>
      <c r="AD953" s="536"/>
      <c r="AE953" s="536"/>
    </row>
    <row r="954">
      <c r="A954" s="536"/>
      <c r="B954" s="536"/>
      <c r="C954" s="535"/>
      <c r="D954" s="535"/>
      <c r="E954" s="535"/>
      <c r="F954" s="535"/>
      <c r="G954" s="535"/>
      <c r="H954" s="535"/>
      <c r="I954" s="536"/>
      <c r="J954" s="536"/>
      <c r="K954" s="536"/>
      <c r="L954" s="536"/>
      <c r="M954" s="536"/>
      <c r="N954" s="536"/>
      <c r="O954" s="536"/>
      <c r="P954" s="536"/>
      <c r="Q954" s="536"/>
      <c r="R954" s="536"/>
      <c r="S954" s="536"/>
      <c r="T954" s="536"/>
      <c r="U954" s="536"/>
      <c r="V954" s="536"/>
      <c r="W954" s="536"/>
      <c r="X954" s="536"/>
      <c r="Y954" s="536"/>
      <c r="Z954" s="536"/>
      <c r="AA954" s="536"/>
      <c r="AB954" s="536"/>
      <c r="AC954" s="536"/>
      <c r="AD954" s="536"/>
      <c r="AE954" s="536"/>
    </row>
    <row r="955">
      <c r="A955" s="536"/>
      <c r="B955" s="536"/>
      <c r="C955" s="535"/>
      <c r="D955" s="535"/>
      <c r="E955" s="535"/>
      <c r="F955" s="535"/>
      <c r="G955" s="535"/>
      <c r="H955" s="535"/>
      <c r="I955" s="536"/>
      <c r="J955" s="536"/>
      <c r="K955" s="536"/>
      <c r="L955" s="536"/>
      <c r="M955" s="536"/>
      <c r="N955" s="536"/>
      <c r="O955" s="536"/>
      <c r="P955" s="536"/>
      <c r="Q955" s="536"/>
      <c r="R955" s="536"/>
      <c r="S955" s="536"/>
      <c r="T955" s="536"/>
      <c r="U955" s="536"/>
      <c r="V955" s="536"/>
      <c r="W955" s="536"/>
      <c r="X955" s="536"/>
      <c r="Y955" s="536"/>
      <c r="Z955" s="536"/>
      <c r="AA955" s="536"/>
      <c r="AB955" s="536"/>
      <c r="AC955" s="536"/>
      <c r="AD955" s="536"/>
      <c r="AE955" s="536"/>
    </row>
    <row r="956">
      <c r="A956" s="536"/>
      <c r="B956" s="536"/>
      <c r="C956" s="535"/>
      <c r="D956" s="535"/>
      <c r="E956" s="535"/>
      <c r="F956" s="535"/>
      <c r="G956" s="535"/>
      <c r="H956" s="535"/>
      <c r="I956" s="536"/>
      <c r="J956" s="536"/>
      <c r="K956" s="536"/>
      <c r="L956" s="536"/>
      <c r="M956" s="536"/>
      <c r="N956" s="536"/>
      <c r="O956" s="536"/>
      <c r="P956" s="536"/>
      <c r="Q956" s="536"/>
      <c r="R956" s="536"/>
      <c r="S956" s="536"/>
      <c r="T956" s="536"/>
      <c r="U956" s="536"/>
      <c r="V956" s="536"/>
      <c r="W956" s="536"/>
      <c r="X956" s="536"/>
      <c r="Y956" s="536"/>
      <c r="Z956" s="536"/>
      <c r="AA956" s="536"/>
      <c r="AB956" s="536"/>
      <c r="AC956" s="536"/>
      <c r="AD956" s="536"/>
      <c r="AE956" s="536"/>
    </row>
    <row r="957">
      <c r="A957" s="536"/>
      <c r="B957" s="536"/>
      <c r="C957" s="535"/>
      <c r="D957" s="535"/>
      <c r="E957" s="535"/>
      <c r="F957" s="535"/>
      <c r="G957" s="535"/>
      <c r="H957" s="535"/>
      <c r="I957" s="536"/>
      <c r="J957" s="536"/>
      <c r="K957" s="536"/>
      <c r="L957" s="536"/>
      <c r="M957" s="536"/>
      <c r="N957" s="536"/>
      <c r="O957" s="536"/>
      <c r="P957" s="536"/>
      <c r="Q957" s="536"/>
      <c r="R957" s="536"/>
      <c r="S957" s="536"/>
      <c r="T957" s="536"/>
      <c r="U957" s="536"/>
      <c r="V957" s="536"/>
      <c r="W957" s="536"/>
      <c r="X957" s="536"/>
      <c r="Y957" s="536"/>
      <c r="Z957" s="536"/>
      <c r="AA957" s="536"/>
      <c r="AB957" s="536"/>
      <c r="AC957" s="536"/>
      <c r="AD957" s="536"/>
      <c r="AE957" s="536"/>
    </row>
    <row r="958">
      <c r="A958" s="536"/>
      <c r="B958" s="536"/>
      <c r="C958" s="535"/>
      <c r="D958" s="535"/>
      <c r="E958" s="535"/>
      <c r="F958" s="535"/>
      <c r="G958" s="535"/>
      <c r="H958" s="535"/>
      <c r="I958" s="536"/>
      <c r="J958" s="536"/>
      <c r="K958" s="536"/>
      <c r="L958" s="536"/>
      <c r="M958" s="536"/>
      <c r="N958" s="536"/>
      <c r="O958" s="536"/>
      <c r="P958" s="536"/>
      <c r="Q958" s="536"/>
      <c r="R958" s="536"/>
      <c r="S958" s="536"/>
      <c r="T958" s="536"/>
      <c r="U958" s="536"/>
      <c r="V958" s="536"/>
      <c r="W958" s="536"/>
      <c r="X958" s="536"/>
      <c r="Y958" s="536"/>
      <c r="Z958" s="536"/>
      <c r="AA958" s="536"/>
      <c r="AB958" s="536"/>
      <c r="AC958" s="536"/>
      <c r="AD958" s="536"/>
      <c r="AE958" s="536"/>
    </row>
    <row r="959">
      <c r="A959" s="536"/>
      <c r="B959" s="536"/>
      <c r="C959" s="535"/>
      <c r="D959" s="535"/>
      <c r="E959" s="535"/>
      <c r="F959" s="535"/>
      <c r="G959" s="535"/>
      <c r="H959" s="535"/>
      <c r="I959" s="536"/>
      <c r="J959" s="536"/>
      <c r="K959" s="536"/>
      <c r="L959" s="536"/>
      <c r="M959" s="536"/>
      <c r="N959" s="536"/>
      <c r="O959" s="536"/>
      <c r="P959" s="536"/>
      <c r="Q959" s="536"/>
      <c r="R959" s="536"/>
      <c r="S959" s="536"/>
      <c r="T959" s="536"/>
      <c r="U959" s="536"/>
      <c r="V959" s="536"/>
      <c r="W959" s="536"/>
      <c r="X959" s="536"/>
      <c r="Y959" s="536"/>
      <c r="Z959" s="536"/>
      <c r="AA959" s="536"/>
      <c r="AB959" s="536"/>
      <c r="AC959" s="536"/>
      <c r="AD959" s="536"/>
      <c r="AE959" s="536"/>
    </row>
    <row r="960">
      <c r="A960" s="536"/>
      <c r="B960" s="536"/>
      <c r="C960" s="535"/>
      <c r="D960" s="535"/>
      <c r="E960" s="535"/>
      <c r="F960" s="535"/>
      <c r="G960" s="535"/>
      <c r="H960" s="535"/>
      <c r="I960" s="536"/>
      <c r="J960" s="536"/>
      <c r="K960" s="536"/>
      <c r="L960" s="536"/>
      <c r="M960" s="536"/>
      <c r="N960" s="536"/>
      <c r="O960" s="536"/>
      <c r="P960" s="536"/>
      <c r="Q960" s="536"/>
      <c r="R960" s="536"/>
      <c r="S960" s="536"/>
      <c r="T960" s="536"/>
      <c r="U960" s="536"/>
      <c r="V960" s="536"/>
      <c r="W960" s="536"/>
      <c r="X960" s="536"/>
      <c r="Y960" s="536"/>
      <c r="Z960" s="536"/>
      <c r="AA960" s="536"/>
      <c r="AB960" s="536"/>
      <c r="AC960" s="536"/>
      <c r="AD960" s="536"/>
      <c r="AE960" s="536"/>
    </row>
    <row r="961">
      <c r="A961" s="536"/>
      <c r="B961" s="536"/>
      <c r="C961" s="535"/>
      <c r="D961" s="535"/>
      <c r="E961" s="535"/>
      <c r="F961" s="535"/>
      <c r="G961" s="535"/>
      <c r="H961" s="535"/>
      <c r="I961" s="536"/>
      <c r="J961" s="536"/>
      <c r="K961" s="536"/>
      <c r="L961" s="536"/>
      <c r="M961" s="536"/>
      <c r="N961" s="536"/>
      <c r="O961" s="536"/>
      <c r="P961" s="536"/>
      <c r="Q961" s="536"/>
      <c r="R961" s="536"/>
      <c r="S961" s="536"/>
      <c r="T961" s="536"/>
      <c r="U961" s="536"/>
      <c r="V961" s="536"/>
      <c r="W961" s="536"/>
      <c r="X961" s="536"/>
      <c r="Y961" s="536"/>
      <c r="Z961" s="536"/>
      <c r="AA961" s="536"/>
      <c r="AB961" s="536"/>
      <c r="AC961" s="536"/>
      <c r="AD961" s="536"/>
      <c r="AE961" s="536"/>
    </row>
    <row r="962">
      <c r="A962" s="536"/>
      <c r="B962" s="536"/>
      <c r="C962" s="535"/>
      <c r="D962" s="535"/>
      <c r="E962" s="535"/>
      <c r="F962" s="535"/>
      <c r="G962" s="535"/>
      <c r="H962" s="535"/>
      <c r="I962" s="536"/>
      <c r="J962" s="536"/>
      <c r="K962" s="536"/>
      <c r="L962" s="536"/>
      <c r="M962" s="536"/>
      <c r="N962" s="536"/>
      <c r="O962" s="536"/>
      <c r="P962" s="536"/>
      <c r="Q962" s="536"/>
      <c r="R962" s="536"/>
      <c r="S962" s="536"/>
      <c r="T962" s="536"/>
      <c r="U962" s="536"/>
      <c r="V962" s="536"/>
      <c r="W962" s="536"/>
      <c r="X962" s="536"/>
      <c r="Y962" s="536"/>
      <c r="Z962" s="536"/>
      <c r="AA962" s="536"/>
      <c r="AB962" s="536"/>
      <c r="AC962" s="536"/>
      <c r="AD962" s="536"/>
      <c r="AE962" s="536"/>
    </row>
    <row r="963">
      <c r="A963" s="536"/>
      <c r="B963" s="536"/>
      <c r="C963" s="535"/>
      <c r="D963" s="535"/>
      <c r="E963" s="535"/>
      <c r="F963" s="535"/>
      <c r="G963" s="535"/>
      <c r="H963" s="535"/>
      <c r="I963" s="536"/>
      <c r="J963" s="536"/>
      <c r="K963" s="536"/>
      <c r="L963" s="536"/>
      <c r="M963" s="536"/>
      <c r="N963" s="536"/>
      <c r="O963" s="536"/>
      <c r="P963" s="536"/>
      <c r="Q963" s="536"/>
      <c r="R963" s="536"/>
      <c r="S963" s="536"/>
      <c r="T963" s="536"/>
      <c r="U963" s="536"/>
      <c r="V963" s="536"/>
      <c r="W963" s="536"/>
      <c r="X963" s="536"/>
      <c r="Y963" s="536"/>
      <c r="Z963" s="536"/>
      <c r="AA963" s="536"/>
      <c r="AB963" s="536"/>
      <c r="AC963" s="536"/>
      <c r="AD963" s="536"/>
      <c r="AE963" s="536"/>
    </row>
    <row r="964">
      <c r="A964" s="536"/>
      <c r="B964" s="536"/>
      <c r="C964" s="535"/>
      <c r="D964" s="535"/>
      <c r="E964" s="535"/>
      <c r="F964" s="535"/>
      <c r="G964" s="535"/>
      <c r="H964" s="535"/>
      <c r="I964" s="536"/>
      <c r="J964" s="536"/>
      <c r="K964" s="536"/>
      <c r="L964" s="536"/>
      <c r="M964" s="536"/>
      <c r="N964" s="536"/>
      <c r="O964" s="536"/>
      <c r="P964" s="536"/>
      <c r="Q964" s="536"/>
      <c r="R964" s="536"/>
      <c r="S964" s="536"/>
      <c r="T964" s="536"/>
      <c r="U964" s="536"/>
      <c r="V964" s="536"/>
      <c r="W964" s="536"/>
      <c r="X964" s="536"/>
      <c r="Y964" s="536"/>
      <c r="Z964" s="536"/>
      <c r="AA964" s="536"/>
      <c r="AB964" s="536"/>
      <c r="AC964" s="536"/>
      <c r="AD964" s="536"/>
      <c r="AE964" s="536"/>
    </row>
    <row r="965">
      <c r="A965" s="536"/>
      <c r="B965" s="536"/>
      <c r="C965" s="535"/>
      <c r="D965" s="535"/>
      <c r="E965" s="535"/>
      <c r="F965" s="535"/>
      <c r="G965" s="535"/>
      <c r="H965" s="535"/>
      <c r="I965" s="536"/>
      <c r="J965" s="536"/>
      <c r="K965" s="536"/>
      <c r="L965" s="536"/>
      <c r="M965" s="536"/>
      <c r="N965" s="536"/>
      <c r="O965" s="536"/>
      <c r="P965" s="536"/>
      <c r="Q965" s="536"/>
      <c r="R965" s="536"/>
      <c r="S965" s="536"/>
      <c r="T965" s="536"/>
      <c r="U965" s="536"/>
      <c r="V965" s="536"/>
      <c r="W965" s="536"/>
      <c r="X965" s="536"/>
      <c r="Y965" s="536"/>
      <c r="Z965" s="536"/>
      <c r="AA965" s="536"/>
      <c r="AB965" s="536"/>
      <c r="AC965" s="536"/>
      <c r="AD965" s="536"/>
      <c r="AE965" s="536"/>
    </row>
    <row r="966">
      <c r="A966" s="536"/>
      <c r="B966" s="536"/>
      <c r="C966" s="535"/>
      <c r="D966" s="535"/>
      <c r="E966" s="535"/>
      <c r="F966" s="535"/>
      <c r="G966" s="535"/>
      <c r="H966" s="535"/>
      <c r="I966" s="536"/>
      <c r="J966" s="536"/>
      <c r="K966" s="536"/>
      <c r="L966" s="536"/>
      <c r="M966" s="536"/>
      <c r="N966" s="536"/>
      <c r="O966" s="536"/>
      <c r="P966" s="536"/>
      <c r="Q966" s="536"/>
      <c r="R966" s="536"/>
      <c r="S966" s="536"/>
      <c r="T966" s="536"/>
      <c r="U966" s="536"/>
      <c r="V966" s="536"/>
      <c r="W966" s="536"/>
      <c r="X966" s="536"/>
      <c r="Y966" s="536"/>
      <c r="Z966" s="536"/>
      <c r="AA966" s="536"/>
      <c r="AB966" s="536"/>
      <c r="AC966" s="536"/>
      <c r="AD966" s="536"/>
      <c r="AE966" s="536"/>
    </row>
    <row r="967">
      <c r="A967" s="536"/>
      <c r="B967" s="536"/>
      <c r="C967" s="535"/>
      <c r="D967" s="535"/>
      <c r="E967" s="535"/>
      <c r="F967" s="535"/>
      <c r="G967" s="535"/>
      <c r="H967" s="535"/>
      <c r="I967" s="536"/>
      <c r="J967" s="536"/>
      <c r="K967" s="536"/>
      <c r="L967" s="536"/>
      <c r="M967" s="536"/>
      <c r="N967" s="536"/>
      <c r="O967" s="536"/>
      <c r="P967" s="536"/>
      <c r="Q967" s="536"/>
      <c r="R967" s="536"/>
      <c r="S967" s="536"/>
      <c r="T967" s="536"/>
      <c r="U967" s="536"/>
      <c r="V967" s="536"/>
      <c r="W967" s="536"/>
      <c r="X967" s="536"/>
      <c r="Y967" s="536"/>
      <c r="Z967" s="536"/>
      <c r="AA967" s="536"/>
      <c r="AB967" s="536"/>
      <c r="AC967" s="536"/>
      <c r="AD967" s="536"/>
      <c r="AE967" s="536"/>
    </row>
    <row r="968">
      <c r="A968" s="536"/>
      <c r="B968" s="536"/>
      <c r="C968" s="535"/>
      <c r="D968" s="535"/>
      <c r="E968" s="535"/>
      <c r="F968" s="535"/>
      <c r="G968" s="535"/>
      <c r="H968" s="535"/>
      <c r="I968" s="536"/>
      <c r="J968" s="536"/>
      <c r="K968" s="536"/>
      <c r="L968" s="536"/>
      <c r="M968" s="536"/>
      <c r="N968" s="536"/>
      <c r="O968" s="536"/>
      <c r="P968" s="536"/>
      <c r="Q968" s="536"/>
      <c r="R968" s="536"/>
      <c r="S968" s="536"/>
      <c r="T968" s="536"/>
      <c r="U968" s="536"/>
      <c r="V968" s="536"/>
      <c r="W968" s="536"/>
      <c r="X968" s="536"/>
      <c r="Y968" s="536"/>
      <c r="Z968" s="536"/>
      <c r="AA968" s="536"/>
      <c r="AB968" s="536"/>
      <c r="AC968" s="536"/>
      <c r="AD968" s="536"/>
      <c r="AE968" s="536"/>
    </row>
    <row r="969">
      <c r="A969" s="536"/>
      <c r="B969" s="536"/>
      <c r="C969" s="535"/>
      <c r="D969" s="535"/>
      <c r="E969" s="535"/>
      <c r="F969" s="535"/>
      <c r="G969" s="535"/>
      <c r="H969" s="535"/>
      <c r="I969" s="536"/>
      <c r="J969" s="536"/>
      <c r="K969" s="536"/>
      <c r="L969" s="536"/>
      <c r="M969" s="536"/>
      <c r="N969" s="536"/>
      <c r="O969" s="536"/>
      <c r="P969" s="536"/>
      <c r="Q969" s="536"/>
      <c r="R969" s="536"/>
      <c r="S969" s="536"/>
      <c r="T969" s="536"/>
      <c r="U969" s="536"/>
      <c r="V969" s="536"/>
      <c r="W969" s="536"/>
      <c r="X969" s="536"/>
      <c r="Y969" s="536"/>
      <c r="Z969" s="536"/>
      <c r="AA969" s="536"/>
      <c r="AB969" s="536"/>
      <c r="AC969" s="536"/>
      <c r="AD969" s="536"/>
      <c r="AE969" s="536"/>
    </row>
    <row r="970">
      <c r="A970" s="536"/>
      <c r="B970" s="536"/>
      <c r="C970" s="535"/>
      <c r="D970" s="535"/>
      <c r="E970" s="535"/>
      <c r="F970" s="535"/>
      <c r="G970" s="535"/>
      <c r="H970" s="535"/>
      <c r="I970" s="536"/>
      <c r="J970" s="536"/>
      <c r="K970" s="536"/>
      <c r="L970" s="536"/>
      <c r="M970" s="536"/>
      <c r="N970" s="536"/>
      <c r="O970" s="536"/>
      <c r="P970" s="536"/>
      <c r="Q970" s="536"/>
      <c r="R970" s="536"/>
      <c r="S970" s="536"/>
      <c r="T970" s="536"/>
      <c r="U970" s="536"/>
      <c r="V970" s="536"/>
      <c r="W970" s="536"/>
      <c r="X970" s="536"/>
      <c r="Y970" s="536"/>
      <c r="Z970" s="536"/>
      <c r="AA970" s="536"/>
      <c r="AB970" s="536"/>
      <c r="AC970" s="536"/>
      <c r="AD970" s="536"/>
      <c r="AE970" s="536"/>
    </row>
    <row r="971">
      <c r="A971" s="536"/>
      <c r="B971" s="536"/>
      <c r="C971" s="535"/>
      <c r="D971" s="535"/>
      <c r="E971" s="535"/>
      <c r="F971" s="535"/>
      <c r="G971" s="535"/>
      <c r="H971" s="535"/>
      <c r="I971" s="536"/>
      <c r="J971" s="536"/>
      <c r="K971" s="536"/>
      <c r="L971" s="536"/>
      <c r="M971" s="536"/>
      <c r="N971" s="536"/>
      <c r="O971" s="536"/>
      <c r="P971" s="536"/>
      <c r="Q971" s="536"/>
      <c r="R971" s="536"/>
      <c r="S971" s="536"/>
      <c r="T971" s="536"/>
      <c r="U971" s="536"/>
      <c r="V971" s="536"/>
      <c r="W971" s="536"/>
      <c r="X971" s="536"/>
      <c r="Y971" s="536"/>
      <c r="Z971" s="536"/>
      <c r="AA971" s="536"/>
      <c r="AB971" s="536"/>
      <c r="AC971" s="536"/>
      <c r="AD971" s="536"/>
      <c r="AE971" s="536"/>
    </row>
    <row r="972">
      <c r="A972" s="536"/>
      <c r="B972" s="536"/>
      <c r="C972" s="535"/>
      <c r="D972" s="535"/>
      <c r="E972" s="535"/>
      <c r="F972" s="535"/>
      <c r="G972" s="535"/>
      <c r="H972" s="535"/>
      <c r="I972" s="536"/>
      <c r="J972" s="536"/>
      <c r="K972" s="536"/>
      <c r="L972" s="536"/>
      <c r="M972" s="536"/>
      <c r="N972" s="536"/>
      <c r="O972" s="536"/>
      <c r="P972" s="536"/>
      <c r="Q972" s="536"/>
      <c r="R972" s="536"/>
      <c r="S972" s="536"/>
      <c r="T972" s="536"/>
      <c r="U972" s="536"/>
      <c r="V972" s="536"/>
      <c r="W972" s="536"/>
      <c r="X972" s="536"/>
      <c r="Y972" s="536"/>
      <c r="Z972" s="536"/>
      <c r="AA972" s="536"/>
      <c r="AB972" s="536"/>
      <c r="AC972" s="536"/>
      <c r="AD972" s="536"/>
      <c r="AE972" s="536"/>
    </row>
    <row r="973">
      <c r="A973" s="536"/>
      <c r="B973" s="536"/>
      <c r="C973" s="535"/>
      <c r="D973" s="535"/>
      <c r="E973" s="535"/>
      <c r="F973" s="535"/>
      <c r="G973" s="535"/>
      <c r="H973" s="535"/>
      <c r="I973" s="536"/>
      <c r="J973" s="536"/>
      <c r="K973" s="536"/>
      <c r="L973" s="536"/>
      <c r="M973" s="536"/>
      <c r="N973" s="536"/>
      <c r="O973" s="536"/>
      <c r="P973" s="536"/>
      <c r="Q973" s="536"/>
      <c r="R973" s="536"/>
      <c r="S973" s="536"/>
      <c r="T973" s="536"/>
      <c r="U973" s="536"/>
      <c r="V973" s="536"/>
      <c r="W973" s="536"/>
      <c r="X973" s="536"/>
      <c r="Y973" s="536"/>
      <c r="Z973" s="536"/>
      <c r="AA973" s="536"/>
      <c r="AB973" s="536"/>
      <c r="AC973" s="536"/>
      <c r="AD973" s="536"/>
      <c r="AE973" s="536"/>
    </row>
    <row r="974">
      <c r="A974" s="536"/>
      <c r="B974" s="536"/>
      <c r="C974" s="535"/>
      <c r="D974" s="535"/>
      <c r="E974" s="535"/>
      <c r="F974" s="535"/>
      <c r="G974" s="535"/>
      <c r="H974" s="535"/>
      <c r="I974" s="536"/>
      <c r="J974" s="536"/>
      <c r="K974" s="536"/>
      <c r="L974" s="536"/>
      <c r="M974" s="536"/>
      <c r="N974" s="536"/>
      <c r="O974" s="536"/>
      <c r="P974" s="536"/>
      <c r="Q974" s="536"/>
      <c r="R974" s="536"/>
      <c r="S974" s="536"/>
      <c r="T974" s="536"/>
      <c r="U974" s="536"/>
      <c r="V974" s="536"/>
      <c r="W974" s="536"/>
      <c r="X974" s="536"/>
      <c r="Y974" s="536"/>
      <c r="Z974" s="536"/>
      <c r="AA974" s="536"/>
      <c r="AB974" s="536"/>
      <c r="AC974" s="536"/>
      <c r="AD974" s="536"/>
      <c r="AE974" s="536"/>
    </row>
    <row r="975">
      <c r="A975" s="536"/>
      <c r="B975" s="536"/>
      <c r="C975" s="535"/>
      <c r="D975" s="535"/>
      <c r="E975" s="535"/>
      <c r="F975" s="535"/>
      <c r="G975" s="535"/>
      <c r="H975" s="535"/>
      <c r="I975" s="536"/>
      <c r="J975" s="536"/>
      <c r="K975" s="536"/>
      <c r="L975" s="536"/>
      <c r="M975" s="536"/>
      <c r="N975" s="536"/>
      <c r="O975" s="536"/>
      <c r="P975" s="536"/>
      <c r="Q975" s="536"/>
      <c r="R975" s="536"/>
      <c r="S975" s="536"/>
      <c r="T975" s="536"/>
      <c r="U975" s="536"/>
      <c r="V975" s="536"/>
      <c r="W975" s="536"/>
      <c r="X975" s="536"/>
      <c r="Y975" s="536"/>
      <c r="Z975" s="536"/>
      <c r="AA975" s="536"/>
      <c r="AB975" s="536"/>
      <c r="AC975" s="536"/>
      <c r="AD975" s="536"/>
      <c r="AE975" s="536"/>
    </row>
    <row r="976">
      <c r="A976" s="536"/>
      <c r="B976" s="536"/>
      <c r="C976" s="535"/>
      <c r="D976" s="535"/>
      <c r="E976" s="535"/>
      <c r="F976" s="535"/>
      <c r="G976" s="535"/>
      <c r="H976" s="535"/>
      <c r="I976" s="536"/>
      <c r="J976" s="536"/>
      <c r="K976" s="536"/>
      <c r="L976" s="536"/>
      <c r="M976" s="536"/>
      <c r="N976" s="536"/>
      <c r="O976" s="536"/>
      <c r="P976" s="536"/>
      <c r="Q976" s="536"/>
      <c r="R976" s="536"/>
      <c r="S976" s="536"/>
      <c r="T976" s="536"/>
      <c r="U976" s="536"/>
      <c r="V976" s="536"/>
      <c r="W976" s="536"/>
      <c r="X976" s="536"/>
      <c r="Y976" s="536"/>
      <c r="Z976" s="536"/>
      <c r="AA976" s="536"/>
      <c r="AB976" s="536"/>
      <c r="AC976" s="536"/>
      <c r="AD976" s="536"/>
      <c r="AE976" s="536"/>
    </row>
    <row r="977">
      <c r="A977" s="536"/>
      <c r="B977" s="536"/>
      <c r="C977" s="535"/>
      <c r="D977" s="535"/>
      <c r="E977" s="535"/>
      <c r="F977" s="535"/>
      <c r="G977" s="535"/>
      <c r="H977" s="535"/>
      <c r="I977" s="536"/>
      <c r="J977" s="536"/>
      <c r="K977" s="536"/>
      <c r="L977" s="536"/>
      <c r="M977" s="536"/>
      <c r="N977" s="536"/>
      <c r="O977" s="536"/>
      <c r="P977" s="536"/>
      <c r="Q977" s="536"/>
      <c r="R977" s="536"/>
      <c r="S977" s="536"/>
      <c r="T977" s="536"/>
      <c r="U977" s="536"/>
      <c r="V977" s="536"/>
      <c r="W977" s="536"/>
      <c r="X977" s="536"/>
      <c r="Y977" s="536"/>
      <c r="Z977" s="536"/>
      <c r="AA977" s="536"/>
      <c r="AB977" s="536"/>
      <c r="AC977" s="536"/>
      <c r="AD977" s="536"/>
      <c r="AE977" s="536"/>
    </row>
    <row r="978">
      <c r="A978" s="536"/>
      <c r="B978" s="536"/>
      <c r="C978" s="535"/>
      <c r="D978" s="535"/>
      <c r="E978" s="535"/>
      <c r="F978" s="535"/>
      <c r="G978" s="535"/>
      <c r="H978" s="535"/>
      <c r="I978" s="536"/>
      <c r="J978" s="536"/>
      <c r="K978" s="536"/>
      <c r="L978" s="536"/>
      <c r="M978" s="536"/>
      <c r="N978" s="536"/>
      <c r="O978" s="536"/>
      <c r="P978" s="536"/>
      <c r="Q978" s="536"/>
      <c r="R978" s="536"/>
      <c r="S978" s="536"/>
      <c r="T978" s="536"/>
      <c r="U978" s="536"/>
      <c r="V978" s="536"/>
      <c r="W978" s="536"/>
      <c r="X978" s="536"/>
      <c r="Y978" s="536"/>
      <c r="Z978" s="536"/>
      <c r="AA978" s="536"/>
      <c r="AB978" s="536"/>
      <c r="AC978" s="536"/>
      <c r="AD978" s="536"/>
      <c r="AE978" s="536"/>
    </row>
    <row r="979">
      <c r="A979" s="536"/>
      <c r="B979" s="536"/>
      <c r="C979" s="535"/>
      <c r="D979" s="535"/>
      <c r="E979" s="535"/>
      <c r="F979" s="535"/>
      <c r="G979" s="535"/>
      <c r="H979" s="535"/>
      <c r="I979" s="536"/>
      <c r="J979" s="536"/>
      <c r="K979" s="536"/>
      <c r="L979" s="536"/>
      <c r="M979" s="536"/>
      <c r="N979" s="536"/>
      <c r="O979" s="536"/>
      <c r="P979" s="536"/>
      <c r="Q979" s="536"/>
      <c r="R979" s="536"/>
      <c r="S979" s="536"/>
      <c r="T979" s="536"/>
      <c r="U979" s="536"/>
      <c r="V979" s="536"/>
      <c r="W979" s="536"/>
      <c r="X979" s="536"/>
      <c r="Y979" s="536"/>
      <c r="Z979" s="536"/>
      <c r="AA979" s="536"/>
      <c r="AB979" s="536"/>
      <c r="AC979" s="536"/>
      <c r="AD979" s="536"/>
      <c r="AE979" s="536"/>
    </row>
    <row r="980">
      <c r="A980" s="536"/>
      <c r="B980" s="536"/>
      <c r="C980" s="535"/>
      <c r="D980" s="535"/>
      <c r="E980" s="535"/>
      <c r="F980" s="535"/>
      <c r="G980" s="535"/>
      <c r="H980" s="535"/>
      <c r="I980" s="536"/>
      <c r="J980" s="536"/>
      <c r="K980" s="536"/>
      <c r="L980" s="536"/>
      <c r="M980" s="536"/>
      <c r="N980" s="536"/>
      <c r="O980" s="536"/>
      <c r="P980" s="536"/>
      <c r="Q980" s="536"/>
      <c r="R980" s="536"/>
      <c r="S980" s="536"/>
      <c r="T980" s="536"/>
      <c r="U980" s="536"/>
      <c r="V980" s="536"/>
      <c r="W980" s="536"/>
      <c r="X980" s="536"/>
      <c r="Y980" s="536"/>
      <c r="Z980" s="536"/>
      <c r="AA980" s="536"/>
      <c r="AB980" s="536"/>
      <c r="AC980" s="536"/>
      <c r="AD980" s="536"/>
      <c r="AE980" s="536"/>
    </row>
    <row r="981">
      <c r="A981" s="536"/>
      <c r="B981" s="536"/>
      <c r="C981" s="535"/>
      <c r="D981" s="535"/>
      <c r="E981" s="535"/>
      <c r="F981" s="535"/>
      <c r="G981" s="535"/>
      <c r="H981" s="535"/>
      <c r="I981" s="536"/>
      <c r="J981" s="536"/>
      <c r="K981" s="536"/>
      <c r="L981" s="536"/>
      <c r="M981" s="536"/>
      <c r="N981" s="536"/>
      <c r="O981" s="536"/>
      <c r="P981" s="536"/>
      <c r="Q981" s="536"/>
      <c r="R981" s="536"/>
      <c r="S981" s="536"/>
      <c r="T981" s="536"/>
      <c r="U981" s="536"/>
      <c r="V981" s="536"/>
      <c r="W981" s="536"/>
      <c r="X981" s="536"/>
      <c r="Y981" s="536"/>
      <c r="Z981" s="536"/>
      <c r="AA981" s="536"/>
      <c r="AB981" s="536"/>
      <c r="AC981" s="536"/>
      <c r="AD981" s="536"/>
      <c r="AE981" s="536"/>
    </row>
    <row r="982">
      <c r="A982" s="536"/>
      <c r="B982" s="536"/>
      <c r="C982" s="535"/>
      <c r="D982" s="535"/>
      <c r="E982" s="535"/>
      <c r="F982" s="535"/>
      <c r="G982" s="535"/>
      <c r="H982" s="535"/>
      <c r="I982" s="536"/>
      <c r="J982" s="536"/>
      <c r="K982" s="536"/>
      <c r="L982" s="536"/>
      <c r="M982" s="536"/>
      <c r="N982" s="536"/>
      <c r="O982" s="536"/>
      <c r="P982" s="536"/>
      <c r="Q982" s="536"/>
      <c r="R982" s="536"/>
      <c r="S982" s="536"/>
      <c r="T982" s="536"/>
      <c r="U982" s="536"/>
      <c r="V982" s="536"/>
      <c r="W982" s="536"/>
      <c r="X982" s="536"/>
      <c r="Y982" s="536"/>
      <c r="Z982" s="536"/>
      <c r="AA982" s="536"/>
      <c r="AB982" s="536"/>
      <c r="AC982" s="536"/>
      <c r="AD982" s="536"/>
      <c r="AE982" s="536"/>
    </row>
    <row r="983">
      <c r="A983" s="536"/>
      <c r="B983" s="536"/>
      <c r="C983" s="535"/>
      <c r="D983" s="535"/>
      <c r="E983" s="535"/>
      <c r="F983" s="535"/>
      <c r="G983" s="535"/>
      <c r="H983" s="535"/>
      <c r="I983" s="536"/>
      <c r="J983" s="536"/>
      <c r="K983" s="536"/>
      <c r="L983" s="536"/>
      <c r="M983" s="536"/>
      <c r="N983" s="536"/>
      <c r="O983" s="536"/>
      <c r="P983" s="536"/>
      <c r="Q983" s="536"/>
      <c r="R983" s="536"/>
      <c r="S983" s="536"/>
      <c r="T983" s="536"/>
      <c r="U983" s="536"/>
      <c r="V983" s="536"/>
      <c r="W983" s="536"/>
      <c r="X983" s="536"/>
      <c r="Y983" s="536"/>
      <c r="Z983" s="536"/>
      <c r="AA983" s="536"/>
      <c r="AB983" s="536"/>
      <c r="AC983" s="536"/>
      <c r="AD983" s="536"/>
      <c r="AE983" s="536"/>
    </row>
    <row r="984">
      <c r="A984" s="536"/>
      <c r="B984" s="536"/>
      <c r="C984" s="535"/>
      <c r="D984" s="535"/>
      <c r="E984" s="535"/>
      <c r="F984" s="535"/>
      <c r="G984" s="535"/>
      <c r="H984" s="535"/>
      <c r="I984" s="536"/>
      <c r="J984" s="536"/>
      <c r="K984" s="536"/>
      <c r="L984" s="536"/>
      <c r="M984" s="536"/>
      <c r="N984" s="536"/>
      <c r="O984" s="536"/>
      <c r="P984" s="536"/>
      <c r="Q984" s="536"/>
      <c r="R984" s="536"/>
      <c r="S984" s="536"/>
      <c r="T984" s="536"/>
      <c r="U984" s="536"/>
      <c r="V984" s="536"/>
      <c r="W984" s="536"/>
      <c r="X984" s="536"/>
      <c r="Y984" s="536"/>
      <c r="Z984" s="536"/>
      <c r="AA984" s="536"/>
      <c r="AB984" s="536"/>
      <c r="AC984" s="536"/>
      <c r="AD984" s="536"/>
      <c r="AE984" s="536"/>
    </row>
    <row r="985">
      <c r="A985" s="536"/>
      <c r="B985" s="536"/>
      <c r="C985" s="535"/>
      <c r="D985" s="535"/>
      <c r="E985" s="535"/>
      <c r="F985" s="535"/>
      <c r="G985" s="535"/>
      <c r="H985" s="535"/>
      <c r="I985" s="536"/>
      <c r="J985" s="536"/>
      <c r="K985" s="536"/>
      <c r="L985" s="536"/>
      <c r="M985" s="536"/>
      <c r="N985" s="536"/>
      <c r="O985" s="536"/>
      <c r="P985" s="536"/>
      <c r="Q985" s="536"/>
      <c r="R985" s="536"/>
      <c r="S985" s="536"/>
      <c r="T985" s="536"/>
      <c r="U985" s="536"/>
      <c r="V985" s="536"/>
      <c r="W985" s="536"/>
      <c r="X985" s="536"/>
      <c r="Y985" s="536"/>
      <c r="Z985" s="536"/>
      <c r="AA985" s="536"/>
      <c r="AB985" s="536"/>
      <c r="AC985" s="536"/>
      <c r="AD985" s="536"/>
      <c r="AE985" s="536"/>
    </row>
    <row r="986">
      <c r="A986" s="536"/>
      <c r="B986" s="536"/>
      <c r="C986" s="535"/>
      <c r="D986" s="535"/>
      <c r="E986" s="535"/>
      <c r="F986" s="535"/>
      <c r="G986" s="535"/>
      <c r="H986" s="535"/>
      <c r="I986" s="536"/>
      <c r="J986" s="536"/>
      <c r="K986" s="536"/>
      <c r="L986" s="536"/>
      <c r="M986" s="536"/>
      <c r="N986" s="536"/>
      <c r="O986" s="536"/>
      <c r="P986" s="536"/>
      <c r="Q986" s="536"/>
      <c r="R986" s="536"/>
      <c r="S986" s="536"/>
      <c r="T986" s="536"/>
      <c r="U986" s="536"/>
      <c r="V986" s="536"/>
      <c r="W986" s="536"/>
      <c r="X986" s="536"/>
      <c r="Y986" s="536"/>
      <c r="Z986" s="536"/>
      <c r="AA986" s="536"/>
      <c r="AB986" s="536"/>
      <c r="AC986" s="536"/>
      <c r="AD986" s="536"/>
      <c r="AE986" s="536"/>
    </row>
    <row r="987">
      <c r="A987" s="536"/>
      <c r="B987" s="536"/>
      <c r="C987" s="535"/>
      <c r="D987" s="535"/>
      <c r="E987" s="535"/>
      <c r="F987" s="535"/>
      <c r="G987" s="535"/>
      <c r="H987" s="535"/>
      <c r="I987" s="536"/>
      <c r="J987" s="536"/>
      <c r="K987" s="536"/>
      <c r="L987" s="536"/>
      <c r="M987" s="536"/>
      <c r="N987" s="536"/>
      <c r="O987" s="536"/>
      <c r="P987" s="536"/>
      <c r="Q987" s="536"/>
      <c r="R987" s="536"/>
      <c r="S987" s="536"/>
      <c r="T987" s="536"/>
      <c r="U987" s="536"/>
      <c r="V987" s="536"/>
      <c r="W987" s="536"/>
      <c r="X987" s="536"/>
      <c r="Y987" s="536"/>
      <c r="Z987" s="536"/>
      <c r="AA987" s="536"/>
      <c r="AB987" s="536"/>
      <c r="AC987" s="536"/>
      <c r="AD987" s="536"/>
      <c r="AE987" s="536"/>
    </row>
    <row r="988">
      <c r="A988" s="536"/>
      <c r="B988" s="536"/>
      <c r="C988" s="535"/>
      <c r="D988" s="535"/>
      <c r="E988" s="535"/>
      <c r="F988" s="535"/>
      <c r="G988" s="535"/>
      <c r="H988" s="535"/>
      <c r="I988" s="536"/>
      <c r="J988" s="536"/>
      <c r="K988" s="536"/>
      <c r="L988" s="536"/>
      <c r="M988" s="536"/>
      <c r="N988" s="536"/>
      <c r="O988" s="536"/>
      <c r="P988" s="536"/>
      <c r="Q988" s="536"/>
      <c r="R988" s="536"/>
      <c r="S988" s="536"/>
      <c r="T988" s="536"/>
      <c r="U988" s="536"/>
      <c r="V988" s="536"/>
      <c r="W988" s="536"/>
      <c r="X988" s="536"/>
      <c r="Y988" s="536"/>
      <c r="Z988" s="536"/>
      <c r="AA988" s="536"/>
      <c r="AB988" s="536"/>
      <c r="AC988" s="536"/>
      <c r="AD988" s="536"/>
      <c r="AE988" s="536"/>
    </row>
    <row r="989">
      <c r="A989" s="536"/>
      <c r="B989" s="536"/>
      <c r="C989" s="535"/>
      <c r="D989" s="535"/>
      <c r="E989" s="535"/>
      <c r="F989" s="535"/>
      <c r="G989" s="535"/>
      <c r="H989" s="535"/>
      <c r="I989" s="536"/>
      <c r="J989" s="536"/>
      <c r="K989" s="536"/>
      <c r="L989" s="536"/>
      <c r="M989" s="536"/>
      <c r="N989" s="536"/>
      <c r="O989" s="536"/>
      <c r="P989" s="536"/>
      <c r="Q989" s="536"/>
      <c r="R989" s="536"/>
      <c r="S989" s="536"/>
      <c r="T989" s="536"/>
      <c r="U989" s="536"/>
      <c r="V989" s="536"/>
      <c r="W989" s="536"/>
      <c r="X989" s="536"/>
      <c r="Y989" s="536"/>
      <c r="Z989" s="536"/>
      <c r="AA989" s="536"/>
      <c r="AB989" s="536"/>
      <c r="AC989" s="536"/>
      <c r="AD989" s="536"/>
      <c r="AE989" s="536"/>
    </row>
    <row r="990">
      <c r="A990" s="536"/>
      <c r="B990" s="536"/>
      <c r="C990" s="535"/>
      <c r="D990" s="535"/>
      <c r="E990" s="535"/>
      <c r="F990" s="535"/>
      <c r="G990" s="535"/>
      <c r="H990" s="535"/>
      <c r="I990" s="536"/>
      <c r="J990" s="536"/>
      <c r="K990" s="536"/>
      <c r="L990" s="536"/>
      <c r="M990" s="536"/>
      <c r="N990" s="536"/>
      <c r="O990" s="536"/>
      <c r="P990" s="536"/>
      <c r="Q990" s="536"/>
      <c r="R990" s="536"/>
      <c r="S990" s="536"/>
      <c r="T990" s="536"/>
      <c r="U990" s="536"/>
      <c r="V990" s="536"/>
      <c r="W990" s="536"/>
      <c r="X990" s="536"/>
      <c r="Y990" s="536"/>
      <c r="Z990" s="536"/>
      <c r="AA990" s="536"/>
      <c r="AB990" s="536"/>
      <c r="AC990" s="536"/>
      <c r="AD990" s="536"/>
      <c r="AE990" s="536"/>
    </row>
    <row r="991">
      <c r="A991" s="536"/>
      <c r="B991" s="536"/>
      <c r="C991" s="535"/>
      <c r="D991" s="535"/>
      <c r="E991" s="535"/>
      <c r="F991" s="535"/>
      <c r="G991" s="535"/>
      <c r="H991" s="535"/>
      <c r="I991" s="536"/>
      <c r="J991" s="536"/>
      <c r="K991" s="536"/>
      <c r="L991" s="536"/>
      <c r="M991" s="536"/>
      <c r="N991" s="536"/>
      <c r="O991" s="536"/>
      <c r="P991" s="536"/>
      <c r="Q991" s="536"/>
      <c r="R991" s="536"/>
      <c r="S991" s="536"/>
      <c r="T991" s="536"/>
      <c r="U991" s="536"/>
      <c r="V991" s="536"/>
      <c r="W991" s="536"/>
      <c r="X991" s="536"/>
      <c r="Y991" s="536"/>
      <c r="Z991" s="536"/>
      <c r="AA991" s="536"/>
      <c r="AB991" s="536"/>
      <c r="AC991" s="536"/>
      <c r="AD991" s="536"/>
      <c r="AE991" s="536"/>
    </row>
    <row r="992">
      <c r="A992" s="536"/>
      <c r="B992" s="536"/>
      <c r="C992" s="535"/>
      <c r="D992" s="535"/>
      <c r="E992" s="535"/>
      <c r="F992" s="535"/>
      <c r="G992" s="535"/>
      <c r="H992" s="535"/>
      <c r="I992" s="536"/>
      <c r="J992" s="536"/>
      <c r="K992" s="536"/>
      <c r="L992" s="536"/>
      <c r="M992" s="536"/>
      <c r="N992" s="536"/>
      <c r="O992" s="536"/>
      <c r="P992" s="536"/>
      <c r="Q992" s="536"/>
      <c r="R992" s="536"/>
      <c r="S992" s="536"/>
      <c r="T992" s="536"/>
      <c r="U992" s="536"/>
      <c r="V992" s="536"/>
      <c r="W992" s="536"/>
      <c r="X992" s="536"/>
      <c r="Y992" s="536"/>
      <c r="Z992" s="536"/>
      <c r="AA992" s="536"/>
      <c r="AB992" s="536"/>
      <c r="AC992" s="536"/>
      <c r="AD992" s="536"/>
      <c r="AE992" s="536"/>
    </row>
    <row r="993">
      <c r="A993" s="536"/>
      <c r="B993" s="536"/>
      <c r="C993" s="535"/>
      <c r="D993" s="535"/>
      <c r="E993" s="535"/>
      <c r="F993" s="535"/>
      <c r="G993" s="535"/>
      <c r="H993" s="535"/>
      <c r="I993" s="536"/>
      <c r="J993" s="536"/>
      <c r="K993" s="536"/>
      <c r="L993" s="536"/>
      <c r="M993" s="536"/>
      <c r="N993" s="536"/>
      <c r="O993" s="536"/>
      <c r="P993" s="536"/>
      <c r="Q993" s="536"/>
      <c r="R993" s="536"/>
      <c r="S993" s="536"/>
      <c r="T993" s="536"/>
      <c r="U993" s="536"/>
      <c r="V993" s="536"/>
      <c r="W993" s="536"/>
      <c r="X993" s="536"/>
      <c r="Y993" s="536"/>
      <c r="Z993" s="536"/>
      <c r="AA993" s="536"/>
      <c r="AB993" s="536"/>
      <c r="AC993" s="536"/>
      <c r="AD993" s="536"/>
      <c r="AE993" s="536"/>
    </row>
    <row r="994">
      <c r="A994" s="536"/>
      <c r="B994" s="536"/>
      <c r="C994" s="535"/>
      <c r="D994" s="535"/>
      <c r="E994" s="535"/>
      <c r="F994" s="535"/>
      <c r="G994" s="535"/>
      <c r="H994" s="535"/>
      <c r="I994" s="536"/>
      <c r="J994" s="536"/>
      <c r="K994" s="536"/>
      <c r="L994" s="536"/>
      <c r="M994" s="536"/>
      <c r="N994" s="536"/>
      <c r="O994" s="536"/>
      <c r="P994" s="536"/>
      <c r="Q994" s="536"/>
      <c r="R994" s="536"/>
      <c r="S994" s="536"/>
      <c r="T994" s="536"/>
      <c r="U994" s="536"/>
      <c r="V994" s="536"/>
      <c r="W994" s="536"/>
      <c r="X994" s="536"/>
      <c r="Y994" s="536"/>
      <c r="Z994" s="536"/>
      <c r="AA994" s="536"/>
      <c r="AB994" s="536"/>
      <c r="AC994" s="536"/>
      <c r="AD994" s="536"/>
      <c r="AE994" s="536"/>
    </row>
    <row r="995">
      <c r="A995" s="536"/>
      <c r="B995" s="536"/>
      <c r="C995" s="535"/>
      <c r="D995" s="535"/>
      <c r="E995" s="535"/>
      <c r="F995" s="535"/>
      <c r="G995" s="535"/>
      <c r="H995" s="535"/>
      <c r="I995" s="536"/>
      <c r="J995" s="536"/>
      <c r="K995" s="536"/>
      <c r="L995" s="536"/>
      <c r="M995" s="536"/>
      <c r="N995" s="536"/>
      <c r="O995" s="536"/>
      <c r="P995" s="536"/>
      <c r="Q995" s="536"/>
      <c r="R995" s="536"/>
      <c r="S995" s="536"/>
      <c r="T995" s="536"/>
      <c r="U995" s="536"/>
      <c r="V995" s="536"/>
      <c r="W995" s="536"/>
      <c r="X995" s="536"/>
      <c r="Y995" s="536"/>
      <c r="Z995" s="536"/>
      <c r="AA995" s="536"/>
      <c r="AB995" s="536"/>
      <c r="AC995" s="536"/>
      <c r="AD995" s="536"/>
      <c r="AE995" s="536"/>
    </row>
    <row r="996">
      <c r="A996" s="536"/>
      <c r="B996" s="536"/>
      <c r="C996" s="535"/>
      <c r="D996" s="535"/>
      <c r="E996" s="535"/>
      <c r="F996" s="535"/>
      <c r="G996" s="535"/>
      <c r="H996" s="535"/>
      <c r="I996" s="536"/>
      <c r="J996" s="536"/>
      <c r="K996" s="536"/>
      <c r="L996" s="536"/>
      <c r="M996" s="536"/>
      <c r="N996" s="536"/>
      <c r="O996" s="536"/>
      <c r="P996" s="536"/>
      <c r="Q996" s="536"/>
      <c r="R996" s="536"/>
      <c r="S996" s="536"/>
      <c r="T996" s="536"/>
      <c r="U996" s="536"/>
      <c r="V996" s="536"/>
      <c r="W996" s="536"/>
      <c r="X996" s="536"/>
      <c r="Y996" s="536"/>
      <c r="Z996" s="536"/>
      <c r="AA996" s="536"/>
      <c r="AB996" s="536"/>
      <c r="AC996" s="536"/>
      <c r="AD996" s="536"/>
      <c r="AE996" s="536"/>
    </row>
    <row r="997">
      <c r="A997" s="536"/>
      <c r="B997" s="536"/>
      <c r="C997" s="535"/>
      <c r="D997" s="535"/>
      <c r="E997" s="535"/>
      <c r="F997" s="535"/>
      <c r="G997" s="535"/>
      <c r="H997" s="535"/>
      <c r="I997" s="536"/>
      <c r="J997" s="536"/>
      <c r="K997" s="536"/>
      <c r="L997" s="536"/>
      <c r="M997" s="536"/>
      <c r="N997" s="536"/>
      <c r="O997" s="536"/>
      <c r="P997" s="536"/>
      <c r="Q997" s="536"/>
      <c r="R997" s="536"/>
      <c r="S997" s="536"/>
      <c r="T997" s="536"/>
      <c r="U997" s="536"/>
      <c r="V997" s="536"/>
      <c r="W997" s="536"/>
      <c r="X997" s="536"/>
      <c r="Y997" s="536"/>
      <c r="Z997" s="536"/>
      <c r="AA997" s="536"/>
      <c r="AB997" s="536"/>
      <c r="AC997" s="536"/>
      <c r="AD997" s="536"/>
      <c r="AE997" s="536"/>
    </row>
    <row r="998">
      <c r="A998" s="536"/>
      <c r="B998" s="536"/>
      <c r="C998" s="535"/>
      <c r="D998" s="535"/>
      <c r="E998" s="535"/>
      <c r="F998" s="535"/>
      <c r="G998" s="535"/>
      <c r="H998" s="535"/>
      <c r="I998" s="536"/>
      <c r="J998" s="536"/>
      <c r="K998" s="536"/>
      <c r="L998" s="536"/>
      <c r="M998" s="536"/>
      <c r="N998" s="536"/>
      <c r="O998" s="536"/>
      <c r="P998" s="536"/>
      <c r="Q998" s="536"/>
      <c r="R998" s="536"/>
      <c r="S998" s="536"/>
      <c r="T998" s="536"/>
      <c r="U998" s="536"/>
      <c r="V998" s="536"/>
      <c r="W998" s="536"/>
      <c r="X998" s="536"/>
      <c r="Y998" s="536"/>
      <c r="Z998" s="536"/>
      <c r="AA998" s="536"/>
      <c r="AB998" s="536"/>
      <c r="AC998" s="536"/>
      <c r="AD998" s="536"/>
      <c r="AE998" s="536"/>
    </row>
    <row r="999">
      <c r="A999" s="536"/>
      <c r="B999" s="536"/>
      <c r="C999" s="535"/>
      <c r="D999" s="535"/>
      <c r="E999" s="535"/>
      <c r="F999" s="535"/>
      <c r="G999" s="535"/>
      <c r="H999" s="535"/>
      <c r="I999" s="536"/>
      <c r="J999" s="536"/>
      <c r="K999" s="536"/>
      <c r="L999" s="536"/>
      <c r="M999" s="536"/>
      <c r="N999" s="536"/>
      <c r="O999" s="536"/>
      <c r="P999" s="536"/>
      <c r="Q999" s="536"/>
      <c r="R999" s="536"/>
      <c r="S999" s="536"/>
      <c r="T999" s="536"/>
      <c r="U999" s="536"/>
      <c r="V999" s="536"/>
      <c r="W999" s="536"/>
      <c r="X999" s="536"/>
      <c r="Y999" s="536"/>
      <c r="Z999" s="536"/>
      <c r="AA999" s="536"/>
      <c r="AB999" s="536"/>
      <c r="AC999" s="536"/>
      <c r="AD999" s="536"/>
      <c r="AE999" s="536"/>
    </row>
    <row r="1000">
      <c r="A1000" s="536"/>
      <c r="B1000" s="536"/>
      <c r="C1000" s="535"/>
      <c r="D1000" s="535"/>
      <c r="E1000" s="535"/>
      <c r="F1000" s="535"/>
      <c r="G1000" s="535"/>
      <c r="H1000" s="535"/>
      <c r="I1000" s="536"/>
      <c r="J1000" s="536"/>
      <c r="K1000" s="536"/>
      <c r="L1000" s="536"/>
      <c r="M1000" s="536"/>
      <c r="N1000" s="536"/>
      <c r="O1000" s="536"/>
      <c r="P1000" s="536"/>
      <c r="Q1000" s="536"/>
      <c r="R1000" s="536"/>
      <c r="S1000" s="536"/>
      <c r="T1000" s="536"/>
      <c r="U1000" s="536"/>
      <c r="V1000" s="536"/>
      <c r="W1000" s="536"/>
      <c r="X1000" s="536"/>
      <c r="Y1000" s="536"/>
      <c r="Z1000" s="536"/>
      <c r="AA1000" s="536"/>
      <c r="AB1000" s="536"/>
      <c r="AC1000" s="536"/>
      <c r="AD1000" s="536"/>
      <c r="AE1000" s="536"/>
    </row>
    <row r="1001">
      <c r="A1001" s="536"/>
      <c r="B1001" s="536"/>
      <c r="C1001" s="535"/>
      <c r="D1001" s="535"/>
      <c r="E1001" s="535"/>
      <c r="F1001" s="535"/>
      <c r="G1001" s="535"/>
      <c r="H1001" s="535"/>
      <c r="I1001" s="536"/>
      <c r="J1001" s="536"/>
      <c r="K1001" s="536"/>
      <c r="L1001" s="536"/>
      <c r="M1001" s="536"/>
      <c r="N1001" s="536"/>
      <c r="O1001" s="536"/>
      <c r="P1001" s="536"/>
      <c r="Q1001" s="536"/>
      <c r="R1001" s="536"/>
      <c r="S1001" s="536"/>
      <c r="T1001" s="536"/>
      <c r="U1001" s="536"/>
      <c r="V1001" s="536"/>
      <c r="W1001" s="536"/>
      <c r="X1001" s="536"/>
      <c r="Y1001" s="536"/>
      <c r="Z1001" s="536"/>
      <c r="AA1001" s="536"/>
      <c r="AB1001" s="536"/>
      <c r="AC1001" s="536"/>
      <c r="AD1001" s="536"/>
      <c r="AE1001" s="536"/>
    </row>
    <row r="1002">
      <c r="A1002" s="536"/>
      <c r="B1002" s="536"/>
      <c r="C1002" s="535"/>
      <c r="D1002" s="535"/>
      <c r="E1002" s="535"/>
      <c r="F1002" s="535"/>
      <c r="G1002" s="535"/>
      <c r="H1002" s="535"/>
      <c r="I1002" s="536"/>
      <c r="J1002" s="536"/>
      <c r="K1002" s="536"/>
      <c r="L1002" s="536"/>
      <c r="M1002" s="536"/>
      <c r="N1002" s="536"/>
      <c r="O1002" s="536"/>
      <c r="P1002" s="536"/>
      <c r="Q1002" s="536"/>
      <c r="R1002" s="536"/>
      <c r="S1002" s="536"/>
      <c r="T1002" s="536"/>
      <c r="U1002" s="536"/>
      <c r="V1002" s="536"/>
      <c r="W1002" s="536"/>
      <c r="X1002" s="536"/>
      <c r="Y1002" s="536"/>
      <c r="Z1002" s="536"/>
      <c r="AA1002" s="536"/>
      <c r="AB1002" s="536"/>
      <c r="AC1002" s="536"/>
      <c r="AD1002" s="536"/>
      <c r="AE1002" s="536"/>
    </row>
    <row r="1003">
      <c r="A1003" s="536"/>
      <c r="B1003" s="536"/>
      <c r="C1003" s="535"/>
      <c r="D1003" s="535"/>
      <c r="E1003" s="535"/>
      <c r="F1003" s="535"/>
      <c r="G1003" s="535"/>
      <c r="H1003" s="535"/>
      <c r="I1003" s="536"/>
      <c r="J1003" s="536"/>
      <c r="K1003" s="536"/>
      <c r="L1003" s="536"/>
      <c r="M1003" s="536"/>
      <c r="N1003" s="536"/>
      <c r="O1003" s="536"/>
      <c r="P1003" s="536"/>
      <c r="Q1003" s="536"/>
      <c r="R1003" s="536"/>
      <c r="S1003" s="536"/>
      <c r="T1003" s="536"/>
      <c r="U1003" s="536"/>
      <c r="V1003" s="536"/>
      <c r="W1003" s="536"/>
      <c r="X1003" s="536"/>
      <c r="Y1003" s="536"/>
      <c r="Z1003" s="536"/>
      <c r="AA1003" s="536"/>
      <c r="AB1003" s="536"/>
      <c r="AC1003" s="536"/>
      <c r="AD1003" s="536"/>
      <c r="AE1003" s="536"/>
    </row>
    <row r="1004">
      <c r="A1004" s="536"/>
      <c r="B1004" s="536"/>
      <c r="C1004" s="535"/>
      <c r="D1004" s="535"/>
      <c r="E1004" s="535"/>
      <c r="F1004" s="535"/>
      <c r="G1004" s="535"/>
      <c r="H1004" s="535"/>
      <c r="I1004" s="536"/>
      <c r="J1004" s="536"/>
      <c r="K1004" s="536"/>
      <c r="L1004" s="536"/>
      <c r="M1004" s="536"/>
      <c r="N1004" s="536"/>
      <c r="O1004" s="536"/>
      <c r="P1004" s="536"/>
      <c r="Q1004" s="536"/>
      <c r="R1004" s="536"/>
      <c r="S1004" s="536"/>
      <c r="T1004" s="536"/>
      <c r="U1004" s="536"/>
      <c r="V1004" s="536"/>
      <c r="W1004" s="536"/>
      <c r="X1004" s="536"/>
      <c r="Y1004" s="536"/>
      <c r="Z1004" s="536"/>
      <c r="AA1004" s="536"/>
      <c r="AB1004" s="536"/>
      <c r="AC1004" s="536"/>
      <c r="AD1004" s="536"/>
      <c r="AE1004" s="536"/>
    </row>
    <row r="1005">
      <c r="A1005" s="536"/>
      <c r="B1005" s="536"/>
      <c r="C1005" s="535"/>
      <c r="D1005" s="535"/>
      <c r="E1005" s="535"/>
      <c r="F1005" s="535"/>
      <c r="G1005" s="535"/>
      <c r="H1005" s="535"/>
      <c r="I1005" s="536"/>
      <c r="J1005" s="536"/>
      <c r="K1005" s="536"/>
      <c r="L1005" s="536"/>
      <c r="M1005" s="536"/>
      <c r="N1005" s="536"/>
      <c r="O1005" s="536"/>
      <c r="P1005" s="536"/>
      <c r="Q1005" s="536"/>
      <c r="R1005" s="536"/>
      <c r="S1005" s="536"/>
      <c r="T1005" s="536"/>
      <c r="U1005" s="536"/>
      <c r="V1005" s="536"/>
      <c r="W1005" s="536"/>
      <c r="X1005" s="536"/>
      <c r="Y1005" s="536"/>
      <c r="Z1005" s="536"/>
      <c r="AA1005" s="536"/>
      <c r="AB1005" s="536"/>
      <c r="AC1005" s="536"/>
      <c r="AD1005" s="536"/>
      <c r="AE1005" s="536"/>
    </row>
    <row r="1006">
      <c r="A1006" s="536"/>
      <c r="B1006" s="536"/>
      <c r="C1006" s="535"/>
      <c r="D1006" s="535"/>
      <c r="E1006" s="535"/>
      <c r="F1006" s="535"/>
      <c r="G1006" s="535"/>
      <c r="H1006" s="535"/>
      <c r="I1006" s="536"/>
      <c r="J1006" s="536"/>
      <c r="K1006" s="536"/>
      <c r="L1006" s="536"/>
      <c r="M1006" s="536"/>
      <c r="N1006" s="536"/>
      <c r="O1006" s="536"/>
      <c r="P1006" s="536"/>
      <c r="Q1006" s="536"/>
      <c r="R1006" s="536"/>
      <c r="S1006" s="536"/>
      <c r="T1006" s="536"/>
      <c r="U1006" s="536"/>
      <c r="V1006" s="536"/>
      <c r="W1006" s="536"/>
      <c r="X1006" s="536"/>
      <c r="Y1006" s="536"/>
      <c r="Z1006" s="536"/>
      <c r="AA1006" s="536"/>
      <c r="AB1006" s="536"/>
      <c r="AC1006" s="536"/>
      <c r="AD1006" s="536"/>
      <c r="AE1006" s="536"/>
    </row>
    <row r="1007">
      <c r="A1007" s="536"/>
      <c r="B1007" s="536"/>
      <c r="C1007" s="535"/>
      <c r="D1007" s="535"/>
      <c r="E1007" s="535"/>
      <c r="F1007" s="535"/>
      <c r="G1007" s="535"/>
      <c r="H1007" s="535"/>
      <c r="I1007" s="536"/>
      <c r="J1007" s="536"/>
      <c r="K1007" s="536"/>
      <c r="L1007" s="536"/>
      <c r="M1007" s="536"/>
      <c r="N1007" s="536"/>
      <c r="O1007" s="536"/>
      <c r="P1007" s="536"/>
      <c r="Q1007" s="536"/>
      <c r="R1007" s="536"/>
      <c r="S1007" s="536"/>
      <c r="T1007" s="536"/>
      <c r="U1007" s="536"/>
      <c r="V1007" s="536"/>
      <c r="W1007" s="536"/>
      <c r="X1007" s="536"/>
      <c r="Y1007" s="536"/>
      <c r="Z1007" s="536"/>
      <c r="AA1007" s="536"/>
      <c r="AB1007" s="536"/>
      <c r="AC1007" s="536"/>
      <c r="AD1007" s="536"/>
      <c r="AE1007" s="536"/>
    </row>
    <row r="1008">
      <c r="A1008" s="536"/>
      <c r="B1008" s="536"/>
      <c r="C1008" s="535"/>
      <c r="D1008" s="535"/>
      <c r="E1008" s="535"/>
      <c r="F1008" s="535"/>
      <c r="G1008" s="535"/>
      <c r="H1008" s="535"/>
      <c r="I1008" s="536"/>
      <c r="J1008" s="536"/>
      <c r="K1008" s="536"/>
      <c r="L1008" s="536"/>
      <c r="M1008" s="536"/>
      <c r="N1008" s="536"/>
      <c r="O1008" s="536"/>
      <c r="P1008" s="536"/>
      <c r="Q1008" s="536"/>
      <c r="R1008" s="536"/>
      <c r="S1008" s="536"/>
      <c r="T1008" s="536"/>
      <c r="U1008" s="536"/>
      <c r="V1008" s="536"/>
      <c r="W1008" s="536"/>
      <c r="X1008" s="536"/>
      <c r="Y1008" s="536"/>
      <c r="Z1008" s="536"/>
      <c r="AA1008" s="536"/>
      <c r="AB1008" s="536"/>
      <c r="AC1008" s="536"/>
      <c r="AD1008" s="536"/>
      <c r="AE1008" s="536"/>
    </row>
    <row r="1009">
      <c r="A1009" s="536"/>
      <c r="B1009" s="536"/>
      <c r="C1009" s="535"/>
      <c r="D1009" s="535"/>
      <c r="E1009" s="535"/>
      <c r="F1009" s="535"/>
      <c r="G1009" s="535"/>
      <c r="H1009" s="535"/>
      <c r="I1009" s="536"/>
      <c r="J1009" s="536"/>
      <c r="K1009" s="536"/>
      <c r="L1009" s="536"/>
      <c r="M1009" s="536"/>
      <c r="N1009" s="536"/>
      <c r="O1009" s="536"/>
      <c r="P1009" s="536"/>
      <c r="Q1009" s="536"/>
      <c r="R1009" s="536"/>
      <c r="S1009" s="536"/>
      <c r="T1009" s="536"/>
      <c r="U1009" s="536"/>
      <c r="V1009" s="536"/>
      <c r="W1009" s="536"/>
      <c r="X1009" s="536"/>
      <c r="Y1009" s="536"/>
      <c r="Z1009" s="536"/>
      <c r="AA1009" s="536"/>
      <c r="AB1009" s="536"/>
      <c r="AC1009" s="536"/>
      <c r="AD1009" s="536"/>
      <c r="AE1009" s="536"/>
    </row>
    <row r="1010">
      <c r="A1010" s="536"/>
      <c r="B1010" s="536"/>
      <c r="C1010" s="535"/>
      <c r="D1010" s="535"/>
      <c r="E1010" s="535"/>
      <c r="F1010" s="535"/>
      <c r="G1010" s="535"/>
      <c r="H1010" s="535"/>
      <c r="I1010" s="536"/>
      <c r="J1010" s="536"/>
      <c r="K1010" s="536"/>
      <c r="L1010" s="536"/>
      <c r="M1010" s="536"/>
      <c r="N1010" s="536"/>
      <c r="O1010" s="536"/>
      <c r="P1010" s="536"/>
      <c r="Q1010" s="536"/>
      <c r="R1010" s="536"/>
      <c r="S1010" s="536"/>
      <c r="T1010" s="536"/>
      <c r="U1010" s="536"/>
      <c r="V1010" s="536"/>
      <c r="W1010" s="536"/>
      <c r="X1010" s="536"/>
      <c r="Y1010" s="536"/>
      <c r="Z1010" s="536"/>
      <c r="AA1010" s="536"/>
      <c r="AB1010" s="536"/>
      <c r="AC1010" s="536"/>
      <c r="AD1010" s="536"/>
      <c r="AE1010" s="536"/>
    </row>
    <row r="1011">
      <c r="A1011" s="536"/>
      <c r="B1011" s="536"/>
      <c r="C1011" s="535"/>
      <c r="D1011" s="535"/>
      <c r="E1011" s="535"/>
      <c r="F1011" s="535"/>
      <c r="G1011" s="535"/>
      <c r="H1011" s="535"/>
      <c r="I1011" s="536"/>
      <c r="J1011" s="536"/>
      <c r="K1011" s="536"/>
      <c r="L1011" s="536"/>
      <c r="M1011" s="536"/>
      <c r="N1011" s="536"/>
      <c r="O1011" s="536"/>
      <c r="P1011" s="536"/>
      <c r="Q1011" s="536"/>
      <c r="R1011" s="536"/>
      <c r="S1011" s="536"/>
      <c r="T1011" s="536"/>
      <c r="U1011" s="536"/>
      <c r="V1011" s="536"/>
      <c r="W1011" s="536"/>
      <c r="X1011" s="536"/>
      <c r="Y1011" s="536"/>
      <c r="Z1011" s="536"/>
      <c r="AA1011" s="536"/>
      <c r="AB1011" s="536"/>
      <c r="AC1011" s="536"/>
      <c r="AD1011" s="536"/>
      <c r="AE1011" s="536"/>
    </row>
    <row r="1012">
      <c r="A1012" s="536"/>
      <c r="B1012" s="536"/>
      <c r="C1012" s="535"/>
      <c r="D1012" s="535"/>
      <c r="E1012" s="535"/>
      <c r="F1012" s="535"/>
      <c r="G1012" s="535"/>
      <c r="H1012" s="535"/>
      <c r="I1012" s="536"/>
      <c r="J1012" s="536"/>
      <c r="K1012" s="536"/>
      <c r="L1012" s="536"/>
      <c r="M1012" s="536"/>
      <c r="N1012" s="536"/>
      <c r="O1012" s="536"/>
      <c r="P1012" s="536"/>
      <c r="Q1012" s="536"/>
      <c r="R1012" s="536"/>
      <c r="S1012" s="536"/>
      <c r="T1012" s="536"/>
      <c r="U1012" s="536"/>
      <c r="V1012" s="536"/>
      <c r="W1012" s="536"/>
      <c r="X1012" s="536"/>
      <c r="Y1012" s="536"/>
      <c r="Z1012" s="536"/>
      <c r="AA1012" s="536"/>
      <c r="AB1012" s="536"/>
      <c r="AC1012" s="536"/>
      <c r="AD1012" s="536"/>
      <c r="AE1012" s="536"/>
    </row>
    <row r="1013">
      <c r="A1013" s="536"/>
      <c r="B1013" s="536"/>
      <c r="C1013" s="535"/>
      <c r="D1013" s="535"/>
      <c r="E1013" s="535"/>
      <c r="F1013" s="535"/>
      <c r="G1013" s="535"/>
      <c r="H1013" s="535"/>
      <c r="I1013" s="536"/>
      <c r="J1013" s="536"/>
      <c r="K1013" s="536"/>
      <c r="L1013" s="536"/>
      <c r="M1013" s="536"/>
      <c r="N1013" s="536"/>
      <c r="O1013" s="536"/>
      <c r="P1013" s="536"/>
      <c r="Q1013" s="536"/>
      <c r="R1013" s="536"/>
      <c r="S1013" s="536"/>
      <c r="T1013" s="536"/>
      <c r="U1013" s="536"/>
      <c r="V1013" s="536"/>
      <c r="W1013" s="536"/>
      <c r="X1013" s="536"/>
      <c r="Y1013" s="536"/>
      <c r="Z1013" s="536"/>
      <c r="AA1013" s="536"/>
      <c r="AB1013" s="536"/>
      <c r="AC1013" s="536"/>
      <c r="AD1013" s="536"/>
      <c r="AE1013" s="536"/>
    </row>
    <row r="1014">
      <c r="A1014" s="536"/>
      <c r="B1014" s="536"/>
      <c r="C1014" s="535"/>
      <c r="D1014" s="535"/>
      <c r="E1014" s="535"/>
      <c r="F1014" s="535"/>
      <c r="G1014" s="535"/>
      <c r="H1014" s="535"/>
      <c r="I1014" s="536"/>
      <c r="J1014" s="536"/>
      <c r="K1014" s="536"/>
      <c r="L1014" s="536"/>
      <c r="M1014" s="536"/>
      <c r="N1014" s="536"/>
      <c r="O1014" s="536"/>
      <c r="P1014" s="536"/>
      <c r="Q1014" s="536"/>
      <c r="R1014" s="536"/>
      <c r="S1014" s="536"/>
      <c r="T1014" s="536"/>
      <c r="U1014" s="536"/>
      <c r="V1014" s="536"/>
      <c r="W1014" s="536"/>
      <c r="X1014" s="536"/>
      <c r="Y1014" s="536"/>
      <c r="Z1014" s="536"/>
      <c r="AA1014" s="536"/>
      <c r="AB1014" s="536"/>
      <c r="AC1014" s="536"/>
      <c r="AD1014" s="536"/>
      <c r="AE1014" s="536"/>
    </row>
    <row r="1015">
      <c r="A1015" s="536"/>
      <c r="B1015" s="536"/>
      <c r="C1015" s="535"/>
      <c r="D1015" s="535"/>
      <c r="E1015" s="535"/>
      <c r="F1015" s="535"/>
      <c r="G1015" s="535"/>
      <c r="H1015" s="535"/>
      <c r="I1015" s="536"/>
      <c r="J1015" s="536"/>
      <c r="K1015" s="536"/>
      <c r="L1015" s="536"/>
      <c r="M1015" s="536"/>
      <c r="N1015" s="536"/>
      <c r="O1015" s="536"/>
      <c r="P1015" s="536"/>
      <c r="Q1015" s="536"/>
      <c r="R1015" s="536"/>
      <c r="S1015" s="536"/>
      <c r="T1015" s="536"/>
      <c r="U1015" s="536"/>
      <c r="V1015" s="536"/>
      <c r="W1015" s="536"/>
      <c r="X1015" s="536"/>
      <c r="Y1015" s="536"/>
      <c r="Z1015" s="536"/>
      <c r="AA1015" s="536"/>
      <c r="AB1015" s="536"/>
      <c r="AC1015" s="536"/>
      <c r="AD1015" s="536"/>
      <c r="AE1015" s="536"/>
    </row>
    <row r="1016">
      <c r="A1016" s="536"/>
      <c r="B1016" s="536"/>
      <c r="C1016" s="535"/>
      <c r="D1016" s="535"/>
      <c r="E1016" s="535"/>
      <c r="F1016" s="535"/>
      <c r="G1016" s="535"/>
      <c r="H1016" s="535"/>
      <c r="I1016" s="536"/>
      <c r="J1016" s="536"/>
      <c r="K1016" s="536"/>
      <c r="L1016" s="536"/>
      <c r="M1016" s="536"/>
      <c r="N1016" s="536"/>
      <c r="O1016" s="536"/>
      <c r="P1016" s="536"/>
      <c r="Q1016" s="536"/>
      <c r="R1016" s="536"/>
      <c r="S1016" s="536"/>
      <c r="T1016" s="536"/>
      <c r="U1016" s="536"/>
      <c r="V1016" s="536"/>
      <c r="W1016" s="536"/>
      <c r="X1016" s="536"/>
      <c r="Y1016" s="536"/>
      <c r="Z1016" s="536"/>
      <c r="AA1016" s="536"/>
      <c r="AB1016" s="536"/>
      <c r="AC1016" s="536"/>
      <c r="AD1016" s="536"/>
      <c r="AE1016" s="536"/>
    </row>
    <row r="1017">
      <c r="A1017" s="536"/>
      <c r="B1017" s="536"/>
      <c r="C1017" s="535"/>
      <c r="D1017" s="535"/>
      <c r="E1017" s="535"/>
      <c r="F1017" s="535"/>
      <c r="G1017" s="535"/>
      <c r="H1017" s="535"/>
      <c r="I1017" s="536"/>
      <c r="J1017" s="536"/>
      <c r="K1017" s="536"/>
      <c r="L1017" s="536"/>
      <c r="M1017" s="536"/>
      <c r="N1017" s="536"/>
      <c r="O1017" s="536"/>
      <c r="P1017" s="536"/>
      <c r="Q1017" s="536"/>
      <c r="R1017" s="536"/>
      <c r="S1017" s="536"/>
      <c r="T1017" s="536"/>
      <c r="U1017" s="536"/>
      <c r="V1017" s="536"/>
      <c r="W1017" s="536"/>
      <c r="X1017" s="536"/>
      <c r="Y1017" s="536"/>
      <c r="Z1017" s="536"/>
      <c r="AA1017" s="536"/>
      <c r="AB1017" s="536"/>
      <c r="AC1017" s="536"/>
      <c r="AD1017" s="536"/>
      <c r="AE1017" s="536"/>
    </row>
    <row r="1018">
      <c r="A1018" s="536"/>
      <c r="B1018" s="536"/>
      <c r="C1018" s="535"/>
      <c r="D1018" s="535"/>
      <c r="E1018" s="535"/>
      <c r="F1018" s="535"/>
      <c r="G1018" s="535"/>
      <c r="H1018" s="535"/>
      <c r="I1018" s="536"/>
      <c r="J1018" s="536"/>
      <c r="K1018" s="536"/>
      <c r="L1018" s="536"/>
      <c r="M1018" s="536"/>
      <c r="N1018" s="536"/>
      <c r="O1018" s="536"/>
      <c r="P1018" s="536"/>
      <c r="Q1018" s="536"/>
      <c r="R1018" s="536"/>
      <c r="S1018" s="536"/>
      <c r="T1018" s="536"/>
      <c r="U1018" s="536"/>
      <c r="V1018" s="536"/>
      <c r="W1018" s="536"/>
      <c r="X1018" s="536"/>
      <c r="Y1018" s="536"/>
      <c r="Z1018" s="536"/>
      <c r="AA1018" s="536"/>
      <c r="AB1018" s="536"/>
      <c r="AC1018" s="536"/>
      <c r="AD1018" s="536"/>
      <c r="AE1018" s="53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43"/>
    <col customWidth="1" min="2" max="2" width="25.0"/>
    <col customWidth="1" min="5" max="5" width="5.71"/>
  </cols>
  <sheetData>
    <row r="1">
      <c r="A1" s="551"/>
      <c r="B1" s="81" t="s">
        <v>5585</v>
      </c>
      <c r="C1" s="552" t="s">
        <v>5586</v>
      </c>
      <c r="D1" s="552" t="s">
        <v>5587</v>
      </c>
      <c r="E1" s="553"/>
      <c r="H1" s="551"/>
      <c r="I1" s="551"/>
      <c r="J1" s="551"/>
      <c r="K1" s="551"/>
      <c r="L1" s="551"/>
      <c r="M1" s="551"/>
      <c r="N1" s="551"/>
      <c r="O1" s="551"/>
      <c r="P1" s="551"/>
      <c r="Q1" s="551"/>
      <c r="R1" s="551"/>
      <c r="S1" s="551"/>
      <c r="T1" s="551"/>
      <c r="U1" s="551"/>
      <c r="V1" s="551"/>
      <c r="W1" s="551"/>
      <c r="X1" s="551"/>
      <c r="Y1" s="551"/>
      <c r="Z1" s="551"/>
      <c r="AA1" s="551"/>
      <c r="AB1" s="551"/>
      <c r="AC1" s="551"/>
      <c r="AD1" s="551"/>
      <c r="AE1" s="551"/>
      <c r="AF1" s="551"/>
      <c r="AG1" s="551"/>
      <c r="AH1" s="551"/>
      <c r="AI1" s="551"/>
      <c r="AJ1" s="551"/>
      <c r="AK1" s="551"/>
      <c r="AL1" s="551"/>
      <c r="AM1" s="551"/>
      <c r="AN1" s="551"/>
      <c r="AO1" s="551"/>
      <c r="AP1" s="551"/>
      <c r="AQ1" s="551"/>
      <c r="AR1" s="551"/>
      <c r="AS1" s="551"/>
      <c r="AT1" s="551"/>
      <c r="AU1" s="551"/>
      <c r="AV1" s="551"/>
      <c r="AW1" s="551"/>
      <c r="AX1" s="551"/>
      <c r="AY1" s="551"/>
      <c r="AZ1" s="551"/>
      <c r="BA1" s="551"/>
      <c r="BB1" s="551"/>
      <c r="BC1" s="551"/>
      <c r="BD1" s="551"/>
      <c r="BE1" s="551"/>
      <c r="BF1" s="551"/>
      <c r="BG1" s="551"/>
      <c r="BH1" s="551"/>
      <c r="BI1" s="551"/>
      <c r="BJ1" s="551"/>
      <c r="BK1" s="551"/>
      <c r="BL1" s="551"/>
      <c r="BM1" s="551"/>
      <c r="BN1" s="551"/>
      <c r="BO1" s="551"/>
      <c r="BP1" s="551"/>
      <c r="BQ1" s="551"/>
      <c r="BR1" s="551"/>
      <c r="BS1" s="551"/>
      <c r="BT1" s="551"/>
      <c r="BU1" s="551"/>
      <c r="BV1" s="551"/>
      <c r="BW1" s="551"/>
      <c r="BX1" s="551"/>
      <c r="BY1" s="551"/>
    </row>
    <row r="2">
      <c r="A2" s="551"/>
      <c r="B2" s="551"/>
      <c r="C2" s="526" t="s">
        <v>5588</v>
      </c>
      <c r="D2" s="552" t="s">
        <v>5589</v>
      </c>
      <c r="E2" s="554"/>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row>
    <row r="3">
      <c r="A3" s="551"/>
      <c r="B3" s="551"/>
      <c r="C3" s="526" t="s">
        <v>5590</v>
      </c>
      <c r="D3" s="552" t="s">
        <v>5591</v>
      </c>
      <c r="E3" s="554"/>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row>
    <row r="4">
      <c r="A4" s="526"/>
      <c r="B4" s="526"/>
      <c r="C4" s="526" t="s">
        <v>5592</v>
      </c>
      <c r="D4" s="552" t="s">
        <v>480</v>
      </c>
      <c r="E4" s="554"/>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row>
    <row r="5">
      <c r="A5" s="551"/>
      <c r="B5" s="551"/>
      <c r="C5" s="526"/>
      <c r="D5" s="552" t="s">
        <v>5373</v>
      </c>
      <c r="E5" s="555"/>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row>
    <row r="6">
      <c r="A6" s="551"/>
      <c r="B6" s="551"/>
      <c r="C6" s="526" t="s">
        <v>5593</v>
      </c>
      <c r="D6" s="552" t="s">
        <v>5594</v>
      </c>
      <c r="E6" s="553"/>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row>
    <row r="7">
      <c r="A7" s="551"/>
      <c r="B7" s="552"/>
      <c r="C7" s="526" t="s">
        <v>5595</v>
      </c>
      <c r="D7" s="552" t="s">
        <v>5596</v>
      </c>
      <c r="E7" s="553"/>
      <c r="H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row>
    <row r="8">
      <c r="A8" s="551"/>
      <c r="B8" s="552"/>
      <c r="C8" s="526" t="s">
        <v>5597</v>
      </c>
      <c r="D8" s="552" t="s">
        <v>5598</v>
      </c>
      <c r="E8" s="554"/>
      <c r="H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row>
    <row r="9">
      <c r="A9" s="551"/>
      <c r="B9" s="552"/>
      <c r="C9" s="526" t="s">
        <v>5599</v>
      </c>
      <c r="D9" s="552"/>
      <c r="E9" s="554"/>
      <c r="H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row>
    <row r="10">
      <c r="A10" s="551"/>
      <c r="B10" s="552" t="s">
        <v>5600</v>
      </c>
      <c r="C10" s="526" t="s">
        <v>5601</v>
      </c>
      <c r="D10" s="552" t="s">
        <v>3008</v>
      </c>
      <c r="E10" s="554"/>
      <c r="H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row>
    <row r="11">
      <c r="A11" s="551"/>
      <c r="B11" s="552"/>
      <c r="C11" s="526" t="s">
        <v>4</v>
      </c>
      <c r="D11" s="552" t="s">
        <v>3010</v>
      </c>
      <c r="E11" s="554"/>
      <c r="H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row>
    <row r="12">
      <c r="A12" s="551"/>
      <c r="B12" s="552"/>
      <c r="C12" s="526" t="s">
        <v>7</v>
      </c>
      <c r="D12" s="552" t="s">
        <v>5602</v>
      </c>
      <c r="E12" s="554"/>
      <c r="H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row>
    <row r="13">
      <c r="A13" s="551"/>
      <c r="B13" s="552"/>
      <c r="C13" s="526" t="s">
        <v>5603</v>
      </c>
      <c r="D13" s="552" t="s">
        <v>3028</v>
      </c>
      <c r="E13" s="554"/>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row>
    <row r="14">
      <c r="A14" s="551"/>
      <c r="B14" s="552"/>
      <c r="C14" s="526" t="s">
        <v>5604</v>
      </c>
      <c r="D14" s="552" t="s">
        <v>497</v>
      </c>
      <c r="E14" s="554"/>
      <c r="H14" s="551"/>
      <c r="I14" s="552"/>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row>
    <row r="15">
      <c r="A15" s="551"/>
      <c r="B15" s="552" t="s">
        <v>5605</v>
      </c>
      <c r="C15" s="551"/>
      <c r="D15" s="552" t="s">
        <v>5606</v>
      </c>
      <c r="E15" s="554"/>
      <c r="H15" s="551"/>
      <c r="I15" s="526"/>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row>
    <row r="16">
      <c r="A16" s="526"/>
      <c r="B16" s="526" t="s">
        <v>5607</v>
      </c>
      <c r="C16" s="526" t="s">
        <v>5607</v>
      </c>
      <c r="D16" s="526" t="s">
        <v>5608</v>
      </c>
      <c r="E16" s="554"/>
      <c r="H16" s="551"/>
      <c r="I16" s="526"/>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row>
    <row r="17">
      <c r="A17" s="526"/>
      <c r="B17" s="526" t="s">
        <v>5609</v>
      </c>
      <c r="C17" s="526" t="s">
        <v>5609</v>
      </c>
      <c r="D17" s="526" t="s">
        <v>5609</v>
      </c>
      <c r="E17" s="554"/>
      <c r="H17" s="551"/>
      <c r="I17" s="526"/>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row>
    <row r="18">
      <c r="A18" s="526"/>
      <c r="B18" s="526" t="s">
        <v>5610</v>
      </c>
      <c r="C18" s="556" t="s">
        <v>5611</v>
      </c>
      <c r="D18" s="526" t="s">
        <v>5611</v>
      </c>
      <c r="E18" s="554"/>
      <c r="H18" s="551"/>
      <c r="I18" s="526"/>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row>
    <row r="19">
      <c r="A19" s="551"/>
      <c r="B19" s="552" t="s">
        <v>5612</v>
      </c>
      <c r="C19" s="552" t="s">
        <v>5613</v>
      </c>
      <c r="D19" s="552" t="s">
        <v>5614</v>
      </c>
      <c r="E19" s="554"/>
      <c r="H19" s="551"/>
      <c r="I19" s="526"/>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row>
    <row r="20">
      <c r="A20" s="526"/>
      <c r="B20" s="526" t="s">
        <v>5615</v>
      </c>
      <c r="C20" s="556" t="s">
        <v>5616</v>
      </c>
      <c r="D20" s="526" t="s">
        <v>5616</v>
      </c>
      <c r="E20" s="554"/>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row>
    <row r="21">
      <c r="A21" s="526"/>
      <c r="B21" s="526" t="s">
        <v>5617</v>
      </c>
      <c r="C21" s="556" t="s">
        <v>5618</v>
      </c>
      <c r="D21" s="526" t="s">
        <v>5618</v>
      </c>
      <c r="E21" s="554"/>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row>
    <row r="22">
      <c r="A22" s="526"/>
      <c r="B22" s="526" t="s">
        <v>5619</v>
      </c>
      <c r="C22" s="556" t="s">
        <v>5620</v>
      </c>
      <c r="D22" s="526" t="s">
        <v>5620</v>
      </c>
      <c r="E22" s="554"/>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row>
    <row r="23">
      <c r="A23" s="526"/>
      <c r="B23" s="526" t="s">
        <v>5621</v>
      </c>
      <c r="C23" s="556" t="s">
        <v>5622</v>
      </c>
      <c r="D23" s="526" t="s">
        <v>5622</v>
      </c>
      <c r="E23" s="554"/>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row>
    <row r="24">
      <c r="A24" s="526"/>
      <c r="B24" s="526" t="s">
        <v>5623</v>
      </c>
      <c r="C24" s="556" t="s">
        <v>5624</v>
      </c>
      <c r="D24" s="526" t="s">
        <v>5624</v>
      </c>
      <c r="E24" s="554"/>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row>
    <row r="25">
      <c r="A25" s="551"/>
      <c r="B25" s="552" t="s">
        <v>5625</v>
      </c>
      <c r="C25" s="552" t="s">
        <v>5625</v>
      </c>
      <c r="D25" s="552" t="s">
        <v>4407</v>
      </c>
      <c r="E25" s="554"/>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row>
    <row r="26">
      <c r="A26" s="526"/>
      <c r="B26" s="526" t="s">
        <v>3037</v>
      </c>
      <c r="C26" s="556" t="s">
        <v>3805</v>
      </c>
      <c r="D26" s="526" t="s">
        <v>3805</v>
      </c>
      <c r="E26" s="554"/>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row>
    <row r="27">
      <c r="A27" s="526"/>
      <c r="B27" s="526" t="s">
        <v>5626</v>
      </c>
      <c r="C27" s="556" t="s">
        <v>5627</v>
      </c>
      <c r="D27" s="526" t="s">
        <v>5627</v>
      </c>
      <c r="E27" s="554"/>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row>
    <row r="28">
      <c r="A28" s="526"/>
      <c r="B28" s="526" t="s">
        <v>5628</v>
      </c>
      <c r="C28" s="556" t="s">
        <v>5629</v>
      </c>
      <c r="D28" s="526" t="s">
        <v>5629</v>
      </c>
      <c r="E28" s="554"/>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row>
    <row r="29">
      <c r="A29" s="526"/>
      <c r="B29" s="526" t="s">
        <v>3874</v>
      </c>
      <c r="C29" s="556" t="s">
        <v>4663</v>
      </c>
      <c r="D29" s="526" t="s">
        <v>4663</v>
      </c>
      <c r="E29" s="554"/>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row>
    <row r="30">
      <c r="A30" s="526"/>
      <c r="B30" s="552" t="s">
        <v>5630</v>
      </c>
      <c r="C30" s="526" t="s">
        <v>5631</v>
      </c>
      <c r="D30" s="552" t="s">
        <v>5631</v>
      </c>
      <c r="E30" s="554"/>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row>
    <row r="31">
      <c r="A31" s="526"/>
      <c r="B31" s="552"/>
      <c r="C31" s="526" t="s">
        <v>5632</v>
      </c>
      <c r="D31" s="552" t="s">
        <v>5632</v>
      </c>
      <c r="E31" s="554"/>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row>
    <row r="32">
      <c r="A32" s="551"/>
      <c r="B32" s="552" t="s">
        <v>5633</v>
      </c>
      <c r="C32" s="551"/>
      <c r="D32" s="551"/>
      <c r="E32" s="554"/>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row>
    <row r="33">
      <c r="A33" s="551"/>
      <c r="B33" s="526" t="s">
        <v>5634</v>
      </c>
      <c r="C33" s="551"/>
      <c r="D33" s="551"/>
      <c r="E33" s="554"/>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row>
    <row r="34">
      <c r="A34" s="526"/>
      <c r="D34" s="551"/>
      <c r="E34" s="554"/>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row>
    <row r="35">
      <c r="A35" s="526"/>
      <c r="B35" s="552" t="s">
        <v>5635</v>
      </c>
      <c r="C35" s="557" t="s">
        <v>5635</v>
      </c>
      <c r="D35" s="526"/>
      <c r="E35" s="554"/>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row>
    <row r="36">
      <c r="A36" s="526"/>
      <c r="B36" s="526"/>
      <c r="C36" s="526" t="s">
        <v>5636</v>
      </c>
      <c r="D36" s="552" t="s">
        <v>5637</v>
      </c>
      <c r="E36" s="554"/>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row>
    <row r="37">
      <c r="A37" s="526"/>
      <c r="B37" s="526"/>
      <c r="C37" s="526" t="s">
        <v>5638</v>
      </c>
      <c r="D37" s="552" t="s">
        <v>5639</v>
      </c>
      <c r="E37" s="554"/>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row>
    <row r="38">
      <c r="A38" s="526"/>
      <c r="B38" s="526"/>
      <c r="C38" s="526" t="s">
        <v>5640</v>
      </c>
      <c r="D38" s="552" t="s">
        <v>5641</v>
      </c>
      <c r="E38" s="554"/>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row>
    <row r="39">
      <c r="A39" s="526"/>
      <c r="B39" s="526"/>
      <c r="C39" s="526" t="s">
        <v>5642</v>
      </c>
      <c r="D39" s="552" t="s">
        <v>5643</v>
      </c>
      <c r="E39" s="554"/>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row>
    <row r="40">
      <c r="A40" s="526"/>
      <c r="B40" s="526" t="s">
        <v>5644</v>
      </c>
      <c r="C40" s="556" t="s">
        <v>5644</v>
      </c>
      <c r="D40" s="558"/>
      <c r="E40" s="554"/>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row>
    <row r="41">
      <c r="A41" s="526"/>
      <c r="B41" s="526"/>
      <c r="C41" s="551"/>
      <c r="D41" s="558"/>
      <c r="E41" s="554"/>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row>
    <row r="42">
      <c r="A42" s="526"/>
      <c r="B42" s="526" t="s">
        <v>5645</v>
      </c>
      <c r="C42" s="551"/>
      <c r="D42" s="558"/>
      <c r="E42" s="554"/>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row>
    <row r="43">
      <c r="A43" s="526"/>
      <c r="B43" s="526" t="s">
        <v>5646</v>
      </c>
      <c r="C43" s="551"/>
      <c r="D43" s="558"/>
      <c r="E43" s="554"/>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row>
    <row r="44">
      <c r="A44" s="526"/>
      <c r="B44" s="526" t="s">
        <v>5647</v>
      </c>
      <c r="C44" s="551"/>
      <c r="D44" s="558"/>
      <c r="E44" s="554"/>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row>
    <row r="45">
      <c r="A45" s="526"/>
      <c r="B45" s="526" t="s">
        <v>5648</v>
      </c>
      <c r="C45" s="556" t="s">
        <v>5649</v>
      </c>
      <c r="D45" s="552" t="s">
        <v>5649</v>
      </c>
      <c r="E45" s="554"/>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row>
    <row r="46">
      <c r="A46" s="526"/>
      <c r="B46" s="526" t="s">
        <v>5650</v>
      </c>
      <c r="C46" s="559" t="s">
        <v>5651</v>
      </c>
      <c r="D46" s="552" t="s">
        <v>5651</v>
      </c>
      <c r="E46" s="554"/>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row>
    <row r="47">
      <c r="A47" s="526"/>
      <c r="B47" s="526" t="s">
        <v>5652</v>
      </c>
      <c r="C47" s="559" t="s">
        <v>5653</v>
      </c>
      <c r="D47" s="552" t="s">
        <v>5653</v>
      </c>
      <c r="E47" s="554"/>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row>
    <row r="48">
      <c r="A48" s="526"/>
      <c r="B48" s="526" t="s">
        <v>5654</v>
      </c>
      <c r="C48" s="559" t="s">
        <v>5655</v>
      </c>
      <c r="D48" s="552" t="s">
        <v>5655</v>
      </c>
      <c r="E48" s="554"/>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row>
    <row r="49">
      <c r="A49" s="526"/>
      <c r="B49" s="526" t="s">
        <v>5656</v>
      </c>
      <c r="C49" s="551"/>
      <c r="D49" s="551"/>
      <c r="E49" s="554"/>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row>
    <row r="50">
      <c r="A50" s="526"/>
      <c r="B50" s="526" t="s">
        <v>5657</v>
      </c>
      <c r="C50" s="526"/>
      <c r="D50" s="551"/>
      <c r="E50" s="554"/>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row>
    <row r="51">
      <c r="A51" s="526"/>
      <c r="B51" s="526" t="s">
        <v>5658</v>
      </c>
      <c r="C51" s="551"/>
      <c r="D51" s="560"/>
      <c r="E51" s="554"/>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row>
    <row r="52">
      <c r="A52" s="526"/>
      <c r="B52" s="526" t="s">
        <v>5659</v>
      </c>
      <c r="D52" s="551"/>
      <c r="E52" s="554"/>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row>
    <row r="53">
      <c r="A53" s="526"/>
      <c r="B53" s="526" t="s">
        <v>5660</v>
      </c>
      <c r="C53" s="559"/>
      <c r="D53" s="561" t="s">
        <v>5661</v>
      </c>
      <c r="E53" s="554"/>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row>
    <row r="54">
      <c r="A54" s="526"/>
      <c r="B54" s="526" t="s">
        <v>5662</v>
      </c>
      <c r="C54" s="559" t="s">
        <v>5663</v>
      </c>
      <c r="D54" s="552" t="s">
        <v>5663</v>
      </c>
      <c r="E54" s="554"/>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row>
    <row r="55">
      <c r="A55" s="526"/>
      <c r="B55" s="526" t="s">
        <v>5664</v>
      </c>
      <c r="C55" s="556" t="s">
        <v>5665</v>
      </c>
      <c r="D55" s="552" t="s">
        <v>5665</v>
      </c>
      <c r="E55" s="554"/>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row>
    <row r="56">
      <c r="A56" s="526"/>
      <c r="B56" s="526" t="s">
        <v>5666</v>
      </c>
      <c r="C56" s="556" t="s">
        <v>5667</v>
      </c>
      <c r="D56" s="552" t="s">
        <v>5667</v>
      </c>
      <c r="E56" s="554"/>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row>
    <row r="57">
      <c r="A57" s="551"/>
      <c r="B57" s="552"/>
      <c r="C57" s="551"/>
      <c r="D57" s="552"/>
      <c r="E57" s="554"/>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row>
    <row r="58">
      <c r="A58" s="551"/>
      <c r="B58" s="552" t="s">
        <v>5668</v>
      </c>
      <c r="C58" s="551"/>
      <c r="D58" s="552"/>
      <c r="E58" s="554"/>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row>
    <row r="59">
      <c r="A59" s="526"/>
      <c r="B59" s="526" t="s">
        <v>5669</v>
      </c>
      <c r="C59" s="551"/>
      <c r="D59" s="551"/>
      <c r="E59" s="554"/>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row>
    <row r="60">
      <c r="A60" s="526"/>
      <c r="B60" s="526" t="s">
        <v>5670</v>
      </c>
      <c r="C60" s="551"/>
      <c r="D60" s="551"/>
      <c r="E60" s="554"/>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row>
    <row r="61">
      <c r="A61" s="526"/>
      <c r="B61" s="526" t="s">
        <v>5671</v>
      </c>
      <c r="C61" s="556" t="s">
        <v>5671</v>
      </c>
      <c r="D61" s="551"/>
      <c r="E61" s="554"/>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row>
    <row r="62">
      <c r="A62" s="526"/>
      <c r="B62" s="526" t="s">
        <v>5672</v>
      </c>
      <c r="C62" s="551"/>
      <c r="D62" s="551"/>
      <c r="E62" s="554"/>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row>
    <row r="63">
      <c r="A63" s="526"/>
      <c r="B63" s="526" t="s">
        <v>5673</v>
      </c>
      <c r="C63" s="556" t="s">
        <v>5673</v>
      </c>
      <c r="D63" s="551"/>
      <c r="E63" s="554"/>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row>
    <row r="64">
      <c r="A64" s="526"/>
      <c r="B64" s="526" t="s">
        <v>5674</v>
      </c>
      <c r="C64" s="551"/>
      <c r="D64" s="551"/>
      <c r="E64" s="554"/>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row>
    <row r="65">
      <c r="A65" s="526"/>
      <c r="B65" s="526" t="s">
        <v>5675</v>
      </c>
      <c r="C65" s="552" t="s">
        <v>5676</v>
      </c>
      <c r="D65" s="552" t="s">
        <v>5676</v>
      </c>
      <c r="E65" s="554"/>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row>
    <row r="66">
      <c r="A66" s="551"/>
      <c r="B66" s="526" t="s">
        <v>5677</v>
      </c>
      <c r="C66" s="556" t="s">
        <v>5677</v>
      </c>
      <c r="E66" s="554"/>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row>
    <row r="67">
      <c r="A67" s="551"/>
      <c r="C67" s="551"/>
      <c r="D67" s="551"/>
      <c r="E67" s="554"/>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row>
    <row r="68">
      <c r="A68" s="551"/>
      <c r="B68" s="552" t="s">
        <v>5678</v>
      </c>
      <c r="C68" s="551"/>
      <c r="D68" s="551"/>
      <c r="E68" s="554"/>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row>
    <row r="69">
      <c r="A69" s="526"/>
      <c r="B69" s="526" t="s">
        <v>5679</v>
      </c>
      <c r="C69" s="556" t="s">
        <v>5680</v>
      </c>
      <c r="D69" s="552" t="s">
        <v>5680</v>
      </c>
      <c r="E69" s="554"/>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row>
    <row r="70">
      <c r="A70" s="526"/>
      <c r="B70" s="526" t="s">
        <v>5681</v>
      </c>
      <c r="C70" s="556" t="s">
        <v>5682</v>
      </c>
      <c r="D70" s="552" t="s">
        <v>5682</v>
      </c>
      <c r="E70" s="554"/>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row>
    <row r="71">
      <c r="A71" s="526"/>
      <c r="B71" s="526" t="s">
        <v>5683</v>
      </c>
      <c r="C71" s="556" t="s">
        <v>5684</v>
      </c>
      <c r="D71" s="552" t="s">
        <v>5684</v>
      </c>
      <c r="E71" s="554"/>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row>
    <row r="72">
      <c r="A72" s="526"/>
      <c r="B72" s="526" t="s">
        <v>5685</v>
      </c>
      <c r="C72" s="556" t="s">
        <v>5686</v>
      </c>
      <c r="D72" s="552" t="s">
        <v>5686</v>
      </c>
      <c r="E72" s="554"/>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row>
    <row r="73">
      <c r="A73" s="526"/>
      <c r="B73" s="526" t="s">
        <v>5687</v>
      </c>
      <c r="C73" s="556" t="s">
        <v>5688</v>
      </c>
      <c r="D73" s="552" t="s">
        <v>5688</v>
      </c>
      <c r="E73" s="554"/>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row>
    <row r="74">
      <c r="A74" s="526"/>
      <c r="B74" s="526" t="s">
        <v>5689</v>
      </c>
      <c r="C74" s="556" t="s">
        <v>5690</v>
      </c>
      <c r="D74" s="552" t="s">
        <v>5690</v>
      </c>
      <c r="E74" s="554"/>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row>
    <row r="75">
      <c r="A75" s="526"/>
      <c r="B75" s="526" t="s">
        <v>5691</v>
      </c>
      <c r="C75" s="556" t="s">
        <v>5692</v>
      </c>
      <c r="D75" s="552" t="s">
        <v>5692</v>
      </c>
      <c r="E75" s="554"/>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row>
    <row r="76">
      <c r="A76" s="526"/>
      <c r="B76" s="526" t="s">
        <v>5693</v>
      </c>
      <c r="C76" s="556" t="s">
        <v>5694</v>
      </c>
      <c r="D76" s="552" t="s">
        <v>5694</v>
      </c>
      <c r="E76" s="554"/>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row>
    <row r="77">
      <c r="A77" s="526"/>
      <c r="B77" s="526" t="s">
        <v>5695</v>
      </c>
      <c r="C77" s="552"/>
      <c r="D77" s="552"/>
      <c r="E77" s="554"/>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row>
    <row r="78">
      <c r="A78" s="526"/>
      <c r="B78" s="526"/>
      <c r="C78" s="552" t="s">
        <v>5696</v>
      </c>
      <c r="D78" s="552" t="s">
        <v>2305</v>
      </c>
      <c r="E78" s="554"/>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row>
    <row r="79">
      <c r="A79" s="526"/>
      <c r="B79" s="526" t="s">
        <v>2941</v>
      </c>
      <c r="C79" s="556" t="s">
        <v>5697</v>
      </c>
      <c r="D79" s="526" t="s">
        <v>5697</v>
      </c>
      <c r="E79" s="554"/>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row>
    <row r="80">
      <c r="A80" s="526"/>
      <c r="B80" s="526" t="s">
        <v>5698</v>
      </c>
      <c r="C80" s="556" t="s">
        <v>5698</v>
      </c>
      <c r="D80" s="526" t="s">
        <v>5698</v>
      </c>
      <c r="E80" s="554"/>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row>
    <row r="81">
      <c r="A81" s="526"/>
      <c r="B81" s="526"/>
      <c r="C81" s="556"/>
      <c r="D81" s="526"/>
      <c r="E81" s="554"/>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row>
    <row r="82">
      <c r="A82" s="526"/>
      <c r="B82" s="526"/>
      <c r="C82" s="556"/>
      <c r="D82" s="526"/>
      <c r="E82" s="554"/>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row>
    <row r="83">
      <c r="A83" s="526"/>
      <c r="B83" s="526"/>
      <c r="C83" s="556"/>
      <c r="D83" s="526"/>
      <c r="E83" s="554"/>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row>
    <row r="84">
      <c r="A84" s="526"/>
      <c r="B84" s="526"/>
      <c r="C84" s="556"/>
      <c r="D84" s="526"/>
      <c r="E84" s="554"/>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row>
    <row r="85">
      <c r="A85" s="526"/>
      <c r="B85" s="526"/>
      <c r="C85" s="556"/>
      <c r="D85" s="526"/>
      <c r="E85" s="554"/>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row>
    <row r="86">
      <c r="A86" s="526"/>
      <c r="B86" s="526"/>
      <c r="C86" s="556"/>
      <c r="D86" s="526"/>
      <c r="E86" s="554"/>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row>
    <row r="87">
      <c r="A87" s="526"/>
      <c r="B87" s="526"/>
      <c r="C87" s="556"/>
      <c r="D87" s="526"/>
      <c r="E87" s="554"/>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row>
    <row r="88">
      <c r="A88" s="526"/>
      <c r="B88" s="526"/>
      <c r="C88" s="556"/>
      <c r="D88" s="526"/>
      <c r="E88" s="554"/>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row>
    <row r="89">
      <c r="A89" s="526"/>
      <c r="B89" s="526"/>
      <c r="C89" s="556"/>
      <c r="D89" s="526"/>
      <c r="E89" s="554"/>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row>
    <row r="90">
      <c r="A90" s="526"/>
      <c r="B90" s="526"/>
      <c r="C90" s="556"/>
      <c r="D90" s="526"/>
      <c r="E90" s="554"/>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row>
    <row r="91">
      <c r="A91" s="526"/>
      <c r="B91" s="526" t="s">
        <v>5699</v>
      </c>
      <c r="C91" s="556" t="s">
        <v>5699</v>
      </c>
      <c r="D91" s="526" t="s">
        <v>5699</v>
      </c>
      <c r="E91" s="554"/>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row>
    <row r="92">
      <c r="A92" s="526"/>
      <c r="B92" s="526" t="s">
        <v>5700</v>
      </c>
      <c r="C92" s="556" t="s">
        <v>5700</v>
      </c>
      <c r="D92" s="526" t="s">
        <v>5700</v>
      </c>
      <c r="E92" s="554"/>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row>
    <row r="93">
      <c r="A93" s="526"/>
      <c r="B93" s="526" t="s">
        <v>5701</v>
      </c>
      <c r="C93" s="556" t="s">
        <v>5701</v>
      </c>
      <c r="D93" s="526" t="s">
        <v>5701</v>
      </c>
      <c r="E93" s="554"/>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row>
    <row r="94">
      <c r="A94" s="526"/>
      <c r="B94" s="526" t="s">
        <v>5702</v>
      </c>
      <c r="C94" s="556" t="s">
        <v>5702</v>
      </c>
      <c r="D94" s="526" t="s">
        <v>5702</v>
      </c>
      <c r="E94" s="554"/>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row>
    <row r="95">
      <c r="A95" s="526"/>
      <c r="B95" s="526" t="s">
        <v>1061</v>
      </c>
      <c r="C95" s="556" t="s">
        <v>1061</v>
      </c>
      <c r="D95" s="526" t="s">
        <v>1061</v>
      </c>
      <c r="E95" s="554"/>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row>
    <row r="96">
      <c r="A96" s="526"/>
      <c r="B96" s="526" t="s">
        <v>5703</v>
      </c>
      <c r="C96" s="556" t="s">
        <v>5703</v>
      </c>
      <c r="D96" s="526" t="s">
        <v>5703</v>
      </c>
      <c r="E96" s="554"/>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row>
    <row r="97">
      <c r="A97" s="526"/>
      <c r="B97" s="526" t="s">
        <v>5704</v>
      </c>
      <c r="C97" s="559"/>
      <c r="D97" s="562" t="s">
        <v>5704</v>
      </c>
      <c r="E97" s="554"/>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row>
    <row r="98">
      <c r="A98" s="526"/>
      <c r="B98" s="526" t="s">
        <v>5705</v>
      </c>
      <c r="C98" s="559" t="s">
        <v>5706</v>
      </c>
      <c r="D98" s="552" t="s">
        <v>5706</v>
      </c>
      <c r="E98" s="554"/>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row>
    <row r="99">
      <c r="A99" s="526"/>
      <c r="B99" s="526" t="s">
        <v>5707</v>
      </c>
      <c r="C99" s="559" t="s">
        <v>5708</v>
      </c>
      <c r="D99" s="552" t="s">
        <v>5708</v>
      </c>
      <c r="E99" s="554"/>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row>
    <row r="100">
      <c r="A100" s="526"/>
      <c r="B100" s="526" t="s">
        <v>5709</v>
      </c>
      <c r="C100" s="551"/>
      <c r="D100" s="551"/>
      <c r="E100" s="554"/>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row>
    <row r="101">
      <c r="A101" s="526"/>
      <c r="B101" s="526" t="s">
        <v>5710</v>
      </c>
      <c r="C101" s="559" t="s">
        <v>5711</v>
      </c>
      <c r="D101" s="552" t="s">
        <v>5711</v>
      </c>
      <c r="E101" s="554"/>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row>
    <row r="102">
      <c r="A102" s="526"/>
      <c r="C102" s="551"/>
      <c r="D102" s="558"/>
      <c r="E102" s="554"/>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row>
    <row r="103">
      <c r="A103" s="526"/>
      <c r="B103" s="526" t="s">
        <v>5712</v>
      </c>
      <c r="C103" s="559" t="s">
        <v>5713</v>
      </c>
      <c r="D103" s="552" t="s">
        <v>5713</v>
      </c>
      <c r="E103" s="554"/>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c r="BN103" s="551"/>
      <c r="BO103" s="551"/>
      <c r="BP103" s="551"/>
      <c r="BQ103" s="551"/>
      <c r="BR103" s="551"/>
      <c r="BS103" s="551"/>
      <c r="BT103" s="551"/>
      <c r="BU103" s="551"/>
      <c r="BV103" s="551"/>
      <c r="BW103" s="551"/>
      <c r="BX103" s="551"/>
      <c r="BY103" s="551"/>
    </row>
    <row r="104">
      <c r="A104" s="526"/>
      <c r="B104" s="526" t="s">
        <v>5714</v>
      </c>
      <c r="C104" s="559" t="s">
        <v>5496</v>
      </c>
      <c r="D104" s="552" t="s">
        <v>5496</v>
      </c>
      <c r="E104" s="554"/>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c r="BN104" s="551"/>
      <c r="BO104" s="551"/>
      <c r="BP104" s="551"/>
      <c r="BQ104" s="551"/>
      <c r="BR104" s="551"/>
      <c r="BS104" s="551"/>
      <c r="BT104" s="551"/>
      <c r="BU104" s="551"/>
      <c r="BV104" s="551"/>
      <c r="BW104" s="551"/>
      <c r="BX104" s="551"/>
      <c r="BY104" s="551"/>
    </row>
    <row r="105">
      <c r="A105" s="551"/>
      <c r="B105" s="552" t="s">
        <v>5715</v>
      </c>
      <c r="C105" s="551"/>
      <c r="D105" s="552" t="s">
        <v>3023</v>
      </c>
      <c r="E105" s="554"/>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c r="BN105" s="551"/>
      <c r="BO105" s="551"/>
      <c r="BP105" s="551"/>
      <c r="BQ105" s="551"/>
      <c r="BR105" s="551"/>
      <c r="BS105" s="551"/>
      <c r="BT105" s="551"/>
      <c r="BU105" s="551"/>
      <c r="BV105" s="551"/>
      <c r="BW105" s="551"/>
      <c r="BX105" s="551"/>
      <c r="BY105" s="551"/>
    </row>
    <row r="106">
      <c r="A106" s="526"/>
      <c r="B106" s="526" t="s">
        <v>5716</v>
      </c>
      <c r="C106" s="551"/>
      <c r="D106" s="551"/>
      <c r="E106" s="554"/>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c r="BN106" s="551"/>
      <c r="BO106" s="551"/>
      <c r="BP106" s="551"/>
      <c r="BQ106" s="551"/>
      <c r="BR106" s="551"/>
      <c r="BS106" s="551"/>
      <c r="BT106" s="551"/>
      <c r="BU106" s="551"/>
      <c r="BV106" s="551"/>
      <c r="BW106" s="551"/>
      <c r="BX106" s="551"/>
      <c r="BY106" s="551"/>
    </row>
    <row r="107">
      <c r="A107" s="526"/>
      <c r="B107" s="526" t="s">
        <v>5717</v>
      </c>
      <c r="C107" s="551"/>
      <c r="D107" s="551"/>
      <c r="E107" s="554"/>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c r="BN107" s="551"/>
      <c r="BO107" s="551"/>
      <c r="BP107" s="551"/>
      <c r="BQ107" s="551"/>
      <c r="BR107" s="551"/>
      <c r="BS107" s="551"/>
      <c r="BT107" s="551"/>
      <c r="BU107" s="551"/>
      <c r="BV107" s="551"/>
      <c r="BW107" s="551"/>
      <c r="BX107" s="551"/>
      <c r="BY107" s="551"/>
    </row>
    <row r="108">
      <c r="A108" s="526"/>
      <c r="B108" s="526" t="s">
        <v>2161</v>
      </c>
      <c r="C108" s="551"/>
      <c r="D108" s="551"/>
      <c r="E108" s="554"/>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c r="BN108" s="551"/>
      <c r="BO108" s="551"/>
      <c r="BP108" s="551"/>
      <c r="BQ108" s="551"/>
      <c r="BR108" s="551"/>
      <c r="BS108" s="551"/>
      <c r="BT108" s="551"/>
      <c r="BU108" s="551"/>
      <c r="BV108" s="551"/>
      <c r="BW108" s="551"/>
      <c r="BX108" s="551"/>
      <c r="BY108" s="551"/>
    </row>
    <row r="109">
      <c r="A109" s="526"/>
      <c r="B109" s="526" t="s">
        <v>5718</v>
      </c>
      <c r="C109" s="551"/>
      <c r="D109" s="551"/>
      <c r="E109" s="554"/>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c r="BN109" s="551"/>
      <c r="BO109" s="551"/>
      <c r="BP109" s="551"/>
      <c r="BQ109" s="551"/>
      <c r="BR109" s="551"/>
      <c r="BS109" s="551"/>
      <c r="BT109" s="551"/>
      <c r="BU109" s="551"/>
      <c r="BV109" s="551"/>
      <c r="BW109" s="551"/>
      <c r="BX109" s="551"/>
      <c r="BY109" s="551"/>
    </row>
    <row r="110">
      <c r="A110" s="526"/>
      <c r="B110" s="526" t="s">
        <v>1164</v>
      </c>
      <c r="C110" s="551"/>
      <c r="D110" s="551"/>
      <c r="E110" s="554"/>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c r="BN110" s="551"/>
      <c r="BO110" s="551"/>
      <c r="BP110" s="551"/>
      <c r="BQ110" s="551"/>
      <c r="BR110" s="551"/>
      <c r="BS110" s="551"/>
      <c r="BT110" s="551"/>
      <c r="BU110" s="551"/>
      <c r="BV110" s="551"/>
      <c r="BW110" s="551"/>
      <c r="BX110" s="551"/>
      <c r="BY110" s="551"/>
    </row>
    <row r="111">
      <c r="A111" s="526"/>
      <c r="B111" s="526" t="s">
        <v>987</v>
      </c>
      <c r="C111" s="551"/>
      <c r="D111" s="551"/>
      <c r="E111" s="554"/>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c r="BN111" s="551"/>
      <c r="BO111" s="551"/>
      <c r="BP111" s="551"/>
      <c r="BQ111" s="551"/>
      <c r="BR111" s="551"/>
      <c r="BS111" s="551"/>
      <c r="BT111" s="551"/>
      <c r="BU111" s="551"/>
      <c r="BV111" s="551"/>
      <c r="BW111" s="551"/>
      <c r="BX111" s="551"/>
      <c r="BY111" s="551"/>
    </row>
    <row r="112">
      <c r="A112" s="526"/>
      <c r="B112" s="526" t="s">
        <v>1089</v>
      </c>
      <c r="C112" s="551"/>
      <c r="D112" s="551"/>
      <c r="E112" s="554"/>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c r="BN112" s="551"/>
      <c r="BO112" s="551"/>
      <c r="BP112" s="551"/>
      <c r="BQ112" s="551"/>
      <c r="BR112" s="551"/>
      <c r="BS112" s="551"/>
      <c r="BT112" s="551"/>
      <c r="BU112" s="551"/>
      <c r="BV112" s="551"/>
      <c r="BW112" s="551"/>
      <c r="BX112" s="551"/>
      <c r="BY112" s="551"/>
    </row>
    <row r="113">
      <c r="A113" s="526"/>
      <c r="B113" s="526" t="s">
        <v>5719</v>
      </c>
      <c r="C113" s="551"/>
      <c r="D113" s="551"/>
      <c r="E113" s="554"/>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c r="BN113" s="551"/>
      <c r="BO113" s="551"/>
      <c r="BP113" s="551"/>
      <c r="BQ113" s="551"/>
      <c r="BR113" s="551"/>
      <c r="BS113" s="551"/>
      <c r="BT113" s="551"/>
      <c r="BU113" s="551"/>
      <c r="BV113" s="551"/>
      <c r="BW113" s="551"/>
      <c r="BX113" s="551"/>
      <c r="BY113" s="551"/>
    </row>
    <row r="114">
      <c r="A114" s="526"/>
      <c r="B114" s="526" t="s">
        <v>5720</v>
      </c>
      <c r="C114" s="551"/>
      <c r="D114" s="551"/>
      <c r="E114" s="554"/>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c r="BN114" s="551"/>
      <c r="BO114" s="551"/>
      <c r="BP114" s="551"/>
      <c r="BQ114" s="551"/>
      <c r="BR114" s="551"/>
      <c r="BS114" s="551"/>
      <c r="BT114" s="551"/>
      <c r="BU114" s="551"/>
      <c r="BV114" s="551"/>
      <c r="BW114" s="551"/>
      <c r="BX114" s="551"/>
      <c r="BY114" s="551"/>
    </row>
    <row r="115">
      <c r="A115" s="526"/>
      <c r="B115" s="526" t="s">
        <v>5721</v>
      </c>
      <c r="C115" s="551"/>
      <c r="D115" s="551"/>
      <c r="E115" s="554"/>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c r="BN115" s="551"/>
      <c r="BO115" s="551"/>
      <c r="BP115" s="551"/>
      <c r="BQ115" s="551"/>
      <c r="BR115" s="551"/>
      <c r="BS115" s="551"/>
      <c r="BT115" s="551"/>
      <c r="BU115" s="551"/>
      <c r="BV115" s="551"/>
      <c r="BW115" s="551"/>
      <c r="BX115" s="551"/>
      <c r="BY115" s="551"/>
    </row>
    <row r="116">
      <c r="A116" s="526"/>
      <c r="B116" s="526" t="s">
        <v>5722</v>
      </c>
      <c r="C116" s="559" t="s">
        <v>5472</v>
      </c>
      <c r="D116" s="552" t="s">
        <v>5472</v>
      </c>
      <c r="E116" s="554"/>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c r="BN116" s="551"/>
      <c r="BO116" s="551"/>
      <c r="BP116" s="551"/>
      <c r="BQ116" s="551"/>
      <c r="BR116" s="551"/>
      <c r="BS116" s="551"/>
      <c r="BT116" s="551"/>
      <c r="BU116" s="551"/>
      <c r="BV116" s="551"/>
      <c r="BW116" s="551"/>
      <c r="BX116" s="551"/>
      <c r="BY116" s="551"/>
    </row>
    <row r="117">
      <c r="A117" s="526"/>
      <c r="B117" s="526" t="s">
        <v>5723</v>
      </c>
      <c r="C117" s="559"/>
      <c r="D117" s="552"/>
      <c r="E117" s="554"/>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c r="BN117" s="551"/>
      <c r="BO117" s="551"/>
      <c r="BP117" s="551"/>
      <c r="BQ117" s="551"/>
      <c r="BR117" s="551"/>
      <c r="BS117" s="551"/>
      <c r="BT117" s="551"/>
      <c r="BU117" s="551"/>
      <c r="BV117" s="551"/>
      <c r="BW117" s="551"/>
      <c r="BX117" s="551"/>
      <c r="BY117" s="551"/>
    </row>
    <row r="118">
      <c r="A118" s="526"/>
      <c r="B118" s="526" t="s">
        <v>5724</v>
      </c>
      <c r="C118" s="559" t="s">
        <v>5725</v>
      </c>
      <c r="D118" s="552" t="s">
        <v>5725</v>
      </c>
      <c r="E118" s="554"/>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c r="BN118" s="551"/>
      <c r="BO118" s="551"/>
      <c r="BP118" s="551"/>
      <c r="BQ118" s="551"/>
      <c r="BR118" s="551"/>
      <c r="BS118" s="551"/>
      <c r="BT118" s="551"/>
      <c r="BU118" s="551"/>
      <c r="BV118" s="551"/>
      <c r="BW118" s="551"/>
      <c r="BX118" s="551"/>
      <c r="BY118" s="551"/>
    </row>
    <row r="119">
      <c r="A119" s="526"/>
      <c r="B119" s="526" t="s">
        <v>5726</v>
      </c>
      <c r="C119" s="559" t="s">
        <v>5727</v>
      </c>
      <c r="D119" s="552" t="s">
        <v>5727</v>
      </c>
      <c r="E119" s="554"/>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c r="BN119" s="551"/>
      <c r="BO119" s="551"/>
      <c r="BP119" s="551"/>
      <c r="BQ119" s="551"/>
      <c r="BR119" s="551"/>
      <c r="BS119" s="551"/>
      <c r="BT119" s="551"/>
      <c r="BU119" s="551"/>
      <c r="BV119" s="551"/>
      <c r="BW119" s="551"/>
      <c r="BX119" s="551"/>
      <c r="BY119" s="551"/>
    </row>
    <row r="120">
      <c r="A120" s="551"/>
      <c r="B120" s="526" t="s">
        <v>5728</v>
      </c>
      <c r="C120" s="559" t="s">
        <v>5729</v>
      </c>
      <c r="D120" s="552" t="s">
        <v>5729</v>
      </c>
      <c r="E120" s="554"/>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c r="BN120" s="551"/>
      <c r="BO120" s="551"/>
      <c r="BP120" s="551"/>
      <c r="BQ120" s="551"/>
      <c r="BR120" s="551"/>
      <c r="BS120" s="551"/>
      <c r="BT120" s="551"/>
      <c r="BU120" s="551"/>
      <c r="BV120" s="551"/>
      <c r="BW120" s="551"/>
      <c r="BX120" s="551"/>
      <c r="BY120" s="551"/>
    </row>
    <row r="121">
      <c r="A121" s="551"/>
      <c r="B121" s="552" t="s">
        <v>5730</v>
      </c>
      <c r="C121" s="551"/>
      <c r="D121" s="551"/>
      <c r="E121" s="554"/>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c r="BN121" s="551"/>
      <c r="BO121" s="551"/>
      <c r="BP121" s="551"/>
      <c r="BQ121" s="551"/>
      <c r="BR121" s="551"/>
      <c r="BS121" s="551"/>
      <c r="BT121" s="551"/>
      <c r="BU121" s="551"/>
      <c r="BV121" s="551"/>
      <c r="BW121" s="551"/>
      <c r="BX121" s="551"/>
      <c r="BY121" s="551"/>
    </row>
    <row r="122">
      <c r="A122" s="526"/>
      <c r="B122" s="526" t="s">
        <v>5731</v>
      </c>
      <c r="C122" s="551"/>
      <c r="D122" s="551"/>
      <c r="E122" s="554"/>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c r="BN122" s="551"/>
      <c r="BO122" s="551"/>
      <c r="BP122" s="551"/>
      <c r="BQ122" s="551"/>
      <c r="BR122" s="551"/>
      <c r="BS122" s="551"/>
      <c r="BT122" s="551"/>
      <c r="BU122" s="551"/>
      <c r="BV122" s="551"/>
      <c r="BW122" s="551"/>
      <c r="BX122" s="551"/>
      <c r="BY122" s="551"/>
    </row>
    <row r="123">
      <c r="A123" s="526"/>
      <c r="B123" s="526" t="s">
        <v>5732</v>
      </c>
      <c r="C123" s="559" t="s">
        <v>5733</v>
      </c>
      <c r="D123" s="552" t="s">
        <v>5733</v>
      </c>
      <c r="E123" s="554"/>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c r="BN123" s="551"/>
      <c r="BO123" s="551"/>
      <c r="BP123" s="551"/>
      <c r="BQ123" s="551"/>
      <c r="BR123" s="551"/>
      <c r="BS123" s="551"/>
      <c r="BT123" s="551"/>
      <c r="BU123" s="551"/>
      <c r="BV123" s="551"/>
      <c r="BW123" s="551"/>
      <c r="BX123" s="551"/>
      <c r="BY123" s="551"/>
    </row>
    <row r="124">
      <c r="A124" s="526"/>
      <c r="B124" s="526" t="s">
        <v>5734</v>
      </c>
      <c r="C124" s="559" t="s">
        <v>5735</v>
      </c>
      <c r="D124" s="552" t="s">
        <v>5735</v>
      </c>
      <c r="E124" s="554"/>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c r="BN124" s="551"/>
      <c r="BO124" s="551"/>
      <c r="BP124" s="551"/>
      <c r="BQ124" s="551"/>
      <c r="BR124" s="551"/>
      <c r="BS124" s="551"/>
      <c r="BT124" s="551"/>
      <c r="BU124" s="551"/>
      <c r="BV124" s="551"/>
      <c r="BW124" s="551"/>
      <c r="BX124" s="551"/>
      <c r="BY124" s="551"/>
    </row>
    <row r="125">
      <c r="A125" s="526"/>
      <c r="B125" s="526" t="s">
        <v>5736</v>
      </c>
      <c r="C125" s="551"/>
      <c r="D125" s="551"/>
      <c r="E125" s="554"/>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c r="BN125" s="551"/>
      <c r="BO125" s="551"/>
      <c r="BP125" s="551"/>
      <c r="BQ125" s="551"/>
      <c r="BR125" s="551"/>
      <c r="BS125" s="551"/>
      <c r="BT125" s="551"/>
      <c r="BU125" s="551"/>
      <c r="BV125" s="551"/>
      <c r="BW125" s="551"/>
      <c r="BX125" s="551"/>
      <c r="BY125" s="551"/>
    </row>
    <row r="126">
      <c r="A126" s="526"/>
      <c r="B126" s="526" t="s">
        <v>5737</v>
      </c>
      <c r="C126" s="551"/>
      <c r="D126" s="551"/>
      <c r="E126" s="554"/>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c r="BN126" s="551"/>
      <c r="BO126" s="551"/>
      <c r="BP126" s="551"/>
      <c r="BQ126" s="551"/>
      <c r="BR126" s="551"/>
      <c r="BS126" s="551"/>
      <c r="BT126" s="551"/>
      <c r="BU126" s="551"/>
      <c r="BV126" s="551"/>
      <c r="BW126" s="551"/>
      <c r="BX126" s="551"/>
      <c r="BY126" s="551"/>
    </row>
    <row r="127">
      <c r="A127" s="526"/>
      <c r="B127" s="526" t="s">
        <v>5738</v>
      </c>
      <c r="C127" s="551"/>
      <c r="D127" s="551"/>
      <c r="E127" s="554"/>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c r="BN127" s="551"/>
      <c r="BO127" s="551"/>
      <c r="BP127" s="551"/>
      <c r="BQ127" s="551"/>
      <c r="BR127" s="551"/>
      <c r="BS127" s="551"/>
      <c r="BT127" s="551"/>
      <c r="BU127" s="551"/>
      <c r="BV127" s="551"/>
      <c r="BW127" s="551"/>
      <c r="BX127" s="551"/>
      <c r="BY127" s="551"/>
    </row>
    <row r="128">
      <c r="A128" s="526"/>
      <c r="C128" s="526"/>
      <c r="D128" s="551"/>
      <c r="E128" s="554"/>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c r="BN128" s="551"/>
      <c r="BO128" s="551"/>
      <c r="BP128" s="551"/>
      <c r="BQ128" s="551"/>
      <c r="BR128" s="551"/>
      <c r="BS128" s="551"/>
      <c r="BT128" s="551"/>
      <c r="BU128" s="551"/>
      <c r="BV128" s="551"/>
      <c r="BW128" s="551"/>
      <c r="BX128" s="551"/>
      <c r="BY128" s="551"/>
    </row>
    <row r="129">
      <c r="A129" s="526"/>
      <c r="C129" s="551"/>
      <c r="D129" s="551"/>
      <c r="E129" s="554"/>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c r="BN129" s="551"/>
      <c r="BO129" s="551"/>
      <c r="BP129" s="551"/>
      <c r="BQ129" s="551"/>
      <c r="BR129" s="551"/>
      <c r="BS129" s="551"/>
      <c r="BT129" s="551"/>
      <c r="BU129" s="551"/>
      <c r="BV129" s="551"/>
      <c r="BW129" s="551"/>
      <c r="BX129" s="551"/>
      <c r="BY129" s="551"/>
    </row>
    <row r="130">
      <c r="A130" s="526"/>
      <c r="B130" s="526" t="s">
        <v>5739</v>
      </c>
      <c r="C130" s="559" t="s">
        <v>5740</v>
      </c>
      <c r="D130" s="551"/>
      <c r="E130" s="554"/>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c r="BN130" s="551"/>
      <c r="BO130" s="551"/>
      <c r="BP130" s="551"/>
      <c r="BQ130" s="551"/>
      <c r="BR130" s="551"/>
      <c r="BS130" s="551"/>
      <c r="BT130" s="551"/>
      <c r="BU130" s="551"/>
      <c r="BV130" s="551"/>
      <c r="BW130" s="551"/>
      <c r="BX130" s="551"/>
      <c r="BY130" s="551"/>
    </row>
    <row r="131">
      <c r="A131" s="526"/>
      <c r="B131" s="526" t="s">
        <v>5741</v>
      </c>
      <c r="C131" s="551"/>
      <c r="D131" s="551"/>
      <c r="E131" s="554"/>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c r="BN131" s="551"/>
      <c r="BO131" s="551"/>
      <c r="BP131" s="551"/>
      <c r="BQ131" s="551"/>
      <c r="BR131" s="551"/>
      <c r="BS131" s="551"/>
      <c r="BT131" s="551"/>
      <c r="BU131" s="551"/>
      <c r="BV131" s="551"/>
      <c r="BW131" s="551"/>
      <c r="BX131" s="551"/>
      <c r="BY131" s="551"/>
    </row>
    <row r="132">
      <c r="A132" s="551"/>
      <c r="B132" s="552" t="s">
        <v>5742</v>
      </c>
      <c r="C132" s="552" t="s">
        <v>5743</v>
      </c>
      <c r="E132" s="554"/>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c r="BN132" s="551"/>
      <c r="BO132" s="551"/>
      <c r="BP132" s="551"/>
      <c r="BQ132" s="551"/>
      <c r="BR132" s="551"/>
      <c r="BS132" s="551"/>
      <c r="BT132" s="551"/>
      <c r="BU132" s="551"/>
      <c r="BV132" s="551"/>
      <c r="BW132" s="551"/>
      <c r="BX132" s="551"/>
      <c r="BY132" s="551"/>
    </row>
    <row r="133">
      <c r="A133" s="526"/>
      <c r="B133" s="526"/>
      <c r="C133" s="526" t="s">
        <v>5744</v>
      </c>
      <c r="E133" s="554"/>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c r="BN133" s="551"/>
      <c r="BO133" s="551"/>
      <c r="BP133" s="551"/>
      <c r="BQ133" s="551"/>
      <c r="BR133" s="551"/>
      <c r="BS133" s="551"/>
      <c r="BT133" s="551"/>
      <c r="BU133" s="551"/>
      <c r="BV133" s="551"/>
      <c r="BW133" s="551"/>
      <c r="BX133" s="551"/>
      <c r="BY133" s="551"/>
    </row>
    <row r="134">
      <c r="A134" s="526"/>
      <c r="B134" s="526"/>
      <c r="C134" s="526" t="s">
        <v>5745</v>
      </c>
      <c r="E134" s="554"/>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c r="BN134" s="551"/>
      <c r="BO134" s="551"/>
      <c r="BP134" s="551"/>
      <c r="BQ134" s="551"/>
      <c r="BR134" s="551"/>
      <c r="BS134" s="551"/>
      <c r="BT134" s="551"/>
      <c r="BU134" s="551"/>
      <c r="BV134" s="551"/>
      <c r="BW134" s="551"/>
      <c r="BX134" s="551"/>
      <c r="BY134" s="551"/>
    </row>
    <row r="135">
      <c r="A135" s="526"/>
      <c r="B135" s="526"/>
      <c r="C135" s="526" t="s">
        <v>5746</v>
      </c>
      <c r="E135" s="554"/>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c r="BN135" s="551"/>
      <c r="BO135" s="551"/>
      <c r="BP135" s="551"/>
      <c r="BQ135" s="551"/>
      <c r="BR135" s="551"/>
      <c r="BS135" s="551"/>
      <c r="BT135" s="551"/>
      <c r="BU135" s="551"/>
      <c r="BV135" s="551"/>
      <c r="BW135" s="551"/>
      <c r="BX135" s="551"/>
      <c r="BY135" s="551"/>
    </row>
    <row r="136">
      <c r="A136" s="526"/>
      <c r="B136" s="526"/>
      <c r="C136" s="526" t="s">
        <v>5747</v>
      </c>
      <c r="E136" s="554"/>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c r="BN136" s="551"/>
      <c r="BO136" s="551"/>
      <c r="BP136" s="551"/>
      <c r="BQ136" s="551"/>
      <c r="BR136" s="551"/>
      <c r="BS136" s="551"/>
      <c r="BT136" s="551"/>
      <c r="BU136" s="551"/>
      <c r="BV136" s="551"/>
      <c r="BW136" s="551"/>
      <c r="BX136" s="551"/>
      <c r="BY136" s="551"/>
    </row>
    <row r="137">
      <c r="A137" s="526"/>
      <c r="B137" s="526"/>
      <c r="C137" s="526" t="s">
        <v>5748</v>
      </c>
      <c r="E137" s="554"/>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c r="BN137" s="551"/>
      <c r="BO137" s="551"/>
      <c r="BP137" s="551"/>
      <c r="BQ137" s="551"/>
      <c r="BR137" s="551"/>
      <c r="BS137" s="551"/>
      <c r="BT137" s="551"/>
      <c r="BU137" s="551"/>
      <c r="BV137" s="551"/>
      <c r="BW137" s="551"/>
      <c r="BX137" s="551"/>
      <c r="BY137" s="551"/>
    </row>
    <row r="138">
      <c r="A138" s="526"/>
      <c r="B138" s="526"/>
      <c r="C138" s="526" t="s">
        <v>5749</v>
      </c>
      <c r="E138" s="554"/>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c r="BN138" s="551"/>
      <c r="BO138" s="551"/>
      <c r="BP138" s="551"/>
      <c r="BQ138" s="551"/>
      <c r="BR138" s="551"/>
      <c r="BS138" s="551"/>
      <c r="BT138" s="551"/>
      <c r="BU138" s="551"/>
      <c r="BV138" s="551"/>
      <c r="BW138" s="551"/>
      <c r="BX138" s="551"/>
      <c r="BY138" s="551"/>
    </row>
    <row r="139">
      <c r="A139" s="526"/>
      <c r="B139" s="526"/>
      <c r="C139" s="526" t="s">
        <v>5750</v>
      </c>
      <c r="E139" s="554"/>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c r="BN139" s="551"/>
      <c r="BO139" s="551"/>
      <c r="BP139" s="551"/>
      <c r="BQ139" s="551"/>
      <c r="BR139" s="551"/>
      <c r="BS139" s="551"/>
      <c r="BT139" s="551"/>
      <c r="BU139" s="551"/>
      <c r="BV139" s="551"/>
      <c r="BW139" s="551"/>
      <c r="BX139" s="551"/>
      <c r="BY139" s="551"/>
    </row>
    <row r="140">
      <c r="A140" s="526"/>
      <c r="B140" s="526"/>
      <c r="C140" s="526" t="s">
        <v>5751</v>
      </c>
      <c r="E140" s="554"/>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c r="BN140" s="551"/>
      <c r="BO140" s="551"/>
      <c r="BP140" s="551"/>
      <c r="BQ140" s="551"/>
      <c r="BR140" s="551"/>
      <c r="BS140" s="551"/>
      <c r="BT140" s="551"/>
      <c r="BU140" s="551"/>
      <c r="BV140" s="551"/>
      <c r="BW140" s="551"/>
      <c r="BX140" s="551"/>
      <c r="BY140" s="551"/>
    </row>
    <row r="141">
      <c r="A141" s="526"/>
      <c r="B141" s="526"/>
      <c r="C141" s="526" t="s">
        <v>5752</v>
      </c>
      <c r="E141" s="554"/>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c r="BN141" s="551"/>
      <c r="BO141" s="551"/>
      <c r="BP141" s="551"/>
      <c r="BQ141" s="551"/>
      <c r="BR141" s="551"/>
      <c r="BS141" s="551"/>
      <c r="BT141" s="551"/>
      <c r="BU141" s="551"/>
      <c r="BV141" s="551"/>
      <c r="BW141" s="551"/>
      <c r="BX141" s="551"/>
      <c r="BY141" s="551"/>
    </row>
    <row r="142">
      <c r="A142" s="526"/>
      <c r="B142" s="526"/>
      <c r="C142" s="526" t="s">
        <v>5753</v>
      </c>
      <c r="E142" s="554"/>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c r="BN142" s="551"/>
      <c r="BO142" s="551"/>
      <c r="BP142" s="551"/>
      <c r="BQ142" s="551"/>
      <c r="BR142" s="551"/>
      <c r="BS142" s="551"/>
      <c r="BT142" s="551"/>
      <c r="BU142" s="551"/>
      <c r="BV142" s="551"/>
      <c r="BW142" s="551"/>
      <c r="BX142" s="551"/>
      <c r="BY142" s="551"/>
    </row>
    <row r="143">
      <c r="A143" s="526"/>
      <c r="B143" s="526"/>
      <c r="C143" s="526" t="s">
        <v>5754</v>
      </c>
      <c r="E143" s="554"/>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c r="BN143" s="551"/>
      <c r="BO143" s="551"/>
      <c r="BP143" s="551"/>
      <c r="BQ143" s="551"/>
      <c r="BR143" s="551"/>
      <c r="BS143" s="551"/>
      <c r="BT143" s="551"/>
      <c r="BU143" s="551"/>
      <c r="BV143" s="551"/>
      <c r="BW143" s="551"/>
      <c r="BX143" s="551"/>
      <c r="BY143" s="551"/>
    </row>
    <row r="144">
      <c r="A144" s="526"/>
      <c r="B144" s="526"/>
      <c r="C144" s="526" t="s">
        <v>5755</v>
      </c>
      <c r="E144" s="554"/>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c r="BN144" s="551"/>
      <c r="BO144" s="551"/>
      <c r="BP144" s="551"/>
      <c r="BQ144" s="551"/>
      <c r="BR144" s="551"/>
      <c r="BS144" s="551"/>
      <c r="BT144" s="551"/>
      <c r="BU144" s="551"/>
      <c r="BV144" s="551"/>
      <c r="BW144" s="551"/>
      <c r="BX144" s="551"/>
      <c r="BY144" s="551"/>
    </row>
    <row r="145">
      <c r="A145" s="526"/>
      <c r="B145" s="526"/>
      <c r="C145" s="526" t="s">
        <v>5756</v>
      </c>
      <c r="E145" s="554"/>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c r="BN145" s="551"/>
      <c r="BO145" s="551"/>
      <c r="BP145" s="551"/>
      <c r="BQ145" s="551"/>
      <c r="BR145" s="551"/>
      <c r="BS145" s="551"/>
      <c r="BT145" s="551"/>
      <c r="BU145" s="551"/>
      <c r="BV145" s="551"/>
      <c r="BW145" s="551"/>
      <c r="BX145" s="551"/>
      <c r="BY145" s="551"/>
    </row>
    <row r="146">
      <c r="A146" s="526"/>
      <c r="B146" s="526"/>
      <c r="C146" s="526" t="s">
        <v>5757</v>
      </c>
      <c r="E146" s="554"/>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c r="BN146" s="551"/>
      <c r="BO146" s="551"/>
      <c r="BP146" s="551"/>
      <c r="BQ146" s="551"/>
      <c r="BR146" s="551"/>
      <c r="BS146" s="551"/>
      <c r="BT146" s="551"/>
      <c r="BU146" s="551"/>
      <c r="BV146" s="551"/>
      <c r="BW146" s="551"/>
      <c r="BX146" s="551"/>
      <c r="BY146" s="551"/>
    </row>
    <row r="147">
      <c r="A147" s="526"/>
      <c r="B147" s="526"/>
      <c r="C147" s="526" t="s">
        <v>5758</v>
      </c>
      <c r="E147" s="554"/>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c r="BN147" s="551"/>
      <c r="BO147" s="551"/>
      <c r="BP147" s="551"/>
      <c r="BQ147" s="551"/>
      <c r="BR147" s="551"/>
      <c r="BS147" s="551"/>
      <c r="BT147" s="551"/>
      <c r="BU147" s="551"/>
      <c r="BV147" s="551"/>
      <c r="BW147" s="551"/>
      <c r="BX147" s="551"/>
      <c r="BY147" s="551"/>
    </row>
    <row r="148">
      <c r="A148" s="526"/>
      <c r="B148" s="526"/>
      <c r="C148" s="526" t="s">
        <v>5759</v>
      </c>
      <c r="E148" s="554"/>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c r="BN148" s="551"/>
      <c r="BO148" s="551"/>
      <c r="BP148" s="551"/>
      <c r="BQ148" s="551"/>
      <c r="BR148" s="551"/>
      <c r="BS148" s="551"/>
      <c r="BT148" s="551"/>
      <c r="BU148" s="551"/>
      <c r="BV148" s="551"/>
      <c r="BW148" s="551"/>
      <c r="BX148" s="551"/>
      <c r="BY148" s="551"/>
    </row>
    <row r="149">
      <c r="A149" s="526"/>
      <c r="B149" s="526"/>
      <c r="C149" s="526" t="s">
        <v>5760</v>
      </c>
      <c r="E149" s="554"/>
      <c r="H149" s="563"/>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c r="BN149" s="551"/>
      <c r="BO149" s="551"/>
      <c r="BP149" s="551"/>
      <c r="BQ149" s="551"/>
      <c r="BR149" s="551"/>
      <c r="BS149" s="551"/>
      <c r="BT149" s="551"/>
      <c r="BU149" s="551"/>
      <c r="BV149" s="551"/>
      <c r="BW149" s="551"/>
      <c r="BX149" s="551"/>
      <c r="BY149" s="551"/>
    </row>
    <row r="150">
      <c r="A150" s="526"/>
      <c r="B150" s="526" t="s">
        <v>5761</v>
      </c>
      <c r="C150" s="526" t="s">
        <v>5761</v>
      </c>
      <c r="E150" s="554"/>
      <c r="H150" s="563"/>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c r="BN150" s="551"/>
      <c r="BO150" s="551"/>
      <c r="BP150" s="551"/>
      <c r="BQ150" s="551"/>
      <c r="BR150" s="551"/>
      <c r="BS150" s="551"/>
      <c r="BT150" s="551"/>
      <c r="BU150" s="551"/>
      <c r="BV150" s="551"/>
      <c r="BW150" s="551"/>
      <c r="BX150" s="551"/>
      <c r="BY150" s="551"/>
    </row>
    <row r="151">
      <c r="A151" s="526"/>
      <c r="B151" s="526" t="s">
        <v>5762</v>
      </c>
      <c r="C151" s="526" t="s">
        <v>5763</v>
      </c>
      <c r="E151" s="554"/>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c r="BN151" s="551"/>
      <c r="BO151" s="551"/>
      <c r="BP151" s="551"/>
      <c r="BQ151" s="551"/>
      <c r="BR151" s="551"/>
      <c r="BS151" s="551"/>
      <c r="BT151" s="551"/>
      <c r="BU151" s="551"/>
      <c r="BV151" s="551"/>
      <c r="BW151" s="551"/>
      <c r="BX151" s="551"/>
      <c r="BY151" s="551"/>
    </row>
    <row r="152">
      <c r="A152" s="526"/>
      <c r="B152" s="526"/>
      <c r="C152" s="526"/>
      <c r="E152" s="554"/>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c r="BN152" s="551"/>
      <c r="BO152" s="551"/>
      <c r="BP152" s="551"/>
      <c r="BQ152" s="551"/>
      <c r="BR152" s="551"/>
      <c r="BS152" s="551"/>
      <c r="BT152" s="551"/>
      <c r="BU152" s="551"/>
      <c r="BV152" s="551"/>
      <c r="BW152" s="551"/>
      <c r="BX152" s="551"/>
      <c r="BY152" s="551"/>
    </row>
    <row r="153">
      <c r="A153" s="526"/>
      <c r="B153" s="526" t="s">
        <v>5764</v>
      </c>
      <c r="C153" s="526" t="s">
        <v>5765</v>
      </c>
      <c r="D153" s="552" t="s">
        <v>5765</v>
      </c>
      <c r="E153" s="554"/>
      <c r="H153" s="124"/>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c r="BN153" s="551"/>
      <c r="BO153" s="551"/>
      <c r="BP153" s="551"/>
      <c r="BQ153" s="551"/>
      <c r="BR153" s="551"/>
      <c r="BS153" s="551"/>
      <c r="BT153" s="551"/>
      <c r="BU153" s="551"/>
      <c r="BV153" s="551"/>
      <c r="BW153" s="551"/>
      <c r="BX153" s="551"/>
      <c r="BY153" s="551"/>
    </row>
    <row r="154">
      <c r="A154" s="526"/>
      <c r="C154" s="552" t="s">
        <v>5766</v>
      </c>
      <c r="D154" s="552" t="s">
        <v>5766</v>
      </c>
      <c r="E154" s="554"/>
      <c r="H154" s="563"/>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c r="BN154" s="551"/>
      <c r="BO154" s="551"/>
      <c r="BP154" s="551"/>
      <c r="BQ154" s="551"/>
      <c r="BR154" s="551"/>
      <c r="BS154" s="551"/>
      <c r="BT154" s="551"/>
      <c r="BU154" s="551"/>
      <c r="BV154" s="551"/>
      <c r="BW154" s="551"/>
      <c r="BX154" s="551"/>
      <c r="BY154" s="551"/>
    </row>
    <row r="155">
      <c r="A155" s="526"/>
      <c r="B155" s="526" t="s">
        <v>5767</v>
      </c>
      <c r="C155" s="526" t="s">
        <v>5768</v>
      </c>
      <c r="D155" s="526" t="s">
        <v>5768</v>
      </c>
      <c r="E155" s="554"/>
      <c r="H155" s="124"/>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c r="BN155" s="551"/>
      <c r="BO155" s="551"/>
      <c r="BP155" s="551"/>
      <c r="BQ155" s="551"/>
      <c r="BR155" s="551"/>
      <c r="BS155" s="551"/>
      <c r="BT155" s="551"/>
      <c r="BU155" s="551"/>
      <c r="BV155" s="551"/>
      <c r="BW155" s="551"/>
      <c r="BX155" s="551"/>
      <c r="BY155" s="551"/>
    </row>
    <row r="156">
      <c r="A156" s="526"/>
      <c r="B156" s="526" t="s">
        <v>5769</v>
      </c>
      <c r="C156" s="526" t="s">
        <v>5769</v>
      </c>
      <c r="D156" s="552" t="s">
        <v>5769</v>
      </c>
      <c r="E156" s="554"/>
      <c r="H156" s="124"/>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c r="BN156" s="551"/>
      <c r="BO156" s="551"/>
      <c r="BP156" s="551"/>
      <c r="BQ156" s="551"/>
      <c r="BR156" s="551"/>
      <c r="BS156" s="551"/>
      <c r="BT156" s="551"/>
      <c r="BU156" s="551"/>
      <c r="BV156" s="551"/>
      <c r="BW156" s="551"/>
      <c r="BX156" s="551"/>
      <c r="BY156" s="551"/>
    </row>
    <row r="157">
      <c r="A157" s="526"/>
      <c r="B157" s="526" t="s">
        <v>5770</v>
      </c>
      <c r="C157" s="526"/>
      <c r="D157" s="552"/>
      <c r="E157" s="554"/>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c r="BN157" s="551"/>
      <c r="BO157" s="551"/>
      <c r="BP157" s="551"/>
      <c r="BQ157" s="551"/>
      <c r="BR157" s="551"/>
      <c r="BS157" s="551"/>
      <c r="BT157" s="551"/>
      <c r="BU157" s="551"/>
      <c r="BV157" s="551"/>
      <c r="BW157" s="551"/>
      <c r="BX157" s="551"/>
      <c r="BY157" s="551"/>
    </row>
    <row r="158">
      <c r="A158" s="526"/>
      <c r="C158" s="526" t="s">
        <v>5771</v>
      </c>
      <c r="D158" s="552" t="s">
        <v>5772</v>
      </c>
      <c r="E158" s="554"/>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c r="BN158" s="551"/>
      <c r="BO158" s="551"/>
      <c r="BP158" s="551"/>
      <c r="BQ158" s="551"/>
      <c r="BR158" s="551"/>
      <c r="BS158" s="551"/>
      <c r="BT158" s="551"/>
      <c r="BU158" s="551"/>
      <c r="BV158" s="551"/>
      <c r="BW158" s="551"/>
      <c r="BX158" s="551"/>
      <c r="BY158" s="551"/>
    </row>
    <row r="159">
      <c r="A159" s="526"/>
      <c r="B159" s="526"/>
      <c r="C159" s="526" t="s">
        <v>5773</v>
      </c>
      <c r="D159" s="552" t="s">
        <v>5774</v>
      </c>
      <c r="E159" s="554"/>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c r="BN159" s="551"/>
      <c r="BO159" s="551"/>
      <c r="BP159" s="551"/>
      <c r="BQ159" s="551"/>
      <c r="BR159" s="551"/>
      <c r="BS159" s="551"/>
      <c r="BT159" s="551"/>
      <c r="BU159" s="551"/>
      <c r="BV159" s="551"/>
      <c r="BW159" s="551"/>
      <c r="BX159" s="551"/>
      <c r="BY159" s="551"/>
    </row>
    <row r="160">
      <c r="A160" s="526"/>
      <c r="B160" s="526" t="s">
        <v>5775</v>
      </c>
      <c r="C160" s="551"/>
      <c r="E160" s="554"/>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c r="BN160" s="551"/>
      <c r="BO160" s="551"/>
      <c r="BP160" s="551"/>
      <c r="BQ160" s="551"/>
      <c r="BR160" s="551"/>
      <c r="BS160" s="551"/>
      <c r="BT160" s="551"/>
      <c r="BU160" s="551"/>
      <c r="BV160" s="551"/>
      <c r="BW160" s="551"/>
      <c r="BX160" s="551"/>
      <c r="BY160" s="551"/>
    </row>
    <row r="161">
      <c r="A161" s="526"/>
      <c r="B161" s="526"/>
      <c r="C161" s="552" t="s">
        <v>5776</v>
      </c>
      <c r="D161" s="552"/>
      <c r="E161" s="554"/>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c r="BN161" s="551"/>
      <c r="BO161" s="551"/>
      <c r="BP161" s="551"/>
      <c r="BQ161" s="551"/>
      <c r="BR161" s="551"/>
      <c r="BS161" s="551"/>
      <c r="BT161" s="551"/>
      <c r="BU161" s="551"/>
      <c r="BV161" s="551"/>
      <c r="BW161" s="551"/>
      <c r="BX161" s="551"/>
      <c r="BY161" s="551"/>
    </row>
    <row r="162">
      <c r="A162" s="526"/>
      <c r="C162" s="526" t="s">
        <v>5777</v>
      </c>
      <c r="D162" s="552" t="s">
        <v>5778</v>
      </c>
      <c r="E162" s="554"/>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c r="BN162" s="551"/>
      <c r="BO162" s="551"/>
      <c r="BP162" s="551"/>
      <c r="BQ162" s="551"/>
      <c r="BR162" s="551"/>
      <c r="BS162" s="551"/>
      <c r="BT162" s="551"/>
      <c r="BU162" s="551"/>
      <c r="BV162" s="551"/>
      <c r="BW162" s="551"/>
      <c r="BX162" s="551"/>
      <c r="BY162" s="551"/>
    </row>
    <row r="163">
      <c r="A163" s="526"/>
      <c r="C163" s="526" t="s">
        <v>369</v>
      </c>
      <c r="D163" s="552" t="s">
        <v>5779</v>
      </c>
      <c r="E163" s="554"/>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c r="BN163" s="551"/>
      <c r="BO163" s="551"/>
      <c r="BP163" s="551"/>
      <c r="BQ163" s="551"/>
      <c r="BR163" s="551"/>
      <c r="BS163" s="551"/>
      <c r="BT163" s="551"/>
      <c r="BU163" s="551"/>
      <c r="BV163" s="551"/>
      <c r="BW163" s="551"/>
      <c r="BX163" s="551"/>
      <c r="BY163" s="551"/>
    </row>
    <row r="164">
      <c r="A164" s="526"/>
      <c r="C164" s="526" t="s">
        <v>5780</v>
      </c>
      <c r="D164" s="552" t="s">
        <v>5781</v>
      </c>
      <c r="E164" s="554"/>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c r="BN164" s="551"/>
      <c r="BO164" s="551"/>
      <c r="BP164" s="551"/>
      <c r="BQ164" s="551"/>
      <c r="BR164" s="551"/>
      <c r="BS164" s="551"/>
      <c r="BT164" s="551"/>
      <c r="BU164" s="551"/>
      <c r="BV164" s="551"/>
      <c r="BW164" s="551"/>
      <c r="BX164" s="551"/>
      <c r="BY164" s="551"/>
    </row>
    <row r="165">
      <c r="A165" s="526"/>
      <c r="B165" s="552"/>
      <c r="C165" s="526" t="s">
        <v>5782</v>
      </c>
      <c r="D165" s="552" t="s">
        <v>5783</v>
      </c>
      <c r="E165" s="554"/>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c r="BN165" s="551"/>
      <c r="BO165" s="551"/>
      <c r="BP165" s="551"/>
      <c r="BQ165" s="551"/>
      <c r="BR165" s="551"/>
      <c r="BS165" s="551"/>
      <c r="BT165" s="551"/>
      <c r="BU165" s="551"/>
      <c r="BV165" s="551"/>
      <c r="BW165" s="551"/>
      <c r="BX165" s="551"/>
      <c r="BY165" s="551"/>
    </row>
    <row r="166">
      <c r="A166" s="526"/>
      <c r="B166" s="552"/>
      <c r="C166" s="526" t="s">
        <v>5784</v>
      </c>
      <c r="D166" s="552" t="s">
        <v>5785</v>
      </c>
      <c r="E166" s="554"/>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c r="BN166" s="551"/>
      <c r="BO166" s="551"/>
      <c r="BP166" s="551"/>
      <c r="BQ166" s="551"/>
      <c r="BR166" s="551"/>
      <c r="BS166" s="551"/>
      <c r="BT166" s="551"/>
      <c r="BU166" s="551"/>
      <c r="BV166" s="551"/>
      <c r="BW166" s="551"/>
      <c r="BX166" s="551"/>
      <c r="BY166" s="551"/>
    </row>
    <row r="167">
      <c r="A167" s="526"/>
      <c r="B167" s="526" t="s">
        <v>5786</v>
      </c>
      <c r="C167" s="559" t="s">
        <v>5787</v>
      </c>
      <c r="D167" s="552" t="s">
        <v>5788</v>
      </c>
      <c r="E167" s="554"/>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c r="BN167" s="551"/>
      <c r="BO167" s="551"/>
      <c r="BP167" s="551"/>
      <c r="BQ167" s="551"/>
      <c r="BR167" s="551"/>
      <c r="BS167" s="551"/>
      <c r="BT167" s="551"/>
      <c r="BU167" s="551"/>
      <c r="BV167" s="551"/>
      <c r="BW167" s="551"/>
      <c r="BX167" s="551"/>
      <c r="BY167" s="551"/>
    </row>
    <row r="168">
      <c r="A168" s="526"/>
      <c r="B168" s="552"/>
      <c r="C168" s="552"/>
      <c r="E168" s="554"/>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c r="BN168" s="551"/>
      <c r="BO168" s="551"/>
      <c r="BP168" s="551"/>
      <c r="BQ168" s="551"/>
      <c r="BR168" s="551"/>
      <c r="BS168" s="551"/>
      <c r="BT168" s="551"/>
      <c r="BU168" s="551"/>
      <c r="BV168" s="551"/>
      <c r="BW168" s="551"/>
      <c r="BX168" s="551"/>
      <c r="BY168" s="551"/>
    </row>
    <row r="169">
      <c r="A169" s="526"/>
      <c r="B169" s="552"/>
      <c r="C169" s="552" t="s">
        <v>5789</v>
      </c>
      <c r="D169" s="551"/>
      <c r="E169" s="554"/>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c r="BN169" s="551"/>
      <c r="BO169" s="551"/>
      <c r="BP169" s="551"/>
      <c r="BQ169" s="551"/>
      <c r="BR169" s="551"/>
      <c r="BS169" s="551"/>
      <c r="BT169" s="551"/>
      <c r="BU169" s="551"/>
      <c r="BV169" s="551"/>
      <c r="BW169" s="551"/>
      <c r="BX169" s="551"/>
      <c r="BY169" s="551"/>
    </row>
    <row r="170">
      <c r="A170" s="526"/>
      <c r="B170" s="552"/>
      <c r="C170" s="526" t="s">
        <v>5790</v>
      </c>
      <c r="D170" s="552" t="s">
        <v>5791</v>
      </c>
      <c r="E170" s="554"/>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c r="BN170" s="551"/>
      <c r="BO170" s="551"/>
      <c r="BP170" s="551"/>
      <c r="BQ170" s="551"/>
      <c r="BR170" s="551"/>
      <c r="BS170" s="551"/>
      <c r="BT170" s="551"/>
      <c r="BU170" s="551"/>
      <c r="BV170" s="551"/>
      <c r="BW170" s="551"/>
      <c r="BX170" s="551"/>
      <c r="BY170" s="551"/>
    </row>
    <row r="171">
      <c r="A171" s="526"/>
      <c r="B171" s="552"/>
      <c r="C171" s="526" t="s">
        <v>5792</v>
      </c>
      <c r="D171" s="552" t="s">
        <v>5791</v>
      </c>
      <c r="E171" s="554"/>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c r="BN171" s="551"/>
      <c r="BO171" s="551"/>
      <c r="BP171" s="551"/>
      <c r="BQ171" s="551"/>
      <c r="BR171" s="551"/>
      <c r="BS171" s="551"/>
      <c r="BT171" s="551"/>
      <c r="BU171" s="551"/>
      <c r="BV171" s="551"/>
      <c r="BW171" s="551"/>
      <c r="BX171" s="551"/>
      <c r="BY171" s="551"/>
    </row>
    <row r="172">
      <c r="A172" s="526"/>
      <c r="B172" s="552"/>
      <c r="C172" s="526" t="s">
        <v>5793</v>
      </c>
      <c r="D172" s="552" t="s">
        <v>5793</v>
      </c>
      <c r="E172" s="554"/>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c r="BN172" s="551"/>
      <c r="BO172" s="551"/>
      <c r="BP172" s="551"/>
      <c r="BQ172" s="551"/>
      <c r="BR172" s="551"/>
      <c r="BS172" s="551"/>
      <c r="BT172" s="551"/>
      <c r="BU172" s="551"/>
      <c r="BV172" s="551"/>
      <c r="BW172" s="551"/>
      <c r="BX172" s="551"/>
      <c r="BY172" s="551"/>
    </row>
    <row r="173">
      <c r="A173" s="526"/>
      <c r="B173" s="552"/>
      <c r="C173" s="526" t="s">
        <v>5794</v>
      </c>
      <c r="D173" s="552" t="s">
        <v>5794</v>
      </c>
      <c r="E173" s="554"/>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c r="BN173" s="551"/>
      <c r="BO173" s="551"/>
      <c r="BP173" s="551"/>
      <c r="BQ173" s="551"/>
      <c r="BR173" s="551"/>
      <c r="BS173" s="551"/>
      <c r="BT173" s="551"/>
      <c r="BU173" s="551"/>
      <c r="BV173" s="551"/>
      <c r="BW173" s="551"/>
      <c r="BX173" s="551"/>
      <c r="BY173" s="551"/>
    </row>
    <row r="174">
      <c r="A174" s="526"/>
      <c r="B174" s="552" t="s">
        <v>5795</v>
      </c>
      <c r="E174" s="554"/>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c r="BN174" s="551"/>
      <c r="BO174" s="551"/>
      <c r="BP174" s="551"/>
      <c r="BQ174" s="551"/>
      <c r="BR174" s="551"/>
      <c r="BS174" s="551"/>
      <c r="BT174" s="551"/>
      <c r="BU174" s="551"/>
      <c r="BV174" s="551"/>
      <c r="BW174" s="551"/>
      <c r="BX174" s="551"/>
      <c r="BY174" s="551"/>
    </row>
    <row r="175">
      <c r="A175" s="526"/>
      <c r="B175" s="526" t="s">
        <v>5796</v>
      </c>
      <c r="C175" s="551"/>
      <c r="E175" s="554"/>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c r="BN175" s="551"/>
      <c r="BO175" s="551"/>
      <c r="BP175" s="551"/>
      <c r="BQ175" s="551"/>
      <c r="BR175" s="551"/>
      <c r="BS175" s="551"/>
      <c r="BT175" s="551"/>
      <c r="BU175" s="551"/>
      <c r="BV175" s="551"/>
      <c r="BW175" s="551"/>
      <c r="BX175" s="551"/>
      <c r="BY175" s="551"/>
    </row>
    <row r="176">
      <c r="A176" s="526"/>
      <c r="B176" s="526" t="s">
        <v>5797</v>
      </c>
      <c r="C176" s="526"/>
      <c r="E176" s="554"/>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c r="BN176" s="551"/>
      <c r="BO176" s="551"/>
      <c r="BP176" s="551"/>
      <c r="BQ176" s="551"/>
      <c r="BR176" s="551"/>
      <c r="BS176" s="551"/>
      <c r="BT176" s="551"/>
      <c r="BU176" s="551"/>
      <c r="BV176" s="551"/>
      <c r="BW176" s="551"/>
      <c r="BX176" s="551"/>
      <c r="BY176" s="551"/>
    </row>
    <row r="177">
      <c r="A177" s="526"/>
      <c r="B177" s="526"/>
      <c r="C177" s="526"/>
      <c r="D177" s="551"/>
      <c r="E177" s="554"/>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c r="BN177" s="551"/>
      <c r="BO177" s="551"/>
      <c r="BP177" s="551"/>
      <c r="BQ177" s="551"/>
      <c r="BR177" s="551"/>
      <c r="BS177" s="551"/>
      <c r="BT177" s="551"/>
      <c r="BU177" s="551"/>
      <c r="BV177" s="551"/>
      <c r="BW177" s="551"/>
      <c r="BX177" s="551"/>
      <c r="BY177" s="551"/>
    </row>
    <row r="178">
      <c r="A178" s="526"/>
      <c r="B178" s="526"/>
      <c r="C178" s="551"/>
      <c r="D178" s="551"/>
      <c r="E178" s="554"/>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c r="BN178" s="551"/>
      <c r="BO178" s="551"/>
      <c r="BP178" s="551"/>
      <c r="BQ178" s="551"/>
      <c r="BR178" s="551"/>
      <c r="BS178" s="551"/>
      <c r="BT178" s="551"/>
      <c r="BU178" s="551"/>
      <c r="BV178" s="551"/>
      <c r="BW178" s="551"/>
      <c r="BX178" s="551"/>
      <c r="BY178" s="551"/>
    </row>
    <row r="179">
      <c r="A179" s="526"/>
      <c r="B179" s="526"/>
      <c r="C179" s="551"/>
      <c r="D179" s="551"/>
      <c r="E179" s="554"/>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c r="BN179" s="551"/>
      <c r="BO179" s="551"/>
      <c r="BP179" s="551"/>
      <c r="BQ179" s="551"/>
      <c r="BR179" s="551"/>
      <c r="BS179" s="551"/>
      <c r="BT179" s="551"/>
      <c r="BU179" s="551"/>
      <c r="BV179" s="551"/>
      <c r="BW179" s="551"/>
      <c r="BX179" s="551"/>
      <c r="BY179" s="551"/>
    </row>
    <row r="180">
      <c r="A180" s="526"/>
      <c r="C180" s="551"/>
      <c r="D180" s="526"/>
      <c r="E180" s="554"/>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c r="BN180" s="551"/>
      <c r="BO180" s="551"/>
      <c r="BP180" s="551"/>
      <c r="BQ180" s="551"/>
      <c r="BR180" s="551"/>
      <c r="BS180" s="551"/>
      <c r="BT180" s="551"/>
      <c r="BU180" s="551"/>
      <c r="BV180" s="551"/>
      <c r="BW180" s="551"/>
      <c r="BX180" s="551"/>
      <c r="BY180" s="551"/>
    </row>
    <row r="181">
      <c r="A181" s="526"/>
      <c r="B181" s="551"/>
      <c r="D181" s="551"/>
      <c r="E181" s="554"/>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c r="BK181" s="551"/>
      <c r="BL181" s="551"/>
      <c r="BM181" s="551"/>
      <c r="BN181" s="551"/>
      <c r="BO181" s="551"/>
      <c r="BP181" s="551"/>
      <c r="BQ181" s="551"/>
      <c r="BR181" s="551"/>
      <c r="BS181" s="551"/>
      <c r="BT181" s="551"/>
      <c r="BU181" s="551"/>
      <c r="BV181" s="551"/>
      <c r="BW181" s="551"/>
      <c r="BX181" s="551"/>
      <c r="BY181" s="551"/>
    </row>
    <row r="182">
      <c r="A182" s="526"/>
      <c r="B182" s="551"/>
      <c r="D182" s="551"/>
      <c r="E182" s="554"/>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c r="BK182" s="551"/>
      <c r="BL182" s="551"/>
      <c r="BM182" s="551"/>
      <c r="BN182" s="551"/>
      <c r="BO182" s="551"/>
      <c r="BP182" s="551"/>
      <c r="BQ182" s="551"/>
      <c r="BR182" s="551"/>
      <c r="BS182" s="551"/>
      <c r="BT182" s="551"/>
      <c r="BU182" s="551"/>
      <c r="BV182" s="551"/>
      <c r="BW182" s="551"/>
      <c r="BX182" s="551"/>
      <c r="BY182" s="551"/>
    </row>
    <row r="183">
      <c r="A183" s="526"/>
      <c r="D183" s="551"/>
      <c r="E183" s="554"/>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c r="BK183" s="551"/>
      <c r="BL183" s="551"/>
      <c r="BM183" s="551"/>
      <c r="BN183" s="551"/>
      <c r="BO183" s="551"/>
      <c r="BP183" s="551"/>
      <c r="BQ183" s="551"/>
      <c r="BR183" s="551"/>
      <c r="BS183" s="551"/>
      <c r="BT183" s="551"/>
      <c r="BU183" s="551"/>
      <c r="BV183" s="551"/>
      <c r="BW183" s="551"/>
      <c r="BX183" s="551"/>
      <c r="BY183" s="551"/>
    </row>
    <row r="184">
      <c r="A184" s="526"/>
      <c r="D184" s="551"/>
      <c r="E184" s="554"/>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c r="BK184" s="551"/>
      <c r="BL184" s="551"/>
      <c r="BM184" s="551"/>
      <c r="BN184" s="551"/>
      <c r="BO184" s="551"/>
      <c r="BP184" s="551"/>
      <c r="BQ184" s="551"/>
      <c r="BR184" s="551"/>
      <c r="BS184" s="551"/>
      <c r="BT184" s="551"/>
      <c r="BU184" s="551"/>
      <c r="BV184" s="551"/>
      <c r="BW184" s="551"/>
      <c r="BX184" s="551"/>
      <c r="BY184" s="551"/>
    </row>
    <row r="185">
      <c r="A185" s="526"/>
      <c r="D185" s="551"/>
      <c r="E185" s="554"/>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c r="BK185" s="551"/>
      <c r="BL185" s="551"/>
      <c r="BM185" s="551"/>
      <c r="BN185" s="551"/>
      <c r="BO185" s="551"/>
      <c r="BP185" s="551"/>
      <c r="BQ185" s="551"/>
      <c r="BR185" s="551"/>
      <c r="BS185" s="551"/>
      <c r="BT185" s="551"/>
      <c r="BU185" s="551"/>
      <c r="BV185" s="551"/>
      <c r="BW185" s="551"/>
      <c r="BX185" s="551"/>
      <c r="BY185" s="551"/>
    </row>
    <row r="186">
      <c r="A186" s="526"/>
      <c r="D186" s="551"/>
      <c r="E186" s="554"/>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c r="BK186" s="551"/>
      <c r="BL186" s="551"/>
      <c r="BM186" s="551"/>
      <c r="BN186" s="551"/>
      <c r="BO186" s="551"/>
      <c r="BP186" s="551"/>
      <c r="BQ186" s="551"/>
      <c r="BR186" s="551"/>
      <c r="BS186" s="551"/>
      <c r="BT186" s="551"/>
      <c r="BU186" s="551"/>
      <c r="BV186" s="551"/>
      <c r="BW186" s="551"/>
      <c r="BX186" s="551"/>
      <c r="BY186" s="551"/>
    </row>
    <row r="187">
      <c r="A187" s="526"/>
      <c r="D187" s="551"/>
      <c r="E187" s="554"/>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c r="BK187" s="551"/>
      <c r="BL187" s="551"/>
      <c r="BM187" s="551"/>
      <c r="BN187" s="551"/>
      <c r="BO187" s="551"/>
      <c r="BP187" s="551"/>
      <c r="BQ187" s="551"/>
      <c r="BR187" s="551"/>
      <c r="BS187" s="551"/>
      <c r="BT187" s="551"/>
      <c r="BU187" s="551"/>
      <c r="BV187" s="551"/>
      <c r="BW187" s="551"/>
      <c r="BX187" s="551"/>
      <c r="BY187" s="551"/>
    </row>
    <row r="188">
      <c r="A188" s="526"/>
      <c r="D188" s="551"/>
      <c r="E188" s="554"/>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c r="BK188" s="551"/>
      <c r="BL188" s="551"/>
      <c r="BM188" s="551"/>
      <c r="BN188" s="551"/>
      <c r="BO188" s="551"/>
      <c r="BP188" s="551"/>
      <c r="BQ188" s="551"/>
      <c r="BR188" s="551"/>
      <c r="BS188" s="551"/>
      <c r="BT188" s="551"/>
      <c r="BU188" s="551"/>
      <c r="BV188" s="551"/>
      <c r="BW188" s="551"/>
      <c r="BX188" s="551"/>
      <c r="BY188" s="551"/>
    </row>
    <row r="189">
      <c r="A189" s="526"/>
      <c r="B189" s="551"/>
      <c r="C189" s="551"/>
      <c r="D189" s="551"/>
      <c r="E189" s="554"/>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c r="BK189" s="551"/>
      <c r="BL189" s="551"/>
      <c r="BM189" s="551"/>
      <c r="BN189" s="551"/>
      <c r="BO189" s="551"/>
      <c r="BP189" s="551"/>
      <c r="BQ189" s="551"/>
      <c r="BR189" s="551"/>
      <c r="BS189" s="551"/>
      <c r="BT189" s="551"/>
      <c r="BU189" s="551"/>
      <c r="BV189" s="551"/>
      <c r="BW189" s="551"/>
      <c r="BX189" s="551"/>
      <c r="BY189" s="551"/>
    </row>
    <row r="190">
      <c r="A190" s="526"/>
      <c r="D190" s="551"/>
      <c r="E190" s="554"/>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c r="BK190" s="551"/>
      <c r="BL190" s="551"/>
      <c r="BM190" s="551"/>
      <c r="BN190" s="551"/>
      <c r="BO190" s="551"/>
      <c r="BP190" s="551"/>
      <c r="BQ190" s="551"/>
      <c r="BR190" s="551"/>
      <c r="BS190" s="551"/>
      <c r="BT190" s="551"/>
      <c r="BU190" s="551"/>
      <c r="BV190" s="551"/>
      <c r="BW190" s="551"/>
      <c r="BX190" s="551"/>
      <c r="BY190" s="551"/>
    </row>
    <row r="191">
      <c r="A191" s="526"/>
      <c r="D191" s="551"/>
      <c r="E191" s="554"/>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c r="BK191" s="551"/>
      <c r="BL191" s="551"/>
      <c r="BM191" s="551"/>
      <c r="BN191" s="551"/>
      <c r="BO191" s="551"/>
      <c r="BP191" s="551"/>
      <c r="BQ191" s="551"/>
      <c r="BR191" s="551"/>
      <c r="BS191" s="551"/>
      <c r="BT191" s="551"/>
      <c r="BU191" s="551"/>
      <c r="BV191" s="551"/>
      <c r="BW191" s="551"/>
      <c r="BX191" s="551"/>
      <c r="BY191" s="551"/>
    </row>
    <row r="192">
      <c r="A192" s="526"/>
      <c r="D192" s="551"/>
      <c r="E192" s="554"/>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c r="BK192" s="551"/>
      <c r="BL192" s="551"/>
      <c r="BM192" s="551"/>
      <c r="BN192" s="551"/>
      <c r="BO192" s="551"/>
      <c r="BP192" s="551"/>
      <c r="BQ192" s="551"/>
      <c r="BR192" s="551"/>
      <c r="BS192" s="551"/>
      <c r="BT192" s="551"/>
      <c r="BU192" s="551"/>
      <c r="BV192" s="551"/>
      <c r="BW192" s="551"/>
      <c r="BX192" s="551"/>
      <c r="BY192" s="551"/>
    </row>
    <row r="193">
      <c r="A193" s="526"/>
      <c r="D193" s="551"/>
      <c r="E193" s="554"/>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c r="BK193" s="551"/>
      <c r="BL193" s="551"/>
      <c r="BM193" s="551"/>
      <c r="BN193" s="551"/>
      <c r="BO193" s="551"/>
      <c r="BP193" s="551"/>
      <c r="BQ193" s="551"/>
      <c r="BR193" s="551"/>
      <c r="BS193" s="551"/>
      <c r="BT193" s="551"/>
      <c r="BU193" s="551"/>
      <c r="BV193" s="551"/>
      <c r="BW193" s="551"/>
      <c r="BX193" s="551"/>
      <c r="BY193" s="551"/>
    </row>
    <row r="194">
      <c r="A194" s="526"/>
      <c r="D194" s="551"/>
      <c r="E194" s="554"/>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c r="BK194" s="551"/>
      <c r="BL194" s="551"/>
      <c r="BM194" s="551"/>
      <c r="BN194" s="551"/>
      <c r="BO194" s="551"/>
      <c r="BP194" s="551"/>
      <c r="BQ194" s="551"/>
      <c r="BR194" s="551"/>
      <c r="BS194" s="551"/>
      <c r="BT194" s="551"/>
      <c r="BU194" s="551"/>
      <c r="BV194" s="551"/>
      <c r="BW194" s="551"/>
      <c r="BX194" s="551"/>
      <c r="BY194" s="551"/>
    </row>
    <row r="195">
      <c r="A195" s="526"/>
      <c r="D195" s="551"/>
      <c r="E195" s="554"/>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c r="BK195" s="551"/>
      <c r="BL195" s="551"/>
      <c r="BM195" s="551"/>
      <c r="BN195" s="551"/>
      <c r="BO195" s="551"/>
      <c r="BP195" s="551"/>
      <c r="BQ195" s="551"/>
      <c r="BR195" s="551"/>
      <c r="BS195" s="551"/>
      <c r="BT195" s="551"/>
      <c r="BU195" s="551"/>
      <c r="BV195" s="551"/>
      <c r="BW195" s="551"/>
      <c r="BX195" s="551"/>
      <c r="BY195" s="551"/>
    </row>
    <row r="196">
      <c r="A196" s="526"/>
      <c r="D196" s="551"/>
      <c r="E196" s="554"/>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c r="BK196" s="551"/>
      <c r="BL196" s="551"/>
      <c r="BM196" s="551"/>
      <c r="BN196" s="551"/>
      <c r="BO196" s="551"/>
      <c r="BP196" s="551"/>
      <c r="BQ196" s="551"/>
      <c r="BR196" s="551"/>
      <c r="BS196" s="551"/>
      <c r="BT196" s="551"/>
      <c r="BU196" s="551"/>
      <c r="BV196" s="551"/>
      <c r="BW196" s="551"/>
      <c r="BX196" s="551"/>
      <c r="BY196" s="551"/>
    </row>
    <row r="197">
      <c r="A197" s="526"/>
      <c r="D197" s="551"/>
      <c r="E197" s="554"/>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c r="BK197" s="551"/>
      <c r="BL197" s="551"/>
      <c r="BM197" s="551"/>
      <c r="BN197" s="551"/>
      <c r="BO197" s="551"/>
      <c r="BP197" s="551"/>
      <c r="BQ197" s="551"/>
      <c r="BR197" s="551"/>
      <c r="BS197" s="551"/>
      <c r="BT197" s="551"/>
      <c r="BU197" s="551"/>
      <c r="BV197" s="551"/>
      <c r="BW197" s="551"/>
      <c r="BX197" s="551"/>
      <c r="BY197" s="551"/>
    </row>
    <row r="198">
      <c r="A198" s="526"/>
      <c r="D198" s="551"/>
      <c r="E198" s="554"/>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c r="BK198" s="551"/>
      <c r="BL198" s="551"/>
      <c r="BM198" s="551"/>
      <c r="BN198" s="551"/>
      <c r="BO198" s="551"/>
      <c r="BP198" s="551"/>
      <c r="BQ198" s="551"/>
      <c r="BR198" s="551"/>
      <c r="BS198" s="551"/>
      <c r="BT198" s="551"/>
      <c r="BU198" s="551"/>
      <c r="BV198" s="551"/>
      <c r="BW198" s="551"/>
      <c r="BX198" s="551"/>
      <c r="BY198" s="551"/>
    </row>
    <row r="199">
      <c r="A199" s="526"/>
      <c r="D199" s="551"/>
      <c r="E199" s="554"/>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c r="BK199" s="551"/>
      <c r="BL199" s="551"/>
      <c r="BM199" s="551"/>
      <c r="BN199" s="551"/>
      <c r="BO199" s="551"/>
      <c r="BP199" s="551"/>
      <c r="BQ199" s="551"/>
      <c r="BR199" s="551"/>
      <c r="BS199" s="551"/>
      <c r="BT199" s="551"/>
      <c r="BU199" s="551"/>
      <c r="BV199" s="551"/>
      <c r="BW199" s="551"/>
      <c r="BX199" s="551"/>
      <c r="BY199" s="551"/>
    </row>
    <row r="200">
      <c r="A200" s="526"/>
      <c r="D200" s="551"/>
      <c r="E200" s="554"/>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c r="BK200" s="551"/>
      <c r="BL200" s="551"/>
      <c r="BM200" s="551"/>
      <c r="BN200" s="551"/>
      <c r="BO200" s="551"/>
      <c r="BP200" s="551"/>
      <c r="BQ200" s="551"/>
      <c r="BR200" s="551"/>
      <c r="BS200" s="551"/>
      <c r="BT200" s="551"/>
      <c r="BU200" s="551"/>
      <c r="BV200" s="551"/>
      <c r="BW200" s="551"/>
      <c r="BX200" s="551"/>
      <c r="BY200" s="551"/>
    </row>
    <row r="201">
      <c r="A201" s="551"/>
      <c r="D201" s="551"/>
      <c r="E201" s="554"/>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c r="BK201" s="551"/>
      <c r="BL201" s="551"/>
      <c r="BM201" s="551"/>
      <c r="BN201" s="551"/>
      <c r="BO201" s="551"/>
      <c r="BP201" s="551"/>
      <c r="BQ201" s="551"/>
      <c r="BR201" s="551"/>
      <c r="BS201" s="551"/>
      <c r="BT201" s="551"/>
      <c r="BU201" s="551"/>
      <c r="BV201" s="551"/>
      <c r="BW201" s="551"/>
      <c r="BX201" s="551"/>
      <c r="BY201" s="551"/>
    </row>
    <row r="202">
      <c r="A202" s="551"/>
      <c r="D202" s="551"/>
      <c r="E202" s="554"/>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c r="BK202" s="551"/>
      <c r="BL202" s="551"/>
      <c r="BM202" s="551"/>
      <c r="BN202" s="551"/>
      <c r="BO202" s="551"/>
      <c r="BP202" s="551"/>
      <c r="BQ202" s="551"/>
      <c r="BR202" s="551"/>
      <c r="BS202" s="551"/>
      <c r="BT202" s="551"/>
      <c r="BU202" s="551"/>
      <c r="BV202" s="551"/>
      <c r="BW202" s="551"/>
      <c r="BX202" s="551"/>
      <c r="BY202" s="551"/>
    </row>
    <row r="203">
      <c r="A203" s="526"/>
      <c r="D203" s="551"/>
      <c r="E203" s="554"/>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c r="BK203" s="551"/>
      <c r="BL203" s="551"/>
      <c r="BM203" s="551"/>
      <c r="BN203" s="551"/>
      <c r="BO203" s="551"/>
      <c r="BP203" s="551"/>
      <c r="BQ203" s="551"/>
      <c r="BR203" s="551"/>
      <c r="BS203" s="551"/>
      <c r="BT203" s="551"/>
      <c r="BU203" s="551"/>
      <c r="BV203" s="551"/>
      <c r="BW203" s="551"/>
      <c r="BX203" s="551"/>
      <c r="BY203" s="551"/>
    </row>
    <row r="204">
      <c r="A204" s="551"/>
      <c r="D204" s="551"/>
      <c r="E204" s="554"/>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c r="BK204" s="551"/>
      <c r="BL204" s="551"/>
      <c r="BM204" s="551"/>
      <c r="BN204" s="551"/>
      <c r="BO204" s="551"/>
      <c r="BP204" s="551"/>
      <c r="BQ204" s="551"/>
      <c r="BR204" s="551"/>
      <c r="BS204" s="551"/>
      <c r="BT204" s="551"/>
      <c r="BU204" s="551"/>
      <c r="BV204" s="551"/>
      <c r="BW204" s="551"/>
      <c r="BX204" s="551"/>
      <c r="BY204" s="551"/>
    </row>
    <row r="205">
      <c r="A205" s="551"/>
      <c r="D205" s="551"/>
      <c r="E205" s="554"/>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c r="BK205" s="551"/>
      <c r="BL205" s="551"/>
      <c r="BM205" s="551"/>
      <c r="BN205" s="551"/>
      <c r="BO205" s="551"/>
      <c r="BP205" s="551"/>
      <c r="BQ205" s="551"/>
      <c r="BR205" s="551"/>
      <c r="BS205" s="551"/>
      <c r="BT205" s="551"/>
      <c r="BU205" s="551"/>
      <c r="BV205" s="551"/>
      <c r="BW205" s="551"/>
      <c r="BX205" s="551"/>
      <c r="BY205" s="551"/>
    </row>
    <row r="206">
      <c r="A206" s="551"/>
      <c r="D206" s="551"/>
      <c r="E206" s="554"/>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c r="BK206" s="551"/>
      <c r="BL206" s="551"/>
      <c r="BM206" s="551"/>
      <c r="BN206" s="551"/>
      <c r="BO206" s="551"/>
      <c r="BP206" s="551"/>
      <c r="BQ206" s="551"/>
      <c r="BR206" s="551"/>
      <c r="BS206" s="551"/>
      <c r="BT206" s="551"/>
      <c r="BU206" s="551"/>
      <c r="BV206" s="551"/>
      <c r="BW206" s="551"/>
      <c r="BX206" s="551"/>
      <c r="BY206" s="551"/>
    </row>
    <row r="207">
      <c r="A207" s="551"/>
      <c r="B207" s="551"/>
      <c r="C207" s="551"/>
      <c r="D207" s="551"/>
      <c r="E207" s="554"/>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c r="BK207" s="551"/>
      <c r="BL207" s="551"/>
      <c r="BM207" s="551"/>
      <c r="BN207" s="551"/>
      <c r="BO207" s="551"/>
      <c r="BP207" s="551"/>
      <c r="BQ207" s="551"/>
      <c r="BR207" s="551"/>
      <c r="BS207" s="551"/>
      <c r="BT207" s="551"/>
      <c r="BU207" s="551"/>
      <c r="BV207" s="551"/>
      <c r="BW207" s="551"/>
      <c r="BX207" s="551"/>
      <c r="BY207" s="551"/>
    </row>
    <row r="208">
      <c r="A208" s="551"/>
      <c r="B208" s="551"/>
      <c r="C208" s="551"/>
      <c r="D208" s="551"/>
      <c r="E208" s="554"/>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c r="BK208" s="551"/>
      <c r="BL208" s="551"/>
      <c r="BM208" s="551"/>
      <c r="BN208" s="551"/>
      <c r="BO208" s="551"/>
      <c r="BP208" s="551"/>
      <c r="BQ208" s="551"/>
      <c r="BR208" s="551"/>
      <c r="BS208" s="551"/>
      <c r="BT208" s="551"/>
      <c r="BU208" s="551"/>
      <c r="BV208" s="551"/>
      <c r="BW208" s="551"/>
      <c r="BX208" s="551"/>
      <c r="BY208" s="551"/>
    </row>
    <row r="209">
      <c r="A209" s="551"/>
      <c r="B209" s="551"/>
      <c r="C209" s="551"/>
      <c r="D209" s="551"/>
      <c r="E209" s="554"/>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c r="BK209" s="551"/>
      <c r="BL209" s="551"/>
      <c r="BM209" s="551"/>
      <c r="BN209" s="551"/>
      <c r="BO209" s="551"/>
      <c r="BP209" s="551"/>
      <c r="BQ209" s="551"/>
      <c r="BR209" s="551"/>
      <c r="BS209" s="551"/>
      <c r="BT209" s="551"/>
      <c r="BU209" s="551"/>
      <c r="BV209" s="551"/>
      <c r="BW209" s="551"/>
      <c r="BX209" s="551"/>
      <c r="BY209" s="551"/>
    </row>
    <row r="210">
      <c r="A210" s="551"/>
      <c r="B210" s="551"/>
      <c r="C210" s="551"/>
      <c r="D210" s="551"/>
      <c r="E210" s="554"/>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c r="BK210" s="551"/>
      <c r="BL210" s="551"/>
      <c r="BM210" s="551"/>
      <c r="BN210" s="551"/>
      <c r="BO210" s="551"/>
      <c r="BP210" s="551"/>
      <c r="BQ210" s="551"/>
      <c r="BR210" s="551"/>
      <c r="BS210" s="551"/>
      <c r="BT210" s="551"/>
      <c r="BU210" s="551"/>
      <c r="BV210" s="551"/>
      <c r="BW210" s="551"/>
      <c r="BX210" s="551"/>
      <c r="BY210" s="551"/>
    </row>
    <row r="211">
      <c r="A211" s="551"/>
      <c r="B211" s="551"/>
      <c r="C211" s="551"/>
      <c r="D211" s="551"/>
      <c r="E211" s="554"/>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c r="BK211" s="551"/>
      <c r="BL211" s="551"/>
      <c r="BM211" s="551"/>
      <c r="BN211" s="551"/>
      <c r="BO211" s="551"/>
      <c r="BP211" s="551"/>
      <c r="BQ211" s="551"/>
      <c r="BR211" s="551"/>
      <c r="BS211" s="551"/>
      <c r="BT211" s="551"/>
      <c r="BU211" s="551"/>
      <c r="BV211" s="551"/>
      <c r="BW211" s="551"/>
      <c r="BX211" s="551"/>
      <c r="BY211" s="551"/>
    </row>
    <row r="212">
      <c r="A212" s="551"/>
      <c r="B212" s="551"/>
      <c r="C212" s="551"/>
      <c r="D212" s="551"/>
      <c r="E212" s="554"/>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c r="BK212" s="551"/>
      <c r="BL212" s="551"/>
      <c r="BM212" s="551"/>
      <c r="BN212" s="551"/>
      <c r="BO212" s="551"/>
      <c r="BP212" s="551"/>
      <c r="BQ212" s="551"/>
      <c r="BR212" s="551"/>
      <c r="BS212" s="551"/>
      <c r="BT212" s="551"/>
      <c r="BU212" s="551"/>
      <c r="BV212" s="551"/>
      <c r="BW212" s="551"/>
      <c r="BX212" s="551"/>
      <c r="BY212" s="551"/>
    </row>
    <row r="213">
      <c r="A213" s="551"/>
      <c r="B213" s="551"/>
      <c r="C213" s="551"/>
      <c r="D213" s="551"/>
      <c r="E213" s="554"/>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c r="BK213" s="551"/>
      <c r="BL213" s="551"/>
      <c r="BM213" s="551"/>
      <c r="BN213" s="551"/>
      <c r="BO213" s="551"/>
      <c r="BP213" s="551"/>
      <c r="BQ213" s="551"/>
      <c r="BR213" s="551"/>
      <c r="BS213" s="551"/>
      <c r="BT213" s="551"/>
      <c r="BU213" s="551"/>
      <c r="BV213" s="551"/>
      <c r="BW213" s="551"/>
      <c r="BX213" s="551"/>
      <c r="BY213" s="551"/>
    </row>
    <row r="214">
      <c r="A214" s="558"/>
      <c r="B214" s="558"/>
      <c r="C214" s="551"/>
      <c r="D214" s="551"/>
      <c r="E214" s="564"/>
      <c r="H214" s="558"/>
      <c r="I214" s="558"/>
      <c r="J214" s="558"/>
      <c r="K214" s="558"/>
      <c r="L214" s="558"/>
      <c r="M214" s="558"/>
      <c r="N214" s="558"/>
      <c r="O214" s="558"/>
      <c r="P214" s="558"/>
      <c r="Q214" s="558"/>
      <c r="R214" s="558"/>
      <c r="S214" s="558"/>
      <c r="T214" s="558"/>
      <c r="U214" s="558"/>
      <c r="V214" s="558"/>
      <c r="W214" s="558"/>
      <c r="X214" s="558"/>
      <c r="Y214" s="558"/>
      <c r="Z214" s="558"/>
      <c r="AA214" s="558"/>
      <c r="AB214" s="558"/>
      <c r="AC214" s="558"/>
      <c r="AD214" s="558"/>
      <c r="AE214" s="558"/>
      <c r="AF214" s="558"/>
      <c r="AG214" s="558"/>
      <c r="AH214" s="558"/>
      <c r="AI214" s="558"/>
      <c r="AJ214" s="558"/>
      <c r="AK214" s="558"/>
      <c r="AL214" s="558"/>
      <c r="AM214" s="558"/>
      <c r="AN214" s="558"/>
      <c r="AO214" s="558"/>
      <c r="AP214" s="558"/>
      <c r="AQ214" s="558"/>
      <c r="AR214" s="558"/>
      <c r="AS214" s="558"/>
      <c r="AT214" s="558"/>
      <c r="AU214" s="558"/>
      <c r="AV214" s="558"/>
      <c r="AW214" s="558"/>
      <c r="AX214" s="558"/>
      <c r="AY214" s="558"/>
      <c r="AZ214" s="558"/>
      <c r="BA214" s="558"/>
      <c r="BB214" s="558"/>
      <c r="BC214" s="558"/>
      <c r="BD214" s="558"/>
      <c r="BE214" s="558"/>
      <c r="BF214" s="558"/>
      <c r="BG214" s="558"/>
      <c r="BH214" s="558"/>
      <c r="BI214" s="558"/>
      <c r="BJ214" s="558"/>
      <c r="BK214" s="558"/>
      <c r="BL214" s="558"/>
      <c r="BM214" s="558"/>
      <c r="BN214" s="558"/>
      <c r="BO214" s="558"/>
      <c r="BP214" s="558"/>
      <c r="BQ214" s="558"/>
      <c r="BR214" s="558"/>
      <c r="BS214" s="558"/>
      <c r="BT214" s="558"/>
      <c r="BU214" s="558"/>
      <c r="BV214" s="558"/>
      <c r="BW214" s="558"/>
      <c r="BX214" s="558"/>
      <c r="BY214" s="558"/>
    </row>
    <row r="215">
      <c r="A215" s="551"/>
      <c r="B215" s="558"/>
      <c r="C215" s="551"/>
      <c r="D215" s="551"/>
      <c r="E215" s="554"/>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c r="BK215" s="551"/>
      <c r="BL215" s="551"/>
      <c r="BM215" s="551"/>
      <c r="BN215" s="551"/>
      <c r="BO215" s="551"/>
      <c r="BP215" s="551"/>
      <c r="BQ215" s="551"/>
      <c r="BR215" s="551"/>
      <c r="BS215" s="551"/>
      <c r="BT215" s="551"/>
      <c r="BU215" s="551"/>
      <c r="BV215" s="551"/>
      <c r="BW215" s="551"/>
      <c r="BX215" s="551"/>
      <c r="BY215" s="551"/>
    </row>
    <row r="216">
      <c r="A216" s="551"/>
      <c r="B216" s="558"/>
      <c r="C216" s="551"/>
      <c r="D216" s="551"/>
      <c r="E216" s="554"/>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c r="BK216" s="551"/>
      <c r="BL216" s="551"/>
      <c r="BM216" s="551"/>
      <c r="BN216" s="551"/>
      <c r="BO216" s="551"/>
      <c r="BP216" s="551"/>
      <c r="BQ216" s="551"/>
      <c r="BR216" s="551"/>
      <c r="BS216" s="551"/>
      <c r="BT216" s="551"/>
      <c r="BU216" s="551"/>
      <c r="BV216" s="551"/>
      <c r="BW216" s="551"/>
      <c r="BX216" s="551"/>
      <c r="BY216" s="551"/>
    </row>
    <row r="217">
      <c r="A217" s="551"/>
      <c r="B217" s="551"/>
      <c r="C217" s="551"/>
      <c r="D217" s="551"/>
      <c r="E217" s="554"/>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c r="BK217" s="551"/>
      <c r="BL217" s="551"/>
      <c r="BM217" s="551"/>
      <c r="BN217" s="551"/>
      <c r="BO217" s="551"/>
      <c r="BP217" s="551"/>
      <c r="BQ217" s="551"/>
      <c r="BR217" s="551"/>
      <c r="BS217" s="551"/>
      <c r="BT217" s="551"/>
      <c r="BU217" s="551"/>
      <c r="BV217" s="551"/>
      <c r="BW217" s="551"/>
      <c r="BX217" s="551"/>
      <c r="BY217" s="551"/>
    </row>
    <row r="218">
      <c r="A218" s="551"/>
      <c r="B218" s="551"/>
      <c r="C218" s="551"/>
      <c r="D218" s="551"/>
      <c r="E218" s="554"/>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c r="BK218" s="551"/>
      <c r="BL218" s="551"/>
      <c r="BM218" s="551"/>
      <c r="BN218" s="551"/>
      <c r="BO218" s="551"/>
      <c r="BP218" s="551"/>
      <c r="BQ218" s="551"/>
      <c r="BR218" s="551"/>
      <c r="BS218" s="551"/>
      <c r="BT218" s="551"/>
      <c r="BU218" s="551"/>
      <c r="BV218" s="551"/>
      <c r="BW218" s="551"/>
      <c r="BX218" s="551"/>
      <c r="BY218" s="551"/>
    </row>
    <row r="219">
      <c r="A219" s="551"/>
      <c r="B219" s="551"/>
      <c r="C219" s="551"/>
      <c r="D219" s="551"/>
      <c r="E219" s="554"/>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c r="BK219" s="551"/>
      <c r="BL219" s="551"/>
      <c r="BM219" s="551"/>
      <c r="BN219" s="551"/>
      <c r="BO219" s="551"/>
      <c r="BP219" s="551"/>
      <c r="BQ219" s="551"/>
      <c r="BR219" s="551"/>
      <c r="BS219" s="551"/>
      <c r="BT219" s="551"/>
      <c r="BU219" s="551"/>
      <c r="BV219" s="551"/>
      <c r="BW219" s="551"/>
      <c r="BX219" s="551"/>
      <c r="BY219" s="551"/>
    </row>
    <row r="220">
      <c r="A220" s="551"/>
      <c r="B220" s="551"/>
      <c r="C220" s="551"/>
      <c r="D220" s="551"/>
      <c r="E220" s="554"/>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c r="BK220" s="551"/>
      <c r="BL220" s="551"/>
      <c r="BM220" s="551"/>
      <c r="BN220" s="551"/>
      <c r="BO220" s="551"/>
      <c r="BP220" s="551"/>
      <c r="BQ220" s="551"/>
      <c r="BR220" s="551"/>
      <c r="BS220" s="551"/>
      <c r="BT220" s="551"/>
      <c r="BU220" s="551"/>
      <c r="BV220" s="551"/>
      <c r="BW220" s="551"/>
      <c r="BX220" s="551"/>
      <c r="BY220" s="551"/>
    </row>
    <row r="221">
      <c r="A221" s="551"/>
      <c r="B221" s="551"/>
      <c r="C221" s="551"/>
      <c r="D221" s="551"/>
      <c r="E221" s="554"/>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c r="BK221" s="551"/>
      <c r="BL221" s="551"/>
      <c r="BM221" s="551"/>
      <c r="BN221" s="551"/>
      <c r="BO221" s="551"/>
      <c r="BP221" s="551"/>
      <c r="BQ221" s="551"/>
      <c r="BR221" s="551"/>
      <c r="BS221" s="551"/>
      <c r="BT221" s="551"/>
      <c r="BU221" s="551"/>
      <c r="BV221" s="551"/>
      <c r="BW221" s="551"/>
      <c r="BX221" s="551"/>
      <c r="BY221" s="551"/>
    </row>
    <row r="222">
      <c r="A222" s="551"/>
      <c r="B222" s="551"/>
      <c r="C222" s="551"/>
      <c r="D222" s="551"/>
      <c r="E222" s="554"/>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c r="BK222" s="551"/>
      <c r="BL222" s="551"/>
      <c r="BM222" s="551"/>
      <c r="BN222" s="551"/>
      <c r="BO222" s="551"/>
      <c r="BP222" s="551"/>
      <c r="BQ222" s="551"/>
      <c r="BR222" s="551"/>
      <c r="BS222" s="551"/>
      <c r="BT222" s="551"/>
      <c r="BU222" s="551"/>
      <c r="BV222" s="551"/>
      <c r="BW222" s="551"/>
      <c r="BX222" s="551"/>
      <c r="BY222" s="551"/>
    </row>
    <row r="223">
      <c r="A223" s="551"/>
      <c r="B223" s="551"/>
      <c r="C223" s="551"/>
      <c r="D223" s="551"/>
      <c r="E223" s="554"/>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c r="BK223" s="551"/>
      <c r="BL223" s="551"/>
      <c r="BM223" s="551"/>
      <c r="BN223" s="551"/>
      <c r="BO223" s="551"/>
      <c r="BP223" s="551"/>
      <c r="BQ223" s="551"/>
      <c r="BR223" s="551"/>
      <c r="BS223" s="551"/>
      <c r="BT223" s="551"/>
      <c r="BU223" s="551"/>
      <c r="BV223" s="551"/>
      <c r="BW223" s="551"/>
      <c r="BX223" s="551"/>
      <c r="BY223" s="551"/>
    </row>
    <row r="224">
      <c r="A224" s="551"/>
      <c r="B224" s="551"/>
      <c r="C224" s="551"/>
      <c r="D224" s="551"/>
      <c r="E224" s="554"/>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c r="BK224" s="551"/>
      <c r="BL224" s="551"/>
      <c r="BM224" s="551"/>
      <c r="BN224" s="551"/>
      <c r="BO224" s="551"/>
      <c r="BP224" s="551"/>
      <c r="BQ224" s="551"/>
      <c r="BR224" s="551"/>
      <c r="BS224" s="551"/>
      <c r="BT224" s="551"/>
      <c r="BU224" s="551"/>
      <c r="BV224" s="551"/>
      <c r="BW224" s="551"/>
      <c r="BX224" s="551"/>
      <c r="BY224" s="551"/>
    </row>
    <row r="225">
      <c r="A225" s="551"/>
      <c r="B225" s="551"/>
      <c r="C225" s="551"/>
      <c r="D225" s="551"/>
      <c r="E225" s="554"/>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c r="BK225" s="551"/>
      <c r="BL225" s="551"/>
      <c r="BM225" s="551"/>
      <c r="BN225" s="551"/>
      <c r="BO225" s="551"/>
      <c r="BP225" s="551"/>
      <c r="BQ225" s="551"/>
      <c r="BR225" s="551"/>
      <c r="BS225" s="551"/>
      <c r="BT225" s="551"/>
      <c r="BU225" s="551"/>
      <c r="BV225" s="551"/>
      <c r="BW225" s="551"/>
      <c r="BX225" s="551"/>
      <c r="BY225" s="551"/>
    </row>
    <row r="226">
      <c r="A226" s="551"/>
      <c r="B226" s="551"/>
      <c r="C226" s="551"/>
      <c r="D226" s="551"/>
      <c r="E226" s="554"/>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c r="BK226" s="551"/>
      <c r="BL226" s="551"/>
      <c r="BM226" s="551"/>
      <c r="BN226" s="551"/>
      <c r="BO226" s="551"/>
      <c r="BP226" s="551"/>
      <c r="BQ226" s="551"/>
      <c r="BR226" s="551"/>
      <c r="BS226" s="551"/>
      <c r="BT226" s="551"/>
      <c r="BU226" s="551"/>
      <c r="BV226" s="551"/>
      <c r="BW226" s="551"/>
      <c r="BX226" s="551"/>
      <c r="BY226" s="551"/>
    </row>
    <row r="227">
      <c r="A227" s="551"/>
      <c r="B227" s="551"/>
      <c r="C227" s="551"/>
      <c r="D227" s="551"/>
      <c r="E227" s="554"/>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c r="BK227" s="551"/>
      <c r="BL227" s="551"/>
      <c r="BM227" s="551"/>
      <c r="BN227" s="551"/>
      <c r="BO227" s="551"/>
      <c r="BP227" s="551"/>
      <c r="BQ227" s="551"/>
      <c r="BR227" s="551"/>
      <c r="BS227" s="551"/>
      <c r="BT227" s="551"/>
      <c r="BU227" s="551"/>
      <c r="BV227" s="551"/>
      <c r="BW227" s="551"/>
      <c r="BX227" s="551"/>
      <c r="BY227" s="551"/>
    </row>
    <row r="228">
      <c r="A228" s="551"/>
      <c r="B228" s="551"/>
      <c r="C228" s="551"/>
      <c r="D228" s="551"/>
      <c r="E228" s="554"/>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c r="BK228" s="551"/>
      <c r="BL228" s="551"/>
      <c r="BM228" s="551"/>
      <c r="BN228" s="551"/>
      <c r="BO228" s="551"/>
      <c r="BP228" s="551"/>
      <c r="BQ228" s="551"/>
      <c r="BR228" s="551"/>
      <c r="BS228" s="551"/>
      <c r="BT228" s="551"/>
      <c r="BU228" s="551"/>
      <c r="BV228" s="551"/>
      <c r="BW228" s="551"/>
      <c r="BX228" s="551"/>
      <c r="BY228" s="551"/>
    </row>
    <row r="229">
      <c r="A229" s="551"/>
      <c r="B229" s="551"/>
      <c r="C229" s="551"/>
      <c r="D229" s="551"/>
      <c r="E229" s="554"/>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c r="BK229" s="551"/>
      <c r="BL229" s="551"/>
      <c r="BM229" s="551"/>
      <c r="BN229" s="551"/>
      <c r="BO229" s="551"/>
      <c r="BP229" s="551"/>
      <c r="BQ229" s="551"/>
      <c r="BR229" s="551"/>
      <c r="BS229" s="551"/>
      <c r="BT229" s="551"/>
      <c r="BU229" s="551"/>
      <c r="BV229" s="551"/>
      <c r="BW229" s="551"/>
      <c r="BX229" s="551"/>
      <c r="BY229" s="551"/>
    </row>
    <row r="230">
      <c r="A230" s="551"/>
      <c r="B230" s="551"/>
      <c r="C230" s="551"/>
      <c r="D230" s="551"/>
      <c r="E230" s="554"/>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c r="BK230" s="551"/>
      <c r="BL230" s="551"/>
      <c r="BM230" s="551"/>
      <c r="BN230" s="551"/>
      <c r="BO230" s="551"/>
      <c r="BP230" s="551"/>
      <c r="BQ230" s="551"/>
      <c r="BR230" s="551"/>
      <c r="BS230" s="551"/>
      <c r="BT230" s="551"/>
      <c r="BU230" s="551"/>
      <c r="BV230" s="551"/>
      <c r="BW230" s="551"/>
      <c r="BX230" s="551"/>
      <c r="BY230" s="551"/>
    </row>
    <row r="231">
      <c r="A231" s="551"/>
      <c r="B231" s="551"/>
      <c r="C231" s="551"/>
      <c r="D231" s="551"/>
      <c r="E231" s="554"/>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c r="BK231" s="551"/>
      <c r="BL231" s="551"/>
      <c r="BM231" s="551"/>
      <c r="BN231" s="551"/>
      <c r="BO231" s="551"/>
      <c r="BP231" s="551"/>
      <c r="BQ231" s="551"/>
      <c r="BR231" s="551"/>
      <c r="BS231" s="551"/>
      <c r="BT231" s="551"/>
      <c r="BU231" s="551"/>
      <c r="BV231" s="551"/>
      <c r="BW231" s="551"/>
      <c r="BX231" s="551"/>
      <c r="BY231" s="551"/>
    </row>
    <row r="232">
      <c r="A232" s="551"/>
      <c r="B232" s="551"/>
      <c r="C232" s="551"/>
      <c r="D232" s="551"/>
      <c r="E232" s="554"/>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c r="BK232" s="551"/>
      <c r="BL232" s="551"/>
      <c r="BM232" s="551"/>
      <c r="BN232" s="551"/>
      <c r="BO232" s="551"/>
      <c r="BP232" s="551"/>
      <c r="BQ232" s="551"/>
      <c r="BR232" s="551"/>
      <c r="BS232" s="551"/>
      <c r="BT232" s="551"/>
      <c r="BU232" s="551"/>
      <c r="BV232" s="551"/>
      <c r="BW232" s="551"/>
      <c r="BX232" s="551"/>
      <c r="BY232" s="551"/>
    </row>
    <row r="233">
      <c r="A233" s="551"/>
      <c r="B233" s="551"/>
      <c r="C233" s="551"/>
      <c r="D233" s="551"/>
      <c r="E233" s="554"/>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c r="BK233" s="551"/>
      <c r="BL233" s="551"/>
      <c r="BM233" s="551"/>
      <c r="BN233" s="551"/>
      <c r="BO233" s="551"/>
      <c r="BP233" s="551"/>
      <c r="BQ233" s="551"/>
      <c r="BR233" s="551"/>
      <c r="BS233" s="551"/>
      <c r="BT233" s="551"/>
      <c r="BU233" s="551"/>
      <c r="BV233" s="551"/>
      <c r="BW233" s="551"/>
      <c r="BX233" s="551"/>
      <c r="BY233" s="551"/>
    </row>
    <row r="234">
      <c r="A234" s="551"/>
      <c r="B234" s="551"/>
      <c r="C234" s="551"/>
      <c r="D234" s="551"/>
      <c r="E234" s="554"/>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c r="BK234" s="551"/>
      <c r="BL234" s="551"/>
      <c r="BM234" s="551"/>
      <c r="BN234" s="551"/>
      <c r="BO234" s="551"/>
      <c r="BP234" s="551"/>
      <c r="BQ234" s="551"/>
      <c r="BR234" s="551"/>
      <c r="BS234" s="551"/>
      <c r="BT234" s="551"/>
      <c r="BU234" s="551"/>
      <c r="BV234" s="551"/>
      <c r="BW234" s="551"/>
      <c r="BX234" s="551"/>
      <c r="BY234" s="551"/>
    </row>
    <row r="235">
      <c r="A235" s="551"/>
      <c r="B235" s="551"/>
      <c r="C235" s="551"/>
      <c r="D235" s="551"/>
      <c r="E235" s="554"/>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c r="BK235" s="551"/>
      <c r="BL235" s="551"/>
      <c r="BM235" s="551"/>
      <c r="BN235" s="551"/>
      <c r="BO235" s="551"/>
      <c r="BP235" s="551"/>
      <c r="BQ235" s="551"/>
      <c r="BR235" s="551"/>
      <c r="BS235" s="551"/>
      <c r="BT235" s="551"/>
      <c r="BU235" s="551"/>
      <c r="BV235" s="551"/>
      <c r="BW235" s="551"/>
      <c r="BX235" s="551"/>
      <c r="BY235" s="551"/>
    </row>
    <row r="236">
      <c r="A236" s="551"/>
      <c r="B236" s="551"/>
      <c r="C236" s="551"/>
      <c r="D236" s="551"/>
      <c r="E236" s="554"/>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c r="BK236" s="551"/>
      <c r="BL236" s="551"/>
      <c r="BM236" s="551"/>
      <c r="BN236" s="551"/>
      <c r="BO236" s="551"/>
      <c r="BP236" s="551"/>
      <c r="BQ236" s="551"/>
      <c r="BR236" s="551"/>
      <c r="BS236" s="551"/>
      <c r="BT236" s="551"/>
      <c r="BU236" s="551"/>
      <c r="BV236" s="551"/>
      <c r="BW236" s="551"/>
      <c r="BX236" s="551"/>
      <c r="BY236" s="551"/>
    </row>
    <row r="237">
      <c r="A237" s="551"/>
      <c r="B237" s="551"/>
      <c r="C237" s="551"/>
      <c r="D237" s="551"/>
      <c r="E237" s="554"/>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c r="BK237" s="551"/>
      <c r="BL237" s="551"/>
      <c r="BM237" s="551"/>
      <c r="BN237" s="551"/>
      <c r="BO237" s="551"/>
      <c r="BP237" s="551"/>
      <c r="BQ237" s="551"/>
      <c r="BR237" s="551"/>
      <c r="BS237" s="551"/>
      <c r="BT237" s="551"/>
      <c r="BU237" s="551"/>
      <c r="BV237" s="551"/>
      <c r="BW237" s="551"/>
      <c r="BX237" s="551"/>
      <c r="BY237" s="551"/>
    </row>
    <row r="238">
      <c r="A238" s="551"/>
      <c r="B238" s="551"/>
      <c r="C238" s="551"/>
      <c r="D238" s="551"/>
      <c r="E238" s="554"/>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c r="BK238" s="551"/>
      <c r="BL238" s="551"/>
      <c r="BM238" s="551"/>
      <c r="BN238" s="551"/>
      <c r="BO238" s="551"/>
      <c r="BP238" s="551"/>
      <c r="BQ238" s="551"/>
      <c r="BR238" s="551"/>
      <c r="BS238" s="551"/>
      <c r="BT238" s="551"/>
      <c r="BU238" s="551"/>
      <c r="BV238" s="551"/>
      <c r="BW238" s="551"/>
      <c r="BX238" s="551"/>
      <c r="BY238" s="551"/>
    </row>
    <row r="239">
      <c r="A239" s="551"/>
      <c r="B239" s="551"/>
      <c r="C239" s="551"/>
      <c r="D239" s="551"/>
      <c r="E239" s="554"/>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c r="BK239" s="551"/>
      <c r="BL239" s="551"/>
      <c r="BM239" s="551"/>
      <c r="BN239" s="551"/>
      <c r="BO239" s="551"/>
      <c r="BP239" s="551"/>
      <c r="BQ239" s="551"/>
      <c r="BR239" s="551"/>
      <c r="BS239" s="551"/>
      <c r="BT239" s="551"/>
      <c r="BU239" s="551"/>
      <c r="BV239" s="551"/>
      <c r="BW239" s="551"/>
      <c r="BX239" s="551"/>
      <c r="BY239" s="551"/>
    </row>
    <row r="240">
      <c r="A240" s="551"/>
      <c r="B240" s="551"/>
      <c r="C240" s="551"/>
      <c r="D240" s="551"/>
      <c r="E240" s="554"/>
      <c r="H240" s="551"/>
      <c r="I240" s="551"/>
      <c r="J240" s="551"/>
      <c r="K240" s="551"/>
      <c r="L240" s="551"/>
      <c r="M240" s="551"/>
      <c r="N240" s="551"/>
      <c r="O240" s="551"/>
      <c r="P240" s="551"/>
      <c r="Q240" s="551"/>
      <c r="R240" s="551"/>
      <c r="S240" s="551"/>
      <c r="T240" s="551"/>
      <c r="U240" s="551"/>
      <c r="V240" s="551"/>
      <c r="W240" s="551"/>
      <c r="X240" s="551"/>
      <c r="Y240" s="551"/>
      <c r="Z240" s="551"/>
      <c r="AA240" s="551"/>
      <c r="AB240" s="551"/>
      <c r="AC240" s="551"/>
      <c r="AD240" s="551"/>
      <c r="AE240" s="551"/>
      <c r="AF240" s="551"/>
      <c r="AG240" s="551"/>
      <c r="AH240" s="551"/>
      <c r="AI240" s="551"/>
      <c r="AJ240" s="551"/>
      <c r="AK240" s="551"/>
      <c r="AL240" s="551"/>
      <c r="AM240" s="551"/>
      <c r="AN240" s="551"/>
      <c r="AO240" s="551"/>
      <c r="AP240" s="551"/>
      <c r="AQ240" s="551"/>
      <c r="AR240" s="551"/>
      <c r="AS240" s="551"/>
      <c r="AT240" s="551"/>
      <c r="AU240" s="551"/>
      <c r="AV240" s="551"/>
      <c r="AW240" s="551"/>
      <c r="AX240" s="551"/>
      <c r="AY240" s="551"/>
      <c r="AZ240" s="551"/>
      <c r="BA240" s="551"/>
      <c r="BB240" s="551"/>
      <c r="BC240" s="551"/>
      <c r="BD240" s="551"/>
      <c r="BE240" s="551"/>
      <c r="BF240" s="551"/>
      <c r="BG240" s="551"/>
      <c r="BH240" s="551"/>
      <c r="BI240" s="551"/>
      <c r="BJ240" s="551"/>
      <c r="BK240" s="551"/>
      <c r="BL240" s="551"/>
      <c r="BM240" s="551"/>
      <c r="BN240" s="551"/>
      <c r="BO240" s="551"/>
      <c r="BP240" s="551"/>
      <c r="BQ240" s="551"/>
      <c r="BR240" s="551"/>
      <c r="BS240" s="551"/>
      <c r="BT240" s="551"/>
      <c r="BU240" s="551"/>
      <c r="BV240" s="551"/>
      <c r="BW240" s="551"/>
      <c r="BX240" s="551"/>
      <c r="BY240" s="551"/>
    </row>
    <row r="241">
      <c r="A241" s="551"/>
      <c r="B241" s="551"/>
      <c r="C241" s="551"/>
      <c r="D241" s="551"/>
      <c r="E241" s="554"/>
      <c r="H241" s="551"/>
      <c r="I241" s="551"/>
      <c r="J241" s="551"/>
      <c r="K241" s="551"/>
      <c r="L241" s="551"/>
      <c r="M241" s="551"/>
      <c r="N241" s="551"/>
      <c r="O241" s="551"/>
      <c r="P241" s="551"/>
      <c r="Q241" s="551"/>
      <c r="R241" s="551"/>
      <c r="S241" s="551"/>
      <c r="T241" s="551"/>
      <c r="U241" s="551"/>
      <c r="V241" s="551"/>
      <c r="W241" s="551"/>
      <c r="X241" s="551"/>
      <c r="Y241" s="551"/>
      <c r="Z241" s="551"/>
      <c r="AA241" s="551"/>
      <c r="AB241" s="551"/>
      <c r="AC241" s="551"/>
      <c r="AD241" s="551"/>
      <c r="AE241" s="551"/>
      <c r="AF241" s="551"/>
      <c r="AG241" s="551"/>
      <c r="AH241" s="551"/>
      <c r="AI241" s="551"/>
      <c r="AJ241" s="551"/>
      <c r="AK241" s="551"/>
      <c r="AL241" s="551"/>
      <c r="AM241" s="551"/>
      <c r="AN241" s="551"/>
      <c r="AO241" s="551"/>
      <c r="AP241" s="551"/>
      <c r="AQ241" s="551"/>
      <c r="AR241" s="551"/>
      <c r="AS241" s="551"/>
      <c r="AT241" s="551"/>
      <c r="AU241" s="551"/>
      <c r="AV241" s="551"/>
      <c r="AW241" s="551"/>
      <c r="AX241" s="551"/>
      <c r="AY241" s="551"/>
      <c r="AZ241" s="551"/>
      <c r="BA241" s="551"/>
      <c r="BB241" s="551"/>
      <c r="BC241" s="551"/>
      <c r="BD241" s="551"/>
      <c r="BE241" s="551"/>
      <c r="BF241" s="551"/>
      <c r="BG241" s="551"/>
      <c r="BH241" s="551"/>
      <c r="BI241" s="551"/>
      <c r="BJ241" s="551"/>
      <c r="BK241" s="551"/>
      <c r="BL241" s="551"/>
      <c r="BM241" s="551"/>
      <c r="BN241" s="551"/>
      <c r="BO241" s="551"/>
      <c r="BP241" s="551"/>
      <c r="BQ241" s="551"/>
      <c r="BR241" s="551"/>
      <c r="BS241" s="551"/>
      <c r="BT241" s="551"/>
      <c r="BU241" s="551"/>
      <c r="BV241" s="551"/>
      <c r="BW241" s="551"/>
      <c r="BX241" s="551"/>
      <c r="BY241" s="551"/>
    </row>
    <row r="242">
      <c r="A242" s="551"/>
      <c r="B242" s="551"/>
      <c r="C242" s="551"/>
      <c r="D242" s="551"/>
      <c r="E242" s="554"/>
      <c r="H242" s="551"/>
      <c r="I242" s="551"/>
      <c r="J242" s="551"/>
      <c r="K242" s="551"/>
      <c r="L242" s="551"/>
      <c r="M242" s="551"/>
      <c r="N242" s="551"/>
      <c r="O242" s="551"/>
      <c r="P242" s="551"/>
      <c r="Q242" s="551"/>
      <c r="R242" s="551"/>
      <c r="S242" s="551"/>
      <c r="T242" s="551"/>
      <c r="U242" s="551"/>
      <c r="V242" s="551"/>
      <c r="W242" s="551"/>
      <c r="X242" s="551"/>
      <c r="Y242" s="551"/>
      <c r="Z242" s="551"/>
      <c r="AA242" s="551"/>
      <c r="AB242" s="551"/>
      <c r="AC242" s="551"/>
      <c r="AD242" s="551"/>
      <c r="AE242" s="551"/>
      <c r="AF242" s="551"/>
      <c r="AG242" s="551"/>
      <c r="AH242" s="551"/>
      <c r="AI242" s="551"/>
      <c r="AJ242" s="551"/>
      <c r="AK242" s="551"/>
      <c r="AL242" s="551"/>
      <c r="AM242" s="551"/>
      <c r="AN242" s="551"/>
      <c r="AO242" s="551"/>
      <c r="AP242" s="551"/>
      <c r="AQ242" s="551"/>
      <c r="AR242" s="551"/>
      <c r="AS242" s="551"/>
      <c r="AT242" s="551"/>
      <c r="AU242" s="551"/>
      <c r="AV242" s="551"/>
      <c r="AW242" s="551"/>
      <c r="AX242" s="551"/>
      <c r="AY242" s="551"/>
      <c r="AZ242" s="551"/>
      <c r="BA242" s="551"/>
      <c r="BB242" s="551"/>
      <c r="BC242" s="551"/>
      <c r="BD242" s="551"/>
      <c r="BE242" s="551"/>
      <c r="BF242" s="551"/>
      <c r="BG242" s="551"/>
      <c r="BH242" s="551"/>
      <c r="BI242" s="551"/>
      <c r="BJ242" s="551"/>
      <c r="BK242" s="551"/>
      <c r="BL242" s="551"/>
      <c r="BM242" s="551"/>
      <c r="BN242" s="551"/>
      <c r="BO242" s="551"/>
      <c r="BP242" s="551"/>
      <c r="BQ242" s="551"/>
      <c r="BR242" s="551"/>
      <c r="BS242" s="551"/>
      <c r="BT242" s="551"/>
      <c r="BU242" s="551"/>
      <c r="BV242" s="551"/>
      <c r="BW242" s="551"/>
      <c r="BX242" s="551"/>
      <c r="BY242" s="551"/>
    </row>
    <row r="243">
      <c r="A243" s="551"/>
      <c r="B243" s="551"/>
      <c r="C243" s="551"/>
      <c r="D243" s="551"/>
      <c r="E243" s="554"/>
      <c r="H243" s="551"/>
      <c r="I243" s="551"/>
      <c r="J243" s="551"/>
      <c r="K243" s="551"/>
      <c r="L243" s="551"/>
      <c r="M243" s="551"/>
      <c r="N243" s="551"/>
      <c r="O243" s="551"/>
      <c r="P243" s="551"/>
      <c r="Q243" s="551"/>
      <c r="R243" s="551"/>
      <c r="S243" s="551"/>
      <c r="T243" s="551"/>
      <c r="U243" s="551"/>
      <c r="V243" s="551"/>
      <c r="W243" s="551"/>
      <c r="X243" s="551"/>
      <c r="Y243" s="551"/>
      <c r="Z243" s="551"/>
      <c r="AA243" s="551"/>
      <c r="AB243" s="551"/>
      <c r="AC243" s="551"/>
      <c r="AD243" s="551"/>
      <c r="AE243" s="551"/>
      <c r="AF243" s="551"/>
      <c r="AG243" s="551"/>
      <c r="AH243" s="551"/>
      <c r="AI243" s="551"/>
      <c r="AJ243" s="551"/>
      <c r="AK243" s="551"/>
      <c r="AL243" s="551"/>
      <c r="AM243" s="551"/>
      <c r="AN243" s="551"/>
      <c r="AO243" s="551"/>
      <c r="AP243" s="551"/>
      <c r="AQ243" s="551"/>
      <c r="AR243" s="551"/>
      <c r="AS243" s="551"/>
      <c r="AT243" s="551"/>
      <c r="AU243" s="551"/>
      <c r="AV243" s="551"/>
      <c r="AW243" s="551"/>
      <c r="AX243" s="551"/>
      <c r="AY243" s="551"/>
      <c r="AZ243" s="551"/>
      <c r="BA243" s="551"/>
      <c r="BB243" s="551"/>
      <c r="BC243" s="551"/>
      <c r="BD243" s="551"/>
      <c r="BE243" s="551"/>
      <c r="BF243" s="551"/>
      <c r="BG243" s="551"/>
      <c r="BH243" s="551"/>
      <c r="BI243" s="551"/>
      <c r="BJ243" s="551"/>
      <c r="BK243" s="551"/>
      <c r="BL243" s="551"/>
      <c r="BM243" s="551"/>
      <c r="BN243" s="551"/>
      <c r="BO243" s="551"/>
      <c r="BP243" s="551"/>
      <c r="BQ243" s="551"/>
      <c r="BR243" s="551"/>
      <c r="BS243" s="551"/>
      <c r="BT243" s="551"/>
      <c r="BU243" s="551"/>
      <c r="BV243" s="551"/>
      <c r="BW243" s="551"/>
      <c r="BX243" s="551"/>
      <c r="BY243" s="551"/>
    </row>
    <row r="244">
      <c r="A244" s="551"/>
      <c r="B244" s="551"/>
      <c r="C244" s="551"/>
      <c r="D244" s="551"/>
      <c r="E244" s="554"/>
      <c r="H244" s="551"/>
      <c r="I244" s="551"/>
      <c r="J244" s="551"/>
      <c r="K244" s="551"/>
      <c r="L244" s="551"/>
      <c r="M244" s="551"/>
      <c r="N244" s="551"/>
      <c r="O244" s="551"/>
      <c r="P244" s="551"/>
      <c r="Q244" s="551"/>
      <c r="R244" s="551"/>
      <c r="S244" s="551"/>
      <c r="T244" s="551"/>
      <c r="U244" s="551"/>
      <c r="V244" s="551"/>
      <c r="W244" s="551"/>
      <c r="X244" s="551"/>
      <c r="Y244" s="551"/>
      <c r="Z244" s="551"/>
      <c r="AA244" s="551"/>
      <c r="AB244" s="551"/>
      <c r="AC244" s="551"/>
      <c r="AD244" s="551"/>
      <c r="AE244" s="551"/>
      <c r="AF244" s="551"/>
      <c r="AG244" s="551"/>
      <c r="AH244" s="551"/>
      <c r="AI244" s="551"/>
      <c r="AJ244" s="551"/>
      <c r="AK244" s="551"/>
      <c r="AL244" s="551"/>
      <c r="AM244" s="551"/>
      <c r="AN244" s="551"/>
      <c r="AO244" s="551"/>
      <c r="AP244" s="551"/>
      <c r="AQ244" s="551"/>
      <c r="AR244" s="551"/>
      <c r="AS244" s="551"/>
      <c r="AT244" s="551"/>
      <c r="AU244" s="551"/>
      <c r="AV244" s="551"/>
      <c r="AW244" s="551"/>
      <c r="AX244" s="551"/>
      <c r="AY244" s="551"/>
      <c r="AZ244" s="551"/>
      <c r="BA244" s="551"/>
      <c r="BB244" s="551"/>
      <c r="BC244" s="551"/>
      <c r="BD244" s="551"/>
      <c r="BE244" s="551"/>
      <c r="BF244" s="551"/>
      <c r="BG244" s="551"/>
      <c r="BH244" s="551"/>
      <c r="BI244" s="551"/>
      <c r="BJ244" s="551"/>
      <c r="BK244" s="551"/>
      <c r="BL244" s="551"/>
      <c r="BM244" s="551"/>
      <c r="BN244" s="551"/>
      <c r="BO244" s="551"/>
      <c r="BP244" s="551"/>
      <c r="BQ244" s="551"/>
      <c r="BR244" s="551"/>
      <c r="BS244" s="551"/>
      <c r="BT244" s="551"/>
      <c r="BU244" s="551"/>
      <c r="BV244" s="551"/>
      <c r="BW244" s="551"/>
      <c r="BX244" s="551"/>
      <c r="BY244" s="551"/>
    </row>
    <row r="245">
      <c r="A245" s="551"/>
      <c r="B245" s="551"/>
      <c r="C245" s="551"/>
      <c r="D245" s="551"/>
      <c r="E245" s="554"/>
      <c r="H245" s="551"/>
      <c r="I245" s="551"/>
      <c r="J245" s="551"/>
      <c r="K245" s="551"/>
      <c r="L245" s="551"/>
      <c r="M245" s="551"/>
      <c r="N245" s="551"/>
      <c r="O245" s="551"/>
      <c r="P245" s="551"/>
      <c r="Q245" s="551"/>
      <c r="R245" s="551"/>
      <c r="S245" s="551"/>
      <c r="T245" s="551"/>
      <c r="U245" s="551"/>
      <c r="V245" s="551"/>
      <c r="W245" s="551"/>
      <c r="X245" s="551"/>
      <c r="Y245" s="551"/>
      <c r="Z245" s="551"/>
      <c r="AA245" s="551"/>
      <c r="AB245" s="551"/>
      <c r="AC245" s="551"/>
      <c r="AD245" s="551"/>
      <c r="AE245" s="551"/>
      <c r="AF245" s="551"/>
      <c r="AG245" s="551"/>
      <c r="AH245" s="551"/>
      <c r="AI245" s="551"/>
      <c r="AJ245" s="551"/>
      <c r="AK245" s="551"/>
      <c r="AL245" s="551"/>
      <c r="AM245" s="551"/>
      <c r="AN245" s="551"/>
      <c r="AO245" s="551"/>
      <c r="AP245" s="551"/>
      <c r="AQ245" s="551"/>
      <c r="AR245" s="551"/>
      <c r="AS245" s="551"/>
      <c r="AT245" s="551"/>
      <c r="AU245" s="551"/>
      <c r="AV245" s="551"/>
      <c r="AW245" s="551"/>
      <c r="AX245" s="551"/>
      <c r="AY245" s="551"/>
      <c r="AZ245" s="551"/>
      <c r="BA245" s="551"/>
      <c r="BB245" s="551"/>
      <c r="BC245" s="551"/>
      <c r="BD245" s="551"/>
      <c r="BE245" s="551"/>
      <c r="BF245" s="551"/>
      <c r="BG245" s="551"/>
      <c r="BH245" s="551"/>
      <c r="BI245" s="551"/>
      <c r="BJ245" s="551"/>
      <c r="BK245" s="551"/>
      <c r="BL245" s="551"/>
      <c r="BM245" s="551"/>
      <c r="BN245" s="551"/>
      <c r="BO245" s="551"/>
      <c r="BP245" s="551"/>
      <c r="BQ245" s="551"/>
      <c r="BR245" s="551"/>
      <c r="BS245" s="551"/>
      <c r="BT245" s="551"/>
      <c r="BU245" s="551"/>
      <c r="BV245" s="551"/>
      <c r="BW245" s="551"/>
      <c r="BX245" s="551"/>
      <c r="BY245" s="551"/>
    </row>
    <row r="246">
      <c r="A246" s="551"/>
      <c r="B246" s="551"/>
      <c r="C246" s="551"/>
      <c r="D246" s="551"/>
      <c r="E246" s="554"/>
      <c r="H246" s="551"/>
      <c r="I246" s="551"/>
      <c r="J246" s="551"/>
      <c r="K246" s="551"/>
      <c r="L246" s="551"/>
      <c r="M246" s="551"/>
      <c r="N246" s="551"/>
      <c r="O246" s="551"/>
      <c r="P246" s="551"/>
      <c r="Q246" s="551"/>
      <c r="R246" s="551"/>
      <c r="S246" s="551"/>
      <c r="T246" s="551"/>
      <c r="U246" s="551"/>
      <c r="V246" s="551"/>
      <c r="W246" s="551"/>
      <c r="X246" s="551"/>
      <c r="Y246" s="551"/>
      <c r="Z246" s="551"/>
      <c r="AA246" s="551"/>
      <c r="AB246" s="551"/>
      <c r="AC246" s="551"/>
      <c r="AD246" s="551"/>
      <c r="AE246" s="551"/>
      <c r="AF246" s="551"/>
      <c r="AG246" s="551"/>
      <c r="AH246" s="551"/>
      <c r="AI246" s="551"/>
      <c r="AJ246" s="551"/>
      <c r="AK246" s="551"/>
      <c r="AL246" s="551"/>
      <c r="AM246" s="551"/>
      <c r="AN246" s="551"/>
      <c r="AO246" s="551"/>
      <c r="AP246" s="551"/>
      <c r="AQ246" s="551"/>
      <c r="AR246" s="551"/>
      <c r="AS246" s="551"/>
      <c r="AT246" s="551"/>
      <c r="AU246" s="551"/>
      <c r="AV246" s="551"/>
      <c r="AW246" s="551"/>
      <c r="AX246" s="551"/>
      <c r="AY246" s="551"/>
      <c r="AZ246" s="551"/>
      <c r="BA246" s="551"/>
      <c r="BB246" s="551"/>
      <c r="BC246" s="551"/>
      <c r="BD246" s="551"/>
      <c r="BE246" s="551"/>
      <c r="BF246" s="551"/>
      <c r="BG246" s="551"/>
      <c r="BH246" s="551"/>
      <c r="BI246" s="551"/>
      <c r="BJ246" s="551"/>
      <c r="BK246" s="551"/>
      <c r="BL246" s="551"/>
      <c r="BM246" s="551"/>
      <c r="BN246" s="551"/>
      <c r="BO246" s="551"/>
      <c r="BP246" s="551"/>
      <c r="BQ246" s="551"/>
      <c r="BR246" s="551"/>
      <c r="BS246" s="551"/>
      <c r="BT246" s="551"/>
      <c r="BU246" s="551"/>
      <c r="BV246" s="551"/>
      <c r="BW246" s="551"/>
      <c r="BX246" s="551"/>
      <c r="BY246" s="551"/>
    </row>
    <row r="247">
      <c r="A247" s="551"/>
      <c r="B247" s="551"/>
      <c r="C247" s="551"/>
      <c r="D247" s="551"/>
      <c r="E247" s="554"/>
      <c r="H247" s="551"/>
      <c r="I247" s="551"/>
      <c r="J247" s="551"/>
      <c r="K247" s="551"/>
      <c r="L247" s="551"/>
      <c r="M247" s="551"/>
      <c r="N247" s="551"/>
      <c r="O247" s="551"/>
      <c r="P247" s="551"/>
      <c r="Q247" s="551"/>
      <c r="R247" s="551"/>
      <c r="S247" s="551"/>
      <c r="T247" s="551"/>
      <c r="U247" s="551"/>
      <c r="V247" s="551"/>
      <c r="W247" s="551"/>
      <c r="X247" s="551"/>
      <c r="Y247" s="551"/>
      <c r="Z247" s="551"/>
      <c r="AA247" s="551"/>
      <c r="AB247" s="551"/>
      <c r="AC247" s="551"/>
      <c r="AD247" s="551"/>
      <c r="AE247" s="551"/>
      <c r="AF247" s="551"/>
      <c r="AG247" s="551"/>
      <c r="AH247" s="551"/>
      <c r="AI247" s="551"/>
      <c r="AJ247" s="551"/>
      <c r="AK247" s="551"/>
      <c r="AL247" s="551"/>
      <c r="AM247" s="551"/>
      <c r="AN247" s="551"/>
      <c r="AO247" s="551"/>
      <c r="AP247" s="551"/>
      <c r="AQ247" s="551"/>
      <c r="AR247" s="551"/>
      <c r="AS247" s="551"/>
      <c r="AT247" s="551"/>
      <c r="AU247" s="551"/>
      <c r="AV247" s="551"/>
      <c r="AW247" s="551"/>
      <c r="AX247" s="551"/>
      <c r="AY247" s="551"/>
      <c r="AZ247" s="551"/>
      <c r="BA247" s="551"/>
      <c r="BB247" s="551"/>
      <c r="BC247" s="551"/>
      <c r="BD247" s="551"/>
      <c r="BE247" s="551"/>
      <c r="BF247" s="551"/>
      <c r="BG247" s="551"/>
      <c r="BH247" s="551"/>
      <c r="BI247" s="551"/>
      <c r="BJ247" s="551"/>
      <c r="BK247" s="551"/>
      <c r="BL247" s="551"/>
      <c r="BM247" s="551"/>
      <c r="BN247" s="551"/>
      <c r="BO247" s="551"/>
      <c r="BP247" s="551"/>
      <c r="BQ247" s="551"/>
      <c r="BR247" s="551"/>
      <c r="BS247" s="551"/>
      <c r="BT247" s="551"/>
      <c r="BU247" s="551"/>
      <c r="BV247" s="551"/>
      <c r="BW247" s="551"/>
      <c r="BX247" s="551"/>
      <c r="BY247" s="551"/>
    </row>
    <row r="248">
      <c r="A248" s="551"/>
      <c r="B248" s="551"/>
      <c r="C248" s="551"/>
      <c r="D248" s="551"/>
      <c r="E248" s="554"/>
      <c r="H248" s="551"/>
      <c r="I248" s="551"/>
      <c r="J248" s="551"/>
      <c r="K248" s="551"/>
      <c r="L248" s="551"/>
      <c r="M248" s="551"/>
      <c r="N248" s="551"/>
      <c r="O248" s="551"/>
      <c r="P248" s="551"/>
      <c r="Q248" s="551"/>
      <c r="R248" s="551"/>
      <c r="S248" s="551"/>
      <c r="T248" s="551"/>
      <c r="U248" s="551"/>
      <c r="V248" s="551"/>
      <c r="W248" s="551"/>
      <c r="X248" s="551"/>
      <c r="Y248" s="551"/>
      <c r="Z248" s="551"/>
      <c r="AA248" s="551"/>
      <c r="AB248" s="551"/>
      <c r="AC248" s="551"/>
      <c r="AD248" s="551"/>
      <c r="AE248" s="551"/>
      <c r="AF248" s="551"/>
      <c r="AG248" s="551"/>
      <c r="AH248" s="551"/>
      <c r="AI248" s="551"/>
      <c r="AJ248" s="551"/>
      <c r="AK248" s="551"/>
      <c r="AL248" s="551"/>
      <c r="AM248" s="551"/>
      <c r="AN248" s="551"/>
      <c r="AO248" s="551"/>
      <c r="AP248" s="551"/>
      <c r="AQ248" s="551"/>
      <c r="AR248" s="551"/>
      <c r="AS248" s="551"/>
      <c r="AT248" s="551"/>
      <c r="AU248" s="551"/>
      <c r="AV248" s="551"/>
      <c r="AW248" s="551"/>
      <c r="AX248" s="551"/>
      <c r="AY248" s="551"/>
      <c r="AZ248" s="551"/>
      <c r="BA248" s="551"/>
      <c r="BB248" s="551"/>
      <c r="BC248" s="551"/>
      <c r="BD248" s="551"/>
      <c r="BE248" s="551"/>
      <c r="BF248" s="551"/>
      <c r="BG248" s="551"/>
      <c r="BH248" s="551"/>
      <c r="BI248" s="551"/>
      <c r="BJ248" s="551"/>
      <c r="BK248" s="551"/>
      <c r="BL248" s="551"/>
      <c r="BM248" s="551"/>
      <c r="BN248" s="551"/>
      <c r="BO248" s="551"/>
      <c r="BP248" s="551"/>
      <c r="BQ248" s="551"/>
      <c r="BR248" s="551"/>
      <c r="BS248" s="551"/>
      <c r="BT248" s="551"/>
      <c r="BU248" s="551"/>
      <c r="BV248" s="551"/>
      <c r="BW248" s="551"/>
      <c r="BX248" s="551"/>
      <c r="BY248" s="551"/>
    </row>
    <row r="249">
      <c r="A249" s="551"/>
      <c r="B249" s="551"/>
      <c r="C249" s="551"/>
      <c r="D249" s="551"/>
      <c r="E249" s="554"/>
      <c r="H249" s="551"/>
      <c r="I249" s="551"/>
      <c r="J249" s="551"/>
      <c r="K249" s="551"/>
      <c r="L249" s="551"/>
      <c r="M249" s="551"/>
      <c r="N249" s="551"/>
      <c r="O249" s="551"/>
      <c r="P249" s="551"/>
      <c r="Q249" s="551"/>
      <c r="R249" s="551"/>
      <c r="S249" s="551"/>
      <c r="T249" s="551"/>
      <c r="U249" s="551"/>
      <c r="V249" s="551"/>
      <c r="W249" s="551"/>
      <c r="X249" s="551"/>
      <c r="Y249" s="551"/>
      <c r="Z249" s="551"/>
      <c r="AA249" s="551"/>
      <c r="AB249" s="551"/>
      <c r="AC249" s="551"/>
      <c r="AD249" s="551"/>
      <c r="AE249" s="551"/>
      <c r="AF249" s="551"/>
      <c r="AG249" s="551"/>
      <c r="AH249" s="551"/>
      <c r="AI249" s="551"/>
      <c r="AJ249" s="551"/>
      <c r="AK249" s="551"/>
      <c r="AL249" s="551"/>
      <c r="AM249" s="551"/>
      <c r="AN249" s="551"/>
      <c r="AO249" s="551"/>
      <c r="AP249" s="551"/>
      <c r="AQ249" s="551"/>
      <c r="AR249" s="551"/>
      <c r="AS249" s="551"/>
      <c r="AT249" s="551"/>
      <c r="AU249" s="551"/>
      <c r="AV249" s="551"/>
      <c r="AW249" s="551"/>
      <c r="AX249" s="551"/>
      <c r="AY249" s="551"/>
      <c r="AZ249" s="551"/>
      <c r="BA249" s="551"/>
      <c r="BB249" s="551"/>
      <c r="BC249" s="551"/>
      <c r="BD249" s="551"/>
      <c r="BE249" s="551"/>
      <c r="BF249" s="551"/>
      <c r="BG249" s="551"/>
      <c r="BH249" s="551"/>
      <c r="BI249" s="551"/>
      <c r="BJ249" s="551"/>
      <c r="BK249" s="551"/>
      <c r="BL249" s="551"/>
      <c r="BM249" s="551"/>
      <c r="BN249" s="551"/>
      <c r="BO249" s="551"/>
      <c r="BP249" s="551"/>
      <c r="BQ249" s="551"/>
      <c r="BR249" s="551"/>
      <c r="BS249" s="551"/>
      <c r="BT249" s="551"/>
      <c r="BU249" s="551"/>
      <c r="BV249" s="551"/>
      <c r="BW249" s="551"/>
      <c r="BX249" s="551"/>
      <c r="BY249" s="551"/>
    </row>
    <row r="250">
      <c r="A250" s="551"/>
      <c r="B250" s="551"/>
      <c r="C250" s="551"/>
      <c r="D250" s="551"/>
      <c r="E250" s="554"/>
      <c r="H250" s="551"/>
      <c r="I250" s="551"/>
      <c r="J250" s="551"/>
      <c r="K250" s="551"/>
      <c r="L250" s="551"/>
      <c r="M250" s="551"/>
      <c r="N250" s="551"/>
      <c r="O250" s="551"/>
      <c r="P250" s="551"/>
      <c r="Q250" s="551"/>
      <c r="R250" s="551"/>
      <c r="S250" s="551"/>
      <c r="T250" s="551"/>
      <c r="U250" s="551"/>
      <c r="V250" s="551"/>
      <c r="W250" s="551"/>
      <c r="X250" s="551"/>
      <c r="Y250" s="551"/>
      <c r="Z250" s="551"/>
      <c r="AA250" s="551"/>
      <c r="AB250" s="551"/>
      <c r="AC250" s="551"/>
      <c r="AD250" s="551"/>
      <c r="AE250" s="551"/>
      <c r="AF250" s="551"/>
      <c r="AG250" s="551"/>
      <c r="AH250" s="551"/>
      <c r="AI250" s="551"/>
      <c r="AJ250" s="551"/>
      <c r="AK250" s="551"/>
      <c r="AL250" s="551"/>
      <c r="AM250" s="551"/>
      <c r="AN250" s="551"/>
      <c r="AO250" s="551"/>
      <c r="AP250" s="551"/>
      <c r="AQ250" s="551"/>
      <c r="AR250" s="551"/>
      <c r="AS250" s="551"/>
      <c r="AT250" s="551"/>
      <c r="AU250" s="551"/>
      <c r="AV250" s="551"/>
      <c r="AW250" s="551"/>
      <c r="AX250" s="551"/>
      <c r="AY250" s="551"/>
      <c r="AZ250" s="551"/>
      <c r="BA250" s="551"/>
      <c r="BB250" s="551"/>
      <c r="BC250" s="551"/>
      <c r="BD250" s="551"/>
      <c r="BE250" s="551"/>
      <c r="BF250" s="551"/>
      <c r="BG250" s="551"/>
      <c r="BH250" s="551"/>
      <c r="BI250" s="551"/>
      <c r="BJ250" s="551"/>
      <c r="BK250" s="551"/>
      <c r="BL250" s="551"/>
      <c r="BM250" s="551"/>
      <c r="BN250" s="551"/>
      <c r="BO250" s="551"/>
      <c r="BP250" s="551"/>
      <c r="BQ250" s="551"/>
      <c r="BR250" s="551"/>
      <c r="BS250" s="551"/>
      <c r="BT250" s="551"/>
      <c r="BU250" s="551"/>
      <c r="BV250" s="551"/>
      <c r="BW250" s="551"/>
      <c r="BX250" s="551"/>
      <c r="BY250" s="551"/>
    </row>
    <row r="251">
      <c r="A251" s="551"/>
      <c r="B251" s="551"/>
      <c r="C251" s="551"/>
      <c r="D251" s="551"/>
      <c r="E251" s="554"/>
      <c r="H251" s="551"/>
      <c r="I251" s="551"/>
      <c r="J251" s="551"/>
      <c r="K251" s="551"/>
      <c r="L251" s="551"/>
      <c r="M251" s="551"/>
      <c r="N251" s="551"/>
      <c r="O251" s="551"/>
      <c r="P251" s="551"/>
      <c r="Q251" s="551"/>
      <c r="R251" s="551"/>
      <c r="S251" s="551"/>
      <c r="T251" s="551"/>
      <c r="U251" s="551"/>
      <c r="V251" s="551"/>
      <c r="W251" s="551"/>
      <c r="X251" s="551"/>
      <c r="Y251" s="551"/>
      <c r="Z251" s="551"/>
      <c r="AA251" s="551"/>
      <c r="AB251" s="551"/>
      <c r="AC251" s="551"/>
      <c r="AD251" s="551"/>
      <c r="AE251" s="551"/>
      <c r="AF251" s="551"/>
      <c r="AG251" s="551"/>
      <c r="AH251" s="551"/>
      <c r="AI251" s="551"/>
      <c r="AJ251" s="551"/>
      <c r="AK251" s="551"/>
      <c r="AL251" s="551"/>
      <c r="AM251" s="551"/>
      <c r="AN251" s="551"/>
      <c r="AO251" s="551"/>
      <c r="AP251" s="551"/>
      <c r="AQ251" s="551"/>
      <c r="AR251" s="551"/>
      <c r="AS251" s="551"/>
      <c r="AT251" s="551"/>
      <c r="AU251" s="551"/>
      <c r="AV251" s="551"/>
      <c r="AW251" s="551"/>
      <c r="AX251" s="551"/>
      <c r="AY251" s="551"/>
      <c r="AZ251" s="551"/>
      <c r="BA251" s="551"/>
      <c r="BB251" s="551"/>
      <c r="BC251" s="551"/>
      <c r="BD251" s="551"/>
      <c r="BE251" s="551"/>
      <c r="BF251" s="551"/>
      <c r="BG251" s="551"/>
      <c r="BH251" s="551"/>
      <c r="BI251" s="551"/>
      <c r="BJ251" s="551"/>
      <c r="BK251" s="551"/>
      <c r="BL251" s="551"/>
      <c r="BM251" s="551"/>
      <c r="BN251" s="551"/>
      <c r="BO251" s="551"/>
      <c r="BP251" s="551"/>
      <c r="BQ251" s="551"/>
      <c r="BR251" s="551"/>
      <c r="BS251" s="551"/>
      <c r="BT251" s="551"/>
      <c r="BU251" s="551"/>
      <c r="BV251" s="551"/>
      <c r="BW251" s="551"/>
      <c r="BX251" s="551"/>
      <c r="BY251" s="551"/>
    </row>
    <row r="252">
      <c r="A252" s="551"/>
      <c r="B252" s="551"/>
      <c r="C252" s="551"/>
      <c r="D252" s="551"/>
      <c r="E252" s="554"/>
      <c r="H252" s="551"/>
      <c r="I252" s="551"/>
      <c r="J252" s="551"/>
      <c r="K252" s="551"/>
      <c r="L252" s="551"/>
      <c r="M252" s="551"/>
      <c r="N252" s="551"/>
      <c r="O252" s="551"/>
      <c r="P252" s="551"/>
      <c r="Q252" s="551"/>
      <c r="R252" s="551"/>
      <c r="S252" s="551"/>
      <c r="T252" s="551"/>
      <c r="U252" s="551"/>
      <c r="V252" s="551"/>
      <c r="W252" s="551"/>
      <c r="X252" s="551"/>
      <c r="Y252" s="551"/>
      <c r="Z252" s="551"/>
      <c r="AA252" s="551"/>
      <c r="AB252" s="551"/>
      <c r="AC252" s="551"/>
      <c r="AD252" s="551"/>
      <c r="AE252" s="551"/>
      <c r="AF252" s="551"/>
      <c r="AG252" s="551"/>
      <c r="AH252" s="551"/>
      <c r="AI252" s="551"/>
      <c r="AJ252" s="551"/>
      <c r="AK252" s="551"/>
      <c r="AL252" s="551"/>
      <c r="AM252" s="551"/>
      <c r="AN252" s="551"/>
      <c r="AO252" s="551"/>
      <c r="AP252" s="551"/>
      <c r="AQ252" s="551"/>
      <c r="AR252" s="551"/>
      <c r="AS252" s="551"/>
      <c r="AT252" s="551"/>
      <c r="AU252" s="551"/>
      <c r="AV252" s="551"/>
      <c r="AW252" s="551"/>
      <c r="AX252" s="551"/>
      <c r="AY252" s="551"/>
      <c r="AZ252" s="551"/>
      <c r="BA252" s="551"/>
      <c r="BB252" s="551"/>
      <c r="BC252" s="551"/>
      <c r="BD252" s="551"/>
      <c r="BE252" s="551"/>
      <c r="BF252" s="551"/>
      <c r="BG252" s="551"/>
      <c r="BH252" s="551"/>
      <c r="BI252" s="551"/>
      <c r="BJ252" s="551"/>
      <c r="BK252" s="551"/>
      <c r="BL252" s="551"/>
      <c r="BM252" s="551"/>
      <c r="BN252" s="551"/>
      <c r="BO252" s="551"/>
      <c r="BP252" s="551"/>
      <c r="BQ252" s="551"/>
      <c r="BR252" s="551"/>
      <c r="BS252" s="551"/>
      <c r="BT252" s="551"/>
      <c r="BU252" s="551"/>
      <c r="BV252" s="551"/>
      <c r="BW252" s="551"/>
      <c r="BX252" s="551"/>
      <c r="BY252" s="551"/>
    </row>
    <row r="253">
      <c r="A253" s="551"/>
      <c r="B253" s="551"/>
      <c r="C253" s="551"/>
      <c r="D253" s="551"/>
      <c r="E253" s="554"/>
      <c r="H253" s="551"/>
      <c r="I253" s="551"/>
      <c r="J253" s="551"/>
      <c r="K253" s="551"/>
      <c r="L253" s="551"/>
      <c r="M253" s="551"/>
      <c r="N253" s="551"/>
      <c r="O253" s="551"/>
      <c r="P253" s="551"/>
      <c r="Q253" s="551"/>
      <c r="R253" s="551"/>
      <c r="S253" s="551"/>
      <c r="T253" s="551"/>
      <c r="U253" s="551"/>
      <c r="V253" s="551"/>
      <c r="W253" s="551"/>
      <c r="X253" s="551"/>
      <c r="Y253" s="551"/>
      <c r="Z253" s="551"/>
      <c r="AA253" s="551"/>
      <c r="AB253" s="551"/>
      <c r="AC253" s="551"/>
      <c r="AD253" s="551"/>
      <c r="AE253" s="551"/>
      <c r="AF253" s="551"/>
      <c r="AG253" s="551"/>
      <c r="AH253" s="551"/>
      <c r="AI253" s="551"/>
      <c r="AJ253" s="551"/>
      <c r="AK253" s="551"/>
      <c r="AL253" s="551"/>
      <c r="AM253" s="551"/>
      <c r="AN253" s="551"/>
      <c r="AO253" s="551"/>
      <c r="AP253" s="551"/>
      <c r="AQ253" s="551"/>
      <c r="AR253" s="551"/>
      <c r="AS253" s="551"/>
      <c r="AT253" s="551"/>
      <c r="AU253" s="551"/>
      <c r="AV253" s="551"/>
      <c r="AW253" s="551"/>
      <c r="AX253" s="551"/>
      <c r="AY253" s="551"/>
      <c r="AZ253" s="551"/>
      <c r="BA253" s="551"/>
      <c r="BB253" s="551"/>
      <c r="BC253" s="551"/>
      <c r="BD253" s="551"/>
      <c r="BE253" s="551"/>
      <c r="BF253" s="551"/>
      <c r="BG253" s="551"/>
      <c r="BH253" s="551"/>
      <c r="BI253" s="551"/>
      <c r="BJ253" s="551"/>
      <c r="BK253" s="551"/>
      <c r="BL253" s="551"/>
      <c r="BM253" s="551"/>
      <c r="BN253" s="551"/>
      <c r="BO253" s="551"/>
      <c r="BP253" s="551"/>
      <c r="BQ253" s="551"/>
      <c r="BR253" s="551"/>
      <c r="BS253" s="551"/>
      <c r="BT253" s="551"/>
      <c r="BU253" s="551"/>
      <c r="BV253" s="551"/>
      <c r="BW253" s="551"/>
      <c r="BX253" s="551"/>
      <c r="BY253" s="551"/>
    </row>
    <row r="254">
      <c r="A254" s="551"/>
      <c r="B254" s="551"/>
      <c r="C254" s="551"/>
      <c r="D254" s="551"/>
      <c r="E254" s="554"/>
      <c r="H254" s="551"/>
      <c r="I254" s="551"/>
      <c r="J254" s="551"/>
      <c r="K254" s="551"/>
      <c r="L254" s="551"/>
      <c r="M254" s="551"/>
      <c r="N254" s="551"/>
      <c r="O254" s="551"/>
      <c r="P254" s="551"/>
      <c r="Q254" s="551"/>
      <c r="R254" s="551"/>
      <c r="S254" s="551"/>
      <c r="T254" s="551"/>
      <c r="U254" s="551"/>
      <c r="V254" s="551"/>
      <c r="W254" s="551"/>
      <c r="X254" s="551"/>
      <c r="Y254" s="551"/>
      <c r="Z254" s="551"/>
      <c r="AA254" s="551"/>
      <c r="AB254" s="551"/>
      <c r="AC254" s="551"/>
      <c r="AD254" s="551"/>
      <c r="AE254" s="551"/>
      <c r="AF254" s="551"/>
      <c r="AG254" s="551"/>
      <c r="AH254" s="551"/>
      <c r="AI254" s="551"/>
      <c r="AJ254" s="551"/>
      <c r="AK254" s="551"/>
      <c r="AL254" s="551"/>
      <c r="AM254" s="551"/>
      <c r="AN254" s="551"/>
      <c r="AO254" s="551"/>
      <c r="AP254" s="551"/>
      <c r="AQ254" s="551"/>
      <c r="AR254" s="551"/>
      <c r="AS254" s="551"/>
      <c r="AT254" s="551"/>
      <c r="AU254" s="551"/>
      <c r="AV254" s="551"/>
      <c r="AW254" s="551"/>
      <c r="AX254" s="551"/>
      <c r="AY254" s="551"/>
      <c r="AZ254" s="551"/>
      <c r="BA254" s="551"/>
      <c r="BB254" s="551"/>
      <c r="BC254" s="551"/>
      <c r="BD254" s="551"/>
      <c r="BE254" s="551"/>
      <c r="BF254" s="551"/>
      <c r="BG254" s="551"/>
      <c r="BH254" s="551"/>
      <c r="BI254" s="551"/>
      <c r="BJ254" s="551"/>
      <c r="BK254" s="551"/>
      <c r="BL254" s="551"/>
      <c r="BM254" s="551"/>
      <c r="BN254" s="551"/>
      <c r="BO254" s="551"/>
      <c r="BP254" s="551"/>
      <c r="BQ254" s="551"/>
      <c r="BR254" s="551"/>
      <c r="BS254" s="551"/>
      <c r="BT254" s="551"/>
      <c r="BU254" s="551"/>
      <c r="BV254" s="551"/>
      <c r="BW254" s="551"/>
      <c r="BX254" s="551"/>
      <c r="BY254" s="551"/>
    </row>
    <row r="255">
      <c r="A255" s="551"/>
      <c r="B255" s="551"/>
      <c r="C255" s="551"/>
      <c r="D255" s="551"/>
      <c r="E255" s="554"/>
      <c r="H255" s="551"/>
      <c r="I255" s="551"/>
      <c r="J255" s="551"/>
      <c r="K255" s="551"/>
      <c r="L255" s="551"/>
      <c r="M255" s="551"/>
      <c r="N255" s="551"/>
      <c r="O255" s="551"/>
      <c r="P255" s="551"/>
      <c r="Q255" s="551"/>
      <c r="R255" s="551"/>
      <c r="S255" s="551"/>
      <c r="T255" s="551"/>
      <c r="U255" s="551"/>
      <c r="V255" s="551"/>
      <c r="W255" s="551"/>
      <c r="X255" s="551"/>
      <c r="Y255" s="551"/>
      <c r="Z255" s="551"/>
      <c r="AA255" s="551"/>
      <c r="AB255" s="551"/>
      <c r="AC255" s="551"/>
      <c r="AD255" s="551"/>
      <c r="AE255" s="551"/>
      <c r="AF255" s="551"/>
      <c r="AG255" s="551"/>
      <c r="AH255" s="551"/>
      <c r="AI255" s="551"/>
      <c r="AJ255" s="551"/>
      <c r="AK255" s="551"/>
      <c r="AL255" s="551"/>
      <c r="AM255" s="551"/>
      <c r="AN255" s="551"/>
      <c r="AO255" s="551"/>
      <c r="AP255" s="551"/>
      <c r="AQ255" s="551"/>
      <c r="AR255" s="551"/>
      <c r="AS255" s="551"/>
      <c r="AT255" s="551"/>
      <c r="AU255" s="551"/>
      <c r="AV255" s="551"/>
      <c r="AW255" s="551"/>
      <c r="AX255" s="551"/>
      <c r="AY255" s="551"/>
      <c r="AZ255" s="551"/>
      <c r="BA255" s="551"/>
      <c r="BB255" s="551"/>
      <c r="BC255" s="551"/>
      <c r="BD255" s="551"/>
      <c r="BE255" s="551"/>
      <c r="BF255" s="551"/>
      <c r="BG255" s="551"/>
      <c r="BH255" s="551"/>
      <c r="BI255" s="551"/>
      <c r="BJ255" s="551"/>
      <c r="BK255" s="551"/>
      <c r="BL255" s="551"/>
      <c r="BM255" s="551"/>
      <c r="BN255" s="551"/>
      <c r="BO255" s="551"/>
      <c r="BP255" s="551"/>
      <c r="BQ255" s="551"/>
      <c r="BR255" s="551"/>
      <c r="BS255" s="551"/>
      <c r="BT255" s="551"/>
      <c r="BU255" s="551"/>
      <c r="BV255" s="551"/>
      <c r="BW255" s="551"/>
      <c r="BX255" s="551"/>
      <c r="BY255" s="551"/>
    </row>
    <row r="256">
      <c r="A256" s="551"/>
      <c r="B256" s="551"/>
      <c r="C256" s="551"/>
      <c r="D256" s="551"/>
      <c r="E256" s="554"/>
      <c r="H256" s="551"/>
      <c r="I256" s="551"/>
      <c r="J256" s="551"/>
      <c r="K256" s="551"/>
      <c r="L256" s="551"/>
      <c r="M256" s="551"/>
      <c r="N256" s="551"/>
      <c r="O256" s="551"/>
      <c r="P256" s="551"/>
      <c r="Q256" s="551"/>
      <c r="R256" s="551"/>
      <c r="S256" s="551"/>
      <c r="T256" s="551"/>
      <c r="U256" s="551"/>
      <c r="V256" s="551"/>
      <c r="W256" s="551"/>
      <c r="X256" s="551"/>
      <c r="Y256" s="551"/>
      <c r="Z256" s="551"/>
      <c r="AA256" s="551"/>
      <c r="AB256" s="551"/>
      <c r="AC256" s="551"/>
      <c r="AD256" s="551"/>
      <c r="AE256" s="551"/>
      <c r="AF256" s="551"/>
      <c r="AG256" s="551"/>
      <c r="AH256" s="551"/>
      <c r="AI256" s="551"/>
      <c r="AJ256" s="551"/>
      <c r="AK256" s="551"/>
      <c r="AL256" s="551"/>
      <c r="AM256" s="551"/>
      <c r="AN256" s="551"/>
      <c r="AO256" s="551"/>
      <c r="AP256" s="551"/>
      <c r="AQ256" s="551"/>
      <c r="AR256" s="551"/>
      <c r="AS256" s="551"/>
      <c r="AT256" s="551"/>
      <c r="AU256" s="551"/>
      <c r="AV256" s="551"/>
      <c r="AW256" s="551"/>
      <c r="AX256" s="551"/>
      <c r="AY256" s="551"/>
      <c r="AZ256" s="551"/>
      <c r="BA256" s="551"/>
      <c r="BB256" s="551"/>
      <c r="BC256" s="551"/>
      <c r="BD256" s="551"/>
      <c r="BE256" s="551"/>
      <c r="BF256" s="551"/>
      <c r="BG256" s="551"/>
      <c r="BH256" s="551"/>
      <c r="BI256" s="551"/>
      <c r="BJ256" s="551"/>
      <c r="BK256" s="551"/>
      <c r="BL256" s="551"/>
      <c r="BM256" s="551"/>
      <c r="BN256" s="551"/>
      <c r="BO256" s="551"/>
      <c r="BP256" s="551"/>
      <c r="BQ256" s="551"/>
      <c r="BR256" s="551"/>
      <c r="BS256" s="551"/>
      <c r="BT256" s="551"/>
      <c r="BU256" s="551"/>
      <c r="BV256" s="551"/>
      <c r="BW256" s="551"/>
      <c r="BX256" s="551"/>
      <c r="BY256" s="551"/>
    </row>
    <row r="257">
      <c r="A257" s="551"/>
      <c r="B257" s="551"/>
      <c r="C257" s="551"/>
      <c r="D257" s="551"/>
      <c r="E257" s="554"/>
      <c r="H257" s="551"/>
      <c r="I257" s="551"/>
      <c r="J257" s="551"/>
      <c r="K257" s="551"/>
      <c r="L257" s="551"/>
      <c r="M257" s="551"/>
      <c r="N257" s="551"/>
      <c r="O257" s="551"/>
      <c r="P257" s="551"/>
      <c r="Q257" s="551"/>
      <c r="R257" s="551"/>
      <c r="S257" s="551"/>
      <c r="T257" s="551"/>
      <c r="U257" s="551"/>
      <c r="V257" s="551"/>
      <c r="W257" s="551"/>
      <c r="X257" s="551"/>
      <c r="Y257" s="551"/>
      <c r="Z257" s="551"/>
      <c r="AA257" s="551"/>
      <c r="AB257" s="551"/>
      <c r="AC257" s="551"/>
      <c r="AD257" s="551"/>
      <c r="AE257" s="551"/>
      <c r="AF257" s="551"/>
      <c r="AG257" s="551"/>
      <c r="AH257" s="551"/>
      <c r="AI257" s="551"/>
      <c r="AJ257" s="551"/>
      <c r="AK257" s="551"/>
      <c r="AL257" s="551"/>
      <c r="AM257" s="551"/>
      <c r="AN257" s="551"/>
      <c r="AO257" s="551"/>
      <c r="AP257" s="551"/>
      <c r="AQ257" s="551"/>
      <c r="AR257" s="551"/>
      <c r="AS257" s="551"/>
      <c r="AT257" s="551"/>
      <c r="AU257" s="551"/>
      <c r="AV257" s="551"/>
      <c r="AW257" s="551"/>
      <c r="AX257" s="551"/>
      <c r="AY257" s="551"/>
      <c r="AZ257" s="551"/>
      <c r="BA257" s="551"/>
      <c r="BB257" s="551"/>
      <c r="BC257" s="551"/>
      <c r="BD257" s="551"/>
      <c r="BE257" s="551"/>
      <c r="BF257" s="551"/>
      <c r="BG257" s="551"/>
      <c r="BH257" s="551"/>
      <c r="BI257" s="551"/>
      <c r="BJ257" s="551"/>
      <c r="BK257" s="551"/>
      <c r="BL257" s="551"/>
      <c r="BM257" s="551"/>
      <c r="BN257" s="551"/>
      <c r="BO257" s="551"/>
      <c r="BP257" s="551"/>
      <c r="BQ257" s="551"/>
      <c r="BR257" s="551"/>
      <c r="BS257" s="551"/>
      <c r="BT257" s="551"/>
      <c r="BU257" s="551"/>
      <c r="BV257" s="551"/>
      <c r="BW257" s="551"/>
      <c r="BX257" s="551"/>
      <c r="BY257" s="551"/>
    </row>
    <row r="258">
      <c r="A258" s="551"/>
      <c r="B258" s="551"/>
      <c r="C258" s="551"/>
      <c r="D258" s="551"/>
      <c r="E258" s="554"/>
      <c r="H258" s="551"/>
      <c r="I258" s="551"/>
      <c r="J258" s="551"/>
      <c r="K258" s="551"/>
      <c r="L258" s="551"/>
      <c r="M258" s="551"/>
      <c r="N258" s="551"/>
      <c r="O258" s="551"/>
      <c r="P258" s="551"/>
      <c r="Q258" s="551"/>
      <c r="R258" s="551"/>
      <c r="S258" s="551"/>
      <c r="T258" s="551"/>
      <c r="U258" s="551"/>
      <c r="V258" s="551"/>
      <c r="W258" s="551"/>
      <c r="X258" s="551"/>
      <c r="Y258" s="551"/>
      <c r="Z258" s="551"/>
      <c r="AA258" s="551"/>
      <c r="AB258" s="551"/>
      <c r="AC258" s="551"/>
      <c r="AD258" s="551"/>
      <c r="AE258" s="551"/>
      <c r="AF258" s="551"/>
      <c r="AG258" s="551"/>
      <c r="AH258" s="551"/>
      <c r="AI258" s="551"/>
      <c r="AJ258" s="551"/>
      <c r="AK258" s="551"/>
      <c r="AL258" s="551"/>
      <c r="AM258" s="551"/>
      <c r="AN258" s="551"/>
      <c r="AO258" s="551"/>
      <c r="AP258" s="551"/>
      <c r="AQ258" s="551"/>
      <c r="AR258" s="551"/>
      <c r="AS258" s="551"/>
      <c r="AT258" s="551"/>
      <c r="AU258" s="551"/>
      <c r="AV258" s="551"/>
      <c r="AW258" s="551"/>
      <c r="AX258" s="551"/>
      <c r="AY258" s="551"/>
      <c r="AZ258" s="551"/>
      <c r="BA258" s="551"/>
      <c r="BB258" s="551"/>
      <c r="BC258" s="551"/>
      <c r="BD258" s="551"/>
      <c r="BE258" s="551"/>
      <c r="BF258" s="551"/>
      <c r="BG258" s="551"/>
      <c r="BH258" s="551"/>
      <c r="BI258" s="551"/>
      <c r="BJ258" s="551"/>
      <c r="BK258" s="551"/>
      <c r="BL258" s="551"/>
      <c r="BM258" s="551"/>
      <c r="BN258" s="551"/>
      <c r="BO258" s="551"/>
      <c r="BP258" s="551"/>
      <c r="BQ258" s="551"/>
      <c r="BR258" s="551"/>
      <c r="BS258" s="551"/>
      <c r="BT258" s="551"/>
      <c r="BU258" s="551"/>
      <c r="BV258" s="551"/>
      <c r="BW258" s="551"/>
      <c r="BX258" s="551"/>
      <c r="BY258" s="551"/>
    </row>
    <row r="259">
      <c r="A259" s="551"/>
      <c r="B259" s="551"/>
      <c r="C259" s="551"/>
      <c r="D259" s="551"/>
      <c r="E259" s="554"/>
      <c r="H259" s="551"/>
      <c r="I259" s="551"/>
      <c r="J259" s="551"/>
      <c r="K259" s="551"/>
      <c r="L259" s="551"/>
      <c r="M259" s="551"/>
      <c r="N259" s="551"/>
      <c r="O259" s="551"/>
      <c r="P259" s="551"/>
      <c r="Q259" s="551"/>
      <c r="R259" s="551"/>
      <c r="S259" s="551"/>
      <c r="T259" s="551"/>
      <c r="U259" s="551"/>
      <c r="V259" s="551"/>
      <c r="W259" s="551"/>
      <c r="X259" s="551"/>
      <c r="Y259" s="551"/>
      <c r="Z259" s="551"/>
      <c r="AA259" s="551"/>
      <c r="AB259" s="551"/>
      <c r="AC259" s="551"/>
      <c r="AD259" s="551"/>
      <c r="AE259" s="551"/>
      <c r="AF259" s="551"/>
      <c r="AG259" s="551"/>
      <c r="AH259" s="551"/>
      <c r="AI259" s="551"/>
      <c r="AJ259" s="551"/>
      <c r="AK259" s="551"/>
      <c r="AL259" s="551"/>
      <c r="AM259" s="551"/>
      <c r="AN259" s="551"/>
      <c r="AO259" s="551"/>
      <c r="AP259" s="551"/>
      <c r="AQ259" s="551"/>
      <c r="AR259" s="551"/>
      <c r="AS259" s="551"/>
      <c r="AT259" s="551"/>
      <c r="AU259" s="551"/>
      <c r="AV259" s="551"/>
      <c r="AW259" s="551"/>
      <c r="AX259" s="551"/>
      <c r="AY259" s="551"/>
      <c r="AZ259" s="551"/>
      <c r="BA259" s="551"/>
      <c r="BB259" s="551"/>
      <c r="BC259" s="551"/>
      <c r="BD259" s="551"/>
      <c r="BE259" s="551"/>
      <c r="BF259" s="551"/>
      <c r="BG259" s="551"/>
      <c r="BH259" s="551"/>
      <c r="BI259" s="551"/>
      <c r="BJ259" s="551"/>
      <c r="BK259" s="551"/>
      <c r="BL259" s="551"/>
      <c r="BM259" s="551"/>
      <c r="BN259" s="551"/>
      <c r="BO259" s="551"/>
      <c r="BP259" s="551"/>
      <c r="BQ259" s="551"/>
      <c r="BR259" s="551"/>
      <c r="BS259" s="551"/>
      <c r="BT259" s="551"/>
      <c r="BU259" s="551"/>
      <c r="BV259" s="551"/>
      <c r="BW259" s="551"/>
      <c r="BX259" s="551"/>
      <c r="BY259" s="551"/>
    </row>
    <row r="260">
      <c r="A260" s="551"/>
      <c r="B260" s="551"/>
      <c r="C260" s="551"/>
      <c r="D260" s="551"/>
      <c r="E260" s="554"/>
      <c r="H260" s="551"/>
      <c r="I260" s="551"/>
      <c r="J260" s="551"/>
      <c r="K260" s="551"/>
      <c r="L260" s="551"/>
      <c r="M260" s="551"/>
      <c r="N260" s="551"/>
      <c r="O260" s="551"/>
      <c r="P260" s="551"/>
      <c r="Q260" s="551"/>
      <c r="R260" s="551"/>
      <c r="S260" s="551"/>
      <c r="T260" s="551"/>
      <c r="U260" s="551"/>
      <c r="V260" s="551"/>
      <c r="W260" s="551"/>
      <c r="X260" s="551"/>
      <c r="Y260" s="551"/>
      <c r="Z260" s="551"/>
      <c r="AA260" s="551"/>
      <c r="AB260" s="551"/>
      <c r="AC260" s="551"/>
      <c r="AD260" s="551"/>
      <c r="AE260" s="551"/>
      <c r="AF260" s="551"/>
      <c r="AG260" s="551"/>
      <c r="AH260" s="551"/>
      <c r="AI260" s="551"/>
      <c r="AJ260" s="551"/>
      <c r="AK260" s="551"/>
      <c r="AL260" s="551"/>
      <c r="AM260" s="551"/>
      <c r="AN260" s="551"/>
      <c r="AO260" s="551"/>
      <c r="AP260" s="551"/>
      <c r="AQ260" s="551"/>
      <c r="AR260" s="551"/>
      <c r="AS260" s="551"/>
      <c r="AT260" s="551"/>
      <c r="AU260" s="551"/>
      <c r="AV260" s="551"/>
      <c r="AW260" s="551"/>
      <c r="AX260" s="551"/>
      <c r="AY260" s="551"/>
      <c r="AZ260" s="551"/>
      <c r="BA260" s="551"/>
      <c r="BB260" s="551"/>
      <c r="BC260" s="551"/>
      <c r="BD260" s="551"/>
      <c r="BE260" s="551"/>
      <c r="BF260" s="551"/>
      <c r="BG260" s="551"/>
      <c r="BH260" s="551"/>
      <c r="BI260" s="551"/>
      <c r="BJ260" s="551"/>
      <c r="BK260" s="551"/>
      <c r="BL260" s="551"/>
      <c r="BM260" s="551"/>
      <c r="BN260" s="551"/>
      <c r="BO260" s="551"/>
      <c r="BP260" s="551"/>
      <c r="BQ260" s="551"/>
      <c r="BR260" s="551"/>
      <c r="BS260" s="551"/>
      <c r="BT260" s="551"/>
      <c r="BU260" s="551"/>
      <c r="BV260" s="551"/>
      <c r="BW260" s="551"/>
      <c r="BX260" s="551"/>
      <c r="BY260" s="551"/>
    </row>
    <row r="261">
      <c r="A261" s="551"/>
      <c r="B261" s="551"/>
      <c r="C261" s="551"/>
      <c r="D261" s="551"/>
      <c r="E261" s="554"/>
      <c r="H261" s="551"/>
      <c r="I261" s="551"/>
      <c r="J261" s="551"/>
      <c r="K261" s="551"/>
      <c r="L261" s="551"/>
      <c r="M261" s="551"/>
      <c r="N261" s="551"/>
      <c r="O261" s="551"/>
      <c r="P261" s="551"/>
      <c r="Q261" s="551"/>
      <c r="R261" s="551"/>
      <c r="S261" s="551"/>
      <c r="T261" s="551"/>
      <c r="U261" s="551"/>
      <c r="V261" s="551"/>
      <c r="W261" s="551"/>
      <c r="X261" s="551"/>
      <c r="Y261" s="551"/>
      <c r="Z261" s="551"/>
      <c r="AA261" s="551"/>
      <c r="AB261" s="551"/>
      <c r="AC261" s="551"/>
      <c r="AD261" s="551"/>
      <c r="AE261" s="551"/>
      <c r="AF261" s="551"/>
      <c r="AG261" s="551"/>
      <c r="AH261" s="551"/>
      <c r="AI261" s="551"/>
      <c r="AJ261" s="551"/>
      <c r="AK261" s="551"/>
      <c r="AL261" s="551"/>
      <c r="AM261" s="551"/>
      <c r="AN261" s="551"/>
      <c r="AO261" s="551"/>
      <c r="AP261" s="551"/>
      <c r="AQ261" s="551"/>
      <c r="AR261" s="551"/>
      <c r="AS261" s="551"/>
      <c r="AT261" s="551"/>
      <c r="AU261" s="551"/>
      <c r="AV261" s="551"/>
      <c r="AW261" s="551"/>
      <c r="AX261" s="551"/>
      <c r="AY261" s="551"/>
      <c r="AZ261" s="551"/>
      <c r="BA261" s="551"/>
      <c r="BB261" s="551"/>
      <c r="BC261" s="551"/>
      <c r="BD261" s="551"/>
      <c r="BE261" s="551"/>
      <c r="BF261" s="551"/>
      <c r="BG261" s="551"/>
      <c r="BH261" s="551"/>
      <c r="BI261" s="551"/>
      <c r="BJ261" s="551"/>
      <c r="BK261" s="551"/>
      <c r="BL261" s="551"/>
      <c r="BM261" s="551"/>
      <c r="BN261" s="551"/>
      <c r="BO261" s="551"/>
      <c r="BP261" s="551"/>
      <c r="BQ261" s="551"/>
      <c r="BR261" s="551"/>
      <c r="BS261" s="551"/>
      <c r="BT261" s="551"/>
      <c r="BU261" s="551"/>
      <c r="BV261" s="551"/>
      <c r="BW261" s="551"/>
      <c r="BX261" s="551"/>
      <c r="BY261" s="551"/>
    </row>
    <row r="262">
      <c r="A262" s="551"/>
      <c r="B262" s="551"/>
      <c r="C262" s="551"/>
      <c r="D262" s="551"/>
      <c r="E262" s="554"/>
      <c r="H262" s="551"/>
      <c r="I262" s="551"/>
      <c r="J262" s="551"/>
      <c r="K262" s="551"/>
      <c r="L262" s="551"/>
      <c r="M262" s="551"/>
      <c r="N262" s="551"/>
      <c r="O262" s="551"/>
      <c r="P262" s="551"/>
      <c r="Q262" s="551"/>
      <c r="R262" s="551"/>
      <c r="S262" s="551"/>
      <c r="T262" s="551"/>
      <c r="U262" s="551"/>
      <c r="V262" s="551"/>
      <c r="W262" s="551"/>
      <c r="X262" s="551"/>
      <c r="Y262" s="551"/>
      <c r="Z262" s="551"/>
      <c r="AA262" s="551"/>
      <c r="AB262" s="551"/>
      <c r="AC262" s="551"/>
      <c r="AD262" s="551"/>
      <c r="AE262" s="551"/>
      <c r="AF262" s="551"/>
      <c r="AG262" s="551"/>
      <c r="AH262" s="551"/>
      <c r="AI262" s="551"/>
      <c r="AJ262" s="551"/>
      <c r="AK262" s="551"/>
      <c r="AL262" s="551"/>
      <c r="AM262" s="551"/>
      <c r="AN262" s="551"/>
      <c r="AO262" s="551"/>
      <c r="AP262" s="551"/>
      <c r="AQ262" s="551"/>
      <c r="AR262" s="551"/>
      <c r="AS262" s="551"/>
      <c r="AT262" s="551"/>
      <c r="AU262" s="551"/>
      <c r="AV262" s="551"/>
      <c r="AW262" s="551"/>
      <c r="AX262" s="551"/>
      <c r="AY262" s="551"/>
      <c r="AZ262" s="551"/>
      <c r="BA262" s="551"/>
      <c r="BB262" s="551"/>
      <c r="BC262" s="551"/>
      <c r="BD262" s="551"/>
      <c r="BE262" s="551"/>
      <c r="BF262" s="551"/>
      <c r="BG262" s="551"/>
      <c r="BH262" s="551"/>
      <c r="BI262" s="551"/>
      <c r="BJ262" s="551"/>
      <c r="BK262" s="551"/>
      <c r="BL262" s="551"/>
      <c r="BM262" s="551"/>
      <c r="BN262" s="551"/>
      <c r="BO262" s="551"/>
      <c r="BP262" s="551"/>
      <c r="BQ262" s="551"/>
      <c r="BR262" s="551"/>
      <c r="BS262" s="551"/>
      <c r="BT262" s="551"/>
      <c r="BU262" s="551"/>
      <c r="BV262" s="551"/>
      <c r="BW262" s="551"/>
      <c r="BX262" s="551"/>
      <c r="BY262" s="551"/>
    </row>
    <row r="263">
      <c r="A263" s="551"/>
      <c r="B263" s="551"/>
      <c r="C263" s="551"/>
      <c r="D263" s="551"/>
      <c r="E263" s="554"/>
      <c r="H263" s="551"/>
      <c r="I263" s="551"/>
      <c r="J263" s="551"/>
      <c r="K263" s="551"/>
      <c r="L263" s="551"/>
      <c r="M263" s="551"/>
      <c r="N263" s="551"/>
      <c r="O263" s="551"/>
      <c r="P263" s="551"/>
      <c r="Q263" s="551"/>
      <c r="R263" s="551"/>
      <c r="S263" s="551"/>
      <c r="T263" s="551"/>
      <c r="U263" s="551"/>
      <c r="V263" s="551"/>
      <c r="W263" s="551"/>
      <c r="X263" s="551"/>
      <c r="Y263" s="551"/>
      <c r="Z263" s="551"/>
      <c r="AA263" s="551"/>
      <c r="AB263" s="551"/>
      <c r="AC263" s="551"/>
      <c r="AD263" s="551"/>
      <c r="AE263" s="551"/>
      <c r="AF263" s="551"/>
      <c r="AG263" s="551"/>
      <c r="AH263" s="551"/>
      <c r="AI263" s="551"/>
      <c r="AJ263" s="551"/>
      <c r="AK263" s="551"/>
      <c r="AL263" s="551"/>
      <c r="AM263" s="551"/>
      <c r="AN263" s="551"/>
      <c r="AO263" s="551"/>
      <c r="AP263" s="551"/>
      <c r="AQ263" s="551"/>
      <c r="AR263" s="551"/>
      <c r="AS263" s="551"/>
      <c r="AT263" s="551"/>
      <c r="AU263" s="551"/>
      <c r="AV263" s="551"/>
      <c r="AW263" s="551"/>
      <c r="AX263" s="551"/>
      <c r="AY263" s="551"/>
      <c r="AZ263" s="551"/>
      <c r="BA263" s="551"/>
      <c r="BB263" s="551"/>
      <c r="BC263" s="551"/>
      <c r="BD263" s="551"/>
      <c r="BE263" s="551"/>
      <c r="BF263" s="551"/>
      <c r="BG263" s="551"/>
      <c r="BH263" s="551"/>
      <c r="BI263" s="551"/>
      <c r="BJ263" s="551"/>
      <c r="BK263" s="551"/>
      <c r="BL263" s="551"/>
      <c r="BM263" s="551"/>
      <c r="BN263" s="551"/>
      <c r="BO263" s="551"/>
      <c r="BP263" s="551"/>
      <c r="BQ263" s="551"/>
      <c r="BR263" s="551"/>
      <c r="BS263" s="551"/>
      <c r="BT263" s="551"/>
      <c r="BU263" s="551"/>
      <c r="BV263" s="551"/>
      <c r="BW263" s="551"/>
      <c r="BX263" s="551"/>
      <c r="BY263" s="551"/>
    </row>
    <row r="264">
      <c r="A264" s="551"/>
      <c r="B264" s="551"/>
      <c r="C264" s="551"/>
      <c r="D264" s="551"/>
      <c r="E264" s="554"/>
      <c r="H264" s="551"/>
      <c r="I264" s="551"/>
      <c r="J264" s="551"/>
      <c r="K264" s="551"/>
      <c r="L264" s="551"/>
      <c r="M264" s="551"/>
      <c r="N264" s="551"/>
      <c r="O264" s="551"/>
      <c r="P264" s="551"/>
      <c r="Q264" s="551"/>
      <c r="R264" s="551"/>
      <c r="S264" s="551"/>
      <c r="T264" s="551"/>
      <c r="U264" s="551"/>
      <c r="V264" s="551"/>
      <c r="W264" s="551"/>
      <c r="X264" s="551"/>
      <c r="Y264" s="551"/>
      <c r="Z264" s="551"/>
      <c r="AA264" s="551"/>
      <c r="AB264" s="551"/>
      <c r="AC264" s="551"/>
      <c r="AD264" s="551"/>
      <c r="AE264" s="551"/>
      <c r="AF264" s="551"/>
      <c r="AG264" s="551"/>
      <c r="AH264" s="551"/>
      <c r="AI264" s="551"/>
      <c r="AJ264" s="551"/>
      <c r="AK264" s="551"/>
      <c r="AL264" s="551"/>
      <c r="AM264" s="551"/>
      <c r="AN264" s="551"/>
      <c r="AO264" s="551"/>
      <c r="AP264" s="551"/>
      <c r="AQ264" s="551"/>
      <c r="AR264" s="551"/>
      <c r="AS264" s="551"/>
      <c r="AT264" s="551"/>
      <c r="AU264" s="551"/>
      <c r="AV264" s="551"/>
      <c r="AW264" s="551"/>
      <c r="AX264" s="551"/>
      <c r="AY264" s="551"/>
      <c r="AZ264" s="551"/>
      <c r="BA264" s="551"/>
      <c r="BB264" s="551"/>
      <c r="BC264" s="551"/>
      <c r="BD264" s="551"/>
      <c r="BE264" s="551"/>
      <c r="BF264" s="551"/>
      <c r="BG264" s="551"/>
      <c r="BH264" s="551"/>
      <c r="BI264" s="551"/>
      <c r="BJ264" s="551"/>
      <c r="BK264" s="551"/>
      <c r="BL264" s="551"/>
      <c r="BM264" s="551"/>
      <c r="BN264" s="551"/>
      <c r="BO264" s="551"/>
      <c r="BP264" s="551"/>
      <c r="BQ264" s="551"/>
      <c r="BR264" s="551"/>
      <c r="BS264" s="551"/>
      <c r="BT264" s="551"/>
      <c r="BU264" s="551"/>
      <c r="BV264" s="551"/>
      <c r="BW264" s="551"/>
      <c r="BX264" s="551"/>
      <c r="BY264" s="551"/>
    </row>
    <row r="265">
      <c r="A265" s="551"/>
      <c r="B265" s="551"/>
      <c r="C265" s="551"/>
      <c r="D265" s="551"/>
      <c r="E265" s="554"/>
      <c r="H265" s="551"/>
      <c r="I265" s="551"/>
      <c r="J265" s="551"/>
      <c r="K265" s="551"/>
      <c r="L265" s="551"/>
      <c r="M265" s="551"/>
      <c r="N265" s="551"/>
      <c r="O265" s="551"/>
      <c r="P265" s="551"/>
      <c r="Q265" s="551"/>
      <c r="R265" s="551"/>
      <c r="S265" s="551"/>
      <c r="T265" s="551"/>
      <c r="U265" s="551"/>
      <c r="V265" s="551"/>
      <c r="W265" s="551"/>
      <c r="X265" s="551"/>
      <c r="Y265" s="551"/>
      <c r="Z265" s="551"/>
      <c r="AA265" s="551"/>
      <c r="AB265" s="551"/>
      <c r="AC265" s="551"/>
      <c r="AD265" s="551"/>
      <c r="AE265" s="551"/>
      <c r="AF265" s="551"/>
      <c r="AG265" s="551"/>
      <c r="AH265" s="551"/>
      <c r="AI265" s="551"/>
      <c r="AJ265" s="551"/>
      <c r="AK265" s="551"/>
      <c r="AL265" s="551"/>
      <c r="AM265" s="551"/>
      <c r="AN265" s="551"/>
      <c r="AO265" s="551"/>
      <c r="AP265" s="551"/>
      <c r="AQ265" s="551"/>
      <c r="AR265" s="551"/>
      <c r="AS265" s="551"/>
      <c r="AT265" s="551"/>
      <c r="AU265" s="551"/>
      <c r="AV265" s="551"/>
      <c r="AW265" s="551"/>
      <c r="AX265" s="551"/>
      <c r="AY265" s="551"/>
      <c r="AZ265" s="551"/>
      <c r="BA265" s="551"/>
      <c r="BB265" s="551"/>
      <c r="BC265" s="551"/>
      <c r="BD265" s="551"/>
      <c r="BE265" s="551"/>
      <c r="BF265" s="551"/>
      <c r="BG265" s="551"/>
      <c r="BH265" s="551"/>
      <c r="BI265" s="551"/>
      <c r="BJ265" s="551"/>
      <c r="BK265" s="551"/>
      <c r="BL265" s="551"/>
      <c r="BM265" s="551"/>
      <c r="BN265" s="551"/>
      <c r="BO265" s="551"/>
      <c r="BP265" s="551"/>
      <c r="BQ265" s="551"/>
      <c r="BR265" s="551"/>
      <c r="BS265" s="551"/>
      <c r="BT265" s="551"/>
      <c r="BU265" s="551"/>
      <c r="BV265" s="551"/>
      <c r="BW265" s="551"/>
      <c r="BX265" s="551"/>
      <c r="BY265" s="551"/>
    </row>
    <row r="266">
      <c r="A266" s="551"/>
      <c r="B266" s="551"/>
      <c r="C266" s="551"/>
      <c r="D266" s="551"/>
      <c r="E266" s="554"/>
      <c r="H266" s="551"/>
      <c r="I266" s="551"/>
      <c r="J266" s="551"/>
      <c r="K266" s="551"/>
      <c r="L266" s="551"/>
      <c r="M266" s="551"/>
      <c r="N266" s="551"/>
      <c r="O266" s="551"/>
      <c r="P266" s="551"/>
      <c r="Q266" s="551"/>
      <c r="R266" s="551"/>
      <c r="S266" s="551"/>
      <c r="T266" s="551"/>
      <c r="U266" s="551"/>
      <c r="V266" s="551"/>
      <c r="W266" s="551"/>
      <c r="X266" s="551"/>
      <c r="Y266" s="551"/>
      <c r="Z266" s="551"/>
      <c r="AA266" s="551"/>
      <c r="AB266" s="551"/>
      <c r="AC266" s="551"/>
      <c r="AD266" s="551"/>
      <c r="AE266" s="551"/>
      <c r="AF266" s="551"/>
      <c r="AG266" s="551"/>
      <c r="AH266" s="551"/>
      <c r="AI266" s="551"/>
      <c r="AJ266" s="551"/>
      <c r="AK266" s="551"/>
      <c r="AL266" s="551"/>
      <c r="AM266" s="551"/>
      <c r="AN266" s="551"/>
      <c r="AO266" s="551"/>
      <c r="AP266" s="551"/>
      <c r="AQ266" s="551"/>
      <c r="AR266" s="551"/>
      <c r="AS266" s="551"/>
      <c r="AT266" s="551"/>
      <c r="AU266" s="551"/>
      <c r="AV266" s="551"/>
      <c r="AW266" s="551"/>
      <c r="AX266" s="551"/>
      <c r="AY266" s="551"/>
      <c r="AZ266" s="551"/>
      <c r="BA266" s="551"/>
      <c r="BB266" s="551"/>
      <c r="BC266" s="551"/>
      <c r="BD266" s="551"/>
      <c r="BE266" s="551"/>
      <c r="BF266" s="551"/>
      <c r="BG266" s="551"/>
      <c r="BH266" s="551"/>
      <c r="BI266" s="551"/>
      <c r="BJ266" s="551"/>
      <c r="BK266" s="551"/>
      <c r="BL266" s="551"/>
      <c r="BM266" s="551"/>
      <c r="BN266" s="551"/>
      <c r="BO266" s="551"/>
      <c r="BP266" s="551"/>
      <c r="BQ266" s="551"/>
      <c r="BR266" s="551"/>
      <c r="BS266" s="551"/>
      <c r="BT266" s="551"/>
      <c r="BU266" s="551"/>
      <c r="BV266" s="551"/>
      <c r="BW266" s="551"/>
      <c r="BX266" s="551"/>
      <c r="BY266" s="551"/>
    </row>
    <row r="267">
      <c r="A267" s="551"/>
      <c r="B267" s="551"/>
      <c r="C267" s="551"/>
      <c r="D267" s="551"/>
      <c r="E267" s="554"/>
      <c r="H267" s="551"/>
      <c r="I267" s="551"/>
      <c r="J267" s="551"/>
      <c r="K267" s="551"/>
      <c r="L267" s="551"/>
      <c r="M267" s="551"/>
      <c r="N267" s="551"/>
      <c r="O267" s="551"/>
      <c r="P267" s="551"/>
      <c r="Q267" s="551"/>
      <c r="R267" s="551"/>
      <c r="S267" s="551"/>
      <c r="T267" s="551"/>
      <c r="U267" s="551"/>
      <c r="V267" s="551"/>
      <c r="W267" s="551"/>
      <c r="X267" s="551"/>
      <c r="Y267" s="551"/>
      <c r="Z267" s="551"/>
      <c r="AA267" s="551"/>
      <c r="AB267" s="551"/>
      <c r="AC267" s="551"/>
      <c r="AD267" s="551"/>
      <c r="AE267" s="551"/>
      <c r="AF267" s="551"/>
      <c r="AG267" s="551"/>
      <c r="AH267" s="551"/>
      <c r="AI267" s="551"/>
      <c r="AJ267" s="551"/>
      <c r="AK267" s="551"/>
      <c r="AL267" s="551"/>
      <c r="AM267" s="551"/>
      <c r="AN267" s="551"/>
      <c r="AO267" s="551"/>
      <c r="AP267" s="551"/>
      <c r="AQ267" s="551"/>
      <c r="AR267" s="551"/>
      <c r="AS267" s="551"/>
      <c r="AT267" s="551"/>
      <c r="AU267" s="551"/>
      <c r="AV267" s="551"/>
      <c r="AW267" s="551"/>
      <c r="AX267" s="551"/>
      <c r="AY267" s="551"/>
      <c r="AZ267" s="551"/>
      <c r="BA267" s="551"/>
      <c r="BB267" s="551"/>
      <c r="BC267" s="551"/>
      <c r="BD267" s="551"/>
      <c r="BE267" s="551"/>
      <c r="BF267" s="551"/>
      <c r="BG267" s="551"/>
      <c r="BH267" s="551"/>
      <c r="BI267" s="551"/>
      <c r="BJ267" s="551"/>
      <c r="BK267" s="551"/>
      <c r="BL267" s="551"/>
      <c r="BM267" s="551"/>
      <c r="BN267" s="551"/>
      <c r="BO267" s="551"/>
      <c r="BP267" s="551"/>
      <c r="BQ267" s="551"/>
      <c r="BR267" s="551"/>
      <c r="BS267" s="551"/>
      <c r="BT267" s="551"/>
      <c r="BU267" s="551"/>
      <c r="BV267" s="551"/>
      <c r="BW267" s="551"/>
      <c r="BX267" s="551"/>
      <c r="BY267" s="551"/>
    </row>
    <row r="268">
      <c r="A268" s="551"/>
      <c r="B268" s="551"/>
      <c r="C268" s="551"/>
      <c r="D268" s="551"/>
      <c r="E268" s="554"/>
      <c r="H268" s="551"/>
      <c r="I268" s="551"/>
      <c r="J268" s="551"/>
      <c r="K268" s="551"/>
      <c r="L268" s="551"/>
      <c r="M268" s="551"/>
      <c r="N268" s="551"/>
      <c r="O268" s="551"/>
      <c r="P268" s="551"/>
      <c r="Q268" s="551"/>
      <c r="R268" s="551"/>
      <c r="S268" s="551"/>
      <c r="T268" s="551"/>
      <c r="U268" s="551"/>
      <c r="V268" s="551"/>
      <c r="W268" s="551"/>
      <c r="X268" s="551"/>
      <c r="Y268" s="551"/>
      <c r="Z268" s="551"/>
      <c r="AA268" s="551"/>
      <c r="AB268" s="551"/>
      <c r="AC268" s="551"/>
      <c r="AD268" s="551"/>
      <c r="AE268" s="551"/>
      <c r="AF268" s="551"/>
      <c r="AG268" s="551"/>
      <c r="AH268" s="551"/>
      <c r="AI268" s="551"/>
      <c r="AJ268" s="551"/>
      <c r="AK268" s="551"/>
      <c r="AL268" s="551"/>
      <c r="AM268" s="551"/>
      <c r="AN268" s="551"/>
      <c r="AO268" s="551"/>
      <c r="AP268" s="551"/>
      <c r="AQ268" s="551"/>
      <c r="AR268" s="551"/>
      <c r="AS268" s="551"/>
      <c r="AT268" s="551"/>
      <c r="AU268" s="551"/>
      <c r="AV268" s="551"/>
      <c r="AW268" s="551"/>
      <c r="AX268" s="551"/>
      <c r="AY268" s="551"/>
      <c r="AZ268" s="551"/>
      <c r="BA268" s="551"/>
      <c r="BB268" s="551"/>
      <c r="BC268" s="551"/>
      <c r="BD268" s="551"/>
      <c r="BE268" s="551"/>
      <c r="BF268" s="551"/>
      <c r="BG268" s="551"/>
      <c r="BH268" s="551"/>
      <c r="BI268" s="551"/>
      <c r="BJ268" s="551"/>
      <c r="BK268" s="551"/>
      <c r="BL268" s="551"/>
      <c r="BM268" s="551"/>
      <c r="BN268" s="551"/>
      <c r="BO268" s="551"/>
      <c r="BP268" s="551"/>
      <c r="BQ268" s="551"/>
      <c r="BR268" s="551"/>
      <c r="BS268" s="551"/>
      <c r="BT268" s="551"/>
      <c r="BU268" s="551"/>
      <c r="BV268" s="551"/>
      <c r="BW268" s="551"/>
      <c r="BX268" s="551"/>
      <c r="BY268" s="551"/>
    </row>
    <row r="269">
      <c r="A269" s="551"/>
      <c r="B269" s="551"/>
      <c r="C269" s="551"/>
      <c r="D269" s="551"/>
      <c r="E269" s="554"/>
      <c r="H269" s="551"/>
      <c r="I269" s="551"/>
      <c r="J269" s="551"/>
      <c r="K269" s="551"/>
      <c r="L269" s="551"/>
      <c r="M269" s="551"/>
      <c r="N269" s="551"/>
      <c r="O269" s="551"/>
      <c r="P269" s="551"/>
      <c r="Q269" s="551"/>
      <c r="R269" s="551"/>
      <c r="S269" s="551"/>
      <c r="T269" s="551"/>
      <c r="U269" s="551"/>
      <c r="V269" s="551"/>
      <c r="W269" s="551"/>
      <c r="X269" s="551"/>
      <c r="Y269" s="551"/>
      <c r="Z269" s="551"/>
      <c r="AA269" s="551"/>
      <c r="AB269" s="551"/>
      <c r="AC269" s="551"/>
      <c r="AD269" s="551"/>
      <c r="AE269" s="551"/>
      <c r="AF269" s="551"/>
      <c r="AG269" s="551"/>
      <c r="AH269" s="551"/>
      <c r="AI269" s="551"/>
      <c r="AJ269" s="551"/>
      <c r="AK269" s="551"/>
      <c r="AL269" s="551"/>
      <c r="AM269" s="551"/>
      <c r="AN269" s="551"/>
      <c r="AO269" s="551"/>
      <c r="AP269" s="551"/>
      <c r="AQ269" s="551"/>
      <c r="AR269" s="551"/>
      <c r="AS269" s="551"/>
      <c r="AT269" s="551"/>
      <c r="AU269" s="551"/>
      <c r="AV269" s="551"/>
      <c r="AW269" s="551"/>
      <c r="AX269" s="551"/>
      <c r="AY269" s="551"/>
      <c r="AZ269" s="551"/>
      <c r="BA269" s="551"/>
      <c r="BB269" s="551"/>
      <c r="BC269" s="551"/>
      <c r="BD269" s="551"/>
      <c r="BE269" s="551"/>
      <c r="BF269" s="551"/>
      <c r="BG269" s="551"/>
      <c r="BH269" s="551"/>
      <c r="BI269" s="551"/>
      <c r="BJ269" s="551"/>
      <c r="BK269" s="551"/>
      <c r="BL269" s="551"/>
      <c r="BM269" s="551"/>
      <c r="BN269" s="551"/>
      <c r="BO269" s="551"/>
      <c r="BP269" s="551"/>
      <c r="BQ269" s="551"/>
      <c r="BR269" s="551"/>
      <c r="BS269" s="551"/>
      <c r="BT269" s="551"/>
      <c r="BU269" s="551"/>
      <c r="BV269" s="551"/>
      <c r="BW269" s="551"/>
      <c r="BX269" s="551"/>
      <c r="BY269" s="551"/>
    </row>
    <row r="270">
      <c r="A270" s="551"/>
      <c r="B270" s="551"/>
      <c r="C270" s="551"/>
      <c r="D270" s="551"/>
      <c r="E270" s="554"/>
      <c r="H270" s="551"/>
      <c r="I270" s="551"/>
      <c r="J270" s="551"/>
      <c r="K270" s="551"/>
      <c r="L270" s="551"/>
      <c r="M270" s="551"/>
      <c r="N270" s="551"/>
      <c r="O270" s="551"/>
      <c r="P270" s="551"/>
      <c r="Q270" s="551"/>
      <c r="R270" s="551"/>
      <c r="S270" s="551"/>
      <c r="T270" s="551"/>
      <c r="U270" s="551"/>
      <c r="V270" s="551"/>
      <c r="W270" s="551"/>
      <c r="X270" s="551"/>
      <c r="Y270" s="551"/>
      <c r="Z270" s="551"/>
      <c r="AA270" s="551"/>
      <c r="AB270" s="551"/>
      <c r="AC270" s="551"/>
      <c r="AD270" s="551"/>
      <c r="AE270" s="551"/>
      <c r="AF270" s="551"/>
      <c r="AG270" s="551"/>
      <c r="AH270" s="551"/>
      <c r="AI270" s="551"/>
      <c r="AJ270" s="551"/>
      <c r="AK270" s="551"/>
      <c r="AL270" s="551"/>
      <c r="AM270" s="551"/>
      <c r="AN270" s="551"/>
      <c r="AO270" s="551"/>
      <c r="AP270" s="551"/>
      <c r="AQ270" s="551"/>
      <c r="AR270" s="551"/>
      <c r="AS270" s="551"/>
      <c r="AT270" s="551"/>
      <c r="AU270" s="551"/>
      <c r="AV270" s="551"/>
      <c r="AW270" s="551"/>
      <c r="AX270" s="551"/>
      <c r="AY270" s="551"/>
      <c r="AZ270" s="551"/>
      <c r="BA270" s="551"/>
      <c r="BB270" s="551"/>
      <c r="BC270" s="551"/>
      <c r="BD270" s="551"/>
      <c r="BE270" s="551"/>
      <c r="BF270" s="551"/>
      <c r="BG270" s="551"/>
      <c r="BH270" s="551"/>
      <c r="BI270" s="551"/>
      <c r="BJ270" s="551"/>
      <c r="BK270" s="551"/>
      <c r="BL270" s="551"/>
      <c r="BM270" s="551"/>
      <c r="BN270" s="551"/>
      <c r="BO270" s="551"/>
      <c r="BP270" s="551"/>
      <c r="BQ270" s="551"/>
      <c r="BR270" s="551"/>
      <c r="BS270" s="551"/>
      <c r="BT270" s="551"/>
      <c r="BU270" s="551"/>
      <c r="BV270" s="551"/>
      <c r="BW270" s="551"/>
      <c r="BX270" s="551"/>
      <c r="BY270" s="551"/>
    </row>
    <row r="271">
      <c r="A271" s="551"/>
      <c r="B271" s="551"/>
      <c r="C271" s="551"/>
      <c r="D271" s="551"/>
      <c r="E271" s="554"/>
      <c r="H271" s="551"/>
      <c r="I271" s="551"/>
      <c r="J271" s="551"/>
      <c r="K271" s="551"/>
      <c r="L271" s="551"/>
      <c r="M271" s="551"/>
      <c r="N271" s="551"/>
      <c r="O271" s="551"/>
      <c r="P271" s="551"/>
      <c r="Q271" s="551"/>
      <c r="R271" s="551"/>
      <c r="S271" s="551"/>
      <c r="T271" s="551"/>
      <c r="U271" s="551"/>
      <c r="V271" s="551"/>
      <c r="W271" s="551"/>
      <c r="X271" s="551"/>
      <c r="Y271" s="551"/>
      <c r="Z271" s="551"/>
      <c r="AA271" s="551"/>
      <c r="AB271" s="551"/>
      <c r="AC271" s="551"/>
      <c r="AD271" s="551"/>
      <c r="AE271" s="551"/>
      <c r="AF271" s="551"/>
      <c r="AG271" s="551"/>
      <c r="AH271" s="551"/>
      <c r="AI271" s="551"/>
      <c r="AJ271" s="551"/>
      <c r="AK271" s="551"/>
      <c r="AL271" s="551"/>
      <c r="AM271" s="551"/>
      <c r="AN271" s="551"/>
      <c r="AO271" s="551"/>
      <c r="AP271" s="551"/>
      <c r="AQ271" s="551"/>
      <c r="AR271" s="551"/>
      <c r="AS271" s="551"/>
      <c r="AT271" s="551"/>
      <c r="AU271" s="551"/>
      <c r="AV271" s="551"/>
      <c r="AW271" s="551"/>
      <c r="AX271" s="551"/>
      <c r="AY271" s="551"/>
      <c r="AZ271" s="551"/>
      <c r="BA271" s="551"/>
      <c r="BB271" s="551"/>
      <c r="BC271" s="551"/>
      <c r="BD271" s="551"/>
      <c r="BE271" s="551"/>
      <c r="BF271" s="551"/>
      <c r="BG271" s="551"/>
      <c r="BH271" s="551"/>
      <c r="BI271" s="551"/>
      <c r="BJ271" s="551"/>
      <c r="BK271" s="551"/>
      <c r="BL271" s="551"/>
      <c r="BM271" s="551"/>
      <c r="BN271" s="551"/>
      <c r="BO271" s="551"/>
      <c r="BP271" s="551"/>
      <c r="BQ271" s="551"/>
      <c r="BR271" s="551"/>
      <c r="BS271" s="551"/>
      <c r="BT271" s="551"/>
      <c r="BU271" s="551"/>
      <c r="BV271" s="551"/>
      <c r="BW271" s="551"/>
      <c r="BX271" s="551"/>
      <c r="BY271" s="551"/>
    </row>
    <row r="272">
      <c r="A272" s="551"/>
      <c r="B272" s="551"/>
      <c r="C272" s="551"/>
      <c r="D272" s="551"/>
      <c r="E272" s="554"/>
      <c r="H272" s="551"/>
      <c r="I272" s="551"/>
      <c r="J272" s="551"/>
      <c r="K272" s="551"/>
      <c r="L272" s="551"/>
      <c r="M272" s="551"/>
      <c r="N272" s="551"/>
      <c r="O272" s="551"/>
      <c r="P272" s="551"/>
      <c r="Q272" s="551"/>
      <c r="R272" s="551"/>
      <c r="S272" s="551"/>
      <c r="T272" s="551"/>
      <c r="U272" s="551"/>
      <c r="V272" s="551"/>
      <c r="W272" s="551"/>
      <c r="X272" s="551"/>
      <c r="Y272" s="551"/>
      <c r="Z272" s="551"/>
      <c r="AA272" s="551"/>
      <c r="AB272" s="551"/>
      <c r="AC272" s="551"/>
      <c r="AD272" s="551"/>
      <c r="AE272" s="551"/>
      <c r="AF272" s="551"/>
      <c r="AG272" s="551"/>
      <c r="AH272" s="551"/>
      <c r="AI272" s="551"/>
      <c r="AJ272" s="551"/>
      <c r="AK272" s="551"/>
      <c r="AL272" s="551"/>
      <c r="AM272" s="551"/>
      <c r="AN272" s="551"/>
      <c r="AO272" s="551"/>
      <c r="AP272" s="551"/>
      <c r="AQ272" s="551"/>
      <c r="AR272" s="551"/>
      <c r="AS272" s="551"/>
      <c r="AT272" s="551"/>
      <c r="AU272" s="551"/>
      <c r="AV272" s="551"/>
      <c r="AW272" s="551"/>
      <c r="AX272" s="551"/>
      <c r="AY272" s="551"/>
      <c r="AZ272" s="551"/>
      <c r="BA272" s="551"/>
      <c r="BB272" s="551"/>
      <c r="BC272" s="551"/>
      <c r="BD272" s="551"/>
      <c r="BE272" s="551"/>
      <c r="BF272" s="551"/>
      <c r="BG272" s="551"/>
      <c r="BH272" s="551"/>
      <c r="BI272" s="551"/>
      <c r="BJ272" s="551"/>
      <c r="BK272" s="551"/>
      <c r="BL272" s="551"/>
      <c r="BM272" s="551"/>
      <c r="BN272" s="551"/>
      <c r="BO272" s="551"/>
      <c r="BP272" s="551"/>
      <c r="BQ272" s="551"/>
      <c r="BR272" s="551"/>
      <c r="BS272" s="551"/>
      <c r="BT272" s="551"/>
      <c r="BU272" s="551"/>
      <c r="BV272" s="551"/>
      <c r="BW272" s="551"/>
      <c r="BX272" s="551"/>
      <c r="BY272" s="551"/>
    </row>
    <row r="273">
      <c r="A273" s="551"/>
      <c r="B273" s="551"/>
      <c r="C273" s="551"/>
      <c r="D273" s="551"/>
      <c r="E273" s="554"/>
      <c r="H273" s="551"/>
      <c r="I273" s="551"/>
      <c r="J273" s="551"/>
      <c r="K273" s="551"/>
      <c r="L273" s="551"/>
      <c r="M273" s="551"/>
      <c r="N273" s="551"/>
      <c r="O273" s="551"/>
      <c r="P273" s="551"/>
      <c r="Q273" s="551"/>
      <c r="R273" s="551"/>
      <c r="S273" s="551"/>
      <c r="T273" s="551"/>
      <c r="U273" s="551"/>
      <c r="V273" s="551"/>
      <c r="W273" s="551"/>
      <c r="X273" s="551"/>
      <c r="Y273" s="551"/>
      <c r="Z273" s="551"/>
      <c r="AA273" s="551"/>
      <c r="AB273" s="551"/>
      <c r="AC273" s="551"/>
      <c r="AD273" s="551"/>
      <c r="AE273" s="551"/>
      <c r="AF273" s="551"/>
      <c r="AG273" s="551"/>
      <c r="AH273" s="551"/>
      <c r="AI273" s="551"/>
      <c r="AJ273" s="551"/>
      <c r="AK273" s="551"/>
      <c r="AL273" s="551"/>
      <c r="AM273" s="551"/>
      <c r="AN273" s="551"/>
      <c r="AO273" s="551"/>
      <c r="AP273" s="551"/>
      <c r="AQ273" s="551"/>
      <c r="AR273" s="551"/>
      <c r="AS273" s="551"/>
      <c r="AT273" s="551"/>
      <c r="AU273" s="551"/>
      <c r="AV273" s="551"/>
      <c r="AW273" s="551"/>
      <c r="AX273" s="551"/>
      <c r="AY273" s="551"/>
      <c r="AZ273" s="551"/>
      <c r="BA273" s="551"/>
      <c r="BB273" s="551"/>
      <c r="BC273" s="551"/>
      <c r="BD273" s="551"/>
      <c r="BE273" s="551"/>
      <c r="BF273" s="551"/>
      <c r="BG273" s="551"/>
      <c r="BH273" s="551"/>
      <c r="BI273" s="551"/>
      <c r="BJ273" s="551"/>
      <c r="BK273" s="551"/>
      <c r="BL273" s="551"/>
      <c r="BM273" s="551"/>
      <c r="BN273" s="551"/>
      <c r="BO273" s="551"/>
      <c r="BP273" s="551"/>
      <c r="BQ273" s="551"/>
      <c r="BR273" s="551"/>
      <c r="BS273" s="551"/>
      <c r="BT273" s="551"/>
      <c r="BU273" s="551"/>
      <c r="BV273" s="551"/>
      <c r="BW273" s="551"/>
      <c r="BX273" s="551"/>
      <c r="BY273" s="551"/>
    </row>
    <row r="274">
      <c r="A274" s="551"/>
      <c r="B274" s="551"/>
      <c r="C274" s="551"/>
      <c r="D274" s="551"/>
      <c r="E274" s="554"/>
      <c r="H274" s="551"/>
      <c r="I274" s="551"/>
      <c r="J274" s="551"/>
      <c r="K274" s="551"/>
      <c r="L274" s="551"/>
      <c r="M274" s="551"/>
      <c r="N274" s="551"/>
      <c r="O274" s="551"/>
      <c r="P274" s="551"/>
      <c r="Q274" s="551"/>
      <c r="R274" s="551"/>
      <c r="S274" s="551"/>
      <c r="T274" s="551"/>
      <c r="U274" s="551"/>
      <c r="V274" s="551"/>
      <c r="W274" s="551"/>
      <c r="X274" s="551"/>
      <c r="Y274" s="551"/>
      <c r="Z274" s="551"/>
      <c r="AA274" s="551"/>
      <c r="AB274" s="551"/>
      <c r="AC274" s="551"/>
      <c r="AD274" s="551"/>
      <c r="AE274" s="551"/>
      <c r="AF274" s="551"/>
      <c r="AG274" s="551"/>
      <c r="AH274" s="551"/>
      <c r="AI274" s="551"/>
      <c r="AJ274" s="551"/>
      <c r="AK274" s="551"/>
      <c r="AL274" s="551"/>
      <c r="AM274" s="551"/>
      <c r="AN274" s="551"/>
      <c r="AO274" s="551"/>
      <c r="AP274" s="551"/>
      <c r="AQ274" s="551"/>
      <c r="AR274" s="551"/>
      <c r="AS274" s="551"/>
      <c r="AT274" s="551"/>
      <c r="AU274" s="551"/>
      <c r="AV274" s="551"/>
      <c r="AW274" s="551"/>
      <c r="AX274" s="551"/>
      <c r="AY274" s="551"/>
      <c r="AZ274" s="551"/>
      <c r="BA274" s="551"/>
      <c r="BB274" s="551"/>
      <c r="BC274" s="551"/>
      <c r="BD274" s="551"/>
      <c r="BE274" s="551"/>
      <c r="BF274" s="551"/>
      <c r="BG274" s="551"/>
      <c r="BH274" s="551"/>
      <c r="BI274" s="551"/>
      <c r="BJ274" s="551"/>
      <c r="BK274" s="551"/>
      <c r="BL274" s="551"/>
      <c r="BM274" s="551"/>
      <c r="BN274" s="551"/>
      <c r="BO274" s="551"/>
      <c r="BP274" s="551"/>
      <c r="BQ274" s="551"/>
      <c r="BR274" s="551"/>
      <c r="BS274" s="551"/>
      <c r="BT274" s="551"/>
      <c r="BU274" s="551"/>
      <c r="BV274" s="551"/>
      <c r="BW274" s="551"/>
      <c r="BX274" s="551"/>
      <c r="BY274" s="551"/>
    </row>
    <row r="275">
      <c r="A275" s="551"/>
      <c r="B275" s="551"/>
      <c r="C275" s="551"/>
      <c r="D275" s="551"/>
      <c r="E275" s="554"/>
      <c r="H275" s="551"/>
      <c r="I275" s="551"/>
      <c r="J275" s="551"/>
      <c r="K275" s="551"/>
      <c r="L275" s="551"/>
      <c r="M275" s="551"/>
      <c r="N275" s="551"/>
      <c r="O275" s="551"/>
      <c r="P275" s="551"/>
      <c r="Q275" s="551"/>
      <c r="R275" s="551"/>
      <c r="S275" s="551"/>
      <c r="T275" s="551"/>
      <c r="U275" s="551"/>
      <c r="V275" s="551"/>
      <c r="W275" s="551"/>
      <c r="X275" s="551"/>
      <c r="Y275" s="551"/>
      <c r="Z275" s="551"/>
      <c r="AA275" s="551"/>
      <c r="AB275" s="551"/>
      <c r="AC275" s="551"/>
      <c r="AD275" s="551"/>
      <c r="AE275" s="551"/>
      <c r="AF275" s="551"/>
      <c r="AG275" s="551"/>
      <c r="AH275" s="551"/>
      <c r="AI275" s="551"/>
      <c r="AJ275" s="551"/>
      <c r="AK275" s="551"/>
      <c r="AL275" s="551"/>
      <c r="AM275" s="551"/>
      <c r="AN275" s="551"/>
      <c r="AO275" s="551"/>
      <c r="AP275" s="551"/>
      <c r="AQ275" s="551"/>
      <c r="AR275" s="551"/>
      <c r="AS275" s="551"/>
      <c r="AT275" s="551"/>
      <c r="AU275" s="551"/>
      <c r="AV275" s="551"/>
      <c r="AW275" s="551"/>
      <c r="AX275" s="551"/>
      <c r="AY275" s="551"/>
      <c r="AZ275" s="551"/>
      <c r="BA275" s="551"/>
      <c r="BB275" s="551"/>
      <c r="BC275" s="551"/>
      <c r="BD275" s="551"/>
      <c r="BE275" s="551"/>
      <c r="BF275" s="551"/>
      <c r="BG275" s="551"/>
      <c r="BH275" s="551"/>
      <c r="BI275" s="551"/>
      <c r="BJ275" s="551"/>
      <c r="BK275" s="551"/>
      <c r="BL275" s="551"/>
      <c r="BM275" s="551"/>
      <c r="BN275" s="551"/>
      <c r="BO275" s="551"/>
      <c r="BP275" s="551"/>
      <c r="BQ275" s="551"/>
      <c r="BR275" s="551"/>
      <c r="BS275" s="551"/>
      <c r="BT275" s="551"/>
      <c r="BU275" s="551"/>
      <c r="BV275" s="551"/>
      <c r="BW275" s="551"/>
      <c r="BX275" s="551"/>
      <c r="BY275" s="551"/>
    </row>
    <row r="276">
      <c r="A276" s="551"/>
      <c r="B276" s="551"/>
      <c r="C276" s="551"/>
      <c r="D276" s="551"/>
      <c r="E276" s="554"/>
      <c r="H276" s="551"/>
      <c r="I276" s="551"/>
      <c r="J276" s="551"/>
      <c r="K276" s="551"/>
      <c r="L276" s="551"/>
      <c r="M276" s="551"/>
      <c r="N276" s="551"/>
      <c r="O276" s="551"/>
      <c r="P276" s="551"/>
      <c r="Q276" s="551"/>
      <c r="R276" s="551"/>
      <c r="S276" s="551"/>
      <c r="T276" s="551"/>
      <c r="U276" s="551"/>
      <c r="V276" s="551"/>
      <c r="W276" s="551"/>
      <c r="X276" s="551"/>
      <c r="Y276" s="551"/>
      <c r="Z276" s="551"/>
      <c r="AA276" s="551"/>
      <c r="AB276" s="551"/>
      <c r="AC276" s="551"/>
      <c r="AD276" s="551"/>
      <c r="AE276" s="551"/>
      <c r="AF276" s="551"/>
      <c r="AG276" s="551"/>
      <c r="AH276" s="551"/>
      <c r="AI276" s="551"/>
      <c r="AJ276" s="551"/>
      <c r="AK276" s="551"/>
      <c r="AL276" s="551"/>
      <c r="AM276" s="551"/>
      <c r="AN276" s="551"/>
      <c r="AO276" s="551"/>
      <c r="AP276" s="551"/>
      <c r="AQ276" s="551"/>
      <c r="AR276" s="551"/>
      <c r="AS276" s="551"/>
      <c r="AT276" s="551"/>
      <c r="AU276" s="551"/>
      <c r="AV276" s="551"/>
      <c r="AW276" s="551"/>
      <c r="AX276" s="551"/>
      <c r="AY276" s="551"/>
      <c r="AZ276" s="551"/>
      <c r="BA276" s="551"/>
      <c r="BB276" s="551"/>
      <c r="BC276" s="551"/>
      <c r="BD276" s="551"/>
      <c r="BE276" s="551"/>
      <c r="BF276" s="551"/>
      <c r="BG276" s="551"/>
      <c r="BH276" s="551"/>
      <c r="BI276" s="551"/>
      <c r="BJ276" s="551"/>
      <c r="BK276" s="551"/>
      <c r="BL276" s="551"/>
      <c r="BM276" s="551"/>
      <c r="BN276" s="551"/>
      <c r="BO276" s="551"/>
      <c r="BP276" s="551"/>
      <c r="BQ276" s="551"/>
      <c r="BR276" s="551"/>
      <c r="BS276" s="551"/>
      <c r="BT276" s="551"/>
      <c r="BU276" s="551"/>
      <c r="BV276" s="551"/>
      <c r="BW276" s="551"/>
      <c r="BX276" s="551"/>
      <c r="BY276" s="551"/>
    </row>
    <row r="277">
      <c r="A277" s="551"/>
      <c r="B277" s="551"/>
      <c r="C277" s="551"/>
      <c r="D277" s="551"/>
      <c r="E277" s="554"/>
      <c r="H277" s="551"/>
      <c r="I277" s="551"/>
      <c r="J277" s="551"/>
      <c r="K277" s="551"/>
      <c r="L277" s="551"/>
      <c r="M277" s="551"/>
      <c r="N277" s="551"/>
      <c r="O277" s="551"/>
      <c r="P277" s="551"/>
      <c r="Q277" s="551"/>
      <c r="R277" s="551"/>
      <c r="S277" s="551"/>
      <c r="T277" s="551"/>
      <c r="U277" s="551"/>
      <c r="V277" s="551"/>
      <c r="W277" s="551"/>
      <c r="X277" s="551"/>
      <c r="Y277" s="551"/>
      <c r="Z277" s="551"/>
      <c r="AA277" s="551"/>
      <c r="AB277" s="551"/>
      <c r="AC277" s="551"/>
      <c r="AD277" s="551"/>
      <c r="AE277" s="551"/>
      <c r="AF277" s="551"/>
      <c r="AG277" s="551"/>
      <c r="AH277" s="551"/>
      <c r="AI277" s="551"/>
      <c r="AJ277" s="551"/>
      <c r="AK277" s="551"/>
      <c r="AL277" s="551"/>
      <c r="AM277" s="551"/>
      <c r="AN277" s="551"/>
      <c r="AO277" s="551"/>
      <c r="AP277" s="551"/>
      <c r="AQ277" s="551"/>
      <c r="AR277" s="551"/>
      <c r="AS277" s="551"/>
      <c r="AT277" s="551"/>
      <c r="AU277" s="551"/>
      <c r="AV277" s="551"/>
      <c r="AW277" s="551"/>
      <c r="AX277" s="551"/>
      <c r="AY277" s="551"/>
      <c r="AZ277" s="551"/>
      <c r="BA277" s="551"/>
      <c r="BB277" s="551"/>
      <c r="BC277" s="551"/>
      <c r="BD277" s="551"/>
      <c r="BE277" s="551"/>
      <c r="BF277" s="551"/>
      <c r="BG277" s="551"/>
      <c r="BH277" s="551"/>
      <c r="BI277" s="551"/>
      <c r="BJ277" s="551"/>
      <c r="BK277" s="551"/>
      <c r="BL277" s="551"/>
      <c r="BM277" s="551"/>
      <c r="BN277" s="551"/>
      <c r="BO277" s="551"/>
      <c r="BP277" s="551"/>
      <c r="BQ277" s="551"/>
      <c r="BR277" s="551"/>
      <c r="BS277" s="551"/>
      <c r="BT277" s="551"/>
      <c r="BU277" s="551"/>
      <c r="BV277" s="551"/>
      <c r="BW277" s="551"/>
      <c r="BX277" s="551"/>
      <c r="BY277" s="551"/>
    </row>
    <row r="278">
      <c r="A278" s="551"/>
      <c r="B278" s="551"/>
      <c r="C278" s="551"/>
      <c r="D278" s="551"/>
      <c r="E278" s="554"/>
      <c r="H278" s="551"/>
      <c r="I278" s="551"/>
      <c r="J278" s="551"/>
      <c r="K278" s="551"/>
      <c r="L278" s="551"/>
      <c r="M278" s="551"/>
      <c r="N278" s="551"/>
      <c r="O278" s="551"/>
      <c r="P278" s="551"/>
      <c r="Q278" s="551"/>
      <c r="R278" s="551"/>
      <c r="S278" s="551"/>
      <c r="T278" s="551"/>
      <c r="U278" s="551"/>
      <c r="V278" s="551"/>
      <c r="W278" s="551"/>
      <c r="X278" s="551"/>
      <c r="Y278" s="551"/>
      <c r="Z278" s="551"/>
      <c r="AA278" s="551"/>
      <c r="AB278" s="551"/>
      <c r="AC278" s="551"/>
      <c r="AD278" s="551"/>
      <c r="AE278" s="551"/>
      <c r="AF278" s="551"/>
      <c r="AG278" s="551"/>
      <c r="AH278" s="551"/>
      <c r="AI278" s="551"/>
      <c r="AJ278" s="551"/>
      <c r="AK278" s="551"/>
      <c r="AL278" s="551"/>
      <c r="AM278" s="551"/>
      <c r="AN278" s="551"/>
      <c r="AO278" s="551"/>
      <c r="AP278" s="551"/>
      <c r="AQ278" s="551"/>
      <c r="AR278" s="551"/>
      <c r="AS278" s="551"/>
      <c r="AT278" s="551"/>
      <c r="AU278" s="551"/>
      <c r="AV278" s="551"/>
      <c r="AW278" s="551"/>
      <c r="AX278" s="551"/>
      <c r="AY278" s="551"/>
      <c r="AZ278" s="551"/>
      <c r="BA278" s="551"/>
      <c r="BB278" s="551"/>
      <c r="BC278" s="551"/>
      <c r="BD278" s="551"/>
      <c r="BE278" s="551"/>
      <c r="BF278" s="551"/>
      <c r="BG278" s="551"/>
      <c r="BH278" s="551"/>
      <c r="BI278" s="551"/>
      <c r="BJ278" s="551"/>
      <c r="BK278" s="551"/>
      <c r="BL278" s="551"/>
      <c r="BM278" s="551"/>
      <c r="BN278" s="551"/>
      <c r="BO278" s="551"/>
      <c r="BP278" s="551"/>
      <c r="BQ278" s="551"/>
      <c r="BR278" s="551"/>
      <c r="BS278" s="551"/>
      <c r="BT278" s="551"/>
      <c r="BU278" s="551"/>
      <c r="BV278" s="551"/>
      <c r="BW278" s="551"/>
      <c r="BX278" s="551"/>
      <c r="BY278" s="551"/>
    </row>
    <row r="279">
      <c r="A279" s="551"/>
      <c r="B279" s="551"/>
      <c r="C279" s="551"/>
      <c r="D279" s="551"/>
      <c r="E279" s="554"/>
      <c r="H279" s="551"/>
      <c r="I279" s="551"/>
      <c r="J279" s="551"/>
      <c r="K279" s="551"/>
      <c r="L279" s="551"/>
      <c r="M279" s="551"/>
      <c r="N279" s="551"/>
      <c r="O279" s="551"/>
      <c r="P279" s="551"/>
      <c r="Q279" s="551"/>
      <c r="R279" s="551"/>
      <c r="S279" s="551"/>
      <c r="T279" s="551"/>
      <c r="U279" s="551"/>
      <c r="V279" s="551"/>
      <c r="W279" s="551"/>
      <c r="X279" s="551"/>
      <c r="Y279" s="551"/>
      <c r="Z279" s="551"/>
      <c r="AA279" s="551"/>
      <c r="AB279" s="551"/>
      <c r="AC279" s="551"/>
      <c r="AD279" s="551"/>
      <c r="AE279" s="551"/>
      <c r="AF279" s="551"/>
      <c r="AG279" s="551"/>
      <c r="AH279" s="551"/>
      <c r="AI279" s="551"/>
      <c r="AJ279" s="551"/>
      <c r="AK279" s="551"/>
      <c r="AL279" s="551"/>
      <c r="AM279" s="551"/>
      <c r="AN279" s="551"/>
      <c r="AO279" s="551"/>
      <c r="AP279" s="551"/>
      <c r="AQ279" s="551"/>
      <c r="AR279" s="551"/>
      <c r="AS279" s="551"/>
      <c r="AT279" s="551"/>
      <c r="AU279" s="551"/>
      <c r="AV279" s="551"/>
      <c r="AW279" s="551"/>
      <c r="AX279" s="551"/>
      <c r="AY279" s="551"/>
      <c r="AZ279" s="551"/>
      <c r="BA279" s="551"/>
      <c r="BB279" s="551"/>
      <c r="BC279" s="551"/>
      <c r="BD279" s="551"/>
      <c r="BE279" s="551"/>
      <c r="BF279" s="551"/>
      <c r="BG279" s="551"/>
      <c r="BH279" s="551"/>
      <c r="BI279" s="551"/>
      <c r="BJ279" s="551"/>
      <c r="BK279" s="551"/>
      <c r="BL279" s="551"/>
      <c r="BM279" s="551"/>
      <c r="BN279" s="551"/>
      <c r="BO279" s="551"/>
      <c r="BP279" s="551"/>
      <c r="BQ279" s="551"/>
      <c r="BR279" s="551"/>
      <c r="BS279" s="551"/>
      <c r="BT279" s="551"/>
      <c r="BU279" s="551"/>
      <c r="BV279" s="551"/>
      <c r="BW279" s="551"/>
      <c r="BX279" s="551"/>
      <c r="BY279" s="551"/>
    </row>
    <row r="280">
      <c r="A280" s="551"/>
      <c r="B280" s="551"/>
      <c r="C280" s="551"/>
      <c r="D280" s="551"/>
      <c r="E280" s="554"/>
      <c r="H280" s="551"/>
      <c r="I280" s="551"/>
      <c r="J280" s="551"/>
      <c r="K280" s="551"/>
      <c r="L280" s="551"/>
      <c r="M280" s="551"/>
      <c r="N280" s="551"/>
      <c r="O280" s="551"/>
      <c r="P280" s="551"/>
      <c r="Q280" s="551"/>
      <c r="R280" s="551"/>
      <c r="S280" s="551"/>
      <c r="T280" s="551"/>
      <c r="U280" s="551"/>
      <c r="V280" s="551"/>
      <c r="W280" s="551"/>
      <c r="X280" s="551"/>
      <c r="Y280" s="551"/>
      <c r="Z280" s="551"/>
      <c r="AA280" s="551"/>
      <c r="AB280" s="551"/>
      <c r="AC280" s="551"/>
      <c r="AD280" s="551"/>
      <c r="AE280" s="551"/>
      <c r="AF280" s="551"/>
      <c r="AG280" s="551"/>
      <c r="AH280" s="551"/>
      <c r="AI280" s="551"/>
      <c r="AJ280" s="551"/>
      <c r="AK280" s="551"/>
      <c r="AL280" s="551"/>
      <c r="AM280" s="551"/>
      <c r="AN280" s="551"/>
      <c r="AO280" s="551"/>
      <c r="AP280" s="551"/>
      <c r="AQ280" s="551"/>
      <c r="AR280" s="551"/>
      <c r="AS280" s="551"/>
      <c r="AT280" s="551"/>
      <c r="AU280" s="551"/>
      <c r="AV280" s="551"/>
      <c r="AW280" s="551"/>
      <c r="AX280" s="551"/>
      <c r="AY280" s="551"/>
      <c r="AZ280" s="551"/>
      <c r="BA280" s="551"/>
      <c r="BB280" s="551"/>
      <c r="BC280" s="551"/>
      <c r="BD280" s="551"/>
      <c r="BE280" s="551"/>
      <c r="BF280" s="551"/>
      <c r="BG280" s="551"/>
      <c r="BH280" s="551"/>
      <c r="BI280" s="551"/>
      <c r="BJ280" s="551"/>
      <c r="BK280" s="551"/>
      <c r="BL280" s="551"/>
      <c r="BM280" s="551"/>
      <c r="BN280" s="551"/>
      <c r="BO280" s="551"/>
      <c r="BP280" s="551"/>
      <c r="BQ280" s="551"/>
      <c r="BR280" s="551"/>
      <c r="BS280" s="551"/>
      <c r="BT280" s="551"/>
      <c r="BU280" s="551"/>
      <c r="BV280" s="551"/>
      <c r="BW280" s="551"/>
      <c r="BX280" s="551"/>
      <c r="BY280" s="551"/>
    </row>
    <row r="281">
      <c r="A281" s="551"/>
      <c r="B281" s="551"/>
      <c r="C281" s="551"/>
      <c r="D281" s="551"/>
      <c r="E281" s="554"/>
      <c r="H281" s="551"/>
      <c r="I281" s="551"/>
      <c r="J281" s="551"/>
      <c r="K281" s="551"/>
      <c r="L281" s="551"/>
      <c r="M281" s="551"/>
      <c r="N281" s="551"/>
      <c r="O281" s="551"/>
      <c r="P281" s="551"/>
      <c r="Q281" s="551"/>
      <c r="R281" s="551"/>
      <c r="S281" s="551"/>
      <c r="T281" s="551"/>
      <c r="U281" s="551"/>
      <c r="V281" s="551"/>
      <c r="W281" s="551"/>
      <c r="X281" s="551"/>
      <c r="Y281" s="551"/>
      <c r="Z281" s="551"/>
      <c r="AA281" s="551"/>
      <c r="AB281" s="551"/>
      <c r="AC281" s="551"/>
      <c r="AD281" s="551"/>
      <c r="AE281" s="551"/>
      <c r="AF281" s="551"/>
      <c r="AG281" s="551"/>
      <c r="AH281" s="551"/>
      <c r="AI281" s="551"/>
      <c r="AJ281" s="551"/>
      <c r="AK281" s="551"/>
      <c r="AL281" s="551"/>
      <c r="AM281" s="551"/>
      <c r="AN281" s="551"/>
      <c r="AO281" s="551"/>
      <c r="AP281" s="551"/>
      <c r="AQ281" s="551"/>
      <c r="AR281" s="551"/>
      <c r="AS281" s="551"/>
      <c r="AT281" s="551"/>
      <c r="AU281" s="551"/>
      <c r="AV281" s="551"/>
      <c r="AW281" s="551"/>
      <c r="AX281" s="551"/>
      <c r="AY281" s="551"/>
      <c r="AZ281" s="551"/>
      <c r="BA281" s="551"/>
      <c r="BB281" s="551"/>
      <c r="BC281" s="551"/>
      <c r="BD281" s="551"/>
      <c r="BE281" s="551"/>
      <c r="BF281" s="551"/>
      <c r="BG281" s="551"/>
      <c r="BH281" s="551"/>
      <c r="BI281" s="551"/>
      <c r="BJ281" s="551"/>
      <c r="BK281" s="551"/>
      <c r="BL281" s="551"/>
      <c r="BM281" s="551"/>
      <c r="BN281" s="551"/>
      <c r="BO281" s="551"/>
      <c r="BP281" s="551"/>
      <c r="BQ281" s="551"/>
      <c r="BR281" s="551"/>
      <c r="BS281" s="551"/>
      <c r="BT281" s="551"/>
      <c r="BU281" s="551"/>
      <c r="BV281" s="551"/>
      <c r="BW281" s="551"/>
      <c r="BX281" s="551"/>
      <c r="BY281" s="551"/>
    </row>
    <row r="282">
      <c r="A282" s="551"/>
      <c r="B282" s="551"/>
      <c r="C282" s="551"/>
      <c r="D282" s="551"/>
      <c r="E282" s="554"/>
      <c r="H282" s="551"/>
      <c r="I282" s="551"/>
      <c r="J282" s="551"/>
      <c r="K282" s="551"/>
      <c r="L282" s="551"/>
      <c r="M282" s="551"/>
      <c r="N282" s="551"/>
      <c r="O282" s="551"/>
      <c r="P282" s="551"/>
      <c r="Q282" s="551"/>
      <c r="R282" s="551"/>
      <c r="S282" s="551"/>
      <c r="T282" s="551"/>
      <c r="U282" s="551"/>
      <c r="V282" s="551"/>
      <c r="W282" s="551"/>
      <c r="X282" s="551"/>
      <c r="Y282" s="551"/>
      <c r="Z282" s="551"/>
      <c r="AA282" s="551"/>
      <c r="AB282" s="551"/>
      <c r="AC282" s="551"/>
      <c r="AD282" s="551"/>
      <c r="AE282" s="551"/>
      <c r="AF282" s="551"/>
      <c r="AG282" s="551"/>
      <c r="AH282" s="551"/>
      <c r="AI282" s="551"/>
      <c r="AJ282" s="551"/>
      <c r="AK282" s="551"/>
      <c r="AL282" s="551"/>
      <c r="AM282" s="551"/>
      <c r="AN282" s="551"/>
      <c r="AO282" s="551"/>
      <c r="AP282" s="551"/>
      <c r="AQ282" s="551"/>
      <c r="AR282" s="551"/>
      <c r="AS282" s="551"/>
      <c r="AT282" s="551"/>
      <c r="AU282" s="551"/>
      <c r="AV282" s="551"/>
      <c r="AW282" s="551"/>
      <c r="AX282" s="551"/>
      <c r="AY282" s="551"/>
      <c r="AZ282" s="551"/>
      <c r="BA282" s="551"/>
      <c r="BB282" s="551"/>
      <c r="BC282" s="551"/>
      <c r="BD282" s="551"/>
      <c r="BE282" s="551"/>
      <c r="BF282" s="551"/>
      <c r="BG282" s="551"/>
      <c r="BH282" s="551"/>
      <c r="BI282" s="551"/>
      <c r="BJ282" s="551"/>
      <c r="BK282" s="551"/>
      <c r="BL282" s="551"/>
      <c r="BM282" s="551"/>
      <c r="BN282" s="551"/>
      <c r="BO282" s="551"/>
      <c r="BP282" s="551"/>
      <c r="BQ282" s="551"/>
      <c r="BR282" s="551"/>
      <c r="BS282" s="551"/>
      <c r="BT282" s="551"/>
      <c r="BU282" s="551"/>
      <c r="BV282" s="551"/>
      <c r="BW282" s="551"/>
      <c r="BX282" s="551"/>
      <c r="BY282" s="551"/>
    </row>
    <row r="283">
      <c r="A283" s="551"/>
      <c r="B283" s="551"/>
      <c r="C283" s="551"/>
      <c r="D283" s="551"/>
      <c r="E283" s="554"/>
      <c r="H283" s="551"/>
      <c r="I283" s="551"/>
      <c r="J283" s="551"/>
      <c r="K283" s="551"/>
      <c r="L283" s="551"/>
      <c r="M283" s="551"/>
      <c r="N283" s="551"/>
      <c r="O283" s="551"/>
      <c r="P283" s="551"/>
      <c r="Q283" s="551"/>
      <c r="R283" s="551"/>
      <c r="S283" s="551"/>
      <c r="T283" s="551"/>
      <c r="U283" s="551"/>
      <c r="V283" s="551"/>
      <c r="W283" s="551"/>
      <c r="X283" s="551"/>
      <c r="Y283" s="551"/>
      <c r="Z283" s="551"/>
      <c r="AA283" s="551"/>
      <c r="AB283" s="551"/>
      <c r="AC283" s="551"/>
      <c r="AD283" s="551"/>
      <c r="AE283" s="551"/>
      <c r="AF283" s="551"/>
      <c r="AG283" s="551"/>
      <c r="AH283" s="551"/>
      <c r="AI283" s="551"/>
      <c r="AJ283" s="551"/>
      <c r="AK283" s="551"/>
      <c r="AL283" s="551"/>
      <c r="AM283" s="551"/>
      <c r="AN283" s="551"/>
      <c r="AO283" s="551"/>
      <c r="AP283" s="551"/>
      <c r="AQ283" s="551"/>
      <c r="AR283" s="551"/>
      <c r="AS283" s="551"/>
      <c r="AT283" s="551"/>
      <c r="AU283" s="551"/>
      <c r="AV283" s="551"/>
      <c r="AW283" s="551"/>
      <c r="AX283" s="551"/>
      <c r="AY283" s="551"/>
      <c r="AZ283" s="551"/>
      <c r="BA283" s="551"/>
      <c r="BB283" s="551"/>
      <c r="BC283" s="551"/>
      <c r="BD283" s="551"/>
      <c r="BE283" s="551"/>
      <c r="BF283" s="551"/>
      <c r="BG283" s="551"/>
      <c r="BH283" s="551"/>
      <c r="BI283" s="551"/>
      <c r="BJ283" s="551"/>
      <c r="BK283" s="551"/>
      <c r="BL283" s="551"/>
      <c r="BM283" s="551"/>
      <c r="BN283" s="551"/>
      <c r="BO283" s="551"/>
      <c r="BP283" s="551"/>
      <c r="BQ283" s="551"/>
      <c r="BR283" s="551"/>
      <c r="BS283" s="551"/>
      <c r="BT283" s="551"/>
      <c r="BU283" s="551"/>
      <c r="BV283" s="551"/>
      <c r="BW283" s="551"/>
      <c r="BX283" s="551"/>
      <c r="BY283" s="551"/>
    </row>
    <row r="284">
      <c r="A284" s="551"/>
      <c r="B284" s="551"/>
      <c r="C284" s="551"/>
      <c r="D284" s="551"/>
      <c r="E284" s="554"/>
      <c r="H284" s="551"/>
      <c r="I284" s="551"/>
      <c r="J284" s="551"/>
      <c r="K284" s="551"/>
      <c r="L284" s="551"/>
      <c r="M284" s="551"/>
      <c r="N284" s="551"/>
      <c r="O284" s="551"/>
      <c r="P284" s="551"/>
      <c r="Q284" s="551"/>
      <c r="R284" s="551"/>
      <c r="S284" s="551"/>
      <c r="T284" s="551"/>
      <c r="U284" s="551"/>
      <c r="V284" s="551"/>
      <c r="W284" s="551"/>
      <c r="X284" s="551"/>
      <c r="Y284" s="551"/>
      <c r="Z284" s="551"/>
      <c r="AA284" s="551"/>
      <c r="AB284" s="551"/>
      <c r="AC284" s="551"/>
      <c r="AD284" s="551"/>
      <c r="AE284" s="551"/>
      <c r="AF284" s="551"/>
      <c r="AG284" s="551"/>
      <c r="AH284" s="551"/>
      <c r="AI284" s="551"/>
      <c r="AJ284" s="551"/>
      <c r="AK284" s="551"/>
      <c r="AL284" s="551"/>
      <c r="AM284" s="551"/>
      <c r="AN284" s="551"/>
      <c r="AO284" s="551"/>
      <c r="AP284" s="551"/>
      <c r="AQ284" s="551"/>
      <c r="AR284" s="551"/>
      <c r="AS284" s="551"/>
      <c r="AT284" s="551"/>
      <c r="AU284" s="551"/>
      <c r="AV284" s="551"/>
      <c r="AW284" s="551"/>
      <c r="AX284" s="551"/>
      <c r="AY284" s="551"/>
      <c r="AZ284" s="551"/>
      <c r="BA284" s="551"/>
      <c r="BB284" s="551"/>
      <c r="BC284" s="551"/>
      <c r="BD284" s="551"/>
      <c r="BE284" s="551"/>
      <c r="BF284" s="551"/>
      <c r="BG284" s="551"/>
      <c r="BH284" s="551"/>
      <c r="BI284" s="551"/>
      <c r="BJ284" s="551"/>
      <c r="BK284" s="551"/>
      <c r="BL284" s="551"/>
      <c r="BM284" s="551"/>
      <c r="BN284" s="551"/>
      <c r="BO284" s="551"/>
      <c r="BP284" s="551"/>
      <c r="BQ284" s="551"/>
      <c r="BR284" s="551"/>
      <c r="BS284" s="551"/>
      <c r="BT284" s="551"/>
      <c r="BU284" s="551"/>
      <c r="BV284" s="551"/>
      <c r="BW284" s="551"/>
      <c r="BX284" s="551"/>
      <c r="BY284" s="551"/>
    </row>
    <row r="285">
      <c r="A285" s="551"/>
      <c r="B285" s="551"/>
      <c r="C285" s="551"/>
      <c r="D285" s="551"/>
      <c r="E285" s="554"/>
      <c r="H285" s="551"/>
      <c r="I285" s="551"/>
      <c r="J285" s="551"/>
      <c r="K285" s="551"/>
      <c r="L285" s="551"/>
      <c r="M285" s="551"/>
      <c r="N285" s="551"/>
      <c r="O285" s="551"/>
      <c r="P285" s="551"/>
      <c r="Q285" s="551"/>
      <c r="R285" s="551"/>
      <c r="S285" s="551"/>
      <c r="T285" s="551"/>
      <c r="U285" s="551"/>
      <c r="V285" s="551"/>
      <c r="W285" s="551"/>
      <c r="X285" s="551"/>
      <c r="Y285" s="551"/>
      <c r="Z285" s="551"/>
      <c r="AA285" s="551"/>
      <c r="AB285" s="551"/>
      <c r="AC285" s="551"/>
      <c r="AD285" s="551"/>
      <c r="AE285" s="551"/>
      <c r="AF285" s="551"/>
      <c r="AG285" s="551"/>
      <c r="AH285" s="551"/>
      <c r="AI285" s="551"/>
      <c r="AJ285" s="551"/>
      <c r="AK285" s="551"/>
      <c r="AL285" s="551"/>
      <c r="AM285" s="551"/>
      <c r="AN285" s="551"/>
      <c r="AO285" s="551"/>
      <c r="AP285" s="551"/>
      <c r="AQ285" s="551"/>
      <c r="AR285" s="551"/>
      <c r="AS285" s="551"/>
      <c r="AT285" s="551"/>
      <c r="AU285" s="551"/>
      <c r="AV285" s="551"/>
      <c r="AW285" s="551"/>
      <c r="AX285" s="551"/>
      <c r="AY285" s="551"/>
      <c r="AZ285" s="551"/>
      <c r="BA285" s="551"/>
      <c r="BB285" s="551"/>
      <c r="BC285" s="551"/>
      <c r="BD285" s="551"/>
      <c r="BE285" s="551"/>
      <c r="BF285" s="551"/>
      <c r="BG285" s="551"/>
      <c r="BH285" s="551"/>
      <c r="BI285" s="551"/>
      <c r="BJ285" s="551"/>
      <c r="BK285" s="551"/>
      <c r="BL285" s="551"/>
      <c r="BM285" s="551"/>
      <c r="BN285" s="551"/>
      <c r="BO285" s="551"/>
      <c r="BP285" s="551"/>
      <c r="BQ285" s="551"/>
      <c r="BR285" s="551"/>
      <c r="BS285" s="551"/>
      <c r="BT285" s="551"/>
      <c r="BU285" s="551"/>
      <c r="BV285" s="551"/>
      <c r="BW285" s="551"/>
      <c r="BX285" s="551"/>
      <c r="BY285" s="551"/>
    </row>
    <row r="286">
      <c r="A286" s="551"/>
      <c r="B286" s="551"/>
      <c r="C286" s="551"/>
      <c r="D286" s="551"/>
      <c r="E286" s="554"/>
      <c r="H286" s="551"/>
      <c r="I286" s="551"/>
      <c r="J286" s="551"/>
      <c r="K286" s="551"/>
      <c r="L286" s="551"/>
      <c r="M286" s="551"/>
      <c r="N286" s="551"/>
      <c r="O286" s="551"/>
      <c r="P286" s="551"/>
      <c r="Q286" s="551"/>
      <c r="R286" s="551"/>
      <c r="S286" s="551"/>
      <c r="T286" s="551"/>
      <c r="U286" s="551"/>
      <c r="V286" s="551"/>
      <c r="W286" s="551"/>
      <c r="X286" s="551"/>
      <c r="Y286" s="551"/>
      <c r="Z286" s="551"/>
      <c r="AA286" s="551"/>
      <c r="AB286" s="551"/>
      <c r="AC286" s="551"/>
      <c r="AD286" s="551"/>
      <c r="AE286" s="551"/>
      <c r="AF286" s="551"/>
      <c r="AG286" s="551"/>
      <c r="AH286" s="551"/>
      <c r="AI286" s="551"/>
      <c r="AJ286" s="551"/>
      <c r="AK286" s="551"/>
      <c r="AL286" s="551"/>
      <c r="AM286" s="551"/>
      <c r="AN286" s="551"/>
      <c r="AO286" s="551"/>
      <c r="AP286" s="551"/>
      <c r="AQ286" s="551"/>
      <c r="AR286" s="551"/>
      <c r="AS286" s="551"/>
      <c r="AT286" s="551"/>
      <c r="AU286" s="551"/>
      <c r="AV286" s="551"/>
      <c r="AW286" s="551"/>
      <c r="AX286" s="551"/>
      <c r="AY286" s="551"/>
      <c r="AZ286" s="551"/>
      <c r="BA286" s="551"/>
      <c r="BB286" s="551"/>
      <c r="BC286" s="551"/>
      <c r="BD286" s="551"/>
      <c r="BE286" s="551"/>
      <c r="BF286" s="551"/>
      <c r="BG286" s="551"/>
      <c r="BH286" s="551"/>
      <c r="BI286" s="551"/>
      <c r="BJ286" s="551"/>
      <c r="BK286" s="551"/>
      <c r="BL286" s="551"/>
      <c r="BM286" s="551"/>
      <c r="BN286" s="551"/>
      <c r="BO286" s="551"/>
      <c r="BP286" s="551"/>
      <c r="BQ286" s="551"/>
      <c r="BR286" s="551"/>
      <c r="BS286" s="551"/>
      <c r="BT286" s="551"/>
      <c r="BU286" s="551"/>
      <c r="BV286" s="551"/>
      <c r="BW286" s="551"/>
      <c r="BX286" s="551"/>
      <c r="BY286" s="551"/>
    </row>
    <row r="287">
      <c r="A287" s="551"/>
      <c r="B287" s="551"/>
      <c r="C287" s="551"/>
      <c r="D287" s="551"/>
      <c r="E287" s="554"/>
      <c r="H287" s="551"/>
      <c r="I287" s="551"/>
      <c r="J287" s="551"/>
      <c r="K287" s="551"/>
      <c r="L287" s="551"/>
      <c r="M287" s="551"/>
      <c r="N287" s="551"/>
      <c r="O287" s="551"/>
      <c r="P287" s="551"/>
      <c r="Q287" s="551"/>
      <c r="R287" s="551"/>
      <c r="S287" s="551"/>
      <c r="T287" s="551"/>
      <c r="U287" s="551"/>
      <c r="V287" s="551"/>
      <c r="W287" s="551"/>
      <c r="X287" s="551"/>
      <c r="Y287" s="551"/>
      <c r="Z287" s="551"/>
      <c r="AA287" s="551"/>
      <c r="AB287" s="551"/>
      <c r="AC287" s="551"/>
      <c r="AD287" s="551"/>
      <c r="AE287" s="551"/>
      <c r="AF287" s="551"/>
      <c r="AG287" s="551"/>
      <c r="AH287" s="551"/>
      <c r="AI287" s="551"/>
      <c r="AJ287" s="551"/>
      <c r="AK287" s="551"/>
      <c r="AL287" s="551"/>
      <c r="AM287" s="551"/>
      <c r="AN287" s="551"/>
      <c r="AO287" s="551"/>
      <c r="AP287" s="551"/>
      <c r="AQ287" s="551"/>
      <c r="AR287" s="551"/>
      <c r="AS287" s="551"/>
      <c r="AT287" s="551"/>
      <c r="AU287" s="551"/>
      <c r="AV287" s="551"/>
      <c r="AW287" s="551"/>
      <c r="AX287" s="551"/>
      <c r="AY287" s="551"/>
      <c r="AZ287" s="551"/>
      <c r="BA287" s="551"/>
      <c r="BB287" s="551"/>
      <c r="BC287" s="551"/>
      <c r="BD287" s="551"/>
      <c r="BE287" s="551"/>
      <c r="BF287" s="551"/>
      <c r="BG287" s="551"/>
      <c r="BH287" s="551"/>
      <c r="BI287" s="551"/>
      <c r="BJ287" s="551"/>
      <c r="BK287" s="551"/>
      <c r="BL287" s="551"/>
      <c r="BM287" s="551"/>
      <c r="BN287" s="551"/>
      <c r="BO287" s="551"/>
      <c r="BP287" s="551"/>
      <c r="BQ287" s="551"/>
      <c r="BR287" s="551"/>
      <c r="BS287" s="551"/>
      <c r="BT287" s="551"/>
      <c r="BU287" s="551"/>
      <c r="BV287" s="551"/>
      <c r="BW287" s="551"/>
      <c r="BX287" s="551"/>
      <c r="BY287" s="551"/>
    </row>
    <row r="288">
      <c r="A288" s="551"/>
      <c r="B288" s="551"/>
      <c r="C288" s="551"/>
      <c r="D288" s="551"/>
      <c r="E288" s="554"/>
      <c r="H288" s="551"/>
      <c r="I288" s="551"/>
      <c r="J288" s="551"/>
      <c r="K288" s="551"/>
      <c r="L288" s="551"/>
      <c r="M288" s="551"/>
      <c r="N288" s="551"/>
      <c r="O288" s="551"/>
      <c r="P288" s="551"/>
      <c r="Q288" s="551"/>
      <c r="R288" s="551"/>
      <c r="S288" s="551"/>
      <c r="T288" s="551"/>
      <c r="U288" s="551"/>
      <c r="V288" s="551"/>
      <c r="W288" s="551"/>
      <c r="X288" s="551"/>
      <c r="Y288" s="551"/>
      <c r="Z288" s="551"/>
      <c r="AA288" s="551"/>
      <c r="AB288" s="551"/>
      <c r="AC288" s="551"/>
      <c r="AD288" s="551"/>
      <c r="AE288" s="551"/>
      <c r="AF288" s="551"/>
      <c r="AG288" s="551"/>
      <c r="AH288" s="551"/>
      <c r="AI288" s="551"/>
      <c r="AJ288" s="551"/>
      <c r="AK288" s="551"/>
      <c r="AL288" s="551"/>
      <c r="AM288" s="551"/>
      <c r="AN288" s="551"/>
      <c r="AO288" s="551"/>
      <c r="AP288" s="551"/>
      <c r="AQ288" s="551"/>
      <c r="AR288" s="551"/>
      <c r="AS288" s="551"/>
      <c r="AT288" s="551"/>
      <c r="AU288" s="551"/>
      <c r="AV288" s="551"/>
      <c r="AW288" s="551"/>
      <c r="AX288" s="551"/>
      <c r="AY288" s="551"/>
      <c r="AZ288" s="551"/>
      <c r="BA288" s="551"/>
      <c r="BB288" s="551"/>
      <c r="BC288" s="551"/>
      <c r="BD288" s="551"/>
      <c r="BE288" s="551"/>
      <c r="BF288" s="551"/>
      <c r="BG288" s="551"/>
      <c r="BH288" s="551"/>
      <c r="BI288" s="551"/>
      <c r="BJ288" s="551"/>
      <c r="BK288" s="551"/>
      <c r="BL288" s="551"/>
      <c r="BM288" s="551"/>
      <c r="BN288" s="551"/>
      <c r="BO288" s="551"/>
      <c r="BP288" s="551"/>
      <c r="BQ288" s="551"/>
      <c r="BR288" s="551"/>
      <c r="BS288" s="551"/>
      <c r="BT288" s="551"/>
      <c r="BU288" s="551"/>
      <c r="BV288" s="551"/>
      <c r="BW288" s="551"/>
      <c r="BX288" s="551"/>
      <c r="BY288" s="551"/>
    </row>
    <row r="289">
      <c r="A289" s="551"/>
      <c r="B289" s="551"/>
      <c r="C289" s="551"/>
      <c r="D289" s="551"/>
      <c r="E289" s="554"/>
      <c r="H289" s="551"/>
      <c r="I289" s="551"/>
      <c r="J289" s="551"/>
      <c r="K289" s="551"/>
      <c r="L289" s="551"/>
      <c r="M289" s="551"/>
      <c r="N289" s="551"/>
      <c r="O289" s="551"/>
      <c r="P289" s="551"/>
      <c r="Q289" s="551"/>
      <c r="R289" s="551"/>
      <c r="S289" s="551"/>
      <c r="T289" s="551"/>
      <c r="U289" s="551"/>
      <c r="V289" s="551"/>
      <c r="W289" s="551"/>
      <c r="X289" s="551"/>
      <c r="Y289" s="551"/>
      <c r="Z289" s="551"/>
      <c r="AA289" s="551"/>
      <c r="AB289" s="551"/>
      <c r="AC289" s="551"/>
      <c r="AD289" s="551"/>
      <c r="AE289" s="551"/>
      <c r="AF289" s="551"/>
      <c r="AG289" s="551"/>
      <c r="AH289" s="551"/>
      <c r="AI289" s="551"/>
      <c r="AJ289" s="551"/>
      <c r="AK289" s="551"/>
      <c r="AL289" s="551"/>
      <c r="AM289" s="551"/>
      <c r="AN289" s="551"/>
      <c r="AO289" s="551"/>
      <c r="AP289" s="551"/>
      <c r="AQ289" s="551"/>
      <c r="AR289" s="551"/>
      <c r="AS289" s="551"/>
      <c r="AT289" s="551"/>
      <c r="AU289" s="551"/>
      <c r="AV289" s="551"/>
      <c r="AW289" s="551"/>
      <c r="AX289" s="551"/>
      <c r="AY289" s="551"/>
      <c r="AZ289" s="551"/>
      <c r="BA289" s="551"/>
      <c r="BB289" s="551"/>
      <c r="BC289" s="551"/>
      <c r="BD289" s="551"/>
      <c r="BE289" s="551"/>
      <c r="BF289" s="551"/>
      <c r="BG289" s="551"/>
      <c r="BH289" s="551"/>
      <c r="BI289" s="551"/>
      <c r="BJ289" s="551"/>
      <c r="BK289" s="551"/>
      <c r="BL289" s="551"/>
      <c r="BM289" s="551"/>
      <c r="BN289" s="551"/>
      <c r="BO289" s="551"/>
      <c r="BP289" s="551"/>
      <c r="BQ289" s="551"/>
      <c r="BR289" s="551"/>
      <c r="BS289" s="551"/>
      <c r="BT289" s="551"/>
      <c r="BU289" s="551"/>
      <c r="BV289" s="551"/>
      <c r="BW289" s="551"/>
      <c r="BX289" s="551"/>
      <c r="BY289" s="551"/>
    </row>
    <row r="290">
      <c r="A290" s="551"/>
      <c r="B290" s="551"/>
      <c r="C290" s="551"/>
      <c r="D290" s="551"/>
      <c r="E290" s="554"/>
      <c r="H290" s="551"/>
      <c r="I290" s="551"/>
      <c r="J290" s="551"/>
      <c r="K290" s="551"/>
      <c r="L290" s="551"/>
      <c r="M290" s="551"/>
      <c r="N290" s="551"/>
      <c r="O290" s="551"/>
      <c r="P290" s="551"/>
      <c r="Q290" s="551"/>
      <c r="R290" s="551"/>
      <c r="S290" s="551"/>
      <c r="T290" s="551"/>
      <c r="U290" s="551"/>
      <c r="V290" s="551"/>
      <c r="W290" s="551"/>
      <c r="X290" s="551"/>
      <c r="Y290" s="551"/>
      <c r="Z290" s="551"/>
      <c r="AA290" s="551"/>
      <c r="AB290" s="551"/>
      <c r="AC290" s="551"/>
      <c r="AD290" s="551"/>
      <c r="AE290" s="551"/>
      <c r="AF290" s="551"/>
      <c r="AG290" s="551"/>
      <c r="AH290" s="551"/>
      <c r="AI290" s="551"/>
      <c r="AJ290" s="551"/>
      <c r="AK290" s="551"/>
      <c r="AL290" s="551"/>
      <c r="AM290" s="551"/>
      <c r="AN290" s="551"/>
      <c r="AO290" s="551"/>
      <c r="AP290" s="551"/>
      <c r="AQ290" s="551"/>
      <c r="AR290" s="551"/>
      <c r="AS290" s="551"/>
      <c r="AT290" s="551"/>
      <c r="AU290" s="551"/>
      <c r="AV290" s="551"/>
      <c r="AW290" s="551"/>
      <c r="AX290" s="551"/>
      <c r="AY290" s="551"/>
      <c r="AZ290" s="551"/>
      <c r="BA290" s="551"/>
      <c r="BB290" s="551"/>
      <c r="BC290" s="551"/>
      <c r="BD290" s="551"/>
      <c r="BE290" s="551"/>
      <c r="BF290" s="551"/>
      <c r="BG290" s="551"/>
      <c r="BH290" s="551"/>
      <c r="BI290" s="551"/>
      <c r="BJ290" s="551"/>
      <c r="BK290" s="551"/>
      <c r="BL290" s="551"/>
      <c r="BM290" s="551"/>
      <c r="BN290" s="551"/>
      <c r="BO290" s="551"/>
      <c r="BP290" s="551"/>
      <c r="BQ290" s="551"/>
      <c r="BR290" s="551"/>
      <c r="BS290" s="551"/>
      <c r="BT290" s="551"/>
      <c r="BU290" s="551"/>
      <c r="BV290" s="551"/>
      <c r="BW290" s="551"/>
      <c r="BX290" s="551"/>
      <c r="BY290" s="551"/>
    </row>
    <row r="291">
      <c r="A291" s="551"/>
      <c r="B291" s="551"/>
      <c r="C291" s="551"/>
      <c r="D291" s="551"/>
      <c r="E291" s="554"/>
      <c r="H291" s="551"/>
      <c r="I291" s="551"/>
      <c r="J291" s="551"/>
      <c r="K291" s="551"/>
      <c r="L291" s="551"/>
      <c r="M291" s="551"/>
      <c r="N291" s="551"/>
      <c r="O291" s="551"/>
      <c r="P291" s="551"/>
      <c r="Q291" s="551"/>
      <c r="R291" s="551"/>
      <c r="S291" s="551"/>
      <c r="T291" s="551"/>
      <c r="U291" s="551"/>
      <c r="V291" s="551"/>
      <c r="W291" s="551"/>
      <c r="X291" s="551"/>
      <c r="Y291" s="551"/>
      <c r="Z291" s="551"/>
      <c r="AA291" s="551"/>
      <c r="AB291" s="551"/>
      <c r="AC291" s="551"/>
      <c r="AD291" s="551"/>
      <c r="AE291" s="551"/>
      <c r="AF291" s="551"/>
      <c r="AG291" s="551"/>
      <c r="AH291" s="551"/>
      <c r="AI291" s="551"/>
      <c r="AJ291" s="551"/>
      <c r="AK291" s="551"/>
      <c r="AL291" s="551"/>
      <c r="AM291" s="551"/>
      <c r="AN291" s="551"/>
      <c r="AO291" s="551"/>
      <c r="AP291" s="551"/>
      <c r="AQ291" s="551"/>
      <c r="AR291" s="551"/>
      <c r="AS291" s="551"/>
      <c r="AT291" s="551"/>
      <c r="AU291" s="551"/>
      <c r="AV291" s="551"/>
      <c r="AW291" s="551"/>
      <c r="AX291" s="551"/>
      <c r="AY291" s="551"/>
      <c r="AZ291" s="551"/>
      <c r="BA291" s="551"/>
      <c r="BB291" s="551"/>
      <c r="BC291" s="551"/>
      <c r="BD291" s="551"/>
      <c r="BE291" s="551"/>
      <c r="BF291" s="551"/>
      <c r="BG291" s="551"/>
      <c r="BH291" s="551"/>
      <c r="BI291" s="551"/>
      <c r="BJ291" s="551"/>
      <c r="BK291" s="551"/>
      <c r="BL291" s="551"/>
      <c r="BM291" s="551"/>
      <c r="BN291" s="551"/>
      <c r="BO291" s="551"/>
      <c r="BP291" s="551"/>
      <c r="BQ291" s="551"/>
      <c r="BR291" s="551"/>
      <c r="BS291" s="551"/>
      <c r="BT291" s="551"/>
      <c r="BU291" s="551"/>
      <c r="BV291" s="551"/>
      <c r="BW291" s="551"/>
      <c r="BX291" s="551"/>
      <c r="BY291" s="551"/>
    </row>
    <row r="292">
      <c r="A292" s="551"/>
      <c r="B292" s="551"/>
      <c r="C292" s="551"/>
      <c r="D292" s="551"/>
      <c r="E292" s="554"/>
      <c r="H292" s="551"/>
      <c r="I292" s="551"/>
      <c r="J292" s="551"/>
      <c r="K292" s="551"/>
      <c r="L292" s="551"/>
      <c r="M292" s="551"/>
      <c r="N292" s="551"/>
      <c r="O292" s="551"/>
      <c r="P292" s="551"/>
      <c r="Q292" s="551"/>
      <c r="R292" s="551"/>
      <c r="S292" s="551"/>
      <c r="T292" s="551"/>
      <c r="U292" s="551"/>
      <c r="V292" s="551"/>
      <c r="W292" s="551"/>
      <c r="X292" s="551"/>
      <c r="Y292" s="551"/>
      <c r="Z292" s="551"/>
      <c r="AA292" s="551"/>
      <c r="AB292" s="551"/>
      <c r="AC292" s="551"/>
      <c r="AD292" s="551"/>
      <c r="AE292" s="551"/>
      <c r="AF292" s="551"/>
      <c r="AG292" s="551"/>
      <c r="AH292" s="551"/>
      <c r="AI292" s="551"/>
      <c r="AJ292" s="551"/>
      <c r="AK292" s="551"/>
      <c r="AL292" s="551"/>
      <c r="AM292" s="551"/>
      <c r="AN292" s="551"/>
      <c r="AO292" s="551"/>
      <c r="AP292" s="551"/>
      <c r="AQ292" s="551"/>
      <c r="AR292" s="551"/>
      <c r="AS292" s="551"/>
      <c r="AT292" s="551"/>
      <c r="AU292" s="551"/>
      <c r="AV292" s="551"/>
      <c r="AW292" s="551"/>
      <c r="AX292" s="551"/>
      <c r="AY292" s="551"/>
      <c r="AZ292" s="551"/>
      <c r="BA292" s="551"/>
      <c r="BB292" s="551"/>
      <c r="BC292" s="551"/>
      <c r="BD292" s="551"/>
      <c r="BE292" s="551"/>
      <c r="BF292" s="551"/>
      <c r="BG292" s="551"/>
      <c r="BH292" s="551"/>
      <c r="BI292" s="551"/>
      <c r="BJ292" s="551"/>
      <c r="BK292" s="551"/>
      <c r="BL292" s="551"/>
      <c r="BM292" s="551"/>
      <c r="BN292" s="551"/>
      <c r="BO292" s="551"/>
      <c r="BP292" s="551"/>
      <c r="BQ292" s="551"/>
      <c r="BR292" s="551"/>
      <c r="BS292" s="551"/>
      <c r="BT292" s="551"/>
      <c r="BU292" s="551"/>
      <c r="BV292" s="551"/>
      <c r="BW292" s="551"/>
      <c r="BX292" s="551"/>
      <c r="BY292" s="551"/>
    </row>
    <row r="293">
      <c r="A293" s="551"/>
      <c r="B293" s="551"/>
      <c r="C293" s="551"/>
      <c r="D293" s="551"/>
      <c r="E293" s="554"/>
      <c r="H293" s="551"/>
      <c r="I293" s="551"/>
      <c r="J293" s="551"/>
      <c r="K293" s="551"/>
      <c r="L293" s="551"/>
      <c r="M293" s="551"/>
      <c r="N293" s="551"/>
      <c r="O293" s="551"/>
      <c r="P293" s="551"/>
      <c r="Q293" s="551"/>
      <c r="R293" s="551"/>
      <c r="S293" s="551"/>
      <c r="T293" s="551"/>
      <c r="U293" s="551"/>
      <c r="V293" s="551"/>
      <c r="W293" s="551"/>
      <c r="X293" s="551"/>
      <c r="Y293" s="551"/>
      <c r="Z293" s="551"/>
      <c r="AA293" s="551"/>
      <c r="AB293" s="551"/>
      <c r="AC293" s="551"/>
      <c r="AD293" s="551"/>
      <c r="AE293" s="551"/>
      <c r="AF293" s="551"/>
      <c r="AG293" s="551"/>
      <c r="AH293" s="551"/>
      <c r="AI293" s="551"/>
      <c r="AJ293" s="551"/>
      <c r="AK293" s="551"/>
      <c r="AL293" s="551"/>
      <c r="AM293" s="551"/>
      <c r="AN293" s="551"/>
      <c r="AO293" s="551"/>
      <c r="AP293" s="551"/>
      <c r="AQ293" s="551"/>
      <c r="AR293" s="551"/>
      <c r="AS293" s="551"/>
      <c r="AT293" s="551"/>
      <c r="AU293" s="551"/>
      <c r="AV293" s="551"/>
      <c r="AW293" s="551"/>
      <c r="AX293" s="551"/>
      <c r="AY293" s="551"/>
      <c r="AZ293" s="551"/>
      <c r="BA293" s="551"/>
      <c r="BB293" s="551"/>
      <c r="BC293" s="551"/>
      <c r="BD293" s="551"/>
      <c r="BE293" s="551"/>
      <c r="BF293" s="551"/>
      <c r="BG293" s="551"/>
      <c r="BH293" s="551"/>
      <c r="BI293" s="551"/>
      <c r="BJ293" s="551"/>
      <c r="BK293" s="551"/>
      <c r="BL293" s="551"/>
      <c r="BM293" s="551"/>
      <c r="BN293" s="551"/>
      <c r="BO293" s="551"/>
      <c r="BP293" s="551"/>
      <c r="BQ293" s="551"/>
      <c r="BR293" s="551"/>
      <c r="BS293" s="551"/>
      <c r="BT293" s="551"/>
      <c r="BU293" s="551"/>
      <c r="BV293" s="551"/>
      <c r="BW293" s="551"/>
      <c r="BX293" s="551"/>
      <c r="BY293" s="551"/>
    </row>
    <row r="294">
      <c r="A294" s="551"/>
      <c r="B294" s="551"/>
      <c r="C294" s="551"/>
      <c r="D294" s="551"/>
      <c r="E294" s="554"/>
      <c r="H294" s="551"/>
      <c r="I294" s="551"/>
      <c r="J294" s="551"/>
      <c r="K294" s="551"/>
      <c r="L294" s="551"/>
      <c r="M294" s="551"/>
      <c r="N294" s="551"/>
      <c r="O294" s="551"/>
      <c r="P294" s="551"/>
      <c r="Q294" s="551"/>
      <c r="R294" s="551"/>
      <c r="S294" s="551"/>
      <c r="T294" s="551"/>
      <c r="U294" s="551"/>
      <c r="V294" s="551"/>
      <c r="W294" s="551"/>
      <c r="X294" s="551"/>
      <c r="Y294" s="551"/>
      <c r="Z294" s="551"/>
      <c r="AA294" s="551"/>
      <c r="AB294" s="551"/>
      <c r="AC294" s="551"/>
      <c r="AD294" s="551"/>
      <c r="AE294" s="551"/>
      <c r="AF294" s="551"/>
      <c r="AG294" s="551"/>
      <c r="AH294" s="551"/>
      <c r="AI294" s="551"/>
      <c r="AJ294" s="551"/>
      <c r="AK294" s="551"/>
      <c r="AL294" s="551"/>
      <c r="AM294" s="551"/>
      <c r="AN294" s="551"/>
      <c r="AO294" s="551"/>
      <c r="AP294" s="551"/>
      <c r="AQ294" s="551"/>
      <c r="AR294" s="551"/>
      <c r="AS294" s="551"/>
      <c r="AT294" s="551"/>
      <c r="AU294" s="551"/>
      <c r="AV294" s="551"/>
      <c r="AW294" s="551"/>
      <c r="AX294" s="551"/>
      <c r="AY294" s="551"/>
      <c r="AZ294" s="551"/>
      <c r="BA294" s="551"/>
      <c r="BB294" s="551"/>
      <c r="BC294" s="551"/>
      <c r="BD294" s="551"/>
      <c r="BE294" s="551"/>
      <c r="BF294" s="551"/>
      <c r="BG294" s="551"/>
      <c r="BH294" s="551"/>
      <c r="BI294" s="551"/>
      <c r="BJ294" s="551"/>
      <c r="BK294" s="551"/>
      <c r="BL294" s="551"/>
      <c r="BM294" s="551"/>
      <c r="BN294" s="551"/>
      <c r="BO294" s="551"/>
      <c r="BP294" s="551"/>
      <c r="BQ294" s="551"/>
      <c r="BR294" s="551"/>
      <c r="BS294" s="551"/>
      <c r="BT294" s="551"/>
      <c r="BU294" s="551"/>
      <c r="BV294" s="551"/>
      <c r="BW294" s="551"/>
      <c r="BX294" s="551"/>
      <c r="BY294" s="551"/>
    </row>
    <row r="295">
      <c r="A295" s="551"/>
      <c r="B295" s="551"/>
      <c r="C295" s="551"/>
      <c r="D295" s="551"/>
      <c r="E295" s="554"/>
      <c r="H295" s="551"/>
      <c r="I295" s="551"/>
      <c r="J295" s="551"/>
      <c r="K295" s="551"/>
      <c r="L295" s="551"/>
      <c r="M295" s="551"/>
      <c r="N295" s="551"/>
      <c r="O295" s="551"/>
      <c r="P295" s="551"/>
      <c r="Q295" s="551"/>
      <c r="R295" s="551"/>
      <c r="S295" s="551"/>
      <c r="T295" s="551"/>
      <c r="U295" s="551"/>
      <c r="V295" s="551"/>
      <c r="W295" s="551"/>
      <c r="X295" s="551"/>
      <c r="Y295" s="551"/>
      <c r="Z295" s="551"/>
      <c r="AA295" s="551"/>
      <c r="AB295" s="551"/>
      <c r="AC295" s="551"/>
      <c r="AD295" s="551"/>
      <c r="AE295" s="551"/>
      <c r="AF295" s="551"/>
      <c r="AG295" s="551"/>
      <c r="AH295" s="551"/>
      <c r="AI295" s="551"/>
      <c r="AJ295" s="551"/>
      <c r="AK295" s="551"/>
      <c r="AL295" s="551"/>
      <c r="AM295" s="551"/>
      <c r="AN295" s="551"/>
      <c r="AO295" s="551"/>
      <c r="AP295" s="551"/>
      <c r="AQ295" s="551"/>
      <c r="AR295" s="551"/>
      <c r="AS295" s="551"/>
      <c r="AT295" s="551"/>
      <c r="AU295" s="551"/>
      <c r="AV295" s="551"/>
      <c r="AW295" s="551"/>
      <c r="AX295" s="551"/>
      <c r="AY295" s="551"/>
      <c r="AZ295" s="551"/>
      <c r="BA295" s="551"/>
      <c r="BB295" s="551"/>
      <c r="BC295" s="551"/>
      <c r="BD295" s="551"/>
      <c r="BE295" s="551"/>
      <c r="BF295" s="551"/>
      <c r="BG295" s="551"/>
      <c r="BH295" s="551"/>
      <c r="BI295" s="551"/>
      <c r="BJ295" s="551"/>
      <c r="BK295" s="551"/>
      <c r="BL295" s="551"/>
      <c r="BM295" s="551"/>
      <c r="BN295" s="551"/>
      <c r="BO295" s="551"/>
      <c r="BP295" s="551"/>
      <c r="BQ295" s="551"/>
      <c r="BR295" s="551"/>
      <c r="BS295" s="551"/>
      <c r="BT295" s="551"/>
      <c r="BU295" s="551"/>
      <c r="BV295" s="551"/>
      <c r="BW295" s="551"/>
      <c r="BX295" s="551"/>
      <c r="BY295" s="551"/>
    </row>
    <row r="296">
      <c r="A296" s="551"/>
      <c r="B296" s="551"/>
      <c r="C296" s="551"/>
      <c r="D296" s="551"/>
      <c r="E296" s="554"/>
      <c r="H296" s="551"/>
      <c r="I296" s="551"/>
      <c r="J296" s="551"/>
      <c r="K296" s="551"/>
      <c r="L296" s="551"/>
      <c r="M296" s="551"/>
      <c r="N296" s="551"/>
      <c r="O296" s="551"/>
      <c r="P296" s="551"/>
      <c r="Q296" s="551"/>
      <c r="R296" s="551"/>
      <c r="S296" s="551"/>
      <c r="T296" s="551"/>
      <c r="U296" s="551"/>
      <c r="V296" s="551"/>
      <c r="W296" s="551"/>
      <c r="X296" s="551"/>
      <c r="Y296" s="551"/>
      <c r="Z296" s="551"/>
      <c r="AA296" s="551"/>
      <c r="AB296" s="551"/>
      <c r="AC296" s="551"/>
      <c r="AD296" s="551"/>
      <c r="AE296" s="551"/>
      <c r="AF296" s="551"/>
      <c r="AG296" s="551"/>
      <c r="AH296" s="551"/>
      <c r="AI296" s="551"/>
      <c r="AJ296" s="551"/>
      <c r="AK296" s="551"/>
      <c r="AL296" s="551"/>
      <c r="AM296" s="551"/>
      <c r="AN296" s="551"/>
      <c r="AO296" s="551"/>
      <c r="AP296" s="551"/>
      <c r="AQ296" s="551"/>
      <c r="AR296" s="551"/>
      <c r="AS296" s="551"/>
      <c r="AT296" s="551"/>
      <c r="AU296" s="551"/>
      <c r="AV296" s="551"/>
      <c r="AW296" s="551"/>
      <c r="AX296" s="551"/>
      <c r="AY296" s="551"/>
      <c r="AZ296" s="551"/>
      <c r="BA296" s="551"/>
      <c r="BB296" s="551"/>
      <c r="BC296" s="551"/>
      <c r="BD296" s="551"/>
      <c r="BE296" s="551"/>
      <c r="BF296" s="551"/>
      <c r="BG296" s="551"/>
      <c r="BH296" s="551"/>
      <c r="BI296" s="551"/>
      <c r="BJ296" s="551"/>
      <c r="BK296" s="551"/>
      <c r="BL296" s="551"/>
      <c r="BM296" s="551"/>
      <c r="BN296" s="551"/>
      <c r="BO296" s="551"/>
      <c r="BP296" s="551"/>
      <c r="BQ296" s="551"/>
      <c r="BR296" s="551"/>
      <c r="BS296" s="551"/>
      <c r="BT296" s="551"/>
      <c r="BU296" s="551"/>
      <c r="BV296" s="551"/>
      <c r="BW296" s="551"/>
      <c r="BX296" s="551"/>
      <c r="BY296" s="551"/>
    </row>
    <row r="297">
      <c r="A297" s="551"/>
      <c r="B297" s="551"/>
      <c r="C297" s="551"/>
      <c r="D297" s="551"/>
      <c r="E297" s="554"/>
      <c r="H297" s="551"/>
      <c r="I297" s="551"/>
      <c r="J297" s="551"/>
      <c r="K297" s="551"/>
      <c r="L297" s="551"/>
      <c r="M297" s="551"/>
      <c r="N297" s="551"/>
      <c r="O297" s="551"/>
      <c r="P297" s="551"/>
      <c r="Q297" s="551"/>
      <c r="R297" s="551"/>
      <c r="S297" s="551"/>
      <c r="T297" s="551"/>
      <c r="U297" s="551"/>
      <c r="V297" s="551"/>
      <c r="W297" s="551"/>
      <c r="X297" s="551"/>
      <c r="Y297" s="551"/>
      <c r="Z297" s="551"/>
      <c r="AA297" s="551"/>
      <c r="AB297" s="551"/>
      <c r="AC297" s="551"/>
      <c r="AD297" s="551"/>
      <c r="AE297" s="551"/>
      <c r="AF297" s="551"/>
      <c r="AG297" s="551"/>
      <c r="AH297" s="551"/>
      <c r="AI297" s="551"/>
      <c r="AJ297" s="551"/>
      <c r="AK297" s="551"/>
      <c r="AL297" s="551"/>
      <c r="AM297" s="551"/>
      <c r="AN297" s="551"/>
      <c r="AO297" s="551"/>
      <c r="AP297" s="551"/>
      <c r="AQ297" s="551"/>
      <c r="AR297" s="551"/>
      <c r="AS297" s="551"/>
      <c r="AT297" s="551"/>
      <c r="AU297" s="551"/>
      <c r="AV297" s="551"/>
      <c r="AW297" s="551"/>
      <c r="AX297" s="551"/>
      <c r="AY297" s="551"/>
      <c r="AZ297" s="551"/>
      <c r="BA297" s="551"/>
      <c r="BB297" s="551"/>
      <c r="BC297" s="551"/>
      <c r="BD297" s="551"/>
      <c r="BE297" s="551"/>
      <c r="BF297" s="551"/>
      <c r="BG297" s="551"/>
      <c r="BH297" s="551"/>
      <c r="BI297" s="551"/>
      <c r="BJ297" s="551"/>
      <c r="BK297" s="551"/>
      <c r="BL297" s="551"/>
      <c r="BM297" s="551"/>
      <c r="BN297" s="551"/>
      <c r="BO297" s="551"/>
      <c r="BP297" s="551"/>
      <c r="BQ297" s="551"/>
      <c r="BR297" s="551"/>
      <c r="BS297" s="551"/>
      <c r="BT297" s="551"/>
      <c r="BU297" s="551"/>
      <c r="BV297" s="551"/>
      <c r="BW297" s="551"/>
      <c r="BX297" s="551"/>
      <c r="BY297" s="551"/>
    </row>
    <row r="298">
      <c r="A298" s="551"/>
      <c r="B298" s="551"/>
      <c r="C298" s="551"/>
      <c r="D298" s="551"/>
      <c r="E298" s="554"/>
      <c r="H298" s="551"/>
      <c r="I298" s="551"/>
      <c r="J298" s="551"/>
      <c r="K298" s="551"/>
      <c r="L298" s="551"/>
      <c r="M298" s="551"/>
      <c r="N298" s="551"/>
      <c r="O298" s="551"/>
      <c r="P298" s="551"/>
      <c r="Q298" s="551"/>
      <c r="R298" s="551"/>
      <c r="S298" s="551"/>
      <c r="T298" s="551"/>
      <c r="U298" s="551"/>
      <c r="V298" s="551"/>
      <c r="W298" s="551"/>
      <c r="X298" s="551"/>
      <c r="Y298" s="551"/>
      <c r="Z298" s="551"/>
      <c r="AA298" s="551"/>
      <c r="AB298" s="551"/>
      <c r="AC298" s="551"/>
      <c r="AD298" s="551"/>
      <c r="AE298" s="551"/>
      <c r="AF298" s="551"/>
      <c r="AG298" s="551"/>
      <c r="AH298" s="551"/>
      <c r="AI298" s="551"/>
      <c r="AJ298" s="551"/>
      <c r="AK298" s="551"/>
      <c r="AL298" s="551"/>
      <c r="AM298" s="551"/>
      <c r="AN298" s="551"/>
      <c r="AO298" s="551"/>
      <c r="AP298" s="551"/>
      <c r="AQ298" s="551"/>
      <c r="AR298" s="551"/>
      <c r="AS298" s="551"/>
      <c r="AT298" s="551"/>
      <c r="AU298" s="551"/>
      <c r="AV298" s="551"/>
      <c r="AW298" s="551"/>
      <c r="AX298" s="551"/>
      <c r="AY298" s="551"/>
      <c r="AZ298" s="551"/>
      <c r="BA298" s="551"/>
      <c r="BB298" s="551"/>
      <c r="BC298" s="551"/>
      <c r="BD298" s="551"/>
      <c r="BE298" s="551"/>
      <c r="BF298" s="551"/>
      <c r="BG298" s="551"/>
      <c r="BH298" s="551"/>
      <c r="BI298" s="551"/>
      <c r="BJ298" s="551"/>
      <c r="BK298" s="551"/>
      <c r="BL298" s="551"/>
      <c r="BM298" s="551"/>
      <c r="BN298" s="551"/>
      <c r="BO298" s="551"/>
      <c r="BP298" s="551"/>
      <c r="BQ298" s="551"/>
      <c r="BR298" s="551"/>
      <c r="BS298" s="551"/>
      <c r="BT298" s="551"/>
      <c r="BU298" s="551"/>
      <c r="BV298" s="551"/>
      <c r="BW298" s="551"/>
      <c r="BX298" s="551"/>
      <c r="BY298" s="551"/>
    </row>
    <row r="299">
      <c r="A299" s="551"/>
      <c r="B299" s="551"/>
      <c r="C299" s="551"/>
      <c r="D299" s="551"/>
      <c r="E299" s="554"/>
      <c r="H299" s="551"/>
      <c r="I299" s="551"/>
      <c r="J299" s="551"/>
      <c r="K299" s="551"/>
      <c r="L299" s="551"/>
      <c r="M299" s="551"/>
      <c r="N299" s="551"/>
      <c r="O299" s="551"/>
      <c r="P299" s="551"/>
      <c r="Q299" s="551"/>
      <c r="R299" s="551"/>
      <c r="S299" s="551"/>
      <c r="T299" s="551"/>
      <c r="U299" s="551"/>
      <c r="V299" s="551"/>
      <c r="W299" s="551"/>
      <c r="X299" s="551"/>
      <c r="Y299" s="551"/>
      <c r="Z299" s="551"/>
      <c r="AA299" s="551"/>
      <c r="AB299" s="551"/>
      <c r="AC299" s="551"/>
      <c r="AD299" s="551"/>
      <c r="AE299" s="551"/>
      <c r="AF299" s="551"/>
      <c r="AG299" s="551"/>
      <c r="AH299" s="551"/>
      <c r="AI299" s="551"/>
      <c r="AJ299" s="551"/>
      <c r="AK299" s="551"/>
      <c r="AL299" s="551"/>
      <c r="AM299" s="551"/>
      <c r="AN299" s="551"/>
      <c r="AO299" s="551"/>
      <c r="AP299" s="551"/>
      <c r="AQ299" s="551"/>
      <c r="AR299" s="551"/>
      <c r="AS299" s="551"/>
      <c r="AT299" s="551"/>
      <c r="AU299" s="551"/>
      <c r="AV299" s="551"/>
      <c r="AW299" s="551"/>
      <c r="AX299" s="551"/>
      <c r="AY299" s="551"/>
      <c r="AZ299" s="551"/>
      <c r="BA299" s="551"/>
      <c r="BB299" s="551"/>
      <c r="BC299" s="551"/>
      <c r="BD299" s="551"/>
      <c r="BE299" s="551"/>
      <c r="BF299" s="551"/>
      <c r="BG299" s="551"/>
      <c r="BH299" s="551"/>
      <c r="BI299" s="551"/>
      <c r="BJ299" s="551"/>
      <c r="BK299" s="551"/>
      <c r="BL299" s="551"/>
      <c r="BM299" s="551"/>
      <c r="BN299" s="551"/>
      <c r="BO299" s="551"/>
      <c r="BP299" s="551"/>
      <c r="BQ299" s="551"/>
      <c r="BR299" s="551"/>
      <c r="BS299" s="551"/>
      <c r="BT299" s="551"/>
      <c r="BU299" s="551"/>
      <c r="BV299" s="551"/>
      <c r="BW299" s="551"/>
      <c r="BX299" s="551"/>
      <c r="BY299" s="551"/>
    </row>
    <row r="300">
      <c r="A300" s="551"/>
      <c r="B300" s="551"/>
      <c r="C300" s="551"/>
      <c r="D300" s="551"/>
      <c r="E300" s="554"/>
      <c r="H300" s="551"/>
      <c r="I300" s="551"/>
      <c r="J300" s="551"/>
      <c r="K300" s="551"/>
      <c r="L300" s="551"/>
      <c r="M300" s="551"/>
      <c r="N300" s="551"/>
      <c r="O300" s="551"/>
      <c r="P300" s="551"/>
      <c r="Q300" s="551"/>
      <c r="R300" s="551"/>
      <c r="S300" s="551"/>
      <c r="T300" s="551"/>
      <c r="U300" s="551"/>
      <c r="V300" s="551"/>
      <c r="W300" s="551"/>
      <c r="X300" s="551"/>
      <c r="Y300" s="551"/>
      <c r="Z300" s="551"/>
      <c r="AA300" s="551"/>
      <c r="AB300" s="551"/>
      <c r="AC300" s="551"/>
      <c r="AD300" s="551"/>
      <c r="AE300" s="551"/>
      <c r="AF300" s="551"/>
      <c r="AG300" s="551"/>
      <c r="AH300" s="551"/>
      <c r="AI300" s="551"/>
      <c r="AJ300" s="551"/>
      <c r="AK300" s="551"/>
      <c r="AL300" s="551"/>
      <c r="AM300" s="551"/>
      <c r="AN300" s="551"/>
      <c r="AO300" s="551"/>
      <c r="AP300" s="551"/>
      <c r="AQ300" s="551"/>
      <c r="AR300" s="551"/>
      <c r="AS300" s="551"/>
      <c r="AT300" s="551"/>
      <c r="AU300" s="551"/>
      <c r="AV300" s="551"/>
      <c r="AW300" s="551"/>
      <c r="AX300" s="551"/>
      <c r="AY300" s="551"/>
      <c r="AZ300" s="551"/>
      <c r="BA300" s="551"/>
      <c r="BB300" s="551"/>
      <c r="BC300" s="551"/>
      <c r="BD300" s="551"/>
      <c r="BE300" s="551"/>
      <c r="BF300" s="551"/>
      <c r="BG300" s="551"/>
      <c r="BH300" s="551"/>
      <c r="BI300" s="551"/>
      <c r="BJ300" s="551"/>
      <c r="BK300" s="551"/>
      <c r="BL300" s="551"/>
      <c r="BM300" s="551"/>
      <c r="BN300" s="551"/>
      <c r="BO300" s="551"/>
      <c r="BP300" s="551"/>
      <c r="BQ300" s="551"/>
      <c r="BR300" s="551"/>
      <c r="BS300" s="551"/>
      <c r="BT300" s="551"/>
      <c r="BU300" s="551"/>
      <c r="BV300" s="551"/>
      <c r="BW300" s="551"/>
      <c r="BX300" s="551"/>
      <c r="BY300" s="551"/>
    </row>
    <row r="301">
      <c r="A301" s="551"/>
      <c r="B301" s="551"/>
      <c r="C301" s="551"/>
      <c r="D301" s="551"/>
      <c r="E301" s="554"/>
      <c r="H301" s="551"/>
      <c r="I301" s="551"/>
      <c r="J301" s="551"/>
      <c r="K301" s="551"/>
      <c r="L301" s="551"/>
      <c r="M301" s="551"/>
      <c r="N301" s="551"/>
      <c r="O301" s="551"/>
      <c r="P301" s="551"/>
      <c r="Q301" s="551"/>
      <c r="R301" s="551"/>
      <c r="S301" s="551"/>
      <c r="T301" s="551"/>
      <c r="U301" s="551"/>
      <c r="V301" s="551"/>
      <c r="W301" s="551"/>
      <c r="X301" s="551"/>
      <c r="Y301" s="551"/>
      <c r="Z301" s="551"/>
      <c r="AA301" s="551"/>
      <c r="AB301" s="551"/>
      <c r="AC301" s="551"/>
      <c r="AD301" s="551"/>
      <c r="AE301" s="551"/>
      <c r="AF301" s="551"/>
      <c r="AG301" s="551"/>
      <c r="AH301" s="551"/>
      <c r="AI301" s="551"/>
      <c r="AJ301" s="551"/>
      <c r="AK301" s="551"/>
      <c r="AL301" s="551"/>
      <c r="AM301" s="551"/>
      <c r="AN301" s="551"/>
      <c r="AO301" s="551"/>
      <c r="AP301" s="551"/>
      <c r="AQ301" s="551"/>
      <c r="AR301" s="551"/>
      <c r="AS301" s="551"/>
      <c r="AT301" s="551"/>
      <c r="AU301" s="551"/>
      <c r="AV301" s="551"/>
      <c r="AW301" s="551"/>
      <c r="AX301" s="551"/>
      <c r="AY301" s="551"/>
      <c r="AZ301" s="551"/>
      <c r="BA301" s="551"/>
      <c r="BB301" s="551"/>
      <c r="BC301" s="551"/>
      <c r="BD301" s="551"/>
      <c r="BE301" s="551"/>
      <c r="BF301" s="551"/>
      <c r="BG301" s="551"/>
      <c r="BH301" s="551"/>
      <c r="BI301" s="551"/>
      <c r="BJ301" s="551"/>
      <c r="BK301" s="551"/>
      <c r="BL301" s="551"/>
      <c r="BM301" s="551"/>
      <c r="BN301" s="551"/>
      <c r="BO301" s="551"/>
      <c r="BP301" s="551"/>
      <c r="BQ301" s="551"/>
      <c r="BR301" s="551"/>
      <c r="BS301" s="551"/>
      <c r="BT301" s="551"/>
      <c r="BU301" s="551"/>
      <c r="BV301" s="551"/>
      <c r="BW301" s="551"/>
      <c r="BX301" s="551"/>
      <c r="BY301" s="551"/>
    </row>
    <row r="302">
      <c r="A302" s="551"/>
      <c r="B302" s="551"/>
      <c r="C302" s="551"/>
      <c r="D302" s="551"/>
      <c r="E302" s="554"/>
      <c r="H302" s="551"/>
      <c r="I302" s="551"/>
      <c r="J302" s="551"/>
      <c r="K302" s="551"/>
      <c r="L302" s="551"/>
      <c r="M302" s="551"/>
      <c r="N302" s="551"/>
      <c r="O302" s="551"/>
      <c r="P302" s="551"/>
      <c r="Q302" s="551"/>
      <c r="R302" s="551"/>
      <c r="S302" s="551"/>
      <c r="T302" s="551"/>
      <c r="U302" s="551"/>
      <c r="V302" s="551"/>
      <c r="W302" s="551"/>
      <c r="X302" s="551"/>
      <c r="Y302" s="551"/>
      <c r="Z302" s="551"/>
      <c r="AA302" s="551"/>
      <c r="AB302" s="551"/>
      <c r="AC302" s="551"/>
      <c r="AD302" s="551"/>
      <c r="AE302" s="551"/>
      <c r="AF302" s="551"/>
      <c r="AG302" s="551"/>
      <c r="AH302" s="551"/>
      <c r="AI302" s="551"/>
      <c r="AJ302" s="551"/>
      <c r="AK302" s="551"/>
      <c r="AL302" s="551"/>
      <c r="AM302" s="551"/>
      <c r="AN302" s="551"/>
      <c r="AO302" s="551"/>
      <c r="AP302" s="551"/>
      <c r="AQ302" s="551"/>
      <c r="AR302" s="551"/>
      <c r="AS302" s="551"/>
      <c r="AT302" s="551"/>
      <c r="AU302" s="551"/>
      <c r="AV302" s="551"/>
      <c r="AW302" s="551"/>
      <c r="AX302" s="551"/>
      <c r="AY302" s="551"/>
      <c r="AZ302" s="551"/>
      <c r="BA302" s="551"/>
      <c r="BB302" s="551"/>
      <c r="BC302" s="551"/>
      <c r="BD302" s="551"/>
      <c r="BE302" s="551"/>
      <c r="BF302" s="551"/>
      <c r="BG302" s="551"/>
      <c r="BH302" s="551"/>
      <c r="BI302" s="551"/>
      <c r="BJ302" s="551"/>
      <c r="BK302" s="551"/>
      <c r="BL302" s="551"/>
      <c r="BM302" s="551"/>
      <c r="BN302" s="551"/>
      <c r="BO302" s="551"/>
      <c r="BP302" s="551"/>
      <c r="BQ302" s="551"/>
      <c r="BR302" s="551"/>
      <c r="BS302" s="551"/>
      <c r="BT302" s="551"/>
      <c r="BU302" s="551"/>
      <c r="BV302" s="551"/>
      <c r="BW302" s="551"/>
      <c r="BX302" s="551"/>
      <c r="BY302" s="551"/>
    </row>
    <row r="303">
      <c r="A303" s="551"/>
      <c r="B303" s="551"/>
      <c r="C303" s="551"/>
      <c r="D303" s="551"/>
      <c r="E303" s="554"/>
      <c r="H303" s="551"/>
      <c r="I303" s="551"/>
      <c r="J303" s="551"/>
      <c r="K303" s="551"/>
      <c r="L303" s="551"/>
      <c r="M303" s="551"/>
      <c r="N303" s="551"/>
      <c r="O303" s="551"/>
      <c r="P303" s="551"/>
      <c r="Q303" s="551"/>
      <c r="R303" s="551"/>
      <c r="S303" s="551"/>
      <c r="T303" s="551"/>
      <c r="U303" s="551"/>
      <c r="V303" s="551"/>
      <c r="W303" s="551"/>
      <c r="X303" s="551"/>
      <c r="Y303" s="551"/>
      <c r="Z303" s="551"/>
      <c r="AA303" s="551"/>
      <c r="AB303" s="551"/>
      <c r="AC303" s="551"/>
      <c r="AD303" s="551"/>
      <c r="AE303" s="551"/>
      <c r="AF303" s="551"/>
      <c r="AG303" s="551"/>
      <c r="AH303" s="551"/>
      <c r="AI303" s="551"/>
      <c r="AJ303" s="551"/>
      <c r="AK303" s="551"/>
      <c r="AL303" s="551"/>
      <c r="AM303" s="551"/>
      <c r="AN303" s="551"/>
      <c r="AO303" s="551"/>
      <c r="AP303" s="551"/>
      <c r="AQ303" s="551"/>
      <c r="AR303" s="551"/>
      <c r="AS303" s="551"/>
      <c r="AT303" s="551"/>
      <c r="AU303" s="551"/>
      <c r="AV303" s="551"/>
      <c r="AW303" s="551"/>
      <c r="AX303" s="551"/>
      <c r="AY303" s="551"/>
      <c r="AZ303" s="551"/>
      <c r="BA303" s="551"/>
      <c r="BB303" s="551"/>
      <c r="BC303" s="551"/>
      <c r="BD303" s="551"/>
      <c r="BE303" s="551"/>
      <c r="BF303" s="551"/>
      <c r="BG303" s="551"/>
      <c r="BH303" s="551"/>
      <c r="BI303" s="551"/>
      <c r="BJ303" s="551"/>
      <c r="BK303" s="551"/>
      <c r="BL303" s="551"/>
      <c r="BM303" s="551"/>
      <c r="BN303" s="551"/>
      <c r="BO303" s="551"/>
      <c r="BP303" s="551"/>
      <c r="BQ303" s="551"/>
      <c r="BR303" s="551"/>
      <c r="BS303" s="551"/>
      <c r="BT303" s="551"/>
      <c r="BU303" s="551"/>
      <c r="BV303" s="551"/>
      <c r="BW303" s="551"/>
      <c r="BX303" s="551"/>
      <c r="BY303" s="551"/>
    </row>
    <row r="304">
      <c r="A304" s="551"/>
      <c r="B304" s="551"/>
      <c r="C304" s="551"/>
      <c r="D304" s="551"/>
      <c r="E304" s="554"/>
      <c r="H304" s="551"/>
      <c r="I304" s="551"/>
      <c r="J304" s="551"/>
      <c r="K304" s="551"/>
      <c r="L304" s="551"/>
      <c r="M304" s="551"/>
      <c r="N304" s="551"/>
      <c r="O304" s="551"/>
      <c r="P304" s="551"/>
      <c r="Q304" s="551"/>
      <c r="R304" s="551"/>
      <c r="S304" s="551"/>
      <c r="T304" s="551"/>
      <c r="U304" s="551"/>
      <c r="V304" s="551"/>
      <c r="W304" s="551"/>
      <c r="X304" s="551"/>
      <c r="Y304" s="551"/>
      <c r="Z304" s="551"/>
      <c r="AA304" s="551"/>
      <c r="AB304" s="551"/>
      <c r="AC304" s="551"/>
      <c r="AD304" s="551"/>
      <c r="AE304" s="551"/>
      <c r="AF304" s="551"/>
      <c r="AG304" s="551"/>
      <c r="AH304" s="551"/>
      <c r="AI304" s="551"/>
      <c r="AJ304" s="551"/>
      <c r="AK304" s="551"/>
      <c r="AL304" s="551"/>
      <c r="AM304" s="551"/>
      <c r="AN304" s="551"/>
      <c r="AO304" s="551"/>
      <c r="AP304" s="551"/>
      <c r="AQ304" s="551"/>
      <c r="AR304" s="551"/>
      <c r="AS304" s="551"/>
      <c r="AT304" s="551"/>
      <c r="AU304" s="551"/>
      <c r="AV304" s="551"/>
      <c r="AW304" s="551"/>
      <c r="AX304" s="551"/>
      <c r="AY304" s="551"/>
      <c r="AZ304" s="551"/>
      <c r="BA304" s="551"/>
      <c r="BB304" s="551"/>
      <c r="BC304" s="551"/>
      <c r="BD304" s="551"/>
      <c r="BE304" s="551"/>
      <c r="BF304" s="551"/>
      <c r="BG304" s="551"/>
      <c r="BH304" s="551"/>
      <c r="BI304" s="551"/>
      <c r="BJ304" s="551"/>
      <c r="BK304" s="551"/>
      <c r="BL304" s="551"/>
      <c r="BM304" s="551"/>
      <c r="BN304" s="551"/>
      <c r="BO304" s="551"/>
      <c r="BP304" s="551"/>
      <c r="BQ304" s="551"/>
      <c r="BR304" s="551"/>
      <c r="BS304" s="551"/>
      <c r="BT304" s="551"/>
      <c r="BU304" s="551"/>
      <c r="BV304" s="551"/>
      <c r="BW304" s="551"/>
      <c r="BX304" s="551"/>
      <c r="BY304" s="551"/>
    </row>
    <row r="305">
      <c r="A305" s="551"/>
      <c r="B305" s="551"/>
      <c r="C305" s="551"/>
      <c r="D305" s="551"/>
      <c r="E305" s="554"/>
      <c r="H305" s="551"/>
      <c r="I305" s="551"/>
      <c r="J305" s="551"/>
      <c r="K305" s="551"/>
      <c r="L305" s="551"/>
      <c r="M305" s="551"/>
      <c r="N305" s="551"/>
      <c r="O305" s="551"/>
      <c r="P305" s="551"/>
      <c r="Q305" s="551"/>
      <c r="R305" s="551"/>
      <c r="S305" s="551"/>
      <c r="T305" s="551"/>
      <c r="U305" s="551"/>
      <c r="V305" s="551"/>
      <c r="W305" s="551"/>
      <c r="X305" s="551"/>
      <c r="Y305" s="551"/>
      <c r="Z305" s="551"/>
      <c r="AA305" s="551"/>
      <c r="AB305" s="551"/>
      <c r="AC305" s="551"/>
      <c r="AD305" s="551"/>
      <c r="AE305" s="551"/>
      <c r="AF305" s="551"/>
      <c r="AG305" s="551"/>
      <c r="AH305" s="551"/>
      <c r="AI305" s="551"/>
      <c r="AJ305" s="551"/>
      <c r="AK305" s="551"/>
      <c r="AL305" s="551"/>
      <c r="AM305" s="551"/>
      <c r="AN305" s="551"/>
      <c r="AO305" s="551"/>
      <c r="AP305" s="551"/>
      <c r="AQ305" s="551"/>
      <c r="AR305" s="551"/>
      <c r="AS305" s="551"/>
      <c r="AT305" s="551"/>
      <c r="AU305" s="551"/>
      <c r="AV305" s="551"/>
      <c r="AW305" s="551"/>
      <c r="AX305" s="551"/>
      <c r="AY305" s="551"/>
      <c r="AZ305" s="551"/>
      <c r="BA305" s="551"/>
      <c r="BB305" s="551"/>
      <c r="BC305" s="551"/>
      <c r="BD305" s="551"/>
      <c r="BE305" s="551"/>
      <c r="BF305" s="551"/>
      <c r="BG305" s="551"/>
      <c r="BH305" s="551"/>
      <c r="BI305" s="551"/>
      <c r="BJ305" s="551"/>
      <c r="BK305" s="551"/>
      <c r="BL305" s="551"/>
      <c r="BM305" s="551"/>
      <c r="BN305" s="551"/>
      <c r="BO305" s="551"/>
      <c r="BP305" s="551"/>
      <c r="BQ305" s="551"/>
      <c r="BR305" s="551"/>
      <c r="BS305" s="551"/>
      <c r="BT305" s="551"/>
      <c r="BU305" s="551"/>
      <c r="BV305" s="551"/>
      <c r="BW305" s="551"/>
      <c r="BX305" s="551"/>
      <c r="BY305" s="551"/>
    </row>
    <row r="306">
      <c r="A306" s="551"/>
      <c r="B306" s="551"/>
      <c r="C306" s="551"/>
      <c r="D306" s="551"/>
      <c r="E306" s="554"/>
      <c r="H306" s="551"/>
      <c r="I306" s="551"/>
      <c r="J306" s="551"/>
      <c r="K306" s="551"/>
      <c r="L306" s="551"/>
      <c r="M306" s="551"/>
      <c r="N306" s="551"/>
      <c r="O306" s="551"/>
      <c r="P306" s="551"/>
      <c r="Q306" s="551"/>
      <c r="R306" s="551"/>
      <c r="S306" s="551"/>
      <c r="T306" s="551"/>
      <c r="U306" s="551"/>
      <c r="V306" s="551"/>
      <c r="W306" s="551"/>
      <c r="X306" s="551"/>
      <c r="Y306" s="551"/>
      <c r="Z306" s="551"/>
      <c r="AA306" s="551"/>
      <c r="AB306" s="551"/>
      <c r="AC306" s="551"/>
      <c r="AD306" s="551"/>
      <c r="AE306" s="551"/>
      <c r="AF306" s="551"/>
      <c r="AG306" s="551"/>
      <c r="AH306" s="551"/>
      <c r="AI306" s="551"/>
      <c r="AJ306" s="551"/>
      <c r="AK306" s="551"/>
      <c r="AL306" s="551"/>
      <c r="AM306" s="551"/>
      <c r="AN306" s="551"/>
      <c r="AO306" s="551"/>
      <c r="AP306" s="551"/>
      <c r="AQ306" s="551"/>
      <c r="AR306" s="551"/>
      <c r="AS306" s="551"/>
      <c r="AT306" s="551"/>
      <c r="AU306" s="551"/>
      <c r="AV306" s="551"/>
      <c r="AW306" s="551"/>
      <c r="AX306" s="551"/>
      <c r="AY306" s="551"/>
      <c r="AZ306" s="551"/>
      <c r="BA306" s="551"/>
      <c r="BB306" s="551"/>
      <c r="BC306" s="551"/>
      <c r="BD306" s="551"/>
      <c r="BE306" s="551"/>
      <c r="BF306" s="551"/>
      <c r="BG306" s="551"/>
      <c r="BH306" s="551"/>
      <c r="BI306" s="551"/>
      <c r="BJ306" s="551"/>
      <c r="BK306" s="551"/>
      <c r="BL306" s="551"/>
      <c r="BM306" s="551"/>
      <c r="BN306" s="551"/>
      <c r="BO306" s="551"/>
      <c r="BP306" s="551"/>
      <c r="BQ306" s="551"/>
      <c r="BR306" s="551"/>
      <c r="BS306" s="551"/>
      <c r="BT306" s="551"/>
      <c r="BU306" s="551"/>
      <c r="BV306" s="551"/>
      <c r="BW306" s="551"/>
      <c r="BX306" s="551"/>
      <c r="BY306" s="551"/>
    </row>
    <row r="307">
      <c r="A307" s="551"/>
      <c r="B307" s="551"/>
      <c r="C307" s="551"/>
      <c r="D307" s="551"/>
      <c r="E307" s="554"/>
      <c r="H307" s="551"/>
      <c r="I307" s="551"/>
      <c r="J307" s="551"/>
      <c r="K307" s="551"/>
      <c r="L307" s="551"/>
      <c r="M307" s="551"/>
      <c r="N307" s="551"/>
      <c r="O307" s="551"/>
      <c r="P307" s="551"/>
      <c r="Q307" s="551"/>
      <c r="R307" s="551"/>
      <c r="S307" s="551"/>
      <c r="T307" s="551"/>
      <c r="U307" s="551"/>
      <c r="V307" s="551"/>
      <c r="W307" s="551"/>
      <c r="X307" s="551"/>
      <c r="Y307" s="551"/>
      <c r="Z307" s="551"/>
      <c r="AA307" s="551"/>
      <c r="AB307" s="551"/>
      <c r="AC307" s="551"/>
      <c r="AD307" s="551"/>
      <c r="AE307" s="551"/>
      <c r="AF307" s="551"/>
      <c r="AG307" s="551"/>
      <c r="AH307" s="551"/>
      <c r="AI307" s="551"/>
      <c r="AJ307" s="551"/>
      <c r="AK307" s="551"/>
      <c r="AL307" s="551"/>
      <c r="AM307" s="551"/>
      <c r="AN307" s="551"/>
      <c r="AO307" s="551"/>
      <c r="AP307" s="551"/>
      <c r="AQ307" s="551"/>
      <c r="AR307" s="551"/>
      <c r="AS307" s="551"/>
      <c r="AT307" s="551"/>
      <c r="AU307" s="551"/>
      <c r="AV307" s="551"/>
      <c r="AW307" s="551"/>
      <c r="AX307" s="551"/>
      <c r="AY307" s="551"/>
      <c r="AZ307" s="551"/>
      <c r="BA307" s="551"/>
      <c r="BB307" s="551"/>
      <c r="BC307" s="551"/>
      <c r="BD307" s="551"/>
      <c r="BE307" s="551"/>
      <c r="BF307" s="551"/>
      <c r="BG307" s="551"/>
      <c r="BH307" s="551"/>
      <c r="BI307" s="551"/>
      <c r="BJ307" s="551"/>
      <c r="BK307" s="551"/>
      <c r="BL307" s="551"/>
      <c r="BM307" s="551"/>
      <c r="BN307" s="551"/>
      <c r="BO307" s="551"/>
      <c r="BP307" s="551"/>
      <c r="BQ307" s="551"/>
      <c r="BR307" s="551"/>
      <c r="BS307" s="551"/>
      <c r="BT307" s="551"/>
      <c r="BU307" s="551"/>
      <c r="BV307" s="551"/>
      <c r="BW307" s="551"/>
      <c r="BX307" s="551"/>
      <c r="BY307" s="551"/>
    </row>
    <row r="308">
      <c r="A308" s="551"/>
      <c r="B308" s="551"/>
      <c r="C308" s="551"/>
      <c r="D308" s="551"/>
      <c r="E308" s="554"/>
      <c r="H308" s="551"/>
      <c r="I308" s="551"/>
      <c r="J308" s="551"/>
      <c r="K308" s="551"/>
      <c r="L308" s="551"/>
      <c r="M308" s="551"/>
      <c r="N308" s="551"/>
      <c r="O308" s="551"/>
      <c r="P308" s="551"/>
      <c r="Q308" s="551"/>
      <c r="R308" s="551"/>
      <c r="S308" s="551"/>
      <c r="T308" s="551"/>
      <c r="U308" s="551"/>
      <c r="V308" s="551"/>
      <c r="W308" s="551"/>
      <c r="X308" s="551"/>
      <c r="Y308" s="551"/>
      <c r="Z308" s="551"/>
      <c r="AA308" s="551"/>
      <c r="AB308" s="551"/>
      <c r="AC308" s="551"/>
      <c r="AD308" s="551"/>
      <c r="AE308" s="551"/>
      <c r="AF308" s="551"/>
      <c r="AG308" s="551"/>
      <c r="AH308" s="551"/>
      <c r="AI308" s="551"/>
      <c r="AJ308" s="551"/>
      <c r="AK308" s="551"/>
      <c r="AL308" s="551"/>
      <c r="AM308" s="551"/>
      <c r="AN308" s="551"/>
      <c r="AO308" s="551"/>
      <c r="AP308" s="551"/>
      <c r="AQ308" s="551"/>
      <c r="AR308" s="551"/>
      <c r="AS308" s="551"/>
      <c r="AT308" s="551"/>
      <c r="AU308" s="551"/>
      <c r="AV308" s="551"/>
      <c r="AW308" s="551"/>
      <c r="AX308" s="551"/>
      <c r="AY308" s="551"/>
      <c r="AZ308" s="551"/>
      <c r="BA308" s="551"/>
      <c r="BB308" s="551"/>
      <c r="BC308" s="551"/>
      <c r="BD308" s="551"/>
      <c r="BE308" s="551"/>
      <c r="BF308" s="551"/>
      <c r="BG308" s="551"/>
      <c r="BH308" s="551"/>
      <c r="BI308" s="551"/>
      <c r="BJ308" s="551"/>
      <c r="BK308" s="551"/>
      <c r="BL308" s="551"/>
      <c r="BM308" s="551"/>
      <c r="BN308" s="551"/>
      <c r="BO308" s="551"/>
      <c r="BP308" s="551"/>
      <c r="BQ308" s="551"/>
      <c r="BR308" s="551"/>
      <c r="BS308" s="551"/>
      <c r="BT308" s="551"/>
      <c r="BU308" s="551"/>
      <c r="BV308" s="551"/>
      <c r="BW308" s="551"/>
      <c r="BX308" s="551"/>
      <c r="BY308" s="551"/>
    </row>
    <row r="309">
      <c r="A309" s="551"/>
      <c r="B309" s="551"/>
      <c r="C309" s="551"/>
      <c r="D309" s="551"/>
      <c r="E309" s="554"/>
      <c r="H309" s="551"/>
      <c r="I309" s="551"/>
      <c r="J309" s="551"/>
      <c r="K309" s="551"/>
      <c r="L309" s="551"/>
      <c r="M309" s="551"/>
      <c r="N309" s="551"/>
      <c r="O309" s="551"/>
      <c r="P309" s="551"/>
      <c r="Q309" s="551"/>
      <c r="R309" s="551"/>
      <c r="S309" s="551"/>
      <c r="T309" s="551"/>
      <c r="U309" s="551"/>
      <c r="V309" s="551"/>
      <c r="W309" s="551"/>
      <c r="X309" s="551"/>
      <c r="Y309" s="551"/>
      <c r="Z309" s="551"/>
      <c r="AA309" s="551"/>
      <c r="AB309" s="551"/>
      <c r="AC309" s="551"/>
      <c r="AD309" s="551"/>
      <c r="AE309" s="551"/>
      <c r="AF309" s="551"/>
      <c r="AG309" s="551"/>
      <c r="AH309" s="551"/>
      <c r="AI309" s="551"/>
      <c r="AJ309" s="551"/>
      <c r="AK309" s="551"/>
      <c r="AL309" s="551"/>
      <c r="AM309" s="551"/>
      <c r="AN309" s="551"/>
      <c r="AO309" s="551"/>
      <c r="AP309" s="551"/>
      <c r="AQ309" s="551"/>
      <c r="AR309" s="551"/>
      <c r="AS309" s="551"/>
      <c r="AT309" s="551"/>
      <c r="AU309" s="551"/>
      <c r="AV309" s="551"/>
      <c r="AW309" s="551"/>
      <c r="AX309" s="551"/>
      <c r="AY309" s="551"/>
      <c r="AZ309" s="551"/>
      <c r="BA309" s="551"/>
      <c r="BB309" s="551"/>
      <c r="BC309" s="551"/>
      <c r="BD309" s="551"/>
      <c r="BE309" s="551"/>
      <c r="BF309" s="551"/>
      <c r="BG309" s="551"/>
      <c r="BH309" s="551"/>
      <c r="BI309" s="551"/>
      <c r="BJ309" s="551"/>
      <c r="BK309" s="551"/>
      <c r="BL309" s="551"/>
      <c r="BM309" s="551"/>
      <c r="BN309" s="551"/>
      <c r="BO309" s="551"/>
      <c r="BP309" s="551"/>
      <c r="BQ309" s="551"/>
      <c r="BR309" s="551"/>
      <c r="BS309" s="551"/>
      <c r="BT309" s="551"/>
      <c r="BU309" s="551"/>
      <c r="BV309" s="551"/>
      <c r="BW309" s="551"/>
      <c r="BX309" s="551"/>
      <c r="BY309" s="551"/>
    </row>
    <row r="310">
      <c r="A310" s="551"/>
      <c r="B310" s="551"/>
      <c r="C310" s="551"/>
      <c r="D310" s="551"/>
      <c r="E310" s="554"/>
      <c r="H310" s="551"/>
      <c r="I310" s="551"/>
      <c r="J310" s="551"/>
      <c r="K310" s="551"/>
      <c r="L310" s="551"/>
      <c r="M310" s="551"/>
      <c r="N310" s="551"/>
      <c r="O310" s="551"/>
      <c r="P310" s="551"/>
      <c r="Q310" s="551"/>
      <c r="R310" s="551"/>
      <c r="S310" s="551"/>
      <c r="T310" s="551"/>
      <c r="U310" s="551"/>
      <c r="V310" s="551"/>
      <c r="W310" s="551"/>
      <c r="X310" s="551"/>
      <c r="Y310" s="551"/>
      <c r="Z310" s="551"/>
      <c r="AA310" s="551"/>
      <c r="AB310" s="551"/>
      <c r="AC310" s="551"/>
      <c r="AD310" s="551"/>
      <c r="AE310" s="551"/>
      <c r="AF310" s="551"/>
      <c r="AG310" s="551"/>
      <c r="AH310" s="551"/>
      <c r="AI310" s="551"/>
      <c r="AJ310" s="551"/>
      <c r="AK310" s="551"/>
      <c r="AL310" s="551"/>
      <c r="AM310" s="551"/>
      <c r="AN310" s="551"/>
      <c r="AO310" s="551"/>
      <c r="AP310" s="551"/>
      <c r="AQ310" s="551"/>
      <c r="AR310" s="551"/>
      <c r="AS310" s="551"/>
      <c r="AT310" s="551"/>
      <c r="AU310" s="551"/>
      <c r="AV310" s="551"/>
      <c r="AW310" s="551"/>
      <c r="AX310" s="551"/>
      <c r="AY310" s="551"/>
      <c r="AZ310" s="551"/>
      <c r="BA310" s="551"/>
      <c r="BB310" s="551"/>
      <c r="BC310" s="551"/>
      <c r="BD310" s="551"/>
      <c r="BE310" s="551"/>
      <c r="BF310" s="551"/>
      <c r="BG310" s="551"/>
      <c r="BH310" s="551"/>
      <c r="BI310" s="551"/>
      <c r="BJ310" s="551"/>
      <c r="BK310" s="551"/>
      <c r="BL310" s="551"/>
      <c r="BM310" s="551"/>
      <c r="BN310" s="551"/>
      <c r="BO310" s="551"/>
      <c r="BP310" s="551"/>
      <c r="BQ310" s="551"/>
      <c r="BR310" s="551"/>
      <c r="BS310" s="551"/>
      <c r="BT310" s="551"/>
      <c r="BU310" s="551"/>
      <c r="BV310" s="551"/>
      <c r="BW310" s="551"/>
      <c r="BX310" s="551"/>
      <c r="BY310" s="551"/>
    </row>
    <row r="311">
      <c r="A311" s="551"/>
      <c r="B311" s="551"/>
      <c r="C311" s="551"/>
      <c r="D311" s="551"/>
      <c r="E311" s="554"/>
      <c r="H311" s="551"/>
      <c r="I311" s="551"/>
      <c r="J311" s="551"/>
      <c r="K311" s="551"/>
      <c r="L311" s="551"/>
      <c r="M311" s="551"/>
      <c r="N311" s="551"/>
      <c r="O311" s="551"/>
      <c r="P311" s="551"/>
      <c r="Q311" s="551"/>
      <c r="R311" s="551"/>
      <c r="S311" s="551"/>
      <c r="T311" s="551"/>
      <c r="U311" s="551"/>
      <c r="V311" s="551"/>
      <c r="W311" s="551"/>
      <c r="X311" s="551"/>
      <c r="Y311" s="551"/>
      <c r="Z311" s="551"/>
      <c r="AA311" s="551"/>
      <c r="AB311" s="551"/>
      <c r="AC311" s="551"/>
      <c r="AD311" s="551"/>
      <c r="AE311" s="551"/>
      <c r="AF311" s="551"/>
      <c r="AG311" s="551"/>
      <c r="AH311" s="551"/>
      <c r="AI311" s="551"/>
      <c r="AJ311" s="551"/>
      <c r="AK311" s="551"/>
      <c r="AL311" s="551"/>
      <c r="AM311" s="551"/>
      <c r="AN311" s="551"/>
      <c r="AO311" s="551"/>
      <c r="AP311" s="551"/>
      <c r="AQ311" s="551"/>
      <c r="AR311" s="551"/>
      <c r="AS311" s="551"/>
      <c r="AT311" s="551"/>
      <c r="AU311" s="551"/>
      <c r="AV311" s="551"/>
      <c r="AW311" s="551"/>
      <c r="AX311" s="551"/>
      <c r="AY311" s="551"/>
      <c r="AZ311" s="551"/>
      <c r="BA311" s="551"/>
      <c r="BB311" s="551"/>
      <c r="BC311" s="551"/>
      <c r="BD311" s="551"/>
      <c r="BE311" s="551"/>
      <c r="BF311" s="551"/>
      <c r="BG311" s="551"/>
      <c r="BH311" s="551"/>
      <c r="BI311" s="551"/>
      <c r="BJ311" s="551"/>
      <c r="BK311" s="551"/>
      <c r="BL311" s="551"/>
      <c r="BM311" s="551"/>
      <c r="BN311" s="551"/>
      <c r="BO311" s="551"/>
      <c r="BP311" s="551"/>
      <c r="BQ311" s="551"/>
      <c r="BR311" s="551"/>
      <c r="BS311" s="551"/>
      <c r="BT311" s="551"/>
      <c r="BU311" s="551"/>
      <c r="BV311" s="551"/>
      <c r="BW311" s="551"/>
      <c r="BX311" s="551"/>
      <c r="BY311" s="551"/>
    </row>
    <row r="312">
      <c r="A312" s="551"/>
      <c r="B312" s="551"/>
      <c r="C312" s="551"/>
      <c r="D312" s="551"/>
      <c r="E312" s="554"/>
      <c r="H312" s="551"/>
      <c r="I312" s="551"/>
      <c r="J312" s="551"/>
      <c r="K312" s="551"/>
      <c r="L312" s="551"/>
      <c r="M312" s="551"/>
      <c r="N312" s="551"/>
      <c r="O312" s="551"/>
      <c r="P312" s="551"/>
      <c r="Q312" s="551"/>
      <c r="R312" s="551"/>
      <c r="S312" s="551"/>
      <c r="T312" s="551"/>
      <c r="U312" s="551"/>
      <c r="V312" s="551"/>
      <c r="W312" s="551"/>
      <c r="X312" s="551"/>
      <c r="Y312" s="551"/>
      <c r="Z312" s="551"/>
      <c r="AA312" s="551"/>
      <c r="AB312" s="551"/>
      <c r="AC312" s="551"/>
      <c r="AD312" s="551"/>
      <c r="AE312" s="551"/>
      <c r="AF312" s="551"/>
      <c r="AG312" s="551"/>
      <c r="AH312" s="551"/>
      <c r="AI312" s="551"/>
      <c r="AJ312" s="551"/>
      <c r="AK312" s="551"/>
      <c r="AL312" s="551"/>
      <c r="AM312" s="551"/>
      <c r="AN312" s="551"/>
      <c r="AO312" s="551"/>
      <c r="AP312" s="551"/>
      <c r="AQ312" s="551"/>
      <c r="AR312" s="551"/>
      <c r="AS312" s="551"/>
      <c r="AT312" s="551"/>
      <c r="AU312" s="551"/>
      <c r="AV312" s="551"/>
      <c r="AW312" s="551"/>
      <c r="AX312" s="551"/>
      <c r="AY312" s="551"/>
      <c r="AZ312" s="551"/>
      <c r="BA312" s="551"/>
      <c r="BB312" s="551"/>
      <c r="BC312" s="551"/>
      <c r="BD312" s="551"/>
      <c r="BE312" s="551"/>
      <c r="BF312" s="551"/>
      <c r="BG312" s="551"/>
      <c r="BH312" s="551"/>
      <c r="BI312" s="551"/>
      <c r="BJ312" s="551"/>
      <c r="BK312" s="551"/>
      <c r="BL312" s="551"/>
      <c r="BM312" s="551"/>
      <c r="BN312" s="551"/>
      <c r="BO312" s="551"/>
      <c r="BP312" s="551"/>
      <c r="BQ312" s="551"/>
      <c r="BR312" s="551"/>
      <c r="BS312" s="551"/>
      <c r="BT312" s="551"/>
      <c r="BU312" s="551"/>
      <c r="BV312" s="551"/>
      <c r="BW312" s="551"/>
      <c r="BX312" s="551"/>
      <c r="BY312" s="551"/>
    </row>
    <row r="313">
      <c r="A313" s="551"/>
      <c r="B313" s="551"/>
      <c r="C313" s="551"/>
      <c r="D313" s="551"/>
      <c r="E313" s="554"/>
      <c r="H313" s="551"/>
      <c r="I313" s="551"/>
      <c r="J313" s="551"/>
      <c r="K313" s="551"/>
      <c r="L313" s="551"/>
      <c r="M313" s="551"/>
      <c r="N313" s="551"/>
      <c r="O313" s="551"/>
      <c r="P313" s="551"/>
      <c r="Q313" s="551"/>
      <c r="R313" s="551"/>
      <c r="S313" s="551"/>
      <c r="T313" s="551"/>
      <c r="U313" s="551"/>
      <c r="V313" s="551"/>
      <c r="W313" s="551"/>
      <c r="X313" s="551"/>
      <c r="Y313" s="551"/>
      <c r="Z313" s="551"/>
      <c r="AA313" s="551"/>
      <c r="AB313" s="551"/>
      <c r="AC313" s="551"/>
      <c r="AD313" s="551"/>
      <c r="AE313" s="551"/>
      <c r="AF313" s="551"/>
      <c r="AG313" s="551"/>
      <c r="AH313" s="551"/>
      <c r="AI313" s="551"/>
      <c r="AJ313" s="551"/>
      <c r="AK313" s="551"/>
      <c r="AL313" s="551"/>
      <c r="AM313" s="551"/>
      <c r="AN313" s="551"/>
      <c r="AO313" s="551"/>
      <c r="AP313" s="551"/>
      <c r="AQ313" s="551"/>
      <c r="AR313" s="551"/>
      <c r="AS313" s="551"/>
      <c r="AT313" s="551"/>
      <c r="AU313" s="551"/>
      <c r="AV313" s="551"/>
      <c r="AW313" s="551"/>
      <c r="AX313" s="551"/>
      <c r="AY313" s="551"/>
      <c r="AZ313" s="551"/>
      <c r="BA313" s="551"/>
      <c r="BB313" s="551"/>
      <c r="BC313" s="551"/>
      <c r="BD313" s="551"/>
      <c r="BE313" s="551"/>
      <c r="BF313" s="551"/>
      <c r="BG313" s="551"/>
      <c r="BH313" s="551"/>
      <c r="BI313" s="551"/>
      <c r="BJ313" s="551"/>
      <c r="BK313" s="551"/>
      <c r="BL313" s="551"/>
      <c r="BM313" s="551"/>
      <c r="BN313" s="551"/>
      <c r="BO313" s="551"/>
      <c r="BP313" s="551"/>
      <c r="BQ313" s="551"/>
      <c r="BR313" s="551"/>
      <c r="BS313" s="551"/>
      <c r="BT313" s="551"/>
      <c r="BU313" s="551"/>
      <c r="BV313" s="551"/>
      <c r="BW313" s="551"/>
      <c r="BX313" s="551"/>
      <c r="BY313" s="551"/>
    </row>
    <row r="314">
      <c r="A314" s="551"/>
      <c r="B314" s="551"/>
      <c r="C314" s="551"/>
      <c r="D314" s="551"/>
      <c r="E314" s="554"/>
      <c r="H314" s="551"/>
      <c r="I314" s="551"/>
      <c r="J314" s="551"/>
      <c r="K314" s="551"/>
      <c r="L314" s="551"/>
      <c r="M314" s="551"/>
      <c r="N314" s="551"/>
      <c r="O314" s="551"/>
      <c r="P314" s="551"/>
      <c r="Q314" s="551"/>
      <c r="R314" s="551"/>
      <c r="S314" s="551"/>
      <c r="T314" s="551"/>
      <c r="U314" s="551"/>
      <c r="V314" s="551"/>
      <c r="W314" s="551"/>
      <c r="X314" s="551"/>
      <c r="Y314" s="551"/>
      <c r="Z314" s="551"/>
      <c r="AA314" s="551"/>
      <c r="AB314" s="551"/>
      <c r="AC314" s="551"/>
      <c r="AD314" s="551"/>
      <c r="AE314" s="551"/>
      <c r="AF314" s="551"/>
      <c r="AG314" s="551"/>
      <c r="AH314" s="551"/>
      <c r="AI314" s="551"/>
      <c r="AJ314" s="551"/>
      <c r="AK314" s="551"/>
      <c r="AL314" s="551"/>
      <c r="AM314" s="551"/>
      <c r="AN314" s="551"/>
      <c r="AO314" s="551"/>
      <c r="AP314" s="551"/>
      <c r="AQ314" s="551"/>
      <c r="AR314" s="551"/>
      <c r="AS314" s="551"/>
      <c r="AT314" s="551"/>
      <c r="AU314" s="551"/>
      <c r="AV314" s="551"/>
      <c r="AW314" s="551"/>
      <c r="AX314" s="551"/>
      <c r="AY314" s="551"/>
      <c r="AZ314" s="551"/>
      <c r="BA314" s="551"/>
      <c r="BB314" s="551"/>
      <c r="BC314" s="551"/>
      <c r="BD314" s="551"/>
      <c r="BE314" s="551"/>
      <c r="BF314" s="551"/>
      <c r="BG314" s="551"/>
      <c r="BH314" s="551"/>
      <c r="BI314" s="551"/>
      <c r="BJ314" s="551"/>
      <c r="BK314" s="551"/>
      <c r="BL314" s="551"/>
      <c r="BM314" s="551"/>
      <c r="BN314" s="551"/>
      <c r="BO314" s="551"/>
      <c r="BP314" s="551"/>
      <c r="BQ314" s="551"/>
      <c r="BR314" s="551"/>
      <c r="BS314" s="551"/>
      <c r="BT314" s="551"/>
      <c r="BU314" s="551"/>
      <c r="BV314" s="551"/>
      <c r="BW314" s="551"/>
      <c r="BX314" s="551"/>
      <c r="BY314" s="551"/>
    </row>
    <row r="315">
      <c r="A315" s="551"/>
      <c r="B315" s="551"/>
      <c r="C315" s="551"/>
      <c r="D315" s="551"/>
      <c r="E315" s="554"/>
      <c r="H315" s="551"/>
      <c r="I315" s="551"/>
      <c r="J315" s="551"/>
      <c r="K315" s="551"/>
      <c r="L315" s="551"/>
      <c r="M315" s="551"/>
      <c r="N315" s="551"/>
      <c r="O315" s="551"/>
      <c r="P315" s="551"/>
      <c r="Q315" s="551"/>
      <c r="R315" s="551"/>
      <c r="S315" s="551"/>
      <c r="T315" s="551"/>
      <c r="U315" s="551"/>
      <c r="V315" s="551"/>
      <c r="W315" s="551"/>
      <c r="X315" s="551"/>
      <c r="Y315" s="551"/>
      <c r="Z315" s="551"/>
      <c r="AA315" s="551"/>
      <c r="AB315" s="551"/>
      <c r="AC315" s="551"/>
      <c r="AD315" s="551"/>
      <c r="AE315" s="551"/>
      <c r="AF315" s="551"/>
      <c r="AG315" s="551"/>
      <c r="AH315" s="551"/>
      <c r="AI315" s="551"/>
      <c r="AJ315" s="551"/>
      <c r="AK315" s="551"/>
      <c r="AL315" s="551"/>
      <c r="AM315" s="551"/>
      <c r="AN315" s="551"/>
      <c r="AO315" s="551"/>
      <c r="AP315" s="551"/>
      <c r="AQ315" s="551"/>
      <c r="AR315" s="551"/>
      <c r="AS315" s="551"/>
      <c r="AT315" s="551"/>
      <c r="AU315" s="551"/>
      <c r="AV315" s="551"/>
      <c r="AW315" s="551"/>
      <c r="AX315" s="551"/>
      <c r="AY315" s="551"/>
      <c r="AZ315" s="551"/>
      <c r="BA315" s="551"/>
      <c r="BB315" s="551"/>
      <c r="BC315" s="551"/>
      <c r="BD315" s="551"/>
      <c r="BE315" s="551"/>
      <c r="BF315" s="551"/>
      <c r="BG315" s="551"/>
      <c r="BH315" s="551"/>
      <c r="BI315" s="551"/>
      <c r="BJ315" s="551"/>
      <c r="BK315" s="551"/>
      <c r="BL315" s="551"/>
      <c r="BM315" s="551"/>
      <c r="BN315" s="551"/>
      <c r="BO315" s="551"/>
      <c r="BP315" s="551"/>
      <c r="BQ315" s="551"/>
      <c r="BR315" s="551"/>
      <c r="BS315" s="551"/>
      <c r="BT315" s="551"/>
      <c r="BU315" s="551"/>
      <c r="BV315" s="551"/>
      <c r="BW315" s="551"/>
      <c r="BX315" s="551"/>
      <c r="BY315" s="551"/>
    </row>
    <row r="316">
      <c r="A316" s="551"/>
      <c r="B316" s="551"/>
      <c r="C316" s="551"/>
      <c r="D316" s="551"/>
      <c r="E316" s="554"/>
      <c r="H316" s="551"/>
      <c r="I316" s="551"/>
      <c r="J316" s="551"/>
      <c r="K316" s="551"/>
      <c r="L316" s="551"/>
      <c r="M316" s="551"/>
      <c r="N316" s="551"/>
      <c r="O316" s="551"/>
      <c r="P316" s="551"/>
      <c r="Q316" s="551"/>
      <c r="R316" s="551"/>
      <c r="S316" s="551"/>
      <c r="T316" s="551"/>
      <c r="U316" s="551"/>
      <c r="V316" s="551"/>
      <c r="W316" s="551"/>
      <c r="X316" s="551"/>
      <c r="Y316" s="551"/>
      <c r="Z316" s="551"/>
      <c r="AA316" s="551"/>
      <c r="AB316" s="551"/>
      <c r="AC316" s="551"/>
      <c r="AD316" s="551"/>
      <c r="AE316" s="551"/>
      <c r="AF316" s="551"/>
      <c r="AG316" s="551"/>
      <c r="AH316" s="551"/>
      <c r="AI316" s="551"/>
      <c r="AJ316" s="551"/>
      <c r="AK316" s="551"/>
      <c r="AL316" s="551"/>
      <c r="AM316" s="551"/>
      <c r="AN316" s="551"/>
      <c r="AO316" s="551"/>
      <c r="AP316" s="551"/>
      <c r="AQ316" s="551"/>
      <c r="AR316" s="551"/>
      <c r="AS316" s="551"/>
      <c r="AT316" s="551"/>
      <c r="AU316" s="551"/>
      <c r="AV316" s="551"/>
      <c r="AW316" s="551"/>
      <c r="AX316" s="551"/>
      <c r="AY316" s="551"/>
      <c r="AZ316" s="551"/>
      <c r="BA316" s="551"/>
      <c r="BB316" s="551"/>
      <c r="BC316" s="551"/>
      <c r="BD316" s="551"/>
      <c r="BE316" s="551"/>
      <c r="BF316" s="551"/>
      <c r="BG316" s="551"/>
      <c r="BH316" s="551"/>
      <c r="BI316" s="551"/>
      <c r="BJ316" s="551"/>
      <c r="BK316" s="551"/>
      <c r="BL316" s="551"/>
      <c r="BM316" s="551"/>
      <c r="BN316" s="551"/>
      <c r="BO316" s="551"/>
      <c r="BP316" s="551"/>
      <c r="BQ316" s="551"/>
      <c r="BR316" s="551"/>
      <c r="BS316" s="551"/>
      <c r="BT316" s="551"/>
      <c r="BU316" s="551"/>
      <c r="BV316" s="551"/>
      <c r="BW316" s="551"/>
      <c r="BX316" s="551"/>
      <c r="BY316" s="551"/>
    </row>
    <row r="317">
      <c r="A317" s="551"/>
      <c r="B317" s="551"/>
      <c r="C317" s="551"/>
      <c r="D317" s="551"/>
      <c r="E317" s="554"/>
      <c r="H317" s="551"/>
      <c r="I317" s="551"/>
      <c r="J317" s="551"/>
      <c r="K317" s="551"/>
      <c r="L317" s="551"/>
      <c r="M317" s="551"/>
      <c r="N317" s="551"/>
      <c r="O317" s="551"/>
      <c r="P317" s="551"/>
      <c r="Q317" s="551"/>
      <c r="R317" s="551"/>
      <c r="S317" s="551"/>
      <c r="T317" s="551"/>
      <c r="U317" s="551"/>
      <c r="V317" s="551"/>
      <c r="W317" s="551"/>
      <c r="X317" s="551"/>
      <c r="Y317" s="551"/>
      <c r="Z317" s="551"/>
      <c r="AA317" s="551"/>
      <c r="AB317" s="551"/>
      <c r="AC317" s="551"/>
      <c r="AD317" s="551"/>
      <c r="AE317" s="551"/>
      <c r="AF317" s="551"/>
      <c r="AG317" s="551"/>
      <c r="AH317" s="551"/>
      <c r="AI317" s="551"/>
      <c r="AJ317" s="551"/>
      <c r="AK317" s="551"/>
      <c r="AL317" s="551"/>
      <c r="AM317" s="551"/>
      <c r="AN317" s="551"/>
      <c r="AO317" s="551"/>
      <c r="AP317" s="551"/>
      <c r="AQ317" s="551"/>
      <c r="AR317" s="551"/>
      <c r="AS317" s="551"/>
      <c r="AT317" s="551"/>
      <c r="AU317" s="551"/>
      <c r="AV317" s="551"/>
      <c r="AW317" s="551"/>
      <c r="AX317" s="551"/>
      <c r="AY317" s="551"/>
      <c r="AZ317" s="551"/>
      <c r="BA317" s="551"/>
      <c r="BB317" s="551"/>
      <c r="BC317" s="551"/>
      <c r="BD317" s="551"/>
      <c r="BE317" s="551"/>
      <c r="BF317" s="551"/>
      <c r="BG317" s="551"/>
      <c r="BH317" s="551"/>
      <c r="BI317" s="551"/>
      <c r="BJ317" s="551"/>
      <c r="BK317" s="551"/>
      <c r="BL317" s="551"/>
      <c r="BM317" s="551"/>
      <c r="BN317" s="551"/>
      <c r="BO317" s="551"/>
      <c r="BP317" s="551"/>
      <c r="BQ317" s="551"/>
      <c r="BR317" s="551"/>
      <c r="BS317" s="551"/>
      <c r="BT317" s="551"/>
      <c r="BU317" s="551"/>
      <c r="BV317" s="551"/>
      <c r="BW317" s="551"/>
      <c r="BX317" s="551"/>
      <c r="BY317" s="551"/>
    </row>
    <row r="318">
      <c r="A318" s="551"/>
      <c r="B318" s="551"/>
      <c r="C318" s="551"/>
      <c r="D318" s="551"/>
      <c r="E318" s="554"/>
      <c r="H318" s="551"/>
      <c r="I318" s="551"/>
      <c r="J318" s="551"/>
      <c r="K318" s="551"/>
      <c r="L318" s="551"/>
      <c r="M318" s="551"/>
      <c r="N318" s="551"/>
      <c r="O318" s="551"/>
      <c r="P318" s="551"/>
      <c r="Q318" s="551"/>
      <c r="R318" s="551"/>
      <c r="S318" s="551"/>
      <c r="T318" s="551"/>
      <c r="U318" s="551"/>
      <c r="V318" s="551"/>
      <c r="W318" s="551"/>
      <c r="X318" s="551"/>
      <c r="Y318" s="551"/>
      <c r="Z318" s="551"/>
      <c r="AA318" s="551"/>
      <c r="AB318" s="551"/>
      <c r="AC318" s="551"/>
      <c r="AD318" s="551"/>
      <c r="AE318" s="551"/>
      <c r="AF318" s="551"/>
      <c r="AG318" s="551"/>
      <c r="AH318" s="551"/>
      <c r="AI318" s="551"/>
      <c r="AJ318" s="551"/>
      <c r="AK318" s="551"/>
      <c r="AL318" s="551"/>
      <c r="AM318" s="551"/>
      <c r="AN318" s="551"/>
      <c r="AO318" s="551"/>
      <c r="AP318" s="551"/>
      <c r="AQ318" s="551"/>
      <c r="AR318" s="551"/>
      <c r="AS318" s="551"/>
      <c r="AT318" s="551"/>
      <c r="AU318" s="551"/>
      <c r="AV318" s="551"/>
      <c r="AW318" s="551"/>
      <c r="AX318" s="551"/>
      <c r="AY318" s="551"/>
      <c r="AZ318" s="551"/>
      <c r="BA318" s="551"/>
      <c r="BB318" s="551"/>
      <c r="BC318" s="551"/>
      <c r="BD318" s="551"/>
      <c r="BE318" s="551"/>
      <c r="BF318" s="551"/>
      <c r="BG318" s="551"/>
      <c r="BH318" s="551"/>
      <c r="BI318" s="551"/>
      <c r="BJ318" s="551"/>
      <c r="BK318" s="551"/>
      <c r="BL318" s="551"/>
      <c r="BM318" s="551"/>
      <c r="BN318" s="551"/>
      <c r="BO318" s="551"/>
      <c r="BP318" s="551"/>
      <c r="BQ318" s="551"/>
      <c r="BR318" s="551"/>
      <c r="BS318" s="551"/>
      <c r="BT318" s="551"/>
      <c r="BU318" s="551"/>
      <c r="BV318" s="551"/>
      <c r="BW318" s="551"/>
      <c r="BX318" s="551"/>
      <c r="BY318" s="551"/>
    </row>
    <row r="319">
      <c r="A319" s="551"/>
      <c r="B319" s="551"/>
      <c r="C319" s="551"/>
      <c r="D319" s="551"/>
      <c r="E319" s="554"/>
      <c r="H319" s="551"/>
      <c r="I319" s="551"/>
      <c r="J319" s="551"/>
      <c r="K319" s="551"/>
      <c r="L319" s="551"/>
      <c r="M319" s="551"/>
      <c r="N319" s="551"/>
      <c r="O319" s="551"/>
      <c r="P319" s="551"/>
      <c r="Q319" s="551"/>
      <c r="R319" s="551"/>
      <c r="S319" s="551"/>
      <c r="T319" s="551"/>
      <c r="U319" s="551"/>
      <c r="V319" s="551"/>
      <c r="W319" s="551"/>
      <c r="X319" s="551"/>
      <c r="Y319" s="551"/>
      <c r="Z319" s="551"/>
      <c r="AA319" s="551"/>
      <c r="AB319" s="551"/>
      <c r="AC319" s="551"/>
      <c r="AD319" s="551"/>
      <c r="AE319" s="551"/>
      <c r="AF319" s="551"/>
      <c r="AG319" s="551"/>
      <c r="AH319" s="551"/>
      <c r="AI319" s="551"/>
      <c r="AJ319" s="551"/>
      <c r="AK319" s="551"/>
      <c r="AL319" s="551"/>
      <c r="AM319" s="551"/>
      <c r="AN319" s="551"/>
      <c r="AO319" s="551"/>
      <c r="AP319" s="551"/>
      <c r="AQ319" s="551"/>
      <c r="AR319" s="551"/>
      <c r="AS319" s="551"/>
      <c r="AT319" s="551"/>
      <c r="AU319" s="551"/>
      <c r="AV319" s="551"/>
      <c r="AW319" s="551"/>
      <c r="AX319" s="551"/>
      <c r="AY319" s="551"/>
      <c r="AZ319" s="551"/>
      <c r="BA319" s="551"/>
      <c r="BB319" s="551"/>
      <c r="BC319" s="551"/>
      <c r="BD319" s="551"/>
      <c r="BE319" s="551"/>
      <c r="BF319" s="551"/>
      <c r="BG319" s="551"/>
      <c r="BH319" s="551"/>
      <c r="BI319" s="551"/>
      <c r="BJ319" s="551"/>
      <c r="BK319" s="551"/>
      <c r="BL319" s="551"/>
      <c r="BM319" s="551"/>
      <c r="BN319" s="551"/>
      <c r="BO319" s="551"/>
      <c r="BP319" s="551"/>
      <c r="BQ319" s="551"/>
      <c r="BR319" s="551"/>
      <c r="BS319" s="551"/>
      <c r="BT319" s="551"/>
      <c r="BU319" s="551"/>
      <c r="BV319" s="551"/>
      <c r="BW319" s="551"/>
      <c r="BX319" s="551"/>
      <c r="BY319" s="551"/>
    </row>
    <row r="320">
      <c r="A320" s="551"/>
      <c r="B320" s="551"/>
      <c r="C320" s="551"/>
      <c r="D320" s="551"/>
      <c r="E320" s="554"/>
      <c r="H320" s="551"/>
      <c r="I320" s="551"/>
      <c r="J320" s="551"/>
      <c r="K320" s="551"/>
      <c r="L320" s="551"/>
      <c r="M320" s="551"/>
      <c r="N320" s="551"/>
      <c r="O320" s="551"/>
      <c r="P320" s="551"/>
      <c r="Q320" s="551"/>
      <c r="R320" s="551"/>
      <c r="S320" s="551"/>
      <c r="T320" s="551"/>
      <c r="U320" s="551"/>
      <c r="V320" s="551"/>
      <c r="W320" s="551"/>
      <c r="X320" s="551"/>
      <c r="Y320" s="551"/>
      <c r="Z320" s="551"/>
      <c r="AA320" s="551"/>
      <c r="AB320" s="551"/>
      <c r="AC320" s="551"/>
      <c r="AD320" s="551"/>
      <c r="AE320" s="551"/>
      <c r="AF320" s="551"/>
      <c r="AG320" s="551"/>
      <c r="AH320" s="551"/>
      <c r="AI320" s="551"/>
      <c r="AJ320" s="551"/>
      <c r="AK320" s="551"/>
      <c r="AL320" s="551"/>
      <c r="AM320" s="551"/>
      <c r="AN320" s="551"/>
      <c r="AO320" s="551"/>
      <c r="AP320" s="551"/>
      <c r="AQ320" s="551"/>
      <c r="AR320" s="551"/>
      <c r="AS320" s="551"/>
      <c r="AT320" s="551"/>
      <c r="AU320" s="551"/>
      <c r="AV320" s="551"/>
      <c r="AW320" s="551"/>
      <c r="AX320" s="551"/>
      <c r="AY320" s="551"/>
      <c r="AZ320" s="551"/>
      <c r="BA320" s="551"/>
      <c r="BB320" s="551"/>
      <c r="BC320" s="551"/>
      <c r="BD320" s="551"/>
      <c r="BE320" s="551"/>
      <c r="BF320" s="551"/>
      <c r="BG320" s="551"/>
      <c r="BH320" s="551"/>
      <c r="BI320" s="551"/>
      <c r="BJ320" s="551"/>
      <c r="BK320" s="551"/>
      <c r="BL320" s="551"/>
      <c r="BM320" s="551"/>
      <c r="BN320" s="551"/>
      <c r="BO320" s="551"/>
      <c r="BP320" s="551"/>
      <c r="BQ320" s="551"/>
      <c r="BR320" s="551"/>
      <c r="BS320" s="551"/>
      <c r="BT320" s="551"/>
      <c r="BU320" s="551"/>
      <c r="BV320" s="551"/>
      <c r="BW320" s="551"/>
      <c r="BX320" s="551"/>
      <c r="BY320" s="551"/>
    </row>
    <row r="321">
      <c r="A321" s="551"/>
      <c r="B321" s="551"/>
      <c r="C321" s="551"/>
      <c r="D321" s="551"/>
      <c r="E321" s="554"/>
      <c r="H321" s="551"/>
      <c r="I321" s="551"/>
      <c r="J321" s="551"/>
      <c r="K321" s="551"/>
      <c r="L321" s="551"/>
      <c r="M321" s="551"/>
      <c r="N321" s="551"/>
      <c r="O321" s="551"/>
      <c r="P321" s="551"/>
      <c r="Q321" s="551"/>
      <c r="R321" s="551"/>
      <c r="S321" s="551"/>
      <c r="T321" s="551"/>
      <c r="U321" s="551"/>
      <c r="V321" s="551"/>
      <c r="W321" s="551"/>
      <c r="X321" s="551"/>
      <c r="Y321" s="551"/>
      <c r="Z321" s="551"/>
      <c r="AA321" s="551"/>
      <c r="AB321" s="551"/>
      <c r="AC321" s="551"/>
      <c r="AD321" s="551"/>
      <c r="AE321" s="551"/>
      <c r="AF321" s="551"/>
      <c r="AG321" s="551"/>
      <c r="AH321" s="551"/>
      <c r="AI321" s="551"/>
      <c r="AJ321" s="551"/>
      <c r="AK321" s="551"/>
      <c r="AL321" s="551"/>
      <c r="AM321" s="551"/>
      <c r="AN321" s="551"/>
      <c r="AO321" s="551"/>
      <c r="AP321" s="551"/>
      <c r="AQ321" s="551"/>
      <c r="AR321" s="551"/>
      <c r="AS321" s="551"/>
      <c r="AT321" s="551"/>
      <c r="AU321" s="551"/>
      <c r="AV321" s="551"/>
      <c r="AW321" s="551"/>
      <c r="AX321" s="551"/>
      <c r="AY321" s="551"/>
      <c r="AZ321" s="551"/>
      <c r="BA321" s="551"/>
      <c r="BB321" s="551"/>
      <c r="BC321" s="551"/>
      <c r="BD321" s="551"/>
      <c r="BE321" s="551"/>
      <c r="BF321" s="551"/>
      <c r="BG321" s="551"/>
      <c r="BH321" s="551"/>
      <c r="BI321" s="551"/>
      <c r="BJ321" s="551"/>
      <c r="BK321" s="551"/>
      <c r="BL321" s="551"/>
      <c r="BM321" s="551"/>
      <c r="BN321" s="551"/>
      <c r="BO321" s="551"/>
      <c r="BP321" s="551"/>
      <c r="BQ321" s="551"/>
      <c r="BR321" s="551"/>
      <c r="BS321" s="551"/>
      <c r="BT321" s="551"/>
      <c r="BU321" s="551"/>
      <c r="BV321" s="551"/>
      <c r="BW321" s="551"/>
      <c r="BX321" s="551"/>
      <c r="BY321" s="551"/>
    </row>
    <row r="322">
      <c r="A322" s="551"/>
      <c r="B322" s="551"/>
      <c r="C322" s="551"/>
      <c r="D322" s="551"/>
      <c r="E322" s="554"/>
      <c r="H322" s="551"/>
      <c r="I322" s="551"/>
      <c r="J322" s="551"/>
      <c r="K322" s="551"/>
      <c r="L322" s="551"/>
      <c r="M322" s="551"/>
      <c r="N322" s="551"/>
      <c r="O322" s="551"/>
      <c r="P322" s="551"/>
      <c r="Q322" s="551"/>
      <c r="R322" s="551"/>
      <c r="S322" s="551"/>
      <c r="T322" s="551"/>
      <c r="U322" s="551"/>
      <c r="V322" s="551"/>
      <c r="W322" s="551"/>
      <c r="X322" s="551"/>
      <c r="Y322" s="551"/>
      <c r="Z322" s="551"/>
      <c r="AA322" s="551"/>
      <c r="AB322" s="551"/>
      <c r="AC322" s="551"/>
      <c r="AD322" s="551"/>
      <c r="AE322" s="551"/>
      <c r="AF322" s="551"/>
      <c r="AG322" s="551"/>
      <c r="AH322" s="551"/>
      <c r="AI322" s="551"/>
      <c r="AJ322" s="551"/>
      <c r="AK322" s="551"/>
      <c r="AL322" s="551"/>
      <c r="AM322" s="551"/>
      <c r="AN322" s="551"/>
      <c r="AO322" s="551"/>
      <c r="AP322" s="551"/>
      <c r="AQ322" s="551"/>
      <c r="AR322" s="551"/>
      <c r="AS322" s="551"/>
      <c r="AT322" s="551"/>
      <c r="AU322" s="551"/>
      <c r="AV322" s="551"/>
      <c r="AW322" s="551"/>
      <c r="AX322" s="551"/>
      <c r="AY322" s="551"/>
      <c r="AZ322" s="551"/>
      <c r="BA322" s="551"/>
      <c r="BB322" s="551"/>
      <c r="BC322" s="551"/>
      <c r="BD322" s="551"/>
      <c r="BE322" s="551"/>
      <c r="BF322" s="551"/>
      <c r="BG322" s="551"/>
      <c r="BH322" s="551"/>
      <c r="BI322" s="551"/>
      <c r="BJ322" s="551"/>
      <c r="BK322" s="551"/>
      <c r="BL322" s="551"/>
      <c r="BM322" s="551"/>
      <c r="BN322" s="551"/>
      <c r="BO322" s="551"/>
      <c r="BP322" s="551"/>
      <c r="BQ322" s="551"/>
      <c r="BR322" s="551"/>
      <c r="BS322" s="551"/>
      <c r="BT322" s="551"/>
      <c r="BU322" s="551"/>
      <c r="BV322" s="551"/>
      <c r="BW322" s="551"/>
      <c r="BX322" s="551"/>
      <c r="BY322" s="551"/>
    </row>
    <row r="323">
      <c r="A323" s="551"/>
      <c r="B323" s="551"/>
      <c r="C323" s="551"/>
      <c r="D323" s="551"/>
      <c r="E323" s="554"/>
      <c r="H323" s="551"/>
      <c r="I323" s="551"/>
      <c r="J323" s="551"/>
      <c r="K323" s="551"/>
      <c r="L323" s="551"/>
      <c r="M323" s="551"/>
      <c r="N323" s="551"/>
      <c r="O323" s="551"/>
      <c r="P323" s="551"/>
      <c r="Q323" s="551"/>
      <c r="R323" s="551"/>
      <c r="S323" s="551"/>
      <c r="T323" s="551"/>
      <c r="U323" s="551"/>
      <c r="V323" s="551"/>
      <c r="W323" s="551"/>
      <c r="X323" s="551"/>
      <c r="Y323" s="551"/>
      <c r="Z323" s="551"/>
      <c r="AA323" s="551"/>
      <c r="AB323" s="551"/>
      <c r="AC323" s="551"/>
      <c r="AD323" s="551"/>
      <c r="AE323" s="551"/>
      <c r="AF323" s="551"/>
      <c r="AG323" s="551"/>
      <c r="AH323" s="551"/>
      <c r="AI323" s="551"/>
      <c r="AJ323" s="551"/>
      <c r="AK323" s="551"/>
      <c r="AL323" s="551"/>
      <c r="AM323" s="551"/>
      <c r="AN323" s="551"/>
      <c r="AO323" s="551"/>
      <c r="AP323" s="551"/>
      <c r="AQ323" s="551"/>
      <c r="AR323" s="551"/>
      <c r="AS323" s="551"/>
      <c r="AT323" s="551"/>
      <c r="AU323" s="551"/>
      <c r="AV323" s="551"/>
      <c r="AW323" s="551"/>
      <c r="AX323" s="551"/>
      <c r="AY323" s="551"/>
      <c r="AZ323" s="551"/>
      <c r="BA323" s="551"/>
      <c r="BB323" s="551"/>
      <c r="BC323" s="551"/>
      <c r="BD323" s="551"/>
      <c r="BE323" s="551"/>
      <c r="BF323" s="551"/>
      <c r="BG323" s="551"/>
      <c r="BH323" s="551"/>
      <c r="BI323" s="551"/>
      <c r="BJ323" s="551"/>
      <c r="BK323" s="551"/>
      <c r="BL323" s="551"/>
      <c r="BM323" s="551"/>
      <c r="BN323" s="551"/>
      <c r="BO323" s="551"/>
      <c r="BP323" s="551"/>
      <c r="BQ323" s="551"/>
      <c r="BR323" s="551"/>
      <c r="BS323" s="551"/>
      <c r="BT323" s="551"/>
      <c r="BU323" s="551"/>
      <c r="BV323" s="551"/>
      <c r="BW323" s="551"/>
      <c r="BX323" s="551"/>
      <c r="BY323" s="551"/>
    </row>
    <row r="324">
      <c r="A324" s="551"/>
      <c r="B324" s="551"/>
      <c r="C324" s="551"/>
      <c r="D324" s="551"/>
      <c r="E324" s="554"/>
      <c r="H324" s="551"/>
      <c r="I324" s="551"/>
      <c r="J324" s="551"/>
      <c r="K324" s="551"/>
      <c r="L324" s="551"/>
      <c r="M324" s="551"/>
      <c r="N324" s="551"/>
      <c r="O324" s="551"/>
      <c r="P324" s="551"/>
      <c r="Q324" s="551"/>
      <c r="R324" s="551"/>
      <c r="S324" s="551"/>
      <c r="T324" s="551"/>
      <c r="U324" s="551"/>
      <c r="V324" s="551"/>
      <c r="W324" s="551"/>
      <c r="X324" s="551"/>
      <c r="Y324" s="551"/>
      <c r="Z324" s="551"/>
      <c r="AA324" s="551"/>
      <c r="AB324" s="551"/>
      <c r="AC324" s="551"/>
      <c r="AD324" s="551"/>
      <c r="AE324" s="551"/>
      <c r="AF324" s="551"/>
      <c r="AG324" s="551"/>
      <c r="AH324" s="551"/>
      <c r="AI324" s="551"/>
      <c r="AJ324" s="551"/>
      <c r="AK324" s="551"/>
      <c r="AL324" s="551"/>
      <c r="AM324" s="551"/>
      <c r="AN324" s="551"/>
      <c r="AO324" s="551"/>
      <c r="AP324" s="551"/>
      <c r="AQ324" s="551"/>
      <c r="AR324" s="551"/>
      <c r="AS324" s="551"/>
      <c r="AT324" s="551"/>
      <c r="AU324" s="551"/>
      <c r="AV324" s="551"/>
      <c r="AW324" s="551"/>
      <c r="AX324" s="551"/>
      <c r="AY324" s="551"/>
      <c r="AZ324" s="551"/>
      <c r="BA324" s="551"/>
      <c r="BB324" s="551"/>
      <c r="BC324" s="551"/>
      <c r="BD324" s="551"/>
      <c r="BE324" s="551"/>
      <c r="BF324" s="551"/>
      <c r="BG324" s="551"/>
      <c r="BH324" s="551"/>
      <c r="BI324" s="551"/>
      <c r="BJ324" s="551"/>
      <c r="BK324" s="551"/>
      <c r="BL324" s="551"/>
      <c r="BM324" s="551"/>
      <c r="BN324" s="551"/>
      <c r="BO324" s="551"/>
      <c r="BP324" s="551"/>
      <c r="BQ324" s="551"/>
      <c r="BR324" s="551"/>
      <c r="BS324" s="551"/>
      <c r="BT324" s="551"/>
      <c r="BU324" s="551"/>
      <c r="BV324" s="551"/>
      <c r="BW324" s="551"/>
      <c r="BX324" s="551"/>
      <c r="BY324" s="551"/>
    </row>
    <row r="325">
      <c r="A325" s="551"/>
      <c r="B325" s="551"/>
      <c r="C325" s="551"/>
      <c r="D325" s="551"/>
      <c r="E325" s="554"/>
      <c r="H325" s="551"/>
      <c r="I325" s="551"/>
      <c r="J325" s="551"/>
      <c r="K325" s="551"/>
      <c r="L325" s="551"/>
      <c r="M325" s="551"/>
      <c r="N325" s="551"/>
      <c r="O325" s="551"/>
      <c r="P325" s="551"/>
      <c r="Q325" s="551"/>
      <c r="R325" s="551"/>
      <c r="S325" s="551"/>
      <c r="T325" s="551"/>
      <c r="U325" s="551"/>
      <c r="V325" s="551"/>
      <c r="W325" s="551"/>
      <c r="X325" s="551"/>
      <c r="Y325" s="551"/>
      <c r="Z325" s="551"/>
      <c r="AA325" s="551"/>
      <c r="AB325" s="551"/>
      <c r="AC325" s="551"/>
      <c r="AD325" s="551"/>
      <c r="AE325" s="551"/>
      <c r="AF325" s="551"/>
      <c r="AG325" s="551"/>
      <c r="AH325" s="551"/>
      <c r="AI325" s="551"/>
      <c r="AJ325" s="551"/>
      <c r="AK325" s="551"/>
      <c r="AL325" s="551"/>
      <c r="AM325" s="551"/>
      <c r="AN325" s="551"/>
      <c r="AO325" s="551"/>
      <c r="AP325" s="551"/>
      <c r="AQ325" s="551"/>
      <c r="AR325" s="551"/>
      <c r="AS325" s="551"/>
      <c r="AT325" s="551"/>
      <c r="AU325" s="551"/>
      <c r="AV325" s="551"/>
      <c r="AW325" s="551"/>
      <c r="AX325" s="551"/>
      <c r="AY325" s="551"/>
      <c r="AZ325" s="551"/>
      <c r="BA325" s="551"/>
      <c r="BB325" s="551"/>
      <c r="BC325" s="551"/>
      <c r="BD325" s="551"/>
      <c r="BE325" s="551"/>
      <c r="BF325" s="551"/>
      <c r="BG325" s="551"/>
      <c r="BH325" s="551"/>
      <c r="BI325" s="551"/>
      <c r="BJ325" s="551"/>
      <c r="BK325" s="551"/>
      <c r="BL325" s="551"/>
      <c r="BM325" s="551"/>
      <c r="BN325" s="551"/>
      <c r="BO325" s="551"/>
      <c r="BP325" s="551"/>
      <c r="BQ325" s="551"/>
      <c r="BR325" s="551"/>
      <c r="BS325" s="551"/>
      <c r="BT325" s="551"/>
      <c r="BU325" s="551"/>
      <c r="BV325" s="551"/>
      <c r="BW325" s="551"/>
      <c r="BX325" s="551"/>
      <c r="BY325" s="551"/>
    </row>
    <row r="326">
      <c r="A326" s="551"/>
      <c r="B326" s="551"/>
      <c r="C326" s="551"/>
      <c r="D326" s="551"/>
      <c r="E326" s="554"/>
      <c r="H326" s="551"/>
      <c r="I326" s="551"/>
      <c r="J326" s="551"/>
      <c r="K326" s="551"/>
      <c r="L326" s="551"/>
      <c r="M326" s="551"/>
      <c r="N326" s="551"/>
      <c r="O326" s="551"/>
      <c r="P326" s="551"/>
      <c r="Q326" s="551"/>
      <c r="R326" s="551"/>
      <c r="S326" s="551"/>
      <c r="T326" s="551"/>
      <c r="U326" s="551"/>
      <c r="V326" s="551"/>
      <c r="W326" s="551"/>
      <c r="X326" s="551"/>
      <c r="Y326" s="551"/>
      <c r="Z326" s="551"/>
      <c r="AA326" s="551"/>
      <c r="AB326" s="551"/>
      <c r="AC326" s="551"/>
      <c r="AD326" s="551"/>
      <c r="AE326" s="551"/>
      <c r="AF326" s="551"/>
      <c r="AG326" s="551"/>
      <c r="AH326" s="551"/>
      <c r="AI326" s="551"/>
      <c r="AJ326" s="551"/>
      <c r="AK326" s="551"/>
      <c r="AL326" s="551"/>
      <c r="AM326" s="551"/>
      <c r="AN326" s="551"/>
      <c r="AO326" s="551"/>
      <c r="AP326" s="551"/>
      <c r="AQ326" s="551"/>
      <c r="AR326" s="551"/>
      <c r="AS326" s="551"/>
      <c r="AT326" s="551"/>
      <c r="AU326" s="551"/>
      <c r="AV326" s="551"/>
      <c r="AW326" s="551"/>
      <c r="AX326" s="551"/>
      <c r="AY326" s="551"/>
      <c r="AZ326" s="551"/>
      <c r="BA326" s="551"/>
      <c r="BB326" s="551"/>
      <c r="BC326" s="551"/>
      <c r="BD326" s="551"/>
      <c r="BE326" s="551"/>
      <c r="BF326" s="551"/>
      <c r="BG326" s="551"/>
      <c r="BH326" s="551"/>
      <c r="BI326" s="551"/>
      <c r="BJ326" s="551"/>
      <c r="BK326" s="551"/>
      <c r="BL326" s="551"/>
      <c r="BM326" s="551"/>
      <c r="BN326" s="551"/>
      <c r="BO326" s="551"/>
      <c r="BP326" s="551"/>
      <c r="BQ326" s="551"/>
      <c r="BR326" s="551"/>
      <c r="BS326" s="551"/>
      <c r="BT326" s="551"/>
      <c r="BU326" s="551"/>
      <c r="BV326" s="551"/>
      <c r="BW326" s="551"/>
      <c r="BX326" s="551"/>
      <c r="BY326" s="551"/>
    </row>
    <row r="327">
      <c r="A327" s="551"/>
      <c r="B327" s="551"/>
      <c r="C327" s="551"/>
      <c r="D327" s="551"/>
      <c r="E327" s="554"/>
      <c r="H327" s="551"/>
      <c r="I327" s="551"/>
      <c r="J327" s="551"/>
      <c r="K327" s="551"/>
      <c r="L327" s="551"/>
      <c r="M327" s="551"/>
      <c r="N327" s="551"/>
      <c r="O327" s="551"/>
      <c r="P327" s="551"/>
      <c r="Q327" s="551"/>
      <c r="R327" s="551"/>
      <c r="S327" s="551"/>
      <c r="T327" s="551"/>
      <c r="U327" s="551"/>
      <c r="V327" s="551"/>
      <c r="W327" s="551"/>
      <c r="X327" s="551"/>
      <c r="Y327" s="551"/>
      <c r="Z327" s="551"/>
      <c r="AA327" s="551"/>
      <c r="AB327" s="551"/>
      <c r="AC327" s="551"/>
      <c r="AD327" s="551"/>
      <c r="AE327" s="551"/>
      <c r="AF327" s="551"/>
      <c r="AG327" s="551"/>
      <c r="AH327" s="551"/>
      <c r="AI327" s="551"/>
      <c r="AJ327" s="551"/>
      <c r="AK327" s="551"/>
      <c r="AL327" s="551"/>
      <c r="AM327" s="551"/>
      <c r="AN327" s="551"/>
      <c r="AO327" s="551"/>
      <c r="AP327" s="551"/>
      <c r="AQ327" s="551"/>
      <c r="AR327" s="551"/>
      <c r="AS327" s="551"/>
      <c r="AT327" s="551"/>
      <c r="AU327" s="551"/>
      <c r="AV327" s="551"/>
      <c r="AW327" s="551"/>
      <c r="AX327" s="551"/>
      <c r="AY327" s="551"/>
      <c r="AZ327" s="551"/>
      <c r="BA327" s="551"/>
      <c r="BB327" s="551"/>
      <c r="BC327" s="551"/>
      <c r="BD327" s="551"/>
      <c r="BE327" s="551"/>
      <c r="BF327" s="551"/>
      <c r="BG327" s="551"/>
      <c r="BH327" s="551"/>
      <c r="BI327" s="551"/>
      <c r="BJ327" s="551"/>
      <c r="BK327" s="551"/>
      <c r="BL327" s="551"/>
      <c r="BM327" s="551"/>
      <c r="BN327" s="551"/>
      <c r="BO327" s="551"/>
      <c r="BP327" s="551"/>
      <c r="BQ327" s="551"/>
      <c r="BR327" s="551"/>
      <c r="BS327" s="551"/>
      <c r="BT327" s="551"/>
      <c r="BU327" s="551"/>
      <c r="BV327" s="551"/>
      <c r="BW327" s="551"/>
      <c r="BX327" s="551"/>
      <c r="BY327" s="551"/>
    </row>
    <row r="328">
      <c r="A328" s="551"/>
      <c r="B328" s="551"/>
      <c r="C328" s="551"/>
      <c r="D328" s="551"/>
      <c r="E328" s="554"/>
      <c r="H328" s="551"/>
      <c r="I328" s="551"/>
      <c r="J328" s="551"/>
      <c r="K328" s="551"/>
      <c r="L328" s="551"/>
      <c r="M328" s="551"/>
      <c r="N328" s="551"/>
      <c r="O328" s="551"/>
      <c r="P328" s="551"/>
      <c r="Q328" s="551"/>
      <c r="R328" s="551"/>
      <c r="S328" s="551"/>
      <c r="T328" s="551"/>
      <c r="U328" s="551"/>
      <c r="V328" s="551"/>
      <c r="W328" s="551"/>
      <c r="X328" s="551"/>
      <c r="Y328" s="551"/>
      <c r="Z328" s="551"/>
      <c r="AA328" s="551"/>
      <c r="AB328" s="551"/>
      <c r="AC328" s="551"/>
      <c r="AD328" s="551"/>
      <c r="AE328" s="551"/>
      <c r="AF328" s="551"/>
      <c r="AG328" s="551"/>
      <c r="AH328" s="551"/>
      <c r="AI328" s="551"/>
      <c r="AJ328" s="551"/>
      <c r="AK328" s="551"/>
      <c r="AL328" s="551"/>
      <c r="AM328" s="551"/>
      <c r="AN328" s="551"/>
      <c r="AO328" s="551"/>
      <c r="AP328" s="551"/>
      <c r="AQ328" s="551"/>
      <c r="AR328" s="551"/>
      <c r="AS328" s="551"/>
      <c r="AT328" s="551"/>
      <c r="AU328" s="551"/>
      <c r="AV328" s="551"/>
      <c r="AW328" s="551"/>
      <c r="AX328" s="551"/>
      <c r="AY328" s="551"/>
      <c r="AZ328" s="551"/>
      <c r="BA328" s="551"/>
      <c r="BB328" s="551"/>
      <c r="BC328" s="551"/>
      <c r="BD328" s="551"/>
      <c r="BE328" s="551"/>
      <c r="BF328" s="551"/>
      <c r="BG328" s="551"/>
      <c r="BH328" s="551"/>
      <c r="BI328" s="551"/>
      <c r="BJ328" s="551"/>
      <c r="BK328" s="551"/>
      <c r="BL328" s="551"/>
      <c r="BM328" s="551"/>
      <c r="BN328" s="551"/>
      <c r="BO328" s="551"/>
      <c r="BP328" s="551"/>
      <c r="BQ328" s="551"/>
      <c r="BR328" s="551"/>
      <c r="BS328" s="551"/>
      <c r="BT328" s="551"/>
      <c r="BU328" s="551"/>
      <c r="BV328" s="551"/>
      <c r="BW328" s="551"/>
      <c r="BX328" s="551"/>
      <c r="BY328" s="551"/>
    </row>
    <row r="329">
      <c r="A329" s="551"/>
      <c r="B329" s="551"/>
      <c r="C329" s="551"/>
      <c r="D329" s="551"/>
      <c r="E329" s="554"/>
      <c r="H329" s="551"/>
      <c r="I329" s="551"/>
      <c r="J329" s="551"/>
      <c r="K329" s="551"/>
      <c r="L329" s="551"/>
      <c r="M329" s="551"/>
      <c r="N329" s="551"/>
      <c r="O329" s="551"/>
      <c r="P329" s="551"/>
      <c r="Q329" s="551"/>
      <c r="R329" s="551"/>
      <c r="S329" s="551"/>
      <c r="T329" s="551"/>
      <c r="U329" s="551"/>
      <c r="V329" s="551"/>
      <c r="W329" s="551"/>
      <c r="X329" s="551"/>
      <c r="Y329" s="551"/>
      <c r="Z329" s="551"/>
      <c r="AA329" s="551"/>
      <c r="AB329" s="551"/>
      <c r="AC329" s="551"/>
      <c r="AD329" s="551"/>
      <c r="AE329" s="551"/>
      <c r="AF329" s="551"/>
      <c r="AG329" s="551"/>
      <c r="AH329" s="551"/>
      <c r="AI329" s="551"/>
      <c r="AJ329" s="551"/>
      <c r="AK329" s="551"/>
      <c r="AL329" s="551"/>
      <c r="AM329" s="551"/>
      <c r="AN329" s="551"/>
      <c r="AO329" s="551"/>
      <c r="AP329" s="551"/>
      <c r="AQ329" s="551"/>
      <c r="AR329" s="551"/>
      <c r="AS329" s="551"/>
      <c r="AT329" s="551"/>
      <c r="AU329" s="551"/>
      <c r="AV329" s="551"/>
      <c r="AW329" s="551"/>
      <c r="AX329" s="551"/>
      <c r="AY329" s="551"/>
      <c r="AZ329" s="551"/>
      <c r="BA329" s="551"/>
      <c r="BB329" s="551"/>
      <c r="BC329" s="551"/>
      <c r="BD329" s="551"/>
      <c r="BE329" s="551"/>
      <c r="BF329" s="551"/>
      <c r="BG329" s="551"/>
      <c r="BH329" s="551"/>
      <c r="BI329" s="551"/>
      <c r="BJ329" s="551"/>
      <c r="BK329" s="551"/>
      <c r="BL329" s="551"/>
      <c r="BM329" s="551"/>
      <c r="BN329" s="551"/>
      <c r="BO329" s="551"/>
      <c r="BP329" s="551"/>
      <c r="BQ329" s="551"/>
      <c r="BR329" s="551"/>
      <c r="BS329" s="551"/>
      <c r="BT329" s="551"/>
      <c r="BU329" s="551"/>
      <c r="BV329" s="551"/>
      <c r="BW329" s="551"/>
      <c r="BX329" s="551"/>
      <c r="BY329" s="551"/>
    </row>
    <row r="330">
      <c r="A330" s="551"/>
      <c r="B330" s="551"/>
      <c r="C330" s="551"/>
      <c r="D330" s="551"/>
      <c r="E330" s="554"/>
      <c r="H330" s="551"/>
      <c r="I330" s="551"/>
      <c r="J330" s="551"/>
      <c r="K330" s="551"/>
      <c r="L330" s="551"/>
      <c r="M330" s="551"/>
      <c r="N330" s="551"/>
      <c r="O330" s="551"/>
      <c r="P330" s="551"/>
      <c r="Q330" s="551"/>
      <c r="R330" s="551"/>
      <c r="S330" s="551"/>
      <c r="T330" s="551"/>
      <c r="U330" s="551"/>
      <c r="V330" s="551"/>
      <c r="W330" s="551"/>
      <c r="X330" s="551"/>
      <c r="Y330" s="551"/>
      <c r="Z330" s="551"/>
      <c r="AA330" s="551"/>
      <c r="AB330" s="551"/>
      <c r="AC330" s="551"/>
      <c r="AD330" s="551"/>
      <c r="AE330" s="551"/>
      <c r="AF330" s="551"/>
      <c r="AG330" s="551"/>
      <c r="AH330" s="551"/>
      <c r="AI330" s="551"/>
      <c r="AJ330" s="551"/>
      <c r="AK330" s="551"/>
      <c r="AL330" s="551"/>
      <c r="AM330" s="551"/>
      <c r="AN330" s="551"/>
      <c r="AO330" s="551"/>
      <c r="AP330" s="551"/>
      <c r="AQ330" s="551"/>
      <c r="AR330" s="551"/>
      <c r="AS330" s="551"/>
      <c r="AT330" s="551"/>
      <c r="AU330" s="551"/>
      <c r="AV330" s="551"/>
      <c r="AW330" s="551"/>
      <c r="AX330" s="551"/>
      <c r="AY330" s="551"/>
      <c r="AZ330" s="551"/>
      <c r="BA330" s="551"/>
      <c r="BB330" s="551"/>
      <c r="BC330" s="551"/>
      <c r="BD330" s="551"/>
      <c r="BE330" s="551"/>
      <c r="BF330" s="551"/>
      <c r="BG330" s="551"/>
      <c r="BH330" s="551"/>
      <c r="BI330" s="551"/>
      <c r="BJ330" s="551"/>
      <c r="BK330" s="551"/>
      <c r="BL330" s="551"/>
      <c r="BM330" s="551"/>
      <c r="BN330" s="551"/>
      <c r="BO330" s="551"/>
      <c r="BP330" s="551"/>
      <c r="BQ330" s="551"/>
      <c r="BR330" s="551"/>
      <c r="BS330" s="551"/>
      <c r="BT330" s="551"/>
      <c r="BU330" s="551"/>
      <c r="BV330" s="551"/>
      <c r="BW330" s="551"/>
      <c r="BX330" s="551"/>
      <c r="BY330" s="551"/>
    </row>
    <row r="331">
      <c r="A331" s="551"/>
      <c r="B331" s="551"/>
      <c r="C331" s="551"/>
      <c r="D331" s="551"/>
      <c r="E331" s="554"/>
      <c r="H331" s="551"/>
      <c r="I331" s="551"/>
      <c r="J331" s="551"/>
      <c r="K331" s="551"/>
      <c r="L331" s="551"/>
      <c r="M331" s="551"/>
      <c r="N331" s="551"/>
      <c r="O331" s="551"/>
      <c r="P331" s="551"/>
      <c r="Q331" s="551"/>
      <c r="R331" s="551"/>
      <c r="S331" s="551"/>
      <c r="T331" s="551"/>
      <c r="U331" s="551"/>
      <c r="V331" s="551"/>
      <c r="W331" s="551"/>
      <c r="X331" s="551"/>
      <c r="Y331" s="551"/>
      <c r="Z331" s="551"/>
      <c r="AA331" s="551"/>
      <c r="AB331" s="551"/>
      <c r="AC331" s="551"/>
      <c r="AD331" s="551"/>
      <c r="AE331" s="551"/>
      <c r="AF331" s="551"/>
      <c r="AG331" s="551"/>
      <c r="AH331" s="551"/>
      <c r="AI331" s="551"/>
      <c r="AJ331" s="551"/>
      <c r="AK331" s="551"/>
      <c r="AL331" s="551"/>
      <c r="AM331" s="551"/>
      <c r="AN331" s="551"/>
      <c r="AO331" s="551"/>
      <c r="AP331" s="551"/>
      <c r="AQ331" s="551"/>
      <c r="AR331" s="551"/>
      <c r="AS331" s="551"/>
      <c r="AT331" s="551"/>
      <c r="AU331" s="551"/>
      <c r="AV331" s="551"/>
      <c r="AW331" s="551"/>
      <c r="AX331" s="551"/>
      <c r="AY331" s="551"/>
      <c r="AZ331" s="551"/>
      <c r="BA331" s="551"/>
      <c r="BB331" s="551"/>
      <c r="BC331" s="551"/>
      <c r="BD331" s="551"/>
      <c r="BE331" s="551"/>
      <c r="BF331" s="551"/>
      <c r="BG331" s="551"/>
      <c r="BH331" s="551"/>
      <c r="BI331" s="551"/>
      <c r="BJ331" s="551"/>
      <c r="BK331" s="551"/>
      <c r="BL331" s="551"/>
      <c r="BM331" s="551"/>
      <c r="BN331" s="551"/>
      <c r="BO331" s="551"/>
      <c r="BP331" s="551"/>
      <c r="BQ331" s="551"/>
      <c r="BR331" s="551"/>
      <c r="BS331" s="551"/>
      <c r="BT331" s="551"/>
      <c r="BU331" s="551"/>
      <c r="BV331" s="551"/>
      <c r="BW331" s="551"/>
      <c r="BX331" s="551"/>
      <c r="BY331" s="551"/>
    </row>
    <row r="332">
      <c r="A332" s="551"/>
      <c r="B332" s="551"/>
      <c r="C332" s="551"/>
      <c r="D332" s="551"/>
      <c r="E332" s="554"/>
      <c r="H332" s="551"/>
      <c r="I332" s="551"/>
      <c r="J332" s="551"/>
      <c r="K332" s="551"/>
      <c r="L332" s="551"/>
      <c r="M332" s="551"/>
      <c r="N332" s="551"/>
      <c r="O332" s="551"/>
      <c r="P332" s="551"/>
      <c r="Q332" s="551"/>
      <c r="R332" s="551"/>
      <c r="S332" s="551"/>
      <c r="T332" s="551"/>
      <c r="U332" s="551"/>
      <c r="V332" s="551"/>
      <c r="W332" s="551"/>
      <c r="X332" s="551"/>
      <c r="Y332" s="551"/>
      <c r="Z332" s="551"/>
      <c r="AA332" s="551"/>
      <c r="AB332" s="551"/>
      <c r="AC332" s="551"/>
      <c r="AD332" s="551"/>
      <c r="AE332" s="551"/>
      <c r="AF332" s="551"/>
      <c r="AG332" s="551"/>
      <c r="AH332" s="551"/>
      <c r="AI332" s="551"/>
      <c r="AJ332" s="551"/>
      <c r="AK332" s="551"/>
      <c r="AL332" s="551"/>
      <c r="AM332" s="551"/>
      <c r="AN332" s="551"/>
      <c r="AO332" s="551"/>
      <c r="AP332" s="551"/>
      <c r="AQ332" s="551"/>
      <c r="AR332" s="551"/>
      <c r="AS332" s="551"/>
      <c r="AT332" s="551"/>
      <c r="AU332" s="551"/>
      <c r="AV332" s="551"/>
      <c r="AW332" s="551"/>
      <c r="AX332" s="551"/>
      <c r="AY332" s="551"/>
      <c r="AZ332" s="551"/>
      <c r="BA332" s="551"/>
      <c r="BB332" s="551"/>
      <c r="BC332" s="551"/>
      <c r="BD332" s="551"/>
      <c r="BE332" s="551"/>
      <c r="BF332" s="551"/>
      <c r="BG332" s="551"/>
      <c r="BH332" s="551"/>
      <c r="BI332" s="551"/>
      <c r="BJ332" s="551"/>
      <c r="BK332" s="551"/>
      <c r="BL332" s="551"/>
      <c r="BM332" s="551"/>
      <c r="BN332" s="551"/>
      <c r="BO332" s="551"/>
      <c r="BP332" s="551"/>
      <c r="BQ332" s="551"/>
      <c r="BR332" s="551"/>
      <c r="BS332" s="551"/>
      <c r="BT332" s="551"/>
      <c r="BU332" s="551"/>
      <c r="BV332" s="551"/>
      <c r="BW332" s="551"/>
      <c r="BX332" s="551"/>
      <c r="BY332" s="551"/>
    </row>
    <row r="333">
      <c r="A333" s="551"/>
      <c r="B333" s="551"/>
      <c r="C333" s="551"/>
      <c r="D333" s="551"/>
      <c r="E333" s="554"/>
      <c r="H333" s="551"/>
      <c r="I333" s="551"/>
      <c r="J333" s="551"/>
      <c r="K333" s="551"/>
      <c r="L333" s="551"/>
      <c r="M333" s="551"/>
      <c r="N333" s="551"/>
      <c r="O333" s="551"/>
      <c r="P333" s="551"/>
      <c r="Q333" s="551"/>
      <c r="R333" s="551"/>
      <c r="S333" s="551"/>
      <c r="T333" s="551"/>
      <c r="U333" s="551"/>
      <c r="V333" s="551"/>
      <c r="W333" s="551"/>
      <c r="X333" s="551"/>
      <c r="Y333" s="551"/>
      <c r="Z333" s="551"/>
      <c r="AA333" s="551"/>
      <c r="AB333" s="551"/>
      <c r="AC333" s="551"/>
      <c r="AD333" s="551"/>
      <c r="AE333" s="551"/>
      <c r="AF333" s="551"/>
      <c r="AG333" s="551"/>
      <c r="AH333" s="551"/>
      <c r="AI333" s="551"/>
      <c r="AJ333" s="551"/>
      <c r="AK333" s="551"/>
      <c r="AL333" s="551"/>
      <c r="AM333" s="551"/>
      <c r="AN333" s="551"/>
      <c r="AO333" s="551"/>
      <c r="AP333" s="551"/>
      <c r="AQ333" s="551"/>
      <c r="AR333" s="551"/>
      <c r="AS333" s="551"/>
      <c r="AT333" s="551"/>
      <c r="AU333" s="551"/>
      <c r="AV333" s="551"/>
      <c r="AW333" s="551"/>
      <c r="AX333" s="551"/>
      <c r="AY333" s="551"/>
      <c r="AZ333" s="551"/>
      <c r="BA333" s="551"/>
      <c r="BB333" s="551"/>
      <c r="BC333" s="551"/>
      <c r="BD333" s="551"/>
      <c r="BE333" s="551"/>
      <c r="BF333" s="551"/>
      <c r="BG333" s="551"/>
      <c r="BH333" s="551"/>
      <c r="BI333" s="551"/>
      <c r="BJ333" s="551"/>
      <c r="BK333" s="551"/>
      <c r="BL333" s="551"/>
      <c r="BM333" s="551"/>
      <c r="BN333" s="551"/>
      <c r="BO333" s="551"/>
      <c r="BP333" s="551"/>
      <c r="BQ333" s="551"/>
      <c r="BR333" s="551"/>
      <c r="BS333" s="551"/>
      <c r="BT333" s="551"/>
      <c r="BU333" s="551"/>
      <c r="BV333" s="551"/>
      <c r="BW333" s="551"/>
      <c r="BX333" s="551"/>
      <c r="BY333" s="551"/>
    </row>
    <row r="334">
      <c r="A334" s="551"/>
      <c r="B334" s="551"/>
      <c r="C334" s="551"/>
      <c r="D334" s="551"/>
      <c r="E334" s="554"/>
      <c r="H334" s="551"/>
      <c r="I334" s="551"/>
      <c r="J334" s="551"/>
      <c r="K334" s="551"/>
      <c r="L334" s="551"/>
      <c r="M334" s="551"/>
      <c r="N334" s="551"/>
      <c r="O334" s="551"/>
      <c r="P334" s="551"/>
      <c r="Q334" s="551"/>
      <c r="R334" s="551"/>
      <c r="S334" s="551"/>
      <c r="T334" s="551"/>
      <c r="U334" s="551"/>
      <c r="V334" s="551"/>
      <c r="W334" s="551"/>
      <c r="X334" s="551"/>
      <c r="Y334" s="551"/>
      <c r="Z334" s="551"/>
      <c r="AA334" s="551"/>
      <c r="AB334" s="551"/>
      <c r="AC334" s="551"/>
      <c r="AD334" s="551"/>
      <c r="AE334" s="551"/>
      <c r="AF334" s="551"/>
      <c r="AG334" s="551"/>
      <c r="AH334" s="551"/>
      <c r="AI334" s="551"/>
      <c r="AJ334" s="551"/>
      <c r="AK334" s="551"/>
      <c r="AL334" s="551"/>
      <c r="AM334" s="551"/>
      <c r="AN334" s="551"/>
      <c r="AO334" s="551"/>
      <c r="AP334" s="551"/>
      <c r="AQ334" s="551"/>
      <c r="AR334" s="551"/>
      <c r="AS334" s="551"/>
      <c r="AT334" s="551"/>
      <c r="AU334" s="551"/>
      <c r="AV334" s="551"/>
      <c r="AW334" s="551"/>
      <c r="AX334" s="551"/>
      <c r="AY334" s="551"/>
      <c r="AZ334" s="551"/>
      <c r="BA334" s="551"/>
      <c r="BB334" s="551"/>
      <c r="BC334" s="551"/>
      <c r="BD334" s="551"/>
      <c r="BE334" s="551"/>
      <c r="BF334" s="551"/>
      <c r="BG334" s="551"/>
      <c r="BH334" s="551"/>
      <c r="BI334" s="551"/>
      <c r="BJ334" s="551"/>
      <c r="BK334" s="551"/>
      <c r="BL334" s="551"/>
      <c r="BM334" s="551"/>
      <c r="BN334" s="551"/>
      <c r="BO334" s="551"/>
      <c r="BP334" s="551"/>
      <c r="BQ334" s="551"/>
      <c r="BR334" s="551"/>
      <c r="BS334" s="551"/>
      <c r="BT334" s="551"/>
      <c r="BU334" s="551"/>
      <c r="BV334" s="551"/>
      <c r="BW334" s="551"/>
      <c r="BX334" s="551"/>
      <c r="BY334" s="551"/>
    </row>
    <row r="335">
      <c r="A335" s="551"/>
      <c r="B335" s="551"/>
      <c r="C335" s="551"/>
      <c r="D335" s="551"/>
      <c r="E335" s="554"/>
      <c r="H335" s="551"/>
      <c r="I335" s="551"/>
      <c r="J335" s="551"/>
      <c r="K335" s="551"/>
      <c r="L335" s="551"/>
      <c r="M335" s="551"/>
      <c r="N335" s="551"/>
      <c r="O335" s="551"/>
      <c r="P335" s="551"/>
      <c r="Q335" s="551"/>
      <c r="R335" s="551"/>
      <c r="S335" s="551"/>
      <c r="T335" s="551"/>
      <c r="U335" s="551"/>
      <c r="V335" s="551"/>
      <c r="W335" s="551"/>
      <c r="X335" s="551"/>
      <c r="Y335" s="551"/>
      <c r="Z335" s="551"/>
      <c r="AA335" s="551"/>
      <c r="AB335" s="551"/>
      <c r="AC335" s="551"/>
      <c r="AD335" s="551"/>
      <c r="AE335" s="551"/>
      <c r="AF335" s="551"/>
      <c r="AG335" s="551"/>
      <c r="AH335" s="551"/>
      <c r="AI335" s="551"/>
      <c r="AJ335" s="551"/>
      <c r="AK335" s="551"/>
      <c r="AL335" s="551"/>
      <c r="AM335" s="551"/>
      <c r="AN335" s="551"/>
      <c r="AO335" s="551"/>
      <c r="AP335" s="551"/>
      <c r="AQ335" s="551"/>
      <c r="AR335" s="551"/>
      <c r="AS335" s="551"/>
      <c r="AT335" s="551"/>
      <c r="AU335" s="551"/>
      <c r="AV335" s="551"/>
      <c r="AW335" s="551"/>
      <c r="AX335" s="551"/>
      <c r="AY335" s="551"/>
      <c r="AZ335" s="551"/>
      <c r="BA335" s="551"/>
      <c r="BB335" s="551"/>
      <c r="BC335" s="551"/>
      <c r="BD335" s="551"/>
      <c r="BE335" s="551"/>
      <c r="BF335" s="551"/>
      <c r="BG335" s="551"/>
      <c r="BH335" s="551"/>
      <c r="BI335" s="551"/>
      <c r="BJ335" s="551"/>
      <c r="BK335" s="551"/>
      <c r="BL335" s="551"/>
      <c r="BM335" s="551"/>
      <c r="BN335" s="551"/>
      <c r="BO335" s="551"/>
      <c r="BP335" s="551"/>
      <c r="BQ335" s="551"/>
      <c r="BR335" s="551"/>
      <c r="BS335" s="551"/>
      <c r="BT335" s="551"/>
      <c r="BU335" s="551"/>
      <c r="BV335" s="551"/>
      <c r="BW335" s="551"/>
      <c r="BX335" s="551"/>
      <c r="BY335" s="551"/>
    </row>
    <row r="336">
      <c r="A336" s="551"/>
      <c r="B336" s="551"/>
      <c r="C336" s="551"/>
      <c r="D336" s="551"/>
      <c r="E336" s="554"/>
      <c r="H336" s="551"/>
      <c r="I336" s="551"/>
      <c r="J336" s="551"/>
      <c r="K336" s="551"/>
      <c r="L336" s="551"/>
      <c r="M336" s="551"/>
      <c r="N336" s="551"/>
      <c r="O336" s="551"/>
      <c r="P336" s="551"/>
      <c r="Q336" s="551"/>
      <c r="R336" s="551"/>
      <c r="S336" s="551"/>
      <c r="T336" s="551"/>
      <c r="U336" s="551"/>
      <c r="V336" s="551"/>
      <c r="W336" s="551"/>
      <c r="X336" s="551"/>
      <c r="Y336" s="551"/>
      <c r="Z336" s="551"/>
      <c r="AA336" s="551"/>
      <c r="AB336" s="551"/>
      <c r="AC336" s="551"/>
      <c r="AD336" s="551"/>
      <c r="AE336" s="551"/>
      <c r="AF336" s="551"/>
      <c r="AG336" s="551"/>
      <c r="AH336" s="551"/>
      <c r="AI336" s="551"/>
      <c r="AJ336" s="551"/>
      <c r="AK336" s="551"/>
      <c r="AL336" s="551"/>
      <c r="AM336" s="551"/>
      <c r="AN336" s="551"/>
      <c r="AO336" s="551"/>
      <c r="AP336" s="551"/>
      <c r="AQ336" s="551"/>
      <c r="AR336" s="551"/>
      <c r="AS336" s="551"/>
      <c r="AT336" s="551"/>
      <c r="AU336" s="551"/>
      <c r="AV336" s="551"/>
      <c r="AW336" s="551"/>
      <c r="AX336" s="551"/>
      <c r="AY336" s="551"/>
      <c r="AZ336" s="551"/>
      <c r="BA336" s="551"/>
      <c r="BB336" s="551"/>
      <c r="BC336" s="551"/>
      <c r="BD336" s="551"/>
      <c r="BE336" s="551"/>
      <c r="BF336" s="551"/>
      <c r="BG336" s="551"/>
      <c r="BH336" s="551"/>
      <c r="BI336" s="551"/>
      <c r="BJ336" s="551"/>
      <c r="BK336" s="551"/>
      <c r="BL336" s="551"/>
      <c r="BM336" s="551"/>
      <c r="BN336" s="551"/>
      <c r="BO336" s="551"/>
      <c r="BP336" s="551"/>
      <c r="BQ336" s="551"/>
      <c r="BR336" s="551"/>
      <c r="BS336" s="551"/>
      <c r="BT336" s="551"/>
      <c r="BU336" s="551"/>
      <c r="BV336" s="551"/>
      <c r="BW336" s="551"/>
      <c r="BX336" s="551"/>
      <c r="BY336" s="551"/>
    </row>
    <row r="337">
      <c r="A337" s="551"/>
      <c r="B337" s="551"/>
      <c r="C337" s="551"/>
      <c r="D337" s="551"/>
      <c r="E337" s="554"/>
      <c r="H337" s="551"/>
      <c r="I337" s="551"/>
      <c r="J337" s="551"/>
      <c r="K337" s="551"/>
      <c r="L337" s="551"/>
      <c r="M337" s="551"/>
      <c r="N337" s="551"/>
      <c r="O337" s="551"/>
      <c r="P337" s="551"/>
      <c r="Q337" s="551"/>
      <c r="R337" s="551"/>
      <c r="S337" s="551"/>
      <c r="T337" s="551"/>
      <c r="U337" s="551"/>
      <c r="V337" s="551"/>
      <c r="W337" s="551"/>
      <c r="X337" s="551"/>
      <c r="Y337" s="551"/>
      <c r="Z337" s="551"/>
      <c r="AA337" s="551"/>
      <c r="AB337" s="551"/>
      <c r="AC337" s="551"/>
      <c r="AD337" s="551"/>
      <c r="AE337" s="551"/>
      <c r="AF337" s="551"/>
      <c r="AG337" s="551"/>
      <c r="AH337" s="551"/>
      <c r="AI337" s="551"/>
      <c r="AJ337" s="551"/>
      <c r="AK337" s="551"/>
      <c r="AL337" s="551"/>
      <c r="AM337" s="551"/>
      <c r="AN337" s="551"/>
      <c r="AO337" s="551"/>
      <c r="AP337" s="551"/>
      <c r="AQ337" s="551"/>
      <c r="AR337" s="551"/>
      <c r="AS337" s="551"/>
      <c r="AT337" s="551"/>
      <c r="AU337" s="551"/>
      <c r="AV337" s="551"/>
      <c r="AW337" s="551"/>
      <c r="AX337" s="551"/>
      <c r="AY337" s="551"/>
      <c r="AZ337" s="551"/>
      <c r="BA337" s="551"/>
      <c r="BB337" s="551"/>
      <c r="BC337" s="551"/>
      <c r="BD337" s="551"/>
      <c r="BE337" s="551"/>
      <c r="BF337" s="551"/>
      <c r="BG337" s="551"/>
      <c r="BH337" s="551"/>
      <c r="BI337" s="551"/>
      <c r="BJ337" s="551"/>
      <c r="BK337" s="551"/>
      <c r="BL337" s="551"/>
      <c r="BM337" s="551"/>
      <c r="BN337" s="551"/>
      <c r="BO337" s="551"/>
      <c r="BP337" s="551"/>
      <c r="BQ337" s="551"/>
      <c r="BR337" s="551"/>
      <c r="BS337" s="551"/>
      <c r="BT337" s="551"/>
      <c r="BU337" s="551"/>
      <c r="BV337" s="551"/>
      <c r="BW337" s="551"/>
      <c r="BX337" s="551"/>
      <c r="BY337" s="551"/>
    </row>
    <row r="338">
      <c r="A338" s="551"/>
      <c r="B338" s="551"/>
      <c r="C338" s="551"/>
      <c r="D338" s="551"/>
      <c r="E338" s="554"/>
      <c r="H338" s="551"/>
      <c r="I338" s="551"/>
      <c r="J338" s="551"/>
      <c r="K338" s="551"/>
      <c r="L338" s="551"/>
      <c r="M338" s="551"/>
      <c r="N338" s="551"/>
      <c r="O338" s="551"/>
      <c r="P338" s="551"/>
      <c r="Q338" s="551"/>
      <c r="R338" s="551"/>
      <c r="S338" s="551"/>
      <c r="T338" s="551"/>
      <c r="U338" s="551"/>
      <c r="V338" s="551"/>
      <c r="W338" s="551"/>
      <c r="X338" s="551"/>
      <c r="Y338" s="551"/>
      <c r="Z338" s="551"/>
      <c r="AA338" s="551"/>
      <c r="AB338" s="551"/>
      <c r="AC338" s="551"/>
      <c r="AD338" s="551"/>
      <c r="AE338" s="551"/>
      <c r="AF338" s="551"/>
      <c r="AG338" s="551"/>
      <c r="AH338" s="551"/>
      <c r="AI338" s="551"/>
      <c r="AJ338" s="551"/>
      <c r="AK338" s="551"/>
      <c r="AL338" s="551"/>
      <c r="AM338" s="551"/>
      <c r="AN338" s="551"/>
      <c r="AO338" s="551"/>
      <c r="AP338" s="551"/>
      <c r="AQ338" s="551"/>
      <c r="AR338" s="551"/>
      <c r="AS338" s="551"/>
      <c r="AT338" s="551"/>
      <c r="AU338" s="551"/>
      <c r="AV338" s="551"/>
      <c r="AW338" s="551"/>
      <c r="AX338" s="551"/>
      <c r="AY338" s="551"/>
      <c r="AZ338" s="551"/>
      <c r="BA338" s="551"/>
      <c r="BB338" s="551"/>
      <c r="BC338" s="551"/>
      <c r="BD338" s="551"/>
      <c r="BE338" s="551"/>
      <c r="BF338" s="551"/>
      <c r="BG338" s="551"/>
      <c r="BH338" s="551"/>
      <c r="BI338" s="551"/>
      <c r="BJ338" s="551"/>
      <c r="BK338" s="551"/>
      <c r="BL338" s="551"/>
      <c r="BM338" s="551"/>
      <c r="BN338" s="551"/>
      <c r="BO338" s="551"/>
      <c r="BP338" s="551"/>
      <c r="BQ338" s="551"/>
      <c r="BR338" s="551"/>
      <c r="BS338" s="551"/>
      <c r="BT338" s="551"/>
      <c r="BU338" s="551"/>
      <c r="BV338" s="551"/>
      <c r="BW338" s="551"/>
      <c r="BX338" s="551"/>
      <c r="BY338" s="551"/>
    </row>
    <row r="339">
      <c r="A339" s="551"/>
      <c r="B339" s="551"/>
      <c r="C339" s="551"/>
      <c r="D339" s="551"/>
      <c r="E339" s="554"/>
      <c r="H339" s="551"/>
      <c r="I339" s="551"/>
      <c r="J339" s="551"/>
      <c r="K339" s="551"/>
      <c r="L339" s="551"/>
      <c r="M339" s="551"/>
      <c r="N339" s="551"/>
      <c r="O339" s="551"/>
      <c r="P339" s="551"/>
      <c r="Q339" s="551"/>
      <c r="R339" s="551"/>
      <c r="S339" s="551"/>
      <c r="T339" s="551"/>
      <c r="U339" s="551"/>
      <c r="V339" s="551"/>
      <c r="W339" s="551"/>
      <c r="X339" s="551"/>
      <c r="Y339" s="551"/>
      <c r="Z339" s="551"/>
      <c r="AA339" s="551"/>
      <c r="AB339" s="551"/>
      <c r="AC339" s="551"/>
      <c r="AD339" s="551"/>
      <c r="AE339" s="551"/>
      <c r="AF339" s="551"/>
      <c r="AG339" s="551"/>
      <c r="AH339" s="551"/>
      <c r="AI339" s="551"/>
      <c r="AJ339" s="551"/>
      <c r="AK339" s="551"/>
      <c r="AL339" s="551"/>
      <c r="AM339" s="551"/>
      <c r="AN339" s="551"/>
      <c r="AO339" s="551"/>
      <c r="AP339" s="551"/>
      <c r="AQ339" s="551"/>
      <c r="AR339" s="551"/>
      <c r="AS339" s="551"/>
      <c r="AT339" s="551"/>
      <c r="AU339" s="551"/>
      <c r="AV339" s="551"/>
      <c r="AW339" s="551"/>
      <c r="AX339" s="551"/>
      <c r="AY339" s="551"/>
      <c r="AZ339" s="551"/>
      <c r="BA339" s="551"/>
      <c r="BB339" s="551"/>
      <c r="BC339" s="551"/>
      <c r="BD339" s="551"/>
      <c r="BE339" s="551"/>
      <c r="BF339" s="551"/>
      <c r="BG339" s="551"/>
      <c r="BH339" s="551"/>
      <c r="BI339" s="551"/>
      <c r="BJ339" s="551"/>
      <c r="BK339" s="551"/>
      <c r="BL339" s="551"/>
      <c r="BM339" s="551"/>
      <c r="BN339" s="551"/>
      <c r="BO339" s="551"/>
      <c r="BP339" s="551"/>
      <c r="BQ339" s="551"/>
      <c r="BR339" s="551"/>
      <c r="BS339" s="551"/>
      <c r="BT339" s="551"/>
      <c r="BU339" s="551"/>
      <c r="BV339" s="551"/>
      <c r="BW339" s="551"/>
      <c r="BX339" s="551"/>
      <c r="BY339" s="551"/>
    </row>
    <row r="340">
      <c r="A340" s="551"/>
      <c r="B340" s="551"/>
      <c r="C340" s="551"/>
      <c r="D340" s="551"/>
      <c r="E340" s="554"/>
      <c r="H340" s="551"/>
      <c r="I340" s="551"/>
      <c r="J340" s="551"/>
      <c r="K340" s="551"/>
      <c r="L340" s="551"/>
      <c r="M340" s="551"/>
      <c r="N340" s="551"/>
      <c r="O340" s="551"/>
      <c r="P340" s="551"/>
      <c r="Q340" s="551"/>
      <c r="R340" s="551"/>
      <c r="S340" s="551"/>
      <c r="T340" s="551"/>
      <c r="U340" s="551"/>
      <c r="V340" s="551"/>
      <c r="W340" s="551"/>
      <c r="X340" s="551"/>
      <c r="Y340" s="551"/>
      <c r="Z340" s="551"/>
      <c r="AA340" s="551"/>
      <c r="AB340" s="551"/>
      <c r="AC340" s="551"/>
      <c r="AD340" s="551"/>
      <c r="AE340" s="551"/>
      <c r="AF340" s="551"/>
      <c r="AG340" s="551"/>
      <c r="AH340" s="551"/>
      <c r="AI340" s="551"/>
      <c r="AJ340" s="551"/>
      <c r="AK340" s="551"/>
      <c r="AL340" s="551"/>
      <c r="AM340" s="551"/>
      <c r="AN340" s="551"/>
      <c r="AO340" s="551"/>
      <c r="AP340" s="551"/>
      <c r="AQ340" s="551"/>
      <c r="AR340" s="551"/>
      <c r="AS340" s="551"/>
      <c r="AT340" s="551"/>
      <c r="AU340" s="551"/>
      <c r="AV340" s="551"/>
      <c r="AW340" s="551"/>
      <c r="AX340" s="551"/>
      <c r="AY340" s="551"/>
      <c r="AZ340" s="551"/>
      <c r="BA340" s="551"/>
      <c r="BB340" s="551"/>
      <c r="BC340" s="551"/>
      <c r="BD340" s="551"/>
      <c r="BE340" s="551"/>
      <c r="BF340" s="551"/>
      <c r="BG340" s="551"/>
      <c r="BH340" s="551"/>
      <c r="BI340" s="551"/>
      <c r="BJ340" s="551"/>
      <c r="BK340" s="551"/>
      <c r="BL340" s="551"/>
      <c r="BM340" s="551"/>
      <c r="BN340" s="551"/>
      <c r="BO340" s="551"/>
      <c r="BP340" s="551"/>
      <c r="BQ340" s="551"/>
      <c r="BR340" s="551"/>
      <c r="BS340" s="551"/>
      <c r="BT340" s="551"/>
      <c r="BU340" s="551"/>
      <c r="BV340" s="551"/>
      <c r="BW340" s="551"/>
      <c r="BX340" s="551"/>
      <c r="BY340" s="551"/>
    </row>
    <row r="341">
      <c r="A341" s="551"/>
      <c r="B341" s="551"/>
      <c r="C341" s="551"/>
      <c r="D341" s="551"/>
      <c r="E341" s="554"/>
      <c r="H341" s="551"/>
      <c r="I341" s="551"/>
      <c r="J341" s="551"/>
      <c r="K341" s="551"/>
      <c r="L341" s="551"/>
      <c r="M341" s="551"/>
      <c r="N341" s="551"/>
      <c r="O341" s="551"/>
      <c r="P341" s="551"/>
      <c r="Q341" s="551"/>
      <c r="R341" s="551"/>
      <c r="S341" s="551"/>
      <c r="T341" s="551"/>
      <c r="U341" s="551"/>
      <c r="V341" s="551"/>
      <c r="W341" s="551"/>
      <c r="X341" s="551"/>
      <c r="Y341" s="551"/>
      <c r="Z341" s="551"/>
      <c r="AA341" s="551"/>
      <c r="AB341" s="551"/>
      <c r="AC341" s="551"/>
      <c r="AD341" s="551"/>
      <c r="AE341" s="551"/>
      <c r="AF341" s="551"/>
      <c r="AG341" s="551"/>
      <c r="AH341" s="551"/>
      <c r="AI341" s="551"/>
      <c r="AJ341" s="551"/>
      <c r="AK341" s="551"/>
      <c r="AL341" s="551"/>
      <c r="AM341" s="551"/>
      <c r="AN341" s="551"/>
      <c r="AO341" s="551"/>
      <c r="AP341" s="551"/>
      <c r="AQ341" s="551"/>
      <c r="AR341" s="551"/>
      <c r="AS341" s="551"/>
      <c r="AT341" s="551"/>
      <c r="AU341" s="551"/>
      <c r="AV341" s="551"/>
      <c r="AW341" s="551"/>
      <c r="AX341" s="551"/>
      <c r="AY341" s="551"/>
      <c r="AZ341" s="551"/>
      <c r="BA341" s="551"/>
      <c r="BB341" s="551"/>
      <c r="BC341" s="551"/>
      <c r="BD341" s="551"/>
      <c r="BE341" s="551"/>
      <c r="BF341" s="551"/>
      <c r="BG341" s="551"/>
      <c r="BH341" s="551"/>
      <c r="BI341" s="551"/>
      <c r="BJ341" s="551"/>
      <c r="BK341" s="551"/>
      <c r="BL341" s="551"/>
      <c r="BM341" s="551"/>
      <c r="BN341" s="551"/>
      <c r="BO341" s="551"/>
      <c r="BP341" s="551"/>
      <c r="BQ341" s="551"/>
      <c r="BR341" s="551"/>
      <c r="BS341" s="551"/>
      <c r="BT341" s="551"/>
      <c r="BU341" s="551"/>
      <c r="BV341" s="551"/>
      <c r="BW341" s="551"/>
      <c r="BX341" s="551"/>
      <c r="BY341" s="551"/>
    </row>
    <row r="342">
      <c r="A342" s="551"/>
      <c r="B342" s="551"/>
      <c r="C342" s="551"/>
      <c r="D342" s="551"/>
      <c r="E342" s="554"/>
      <c r="H342" s="551"/>
      <c r="I342" s="551"/>
      <c r="J342" s="551"/>
      <c r="K342" s="551"/>
      <c r="L342" s="551"/>
      <c r="M342" s="551"/>
      <c r="N342" s="551"/>
      <c r="O342" s="551"/>
      <c r="P342" s="551"/>
      <c r="Q342" s="551"/>
      <c r="R342" s="551"/>
      <c r="S342" s="551"/>
      <c r="T342" s="551"/>
      <c r="U342" s="551"/>
      <c r="V342" s="551"/>
      <c r="W342" s="551"/>
      <c r="X342" s="551"/>
      <c r="Y342" s="551"/>
      <c r="Z342" s="551"/>
      <c r="AA342" s="551"/>
      <c r="AB342" s="551"/>
      <c r="AC342" s="551"/>
      <c r="AD342" s="551"/>
      <c r="AE342" s="551"/>
      <c r="AF342" s="551"/>
      <c r="AG342" s="551"/>
      <c r="AH342" s="551"/>
      <c r="AI342" s="551"/>
      <c r="AJ342" s="551"/>
      <c r="AK342" s="551"/>
      <c r="AL342" s="551"/>
      <c r="AM342" s="551"/>
      <c r="AN342" s="551"/>
      <c r="AO342" s="551"/>
      <c r="AP342" s="551"/>
      <c r="AQ342" s="551"/>
      <c r="AR342" s="551"/>
      <c r="AS342" s="551"/>
      <c r="AT342" s="551"/>
      <c r="AU342" s="551"/>
      <c r="AV342" s="551"/>
      <c r="AW342" s="551"/>
      <c r="AX342" s="551"/>
      <c r="AY342" s="551"/>
      <c r="AZ342" s="551"/>
      <c r="BA342" s="551"/>
      <c r="BB342" s="551"/>
      <c r="BC342" s="551"/>
      <c r="BD342" s="551"/>
      <c r="BE342" s="551"/>
      <c r="BF342" s="551"/>
      <c r="BG342" s="551"/>
      <c r="BH342" s="551"/>
      <c r="BI342" s="551"/>
      <c r="BJ342" s="551"/>
      <c r="BK342" s="551"/>
      <c r="BL342" s="551"/>
      <c r="BM342" s="551"/>
      <c r="BN342" s="551"/>
      <c r="BO342" s="551"/>
      <c r="BP342" s="551"/>
      <c r="BQ342" s="551"/>
      <c r="BR342" s="551"/>
      <c r="BS342" s="551"/>
      <c r="BT342" s="551"/>
      <c r="BU342" s="551"/>
      <c r="BV342" s="551"/>
      <c r="BW342" s="551"/>
      <c r="BX342" s="551"/>
      <c r="BY342" s="551"/>
    </row>
    <row r="343">
      <c r="A343" s="551"/>
      <c r="B343" s="551"/>
      <c r="C343" s="551"/>
      <c r="D343" s="551"/>
      <c r="E343" s="554"/>
      <c r="H343" s="551"/>
      <c r="I343" s="551"/>
      <c r="J343" s="551"/>
      <c r="K343" s="551"/>
      <c r="L343" s="551"/>
      <c r="M343" s="551"/>
      <c r="N343" s="551"/>
      <c r="O343" s="551"/>
      <c r="P343" s="551"/>
      <c r="Q343" s="551"/>
      <c r="R343" s="551"/>
      <c r="S343" s="551"/>
      <c r="T343" s="551"/>
      <c r="U343" s="551"/>
      <c r="V343" s="551"/>
      <c r="W343" s="551"/>
      <c r="X343" s="551"/>
      <c r="Y343" s="551"/>
      <c r="Z343" s="551"/>
      <c r="AA343" s="551"/>
      <c r="AB343" s="551"/>
      <c r="AC343" s="551"/>
      <c r="AD343" s="551"/>
      <c r="AE343" s="551"/>
      <c r="AF343" s="551"/>
      <c r="AG343" s="551"/>
      <c r="AH343" s="551"/>
      <c r="AI343" s="551"/>
      <c r="AJ343" s="551"/>
      <c r="AK343" s="551"/>
      <c r="AL343" s="551"/>
      <c r="AM343" s="551"/>
      <c r="AN343" s="551"/>
      <c r="AO343" s="551"/>
      <c r="AP343" s="551"/>
      <c r="AQ343" s="551"/>
      <c r="AR343" s="551"/>
      <c r="AS343" s="551"/>
      <c r="AT343" s="551"/>
      <c r="AU343" s="551"/>
      <c r="AV343" s="551"/>
      <c r="AW343" s="551"/>
      <c r="AX343" s="551"/>
      <c r="AY343" s="551"/>
      <c r="AZ343" s="551"/>
      <c r="BA343" s="551"/>
      <c r="BB343" s="551"/>
      <c r="BC343" s="551"/>
      <c r="BD343" s="551"/>
      <c r="BE343" s="551"/>
      <c r="BF343" s="551"/>
      <c r="BG343" s="551"/>
      <c r="BH343" s="551"/>
      <c r="BI343" s="551"/>
      <c r="BJ343" s="551"/>
      <c r="BK343" s="551"/>
      <c r="BL343" s="551"/>
      <c r="BM343" s="551"/>
      <c r="BN343" s="551"/>
      <c r="BO343" s="551"/>
      <c r="BP343" s="551"/>
      <c r="BQ343" s="551"/>
      <c r="BR343" s="551"/>
      <c r="BS343" s="551"/>
      <c r="BT343" s="551"/>
      <c r="BU343" s="551"/>
      <c r="BV343" s="551"/>
      <c r="BW343" s="551"/>
      <c r="BX343" s="551"/>
      <c r="BY343" s="551"/>
    </row>
    <row r="344">
      <c r="A344" s="551"/>
      <c r="B344" s="551"/>
      <c r="C344" s="551"/>
      <c r="D344" s="551"/>
      <c r="E344" s="554"/>
      <c r="H344" s="551"/>
      <c r="I344" s="551"/>
      <c r="J344" s="551"/>
      <c r="K344" s="551"/>
      <c r="L344" s="551"/>
      <c r="M344" s="551"/>
      <c r="N344" s="551"/>
      <c r="O344" s="551"/>
      <c r="P344" s="551"/>
      <c r="Q344" s="551"/>
      <c r="R344" s="551"/>
      <c r="S344" s="551"/>
      <c r="T344" s="551"/>
      <c r="U344" s="551"/>
      <c r="V344" s="551"/>
      <c r="W344" s="551"/>
      <c r="X344" s="551"/>
      <c r="Y344" s="551"/>
      <c r="Z344" s="551"/>
      <c r="AA344" s="551"/>
      <c r="AB344" s="551"/>
      <c r="AC344" s="551"/>
      <c r="AD344" s="551"/>
      <c r="AE344" s="551"/>
      <c r="AF344" s="551"/>
      <c r="AG344" s="551"/>
      <c r="AH344" s="551"/>
      <c r="AI344" s="551"/>
      <c r="AJ344" s="551"/>
      <c r="AK344" s="551"/>
      <c r="AL344" s="551"/>
      <c r="AM344" s="551"/>
      <c r="AN344" s="551"/>
      <c r="AO344" s="551"/>
      <c r="AP344" s="551"/>
      <c r="AQ344" s="551"/>
      <c r="AR344" s="551"/>
      <c r="AS344" s="551"/>
      <c r="AT344" s="551"/>
      <c r="AU344" s="551"/>
      <c r="AV344" s="551"/>
      <c r="AW344" s="551"/>
      <c r="AX344" s="551"/>
      <c r="AY344" s="551"/>
      <c r="AZ344" s="551"/>
      <c r="BA344" s="551"/>
      <c r="BB344" s="551"/>
      <c r="BC344" s="551"/>
      <c r="BD344" s="551"/>
      <c r="BE344" s="551"/>
      <c r="BF344" s="551"/>
      <c r="BG344" s="551"/>
      <c r="BH344" s="551"/>
      <c r="BI344" s="551"/>
      <c r="BJ344" s="551"/>
      <c r="BK344" s="551"/>
      <c r="BL344" s="551"/>
      <c r="BM344" s="551"/>
      <c r="BN344" s="551"/>
      <c r="BO344" s="551"/>
      <c r="BP344" s="551"/>
      <c r="BQ344" s="551"/>
      <c r="BR344" s="551"/>
      <c r="BS344" s="551"/>
      <c r="BT344" s="551"/>
      <c r="BU344" s="551"/>
      <c r="BV344" s="551"/>
      <c r="BW344" s="551"/>
      <c r="BX344" s="551"/>
      <c r="BY344" s="551"/>
    </row>
    <row r="345">
      <c r="A345" s="551"/>
      <c r="B345" s="551"/>
      <c r="C345" s="551"/>
      <c r="D345" s="551"/>
      <c r="E345" s="554"/>
      <c r="H345" s="551"/>
      <c r="I345" s="551"/>
      <c r="J345" s="551"/>
      <c r="K345" s="551"/>
      <c r="L345" s="551"/>
      <c r="M345" s="551"/>
      <c r="N345" s="551"/>
      <c r="O345" s="551"/>
      <c r="P345" s="551"/>
      <c r="Q345" s="551"/>
      <c r="R345" s="551"/>
      <c r="S345" s="551"/>
      <c r="T345" s="551"/>
      <c r="U345" s="551"/>
      <c r="V345" s="551"/>
      <c r="W345" s="551"/>
      <c r="X345" s="551"/>
      <c r="Y345" s="551"/>
      <c r="Z345" s="551"/>
      <c r="AA345" s="551"/>
      <c r="AB345" s="551"/>
      <c r="AC345" s="551"/>
      <c r="AD345" s="551"/>
      <c r="AE345" s="551"/>
      <c r="AF345" s="551"/>
      <c r="AG345" s="551"/>
      <c r="AH345" s="551"/>
      <c r="AI345" s="551"/>
      <c r="AJ345" s="551"/>
      <c r="AK345" s="551"/>
      <c r="AL345" s="551"/>
      <c r="AM345" s="551"/>
      <c r="AN345" s="551"/>
      <c r="AO345" s="551"/>
      <c r="AP345" s="551"/>
      <c r="AQ345" s="551"/>
      <c r="AR345" s="551"/>
      <c r="AS345" s="551"/>
      <c r="AT345" s="551"/>
      <c r="AU345" s="551"/>
      <c r="AV345" s="551"/>
      <c r="AW345" s="551"/>
      <c r="AX345" s="551"/>
      <c r="AY345" s="551"/>
      <c r="AZ345" s="551"/>
      <c r="BA345" s="551"/>
      <c r="BB345" s="551"/>
      <c r="BC345" s="551"/>
      <c r="BD345" s="551"/>
      <c r="BE345" s="551"/>
      <c r="BF345" s="551"/>
      <c r="BG345" s="551"/>
      <c r="BH345" s="551"/>
      <c r="BI345" s="551"/>
      <c r="BJ345" s="551"/>
      <c r="BK345" s="551"/>
      <c r="BL345" s="551"/>
      <c r="BM345" s="551"/>
      <c r="BN345" s="551"/>
      <c r="BO345" s="551"/>
      <c r="BP345" s="551"/>
      <c r="BQ345" s="551"/>
      <c r="BR345" s="551"/>
      <c r="BS345" s="551"/>
      <c r="BT345" s="551"/>
      <c r="BU345" s="551"/>
      <c r="BV345" s="551"/>
      <c r="BW345" s="551"/>
      <c r="BX345" s="551"/>
      <c r="BY345" s="551"/>
    </row>
    <row r="346">
      <c r="A346" s="551"/>
      <c r="B346" s="551"/>
      <c r="C346" s="551"/>
      <c r="D346" s="551"/>
      <c r="E346" s="554"/>
      <c r="H346" s="551"/>
      <c r="I346" s="551"/>
      <c r="J346" s="551"/>
      <c r="K346" s="551"/>
      <c r="L346" s="551"/>
      <c r="M346" s="551"/>
      <c r="N346" s="551"/>
      <c r="O346" s="551"/>
      <c r="P346" s="551"/>
      <c r="Q346" s="551"/>
      <c r="R346" s="551"/>
      <c r="S346" s="551"/>
      <c r="T346" s="551"/>
      <c r="U346" s="551"/>
      <c r="V346" s="551"/>
      <c r="W346" s="551"/>
      <c r="X346" s="551"/>
      <c r="Y346" s="551"/>
      <c r="Z346" s="551"/>
      <c r="AA346" s="551"/>
      <c r="AB346" s="551"/>
      <c r="AC346" s="551"/>
      <c r="AD346" s="551"/>
      <c r="AE346" s="551"/>
      <c r="AF346" s="551"/>
      <c r="AG346" s="551"/>
      <c r="AH346" s="551"/>
      <c r="AI346" s="551"/>
      <c r="AJ346" s="551"/>
      <c r="AK346" s="551"/>
      <c r="AL346" s="551"/>
      <c r="AM346" s="551"/>
      <c r="AN346" s="551"/>
      <c r="AO346" s="551"/>
      <c r="AP346" s="551"/>
      <c r="AQ346" s="551"/>
      <c r="AR346" s="551"/>
      <c r="AS346" s="551"/>
      <c r="AT346" s="551"/>
      <c r="AU346" s="551"/>
      <c r="AV346" s="551"/>
      <c r="AW346" s="551"/>
      <c r="AX346" s="551"/>
      <c r="AY346" s="551"/>
      <c r="AZ346" s="551"/>
      <c r="BA346" s="551"/>
      <c r="BB346" s="551"/>
      <c r="BC346" s="551"/>
      <c r="BD346" s="551"/>
      <c r="BE346" s="551"/>
      <c r="BF346" s="551"/>
      <c r="BG346" s="551"/>
      <c r="BH346" s="551"/>
      <c r="BI346" s="551"/>
      <c r="BJ346" s="551"/>
      <c r="BK346" s="551"/>
      <c r="BL346" s="551"/>
      <c r="BM346" s="551"/>
      <c r="BN346" s="551"/>
      <c r="BO346" s="551"/>
      <c r="BP346" s="551"/>
      <c r="BQ346" s="551"/>
      <c r="BR346" s="551"/>
      <c r="BS346" s="551"/>
      <c r="BT346" s="551"/>
      <c r="BU346" s="551"/>
      <c r="BV346" s="551"/>
      <c r="BW346" s="551"/>
      <c r="BX346" s="551"/>
      <c r="BY346" s="551"/>
    </row>
    <row r="347">
      <c r="A347" s="551"/>
      <c r="B347" s="551"/>
      <c r="C347" s="551"/>
      <c r="D347" s="551"/>
      <c r="E347" s="554"/>
      <c r="H347" s="551"/>
      <c r="I347" s="551"/>
      <c r="J347" s="551"/>
      <c r="K347" s="551"/>
      <c r="L347" s="551"/>
      <c r="M347" s="551"/>
      <c r="N347" s="551"/>
      <c r="O347" s="551"/>
      <c r="P347" s="551"/>
      <c r="Q347" s="551"/>
      <c r="R347" s="551"/>
      <c r="S347" s="551"/>
      <c r="T347" s="551"/>
      <c r="U347" s="551"/>
      <c r="V347" s="551"/>
      <c r="W347" s="551"/>
      <c r="X347" s="551"/>
      <c r="Y347" s="551"/>
      <c r="Z347" s="551"/>
      <c r="AA347" s="551"/>
      <c r="AB347" s="551"/>
      <c r="AC347" s="551"/>
      <c r="AD347" s="551"/>
      <c r="AE347" s="551"/>
      <c r="AF347" s="551"/>
      <c r="AG347" s="551"/>
      <c r="AH347" s="551"/>
      <c r="AI347" s="551"/>
      <c r="AJ347" s="551"/>
      <c r="AK347" s="551"/>
      <c r="AL347" s="551"/>
      <c r="AM347" s="551"/>
      <c r="AN347" s="551"/>
      <c r="AO347" s="551"/>
      <c r="AP347" s="551"/>
      <c r="AQ347" s="551"/>
      <c r="AR347" s="551"/>
      <c r="AS347" s="551"/>
      <c r="AT347" s="551"/>
      <c r="AU347" s="551"/>
      <c r="AV347" s="551"/>
      <c r="AW347" s="551"/>
      <c r="AX347" s="551"/>
      <c r="AY347" s="551"/>
      <c r="AZ347" s="551"/>
      <c r="BA347" s="551"/>
      <c r="BB347" s="551"/>
      <c r="BC347" s="551"/>
      <c r="BD347" s="551"/>
      <c r="BE347" s="551"/>
      <c r="BF347" s="551"/>
      <c r="BG347" s="551"/>
      <c r="BH347" s="551"/>
      <c r="BI347" s="551"/>
      <c r="BJ347" s="551"/>
      <c r="BK347" s="551"/>
      <c r="BL347" s="551"/>
      <c r="BM347" s="551"/>
      <c r="BN347" s="551"/>
      <c r="BO347" s="551"/>
      <c r="BP347" s="551"/>
      <c r="BQ347" s="551"/>
      <c r="BR347" s="551"/>
      <c r="BS347" s="551"/>
      <c r="BT347" s="551"/>
      <c r="BU347" s="551"/>
      <c r="BV347" s="551"/>
      <c r="BW347" s="551"/>
      <c r="BX347" s="551"/>
      <c r="BY347" s="551"/>
    </row>
    <row r="348">
      <c r="A348" s="551"/>
      <c r="B348" s="551"/>
      <c r="C348" s="551"/>
      <c r="D348" s="551"/>
      <c r="E348" s="554"/>
      <c r="H348" s="551"/>
      <c r="I348" s="551"/>
      <c r="J348" s="551"/>
      <c r="K348" s="551"/>
      <c r="L348" s="551"/>
      <c r="M348" s="551"/>
      <c r="N348" s="551"/>
      <c r="O348" s="551"/>
      <c r="P348" s="551"/>
      <c r="Q348" s="551"/>
      <c r="R348" s="551"/>
      <c r="S348" s="551"/>
      <c r="T348" s="551"/>
      <c r="U348" s="551"/>
      <c r="V348" s="551"/>
      <c r="W348" s="551"/>
      <c r="X348" s="551"/>
      <c r="Y348" s="551"/>
      <c r="Z348" s="551"/>
      <c r="AA348" s="551"/>
      <c r="AB348" s="551"/>
      <c r="AC348" s="551"/>
      <c r="AD348" s="551"/>
      <c r="AE348" s="551"/>
      <c r="AF348" s="551"/>
      <c r="AG348" s="551"/>
      <c r="AH348" s="551"/>
      <c r="AI348" s="551"/>
      <c r="AJ348" s="551"/>
      <c r="AK348" s="551"/>
      <c r="AL348" s="551"/>
      <c r="AM348" s="551"/>
      <c r="AN348" s="551"/>
      <c r="AO348" s="551"/>
      <c r="AP348" s="551"/>
      <c r="AQ348" s="551"/>
      <c r="AR348" s="551"/>
      <c r="AS348" s="551"/>
      <c r="AT348" s="551"/>
      <c r="AU348" s="551"/>
      <c r="AV348" s="551"/>
      <c r="AW348" s="551"/>
      <c r="AX348" s="551"/>
      <c r="AY348" s="551"/>
      <c r="AZ348" s="551"/>
      <c r="BA348" s="551"/>
      <c r="BB348" s="551"/>
      <c r="BC348" s="551"/>
      <c r="BD348" s="551"/>
      <c r="BE348" s="551"/>
      <c r="BF348" s="551"/>
      <c r="BG348" s="551"/>
      <c r="BH348" s="551"/>
      <c r="BI348" s="551"/>
      <c r="BJ348" s="551"/>
      <c r="BK348" s="551"/>
      <c r="BL348" s="551"/>
      <c r="BM348" s="551"/>
      <c r="BN348" s="551"/>
      <c r="BO348" s="551"/>
      <c r="BP348" s="551"/>
      <c r="BQ348" s="551"/>
      <c r="BR348" s="551"/>
      <c r="BS348" s="551"/>
      <c r="BT348" s="551"/>
      <c r="BU348" s="551"/>
      <c r="BV348" s="551"/>
      <c r="BW348" s="551"/>
      <c r="BX348" s="551"/>
      <c r="BY348" s="551"/>
    </row>
    <row r="349">
      <c r="A349" s="551"/>
      <c r="B349" s="551"/>
      <c r="C349" s="551"/>
      <c r="D349" s="551"/>
      <c r="E349" s="554"/>
      <c r="H349" s="551"/>
      <c r="I349" s="551"/>
      <c r="J349" s="551"/>
      <c r="K349" s="551"/>
      <c r="L349" s="551"/>
      <c r="M349" s="551"/>
      <c r="N349" s="551"/>
      <c r="O349" s="551"/>
      <c r="P349" s="551"/>
      <c r="Q349" s="551"/>
      <c r="R349" s="551"/>
      <c r="S349" s="551"/>
      <c r="T349" s="551"/>
      <c r="U349" s="551"/>
      <c r="V349" s="551"/>
      <c r="W349" s="551"/>
      <c r="X349" s="551"/>
      <c r="Y349" s="551"/>
      <c r="Z349" s="551"/>
      <c r="AA349" s="551"/>
      <c r="AB349" s="551"/>
      <c r="AC349" s="551"/>
      <c r="AD349" s="551"/>
      <c r="AE349" s="551"/>
      <c r="AF349" s="551"/>
      <c r="AG349" s="551"/>
      <c r="AH349" s="551"/>
      <c r="AI349" s="551"/>
      <c r="AJ349" s="551"/>
      <c r="AK349" s="551"/>
      <c r="AL349" s="551"/>
      <c r="AM349" s="551"/>
      <c r="AN349" s="551"/>
      <c r="AO349" s="551"/>
      <c r="AP349" s="551"/>
      <c r="AQ349" s="551"/>
      <c r="AR349" s="551"/>
      <c r="AS349" s="551"/>
      <c r="AT349" s="551"/>
      <c r="AU349" s="551"/>
      <c r="AV349" s="551"/>
      <c r="AW349" s="551"/>
      <c r="AX349" s="551"/>
      <c r="AY349" s="551"/>
      <c r="AZ349" s="551"/>
      <c r="BA349" s="551"/>
      <c r="BB349" s="551"/>
      <c r="BC349" s="551"/>
      <c r="BD349" s="551"/>
      <c r="BE349" s="551"/>
      <c r="BF349" s="551"/>
      <c r="BG349" s="551"/>
      <c r="BH349" s="551"/>
      <c r="BI349" s="551"/>
      <c r="BJ349" s="551"/>
      <c r="BK349" s="551"/>
      <c r="BL349" s="551"/>
      <c r="BM349" s="551"/>
      <c r="BN349" s="551"/>
      <c r="BO349" s="551"/>
      <c r="BP349" s="551"/>
      <c r="BQ349" s="551"/>
      <c r="BR349" s="551"/>
      <c r="BS349" s="551"/>
      <c r="BT349" s="551"/>
      <c r="BU349" s="551"/>
      <c r="BV349" s="551"/>
      <c r="BW349" s="551"/>
      <c r="BX349" s="551"/>
      <c r="BY349" s="551"/>
    </row>
    <row r="350">
      <c r="A350" s="551"/>
      <c r="B350" s="551"/>
      <c r="C350" s="551"/>
      <c r="D350" s="551"/>
      <c r="E350" s="554"/>
      <c r="H350" s="551"/>
      <c r="I350" s="551"/>
      <c r="J350" s="551"/>
      <c r="K350" s="551"/>
      <c r="L350" s="551"/>
      <c r="M350" s="551"/>
      <c r="N350" s="551"/>
      <c r="O350" s="551"/>
      <c r="P350" s="551"/>
      <c r="Q350" s="551"/>
      <c r="R350" s="551"/>
      <c r="S350" s="551"/>
      <c r="T350" s="551"/>
      <c r="U350" s="551"/>
      <c r="V350" s="551"/>
      <c r="W350" s="551"/>
      <c r="X350" s="551"/>
      <c r="Y350" s="551"/>
      <c r="Z350" s="551"/>
      <c r="AA350" s="551"/>
      <c r="AB350" s="551"/>
      <c r="AC350" s="551"/>
      <c r="AD350" s="551"/>
      <c r="AE350" s="551"/>
      <c r="AF350" s="551"/>
      <c r="AG350" s="551"/>
      <c r="AH350" s="551"/>
      <c r="AI350" s="551"/>
      <c r="AJ350" s="551"/>
      <c r="AK350" s="551"/>
      <c r="AL350" s="551"/>
      <c r="AM350" s="551"/>
      <c r="AN350" s="551"/>
      <c r="AO350" s="551"/>
      <c r="AP350" s="551"/>
      <c r="AQ350" s="551"/>
      <c r="AR350" s="551"/>
      <c r="AS350" s="551"/>
      <c r="AT350" s="551"/>
      <c r="AU350" s="551"/>
      <c r="AV350" s="551"/>
      <c r="AW350" s="551"/>
      <c r="AX350" s="551"/>
      <c r="AY350" s="551"/>
      <c r="AZ350" s="551"/>
      <c r="BA350" s="551"/>
      <c r="BB350" s="551"/>
      <c r="BC350" s="551"/>
      <c r="BD350" s="551"/>
      <c r="BE350" s="551"/>
      <c r="BF350" s="551"/>
      <c r="BG350" s="551"/>
      <c r="BH350" s="551"/>
      <c r="BI350" s="551"/>
      <c r="BJ350" s="551"/>
      <c r="BK350" s="551"/>
      <c r="BL350" s="551"/>
      <c r="BM350" s="551"/>
      <c r="BN350" s="551"/>
      <c r="BO350" s="551"/>
      <c r="BP350" s="551"/>
      <c r="BQ350" s="551"/>
      <c r="BR350" s="551"/>
      <c r="BS350" s="551"/>
      <c r="BT350" s="551"/>
      <c r="BU350" s="551"/>
      <c r="BV350" s="551"/>
      <c r="BW350" s="551"/>
      <c r="BX350" s="551"/>
      <c r="BY350" s="551"/>
    </row>
    <row r="351">
      <c r="A351" s="551"/>
      <c r="B351" s="551"/>
      <c r="C351" s="551"/>
      <c r="D351" s="551"/>
      <c r="E351" s="554"/>
      <c r="H351" s="551"/>
      <c r="I351" s="551"/>
      <c r="J351" s="551"/>
      <c r="K351" s="551"/>
      <c r="L351" s="551"/>
      <c r="M351" s="551"/>
      <c r="N351" s="551"/>
      <c r="O351" s="551"/>
      <c r="P351" s="551"/>
      <c r="Q351" s="551"/>
      <c r="R351" s="551"/>
      <c r="S351" s="551"/>
      <c r="T351" s="551"/>
      <c r="U351" s="551"/>
      <c r="V351" s="551"/>
      <c r="W351" s="551"/>
      <c r="X351" s="551"/>
      <c r="Y351" s="551"/>
      <c r="Z351" s="551"/>
      <c r="AA351" s="551"/>
      <c r="AB351" s="551"/>
      <c r="AC351" s="551"/>
      <c r="AD351" s="551"/>
      <c r="AE351" s="551"/>
      <c r="AF351" s="551"/>
      <c r="AG351" s="551"/>
      <c r="AH351" s="551"/>
      <c r="AI351" s="551"/>
      <c r="AJ351" s="551"/>
      <c r="AK351" s="551"/>
      <c r="AL351" s="551"/>
      <c r="AM351" s="551"/>
      <c r="AN351" s="551"/>
      <c r="AO351" s="551"/>
      <c r="AP351" s="551"/>
      <c r="AQ351" s="551"/>
      <c r="AR351" s="551"/>
      <c r="AS351" s="551"/>
      <c r="AT351" s="551"/>
      <c r="AU351" s="551"/>
      <c r="AV351" s="551"/>
      <c r="AW351" s="551"/>
      <c r="AX351" s="551"/>
      <c r="AY351" s="551"/>
      <c r="AZ351" s="551"/>
      <c r="BA351" s="551"/>
      <c r="BB351" s="551"/>
      <c r="BC351" s="551"/>
      <c r="BD351" s="551"/>
      <c r="BE351" s="551"/>
      <c r="BF351" s="551"/>
      <c r="BG351" s="551"/>
      <c r="BH351" s="551"/>
      <c r="BI351" s="551"/>
      <c r="BJ351" s="551"/>
      <c r="BK351" s="551"/>
      <c r="BL351" s="551"/>
      <c r="BM351" s="551"/>
      <c r="BN351" s="551"/>
      <c r="BO351" s="551"/>
      <c r="BP351" s="551"/>
      <c r="BQ351" s="551"/>
      <c r="BR351" s="551"/>
      <c r="BS351" s="551"/>
      <c r="BT351" s="551"/>
      <c r="BU351" s="551"/>
      <c r="BV351" s="551"/>
      <c r="BW351" s="551"/>
      <c r="BX351" s="551"/>
      <c r="BY351" s="551"/>
    </row>
    <row r="352">
      <c r="A352" s="551"/>
      <c r="B352" s="551"/>
      <c r="C352" s="551"/>
      <c r="D352" s="551"/>
      <c r="E352" s="554"/>
      <c r="H352" s="551"/>
      <c r="I352" s="551"/>
      <c r="J352" s="551"/>
      <c r="K352" s="551"/>
      <c r="L352" s="551"/>
      <c r="M352" s="551"/>
      <c r="N352" s="551"/>
      <c r="O352" s="551"/>
      <c r="P352" s="551"/>
      <c r="Q352" s="551"/>
      <c r="R352" s="551"/>
      <c r="S352" s="551"/>
      <c r="T352" s="551"/>
      <c r="U352" s="551"/>
      <c r="V352" s="551"/>
      <c r="W352" s="551"/>
      <c r="X352" s="551"/>
      <c r="Y352" s="551"/>
      <c r="Z352" s="551"/>
      <c r="AA352" s="551"/>
      <c r="AB352" s="551"/>
      <c r="AC352" s="551"/>
      <c r="AD352" s="551"/>
      <c r="AE352" s="551"/>
      <c r="AF352" s="551"/>
      <c r="AG352" s="551"/>
      <c r="AH352" s="551"/>
      <c r="AI352" s="551"/>
      <c r="AJ352" s="551"/>
      <c r="AK352" s="551"/>
      <c r="AL352" s="551"/>
      <c r="AM352" s="551"/>
      <c r="AN352" s="551"/>
      <c r="AO352" s="551"/>
      <c r="AP352" s="551"/>
      <c r="AQ352" s="551"/>
      <c r="AR352" s="551"/>
      <c r="AS352" s="551"/>
      <c r="AT352" s="551"/>
      <c r="AU352" s="551"/>
      <c r="AV352" s="551"/>
      <c r="AW352" s="551"/>
      <c r="AX352" s="551"/>
      <c r="AY352" s="551"/>
      <c r="AZ352" s="551"/>
      <c r="BA352" s="551"/>
      <c r="BB352" s="551"/>
      <c r="BC352" s="551"/>
      <c r="BD352" s="551"/>
      <c r="BE352" s="551"/>
      <c r="BF352" s="551"/>
      <c r="BG352" s="551"/>
      <c r="BH352" s="551"/>
      <c r="BI352" s="551"/>
      <c r="BJ352" s="551"/>
      <c r="BK352" s="551"/>
      <c r="BL352" s="551"/>
      <c r="BM352" s="551"/>
      <c r="BN352" s="551"/>
      <c r="BO352" s="551"/>
      <c r="BP352" s="551"/>
      <c r="BQ352" s="551"/>
      <c r="BR352" s="551"/>
      <c r="BS352" s="551"/>
      <c r="BT352" s="551"/>
      <c r="BU352" s="551"/>
      <c r="BV352" s="551"/>
      <c r="BW352" s="551"/>
      <c r="BX352" s="551"/>
      <c r="BY352" s="551"/>
    </row>
    <row r="353">
      <c r="A353" s="551"/>
      <c r="B353" s="551"/>
      <c r="C353" s="551"/>
      <c r="D353" s="551"/>
      <c r="E353" s="554"/>
      <c r="H353" s="551"/>
      <c r="I353" s="551"/>
      <c r="J353" s="551"/>
      <c r="K353" s="551"/>
      <c r="L353" s="551"/>
      <c r="M353" s="551"/>
      <c r="N353" s="551"/>
      <c r="O353" s="551"/>
      <c r="P353" s="551"/>
      <c r="Q353" s="551"/>
      <c r="R353" s="551"/>
      <c r="S353" s="551"/>
      <c r="T353" s="551"/>
      <c r="U353" s="551"/>
      <c r="V353" s="551"/>
      <c r="W353" s="551"/>
      <c r="X353" s="551"/>
      <c r="Y353" s="551"/>
      <c r="Z353" s="551"/>
      <c r="AA353" s="551"/>
      <c r="AB353" s="551"/>
      <c r="AC353" s="551"/>
      <c r="AD353" s="551"/>
      <c r="AE353" s="551"/>
      <c r="AF353" s="551"/>
      <c r="AG353" s="551"/>
      <c r="AH353" s="551"/>
      <c r="AI353" s="551"/>
      <c r="AJ353" s="551"/>
      <c r="AK353" s="551"/>
      <c r="AL353" s="551"/>
      <c r="AM353" s="551"/>
      <c r="AN353" s="551"/>
      <c r="AO353" s="551"/>
      <c r="AP353" s="551"/>
      <c r="AQ353" s="551"/>
      <c r="AR353" s="551"/>
      <c r="AS353" s="551"/>
      <c r="AT353" s="551"/>
      <c r="AU353" s="551"/>
      <c r="AV353" s="551"/>
      <c r="AW353" s="551"/>
      <c r="AX353" s="551"/>
      <c r="AY353" s="551"/>
      <c r="AZ353" s="551"/>
      <c r="BA353" s="551"/>
      <c r="BB353" s="551"/>
      <c r="BC353" s="551"/>
      <c r="BD353" s="551"/>
      <c r="BE353" s="551"/>
      <c r="BF353" s="551"/>
      <c r="BG353" s="551"/>
      <c r="BH353" s="551"/>
      <c r="BI353" s="551"/>
      <c r="BJ353" s="551"/>
      <c r="BK353" s="551"/>
      <c r="BL353" s="551"/>
      <c r="BM353" s="551"/>
      <c r="BN353" s="551"/>
      <c r="BO353" s="551"/>
      <c r="BP353" s="551"/>
      <c r="BQ353" s="551"/>
      <c r="BR353" s="551"/>
      <c r="BS353" s="551"/>
      <c r="BT353" s="551"/>
      <c r="BU353" s="551"/>
      <c r="BV353" s="551"/>
      <c r="BW353" s="551"/>
      <c r="BX353" s="551"/>
      <c r="BY353" s="551"/>
    </row>
    <row r="354">
      <c r="A354" s="551"/>
      <c r="B354" s="551"/>
      <c r="C354" s="551"/>
      <c r="D354" s="551"/>
      <c r="E354" s="554"/>
      <c r="H354" s="551"/>
      <c r="I354" s="551"/>
      <c r="J354" s="551"/>
      <c r="K354" s="551"/>
      <c r="L354" s="551"/>
      <c r="M354" s="551"/>
      <c r="N354" s="551"/>
      <c r="O354" s="551"/>
      <c r="P354" s="551"/>
      <c r="Q354" s="551"/>
      <c r="R354" s="551"/>
      <c r="S354" s="551"/>
      <c r="T354" s="551"/>
      <c r="U354" s="551"/>
      <c r="V354" s="551"/>
      <c r="W354" s="551"/>
      <c r="X354" s="551"/>
      <c r="Y354" s="551"/>
      <c r="Z354" s="551"/>
      <c r="AA354" s="551"/>
      <c r="AB354" s="551"/>
      <c r="AC354" s="551"/>
      <c r="AD354" s="551"/>
      <c r="AE354" s="551"/>
      <c r="AF354" s="551"/>
      <c r="AG354" s="551"/>
      <c r="AH354" s="551"/>
      <c r="AI354" s="551"/>
      <c r="AJ354" s="551"/>
      <c r="AK354" s="551"/>
      <c r="AL354" s="551"/>
      <c r="AM354" s="551"/>
      <c r="AN354" s="551"/>
      <c r="AO354" s="551"/>
      <c r="AP354" s="551"/>
      <c r="AQ354" s="551"/>
      <c r="AR354" s="551"/>
      <c r="AS354" s="551"/>
      <c r="AT354" s="551"/>
      <c r="AU354" s="551"/>
      <c r="AV354" s="551"/>
      <c r="AW354" s="551"/>
      <c r="AX354" s="551"/>
      <c r="AY354" s="551"/>
      <c r="AZ354" s="551"/>
      <c r="BA354" s="551"/>
      <c r="BB354" s="551"/>
      <c r="BC354" s="551"/>
      <c r="BD354" s="551"/>
      <c r="BE354" s="551"/>
      <c r="BF354" s="551"/>
      <c r="BG354" s="551"/>
      <c r="BH354" s="551"/>
      <c r="BI354" s="551"/>
      <c r="BJ354" s="551"/>
      <c r="BK354" s="551"/>
      <c r="BL354" s="551"/>
      <c r="BM354" s="551"/>
      <c r="BN354" s="551"/>
      <c r="BO354" s="551"/>
      <c r="BP354" s="551"/>
      <c r="BQ354" s="551"/>
      <c r="BR354" s="551"/>
      <c r="BS354" s="551"/>
      <c r="BT354" s="551"/>
      <c r="BU354" s="551"/>
      <c r="BV354" s="551"/>
      <c r="BW354" s="551"/>
      <c r="BX354" s="551"/>
      <c r="BY354" s="551"/>
    </row>
    <row r="355">
      <c r="A355" s="551"/>
      <c r="B355" s="551"/>
      <c r="C355" s="551"/>
      <c r="D355" s="551"/>
      <c r="E355" s="554"/>
      <c r="H355" s="551"/>
      <c r="I355" s="551"/>
      <c r="J355" s="551"/>
      <c r="K355" s="551"/>
      <c r="L355" s="551"/>
      <c r="M355" s="551"/>
      <c r="N355" s="551"/>
      <c r="O355" s="551"/>
      <c r="P355" s="551"/>
      <c r="Q355" s="551"/>
      <c r="R355" s="551"/>
      <c r="S355" s="551"/>
      <c r="T355" s="551"/>
      <c r="U355" s="551"/>
      <c r="V355" s="551"/>
      <c r="W355" s="551"/>
      <c r="X355" s="551"/>
      <c r="Y355" s="551"/>
      <c r="Z355" s="551"/>
      <c r="AA355" s="551"/>
      <c r="AB355" s="551"/>
      <c r="AC355" s="551"/>
      <c r="AD355" s="551"/>
      <c r="AE355" s="551"/>
      <c r="AF355" s="551"/>
      <c r="AG355" s="551"/>
      <c r="AH355" s="551"/>
      <c r="AI355" s="551"/>
      <c r="AJ355" s="551"/>
      <c r="AK355" s="551"/>
      <c r="AL355" s="551"/>
      <c r="AM355" s="551"/>
      <c r="AN355" s="551"/>
      <c r="AO355" s="551"/>
      <c r="AP355" s="551"/>
      <c r="AQ355" s="551"/>
      <c r="AR355" s="551"/>
      <c r="AS355" s="551"/>
      <c r="AT355" s="551"/>
      <c r="AU355" s="551"/>
      <c r="AV355" s="551"/>
      <c r="AW355" s="551"/>
      <c r="AX355" s="551"/>
      <c r="AY355" s="551"/>
      <c r="AZ355" s="551"/>
      <c r="BA355" s="551"/>
      <c r="BB355" s="551"/>
      <c r="BC355" s="551"/>
      <c r="BD355" s="551"/>
      <c r="BE355" s="551"/>
      <c r="BF355" s="551"/>
      <c r="BG355" s="551"/>
      <c r="BH355" s="551"/>
      <c r="BI355" s="551"/>
      <c r="BJ355" s="551"/>
      <c r="BK355" s="551"/>
      <c r="BL355" s="551"/>
      <c r="BM355" s="551"/>
      <c r="BN355" s="551"/>
      <c r="BO355" s="551"/>
      <c r="BP355" s="551"/>
      <c r="BQ355" s="551"/>
      <c r="BR355" s="551"/>
      <c r="BS355" s="551"/>
      <c r="BT355" s="551"/>
      <c r="BU355" s="551"/>
      <c r="BV355" s="551"/>
      <c r="BW355" s="551"/>
      <c r="BX355" s="551"/>
      <c r="BY355" s="551"/>
    </row>
    <row r="356">
      <c r="A356" s="551"/>
      <c r="B356" s="551"/>
      <c r="C356" s="551"/>
      <c r="D356" s="551"/>
      <c r="E356" s="554"/>
      <c r="H356" s="551"/>
      <c r="I356" s="551"/>
      <c r="J356" s="551"/>
      <c r="K356" s="551"/>
      <c r="L356" s="551"/>
      <c r="M356" s="551"/>
      <c r="N356" s="551"/>
      <c r="O356" s="551"/>
      <c r="P356" s="551"/>
      <c r="Q356" s="551"/>
      <c r="R356" s="551"/>
      <c r="S356" s="551"/>
      <c r="T356" s="551"/>
      <c r="U356" s="551"/>
      <c r="V356" s="551"/>
      <c r="W356" s="551"/>
      <c r="X356" s="551"/>
      <c r="Y356" s="551"/>
      <c r="Z356" s="551"/>
      <c r="AA356" s="551"/>
      <c r="AB356" s="551"/>
      <c r="AC356" s="551"/>
      <c r="AD356" s="551"/>
      <c r="AE356" s="551"/>
      <c r="AF356" s="551"/>
      <c r="AG356" s="551"/>
      <c r="AH356" s="551"/>
      <c r="AI356" s="551"/>
      <c r="AJ356" s="551"/>
      <c r="AK356" s="551"/>
      <c r="AL356" s="551"/>
      <c r="AM356" s="551"/>
      <c r="AN356" s="551"/>
      <c r="AO356" s="551"/>
      <c r="AP356" s="551"/>
      <c r="AQ356" s="551"/>
      <c r="AR356" s="551"/>
      <c r="AS356" s="551"/>
      <c r="AT356" s="551"/>
      <c r="AU356" s="551"/>
      <c r="AV356" s="551"/>
      <c r="AW356" s="551"/>
      <c r="AX356" s="551"/>
      <c r="AY356" s="551"/>
      <c r="AZ356" s="551"/>
      <c r="BA356" s="551"/>
      <c r="BB356" s="551"/>
      <c r="BC356" s="551"/>
      <c r="BD356" s="551"/>
      <c r="BE356" s="551"/>
      <c r="BF356" s="551"/>
      <c r="BG356" s="551"/>
      <c r="BH356" s="551"/>
      <c r="BI356" s="551"/>
      <c r="BJ356" s="551"/>
      <c r="BK356" s="551"/>
      <c r="BL356" s="551"/>
      <c r="BM356" s="551"/>
      <c r="BN356" s="551"/>
      <c r="BO356" s="551"/>
      <c r="BP356" s="551"/>
      <c r="BQ356" s="551"/>
      <c r="BR356" s="551"/>
      <c r="BS356" s="551"/>
      <c r="BT356" s="551"/>
      <c r="BU356" s="551"/>
      <c r="BV356" s="551"/>
      <c r="BW356" s="551"/>
      <c r="BX356" s="551"/>
      <c r="BY356" s="551"/>
    </row>
    <row r="357">
      <c r="A357" s="551"/>
      <c r="B357" s="551"/>
      <c r="C357" s="551"/>
      <c r="D357" s="551"/>
      <c r="E357" s="554"/>
      <c r="H357" s="551"/>
      <c r="I357" s="551"/>
      <c r="J357" s="551"/>
      <c r="K357" s="551"/>
      <c r="L357" s="551"/>
      <c r="M357" s="551"/>
      <c r="N357" s="551"/>
      <c r="O357" s="551"/>
      <c r="P357" s="551"/>
      <c r="Q357" s="551"/>
      <c r="R357" s="551"/>
      <c r="S357" s="551"/>
      <c r="T357" s="551"/>
      <c r="U357" s="551"/>
      <c r="V357" s="551"/>
      <c r="W357" s="551"/>
      <c r="X357" s="551"/>
      <c r="Y357" s="551"/>
      <c r="Z357" s="551"/>
      <c r="AA357" s="551"/>
      <c r="AB357" s="551"/>
      <c r="AC357" s="551"/>
      <c r="AD357" s="551"/>
      <c r="AE357" s="551"/>
      <c r="AF357" s="551"/>
      <c r="AG357" s="551"/>
      <c r="AH357" s="551"/>
      <c r="AI357" s="551"/>
      <c r="AJ357" s="551"/>
      <c r="AK357" s="551"/>
      <c r="AL357" s="551"/>
      <c r="AM357" s="551"/>
      <c r="AN357" s="551"/>
      <c r="AO357" s="551"/>
      <c r="AP357" s="551"/>
      <c r="AQ357" s="551"/>
      <c r="AR357" s="551"/>
      <c r="AS357" s="551"/>
      <c r="AT357" s="551"/>
      <c r="AU357" s="551"/>
      <c r="AV357" s="551"/>
      <c r="AW357" s="551"/>
      <c r="AX357" s="551"/>
      <c r="AY357" s="551"/>
      <c r="AZ357" s="551"/>
      <c r="BA357" s="551"/>
      <c r="BB357" s="551"/>
      <c r="BC357" s="551"/>
      <c r="BD357" s="551"/>
      <c r="BE357" s="551"/>
      <c r="BF357" s="551"/>
      <c r="BG357" s="551"/>
      <c r="BH357" s="551"/>
      <c r="BI357" s="551"/>
      <c r="BJ357" s="551"/>
      <c r="BK357" s="551"/>
      <c r="BL357" s="551"/>
      <c r="BM357" s="551"/>
      <c r="BN357" s="551"/>
      <c r="BO357" s="551"/>
      <c r="BP357" s="551"/>
      <c r="BQ357" s="551"/>
      <c r="BR357" s="551"/>
      <c r="BS357" s="551"/>
      <c r="BT357" s="551"/>
      <c r="BU357" s="551"/>
      <c r="BV357" s="551"/>
      <c r="BW357" s="551"/>
      <c r="BX357" s="551"/>
      <c r="BY357" s="551"/>
    </row>
    <row r="358">
      <c r="A358" s="551"/>
      <c r="B358" s="551"/>
      <c r="C358" s="551"/>
      <c r="D358" s="551"/>
      <c r="E358" s="554"/>
      <c r="H358" s="551"/>
      <c r="I358" s="551"/>
      <c r="J358" s="551"/>
      <c r="K358" s="551"/>
      <c r="L358" s="551"/>
      <c r="M358" s="551"/>
      <c r="N358" s="551"/>
      <c r="O358" s="551"/>
      <c r="P358" s="551"/>
      <c r="Q358" s="551"/>
      <c r="R358" s="551"/>
      <c r="S358" s="551"/>
      <c r="T358" s="551"/>
      <c r="U358" s="551"/>
      <c r="V358" s="551"/>
      <c r="W358" s="551"/>
      <c r="X358" s="551"/>
      <c r="Y358" s="551"/>
      <c r="Z358" s="551"/>
      <c r="AA358" s="551"/>
      <c r="AB358" s="551"/>
      <c r="AC358" s="551"/>
      <c r="AD358" s="551"/>
      <c r="AE358" s="551"/>
      <c r="AF358" s="551"/>
      <c r="AG358" s="551"/>
      <c r="AH358" s="551"/>
      <c r="AI358" s="551"/>
      <c r="AJ358" s="551"/>
      <c r="AK358" s="551"/>
      <c r="AL358" s="551"/>
      <c r="AM358" s="551"/>
      <c r="AN358" s="551"/>
      <c r="AO358" s="551"/>
      <c r="AP358" s="551"/>
      <c r="AQ358" s="551"/>
      <c r="AR358" s="551"/>
      <c r="AS358" s="551"/>
      <c r="AT358" s="551"/>
      <c r="AU358" s="551"/>
      <c r="AV358" s="551"/>
      <c r="AW358" s="551"/>
      <c r="AX358" s="551"/>
      <c r="AY358" s="551"/>
      <c r="AZ358" s="551"/>
      <c r="BA358" s="551"/>
      <c r="BB358" s="551"/>
      <c r="BC358" s="551"/>
      <c r="BD358" s="551"/>
      <c r="BE358" s="551"/>
      <c r="BF358" s="551"/>
      <c r="BG358" s="551"/>
      <c r="BH358" s="551"/>
      <c r="BI358" s="551"/>
      <c r="BJ358" s="551"/>
      <c r="BK358" s="551"/>
      <c r="BL358" s="551"/>
      <c r="BM358" s="551"/>
      <c r="BN358" s="551"/>
      <c r="BO358" s="551"/>
      <c r="BP358" s="551"/>
      <c r="BQ358" s="551"/>
      <c r="BR358" s="551"/>
      <c r="BS358" s="551"/>
      <c r="BT358" s="551"/>
      <c r="BU358" s="551"/>
      <c r="BV358" s="551"/>
      <c r="BW358" s="551"/>
      <c r="BX358" s="551"/>
      <c r="BY358" s="551"/>
    </row>
    <row r="359">
      <c r="A359" s="551"/>
      <c r="B359" s="551"/>
      <c r="C359" s="551"/>
      <c r="D359" s="551"/>
      <c r="E359" s="554"/>
      <c r="H359" s="551"/>
      <c r="I359" s="551"/>
      <c r="J359" s="551"/>
      <c r="K359" s="551"/>
      <c r="L359" s="551"/>
      <c r="M359" s="551"/>
      <c r="N359" s="551"/>
      <c r="O359" s="551"/>
      <c r="P359" s="551"/>
      <c r="Q359" s="551"/>
      <c r="R359" s="551"/>
      <c r="S359" s="551"/>
      <c r="T359" s="551"/>
      <c r="U359" s="551"/>
      <c r="V359" s="551"/>
      <c r="W359" s="551"/>
      <c r="X359" s="551"/>
      <c r="Y359" s="551"/>
      <c r="Z359" s="551"/>
      <c r="AA359" s="551"/>
      <c r="AB359" s="551"/>
      <c r="AC359" s="551"/>
      <c r="AD359" s="551"/>
      <c r="AE359" s="551"/>
      <c r="AF359" s="551"/>
      <c r="AG359" s="551"/>
      <c r="AH359" s="551"/>
      <c r="AI359" s="551"/>
      <c r="AJ359" s="551"/>
      <c r="AK359" s="551"/>
      <c r="AL359" s="551"/>
      <c r="AM359" s="551"/>
      <c r="AN359" s="551"/>
      <c r="AO359" s="551"/>
      <c r="AP359" s="551"/>
      <c r="AQ359" s="551"/>
      <c r="AR359" s="551"/>
      <c r="AS359" s="551"/>
      <c r="AT359" s="551"/>
      <c r="AU359" s="551"/>
      <c r="AV359" s="551"/>
      <c r="AW359" s="551"/>
      <c r="AX359" s="551"/>
      <c r="AY359" s="551"/>
      <c r="AZ359" s="551"/>
      <c r="BA359" s="551"/>
      <c r="BB359" s="551"/>
      <c r="BC359" s="551"/>
      <c r="BD359" s="551"/>
      <c r="BE359" s="551"/>
      <c r="BF359" s="551"/>
      <c r="BG359" s="551"/>
      <c r="BH359" s="551"/>
      <c r="BI359" s="551"/>
      <c r="BJ359" s="551"/>
      <c r="BK359" s="551"/>
      <c r="BL359" s="551"/>
      <c r="BM359" s="551"/>
      <c r="BN359" s="551"/>
      <c r="BO359" s="551"/>
      <c r="BP359" s="551"/>
      <c r="BQ359" s="551"/>
      <c r="BR359" s="551"/>
      <c r="BS359" s="551"/>
      <c r="BT359" s="551"/>
      <c r="BU359" s="551"/>
      <c r="BV359" s="551"/>
      <c r="BW359" s="551"/>
      <c r="BX359" s="551"/>
      <c r="BY359" s="551"/>
    </row>
    <row r="360">
      <c r="A360" s="551"/>
      <c r="B360" s="551"/>
      <c r="C360" s="551"/>
      <c r="D360" s="551"/>
      <c r="E360" s="554"/>
      <c r="H360" s="551"/>
      <c r="I360" s="551"/>
      <c r="J360" s="551"/>
      <c r="K360" s="551"/>
      <c r="L360" s="551"/>
      <c r="M360" s="551"/>
      <c r="N360" s="551"/>
      <c r="O360" s="551"/>
      <c r="P360" s="551"/>
      <c r="Q360" s="551"/>
      <c r="R360" s="551"/>
      <c r="S360" s="551"/>
      <c r="T360" s="551"/>
      <c r="U360" s="551"/>
      <c r="V360" s="551"/>
      <c r="W360" s="551"/>
      <c r="X360" s="551"/>
      <c r="Y360" s="551"/>
      <c r="Z360" s="551"/>
      <c r="AA360" s="551"/>
      <c r="AB360" s="551"/>
      <c r="AC360" s="551"/>
      <c r="AD360" s="551"/>
      <c r="AE360" s="551"/>
      <c r="AF360" s="551"/>
      <c r="AG360" s="551"/>
      <c r="AH360" s="551"/>
      <c r="AI360" s="551"/>
      <c r="AJ360" s="551"/>
      <c r="AK360" s="551"/>
      <c r="AL360" s="551"/>
      <c r="AM360" s="551"/>
      <c r="AN360" s="551"/>
      <c r="AO360" s="551"/>
      <c r="AP360" s="551"/>
      <c r="AQ360" s="551"/>
      <c r="AR360" s="551"/>
      <c r="AS360" s="551"/>
      <c r="AT360" s="551"/>
      <c r="AU360" s="551"/>
      <c r="AV360" s="551"/>
      <c r="AW360" s="551"/>
      <c r="AX360" s="551"/>
      <c r="AY360" s="551"/>
      <c r="AZ360" s="551"/>
      <c r="BA360" s="551"/>
      <c r="BB360" s="551"/>
      <c r="BC360" s="551"/>
      <c r="BD360" s="551"/>
      <c r="BE360" s="551"/>
      <c r="BF360" s="551"/>
      <c r="BG360" s="551"/>
      <c r="BH360" s="551"/>
      <c r="BI360" s="551"/>
      <c r="BJ360" s="551"/>
      <c r="BK360" s="551"/>
      <c r="BL360" s="551"/>
      <c r="BM360" s="551"/>
      <c r="BN360" s="551"/>
      <c r="BO360" s="551"/>
      <c r="BP360" s="551"/>
      <c r="BQ360" s="551"/>
      <c r="BR360" s="551"/>
      <c r="BS360" s="551"/>
      <c r="BT360" s="551"/>
      <c r="BU360" s="551"/>
      <c r="BV360" s="551"/>
      <c r="BW360" s="551"/>
      <c r="BX360" s="551"/>
      <c r="BY360" s="551"/>
    </row>
    <row r="361">
      <c r="A361" s="551"/>
      <c r="B361" s="551"/>
      <c r="C361" s="551"/>
      <c r="D361" s="551"/>
      <c r="E361" s="554"/>
      <c r="H361" s="551"/>
      <c r="I361" s="551"/>
      <c r="J361" s="551"/>
      <c r="K361" s="551"/>
      <c r="L361" s="551"/>
      <c r="M361" s="551"/>
      <c r="N361" s="551"/>
      <c r="O361" s="551"/>
      <c r="P361" s="551"/>
      <c r="Q361" s="551"/>
      <c r="R361" s="551"/>
      <c r="S361" s="551"/>
      <c r="T361" s="551"/>
      <c r="U361" s="551"/>
      <c r="V361" s="551"/>
      <c r="W361" s="551"/>
      <c r="X361" s="551"/>
      <c r="Y361" s="551"/>
      <c r="Z361" s="551"/>
      <c r="AA361" s="551"/>
      <c r="AB361" s="551"/>
      <c r="AC361" s="551"/>
      <c r="AD361" s="551"/>
      <c r="AE361" s="551"/>
      <c r="AF361" s="551"/>
      <c r="AG361" s="551"/>
      <c r="AH361" s="551"/>
      <c r="AI361" s="551"/>
      <c r="AJ361" s="551"/>
      <c r="AK361" s="551"/>
      <c r="AL361" s="551"/>
      <c r="AM361" s="551"/>
      <c r="AN361" s="551"/>
      <c r="AO361" s="551"/>
      <c r="AP361" s="551"/>
      <c r="AQ361" s="551"/>
      <c r="AR361" s="551"/>
      <c r="AS361" s="551"/>
      <c r="AT361" s="551"/>
      <c r="AU361" s="551"/>
      <c r="AV361" s="551"/>
      <c r="AW361" s="551"/>
      <c r="AX361" s="551"/>
      <c r="AY361" s="551"/>
      <c r="AZ361" s="551"/>
      <c r="BA361" s="551"/>
      <c r="BB361" s="551"/>
      <c r="BC361" s="551"/>
      <c r="BD361" s="551"/>
      <c r="BE361" s="551"/>
      <c r="BF361" s="551"/>
      <c r="BG361" s="551"/>
      <c r="BH361" s="551"/>
      <c r="BI361" s="551"/>
      <c r="BJ361" s="551"/>
      <c r="BK361" s="551"/>
      <c r="BL361" s="551"/>
      <c r="BM361" s="551"/>
      <c r="BN361" s="551"/>
      <c r="BO361" s="551"/>
      <c r="BP361" s="551"/>
      <c r="BQ361" s="551"/>
      <c r="BR361" s="551"/>
      <c r="BS361" s="551"/>
      <c r="BT361" s="551"/>
      <c r="BU361" s="551"/>
      <c r="BV361" s="551"/>
      <c r="BW361" s="551"/>
      <c r="BX361" s="551"/>
      <c r="BY361" s="551"/>
    </row>
    <row r="362">
      <c r="A362" s="551"/>
      <c r="B362" s="551"/>
      <c r="C362" s="551"/>
      <c r="D362" s="551"/>
      <c r="E362" s="554"/>
      <c r="H362" s="551"/>
      <c r="I362" s="551"/>
      <c r="J362" s="551"/>
      <c r="K362" s="551"/>
      <c r="L362" s="551"/>
      <c r="M362" s="551"/>
      <c r="N362" s="551"/>
      <c r="O362" s="551"/>
      <c r="P362" s="551"/>
      <c r="Q362" s="551"/>
      <c r="R362" s="551"/>
      <c r="S362" s="551"/>
      <c r="T362" s="551"/>
      <c r="U362" s="551"/>
      <c r="V362" s="551"/>
      <c r="W362" s="551"/>
      <c r="X362" s="551"/>
      <c r="Y362" s="551"/>
      <c r="Z362" s="551"/>
      <c r="AA362" s="551"/>
      <c r="AB362" s="551"/>
      <c r="AC362" s="551"/>
      <c r="AD362" s="551"/>
      <c r="AE362" s="551"/>
      <c r="AF362" s="551"/>
      <c r="AG362" s="551"/>
      <c r="AH362" s="551"/>
      <c r="AI362" s="551"/>
      <c r="AJ362" s="551"/>
      <c r="AK362" s="551"/>
      <c r="AL362" s="551"/>
      <c r="AM362" s="551"/>
      <c r="AN362" s="551"/>
      <c r="AO362" s="551"/>
      <c r="AP362" s="551"/>
      <c r="AQ362" s="551"/>
      <c r="AR362" s="551"/>
      <c r="AS362" s="551"/>
      <c r="AT362" s="551"/>
      <c r="AU362" s="551"/>
      <c r="AV362" s="551"/>
      <c r="AW362" s="551"/>
      <c r="AX362" s="551"/>
      <c r="AY362" s="551"/>
      <c r="AZ362" s="551"/>
      <c r="BA362" s="551"/>
      <c r="BB362" s="551"/>
      <c r="BC362" s="551"/>
      <c r="BD362" s="551"/>
      <c r="BE362" s="551"/>
      <c r="BF362" s="551"/>
      <c r="BG362" s="551"/>
      <c r="BH362" s="551"/>
      <c r="BI362" s="551"/>
      <c r="BJ362" s="551"/>
      <c r="BK362" s="551"/>
      <c r="BL362" s="551"/>
      <c r="BM362" s="551"/>
      <c r="BN362" s="551"/>
      <c r="BO362" s="551"/>
      <c r="BP362" s="551"/>
      <c r="BQ362" s="551"/>
      <c r="BR362" s="551"/>
      <c r="BS362" s="551"/>
      <c r="BT362" s="551"/>
      <c r="BU362" s="551"/>
      <c r="BV362" s="551"/>
      <c r="BW362" s="551"/>
      <c r="BX362" s="551"/>
      <c r="BY362" s="551"/>
    </row>
    <row r="363">
      <c r="A363" s="551"/>
      <c r="B363" s="551"/>
      <c r="C363" s="551"/>
      <c r="D363" s="551"/>
      <c r="E363" s="554"/>
      <c r="H363" s="551"/>
      <c r="I363" s="551"/>
      <c r="J363" s="551"/>
      <c r="K363" s="551"/>
      <c r="L363" s="551"/>
      <c r="M363" s="551"/>
      <c r="N363" s="551"/>
      <c r="O363" s="551"/>
      <c r="P363" s="551"/>
      <c r="Q363" s="551"/>
      <c r="R363" s="551"/>
      <c r="S363" s="551"/>
      <c r="T363" s="551"/>
      <c r="U363" s="551"/>
      <c r="V363" s="551"/>
      <c r="W363" s="551"/>
      <c r="X363" s="551"/>
      <c r="Y363" s="551"/>
      <c r="Z363" s="551"/>
      <c r="AA363" s="551"/>
      <c r="AB363" s="551"/>
      <c r="AC363" s="551"/>
      <c r="AD363" s="551"/>
      <c r="AE363" s="551"/>
      <c r="AF363" s="551"/>
      <c r="AG363" s="551"/>
      <c r="AH363" s="551"/>
      <c r="AI363" s="551"/>
      <c r="AJ363" s="551"/>
      <c r="AK363" s="551"/>
      <c r="AL363" s="551"/>
      <c r="AM363" s="551"/>
      <c r="AN363" s="551"/>
      <c r="AO363" s="551"/>
      <c r="AP363" s="551"/>
      <c r="AQ363" s="551"/>
      <c r="AR363" s="551"/>
      <c r="AS363" s="551"/>
      <c r="AT363" s="551"/>
      <c r="AU363" s="551"/>
      <c r="AV363" s="551"/>
      <c r="AW363" s="551"/>
      <c r="AX363" s="551"/>
      <c r="AY363" s="551"/>
      <c r="AZ363" s="551"/>
      <c r="BA363" s="551"/>
      <c r="BB363" s="551"/>
      <c r="BC363" s="551"/>
      <c r="BD363" s="551"/>
      <c r="BE363" s="551"/>
      <c r="BF363" s="551"/>
      <c r="BG363" s="551"/>
      <c r="BH363" s="551"/>
      <c r="BI363" s="551"/>
      <c r="BJ363" s="551"/>
      <c r="BK363" s="551"/>
      <c r="BL363" s="551"/>
      <c r="BM363" s="551"/>
      <c r="BN363" s="551"/>
      <c r="BO363" s="551"/>
      <c r="BP363" s="551"/>
      <c r="BQ363" s="551"/>
      <c r="BR363" s="551"/>
      <c r="BS363" s="551"/>
      <c r="BT363" s="551"/>
      <c r="BU363" s="551"/>
      <c r="BV363" s="551"/>
      <c r="BW363" s="551"/>
      <c r="BX363" s="551"/>
      <c r="BY363" s="551"/>
    </row>
    <row r="364">
      <c r="A364" s="551"/>
      <c r="B364" s="551"/>
      <c r="C364" s="551"/>
      <c r="D364" s="551"/>
      <c r="E364" s="554"/>
      <c r="H364" s="551"/>
      <c r="I364" s="551"/>
      <c r="J364" s="551"/>
      <c r="K364" s="551"/>
      <c r="L364" s="551"/>
      <c r="M364" s="551"/>
      <c r="N364" s="551"/>
      <c r="O364" s="551"/>
      <c r="P364" s="551"/>
      <c r="Q364" s="551"/>
      <c r="R364" s="551"/>
      <c r="S364" s="551"/>
      <c r="T364" s="551"/>
      <c r="U364" s="551"/>
      <c r="V364" s="551"/>
      <c r="W364" s="551"/>
      <c r="X364" s="551"/>
      <c r="Y364" s="551"/>
      <c r="Z364" s="551"/>
      <c r="AA364" s="551"/>
      <c r="AB364" s="551"/>
      <c r="AC364" s="551"/>
      <c r="AD364" s="551"/>
      <c r="AE364" s="551"/>
      <c r="AF364" s="551"/>
      <c r="AG364" s="551"/>
      <c r="AH364" s="551"/>
      <c r="AI364" s="551"/>
      <c r="AJ364" s="551"/>
      <c r="AK364" s="551"/>
      <c r="AL364" s="551"/>
      <c r="AM364" s="551"/>
      <c r="AN364" s="551"/>
      <c r="AO364" s="551"/>
      <c r="AP364" s="551"/>
      <c r="AQ364" s="551"/>
      <c r="AR364" s="551"/>
      <c r="AS364" s="551"/>
      <c r="AT364" s="551"/>
      <c r="AU364" s="551"/>
      <c r="AV364" s="551"/>
      <c r="AW364" s="551"/>
      <c r="AX364" s="551"/>
      <c r="AY364" s="551"/>
      <c r="AZ364" s="551"/>
      <c r="BA364" s="551"/>
      <c r="BB364" s="551"/>
      <c r="BC364" s="551"/>
      <c r="BD364" s="551"/>
      <c r="BE364" s="551"/>
      <c r="BF364" s="551"/>
      <c r="BG364" s="551"/>
      <c r="BH364" s="551"/>
      <c r="BI364" s="551"/>
      <c r="BJ364" s="551"/>
      <c r="BK364" s="551"/>
      <c r="BL364" s="551"/>
      <c r="BM364" s="551"/>
      <c r="BN364" s="551"/>
      <c r="BO364" s="551"/>
      <c r="BP364" s="551"/>
      <c r="BQ364" s="551"/>
      <c r="BR364" s="551"/>
      <c r="BS364" s="551"/>
      <c r="BT364" s="551"/>
      <c r="BU364" s="551"/>
      <c r="BV364" s="551"/>
      <c r="BW364" s="551"/>
      <c r="BX364" s="551"/>
      <c r="BY364" s="551"/>
    </row>
    <row r="365">
      <c r="A365" s="551"/>
      <c r="B365" s="551"/>
      <c r="C365" s="551"/>
      <c r="D365" s="551"/>
      <c r="E365" s="554"/>
      <c r="H365" s="551"/>
      <c r="I365" s="551"/>
      <c r="J365" s="551"/>
      <c r="K365" s="551"/>
      <c r="L365" s="551"/>
      <c r="M365" s="551"/>
      <c r="N365" s="551"/>
      <c r="O365" s="551"/>
      <c r="P365" s="551"/>
      <c r="Q365" s="551"/>
      <c r="R365" s="551"/>
      <c r="S365" s="551"/>
      <c r="T365" s="551"/>
      <c r="U365" s="551"/>
      <c r="V365" s="551"/>
      <c r="W365" s="551"/>
      <c r="X365" s="551"/>
      <c r="Y365" s="551"/>
      <c r="Z365" s="551"/>
      <c r="AA365" s="551"/>
      <c r="AB365" s="551"/>
      <c r="AC365" s="551"/>
      <c r="AD365" s="551"/>
      <c r="AE365" s="551"/>
      <c r="AF365" s="551"/>
      <c r="AG365" s="551"/>
      <c r="AH365" s="551"/>
      <c r="AI365" s="551"/>
      <c r="AJ365" s="551"/>
      <c r="AK365" s="551"/>
      <c r="AL365" s="551"/>
      <c r="AM365" s="551"/>
      <c r="AN365" s="551"/>
      <c r="AO365" s="551"/>
      <c r="AP365" s="551"/>
      <c r="AQ365" s="551"/>
      <c r="AR365" s="551"/>
      <c r="AS365" s="551"/>
      <c r="AT365" s="551"/>
      <c r="AU365" s="551"/>
      <c r="AV365" s="551"/>
      <c r="AW365" s="551"/>
      <c r="AX365" s="551"/>
      <c r="AY365" s="551"/>
      <c r="AZ365" s="551"/>
      <c r="BA365" s="551"/>
      <c r="BB365" s="551"/>
      <c r="BC365" s="551"/>
      <c r="BD365" s="551"/>
      <c r="BE365" s="551"/>
      <c r="BF365" s="551"/>
      <c r="BG365" s="551"/>
      <c r="BH365" s="551"/>
      <c r="BI365" s="551"/>
      <c r="BJ365" s="551"/>
      <c r="BK365" s="551"/>
      <c r="BL365" s="551"/>
      <c r="BM365" s="551"/>
      <c r="BN365" s="551"/>
      <c r="BO365" s="551"/>
      <c r="BP365" s="551"/>
      <c r="BQ365" s="551"/>
      <c r="BR365" s="551"/>
      <c r="BS365" s="551"/>
      <c r="BT365" s="551"/>
      <c r="BU365" s="551"/>
      <c r="BV365" s="551"/>
      <c r="BW365" s="551"/>
      <c r="BX365" s="551"/>
      <c r="BY365" s="551"/>
    </row>
    <row r="366">
      <c r="A366" s="551"/>
      <c r="B366" s="551"/>
      <c r="C366" s="551"/>
      <c r="D366" s="551"/>
      <c r="E366" s="554"/>
      <c r="H366" s="551"/>
      <c r="I366" s="551"/>
      <c r="J366" s="551"/>
      <c r="K366" s="551"/>
      <c r="L366" s="551"/>
      <c r="M366" s="551"/>
      <c r="N366" s="551"/>
      <c r="O366" s="551"/>
      <c r="P366" s="551"/>
      <c r="Q366" s="551"/>
      <c r="R366" s="551"/>
      <c r="S366" s="551"/>
      <c r="T366" s="551"/>
      <c r="U366" s="551"/>
      <c r="V366" s="551"/>
      <c r="W366" s="551"/>
      <c r="X366" s="551"/>
      <c r="Y366" s="551"/>
      <c r="Z366" s="551"/>
      <c r="AA366" s="551"/>
      <c r="AB366" s="551"/>
      <c r="AC366" s="551"/>
      <c r="AD366" s="551"/>
      <c r="AE366" s="551"/>
      <c r="AF366" s="551"/>
      <c r="AG366" s="551"/>
      <c r="AH366" s="551"/>
      <c r="AI366" s="551"/>
      <c r="AJ366" s="551"/>
      <c r="AK366" s="551"/>
      <c r="AL366" s="551"/>
      <c r="AM366" s="551"/>
      <c r="AN366" s="551"/>
      <c r="AO366" s="551"/>
      <c r="AP366" s="551"/>
      <c r="AQ366" s="551"/>
      <c r="AR366" s="551"/>
      <c r="AS366" s="551"/>
      <c r="AT366" s="551"/>
      <c r="AU366" s="551"/>
      <c r="AV366" s="551"/>
      <c r="AW366" s="551"/>
      <c r="AX366" s="551"/>
      <c r="AY366" s="551"/>
      <c r="AZ366" s="551"/>
      <c r="BA366" s="551"/>
      <c r="BB366" s="551"/>
      <c r="BC366" s="551"/>
      <c r="BD366" s="551"/>
      <c r="BE366" s="551"/>
      <c r="BF366" s="551"/>
      <c r="BG366" s="551"/>
      <c r="BH366" s="551"/>
      <c r="BI366" s="551"/>
      <c r="BJ366" s="551"/>
      <c r="BK366" s="551"/>
      <c r="BL366" s="551"/>
      <c r="BM366" s="551"/>
      <c r="BN366" s="551"/>
      <c r="BO366" s="551"/>
      <c r="BP366" s="551"/>
      <c r="BQ366" s="551"/>
      <c r="BR366" s="551"/>
      <c r="BS366" s="551"/>
      <c r="BT366" s="551"/>
      <c r="BU366" s="551"/>
      <c r="BV366" s="551"/>
      <c r="BW366" s="551"/>
      <c r="BX366" s="551"/>
      <c r="BY366" s="551"/>
    </row>
    <row r="367">
      <c r="A367" s="551"/>
      <c r="B367" s="551"/>
      <c r="C367" s="551"/>
      <c r="D367" s="551"/>
      <c r="E367" s="554"/>
      <c r="H367" s="551"/>
      <c r="I367" s="551"/>
      <c r="J367" s="551"/>
      <c r="K367" s="551"/>
      <c r="L367" s="551"/>
      <c r="M367" s="551"/>
      <c r="N367" s="551"/>
      <c r="O367" s="551"/>
      <c r="P367" s="551"/>
      <c r="Q367" s="551"/>
      <c r="R367" s="551"/>
      <c r="S367" s="551"/>
      <c r="T367" s="551"/>
      <c r="U367" s="551"/>
      <c r="V367" s="551"/>
      <c r="W367" s="551"/>
      <c r="X367" s="551"/>
      <c r="Y367" s="551"/>
      <c r="Z367" s="551"/>
      <c r="AA367" s="551"/>
      <c r="AB367" s="551"/>
      <c r="AC367" s="551"/>
      <c r="AD367" s="551"/>
      <c r="AE367" s="551"/>
      <c r="AF367" s="551"/>
      <c r="AG367" s="551"/>
      <c r="AH367" s="551"/>
      <c r="AI367" s="551"/>
      <c r="AJ367" s="551"/>
      <c r="AK367" s="551"/>
      <c r="AL367" s="551"/>
      <c r="AM367" s="551"/>
      <c r="AN367" s="551"/>
      <c r="AO367" s="551"/>
      <c r="AP367" s="551"/>
      <c r="AQ367" s="551"/>
      <c r="AR367" s="551"/>
      <c r="AS367" s="551"/>
      <c r="AT367" s="551"/>
      <c r="AU367" s="551"/>
      <c r="AV367" s="551"/>
      <c r="AW367" s="551"/>
      <c r="AX367" s="551"/>
      <c r="AY367" s="551"/>
      <c r="AZ367" s="551"/>
      <c r="BA367" s="551"/>
      <c r="BB367" s="551"/>
      <c r="BC367" s="551"/>
      <c r="BD367" s="551"/>
      <c r="BE367" s="551"/>
      <c r="BF367" s="551"/>
      <c r="BG367" s="551"/>
      <c r="BH367" s="551"/>
      <c r="BI367" s="551"/>
      <c r="BJ367" s="551"/>
      <c r="BK367" s="551"/>
      <c r="BL367" s="551"/>
      <c r="BM367" s="551"/>
      <c r="BN367" s="551"/>
      <c r="BO367" s="551"/>
      <c r="BP367" s="551"/>
      <c r="BQ367" s="551"/>
      <c r="BR367" s="551"/>
      <c r="BS367" s="551"/>
      <c r="BT367" s="551"/>
      <c r="BU367" s="551"/>
      <c r="BV367" s="551"/>
      <c r="BW367" s="551"/>
      <c r="BX367" s="551"/>
      <c r="BY367" s="551"/>
    </row>
    <row r="368">
      <c r="A368" s="551"/>
      <c r="B368" s="551"/>
      <c r="C368" s="551"/>
      <c r="D368" s="551"/>
      <c r="E368" s="554"/>
      <c r="H368" s="551"/>
      <c r="I368" s="551"/>
      <c r="J368" s="551"/>
      <c r="K368" s="551"/>
      <c r="L368" s="551"/>
      <c r="M368" s="551"/>
      <c r="N368" s="551"/>
      <c r="O368" s="551"/>
      <c r="P368" s="551"/>
      <c r="Q368" s="551"/>
      <c r="R368" s="551"/>
      <c r="S368" s="551"/>
      <c r="T368" s="551"/>
      <c r="U368" s="551"/>
      <c r="V368" s="551"/>
      <c r="W368" s="551"/>
      <c r="X368" s="551"/>
      <c r="Y368" s="551"/>
      <c r="Z368" s="551"/>
      <c r="AA368" s="551"/>
      <c r="AB368" s="551"/>
      <c r="AC368" s="551"/>
      <c r="AD368" s="551"/>
      <c r="AE368" s="551"/>
      <c r="AF368" s="551"/>
      <c r="AG368" s="551"/>
      <c r="AH368" s="551"/>
      <c r="AI368" s="551"/>
      <c r="AJ368" s="551"/>
      <c r="AK368" s="551"/>
      <c r="AL368" s="551"/>
      <c r="AM368" s="551"/>
      <c r="AN368" s="551"/>
      <c r="AO368" s="551"/>
      <c r="AP368" s="551"/>
      <c r="AQ368" s="551"/>
      <c r="AR368" s="551"/>
      <c r="AS368" s="551"/>
      <c r="AT368" s="551"/>
      <c r="AU368" s="551"/>
      <c r="AV368" s="551"/>
      <c r="AW368" s="551"/>
      <c r="AX368" s="551"/>
      <c r="AY368" s="551"/>
      <c r="AZ368" s="551"/>
      <c r="BA368" s="551"/>
      <c r="BB368" s="551"/>
      <c r="BC368" s="551"/>
      <c r="BD368" s="551"/>
      <c r="BE368" s="551"/>
      <c r="BF368" s="551"/>
      <c r="BG368" s="551"/>
      <c r="BH368" s="551"/>
      <c r="BI368" s="551"/>
      <c r="BJ368" s="551"/>
      <c r="BK368" s="551"/>
      <c r="BL368" s="551"/>
      <c r="BM368" s="551"/>
      <c r="BN368" s="551"/>
      <c r="BO368" s="551"/>
      <c r="BP368" s="551"/>
      <c r="BQ368" s="551"/>
      <c r="BR368" s="551"/>
      <c r="BS368" s="551"/>
      <c r="BT368" s="551"/>
      <c r="BU368" s="551"/>
      <c r="BV368" s="551"/>
      <c r="BW368" s="551"/>
      <c r="BX368" s="551"/>
      <c r="BY368" s="551"/>
    </row>
    <row r="369">
      <c r="A369" s="551"/>
      <c r="B369" s="551"/>
      <c r="C369" s="551"/>
      <c r="D369" s="551"/>
      <c r="E369" s="554"/>
      <c r="H369" s="551"/>
      <c r="I369" s="551"/>
      <c r="J369" s="551"/>
      <c r="K369" s="551"/>
      <c r="L369" s="551"/>
      <c r="M369" s="551"/>
      <c r="N369" s="551"/>
      <c r="O369" s="551"/>
      <c r="P369" s="551"/>
      <c r="Q369" s="551"/>
      <c r="R369" s="551"/>
      <c r="S369" s="551"/>
      <c r="T369" s="551"/>
      <c r="U369" s="551"/>
      <c r="V369" s="551"/>
      <c r="W369" s="551"/>
      <c r="X369" s="551"/>
      <c r="Y369" s="551"/>
      <c r="Z369" s="551"/>
      <c r="AA369" s="551"/>
      <c r="AB369" s="551"/>
      <c r="AC369" s="551"/>
      <c r="AD369" s="551"/>
      <c r="AE369" s="551"/>
      <c r="AF369" s="551"/>
      <c r="AG369" s="551"/>
      <c r="AH369" s="551"/>
      <c r="AI369" s="551"/>
      <c r="AJ369" s="551"/>
      <c r="AK369" s="551"/>
      <c r="AL369" s="551"/>
      <c r="AM369" s="551"/>
      <c r="AN369" s="551"/>
      <c r="AO369" s="551"/>
      <c r="AP369" s="551"/>
      <c r="AQ369" s="551"/>
      <c r="AR369" s="551"/>
      <c r="AS369" s="551"/>
      <c r="AT369" s="551"/>
      <c r="AU369" s="551"/>
      <c r="AV369" s="551"/>
      <c r="AW369" s="551"/>
      <c r="AX369" s="551"/>
      <c r="AY369" s="551"/>
      <c r="AZ369" s="551"/>
      <c r="BA369" s="551"/>
      <c r="BB369" s="551"/>
      <c r="BC369" s="551"/>
      <c r="BD369" s="551"/>
      <c r="BE369" s="551"/>
      <c r="BF369" s="551"/>
      <c r="BG369" s="551"/>
      <c r="BH369" s="551"/>
      <c r="BI369" s="551"/>
      <c r="BJ369" s="551"/>
      <c r="BK369" s="551"/>
      <c r="BL369" s="551"/>
      <c r="BM369" s="551"/>
      <c r="BN369" s="551"/>
      <c r="BO369" s="551"/>
      <c r="BP369" s="551"/>
      <c r="BQ369" s="551"/>
      <c r="BR369" s="551"/>
      <c r="BS369" s="551"/>
      <c r="BT369" s="551"/>
      <c r="BU369" s="551"/>
      <c r="BV369" s="551"/>
      <c r="BW369" s="551"/>
      <c r="BX369" s="551"/>
      <c r="BY369" s="551"/>
    </row>
    <row r="370">
      <c r="A370" s="551"/>
      <c r="B370" s="551"/>
      <c r="C370" s="551"/>
      <c r="D370" s="551"/>
      <c r="E370" s="554"/>
      <c r="H370" s="551"/>
      <c r="I370" s="551"/>
      <c r="J370" s="551"/>
      <c r="K370" s="551"/>
      <c r="L370" s="551"/>
      <c r="M370" s="551"/>
      <c r="N370" s="551"/>
      <c r="O370" s="551"/>
      <c r="P370" s="551"/>
      <c r="Q370" s="551"/>
      <c r="R370" s="551"/>
      <c r="S370" s="551"/>
      <c r="T370" s="551"/>
      <c r="U370" s="551"/>
      <c r="V370" s="551"/>
      <c r="W370" s="551"/>
      <c r="X370" s="551"/>
      <c r="Y370" s="551"/>
      <c r="Z370" s="551"/>
      <c r="AA370" s="551"/>
      <c r="AB370" s="551"/>
      <c r="AC370" s="551"/>
      <c r="AD370" s="551"/>
      <c r="AE370" s="551"/>
      <c r="AF370" s="551"/>
      <c r="AG370" s="551"/>
      <c r="AH370" s="551"/>
      <c r="AI370" s="551"/>
      <c r="AJ370" s="551"/>
      <c r="AK370" s="551"/>
      <c r="AL370" s="551"/>
      <c r="AM370" s="551"/>
      <c r="AN370" s="551"/>
      <c r="AO370" s="551"/>
      <c r="AP370" s="551"/>
      <c r="AQ370" s="551"/>
      <c r="AR370" s="551"/>
      <c r="AS370" s="551"/>
      <c r="AT370" s="551"/>
      <c r="AU370" s="551"/>
      <c r="AV370" s="551"/>
      <c r="AW370" s="551"/>
      <c r="AX370" s="551"/>
      <c r="AY370" s="551"/>
      <c r="AZ370" s="551"/>
      <c r="BA370" s="551"/>
      <c r="BB370" s="551"/>
      <c r="BC370" s="551"/>
      <c r="BD370" s="551"/>
      <c r="BE370" s="551"/>
      <c r="BF370" s="551"/>
      <c r="BG370" s="551"/>
      <c r="BH370" s="551"/>
      <c r="BI370" s="551"/>
      <c r="BJ370" s="551"/>
      <c r="BK370" s="551"/>
      <c r="BL370" s="551"/>
      <c r="BM370" s="551"/>
      <c r="BN370" s="551"/>
      <c r="BO370" s="551"/>
      <c r="BP370" s="551"/>
      <c r="BQ370" s="551"/>
      <c r="BR370" s="551"/>
      <c r="BS370" s="551"/>
      <c r="BT370" s="551"/>
      <c r="BU370" s="551"/>
      <c r="BV370" s="551"/>
      <c r="BW370" s="551"/>
      <c r="BX370" s="551"/>
      <c r="BY370" s="551"/>
    </row>
    <row r="371">
      <c r="A371" s="551"/>
      <c r="B371" s="551"/>
      <c r="C371" s="551"/>
      <c r="D371" s="551"/>
      <c r="E371" s="554"/>
      <c r="H371" s="551"/>
      <c r="I371" s="551"/>
      <c r="J371" s="551"/>
      <c r="K371" s="551"/>
      <c r="L371" s="551"/>
      <c r="M371" s="551"/>
      <c r="N371" s="551"/>
      <c r="O371" s="551"/>
      <c r="P371" s="551"/>
      <c r="Q371" s="551"/>
      <c r="R371" s="551"/>
      <c r="S371" s="551"/>
      <c r="T371" s="551"/>
      <c r="U371" s="551"/>
      <c r="V371" s="551"/>
      <c r="W371" s="551"/>
      <c r="X371" s="551"/>
      <c r="Y371" s="551"/>
      <c r="Z371" s="551"/>
      <c r="AA371" s="551"/>
      <c r="AB371" s="551"/>
      <c r="AC371" s="551"/>
      <c r="AD371" s="551"/>
      <c r="AE371" s="551"/>
      <c r="AF371" s="551"/>
      <c r="AG371" s="551"/>
      <c r="AH371" s="551"/>
      <c r="AI371" s="551"/>
      <c r="AJ371" s="551"/>
      <c r="AK371" s="551"/>
      <c r="AL371" s="551"/>
      <c r="AM371" s="551"/>
      <c r="AN371" s="551"/>
      <c r="AO371" s="551"/>
      <c r="AP371" s="551"/>
      <c r="AQ371" s="551"/>
      <c r="AR371" s="551"/>
      <c r="AS371" s="551"/>
      <c r="AT371" s="551"/>
      <c r="AU371" s="551"/>
      <c r="AV371" s="551"/>
      <c r="AW371" s="551"/>
      <c r="AX371" s="551"/>
      <c r="AY371" s="551"/>
      <c r="AZ371" s="551"/>
      <c r="BA371" s="551"/>
      <c r="BB371" s="551"/>
      <c r="BC371" s="551"/>
      <c r="BD371" s="551"/>
      <c r="BE371" s="551"/>
      <c r="BF371" s="551"/>
      <c r="BG371" s="551"/>
      <c r="BH371" s="551"/>
      <c r="BI371" s="551"/>
      <c r="BJ371" s="551"/>
      <c r="BK371" s="551"/>
      <c r="BL371" s="551"/>
      <c r="BM371" s="551"/>
      <c r="BN371" s="551"/>
      <c r="BO371" s="551"/>
      <c r="BP371" s="551"/>
      <c r="BQ371" s="551"/>
      <c r="BR371" s="551"/>
      <c r="BS371" s="551"/>
      <c r="BT371" s="551"/>
      <c r="BU371" s="551"/>
      <c r="BV371" s="551"/>
      <c r="BW371" s="551"/>
      <c r="BX371" s="551"/>
      <c r="BY371" s="551"/>
    </row>
    <row r="372">
      <c r="A372" s="551"/>
      <c r="B372" s="551"/>
      <c r="C372" s="551"/>
      <c r="D372" s="551"/>
      <c r="E372" s="554"/>
      <c r="H372" s="551"/>
      <c r="I372" s="551"/>
      <c r="J372" s="551"/>
      <c r="K372" s="551"/>
      <c r="L372" s="551"/>
      <c r="M372" s="551"/>
      <c r="N372" s="551"/>
      <c r="O372" s="551"/>
      <c r="P372" s="551"/>
      <c r="Q372" s="551"/>
      <c r="R372" s="551"/>
      <c r="S372" s="551"/>
      <c r="T372" s="551"/>
      <c r="U372" s="551"/>
      <c r="V372" s="551"/>
      <c r="W372" s="551"/>
      <c r="X372" s="551"/>
      <c r="Y372" s="551"/>
      <c r="Z372" s="551"/>
      <c r="AA372" s="551"/>
      <c r="AB372" s="551"/>
      <c r="AC372" s="551"/>
      <c r="AD372" s="551"/>
      <c r="AE372" s="551"/>
      <c r="AF372" s="551"/>
      <c r="AG372" s="551"/>
      <c r="AH372" s="551"/>
      <c r="AI372" s="551"/>
      <c r="AJ372" s="551"/>
      <c r="AK372" s="551"/>
      <c r="AL372" s="551"/>
      <c r="AM372" s="551"/>
      <c r="AN372" s="551"/>
      <c r="AO372" s="551"/>
      <c r="AP372" s="551"/>
      <c r="AQ372" s="551"/>
      <c r="AR372" s="551"/>
      <c r="AS372" s="551"/>
      <c r="AT372" s="551"/>
      <c r="AU372" s="551"/>
      <c r="AV372" s="551"/>
      <c r="AW372" s="551"/>
      <c r="AX372" s="551"/>
      <c r="AY372" s="551"/>
      <c r="AZ372" s="551"/>
      <c r="BA372" s="551"/>
      <c r="BB372" s="551"/>
      <c r="BC372" s="551"/>
      <c r="BD372" s="551"/>
      <c r="BE372" s="551"/>
      <c r="BF372" s="551"/>
      <c r="BG372" s="551"/>
      <c r="BH372" s="551"/>
      <c r="BI372" s="551"/>
      <c r="BJ372" s="551"/>
      <c r="BK372" s="551"/>
      <c r="BL372" s="551"/>
      <c r="BM372" s="551"/>
      <c r="BN372" s="551"/>
      <c r="BO372" s="551"/>
      <c r="BP372" s="551"/>
      <c r="BQ372" s="551"/>
      <c r="BR372" s="551"/>
      <c r="BS372" s="551"/>
      <c r="BT372" s="551"/>
      <c r="BU372" s="551"/>
      <c r="BV372" s="551"/>
      <c r="BW372" s="551"/>
      <c r="BX372" s="551"/>
      <c r="BY372" s="551"/>
    </row>
    <row r="373">
      <c r="A373" s="551"/>
      <c r="B373" s="551"/>
      <c r="C373" s="551"/>
      <c r="D373" s="551"/>
      <c r="E373" s="554"/>
      <c r="H373" s="551"/>
      <c r="I373" s="551"/>
      <c r="J373" s="551"/>
      <c r="K373" s="551"/>
      <c r="L373" s="551"/>
      <c r="M373" s="551"/>
      <c r="N373" s="551"/>
      <c r="O373" s="551"/>
      <c r="P373" s="551"/>
      <c r="Q373" s="551"/>
      <c r="R373" s="551"/>
      <c r="S373" s="551"/>
      <c r="T373" s="551"/>
      <c r="U373" s="551"/>
      <c r="V373" s="551"/>
      <c r="W373" s="551"/>
      <c r="X373" s="551"/>
      <c r="Y373" s="551"/>
      <c r="Z373" s="551"/>
      <c r="AA373" s="551"/>
      <c r="AB373" s="551"/>
      <c r="AC373" s="551"/>
      <c r="AD373" s="551"/>
      <c r="AE373" s="551"/>
      <c r="AF373" s="551"/>
      <c r="AG373" s="551"/>
      <c r="AH373" s="551"/>
      <c r="AI373" s="551"/>
      <c r="AJ373" s="551"/>
      <c r="AK373" s="551"/>
      <c r="AL373" s="551"/>
      <c r="AM373" s="551"/>
      <c r="AN373" s="551"/>
      <c r="AO373" s="551"/>
      <c r="AP373" s="551"/>
      <c r="AQ373" s="551"/>
      <c r="AR373" s="551"/>
      <c r="AS373" s="551"/>
      <c r="AT373" s="551"/>
      <c r="AU373" s="551"/>
      <c r="AV373" s="551"/>
      <c r="AW373" s="551"/>
      <c r="AX373" s="551"/>
      <c r="AY373" s="551"/>
      <c r="AZ373" s="551"/>
      <c r="BA373" s="551"/>
      <c r="BB373" s="551"/>
      <c r="BC373" s="551"/>
      <c r="BD373" s="551"/>
      <c r="BE373" s="551"/>
      <c r="BF373" s="551"/>
      <c r="BG373" s="551"/>
      <c r="BH373" s="551"/>
      <c r="BI373" s="551"/>
      <c r="BJ373" s="551"/>
      <c r="BK373" s="551"/>
      <c r="BL373" s="551"/>
      <c r="BM373" s="551"/>
      <c r="BN373" s="551"/>
      <c r="BO373" s="551"/>
      <c r="BP373" s="551"/>
      <c r="BQ373" s="551"/>
      <c r="BR373" s="551"/>
      <c r="BS373" s="551"/>
      <c r="BT373" s="551"/>
      <c r="BU373" s="551"/>
      <c r="BV373" s="551"/>
      <c r="BW373" s="551"/>
      <c r="BX373" s="551"/>
      <c r="BY373" s="551"/>
    </row>
    <row r="374">
      <c r="A374" s="551"/>
      <c r="B374" s="551"/>
      <c r="C374" s="551"/>
      <c r="D374" s="551"/>
      <c r="E374" s="554"/>
      <c r="H374" s="551"/>
      <c r="I374" s="551"/>
      <c r="J374" s="551"/>
      <c r="K374" s="551"/>
      <c r="L374" s="551"/>
      <c r="M374" s="551"/>
      <c r="N374" s="551"/>
      <c r="O374" s="551"/>
      <c r="P374" s="551"/>
      <c r="Q374" s="551"/>
      <c r="R374" s="551"/>
      <c r="S374" s="551"/>
      <c r="T374" s="551"/>
      <c r="U374" s="551"/>
      <c r="V374" s="551"/>
      <c r="W374" s="551"/>
      <c r="X374" s="551"/>
      <c r="Y374" s="551"/>
      <c r="Z374" s="551"/>
      <c r="AA374" s="551"/>
      <c r="AB374" s="551"/>
      <c r="AC374" s="551"/>
      <c r="AD374" s="551"/>
      <c r="AE374" s="551"/>
      <c r="AF374" s="551"/>
      <c r="AG374" s="551"/>
      <c r="AH374" s="551"/>
      <c r="AI374" s="551"/>
      <c r="AJ374" s="551"/>
      <c r="AK374" s="551"/>
      <c r="AL374" s="551"/>
      <c r="AM374" s="551"/>
      <c r="AN374" s="551"/>
      <c r="AO374" s="551"/>
      <c r="AP374" s="551"/>
      <c r="AQ374" s="551"/>
      <c r="AR374" s="551"/>
      <c r="AS374" s="551"/>
      <c r="AT374" s="551"/>
      <c r="AU374" s="551"/>
      <c r="AV374" s="551"/>
      <c r="AW374" s="551"/>
      <c r="AX374" s="551"/>
      <c r="AY374" s="551"/>
      <c r="AZ374" s="551"/>
      <c r="BA374" s="551"/>
      <c r="BB374" s="551"/>
      <c r="BC374" s="551"/>
      <c r="BD374" s="551"/>
      <c r="BE374" s="551"/>
      <c r="BF374" s="551"/>
      <c r="BG374" s="551"/>
      <c r="BH374" s="551"/>
      <c r="BI374" s="551"/>
      <c r="BJ374" s="551"/>
      <c r="BK374" s="551"/>
      <c r="BL374" s="551"/>
      <c r="BM374" s="551"/>
      <c r="BN374" s="551"/>
      <c r="BO374" s="551"/>
      <c r="BP374" s="551"/>
      <c r="BQ374" s="551"/>
      <c r="BR374" s="551"/>
      <c r="BS374" s="551"/>
      <c r="BT374" s="551"/>
      <c r="BU374" s="551"/>
      <c r="BV374" s="551"/>
      <c r="BW374" s="551"/>
      <c r="BX374" s="551"/>
      <c r="BY374" s="551"/>
    </row>
    <row r="375">
      <c r="A375" s="551"/>
      <c r="B375" s="551"/>
      <c r="C375" s="551"/>
      <c r="D375" s="551"/>
      <c r="E375" s="554"/>
      <c r="H375" s="551"/>
      <c r="I375" s="551"/>
      <c r="J375" s="551"/>
      <c r="K375" s="551"/>
      <c r="L375" s="551"/>
      <c r="M375" s="551"/>
      <c r="N375" s="551"/>
      <c r="O375" s="551"/>
      <c r="P375" s="551"/>
      <c r="Q375" s="551"/>
      <c r="R375" s="551"/>
      <c r="S375" s="551"/>
      <c r="T375" s="551"/>
      <c r="U375" s="551"/>
      <c r="V375" s="551"/>
      <c r="W375" s="551"/>
      <c r="X375" s="551"/>
      <c r="Y375" s="551"/>
      <c r="Z375" s="551"/>
      <c r="AA375" s="551"/>
      <c r="AB375" s="551"/>
      <c r="AC375" s="551"/>
      <c r="AD375" s="551"/>
      <c r="AE375" s="551"/>
      <c r="AF375" s="551"/>
      <c r="AG375" s="551"/>
      <c r="AH375" s="551"/>
      <c r="AI375" s="551"/>
      <c r="AJ375" s="551"/>
      <c r="AK375" s="551"/>
      <c r="AL375" s="551"/>
      <c r="AM375" s="551"/>
      <c r="AN375" s="551"/>
      <c r="AO375" s="551"/>
      <c r="AP375" s="551"/>
      <c r="AQ375" s="551"/>
      <c r="AR375" s="551"/>
      <c r="AS375" s="551"/>
      <c r="AT375" s="551"/>
      <c r="AU375" s="551"/>
      <c r="AV375" s="551"/>
      <c r="AW375" s="551"/>
      <c r="AX375" s="551"/>
      <c r="AY375" s="551"/>
      <c r="AZ375" s="551"/>
      <c r="BA375" s="551"/>
      <c r="BB375" s="551"/>
      <c r="BC375" s="551"/>
      <c r="BD375" s="551"/>
      <c r="BE375" s="551"/>
      <c r="BF375" s="551"/>
      <c r="BG375" s="551"/>
      <c r="BH375" s="551"/>
      <c r="BI375" s="551"/>
      <c r="BJ375" s="551"/>
      <c r="BK375" s="551"/>
      <c r="BL375" s="551"/>
      <c r="BM375" s="551"/>
      <c r="BN375" s="551"/>
      <c r="BO375" s="551"/>
      <c r="BP375" s="551"/>
      <c r="BQ375" s="551"/>
      <c r="BR375" s="551"/>
      <c r="BS375" s="551"/>
      <c r="BT375" s="551"/>
      <c r="BU375" s="551"/>
      <c r="BV375" s="551"/>
      <c r="BW375" s="551"/>
      <c r="BX375" s="551"/>
      <c r="BY375" s="551"/>
    </row>
    <row r="376">
      <c r="A376" s="551"/>
      <c r="B376" s="551"/>
      <c r="C376" s="551"/>
      <c r="D376" s="551"/>
      <c r="E376" s="554"/>
      <c r="H376" s="551"/>
      <c r="I376" s="551"/>
      <c r="J376" s="551"/>
      <c r="K376" s="551"/>
      <c r="L376" s="551"/>
      <c r="M376" s="551"/>
      <c r="N376" s="551"/>
      <c r="O376" s="551"/>
      <c r="P376" s="551"/>
      <c r="Q376" s="551"/>
      <c r="R376" s="551"/>
      <c r="S376" s="551"/>
      <c r="T376" s="551"/>
      <c r="U376" s="551"/>
      <c r="V376" s="551"/>
      <c r="W376" s="551"/>
      <c r="X376" s="551"/>
      <c r="Y376" s="551"/>
      <c r="Z376" s="551"/>
      <c r="AA376" s="551"/>
      <c r="AB376" s="551"/>
      <c r="AC376" s="551"/>
      <c r="AD376" s="551"/>
      <c r="AE376" s="551"/>
      <c r="AF376" s="551"/>
      <c r="AG376" s="551"/>
      <c r="AH376" s="551"/>
      <c r="AI376" s="551"/>
      <c r="AJ376" s="551"/>
      <c r="AK376" s="551"/>
      <c r="AL376" s="551"/>
      <c r="AM376" s="551"/>
      <c r="AN376" s="551"/>
      <c r="AO376" s="551"/>
      <c r="AP376" s="551"/>
      <c r="AQ376" s="551"/>
      <c r="AR376" s="551"/>
      <c r="AS376" s="551"/>
      <c r="AT376" s="551"/>
      <c r="AU376" s="551"/>
      <c r="AV376" s="551"/>
      <c r="AW376" s="551"/>
      <c r="AX376" s="551"/>
      <c r="AY376" s="551"/>
      <c r="AZ376" s="551"/>
      <c r="BA376" s="551"/>
      <c r="BB376" s="551"/>
      <c r="BC376" s="551"/>
      <c r="BD376" s="551"/>
      <c r="BE376" s="551"/>
      <c r="BF376" s="551"/>
      <c r="BG376" s="551"/>
      <c r="BH376" s="551"/>
      <c r="BI376" s="551"/>
      <c r="BJ376" s="551"/>
      <c r="BK376" s="551"/>
      <c r="BL376" s="551"/>
      <c r="BM376" s="551"/>
      <c r="BN376" s="551"/>
      <c r="BO376" s="551"/>
      <c r="BP376" s="551"/>
      <c r="BQ376" s="551"/>
      <c r="BR376" s="551"/>
      <c r="BS376" s="551"/>
      <c r="BT376" s="551"/>
      <c r="BU376" s="551"/>
      <c r="BV376" s="551"/>
      <c r="BW376" s="551"/>
      <c r="BX376" s="551"/>
      <c r="BY376" s="551"/>
    </row>
    <row r="377">
      <c r="A377" s="551"/>
      <c r="B377" s="551"/>
      <c r="C377" s="551"/>
      <c r="D377" s="551"/>
      <c r="E377" s="554"/>
      <c r="H377" s="551"/>
      <c r="I377" s="551"/>
      <c r="J377" s="551"/>
      <c r="K377" s="551"/>
      <c r="L377" s="551"/>
      <c r="M377" s="551"/>
      <c r="N377" s="551"/>
      <c r="O377" s="551"/>
      <c r="P377" s="551"/>
      <c r="Q377" s="551"/>
      <c r="R377" s="551"/>
      <c r="S377" s="551"/>
      <c r="T377" s="551"/>
      <c r="U377" s="551"/>
      <c r="V377" s="551"/>
      <c r="W377" s="551"/>
      <c r="X377" s="551"/>
      <c r="Y377" s="551"/>
      <c r="Z377" s="551"/>
      <c r="AA377" s="551"/>
      <c r="AB377" s="551"/>
      <c r="AC377" s="551"/>
      <c r="AD377" s="551"/>
      <c r="AE377" s="551"/>
      <c r="AF377" s="551"/>
      <c r="AG377" s="551"/>
      <c r="AH377" s="551"/>
      <c r="AI377" s="551"/>
      <c r="AJ377" s="551"/>
      <c r="AK377" s="551"/>
      <c r="AL377" s="551"/>
      <c r="AM377" s="551"/>
      <c r="AN377" s="551"/>
      <c r="AO377" s="551"/>
      <c r="AP377" s="551"/>
      <c r="AQ377" s="551"/>
      <c r="AR377" s="551"/>
      <c r="AS377" s="551"/>
      <c r="AT377" s="551"/>
      <c r="AU377" s="551"/>
      <c r="AV377" s="551"/>
      <c r="AW377" s="551"/>
      <c r="AX377" s="551"/>
      <c r="AY377" s="551"/>
      <c r="AZ377" s="551"/>
      <c r="BA377" s="551"/>
      <c r="BB377" s="551"/>
      <c r="BC377" s="551"/>
      <c r="BD377" s="551"/>
      <c r="BE377" s="551"/>
      <c r="BF377" s="551"/>
      <c r="BG377" s="551"/>
      <c r="BH377" s="551"/>
      <c r="BI377" s="551"/>
      <c r="BJ377" s="551"/>
      <c r="BK377" s="551"/>
      <c r="BL377" s="551"/>
      <c r="BM377" s="551"/>
      <c r="BN377" s="551"/>
      <c r="BO377" s="551"/>
      <c r="BP377" s="551"/>
      <c r="BQ377" s="551"/>
      <c r="BR377" s="551"/>
      <c r="BS377" s="551"/>
      <c r="BT377" s="551"/>
      <c r="BU377" s="551"/>
      <c r="BV377" s="551"/>
      <c r="BW377" s="551"/>
      <c r="BX377" s="551"/>
      <c r="BY377" s="551"/>
    </row>
    <row r="378">
      <c r="A378" s="551"/>
      <c r="B378" s="551"/>
      <c r="C378" s="551"/>
      <c r="D378" s="551"/>
      <c r="E378" s="554"/>
      <c r="H378" s="551"/>
      <c r="I378" s="551"/>
      <c r="J378" s="551"/>
      <c r="K378" s="551"/>
      <c r="L378" s="551"/>
      <c r="M378" s="551"/>
      <c r="N378" s="551"/>
      <c r="O378" s="551"/>
      <c r="P378" s="551"/>
      <c r="Q378" s="551"/>
      <c r="R378" s="551"/>
      <c r="S378" s="551"/>
      <c r="T378" s="551"/>
      <c r="U378" s="551"/>
      <c r="V378" s="551"/>
      <c r="W378" s="551"/>
      <c r="X378" s="551"/>
      <c r="Y378" s="551"/>
      <c r="Z378" s="551"/>
      <c r="AA378" s="551"/>
      <c r="AB378" s="551"/>
      <c r="AC378" s="551"/>
      <c r="AD378" s="551"/>
      <c r="AE378" s="551"/>
      <c r="AF378" s="551"/>
      <c r="AG378" s="551"/>
      <c r="AH378" s="551"/>
      <c r="AI378" s="551"/>
      <c r="AJ378" s="551"/>
      <c r="AK378" s="551"/>
      <c r="AL378" s="551"/>
      <c r="AM378" s="551"/>
      <c r="AN378" s="551"/>
      <c r="AO378" s="551"/>
      <c r="AP378" s="551"/>
      <c r="AQ378" s="551"/>
      <c r="AR378" s="551"/>
      <c r="AS378" s="551"/>
      <c r="AT378" s="551"/>
      <c r="AU378" s="551"/>
      <c r="AV378" s="551"/>
      <c r="AW378" s="551"/>
      <c r="AX378" s="551"/>
      <c r="AY378" s="551"/>
      <c r="AZ378" s="551"/>
      <c r="BA378" s="551"/>
      <c r="BB378" s="551"/>
      <c r="BC378" s="551"/>
      <c r="BD378" s="551"/>
      <c r="BE378" s="551"/>
      <c r="BF378" s="551"/>
      <c r="BG378" s="551"/>
      <c r="BH378" s="551"/>
      <c r="BI378" s="551"/>
      <c r="BJ378" s="551"/>
      <c r="BK378" s="551"/>
      <c r="BL378" s="551"/>
      <c r="BM378" s="551"/>
      <c r="BN378" s="551"/>
      <c r="BO378" s="551"/>
      <c r="BP378" s="551"/>
      <c r="BQ378" s="551"/>
      <c r="BR378" s="551"/>
      <c r="BS378" s="551"/>
      <c r="BT378" s="551"/>
      <c r="BU378" s="551"/>
      <c r="BV378" s="551"/>
      <c r="BW378" s="551"/>
      <c r="BX378" s="551"/>
      <c r="BY378" s="551"/>
    </row>
    <row r="379">
      <c r="A379" s="551"/>
      <c r="B379" s="551"/>
      <c r="C379" s="551"/>
      <c r="D379" s="551"/>
      <c r="E379" s="554"/>
      <c r="H379" s="551"/>
      <c r="I379" s="551"/>
      <c r="J379" s="551"/>
      <c r="K379" s="551"/>
      <c r="L379" s="551"/>
      <c r="M379" s="551"/>
      <c r="N379" s="551"/>
      <c r="O379" s="551"/>
      <c r="P379" s="551"/>
      <c r="Q379" s="551"/>
      <c r="R379" s="551"/>
      <c r="S379" s="551"/>
      <c r="T379" s="551"/>
      <c r="U379" s="551"/>
      <c r="V379" s="551"/>
      <c r="W379" s="551"/>
      <c r="X379" s="551"/>
      <c r="Y379" s="551"/>
      <c r="Z379" s="551"/>
      <c r="AA379" s="551"/>
      <c r="AB379" s="551"/>
      <c r="AC379" s="551"/>
      <c r="AD379" s="551"/>
      <c r="AE379" s="551"/>
      <c r="AF379" s="551"/>
      <c r="AG379" s="551"/>
      <c r="AH379" s="551"/>
      <c r="AI379" s="551"/>
      <c r="AJ379" s="551"/>
      <c r="AK379" s="551"/>
      <c r="AL379" s="551"/>
      <c r="AM379" s="551"/>
      <c r="AN379" s="551"/>
      <c r="AO379" s="551"/>
      <c r="AP379" s="551"/>
      <c r="AQ379" s="551"/>
      <c r="AR379" s="551"/>
      <c r="AS379" s="551"/>
      <c r="AT379" s="551"/>
      <c r="AU379" s="551"/>
      <c r="AV379" s="551"/>
      <c r="AW379" s="551"/>
      <c r="AX379" s="551"/>
      <c r="AY379" s="551"/>
      <c r="AZ379" s="551"/>
      <c r="BA379" s="551"/>
      <c r="BB379" s="551"/>
      <c r="BC379" s="551"/>
      <c r="BD379" s="551"/>
      <c r="BE379" s="551"/>
      <c r="BF379" s="551"/>
      <c r="BG379" s="551"/>
      <c r="BH379" s="551"/>
      <c r="BI379" s="551"/>
      <c r="BJ379" s="551"/>
      <c r="BK379" s="551"/>
      <c r="BL379" s="551"/>
      <c r="BM379" s="551"/>
      <c r="BN379" s="551"/>
      <c r="BO379" s="551"/>
      <c r="BP379" s="551"/>
      <c r="BQ379" s="551"/>
      <c r="BR379" s="551"/>
      <c r="BS379" s="551"/>
      <c r="BT379" s="551"/>
      <c r="BU379" s="551"/>
      <c r="BV379" s="551"/>
      <c r="BW379" s="551"/>
      <c r="BX379" s="551"/>
      <c r="BY379" s="551"/>
    </row>
    <row r="380">
      <c r="A380" s="551"/>
      <c r="B380" s="551"/>
      <c r="C380" s="551"/>
      <c r="D380" s="551"/>
      <c r="E380" s="554"/>
      <c r="H380" s="551"/>
      <c r="I380" s="551"/>
      <c r="J380" s="551"/>
      <c r="K380" s="551"/>
      <c r="L380" s="551"/>
      <c r="M380" s="551"/>
      <c r="N380" s="551"/>
      <c r="O380" s="551"/>
      <c r="P380" s="551"/>
      <c r="Q380" s="551"/>
      <c r="R380" s="551"/>
      <c r="S380" s="551"/>
      <c r="T380" s="551"/>
      <c r="U380" s="551"/>
      <c r="V380" s="551"/>
      <c r="W380" s="551"/>
      <c r="X380" s="551"/>
      <c r="Y380" s="551"/>
      <c r="Z380" s="551"/>
      <c r="AA380" s="551"/>
      <c r="AB380" s="551"/>
      <c r="AC380" s="551"/>
      <c r="AD380" s="551"/>
      <c r="AE380" s="551"/>
      <c r="AF380" s="551"/>
      <c r="AG380" s="551"/>
      <c r="AH380" s="551"/>
      <c r="AI380" s="551"/>
      <c r="AJ380" s="551"/>
      <c r="AK380" s="551"/>
      <c r="AL380" s="551"/>
      <c r="AM380" s="551"/>
      <c r="AN380" s="551"/>
      <c r="AO380" s="551"/>
      <c r="AP380" s="551"/>
      <c r="AQ380" s="551"/>
      <c r="AR380" s="551"/>
      <c r="AS380" s="551"/>
      <c r="AT380" s="551"/>
      <c r="AU380" s="551"/>
      <c r="AV380" s="551"/>
      <c r="AW380" s="551"/>
      <c r="AX380" s="551"/>
      <c r="AY380" s="551"/>
      <c r="AZ380" s="551"/>
      <c r="BA380" s="551"/>
      <c r="BB380" s="551"/>
      <c r="BC380" s="551"/>
      <c r="BD380" s="551"/>
      <c r="BE380" s="551"/>
      <c r="BF380" s="551"/>
      <c r="BG380" s="551"/>
      <c r="BH380" s="551"/>
      <c r="BI380" s="551"/>
      <c r="BJ380" s="551"/>
      <c r="BK380" s="551"/>
      <c r="BL380" s="551"/>
      <c r="BM380" s="551"/>
      <c r="BN380" s="551"/>
      <c r="BO380" s="551"/>
      <c r="BP380" s="551"/>
      <c r="BQ380" s="551"/>
      <c r="BR380" s="551"/>
      <c r="BS380" s="551"/>
      <c r="BT380" s="551"/>
      <c r="BU380" s="551"/>
      <c r="BV380" s="551"/>
      <c r="BW380" s="551"/>
      <c r="BX380" s="551"/>
      <c r="BY380" s="551"/>
    </row>
    <row r="381">
      <c r="A381" s="551"/>
      <c r="B381" s="551"/>
      <c r="C381" s="551"/>
      <c r="D381" s="551"/>
      <c r="E381" s="554"/>
      <c r="H381" s="551"/>
      <c r="I381" s="551"/>
      <c r="J381" s="551"/>
      <c r="K381" s="551"/>
      <c r="L381" s="551"/>
      <c r="M381" s="551"/>
      <c r="N381" s="551"/>
      <c r="O381" s="551"/>
      <c r="P381" s="551"/>
      <c r="Q381" s="551"/>
      <c r="R381" s="551"/>
      <c r="S381" s="551"/>
      <c r="T381" s="551"/>
      <c r="U381" s="551"/>
      <c r="V381" s="551"/>
      <c r="W381" s="551"/>
      <c r="X381" s="551"/>
      <c r="Y381" s="551"/>
      <c r="Z381" s="551"/>
      <c r="AA381" s="551"/>
      <c r="AB381" s="551"/>
      <c r="AC381" s="551"/>
      <c r="AD381" s="551"/>
      <c r="AE381" s="551"/>
      <c r="AF381" s="551"/>
      <c r="AG381" s="551"/>
      <c r="AH381" s="551"/>
      <c r="AI381" s="551"/>
      <c r="AJ381" s="551"/>
      <c r="AK381" s="551"/>
      <c r="AL381" s="551"/>
      <c r="AM381" s="551"/>
      <c r="AN381" s="551"/>
      <c r="AO381" s="551"/>
      <c r="AP381" s="551"/>
      <c r="AQ381" s="551"/>
      <c r="AR381" s="551"/>
      <c r="AS381" s="551"/>
      <c r="AT381" s="551"/>
      <c r="AU381" s="551"/>
      <c r="AV381" s="551"/>
      <c r="AW381" s="551"/>
      <c r="AX381" s="551"/>
      <c r="AY381" s="551"/>
      <c r="AZ381" s="551"/>
      <c r="BA381" s="551"/>
      <c r="BB381" s="551"/>
      <c r="BC381" s="551"/>
      <c r="BD381" s="551"/>
      <c r="BE381" s="551"/>
      <c r="BF381" s="551"/>
      <c r="BG381" s="551"/>
      <c r="BH381" s="551"/>
      <c r="BI381" s="551"/>
      <c r="BJ381" s="551"/>
      <c r="BK381" s="551"/>
      <c r="BL381" s="551"/>
      <c r="BM381" s="551"/>
      <c r="BN381" s="551"/>
      <c r="BO381" s="551"/>
      <c r="BP381" s="551"/>
      <c r="BQ381" s="551"/>
      <c r="BR381" s="551"/>
      <c r="BS381" s="551"/>
      <c r="BT381" s="551"/>
      <c r="BU381" s="551"/>
      <c r="BV381" s="551"/>
      <c r="BW381" s="551"/>
      <c r="BX381" s="551"/>
      <c r="BY381" s="551"/>
    </row>
    <row r="382">
      <c r="A382" s="551"/>
      <c r="B382" s="551"/>
      <c r="C382" s="551"/>
      <c r="D382" s="551"/>
      <c r="E382" s="554"/>
      <c r="H382" s="551"/>
      <c r="I382" s="551"/>
      <c r="J382" s="551"/>
      <c r="K382" s="551"/>
      <c r="L382" s="551"/>
      <c r="M382" s="551"/>
      <c r="N382" s="551"/>
      <c r="O382" s="551"/>
      <c r="P382" s="551"/>
      <c r="Q382" s="551"/>
      <c r="R382" s="551"/>
      <c r="S382" s="551"/>
      <c r="T382" s="551"/>
      <c r="U382" s="551"/>
      <c r="V382" s="551"/>
      <c r="W382" s="551"/>
      <c r="X382" s="551"/>
      <c r="Y382" s="551"/>
      <c r="Z382" s="551"/>
      <c r="AA382" s="551"/>
      <c r="AB382" s="551"/>
      <c r="AC382" s="551"/>
      <c r="AD382" s="551"/>
      <c r="AE382" s="551"/>
      <c r="AF382" s="551"/>
      <c r="AG382" s="551"/>
      <c r="AH382" s="551"/>
      <c r="AI382" s="551"/>
      <c r="AJ382" s="551"/>
      <c r="AK382" s="551"/>
      <c r="AL382" s="551"/>
      <c r="AM382" s="551"/>
      <c r="AN382" s="551"/>
      <c r="AO382" s="551"/>
      <c r="AP382" s="551"/>
      <c r="AQ382" s="551"/>
      <c r="AR382" s="551"/>
      <c r="AS382" s="551"/>
      <c r="AT382" s="551"/>
      <c r="AU382" s="551"/>
      <c r="AV382" s="551"/>
      <c r="AW382" s="551"/>
      <c r="AX382" s="551"/>
      <c r="AY382" s="551"/>
      <c r="AZ382" s="551"/>
      <c r="BA382" s="551"/>
      <c r="BB382" s="551"/>
      <c r="BC382" s="551"/>
      <c r="BD382" s="551"/>
      <c r="BE382" s="551"/>
      <c r="BF382" s="551"/>
      <c r="BG382" s="551"/>
      <c r="BH382" s="551"/>
      <c r="BI382" s="551"/>
      <c r="BJ382" s="551"/>
      <c r="BK382" s="551"/>
      <c r="BL382" s="551"/>
      <c r="BM382" s="551"/>
      <c r="BN382" s="551"/>
      <c r="BO382" s="551"/>
      <c r="BP382" s="551"/>
      <c r="BQ382" s="551"/>
      <c r="BR382" s="551"/>
      <c r="BS382" s="551"/>
      <c r="BT382" s="551"/>
      <c r="BU382" s="551"/>
      <c r="BV382" s="551"/>
      <c r="BW382" s="551"/>
      <c r="BX382" s="551"/>
      <c r="BY382" s="551"/>
    </row>
    <row r="383">
      <c r="A383" s="551"/>
      <c r="B383" s="551"/>
      <c r="C383" s="551"/>
      <c r="D383" s="551"/>
      <c r="E383" s="554"/>
      <c r="H383" s="551"/>
      <c r="I383" s="551"/>
      <c r="J383" s="551"/>
      <c r="K383" s="551"/>
      <c r="L383" s="551"/>
      <c r="M383" s="551"/>
      <c r="N383" s="551"/>
      <c r="O383" s="551"/>
      <c r="P383" s="551"/>
      <c r="Q383" s="551"/>
      <c r="R383" s="551"/>
      <c r="S383" s="551"/>
      <c r="T383" s="551"/>
      <c r="U383" s="551"/>
      <c r="V383" s="551"/>
      <c r="W383" s="551"/>
      <c r="X383" s="551"/>
      <c r="Y383" s="551"/>
      <c r="Z383" s="551"/>
      <c r="AA383" s="551"/>
      <c r="AB383" s="551"/>
      <c r="AC383" s="551"/>
      <c r="AD383" s="551"/>
      <c r="AE383" s="551"/>
      <c r="AF383" s="551"/>
      <c r="AG383" s="551"/>
      <c r="AH383" s="551"/>
      <c r="AI383" s="551"/>
      <c r="AJ383" s="551"/>
      <c r="AK383" s="551"/>
      <c r="AL383" s="551"/>
      <c r="AM383" s="551"/>
      <c r="AN383" s="551"/>
      <c r="AO383" s="551"/>
      <c r="AP383" s="551"/>
      <c r="AQ383" s="551"/>
      <c r="AR383" s="551"/>
      <c r="AS383" s="551"/>
      <c r="AT383" s="551"/>
      <c r="AU383" s="551"/>
      <c r="AV383" s="551"/>
      <c r="AW383" s="551"/>
      <c r="AX383" s="551"/>
      <c r="AY383" s="551"/>
      <c r="AZ383" s="551"/>
      <c r="BA383" s="551"/>
      <c r="BB383" s="551"/>
      <c r="BC383" s="551"/>
      <c r="BD383" s="551"/>
      <c r="BE383" s="551"/>
      <c r="BF383" s="551"/>
      <c r="BG383" s="551"/>
      <c r="BH383" s="551"/>
      <c r="BI383" s="551"/>
      <c r="BJ383" s="551"/>
      <c r="BK383" s="551"/>
      <c r="BL383" s="551"/>
      <c r="BM383" s="551"/>
      <c r="BN383" s="551"/>
      <c r="BO383" s="551"/>
      <c r="BP383" s="551"/>
      <c r="BQ383" s="551"/>
      <c r="BR383" s="551"/>
      <c r="BS383" s="551"/>
      <c r="BT383" s="551"/>
      <c r="BU383" s="551"/>
      <c r="BV383" s="551"/>
      <c r="BW383" s="551"/>
      <c r="BX383" s="551"/>
      <c r="BY383" s="551"/>
    </row>
    <row r="384">
      <c r="A384" s="551"/>
      <c r="B384" s="551"/>
      <c r="C384" s="551"/>
      <c r="D384" s="551"/>
      <c r="E384" s="554"/>
      <c r="H384" s="551"/>
      <c r="I384" s="551"/>
      <c r="J384" s="551"/>
      <c r="K384" s="551"/>
      <c r="L384" s="551"/>
      <c r="M384" s="551"/>
      <c r="N384" s="551"/>
      <c r="O384" s="551"/>
      <c r="P384" s="551"/>
      <c r="Q384" s="551"/>
      <c r="R384" s="551"/>
      <c r="S384" s="551"/>
      <c r="T384" s="551"/>
      <c r="U384" s="551"/>
      <c r="V384" s="551"/>
      <c r="W384" s="551"/>
      <c r="X384" s="551"/>
      <c r="Y384" s="551"/>
      <c r="Z384" s="551"/>
      <c r="AA384" s="551"/>
      <c r="AB384" s="551"/>
      <c r="AC384" s="551"/>
      <c r="AD384" s="551"/>
      <c r="AE384" s="551"/>
      <c r="AF384" s="551"/>
      <c r="AG384" s="551"/>
      <c r="AH384" s="551"/>
      <c r="AI384" s="551"/>
      <c r="AJ384" s="551"/>
      <c r="AK384" s="551"/>
      <c r="AL384" s="551"/>
      <c r="AM384" s="551"/>
      <c r="AN384" s="551"/>
      <c r="AO384" s="551"/>
      <c r="AP384" s="551"/>
      <c r="AQ384" s="551"/>
      <c r="AR384" s="551"/>
      <c r="AS384" s="551"/>
      <c r="AT384" s="551"/>
      <c r="AU384" s="551"/>
      <c r="AV384" s="551"/>
      <c r="AW384" s="551"/>
      <c r="AX384" s="551"/>
      <c r="AY384" s="551"/>
      <c r="AZ384" s="551"/>
      <c r="BA384" s="551"/>
      <c r="BB384" s="551"/>
      <c r="BC384" s="551"/>
      <c r="BD384" s="551"/>
      <c r="BE384" s="551"/>
      <c r="BF384" s="551"/>
      <c r="BG384" s="551"/>
      <c r="BH384" s="551"/>
      <c r="BI384" s="551"/>
      <c r="BJ384" s="551"/>
      <c r="BK384" s="551"/>
      <c r="BL384" s="551"/>
      <c r="BM384" s="551"/>
      <c r="BN384" s="551"/>
      <c r="BO384" s="551"/>
      <c r="BP384" s="551"/>
      <c r="BQ384" s="551"/>
      <c r="BR384" s="551"/>
      <c r="BS384" s="551"/>
      <c r="BT384" s="551"/>
      <c r="BU384" s="551"/>
      <c r="BV384" s="551"/>
      <c r="BW384" s="551"/>
      <c r="BX384" s="551"/>
      <c r="BY384" s="551"/>
    </row>
    <row r="385">
      <c r="A385" s="551"/>
      <c r="B385" s="551"/>
      <c r="C385" s="551"/>
      <c r="D385" s="551"/>
      <c r="E385" s="554"/>
      <c r="H385" s="551"/>
      <c r="I385" s="551"/>
      <c r="J385" s="551"/>
      <c r="K385" s="551"/>
      <c r="L385" s="551"/>
      <c r="M385" s="551"/>
      <c r="N385" s="551"/>
      <c r="O385" s="551"/>
      <c r="P385" s="551"/>
      <c r="Q385" s="551"/>
      <c r="R385" s="551"/>
      <c r="S385" s="551"/>
      <c r="T385" s="551"/>
      <c r="U385" s="551"/>
      <c r="V385" s="551"/>
      <c r="W385" s="551"/>
      <c r="X385" s="551"/>
      <c r="Y385" s="551"/>
      <c r="Z385" s="551"/>
      <c r="AA385" s="551"/>
      <c r="AB385" s="551"/>
      <c r="AC385" s="551"/>
      <c r="AD385" s="551"/>
      <c r="AE385" s="551"/>
      <c r="AF385" s="551"/>
      <c r="AG385" s="551"/>
      <c r="AH385" s="551"/>
      <c r="AI385" s="551"/>
      <c r="AJ385" s="551"/>
      <c r="AK385" s="551"/>
      <c r="AL385" s="551"/>
      <c r="AM385" s="551"/>
      <c r="AN385" s="551"/>
      <c r="AO385" s="551"/>
      <c r="AP385" s="551"/>
      <c r="AQ385" s="551"/>
      <c r="AR385" s="551"/>
      <c r="AS385" s="551"/>
      <c r="AT385" s="551"/>
      <c r="AU385" s="551"/>
      <c r="AV385" s="551"/>
      <c r="AW385" s="551"/>
      <c r="AX385" s="551"/>
      <c r="AY385" s="551"/>
      <c r="AZ385" s="551"/>
      <c r="BA385" s="551"/>
      <c r="BB385" s="551"/>
      <c r="BC385" s="551"/>
      <c r="BD385" s="551"/>
      <c r="BE385" s="551"/>
      <c r="BF385" s="551"/>
      <c r="BG385" s="551"/>
      <c r="BH385" s="551"/>
      <c r="BI385" s="551"/>
      <c r="BJ385" s="551"/>
      <c r="BK385" s="551"/>
      <c r="BL385" s="551"/>
      <c r="BM385" s="551"/>
      <c r="BN385" s="551"/>
      <c r="BO385" s="551"/>
      <c r="BP385" s="551"/>
      <c r="BQ385" s="551"/>
      <c r="BR385" s="551"/>
      <c r="BS385" s="551"/>
      <c r="BT385" s="551"/>
      <c r="BU385" s="551"/>
      <c r="BV385" s="551"/>
      <c r="BW385" s="551"/>
      <c r="BX385" s="551"/>
      <c r="BY385" s="551"/>
    </row>
    <row r="386">
      <c r="A386" s="551"/>
      <c r="B386" s="551"/>
      <c r="C386" s="551"/>
      <c r="D386" s="551"/>
      <c r="E386" s="554"/>
      <c r="H386" s="551"/>
      <c r="I386" s="551"/>
      <c r="J386" s="551"/>
      <c r="K386" s="551"/>
      <c r="L386" s="551"/>
      <c r="M386" s="551"/>
      <c r="N386" s="551"/>
      <c r="O386" s="551"/>
      <c r="P386" s="551"/>
      <c r="Q386" s="551"/>
      <c r="R386" s="551"/>
      <c r="S386" s="551"/>
      <c r="T386" s="551"/>
      <c r="U386" s="551"/>
      <c r="V386" s="551"/>
      <c r="W386" s="551"/>
      <c r="X386" s="551"/>
      <c r="Y386" s="551"/>
      <c r="Z386" s="551"/>
      <c r="AA386" s="551"/>
      <c r="AB386" s="551"/>
      <c r="AC386" s="551"/>
      <c r="AD386" s="551"/>
      <c r="AE386" s="551"/>
      <c r="AF386" s="551"/>
      <c r="AG386" s="551"/>
      <c r="AH386" s="551"/>
      <c r="AI386" s="551"/>
      <c r="AJ386" s="551"/>
      <c r="AK386" s="551"/>
      <c r="AL386" s="551"/>
      <c r="AM386" s="551"/>
      <c r="AN386" s="551"/>
      <c r="AO386" s="551"/>
      <c r="AP386" s="551"/>
      <c r="AQ386" s="551"/>
      <c r="AR386" s="551"/>
      <c r="AS386" s="551"/>
      <c r="AT386" s="551"/>
      <c r="AU386" s="551"/>
      <c r="AV386" s="551"/>
      <c r="AW386" s="551"/>
      <c r="AX386" s="551"/>
      <c r="AY386" s="551"/>
      <c r="AZ386" s="551"/>
      <c r="BA386" s="551"/>
      <c r="BB386" s="551"/>
      <c r="BC386" s="551"/>
      <c r="BD386" s="551"/>
      <c r="BE386" s="551"/>
      <c r="BF386" s="551"/>
      <c r="BG386" s="551"/>
      <c r="BH386" s="551"/>
      <c r="BI386" s="551"/>
      <c r="BJ386" s="551"/>
      <c r="BK386" s="551"/>
      <c r="BL386" s="551"/>
      <c r="BM386" s="551"/>
      <c r="BN386" s="551"/>
      <c r="BO386" s="551"/>
      <c r="BP386" s="551"/>
      <c r="BQ386" s="551"/>
      <c r="BR386" s="551"/>
      <c r="BS386" s="551"/>
      <c r="BT386" s="551"/>
      <c r="BU386" s="551"/>
      <c r="BV386" s="551"/>
      <c r="BW386" s="551"/>
      <c r="BX386" s="551"/>
      <c r="BY386" s="551"/>
    </row>
    <row r="387">
      <c r="A387" s="551"/>
      <c r="B387" s="551"/>
      <c r="C387" s="551"/>
      <c r="D387" s="551"/>
      <c r="E387" s="554"/>
      <c r="H387" s="551"/>
      <c r="I387" s="551"/>
      <c r="J387" s="551"/>
      <c r="K387" s="551"/>
      <c r="L387" s="551"/>
      <c r="M387" s="551"/>
      <c r="N387" s="551"/>
      <c r="O387" s="551"/>
      <c r="P387" s="551"/>
      <c r="Q387" s="551"/>
      <c r="R387" s="551"/>
      <c r="S387" s="551"/>
      <c r="T387" s="551"/>
      <c r="U387" s="551"/>
      <c r="V387" s="551"/>
      <c r="W387" s="551"/>
      <c r="X387" s="551"/>
      <c r="Y387" s="551"/>
      <c r="Z387" s="551"/>
      <c r="AA387" s="551"/>
      <c r="AB387" s="551"/>
      <c r="AC387" s="551"/>
      <c r="AD387" s="551"/>
      <c r="AE387" s="551"/>
      <c r="AF387" s="551"/>
      <c r="AG387" s="551"/>
      <c r="AH387" s="551"/>
      <c r="AI387" s="551"/>
      <c r="AJ387" s="551"/>
      <c r="AK387" s="551"/>
      <c r="AL387" s="551"/>
      <c r="AM387" s="551"/>
      <c r="AN387" s="551"/>
      <c r="AO387" s="551"/>
      <c r="AP387" s="551"/>
      <c r="AQ387" s="551"/>
      <c r="AR387" s="551"/>
      <c r="AS387" s="551"/>
      <c r="AT387" s="551"/>
      <c r="AU387" s="551"/>
      <c r="AV387" s="551"/>
      <c r="AW387" s="551"/>
      <c r="AX387" s="551"/>
      <c r="AY387" s="551"/>
      <c r="AZ387" s="551"/>
      <c r="BA387" s="551"/>
      <c r="BB387" s="551"/>
      <c r="BC387" s="551"/>
      <c r="BD387" s="551"/>
      <c r="BE387" s="551"/>
      <c r="BF387" s="551"/>
      <c r="BG387" s="551"/>
      <c r="BH387" s="551"/>
      <c r="BI387" s="551"/>
      <c r="BJ387" s="551"/>
      <c r="BK387" s="551"/>
      <c r="BL387" s="551"/>
      <c r="BM387" s="551"/>
      <c r="BN387" s="551"/>
      <c r="BO387" s="551"/>
      <c r="BP387" s="551"/>
      <c r="BQ387" s="551"/>
      <c r="BR387" s="551"/>
      <c r="BS387" s="551"/>
      <c r="BT387" s="551"/>
      <c r="BU387" s="551"/>
      <c r="BV387" s="551"/>
      <c r="BW387" s="551"/>
      <c r="BX387" s="551"/>
      <c r="BY387" s="551"/>
    </row>
    <row r="388">
      <c r="A388" s="551"/>
      <c r="B388" s="551"/>
      <c r="C388" s="551"/>
      <c r="D388" s="551"/>
      <c r="E388" s="554"/>
      <c r="H388" s="551"/>
      <c r="I388" s="551"/>
      <c r="J388" s="551"/>
      <c r="K388" s="551"/>
      <c r="L388" s="551"/>
      <c r="M388" s="551"/>
      <c r="N388" s="551"/>
      <c r="O388" s="551"/>
      <c r="P388" s="551"/>
      <c r="Q388" s="551"/>
      <c r="R388" s="551"/>
      <c r="S388" s="551"/>
      <c r="T388" s="551"/>
      <c r="U388" s="551"/>
      <c r="V388" s="551"/>
      <c r="W388" s="551"/>
      <c r="X388" s="551"/>
      <c r="Y388" s="551"/>
      <c r="Z388" s="551"/>
      <c r="AA388" s="551"/>
      <c r="AB388" s="551"/>
      <c r="AC388" s="551"/>
      <c r="AD388" s="551"/>
      <c r="AE388" s="551"/>
      <c r="AF388" s="551"/>
      <c r="AG388" s="551"/>
      <c r="AH388" s="551"/>
      <c r="AI388" s="551"/>
      <c r="AJ388" s="551"/>
      <c r="AK388" s="551"/>
      <c r="AL388" s="551"/>
      <c r="AM388" s="551"/>
      <c r="AN388" s="551"/>
      <c r="AO388" s="551"/>
      <c r="AP388" s="551"/>
      <c r="AQ388" s="551"/>
      <c r="AR388" s="551"/>
      <c r="AS388" s="551"/>
      <c r="AT388" s="551"/>
      <c r="AU388" s="551"/>
      <c r="AV388" s="551"/>
      <c r="AW388" s="551"/>
      <c r="AX388" s="551"/>
      <c r="AY388" s="551"/>
      <c r="AZ388" s="551"/>
      <c r="BA388" s="551"/>
      <c r="BB388" s="551"/>
      <c r="BC388" s="551"/>
      <c r="BD388" s="551"/>
      <c r="BE388" s="551"/>
      <c r="BF388" s="551"/>
      <c r="BG388" s="551"/>
      <c r="BH388" s="551"/>
      <c r="BI388" s="551"/>
      <c r="BJ388" s="551"/>
      <c r="BK388" s="551"/>
      <c r="BL388" s="551"/>
      <c r="BM388" s="551"/>
      <c r="BN388" s="551"/>
      <c r="BO388" s="551"/>
      <c r="BP388" s="551"/>
      <c r="BQ388" s="551"/>
      <c r="BR388" s="551"/>
      <c r="BS388" s="551"/>
      <c r="BT388" s="551"/>
      <c r="BU388" s="551"/>
      <c r="BV388" s="551"/>
      <c r="BW388" s="551"/>
      <c r="BX388" s="551"/>
      <c r="BY388" s="551"/>
    </row>
    <row r="389">
      <c r="A389" s="551"/>
      <c r="B389" s="551"/>
      <c r="C389" s="551"/>
      <c r="D389" s="551"/>
      <c r="E389" s="554"/>
      <c r="H389" s="551"/>
      <c r="I389" s="551"/>
      <c r="J389" s="551"/>
      <c r="K389" s="551"/>
      <c r="L389" s="551"/>
      <c r="M389" s="551"/>
      <c r="N389" s="551"/>
      <c r="O389" s="551"/>
      <c r="P389" s="551"/>
      <c r="Q389" s="551"/>
      <c r="R389" s="551"/>
      <c r="S389" s="551"/>
      <c r="T389" s="551"/>
      <c r="U389" s="551"/>
      <c r="V389" s="551"/>
      <c r="W389" s="551"/>
      <c r="X389" s="551"/>
      <c r="Y389" s="551"/>
      <c r="Z389" s="551"/>
      <c r="AA389" s="551"/>
      <c r="AB389" s="551"/>
      <c r="AC389" s="551"/>
      <c r="AD389" s="551"/>
      <c r="AE389" s="551"/>
      <c r="AF389" s="551"/>
      <c r="AG389" s="551"/>
      <c r="AH389" s="551"/>
      <c r="AI389" s="551"/>
      <c r="AJ389" s="551"/>
      <c r="AK389" s="551"/>
      <c r="AL389" s="551"/>
      <c r="AM389" s="551"/>
      <c r="AN389" s="551"/>
      <c r="AO389" s="551"/>
      <c r="AP389" s="551"/>
      <c r="AQ389" s="551"/>
      <c r="AR389" s="551"/>
      <c r="AS389" s="551"/>
      <c r="AT389" s="551"/>
      <c r="AU389" s="551"/>
      <c r="AV389" s="551"/>
      <c r="AW389" s="551"/>
      <c r="AX389" s="551"/>
      <c r="AY389" s="551"/>
      <c r="AZ389" s="551"/>
      <c r="BA389" s="551"/>
      <c r="BB389" s="551"/>
      <c r="BC389" s="551"/>
      <c r="BD389" s="551"/>
      <c r="BE389" s="551"/>
      <c r="BF389" s="551"/>
      <c r="BG389" s="551"/>
      <c r="BH389" s="551"/>
      <c r="BI389" s="551"/>
      <c r="BJ389" s="551"/>
      <c r="BK389" s="551"/>
      <c r="BL389" s="551"/>
      <c r="BM389" s="551"/>
      <c r="BN389" s="551"/>
      <c r="BO389" s="551"/>
      <c r="BP389" s="551"/>
      <c r="BQ389" s="551"/>
      <c r="BR389" s="551"/>
      <c r="BS389" s="551"/>
      <c r="BT389" s="551"/>
      <c r="BU389" s="551"/>
      <c r="BV389" s="551"/>
      <c r="BW389" s="551"/>
      <c r="BX389" s="551"/>
      <c r="BY389" s="551"/>
    </row>
    <row r="390">
      <c r="A390" s="551"/>
      <c r="B390" s="551"/>
      <c r="C390" s="551"/>
      <c r="D390" s="551"/>
      <c r="E390" s="554"/>
      <c r="H390" s="551"/>
      <c r="I390" s="551"/>
      <c r="J390" s="551"/>
      <c r="K390" s="551"/>
      <c r="L390" s="551"/>
      <c r="M390" s="551"/>
      <c r="N390" s="551"/>
      <c r="O390" s="551"/>
      <c r="P390" s="551"/>
      <c r="Q390" s="551"/>
      <c r="R390" s="551"/>
      <c r="S390" s="551"/>
      <c r="T390" s="551"/>
      <c r="U390" s="551"/>
      <c r="V390" s="551"/>
      <c r="W390" s="551"/>
      <c r="X390" s="551"/>
      <c r="Y390" s="551"/>
      <c r="Z390" s="551"/>
      <c r="AA390" s="551"/>
      <c r="AB390" s="551"/>
      <c r="AC390" s="551"/>
      <c r="AD390" s="551"/>
      <c r="AE390" s="551"/>
      <c r="AF390" s="551"/>
      <c r="AG390" s="551"/>
      <c r="AH390" s="551"/>
      <c r="AI390" s="551"/>
      <c r="AJ390" s="551"/>
      <c r="AK390" s="551"/>
      <c r="AL390" s="551"/>
      <c r="AM390" s="551"/>
      <c r="AN390" s="551"/>
      <c r="AO390" s="551"/>
      <c r="AP390" s="551"/>
      <c r="AQ390" s="551"/>
      <c r="AR390" s="551"/>
      <c r="AS390" s="551"/>
      <c r="AT390" s="551"/>
      <c r="AU390" s="551"/>
      <c r="AV390" s="551"/>
      <c r="AW390" s="551"/>
      <c r="AX390" s="551"/>
      <c r="AY390" s="551"/>
      <c r="AZ390" s="551"/>
      <c r="BA390" s="551"/>
      <c r="BB390" s="551"/>
      <c r="BC390" s="551"/>
      <c r="BD390" s="551"/>
      <c r="BE390" s="551"/>
      <c r="BF390" s="551"/>
      <c r="BG390" s="551"/>
      <c r="BH390" s="551"/>
      <c r="BI390" s="551"/>
      <c r="BJ390" s="551"/>
      <c r="BK390" s="551"/>
      <c r="BL390" s="551"/>
      <c r="BM390" s="551"/>
      <c r="BN390" s="551"/>
      <c r="BO390" s="551"/>
      <c r="BP390" s="551"/>
      <c r="BQ390" s="551"/>
      <c r="BR390" s="551"/>
      <c r="BS390" s="551"/>
      <c r="BT390" s="551"/>
      <c r="BU390" s="551"/>
      <c r="BV390" s="551"/>
      <c r="BW390" s="551"/>
      <c r="BX390" s="551"/>
      <c r="BY390" s="551"/>
    </row>
    <row r="391">
      <c r="A391" s="551"/>
      <c r="B391" s="551"/>
      <c r="C391" s="551"/>
      <c r="D391" s="551"/>
      <c r="E391" s="554"/>
      <c r="H391" s="551"/>
      <c r="I391" s="551"/>
      <c r="J391" s="551"/>
      <c r="K391" s="551"/>
      <c r="L391" s="551"/>
      <c r="M391" s="551"/>
      <c r="N391" s="551"/>
      <c r="O391" s="551"/>
      <c r="P391" s="551"/>
      <c r="Q391" s="551"/>
      <c r="R391" s="551"/>
      <c r="S391" s="551"/>
      <c r="T391" s="551"/>
      <c r="U391" s="551"/>
      <c r="V391" s="551"/>
      <c r="W391" s="551"/>
      <c r="X391" s="551"/>
      <c r="Y391" s="551"/>
      <c r="Z391" s="551"/>
      <c r="AA391" s="551"/>
      <c r="AB391" s="551"/>
      <c r="AC391" s="551"/>
      <c r="AD391" s="551"/>
      <c r="AE391" s="551"/>
      <c r="AF391" s="551"/>
      <c r="AG391" s="551"/>
      <c r="AH391" s="551"/>
      <c r="AI391" s="551"/>
      <c r="AJ391" s="551"/>
      <c r="AK391" s="551"/>
      <c r="AL391" s="551"/>
      <c r="AM391" s="551"/>
      <c r="AN391" s="551"/>
      <c r="AO391" s="551"/>
      <c r="AP391" s="551"/>
      <c r="AQ391" s="551"/>
      <c r="AR391" s="551"/>
      <c r="AS391" s="551"/>
      <c r="AT391" s="551"/>
      <c r="AU391" s="551"/>
      <c r="AV391" s="551"/>
      <c r="AW391" s="551"/>
      <c r="AX391" s="551"/>
      <c r="AY391" s="551"/>
      <c r="AZ391" s="551"/>
      <c r="BA391" s="551"/>
      <c r="BB391" s="551"/>
      <c r="BC391" s="551"/>
      <c r="BD391" s="551"/>
      <c r="BE391" s="551"/>
      <c r="BF391" s="551"/>
      <c r="BG391" s="551"/>
      <c r="BH391" s="551"/>
      <c r="BI391" s="551"/>
      <c r="BJ391" s="551"/>
      <c r="BK391" s="551"/>
      <c r="BL391" s="551"/>
      <c r="BM391" s="551"/>
      <c r="BN391" s="551"/>
      <c r="BO391" s="551"/>
      <c r="BP391" s="551"/>
      <c r="BQ391" s="551"/>
      <c r="BR391" s="551"/>
      <c r="BS391" s="551"/>
      <c r="BT391" s="551"/>
      <c r="BU391" s="551"/>
      <c r="BV391" s="551"/>
      <c r="BW391" s="551"/>
      <c r="BX391" s="551"/>
      <c r="BY391" s="551"/>
    </row>
    <row r="392">
      <c r="A392" s="551"/>
      <c r="B392" s="551"/>
      <c r="C392" s="551"/>
      <c r="D392" s="551"/>
      <c r="E392" s="554"/>
      <c r="H392" s="551"/>
      <c r="I392" s="551"/>
      <c r="J392" s="551"/>
      <c r="K392" s="551"/>
      <c r="L392" s="551"/>
      <c r="M392" s="551"/>
      <c r="N392" s="551"/>
      <c r="O392" s="551"/>
      <c r="P392" s="551"/>
      <c r="Q392" s="551"/>
      <c r="R392" s="551"/>
      <c r="S392" s="551"/>
      <c r="T392" s="551"/>
      <c r="U392" s="551"/>
      <c r="V392" s="551"/>
      <c r="W392" s="551"/>
      <c r="X392" s="551"/>
      <c r="Y392" s="551"/>
      <c r="Z392" s="551"/>
      <c r="AA392" s="551"/>
      <c r="AB392" s="551"/>
      <c r="AC392" s="551"/>
      <c r="AD392" s="551"/>
      <c r="AE392" s="551"/>
      <c r="AF392" s="551"/>
      <c r="AG392" s="551"/>
      <c r="AH392" s="551"/>
      <c r="AI392" s="551"/>
      <c r="AJ392" s="551"/>
      <c r="AK392" s="551"/>
      <c r="AL392" s="551"/>
      <c r="AM392" s="551"/>
      <c r="AN392" s="551"/>
      <c r="AO392" s="551"/>
      <c r="AP392" s="551"/>
      <c r="AQ392" s="551"/>
      <c r="AR392" s="551"/>
      <c r="AS392" s="551"/>
      <c r="AT392" s="551"/>
      <c r="AU392" s="551"/>
      <c r="AV392" s="551"/>
      <c r="AW392" s="551"/>
      <c r="AX392" s="551"/>
      <c r="AY392" s="551"/>
      <c r="AZ392" s="551"/>
      <c r="BA392" s="551"/>
      <c r="BB392" s="551"/>
      <c r="BC392" s="551"/>
      <c r="BD392" s="551"/>
      <c r="BE392" s="551"/>
      <c r="BF392" s="551"/>
      <c r="BG392" s="551"/>
      <c r="BH392" s="551"/>
      <c r="BI392" s="551"/>
      <c r="BJ392" s="551"/>
      <c r="BK392" s="551"/>
      <c r="BL392" s="551"/>
      <c r="BM392" s="551"/>
      <c r="BN392" s="551"/>
      <c r="BO392" s="551"/>
      <c r="BP392" s="551"/>
      <c r="BQ392" s="551"/>
      <c r="BR392" s="551"/>
      <c r="BS392" s="551"/>
      <c r="BT392" s="551"/>
      <c r="BU392" s="551"/>
      <c r="BV392" s="551"/>
      <c r="BW392" s="551"/>
      <c r="BX392" s="551"/>
      <c r="BY392" s="551"/>
    </row>
    <row r="393">
      <c r="A393" s="551"/>
      <c r="B393" s="551"/>
      <c r="C393" s="551"/>
      <c r="D393" s="551"/>
      <c r="E393" s="554"/>
      <c r="H393" s="551"/>
      <c r="I393" s="551"/>
      <c r="J393" s="551"/>
      <c r="K393" s="551"/>
      <c r="L393" s="551"/>
      <c r="M393" s="551"/>
      <c r="N393" s="551"/>
      <c r="O393" s="551"/>
      <c r="P393" s="551"/>
      <c r="Q393" s="551"/>
      <c r="R393" s="551"/>
      <c r="S393" s="551"/>
      <c r="T393" s="551"/>
      <c r="U393" s="551"/>
      <c r="V393" s="551"/>
      <c r="W393" s="551"/>
      <c r="X393" s="551"/>
      <c r="Y393" s="551"/>
      <c r="Z393" s="551"/>
      <c r="AA393" s="551"/>
      <c r="AB393" s="551"/>
      <c r="AC393" s="551"/>
      <c r="AD393" s="551"/>
      <c r="AE393" s="551"/>
      <c r="AF393" s="551"/>
      <c r="AG393" s="551"/>
      <c r="AH393" s="551"/>
      <c r="AI393" s="551"/>
      <c r="AJ393" s="551"/>
      <c r="AK393" s="551"/>
      <c r="AL393" s="551"/>
      <c r="AM393" s="551"/>
      <c r="AN393" s="551"/>
      <c r="AO393" s="551"/>
      <c r="AP393" s="551"/>
      <c r="AQ393" s="551"/>
      <c r="AR393" s="551"/>
      <c r="AS393" s="551"/>
      <c r="AT393" s="551"/>
      <c r="AU393" s="551"/>
      <c r="AV393" s="551"/>
      <c r="AW393" s="551"/>
      <c r="AX393" s="551"/>
      <c r="AY393" s="551"/>
      <c r="AZ393" s="551"/>
      <c r="BA393" s="551"/>
      <c r="BB393" s="551"/>
      <c r="BC393" s="551"/>
      <c r="BD393" s="551"/>
      <c r="BE393" s="551"/>
      <c r="BF393" s="551"/>
      <c r="BG393" s="551"/>
      <c r="BH393" s="551"/>
      <c r="BI393" s="551"/>
      <c r="BJ393" s="551"/>
      <c r="BK393" s="551"/>
      <c r="BL393" s="551"/>
      <c r="BM393" s="551"/>
      <c r="BN393" s="551"/>
      <c r="BO393" s="551"/>
      <c r="BP393" s="551"/>
      <c r="BQ393" s="551"/>
      <c r="BR393" s="551"/>
      <c r="BS393" s="551"/>
      <c r="BT393" s="551"/>
      <c r="BU393" s="551"/>
      <c r="BV393" s="551"/>
      <c r="BW393" s="551"/>
      <c r="BX393" s="551"/>
      <c r="BY393" s="551"/>
    </row>
    <row r="394">
      <c r="A394" s="551"/>
      <c r="B394" s="551"/>
      <c r="C394" s="551"/>
      <c r="D394" s="551"/>
      <c r="E394" s="554"/>
      <c r="H394" s="551"/>
      <c r="I394" s="551"/>
      <c r="J394" s="551"/>
      <c r="K394" s="551"/>
      <c r="L394" s="551"/>
      <c r="M394" s="551"/>
      <c r="N394" s="551"/>
      <c r="O394" s="551"/>
      <c r="P394" s="551"/>
      <c r="Q394" s="551"/>
      <c r="R394" s="551"/>
      <c r="S394" s="551"/>
      <c r="T394" s="551"/>
      <c r="U394" s="551"/>
      <c r="V394" s="551"/>
      <c r="W394" s="551"/>
      <c r="X394" s="551"/>
      <c r="Y394" s="551"/>
      <c r="Z394" s="551"/>
      <c r="AA394" s="551"/>
      <c r="AB394" s="551"/>
      <c r="AC394" s="551"/>
      <c r="AD394" s="551"/>
      <c r="AE394" s="551"/>
      <c r="AF394" s="551"/>
      <c r="AG394" s="551"/>
      <c r="AH394" s="551"/>
      <c r="AI394" s="551"/>
      <c r="AJ394" s="551"/>
      <c r="AK394" s="551"/>
      <c r="AL394" s="551"/>
      <c r="AM394" s="551"/>
      <c r="AN394" s="551"/>
      <c r="AO394" s="551"/>
      <c r="AP394" s="551"/>
      <c r="AQ394" s="551"/>
      <c r="AR394" s="551"/>
      <c r="AS394" s="551"/>
      <c r="AT394" s="551"/>
      <c r="AU394" s="551"/>
      <c r="AV394" s="551"/>
      <c r="AW394" s="551"/>
      <c r="AX394" s="551"/>
      <c r="AY394" s="551"/>
      <c r="AZ394" s="551"/>
      <c r="BA394" s="551"/>
      <c r="BB394" s="551"/>
      <c r="BC394" s="551"/>
      <c r="BD394" s="551"/>
      <c r="BE394" s="551"/>
      <c r="BF394" s="551"/>
      <c r="BG394" s="551"/>
      <c r="BH394" s="551"/>
      <c r="BI394" s="551"/>
      <c r="BJ394" s="551"/>
      <c r="BK394" s="551"/>
      <c r="BL394" s="551"/>
      <c r="BM394" s="551"/>
      <c r="BN394" s="551"/>
      <c r="BO394" s="551"/>
      <c r="BP394" s="551"/>
      <c r="BQ394" s="551"/>
      <c r="BR394" s="551"/>
      <c r="BS394" s="551"/>
      <c r="BT394" s="551"/>
      <c r="BU394" s="551"/>
      <c r="BV394" s="551"/>
      <c r="BW394" s="551"/>
      <c r="BX394" s="551"/>
      <c r="BY394" s="551"/>
    </row>
    <row r="395">
      <c r="A395" s="551"/>
      <c r="B395" s="551"/>
      <c r="C395" s="551"/>
      <c r="D395" s="551"/>
      <c r="E395" s="554"/>
      <c r="H395" s="551"/>
      <c r="I395" s="551"/>
      <c r="J395" s="551"/>
      <c r="K395" s="551"/>
      <c r="L395" s="551"/>
      <c r="M395" s="551"/>
      <c r="N395" s="551"/>
      <c r="O395" s="551"/>
      <c r="P395" s="551"/>
      <c r="Q395" s="551"/>
      <c r="R395" s="551"/>
      <c r="S395" s="551"/>
      <c r="T395" s="551"/>
      <c r="U395" s="551"/>
      <c r="V395" s="551"/>
      <c r="W395" s="551"/>
      <c r="X395" s="551"/>
      <c r="Y395" s="551"/>
      <c r="Z395" s="551"/>
      <c r="AA395" s="551"/>
      <c r="AB395" s="551"/>
      <c r="AC395" s="551"/>
      <c r="AD395" s="551"/>
      <c r="AE395" s="551"/>
      <c r="AF395" s="551"/>
      <c r="AG395" s="551"/>
      <c r="AH395" s="551"/>
      <c r="AI395" s="551"/>
      <c r="AJ395" s="551"/>
      <c r="AK395" s="551"/>
      <c r="AL395" s="551"/>
      <c r="AM395" s="551"/>
      <c r="AN395" s="551"/>
      <c r="AO395" s="551"/>
      <c r="AP395" s="551"/>
      <c r="AQ395" s="551"/>
      <c r="AR395" s="551"/>
      <c r="AS395" s="551"/>
      <c r="AT395" s="551"/>
      <c r="AU395" s="551"/>
      <c r="AV395" s="551"/>
      <c r="AW395" s="551"/>
      <c r="AX395" s="551"/>
      <c r="AY395" s="551"/>
      <c r="AZ395" s="551"/>
      <c r="BA395" s="551"/>
      <c r="BB395" s="551"/>
      <c r="BC395" s="551"/>
      <c r="BD395" s="551"/>
      <c r="BE395" s="551"/>
      <c r="BF395" s="551"/>
      <c r="BG395" s="551"/>
      <c r="BH395" s="551"/>
      <c r="BI395" s="551"/>
      <c r="BJ395" s="551"/>
      <c r="BK395" s="551"/>
      <c r="BL395" s="551"/>
      <c r="BM395" s="551"/>
      <c r="BN395" s="551"/>
      <c r="BO395" s="551"/>
      <c r="BP395" s="551"/>
      <c r="BQ395" s="551"/>
      <c r="BR395" s="551"/>
      <c r="BS395" s="551"/>
      <c r="BT395" s="551"/>
      <c r="BU395" s="551"/>
      <c r="BV395" s="551"/>
      <c r="BW395" s="551"/>
      <c r="BX395" s="551"/>
      <c r="BY395" s="551"/>
    </row>
    <row r="396">
      <c r="A396" s="551"/>
      <c r="B396" s="551"/>
      <c r="C396" s="551"/>
      <c r="D396" s="551"/>
      <c r="E396" s="554"/>
      <c r="H396" s="551"/>
      <c r="I396" s="551"/>
      <c r="J396" s="551"/>
      <c r="K396" s="551"/>
      <c r="L396" s="551"/>
      <c r="M396" s="551"/>
      <c r="N396" s="551"/>
      <c r="O396" s="551"/>
      <c r="P396" s="551"/>
      <c r="Q396" s="551"/>
      <c r="R396" s="551"/>
      <c r="S396" s="551"/>
      <c r="T396" s="551"/>
      <c r="U396" s="551"/>
      <c r="V396" s="551"/>
      <c r="W396" s="551"/>
      <c r="X396" s="551"/>
      <c r="Y396" s="551"/>
      <c r="Z396" s="551"/>
      <c r="AA396" s="551"/>
      <c r="AB396" s="551"/>
      <c r="AC396" s="551"/>
      <c r="AD396" s="551"/>
      <c r="AE396" s="551"/>
      <c r="AF396" s="551"/>
      <c r="AG396" s="551"/>
      <c r="AH396" s="551"/>
      <c r="AI396" s="551"/>
      <c r="AJ396" s="551"/>
      <c r="AK396" s="551"/>
      <c r="AL396" s="551"/>
      <c r="AM396" s="551"/>
      <c r="AN396" s="551"/>
      <c r="AO396" s="551"/>
      <c r="AP396" s="551"/>
      <c r="AQ396" s="551"/>
      <c r="AR396" s="551"/>
      <c r="AS396" s="551"/>
      <c r="AT396" s="551"/>
      <c r="AU396" s="551"/>
      <c r="AV396" s="551"/>
      <c r="AW396" s="551"/>
      <c r="AX396" s="551"/>
      <c r="AY396" s="551"/>
      <c r="AZ396" s="551"/>
      <c r="BA396" s="551"/>
      <c r="BB396" s="551"/>
      <c r="BC396" s="551"/>
      <c r="BD396" s="551"/>
      <c r="BE396" s="551"/>
      <c r="BF396" s="551"/>
      <c r="BG396" s="551"/>
      <c r="BH396" s="551"/>
      <c r="BI396" s="551"/>
      <c r="BJ396" s="551"/>
      <c r="BK396" s="551"/>
      <c r="BL396" s="551"/>
      <c r="BM396" s="551"/>
      <c r="BN396" s="551"/>
      <c r="BO396" s="551"/>
      <c r="BP396" s="551"/>
      <c r="BQ396" s="551"/>
      <c r="BR396" s="551"/>
      <c r="BS396" s="551"/>
      <c r="BT396" s="551"/>
      <c r="BU396" s="551"/>
      <c r="BV396" s="551"/>
      <c r="BW396" s="551"/>
      <c r="BX396" s="551"/>
      <c r="BY396" s="551"/>
    </row>
    <row r="397">
      <c r="A397" s="551"/>
      <c r="B397" s="551"/>
      <c r="C397" s="551"/>
      <c r="D397" s="551"/>
      <c r="E397" s="554"/>
      <c r="H397" s="551"/>
      <c r="I397" s="551"/>
      <c r="J397" s="551"/>
      <c r="K397" s="551"/>
      <c r="L397" s="551"/>
      <c r="M397" s="551"/>
      <c r="N397" s="551"/>
      <c r="O397" s="551"/>
      <c r="P397" s="551"/>
      <c r="Q397" s="551"/>
      <c r="R397" s="551"/>
      <c r="S397" s="551"/>
      <c r="T397" s="551"/>
      <c r="U397" s="551"/>
      <c r="V397" s="551"/>
      <c r="W397" s="551"/>
      <c r="X397" s="551"/>
      <c r="Y397" s="551"/>
      <c r="Z397" s="551"/>
      <c r="AA397" s="551"/>
      <c r="AB397" s="551"/>
      <c r="AC397" s="551"/>
      <c r="AD397" s="551"/>
      <c r="AE397" s="551"/>
      <c r="AF397" s="551"/>
      <c r="AG397" s="551"/>
      <c r="AH397" s="551"/>
      <c r="AI397" s="551"/>
      <c r="AJ397" s="551"/>
      <c r="AK397" s="551"/>
      <c r="AL397" s="551"/>
      <c r="AM397" s="551"/>
      <c r="AN397" s="551"/>
      <c r="AO397" s="551"/>
      <c r="AP397" s="551"/>
      <c r="AQ397" s="551"/>
      <c r="AR397" s="551"/>
      <c r="AS397" s="551"/>
      <c r="AT397" s="551"/>
      <c r="AU397" s="551"/>
      <c r="AV397" s="551"/>
      <c r="AW397" s="551"/>
      <c r="AX397" s="551"/>
      <c r="AY397" s="551"/>
      <c r="AZ397" s="551"/>
      <c r="BA397" s="551"/>
      <c r="BB397" s="551"/>
      <c r="BC397" s="551"/>
      <c r="BD397" s="551"/>
      <c r="BE397" s="551"/>
      <c r="BF397" s="551"/>
      <c r="BG397" s="551"/>
      <c r="BH397" s="551"/>
      <c r="BI397" s="551"/>
      <c r="BJ397" s="551"/>
      <c r="BK397" s="551"/>
      <c r="BL397" s="551"/>
      <c r="BM397" s="551"/>
      <c r="BN397" s="551"/>
      <c r="BO397" s="551"/>
      <c r="BP397" s="551"/>
      <c r="BQ397" s="551"/>
      <c r="BR397" s="551"/>
      <c r="BS397" s="551"/>
      <c r="BT397" s="551"/>
      <c r="BU397" s="551"/>
      <c r="BV397" s="551"/>
      <c r="BW397" s="551"/>
      <c r="BX397" s="551"/>
      <c r="BY397" s="551"/>
    </row>
    <row r="398">
      <c r="A398" s="551"/>
      <c r="B398" s="551"/>
      <c r="C398" s="551"/>
      <c r="D398" s="551"/>
      <c r="E398" s="554"/>
      <c r="H398" s="551"/>
      <c r="I398" s="551"/>
      <c r="J398" s="551"/>
      <c r="K398" s="551"/>
      <c r="L398" s="551"/>
      <c r="M398" s="551"/>
      <c r="N398" s="551"/>
      <c r="O398" s="551"/>
      <c r="P398" s="551"/>
      <c r="Q398" s="551"/>
      <c r="R398" s="551"/>
      <c r="S398" s="551"/>
      <c r="T398" s="551"/>
      <c r="U398" s="551"/>
      <c r="V398" s="551"/>
      <c r="W398" s="551"/>
      <c r="X398" s="551"/>
      <c r="Y398" s="551"/>
      <c r="Z398" s="551"/>
      <c r="AA398" s="551"/>
      <c r="AB398" s="551"/>
      <c r="AC398" s="551"/>
      <c r="AD398" s="551"/>
      <c r="AE398" s="551"/>
      <c r="AF398" s="551"/>
      <c r="AG398" s="551"/>
      <c r="AH398" s="551"/>
      <c r="AI398" s="551"/>
      <c r="AJ398" s="551"/>
      <c r="AK398" s="551"/>
      <c r="AL398" s="551"/>
      <c r="AM398" s="551"/>
      <c r="AN398" s="551"/>
      <c r="AO398" s="551"/>
      <c r="AP398" s="551"/>
      <c r="AQ398" s="551"/>
      <c r="AR398" s="551"/>
      <c r="AS398" s="551"/>
      <c r="AT398" s="551"/>
      <c r="AU398" s="551"/>
      <c r="AV398" s="551"/>
      <c r="AW398" s="551"/>
      <c r="AX398" s="551"/>
      <c r="AY398" s="551"/>
      <c r="AZ398" s="551"/>
      <c r="BA398" s="551"/>
      <c r="BB398" s="551"/>
      <c r="BC398" s="551"/>
      <c r="BD398" s="551"/>
      <c r="BE398" s="551"/>
      <c r="BF398" s="551"/>
      <c r="BG398" s="551"/>
      <c r="BH398" s="551"/>
      <c r="BI398" s="551"/>
      <c r="BJ398" s="551"/>
      <c r="BK398" s="551"/>
      <c r="BL398" s="551"/>
      <c r="BM398" s="551"/>
      <c r="BN398" s="551"/>
      <c r="BO398" s="551"/>
      <c r="BP398" s="551"/>
      <c r="BQ398" s="551"/>
      <c r="BR398" s="551"/>
      <c r="BS398" s="551"/>
      <c r="BT398" s="551"/>
      <c r="BU398" s="551"/>
      <c r="BV398" s="551"/>
      <c r="BW398" s="551"/>
      <c r="BX398" s="551"/>
      <c r="BY398" s="551"/>
    </row>
    <row r="399">
      <c r="A399" s="551"/>
      <c r="B399" s="551"/>
      <c r="C399" s="551"/>
      <c r="D399" s="551"/>
      <c r="E399" s="554"/>
      <c r="H399" s="551"/>
      <c r="I399" s="551"/>
      <c r="J399" s="551"/>
      <c r="K399" s="551"/>
      <c r="L399" s="551"/>
      <c r="M399" s="551"/>
      <c r="N399" s="551"/>
      <c r="O399" s="551"/>
      <c r="P399" s="551"/>
      <c r="Q399" s="551"/>
      <c r="R399" s="551"/>
      <c r="S399" s="551"/>
      <c r="T399" s="551"/>
      <c r="U399" s="551"/>
      <c r="V399" s="551"/>
      <c r="W399" s="551"/>
      <c r="X399" s="551"/>
      <c r="Y399" s="551"/>
      <c r="Z399" s="551"/>
      <c r="AA399" s="551"/>
      <c r="AB399" s="551"/>
      <c r="AC399" s="551"/>
      <c r="AD399" s="551"/>
      <c r="AE399" s="551"/>
      <c r="AF399" s="551"/>
      <c r="AG399" s="551"/>
      <c r="AH399" s="551"/>
      <c r="AI399" s="551"/>
      <c r="AJ399" s="551"/>
      <c r="AK399" s="551"/>
      <c r="AL399" s="551"/>
      <c r="AM399" s="551"/>
      <c r="AN399" s="551"/>
      <c r="AO399" s="551"/>
      <c r="AP399" s="551"/>
      <c r="AQ399" s="551"/>
      <c r="AR399" s="551"/>
      <c r="AS399" s="551"/>
      <c r="AT399" s="551"/>
      <c r="AU399" s="551"/>
      <c r="AV399" s="551"/>
      <c r="AW399" s="551"/>
      <c r="AX399" s="551"/>
      <c r="AY399" s="551"/>
      <c r="AZ399" s="551"/>
      <c r="BA399" s="551"/>
      <c r="BB399" s="551"/>
      <c r="BC399" s="551"/>
      <c r="BD399" s="551"/>
      <c r="BE399" s="551"/>
      <c r="BF399" s="551"/>
      <c r="BG399" s="551"/>
      <c r="BH399" s="551"/>
      <c r="BI399" s="551"/>
      <c r="BJ399" s="551"/>
      <c r="BK399" s="551"/>
      <c r="BL399" s="551"/>
      <c r="BM399" s="551"/>
      <c r="BN399" s="551"/>
      <c r="BO399" s="551"/>
      <c r="BP399" s="551"/>
      <c r="BQ399" s="551"/>
      <c r="BR399" s="551"/>
      <c r="BS399" s="551"/>
      <c r="BT399" s="551"/>
      <c r="BU399" s="551"/>
      <c r="BV399" s="551"/>
      <c r="BW399" s="551"/>
      <c r="BX399" s="551"/>
      <c r="BY399" s="551"/>
    </row>
    <row r="400">
      <c r="A400" s="551"/>
      <c r="B400" s="551"/>
      <c r="C400" s="551"/>
      <c r="D400" s="551"/>
      <c r="E400" s="554"/>
      <c r="H400" s="551"/>
      <c r="I400" s="551"/>
      <c r="J400" s="551"/>
      <c r="K400" s="551"/>
      <c r="L400" s="551"/>
      <c r="M400" s="551"/>
      <c r="N400" s="551"/>
      <c r="O400" s="551"/>
      <c r="P400" s="551"/>
      <c r="Q400" s="551"/>
      <c r="R400" s="551"/>
      <c r="S400" s="551"/>
      <c r="T400" s="551"/>
      <c r="U400" s="551"/>
      <c r="V400" s="551"/>
      <c r="W400" s="551"/>
      <c r="X400" s="551"/>
      <c r="Y400" s="551"/>
      <c r="Z400" s="551"/>
      <c r="AA400" s="551"/>
      <c r="AB400" s="551"/>
      <c r="AC400" s="551"/>
      <c r="AD400" s="551"/>
      <c r="AE400" s="551"/>
      <c r="AF400" s="551"/>
      <c r="AG400" s="551"/>
      <c r="AH400" s="551"/>
      <c r="AI400" s="551"/>
      <c r="AJ400" s="551"/>
      <c r="AK400" s="551"/>
      <c r="AL400" s="551"/>
      <c r="AM400" s="551"/>
      <c r="AN400" s="551"/>
      <c r="AO400" s="551"/>
      <c r="AP400" s="551"/>
      <c r="AQ400" s="551"/>
      <c r="AR400" s="551"/>
      <c r="AS400" s="551"/>
      <c r="AT400" s="551"/>
      <c r="AU400" s="551"/>
      <c r="AV400" s="551"/>
      <c r="AW400" s="551"/>
      <c r="AX400" s="551"/>
      <c r="AY400" s="551"/>
      <c r="AZ400" s="551"/>
      <c r="BA400" s="551"/>
      <c r="BB400" s="551"/>
      <c r="BC400" s="551"/>
      <c r="BD400" s="551"/>
      <c r="BE400" s="551"/>
      <c r="BF400" s="551"/>
      <c r="BG400" s="551"/>
      <c r="BH400" s="551"/>
      <c r="BI400" s="551"/>
      <c r="BJ400" s="551"/>
      <c r="BK400" s="551"/>
      <c r="BL400" s="551"/>
      <c r="BM400" s="551"/>
      <c r="BN400" s="551"/>
      <c r="BO400" s="551"/>
      <c r="BP400" s="551"/>
      <c r="BQ400" s="551"/>
      <c r="BR400" s="551"/>
      <c r="BS400" s="551"/>
      <c r="BT400" s="551"/>
      <c r="BU400" s="551"/>
      <c r="BV400" s="551"/>
      <c r="BW400" s="551"/>
      <c r="BX400" s="551"/>
      <c r="BY400" s="551"/>
    </row>
    <row r="401">
      <c r="A401" s="551"/>
      <c r="B401" s="551"/>
      <c r="C401" s="551"/>
      <c r="D401" s="551"/>
      <c r="E401" s="554"/>
      <c r="H401" s="551"/>
      <c r="I401" s="551"/>
      <c r="J401" s="551"/>
      <c r="K401" s="551"/>
      <c r="L401" s="551"/>
      <c r="M401" s="551"/>
      <c r="N401" s="551"/>
      <c r="O401" s="551"/>
      <c r="P401" s="551"/>
      <c r="Q401" s="551"/>
      <c r="R401" s="551"/>
      <c r="S401" s="551"/>
      <c r="T401" s="551"/>
      <c r="U401" s="551"/>
      <c r="V401" s="551"/>
      <c r="W401" s="551"/>
      <c r="X401" s="551"/>
      <c r="Y401" s="551"/>
      <c r="Z401" s="551"/>
      <c r="AA401" s="551"/>
      <c r="AB401" s="551"/>
      <c r="AC401" s="551"/>
      <c r="AD401" s="551"/>
      <c r="AE401" s="551"/>
      <c r="AF401" s="551"/>
      <c r="AG401" s="551"/>
      <c r="AH401" s="551"/>
      <c r="AI401" s="551"/>
      <c r="AJ401" s="551"/>
      <c r="AK401" s="551"/>
      <c r="AL401" s="551"/>
      <c r="AM401" s="551"/>
      <c r="AN401" s="551"/>
      <c r="AO401" s="551"/>
      <c r="AP401" s="551"/>
      <c r="AQ401" s="551"/>
      <c r="AR401" s="551"/>
      <c r="AS401" s="551"/>
      <c r="AT401" s="551"/>
      <c r="AU401" s="551"/>
      <c r="AV401" s="551"/>
      <c r="AW401" s="551"/>
      <c r="AX401" s="551"/>
      <c r="AY401" s="551"/>
      <c r="AZ401" s="551"/>
      <c r="BA401" s="551"/>
      <c r="BB401" s="551"/>
      <c r="BC401" s="551"/>
      <c r="BD401" s="551"/>
      <c r="BE401" s="551"/>
      <c r="BF401" s="551"/>
      <c r="BG401" s="551"/>
      <c r="BH401" s="551"/>
      <c r="BI401" s="551"/>
      <c r="BJ401" s="551"/>
      <c r="BK401" s="551"/>
      <c r="BL401" s="551"/>
      <c r="BM401" s="551"/>
      <c r="BN401" s="551"/>
      <c r="BO401" s="551"/>
      <c r="BP401" s="551"/>
      <c r="BQ401" s="551"/>
      <c r="BR401" s="551"/>
      <c r="BS401" s="551"/>
      <c r="BT401" s="551"/>
      <c r="BU401" s="551"/>
      <c r="BV401" s="551"/>
      <c r="BW401" s="551"/>
      <c r="BX401" s="551"/>
      <c r="BY401" s="551"/>
    </row>
    <row r="402">
      <c r="A402" s="551"/>
      <c r="B402" s="551"/>
      <c r="C402" s="551"/>
      <c r="D402" s="551"/>
      <c r="E402" s="554"/>
      <c r="H402" s="551"/>
      <c r="I402" s="551"/>
      <c r="J402" s="551"/>
      <c r="K402" s="551"/>
      <c r="L402" s="551"/>
      <c r="M402" s="551"/>
      <c r="N402" s="551"/>
      <c r="O402" s="551"/>
      <c r="P402" s="551"/>
      <c r="Q402" s="551"/>
      <c r="R402" s="551"/>
      <c r="S402" s="551"/>
      <c r="T402" s="551"/>
      <c r="U402" s="551"/>
      <c r="V402" s="551"/>
      <c r="W402" s="551"/>
      <c r="X402" s="551"/>
      <c r="Y402" s="551"/>
      <c r="Z402" s="551"/>
      <c r="AA402" s="551"/>
      <c r="AB402" s="551"/>
      <c r="AC402" s="551"/>
      <c r="AD402" s="551"/>
      <c r="AE402" s="551"/>
      <c r="AF402" s="551"/>
      <c r="AG402" s="551"/>
      <c r="AH402" s="551"/>
      <c r="AI402" s="551"/>
      <c r="AJ402" s="551"/>
      <c r="AK402" s="551"/>
      <c r="AL402" s="551"/>
      <c r="AM402" s="551"/>
      <c r="AN402" s="551"/>
      <c r="AO402" s="551"/>
      <c r="AP402" s="551"/>
      <c r="AQ402" s="551"/>
      <c r="AR402" s="551"/>
      <c r="AS402" s="551"/>
      <c r="AT402" s="551"/>
      <c r="AU402" s="551"/>
      <c r="AV402" s="551"/>
      <c r="AW402" s="551"/>
      <c r="AX402" s="551"/>
      <c r="AY402" s="551"/>
      <c r="AZ402" s="551"/>
      <c r="BA402" s="551"/>
      <c r="BB402" s="551"/>
      <c r="BC402" s="551"/>
      <c r="BD402" s="551"/>
      <c r="BE402" s="551"/>
      <c r="BF402" s="551"/>
      <c r="BG402" s="551"/>
      <c r="BH402" s="551"/>
      <c r="BI402" s="551"/>
      <c r="BJ402" s="551"/>
      <c r="BK402" s="551"/>
      <c r="BL402" s="551"/>
      <c r="BM402" s="551"/>
      <c r="BN402" s="551"/>
      <c r="BO402" s="551"/>
      <c r="BP402" s="551"/>
      <c r="BQ402" s="551"/>
      <c r="BR402" s="551"/>
      <c r="BS402" s="551"/>
      <c r="BT402" s="551"/>
      <c r="BU402" s="551"/>
      <c r="BV402" s="551"/>
      <c r="BW402" s="551"/>
      <c r="BX402" s="551"/>
      <c r="BY402" s="551"/>
    </row>
    <row r="403">
      <c r="A403" s="551"/>
      <c r="B403" s="551"/>
      <c r="C403" s="551"/>
      <c r="D403" s="551"/>
      <c r="E403" s="554"/>
      <c r="H403" s="551"/>
      <c r="I403" s="551"/>
      <c r="J403" s="551"/>
      <c r="K403" s="551"/>
      <c r="L403" s="551"/>
      <c r="M403" s="551"/>
      <c r="N403" s="551"/>
      <c r="O403" s="551"/>
      <c r="P403" s="551"/>
      <c r="Q403" s="551"/>
      <c r="R403" s="551"/>
      <c r="S403" s="551"/>
      <c r="T403" s="551"/>
      <c r="U403" s="551"/>
      <c r="V403" s="551"/>
      <c r="W403" s="551"/>
      <c r="X403" s="551"/>
      <c r="Y403" s="551"/>
      <c r="Z403" s="551"/>
      <c r="AA403" s="551"/>
      <c r="AB403" s="551"/>
      <c r="AC403" s="551"/>
      <c r="AD403" s="551"/>
      <c r="AE403" s="551"/>
      <c r="AF403" s="551"/>
      <c r="AG403" s="551"/>
      <c r="AH403" s="551"/>
      <c r="AI403" s="551"/>
      <c r="AJ403" s="551"/>
      <c r="AK403" s="551"/>
      <c r="AL403" s="551"/>
      <c r="AM403" s="551"/>
      <c r="AN403" s="551"/>
      <c r="AO403" s="551"/>
      <c r="AP403" s="551"/>
      <c r="AQ403" s="551"/>
      <c r="AR403" s="551"/>
      <c r="AS403" s="551"/>
      <c r="AT403" s="551"/>
      <c r="AU403" s="551"/>
      <c r="AV403" s="551"/>
      <c r="AW403" s="551"/>
      <c r="AX403" s="551"/>
      <c r="AY403" s="551"/>
      <c r="AZ403" s="551"/>
      <c r="BA403" s="551"/>
      <c r="BB403" s="551"/>
      <c r="BC403" s="551"/>
      <c r="BD403" s="551"/>
      <c r="BE403" s="551"/>
      <c r="BF403" s="551"/>
      <c r="BG403" s="551"/>
      <c r="BH403" s="551"/>
      <c r="BI403" s="551"/>
      <c r="BJ403" s="551"/>
      <c r="BK403" s="551"/>
      <c r="BL403" s="551"/>
      <c r="BM403" s="551"/>
      <c r="BN403" s="551"/>
      <c r="BO403" s="551"/>
      <c r="BP403" s="551"/>
      <c r="BQ403" s="551"/>
      <c r="BR403" s="551"/>
      <c r="BS403" s="551"/>
      <c r="BT403" s="551"/>
      <c r="BU403" s="551"/>
      <c r="BV403" s="551"/>
      <c r="BW403" s="551"/>
      <c r="BX403" s="551"/>
      <c r="BY403" s="551"/>
    </row>
    <row r="404">
      <c r="A404" s="551"/>
      <c r="B404" s="551"/>
      <c r="C404" s="551"/>
      <c r="D404" s="551"/>
      <c r="E404" s="554"/>
      <c r="H404" s="551"/>
      <c r="I404" s="551"/>
      <c r="J404" s="551"/>
      <c r="K404" s="551"/>
      <c r="L404" s="551"/>
      <c r="M404" s="551"/>
      <c r="N404" s="551"/>
      <c r="O404" s="551"/>
      <c r="P404" s="551"/>
      <c r="Q404" s="551"/>
      <c r="R404" s="551"/>
      <c r="S404" s="551"/>
      <c r="T404" s="551"/>
      <c r="U404" s="551"/>
      <c r="V404" s="551"/>
      <c r="W404" s="551"/>
      <c r="X404" s="551"/>
      <c r="Y404" s="551"/>
      <c r="Z404" s="551"/>
      <c r="AA404" s="551"/>
      <c r="AB404" s="551"/>
      <c r="AC404" s="551"/>
      <c r="AD404" s="551"/>
      <c r="AE404" s="551"/>
      <c r="AF404" s="551"/>
      <c r="AG404" s="551"/>
      <c r="AH404" s="551"/>
      <c r="AI404" s="551"/>
      <c r="AJ404" s="551"/>
      <c r="AK404" s="551"/>
      <c r="AL404" s="551"/>
      <c r="AM404" s="551"/>
      <c r="AN404" s="551"/>
      <c r="AO404" s="551"/>
      <c r="AP404" s="551"/>
      <c r="AQ404" s="551"/>
      <c r="AR404" s="551"/>
      <c r="AS404" s="551"/>
      <c r="AT404" s="551"/>
      <c r="AU404" s="551"/>
      <c r="AV404" s="551"/>
      <c r="AW404" s="551"/>
      <c r="AX404" s="551"/>
      <c r="AY404" s="551"/>
      <c r="AZ404" s="551"/>
      <c r="BA404" s="551"/>
      <c r="BB404" s="551"/>
      <c r="BC404" s="551"/>
      <c r="BD404" s="551"/>
      <c r="BE404" s="551"/>
      <c r="BF404" s="551"/>
      <c r="BG404" s="551"/>
      <c r="BH404" s="551"/>
      <c r="BI404" s="551"/>
      <c r="BJ404" s="551"/>
      <c r="BK404" s="551"/>
      <c r="BL404" s="551"/>
      <c r="BM404" s="551"/>
      <c r="BN404" s="551"/>
      <c r="BO404" s="551"/>
      <c r="BP404" s="551"/>
      <c r="BQ404" s="551"/>
      <c r="BR404" s="551"/>
      <c r="BS404" s="551"/>
      <c r="BT404" s="551"/>
      <c r="BU404" s="551"/>
      <c r="BV404" s="551"/>
      <c r="BW404" s="551"/>
      <c r="BX404" s="551"/>
      <c r="BY404" s="551"/>
    </row>
    <row r="405">
      <c r="A405" s="551"/>
      <c r="B405" s="551"/>
      <c r="C405" s="551"/>
      <c r="D405" s="551"/>
      <c r="E405" s="554"/>
      <c r="H405" s="551"/>
      <c r="I405" s="551"/>
      <c r="J405" s="551"/>
      <c r="K405" s="551"/>
      <c r="L405" s="551"/>
      <c r="M405" s="551"/>
      <c r="N405" s="551"/>
      <c r="O405" s="551"/>
      <c r="P405" s="551"/>
      <c r="Q405" s="551"/>
      <c r="R405" s="551"/>
      <c r="S405" s="551"/>
      <c r="T405" s="551"/>
      <c r="U405" s="551"/>
      <c r="V405" s="551"/>
      <c r="W405" s="551"/>
      <c r="X405" s="551"/>
      <c r="Y405" s="551"/>
      <c r="Z405" s="551"/>
      <c r="AA405" s="551"/>
      <c r="AB405" s="551"/>
      <c r="AC405" s="551"/>
      <c r="AD405" s="551"/>
      <c r="AE405" s="551"/>
      <c r="AF405" s="551"/>
      <c r="AG405" s="551"/>
      <c r="AH405" s="551"/>
      <c r="AI405" s="551"/>
      <c r="AJ405" s="551"/>
      <c r="AK405" s="551"/>
      <c r="AL405" s="551"/>
      <c r="AM405" s="551"/>
      <c r="AN405" s="551"/>
      <c r="AO405" s="551"/>
      <c r="AP405" s="551"/>
      <c r="AQ405" s="551"/>
      <c r="AR405" s="551"/>
      <c r="AS405" s="551"/>
      <c r="AT405" s="551"/>
      <c r="AU405" s="551"/>
      <c r="AV405" s="551"/>
      <c r="AW405" s="551"/>
      <c r="AX405" s="551"/>
      <c r="AY405" s="551"/>
      <c r="AZ405" s="551"/>
      <c r="BA405" s="551"/>
      <c r="BB405" s="551"/>
      <c r="BC405" s="551"/>
      <c r="BD405" s="551"/>
      <c r="BE405" s="551"/>
      <c r="BF405" s="551"/>
      <c r="BG405" s="551"/>
      <c r="BH405" s="551"/>
      <c r="BI405" s="551"/>
      <c r="BJ405" s="551"/>
      <c r="BK405" s="551"/>
      <c r="BL405" s="551"/>
      <c r="BM405" s="551"/>
      <c r="BN405" s="551"/>
      <c r="BO405" s="551"/>
      <c r="BP405" s="551"/>
      <c r="BQ405" s="551"/>
      <c r="BR405" s="551"/>
      <c r="BS405" s="551"/>
      <c r="BT405" s="551"/>
      <c r="BU405" s="551"/>
      <c r="BV405" s="551"/>
      <c r="BW405" s="551"/>
      <c r="BX405" s="551"/>
      <c r="BY405" s="551"/>
    </row>
    <row r="406">
      <c r="A406" s="551"/>
      <c r="B406" s="551"/>
      <c r="C406" s="551"/>
      <c r="D406" s="551"/>
      <c r="E406" s="554"/>
      <c r="H406" s="551"/>
      <c r="I406" s="551"/>
      <c r="J406" s="551"/>
      <c r="K406" s="551"/>
      <c r="L406" s="551"/>
      <c r="M406" s="551"/>
      <c r="N406" s="551"/>
      <c r="O406" s="551"/>
      <c r="P406" s="551"/>
      <c r="Q406" s="551"/>
      <c r="R406" s="551"/>
      <c r="S406" s="551"/>
      <c r="T406" s="551"/>
      <c r="U406" s="551"/>
      <c r="V406" s="551"/>
      <c r="W406" s="551"/>
      <c r="X406" s="551"/>
      <c r="Y406" s="551"/>
      <c r="Z406" s="551"/>
      <c r="AA406" s="551"/>
      <c r="AB406" s="551"/>
      <c r="AC406" s="551"/>
      <c r="AD406" s="551"/>
      <c r="AE406" s="551"/>
      <c r="AF406" s="551"/>
      <c r="AG406" s="551"/>
      <c r="AH406" s="551"/>
      <c r="AI406" s="551"/>
      <c r="AJ406" s="551"/>
      <c r="AK406" s="551"/>
      <c r="AL406" s="551"/>
      <c r="AM406" s="551"/>
      <c r="AN406" s="551"/>
      <c r="AO406" s="551"/>
      <c r="AP406" s="551"/>
      <c r="AQ406" s="551"/>
      <c r="AR406" s="551"/>
      <c r="AS406" s="551"/>
      <c r="AT406" s="551"/>
      <c r="AU406" s="551"/>
      <c r="AV406" s="551"/>
      <c r="AW406" s="551"/>
      <c r="AX406" s="551"/>
      <c r="AY406" s="551"/>
      <c r="AZ406" s="551"/>
      <c r="BA406" s="551"/>
      <c r="BB406" s="551"/>
      <c r="BC406" s="551"/>
      <c r="BD406" s="551"/>
      <c r="BE406" s="551"/>
      <c r="BF406" s="551"/>
      <c r="BG406" s="551"/>
      <c r="BH406" s="551"/>
      <c r="BI406" s="551"/>
      <c r="BJ406" s="551"/>
      <c r="BK406" s="551"/>
      <c r="BL406" s="551"/>
      <c r="BM406" s="551"/>
      <c r="BN406" s="551"/>
      <c r="BO406" s="551"/>
      <c r="BP406" s="551"/>
      <c r="BQ406" s="551"/>
      <c r="BR406" s="551"/>
      <c r="BS406" s="551"/>
      <c r="BT406" s="551"/>
      <c r="BU406" s="551"/>
      <c r="BV406" s="551"/>
      <c r="BW406" s="551"/>
      <c r="BX406" s="551"/>
      <c r="BY406" s="551"/>
    </row>
    <row r="407">
      <c r="A407" s="551"/>
      <c r="B407" s="551"/>
      <c r="C407" s="551"/>
      <c r="D407" s="551"/>
      <c r="E407" s="554"/>
      <c r="H407" s="551"/>
      <c r="I407" s="551"/>
      <c r="J407" s="551"/>
      <c r="K407" s="551"/>
      <c r="L407" s="551"/>
      <c r="M407" s="551"/>
      <c r="N407" s="551"/>
      <c r="O407" s="551"/>
      <c r="P407" s="551"/>
      <c r="Q407" s="551"/>
      <c r="R407" s="551"/>
      <c r="S407" s="551"/>
      <c r="T407" s="551"/>
      <c r="U407" s="551"/>
      <c r="V407" s="551"/>
      <c r="W407" s="551"/>
      <c r="X407" s="551"/>
      <c r="Y407" s="551"/>
      <c r="Z407" s="551"/>
      <c r="AA407" s="551"/>
      <c r="AB407" s="551"/>
      <c r="AC407" s="551"/>
      <c r="AD407" s="551"/>
      <c r="AE407" s="551"/>
      <c r="AF407" s="551"/>
      <c r="AG407" s="551"/>
      <c r="AH407" s="551"/>
      <c r="AI407" s="551"/>
      <c r="AJ407" s="551"/>
      <c r="AK407" s="551"/>
      <c r="AL407" s="551"/>
      <c r="AM407" s="551"/>
      <c r="AN407" s="551"/>
      <c r="AO407" s="551"/>
      <c r="AP407" s="551"/>
      <c r="AQ407" s="551"/>
      <c r="AR407" s="551"/>
      <c r="AS407" s="551"/>
      <c r="AT407" s="551"/>
      <c r="AU407" s="551"/>
      <c r="AV407" s="551"/>
      <c r="AW407" s="551"/>
      <c r="AX407" s="551"/>
      <c r="AY407" s="551"/>
      <c r="AZ407" s="551"/>
      <c r="BA407" s="551"/>
      <c r="BB407" s="551"/>
      <c r="BC407" s="551"/>
      <c r="BD407" s="551"/>
      <c r="BE407" s="551"/>
      <c r="BF407" s="551"/>
      <c r="BG407" s="551"/>
      <c r="BH407" s="551"/>
      <c r="BI407" s="551"/>
      <c r="BJ407" s="551"/>
      <c r="BK407" s="551"/>
      <c r="BL407" s="551"/>
      <c r="BM407" s="551"/>
      <c r="BN407" s="551"/>
      <c r="BO407" s="551"/>
      <c r="BP407" s="551"/>
      <c r="BQ407" s="551"/>
      <c r="BR407" s="551"/>
      <c r="BS407" s="551"/>
      <c r="BT407" s="551"/>
      <c r="BU407" s="551"/>
      <c r="BV407" s="551"/>
      <c r="BW407" s="551"/>
      <c r="BX407" s="551"/>
      <c r="BY407" s="551"/>
    </row>
    <row r="408">
      <c r="A408" s="551"/>
      <c r="B408" s="551"/>
      <c r="C408" s="551"/>
      <c r="D408" s="551"/>
      <c r="E408" s="554"/>
      <c r="H408" s="551"/>
      <c r="I408" s="551"/>
      <c r="J408" s="551"/>
      <c r="K408" s="551"/>
      <c r="L408" s="551"/>
      <c r="M408" s="551"/>
      <c r="N408" s="551"/>
      <c r="O408" s="551"/>
      <c r="P408" s="551"/>
      <c r="Q408" s="551"/>
      <c r="R408" s="551"/>
      <c r="S408" s="551"/>
      <c r="T408" s="551"/>
      <c r="U408" s="551"/>
      <c r="V408" s="551"/>
      <c r="W408" s="551"/>
      <c r="X408" s="551"/>
      <c r="Y408" s="551"/>
      <c r="Z408" s="551"/>
      <c r="AA408" s="551"/>
      <c r="AB408" s="551"/>
      <c r="AC408" s="551"/>
      <c r="AD408" s="551"/>
      <c r="AE408" s="551"/>
      <c r="AF408" s="551"/>
      <c r="AG408" s="551"/>
      <c r="AH408" s="551"/>
      <c r="AI408" s="551"/>
      <c r="AJ408" s="551"/>
      <c r="AK408" s="551"/>
      <c r="AL408" s="551"/>
      <c r="AM408" s="551"/>
      <c r="AN408" s="551"/>
      <c r="AO408" s="551"/>
      <c r="AP408" s="551"/>
      <c r="AQ408" s="551"/>
      <c r="AR408" s="551"/>
      <c r="AS408" s="551"/>
      <c r="AT408" s="551"/>
      <c r="AU408" s="551"/>
      <c r="AV408" s="551"/>
      <c r="AW408" s="551"/>
      <c r="AX408" s="551"/>
      <c r="AY408" s="551"/>
      <c r="AZ408" s="551"/>
      <c r="BA408" s="551"/>
      <c r="BB408" s="551"/>
      <c r="BC408" s="551"/>
      <c r="BD408" s="551"/>
      <c r="BE408" s="551"/>
      <c r="BF408" s="551"/>
      <c r="BG408" s="551"/>
      <c r="BH408" s="551"/>
      <c r="BI408" s="551"/>
      <c r="BJ408" s="551"/>
      <c r="BK408" s="551"/>
      <c r="BL408" s="551"/>
      <c r="BM408" s="551"/>
      <c r="BN408" s="551"/>
      <c r="BO408" s="551"/>
      <c r="BP408" s="551"/>
      <c r="BQ408" s="551"/>
      <c r="BR408" s="551"/>
      <c r="BS408" s="551"/>
      <c r="BT408" s="551"/>
      <c r="BU408" s="551"/>
      <c r="BV408" s="551"/>
      <c r="BW408" s="551"/>
      <c r="BX408" s="551"/>
      <c r="BY408" s="551"/>
    </row>
    <row r="409">
      <c r="A409" s="551"/>
      <c r="B409" s="551"/>
      <c r="C409" s="551"/>
      <c r="D409" s="551"/>
      <c r="E409" s="554"/>
      <c r="H409" s="551"/>
      <c r="I409" s="551"/>
      <c r="J409" s="551"/>
      <c r="K409" s="551"/>
      <c r="L409" s="551"/>
      <c r="M409" s="551"/>
      <c r="N409" s="551"/>
      <c r="O409" s="551"/>
      <c r="P409" s="551"/>
      <c r="Q409" s="551"/>
      <c r="R409" s="551"/>
      <c r="S409" s="551"/>
      <c r="T409" s="551"/>
      <c r="U409" s="551"/>
      <c r="V409" s="551"/>
      <c r="W409" s="551"/>
      <c r="X409" s="551"/>
      <c r="Y409" s="551"/>
      <c r="Z409" s="551"/>
      <c r="AA409" s="551"/>
      <c r="AB409" s="551"/>
      <c r="AC409" s="551"/>
      <c r="AD409" s="551"/>
      <c r="AE409" s="551"/>
      <c r="AF409" s="551"/>
      <c r="AG409" s="551"/>
      <c r="AH409" s="551"/>
      <c r="AI409" s="551"/>
      <c r="AJ409" s="551"/>
      <c r="AK409" s="551"/>
      <c r="AL409" s="551"/>
      <c r="AM409" s="551"/>
      <c r="AN409" s="551"/>
      <c r="AO409" s="551"/>
      <c r="AP409" s="551"/>
      <c r="AQ409" s="551"/>
      <c r="AR409" s="551"/>
      <c r="AS409" s="551"/>
      <c r="AT409" s="551"/>
      <c r="AU409" s="551"/>
      <c r="AV409" s="551"/>
      <c r="AW409" s="551"/>
      <c r="AX409" s="551"/>
      <c r="AY409" s="551"/>
      <c r="AZ409" s="551"/>
      <c r="BA409" s="551"/>
      <c r="BB409" s="551"/>
      <c r="BC409" s="551"/>
      <c r="BD409" s="551"/>
      <c r="BE409" s="551"/>
      <c r="BF409" s="551"/>
      <c r="BG409" s="551"/>
      <c r="BH409" s="551"/>
      <c r="BI409" s="551"/>
      <c r="BJ409" s="551"/>
      <c r="BK409" s="551"/>
      <c r="BL409" s="551"/>
      <c r="BM409" s="551"/>
      <c r="BN409" s="551"/>
      <c r="BO409" s="551"/>
      <c r="BP409" s="551"/>
      <c r="BQ409" s="551"/>
      <c r="BR409" s="551"/>
      <c r="BS409" s="551"/>
      <c r="BT409" s="551"/>
      <c r="BU409" s="551"/>
      <c r="BV409" s="551"/>
      <c r="BW409" s="551"/>
      <c r="BX409" s="551"/>
      <c r="BY409" s="551"/>
    </row>
    <row r="410">
      <c r="A410" s="551"/>
      <c r="B410" s="551"/>
      <c r="C410" s="551"/>
      <c r="D410" s="551"/>
      <c r="E410" s="554"/>
      <c r="H410" s="551"/>
      <c r="I410" s="551"/>
      <c r="J410" s="551"/>
      <c r="K410" s="551"/>
      <c r="L410" s="551"/>
      <c r="M410" s="551"/>
      <c r="N410" s="551"/>
      <c r="O410" s="551"/>
      <c r="P410" s="551"/>
      <c r="Q410" s="551"/>
      <c r="R410" s="551"/>
      <c r="S410" s="551"/>
      <c r="T410" s="551"/>
      <c r="U410" s="551"/>
      <c r="V410" s="551"/>
      <c r="W410" s="551"/>
      <c r="X410" s="551"/>
      <c r="Y410" s="551"/>
      <c r="Z410" s="551"/>
      <c r="AA410" s="551"/>
      <c r="AB410" s="551"/>
      <c r="AC410" s="551"/>
      <c r="AD410" s="551"/>
      <c r="AE410" s="551"/>
      <c r="AF410" s="551"/>
      <c r="AG410" s="551"/>
      <c r="AH410" s="551"/>
      <c r="AI410" s="551"/>
      <c r="AJ410" s="551"/>
      <c r="AK410" s="551"/>
      <c r="AL410" s="551"/>
      <c r="AM410" s="551"/>
      <c r="AN410" s="551"/>
      <c r="AO410" s="551"/>
      <c r="AP410" s="551"/>
      <c r="AQ410" s="551"/>
      <c r="AR410" s="551"/>
      <c r="AS410" s="551"/>
      <c r="AT410" s="551"/>
      <c r="AU410" s="551"/>
      <c r="AV410" s="551"/>
      <c r="AW410" s="551"/>
      <c r="AX410" s="551"/>
      <c r="AY410" s="551"/>
      <c r="AZ410" s="551"/>
      <c r="BA410" s="551"/>
      <c r="BB410" s="551"/>
      <c r="BC410" s="551"/>
      <c r="BD410" s="551"/>
      <c r="BE410" s="551"/>
      <c r="BF410" s="551"/>
      <c r="BG410" s="551"/>
      <c r="BH410" s="551"/>
      <c r="BI410" s="551"/>
      <c r="BJ410" s="551"/>
      <c r="BK410" s="551"/>
      <c r="BL410" s="551"/>
      <c r="BM410" s="551"/>
      <c r="BN410" s="551"/>
      <c r="BO410" s="551"/>
      <c r="BP410" s="551"/>
      <c r="BQ410" s="551"/>
      <c r="BR410" s="551"/>
      <c r="BS410" s="551"/>
      <c r="BT410" s="551"/>
      <c r="BU410" s="551"/>
      <c r="BV410" s="551"/>
      <c r="BW410" s="551"/>
      <c r="BX410" s="551"/>
      <c r="BY410" s="551"/>
    </row>
    <row r="411">
      <c r="A411" s="551"/>
      <c r="B411" s="551"/>
      <c r="C411" s="551"/>
      <c r="D411" s="551"/>
      <c r="E411" s="554"/>
      <c r="H411" s="551"/>
      <c r="I411" s="551"/>
      <c r="J411" s="551"/>
      <c r="K411" s="551"/>
      <c r="L411" s="551"/>
      <c r="M411" s="551"/>
      <c r="N411" s="551"/>
      <c r="O411" s="551"/>
      <c r="P411" s="551"/>
      <c r="Q411" s="551"/>
      <c r="R411" s="551"/>
      <c r="S411" s="551"/>
      <c r="T411" s="551"/>
      <c r="U411" s="551"/>
      <c r="V411" s="551"/>
      <c r="W411" s="551"/>
      <c r="X411" s="551"/>
      <c r="Y411" s="551"/>
      <c r="Z411" s="551"/>
      <c r="AA411" s="551"/>
      <c r="AB411" s="551"/>
      <c r="AC411" s="551"/>
      <c r="AD411" s="551"/>
      <c r="AE411" s="551"/>
      <c r="AF411" s="551"/>
      <c r="AG411" s="551"/>
      <c r="AH411" s="551"/>
      <c r="AI411" s="551"/>
      <c r="AJ411" s="551"/>
      <c r="AK411" s="551"/>
      <c r="AL411" s="551"/>
      <c r="AM411" s="551"/>
      <c r="AN411" s="551"/>
      <c r="AO411" s="551"/>
      <c r="AP411" s="551"/>
      <c r="AQ411" s="551"/>
      <c r="AR411" s="551"/>
      <c r="AS411" s="551"/>
      <c r="AT411" s="551"/>
      <c r="AU411" s="551"/>
      <c r="AV411" s="551"/>
      <c r="AW411" s="551"/>
      <c r="AX411" s="551"/>
      <c r="AY411" s="551"/>
      <c r="AZ411" s="551"/>
      <c r="BA411" s="551"/>
      <c r="BB411" s="551"/>
      <c r="BC411" s="551"/>
      <c r="BD411" s="551"/>
      <c r="BE411" s="551"/>
      <c r="BF411" s="551"/>
      <c r="BG411" s="551"/>
      <c r="BH411" s="551"/>
      <c r="BI411" s="551"/>
      <c r="BJ411" s="551"/>
      <c r="BK411" s="551"/>
      <c r="BL411" s="551"/>
      <c r="BM411" s="551"/>
      <c r="BN411" s="551"/>
      <c r="BO411" s="551"/>
      <c r="BP411" s="551"/>
      <c r="BQ411" s="551"/>
      <c r="BR411" s="551"/>
      <c r="BS411" s="551"/>
      <c r="BT411" s="551"/>
      <c r="BU411" s="551"/>
      <c r="BV411" s="551"/>
      <c r="BW411" s="551"/>
      <c r="BX411" s="551"/>
      <c r="BY411" s="551"/>
    </row>
    <row r="412">
      <c r="A412" s="551"/>
      <c r="B412" s="551"/>
      <c r="C412" s="551"/>
      <c r="D412" s="551"/>
      <c r="E412" s="554"/>
      <c r="H412" s="551"/>
      <c r="I412" s="551"/>
      <c r="J412" s="551"/>
      <c r="K412" s="551"/>
      <c r="L412" s="551"/>
      <c r="M412" s="551"/>
      <c r="N412" s="551"/>
      <c r="O412" s="551"/>
      <c r="P412" s="551"/>
      <c r="Q412" s="551"/>
      <c r="R412" s="551"/>
      <c r="S412" s="551"/>
      <c r="T412" s="551"/>
      <c r="U412" s="551"/>
      <c r="V412" s="551"/>
      <c r="W412" s="551"/>
      <c r="X412" s="551"/>
      <c r="Y412" s="551"/>
      <c r="Z412" s="551"/>
      <c r="AA412" s="551"/>
      <c r="AB412" s="551"/>
      <c r="AC412" s="551"/>
      <c r="AD412" s="551"/>
      <c r="AE412" s="551"/>
      <c r="AF412" s="551"/>
      <c r="AG412" s="551"/>
      <c r="AH412" s="551"/>
      <c r="AI412" s="551"/>
      <c r="AJ412" s="551"/>
      <c r="AK412" s="551"/>
      <c r="AL412" s="551"/>
      <c r="AM412" s="551"/>
      <c r="AN412" s="551"/>
      <c r="AO412" s="551"/>
      <c r="AP412" s="551"/>
      <c r="AQ412" s="551"/>
      <c r="AR412" s="551"/>
      <c r="AS412" s="551"/>
      <c r="AT412" s="551"/>
      <c r="AU412" s="551"/>
      <c r="AV412" s="551"/>
      <c r="AW412" s="551"/>
      <c r="AX412" s="551"/>
      <c r="AY412" s="551"/>
      <c r="AZ412" s="551"/>
      <c r="BA412" s="551"/>
      <c r="BB412" s="551"/>
      <c r="BC412" s="551"/>
      <c r="BD412" s="551"/>
      <c r="BE412" s="551"/>
      <c r="BF412" s="551"/>
      <c r="BG412" s="551"/>
      <c r="BH412" s="551"/>
      <c r="BI412" s="551"/>
      <c r="BJ412" s="551"/>
      <c r="BK412" s="551"/>
      <c r="BL412" s="551"/>
      <c r="BM412" s="551"/>
      <c r="BN412" s="551"/>
      <c r="BO412" s="551"/>
      <c r="BP412" s="551"/>
      <c r="BQ412" s="551"/>
      <c r="BR412" s="551"/>
      <c r="BS412" s="551"/>
      <c r="BT412" s="551"/>
      <c r="BU412" s="551"/>
      <c r="BV412" s="551"/>
      <c r="BW412" s="551"/>
      <c r="BX412" s="551"/>
      <c r="BY412" s="551"/>
    </row>
    <row r="413">
      <c r="A413" s="551"/>
      <c r="B413" s="551"/>
      <c r="C413" s="551"/>
      <c r="D413" s="551"/>
      <c r="E413" s="554"/>
      <c r="H413" s="551"/>
      <c r="I413" s="551"/>
      <c r="J413" s="551"/>
      <c r="K413" s="551"/>
      <c r="L413" s="551"/>
      <c r="M413" s="551"/>
      <c r="N413" s="551"/>
      <c r="O413" s="551"/>
      <c r="P413" s="551"/>
      <c r="Q413" s="551"/>
      <c r="R413" s="551"/>
      <c r="S413" s="551"/>
      <c r="T413" s="551"/>
      <c r="U413" s="551"/>
      <c r="V413" s="551"/>
      <c r="W413" s="551"/>
      <c r="X413" s="551"/>
      <c r="Y413" s="551"/>
      <c r="Z413" s="551"/>
      <c r="AA413" s="551"/>
      <c r="AB413" s="551"/>
      <c r="AC413" s="551"/>
      <c r="AD413" s="551"/>
      <c r="AE413" s="551"/>
      <c r="AF413" s="551"/>
      <c r="AG413" s="551"/>
      <c r="AH413" s="551"/>
      <c r="AI413" s="551"/>
      <c r="AJ413" s="551"/>
      <c r="AK413" s="551"/>
      <c r="AL413" s="551"/>
      <c r="AM413" s="551"/>
      <c r="AN413" s="551"/>
      <c r="AO413" s="551"/>
      <c r="AP413" s="551"/>
      <c r="AQ413" s="551"/>
      <c r="AR413" s="551"/>
      <c r="AS413" s="551"/>
      <c r="AT413" s="551"/>
      <c r="AU413" s="551"/>
      <c r="AV413" s="551"/>
      <c r="AW413" s="551"/>
      <c r="AX413" s="551"/>
      <c r="AY413" s="551"/>
      <c r="AZ413" s="551"/>
      <c r="BA413" s="551"/>
      <c r="BB413" s="551"/>
      <c r="BC413" s="551"/>
      <c r="BD413" s="551"/>
      <c r="BE413" s="551"/>
      <c r="BF413" s="551"/>
      <c r="BG413" s="551"/>
      <c r="BH413" s="551"/>
      <c r="BI413" s="551"/>
      <c r="BJ413" s="551"/>
      <c r="BK413" s="551"/>
      <c r="BL413" s="551"/>
      <c r="BM413" s="551"/>
      <c r="BN413" s="551"/>
      <c r="BO413" s="551"/>
      <c r="BP413" s="551"/>
      <c r="BQ413" s="551"/>
      <c r="BR413" s="551"/>
      <c r="BS413" s="551"/>
      <c r="BT413" s="551"/>
      <c r="BU413" s="551"/>
      <c r="BV413" s="551"/>
      <c r="BW413" s="551"/>
      <c r="BX413" s="551"/>
      <c r="BY413" s="551"/>
    </row>
    <row r="414">
      <c r="A414" s="551"/>
      <c r="B414" s="551"/>
      <c r="C414" s="551"/>
      <c r="D414" s="551"/>
      <c r="E414" s="554"/>
      <c r="H414" s="551"/>
      <c r="I414" s="551"/>
      <c r="J414" s="551"/>
      <c r="K414" s="551"/>
      <c r="L414" s="551"/>
      <c r="M414" s="551"/>
      <c r="N414" s="551"/>
      <c r="O414" s="551"/>
      <c r="P414" s="551"/>
      <c r="Q414" s="551"/>
      <c r="R414" s="551"/>
      <c r="S414" s="551"/>
      <c r="T414" s="551"/>
      <c r="U414" s="551"/>
      <c r="V414" s="551"/>
      <c r="W414" s="551"/>
      <c r="X414" s="551"/>
      <c r="Y414" s="551"/>
      <c r="Z414" s="551"/>
      <c r="AA414" s="551"/>
      <c r="AB414" s="551"/>
      <c r="AC414" s="551"/>
      <c r="AD414" s="551"/>
      <c r="AE414" s="551"/>
      <c r="AF414" s="551"/>
      <c r="AG414" s="551"/>
      <c r="AH414" s="551"/>
      <c r="AI414" s="551"/>
      <c r="AJ414" s="551"/>
      <c r="AK414" s="551"/>
      <c r="AL414" s="551"/>
      <c r="AM414" s="551"/>
      <c r="AN414" s="551"/>
      <c r="AO414" s="551"/>
      <c r="AP414" s="551"/>
      <c r="AQ414" s="551"/>
      <c r="AR414" s="551"/>
      <c r="AS414" s="551"/>
      <c r="AT414" s="551"/>
      <c r="AU414" s="551"/>
      <c r="AV414" s="551"/>
      <c r="AW414" s="551"/>
      <c r="AX414" s="551"/>
      <c r="AY414" s="551"/>
      <c r="AZ414" s="551"/>
      <c r="BA414" s="551"/>
      <c r="BB414" s="551"/>
      <c r="BC414" s="551"/>
      <c r="BD414" s="551"/>
      <c r="BE414" s="551"/>
      <c r="BF414" s="551"/>
      <c r="BG414" s="551"/>
      <c r="BH414" s="551"/>
      <c r="BI414" s="551"/>
      <c r="BJ414" s="551"/>
      <c r="BK414" s="551"/>
      <c r="BL414" s="551"/>
      <c r="BM414" s="551"/>
      <c r="BN414" s="551"/>
      <c r="BO414" s="551"/>
      <c r="BP414" s="551"/>
      <c r="BQ414" s="551"/>
      <c r="BR414" s="551"/>
      <c r="BS414" s="551"/>
      <c r="BT414" s="551"/>
      <c r="BU414" s="551"/>
      <c r="BV414" s="551"/>
      <c r="BW414" s="551"/>
      <c r="BX414" s="551"/>
      <c r="BY414" s="551"/>
    </row>
    <row r="415">
      <c r="A415" s="551"/>
      <c r="B415" s="551"/>
      <c r="C415" s="551"/>
      <c r="D415" s="551"/>
      <c r="E415" s="554"/>
      <c r="H415" s="551"/>
      <c r="I415" s="551"/>
      <c r="J415" s="551"/>
      <c r="K415" s="551"/>
      <c r="L415" s="551"/>
      <c r="M415" s="551"/>
      <c r="N415" s="551"/>
      <c r="O415" s="551"/>
      <c r="P415" s="551"/>
      <c r="Q415" s="551"/>
      <c r="R415" s="551"/>
      <c r="S415" s="551"/>
      <c r="T415" s="551"/>
      <c r="U415" s="551"/>
      <c r="V415" s="551"/>
      <c r="W415" s="551"/>
      <c r="X415" s="551"/>
      <c r="Y415" s="551"/>
      <c r="Z415" s="551"/>
      <c r="AA415" s="551"/>
      <c r="AB415" s="551"/>
      <c r="AC415" s="551"/>
      <c r="AD415" s="551"/>
      <c r="AE415" s="551"/>
      <c r="AF415" s="551"/>
      <c r="AG415" s="551"/>
      <c r="AH415" s="551"/>
      <c r="AI415" s="551"/>
      <c r="AJ415" s="551"/>
      <c r="AK415" s="551"/>
      <c r="AL415" s="551"/>
      <c r="AM415" s="551"/>
      <c r="AN415" s="551"/>
      <c r="AO415" s="551"/>
      <c r="AP415" s="551"/>
      <c r="AQ415" s="551"/>
      <c r="AR415" s="551"/>
      <c r="AS415" s="551"/>
      <c r="AT415" s="551"/>
      <c r="AU415" s="551"/>
      <c r="AV415" s="551"/>
      <c r="AW415" s="551"/>
      <c r="AX415" s="551"/>
      <c r="AY415" s="551"/>
      <c r="AZ415" s="551"/>
      <c r="BA415" s="551"/>
      <c r="BB415" s="551"/>
      <c r="BC415" s="551"/>
      <c r="BD415" s="551"/>
      <c r="BE415" s="551"/>
      <c r="BF415" s="551"/>
      <c r="BG415" s="551"/>
      <c r="BH415" s="551"/>
      <c r="BI415" s="551"/>
      <c r="BJ415" s="551"/>
      <c r="BK415" s="551"/>
      <c r="BL415" s="551"/>
      <c r="BM415" s="551"/>
      <c r="BN415" s="551"/>
      <c r="BO415" s="551"/>
      <c r="BP415" s="551"/>
      <c r="BQ415" s="551"/>
      <c r="BR415" s="551"/>
      <c r="BS415" s="551"/>
      <c r="BT415" s="551"/>
      <c r="BU415" s="551"/>
      <c r="BV415" s="551"/>
      <c r="BW415" s="551"/>
      <c r="BX415" s="551"/>
      <c r="BY415" s="551"/>
    </row>
    <row r="416">
      <c r="A416" s="551"/>
      <c r="B416" s="551"/>
      <c r="C416" s="551"/>
      <c r="D416" s="551"/>
      <c r="E416" s="554"/>
      <c r="H416" s="551"/>
      <c r="I416" s="551"/>
      <c r="J416" s="551"/>
      <c r="K416" s="551"/>
      <c r="L416" s="551"/>
      <c r="M416" s="551"/>
      <c r="N416" s="551"/>
      <c r="O416" s="551"/>
      <c r="P416" s="551"/>
      <c r="Q416" s="551"/>
      <c r="R416" s="551"/>
      <c r="S416" s="551"/>
      <c r="T416" s="551"/>
      <c r="U416" s="551"/>
      <c r="V416" s="551"/>
      <c r="W416" s="551"/>
      <c r="X416" s="551"/>
      <c r="Y416" s="551"/>
      <c r="Z416" s="551"/>
      <c r="AA416" s="551"/>
      <c r="AB416" s="551"/>
      <c r="AC416" s="551"/>
      <c r="AD416" s="551"/>
      <c r="AE416" s="551"/>
      <c r="AF416" s="551"/>
      <c r="AG416" s="551"/>
      <c r="AH416" s="551"/>
      <c r="AI416" s="551"/>
      <c r="AJ416" s="551"/>
      <c r="AK416" s="551"/>
      <c r="AL416" s="551"/>
      <c r="AM416" s="551"/>
      <c r="AN416" s="551"/>
      <c r="AO416" s="551"/>
      <c r="AP416" s="551"/>
      <c r="AQ416" s="551"/>
      <c r="AR416" s="551"/>
      <c r="AS416" s="551"/>
      <c r="AT416" s="551"/>
      <c r="AU416" s="551"/>
      <c r="AV416" s="551"/>
      <c r="AW416" s="551"/>
      <c r="AX416" s="551"/>
      <c r="AY416" s="551"/>
      <c r="AZ416" s="551"/>
      <c r="BA416" s="551"/>
      <c r="BB416" s="551"/>
      <c r="BC416" s="551"/>
      <c r="BD416" s="551"/>
      <c r="BE416" s="551"/>
      <c r="BF416" s="551"/>
      <c r="BG416" s="551"/>
      <c r="BH416" s="551"/>
      <c r="BI416" s="551"/>
      <c r="BJ416" s="551"/>
      <c r="BK416" s="551"/>
      <c r="BL416" s="551"/>
      <c r="BM416" s="551"/>
      <c r="BN416" s="551"/>
      <c r="BO416" s="551"/>
      <c r="BP416" s="551"/>
      <c r="BQ416" s="551"/>
      <c r="BR416" s="551"/>
      <c r="BS416" s="551"/>
      <c r="BT416" s="551"/>
      <c r="BU416" s="551"/>
      <c r="BV416" s="551"/>
      <c r="BW416" s="551"/>
      <c r="BX416" s="551"/>
      <c r="BY416" s="551"/>
    </row>
    <row r="417">
      <c r="A417" s="551"/>
      <c r="B417" s="551"/>
      <c r="C417" s="551"/>
      <c r="D417" s="551"/>
      <c r="E417" s="554"/>
      <c r="H417" s="551"/>
      <c r="I417" s="551"/>
      <c r="J417" s="551"/>
      <c r="K417" s="551"/>
      <c r="L417" s="551"/>
      <c r="M417" s="551"/>
      <c r="N417" s="551"/>
      <c r="O417" s="551"/>
      <c r="P417" s="551"/>
      <c r="Q417" s="551"/>
      <c r="R417" s="551"/>
      <c r="S417" s="551"/>
      <c r="T417" s="551"/>
      <c r="U417" s="551"/>
      <c r="V417" s="551"/>
      <c r="W417" s="551"/>
      <c r="X417" s="551"/>
      <c r="Y417" s="551"/>
      <c r="Z417" s="551"/>
      <c r="AA417" s="551"/>
      <c r="AB417" s="551"/>
      <c r="AC417" s="551"/>
      <c r="AD417" s="551"/>
      <c r="AE417" s="551"/>
      <c r="AF417" s="551"/>
      <c r="AG417" s="551"/>
      <c r="AH417" s="551"/>
      <c r="AI417" s="551"/>
      <c r="AJ417" s="551"/>
      <c r="AK417" s="551"/>
      <c r="AL417" s="551"/>
      <c r="AM417" s="551"/>
      <c r="AN417" s="551"/>
      <c r="AO417" s="551"/>
      <c r="AP417" s="551"/>
      <c r="AQ417" s="551"/>
      <c r="AR417" s="551"/>
      <c r="AS417" s="551"/>
      <c r="AT417" s="551"/>
      <c r="AU417" s="551"/>
      <c r="AV417" s="551"/>
      <c r="AW417" s="551"/>
      <c r="AX417" s="551"/>
      <c r="AY417" s="551"/>
      <c r="AZ417" s="551"/>
      <c r="BA417" s="551"/>
      <c r="BB417" s="551"/>
      <c r="BC417" s="551"/>
      <c r="BD417" s="551"/>
      <c r="BE417" s="551"/>
      <c r="BF417" s="551"/>
      <c r="BG417" s="551"/>
      <c r="BH417" s="551"/>
      <c r="BI417" s="551"/>
      <c r="BJ417" s="551"/>
      <c r="BK417" s="551"/>
      <c r="BL417" s="551"/>
      <c r="BM417" s="551"/>
      <c r="BN417" s="551"/>
      <c r="BO417" s="551"/>
      <c r="BP417" s="551"/>
      <c r="BQ417" s="551"/>
      <c r="BR417" s="551"/>
      <c r="BS417" s="551"/>
      <c r="BT417" s="551"/>
      <c r="BU417" s="551"/>
      <c r="BV417" s="551"/>
      <c r="BW417" s="551"/>
      <c r="BX417" s="551"/>
      <c r="BY417" s="551"/>
    </row>
    <row r="418">
      <c r="A418" s="551"/>
      <c r="B418" s="551"/>
      <c r="C418" s="551"/>
      <c r="D418" s="551"/>
      <c r="E418" s="554"/>
      <c r="H418" s="551"/>
      <c r="I418" s="551"/>
      <c r="J418" s="551"/>
      <c r="K418" s="551"/>
      <c r="L418" s="551"/>
      <c r="M418" s="551"/>
      <c r="N418" s="551"/>
      <c r="O418" s="551"/>
      <c r="P418" s="551"/>
      <c r="Q418" s="551"/>
      <c r="R418" s="551"/>
      <c r="S418" s="551"/>
      <c r="T418" s="551"/>
      <c r="U418" s="551"/>
      <c r="V418" s="551"/>
      <c r="W418" s="551"/>
      <c r="X418" s="551"/>
      <c r="Y418" s="551"/>
      <c r="Z418" s="551"/>
      <c r="AA418" s="551"/>
      <c r="AB418" s="551"/>
      <c r="AC418" s="551"/>
      <c r="AD418" s="551"/>
      <c r="AE418" s="551"/>
      <c r="AF418" s="551"/>
      <c r="AG418" s="551"/>
      <c r="AH418" s="551"/>
      <c r="AI418" s="551"/>
      <c r="AJ418" s="551"/>
      <c r="AK418" s="551"/>
      <c r="AL418" s="551"/>
      <c r="AM418" s="551"/>
      <c r="AN418" s="551"/>
      <c r="AO418" s="551"/>
      <c r="AP418" s="551"/>
      <c r="AQ418" s="551"/>
      <c r="AR418" s="551"/>
      <c r="AS418" s="551"/>
      <c r="AT418" s="551"/>
      <c r="AU418" s="551"/>
      <c r="AV418" s="551"/>
      <c r="AW418" s="551"/>
      <c r="AX418" s="551"/>
      <c r="AY418" s="551"/>
      <c r="AZ418" s="551"/>
      <c r="BA418" s="551"/>
      <c r="BB418" s="551"/>
      <c r="BC418" s="551"/>
      <c r="BD418" s="551"/>
      <c r="BE418" s="551"/>
      <c r="BF418" s="551"/>
      <c r="BG418" s="551"/>
      <c r="BH418" s="551"/>
      <c r="BI418" s="551"/>
      <c r="BJ418" s="551"/>
      <c r="BK418" s="551"/>
      <c r="BL418" s="551"/>
      <c r="BM418" s="551"/>
      <c r="BN418" s="551"/>
      <c r="BO418" s="551"/>
      <c r="BP418" s="551"/>
      <c r="BQ418" s="551"/>
      <c r="BR418" s="551"/>
      <c r="BS418" s="551"/>
      <c r="BT418" s="551"/>
      <c r="BU418" s="551"/>
      <c r="BV418" s="551"/>
      <c r="BW418" s="551"/>
      <c r="BX418" s="551"/>
      <c r="BY418" s="551"/>
    </row>
    <row r="419">
      <c r="A419" s="551"/>
      <c r="B419" s="551"/>
      <c r="C419" s="551"/>
      <c r="D419" s="551"/>
      <c r="E419" s="554"/>
      <c r="H419" s="551"/>
      <c r="I419" s="551"/>
      <c r="J419" s="551"/>
      <c r="K419" s="551"/>
      <c r="L419" s="551"/>
      <c r="M419" s="551"/>
      <c r="N419" s="551"/>
      <c r="O419" s="551"/>
      <c r="P419" s="551"/>
      <c r="Q419" s="551"/>
      <c r="R419" s="551"/>
      <c r="S419" s="551"/>
      <c r="T419" s="551"/>
      <c r="U419" s="551"/>
      <c r="V419" s="551"/>
      <c r="W419" s="551"/>
      <c r="X419" s="551"/>
      <c r="Y419" s="551"/>
      <c r="Z419" s="551"/>
      <c r="AA419" s="551"/>
      <c r="AB419" s="551"/>
      <c r="AC419" s="551"/>
      <c r="AD419" s="551"/>
      <c r="AE419" s="551"/>
      <c r="AF419" s="551"/>
      <c r="AG419" s="551"/>
      <c r="AH419" s="551"/>
      <c r="AI419" s="551"/>
      <c r="AJ419" s="551"/>
      <c r="AK419" s="551"/>
      <c r="AL419" s="551"/>
      <c r="AM419" s="551"/>
      <c r="AN419" s="551"/>
      <c r="AO419" s="551"/>
      <c r="AP419" s="551"/>
      <c r="AQ419" s="551"/>
      <c r="AR419" s="551"/>
      <c r="AS419" s="551"/>
      <c r="AT419" s="551"/>
      <c r="AU419" s="551"/>
      <c r="AV419" s="551"/>
      <c r="AW419" s="551"/>
      <c r="AX419" s="551"/>
      <c r="AY419" s="551"/>
      <c r="AZ419" s="551"/>
      <c r="BA419" s="551"/>
      <c r="BB419" s="551"/>
      <c r="BC419" s="551"/>
      <c r="BD419" s="551"/>
      <c r="BE419" s="551"/>
      <c r="BF419" s="551"/>
      <c r="BG419" s="551"/>
      <c r="BH419" s="551"/>
      <c r="BI419" s="551"/>
      <c r="BJ419" s="551"/>
      <c r="BK419" s="551"/>
      <c r="BL419" s="551"/>
      <c r="BM419" s="551"/>
      <c r="BN419" s="551"/>
      <c r="BO419" s="551"/>
      <c r="BP419" s="551"/>
      <c r="BQ419" s="551"/>
      <c r="BR419" s="551"/>
      <c r="BS419" s="551"/>
      <c r="BT419" s="551"/>
      <c r="BU419" s="551"/>
      <c r="BV419" s="551"/>
      <c r="BW419" s="551"/>
      <c r="BX419" s="551"/>
      <c r="BY419" s="551"/>
    </row>
    <row r="420">
      <c r="A420" s="551"/>
      <c r="B420" s="551"/>
      <c r="C420" s="551"/>
      <c r="D420" s="551"/>
      <c r="E420" s="554"/>
      <c r="H420" s="551"/>
      <c r="I420" s="551"/>
      <c r="J420" s="551"/>
      <c r="K420" s="551"/>
      <c r="L420" s="551"/>
      <c r="M420" s="551"/>
      <c r="N420" s="551"/>
      <c r="O420" s="551"/>
      <c r="P420" s="551"/>
      <c r="Q420" s="551"/>
      <c r="R420" s="551"/>
      <c r="S420" s="551"/>
      <c r="T420" s="551"/>
      <c r="U420" s="551"/>
      <c r="V420" s="551"/>
      <c r="W420" s="551"/>
      <c r="X420" s="551"/>
      <c r="Y420" s="551"/>
      <c r="Z420" s="551"/>
      <c r="AA420" s="551"/>
      <c r="AB420" s="551"/>
      <c r="AC420" s="551"/>
      <c r="AD420" s="551"/>
      <c r="AE420" s="551"/>
      <c r="AF420" s="551"/>
      <c r="AG420" s="551"/>
      <c r="AH420" s="551"/>
      <c r="AI420" s="551"/>
      <c r="AJ420" s="551"/>
      <c r="AK420" s="551"/>
      <c r="AL420" s="551"/>
      <c r="AM420" s="551"/>
      <c r="AN420" s="551"/>
      <c r="AO420" s="551"/>
      <c r="AP420" s="551"/>
      <c r="AQ420" s="551"/>
      <c r="AR420" s="551"/>
      <c r="AS420" s="551"/>
      <c r="AT420" s="551"/>
      <c r="AU420" s="551"/>
      <c r="AV420" s="551"/>
      <c r="AW420" s="551"/>
      <c r="AX420" s="551"/>
      <c r="AY420" s="551"/>
      <c r="AZ420" s="551"/>
      <c r="BA420" s="551"/>
      <c r="BB420" s="551"/>
      <c r="BC420" s="551"/>
      <c r="BD420" s="551"/>
      <c r="BE420" s="551"/>
      <c r="BF420" s="551"/>
      <c r="BG420" s="551"/>
      <c r="BH420" s="551"/>
      <c r="BI420" s="551"/>
      <c r="BJ420" s="551"/>
      <c r="BK420" s="551"/>
      <c r="BL420" s="551"/>
      <c r="BM420" s="551"/>
      <c r="BN420" s="551"/>
      <c r="BO420" s="551"/>
      <c r="BP420" s="551"/>
      <c r="BQ420" s="551"/>
      <c r="BR420" s="551"/>
      <c r="BS420" s="551"/>
      <c r="BT420" s="551"/>
      <c r="BU420" s="551"/>
      <c r="BV420" s="551"/>
      <c r="BW420" s="551"/>
      <c r="BX420" s="551"/>
      <c r="BY420" s="551"/>
    </row>
    <row r="421">
      <c r="A421" s="551"/>
      <c r="B421" s="551"/>
      <c r="C421" s="551"/>
      <c r="D421" s="551"/>
      <c r="E421" s="554"/>
      <c r="H421" s="551"/>
      <c r="I421" s="551"/>
      <c r="J421" s="551"/>
      <c r="K421" s="551"/>
      <c r="L421" s="551"/>
      <c r="M421" s="551"/>
      <c r="N421" s="551"/>
      <c r="O421" s="551"/>
      <c r="P421" s="551"/>
      <c r="Q421" s="551"/>
      <c r="R421" s="551"/>
      <c r="S421" s="551"/>
      <c r="T421" s="551"/>
      <c r="U421" s="551"/>
      <c r="V421" s="551"/>
      <c r="W421" s="551"/>
      <c r="X421" s="551"/>
      <c r="Y421" s="551"/>
      <c r="Z421" s="551"/>
      <c r="AA421" s="551"/>
      <c r="AB421" s="551"/>
      <c r="AC421" s="551"/>
      <c r="AD421" s="551"/>
      <c r="AE421" s="551"/>
      <c r="AF421" s="551"/>
      <c r="AG421" s="551"/>
      <c r="AH421" s="551"/>
      <c r="AI421" s="551"/>
      <c r="AJ421" s="551"/>
      <c r="AK421" s="551"/>
      <c r="AL421" s="551"/>
      <c r="AM421" s="551"/>
      <c r="AN421" s="551"/>
      <c r="AO421" s="551"/>
      <c r="AP421" s="551"/>
      <c r="AQ421" s="551"/>
      <c r="AR421" s="551"/>
      <c r="AS421" s="551"/>
      <c r="AT421" s="551"/>
      <c r="AU421" s="551"/>
      <c r="AV421" s="551"/>
      <c r="AW421" s="551"/>
      <c r="AX421" s="551"/>
      <c r="AY421" s="551"/>
      <c r="AZ421" s="551"/>
      <c r="BA421" s="551"/>
      <c r="BB421" s="551"/>
      <c r="BC421" s="551"/>
      <c r="BD421" s="551"/>
      <c r="BE421" s="551"/>
      <c r="BF421" s="551"/>
      <c r="BG421" s="551"/>
      <c r="BH421" s="551"/>
      <c r="BI421" s="551"/>
      <c r="BJ421" s="551"/>
      <c r="BK421" s="551"/>
      <c r="BL421" s="551"/>
      <c r="BM421" s="551"/>
      <c r="BN421" s="551"/>
      <c r="BO421" s="551"/>
      <c r="BP421" s="551"/>
      <c r="BQ421" s="551"/>
      <c r="BR421" s="551"/>
      <c r="BS421" s="551"/>
      <c r="BT421" s="551"/>
      <c r="BU421" s="551"/>
      <c r="BV421" s="551"/>
      <c r="BW421" s="551"/>
      <c r="BX421" s="551"/>
      <c r="BY421" s="551"/>
    </row>
    <row r="422">
      <c r="A422" s="551"/>
      <c r="B422" s="551"/>
      <c r="C422" s="551"/>
      <c r="D422" s="551"/>
      <c r="E422" s="554"/>
      <c r="H422" s="551"/>
      <c r="I422" s="551"/>
      <c r="J422" s="551"/>
      <c r="K422" s="551"/>
      <c r="L422" s="551"/>
      <c r="M422" s="551"/>
      <c r="N422" s="551"/>
      <c r="O422" s="551"/>
      <c r="P422" s="551"/>
      <c r="Q422" s="551"/>
      <c r="R422" s="551"/>
      <c r="S422" s="551"/>
      <c r="T422" s="551"/>
      <c r="U422" s="551"/>
      <c r="V422" s="551"/>
      <c r="W422" s="551"/>
      <c r="X422" s="551"/>
      <c r="Y422" s="551"/>
      <c r="Z422" s="551"/>
      <c r="AA422" s="551"/>
      <c r="AB422" s="551"/>
      <c r="AC422" s="551"/>
      <c r="AD422" s="551"/>
      <c r="AE422" s="551"/>
      <c r="AF422" s="551"/>
      <c r="AG422" s="551"/>
      <c r="AH422" s="551"/>
      <c r="AI422" s="551"/>
      <c r="AJ422" s="551"/>
      <c r="AK422" s="551"/>
      <c r="AL422" s="551"/>
      <c r="AM422" s="551"/>
      <c r="AN422" s="551"/>
      <c r="AO422" s="551"/>
      <c r="AP422" s="551"/>
      <c r="AQ422" s="551"/>
      <c r="AR422" s="551"/>
      <c r="AS422" s="551"/>
      <c r="AT422" s="551"/>
      <c r="AU422" s="551"/>
      <c r="AV422" s="551"/>
      <c r="AW422" s="551"/>
      <c r="AX422" s="551"/>
      <c r="AY422" s="551"/>
      <c r="AZ422" s="551"/>
      <c r="BA422" s="551"/>
      <c r="BB422" s="551"/>
      <c r="BC422" s="551"/>
      <c r="BD422" s="551"/>
      <c r="BE422" s="551"/>
      <c r="BF422" s="551"/>
      <c r="BG422" s="551"/>
      <c r="BH422" s="551"/>
      <c r="BI422" s="551"/>
      <c r="BJ422" s="551"/>
      <c r="BK422" s="551"/>
      <c r="BL422" s="551"/>
      <c r="BM422" s="551"/>
      <c r="BN422" s="551"/>
      <c r="BO422" s="551"/>
      <c r="BP422" s="551"/>
      <c r="BQ422" s="551"/>
      <c r="BR422" s="551"/>
      <c r="BS422" s="551"/>
      <c r="BT422" s="551"/>
      <c r="BU422" s="551"/>
      <c r="BV422" s="551"/>
      <c r="BW422" s="551"/>
      <c r="BX422" s="551"/>
      <c r="BY422" s="551"/>
    </row>
    <row r="423">
      <c r="A423" s="551"/>
      <c r="B423" s="551"/>
      <c r="C423" s="551"/>
      <c r="D423" s="551"/>
      <c r="E423" s="554"/>
      <c r="H423" s="551"/>
      <c r="I423" s="551"/>
      <c r="J423" s="551"/>
      <c r="K423" s="551"/>
      <c r="L423" s="551"/>
      <c r="M423" s="551"/>
      <c r="N423" s="551"/>
      <c r="O423" s="551"/>
      <c r="P423" s="551"/>
      <c r="Q423" s="551"/>
      <c r="R423" s="551"/>
      <c r="S423" s="551"/>
      <c r="T423" s="551"/>
      <c r="U423" s="551"/>
      <c r="V423" s="551"/>
      <c r="W423" s="551"/>
      <c r="X423" s="551"/>
      <c r="Y423" s="551"/>
      <c r="Z423" s="551"/>
      <c r="AA423" s="551"/>
      <c r="AB423" s="551"/>
      <c r="AC423" s="551"/>
      <c r="AD423" s="551"/>
      <c r="AE423" s="551"/>
      <c r="AF423" s="551"/>
      <c r="AG423" s="551"/>
      <c r="AH423" s="551"/>
      <c r="AI423" s="551"/>
      <c r="AJ423" s="551"/>
      <c r="AK423" s="551"/>
      <c r="AL423" s="551"/>
      <c r="AM423" s="551"/>
      <c r="AN423" s="551"/>
      <c r="AO423" s="551"/>
      <c r="AP423" s="551"/>
      <c r="AQ423" s="551"/>
      <c r="AR423" s="551"/>
      <c r="AS423" s="551"/>
      <c r="AT423" s="551"/>
      <c r="AU423" s="551"/>
      <c r="AV423" s="551"/>
      <c r="AW423" s="551"/>
      <c r="AX423" s="551"/>
      <c r="AY423" s="551"/>
      <c r="AZ423" s="551"/>
      <c r="BA423" s="551"/>
      <c r="BB423" s="551"/>
      <c r="BC423" s="551"/>
      <c r="BD423" s="551"/>
      <c r="BE423" s="551"/>
      <c r="BF423" s="551"/>
      <c r="BG423" s="551"/>
      <c r="BH423" s="551"/>
      <c r="BI423" s="551"/>
      <c r="BJ423" s="551"/>
      <c r="BK423" s="551"/>
      <c r="BL423" s="551"/>
      <c r="BM423" s="551"/>
      <c r="BN423" s="551"/>
      <c r="BO423" s="551"/>
      <c r="BP423" s="551"/>
      <c r="BQ423" s="551"/>
      <c r="BR423" s="551"/>
      <c r="BS423" s="551"/>
      <c r="BT423" s="551"/>
      <c r="BU423" s="551"/>
      <c r="BV423" s="551"/>
      <c r="BW423" s="551"/>
      <c r="BX423" s="551"/>
      <c r="BY423" s="551"/>
    </row>
    <row r="424">
      <c r="A424" s="551"/>
      <c r="B424" s="551"/>
      <c r="C424" s="551"/>
      <c r="D424" s="551"/>
      <c r="E424" s="554"/>
      <c r="H424" s="551"/>
      <c r="I424" s="551"/>
      <c r="J424" s="551"/>
      <c r="K424" s="551"/>
      <c r="L424" s="551"/>
      <c r="M424" s="551"/>
      <c r="N424" s="551"/>
      <c r="O424" s="551"/>
      <c r="P424" s="551"/>
      <c r="Q424" s="551"/>
      <c r="R424" s="551"/>
      <c r="S424" s="551"/>
      <c r="T424" s="551"/>
      <c r="U424" s="551"/>
      <c r="V424" s="551"/>
      <c r="W424" s="551"/>
      <c r="X424" s="551"/>
      <c r="Y424" s="551"/>
      <c r="Z424" s="551"/>
      <c r="AA424" s="551"/>
      <c r="AB424" s="551"/>
      <c r="AC424" s="551"/>
      <c r="AD424" s="551"/>
      <c r="AE424" s="551"/>
      <c r="AF424" s="551"/>
      <c r="AG424" s="551"/>
      <c r="AH424" s="551"/>
      <c r="AI424" s="551"/>
      <c r="AJ424" s="551"/>
      <c r="AK424" s="551"/>
      <c r="AL424" s="551"/>
      <c r="AM424" s="551"/>
      <c r="AN424" s="551"/>
      <c r="AO424" s="551"/>
      <c r="AP424" s="551"/>
      <c r="AQ424" s="551"/>
      <c r="AR424" s="551"/>
      <c r="AS424" s="551"/>
      <c r="AT424" s="551"/>
      <c r="AU424" s="551"/>
      <c r="AV424" s="551"/>
      <c r="AW424" s="551"/>
      <c r="AX424" s="551"/>
      <c r="AY424" s="551"/>
      <c r="AZ424" s="551"/>
      <c r="BA424" s="551"/>
      <c r="BB424" s="551"/>
      <c r="BC424" s="551"/>
      <c r="BD424" s="551"/>
      <c r="BE424" s="551"/>
      <c r="BF424" s="551"/>
      <c r="BG424" s="551"/>
      <c r="BH424" s="551"/>
      <c r="BI424" s="551"/>
      <c r="BJ424" s="551"/>
      <c r="BK424" s="551"/>
      <c r="BL424" s="551"/>
      <c r="BM424" s="551"/>
      <c r="BN424" s="551"/>
      <c r="BO424" s="551"/>
      <c r="BP424" s="551"/>
      <c r="BQ424" s="551"/>
      <c r="BR424" s="551"/>
      <c r="BS424" s="551"/>
      <c r="BT424" s="551"/>
      <c r="BU424" s="551"/>
      <c r="BV424" s="551"/>
      <c r="BW424" s="551"/>
      <c r="BX424" s="551"/>
      <c r="BY424" s="551"/>
    </row>
    <row r="425">
      <c r="A425" s="551"/>
      <c r="B425" s="551"/>
      <c r="C425" s="551"/>
      <c r="D425" s="551"/>
      <c r="E425" s="554"/>
      <c r="H425" s="551"/>
      <c r="I425" s="551"/>
      <c r="J425" s="551"/>
      <c r="K425" s="551"/>
      <c r="L425" s="551"/>
      <c r="M425" s="551"/>
      <c r="N425" s="551"/>
      <c r="O425" s="551"/>
      <c r="P425" s="551"/>
      <c r="Q425" s="551"/>
      <c r="R425" s="551"/>
      <c r="S425" s="551"/>
      <c r="T425" s="551"/>
      <c r="U425" s="551"/>
      <c r="V425" s="551"/>
      <c r="W425" s="551"/>
      <c r="X425" s="551"/>
      <c r="Y425" s="551"/>
      <c r="Z425" s="551"/>
      <c r="AA425" s="551"/>
      <c r="AB425" s="551"/>
      <c r="AC425" s="551"/>
      <c r="AD425" s="551"/>
      <c r="AE425" s="551"/>
      <c r="AF425" s="551"/>
      <c r="AG425" s="551"/>
      <c r="AH425" s="551"/>
      <c r="AI425" s="551"/>
      <c r="AJ425" s="551"/>
      <c r="AK425" s="551"/>
      <c r="AL425" s="551"/>
      <c r="AM425" s="551"/>
      <c r="AN425" s="551"/>
      <c r="AO425" s="551"/>
      <c r="AP425" s="551"/>
      <c r="AQ425" s="551"/>
      <c r="AR425" s="551"/>
      <c r="AS425" s="551"/>
      <c r="AT425" s="551"/>
      <c r="AU425" s="551"/>
      <c r="AV425" s="551"/>
      <c r="AW425" s="551"/>
      <c r="AX425" s="551"/>
      <c r="AY425" s="551"/>
      <c r="AZ425" s="551"/>
      <c r="BA425" s="551"/>
      <c r="BB425" s="551"/>
      <c r="BC425" s="551"/>
      <c r="BD425" s="551"/>
      <c r="BE425" s="551"/>
      <c r="BF425" s="551"/>
      <c r="BG425" s="551"/>
      <c r="BH425" s="551"/>
      <c r="BI425" s="551"/>
      <c r="BJ425" s="551"/>
      <c r="BK425" s="551"/>
      <c r="BL425" s="551"/>
      <c r="BM425" s="551"/>
      <c r="BN425" s="551"/>
      <c r="BO425" s="551"/>
      <c r="BP425" s="551"/>
      <c r="BQ425" s="551"/>
      <c r="BR425" s="551"/>
      <c r="BS425" s="551"/>
      <c r="BT425" s="551"/>
      <c r="BU425" s="551"/>
      <c r="BV425" s="551"/>
      <c r="BW425" s="551"/>
      <c r="BX425" s="551"/>
      <c r="BY425" s="551"/>
    </row>
    <row r="426">
      <c r="A426" s="551"/>
      <c r="B426" s="551"/>
      <c r="C426" s="551"/>
      <c r="D426" s="551"/>
      <c r="E426" s="554"/>
      <c r="H426" s="551"/>
      <c r="I426" s="551"/>
      <c r="J426" s="551"/>
      <c r="K426" s="551"/>
      <c r="L426" s="551"/>
      <c r="M426" s="551"/>
      <c r="N426" s="551"/>
      <c r="O426" s="551"/>
      <c r="P426" s="551"/>
      <c r="Q426" s="551"/>
      <c r="R426" s="551"/>
      <c r="S426" s="551"/>
      <c r="T426" s="551"/>
      <c r="U426" s="551"/>
      <c r="V426" s="551"/>
      <c r="W426" s="551"/>
      <c r="X426" s="551"/>
      <c r="Y426" s="551"/>
      <c r="Z426" s="551"/>
      <c r="AA426" s="551"/>
      <c r="AB426" s="551"/>
      <c r="AC426" s="551"/>
      <c r="AD426" s="551"/>
      <c r="AE426" s="551"/>
      <c r="AF426" s="551"/>
      <c r="AG426" s="551"/>
      <c r="AH426" s="551"/>
      <c r="AI426" s="551"/>
      <c r="AJ426" s="551"/>
      <c r="AK426" s="551"/>
      <c r="AL426" s="551"/>
      <c r="AM426" s="551"/>
      <c r="AN426" s="551"/>
      <c r="AO426" s="551"/>
      <c r="AP426" s="551"/>
      <c r="AQ426" s="551"/>
      <c r="AR426" s="551"/>
      <c r="AS426" s="551"/>
      <c r="AT426" s="551"/>
      <c r="AU426" s="551"/>
      <c r="AV426" s="551"/>
      <c r="AW426" s="551"/>
      <c r="AX426" s="551"/>
      <c r="AY426" s="551"/>
      <c r="AZ426" s="551"/>
      <c r="BA426" s="551"/>
      <c r="BB426" s="551"/>
      <c r="BC426" s="551"/>
      <c r="BD426" s="551"/>
      <c r="BE426" s="551"/>
      <c r="BF426" s="551"/>
      <c r="BG426" s="551"/>
      <c r="BH426" s="551"/>
      <c r="BI426" s="551"/>
      <c r="BJ426" s="551"/>
      <c r="BK426" s="551"/>
      <c r="BL426" s="551"/>
      <c r="BM426" s="551"/>
      <c r="BN426" s="551"/>
      <c r="BO426" s="551"/>
      <c r="BP426" s="551"/>
      <c r="BQ426" s="551"/>
      <c r="BR426" s="551"/>
      <c r="BS426" s="551"/>
      <c r="BT426" s="551"/>
      <c r="BU426" s="551"/>
      <c r="BV426" s="551"/>
      <c r="BW426" s="551"/>
      <c r="BX426" s="551"/>
      <c r="BY426" s="551"/>
    </row>
    <row r="427">
      <c r="A427" s="551"/>
      <c r="B427" s="551"/>
      <c r="C427" s="551"/>
      <c r="D427" s="551"/>
      <c r="E427" s="554"/>
      <c r="H427" s="551"/>
      <c r="I427" s="551"/>
      <c r="J427" s="551"/>
      <c r="K427" s="551"/>
      <c r="L427" s="551"/>
      <c r="M427" s="551"/>
      <c r="N427" s="551"/>
      <c r="O427" s="551"/>
      <c r="P427" s="551"/>
      <c r="Q427" s="551"/>
      <c r="R427" s="551"/>
      <c r="S427" s="551"/>
      <c r="T427" s="551"/>
      <c r="U427" s="551"/>
      <c r="V427" s="551"/>
      <c r="W427" s="551"/>
      <c r="X427" s="551"/>
      <c r="Y427" s="551"/>
      <c r="Z427" s="551"/>
      <c r="AA427" s="551"/>
      <c r="AB427" s="551"/>
      <c r="AC427" s="551"/>
      <c r="AD427" s="551"/>
      <c r="AE427" s="551"/>
      <c r="AF427" s="551"/>
      <c r="AG427" s="551"/>
      <c r="AH427" s="551"/>
      <c r="AI427" s="551"/>
      <c r="AJ427" s="551"/>
      <c r="AK427" s="551"/>
      <c r="AL427" s="551"/>
      <c r="AM427" s="551"/>
      <c r="AN427" s="551"/>
      <c r="AO427" s="551"/>
      <c r="AP427" s="551"/>
      <c r="AQ427" s="551"/>
      <c r="AR427" s="551"/>
      <c r="AS427" s="551"/>
      <c r="AT427" s="551"/>
      <c r="AU427" s="551"/>
      <c r="AV427" s="551"/>
      <c r="AW427" s="551"/>
      <c r="AX427" s="551"/>
      <c r="AY427" s="551"/>
      <c r="AZ427" s="551"/>
      <c r="BA427" s="551"/>
      <c r="BB427" s="551"/>
      <c r="BC427" s="551"/>
      <c r="BD427" s="551"/>
      <c r="BE427" s="551"/>
      <c r="BF427" s="551"/>
      <c r="BG427" s="551"/>
      <c r="BH427" s="551"/>
      <c r="BI427" s="551"/>
      <c r="BJ427" s="551"/>
      <c r="BK427" s="551"/>
      <c r="BL427" s="551"/>
      <c r="BM427" s="551"/>
      <c r="BN427" s="551"/>
      <c r="BO427" s="551"/>
      <c r="BP427" s="551"/>
      <c r="BQ427" s="551"/>
      <c r="BR427" s="551"/>
      <c r="BS427" s="551"/>
      <c r="BT427" s="551"/>
      <c r="BU427" s="551"/>
      <c r="BV427" s="551"/>
      <c r="BW427" s="551"/>
      <c r="BX427" s="551"/>
      <c r="BY427" s="551"/>
    </row>
    <row r="428">
      <c r="A428" s="551"/>
      <c r="B428" s="551"/>
      <c r="C428" s="551"/>
      <c r="D428" s="551"/>
      <c r="E428" s="554"/>
      <c r="H428" s="551"/>
      <c r="I428" s="551"/>
      <c r="J428" s="551"/>
      <c r="K428" s="551"/>
      <c r="L428" s="551"/>
      <c r="M428" s="551"/>
      <c r="N428" s="551"/>
      <c r="O428" s="551"/>
      <c r="P428" s="551"/>
      <c r="Q428" s="551"/>
      <c r="R428" s="551"/>
      <c r="S428" s="551"/>
      <c r="T428" s="551"/>
      <c r="U428" s="551"/>
      <c r="V428" s="551"/>
      <c r="W428" s="551"/>
      <c r="X428" s="551"/>
      <c r="Y428" s="551"/>
      <c r="Z428" s="551"/>
      <c r="AA428" s="551"/>
      <c r="AB428" s="551"/>
      <c r="AC428" s="551"/>
      <c r="AD428" s="551"/>
      <c r="AE428" s="551"/>
      <c r="AF428" s="551"/>
      <c r="AG428" s="551"/>
      <c r="AH428" s="551"/>
      <c r="AI428" s="551"/>
      <c r="AJ428" s="551"/>
      <c r="AK428" s="551"/>
      <c r="AL428" s="551"/>
      <c r="AM428" s="551"/>
      <c r="AN428" s="551"/>
      <c r="AO428" s="551"/>
      <c r="AP428" s="551"/>
      <c r="AQ428" s="551"/>
      <c r="AR428" s="551"/>
      <c r="AS428" s="551"/>
      <c r="AT428" s="551"/>
      <c r="AU428" s="551"/>
      <c r="AV428" s="551"/>
      <c r="AW428" s="551"/>
      <c r="AX428" s="551"/>
      <c r="AY428" s="551"/>
      <c r="AZ428" s="551"/>
      <c r="BA428" s="551"/>
      <c r="BB428" s="551"/>
      <c r="BC428" s="551"/>
      <c r="BD428" s="551"/>
      <c r="BE428" s="551"/>
      <c r="BF428" s="551"/>
      <c r="BG428" s="551"/>
      <c r="BH428" s="551"/>
      <c r="BI428" s="551"/>
      <c r="BJ428" s="551"/>
      <c r="BK428" s="551"/>
      <c r="BL428" s="551"/>
      <c r="BM428" s="551"/>
      <c r="BN428" s="551"/>
      <c r="BO428" s="551"/>
      <c r="BP428" s="551"/>
      <c r="BQ428" s="551"/>
      <c r="BR428" s="551"/>
      <c r="BS428" s="551"/>
      <c r="BT428" s="551"/>
      <c r="BU428" s="551"/>
      <c r="BV428" s="551"/>
      <c r="BW428" s="551"/>
      <c r="BX428" s="551"/>
      <c r="BY428" s="551"/>
    </row>
    <row r="429">
      <c r="A429" s="551"/>
      <c r="B429" s="551"/>
      <c r="C429" s="551"/>
      <c r="D429" s="551"/>
      <c r="E429" s="554"/>
      <c r="H429" s="551"/>
      <c r="I429" s="551"/>
      <c r="J429" s="551"/>
      <c r="K429" s="551"/>
      <c r="L429" s="551"/>
      <c r="M429" s="551"/>
      <c r="N429" s="551"/>
      <c r="O429" s="551"/>
      <c r="P429" s="551"/>
      <c r="Q429" s="551"/>
      <c r="R429" s="551"/>
      <c r="S429" s="551"/>
      <c r="T429" s="551"/>
      <c r="U429" s="551"/>
      <c r="V429" s="551"/>
      <c r="W429" s="551"/>
      <c r="X429" s="551"/>
      <c r="Y429" s="551"/>
      <c r="Z429" s="551"/>
      <c r="AA429" s="551"/>
      <c r="AB429" s="551"/>
      <c r="AC429" s="551"/>
      <c r="AD429" s="551"/>
      <c r="AE429" s="551"/>
      <c r="AF429" s="551"/>
      <c r="AG429" s="551"/>
      <c r="AH429" s="551"/>
      <c r="AI429" s="551"/>
      <c r="AJ429" s="551"/>
      <c r="AK429" s="551"/>
      <c r="AL429" s="551"/>
      <c r="AM429" s="551"/>
      <c r="AN429" s="551"/>
      <c r="AO429" s="551"/>
      <c r="AP429" s="551"/>
      <c r="AQ429" s="551"/>
      <c r="AR429" s="551"/>
      <c r="AS429" s="551"/>
      <c r="AT429" s="551"/>
      <c r="AU429" s="551"/>
      <c r="AV429" s="551"/>
      <c r="AW429" s="551"/>
      <c r="AX429" s="551"/>
      <c r="AY429" s="551"/>
      <c r="AZ429" s="551"/>
      <c r="BA429" s="551"/>
      <c r="BB429" s="551"/>
      <c r="BC429" s="551"/>
      <c r="BD429" s="551"/>
      <c r="BE429" s="551"/>
      <c r="BF429" s="551"/>
      <c r="BG429" s="551"/>
      <c r="BH429" s="551"/>
      <c r="BI429" s="551"/>
      <c r="BJ429" s="551"/>
      <c r="BK429" s="551"/>
      <c r="BL429" s="551"/>
      <c r="BM429" s="551"/>
      <c r="BN429" s="551"/>
      <c r="BO429" s="551"/>
      <c r="BP429" s="551"/>
      <c r="BQ429" s="551"/>
      <c r="BR429" s="551"/>
      <c r="BS429" s="551"/>
      <c r="BT429" s="551"/>
      <c r="BU429" s="551"/>
      <c r="BV429" s="551"/>
      <c r="BW429" s="551"/>
      <c r="BX429" s="551"/>
      <c r="BY429" s="551"/>
    </row>
    <row r="430">
      <c r="A430" s="551"/>
      <c r="B430" s="551"/>
      <c r="C430" s="551"/>
      <c r="D430" s="551"/>
      <c r="E430" s="554"/>
      <c r="H430" s="551"/>
      <c r="I430" s="551"/>
      <c r="J430" s="551"/>
      <c r="K430" s="551"/>
      <c r="L430" s="551"/>
      <c r="M430" s="551"/>
      <c r="N430" s="551"/>
      <c r="O430" s="551"/>
      <c r="P430" s="551"/>
      <c r="Q430" s="551"/>
      <c r="R430" s="551"/>
      <c r="S430" s="551"/>
      <c r="T430" s="551"/>
      <c r="U430" s="551"/>
      <c r="V430" s="551"/>
      <c r="W430" s="551"/>
      <c r="X430" s="551"/>
      <c r="Y430" s="551"/>
      <c r="Z430" s="551"/>
      <c r="AA430" s="551"/>
      <c r="AB430" s="551"/>
      <c r="AC430" s="551"/>
      <c r="AD430" s="551"/>
      <c r="AE430" s="551"/>
      <c r="AF430" s="551"/>
      <c r="AG430" s="551"/>
      <c r="AH430" s="551"/>
      <c r="AI430" s="551"/>
      <c r="AJ430" s="551"/>
      <c r="AK430" s="551"/>
      <c r="AL430" s="551"/>
      <c r="AM430" s="551"/>
      <c r="AN430" s="551"/>
      <c r="AO430" s="551"/>
      <c r="AP430" s="551"/>
      <c r="AQ430" s="551"/>
      <c r="AR430" s="551"/>
      <c r="AS430" s="551"/>
      <c r="AT430" s="551"/>
      <c r="AU430" s="551"/>
      <c r="AV430" s="551"/>
      <c r="AW430" s="551"/>
      <c r="AX430" s="551"/>
      <c r="AY430" s="551"/>
      <c r="AZ430" s="551"/>
      <c r="BA430" s="551"/>
      <c r="BB430" s="551"/>
      <c r="BC430" s="551"/>
      <c r="BD430" s="551"/>
      <c r="BE430" s="551"/>
      <c r="BF430" s="551"/>
      <c r="BG430" s="551"/>
      <c r="BH430" s="551"/>
      <c r="BI430" s="551"/>
      <c r="BJ430" s="551"/>
      <c r="BK430" s="551"/>
      <c r="BL430" s="551"/>
      <c r="BM430" s="551"/>
      <c r="BN430" s="551"/>
      <c r="BO430" s="551"/>
      <c r="BP430" s="551"/>
      <c r="BQ430" s="551"/>
      <c r="BR430" s="551"/>
      <c r="BS430" s="551"/>
      <c r="BT430" s="551"/>
      <c r="BU430" s="551"/>
      <c r="BV430" s="551"/>
      <c r="BW430" s="551"/>
      <c r="BX430" s="551"/>
      <c r="BY430" s="551"/>
    </row>
    <row r="431">
      <c r="A431" s="551"/>
      <c r="B431" s="551"/>
      <c r="C431" s="551"/>
      <c r="D431" s="551"/>
      <c r="E431" s="554"/>
      <c r="H431" s="551"/>
      <c r="I431" s="551"/>
      <c r="J431" s="551"/>
      <c r="K431" s="551"/>
      <c r="L431" s="551"/>
      <c r="M431" s="551"/>
      <c r="N431" s="551"/>
      <c r="O431" s="551"/>
      <c r="P431" s="551"/>
      <c r="Q431" s="551"/>
      <c r="R431" s="551"/>
      <c r="S431" s="551"/>
      <c r="T431" s="551"/>
      <c r="U431" s="551"/>
      <c r="V431" s="551"/>
      <c r="W431" s="551"/>
      <c r="X431" s="551"/>
      <c r="Y431" s="551"/>
      <c r="Z431" s="551"/>
      <c r="AA431" s="551"/>
      <c r="AB431" s="551"/>
      <c r="AC431" s="551"/>
      <c r="AD431" s="551"/>
      <c r="AE431" s="551"/>
      <c r="AF431" s="551"/>
      <c r="AG431" s="551"/>
      <c r="AH431" s="551"/>
      <c r="AI431" s="551"/>
      <c r="AJ431" s="551"/>
      <c r="AK431" s="551"/>
      <c r="AL431" s="551"/>
      <c r="AM431" s="551"/>
      <c r="AN431" s="551"/>
      <c r="AO431" s="551"/>
      <c r="AP431" s="551"/>
      <c r="AQ431" s="551"/>
      <c r="AR431" s="551"/>
      <c r="AS431" s="551"/>
      <c r="AT431" s="551"/>
      <c r="AU431" s="551"/>
      <c r="AV431" s="551"/>
      <c r="AW431" s="551"/>
      <c r="AX431" s="551"/>
      <c r="AY431" s="551"/>
      <c r="AZ431" s="551"/>
      <c r="BA431" s="551"/>
      <c r="BB431" s="551"/>
      <c r="BC431" s="551"/>
      <c r="BD431" s="551"/>
      <c r="BE431" s="551"/>
      <c r="BF431" s="551"/>
      <c r="BG431" s="551"/>
      <c r="BH431" s="551"/>
      <c r="BI431" s="551"/>
      <c r="BJ431" s="551"/>
      <c r="BK431" s="551"/>
      <c r="BL431" s="551"/>
      <c r="BM431" s="551"/>
      <c r="BN431" s="551"/>
      <c r="BO431" s="551"/>
      <c r="BP431" s="551"/>
      <c r="BQ431" s="551"/>
      <c r="BR431" s="551"/>
      <c r="BS431" s="551"/>
      <c r="BT431" s="551"/>
      <c r="BU431" s="551"/>
      <c r="BV431" s="551"/>
      <c r="BW431" s="551"/>
      <c r="BX431" s="551"/>
      <c r="BY431" s="551"/>
    </row>
    <row r="432">
      <c r="A432" s="551"/>
      <c r="B432" s="551"/>
      <c r="C432" s="551"/>
      <c r="D432" s="551"/>
      <c r="E432" s="554"/>
      <c r="H432" s="551"/>
      <c r="I432" s="551"/>
      <c r="J432" s="551"/>
      <c r="K432" s="551"/>
      <c r="L432" s="551"/>
      <c r="M432" s="551"/>
      <c r="N432" s="551"/>
      <c r="O432" s="551"/>
      <c r="P432" s="551"/>
      <c r="Q432" s="551"/>
      <c r="R432" s="551"/>
      <c r="S432" s="551"/>
      <c r="T432" s="551"/>
      <c r="U432" s="551"/>
      <c r="V432" s="551"/>
      <c r="W432" s="551"/>
      <c r="X432" s="551"/>
      <c r="Y432" s="551"/>
      <c r="Z432" s="551"/>
      <c r="AA432" s="551"/>
      <c r="AB432" s="551"/>
      <c r="AC432" s="551"/>
      <c r="AD432" s="551"/>
      <c r="AE432" s="551"/>
      <c r="AF432" s="551"/>
      <c r="AG432" s="551"/>
      <c r="AH432" s="551"/>
      <c r="AI432" s="551"/>
      <c r="AJ432" s="551"/>
      <c r="AK432" s="551"/>
      <c r="AL432" s="551"/>
      <c r="AM432" s="551"/>
      <c r="AN432" s="551"/>
      <c r="AO432" s="551"/>
      <c r="AP432" s="551"/>
      <c r="AQ432" s="551"/>
      <c r="AR432" s="551"/>
      <c r="AS432" s="551"/>
      <c r="AT432" s="551"/>
      <c r="AU432" s="551"/>
      <c r="AV432" s="551"/>
      <c r="AW432" s="551"/>
      <c r="AX432" s="551"/>
      <c r="AY432" s="551"/>
      <c r="AZ432" s="551"/>
      <c r="BA432" s="551"/>
      <c r="BB432" s="551"/>
      <c r="BC432" s="551"/>
      <c r="BD432" s="551"/>
      <c r="BE432" s="551"/>
      <c r="BF432" s="551"/>
      <c r="BG432" s="551"/>
      <c r="BH432" s="551"/>
      <c r="BI432" s="551"/>
      <c r="BJ432" s="551"/>
      <c r="BK432" s="551"/>
      <c r="BL432" s="551"/>
      <c r="BM432" s="551"/>
      <c r="BN432" s="551"/>
      <c r="BO432" s="551"/>
      <c r="BP432" s="551"/>
      <c r="BQ432" s="551"/>
      <c r="BR432" s="551"/>
      <c r="BS432" s="551"/>
      <c r="BT432" s="551"/>
      <c r="BU432" s="551"/>
      <c r="BV432" s="551"/>
      <c r="BW432" s="551"/>
      <c r="BX432" s="551"/>
      <c r="BY432" s="551"/>
    </row>
    <row r="433">
      <c r="A433" s="551"/>
      <c r="B433" s="551"/>
      <c r="C433" s="551"/>
      <c r="D433" s="551"/>
      <c r="E433" s="554"/>
      <c r="H433" s="551"/>
      <c r="I433" s="551"/>
      <c r="J433" s="551"/>
      <c r="K433" s="551"/>
      <c r="L433" s="551"/>
      <c r="M433" s="551"/>
      <c r="N433" s="551"/>
      <c r="O433" s="551"/>
      <c r="P433" s="551"/>
      <c r="Q433" s="551"/>
      <c r="R433" s="551"/>
      <c r="S433" s="551"/>
      <c r="T433" s="551"/>
      <c r="U433" s="551"/>
      <c r="V433" s="551"/>
      <c r="W433" s="551"/>
      <c r="X433" s="551"/>
      <c r="Y433" s="551"/>
      <c r="Z433" s="551"/>
      <c r="AA433" s="551"/>
      <c r="AB433" s="551"/>
      <c r="AC433" s="551"/>
      <c r="AD433" s="551"/>
      <c r="AE433" s="551"/>
      <c r="AF433" s="551"/>
      <c r="AG433" s="551"/>
      <c r="AH433" s="551"/>
      <c r="AI433" s="551"/>
      <c r="AJ433" s="551"/>
      <c r="AK433" s="551"/>
      <c r="AL433" s="551"/>
      <c r="AM433" s="551"/>
      <c r="AN433" s="551"/>
      <c r="AO433" s="551"/>
      <c r="AP433" s="551"/>
      <c r="AQ433" s="551"/>
      <c r="AR433" s="551"/>
      <c r="AS433" s="551"/>
      <c r="AT433" s="551"/>
      <c r="AU433" s="551"/>
      <c r="AV433" s="551"/>
      <c r="AW433" s="551"/>
      <c r="AX433" s="551"/>
      <c r="AY433" s="551"/>
      <c r="AZ433" s="551"/>
      <c r="BA433" s="551"/>
      <c r="BB433" s="551"/>
      <c r="BC433" s="551"/>
      <c r="BD433" s="551"/>
      <c r="BE433" s="551"/>
      <c r="BF433" s="551"/>
      <c r="BG433" s="551"/>
      <c r="BH433" s="551"/>
      <c r="BI433" s="551"/>
      <c r="BJ433" s="551"/>
      <c r="BK433" s="551"/>
      <c r="BL433" s="551"/>
      <c r="BM433" s="551"/>
      <c r="BN433" s="551"/>
      <c r="BO433" s="551"/>
      <c r="BP433" s="551"/>
      <c r="BQ433" s="551"/>
      <c r="BR433" s="551"/>
      <c r="BS433" s="551"/>
      <c r="BT433" s="551"/>
      <c r="BU433" s="551"/>
      <c r="BV433" s="551"/>
      <c r="BW433" s="551"/>
      <c r="BX433" s="551"/>
      <c r="BY433" s="551"/>
    </row>
    <row r="434">
      <c r="A434" s="551"/>
      <c r="B434" s="551"/>
      <c r="C434" s="551"/>
      <c r="D434" s="551"/>
      <c r="E434" s="554"/>
      <c r="H434" s="551"/>
      <c r="I434" s="551"/>
      <c r="J434" s="551"/>
      <c r="K434" s="551"/>
      <c r="L434" s="551"/>
      <c r="M434" s="551"/>
      <c r="N434" s="551"/>
      <c r="O434" s="551"/>
      <c r="P434" s="551"/>
      <c r="Q434" s="551"/>
      <c r="R434" s="551"/>
      <c r="S434" s="551"/>
      <c r="T434" s="551"/>
      <c r="U434" s="551"/>
      <c r="V434" s="551"/>
      <c r="W434" s="551"/>
      <c r="X434" s="551"/>
      <c r="Y434" s="551"/>
      <c r="Z434" s="551"/>
      <c r="AA434" s="551"/>
      <c r="AB434" s="551"/>
      <c r="AC434" s="551"/>
      <c r="AD434" s="551"/>
      <c r="AE434" s="551"/>
      <c r="AF434" s="551"/>
      <c r="AG434" s="551"/>
      <c r="AH434" s="551"/>
      <c r="AI434" s="551"/>
      <c r="AJ434" s="551"/>
      <c r="AK434" s="551"/>
      <c r="AL434" s="551"/>
      <c r="AM434" s="551"/>
      <c r="AN434" s="551"/>
      <c r="AO434" s="551"/>
      <c r="AP434" s="551"/>
      <c r="AQ434" s="551"/>
      <c r="AR434" s="551"/>
      <c r="AS434" s="551"/>
      <c r="AT434" s="551"/>
      <c r="AU434" s="551"/>
      <c r="AV434" s="551"/>
      <c r="AW434" s="551"/>
      <c r="AX434" s="551"/>
      <c r="AY434" s="551"/>
      <c r="AZ434" s="551"/>
      <c r="BA434" s="551"/>
      <c r="BB434" s="551"/>
      <c r="BC434" s="551"/>
      <c r="BD434" s="551"/>
      <c r="BE434" s="551"/>
      <c r="BF434" s="551"/>
      <c r="BG434" s="551"/>
      <c r="BH434" s="551"/>
      <c r="BI434" s="551"/>
      <c r="BJ434" s="551"/>
      <c r="BK434" s="551"/>
      <c r="BL434" s="551"/>
      <c r="BM434" s="551"/>
      <c r="BN434" s="551"/>
      <c r="BO434" s="551"/>
      <c r="BP434" s="551"/>
      <c r="BQ434" s="551"/>
      <c r="BR434" s="551"/>
      <c r="BS434" s="551"/>
      <c r="BT434" s="551"/>
      <c r="BU434" s="551"/>
      <c r="BV434" s="551"/>
      <c r="BW434" s="551"/>
      <c r="BX434" s="551"/>
      <c r="BY434" s="551"/>
    </row>
    <row r="435">
      <c r="A435" s="551"/>
      <c r="B435" s="551"/>
      <c r="C435" s="551"/>
      <c r="D435" s="551"/>
      <c r="E435" s="554"/>
      <c r="H435" s="551"/>
      <c r="I435" s="551"/>
      <c r="J435" s="551"/>
      <c r="K435" s="551"/>
      <c r="L435" s="551"/>
      <c r="M435" s="551"/>
      <c r="N435" s="551"/>
      <c r="O435" s="551"/>
      <c r="P435" s="551"/>
      <c r="Q435" s="551"/>
      <c r="R435" s="551"/>
      <c r="S435" s="551"/>
      <c r="T435" s="551"/>
      <c r="U435" s="551"/>
      <c r="V435" s="551"/>
      <c r="W435" s="551"/>
      <c r="X435" s="551"/>
      <c r="Y435" s="551"/>
      <c r="Z435" s="551"/>
      <c r="AA435" s="551"/>
      <c r="AB435" s="551"/>
      <c r="AC435" s="551"/>
      <c r="AD435" s="551"/>
      <c r="AE435" s="551"/>
      <c r="AF435" s="551"/>
      <c r="AG435" s="551"/>
      <c r="AH435" s="551"/>
      <c r="AI435" s="551"/>
      <c r="AJ435" s="551"/>
      <c r="AK435" s="551"/>
      <c r="AL435" s="551"/>
      <c r="AM435" s="551"/>
      <c r="AN435" s="551"/>
      <c r="AO435" s="551"/>
      <c r="AP435" s="551"/>
      <c r="AQ435" s="551"/>
      <c r="AR435" s="551"/>
      <c r="AS435" s="551"/>
      <c r="AT435" s="551"/>
      <c r="AU435" s="551"/>
      <c r="AV435" s="551"/>
      <c r="AW435" s="551"/>
      <c r="AX435" s="551"/>
      <c r="AY435" s="551"/>
      <c r="AZ435" s="551"/>
      <c r="BA435" s="551"/>
      <c r="BB435" s="551"/>
      <c r="BC435" s="551"/>
      <c r="BD435" s="551"/>
      <c r="BE435" s="551"/>
      <c r="BF435" s="551"/>
      <c r="BG435" s="551"/>
      <c r="BH435" s="551"/>
      <c r="BI435" s="551"/>
      <c r="BJ435" s="551"/>
      <c r="BK435" s="551"/>
      <c r="BL435" s="551"/>
      <c r="BM435" s="551"/>
      <c r="BN435" s="551"/>
      <c r="BO435" s="551"/>
      <c r="BP435" s="551"/>
      <c r="BQ435" s="551"/>
      <c r="BR435" s="551"/>
      <c r="BS435" s="551"/>
      <c r="BT435" s="551"/>
      <c r="BU435" s="551"/>
      <c r="BV435" s="551"/>
      <c r="BW435" s="551"/>
      <c r="BX435" s="551"/>
      <c r="BY435" s="551"/>
    </row>
    <row r="436">
      <c r="A436" s="551"/>
      <c r="B436" s="551"/>
      <c r="C436" s="551"/>
      <c r="D436" s="551"/>
      <c r="E436" s="554"/>
      <c r="H436" s="551"/>
      <c r="I436" s="551"/>
      <c r="J436" s="551"/>
      <c r="K436" s="551"/>
      <c r="L436" s="551"/>
      <c r="M436" s="551"/>
      <c r="N436" s="551"/>
      <c r="O436" s="551"/>
      <c r="P436" s="551"/>
      <c r="Q436" s="551"/>
      <c r="R436" s="551"/>
      <c r="S436" s="551"/>
      <c r="T436" s="551"/>
      <c r="U436" s="551"/>
      <c r="V436" s="551"/>
      <c r="W436" s="551"/>
      <c r="X436" s="551"/>
      <c r="Y436" s="551"/>
      <c r="Z436" s="551"/>
      <c r="AA436" s="551"/>
      <c r="AB436" s="551"/>
      <c r="AC436" s="551"/>
      <c r="AD436" s="551"/>
      <c r="AE436" s="551"/>
      <c r="AF436" s="551"/>
      <c r="AG436" s="551"/>
      <c r="AH436" s="551"/>
      <c r="AI436" s="551"/>
      <c r="AJ436" s="551"/>
      <c r="AK436" s="551"/>
      <c r="AL436" s="551"/>
      <c r="AM436" s="551"/>
      <c r="AN436" s="551"/>
      <c r="AO436" s="551"/>
      <c r="AP436" s="551"/>
      <c r="AQ436" s="551"/>
      <c r="AR436" s="551"/>
      <c r="AS436" s="551"/>
      <c r="AT436" s="551"/>
      <c r="AU436" s="551"/>
      <c r="AV436" s="551"/>
      <c r="AW436" s="551"/>
      <c r="AX436" s="551"/>
      <c r="AY436" s="551"/>
      <c r="AZ436" s="551"/>
      <c r="BA436" s="551"/>
      <c r="BB436" s="551"/>
      <c r="BC436" s="551"/>
      <c r="BD436" s="551"/>
      <c r="BE436" s="551"/>
      <c r="BF436" s="551"/>
      <c r="BG436" s="551"/>
      <c r="BH436" s="551"/>
      <c r="BI436" s="551"/>
      <c r="BJ436" s="551"/>
      <c r="BK436" s="551"/>
      <c r="BL436" s="551"/>
      <c r="BM436" s="551"/>
      <c r="BN436" s="551"/>
      <c r="BO436" s="551"/>
      <c r="BP436" s="551"/>
      <c r="BQ436" s="551"/>
      <c r="BR436" s="551"/>
      <c r="BS436" s="551"/>
      <c r="BT436" s="551"/>
      <c r="BU436" s="551"/>
      <c r="BV436" s="551"/>
      <c r="BW436" s="551"/>
      <c r="BX436" s="551"/>
      <c r="BY436" s="551"/>
    </row>
    <row r="437">
      <c r="A437" s="551"/>
      <c r="B437" s="551"/>
      <c r="C437" s="551"/>
      <c r="D437" s="551"/>
      <c r="E437" s="554"/>
      <c r="H437" s="551"/>
      <c r="I437" s="551"/>
      <c r="J437" s="551"/>
      <c r="K437" s="551"/>
      <c r="L437" s="551"/>
      <c r="M437" s="551"/>
      <c r="N437" s="551"/>
      <c r="O437" s="551"/>
      <c r="P437" s="551"/>
      <c r="Q437" s="551"/>
      <c r="R437" s="551"/>
      <c r="S437" s="551"/>
      <c r="T437" s="551"/>
      <c r="U437" s="551"/>
      <c r="V437" s="551"/>
      <c r="W437" s="551"/>
      <c r="X437" s="551"/>
      <c r="Y437" s="551"/>
      <c r="Z437" s="551"/>
      <c r="AA437" s="551"/>
      <c r="AB437" s="551"/>
      <c r="AC437" s="551"/>
      <c r="AD437" s="551"/>
      <c r="AE437" s="551"/>
      <c r="AF437" s="551"/>
      <c r="AG437" s="551"/>
      <c r="AH437" s="551"/>
      <c r="AI437" s="551"/>
      <c r="AJ437" s="551"/>
      <c r="AK437" s="551"/>
      <c r="AL437" s="551"/>
      <c r="AM437" s="551"/>
      <c r="AN437" s="551"/>
      <c r="AO437" s="551"/>
      <c r="AP437" s="551"/>
      <c r="AQ437" s="551"/>
      <c r="AR437" s="551"/>
      <c r="AS437" s="551"/>
      <c r="AT437" s="551"/>
      <c r="AU437" s="551"/>
      <c r="AV437" s="551"/>
      <c r="AW437" s="551"/>
      <c r="AX437" s="551"/>
      <c r="AY437" s="551"/>
      <c r="AZ437" s="551"/>
      <c r="BA437" s="551"/>
      <c r="BB437" s="551"/>
      <c r="BC437" s="551"/>
      <c r="BD437" s="551"/>
      <c r="BE437" s="551"/>
      <c r="BF437" s="551"/>
      <c r="BG437" s="551"/>
      <c r="BH437" s="551"/>
      <c r="BI437" s="551"/>
      <c r="BJ437" s="551"/>
      <c r="BK437" s="551"/>
      <c r="BL437" s="551"/>
      <c r="BM437" s="551"/>
      <c r="BN437" s="551"/>
      <c r="BO437" s="551"/>
      <c r="BP437" s="551"/>
      <c r="BQ437" s="551"/>
      <c r="BR437" s="551"/>
      <c r="BS437" s="551"/>
      <c r="BT437" s="551"/>
      <c r="BU437" s="551"/>
      <c r="BV437" s="551"/>
      <c r="BW437" s="551"/>
      <c r="BX437" s="551"/>
      <c r="BY437" s="551"/>
    </row>
    <row r="438">
      <c r="A438" s="551"/>
      <c r="B438" s="551"/>
      <c r="C438" s="551"/>
      <c r="D438" s="551"/>
      <c r="E438" s="554"/>
      <c r="H438" s="551"/>
      <c r="I438" s="551"/>
      <c r="J438" s="551"/>
      <c r="K438" s="551"/>
      <c r="L438" s="551"/>
      <c r="M438" s="551"/>
      <c r="N438" s="551"/>
      <c r="O438" s="551"/>
      <c r="P438" s="551"/>
      <c r="Q438" s="551"/>
      <c r="R438" s="551"/>
      <c r="S438" s="551"/>
      <c r="T438" s="551"/>
      <c r="U438" s="551"/>
      <c r="V438" s="551"/>
      <c r="W438" s="551"/>
      <c r="X438" s="551"/>
      <c r="Y438" s="551"/>
      <c r="Z438" s="551"/>
      <c r="AA438" s="551"/>
      <c r="AB438" s="551"/>
      <c r="AC438" s="551"/>
      <c r="AD438" s="551"/>
      <c r="AE438" s="551"/>
      <c r="AF438" s="551"/>
      <c r="AG438" s="551"/>
      <c r="AH438" s="551"/>
      <c r="AI438" s="551"/>
      <c r="AJ438" s="551"/>
      <c r="AK438" s="551"/>
      <c r="AL438" s="551"/>
      <c r="AM438" s="551"/>
      <c r="AN438" s="551"/>
      <c r="AO438" s="551"/>
      <c r="AP438" s="551"/>
      <c r="AQ438" s="551"/>
      <c r="AR438" s="551"/>
      <c r="AS438" s="551"/>
      <c r="AT438" s="551"/>
      <c r="AU438" s="551"/>
      <c r="AV438" s="551"/>
      <c r="AW438" s="551"/>
      <c r="AX438" s="551"/>
      <c r="AY438" s="551"/>
      <c r="AZ438" s="551"/>
      <c r="BA438" s="551"/>
      <c r="BB438" s="551"/>
      <c r="BC438" s="551"/>
      <c r="BD438" s="551"/>
      <c r="BE438" s="551"/>
      <c r="BF438" s="551"/>
      <c r="BG438" s="551"/>
      <c r="BH438" s="551"/>
      <c r="BI438" s="551"/>
      <c r="BJ438" s="551"/>
      <c r="BK438" s="551"/>
      <c r="BL438" s="551"/>
      <c r="BM438" s="551"/>
      <c r="BN438" s="551"/>
      <c r="BO438" s="551"/>
      <c r="BP438" s="551"/>
      <c r="BQ438" s="551"/>
      <c r="BR438" s="551"/>
      <c r="BS438" s="551"/>
      <c r="BT438" s="551"/>
      <c r="BU438" s="551"/>
      <c r="BV438" s="551"/>
      <c r="BW438" s="551"/>
      <c r="BX438" s="551"/>
      <c r="BY438" s="551"/>
    </row>
    <row r="439">
      <c r="A439" s="551"/>
      <c r="B439" s="551"/>
      <c r="C439" s="551"/>
      <c r="D439" s="551"/>
      <c r="E439" s="554"/>
      <c r="H439" s="551"/>
      <c r="I439" s="551"/>
      <c r="J439" s="551"/>
      <c r="K439" s="551"/>
      <c r="L439" s="551"/>
      <c r="M439" s="551"/>
      <c r="N439" s="551"/>
      <c r="O439" s="551"/>
      <c r="P439" s="551"/>
      <c r="Q439" s="551"/>
      <c r="R439" s="551"/>
      <c r="S439" s="551"/>
      <c r="T439" s="551"/>
      <c r="U439" s="551"/>
      <c r="V439" s="551"/>
      <c r="W439" s="551"/>
      <c r="X439" s="551"/>
      <c r="Y439" s="551"/>
      <c r="Z439" s="551"/>
      <c r="AA439" s="551"/>
      <c r="AB439" s="551"/>
      <c r="AC439" s="551"/>
      <c r="AD439" s="551"/>
      <c r="AE439" s="551"/>
      <c r="AF439" s="551"/>
      <c r="AG439" s="551"/>
      <c r="AH439" s="551"/>
      <c r="AI439" s="551"/>
      <c r="AJ439" s="551"/>
      <c r="AK439" s="551"/>
      <c r="AL439" s="551"/>
      <c r="AM439" s="551"/>
      <c r="AN439" s="551"/>
      <c r="AO439" s="551"/>
      <c r="AP439" s="551"/>
      <c r="AQ439" s="551"/>
      <c r="AR439" s="551"/>
      <c r="AS439" s="551"/>
      <c r="AT439" s="551"/>
      <c r="AU439" s="551"/>
      <c r="AV439" s="551"/>
      <c r="AW439" s="551"/>
      <c r="AX439" s="551"/>
      <c r="AY439" s="551"/>
      <c r="AZ439" s="551"/>
      <c r="BA439" s="551"/>
      <c r="BB439" s="551"/>
      <c r="BC439" s="551"/>
      <c r="BD439" s="551"/>
      <c r="BE439" s="551"/>
      <c r="BF439" s="551"/>
      <c r="BG439" s="551"/>
      <c r="BH439" s="551"/>
      <c r="BI439" s="551"/>
      <c r="BJ439" s="551"/>
      <c r="BK439" s="551"/>
      <c r="BL439" s="551"/>
      <c r="BM439" s="551"/>
      <c r="BN439" s="551"/>
      <c r="BO439" s="551"/>
      <c r="BP439" s="551"/>
      <c r="BQ439" s="551"/>
      <c r="BR439" s="551"/>
      <c r="BS439" s="551"/>
      <c r="BT439" s="551"/>
      <c r="BU439" s="551"/>
      <c r="BV439" s="551"/>
      <c r="BW439" s="551"/>
      <c r="BX439" s="551"/>
      <c r="BY439" s="551"/>
    </row>
    <row r="440">
      <c r="A440" s="551"/>
      <c r="B440" s="551"/>
      <c r="C440" s="551"/>
      <c r="D440" s="551"/>
      <c r="E440" s="554"/>
      <c r="H440" s="551"/>
      <c r="I440" s="551"/>
      <c r="J440" s="551"/>
      <c r="K440" s="551"/>
      <c r="L440" s="551"/>
      <c r="M440" s="551"/>
      <c r="N440" s="551"/>
      <c r="O440" s="551"/>
      <c r="P440" s="551"/>
      <c r="Q440" s="551"/>
      <c r="R440" s="551"/>
      <c r="S440" s="551"/>
      <c r="T440" s="551"/>
      <c r="U440" s="551"/>
      <c r="V440" s="551"/>
      <c r="W440" s="551"/>
      <c r="X440" s="551"/>
      <c r="Y440" s="551"/>
      <c r="Z440" s="551"/>
      <c r="AA440" s="551"/>
      <c r="AB440" s="551"/>
      <c r="AC440" s="551"/>
      <c r="AD440" s="551"/>
      <c r="AE440" s="551"/>
      <c r="AF440" s="551"/>
      <c r="AG440" s="551"/>
      <c r="AH440" s="551"/>
      <c r="AI440" s="551"/>
      <c r="AJ440" s="551"/>
      <c r="AK440" s="551"/>
      <c r="AL440" s="551"/>
      <c r="AM440" s="551"/>
      <c r="AN440" s="551"/>
      <c r="AO440" s="551"/>
      <c r="AP440" s="551"/>
      <c r="AQ440" s="551"/>
      <c r="AR440" s="551"/>
      <c r="AS440" s="551"/>
      <c r="AT440" s="551"/>
      <c r="AU440" s="551"/>
      <c r="AV440" s="551"/>
      <c r="AW440" s="551"/>
      <c r="AX440" s="551"/>
      <c r="AY440" s="551"/>
      <c r="AZ440" s="551"/>
      <c r="BA440" s="551"/>
      <c r="BB440" s="551"/>
      <c r="BC440" s="551"/>
      <c r="BD440" s="551"/>
      <c r="BE440" s="551"/>
      <c r="BF440" s="551"/>
      <c r="BG440" s="551"/>
      <c r="BH440" s="551"/>
      <c r="BI440" s="551"/>
      <c r="BJ440" s="551"/>
      <c r="BK440" s="551"/>
      <c r="BL440" s="551"/>
      <c r="BM440" s="551"/>
      <c r="BN440" s="551"/>
      <c r="BO440" s="551"/>
      <c r="BP440" s="551"/>
      <c r="BQ440" s="551"/>
      <c r="BR440" s="551"/>
      <c r="BS440" s="551"/>
      <c r="BT440" s="551"/>
      <c r="BU440" s="551"/>
      <c r="BV440" s="551"/>
      <c r="BW440" s="551"/>
      <c r="BX440" s="551"/>
      <c r="BY440" s="551"/>
    </row>
    <row r="441">
      <c r="A441" s="551"/>
      <c r="B441" s="551"/>
      <c r="C441" s="551"/>
      <c r="D441" s="551"/>
      <c r="E441" s="554"/>
      <c r="H441" s="551"/>
      <c r="I441" s="551"/>
      <c r="J441" s="551"/>
      <c r="K441" s="551"/>
      <c r="L441" s="551"/>
      <c r="M441" s="551"/>
      <c r="N441" s="551"/>
      <c r="O441" s="551"/>
      <c r="P441" s="551"/>
      <c r="Q441" s="551"/>
      <c r="R441" s="551"/>
      <c r="S441" s="551"/>
      <c r="T441" s="551"/>
      <c r="U441" s="551"/>
      <c r="V441" s="551"/>
      <c r="W441" s="551"/>
      <c r="X441" s="551"/>
      <c r="Y441" s="551"/>
      <c r="Z441" s="551"/>
      <c r="AA441" s="551"/>
      <c r="AB441" s="551"/>
      <c r="AC441" s="551"/>
      <c r="AD441" s="551"/>
      <c r="AE441" s="551"/>
      <c r="AF441" s="551"/>
      <c r="AG441" s="551"/>
      <c r="AH441" s="551"/>
      <c r="AI441" s="551"/>
      <c r="AJ441" s="551"/>
      <c r="AK441" s="551"/>
      <c r="AL441" s="551"/>
      <c r="AM441" s="551"/>
      <c r="AN441" s="551"/>
      <c r="AO441" s="551"/>
      <c r="AP441" s="551"/>
      <c r="AQ441" s="551"/>
      <c r="AR441" s="551"/>
      <c r="AS441" s="551"/>
      <c r="AT441" s="551"/>
      <c r="AU441" s="551"/>
      <c r="AV441" s="551"/>
      <c r="AW441" s="551"/>
      <c r="AX441" s="551"/>
      <c r="AY441" s="551"/>
      <c r="AZ441" s="551"/>
      <c r="BA441" s="551"/>
      <c r="BB441" s="551"/>
      <c r="BC441" s="551"/>
      <c r="BD441" s="551"/>
      <c r="BE441" s="551"/>
      <c r="BF441" s="551"/>
      <c r="BG441" s="551"/>
      <c r="BH441" s="551"/>
      <c r="BI441" s="551"/>
      <c r="BJ441" s="551"/>
      <c r="BK441" s="551"/>
      <c r="BL441" s="551"/>
      <c r="BM441" s="551"/>
      <c r="BN441" s="551"/>
      <c r="BO441" s="551"/>
      <c r="BP441" s="551"/>
      <c r="BQ441" s="551"/>
      <c r="BR441" s="551"/>
      <c r="BS441" s="551"/>
      <c r="BT441" s="551"/>
      <c r="BU441" s="551"/>
      <c r="BV441" s="551"/>
      <c r="BW441" s="551"/>
      <c r="BX441" s="551"/>
      <c r="BY441" s="551"/>
    </row>
    <row r="442">
      <c r="A442" s="551"/>
      <c r="B442" s="551"/>
      <c r="C442" s="551"/>
      <c r="D442" s="551"/>
      <c r="E442" s="554"/>
      <c r="H442" s="551"/>
      <c r="I442" s="551"/>
      <c r="J442" s="551"/>
      <c r="K442" s="551"/>
      <c r="L442" s="551"/>
      <c r="M442" s="551"/>
      <c r="N442" s="551"/>
      <c r="O442" s="551"/>
      <c r="P442" s="551"/>
      <c r="Q442" s="551"/>
      <c r="R442" s="551"/>
      <c r="S442" s="551"/>
      <c r="T442" s="551"/>
      <c r="U442" s="551"/>
      <c r="V442" s="551"/>
      <c r="W442" s="551"/>
      <c r="X442" s="551"/>
      <c r="Y442" s="551"/>
      <c r="Z442" s="551"/>
      <c r="AA442" s="551"/>
      <c r="AB442" s="551"/>
      <c r="AC442" s="551"/>
      <c r="AD442" s="551"/>
      <c r="AE442" s="551"/>
      <c r="AF442" s="551"/>
      <c r="AG442" s="551"/>
      <c r="AH442" s="551"/>
      <c r="AI442" s="551"/>
      <c r="AJ442" s="551"/>
      <c r="AK442" s="551"/>
      <c r="AL442" s="551"/>
      <c r="AM442" s="551"/>
      <c r="AN442" s="551"/>
      <c r="AO442" s="551"/>
      <c r="AP442" s="551"/>
      <c r="AQ442" s="551"/>
      <c r="AR442" s="551"/>
      <c r="AS442" s="551"/>
      <c r="AT442" s="551"/>
      <c r="AU442" s="551"/>
      <c r="AV442" s="551"/>
      <c r="AW442" s="551"/>
      <c r="AX442" s="551"/>
      <c r="AY442" s="551"/>
      <c r="AZ442" s="551"/>
      <c r="BA442" s="551"/>
      <c r="BB442" s="551"/>
      <c r="BC442" s="551"/>
      <c r="BD442" s="551"/>
      <c r="BE442" s="551"/>
      <c r="BF442" s="551"/>
      <c r="BG442" s="551"/>
      <c r="BH442" s="551"/>
      <c r="BI442" s="551"/>
      <c r="BJ442" s="551"/>
      <c r="BK442" s="551"/>
      <c r="BL442" s="551"/>
      <c r="BM442" s="551"/>
      <c r="BN442" s="551"/>
      <c r="BO442" s="551"/>
      <c r="BP442" s="551"/>
      <c r="BQ442" s="551"/>
      <c r="BR442" s="551"/>
      <c r="BS442" s="551"/>
      <c r="BT442" s="551"/>
      <c r="BU442" s="551"/>
      <c r="BV442" s="551"/>
      <c r="BW442" s="551"/>
      <c r="BX442" s="551"/>
      <c r="BY442" s="551"/>
    </row>
    <row r="443">
      <c r="A443" s="551"/>
      <c r="B443" s="551"/>
      <c r="C443" s="551"/>
      <c r="D443" s="551"/>
      <c r="E443" s="554"/>
      <c r="H443" s="551"/>
      <c r="I443" s="551"/>
      <c r="J443" s="551"/>
      <c r="K443" s="551"/>
      <c r="L443" s="551"/>
      <c r="M443" s="551"/>
      <c r="N443" s="551"/>
      <c r="O443" s="551"/>
      <c r="P443" s="551"/>
      <c r="Q443" s="551"/>
      <c r="R443" s="551"/>
      <c r="S443" s="551"/>
      <c r="T443" s="551"/>
      <c r="U443" s="551"/>
      <c r="V443" s="551"/>
      <c r="W443" s="551"/>
      <c r="X443" s="551"/>
      <c r="Y443" s="551"/>
      <c r="Z443" s="551"/>
      <c r="AA443" s="551"/>
      <c r="AB443" s="551"/>
      <c r="AC443" s="551"/>
      <c r="AD443" s="551"/>
      <c r="AE443" s="551"/>
      <c r="AF443" s="551"/>
      <c r="AG443" s="551"/>
      <c r="AH443" s="551"/>
      <c r="AI443" s="551"/>
      <c r="AJ443" s="551"/>
      <c r="AK443" s="551"/>
      <c r="AL443" s="551"/>
      <c r="AM443" s="551"/>
      <c r="AN443" s="551"/>
      <c r="AO443" s="551"/>
      <c r="AP443" s="551"/>
      <c r="AQ443" s="551"/>
      <c r="AR443" s="551"/>
      <c r="AS443" s="551"/>
      <c r="AT443" s="551"/>
      <c r="AU443" s="551"/>
      <c r="AV443" s="551"/>
      <c r="AW443" s="551"/>
      <c r="AX443" s="551"/>
      <c r="AY443" s="551"/>
      <c r="AZ443" s="551"/>
      <c r="BA443" s="551"/>
      <c r="BB443" s="551"/>
      <c r="BC443" s="551"/>
      <c r="BD443" s="551"/>
      <c r="BE443" s="551"/>
      <c r="BF443" s="551"/>
      <c r="BG443" s="551"/>
      <c r="BH443" s="551"/>
      <c r="BI443" s="551"/>
      <c r="BJ443" s="551"/>
      <c r="BK443" s="551"/>
      <c r="BL443" s="551"/>
      <c r="BM443" s="551"/>
      <c r="BN443" s="551"/>
      <c r="BO443" s="551"/>
      <c r="BP443" s="551"/>
      <c r="BQ443" s="551"/>
      <c r="BR443" s="551"/>
      <c r="BS443" s="551"/>
      <c r="BT443" s="551"/>
      <c r="BU443" s="551"/>
      <c r="BV443" s="551"/>
      <c r="BW443" s="551"/>
      <c r="BX443" s="551"/>
      <c r="BY443" s="551"/>
    </row>
    <row r="444">
      <c r="A444" s="551"/>
      <c r="B444" s="551"/>
      <c r="C444" s="551"/>
      <c r="D444" s="551"/>
      <c r="E444" s="554"/>
      <c r="H444" s="551"/>
      <c r="I444" s="551"/>
      <c r="J444" s="551"/>
      <c r="K444" s="551"/>
      <c r="L444" s="551"/>
      <c r="M444" s="551"/>
      <c r="N444" s="551"/>
      <c r="O444" s="551"/>
      <c r="P444" s="551"/>
      <c r="Q444" s="551"/>
      <c r="R444" s="551"/>
      <c r="S444" s="551"/>
      <c r="T444" s="551"/>
      <c r="U444" s="551"/>
      <c r="V444" s="551"/>
      <c r="W444" s="551"/>
      <c r="X444" s="551"/>
      <c r="Y444" s="551"/>
      <c r="Z444" s="551"/>
      <c r="AA444" s="551"/>
      <c r="AB444" s="551"/>
      <c r="AC444" s="551"/>
      <c r="AD444" s="551"/>
      <c r="AE444" s="551"/>
      <c r="AF444" s="551"/>
      <c r="AG444" s="551"/>
      <c r="AH444" s="551"/>
      <c r="AI444" s="551"/>
      <c r="AJ444" s="551"/>
      <c r="AK444" s="551"/>
      <c r="AL444" s="551"/>
      <c r="AM444" s="551"/>
      <c r="AN444" s="551"/>
      <c r="AO444" s="551"/>
      <c r="AP444" s="551"/>
      <c r="AQ444" s="551"/>
      <c r="AR444" s="551"/>
      <c r="AS444" s="551"/>
      <c r="AT444" s="551"/>
      <c r="AU444" s="551"/>
      <c r="AV444" s="551"/>
      <c r="AW444" s="551"/>
      <c r="AX444" s="551"/>
      <c r="AY444" s="551"/>
      <c r="AZ444" s="551"/>
      <c r="BA444" s="551"/>
      <c r="BB444" s="551"/>
      <c r="BC444" s="551"/>
      <c r="BD444" s="551"/>
      <c r="BE444" s="551"/>
      <c r="BF444" s="551"/>
      <c r="BG444" s="551"/>
      <c r="BH444" s="551"/>
      <c r="BI444" s="551"/>
      <c r="BJ444" s="551"/>
      <c r="BK444" s="551"/>
      <c r="BL444" s="551"/>
      <c r="BM444" s="551"/>
      <c r="BN444" s="551"/>
      <c r="BO444" s="551"/>
      <c r="BP444" s="551"/>
      <c r="BQ444" s="551"/>
      <c r="BR444" s="551"/>
      <c r="BS444" s="551"/>
      <c r="BT444" s="551"/>
      <c r="BU444" s="551"/>
      <c r="BV444" s="551"/>
      <c r="BW444" s="551"/>
      <c r="BX444" s="551"/>
      <c r="BY444" s="551"/>
    </row>
    <row r="445">
      <c r="A445" s="551"/>
      <c r="B445" s="551"/>
      <c r="C445" s="551"/>
      <c r="D445" s="551"/>
      <c r="E445" s="554"/>
      <c r="H445" s="551"/>
      <c r="I445" s="551"/>
      <c r="J445" s="551"/>
      <c r="K445" s="551"/>
      <c r="L445" s="551"/>
      <c r="M445" s="551"/>
      <c r="N445" s="551"/>
      <c r="O445" s="551"/>
      <c r="P445" s="551"/>
      <c r="Q445" s="551"/>
      <c r="R445" s="551"/>
      <c r="S445" s="551"/>
      <c r="T445" s="551"/>
      <c r="U445" s="551"/>
      <c r="V445" s="551"/>
      <c r="W445" s="551"/>
      <c r="X445" s="551"/>
      <c r="Y445" s="551"/>
      <c r="Z445" s="551"/>
      <c r="AA445" s="551"/>
      <c r="AB445" s="551"/>
      <c r="AC445" s="551"/>
      <c r="AD445" s="551"/>
      <c r="AE445" s="551"/>
      <c r="AF445" s="551"/>
      <c r="AG445" s="551"/>
      <c r="AH445" s="551"/>
      <c r="AI445" s="551"/>
      <c r="AJ445" s="551"/>
      <c r="AK445" s="551"/>
      <c r="AL445" s="551"/>
      <c r="AM445" s="551"/>
      <c r="AN445" s="551"/>
      <c r="AO445" s="551"/>
      <c r="AP445" s="551"/>
      <c r="AQ445" s="551"/>
      <c r="AR445" s="551"/>
      <c r="AS445" s="551"/>
      <c r="AT445" s="551"/>
      <c r="AU445" s="551"/>
      <c r="AV445" s="551"/>
      <c r="AW445" s="551"/>
      <c r="AX445" s="551"/>
      <c r="AY445" s="551"/>
      <c r="AZ445" s="551"/>
      <c r="BA445" s="551"/>
      <c r="BB445" s="551"/>
      <c r="BC445" s="551"/>
      <c r="BD445" s="551"/>
      <c r="BE445" s="551"/>
      <c r="BF445" s="551"/>
      <c r="BG445" s="551"/>
      <c r="BH445" s="551"/>
      <c r="BI445" s="551"/>
      <c r="BJ445" s="551"/>
      <c r="BK445" s="551"/>
      <c r="BL445" s="551"/>
      <c r="BM445" s="551"/>
      <c r="BN445" s="551"/>
      <c r="BO445" s="551"/>
      <c r="BP445" s="551"/>
      <c r="BQ445" s="551"/>
      <c r="BR445" s="551"/>
      <c r="BS445" s="551"/>
      <c r="BT445" s="551"/>
      <c r="BU445" s="551"/>
      <c r="BV445" s="551"/>
      <c r="BW445" s="551"/>
      <c r="BX445" s="551"/>
      <c r="BY445" s="551"/>
    </row>
    <row r="446">
      <c r="A446" s="551"/>
      <c r="B446" s="551"/>
      <c r="C446" s="551"/>
      <c r="D446" s="551"/>
      <c r="E446" s="554"/>
      <c r="H446" s="551"/>
      <c r="I446" s="551"/>
      <c r="J446" s="551"/>
      <c r="K446" s="551"/>
      <c r="L446" s="551"/>
      <c r="M446" s="551"/>
      <c r="N446" s="551"/>
      <c r="O446" s="551"/>
      <c r="P446" s="551"/>
      <c r="Q446" s="551"/>
      <c r="R446" s="551"/>
      <c r="S446" s="551"/>
      <c r="T446" s="551"/>
      <c r="U446" s="551"/>
      <c r="V446" s="551"/>
      <c r="W446" s="551"/>
      <c r="X446" s="551"/>
      <c r="Y446" s="551"/>
      <c r="Z446" s="551"/>
      <c r="AA446" s="551"/>
      <c r="AB446" s="551"/>
      <c r="AC446" s="551"/>
      <c r="AD446" s="551"/>
      <c r="AE446" s="551"/>
      <c r="AF446" s="551"/>
      <c r="AG446" s="551"/>
      <c r="AH446" s="551"/>
      <c r="AI446" s="551"/>
      <c r="AJ446" s="551"/>
      <c r="AK446" s="551"/>
      <c r="AL446" s="551"/>
      <c r="AM446" s="551"/>
      <c r="AN446" s="551"/>
      <c r="AO446" s="551"/>
      <c r="AP446" s="551"/>
      <c r="AQ446" s="551"/>
      <c r="AR446" s="551"/>
      <c r="AS446" s="551"/>
      <c r="AT446" s="551"/>
      <c r="AU446" s="551"/>
      <c r="AV446" s="551"/>
      <c r="AW446" s="551"/>
      <c r="AX446" s="551"/>
      <c r="AY446" s="551"/>
      <c r="AZ446" s="551"/>
      <c r="BA446" s="551"/>
      <c r="BB446" s="551"/>
      <c r="BC446" s="551"/>
      <c r="BD446" s="551"/>
      <c r="BE446" s="551"/>
      <c r="BF446" s="551"/>
      <c r="BG446" s="551"/>
      <c r="BH446" s="551"/>
      <c r="BI446" s="551"/>
      <c r="BJ446" s="551"/>
      <c r="BK446" s="551"/>
      <c r="BL446" s="551"/>
      <c r="BM446" s="551"/>
      <c r="BN446" s="551"/>
      <c r="BO446" s="551"/>
      <c r="BP446" s="551"/>
      <c r="BQ446" s="551"/>
      <c r="BR446" s="551"/>
      <c r="BS446" s="551"/>
      <c r="BT446" s="551"/>
      <c r="BU446" s="551"/>
      <c r="BV446" s="551"/>
      <c r="BW446" s="551"/>
      <c r="BX446" s="551"/>
      <c r="BY446" s="551"/>
    </row>
    <row r="447">
      <c r="A447" s="551"/>
      <c r="B447" s="551"/>
      <c r="C447" s="551"/>
      <c r="D447" s="551"/>
      <c r="E447" s="554"/>
      <c r="H447" s="551"/>
      <c r="I447" s="551"/>
      <c r="J447" s="551"/>
      <c r="K447" s="551"/>
      <c r="L447" s="551"/>
      <c r="M447" s="551"/>
      <c r="N447" s="551"/>
      <c r="O447" s="551"/>
      <c r="P447" s="551"/>
      <c r="Q447" s="551"/>
      <c r="R447" s="551"/>
      <c r="S447" s="551"/>
      <c r="T447" s="551"/>
      <c r="U447" s="551"/>
      <c r="V447" s="551"/>
      <c r="W447" s="551"/>
      <c r="X447" s="551"/>
      <c r="Y447" s="551"/>
      <c r="Z447" s="551"/>
      <c r="AA447" s="551"/>
      <c r="AB447" s="551"/>
      <c r="AC447" s="551"/>
      <c r="AD447" s="551"/>
      <c r="AE447" s="551"/>
      <c r="AF447" s="551"/>
      <c r="AG447" s="551"/>
      <c r="AH447" s="551"/>
      <c r="AI447" s="551"/>
      <c r="AJ447" s="551"/>
      <c r="AK447" s="551"/>
      <c r="AL447" s="551"/>
      <c r="AM447" s="551"/>
      <c r="AN447" s="551"/>
      <c r="AO447" s="551"/>
      <c r="AP447" s="551"/>
      <c r="AQ447" s="551"/>
      <c r="AR447" s="551"/>
      <c r="AS447" s="551"/>
      <c r="AT447" s="551"/>
      <c r="AU447" s="551"/>
      <c r="AV447" s="551"/>
      <c r="AW447" s="551"/>
      <c r="AX447" s="551"/>
      <c r="AY447" s="551"/>
      <c r="AZ447" s="551"/>
      <c r="BA447" s="551"/>
      <c r="BB447" s="551"/>
      <c r="BC447" s="551"/>
      <c r="BD447" s="551"/>
      <c r="BE447" s="551"/>
      <c r="BF447" s="551"/>
      <c r="BG447" s="551"/>
      <c r="BH447" s="551"/>
      <c r="BI447" s="551"/>
      <c r="BJ447" s="551"/>
      <c r="BK447" s="551"/>
      <c r="BL447" s="551"/>
      <c r="BM447" s="551"/>
      <c r="BN447" s="551"/>
      <c r="BO447" s="551"/>
      <c r="BP447" s="551"/>
      <c r="BQ447" s="551"/>
      <c r="BR447" s="551"/>
      <c r="BS447" s="551"/>
      <c r="BT447" s="551"/>
      <c r="BU447" s="551"/>
      <c r="BV447" s="551"/>
      <c r="BW447" s="551"/>
      <c r="BX447" s="551"/>
      <c r="BY447" s="551"/>
    </row>
    <row r="448">
      <c r="A448" s="551"/>
      <c r="B448" s="551"/>
      <c r="C448" s="551"/>
      <c r="D448" s="551"/>
      <c r="E448" s="554"/>
      <c r="H448" s="551"/>
      <c r="I448" s="551"/>
      <c r="J448" s="551"/>
      <c r="K448" s="551"/>
      <c r="L448" s="551"/>
      <c r="M448" s="551"/>
      <c r="N448" s="551"/>
      <c r="O448" s="551"/>
      <c r="P448" s="551"/>
      <c r="Q448" s="551"/>
      <c r="R448" s="551"/>
      <c r="S448" s="551"/>
      <c r="T448" s="551"/>
      <c r="U448" s="551"/>
      <c r="V448" s="551"/>
      <c r="W448" s="551"/>
      <c r="X448" s="551"/>
      <c r="Y448" s="551"/>
      <c r="Z448" s="551"/>
      <c r="AA448" s="551"/>
      <c r="AB448" s="551"/>
      <c r="AC448" s="551"/>
      <c r="AD448" s="551"/>
      <c r="AE448" s="551"/>
      <c r="AF448" s="551"/>
      <c r="AG448" s="551"/>
      <c r="AH448" s="551"/>
      <c r="AI448" s="551"/>
      <c r="AJ448" s="551"/>
      <c r="AK448" s="551"/>
      <c r="AL448" s="551"/>
      <c r="AM448" s="551"/>
      <c r="AN448" s="551"/>
      <c r="AO448" s="551"/>
      <c r="AP448" s="551"/>
      <c r="AQ448" s="551"/>
      <c r="AR448" s="551"/>
      <c r="AS448" s="551"/>
      <c r="AT448" s="551"/>
      <c r="AU448" s="551"/>
      <c r="AV448" s="551"/>
      <c r="AW448" s="551"/>
      <c r="AX448" s="551"/>
      <c r="AY448" s="551"/>
      <c r="AZ448" s="551"/>
      <c r="BA448" s="551"/>
      <c r="BB448" s="551"/>
      <c r="BC448" s="551"/>
      <c r="BD448" s="551"/>
      <c r="BE448" s="551"/>
      <c r="BF448" s="551"/>
      <c r="BG448" s="551"/>
      <c r="BH448" s="551"/>
      <c r="BI448" s="551"/>
      <c r="BJ448" s="551"/>
      <c r="BK448" s="551"/>
      <c r="BL448" s="551"/>
      <c r="BM448" s="551"/>
      <c r="BN448" s="551"/>
      <c r="BO448" s="551"/>
      <c r="BP448" s="551"/>
      <c r="BQ448" s="551"/>
      <c r="BR448" s="551"/>
      <c r="BS448" s="551"/>
      <c r="BT448" s="551"/>
      <c r="BU448" s="551"/>
      <c r="BV448" s="551"/>
      <c r="BW448" s="551"/>
      <c r="BX448" s="551"/>
      <c r="BY448" s="551"/>
    </row>
    <row r="449">
      <c r="A449" s="551"/>
      <c r="B449" s="551"/>
      <c r="C449" s="551"/>
      <c r="D449" s="551"/>
      <c r="E449" s="554"/>
      <c r="H449" s="551"/>
      <c r="I449" s="551"/>
      <c r="J449" s="551"/>
      <c r="K449" s="551"/>
      <c r="L449" s="551"/>
      <c r="M449" s="551"/>
      <c r="N449" s="551"/>
      <c r="O449" s="551"/>
      <c r="P449" s="551"/>
      <c r="Q449" s="551"/>
      <c r="R449" s="551"/>
      <c r="S449" s="551"/>
      <c r="T449" s="551"/>
      <c r="U449" s="551"/>
      <c r="V449" s="551"/>
      <c r="W449" s="551"/>
      <c r="X449" s="551"/>
      <c r="Y449" s="551"/>
      <c r="Z449" s="551"/>
      <c r="AA449" s="551"/>
      <c r="AB449" s="551"/>
      <c r="AC449" s="551"/>
      <c r="AD449" s="551"/>
      <c r="AE449" s="551"/>
      <c r="AF449" s="551"/>
      <c r="AG449" s="551"/>
      <c r="AH449" s="551"/>
      <c r="AI449" s="551"/>
      <c r="AJ449" s="551"/>
      <c r="AK449" s="551"/>
      <c r="AL449" s="551"/>
      <c r="AM449" s="551"/>
      <c r="AN449" s="551"/>
      <c r="AO449" s="551"/>
      <c r="AP449" s="551"/>
      <c r="AQ449" s="551"/>
      <c r="AR449" s="551"/>
      <c r="AS449" s="551"/>
      <c r="AT449" s="551"/>
      <c r="AU449" s="551"/>
      <c r="AV449" s="551"/>
      <c r="AW449" s="551"/>
      <c r="AX449" s="551"/>
      <c r="AY449" s="551"/>
      <c r="AZ449" s="551"/>
      <c r="BA449" s="551"/>
      <c r="BB449" s="551"/>
      <c r="BC449" s="551"/>
      <c r="BD449" s="551"/>
      <c r="BE449" s="551"/>
      <c r="BF449" s="551"/>
      <c r="BG449" s="551"/>
      <c r="BH449" s="551"/>
      <c r="BI449" s="551"/>
      <c r="BJ449" s="551"/>
      <c r="BK449" s="551"/>
      <c r="BL449" s="551"/>
      <c r="BM449" s="551"/>
      <c r="BN449" s="551"/>
      <c r="BO449" s="551"/>
      <c r="BP449" s="551"/>
      <c r="BQ449" s="551"/>
      <c r="BR449" s="551"/>
      <c r="BS449" s="551"/>
      <c r="BT449" s="551"/>
      <c r="BU449" s="551"/>
      <c r="BV449" s="551"/>
      <c r="BW449" s="551"/>
      <c r="BX449" s="551"/>
      <c r="BY449" s="551"/>
    </row>
    <row r="450">
      <c r="A450" s="551"/>
      <c r="B450" s="551"/>
      <c r="C450" s="551"/>
      <c r="D450" s="551"/>
      <c r="E450" s="554"/>
      <c r="H450" s="551"/>
      <c r="I450" s="551"/>
      <c r="J450" s="551"/>
      <c r="K450" s="551"/>
      <c r="L450" s="551"/>
      <c r="M450" s="551"/>
      <c r="N450" s="551"/>
      <c r="O450" s="551"/>
      <c r="P450" s="551"/>
      <c r="Q450" s="551"/>
      <c r="R450" s="551"/>
      <c r="S450" s="551"/>
      <c r="T450" s="551"/>
      <c r="U450" s="551"/>
      <c r="V450" s="551"/>
      <c r="W450" s="551"/>
      <c r="X450" s="551"/>
      <c r="Y450" s="551"/>
      <c r="Z450" s="551"/>
      <c r="AA450" s="551"/>
      <c r="AB450" s="551"/>
      <c r="AC450" s="551"/>
      <c r="AD450" s="551"/>
      <c r="AE450" s="551"/>
      <c r="AF450" s="551"/>
      <c r="AG450" s="551"/>
      <c r="AH450" s="551"/>
      <c r="AI450" s="551"/>
      <c r="AJ450" s="551"/>
      <c r="AK450" s="551"/>
      <c r="AL450" s="551"/>
      <c r="AM450" s="551"/>
      <c r="AN450" s="551"/>
      <c r="AO450" s="551"/>
      <c r="AP450" s="551"/>
      <c r="AQ450" s="551"/>
      <c r="AR450" s="551"/>
      <c r="AS450" s="551"/>
      <c r="AT450" s="551"/>
      <c r="AU450" s="551"/>
      <c r="AV450" s="551"/>
      <c r="AW450" s="551"/>
      <c r="AX450" s="551"/>
      <c r="AY450" s="551"/>
      <c r="AZ450" s="551"/>
      <c r="BA450" s="551"/>
      <c r="BB450" s="551"/>
      <c r="BC450" s="551"/>
      <c r="BD450" s="551"/>
      <c r="BE450" s="551"/>
      <c r="BF450" s="551"/>
      <c r="BG450" s="551"/>
      <c r="BH450" s="551"/>
      <c r="BI450" s="551"/>
      <c r="BJ450" s="551"/>
      <c r="BK450" s="551"/>
      <c r="BL450" s="551"/>
      <c r="BM450" s="551"/>
      <c r="BN450" s="551"/>
      <c r="BO450" s="551"/>
      <c r="BP450" s="551"/>
      <c r="BQ450" s="551"/>
      <c r="BR450" s="551"/>
      <c r="BS450" s="551"/>
      <c r="BT450" s="551"/>
      <c r="BU450" s="551"/>
      <c r="BV450" s="551"/>
      <c r="BW450" s="551"/>
      <c r="BX450" s="551"/>
      <c r="BY450" s="551"/>
    </row>
    <row r="451">
      <c r="A451" s="551"/>
      <c r="B451" s="551"/>
      <c r="C451" s="551"/>
      <c r="D451" s="551"/>
      <c r="E451" s="554"/>
      <c r="H451" s="551"/>
      <c r="I451" s="551"/>
      <c r="J451" s="551"/>
      <c r="K451" s="551"/>
      <c r="L451" s="551"/>
      <c r="M451" s="551"/>
      <c r="N451" s="551"/>
      <c r="O451" s="551"/>
      <c r="P451" s="551"/>
      <c r="Q451" s="551"/>
      <c r="R451" s="551"/>
      <c r="S451" s="551"/>
      <c r="T451" s="551"/>
      <c r="U451" s="551"/>
      <c r="V451" s="551"/>
      <c r="W451" s="551"/>
      <c r="X451" s="551"/>
      <c r="Y451" s="551"/>
      <c r="Z451" s="551"/>
      <c r="AA451" s="551"/>
      <c r="AB451" s="551"/>
      <c r="AC451" s="551"/>
      <c r="AD451" s="551"/>
      <c r="AE451" s="551"/>
      <c r="AF451" s="551"/>
      <c r="AG451" s="551"/>
      <c r="AH451" s="551"/>
      <c r="AI451" s="551"/>
      <c r="AJ451" s="551"/>
      <c r="AK451" s="551"/>
      <c r="AL451" s="551"/>
      <c r="AM451" s="551"/>
      <c r="AN451" s="551"/>
      <c r="AO451" s="551"/>
      <c r="AP451" s="551"/>
      <c r="AQ451" s="551"/>
      <c r="AR451" s="551"/>
      <c r="AS451" s="551"/>
      <c r="AT451" s="551"/>
      <c r="AU451" s="551"/>
      <c r="AV451" s="551"/>
      <c r="AW451" s="551"/>
      <c r="AX451" s="551"/>
      <c r="AY451" s="551"/>
      <c r="AZ451" s="551"/>
      <c r="BA451" s="551"/>
      <c r="BB451" s="551"/>
      <c r="BC451" s="551"/>
      <c r="BD451" s="551"/>
      <c r="BE451" s="551"/>
      <c r="BF451" s="551"/>
      <c r="BG451" s="551"/>
      <c r="BH451" s="551"/>
      <c r="BI451" s="551"/>
      <c r="BJ451" s="551"/>
      <c r="BK451" s="551"/>
      <c r="BL451" s="551"/>
      <c r="BM451" s="551"/>
      <c r="BN451" s="551"/>
      <c r="BO451" s="551"/>
      <c r="BP451" s="551"/>
      <c r="BQ451" s="551"/>
      <c r="BR451" s="551"/>
      <c r="BS451" s="551"/>
      <c r="BT451" s="551"/>
      <c r="BU451" s="551"/>
      <c r="BV451" s="551"/>
      <c r="BW451" s="551"/>
      <c r="BX451" s="551"/>
      <c r="BY451" s="551"/>
    </row>
    <row r="452">
      <c r="A452" s="551"/>
      <c r="B452" s="551"/>
      <c r="C452" s="551"/>
      <c r="D452" s="551"/>
      <c r="E452" s="554"/>
      <c r="H452" s="551"/>
      <c r="I452" s="551"/>
      <c r="J452" s="551"/>
      <c r="K452" s="551"/>
      <c r="L452" s="551"/>
      <c r="M452" s="551"/>
      <c r="N452" s="551"/>
      <c r="O452" s="551"/>
      <c r="P452" s="551"/>
      <c r="Q452" s="551"/>
      <c r="R452" s="551"/>
      <c r="S452" s="551"/>
      <c r="T452" s="551"/>
      <c r="U452" s="551"/>
      <c r="V452" s="551"/>
      <c r="W452" s="551"/>
      <c r="X452" s="551"/>
      <c r="Y452" s="551"/>
      <c r="Z452" s="551"/>
      <c r="AA452" s="551"/>
      <c r="AB452" s="551"/>
      <c r="AC452" s="551"/>
      <c r="AD452" s="551"/>
      <c r="AE452" s="551"/>
      <c r="AF452" s="551"/>
      <c r="AG452" s="551"/>
      <c r="AH452" s="551"/>
      <c r="AI452" s="551"/>
      <c r="AJ452" s="551"/>
      <c r="AK452" s="551"/>
      <c r="AL452" s="551"/>
      <c r="AM452" s="551"/>
      <c r="AN452" s="551"/>
      <c r="AO452" s="551"/>
      <c r="AP452" s="551"/>
      <c r="AQ452" s="551"/>
      <c r="AR452" s="551"/>
      <c r="AS452" s="551"/>
      <c r="AT452" s="551"/>
      <c r="AU452" s="551"/>
      <c r="AV452" s="551"/>
      <c r="AW452" s="551"/>
      <c r="AX452" s="551"/>
      <c r="AY452" s="551"/>
      <c r="AZ452" s="551"/>
      <c r="BA452" s="551"/>
      <c r="BB452" s="551"/>
      <c r="BC452" s="551"/>
      <c r="BD452" s="551"/>
      <c r="BE452" s="551"/>
      <c r="BF452" s="551"/>
      <c r="BG452" s="551"/>
      <c r="BH452" s="551"/>
      <c r="BI452" s="551"/>
      <c r="BJ452" s="551"/>
      <c r="BK452" s="551"/>
      <c r="BL452" s="551"/>
      <c r="BM452" s="551"/>
      <c r="BN452" s="551"/>
      <c r="BO452" s="551"/>
      <c r="BP452" s="551"/>
      <c r="BQ452" s="551"/>
      <c r="BR452" s="551"/>
      <c r="BS452" s="551"/>
      <c r="BT452" s="551"/>
      <c r="BU452" s="551"/>
      <c r="BV452" s="551"/>
      <c r="BW452" s="551"/>
      <c r="BX452" s="551"/>
      <c r="BY452" s="551"/>
    </row>
    <row r="453">
      <c r="A453" s="551"/>
      <c r="B453" s="551"/>
      <c r="C453" s="551"/>
      <c r="D453" s="551"/>
      <c r="E453" s="554"/>
      <c r="H453" s="551"/>
      <c r="I453" s="551"/>
      <c r="J453" s="551"/>
      <c r="K453" s="551"/>
      <c r="L453" s="551"/>
      <c r="M453" s="551"/>
      <c r="N453" s="551"/>
      <c r="O453" s="551"/>
      <c r="P453" s="551"/>
      <c r="Q453" s="551"/>
      <c r="R453" s="551"/>
      <c r="S453" s="551"/>
      <c r="T453" s="551"/>
      <c r="U453" s="551"/>
      <c r="V453" s="551"/>
      <c r="W453" s="551"/>
      <c r="X453" s="551"/>
      <c r="Y453" s="551"/>
      <c r="Z453" s="551"/>
      <c r="AA453" s="551"/>
      <c r="AB453" s="551"/>
      <c r="AC453" s="551"/>
      <c r="AD453" s="551"/>
      <c r="AE453" s="551"/>
      <c r="AF453" s="551"/>
      <c r="AG453" s="551"/>
      <c r="AH453" s="551"/>
      <c r="AI453" s="551"/>
      <c r="AJ453" s="551"/>
      <c r="AK453" s="551"/>
      <c r="AL453" s="551"/>
      <c r="AM453" s="551"/>
      <c r="AN453" s="551"/>
      <c r="AO453" s="551"/>
      <c r="AP453" s="551"/>
      <c r="AQ453" s="551"/>
      <c r="AR453" s="551"/>
      <c r="AS453" s="551"/>
      <c r="AT453" s="551"/>
      <c r="AU453" s="551"/>
      <c r="AV453" s="551"/>
      <c r="AW453" s="551"/>
      <c r="AX453" s="551"/>
      <c r="AY453" s="551"/>
      <c r="AZ453" s="551"/>
      <c r="BA453" s="551"/>
      <c r="BB453" s="551"/>
      <c r="BC453" s="551"/>
      <c r="BD453" s="551"/>
      <c r="BE453" s="551"/>
      <c r="BF453" s="551"/>
      <c r="BG453" s="551"/>
      <c r="BH453" s="551"/>
      <c r="BI453" s="551"/>
      <c r="BJ453" s="551"/>
      <c r="BK453" s="551"/>
      <c r="BL453" s="551"/>
      <c r="BM453" s="551"/>
      <c r="BN453" s="551"/>
      <c r="BO453" s="551"/>
      <c r="BP453" s="551"/>
      <c r="BQ453" s="551"/>
      <c r="BR453" s="551"/>
      <c r="BS453" s="551"/>
      <c r="BT453" s="551"/>
      <c r="BU453" s="551"/>
      <c r="BV453" s="551"/>
      <c r="BW453" s="551"/>
      <c r="BX453" s="551"/>
      <c r="BY453" s="551"/>
    </row>
    <row r="454">
      <c r="A454" s="551"/>
      <c r="B454" s="551"/>
      <c r="C454" s="551"/>
      <c r="D454" s="551"/>
      <c r="E454" s="554"/>
      <c r="H454" s="551"/>
      <c r="I454" s="551"/>
      <c r="J454" s="551"/>
      <c r="K454" s="551"/>
      <c r="L454" s="551"/>
      <c r="M454" s="551"/>
      <c r="N454" s="551"/>
      <c r="O454" s="551"/>
      <c r="P454" s="551"/>
      <c r="Q454" s="551"/>
      <c r="R454" s="551"/>
      <c r="S454" s="551"/>
      <c r="T454" s="551"/>
      <c r="U454" s="551"/>
      <c r="V454" s="551"/>
      <c r="W454" s="551"/>
      <c r="X454" s="551"/>
      <c r="Y454" s="551"/>
      <c r="Z454" s="551"/>
      <c r="AA454" s="551"/>
      <c r="AB454" s="551"/>
      <c r="AC454" s="551"/>
      <c r="AD454" s="551"/>
      <c r="AE454" s="551"/>
      <c r="AF454" s="551"/>
      <c r="AG454" s="551"/>
      <c r="AH454" s="551"/>
      <c r="AI454" s="551"/>
      <c r="AJ454" s="551"/>
      <c r="AK454" s="551"/>
      <c r="AL454" s="551"/>
      <c r="AM454" s="551"/>
      <c r="AN454" s="551"/>
      <c r="AO454" s="551"/>
      <c r="AP454" s="551"/>
      <c r="AQ454" s="551"/>
      <c r="AR454" s="551"/>
      <c r="AS454" s="551"/>
      <c r="AT454" s="551"/>
      <c r="AU454" s="551"/>
      <c r="AV454" s="551"/>
      <c r="AW454" s="551"/>
      <c r="AX454" s="551"/>
      <c r="AY454" s="551"/>
      <c r="AZ454" s="551"/>
      <c r="BA454" s="551"/>
      <c r="BB454" s="551"/>
      <c r="BC454" s="551"/>
      <c r="BD454" s="551"/>
      <c r="BE454" s="551"/>
      <c r="BF454" s="551"/>
      <c r="BG454" s="551"/>
      <c r="BH454" s="551"/>
      <c r="BI454" s="551"/>
      <c r="BJ454" s="551"/>
      <c r="BK454" s="551"/>
      <c r="BL454" s="551"/>
      <c r="BM454" s="551"/>
      <c r="BN454" s="551"/>
      <c r="BO454" s="551"/>
      <c r="BP454" s="551"/>
      <c r="BQ454" s="551"/>
      <c r="BR454" s="551"/>
      <c r="BS454" s="551"/>
      <c r="BT454" s="551"/>
      <c r="BU454" s="551"/>
      <c r="BV454" s="551"/>
      <c r="BW454" s="551"/>
      <c r="BX454" s="551"/>
      <c r="BY454" s="551"/>
    </row>
    <row r="455">
      <c r="A455" s="551"/>
      <c r="B455" s="551"/>
      <c r="C455" s="551"/>
      <c r="D455" s="551"/>
      <c r="E455" s="554"/>
      <c r="H455" s="551"/>
      <c r="I455" s="551"/>
      <c r="J455" s="551"/>
      <c r="K455" s="551"/>
      <c r="L455" s="551"/>
      <c r="M455" s="551"/>
      <c r="N455" s="551"/>
      <c r="O455" s="551"/>
      <c r="P455" s="551"/>
      <c r="Q455" s="551"/>
      <c r="R455" s="551"/>
      <c r="S455" s="551"/>
      <c r="T455" s="551"/>
      <c r="U455" s="551"/>
      <c r="V455" s="551"/>
      <c r="W455" s="551"/>
      <c r="X455" s="551"/>
      <c r="Y455" s="551"/>
      <c r="Z455" s="551"/>
      <c r="AA455" s="551"/>
      <c r="AB455" s="551"/>
      <c r="AC455" s="551"/>
      <c r="AD455" s="551"/>
      <c r="AE455" s="551"/>
      <c r="AF455" s="551"/>
      <c r="AG455" s="551"/>
      <c r="AH455" s="551"/>
      <c r="AI455" s="551"/>
      <c r="AJ455" s="551"/>
      <c r="AK455" s="551"/>
      <c r="AL455" s="551"/>
      <c r="AM455" s="551"/>
      <c r="AN455" s="551"/>
      <c r="AO455" s="551"/>
      <c r="AP455" s="551"/>
      <c r="AQ455" s="551"/>
      <c r="AR455" s="551"/>
      <c r="AS455" s="551"/>
      <c r="AT455" s="551"/>
      <c r="AU455" s="551"/>
      <c r="AV455" s="551"/>
      <c r="AW455" s="551"/>
      <c r="AX455" s="551"/>
      <c r="AY455" s="551"/>
      <c r="AZ455" s="551"/>
      <c r="BA455" s="551"/>
      <c r="BB455" s="551"/>
      <c r="BC455" s="551"/>
      <c r="BD455" s="551"/>
      <c r="BE455" s="551"/>
      <c r="BF455" s="551"/>
      <c r="BG455" s="551"/>
      <c r="BH455" s="551"/>
      <c r="BI455" s="551"/>
      <c r="BJ455" s="551"/>
      <c r="BK455" s="551"/>
      <c r="BL455" s="551"/>
      <c r="BM455" s="551"/>
      <c r="BN455" s="551"/>
      <c r="BO455" s="551"/>
      <c r="BP455" s="551"/>
      <c r="BQ455" s="551"/>
      <c r="BR455" s="551"/>
      <c r="BS455" s="551"/>
      <c r="BT455" s="551"/>
      <c r="BU455" s="551"/>
      <c r="BV455" s="551"/>
      <c r="BW455" s="551"/>
      <c r="BX455" s="551"/>
      <c r="BY455" s="551"/>
    </row>
    <row r="456">
      <c r="A456" s="551"/>
      <c r="B456" s="551"/>
      <c r="C456" s="551"/>
      <c r="D456" s="551"/>
      <c r="E456" s="554"/>
      <c r="H456" s="551"/>
      <c r="I456" s="551"/>
      <c r="J456" s="551"/>
      <c r="K456" s="551"/>
      <c r="L456" s="551"/>
      <c r="M456" s="551"/>
      <c r="N456" s="551"/>
      <c r="O456" s="551"/>
      <c r="P456" s="551"/>
      <c r="Q456" s="551"/>
      <c r="R456" s="551"/>
      <c r="S456" s="551"/>
      <c r="T456" s="551"/>
      <c r="U456" s="551"/>
      <c r="V456" s="551"/>
      <c r="W456" s="551"/>
      <c r="X456" s="551"/>
      <c r="Y456" s="551"/>
      <c r="Z456" s="551"/>
      <c r="AA456" s="551"/>
      <c r="AB456" s="551"/>
      <c r="AC456" s="551"/>
      <c r="AD456" s="551"/>
      <c r="AE456" s="551"/>
      <c r="AF456" s="551"/>
      <c r="AG456" s="551"/>
      <c r="AH456" s="551"/>
      <c r="AI456" s="551"/>
      <c r="AJ456" s="551"/>
      <c r="AK456" s="551"/>
      <c r="AL456" s="551"/>
      <c r="AM456" s="551"/>
      <c r="AN456" s="551"/>
      <c r="AO456" s="551"/>
      <c r="AP456" s="551"/>
      <c r="AQ456" s="551"/>
      <c r="AR456" s="551"/>
      <c r="AS456" s="551"/>
      <c r="AT456" s="551"/>
      <c r="AU456" s="551"/>
      <c r="AV456" s="551"/>
      <c r="AW456" s="551"/>
      <c r="AX456" s="551"/>
      <c r="AY456" s="551"/>
      <c r="AZ456" s="551"/>
      <c r="BA456" s="551"/>
      <c r="BB456" s="551"/>
      <c r="BC456" s="551"/>
      <c r="BD456" s="551"/>
      <c r="BE456" s="551"/>
      <c r="BF456" s="551"/>
      <c r="BG456" s="551"/>
      <c r="BH456" s="551"/>
      <c r="BI456" s="551"/>
      <c r="BJ456" s="551"/>
      <c r="BK456" s="551"/>
      <c r="BL456" s="551"/>
      <c r="BM456" s="551"/>
      <c r="BN456" s="551"/>
      <c r="BO456" s="551"/>
      <c r="BP456" s="551"/>
      <c r="BQ456" s="551"/>
      <c r="BR456" s="551"/>
      <c r="BS456" s="551"/>
      <c r="BT456" s="551"/>
      <c r="BU456" s="551"/>
      <c r="BV456" s="551"/>
      <c r="BW456" s="551"/>
      <c r="BX456" s="551"/>
      <c r="BY456" s="551"/>
    </row>
    <row r="457">
      <c r="A457" s="551"/>
      <c r="B457" s="551"/>
      <c r="C457" s="551"/>
      <c r="D457" s="551"/>
      <c r="E457" s="554"/>
      <c r="H457" s="551"/>
      <c r="I457" s="551"/>
      <c r="J457" s="551"/>
      <c r="K457" s="551"/>
      <c r="L457" s="551"/>
      <c r="M457" s="551"/>
      <c r="N457" s="551"/>
      <c r="O457" s="551"/>
      <c r="P457" s="551"/>
      <c r="Q457" s="551"/>
      <c r="R457" s="551"/>
      <c r="S457" s="551"/>
      <c r="T457" s="551"/>
      <c r="U457" s="551"/>
      <c r="V457" s="551"/>
      <c r="W457" s="551"/>
      <c r="X457" s="551"/>
      <c r="Y457" s="551"/>
      <c r="Z457" s="551"/>
      <c r="AA457" s="551"/>
      <c r="AB457" s="551"/>
      <c r="AC457" s="551"/>
      <c r="AD457" s="551"/>
      <c r="AE457" s="551"/>
      <c r="AF457" s="551"/>
      <c r="AG457" s="551"/>
      <c r="AH457" s="551"/>
      <c r="AI457" s="551"/>
      <c r="AJ457" s="551"/>
      <c r="AK457" s="551"/>
      <c r="AL457" s="551"/>
      <c r="AM457" s="551"/>
      <c r="AN457" s="551"/>
      <c r="AO457" s="551"/>
      <c r="AP457" s="551"/>
      <c r="AQ457" s="551"/>
      <c r="AR457" s="551"/>
      <c r="AS457" s="551"/>
      <c r="AT457" s="551"/>
      <c r="AU457" s="551"/>
      <c r="AV457" s="551"/>
      <c r="AW457" s="551"/>
      <c r="AX457" s="551"/>
      <c r="AY457" s="551"/>
      <c r="AZ457" s="551"/>
      <c r="BA457" s="551"/>
      <c r="BB457" s="551"/>
      <c r="BC457" s="551"/>
      <c r="BD457" s="551"/>
      <c r="BE457" s="551"/>
      <c r="BF457" s="551"/>
      <c r="BG457" s="551"/>
      <c r="BH457" s="551"/>
      <c r="BI457" s="551"/>
      <c r="BJ457" s="551"/>
      <c r="BK457" s="551"/>
      <c r="BL457" s="551"/>
      <c r="BM457" s="551"/>
      <c r="BN457" s="551"/>
      <c r="BO457" s="551"/>
      <c r="BP457" s="551"/>
      <c r="BQ457" s="551"/>
      <c r="BR457" s="551"/>
      <c r="BS457" s="551"/>
      <c r="BT457" s="551"/>
      <c r="BU457" s="551"/>
      <c r="BV457" s="551"/>
      <c r="BW457" s="551"/>
      <c r="BX457" s="551"/>
      <c r="BY457" s="551"/>
    </row>
    <row r="458">
      <c r="A458" s="551"/>
      <c r="B458" s="551"/>
      <c r="C458" s="551"/>
      <c r="D458" s="551"/>
      <c r="E458" s="554"/>
      <c r="H458" s="551"/>
      <c r="I458" s="551"/>
      <c r="J458" s="551"/>
      <c r="K458" s="551"/>
      <c r="L458" s="551"/>
      <c r="M458" s="551"/>
      <c r="N458" s="551"/>
      <c r="O458" s="551"/>
      <c r="P458" s="551"/>
      <c r="Q458" s="551"/>
      <c r="R458" s="551"/>
      <c r="S458" s="551"/>
      <c r="T458" s="551"/>
      <c r="U458" s="551"/>
      <c r="V458" s="551"/>
      <c r="W458" s="551"/>
      <c r="X458" s="551"/>
      <c r="Y458" s="551"/>
      <c r="Z458" s="551"/>
      <c r="AA458" s="551"/>
      <c r="AB458" s="551"/>
      <c r="AC458" s="551"/>
      <c r="AD458" s="551"/>
      <c r="AE458" s="551"/>
      <c r="AF458" s="551"/>
      <c r="AG458" s="551"/>
      <c r="AH458" s="551"/>
      <c r="AI458" s="551"/>
      <c r="AJ458" s="551"/>
      <c r="AK458" s="551"/>
      <c r="AL458" s="551"/>
      <c r="AM458" s="551"/>
      <c r="AN458" s="551"/>
      <c r="AO458" s="551"/>
      <c r="AP458" s="551"/>
      <c r="AQ458" s="551"/>
      <c r="AR458" s="551"/>
      <c r="AS458" s="551"/>
      <c r="AT458" s="551"/>
      <c r="AU458" s="551"/>
      <c r="AV458" s="551"/>
      <c r="AW458" s="551"/>
      <c r="AX458" s="551"/>
      <c r="AY458" s="551"/>
      <c r="AZ458" s="551"/>
      <c r="BA458" s="551"/>
      <c r="BB458" s="551"/>
      <c r="BC458" s="551"/>
      <c r="BD458" s="551"/>
      <c r="BE458" s="551"/>
      <c r="BF458" s="551"/>
      <c r="BG458" s="551"/>
      <c r="BH458" s="551"/>
      <c r="BI458" s="551"/>
      <c r="BJ458" s="551"/>
      <c r="BK458" s="551"/>
      <c r="BL458" s="551"/>
      <c r="BM458" s="551"/>
      <c r="BN458" s="551"/>
      <c r="BO458" s="551"/>
      <c r="BP458" s="551"/>
      <c r="BQ458" s="551"/>
      <c r="BR458" s="551"/>
      <c r="BS458" s="551"/>
      <c r="BT458" s="551"/>
      <c r="BU458" s="551"/>
      <c r="BV458" s="551"/>
      <c r="BW458" s="551"/>
      <c r="BX458" s="551"/>
      <c r="BY458" s="551"/>
    </row>
    <row r="459">
      <c r="A459" s="551"/>
      <c r="B459" s="551"/>
      <c r="C459" s="551"/>
      <c r="D459" s="551"/>
      <c r="E459" s="554"/>
      <c r="H459" s="551"/>
      <c r="I459" s="551"/>
      <c r="J459" s="551"/>
      <c r="K459" s="551"/>
      <c r="L459" s="551"/>
      <c r="M459" s="551"/>
      <c r="N459" s="551"/>
      <c r="O459" s="551"/>
      <c r="P459" s="551"/>
      <c r="Q459" s="551"/>
      <c r="R459" s="551"/>
      <c r="S459" s="551"/>
      <c r="T459" s="551"/>
      <c r="U459" s="551"/>
      <c r="V459" s="551"/>
      <c r="W459" s="551"/>
      <c r="X459" s="551"/>
      <c r="Y459" s="551"/>
      <c r="Z459" s="551"/>
      <c r="AA459" s="551"/>
      <c r="AB459" s="551"/>
      <c r="AC459" s="551"/>
      <c r="AD459" s="551"/>
      <c r="AE459" s="551"/>
      <c r="AF459" s="551"/>
      <c r="AG459" s="551"/>
      <c r="AH459" s="551"/>
      <c r="AI459" s="551"/>
      <c r="AJ459" s="551"/>
      <c r="AK459" s="551"/>
      <c r="AL459" s="551"/>
      <c r="AM459" s="551"/>
      <c r="AN459" s="551"/>
      <c r="AO459" s="551"/>
      <c r="AP459" s="551"/>
      <c r="AQ459" s="551"/>
      <c r="AR459" s="551"/>
      <c r="AS459" s="551"/>
      <c r="AT459" s="551"/>
      <c r="AU459" s="551"/>
      <c r="AV459" s="551"/>
      <c r="AW459" s="551"/>
      <c r="AX459" s="551"/>
      <c r="AY459" s="551"/>
      <c r="AZ459" s="551"/>
      <c r="BA459" s="551"/>
      <c r="BB459" s="551"/>
      <c r="BC459" s="551"/>
      <c r="BD459" s="551"/>
      <c r="BE459" s="551"/>
      <c r="BF459" s="551"/>
      <c r="BG459" s="551"/>
      <c r="BH459" s="551"/>
      <c r="BI459" s="551"/>
      <c r="BJ459" s="551"/>
      <c r="BK459" s="551"/>
      <c r="BL459" s="551"/>
      <c r="BM459" s="551"/>
      <c r="BN459" s="551"/>
      <c r="BO459" s="551"/>
      <c r="BP459" s="551"/>
      <c r="BQ459" s="551"/>
      <c r="BR459" s="551"/>
      <c r="BS459" s="551"/>
      <c r="BT459" s="551"/>
      <c r="BU459" s="551"/>
      <c r="BV459" s="551"/>
      <c r="BW459" s="551"/>
      <c r="BX459" s="551"/>
      <c r="BY459" s="551"/>
    </row>
    <row r="460">
      <c r="A460" s="551"/>
      <c r="B460" s="551"/>
      <c r="C460" s="551"/>
      <c r="D460" s="551"/>
      <c r="E460" s="554"/>
      <c r="H460" s="551"/>
      <c r="I460" s="551"/>
      <c r="J460" s="551"/>
      <c r="K460" s="551"/>
      <c r="L460" s="551"/>
      <c r="M460" s="551"/>
      <c r="N460" s="551"/>
      <c r="O460" s="551"/>
      <c r="P460" s="551"/>
      <c r="Q460" s="551"/>
      <c r="R460" s="551"/>
      <c r="S460" s="551"/>
      <c r="T460" s="551"/>
      <c r="U460" s="551"/>
      <c r="V460" s="551"/>
      <c r="W460" s="551"/>
      <c r="X460" s="551"/>
      <c r="Y460" s="551"/>
      <c r="Z460" s="551"/>
      <c r="AA460" s="551"/>
      <c r="AB460" s="551"/>
      <c r="AC460" s="551"/>
      <c r="AD460" s="551"/>
      <c r="AE460" s="551"/>
      <c r="AF460" s="551"/>
      <c r="AG460" s="551"/>
      <c r="AH460" s="551"/>
      <c r="AI460" s="551"/>
      <c r="AJ460" s="551"/>
      <c r="AK460" s="551"/>
      <c r="AL460" s="551"/>
      <c r="AM460" s="551"/>
      <c r="AN460" s="551"/>
      <c r="AO460" s="551"/>
      <c r="AP460" s="551"/>
      <c r="AQ460" s="551"/>
      <c r="AR460" s="551"/>
      <c r="AS460" s="551"/>
      <c r="AT460" s="551"/>
      <c r="AU460" s="551"/>
      <c r="AV460" s="551"/>
      <c r="AW460" s="551"/>
      <c r="AX460" s="551"/>
      <c r="AY460" s="551"/>
      <c r="AZ460" s="551"/>
      <c r="BA460" s="551"/>
      <c r="BB460" s="551"/>
      <c r="BC460" s="551"/>
      <c r="BD460" s="551"/>
      <c r="BE460" s="551"/>
      <c r="BF460" s="551"/>
      <c r="BG460" s="551"/>
      <c r="BH460" s="551"/>
      <c r="BI460" s="551"/>
      <c r="BJ460" s="551"/>
      <c r="BK460" s="551"/>
      <c r="BL460" s="551"/>
      <c r="BM460" s="551"/>
      <c r="BN460" s="551"/>
      <c r="BO460" s="551"/>
      <c r="BP460" s="551"/>
      <c r="BQ460" s="551"/>
      <c r="BR460" s="551"/>
      <c r="BS460" s="551"/>
      <c r="BT460" s="551"/>
      <c r="BU460" s="551"/>
      <c r="BV460" s="551"/>
      <c r="BW460" s="551"/>
      <c r="BX460" s="551"/>
      <c r="BY460" s="551"/>
    </row>
    <row r="461">
      <c r="A461" s="551"/>
      <c r="B461" s="551"/>
      <c r="C461" s="551"/>
      <c r="D461" s="551"/>
      <c r="E461" s="554"/>
      <c r="H461" s="551"/>
      <c r="I461" s="551"/>
      <c r="J461" s="551"/>
      <c r="K461" s="551"/>
      <c r="L461" s="551"/>
      <c r="M461" s="551"/>
      <c r="N461" s="551"/>
      <c r="O461" s="551"/>
      <c r="P461" s="551"/>
      <c r="Q461" s="551"/>
      <c r="R461" s="551"/>
      <c r="S461" s="551"/>
      <c r="T461" s="551"/>
      <c r="U461" s="551"/>
      <c r="V461" s="551"/>
      <c r="W461" s="551"/>
      <c r="X461" s="551"/>
      <c r="Y461" s="551"/>
      <c r="Z461" s="551"/>
      <c r="AA461" s="551"/>
      <c r="AB461" s="551"/>
      <c r="AC461" s="551"/>
      <c r="AD461" s="551"/>
      <c r="AE461" s="551"/>
      <c r="AF461" s="551"/>
      <c r="AG461" s="551"/>
      <c r="AH461" s="551"/>
      <c r="AI461" s="551"/>
      <c r="AJ461" s="551"/>
      <c r="AK461" s="551"/>
      <c r="AL461" s="551"/>
      <c r="AM461" s="551"/>
      <c r="AN461" s="551"/>
      <c r="AO461" s="551"/>
      <c r="AP461" s="551"/>
      <c r="AQ461" s="551"/>
      <c r="AR461" s="551"/>
      <c r="AS461" s="551"/>
      <c r="AT461" s="551"/>
      <c r="AU461" s="551"/>
      <c r="AV461" s="551"/>
      <c r="AW461" s="551"/>
      <c r="AX461" s="551"/>
      <c r="AY461" s="551"/>
      <c r="AZ461" s="551"/>
      <c r="BA461" s="551"/>
      <c r="BB461" s="551"/>
      <c r="BC461" s="551"/>
      <c r="BD461" s="551"/>
      <c r="BE461" s="551"/>
      <c r="BF461" s="551"/>
      <c r="BG461" s="551"/>
      <c r="BH461" s="551"/>
      <c r="BI461" s="551"/>
      <c r="BJ461" s="551"/>
      <c r="BK461" s="551"/>
      <c r="BL461" s="551"/>
      <c r="BM461" s="551"/>
      <c r="BN461" s="551"/>
      <c r="BO461" s="551"/>
      <c r="BP461" s="551"/>
      <c r="BQ461" s="551"/>
      <c r="BR461" s="551"/>
      <c r="BS461" s="551"/>
      <c r="BT461" s="551"/>
      <c r="BU461" s="551"/>
      <c r="BV461" s="551"/>
      <c r="BW461" s="551"/>
      <c r="BX461" s="551"/>
      <c r="BY461" s="551"/>
    </row>
    <row r="462">
      <c r="A462" s="551"/>
      <c r="B462" s="551"/>
      <c r="C462" s="551"/>
      <c r="D462" s="551"/>
      <c r="E462" s="554"/>
      <c r="H462" s="551"/>
      <c r="I462" s="551"/>
      <c r="J462" s="551"/>
      <c r="K462" s="551"/>
      <c r="L462" s="551"/>
      <c r="M462" s="551"/>
      <c r="N462" s="551"/>
      <c r="O462" s="551"/>
      <c r="P462" s="551"/>
      <c r="Q462" s="551"/>
      <c r="R462" s="551"/>
      <c r="S462" s="551"/>
      <c r="T462" s="551"/>
      <c r="U462" s="551"/>
      <c r="V462" s="551"/>
      <c r="W462" s="551"/>
      <c r="X462" s="551"/>
      <c r="Y462" s="551"/>
      <c r="Z462" s="551"/>
      <c r="AA462" s="551"/>
      <c r="AB462" s="551"/>
      <c r="AC462" s="551"/>
      <c r="AD462" s="551"/>
      <c r="AE462" s="551"/>
      <c r="AF462" s="551"/>
      <c r="AG462" s="551"/>
      <c r="AH462" s="551"/>
      <c r="AI462" s="551"/>
      <c r="AJ462" s="551"/>
      <c r="AK462" s="551"/>
      <c r="AL462" s="551"/>
      <c r="AM462" s="551"/>
      <c r="AN462" s="551"/>
      <c r="AO462" s="551"/>
      <c r="AP462" s="551"/>
      <c r="AQ462" s="551"/>
      <c r="AR462" s="551"/>
      <c r="AS462" s="551"/>
      <c r="AT462" s="551"/>
      <c r="AU462" s="551"/>
      <c r="AV462" s="551"/>
      <c r="AW462" s="551"/>
      <c r="AX462" s="551"/>
      <c r="AY462" s="551"/>
      <c r="AZ462" s="551"/>
      <c r="BA462" s="551"/>
      <c r="BB462" s="551"/>
      <c r="BC462" s="551"/>
      <c r="BD462" s="551"/>
      <c r="BE462" s="551"/>
      <c r="BF462" s="551"/>
      <c r="BG462" s="551"/>
      <c r="BH462" s="551"/>
      <c r="BI462" s="551"/>
      <c r="BJ462" s="551"/>
      <c r="BK462" s="551"/>
      <c r="BL462" s="551"/>
      <c r="BM462" s="551"/>
      <c r="BN462" s="551"/>
      <c r="BO462" s="551"/>
      <c r="BP462" s="551"/>
      <c r="BQ462" s="551"/>
      <c r="BR462" s="551"/>
      <c r="BS462" s="551"/>
      <c r="BT462" s="551"/>
      <c r="BU462" s="551"/>
      <c r="BV462" s="551"/>
      <c r="BW462" s="551"/>
      <c r="BX462" s="551"/>
      <c r="BY462" s="551"/>
    </row>
    <row r="463">
      <c r="A463" s="551"/>
      <c r="B463" s="551"/>
      <c r="C463" s="551"/>
      <c r="D463" s="551"/>
      <c r="E463" s="554"/>
      <c r="H463" s="551"/>
      <c r="I463" s="551"/>
      <c r="J463" s="551"/>
      <c r="K463" s="551"/>
      <c r="L463" s="551"/>
      <c r="M463" s="551"/>
      <c r="N463" s="551"/>
      <c r="O463" s="551"/>
      <c r="P463" s="551"/>
      <c r="Q463" s="551"/>
      <c r="R463" s="551"/>
      <c r="S463" s="551"/>
      <c r="T463" s="551"/>
      <c r="U463" s="551"/>
      <c r="V463" s="551"/>
      <c r="W463" s="551"/>
      <c r="X463" s="551"/>
      <c r="Y463" s="551"/>
      <c r="Z463" s="551"/>
      <c r="AA463" s="551"/>
      <c r="AB463" s="551"/>
      <c r="AC463" s="551"/>
      <c r="AD463" s="551"/>
      <c r="AE463" s="551"/>
      <c r="AF463" s="551"/>
      <c r="AG463" s="551"/>
      <c r="AH463" s="551"/>
      <c r="AI463" s="551"/>
      <c r="AJ463" s="551"/>
      <c r="AK463" s="551"/>
      <c r="AL463" s="551"/>
      <c r="AM463" s="551"/>
      <c r="AN463" s="551"/>
      <c r="AO463" s="551"/>
      <c r="AP463" s="551"/>
      <c r="AQ463" s="551"/>
      <c r="AR463" s="551"/>
      <c r="AS463" s="551"/>
      <c r="AT463" s="551"/>
      <c r="AU463" s="551"/>
      <c r="AV463" s="551"/>
      <c r="AW463" s="551"/>
      <c r="AX463" s="551"/>
      <c r="AY463" s="551"/>
      <c r="AZ463" s="551"/>
      <c r="BA463" s="551"/>
      <c r="BB463" s="551"/>
      <c r="BC463" s="551"/>
      <c r="BD463" s="551"/>
      <c r="BE463" s="551"/>
      <c r="BF463" s="551"/>
      <c r="BG463" s="551"/>
      <c r="BH463" s="551"/>
      <c r="BI463" s="551"/>
      <c r="BJ463" s="551"/>
      <c r="BK463" s="551"/>
      <c r="BL463" s="551"/>
      <c r="BM463" s="551"/>
      <c r="BN463" s="551"/>
      <c r="BO463" s="551"/>
      <c r="BP463" s="551"/>
      <c r="BQ463" s="551"/>
      <c r="BR463" s="551"/>
      <c r="BS463" s="551"/>
      <c r="BT463" s="551"/>
      <c r="BU463" s="551"/>
      <c r="BV463" s="551"/>
      <c r="BW463" s="551"/>
      <c r="BX463" s="551"/>
      <c r="BY463" s="551"/>
    </row>
    <row r="464">
      <c r="A464" s="551"/>
      <c r="B464" s="551"/>
      <c r="C464" s="551"/>
      <c r="D464" s="551"/>
      <c r="E464" s="554"/>
      <c r="H464" s="551"/>
      <c r="I464" s="551"/>
      <c r="J464" s="551"/>
      <c r="K464" s="551"/>
      <c r="L464" s="551"/>
      <c r="M464" s="551"/>
      <c r="N464" s="551"/>
      <c r="O464" s="551"/>
      <c r="P464" s="551"/>
      <c r="Q464" s="551"/>
      <c r="R464" s="551"/>
      <c r="S464" s="551"/>
      <c r="T464" s="551"/>
      <c r="U464" s="551"/>
      <c r="V464" s="551"/>
      <c r="W464" s="551"/>
      <c r="X464" s="551"/>
      <c r="Y464" s="551"/>
      <c r="Z464" s="551"/>
      <c r="AA464" s="551"/>
      <c r="AB464" s="551"/>
      <c r="AC464" s="551"/>
      <c r="AD464" s="551"/>
      <c r="AE464" s="551"/>
      <c r="AF464" s="551"/>
      <c r="AG464" s="551"/>
      <c r="AH464" s="551"/>
      <c r="AI464" s="551"/>
      <c r="AJ464" s="551"/>
      <c r="AK464" s="551"/>
      <c r="AL464" s="551"/>
      <c r="AM464" s="551"/>
      <c r="AN464" s="551"/>
      <c r="AO464" s="551"/>
      <c r="AP464" s="551"/>
      <c r="AQ464" s="551"/>
      <c r="AR464" s="551"/>
      <c r="AS464" s="551"/>
      <c r="AT464" s="551"/>
      <c r="AU464" s="551"/>
      <c r="AV464" s="551"/>
      <c r="AW464" s="551"/>
      <c r="AX464" s="551"/>
      <c r="AY464" s="551"/>
      <c r="AZ464" s="551"/>
      <c r="BA464" s="551"/>
      <c r="BB464" s="551"/>
      <c r="BC464" s="551"/>
      <c r="BD464" s="551"/>
      <c r="BE464" s="551"/>
      <c r="BF464" s="551"/>
      <c r="BG464" s="551"/>
      <c r="BH464" s="551"/>
      <c r="BI464" s="551"/>
      <c r="BJ464" s="551"/>
      <c r="BK464" s="551"/>
      <c r="BL464" s="551"/>
      <c r="BM464" s="551"/>
      <c r="BN464" s="551"/>
      <c r="BO464" s="551"/>
      <c r="BP464" s="551"/>
      <c r="BQ464" s="551"/>
      <c r="BR464" s="551"/>
      <c r="BS464" s="551"/>
      <c r="BT464" s="551"/>
      <c r="BU464" s="551"/>
      <c r="BV464" s="551"/>
      <c r="BW464" s="551"/>
      <c r="BX464" s="551"/>
      <c r="BY464" s="551"/>
    </row>
    <row r="465">
      <c r="A465" s="551"/>
      <c r="B465" s="551"/>
      <c r="C465" s="551"/>
      <c r="D465" s="551"/>
      <c r="E465" s="554"/>
      <c r="H465" s="551"/>
      <c r="I465" s="551"/>
      <c r="J465" s="551"/>
      <c r="K465" s="551"/>
      <c r="L465" s="551"/>
      <c r="M465" s="551"/>
      <c r="N465" s="551"/>
      <c r="O465" s="551"/>
      <c r="P465" s="551"/>
      <c r="Q465" s="551"/>
      <c r="R465" s="551"/>
      <c r="S465" s="551"/>
      <c r="T465" s="551"/>
      <c r="U465" s="551"/>
      <c r="V465" s="551"/>
      <c r="W465" s="551"/>
      <c r="X465" s="551"/>
      <c r="Y465" s="551"/>
      <c r="Z465" s="551"/>
      <c r="AA465" s="551"/>
      <c r="AB465" s="551"/>
      <c r="AC465" s="551"/>
      <c r="AD465" s="551"/>
      <c r="AE465" s="551"/>
      <c r="AF465" s="551"/>
      <c r="AG465" s="551"/>
      <c r="AH465" s="551"/>
      <c r="AI465" s="551"/>
      <c r="AJ465" s="551"/>
      <c r="AK465" s="551"/>
      <c r="AL465" s="551"/>
      <c r="AM465" s="551"/>
      <c r="AN465" s="551"/>
      <c r="AO465" s="551"/>
      <c r="AP465" s="551"/>
      <c r="AQ465" s="551"/>
      <c r="AR465" s="551"/>
      <c r="AS465" s="551"/>
      <c r="AT465" s="551"/>
      <c r="AU465" s="551"/>
      <c r="AV465" s="551"/>
      <c r="AW465" s="551"/>
      <c r="AX465" s="551"/>
      <c r="AY465" s="551"/>
      <c r="AZ465" s="551"/>
      <c r="BA465" s="551"/>
      <c r="BB465" s="551"/>
      <c r="BC465" s="551"/>
      <c r="BD465" s="551"/>
      <c r="BE465" s="551"/>
      <c r="BF465" s="551"/>
      <c r="BG465" s="551"/>
      <c r="BH465" s="551"/>
      <c r="BI465" s="551"/>
      <c r="BJ465" s="551"/>
      <c r="BK465" s="551"/>
      <c r="BL465" s="551"/>
      <c r="BM465" s="551"/>
      <c r="BN465" s="551"/>
      <c r="BO465" s="551"/>
      <c r="BP465" s="551"/>
      <c r="BQ465" s="551"/>
      <c r="BR465" s="551"/>
      <c r="BS465" s="551"/>
      <c r="BT465" s="551"/>
      <c r="BU465" s="551"/>
      <c r="BV465" s="551"/>
      <c r="BW465" s="551"/>
      <c r="BX465" s="551"/>
      <c r="BY465" s="551"/>
    </row>
    <row r="466">
      <c r="A466" s="551"/>
      <c r="B466" s="551"/>
      <c r="C466" s="551"/>
      <c r="D466" s="551"/>
      <c r="E466" s="554"/>
      <c r="H466" s="551"/>
      <c r="I466" s="551"/>
      <c r="J466" s="551"/>
      <c r="K466" s="551"/>
      <c r="L466" s="551"/>
      <c r="M466" s="551"/>
      <c r="N466" s="551"/>
      <c r="O466" s="551"/>
      <c r="P466" s="551"/>
      <c r="Q466" s="551"/>
      <c r="R466" s="551"/>
      <c r="S466" s="551"/>
      <c r="T466" s="551"/>
      <c r="U466" s="551"/>
      <c r="V466" s="551"/>
      <c r="W466" s="551"/>
      <c r="X466" s="551"/>
      <c r="Y466" s="551"/>
      <c r="Z466" s="551"/>
      <c r="AA466" s="551"/>
      <c r="AB466" s="551"/>
      <c r="AC466" s="551"/>
      <c r="AD466" s="551"/>
      <c r="AE466" s="551"/>
      <c r="AF466" s="551"/>
      <c r="AG466" s="551"/>
      <c r="AH466" s="551"/>
      <c r="AI466" s="551"/>
      <c r="AJ466" s="551"/>
      <c r="AK466" s="551"/>
      <c r="AL466" s="551"/>
      <c r="AM466" s="551"/>
      <c r="AN466" s="551"/>
      <c r="AO466" s="551"/>
      <c r="AP466" s="551"/>
      <c r="AQ466" s="551"/>
      <c r="AR466" s="551"/>
      <c r="AS466" s="551"/>
      <c r="AT466" s="551"/>
      <c r="AU466" s="551"/>
      <c r="AV466" s="551"/>
      <c r="AW466" s="551"/>
      <c r="AX466" s="551"/>
      <c r="AY466" s="551"/>
      <c r="AZ466" s="551"/>
      <c r="BA466" s="551"/>
      <c r="BB466" s="551"/>
      <c r="BC466" s="551"/>
      <c r="BD466" s="551"/>
      <c r="BE466" s="551"/>
      <c r="BF466" s="551"/>
      <c r="BG466" s="551"/>
      <c r="BH466" s="551"/>
      <c r="BI466" s="551"/>
      <c r="BJ466" s="551"/>
      <c r="BK466" s="551"/>
      <c r="BL466" s="551"/>
      <c r="BM466" s="551"/>
      <c r="BN466" s="551"/>
      <c r="BO466" s="551"/>
      <c r="BP466" s="551"/>
      <c r="BQ466" s="551"/>
      <c r="BR466" s="551"/>
      <c r="BS466" s="551"/>
      <c r="BT466" s="551"/>
      <c r="BU466" s="551"/>
      <c r="BV466" s="551"/>
      <c r="BW466" s="551"/>
      <c r="BX466" s="551"/>
      <c r="BY466" s="551"/>
    </row>
    <row r="467">
      <c r="A467" s="551"/>
      <c r="B467" s="551"/>
      <c r="C467" s="551"/>
      <c r="D467" s="551"/>
      <c r="E467" s="554"/>
      <c r="H467" s="551"/>
      <c r="I467" s="551"/>
      <c r="J467" s="551"/>
      <c r="K467" s="551"/>
      <c r="L467" s="551"/>
      <c r="M467" s="551"/>
      <c r="N467" s="551"/>
      <c r="O467" s="551"/>
      <c r="P467" s="551"/>
      <c r="Q467" s="551"/>
      <c r="R467" s="551"/>
      <c r="S467" s="551"/>
      <c r="T467" s="551"/>
      <c r="U467" s="551"/>
      <c r="V467" s="551"/>
      <c r="W467" s="551"/>
      <c r="X467" s="551"/>
      <c r="Y467" s="551"/>
      <c r="Z467" s="551"/>
      <c r="AA467" s="551"/>
      <c r="AB467" s="551"/>
      <c r="AC467" s="551"/>
      <c r="AD467" s="551"/>
      <c r="AE467" s="551"/>
      <c r="AF467" s="551"/>
      <c r="AG467" s="551"/>
      <c r="AH467" s="551"/>
      <c r="AI467" s="551"/>
      <c r="AJ467" s="551"/>
      <c r="AK467" s="551"/>
      <c r="AL467" s="551"/>
      <c r="AM467" s="551"/>
      <c r="AN467" s="551"/>
      <c r="AO467" s="551"/>
      <c r="AP467" s="551"/>
      <c r="AQ467" s="551"/>
      <c r="AR467" s="551"/>
      <c r="AS467" s="551"/>
      <c r="AT467" s="551"/>
      <c r="AU467" s="551"/>
      <c r="AV467" s="551"/>
      <c r="AW467" s="551"/>
      <c r="AX467" s="551"/>
      <c r="AY467" s="551"/>
      <c r="AZ467" s="551"/>
      <c r="BA467" s="551"/>
      <c r="BB467" s="551"/>
      <c r="BC467" s="551"/>
      <c r="BD467" s="551"/>
      <c r="BE467" s="551"/>
      <c r="BF467" s="551"/>
      <c r="BG467" s="551"/>
      <c r="BH467" s="551"/>
      <c r="BI467" s="551"/>
      <c r="BJ467" s="551"/>
      <c r="BK467" s="551"/>
      <c r="BL467" s="551"/>
      <c r="BM467" s="551"/>
      <c r="BN467" s="551"/>
      <c r="BO467" s="551"/>
      <c r="BP467" s="551"/>
      <c r="BQ467" s="551"/>
      <c r="BR467" s="551"/>
      <c r="BS467" s="551"/>
      <c r="BT467" s="551"/>
      <c r="BU467" s="551"/>
      <c r="BV467" s="551"/>
      <c r="BW467" s="551"/>
      <c r="BX467" s="551"/>
      <c r="BY467" s="551"/>
    </row>
    <row r="468">
      <c r="A468" s="551"/>
      <c r="B468" s="551"/>
      <c r="C468" s="551"/>
      <c r="D468" s="551"/>
      <c r="E468" s="554"/>
      <c r="H468" s="551"/>
      <c r="I468" s="551"/>
      <c r="J468" s="551"/>
      <c r="K468" s="551"/>
      <c r="L468" s="551"/>
      <c r="M468" s="551"/>
      <c r="N468" s="551"/>
      <c r="O468" s="551"/>
      <c r="P468" s="551"/>
      <c r="Q468" s="551"/>
      <c r="R468" s="551"/>
      <c r="S468" s="551"/>
      <c r="T468" s="551"/>
      <c r="U468" s="551"/>
      <c r="V468" s="551"/>
      <c r="W468" s="551"/>
      <c r="X468" s="551"/>
      <c r="Y468" s="551"/>
      <c r="Z468" s="551"/>
      <c r="AA468" s="551"/>
      <c r="AB468" s="551"/>
      <c r="AC468" s="551"/>
      <c r="AD468" s="551"/>
      <c r="AE468" s="551"/>
      <c r="AF468" s="551"/>
      <c r="AG468" s="551"/>
      <c r="AH468" s="551"/>
      <c r="AI468" s="551"/>
      <c r="AJ468" s="551"/>
      <c r="AK468" s="551"/>
      <c r="AL468" s="551"/>
      <c r="AM468" s="551"/>
      <c r="AN468" s="551"/>
      <c r="AO468" s="551"/>
      <c r="AP468" s="551"/>
      <c r="AQ468" s="551"/>
      <c r="AR468" s="551"/>
      <c r="AS468" s="551"/>
      <c r="AT468" s="551"/>
      <c r="AU468" s="551"/>
      <c r="AV468" s="551"/>
      <c r="AW468" s="551"/>
      <c r="AX468" s="551"/>
      <c r="AY468" s="551"/>
      <c r="AZ468" s="551"/>
      <c r="BA468" s="551"/>
      <c r="BB468" s="551"/>
      <c r="BC468" s="551"/>
      <c r="BD468" s="551"/>
      <c r="BE468" s="551"/>
      <c r="BF468" s="551"/>
      <c r="BG468" s="551"/>
      <c r="BH468" s="551"/>
      <c r="BI468" s="551"/>
      <c r="BJ468" s="551"/>
      <c r="BK468" s="551"/>
      <c r="BL468" s="551"/>
      <c r="BM468" s="551"/>
      <c r="BN468" s="551"/>
      <c r="BO468" s="551"/>
      <c r="BP468" s="551"/>
      <c r="BQ468" s="551"/>
      <c r="BR468" s="551"/>
      <c r="BS468" s="551"/>
      <c r="BT468" s="551"/>
      <c r="BU468" s="551"/>
      <c r="BV468" s="551"/>
      <c r="BW468" s="551"/>
      <c r="BX468" s="551"/>
      <c r="BY468" s="551"/>
    </row>
    <row r="469">
      <c r="A469" s="551"/>
      <c r="B469" s="551"/>
      <c r="C469" s="551"/>
      <c r="D469" s="551"/>
      <c r="E469" s="554"/>
      <c r="H469" s="551"/>
      <c r="I469" s="551"/>
      <c r="J469" s="551"/>
      <c r="K469" s="551"/>
      <c r="L469" s="551"/>
      <c r="M469" s="551"/>
      <c r="N469" s="551"/>
      <c r="O469" s="551"/>
      <c r="P469" s="551"/>
      <c r="Q469" s="551"/>
      <c r="R469" s="551"/>
      <c r="S469" s="551"/>
      <c r="T469" s="551"/>
      <c r="U469" s="551"/>
      <c r="V469" s="551"/>
      <c r="W469" s="551"/>
      <c r="X469" s="551"/>
      <c r="Y469" s="551"/>
      <c r="Z469" s="551"/>
      <c r="AA469" s="551"/>
      <c r="AB469" s="551"/>
      <c r="AC469" s="551"/>
      <c r="AD469" s="551"/>
      <c r="AE469" s="551"/>
      <c r="AF469" s="551"/>
      <c r="AG469" s="551"/>
      <c r="AH469" s="551"/>
      <c r="AI469" s="551"/>
      <c r="AJ469" s="551"/>
      <c r="AK469" s="551"/>
      <c r="AL469" s="551"/>
      <c r="AM469" s="551"/>
      <c r="AN469" s="551"/>
      <c r="AO469" s="551"/>
      <c r="AP469" s="551"/>
      <c r="AQ469" s="551"/>
      <c r="AR469" s="551"/>
      <c r="AS469" s="551"/>
      <c r="AT469" s="551"/>
      <c r="AU469" s="551"/>
      <c r="AV469" s="551"/>
      <c r="AW469" s="551"/>
      <c r="AX469" s="551"/>
      <c r="AY469" s="551"/>
      <c r="AZ469" s="551"/>
      <c r="BA469" s="551"/>
      <c r="BB469" s="551"/>
      <c r="BC469" s="551"/>
      <c r="BD469" s="551"/>
      <c r="BE469" s="551"/>
      <c r="BF469" s="551"/>
      <c r="BG469" s="551"/>
      <c r="BH469" s="551"/>
      <c r="BI469" s="551"/>
      <c r="BJ469" s="551"/>
      <c r="BK469" s="551"/>
      <c r="BL469" s="551"/>
      <c r="BM469" s="551"/>
      <c r="BN469" s="551"/>
      <c r="BO469" s="551"/>
      <c r="BP469" s="551"/>
      <c r="BQ469" s="551"/>
      <c r="BR469" s="551"/>
      <c r="BS469" s="551"/>
      <c r="BT469" s="551"/>
      <c r="BU469" s="551"/>
      <c r="BV469" s="551"/>
      <c r="BW469" s="551"/>
      <c r="BX469" s="551"/>
      <c r="BY469" s="551"/>
    </row>
    <row r="470">
      <c r="A470" s="551"/>
      <c r="B470" s="551"/>
      <c r="C470" s="551"/>
      <c r="D470" s="551"/>
      <c r="E470" s="554"/>
      <c r="H470" s="551"/>
      <c r="I470" s="551"/>
      <c r="J470" s="551"/>
      <c r="K470" s="551"/>
      <c r="L470" s="551"/>
      <c r="M470" s="551"/>
      <c r="N470" s="551"/>
      <c r="O470" s="551"/>
      <c r="P470" s="551"/>
      <c r="Q470" s="551"/>
      <c r="R470" s="551"/>
      <c r="S470" s="551"/>
      <c r="T470" s="551"/>
      <c r="U470" s="551"/>
      <c r="V470" s="551"/>
      <c r="W470" s="551"/>
      <c r="X470" s="551"/>
      <c r="Y470" s="551"/>
      <c r="Z470" s="551"/>
      <c r="AA470" s="551"/>
      <c r="AB470" s="551"/>
      <c r="AC470" s="551"/>
      <c r="AD470" s="551"/>
      <c r="AE470" s="551"/>
      <c r="AF470" s="551"/>
      <c r="AG470" s="551"/>
      <c r="AH470" s="551"/>
      <c r="AI470" s="551"/>
      <c r="AJ470" s="551"/>
      <c r="AK470" s="551"/>
      <c r="AL470" s="551"/>
      <c r="AM470" s="551"/>
      <c r="AN470" s="551"/>
      <c r="AO470" s="551"/>
      <c r="AP470" s="551"/>
      <c r="AQ470" s="551"/>
      <c r="AR470" s="551"/>
      <c r="AS470" s="551"/>
      <c r="AT470" s="551"/>
      <c r="AU470" s="551"/>
      <c r="AV470" s="551"/>
      <c r="AW470" s="551"/>
      <c r="AX470" s="551"/>
      <c r="AY470" s="551"/>
      <c r="AZ470" s="551"/>
      <c r="BA470" s="551"/>
      <c r="BB470" s="551"/>
      <c r="BC470" s="551"/>
      <c r="BD470" s="551"/>
      <c r="BE470" s="551"/>
      <c r="BF470" s="551"/>
      <c r="BG470" s="551"/>
      <c r="BH470" s="551"/>
      <c r="BI470" s="551"/>
      <c r="BJ470" s="551"/>
      <c r="BK470" s="551"/>
      <c r="BL470" s="551"/>
      <c r="BM470" s="551"/>
      <c r="BN470" s="551"/>
      <c r="BO470" s="551"/>
      <c r="BP470" s="551"/>
      <c r="BQ470" s="551"/>
      <c r="BR470" s="551"/>
      <c r="BS470" s="551"/>
      <c r="BT470" s="551"/>
      <c r="BU470" s="551"/>
      <c r="BV470" s="551"/>
      <c r="BW470" s="551"/>
      <c r="BX470" s="551"/>
      <c r="BY470" s="551"/>
    </row>
    <row r="471">
      <c r="A471" s="551"/>
      <c r="B471" s="551"/>
      <c r="C471" s="551"/>
      <c r="D471" s="551"/>
      <c r="E471" s="554"/>
      <c r="H471" s="551"/>
      <c r="I471" s="551"/>
      <c r="J471" s="551"/>
      <c r="K471" s="551"/>
      <c r="L471" s="551"/>
      <c r="M471" s="551"/>
      <c r="N471" s="551"/>
      <c r="O471" s="551"/>
      <c r="P471" s="551"/>
      <c r="Q471" s="551"/>
      <c r="R471" s="551"/>
      <c r="S471" s="551"/>
      <c r="T471" s="551"/>
      <c r="U471" s="551"/>
      <c r="V471" s="551"/>
      <c r="W471" s="551"/>
      <c r="X471" s="551"/>
      <c r="Y471" s="551"/>
      <c r="Z471" s="551"/>
      <c r="AA471" s="551"/>
      <c r="AB471" s="551"/>
      <c r="AC471" s="551"/>
      <c r="AD471" s="551"/>
      <c r="AE471" s="551"/>
      <c r="AF471" s="551"/>
      <c r="AG471" s="551"/>
      <c r="AH471" s="551"/>
      <c r="AI471" s="551"/>
      <c r="AJ471" s="551"/>
      <c r="AK471" s="551"/>
      <c r="AL471" s="551"/>
      <c r="AM471" s="551"/>
      <c r="AN471" s="551"/>
      <c r="AO471" s="551"/>
      <c r="AP471" s="551"/>
      <c r="AQ471" s="551"/>
      <c r="AR471" s="551"/>
      <c r="AS471" s="551"/>
      <c r="AT471" s="551"/>
      <c r="AU471" s="551"/>
      <c r="AV471" s="551"/>
      <c r="AW471" s="551"/>
      <c r="AX471" s="551"/>
      <c r="AY471" s="551"/>
      <c r="AZ471" s="551"/>
      <c r="BA471" s="551"/>
      <c r="BB471" s="551"/>
      <c r="BC471" s="551"/>
      <c r="BD471" s="551"/>
      <c r="BE471" s="551"/>
      <c r="BF471" s="551"/>
      <c r="BG471" s="551"/>
      <c r="BH471" s="551"/>
      <c r="BI471" s="551"/>
      <c r="BJ471" s="551"/>
      <c r="BK471" s="551"/>
      <c r="BL471" s="551"/>
      <c r="BM471" s="551"/>
      <c r="BN471" s="551"/>
      <c r="BO471" s="551"/>
      <c r="BP471" s="551"/>
      <c r="BQ471" s="551"/>
      <c r="BR471" s="551"/>
      <c r="BS471" s="551"/>
      <c r="BT471" s="551"/>
      <c r="BU471" s="551"/>
      <c r="BV471" s="551"/>
      <c r="BW471" s="551"/>
      <c r="BX471" s="551"/>
      <c r="BY471" s="551"/>
    </row>
    <row r="472">
      <c r="A472" s="551"/>
      <c r="B472" s="551"/>
      <c r="C472" s="551"/>
      <c r="D472" s="551"/>
      <c r="E472" s="554"/>
      <c r="H472" s="551"/>
      <c r="I472" s="551"/>
      <c r="J472" s="551"/>
      <c r="K472" s="551"/>
      <c r="L472" s="551"/>
      <c r="M472" s="551"/>
      <c r="N472" s="551"/>
      <c r="O472" s="551"/>
      <c r="P472" s="551"/>
      <c r="Q472" s="551"/>
      <c r="R472" s="551"/>
      <c r="S472" s="551"/>
      <c r="T472" s="551"/>
      <c r="U472" s="551"/>
      <c r="V472" s="551"/>
      <c r="W472" s="551"/>
      <c r="X472" s="551"/>
      <c r="Y472" s="551"/>
      <c r="Z472" s="551"/>
      <c r="AA472" s="551"/>
      <c r="AB472" s="551"/>
      <c r="AC472" s="551"/>
      <c r="AD472" s="551"/>
      <c r="AE472" s="551"/>
      <c r="AF472" s="551"/>
      <c r="AG472" s="551"/>
      <c r="AH472" s="551"/>
      <c r="AI472" s="551"/>
      <c r="AJ472" s="551"/>
      <c r="AK472" s="551"/>
      <c r="AL472" s="551"/>
      <c r="AM472" s="551"/>
      <c r="AN472" s="551"/>
      <c r="AO472" s="551"/>
      <c r="AP472" s="551"/>
      <c r="AQ472" s="551"/>
      <c r="AR472" s="551"/>
      <c r="AS472" s="551"/>
      <c r="AT472" s="551"/>
      <c r="AU472" s="551"/>
      <c r="AV472" s="551"/>
      <c r="AW472" s="551"/>
      <c r="AX472" s="551"/>
      <c r="AY472" s="551"/>
      <c r="AZ472" s="551"/>
      <c r="BA472" s="551"/>
      <c r="BB472" s="551"/>
      <c r="BC472" s="551"/>
      <c r="BD472" s="551"/>
      <c r="BE472" s="551"/>
      <c r="BF472" s="551"/>
      <c r="BG472" s="551"/>
      <c r="BH472" s="551"/>
      <c r="BI472" s="551"/>
      <c r="BJ472" s="551"/>
      <c r="BK472" s="551"/>
      <c r="BL472" s="551"/>
      <c r="BM472" s="551"/>
      <c r="BN472" s="551"/>
      <c r="BO472" s="551"/>
      <c r="BP472" s="551"/>
      <c r="BQ472" s="551"/>
      <c r="BR472" s="551"/>
      <c r="BS472" s="551"/>
      <c r="BT472" s="551"/>
      <c r="BU472" s="551"/>
      <c r="BV472" s="551"/>
      <c r="BW472" s="551"/>
      <c r="BX472" s="551"/>
      <c r="BY472" s="551"/>
    </row>
    <row r="473">
      <c r="A473" s="551"/>
      <c r="B473" s="551"/>
      <c r="C473" s="551"/>
      <c r="D473" s="551"/>
      <c r="E473" s="554"/>
      <c r="H473" s="551"/>
      <c r="I473" s="551"/>
      <c r="J473" s="551"/>
      <c r="K473" s="551"/>
      <c r="L473" s="551"/>
      <c r="M473" s="551"/>
      <c r="N473" s="551"/>
      <c r="O473" s="551"/>
      <c r="P473" s="551"/>
      <c r="Q473" s="551"/>
      <c r="R473" s="551"/>
      <c r="S473" s="551"/>
      <c r="T473" s="551"/>
      <c r="U473" s="551"/>
      <c r="V473" s="551"/>
      <c r="W473" s="551"/>
      <c r="X473" s="551"/>
      <c r="Y473" s="551"/>
      <c r="Z473" s="551"/>
      <c r="AA473" s="551"/>
      <c r="AB473" s="551"/>
      <c r="AC473" s="551"/>
      <c r="AD473" s="551"/>
      <c r="AE473" s="551"/>
      <c r="AF473" s="551"/>
      <c r="AG473" s="551"/>
      <c r="AH473" s="551"/>
      <c r="AI473" s="551"/>
      <c r="AJ473" s="551"/>
      <c r="AK473" s="551"/>
      <c r="AL473" s="551"/>
      <c r="AM473" s="551"/>
      <c r="AN473" s="551"/>
      <c r="AO473" s="551"/>
      <c r="AP473" s="551"/>
      <c r="AQ473" s="551"/>
      <c r="AR473" s="551"/>
      <c r="AS473" s="551"/>
      <c r="AT473" s="551"/>
      <c r="AU473" s="551"/>
      <c r="AV473" s="551"/>
      <c r="AW473" s="551"/>
      <c r="AX473" s="551"/>
      <c r="AY473" s="551"/>
      <c r="AZ473" s="551"/>
      <c r="BA473" s="551"/>
      <c r="BB473" s="551"/>
      <c r="BC473" s="551"/>
      <c r="BD473" s="551"/>
      <c r="BE473" s="551"/>
      <c r="BF473" s="551"/>
      <c r="BG473" s="551"/>
      <c r="BH473" s="551"/>
      <c r="BI473" s="551"/>
      <c r="BJ473" s="551"/>
      <c r="BK473" s="551"/>
      <c r="BL473" s="551"/>
      <c r="BM473" s="551"/>
      <c r="BN473" s="551"/>
      <c r="BO473" s="551"/>
      <c r="BP473" s="551"/>
      <c r="BQ473" s="551"/>
      <c r="BR473" s="551"/>
      <c r="BS473" s="551"/>
      <c r="BT473" s="551"/>
      <c r="BU473" s="551"/>
      <c r="BV473" s="551"/>
      <c r="BW473" s="551"/>
      <c r="BX473" s="551"/>
      <c r="BY473" s="551"/>
    </row>
    <row r="474">
      <c r="A474" s="551"/>
      <c r="B474" s="551"/>
      <c r="C474" s="551"/>
      <c r="D474" s="551"/>
      <c r="E474" s="554"/>
      <c r="H474" s="551"/>
      <c r="I474" s="551"/>
      <c r="J474" s="551"/>
      <c r="K474" s="551"/>
      <c r="L474" s="551"/>
      <c r="M474" s="551"/>
      <c r="N474" s="551"/>
      <c r="O474" s="551"/>
      <c r="P474" s="551"/>
      <c r="Q474" s="551"/>
      <c r="R474" s="551"/>
      <c r="S474" s="551"/>
      <c r="T474" s="551"/>
      <c r="U474" s="551"/>
      <c r="V474" s="551"/>
      <c r="W474" s="551"/>
      <c r="X474" s="551"/>
      <c r="Y474" s="551"/>
      <c r="Z474" s="551"/>
      <c r="AA474" s="551"/>
      <c r="AB474" s="551"/>
      <c r="AC474" s="551"/>
      <c r="AD474" s="551"/>
      <c r="AE474" s="551"/>
      <c r="AF474" s="551"/>
      <c r="AG474" s="551"/>
      <c r="AH474" s="551"/>
      <c r="AI474" s="551"/>
      <c r="AJ474" s="551"/>
      <c r="AK474" s="551"/>
      <c r="AL474" s="551"/>
      <c r="AM474" s="551"/>
      <c r="AN474" s="551"/>
      <c r="AO474" s="551"/>
      <c r="AP474" s="551"/>
      <c r="AQ474" s="551"/>
      <c r="AR474" s="551"/>
      <c r="AS474" s="551"/>
      <c r="AT474" s="551"/>
      <c r="AU474" s="551"/>
      <c r="AV474" s="551"/>
      <c r="AW474" s="551"/>
      <c r="AX474" s="551"/>
      <c r="AY474" s="551"/>
      <c r="AZ474" s="551"/>
      <c r="BA474" s="551"/>
      <c r="BB474" s="551"/>
      <c r="BC474" s="551"/>
      <c r="BD474" s="551"/>
      <c r="BE474" s="551"/>
      <c r="BF474" s="551"/>
      <c r="BG474" s="551"/>
      <c r="BH474" s="551"/>
      <c r="BI474" s="551"/>
      <c r="BJ474" s="551"/>
      <c r="BK474" s="551"/>
      <c r="BL474" s="551"/>
      <c r="BM474" s="551"/>
      <c r="BN474" s="551"/>
      <c r="BO474" s="551"/>
      <c r="BP474" s="551"/>
      <c r="BQ474" s="551"/>
      <c r="BR474" s="551"/>
      <c r="BS474" s="551"/>
      <c r="BT474" s="551"/>
      <c r="BU474" s="551"/>
      <c r="BV474" s="551"/>
      <c r="BW474" s="551"/>
      <c r="BX474" s="551"/>
      <c r="BY474" s="551"/>
    </row>
    <row r="475">
      <c r="A475" s="551"/>
      <c r="B475" s="551"/>
      <c r="C475" s="551"/>
      <c r="D475" s="551"/>
      <c r="E475" s="554"/>
      <c r="H475" s="551"/>
      <c r="I475" s="551"/>
      <c r="J475" s="551"/>
      <c r="K475" s="551"/>
      <c r="L475" s="551"/>
      <c r="M475" s="551"/>
      <c r="N475" s="551"/>
      <c r="O475" s="551"/>
      <c r="P475" s="551"/>
      <c r="Q475" s="551"/>
      <c r="R475" s="551"/>
      <c r="S475" s="551"/>
      <c r="T475" s="551"/>
      <c r="U475" s="551"/>
      <c r="V475" s="551"/>
      <c r="W475" s="551"/>
      <c r="X475" s="551"/>
      <c r="Y475" s="551"/>
      <c r="Z475" s="551"/>
      <c r="AA475" s="551"/>
      <c r="AB475" s="551"/>
      <c r="AC475" s="551"/>
      <c r="AD475" s="551"/>
      <c r="AE475" s="551"/>
      <c r="AF475" s="551"/>
      <c r="AG475" s="551"/>
      <c r="AH475" s="551"/>
      <c r="AI475" s="551"/>
      <c r="AJ475" s="551"/>
      <c r="AK475" s="551"/>
      <c r="AL475" s="551"/>
      <c r="AM475" s="551"/>
      <c r="AN475" s="551"/>
      <c r="AO475" s="551"/>
      <c r="AP475" s="551"/>
      <c r="AQ475" s="551"/>
      <c r="AR475" s="551"/>
      <c r="AS475" s="551"/>
      <c r="AT475" s="551"/>
      <c r="AU475" s="551"/>
      <c r="AV475" s="551"/>
      <c r="AW475" s="551"/>
      <c r="AX475" s="551"/>
      <c r="AY475" s="551"/>
      <c r="AZ475" s="551"/>
      <c r="BA475" s="551"/>
      <c r="BB475" s="551"/>
      <c r="BC475" s="551"/>
      <c r="BD475" s="551"/>
      <c r="BE475" s="551"/>
      <c r="BF475" s="551"/>
      <c r="BG475" s="551"/>
      <c r="BH475" s="551"/>
      <c r="BI475" s="551"/>
      <c r="BJ475" s="551"/>
      <c r="BK475" s="551"/>
      <c r="BL475" s="551"/>
      <c r="BM475" s="551"/>
      <c r="BN475" s="551"/>
      <c r="BO475" s="551"/>
      <c r="BP475" s="551"/>
      <c r="BQ475" s="551"/>
      <c r="BR475" s="551"/>
      <c r="BS475" s="551"/>
      <c r="BT475" s="551"/>
      <c r="BU475" s="551"/>
      <c r="BV475" s="551"/>
      <c r="BW475" s="551"/>
      <c r="BX475" s="551"/>
      <c r="BY475" s="551"/>
    </row>
    <row r="476">
      <c r="A476" s="551"/>
      <c r="B476" s="551"/>
      <c r="C476" s="551"/>
      <c r="D476" s="551"/>
      <c r="E476" s="554"/>
      <c r="H476" s="551"/>
      <c r="I476" s="551"/>
      <c r="J476" s="551"/>
      <c r="K476" s="551"/>
      <c r="L476" s="551"/>
      <c r="M476" s="551"/>
      <c r="N476" s="551"/>
      <c r="O476" s="551"/>
      <c r="P476" s="551"/>
      <c r="Q476" s="551"/>
      <c r="R476" s="551"/>
      <c r="S476" s="551"/>
      <c r="T476" s="551"/>
      <c r="U476" s="551"/>
      <c r="V476" s="551"/>
      <c r="W476" s="551"/>
      <c r="X476" s="551"/>
      <c r="Y476" s="551"/>
      <c r="Z476" s="551"/>
      <c r="AA476" s="551"/>
      <c r="AB476" s="551"/>
      <c r="AC476" s="551"/>
      <c r="AD476" s="551"/>
      <c r="AE476" s="551"/>
      <c r="AF476" s="551"/>
      <c r="AG476" s="551"/>
      <c r="AH476" s="551"/>
      <c r="AI476" s="551"/>
      <c r="AJ476" s="551"/>
      <c r="AK476" s="551"/>
      <c r="AL476" s="551"/>
      <c r="AM476" s="551"/>
      <c r="AN476" s="551"/>
      <c r="AO476" s="551"/>
      <c r="AP476" s="551"/>
      <c r="AQ476" s="551"/>
      <c r="AR476" s="551"/>
      <c r="AS476" s="551"/>
      <c r="AT476" s="551"/>
      <c r="AU476" s="551"/>
      <c r="AV476" s="551"/>
      <c r="AW476" s="551"/>
      <c r="AX476" s="551"/>
      <c r="AY476" s="551"/>
      <c r="AZ476" s="551"/>
      <c r="BA476" s="551"/>
      <c r="BB476" s="551"/>
      <c r="BC476" s="551"/>
      <c r="BD476" s="551"/>
      <c r="BE476" s="551"/>
      <c r="BF476" s="551"/>
      <c r="BG476" s="551"/>
      <c r="BH476" s="551"/>
      <c r="BI476" s="551"/>
      <c r="BJ476" s="551"/>
      <c r="BK476" s="551"/>
      <c r="BL476" s="551"/>
      <c r="BM476" s="551"/>
      <c r="BN476" s="551"/>
      <c r="BO476" s="551"/>
      <c r="BP476" s="551"/>
      <c r="BQ476" s="551"/>
      <c r="BR476" s="551"/>
      <c r="BS476" s="551"/>
      <c r="BT476" s="551"/>
      <c r="BU476" s="551"/>
      <c r="BV476" s="551"/>
      <c r="BW476" s="551"/>
      <c r="BX476" s="551"/>
      <c r="BY476" s="551"/>
    </row>
    <row r="477">
      <c r="A477" s="551"/>
      <c r="B477" s="551"/>
      <c r="C477" s="551"/>
      <c r="D477" s="551"/>
      <c r="E477" s="554"/>
      <c r="H477" s="551"/>
      <c r="I477" s="551"/>
      <c r="J477" s="551"/>
      <c r="K477" s="551"/>
      <c r="L477" s="551"/>
      <c r="M477" s="551"/>
      <c r="N477" s="551"/>
      <c r="O477" s="551"/>
      <c r="P477" s="551"/>
      <c r="Q477" s="551"/>
      <c r="R477" s="551"/>
      <c r="S477" s="551"/>
      <c r="T477" s="551"/>
      <c r="U477" s="551"/>
      <c r="V477" s="551"/>
      <c r="W477" s="551"/>
      <c r="X477" s="551"/>
      <c r="Y477" s="551"/>
      <c r="Z477" s="551"/>
      <c r="AA477" s="551"/>
      <c r="AB477" s="551"/>
      <c r="AC477" s="551"/>
      <c r="AD477" s="551"/>
      <c r="AE477" s="551"/>
      <c r="AF477" s="551"/>
      <c r="AG477" s="551"/>
      <c r="AH477" s="551"/>
      <c r="AI477" s="551"/>
      <c r="AJ477" s="551"/>
      <c r="AK477" s="551"/>
      <c r="AL477" s="551"/>
      <c r="AM477" s="551"/>
      <c r="AN477" s="551"/>
      <c r="AO477" s="551"/>
      <c r="AP477" s="551"/>
      <c r="AQ477" s="551"/>
      <c r="AR477" s="551"/>
      <c r="AS477" s="551"/>
      <c r="AT477" s="551"/>
      <c r="AU477" s="551"/>
      <c r="AV477" s="551"/>
      <c r="AW477" s="551"/>
      <c r="AX477" s="551"/>
      <c r="AY477" s="551"/>
      <c r="AZ477" s="551"/>
      <c r="BA477" s="551"/>
      <c r="BB477" s="551"/>
      <c r="BC477" s="551"/>
      <c r="BD477" s="551"/>
      <c r="BE477" s="551"/>
      <c r="BF477" s="551"/>
      <c r="BG477" s="551"/>
      <c r="BH477" s="551"/>
      <c r="BI477" s="551"/>
      <c r="BJ477" s="551"/>
      <c r="BK477" s="551"/>
      <c r="BL477" s="551"/>
      <c r="BM477" s="551"/>
      <c r="BN477" s="551"/>
      <c r="BO477" s="551"/>
      <c r="BP477" s="551"/>
      <c r="BQ477" s="551"/>
      <c r="BR477" s="551"/>
      <c r="BS477" s="551"/>
      <c r="BT477" s="551"/>
      <c r="BU477" s="551"/>
      <c r="BV477" s="551"/>
      <c r="BW477" s="551"/>
      <c r="BX477" s="551"/>
      <c r="BY477" s="551"/>
    </row>
    <row r="478">
      <c r="A478" s="551"/>
      <c r="B478" s="551"/>
      <c r="C478" s="551"/>
      <c r="D478" s="551"/>
      <c r="E478" s="554"/>
      <c r="H478" s="551"/>
      <c r="I478" s="551"/>
      <c r="J478" s="551"/>
      <c r="K478" s="551"/>
      <c r="L478" s="551"/>
      <c r="M478" s="551"/>
      <c r="N478" s="551"/>
      <c r="O478" s="551"/>
      <c r="P478" s="551"/>
      <c r="Q478" s="551"/>
      <c r="R478" s="551"/>
      <c r="S478" s="551"/>
      <c r="T478" s="551"/>
      <c r="U478" s="551"/>
      <c r="V478" s="551"/>
      <c r="W478" s="551"/>
      <c r="X478" s="551"/>
      <c r="Y478" s="551"/>
      <c r="Z478" s="551"/>
      <c r="AA478" s="551"/>
      <c r="AB478" s="551"/>
      <c r="AC478" s="551"/>
      <c r="AD478" s="551"/>
      <c r="AE478" s="551"/>
      <c r="AF478" s="551"/>
      <c r="AG478" s="551"/>
      <c r="AH478" s="551"/>
      <c r="AI478" s="551"/>
      <c r="AJ478" s="551"/>
      <c r="AK478" s="551"/>
      <c r="AL478" s="551"/>
      <c r="AM478" s="551"/>
      <c r="AN478" s="551"/>
      <c r="AO478" s="551"/>
      <c r="AP478" s="551"/>
      <c r="AQ478" s="551"/>
      <c r="AR478" s="551"/>
      <c r="AS478" s="551"/>
      <c r="AT478" s="551"/>
      <c r="AU478" s="551"/>
      <c r="AV478" s="551"/>
      <c r="AW478" s="551"/>
      <c r="AX478" s="551"/>
      <c r="AY478" s="551"/>
      <c r="AZ478" s="551"/>
      <c r="BA478" s="551"/>
      <c r="BB478" s="551"/>
      <c r="BC478" s="551"/>
      <c r="BD478" s="551"/>
      <c r="BE478" s="551"/>
      <c r="BF478" s="551"/>
      <c r="BG478" s="551"/>
      <c r="BH478" s="551"/>
      <c r="BI478" s="551"/>
      <c r="BJ478" s="551"/>
      <c r="BK478" s="551"/>
      <c r="BL478" s="551"/>
      <c r="BM478" s="551"/>
      <c r="BN478" s="551"/>
      <c r="BO478" s="551"/>
      <c r="BP478" s="551"/>
      <c r="BQ478" s="551"/>
      <c r="BR478" s="551"/>
      <c r="BS478" s="551"/>
      <c r="BT478" s="551"/>
      <c r="BU478" s="551"/>
      <c r="BV478" s="551"/>
      <c r="BW478" s="551"/>
      <c r="BX478" s="551"/>
      <c r="BY478" s="551"/>
    </row>
    <row r="479">
      <c r="A479" s="551"/>
      <c r="B479" s="551"/>
      <c r="C479" s="551"/>
      <c r="D479" s="551"/>
      <c r="E479" s="554"/>
      <c r="H479" s="551"/>
      <c r="I479" s="551"/>
      <c r="J479" s="551"/>
      <c r="K479" s="551"/>
      <c r="L479" s="551"/>
      <c r="M479" s="551"/>
      <c r="N479" s="551"/>
      <c r="O479" s="551"/>
      <c r="P479" s="551"/>
      <c r="Q479" s="551"/>
      <c r="R479" s="551"/>
      <c r="S479" s="551"/>
      <c r="T479" s="551"/>
      <c r="U479" s="551"/>
      <c r="V479" s="551"/>
      <c r="W479" s="551"/>
      <c r="X479" s="551"/>
      <c r="Y479" s="551"/>
      <c r="Z479" s="551"/>
      <c r="AA479" s="551"/>
      <c r="AB479" s="551"/>
      <c r="AC479" s="551"/>
      <c r="AD479" s="551"/>
      <c r="AE479" s="551"/>
      <c r="AF479" s="551"/>
      <c r="AG479" s="551"/>
      <c r="AH479" s="551"/>
      <c r="AI479" s="551"/>
      <c r="AJ479" s="551"/>
      <c r="AK479" s="551"/>
      <c r="AL479" s="551"/>
      <c r="AM479" s="551"/>
      <c r="AN479" s="551"/>
      <c r="AO479" s="551"/>
      <c r="AP479" s="551"/>
      <c r="AQ479" s="551"/>
      <c r="AR479" s="551"/>
      <c r="AS479" s="551"/>
      <c r="AT479" s="551"/>
      <c r="AU479" s="551"/>
      <c r="AV479" s="551"/>
      <c r="AW479" s="551"/>
      <c r="AX479" s="551"/>
      <c r="AY479" s="551"/>
      <c r="AZ479" s="551"/>
      <c r="BA479" s="551"/>
      <c r="BB479" s="551"/>
      <c r="BC479" s="551"/>
      <c r="BD479" s="551"/>
      <c r="BE479" s="551"/>
      <c r="BF479" s="551"/>
      <c r="BG479" s="551"/>
      <c r="BH479" s="551"/>
      <c r="BI479" s="551"/>
      <c r="BJ479" s="551"/>
      <c r="BK479" s="551"/>
      <c r="BL479" s="551"/>
      <c r="BM479" s="551"/>
      <c r="BN479" s="551"/>
      <c r="BO479" s="551"/>
      <c r="BP479" s="551"/>
      <c r="BQ479" s="551"/>
      <c r="BR479" s="551"/>
      <c r="BS479" s="551"/>
      <c r="BT479" s="551"/>
      <c r="BU479" s="551"/>
      <c r="BV479" s="551"/>
      <c r="BW479" s="551"/>
      <c r="BX479" s="551"/>
      <c r="BY479" s="551"/>
    </row>
    <row r="480">
      <c r="A480" s="551"/>
      <c r="B480" s="551"/>
      <c r="C480" s="551"/>
      <c r="D480" s="551"/>
      <c r="E480" s="554"/>
      <c r="H480" s="551"/>
      <c r="I480" s="551"/>
      <c r="J480" s="551"/>
      <c r="K480" s="551"/>
      <c r="L480" s="551"/>
      <c r="M480" s="551"/>
      <c r="N480" s="551"/>
      <c r="O480" s="551"/>
      <c r="P480" s="551"/>
      <c r="Q480" s="551"/>
      <c r="R480" s="551"/>
      <c r="S480" s="551"/>
      <c r="T480" s="551"/>
      <c r="U480" s="551"/>
      <c r="V480" s="551"/>
      <c r="W480" s="551"/>
      <c r="X480" s="551"/>
      <c r="Y480" s="551"/>
      <c r="Z480" s="551"/>
      <c r="AA480" s="551"/>
      <c r="AB480" s="551"/>
      <c r="AC480" s="551"/>
      <c r="AD480" s="551"/>
      <c r="AE480" s="551"/>
      <c r="AF480" s="551"/>
      <c r="AG480" s="551"/>
      <c r="AH480" s="551"/>
      <c r="AI480" s="551"/>
      <c r="AJ480" s="551"/>
      <c r="AK480" s="551"/>
      <c r="AL480" s="551"/>
      <c r="AM480" s="551"/>
      <c r="AN480" s="551"/>
      <c r="AO480" s="551"/>
      <c r="AP480" s="551"/>
      <c r="AQ480" s="551"/>
      <c r="AR480" s="551"/>
      <c r="AS480" s="551"/>
      <c r="AT480" s="551"/>
      <c r="AU480" s="551"/>
      <c r="AV480" s="551"/>
      <c r="AW480" s="551"/>
      <c r="AX480" s="551"/>
      <c r="AY480" s="551"/>
      <c r="AZ480" s="551"/>
      <c r="BA480" s="551"/>
      <c r="BB480" s="551"/>
      <c r="BC480" s="551"/>
      <c r="BD480" s="551"/>
      <c r="BE480" s="551"/>
      <c r="BF480" s="551"/>
      <c r="BG480" s="551"/>
      <c r="BH480" s="551"/>
      <c r="BI480" s="551"/>
      <c r="BJ480" s="551"/>
      <c r="BK480" s="551"/>
      <c r="BL480" s="551"/>
      <c r="BM480" s="551"/>
      <c r="BN480" s="551"/>
      <c r="BO480" s="551"/>
      <c r="BP480" s="551"/>
      <c r="BQ480" s="551"/>
      <c r="BR480" s="551"/>
      <c r="BS480" s="551"/>
      <c r="BT480" s="551"/>
      <c r="BU480" s="551"/>
      <c r="BV480" s="551"/>
      <c r="BW480" s="551"/>
      <c r="BX480" s="551"/>
      <c r="BY480" s="551"/>
    </row>
    <row r="481">
      <c r="A481" s="551"/>
      <c r="B481" s="551"/>
      <c r="C481" s="551"/>
      <c r="D481" s="551"/>
      <c r="E481" s="554"/>
      <c r="H481" s="551"/>
      <c r="I481" s="551"/>
      <c r="J481" s="551"/>
      <c r="K481" s="551"/>
      <c r="L481" s="551"/>
      <c r="M481" s="551"/>
      <c r="N481" s="551"/>
      <c r="O481" s="551"/>
      <c r="P481" s="551"/>
      <c r="Q481" s="551"/>
      <c r="R481" s="551"/>
      <c r="S481" s="551"/>
      <c r="T481" s="551"/>
      <c r="U481" s="551"/>
      <c r="V481" s="551"/>
      <c r="W481" s="551"/>
      <c r="X481" s="551"/>
      <c r="Y481" s="551"/>
      <c r="Z481" s="551"/>
      <c r="AA481" s="551"/>
      <c r="AB481" s="551"/>
      <c r="AC481" s="551"/>
      <c r="AD481" s="551"/>
      <c r="AE481" s="551"/>
      <c r="AF481" s="551"/>
      <c r="AG481" s="551"/>
      <c r="AH481" s="551"/>
      <c r="AI481" s="551"/>
      <c r="AJ481" s="551"/>
      <c r="AK481" s="551"/>
      <c r="AL481" s="551"/>
      <c r="AM481" s="551"/>
      <c r="AN481" s="551"/>
      <c r="AO481" s="551"/>
      <c r="AP481" s="551"/>
      <c r="AQ481" s="551"/>
      <c r="AR481" s="551"/>
      <c r="AS481" s="551"/>
      <c r="AT481" s="551"/>
      <c r="AU481" s="551"/>
      <c r="AV481" s="551"/>
      <c r="AW481" s="551"/>
      <c r="AX481" s="551"/>
      <c r="AY481" s="551"/>
      <c r="AZ481" s="551"/>
      <c r="BA481" s="551"/>
      <c r="BB481" s="551"/>
      <c r="BC481" s="551"/>
      <c r="BD481" s="551"/>
      <c r="BE481" s="551"/>
      <c r="BF481" s="551"/>
      <c r="BG481" s="551"/>
      <c r="BH481" s="551"/>
      <c r="BI481" s="551"/>
      <c r="BJ481" s="551"/>
      <c r="BK481" s="551"/>
      <c r="BL481" s="551"/>
      <c r="BM481" s="551"/>
      <c r="BN481" s="551"/>
      <c r="BO481" s="551"/>
      <c r="BP481" s="551"/>
      <c r="BQ481" s="551"/>
      <c r="BR481" s="551"/>
      <c r="BS481" s="551"/>
      <c r="BT481" s="551"/>
      <c r="BU481" s="551"/>
      <c r="BV481" s="551"/>
      <c r="BW481" s="551"/>
      <c r="BX481" s="551"/>
      <c r="BY481" s="551"/>
    </row>
    <row r="482">
      <c r="A482" s="551"/>
      <c r="B482" s="551"/>
      <c r="C482" s="551"/>
      <c r="D482" s="551"/>
      <c r="E482" s="554"/>
      <c r="H482" s="551"/>
      <c r="I482" s="551"/>
      <c r="J482" s="551"/>
      <c r="K482" s="551"/>
      <c r="L482" s="551"/>
      <c r="M482" s="551"/>
      <c r="N482" s="551"/>
      <c r="O482" s="551"/>
      <c r="P482" s="551"/>
      <c r="Q482" s="551"/>
      <c r="R482" s="551"/>
      <c r="S482" s="551"/>
      <c r="T482" s="551"/>
      <c r="U482" s="551"/>
      <c r="V482" s="551"/>
      <c r="W482" s="551"/>
      <c r="X482" s="551"/>
      <c r="Y482" s="551"/>
      <c r="Z482" s="551"/>
      <c r="AA482" s="551"/>
      <c r="AB482" s="551"/>
      <c r="AC482" s="551"/>
      <c r="AD482" s="551"/>
      <c r="AE482" s="551"/>
      <c r="AF482" s="551"/>
      <c r="AG482" s="551"/>
      <c r="AH482" s="551"/>
      <c r="AI482" s="551"/>
      <c r="AJ482" s="551"/>
      <c r="AK482" s="551"/>
      <c r="AL482" s="551"/>
      <c r="AM482" s="551"/>
      <c r="AN482" s="551"/>
      <c r="AO482" s="551"/>
      <c r="AP482" s="551"/>
      <c r="AQ482" s="551"/>
      <c r="AR482" s="551"/>
      <c r="AS482" s="551"/>
      <c r="AT482" s="551"/>
      <c r="AU482" s="551"/>
      <c r="AV482" s="551"/>
      <c r="AW482" s="551"/>
      <c r="AX482" s="551"/>
      <c r="AY482" s="551"/>
      <c r="AZ482" s="551"/>
      <c r="BA482" s="551"/>
      <c r="BB482" s="551"/>
      <c r="BC482" s="551"/>
      <c r="BD482" s="551"/>
      <c r="BE482" s="551"/>
      <c r="BF482" s="551"/>
      <c r="BG482" s="551"/>
      <c r="BH482" s="551"/>
      <c r="BI482" s="551"/>
      <c r="BJ482" s="551"/>
      <c r="BK482" s="551"/>
      <c r="BL482" s="551"/>
      <c r="BM482" s="551"/>
      <c r="BN482" s="551"/>
      <c r="BO482" s="551"/>
      <c r="BP482" s="551"/>
      <c r="BQ482" s="551"/>
      <c r="BR482" s="551"/>
      <c r="BS482" s="551"/>
      <c r="BT482" s="551"/>
      <c r="BU482" s="551"/>
      <c r="BV482" s="551"/>
      <c r="BW482" s="551"/>
      <c r="BX482" s="551"/>
      <c r="BY482" s="551"/>
    </row>
    <row r="483">
      <c r="A483" s="551"/>
      <c r="B483" s="551"/>
      <c r="C483" s="551"/>
      <c r="D483" s="551"/>
      <c r="E483" s="554"/>
      <c r="H483" s="551"/>
      <c r="I483" s="551"/>
      <c r="J483" s="551"/>
      <c r="K483" s="551"/>
      <c r="L483" s="551"/>
      <c r="M483" s="551"/>
      <c r="N483" s="551"/>
      <c r="O483" s="551"/>
      <c r="P483" s="551"/>
      <c r="Q483" s="551"/>
      <c r="R483" s="551"/>
      <c r="S483" s="551"/>
      <c r="T483" s="551"/>
      <c r="U483" s="551"/>
      <c r="V483" s="551"/>
      <c r="W483" s="551"/>
      <c r="X483" s="551"/>
      <c r="Y483" s="551"/>
      <c r="Z483" s="551"/>
      <c r="AA483" s="551"/>
      <c r="AB483" s="551"/>
      <c r="AC483" s="551"/>
      <c r="AD483" s="551"/>
      <c r="AE483" s="551"/>
      <c r="AF483" s="551"/>
      <c r="AG483" s="551"/>
      <c r="AH483" s="551"/>
      <c r="AI483" s="551"/>
      <c r="AJ483" s="551"/>
      <c r="AK483" s="551"/>
      <c r="AL483" s="551"/>
      <c r="AM483" s="551"/>
      <c r="AN483" s="551"/>
      <c r="AO483" s="551"/>
      <c r="AP483" s="551"/>
      <c r="AQ483" s="551"/>
      <c r="AR483" s="551"/>
      <c r="AS483" s="551"/>
      <c r="AT483" s="551"/>
      <c r="AU483" s="551"/>
      <c r="AV483" s="551"/>
      <c r="AW483" s="551"/>
      <c r="AX483" s="551"/>
      <c r="AY483" s="551"/>
      <c r="AZ483" s="551"/>
      <c r="BA483" s="551"/>
      <c r="BB483" s="551"/>
      <c r="BC483" s="551"/>
      <c r="BD483" s="551"/>
      <c r="BE483" s="551"/>
      <c r="BF483" s="551"/>
      <c r="BG483" s="551"/>
      <c r="BH483" s="551"/>
      <c r="BI483" s="551"/>
      <c r="BJ483" s="551"/>
      <c r="BK483" s="551"/>
      <c r="BL483" s="551"/>
      <c r="BM483" s="551"/>
      <c r="BN483" s="551"/>
      <c r="BO483" s="551"/>
      <c r="BP483" s="551"/>
      <c r="BQ483" s="551"/>
      <c r="BR483" s="551"/>
      <c r="BS483" s="551"/>
      <c r="BT483" s="551"/>
      <c r="BU483" s="551"/>
      <c r="BV483" s="551"/>
      <c r="BW483" s="551"/>
      <c r="BX483" s="551"/>
      <c r="BY483" s="551"/>
    </row>
    <row r="484">
      <c r="A484" s="551"/>
      <c r="B484" s="551"/>
      <c r="C484" s="551"/>
      <c r="D484" s="551"/>
      <c r="E484" s="554"/>
      <c r="H484" s="551"/>
      <c r="I484" s="551"/>
      <c r="J484" s="551"/>
      <c r="K484" s="551"/>
      <c r="L484" s="551"/>
      <c r="M484" s="551"/>
      <c r="N484" s="551"/>
      <c r="O484" s="551"/>
      <c r="P484" s="551"/>
      <c r="Q484" s="551"/>
      <c r="R484" s="551"/>
      <c r="S484" s="551"/>
      <c r="T484" s="551"/>
      <c r="U484" s="551"/>
      <c r="V484" s="551"/>
      <c r="W484" s="551"/>
      <c r="X484" s="551"/>
      <c r="Y484" s="551"/>
      <c r="Z484" s="551"/>
      <c r="AA484" s="551"/>
      <c r="AB484" s="551"/>
      <c r="AC484" s="551"/>
      <c r="AD484" s="551"/>
      <c r="AE484" s="551"/>
      <c r="AF484" s="551"/>
      <c r="AG484" s="551"/>
      <c r="AH484" s="551"/>
      <c r="AI484" s="551"/>
      <c r="AJ484" s="551"/>
      <c r="AK484" s="551"/>
      <c r="AL484" s="551"/>
      <c r="AM484" s="551"/>
      <c r="AN484" s="551"/>
      <c r="AO484" s="551"/>
      <c r="AP484" s="551"/>
      <c r="AQ484" s="551"/>
      <c r="AR484" s="551"/>
      <c r="AS484" s="551"/>
      <c r="AT484" s="551"/>
      <c r="AU484" s="551"/>
      <c r="AV484" s="551"/>
      <c r="AW484" s="551"/>
      <c r="AX484" s="551"/>
      <c r="AY484" s="551"/>
      <c r="AZ484" s="551"/>
      <c r="BA484" s="551"/>
      <c r="BB484" s="551"/>
      <c r="BC484" s="551"/>
      <c r="BD484" s="551"/>
      <c r="BE484" s="551"/>
      <c r="BF484" s="551"/>
      <c r="BG484" s="551"/>
      <c r="BH484" s="551"/>
      <c r="BI484" s="551"/>
      <c r="BJ484" s="551"/>
      <c r="BK484" s="551"/>
      <c r="BL484" s="551"/>
      <c r="BM484" s="551"/>
      <c r="BN484" s="551"/>
      <c r="BO484" s="551"/>
      <c r="BP484" s="551"/>
      <c r="BQ484" s="551"/>
      <c r="BR484" s="551"/>
      <c r="BS484" s="551"/>
      <c r="BT484" s="551"/>
      <c r="BU484" s="551"/>
      <c r="BV484" s="551"/>
      <c r="BW484" s="551"/>
      <c r="BX484" s="551"/>
      <c r="BY484" s="551"/>
    </row>
    <row r="485">
      <c r="A485" s="551"/>
      <c r="B485" s="551"/>
      <c r="C485" s="551"/>
      <c r="D485" s="551"/>
      <c r="E485" s="554"/>
      <c r="H485" s="551"/>
      <c r="I485" s="551"/>
      <c r="J485" s="551"/>
      <c r="K485" s="551"/>
      <c r="L485" s="551"/>
      <c r="M485" s="551"/>
      <c r="N485" s="551"/>
      <c r="O485" s="551"/>
      <c r="P485" s="551"/>
      <c r="Q485" s="551"/>
      <c r="R485" s="551"/>
      <c r="S485" s="551"/>
      <c r="T485" s="551"/>
      <c r="U485" s="551"/>
      <c r="V485" s="551"/>
      <c r="W485" s="551"/>
      <c r="X485" s="551"/>
      <c r="Y485" s="551"/>
      <c r="Z485" s="551"/>
      <c r="AA485" s="551"/>
      <c r="AB485" s="551"/>
      <c r="AC485" s="551"/>
      <c r="AD485" s="551"/>
      <c r="AE485" s="551"/>
      <c r="AF485" s="551"/>
      <c r="AG485" s="551"/>
      <c r="AH485" s="551"/>
      <c r="AI485" s="551"/>
      <c r="AJ485" s="551"/>
      <c r="AK485" s="551"/>
      <c r="AL485" s="551"/>
      <c r="AM485" s="551"/>
      <c r="AN485" s="551"/>
      <c r="AO485" s="551"/>
      <c r="AP485" s="551"/>
      <c r="AQ485" s="551"/>
      <c r="AR485" s="551"/>
      <c r="AS485" s="551"/>
      <c r="AT485" s="551"/>
      <c r="AU485" s="551"/>
      <c r="AV485" s="551"/>
      <c r="AW485" s="551"/>
      <c r="AX485" s="551"/>
      <c r="AY485" s="551"/>
      <c r="AZ485" s="551"/>
      <c r="BA485" s="551"/>
      <c r="BB485" s="551"/>
      <c r="BC485" s="551"/>
      <c r="BD485" s="551"/>
      <c r="BE485" s="551"/>
      <c r="BF485" s="551"/>
      <c r="BG485" s="551"/>
      <c r="BH485" s="551"/>
      <c r="BI485" s="551"/>
      <c r="BJ485" s="551"/>
      <c r="BK485" s="551"/>
      <c r="BL485" s="551"/>
      <c r="BM485" s="551"/>
      <c r="BN485" s="551"/>
      <c r="BO485" s="551"/>
      <c r="BP485" s="551"/>
      <c r="BQ485" s="551"/>
      <c r="BR485" s="551"/>
      <c r="BS485" s="551"/>
      <c r="BT485" s="551"/>
      <c r="BU485" s="551"/>
      <c r="BV485" s="551"/>
      <c r="BW485" s="551"/>
      <c r="BX485" s="551"/>
      <c r="BY485" s="551"/>
    </row>
    <row r="486">
      <c r="A486" s="551"/>
      <c r="B486" s="551"/>
      <c r="C486" s="551"/>
      <c r="D486" s="551"/>
      <c r="E486" s="554"/>
      <c r="H486" s="551"/>
      <c r="I486" s="551"/>
      <c r="J486" s="551"/>
      <c r="K486" s="551"/>
      <c r="L486" s="551"/>
      <c r="M486" s="551"/>
      <c r="N486" s="551"/>
      <c r="O486" s="551"/>
      <c r="P486" s="551"/>
      <c r="Q486" s="551"/>
      <c r="R486" s="551"/>
      <c r="S486" s="551"/>
      <c r="T486" s="551"/>
      <c r="U486" s="551"/>
      <c r="V486" s="551"/>
      <c r="W486" s="551"/>
      <c r="X486" s="551"/>
      <c r="Y486" s="551"/>
      <c r="Z486" s="551"/>
      <c r="AA486" s="551"/>
      <c r="AB486" s="551"/>
      <c r="AC486" s="551"/>
      <c r="AD486" s="551"/>
      <c r="AE486" s="551"/>
      <c r="AF486" s="551"/>
      <c r="AG486" s="551"/>
      <c r="AH486" s="551"/>
      <c r="AI486" s="551"/>
      <c r="AJ486" s="551"/>
      <c r="AK486" s="551"/>
      <c r="AL486" s="551"/>
      <c r="AM486" s="551"/>
      <c r="AN486" s="551"/>
      <c r="AO486" s="551"/>
      <c r="AP486" s="551"/>
      <c r="AQ486" s="551"/>
      <c r="AR486" s="551"/>
      <c r="AS486" s="551"/>
      <c r="AT486" s="551"/>
      <c r="AU486" s="551"/>
      <c r="AV486" s="551"/>
      <c r="AW486" s="551"/>
      <c r="AX486" s="551"/>
      <c r="AY486" s="551"/>
      <c r="AZ486" s="551"/>
      <c r="BA486" s="551"/>
      <c r="BB486" s="551"/>
      <c r="BC486" s="551"/>
      <c r="BD486" s="551"/>
      <c r="BE486" s="551"/>
      <c r="BF486" s="551"/>
      <c r="BG486" s="551"/>
      <c r="BH486" s="551"/>
      <c r="BI486" s="551"/>
      <c r="BJ486" s="551"/>
      <c r="BK486" s="551"/>
      <c r="BL486" s="551"/>
      <c r="BM486" s="551"/>
      <c r="BN486" s="551"/>
      <c r="BO486" s="551"/>
      <c r="BP486" s="551"/>
      <c r="BQ486" s="551"/>
      <c r="BR486" s="551"/>
      <c r="BS486" s="551"/>
      <c r="BT486" s="551"/>
      <c r="BU486" s="551"/>
      <c r="BV486" s="551"/>
      <c r="BW486" s="551"/>
      <c r="BX486" s="551"/>
      <c r="BY486" s="551"/>
    </row>
    <row r="487">
      <c r="A487" s="551"/>
      <c r="B487" s="551"/>
      <c r="C487" s="551"/>
      <c r="D487" s="551"/>
      <c r="E487" s="554"/>
      <c r="H487" s="551"/>
      <c r="I487" s="551"/>
      <c r="J487" s="551"/>
      <c r="K487" s="551"/>
      <c r="L487" s="551"/>
      <c r="M487" s="551"/>
      <c r="N487" s="551"/>
      <c r="O487" s="551"/>
      <c r="P487" s="551"/>
      <c r="Q487" s="551"/>
      <c r="R487" s="551"/>
      <c r="S487" s="551"/>
      <c r="T487" s="551"/>
      <c r="U487" s="551"/>
      <c r="V487" s="551"/>
      <c r="W487" s="551"/>
      <c r="X487" s="551"/>
      <c r="Y487" s="551"/>
      <c r="Z487" s="551"/>
      <c r="AA487" s="551"/>
      <c r="AB487" s="551"/>
      <c r="AC487" s="551"/>
      <c r="AD487" s="551"/>
      <c r="AE487" s="551"/>
      <c r="AF487" s="551"/>
      <c r="AG487" s="551"/>
      <c r="AH487" s="551"/>
      <c r="AI487" s="551"/>
      <c r="AJ487" s="551"/>
      <c r="AK487" s="551"/>
      <c r="AL487" s="551"/>
      <c r="AM487" s="551"/>
      <c r="AN487" s="551"/>
      <c r="AO487" s="551"/>
      <c r="AP487" s="551"/>
      <c r="AQ487" s="551"/>
      <c r="AR487" s="551"/>
      <c r="AS487" s="551"/>
      <c r="AT487" s="551"/>
      <c r="AU487" s="551"/>
      <c r="AV487" s="551"/>
      <c r="AW487" s="551"/>
      <c r="AX487" s="551"/>
      <c r="AY487" s="551"/>
      <c r="AZ487" s="551"/>
      <c r="BA487" s="551"/>
      <c r="BB487" s="551"/>
      <c r="BC487" s="551"/>
      <c r="BD487" s="551"/>
      <c r="BE487" s="551"/>
      <c r="BF487" s="551"/>
      <c r="BG487" s="551"/>
      <c r="BH487" s="551"/>
      <c r="BI487" s="551"/>
      <c r="BJ487" s="551"/>
      <c r="BK487" s="551"/>
      <c r="BL487" s="551"/>
      <c r="BM487" s="551"/>
      <c r="BN487" s="551"/>
      <c r="BO487" s="551"/>
      <c r="BP487" s="551"/>
      <c r="BQ487" s="551"/>
      <c r="BR487" s="551"/>
      <c r="BS487" s="551"/>
      <c r="BT487" s="551"/>
      <c r="BU487" s="551"/>
      <c r="BV487" s="551"/>
      <c r="BW487" s="551"/>
      <c r="BX487" s="551"/>
      <c r="BY487" s="551"/>
    </row>
    <row r="488">
      <c r="A488" s="551"/>
      <c r="B488" s="551"/>
      <c r="C488" s="551"/>
      <c r="D488" s="551"/>
      <c r="E488" s="554"/>
      <c r="H488" s="551"/>
      <c r="I488" s="551"/>
      <c r="J488" s="551"/>
      <c r="K488" s="551"/>
      <c r="L488" s="551"/>
      <c r="M488" s="551"/>
      <c r="N488" s="551"/>
      <c r="O488" s="551"/>
      <c r="P488" s="551"/>
      <c r="Q488" s="551"/>
      <c r="R488" s="551"/>
      <c r="S488" s="551"/>
      <c r="T488" s="551"/>
      <c r="U488" s="551"/>
      <c r="V488" s="551"/>
      <c r="W488" s="551"/>
      <c r="X488" s="551"/>
      <c r="Y488" s="551"/>
      <c r="Z488" s="551"/>
      <c r="AA488" s="551"/>
      <c r="AB488" s="551"/>
      <c r="AC488" s="551"/>
      <c r="AD488" s="551"/>
      <c r="AE488" s="551"/>
      <c r="AF488" s="551"/>
      <c r="AG488" s="551"/>
      <c r="AH488" s="551"/>
      <c r="AI488" s="551"/>
      <c r="AJ488" s="551"/>
      <c r="AK488" s="551"/>
      <c r="AL488" s="551"/>
      <c r="AM488" s="551"/>
      <c r="AN488" s="551"/>
      <c r="AO488" s="551"/>
      <c r="AP488" s="551"/>
      <c r="AQ488" s="551"/>
      <c r="AR488" s="551"/>
      <c r="AS488" s="551"/>
      <c r="AT488" s="551"/>
      <c r="AU488" s="551"/>
      <c r="AV488" s="551"/>
      <c r="AW488" s="551"/>
      <c r="AX488" s="551"/>
      <c r="AY488" s="551"/>
      <c r="AZ488" s="551"/>
      <c r="BA488" s="551"/>
      <c r="BB488" s="551"/>
      <c r="BC488" s="551"/>
      <c r="BD488" s="551"/>
      <c r="BE488" s="551"/>
      <c r="BF488" s="551"/>
      <c r="BG488" s="551"/>
      <c r="BH488" s="551"/>
      <c r="BI488" s="551"/>
      <c r="BJ488" s="551"/>
      <c r="BK488" s="551"/>
      <c r="BL488" s="551"/>
      <c r="BM488" s="551"/>
      <c r="BN488" s="551"/>
      <c r="BO488" s="551"/>
      <c r="BP488" s="551"/>
      <c r="BQ488" s="551"/>
      <c r="BR488" s="551"/>
      <c r="BS488" s="551"/>
      <c r="BT488" s="551"/>
      <c r="BU488" s="551"/>
      <c r="BV488" s="551"/>
      <c r="BW488" s="551"/>
      <c r="BX488" s="551"/>
      <c r="BY488" s="551"/>
    </row>
    <row r="489">
      <c r="A489" s="551"/>
      <c r="B489" s="551"/>
      <c r="C489" s="551"/>
      <c r="D489" s="551"/>
      <c r="E489" s="554"/>
      <c r="H489" s="551"/>
      <c r="I489" s="551"/>
      <c r="J489" s="551"/>
      <c r="K489" s="551"/>
      <c r="L489" s="551"/>
      <c r="M489" s="551"/>
      <c r="N489" s="551"/>
      <c r="O489" s="551"/>
      <c r="P489" s="551"/>
      <c r="Q489" s="551"/>
      <c r="R489" s="551"/>
      <c r="S489" s="551"/>
      <c r="T489" s="551"/>
      <c r="U489" s="551"/>
      <c r="V489" s="551"/>
      <c r="W489" s="551"/>
      <c r="X489" s="551"/>
      <c r="Y489" s="551"/>
      <c r="Z489" s="551"/>
      <c r="AA489" s="551"/>
      <c r="AB489" s="551"/>
      <c r="AC489" s="551"/>
      <c r="AD489" s="551"/>
      <c r="AE489" s="551"/>
      <c r="AF489" s="551"/>
      <c r="AG489" s="551"/>
      <c r="AH489" s="551"/>
      <c r="AI489" s="551"/>
      <c r="AJ489" s="551"/>
      <c r="AK489" s="551"/>
      <c r="AL489" s="551"/>
      <c r="AM489" s="551"/>
      <c r="AN489" s="551"/>
      <c r="AO489" s="551"/>
      <c r="AP489" s="551"/>
      <c r="AQ489" s="551"/>
      <c r="AR489" s="551"/>
      <c r="AS489" s="551"/>
      <c r="AT489" s="551"/>
      <c r="AU489" s="551"/>
      <c r="AV489" s="551"/>
      <c r="AW489" s="551"/>
      <c r="AX489" s="551"/>
      <c r="AY489" s="551"/>
      <c r="AZ489" s="551"/>
      <c r="BA489" s="551"/>
      <c r="BB489" s="551"/>
      <c r="BC489" s="551"/>
      <c r="BD489" s="551"/>
      <c r="BE489" s="551"/>
      <c r="BF489" s="551"/>
      <c r="BG489" s="551"/>
      <c r="BH489" s="551"/>
      <c r="BI489" s="551"/>
      <c r="BJ489" s="551"/>
      <c r="BK489" s="551"/>
      <c r="BL489" s="551"/>
      <c r="BM489" s="551"/>
      <c r="BN489" s="551"/>
      <c r="BO489" s="551"/>
      <c r="BP489" s="551"/>
      <c r="BQ489" s="551"/>
      <c r="BR489" s="551"/>
      <c r="BS489" s="551"/>
      <c r="BT489" s="551"/>
      <c r="BU489" s="551"/>
      <c r="BV489" s="551"/>
      <c r="BW489" s="551"/>
      <c r="BX489" s="551"/>
      <c r="BY489" s="551"/>
    </row>
    <row r="490">
      <c r="A490" s="551"/>
      <c r="B490" s="551"/>
      <c r="C490" s="551"/>
      <c r="D490" s="551"/>
      <c r="E490" s="554"/>
      <c r="H490" s="551"/>
      <c r="I490" s="551"/>
      <c r="J490" s="551"/>
      <c r="K490" s="551"/>
      <c r="L490" s="551"/>
      <c r="M490" s="551"/>
      <c r="N490" s="551"/>
      <c r="O490" s="551"/>
      <c r="P490" s="551"/>
      <c r="Q490" s="551"/>
      <c r="R490" s="551"/>
      <c r="S490" s="551"/>
      <c r="T490" s="551"/>
      <c r="U490" s="551"/>
      <c r="V490" s="551"/>
      <c r="W490" s="551"/>
      <c r="X490" s="551"/>
      <c r="Y490" s="551"/>
      <c r="Z490" s="551"/>
      <c r="AA490" s="551"/>
      <c r="AB490" s="551"/>
      <c r="AC490" s="551"/>
      <c r="AD490" s="551"/>
      <c r="AE490" s="551"/>
      <c r="AF490" s="551"/>
      <c r="AG490" s="551"/>
      <c r="AH490" s="551"/>
      <c r="AI490" s="551"/>
      <c r="AJ490" s="551"/>
      <c r="AK490" s="551"/>
      <c r="AL490" s="551"/>
      <c r="AM490" s="551"/>
      <c r="AN490" s="551"/>
      <c r="AO490" s="551"/>
      <c r="AP490" s="551"/>
      <c r="AQ490" s="551"/>
      <c r="AR490" s="551"/>
      <c r="AS490" s="551"/>
      <c r="AT490" s="551"/>
      <c r="AU490" s="551"/>
      <c r="AV490" s="551"/>
      <c r="AW490" s="551"/>
      <c r="AX490" s="551"/>
      <c r="AY490" s="551"/>
      <c r="AZ490" s="551"/>
      <c r="BA490" s="551"/>
      <c r="BB490" s="551"/>
      <c r="BC490" s="551"/>
      <c r="BD490" s="551"/>
      <c r="BE490" s="551"/>
      <c r="BF490" s="551"/>
      <c r="BG490" s="551"/>
      <c r="BH490" s="551"/>
      <c r="BI490" s="551"/>
      <c r="BJ490" s="551"/>
      <c r="BK490" s="551"/>
      <c r="BL490" s="551"/>
      <c r="BM490" s="551"/>
      <c r="BN490" s="551"/>
      <c r="BO490" s="551"/>
      <c r="BP490" s="551"/>
      <c r="BQ490" s="551"/>
      <c r="BR490" s="551"/>
      <c r="BS490" s="551"/>
      <c r="BT490" s="551"/>
      <c r="BU490" s="551"/>
      <c r="BV490" s="551"/>
      <c r="BW490" s="551"/>
      <c r="BX490" s="551"/>
      <c r="BY490" s="551"/>
    </row>
    <row r="491">
      <c r="A491" s="551"/>
      <c r="B491" s="551"/>
      <c r="C491" s="551"/>
      <c r="D491" s="551"/>
      <c r="E491" s="554"/>
      <c r="H491" s="551"/>
      <c r="I491" s="551"/>
      <c r="J491" s="551"/>
      <c r="K491" s="551"/>
      <c r="L491" s="551"/>
      <c r="M491" s="551"/>
      <c r="N491" s="551"/>
      <c r="O491" s="551"/>
      <c r="P491" s="551"/>
      <c r="Q491" s="551"/>
      <c r="R491" s="551"/>
      <c r="S491" s="551"/>
      <c r="T491" s="551"/>
      <c r="U491" s="551"/>
      <c r="V491" s="551"/>
      <c r="W491" s="551"/>
      <c r="X491" s="551"/>
      <c r="Y491" s="551"/>
      <c r="Z491" s="551"/>
      <c r="AA491" s="551"/>
      <c r="AB491" s="551"/>
      <c r="AC491" s="551"/>
      <c r="AD491" s="551"/>
      <c r="AE491" s="551"/>
      <c r="AF491" s="551"/>
      <c r="AG491" s="551"/>
      <c r="AH491" s="551"/>
      <c r="AI491" s="551"/>
      <c r="AJ491" s="551"/>
      <c r="AK491" s="551"/>
      <c r="AL491" s="551"/>
      <c r="AM491" s="551"/>
      <c r="AN491" s="551"/>
      <c r="AO491" s="551"/>
      <c r="AP491" s="551"/>
      <c r="AQ491" s="551"/>
      <c r="AR491" s="551"/>
      <c r="AS491" s="551"/>
      <c r="AT491" s="551"/>
      <c r="AU491" s="551"/>
      <c r="AV491" s="551"/>
      <c r="AW491" s="551"/>
      <c r="AX491" s="551"/>
      <c r="AY491" s="551"/>
      <c r="AZ491" s="551"/>
      <c r="BA491" s="551"/>
      <c r="BB491" s="551"/>
      <c r="BC491" s="551"/>
      <c r="BD491" s="551"/>
      <c r="BE491" s="551"/>
      <c r="BF491" s="551"/>
      <c r="BG491" s="551"/>
      <c r="BH491" s="551"/>
      <c r="BI491" s="551"/>
      <c r="BJ491" s="551"/>
      <c r="BK491" s="551"/>
      <c r="BL491" s="551"/>
      <c r="BM491" s="551"/>
      <c r="BN491" s="551"/>
      <c r="BO491" s="551"/>
      <c r="BP491" s="551"/>
      <c r="BQ491" s="551"/>
      <c r="BR491" s="551"/>
      <c r="BS491" s="551"/>
      <c r="BT491" s="551"/>
      <c r="BU491" s="551"/>
      <c r="BV491" s="551"/>
      <c r="BW491" s="551"/>
      <c r="BX491" s="551"/>
      <c r="BY491" s="551"/>
    </row>
    <row r="492">
      <c r="A492" s="551"/>
      <c r="B492" s="551"/>
      <c r="C492" s="551"/>
      <c r="D492" s="551"/>
      <c r="E492" s="554"/>
      <c r="H492" s="551"/>
      <c r="I492" s="551"/>
      <c r="J492" s="551"/>
      <c r="K492" s="551"/>
      <c r="L492" s="551"/>
      <c r="M492" s="551"/>
      <c r="N492" s="551"/>
      <c r="O492" s="551"/>
      <c r="P492" s="551"/>
      <c r="Q492" s="551"/>
      <c r="R492" s="551"/>
      <c r="S492" s="551"/>
      <c r="T492" s="551"/>
      <c r="U492" s="551"/>
      <c r="V492" s="551"/>
      <c r="W492" s="551"/>
      <c r="X492" s="551"/>
      <c r="Y492" s="551"/>
      <c r="Z492" s="551"/>
      <c r="AA492" s="551"/>
      <c r="AB492" s="551"/>
      <c r="AC492" s="551"/>
      <c r="AD492" s="551"/>
      <c r="AE492" s="551"/>
      <c r="AF492" s="551"/>
      <c r="AG492" s="551"/>
      <c r="AH492" s="551"/>
      <c r="AI492" s="551"/>
      <c r="AJ492" s="551"/>
      <c r="AK492" s="551"/>
      <c r="AL492" s="551"/>
      <c r="AM492" s="551"/>
      <c r="AN492" s="551"/>
      <c r="AO492" s="551"/>
      <c r="AP492" s="551"/>
      <c r="AQ492" s="551"/>
      <c r="AR492" s="551"/>
      <c r="AS492" s="551"/>
      <c r="AT492" s="551"/>
      <c r="AU492" s="551"/>
      <c r="AV492" s="551"/>
      <c r="AW492" s="551"/>
      <c r="AX492" s="551"/>
      <c r="AY492" s="551"/>
      <c r="AZ492" s="551"/>
      <c r="BA492" s="551"/>
      <c r="BB492" s="551"/>
      <c r="BC492" s="551"/>
      <c r="BD492" s="551"/>
      <c r="BE492" s="551"/>
      <c r="BF492" s="551"/>
      <c r="BG492" s="551"/>
      <c r="BH492" s="551"/>
      <c r="BI492" s="551"/>
      <c r="BJ492" s="551"/>
      <c r="BK492" s="551"/>
      <c r="BL492" s="551"/>
      <c r="BM492" s="551"/>
      <c r="BN492" s="551"/>
      <c r="BO492" s="551"/>
      <c r="BP492" s="551"/>
      <c r="BQ492" s="551"/>
      <c r="BR492" s="551"/>
      <c r="BS492" s="551"/>
      <c r="BT492" s="551"/>
      <c r="BU492" s="551"/>
      <c r="BV492" s="551"/>
      <c r="BW492" s="551"/>
      <c r="BX492" s="551"/>
      <c r="BY492" s="551"/>
    </row>
    <row r="493">
      <c r="A493" s="551"/>
      <c r="B493" s="551"/>
      <c r="C493" s="551"/>
      <c r="D493" s="551"/>
      <c r="E493" s="554"/>
      <c r="H493" s="551"/>
      <c r="I493" s="551"/>
      <c r="J493" s="551"/>
      <c r="K493" s="551"/>
      <c r="L493" s="551"/>
      <c r="M493" s="551"/>
      <c r="N493" s="551"/>
      <c r="O493" s="551"/>
      <c r="P493" s="551"/>
      <c r="Q493" s="551"/>
      <c r="R493" s="551"/>
      <c r="S493" s="551"/>
      <c r="T493" s="551"/>
      <c r="U493" s="551"/>
      <c r="V493" s="551"/>
      <c r="W493" s="551"/>
      <c r="X493" s="551"/>
      <c r="Y493" s="551"/>
      <c r="Z493" s="551"/>
      <c r="AA493" s="551"/>
      <c r="AB493" s="551"/>
      <c r="AC493" s="551"/>
      <c r="AD493" s="551"/>
      <c r="AE493" s="551"/>
      <c r="AF493" s="551"/>
      <c r="AG493" s="551"/>
      <c r="AH493" s="551"/>
      <c r="AI493" s="551"/>
      <c r="AJ493" s="551"/>
      <c r="AK493" s="551"/>
      <c r="AL493" s="551"/>
      <c r="AM493" s="551"/>
      <c r="AN493" s="551"/>
      <c r="AO493" s="551"/>
      <c r="AP493" s="551"/>
      <c r="AQ493" s="551"/>
      <c r="AR493" s="551"/>
      <c r="AS493" s="551"/>
      <c r="AT493" s="551"/>
      <c r="AU493" s="551"/>
      <c r="AV493" s="551"/>
      <c r="AW493" s="551"/>
      <c r="AX493" s="551"/>
      <c r="AY493" s="551"/>
      <c r="AZ493" s="551"/>
      <c r="BA493" s="551"/>
      <c r="BB493" s="551"/>
      <c r="BC493" s="551"/>
      <c r="BD493" s="551"/>
      <c r="BE493" s="551"/>
      <c r="BF493" s="551"/>
      <c r="BG493" s="551"/>
      <c r="BH493" s="551"/>
      <c r="BI493" s="551"/>
      <c r="BJ493" s="551"/>
      <c r="BK493" s="551"/>
      <c r="BL493" s="551"/>
      <c r="BM493" s="551"/>
      <c r="BN493" s="551"/>
      <c r="BO493" s="551"/>
      <c r="BP493" s="551"/>
      <c r="BQ493" s="551"/>
      <c r="BR493" s="551"/>
      <c r="BS493" s="551"/>
      <c r="BT493" s="551"/>
      <c r="BU493" s="551"/>
      <c r="BV493" s="551"/>
      <c r="BW493" s="551"/>
      <c r="BX493" s="551"/>
      <c r="BY493" s="551"/>
    </row>
    <row r="494">
      <c r="A494" s="551"/>
      <c r="B494" s="551"/>
      <c r="C494" s="551"/>
      <c r="D494" s="551"/>
      <c r="E494" s="554"/>
      <c r="H494" s="551"/>
      <c r="I494" s="551"/>
      <c r="J494" s="551"/>
      <c r="K494" s="551"/>
      <c r="L494" s="551"/>
      <c r="M494" s="551"/>
      <c r="N494" s="551"/>
      <c r="O494" s="551"/>
      <c r="P494" s="551"/>
      <c r="Q494" s="551"/>
      <c r="R494" s="551"/>
      <c r="S494" s="551"/>
      <c r="T494" s="551"/>
      <c r="U494" s="551"/>
      <c r="V494" s="551"/>
      <c r="W494" s="551"/>
      <c r="X494" s="551"/>
      <c r="Y494" s="551"/>
      <c r="Z494" s="551"/>
      <c r="AA494" s="551"/>
      <c r="AB494" s="551"/>
      <c r="AC494" s="551"/>
      <c r="AD494" s="551"/>
      <c r="AE494" s="551"/>
      <c r="AF494" s="551"/>
      <c r="AG494" s="551"/>
      <c r="AH494" s="551"/>
      <c r="AI494" s="551"/>
      <c r="AJ494" s="551"/>
      <c r="AK494" s="551"/>
      <c r="AL494" s="551"/>
      <c r="AM494" s="551"/>
      <c r="AN494" s="551"/>
      <c r="AO494" s="551"/>
      <c r="AP494" s="551"/>
      <c r="AQ494" s="551"/>
      <c r="AR494" s="551"/>
      <c r="AS494" s="551"/>
      <c r="AT494" s="551"/>
      <c r="AU494" s="551"/>
      <c r="AV494" s="551"/>
      <c r="AW494" s="551"/>
      <c r="AX494" s="551"/>
      <c r="AY494" s="551"/>
      <c r="AZ494" s="551"/>
      <c r="BA494" s="551"/>
      <c r="BB494" s="551"/>
      <c r="BC494" s="551"/>
      <c r="BD494" s="551"/>
      <c r="BE494" s="551"/>
      <c r="BF494" s="551"/>
      <c r="BG494" s="551"/>
      <c r="BH494" s="551"/>
      <c r="BI494" s="551"/>
      <c r="BJ494" s="551"/>
      <c r="BK494" s="551"/>
      <c r="BL494" s="551"/>
      <c r="BM494" s="551"/>
      <c r="BN494" s="551"/>
      <c r="BO494" s="551"/>
      <c r="BP494" s="551"/>
      <c r="BQ494" s="551"/>
      <c r="BR494" s="551"/>
      <c r="BS494" s="551"/>
      <c r="BT494" s="551"/>
      <c r="BU494" s="551"/>
      <c r="BV494" s="551"/>
      <c r="BW494" s="551"/>
      <c r="BX494" s="551"/>
      <c r="BY494" s="551"/>
    </row>
    <row r="495">
      <c r="A495" s="551"/>
      <c r="B495" s="551"/>
      <c r="C495" s="551"/>
      <c r="D495" s="551"/>
      <c r="E495" s="554"/>
      <c r="H495" s="551"/>
      <c r="I495" s="551"/>
      <c r="J495" s="551"/>
      <c r="K495" s="551"/>
      <c r="L495" s="551"/>
      <c r="M495" s="551"/>
      <c r="N495" s="551"/>
      <c r="O495" s="551"/>
      <c r="P495" s="551"/>
      <c r="Q495" s="551"/>
      <c r="R495" s="551"/>
      <c r="S495" s="551"/>
      <c r="T495" s="551"/>
      <c r="U495" s="551"/>
      <c r="V495" s="551"/>
      <c r="W495" s="551"/>
      <c r="X495" s="551"/>
      <c r="Y495" s="551"/>
      <c r="Z495" s="551"/>
      <c r="AA495" s="551"/>
      <c r="AB495" s="551"/>
      <c r="AC495" s="551"/>
      <c r="AD495" s="551"/>
      <c r="AE495" s="551"/>
      <c r="AF495" s="551"/>
      <c r="AG495" s="551"/>
      <c r="AH495" s="551"/>
      <c r="AI495" s="551"/>
      <c r="AJ495" s="551"/>
      <c r="AK495" s="551"/>
      <c r="AL495" s="551"/>
      <c r="AM495" s="551"/>
      <c r="AN495" s="551"/>
      <c r="AO495" s="551"/>
      <c r="AP495" s="551"/>
      <c r="AQ495" s="551"/>
      <c r="AR495" s="551"/>
      <c r="AS495" s="551"/>
      <c r="AT495" s="551"/>
      <c r="AU495" s="551"/>
      <c r="AV495" s="551"/>
      <c r="AW495" s="551"/>
      <c r="AX495" s="551"/>
      <c r="AY495" s="551"/>
      <c r="AZ495" s="551"/>
      <c r="BA495" s="551"/>
      <c r="BB495" s="551"/>
      <c r="BC495" s="551"/>
      <c r="BD495" s="551"/>
      <c r="BE495" s="551"/>
      <c r="BF495" s="551"/>
      <c r="BG495" s="551"/>
      <c r="BH495" s="551"/>
      <c r="BI495" s="551"/>
      <c r="BJ495" s="551"/>
      <c r="BK495" s="551"/>
      <c r="BL495" s="551"/>
      <c r="BM495" s="551"/>
      <c r="BN495" s="551"/>
      <c r="BO495" s="551"/>
      <c r="BP495" s="551"/>
      <c r="BQ495" s="551"/>
      <c r="BR495" s="551"/>
      <c r="BS495" s="551"/>
      <c r="BT495" s="551"/>
      <c r="BU495" s="551"/>
      <c r="BV495" s="551"/>
      <c r="BW495" s="551"/>
      <c r="BX495" s="551"/>
      <c r="BY495" s="551"/>
    </row>
    <row r="496">
      <c r="A496" s="551"/>
      <c r="B496" s="551"/>
      <c r="C496" s="551"/>
      <c r="D496" s="551"/>
      <c r="E496" s="554"/>
      <c r="H496" s="551"/>
      <c r="I496" s="551"/>
      <c r="J496" s="551"/>
      <c r="K496" s="551"/>
      <c r="L496" s="551"/>
      <c r="M496" s="551"/>
      <c r="N496" s="551"/>
      <c r="O496" s="551"/>
      <c r="P496" s="551"/>
      <c r="Q496" s="551"/>
      <c r="R496" s="551"/>
      <c r="S496" s="551"/>
      <c r="T496" s="551"/>
      <c r="U496" s="551"/>
      <c r="V496" s="551"/>
      <c r="W496" s="551"/>
      <c r="X496" s="551"/>
      <c r="Y496" s="551"/>
      <c r="Z496" s="551"/>
      <c r="AA496" s="551"/>
      <c r="AB496" s="551"/>
      <c r="AC496" s="551"/>
      <c r="AD496" s="551"/>
      <c r="AE496" s="551"/>
      <c r="AF496" s="551"/>
      <c r="AG496" s="551"/>
      <c r="AH496" s="551"/>
      <c r="AI496" s="551"/>
      <c r="AJ496" s="551"/>
      <c r="AK496" s="551"/>
      <c r="AL496" s="551"/>
      <c r="AM496" s="551"/>
      <c r="AN496" s="551"/>
      <c r="AO496" s="551"/>
      <c r="AP496" s="551"/>
      <c r="AQ496" s="551"/>
      <c r="AR496" s="551"/>
      <c r="AS496" s="551"/>
      <c r="AT496" s="551"/>
      <c r="AU496" s="551"/>
      <c r="AV496" s="551"/>
      <c r="AW496" s="551"/>
      <c r="AX496" s="551"/>
      <c r="AY496" s="551"/>
      <c r="AZ496" s="551"/>
      <c r="BA496" s="551"/>
      <c r="BB496" s="551"/>
      <c r="BC496" s="551"/>
      <c r="BD496" s="551"/>
      <c r="BE496" s="551"/>
      <c r="BF496" s="551"/>
      <c r="BG496" s="551"/>
      <c r="BH496" s="551"/>
      <c r="BI496" s="551"/>
      <c r="BJ496" s="551"/>
      <c r="BK496" s="551"/>
      <c r="BL496" s="551"/>
      <c r="BM496" s="551"/>
      <c r="BN496" s="551"/>
      <c r="BO496" s="551"/>
      <c r="BP496" s="551"/>
      <c r="BQ496" s="551"/>
      <c r="BR496" s="551"/>
      <c r="BS496" s="551"/>
      <c r="BT496" s="551"/>
      <c r="BU496" s="551"/>
      <c r="BV496" s="551"/>
      <c r="BW496" s="551"/>
      <c r="BX496" s="551"/>
      <c r="BY496" s="551"/>
    </row>
    <row r="497">
      <c r="A497" s="551"/>
      <c r="B497" s="551"/>
      <c r="C497" s="551"/>
      <c r="D497" s="551"/>
      <c r="E497" s="554"/>
      <c r="H497" s="551"/>
      <c r="I497" s="551"/>
      <c r="J497" s="551"/>
      <c r="K497" s="551"/>
      <c r="L497" s="551"/>
      <c r="M497" s="551"/>
      <c r="N497" s="551"/>
      <c r="O497" s="551"/>
      <c r="P497" s="551"/>
      <c r="Q497" s="551"/>
      <c r="R497" s="551"/>
      <c r="S497" s="551"/>
      <c r="T497" s="551"/>
      <c r="U497" s="551"/>
      <c r="V497" s="551"/>
      <c r="W497" s="551"/>
      <c r="X497" s="551"/>
      <c r="Y497" s="551"/>
      <c r="Z497" s="551"/>
      <c r="AA497" s="551"/>
      <c r="AB497" s="551"/>
      <c r="AC497" s="551"/>
      <c r="AD497" s="551"/>
      <c r="AE497" s="551"/>
      <c r="AF497" s="551"/>
      <c r="AG497" s="551"/>
      <c r="AH497" s="551"/>
      <c r="AI497" s="551"/>
      <c r="AJ497" s="551"/>
      <c r="AK497" s="551"/>
      <c r="AL497" s="551"/>
      <c r="AM497" s="551"/>
      <c r="AN497" s="551"/>
      <c r="AO497" s="551"/>
      <c r="AP497" s="551"/>
      <c r="AQ497" s="551"/>
      <c r="AR497" s="551"/>
      <c r="AS497" s="551"/>
      <c r="AT497" s="551"/>
      <c r="AU497" s="551"/>
      <c r="AV497" s="551"/>
      <c r="AW497" s="551"/>
      <c r="AX497" s="551"/>
      <c r="AY497" s="551"/>
      <c r="AZ497" s="551"/>
      <c r="BA497" s="551"/>
      <c r="BB497" s="551"/>
      <c r="BC497" s="551"/>
      <c r="BD497" s="551"/>
      <c r="BE497" s="551"/>
      <c r="BF497" s="551"/>
      <c r="BG497" s="551"/>
      <c r="BH497" s="551"/>
      <c r="BI497" s="551"/>
      <c r="BJ497" s="551"/>
      <c r="BK497" s="551"/>
      <c r="BL497" s="551"/>
      <c r="BM497" s="551"/>
      <c r="BN497" s="551"/>
      <c r="BO497" s="551"/>
      <c r="BP497" s="551"/>
      <c r="BQ497" s="551"/>
      <c r="BR497" s="551"/>
      <c r="BS497" s="551"/>
      <c r="BT497" s="551"/>
      <c r="BU497" s="551"/>
      <c r="BV497" s="551"/>
      <c r="BW497" s="551"/>
      <c r="BX497" s="551"/>
      <c r="BY497" s="551"/>
    </row>
    <row r="498">
      <c r="A498" s="551"/>
      <c r="B498" s="551"/>
      <c r="C498" s="551"/>
      <c r="D498" s="551"/>
      <c r="E498" s="554"/>
      <c r="H498" s="551"/>
      <c r="I498" s="551"/>
      <c r="J498" s="551"/>
      <c r="K498" s="551"/>
      <c r="L498" s="551"/>
      <c r="M498" s="551"/>
      <c r="N498" s="551"/>
      <c r="O498" s="551"/>
      <c r="P498" s="551"/>
      <c r="Q498" s="551"/>
      <c r="R498" s="551"/>
      <c r="S498" s="551"/>
      <c r="T498" s="551"/>
      <c r="U498" s="551"/>
      <c r="V498" s="551"/>
      <c r="W498" s="551"/>
      <c r="X498" s="551"/>
      <c r="Y498" s="551"/>
      <c r="Z498" s="551"/>
      <c r="AA498" s="551"/>
      <c r="AB498" s="551"/>
      <c r="AC498" s="551"/>
      <c r="AD498" s="551"/>
      <c r="AE498" s="551"/>
      <c r="AF498" s="551"/>
      <c r="AG498" s="551"/>
      <c r="AH498" s="551"/>
      <c r="AI498" s="551"/>
      <c r="AJ498" s="551"/>
      <c r="AK498" s="551"/>
      <c r="AL498" s="551"/>
      <c r="AM498" s="551"/>
      <c r="AN498" s="551"/>
      <c r="AO498" s="551"/>
      <c r="AP498" s="551"/>
      <c r="AQ498" s="551"/>
      <c r="AR498" s="551"/>
      <c r="AS498" s="551"/>
      <c r="AT498" s="551"/>
      <c r="AU498" s="551"/>
      <c r="AV498" s="551"/>
      <c r="AW498" s="551"/>
      <c r="AX498" s="551"/>
      <c r="AY498" s="551"/>
      <c r="AZ498" s="551"/>
      <c r="BA498" s="551"/>
      <c r="BB498" s="551"/>
      <c r="BC498" s="551"/>
      <c r="BD498" s="551"/>
      <c r="BE498" s="551"/>
      <c r="BF498" s="551"/>
      <c r="BG498" s="551"/>
      <c r="BH498" s="551"/>
      <c r="BI498" s="551"/>
      <c r="BJ498" s="551"/>
      <c r="BK498" s="551"/>
      <c r="BL498" s="551"/>
      <c r="BM498" s="551"/>
      <c r="BN498" s="551"/>
      <c r="BO498" s="551"/>
      <c r="BP498" s="551"/>
      <c r="BQ498" s="551"/>
      <c r="BR498" s="551"/>
      <c r="BS498" s="551"/>
      <c r="BT498" s="551"/>
      <c r="BU498" s="551"/>
      <c r="BV498" s="551"/>
      <c r="BW498" s="551"/>
      <c r="BX498" s="551"/>
      <c r="BY498" s="551"/>
    </row>
    <row r="499">
      <c r="A499" s="551"/>
      <c r="B499" s="551"/>
      <c r="C499" s="551"/>
      <c r="D499" s="551"/>
      <c r="E499" s="554"/>
      <c r="H499" s="551"/>
      <c r="I499" s="551"/>
      <c r="J499" s="551"/>
      <c r="K499" s="551"/>
      <c r="L499" s="551"/>
      <c r="M499" s="551"/>
      <c r="N499" s="551"/>
      <c r="O499" s="551"/>
      <c r="P499" s="551"/>
      <c r="Q499" s="551"/>
      <c r="R499" s="551"/>
      <c r="S499" s="551"/>
      <c r="T499" s="551"/>
      <c r="U499" s="551"/>
      <c r="V499" s="551"/>
      <c r="W499" s="551"/>
      <c r="X499" s="551"/>
      <c r="Y499" s="551"/>
      <c r="Z499" s="551"/>
      <c r="AA499" s="551"/>
      <c r="AB499" s="551"/>
      <c r="AC499" s="551"/>
      <c r="AD499" s="551"/>
      <c r="AE499" s="551"/>
      <c r="AF499" s="551"/>
      <c r="AG499" s="551"/>
      <c r="AH499" s="551"/>
      <c r="AI499" s="551"/>
      <c r="AJ499" s="551"/>
      <c r="AK499" s="551"/>
      <c r="AL499" s="551"/>
      <c r="AM499" s="551"/>
      <c r="AN499" s="551"/>
      <c r="AO499" s="551"/>
      <c r="AP499" s="551"/>
      <c r="AQ499" s="551"/>
      <c r="AR499" s="551"/>
      <c r="AS499" s="551"/>
      <c r="AT499" s="551"/>
      <c r="AU499" s="551"/>
      <c r="AV499" s="551"/>
      <c r="AW499" s="551"/>
      <c r="AX499" s="551"/>
      <c r="AY499" s="551"/>
      <c r="AZ499" s="551"/>
      <c r="BA499" s="551"/>
      <c r="BB499" s="551"/>
      <c r="BC499" s="551"/>
      <c r="BD499" s="551"/>
      <c r="BE499" s="551"/>
      <c r="BF499" s="551"/>
      <c r="BG499" s="551"/>
      <c r="BH499" s="551"/>
      <c r="BI499" s="551"/>
      <c r="BJ499" s="551"/>
      <c r="BK499" s="551"/>
      <c r="BL499" s="551"/>
      <c r="BM499" s="551"/>
      <c r="BN499" s="551"/>
      <c r="BO499" s="551"/>
      <c r="BP499" s="551"/>
      <c r="BQ499" s="551"/>
      <c r="BR499" s="551"/>
      <c r="BS499" s="551"/>
      <c r="BT499" s="551"/>
      <c r="BU499" s="551"/>
      <c r="BV499" s="551"/>
      <c r="BW499" s="551"/>
      <c r="BX499" s="551"/>
      <c r="BY499" s="551"/>
    </row>
    <row r="500">
      <c r="A500" s="551"/>
      <c r="B500" s="551"/>
      <c r="C500" s="551"/>
      <c r="D500" s="551"/>
      <c r="E500" s="554"/>
      <c r="H500" s="551"/>
      <c r="I500" s="551"/>
      <c r="J500" s="551"/>
      <c r="K500" s="551"/>
      <c r="L500" s="551"/>
      <c r="M500" s="551"/>
      <c r="N500" s="551"/>
      <c r="O500" s="551"/>
      <c r="P500" s="551"/>
      <c r="Q500" s="551"/>
      <c r="R500" s="551"/>
      <c r="S500" s="551"/>
      <c r="T500" s="551"/>
      <c r="U500" s="551"/>
      <c r="V500" s="551"/>
      <c r="W500" s="551"/>
      <c r="X500" s="551"/>
      <c r="Y500" s="551"/>
      <c r="Z500" s="551"/>
      <c r="AA500" s="551"/>
      <c r="AB500" s="551"/>
      <c r="AC500" s="551"/>
      <c r="AD500" s="551"/>
      <c r="AE500" s="551"/>
      <c r="AF500" s="551"/>
      <c r="AG500" s="551"/>
      <c r="AH500" s="551"/>
      <c r="AI500" s="551"/>
      <c r="AJ500" s="551"/>
      <c r="AK500" s="551"/>
      <c r="AL500" s="551"/>
      <c r="AM500" s="551"/>
      <c r="AN500" s="551"/>
      <c r="AO500" s="551"/>
      <c r="AP500" s="551"/>
      <c r="AQ500" s="551"/>
      <c r="AR500" s="551"/>
      <c r="AS500" s="551"/>
      <c r="AT500" s="551"/>
      <c r="AU500" s="551"/>
      <c r="AV500" s="551"/>
      <c r="AW500" s="551"/>
      <c r="AX500" s="551"/>
      <c r="AY500" s="551"/>
      <c r="AZ500" s="551"/>
      <c r="BA500" s="551"/>
      <c r="BB500" s="551"/>
      <c r="BC500" s="551"/>
      <c r="BD500" s="551"/>
      <c r="BE500" s="551"/>
      <c r="BF500" s="551"/>
      <c r="BG500" s="551"/>
      <c r="BH500" s="551"/>
      <c r="BI500" s="551"/>
      <c r="BJ500" s="551"/>
      <c r="BK500" s="551"/>
      <c r="BL500" s="551"/>
      <c r="BM500" s="551"/>
      <c r="BN500" s="551"/>
      <c r="BO500" s="551"/>
      <c r="BP500" s="551"/>
      <c r="BQ500" s="551"/>
      <c r="BR500" s="551"/>
      <c r="BS500" s="551"/>
      <c r="BT500" s="551"/>
      <c r="BU500" s="551"/>
      <c r="BV500" s="551"/>
      <c r="BW500" s="551"/>
      <c r="BX500" s="551"/>
      <c r="BY500" s="551"/>
    </row>
    <row r="501">
      <c r="A501" s="551"/>
      <c r="B501" s="551"/>
      <c r="C501" s="551"/>
      <c r="D501" s="551"/>
      <c r="E501" s="554"/>
      <c r="H501" s="551"/>
      <c r="I501" s="551"/>
      <c r="J501" s="551"/>
      <c r="K501" s="551"/>
      <c r="L501" s="551"/>
      <c r="M501" s="551"/>
      <c r="N501" s="551"/>
      <c r="O501" s="551"/>
      <c r="P501" s="551"/>
      <c r="Q501" s="551"/>
      <c r="R501" s="551"/>
      <c r="S501" s="551"/>
      <c r="T501" s="551"/>
      <c r="U501" s="551"/>
      <c r="V501" s="551"/>
      <c r="W501" s="551"/>
      <c r="X501" s="551"/>
      <c r="Y501" s="551"/>
      <c r="Z501" s="551"/>
      <c r="AA501" s="551"/>
      <c r="AB501" s="551"/>
      <c r="AC501" s="551"/>
      <c r="AD501" s="551"/>
      <c r="AE501" s="551"/>
      <c r="AF501" s="551"/>
      <c r="AG501" s="551"/>
      <c r="AH501" s="551"/>
      <c r="AI501" s="551"/>
      <c r="AJ501" s="551"/>
      <c r="AK501" s="551"/>
      <c r="AL501" s="551"/>
      <c r="AM501" s="551"/>
      <c r="AN501" s="551"/>
      <c r="AO501" s="551"/>
      <c r="AP501" s="551"/>
      <c r="AQ501" s="551"/>
      <c r="AR501" s="551"/>
      <c r="AS501" s="551"/>
      <c r="AT501" s="551"/>
      <c r="AU501" s="551"/>
      <c r="AV501" s="551"/>
      <c r="AW501" s="551"/>
      <c r="AX501" s="551"/>
      <c r="AY501" s="551"/>
      <c r="AZ501" s="551"/>
      <c r="BA501" s="551"/>
      <c r="BB501" s="551"/>
      <c r="BC501" s="551"/>
      <c r="BD501" s="551"/>
      <c r="BE501" s="551"/>
      <c r="BF501" s="551"/>
      <c r="BG501" s="551"/>
      <c r="BH501" s="551"/>
      <c r="BI501" s="551"/>
      <c r="BJ501" s="551"/>
      <c r="BK501" s="551"/>
      <c r="BL501" s="551"/>
      <c r="BM501" s="551"/>
      <c r="BN501" s="551"/>
      <c r="BO501" s="551"/>
      <c r="BP501" s="551"/>
      <c r="BQ501" s="551"/>
      <c r="BR501" s="551"/>
      <c r="BS501" s="551"/>
      <c r="BT501" s="551"/>
      <c r="BU501" s="551"/>
      <c r="BV501" s="551"/>
      <c r="BW501" s="551"/>
      <c r="BX501" s="551"/>
      <c r="BY501" s="551"/>
    </row>
    <row r="502">
      <c r="A502" s="551"/>
      <c r="B502" s="551"/>
      <c r="C502" s="551"/>
      <c r="D502" s="551"/>
      <c r="E502" s="554"/>
      <c r="H502" s="551"/>
      <c r="I502" s="551"/>
      <c r="J502" s="551"/>
      <c r="K502" s="551"/>
      <c r="L502" s="551"/>
      <c r="M502" s="551"/>
      <c r="N502" s="551"/>
      <c r="O502" s="551"/>
      <c r="P502" s="551"/>
      <c r="Q502" s="551"/>
      <c r="R502" s="551"/>
      <c r="S502" s="551"/>
      <c r="T502" s="551"/>
      <c r="U502" s="551"/>
      <c r="V502" s="551"/>
      <c r="W502" s="551"/>
      <c r="X502" s="551"/>
      <c r="Y502" s="551"/>
      <c r="Z502" s="551"/>
      <c r="AA502" s="551"/>
      <c r="AB502" s="551"/>
      <c r="AC502" s="551"/>
      <c r="AD502" s="551"/>
      <c r="AE502" s="551"/>
      <c r="AF502" s="551"/>
      <c r="AG502" s="551"/>
      <c r="AH502" s="551"/>
      <c r="AI502" s="551"/>
      <c r="AJ502" s="551"/>
      <c r="AK502" s="551"/>
      <c r="AL502" s="551"/>
      <c r="AM502" s="551"/>
      <c r="AN502" s="551"/>
      <c r="AO502" s="551"/>
      <c r="AP502" s="551"/>
      <c r="AQ502" s="551"/>
      <c r="AR502" s="551"/>
      <c r="AS502" s="551"/>
      <c r="AT502" s="551"/>
      <c r="AU502" s="551"/>
      <c r="AV502" s="551"/>
      <c r="AW502" s="551"/>
      <c r="AX502" s="551"/>
      <c r="AY502" s="551"/>
      <c r="AZ502" s="551"/>
      <c r="BA502" s="551"/>
      <c r="BB502" s="551"/>
      <c r="BC502" s="551"/>
      <c r="BD502" s="551"/>
      <c r="BE502" s="551"/>
      <c r="BF502" s="551"/>
      <c r="BG502" s="551"/>
      <c r="BH502" s="551"/>
      <c r="BI502" s="551"/>
      <c r="BJ502" s="551"/>
      <c r="BK502" s="551"/>
      <c r="BL502" s="551"/>
      <c r="BM502" s="551"/>
      <c r="BN502" s="551"/>
      <c r="BO502" s="551"/>
      <c r="BP502" s="551"/>
      <c r="BQ502" s="551"/>
      <c r="BR502" s="551"/>
      <c r="BS502" s="551"/>
      <c r="BT502" s="551"/>
      <c r="BU502" s="551"/>
      <c r="BV502" s="551"/>
      <c r="BW502" s="551"/>
      <c r="BX502" s="551"/>
      <c r="BY502" s="551"/>
    </row>
    <row r="503">
      <c r="A503" s="551"/>
      <c r="B503" s="551"/>
      <c r="C503" s="551"/>
      <c r="D503" s="551"/>
      <c r="E503" s="554"/>
      <c r="H503" s="551"/>
      <c r="I503" s="551"/>
      <c r="J503" s="551"/>
      <c r="K503" s="551"/>
      <c r="L503" s="551"/>
      <c r="M503" s="551"/>
      <c r="N503" s="551"/>
      <c r="O503" s="551"/>
      <c r="P503" s="551"/>
      <c r="Q503" s="551"/>
      <c r="R503" s="551"/>
      <c r="S503" s="551"/>
      <c r="T503" s="551"/>
      <c r="U503" s="551"/>
      <c r="V503" s="551"/>
      <c r="W503" s="551"/>
      <c r="X503" s="551"/>
      <c r="Y503" s="551"/>
      <c r="Z503" s="551"/>
      <c r="AA503" s="551"/>
      <c r="AB503" s="551"/>
      <c r="AC503" s="551"/>
      <c r="AD503" s="551"/>
      <c r="AE503" s="551"/>
      <c r="AF503" s="551"/>
      <c r="AG503" s="551"/>
      <c r="AH503" s="551"/>
      <c r="AI503" s="551"/>
      <c r="AJ503" s="551"/>
      <c r="AK503" s="551"/>
      <c r="AL503" s="551"/>
      <c r="AM503" s="551"/>
      <c r="AN503" s="551"/>
      <c r="AO503" s="551"/>
      <c r="AP503" s="551"/>
      <c r="AQ503" s="551"/>
      <c r="AR503" s="551"/>
      <c r="AS503" s="551"/>
      <c r="AT503" s="551"/>
      <c r="AU503" s="551"/>
      <c r="AV503" s="551"/>
      <c r="AW503" s="551"/>
      <c r="AX503" s="551"/>
      <c r="AY503" s="551"/>
      <c r="AZ503" s="551"/>
      <c r="BA503" s="551"/>
      <c r="BB503" s="551"/>
      <c r="BC503" s="551"/>
      <c r="BD503" s="551"/>
      <c r="BE503" s="551"/>
      <c r="BF503" s="551"/>
      <c r="BG503" s="551"/>
      <c r="BH503" s="551"/>
      <c r="BI503" s="551"/>
      <c r="BJ503" s="551"/>
      <c r="BK503" s="551"/>
      <c r="BL503" s="551"/>
      <c r="BM503" s="551"/>
      <c r="BN503" s="551"/>
      <c r="BO503" s="551"/>
      <c r="BP503" s="551"/>
      <c r="BQ503" s="551"/>
      <c r="BR503" s="551"/>
      <c r="BS503" s="551"/>
      <c r="BT503" s="551"/>
      <c r="BU503" s="551"/>
      <c r="BV503" s="551"/>
      <c r="BW503" s="551"/>
      <c r="BX503" s="551"/>
      <c r="BY503" s="551"/>
    </row>
    <row r="504">
      <c r="A504" s="551"/>
      <c r="B504" s="551"/>
      <c r="C504" s="551"/>
      <c r="D504" s="551"/>
      <c r="E504" s="554"/>
      <c r="H504" s="551"/>
      <c r="I504" s="551"/>
      <c r="J504" s="551"/>
      <c r="K504" s="551"/>
      <c r="L504" s="551"/>
      <c r="M504" s="551"/>
      <c r="N504" s="551"/>
      <c r="O504" s="551"/>
      <c r="P504" s="551"/>
      <c r="Q504" s="551"/>
      <c r="R504" s="551"/>
      <c r="S504" s="551"/>
      <c r="T504" s="551"/>
      <c r="U504" s="551"/>
      <c r="V504" s="551"/>
      <c r="W504" s="551"/>
      <c r="X504" s="551"/>
      <c r="Y504" s="551"/>
      <c r="Z504" s="551"/>
      <c r="AA504" s="551"/>
      <c r="AB504" s="551"/>
      <c r="AC504" s="551"/>
      <c r="AD504" s="551"/>
      <c r="AE504" s="551"/>
      <c r="AF504" s="551"/>
      <c r="AG504" s="551"/>
      <c r="AH504" s="551"/>
      <c r="AI504" s="551"/>
      <c r="AJ504" s="551"/>
      <c r="AK504" s="551"/>
      <c r="AL504" s="551"/>
      <c r="AM504" s="551"/>
      <c r="AN504" s="551"/>
      <c r="AO504" s="551"/>
      <c r="AP504" s="551"/>
      <c r="AQ504" s="551"/>
      <c r="AR504" s="551"/>
      <c r="AS504" s="551"/>
      <c r="AT504" s="551"/>
      <c r="AU504" s="551"/>
      <c r="AV504" s="551"/>
      <c r="AW504" s="551"/>
      <c r="AX504" s="551"/>
      <c r="AY504" s="551"/>
      <c r="AZ504" s="551"/>
      <c r="BA504" s="551"/>
      <c r="BB504" s="551"/>
      <c r="BC504" s="551"/>
      <c r="BD504" s="551"/>
      <c r="BE504" s="551"/>
      <c r="BF504" s="551"/>
      <c r="BG504" s="551"/>
      <c r="BH504" s="551"/>
      <c r="BI504" s="551"/>
      <c r="BJ504" s="551"/>
      <c r="BK504" s="551"/>
      <c r="BL504" s="551"/>
      <c r="BM504" s="551"/>
      <c r="BN504" s="551"/>
      <c r="BO504" s="551"/>
      <c r="BP504" s="551"/>
      <c r="BQ504" s="551"/>
      <c r="BR504" s="551"/>
      <c r="BS504" s="551"/>
      <c r="BT504" s="551"/>
      <c r="BU504" s="551"/>
      <c r="BV504" s="551"/>
      <c r="BW504" s="551"/>
      <c r="BX504" s="551"/>
      <c r="BY504" s="551"/>
    </row>
    <row r="505">
      <c r="A505" s="551"/>
      <c r="B505" s="551"/>
      <c r="C505" s="551"/>
      <c r="D505" s="551"/>
      <c r="E505" s="554"/>
      <c r="H505" s="551"/>
      <c r="I505" s="551"/>
      <c r="J505" s="551"/>
      <c r="K505" s="551"/>
      <c r="L505" s="551"/>
      <c r="M505" s="551"/>
      <c r="N505" s="551"/>
      <c r="O505" s="551"/>
      <c r="P505" s="551"/>
      <c r="Q505" s="551"/>
      <c r="R505" s="551"/>
      <c r="S505" s="551"/>
      <c r="T505" s="551"/>
      <c r="U505" s="551"/>
      <c r="V505" s="551"/>
      <c r="W505" s="551"/>
      <c r="X505" s="551"/>
      <c r="Y505" s="551"/>
      <c r="Z505" s="551"/>
      <c r="AA505" s="551"/>
      <c r="AB505" s="551"/>
      <c r="AC505" s="551"/>
      <c r="AD505" s="551"/>
      <c r="AE505" s="551"/>
      <c r="AF505" s="551"/>
      <c r="AG505" s="551"/>
      <c r="AH505" s="551"/>
      <c r="AI505" s="551"/>
      <c r="AJ505" s="551"/>
      <c r="AK505" s="551"/>
      <c r="AL505" s="551"/>
      <c r="AM505" s="551"/>
      <c r="AN505" s="551"/>
      <c r="AO505" s="551"/>
      <c r="AP505" s="551"/>
      <c r="AQ505" s="551"/>
      <c r="AR505" s="551"/>
      <c r="AS505" s="551"/>
      <c r="AT505" s="551"/>
      <c r="AU505" s="551"/>
      <c r="AV505" s="551"/>
      <c r="AW505" s="551"/>
      <c r="AX505" s="551"/>
      <c r="AY505" s="551"/>
      <c r="AZ505" s="551"/>
      <c r="BA505" s="551"/>
      <c r="BB505" s="551"/>
      <c r="BC505" s="551"/>
      <c r="BD505" s="551"/>
      <c r="BE505" s="551"/>
      <c r="BF505" s="551"/>
      <c r="BG505" s="551"/>
      <c r="BH505" s="551"/>
      <c r="BI505" s="551"/>
      <c r="BJ505" s="551"/>
      <c r="BK505" s="551"/>
      <c r="BL505" s="551"/>
      <c r="BM505" s="551"/>
      <c r="BN505" s="551"/>
      <c r="BO505" s="551"/>
      <c r="BP505" s="551"/>
      <c r="BQ505" s="551"/>
      <c r="BR505" s="551"/>
      <c r="BS505" s="551"/>
      <c r="BT505" s="551"/>
      <c r="BU505" s="551"/>
      <c r="BV505" s="551"/>
      <c r="BW505" s="551"/>
      <c r="BX505" s="551"/>
      <c r="BY505" s="551"/>
    </row>
    <row r="506">
      <c r="A506" s="551"/>
      <c r="B506" s="551"/>
      <c r="C506" s="551"/>
      <c r="D506" s="551"/>
      <c r="E506" s="554"/>
      <c r="H506" s="551"/>
      <c r="I506" s="551"/>
      <c r="J506" s="551"/>
      <c r="K506" s="551"/>
      <c r="L506" s="551"/>
      <c r="M506" s="551"/>
      <c r="N506" s="551"/>
      <c r="O506" s="551"/>
      <c r="P506" s="551"/>
      <c r="Q506" s="551"/>
      <c r="R506" s="551"/>
      <c r="S506" s="551"/>
      <c r="T506" s="551"/>
      <c r="U506" s="551"/>
      <c r="V506" s="551"/>
      <c r="W506" s="551"/>
      <c r="X506" s="551"/>
      <c r="Y506" s="551"/>
      <c r="Z506" s="551"/>
      <c r="AA506" s="551"/>
      <c r="AB506" s="551"/>
      <c r="AC506" s="551"/>
      <c r="AD506" s="551"/>
      <c r="AE506" s="551"/>
      <c r="AF506" s="551"/>
      <c r="AG506" s="551"/>
      <c r="AH506" s="551"/>
      <c r="AI506" s="551"/>
      <c r="AJ506" s="551"/>
      <c r="AK506" s="551"/>
      <c r="AL506" s="551"/>
      <c r="AM506" s="551"/>
      <c r="AN506" s="551"/>
      <c r="AO506" s="551"/>
      <c r="AP506" s="551"/>
      <c r="AQ506" s="551"/>
      <c r="AR506" s="551"/>
      <c r="AS506" s="551"/>
      <c r="AT506" s="551"/>
      <c r="AU506" s="551"/>
      <c r="AV506" s="551"/>
      <c r="AW506" s="551"/>
      <c r="AX506" s="551"/>
      <c r="AY506" s="551"/>
      <c r="AZ506" s="551"/>
      <c r="BA506" s="551"/>
      <c r="BB506" s="551"/>
      <c r="BC506" s="551"/>
      <c r="BD506" s="551"/>
      <c r="BE506" s="551"/>
      <c r="BF506" s="551"/>
      <c r="BG506" s="551"/>
      <c r="BH506" s="551"/>
      <c r="BI506" s="551"/>
      <c r="BJ506" s="551"/>
      <c r="BK506" s="551"/>
      <c r="BL506" s="551"/>
      <c r="BM506" s="551"/>
      <c r="BN506" s="551"/>
      <c r="BO506" s="551"/>
      <c r="BP506" s="551"/>
      <c r="BQ506" s="551"/>
      <c r="BR506" s="551"/>
      <c r="BS506" s="551"/>
      <c r="BT506" s="551"/>
      <c r="BU506" s="551"/>
      <c r="BV506" s="551"/>
      <c r="BW506" s="551"/>
      <c r="BX506" s="551"/>
      <c r="BY506" s="551"/>
    </row>
    <row r="507">
      <c r="A507" s="551"/>
      <c r="B507" s="551"/>
      <c r="C507" s="551"/>
      <c r="D507" s="551"/>
      <c r="E507" s="554"/>
      <c r="H507" s="551"/>
      <c r="I507" s="551"/>
      <c r="J507" s="551"/>
      <c r="K507" s="551"/>
      <c r="L507" s="551"/>
      <c r="M507" s="551"/>
      <c r="N507" s="551"/>
      <c r="O507" s="551"/>
      <c r="P507" s="551"/>
      <c r="Q507" s="551"/>
      <c r="R507" s="551"/>
      <c r="S507" s="551"/>
      <c r="T507" s="551"/>
      <c r="U507" s="551"/>
      <c r="V507" s="551"/>
      <c r="W507" s="551"/>
      <c r="X507" s="551"/>
      <c r="Y507" s="551"/>
      <c r="Z507" s="551"/>
      <c r="AA507" s="551"/>
      <c r="AB507" s="551"/>
      <c r="AC507" s="551"/>
      <c r="AD507" s="551"/>
      <c r="AE507" s="551"/>
      <c r="AF507" s="551"/>
      <c r="AG507" s="551"/>
      <c r="AH507" s="551"/>
      <c r="AI507" s="551"/>
      <c r="AJ507" s="551"/>
      <c r="AK507" s="551"/>
      <c r="AL507" s="551"/>
      <c r="AM507" s="551"/>
      <c r="AN507" s="551"/>
      <c r="AO507" s="551"/>
      <c r="AP507" s="551"/>
      <c r="AQ507" s="551"/>
      <c r="AR507" s="551"/>
      <c r="AS507" s="551"/>
      <c r="AT507" s="551"/>
      <c r="AU507" s="551"/>
      <c r="AV507" s="551"/>
      <c r="AW507" s="551"/>
      <c r="AX507" s="551"/>
      <c r="AY507" s="551"/>
      <c r="AZ507" s="551"/>
      <c r="BA507" s="551"/>
      <c r="BB507" s="551"/>
      <c r="BC507" s="551"/>
      <c r="BD507" s="551"/>
      <c r="BE507" s="551"/>
      <c r="BF507" s="551"/>
      <c r="BG507" s="551"/>
      <c r="BH507" s="551"/>
      <c r="BI507" s="551"/>
      <c r="BJ507" s="551"/>
      <c r="BK507" s="551"/>
      <c r="BL507" s="551"/>
      <c r="BM507" s="551"/>
      <c r="BN507" s="551"/>
      <c r="BO507" s="551"/>
      <c r="BP507" s="551"/>
      <c r="BQ507" s="551"/>
      <c r="BR507" s="551"/>
      <c r="BS507" s="551"/>
      <c r="BT507" s="551"/>
      <c r="BU507" s="551"/>
      <c r="BV507" s="551"/>
      <c r="BW507" s="551"/>
      <c r="BX507" s="551"/>
      <c r="BY507" s="551"/>
    </row>
    <row r="508">
      <c r="A508" s="551"/>
      <c r="B508" s="551"/>
      <c r="C508" s="551"/>
      <c r="D508" s="551"/>
      <c r="E508" s="554"/>
      <c r="H508" s="551"/>
      <c r="I508" s="551"/>
      <c r="J508" s="551"/>
      <c r="K508" s="551"/>
      <c r="L508" s="551"/>
      <c r="M508" s="551"/>
      <c r="N508" s="551"/>
      <c r="O508" s="551"/>
      <c r="P508" s="551"/>
      <c r="Q508" s="551"/>
      <c r="R508" s="551"/>
      <c r="S508" s="551"/>
      <c r="T508" s="551"/>
      <c r="U508" s="551"/>
      <c r="V508" s="551"/>
      <c r="W508" s="551"/>
      <c r="X508" s="551"/>
      <c r="Y508" s="551"/>
      <c r="Z508" s="551"/>
      <c r="AA508" s="551"/>
      <c r="AB508" s="551"/>
      <c r="AC508" s="551"/>
      <c r="AD508" s="551"/>
      <c r="AE508" s="551"/>
      <c r="AF508" s="551"/>
      <c r="AG508" s="551"/>
      <c r="AH508" s="551"/>
      <c r="AI508" s="551"/>
      <c r="AJ508" s="551"/>
      <c r="AK508" s="551"/>
      <c r="AL508" s="551"/>
      <c r="AM508" s="551"/>
      <c r="AN508" s="551"/>
      <c r="AO508" s="551"/>
      <c r="AP508" s="551"/>
      <c r="AQ508" s="551"/>
      <c r="AR508" s="551"/>
      <c r="AS508" s="551"/>
      <c r="AT508" s="551"/>
      <c r="AU508" s="551"/>
      <c r="AV508" s="551"/>
      <c r="AW508" s="551"/>
      <c r="AX508" s="551"/>
      <c r="AY508" s="551"/>
      <c r="AZ508" s="551"/>
      <c r="BA508" s="551"/>
      <c r="BB508" s="551"/>
      <c r="BC508" s="551"/>
      <c r="BD508" s="551"/>
      <c r="BE508" s="551"/>
      <c r="BF508" s="551"/>
      <c r="BG508" s="551"/>
      <c r="BH508" s="551"/>
      <c r="BI508" s="551"/>
      <c r="BJ508" s="551"/>
      <c r="BK508" s="551"/>
      <c r="BL508" s="551"/>
      <c r="BM508" s="551"/>
      <c r="BN508" s="551"/>
      <c r="BO508" s="551"/>
      <c r="BP508" s="551"/>
      <c r="BQ508" s="551"/>
      <c r="BR508" s="551"/>
      <c r="BS508" s="551"/>
      <c r="BT508" s="551"/>
      <c r="BU508" s="551"/>
      <c r="BV508" s="551"/>
      <c r="BW508" s="551"/>
      <c r="BX508" s="551"/>
      <c r="BY508" s="551"/>
    </row>
    <row r="509">
      <c r="A509" s="551"/>
      <c r="B509" s="551"/>
      <c r="C509" s="551"/>
      <c r="D509" s="551"/>
      <c r="E509" s="554"/>
      <c r="H509" s="551"/>
      <c r="I509" s="551"/>
      <c r="J509" s="551"/>
      <c r="K509" s="551"/>
      <c r="L509" s="551"/>
      <c r="M509" s="551"/>
      <c r="N509" s="551"/>
      <c r="O509" s="551"/>
      <c r="P509" s="551"/>
      <c r="Q509" s="551"/>
      <c r="R509" s="551"/>
      <c r="S509" s="551"/>
      <c r="T509" s="551"/>
      <c r="U509" s="551"/>
      <c r="V509" s="551"/>
      <c r="W509" s="551"/>
      <c r="X509" s="551"/>
      <c r="Y509" s="551"/>
      <c r="Z509" s="551"/>
      <c r="AA509" s="551"/>
      <c r="AB509" s="551"/>
      <c r="AC509" s="551"/>
      <c r="AD509" s="551"/>
      <c r="AE509" s="551"/>
      <c r="AF509" s="551"/>
      <c r="AG509" s="551"/>
      <c r="AH509" s="551"/>
      <c r="AI509" s="551"/>
      <c r="AJ509" s="551"/>
      <c r="AK509" s="551"/>
      <c r="AL509" s="551"/>
      <c r="AM509" s="551"/>
      <c r="AN509" s="551"/>
      <c r="AO509" s="551"/>
      <c r="AP509" s="551"/>
      <c r="AQ509" s="551"/>
      <c r="AR509" s="551"/>
      <c r="AS509" s="551"/>
      <c r="AT509" s="551"/>
      <c r="AU509" s="551"/>
      <c r="AV509" s="551"/>
      <c r="AW509" s="551"/>
      <c r="AX509" s="551"/>
      <c r="AY509" s="551"/>
      <c r="AZ509" s="551"/>
      <c r="BA509" s="551"/>
      <c r="BB509" s="551"/>
      <c r="BC509" s="551"/>
      <c r="BD509" s="551"/>
      <c r="BE509" s="551"/>
      <c r="BF509" s="551"/>
      <c r="BG509" s="551"/>
      <c r="BH509" s="551"/>
      <c r="BI509" s="551"/>
      <c r="BJ509" s="551"/>
      <c r="BK509" s="551"/>
      <c r="BL509" s="551"/>
      <c r="BM509" s="551"/>
      <c r="BN509" s="551"/>
      <c r="BO509" s="551"/>
      <c r="BP509" s="551"/>
      <c r="BQ509" s="551"/>
      <c r="BR509" s="551"/>
      <c r="BS509" s="551"/>
      <c r="BT509" s="551"/>
      <c r="BU509" s="551"/>
      <c r="BV509" s="551"/>
      <c r="BW509" s="551"/>
      <c r="BX509" s="551"/>
      <c r="BY509" s="551"/>
    </row>
    <row r="510">
      <c r="A510" s="551"/>
      <c r="B510" s="551"/>
      <c r="C510" s="551"/>
      <c r="D510" s="551"/>
      <c r="E510" s="554"/>
      <c r="H510" s="551"/>
      <c r="I510" s="551"/>
      <c r="J510" s="551"/>
      <c r="K510" s="551"/>
      <c r="L510" s="551"/>
      <c r="M510" s="551"/>
      <c r="N510" s="551"/>
      <c r="O510" s="551"/>
      <c r="P510" s="551"/>
      <c r="Q510" s="551"/>
      <c r="R510" s="551"/>
      <c r="S510" s="551"/>
      <c r="T510" s="551"/>
      <c r="U510" s="551"/>
      <c r="V510" s="551"/>
      <c r="W510" s="551"/>
      <c r="X510" s="551"/>
      <c r="Y510" s="551"/>
      <c r="Z510" s="551"/>
      <c r="AA510" s="551"/>
      <c r="AB510" s="551"/>
      <c r="AC510" s="551"/>
      <c r="AD510" s="551"/>
      <c r="AE510" s="551"/>
      <c r="AF510" s="551"/>
      <c r="AG510" s="551"/>
      <c r="AH510" s="551"/>
      <c r="AI510" s="551"/>
      <c r="AJ510" s="551"/>
      <c r="AK510" s="551"/>
      <c r="AL510" s="551"/>
      <c r="AM510" s="551"/>
      <c r="AN510" s="551"/>
      <c r="AO510" s="551"/>
      <c r="AP510" s="551"/>
      <c r="AQ510" s="551"/>
      <c r="AR510" s="551"/>
      <c r="AS510" s="551"/>
      <c r="AT510" s="551"/>
      <c r="AU510" s="551"/>
      <c r="AV510" s="551"/>
      <c r="AW510" s="551"/>
      <c r="AX510" s="551"/>
      <c r="AY510" s="551"/>
      <c r="AZ510" s="551"/>
      <c r="BA510" s="551"/>
      <c r="BB510" s="551"/>
      <c r="BC510" s="551"/>
      <c r="BD510" s="551"/>
      <c r="BE510" s="551"/>
      <c r="BF510" s="551"/>
      <c r="BG510" s="551"/>
      <c r="BH510" s="551"/>
      <c r="BI510" s="551"/>
      <c r="BJ510" s="551"/>
      <c r="BK510" s="551"/>
      <c r="BL510" s="551"/>
      <c r="BM510" s="551"/>
      <c r="BN510" s="551"/>
      <c r="BO510" s="551"/>
      <c r="BP510" s="551"/>
      <c r="BQ510" s="551"/>
      <c r="BR510" s="551"/>
      <c r="BS510" s="551"/>
      <c r="BT510" s="551"/>
      <c r="BU510" s="551"/>
      <c r="BV510" s="551"/>
      <c r="BW510" s="551"/>
      <c r="BX510" s="551"/>
      <c r="BY510" s="551"/>
    </row>
    <row r="511">
      <c r="A511" s="551"/>
      <c r="B511" s="551"/>
      <c r="C511" s="551"/>
      <c r="D511" s="551"/>
      <c r="E511" s="554"/>
      <c r="H511" s="551"/>
      <c r="I511" s="551"/>
      <c r="J511" s="551"/>
      <c r="K511" s="551"/>
      <c r="L511" s="551"/>
      <c r="M511" s="551"/>
      <c r="N511" s="551"/>
      <c r="O511" s="551"/>
      <c r="P511" s="551"/>
      <c r="Q511" s="551"/>
      <c r="R511" s="551"/>
      <c r="S511" s="551"/>
      <c r="T511" s="551"/>
      <c r="U511" s="551"/>
      <c r="V511" s="551"/>
      <c r="W511" s="551"/>
      <c r="X511" s="551"/>
      <c r="Y511" s="551"/>
      <c r="Z511" s="551"/>
      <c r="AA511" s="551"/>
      <c r="AB511" s="551"/>
      <c r="AC511" s="551"/>
      <c r="AD511" s="551"/>
      <c r="AE511" s="551"/>
      <c r="AF511" s="551"/>
      <c r="AG511" s="551"/>
      <c r="AH511" s="551"/>
      <c r="AI511" s="551"/>
      <c r="AJ511" s="551"/>
      <c r="AK511" s="551"/>
      <c r="AL511" s="551"/>
      <c r="AM511" s="551"/>
      <c r="AN511" s="551"/>
      <c r="AO511" s="551"/>
      <c r="AP511" s="551"/>
      <c r="AQ511" s="551"/>
      <c r="AR511" s="551"/>
      <c r="AS511" s="551"/>
      <c r="AT511" s="551"/>
      <c r="AU511" s="551"/>
      <c r="AV511" s="551"/>
      <c r="AW511" s="551"/>
      <c r="AX511" s="551"/>
      <c r="AY511" s="551"/>
      <c r="AZ511" s="551"/>
      <c r="BA511" s="551"/>
      <c r="BB511" s="551"/>
      <c r="BC511" s="551"/>
      <c r="BD511" s="551"/>
      <c r="BE511" s="551"/>
      <c r="BF511" s="551"/>
      <c r="BG511" s="551"/>
      <c r="BH511" s="551"/>
      <c r="BI511" s="551"/>
      <c r="BJ511" s="551"/>
      <c r="BK511" s="551"/>
      <c r="BL511" s="551"/>
      <c r="BM511" s="551"/>
      <c r="BN511" s="551"/>
      <c r="BO511" s="551"/>
      <c r="BP511" s="551"/>
      <c r="BQ511" s="551"/>
      <c r="BR511" s="551"/>
      <c r="BS511" s="551"/>
      <c r="BT511" s="551"/>
      <c r="BU511" s="551"/>
      <c r="BV511" s="551"/>
      <c r="BW511" s="551"/>
      <c r="BX511" s="551"/>
      <c r="BY511" s="551"/>
    </row>
    <row r="512">
      <c r="A512" s="551"/>
      <c r="B512" s="551"/>
      <c r="C512" s="551"/>
      <c r="D512" s="551"/>
      <c r="E512" s="554"/>
      <c r="H512" s="551"/>
      <c r="I512" s="551"/>
      <c r="J512" s="551"/>
      <c r="K512" s="551"/>
      <c r="L512" s="551"/>
      <c r="M512" s="551"/>
      <c r="N512" s="551"/>
      <c r="O512" s="551"/>
      <c r="P512" s="551"/>
      <c r="Q512" s="551"/>
      <c r="R512" s="551"/>
      <c r="S512" s="551"/>
      <c r="T512" s="551"/>
      <c r="U512" s="551"/>
      <c r="V512" s="551"/>
      <c r="W512" s="551"/>
      <c r="X512" s="551"/>
      <c r="Y512" s="551"/>
      <c r="Z512" s="551"/>
      <c r="AA512" s="551"/>
      <c r="AB512" s="551"/>
      <c r="AC512" s="551"/>
      <c r="AD512" s="551"/>
      <c r="AE512" s="551"/>
      <c r="AF512" s="551"/>
      <c r="AG512" s="551"/>
      <c r="AH512" s="551"/>
      <c r="AI512" s="551"/>
      <c r="AJ512" s="551"/>
      <c r="AK512" s="551"/>
      <c r="AL512" s="551"/>
      <c r="AM512" s="551"/>
      <c r="AN512" s="551"/>
      <c r="AO512" s="551"/>
      <c r="AP512" s="551"/>
      <c r="AQ512" s="551"/>
      <c r="AR512" s="551"/>
      <c r="AS512" s="551"/>
      <c r="AT512" s="551"/>
      <c r="AU512" s="551"/>
      <c r="AV512" s="551"/>
      <c r="AW512" s="551"/>
      <c r="AX512" s="551"/>
      <c r="AY512" s="551"/>
      <c r="AZ512" s="551"/>
      <c r="BA512" s="551"/>
      <c r="BB512" s="551"/>
      <c r="BC512" s="551"/>
      <c r="BD512" s="551"/>
      <c r="BE512" s="551"/>
      <c r="BF512" s="551"/>
      <c r="BG512" s="551"/>
      <c r="BH512" s="551"/>
      <c r="BI512" s="551"/>
      <c r="BJ512" s="551"/>
      <c r="BK512" s="551"/>
      <c r="BL512" s="551"/>
      <c r="BM512" s="551"/>
      <c r="BN512" s="551"/>
      <c r="BO512" s="551"/>
      <c r="BP512" s="551"/>
      <c r="BQ512" s="551"/>
      <c r="BR512" s="551"/>
      <c r="BS512" s="551"/>
      <c r="BT512" s="551"/>
      <c r="BU512" s="551"/>
      <c r="BV512" s="551"/>
      <c r="BW512" s="551"/>
      <c r="BX512" s="551"/>
      <c r="BY512" s="551"/>
    </row>
    <row r="513">
      <c r="A513" s="551"/>
      <c r="B513" s="551"/>
      <c r="C513" s="551"/>
      <c r="D513" s="551"/>
      <c r="E513" s="554"/>
      <c r="H513" s="551"/>
      <c r="I513" s="551"/>
      <c r="J513" s="551"/>
      <c r="K513" s="551"/>
      <c r="L513" s="551"/>
      <c r="M513" s="551"/>
      <c r="N513" s="551"/>
      <c r="O513" s="551"/>
      <c r="P513" s="551"/>
      <c r="Q513" s="551"/>
      <c r="R513" s="551"/>
      <c r="S513" s="551"/>
      <c r="T513" s="551"/>
      <c r="U513" s="551"/>
      <c r="V513" s="551"/>
      <c r="W513" s="551"/>
      <c r="X513" s="551"/>
      <c r="Y513" s="551"/>
      <c r="Z513" s="551"/>
      <c r="AA513" s="551"/>
      <c r="AB513" s="551"/>
      <c r="AC513" s="551"/>
      <c r="AD513" s="551"/>
      <c r="AE513" s="551"/>
      <c r="AF513" s="551"/>
      <c r="AG513" s="551"/>
      <c r="AH513" s="551"/>
      <c r="AI513" s="551"/>
      <c r="AJ513" s="551"/>
      <c r="AK513" s="551"/>
      <c r="AL513" s="551"/>
      <c r="AM513" s="551"/>
      <c r="AN513" s="551"/>
      <c r="AO513" s="551"/>
      <c r="AP513" s="551"/>
      <c r="AQ513" s="551"/>
      <c r="AR513" s="551"/>
      <c r="AS513" s="551"/>
      <c r="AT513" s="551"/>
      <c r="AU513" s="551"/>
      <c r="AV513" s="551"/>
      <c r="AW513" s="551"/>
      <c r="AX513" s="551"/>
      <c r="AY513" s="551"/>
      <c r="AZ513" s="551"/>
      <c r="BA513" s="551"/>
      <c r="BB513" s="551"/>
      <c r="BC513" s="551"/>
      <c r="BD513" s="551"/>
      <c r="BE513" s="551"/>
      <c r="BF513" s="551"/>
      <c r="BG513" s="551"/>
      <c r="BH513" s="551"/>
      <c r="BI513" s="551"/>
      <c r="BJ513" s="551"/>
      <c r="BK513" s="551"/>
      <c r="BL513" s="551"/>
      <c r="BM513" s="551"/>
      <c r="BN513" s="551"/>
      <c r="BO513" s="551"/>
      <c r="BP513" s="551"/>
      <c r="BQ513" s="551"/>
      <c r="BR513" s="551"/>
      <c r="BS513" s="551"/>
      <c r="BT513" s="551"/>
      <c r="BU513" s="551"/>
      <c r="BV513" s="551"/>
      <c r="BW513" s="551"/>
      <c r="BX513" s="551"/>
      <c r="BY513" s="551"/>
    </row>
    <row r="514">
      <c r="A514" s="551"/>
      <c r="B514" s="551"/>
      <c r="C514" s="551"/>
      <c r="D514" s="551"/>
      <c r="E514" s="554"/>
      <c r="H514" s="551"/>
      <c r="I514" s="551"/>
      <c r="J514" s="551"/>
      <c r="K514" s="551"/>
      <c r="L514" s="551"/>
      <c r="M514" s="551"/>
      <c r="N514" s="551"/>
      <c r="O514" s="551"/>
      <c r="P514" s="551"/>
      <c r="Q514" s="551"/>
      <c r="R514" s="551"/>
      <c r="S514" s="551"/>
      <c r="T514" s="551"/>
      <c r="U514" s="551"/>
      <c r="V514" s="551"/>
      <c r="W514" s="551"/>
      <c r="X514" s="551"/>
      <c r="Y514" s="551"/>
      <c r="Z514" s="551"/>
      <c r="AA514" s="551"/>
      <c r="AB514" s="551"/>
      <c r="AC514" s="551"/>
      <c r="AD514" s="551"/>
      <c r="AE514" s="551"/>
      <c r="AF514" s="551"/>
      <c r="AG514" s="551"/>
      <c r="AH514" s="551"/>
      <c r="AI514" s="551"/>
      <c r="AJ514" s="551"/>
      <c r="AK514" s="551"/>
      <c r="AL514" s="551"/>
      <c r="AM514" s="551"/>
      <c r="AN514" s="551"/>
      <c r="AO514" s="551"/>
      <c r="AP514" s="551"/>
      <c r="AQ514" s="551"/>
      <c r="AR514" s="551"/>
      <c r="AS514" s="551"/>
      <c r="AT514" s="551"/>
      <c r="AU514" s="551"/>
      <c r="AV514" s="551"/>
      <c r="AW514" s="551"/>
      <c r="AX514" s="551"/>
      <c r="AY514" s="551"/>
      <c r="AZ514" s="551"/>
      <c r="BA514" s="551"/>
      <c r="BB514" s="551"/>
      <c r="BC514" s="551"/>
      <c r="BD514" s="551"/>
      <c r="BE514" s="551"/>
      <c r="BF514" s="551"/>
      <c r="BG514" s="551"/>
      <c r="BH514" s="551"/>
      <c r="BI514" s="551"/>
      <c r="BJ514" s="551"/>
      <c r="BK514" s="551"/>
      <c r="BL514" s="551"/>
      <c r="BM514" s="551"/>
      <c r="BN514" s="551"/>
      <c r="BO514" s="551"/>
      <c r="BP514" s="551"/>
      <c r="BQ514" s="551"/>
      <c r="BR514" s="551"/>
      <c r="BS514" s="551"/>
      <c r="BT514" s="551"/>
      <c r="BU514" s="551"/>
      <c r="BV514" s="551"/>
      <c r="BW514" s="551"/>
      <c r="BX514" s="551"/>
      <c r="BY514" s="551"/>
    </row>
    <row r="515">
      <c r="A515" s="551"/>
      <c r="B515" s="551"/>
      <c r="C515" s="551"/>
      <c r="D515" s="551"/>
      <c r="E515" s="554"/>
      <c r="H515" s="551"/>
      <c r="I515" s="551"/>
      <c r="J515" s="551"/>
      <c r="K515" s="551"/>
      <c r="L515" s="551"/>
      <c r="M515" s="551"/>
      <c r="N515" s="551"/>
      <c r="O515" s="551"/>
      <c r="P515" s="551"/>
      <c r="Q515" s="551"/>
      <c r="R515" s="551"/>
      <c r="S515" s="551"/>
      <c r="T515" s="551"/>
      <c r="U515" s="551"/>
      <c r="V515" s="551"/>
      <c r="W515" s="551"/>
      <c r="X515" s="551"/>
      <c r="Y515" s="551"/>
      <c r="Z515" s="551"/>
      <c r="AA515" s="551"/>
      <c r="AB515" s="551"/>
      <c r="AC515" s="551"/>
      <c r="AD515" s="551"/>
      <c r="AE515" s="551"/>
      <c r="AF515" s="551"/>
      <c r="AG515" s="551"/>
      <c r="AH515" s="551"/>
      <c r="AI515" s="551"/>
      <c r="AJ515" s="551"/>
      <c r="AK515" s="551"/>
      <c r="AL515" s="551"/>
      <c r="AM515" s="551"/>
      <c r="AN515" s="551"/>
      <c r="AO515" s="551"/>
      <c r="AP515" s="551"/>
      <c r="AQ515" s="551"/>
      <c r="AR515" s="551"/>
      <c r="AS515" s="551"/>
      <c r="AT515" s="551"/>
      <c r="AU515" s="551"/>
      <c r="AV515" s="551"/>
      <c r="AW515" s="551"/>
      <c r="AX515" s="551"/>
      <c r="AY515" s="551"/>
      <c r="AZ515" s="551"/>
      <c r="BA515" s="551"/>
      <c r="BB515" s="551"/>
      <c r="BC515" s="551"/>
      <c r="BD515" s="551"/>
      <c r="BE515" s="551"/>
      <c r="BF515" s="551"/>
      <c r="BG515" s="551"/>
      <c r="BH515" s="551"/>
      <c r="BI515" s="551"/>
      <c r="BJ515" s="551"/>
      <c r="BK515" s="551"/>
      <c r="BL515" s="551"/>
      <c r="BM515" s="551"/>
      <c r="BN515" s="551"/>
      <c r="BO515" s="551"/>
      <c r="BP515" s="551"/>
      <c r="BQ515" s="551"/>
      <c r="BR515" s="551"/>
      <c r="BS515" s="551"/>
      <c r="BT515" s="551"/>
      <c r="BU515" s="551"/>
      <c r="BV515" s="551"/>
      <c r="BW515" s="551"/>
      <c r="BX515" s="551"/>
      <c r="BY515" s="551"/>
    </row>
    <row r="516">
      <c r="A516" s="551"/>
      <c r="B516" s="551"/>
      <c r="C516" s="551"/>
      <c r="D516" s="551"/>
      <c r="E516" s="554"/>
      <c r="H516" s="551"/>
      <c r="I516" s="551"/>
      <c r="J516" s="551"/>
      <c r="K516" s="551"/>
      <c r="L516" s="551"/>
      <c r="M516" s="551"/>
      <c r="N516" s="551"/>
      <c r="O516" s="551"/>
      <c r="P516" s="551"/>
      <c r="Q516" s="551"/>
      <c r="R516" s="551"/>
      <c r="S516" s="551"/>
      <c r="T516" s="551"/>
      <c r="U516" s="551"/>
      <c r="V516" s="551"/>
      <c r="W516" s="551"/>
      <c r="X516" s="551"/>
      <c r="Y516" s="551"/>
      <c r="Z516" s="551"/>
      <c r="AA516" s="551"/>
      <c r="AB516" s="551"/>
      <c r="AC516" s="551"/>
      <c r="AD516" s="551"/>
      <c r="AE516" s="551"/>
      <c r="AF516" s="551"/>
      <c r="AG516" s="551"/>
      <c r="AH516" s="551"/>
      <c r="AI516" s="551"/>
      <c r="AJ516" s="551"/>
      <c r="AK516" s="551"/>
      <c r="AL516" s="551"/>
      <c r="AM516" s="551"/>
      <c r="AN516" s="551"/>
      <c r="AO516" s="551"/>
      <c r="AP516" s="551"/>
      <c r="AQ516" s="551"/>
      <c r="AR516" s="551"/>
      <c r="AS516" s="551"/>
      <c r="AT516" s="551"/>
      <c r="AU516" s="551"/>
      <c r="AV516" s="551"/>
      <c r="AW516" s="551"/>
      <c r="AX516" s="551"/>
      <c r="AY516" s="551"/>
      <c r="AZ516" s="551"/>
      <c r="BA516" s="551"/>
      <c r="BB516" s="551"/>
      <c r="BC516" s="551"/>
      <c r="BD516" s="551"/>
      <c r="BE516" s="551"/>
      <c r="BF516" s="551"/>
      <c r="BG516" s="551"/>
      <c r="BH516" s="551"/>
      <c r="BI516" s="551"/>
      <c r="BJ516" s="551"/>
      <c r="BK516" s="551"/>
      <c r="BL516" s="551"/>
      <c r="BM516" s="551"/>
      <c r="BN516" s="551"/>
      <c r="BO516" s="551"/>
      <c r="BP516" s="551"/>
      <c r="BQ516" s="551"/>
      <c r="BR516" s="551"/>
      <c r="BS516" s="551"/>
      <c r="BT516" s="551"/>
      <c r="BU516" s="551"/>
      <c r="BV516" s="551"/>
      <c r="BW516" s="551"/>
      <c r="BX516" s="551"/>
      <c r="BY516" s="551"/>
    </row>
    <row r="517">
      <c r="A517" s="551"/>
      <c r="B517" s="551"/>
      <c r="C517" s="551"/>
      <c r="D517" s="551"/>
      <c r="E517" s="554"/>
      <c r="H517" s="551"/>
      <c r="I517" s="551"/>
      <c r="J517" s="551"/>
      <c r="K517" s="551"/>
      <c r="L517" s="551"/>
      <c r="M517" s="551"/>
      <c r="N517" s="551"/>
      <c r="O517" s="551"/>
      <c r="P517" s="551"/>
      <c r="Q517" s="551"/>
      <c r="R517" s="551"/>
      <c r="S517" s="551"/>
      <c r="T517" s="551"/>
      <c r="U517" s="551"/>
      <c r="V517" s="551"/>
      <c r="W517" s="551"/>
      <c r="X517" s="551"/>
      <c r="Y517" s="551"/>
      <c r="Z517" s="551"/>
      <c r="AA517" s="551"/>
      <c r="AB517" s="551"/>
      <c r="AC517" s="551"/>
      <c r="AD517" s="551"/>
      <c r="AE517" s="551"/>
      <c r="AF517" s="551"/>
      <c r="AG517" s="551"/>
      <c r="AH517" s="551"/>
      <c r="AI517" s="551"/>
      <c r="AJ517" s="551"/>
      <c r="AK517" s="551"/>
      <c r="AL517" s="551"/>
      <c r="AM517" s="551"/>
      <c r="AN517" s="551"/>
      <c r="AO517" s="551"/>
      <c r="AP517" s="551"/>
      <c r="AQ517" s="551"/>
      <c r="AR517" s="551"/>
      <c r="AS517" s="551"/>
      <c r="AT517" s="551"/>
      <c r="AU517" s="551"/>
      <c r="AV517" s="551"/>
      <c r="AW517" s="551"/>
      <c r="AX517" s="551"/>
      <c r="AY517" s="551"/>
      <c r="AZ517" s="551"/>
      <c r="BA517" s="551"/>
      <c r="BB517" s="551"/>
      <c r="BC517" s="551"/>
      <c r="BD517" s="551"/>
      <c r="BE517" s="551"/>
      <c r="BF517" s="551"/>
      <c r="BG517" s="551"/>
      <c r="BH517" s="551"/>
      <c r="BI517" s="551"/>
      <c r="BJ517" s="551"/>
      <c r="BK517" s="551"/>
      <c r="BL517" s="551"/>
      <c r="BM517" s="551"/>
      <c r="BN517" s="551"/>
      <c r="BO517" s="551"/>
      <c r="BP517" s="551"/>
      <c r="BQ517" s="551"/>
      <c r="BR517" s="551"/>
      <c r="BS517" s="551"/>
      <c r="BT517" s="551"/>
      <c r="BU517" s="551"/>
      <c r="BV517" s="551"/>
      <c r="BW517" s="551"/>
      <c r="BX517" s="551"/>
      <c r="BY517" s="551"/>
    </row>
    <row r="518">
      <c r="A518" s="551"/>
      <c r="B518" s="551"/>
      <c r="C518" s="551"/>
      <c r="D518" s="551"/>
      <c r="E518" s="554"/>
      <c r="H518" s="551"/>
      <c r="I518" s="551"/>
      <c r="J518" s="551"/>
      <c r="K518" s="551"/>
      <c r="L518" s="551"/>
      <c r="M518" s="551"/>
      <c r="N518" s="551"/>
      <c r="O518" s="551"/>
      <c r="P518" s="551"/>
      <c r="Q518" s="551"/>
      <c r="R518" s="551"/>
      <c r="S518" s="551"/>
      <c r="T518" s="551"/>
      <c r="U518" s="551"/>
      <c r="V518" s="551"/>
      <c r="W518" s="551"/>
      <c r="X518" s="551"/>
      <c r="Y518" s="551"/>
      <c r="Z518" s="551"/>
      <c r="AA518" s="551"/>
      <c r="AB518" s="551"/>
      <c r="AC518" s="551"/>
      <c r="AD518" s="551"/>
      <c r="AE518" s="551"/>
      <c r="AF518" s="551"/>
      <c r="AG518" s="551"/>
      <c r="AH518" s="551"/>
      <c r="AI518" s="551"/>
      <c r="AJ518" s="551"/>
      <c r="AK518" s="551"/>
      <c r="AL518" s="551"/>
      <c r="AM518" s="551"/>
      <c r="AN518" s="551"/>
      <c r="AO518" s="551"/>
      <c r="AP518" s="551"/>
      <c r="AQ518" s="551"/>
      <c r="AR518" s="551"/>
      <c r="AS518" s="551"/>
      <c r="AT518" s="551"/>
      <c r="AU518" s="551"/>
      <c r="AV518" s="551"/>
      <c r="AW518" s="551"/>
      <c r="AX518" s="551"/>
      <c r="AY518" s="551"/>
      <c r="AZ518" s="551"/>
      <c r="BA518" s="551"/>
      <c r="BB518" s="551"/>
      <c r="BC518" s="551"/>
      <c r="BD518" s="551"/>
      <c r="BE518" s="551"/>
      <c r="BF518" s="551"/>
      <c r="BG518" s="551"/>
      <c r="BH518" s="551"/>
      <c r="BI518" s="551"/>
      <c r="BJ518" s="551"/>
      <c r="BK518" s="551"/>
      <c r="BL518" s="551"/>
      <c r="BM518" s="551"/>
      <c r="BN518" s="551"/>
      <c r="BO518" s="551"/>
      <c r="BP518" s="551"/>
      <c r="BQ518" s="551"/>
      <c r="BR518" s="551"/>
      <c r="BS518" s="551"/>
      <c r="BT518" s="551"/>
      <c r="BU518" s="551"/>
      <c r="BV518" s="551"/>
      <c r="BW518" s="551"/>
      <c r="BX518" s="551"/>
      <c r="BY518" s="551"/>
    </row>
    <row r="519">
      <c r="A519" s="551"/>
      <c r="B519" s="551"/>
      <c r="C519" s="551"/>
      <c r="D519" s="551"/>
      <c r="E519" s="554"/>
      <c r="H519" s="551"/>
      <c r="I519" s="551"/>
      <c r="J519" s="551"/>
      <c r="K519" s="551"/>
      <c r="L519" s="551"/>
      <c r="M519" s="551"/>
      <c r="N519" s="551"/>
      <c r="O519" s="551"/>
      <c r="P519" s="551"/>
      <c r="Q519" s="551"/>
      <c r="R519" s="551"/>
      <c r="S519" s="551"/>
      <c r="T519" s="551"/>
      <c r="U519" s="551"/>
      <c r="V519" s="551"/>
      <c r="W519" s="551"/>
      <c r="X519" s="551"/>
      <c r="Y519" s="551"/>
      <c r="Z519" s="551"/>
      <c r="AA519" s="551"/>
      <c r="AB519" s="551"/>
      <c r="AC519" s="551"/>
      <c r="AD519" s="551"/>
      <c r="AE519" s="551"/>
      <c r="AF519" s="551"/>
      <c r="AG519" s="551"/>
      <c r="AH519" s="551"/>
      <c r="AI519" s="551"/>
      <c r="AJ519" s="551"/>
      <c r="AK519" s="551"/>
      <c r="AL519" s="551"/>
      <c r="AM519" s="551"/>
      <c r="AN519" s="551"/>
      <c r="AO519" s="551"/>
      <c r="AP519" s="551"/>
      <c r="AQ519" s="551"/>
      <c r="AR519" s="551"/>
      <c r="AS519" s="551"/>
      <c r="AT519" s="551"/>
      <c r="AU519" s="551"/>
      <c r="AV519" s="551"/>
      <c r="AW519" s="551"/>
      <c r="AX519" s="551"/>
      <c r="AY519" s="551"/>
      <c r="AZ519" s="551"/>
      <c r="BA519" s="551"/>
      <c r="BB519" s="551"/>
      <c r="BC519" s="551"/>
      <c r="BD519" s="551"/>
      <c r="BE519" s="551"/>
      <c r="BF519" s="551"/>
      <c r="BG519" s="551"/>
      <c r="BH519" s="551"/>
      <c r="BI519" s="551"/>
      <c r="BJ519" s="551"/>
      <c r="BK519" s="551"/>
      <c r="BL519" s="551"/>
      <c r="BM519" s="551"/>
      <c r="BN519" s="551"/>
      <c r="BO519" s="551"/>
      <c r="BP519" s="551"/>
      <c r="BQ519" s="551"/>
      <c r="BR519" s="551"/>
      <c r="BS519" s="551"/>
      <c r="BT519" s="551"/>
      <c r="BU519" s="551"/>
      <c r="BV519" s="551"/>
      <c r="BW519" s="551"/>
      <c r="BX519" s="551"/>
      <c r="BY519" s="551"/>
    </row>
    <row r="520">
      <c r="A520" s="551"/>
      <c r="B520" s="551"/>
      <c r="C520" s="551"/>
      <c r="D520" s="551"/>
      <c r="E520" s="554"/>
      <c r="H520" s="551"/>
      <c r="I520" s="551"/>
      <c r="J520" s="551"/>
      <c r="K520" s="551"/>
      <c r="L520" s="551"/>
      <c r="M520" s="551"/>
      <c r="N520" s="551"/>
      <c r="O520" s="551"/>
      <c r="P520" s="551"/>
      <c r="Q520" s="551"/>
      <c r="R520" s="551"/>
      <c r="S520" s="551"/>
      <c r="T520" s="551"/>
      <c r="U520" s="551"/>
      <c r="V520" s="551"/>
      <c r="W520" s="551"/>
      <c r="X520" s="551"/>
      <c r="Y520" s="551"/>
      <c r="Z520" s="551"/>
      <c r="AA520" s="551"/>
      <c r="AB520" s="551"/>
      <c r="AC520" s="551"/>
      <c r="AD520" s="551"/>
      <c r="AE520" s="551"/>
      <c r="AF520" s="551"/>
      <c r="AG520" s="551"/>
      <c r="AH520" s="551"/>
      <c r="AI520" s="551"/>
      <c r="AJ520" s="551"/>
      <c r="AK520" s="551"/>
      <c r="AL520" s="551"/>
      <c r="AM520" s="551"/>
      <c r="AN520" s="551"/>
      <c r="AO520" s="551"/>
      <c r="AP520" s="551"/>
      <c r="AQ520" s="551"/>
      <c r="AR520" s="551"/>
      <c r="AS520" s="551"/>
      <c r="AT520" s="551"/>
      <c r="AU520" s="551"/>
      <c r="AV520" s="551"/>
      <c r="AW520" s="551"/>
      <c r="AX520" s="551"/>
      <c r="AY520" s="551"/>
      <c r="AZ520" s="551"/>
      <c r="BA520" s="551"/>
      <c r="BB520" s="551"/>
      <c r="BC520" s="551"/>
      <c r="BD520" s="551"/>
      <c r="BE520" s="551"/>
      <c r="BF520" s="551"/>
      <c r="BG520" s="551"/>
      <c r="BH520" s="551"/>
      <c r="BI520" s="551"/>
      <c r="BJ520" s="551"/>
      <c r="BK520" s="551"/>
      <c r="BL520" s="551"/>
      <c r="BM520" s="551"/>
      <c r="BN520" s="551"/>
      <c r="BO520" s="551"/>
      <c r="BP520" s="551"/>
      <c r="BQ520" s="551"/>
      <c r="BR520" s="551"/>
      <c r="BS520" s="551"/>
      <c r="BT520" s="551"/>
      <c r="BU520" s="551"/>
      <c r="BV520" s="551"/>
      <c r="BW520" s="551"/>
      <c r="BX520" s="551"/>
      <c r="BY520" s="551"/>
    </row>
    <row r="521">
      <c r="A521" s="551"/>
      <c r="B521" s="551"/>
      <c r="C521" s="551"/>
      <c r="D521" s="551"/>
      <c r="E521" s="554"/>
      <c r="H521" s="551"/>
      <c r="I521" s="551"/>
      <c r="J521" s="551"/>
      <c r="K521" s="551"/>
      <c r="L521" s="551"/>
      <c r="M521" s="551"/>
      <c r="N521" s="551"/>
      <c r="O521" s="551"/>
      <c r="P521" s="551"/>
      <c r="Q521" s="551"/>
      <c r="R521" s="551"/>
      <c r="S521" s="551"/>
      <c r="T521" s="551"/>
      <c r="U521" s="551"/>
      <c r="V521" s="551"/>
      <c r="W521" s="551"/>
      <c r="X521" s="551"/>
      <c r="Y521" s="551"/>
      <c r="Z521" s="551"/>
      <c r="AA521" s="551"/>
      <c r="AB521" s="551"/>
      <c r="AC521" s="551"/>
      <c r="AD521" s="551"/>
      <c r="AE521" s="551"/>
      <c r="AF521" s="551"/>
      <c r="AG521" s="551"/>
      <c r="AH521" s="551"/>
      <c r="AI521" s="551"/>
      <c r="AJ521" s="551"/>
      <c r="AK521" s="551"/>
      <c r="AL521" s="551"/>
      <c r="AM521" s="551"/>
      <c r="AN521" s="551"/>
      <c r="AO521" s="551"/>
      <c r="AP521" s="551"/>
      <c r="AQ521" s="551"/>
      <c r="AR521" s="551"/>
      <c r="AS521" s="551"/>
      <c r="AT521" s="551"/>
      <c r="AU521" s="551"/>
      <c r="AV521" s="551"/>
      <c r="AW521" s="551"/>
      <c r="AX521" s="551"/>
      <c r="AY521" s="551"/>
      <c r="AZ521" s="551"/>
      <c r="BA521" s="551"/>
      <c r="BB521" s="551"/>
      <c r="BC521" s="551"/>
      <c r="BD521" s="551"/>
      <c r="BE521" s="551"/>
      <c r="BF521" s="551"/>
      <c r="BG521" s="551"/>
      <c r="BH521" s="551"/>
      <c r="BI521" s="551"/>
      <c r="BJ521" s="551"/>
      <c r="BK521" s="551"/>
      <c r="BL521" s="551"/>
      <c r="BM521" s="551"/>
      <c r="BN521" s="551"/>
      <c r="BO521" s="551"/>
      <c r="BP521" s="551"/>
      <c r="BQ521" s="551"/>
      <c r="BR521" s="551"/>
      <c r="BS521" s="551"/>
      <c r="BT521" s="551"/>
      <c r="BU521" s="551"/>
      <c r="BV521" s="551"/>
      <c r="BW521" s="551"/>
      <c r="BX521" s="551"/>
      <c r="BY521" s="551"/>
    </row>
    <row r="522">
      <c r="A522" s="551"/>
      <c r="B522" s="551"/>
      <c r="C522" s="551"/>
      <c r="D522" s="551"/>
      <c r="E522" s="554"/>
      <c r="H522" s="551"/>
      <c r="I522" s="551"/>
      <c r="J522" s="551"/>
      <c r="K522" s="551"/>
      <c r="L522" s="551"/>
      <c r="M522" s="551"/>
      <c r="N522" s="551"/>
      <c r="O522" s="551"/>
      <c r="P522" s="551"/>
      <c r="Q522" s="551"/>
      <c r="R522" s="551"/>
      <c r="S522" s="551"/>
      <c r="T522" s="551"/>
      <c r="U522" s="551"/>
      <c r="V522" s="551"/>
      <c r="W522" s="551"/>
      <c r="X522" s="551"/>
      <c r="Y522" s="551"/>
      <c r="Z522" s="551"/>
      <c r="AA522" s="551"/>
      <c r="AB522" s="551"/>
      <c r="AC522" s="551"/>
      <c r="AD522" s="551"/>
      <c r="AE522" s="551"/>
      <c r="AF522" s="551"/>
      <c r="AG522" s="551"/>
      <c r="AH522" s="551"/>
      <c r="AI522" s="551"/>
      <c r="AJ522" s="551"/>
      <c r="AK522" s="551"/>
      <c r="AL522" s="551"/>
      <c r="AM522" s="551"/>
      <c r="AN522" s="551"/>
      <c r="AO522" s="551"/>
      <c r="AP522" s="551"/>
      <c r="AQ522" s="551"/>
      <c r="AR522" s="551"/>
      <c r="AS522" s="551"/>
      <c r="AT522" s="551"/>
      <c r="AU522" s="551"/>
      <c r="AV522" s="551"/>
      <c r="AW522" s="551"/>
      <c r="AX522" s="551"/>
      <c r="AY522" s="551"/>
      <c r="AZ522" s="551"/>
      <c r="BA522" s="551"/>
      <c r="BB522" s="551"/>
      <c r="BC522" s="551"/>
      <c r="BD522" s="551"/>
      <c r="BE522" s="551"/>
      <c r="BF522" s="551"/>
      <c r="BG522" s="551"/>
      <c r="BH522" s="551"/>
      <c r="BI522" s="551"/>
      <c r="BJ522" s="551"/>
      <c r="BK522" s="551"/>
      <c r="BL522" s="551"/>
      <c r="BM522" s="551"/>
      <c r="BN522" s="551"/>
      <c r="BO522" s="551"/>
      <c r="BP522" s="551"/>
      <c r="BQ522" s="551"/>
      <c r="BR522" s="551"/>
      <c r="BS522" s="551"/>
      <c r="BT522" s="551"/>
      <c r="BU522" s="551"/>
      <c r="BV522" s="551"/>
      <c r="BW522" s="551"/>
      <c r="BX522" s="551"/>
      <c r="BY522" s="551"/>
    </row>
    <row r="523">
      <c r="A523" s="551"/>
      <c r="B523" s="551"/>
      <c r="C523" s="551"/>
      <c r="D523" s="551"/>
      <c r="E523" s="554"/>
      <c r="H523" s="551"/>
      <c r="I523" s="551"/>
      <c r="J523" s="551"/>
      <c r="K523" s="551"/>
      <c r="L523" s="551"/>
      <c r="M523" s="551"/>
      <c r="N523" s="551"/>
      <c r="O523" s="551"/>
      <c r="P523" s="551"/>
      <c r="Q523" s="551"/>
      <c r="R523" s="551"/>
      <c r="S523" s="551"/>
      <c r="T523" s="551"/>
      <c r="U523" s="551"/>
      <c r="V523" s="551"/>
      <c r="W523" s="551"/>
      <c r="X523" s="551"/>
      <c r="Y523" s="551"/>
      <c r="Z523" s="551"/>
      <c r="AA523" s="551"/>
      <c r="AB523" s="551"/>
      <c r="AC523" s="551"/>
      <c r="AD523" s="551"/>
      <c r="AE523" s="551"/>
      <c r="AF523" s="551"/>
      <c r="AG523" s="551"/>
      <c r="AH523" s="551"/>
      <c r="AI523" s="551"/>
      <c r="AJ523" s="551"/>
      <c r="AK523" s="551"/>
      <c r="AL523" s="551"/>
      <c r="AM523" s="551"/>
      <c r="AN523" s="551"/>
      <c r="AO523" s="551"/>
      <c r="AP523" s="551"/>
      <c r="AQ523" s="551"/>
      <c r="AR523" s="551"/>
      <c r="AS523" s="551"/>
      <c r="AT523" s="551"/>
      <c r="AU523" s="551"/>
      <c r="AV523" s="551"/>
      <c r="AW523" s="551"/>
      <c r="AX523" s="551"/>
      <c r="AY523" s="551"/>
      <c r="AZ523" s="551"/>
      <c r="BA523" s="551"/>
      <c r="BB523" s="551"/>
      <c r="BC523" s="551"/>
      <c r="BD523" s="551"/>
      <c r="BE523" s="551"/>
      <c r="BF523" s="551"/>
      <c r="BG523" s="551"/>
      <c r="BH523" s="551"/>
      <c r="BI523" s="551"/>
      <c r="BJ523" s="551"/>
      <c r="BK523" s="551"/>
      <c r="BL523" s="551"/>
      <c r="BM523" s="551"/>
      <c r="BN523" s="551"/>
      <c r="BO523" s="551"/>
      <c r="BP523" s="551"/>
      <c r="BQ523" s="551"/>
      <c r="BR523" s="551"/>
      <c r="BS523" s="551"/>
      <c r="BT523" s="551"/>
      <c r="BU523" s="551"/>
      <c r="BV523" s="551"/>
      <c r="BW523" s="551"/>
      <c r="BX523" s="551"/>
      <c r="BY523" s="551"/>
    </row>
    <row r="524">
      <c r="A524" s="551"/>
      <c r="B524" s="551"/>
      <c r="C524" s="551"/>
      <c r="D524" s="551"/>
      <c r="E524" s="554"/>
      <c r="H524" s="551"/>
      <c r="I524" s="551"/>
      <c r="J524" s="551"/>
      <c r="K524" s="551"/>
      <c r="L524" s="551"/>
      <c r="M524" s="551"/>
      <c r="N524" s="551"/>
      <c r="O524" s="551"/>
      <c r="P524" s="551"/>
      <c r="Q524" s="551"/>
      <c r="R524" s="551"/>
      <c r="S524" s="551"/>
      <c r="T524" s="551"/>
      <c r="U524" s="551"/>
      <c r="V524" s="551"/>
      <c r="W524" s="551"/>
      <c r="X524" s="551"/>
      <c r="Y524" s="551"/>
      <c r="Z524" s="551"/>
      <c r="AA524" s="551"/>
      <c r="AB524" s="551"/>
      <c r="AC524" s="551"/>
      <c r="AD524" s="551"/>
      <c r="AE524" s="551"/>
      <c r="AF524" s="551"/>
      <c r="AG524" s="551"/>
      <c r="AH524" s="551"/>
      <c r="AI524" s="551"/>
      <c r="AJ524" s="551"/>
      <c r="AK524" s="551"/>
      <c r="AL524" s="551"/>
      <c r="AM524" s="551"/>
      <c r="AN524" s="551"/>
      <c r="AO524" s="551"/>
      <c r="AP524" s="551"/>
      <c r="AQ524" s="551"/>
      <c r="AR524" s="551"/>
      <c r="AS524" s="551"/>
      <c r="AT524" s="551"/>
      <c r="AU524" s="551"/>
      <c r="AV524" s="551"/>
      <c r="AW524" s="551"/>
      <c r="AX524" s="551"/>
      <c r="AY524" s="551"/>
      <c r="AZ524" s="551"/>
      <c r="BA524" s="551"/>
      <c r="BB524" s="551"/>
      <c r="BC524" s="551"/>
      <c r="BD524" s="551"/>
      <c r="BE524" s="551"/>
      <c r="BF524" s="551"/>
      <c r="BG524" s="551"/>
      <c r="BH524" s="551"/>
      <c r="BI524" s="551"/>
      <c r="BJ524" s="551"/>
      <c r="BK524" s="551"/>
      <c r="BL524" s="551"/>
      <c r="BM524" s="551"/>
      <c r="BN524" s="551"/>
      <c r="BO524" s="551"/>
      <c r="BP524" s="551"/>
      <c r="BQ524" s="551"/>
      <c r="BR524" s="551"/>
      <c r="BS524" s="551"/>
      <c r="BT524" s="551"/>
      <c r="BU524" s="551"/>
      <c r="BV524" s="551"/>
      <c r="BW524" s="551"/>
      <c r="BX524" s="551"/>
      <c r="BY524" s="551"/>
    </row>
    <row r="525">
      <c r="A525" s="551"/>
      <c r="B525" s="551"/>
      <c r="C525" s="551"/>
      <c r="D525" s="551"/>
      <c r="E525" s="554"/>
      <c r="H525" s="551"/>
      <c r="I525" s="551"/>
      <c r="J525" s="551"/>
      <c r="K525" s="551"/>
      <c r="L525" s="551"/>
      <c r="M525" s="551"/>
      <c r="N525" s="551"/>
      <c r="O525" s="551"/>
      <c r="P525" s="551"/>
      <c r="Q525" s="551"/>
      <c r="R525" s="551"/>
      <c r="S525" s="551"/>
      <c r="T525" s="551"/>
      <c r="U525" s="551"/>
      <c r="V525" s="551"/>
      <c r="W525" s="551"/>
      <c r="X525" s="551"/>
      <c r="Y525" s="551"/>
      <c r="Z525" s="551"/>
      <c r="AA525" s="551"/>
      <c r="AB525" s="551"/>
      <c r="AC525" s="551"/>
      <c r="AD525" s="551"/>
      <c r="AE525" s="551"/>
      <c r="AF525" s="551"/>
      <c r="AG525" s="551"/>
      <c r="AH525" s="551"/>
      <c r="AI525" s="551"/>
      <c r="AJ525" s="551"/>
      <c r="AK525" s="551"/>
      <c r="AL525" s="551"/>
      <c r="AM525" s="551"/>
      <c r="AN525" s="551"/>
      <c r="AO525" s="551"/>
      <c r="AP525" s="551"/>
      <c r="AQ525" s="551"/>
      <c r="AR525" s="551"/>
      <c r="AS525" s="551"/>
      <c r="AT525" s="551"/>
      <c r="AU525" s="551"/>
      <c r="AV525" s="551"/>
      <c r="AW525" s="551"/>
      <c r="AX525" s="551"/>
      <c r="AY525" s="551"/>
      <c r="AZ525" s="551"/>
      <c r="BA525" s="551"/>
      <c r="BB525" s="551"/>
      <c r="BC525" s="551"/>
      <c r="BD525" s="551"/>
      <c r="BE525" s="551"/>
      <c r="BF525" s="551"/>
      <c r="BG525" s="551"/>
      <c r="BH525" s="551"/>
      <c r="BI525" s="551"/>
      <c r="BJ525" s="551"/>
      <c r="BK525" s="551"/>
      <c r="BL525" s="551"/>
      <c r="BM525" s="551"/>
      <c r="BN525" s="551"/>
      <c r="BO525" s="551"/>
      <c r="BP525" s="551"/>
      <c r="BQ525" s="551"/>
      <c r="BR525" s="551"/>
      <c r="BS525" s="551"/>
      <c r="BT525" s="551"/>
      <c r="BU525" s="551"/>
      <c r="BV525" s="551"/>
      <c r="BW525" s="551"/>
      <c r="BX525" s="551"/>
      <c r="BY525" s="551"/>
    </row>
    <row r="526">
      <c r="A526" s="551"/>
      <c r="B526" s="551"/>
      <c r="C526" s="551"/>
      <c r="D526" s="551"/>
      <c r="E526" s="554"/>
      <c r="H526" s="551"/>
      <c r="I526" s="551"/>
      <c r="J526" s="551"/>
      <c r="K526" s="551"/>
      <c r="L526" s="551"/>
      <c r="M526" s="551"/>
      <c r="N526" s="551"/>
      <c r="O526" s="551"/>
      <c r="P526" s="551"/>
      <c r="Q526" s="551"/>
      <c r="R526" s="551"/>
      <c r="S526" s="551"/>
      <c r="T526" s="551"/>
      <c r="U526" s="551"/>
      <c r="V526" s="551"/>
      <c r="W526" s="551"/>
      <c r="X526" s="551"/>
      <c r="Y526" s="551"/>
      <c r="Z526" s="551"/>
      <c r="AA526" s="551"/>
      <c r="AB526" s="551"/>
      <c r="AC526" s="551"/>
      <c r="AD526" s="551"/>
      <c r="AE526" s="551"/>
      <c r="AF526" s="551"/>
      <c r="AG526" s="551"/>
      <c r="AH526" s="551"/>
      <c r="AI526" s="551"/>
      <c r="AJ526" s="551"/>
      <c r="AK526" s="551"/>
      <c r="AL526" s="551"/>
      <c r="AM526" s="551"/>
      <c r="AN526" s="551"/>
      <c r="AO526" s="551"/>
      <c r="AP526" s="551"/>
      <c r="AQ526" s="551"/>
      <c r="AR526" s="551"/>
      <c r="AS526" s="551"/>
      <c r="AT526" s="551"/>
      <c r="AU526" s="551"/>
      <c r="AV526" s="551"/>
      <c r="AW526" s="551"/>
      <c r="AX526" s="551"/>
      <c r="AY526" s="551"/>
      <c r="AZ526" s="551"/>
      <c r="BA526" s="551"/>
      <c r="BB526" s="551"/>
      <c r="BC526" s="551"/>
      <c r="BD526" s="551"/>
      <c r="BE526" s="551"/>
      <c r="BF526" s="551"/>
      <c r="BG526" s="551"/>
      <c r="BH526" s="551"/>
      <c r="BI526" s="551"/>
      <c r="BJ526" s="551"/>
      <c r="BK526" s="551"/>
      <c r="BL526" s="551"/>
      <c r="BM526" s="551"/>
      <c r="BN526" s="551"/>
      <c r="BO526" s="551"/>
      <c r="BP526" s="551"/>
      <c r="BQ526" s="551"/>
      <c r="BR526" s="551"/>
      <c r="BS526" s="551"/>
      <c r="BT526" s="551"/>
      <c r="BU526" s="551"/>
      <c r="BV526" s="551"/>
      <c r="BW526" s="551"/>
      <c r="BX526" s="551"/>
      <c r="BY526" s="551"/>
    </row>
    <row r="527">
      <c r="A527" s="551"/>
      <c r="B527" s="551"/>
      <c r="C527" s="551"/>
      <c r="D527" s="551"/>
      <c r="E527" s="554"/>
      <c r="H527" s="551"/>
      <c r="I527" s="551"/>
      <c r="J527" s="551"/>
      <c r="K527" s="551"/>
      <c r="L527" s="551"/>
      <c r="M527" s="551"/>
      <c r="N527" s="551"/>
      <c r="O527" s="551"/>
      <c r="P527" s="551"/>
      <c r="Q527" s="551"/>
      <c r="R527" s="551"/>
      <c r="S527" s="551"/>
      <c r="T527" s="551"/>
      <c r="U527" s="551"/>
      <c r="V527" s="551"/>
      <c r="W527" s="551"/>
      <c r="X527" s="551"/>
      <c r="Y527" s="551"/>
      <c r="Z527" s="551"/>
      <c r="AA527" s="551"/>
      <c r="AB527" s="551"/>
      <c r="AC527" s="551"/>
      <c r="AD527" s="551"/>
      <c r="AE527" s="551"/>
      <c r="AF527" s="551"/>
      <c r="AG527" s="551"/>
      <c r="AH527" s="551"/>
      <c r="AI527" s="551"/>
      <c r="AJ527" s="551"/>
      <c r="AK527" s="551"/>
      <c r="AL527" s="551"/>
      <c r="AM527" s="551"/>
      <c r="AN527" s="551"/>
      <c r="AO527" s="551"/>
      <c r="AP527" s="551"/>
      <c r="AQ527" s="551"/>
      <c r="AR527" s="551"/>
      <c r="AS527" s="551"/>
      <c r="AT527" s="551"/>
      <c r="AU527" s="551"/>
      <c r="AV527" s="551"/>
      <c r="AW527" s="551"/>
      <c r="AX527" s="551"/>
      <c r="AY527" s="551"/>
      <c r="AZ527" s="551"/>
      <c r="BA527" s="551"/>
      <c r="BB527" s="551"/>
      <c r="BC527" s="551"/>
      <c r="BD527" s="551"/>
      <c r="BE527" s="551"/>
      <c r="BF527" s="551"/>
      <c r="BG527" s="551"/>
      <c r="BH527" s="551"/>
      <c r="BI527" s="551"/>
      <c r="BJ527" s="551"/>
      <c r="BK527" s="551"/>
      <c r="BL527" s="551"/>
      <c r="BM527" s="551"/>
      <c r="BN527" s="551"/>
      <c r="BO527" s="551"/>
      <c r="BP527" s="551"/>
      <c r="BQ527" s="551"/>
      <c r="BR527" s="551"/>
      <c r="BS527" s="551"/>
      <c r="BT527" s="551"/>
      <c r="BU527" s="551"/>
      <c r="BV527" s="551"/>
      <c r="BW527" s="551"/>
      <c r="BX527" s="551"/>
      <c r="BY527" s="551"/>
    </row>
    <row r="528">
      <c r="A528" s="551"/>
      <c r="B528" s="551"/>
      <c r="C528" s="551"/>
      <c r="D528" s="551"/>
      <c r="E528" s="554"/>
      <c r="H528" s="551"/>
      <c r="I528" s="551"/>
      <c r="J528" s="551"/>
      <c r="K528" s="551"/>
      <c r="L528" s="551"/>
      <c r="M528" s="551"/>
      <c r="N528" s="551"/>
      <c r="O528" s="551"/>
      <c r="P528" s="551"/>
      <c r="Q528" s="551"/>
      <c r="R528" s="551"/>
      <c r="S528" s="551"/>
      <c r="T528" s="551"/>
      <c r="U528" s="551"/>
      <c r="V528" s="551"/>
      <c r="W528" s="551"/>
      <c r="X528" s="551"/>
      <c r="Y528" s="551"/>
      <c r="Z528" s="551"/>
      <c r="AA528" s="551"/>
      <c r="AB528" s="551"/>
      <c r="AC528" s="551"/>
      <c r="AD528" s="551"/>
      <c r="AE528" s="551"/>
      <c r="AF528" s="551"/>
      <c r="AG528" s="551"/>
      <c r="AH528" s="551"/>
      <c r="AI528" s="551"/>
      <c r="AJ528" s="551"/>
      <c r="AK528" s="551"/>
      <c r="AL528" s="551"/>
      <c r="AM528" s="551"/>
      <c r="AN528" s="551"/>
      <c r="AO528" s="551"/>
      <c r="AP528" s="551"/>
      <c r="AQ528" s="551"/>
      <c r="AR528" s="551"/>
      <c r="AS528" s="551"/>
      <c r="AT528" s="551"/>
      <c r="AU528" s="551"/>
      <c r="AV528" s="551"/>
      <c r="AW528" s="551"/>
      <c r="AX528" s="551"/>
      <c r="AY528" s="551"/>
      <c r="AZ528" s="551"/>
      <c r="BA528" s="551"/>
      <c r="BB528" s="551"/>
      <c r="BC528" s="551"/>
      <c r="BD528" s="551"/>
      <c r="BE528" s="551"/>
      <c r="BF528" s="551"/>
      <c r="BG528" s="551"/>
      <c r="BH528" s="551"/>
      <c r="BI528" s="551"/>
      <c r="BJ528" s="551"/>
      <c r="BK528" s="551"/>
      <c r="BL528" s="551"/>
      <c r="BM528" s="551"/>
      <c r="BN528" s="551"/>
      <c r="BO528" s="551"/>
      <c r="BP528" s="551"/>
      <c r="BQ528" s="551"/>
      <c r="BR528" s="551"/>
      <c r="BS528" s="551"/>
      <c r="BT528" s="551"/>
      <c r="BU528" s="551"/>
      <c r="BV528" s="551"/>
      <c r="BW528" s="551"/>
      <c r="BX528" s="551"/>
      <c r="BY528" s="551"/>
    </row>
    <row r="529">
      <c r="A529" s="551"/>
      <c r="B529" s="551"/>
      <c r="C529" s="551"/>
      <c r="D529" s="551"/>
      <c r="E529" s="554"/>
      <c r="H529" s="551"/>
      <c r="I529" s="551"/>
      <c r="J529" s="551"/>
      <c r="K529" s="551"/>
      <c r="L529" s="551"/>
      <c r="M529" s="551"/>
      <c r="N529" s="551"/>
      <c r="O529" s="551"/>
      <c r="P529" s="551"/>
      <c r="Q529" s="551"/>
      <c r="R529" s="551"/>
      <c r="S529" s="551"/>
      <c r="T529" s="551"/>
      <c r="U529" s="551"/>
      <c r="V529" s="551"/>
      <c r="W529" s="551"/>
      <c r="X529" s="551"/>
      <c r="Y529" s="551"/>
      <c r="Z529" s="551"/>
      <c r="AA529" s="551"/>
      <c r="AB529" s="551"/>
      <c r="AC529" s="551"/>
      <c r="AD529" s="551"/>
      <c r="AE529" s="551"/>
      <c r="AF529" s="551"/>
      <c r="AG529" s="551"/>
      <c r="AH529" s="551"/>
      <c r="AI529" s="551"/>
      <c r="AJ529" s="551"/>
      <c r="AK529" s="551"/>
      <c r="AL529" s="551"/>
      <c r="AM529" s="551"/>
      <c r="AN529" s="551"/>
      <c r="AO529" s="551"/>
      <c r="AP529" s="551"/>
      <c r="AQ529" s="551"/>
      <c r="AR529" s="551"/>
      <c r="AS529" s="551"/>
      <c r="AT529" s="551"/>
      <c r="AU529" s="551"/>
      <c r="AV529" s="551"/>
      <c r="AW529" s="551"/>
      <c r="AX529" s="551"/>
      <c r="AY529" s="551"/>
      <c r="AZ529" s="551"/>
      <c r="BA529" s="551"/>
      <c r="BB529" s="551"/>
      <c r="BC529" s="551"/>
      <c r="BD529" s="551"/>
      <c r="BE529" s="551"/>
      <c r="BF529" s="551"/>
      <c r="BG529" s="551"/>
      <c r="BH529" s="551"/>
      <c r="BI529" s="551"/>
      <c r="BJ529" s="551"/>
      <c r="BK529" s="551"/>
      <c r="BL529" s="551"/>
      <c r="BM529" s="551"/>
      <c r="BN529" s="551"/>
      <c r="BO529" s="551"/>
      <c r="BP529" s="551"/>
      <c r="BQ529" s="551"/>
      <c r="BR529" s="551"/>
      <c r="BS529" s="551"/>
      <c r="BT529" s="551"/>
      <c r="BU529" s="551"/>
      <c r="BV529" s="551"/>
      <c r="BW529" s="551"/>
      <c r="BX529" s="551"/>
      <c r="BY529" s="551"/>
    </row>
    <row r="530">
      <c r="A530" s="551"/>
      <c r="B530" s="551"/>
      <c r="C530" s="551"/>
      <c r="D530" s="551"/>
      <c r="E530" s="554"/>
      <c r="H530" s="551"/>
      <c r="I530" s="551"/>
      <c r="J530" s="551"/>
      <c r="K530" s="551"/>
      <c r="L530" s="551"/>
      <c r="M530" s="551"/>
      <c r="N530" s="551"/>
      <c r="O530" s="551"/>
      <c r="P530" s="551"/>
      <c r="Q530" s="551"/>
      <c r="R530" s="551"/>
      <c r="S530" s="551"/>
      <c r="T530" s="551"/>
      <c r="U530" s="551"/>
      <c r="V530" s="551"/>
      <c r="W530" s="551"/>
      <c r="X530" s="551"/>
      <c r="Y530" s="551"/>
      <c r="Z530" s="551"/>
      <c r="AA530" s="551"/>
      <c r="AB530" s="551"/>
      <c r="AC530" s="551"/>
      <c r="AD530" s="551"/>
      <c r="AE530" s="551"/>
      <c r="AF530" s="551"/>
      <c r="AG530" s="551"/>
      <c r="AH530" s="551"/>
      <c r="AI530" s="551"/>
      <c r="AJ530" s="551"/>
      <c r="AK530" s="551"/>
      <c r="AL530" s="551"/>
      <c r="AM530" s="551"/>
      <c r="AN530" s="551"/>
      <c r="AO530" s="551"/>
      <c r="AP530" s="551"/>
      <c r="AQ530" s="551"/>
      <c r="AR530" s="551"/>
      <c r="AS530" s="551"/>
      <c r="AT530" s="551"/>
      <c r="AU530" s="551"/>
      <c r="AV530" s="551"/>
      <c r="AW530" s="551"/>
      <c r="AX530" s="551"/>
      <c r="AY530" s="551"/>
      <c r="AZ530" s="551"/>
      <c r="BA530" s="551"/>
      <c r="BB530" s="551"/>
      <c r="BC530" s="551"/>
      <c r="BD530" s="551"/>
      <c r="BE530" s="551"/>
      <c r="BF530" s="551"/>
      <c r="BG530" s="551"/>
      <c r="BH530" s="551"/>
      <c r="BI530" s="551"/>
      <c r="BJ530" s="551"/>
      <c r="BK530" s="551"/>
      <c r="BL530" s="551"/>
      <c r="BM530" s="551"/>
      <c r="BN530" s="551"/>
      <c r="BO530" s="551"/>
      <c r="BP530" s="551"/>
      <c r="BQ530" s="551"/>
      <c r="BR530" s="551"/>
      <c r="BS530" s="551"/>
      <c r="BT530" s="551"/>
      <c r="BU530" s="551"/>
      <c r="BV530" s="551"/>
      <c r="BW530" s="551"/>
      <c r="BX530" s="551"/>
      <c r="BY530" s="551"/>
    </row>
    <row r="531">
      <c r="A531" s="551"/>
      <c r="B531" s="551"/>
      <c r="C531" s="551"/>
      <c r="D531" s="551"/>
      <c r="E531" s="554"/>
      <c r="H531" s="551"/>
      <c r="I531" s="551"/>
      <c r="J531" s="551"/>
      <c r="K531" s="551"/>
      <c r="L531" s="551"/>
      <c r="M531" s="551"/>
      <c r="N531" s="551"/>
      <c r="O531" s="551"/>
      <c r="P531" s="551"/>
      <c r="Q531" s="551"/>
      <c r="R531" s="551"/>
      <c r="S531" s="551"/>
      <c r="T531" s="551"/>
      <c r="U531" s="551"/>
      <c r="V531" s="551"/>
      <c r="W531" s="551"/>
      <c r="X531" s="551"/>
      <c r="Y531" s="551"/>
      <c r="Z531" s="551"/>
      <c r="AA531" s="551"/>
      <c r="AB531" s="551"/>
      <c r="AC531" s="551"/>
      <c r="AD531" s="551"/>
      <c r="AE531" s="551"/>
      <c r="AF531" s="551"/>
      <c r="AG531" s="551"/>
      <c r="AH531" s="551"/>
      <c r="AI531" s="551"/>
      <c r="AJ531" s="551"/>
      <c r="AK531" s="551"/>
      <c r="AL531" s="551"/>
      <c r="AM531" s="551"/>
      <c r="AN531" s="551"/>
      <c r="AO531" s="551"/>
      <c r="AP531" s="551"/>
      <c r="AQ531" s="551"/>
      <c r="AR531" s="551"/>
      <c r="AS531" s="551"/>
      <c r="AT531" s="551"/>
      <c r="AU531" s="551"/>
      <c r="AV531" s="551"/>
      <c r="AW531" s="551"/>
      <c r="AX531" s="551"/>
      <c r="AY531" s="551"/>
      <c r="AZ531" s="551"/>
      <c r="BA531" s="551"/>
      <c r="BB531" s="551"/>
      <c r="BC531" s="551"/>
      <c r="BD531" s="551"/>
      <c r="BE531" s="551"/>
      <c r="BF531" s="551"/>
      <c r="BG531" s="551"/>
      <c r="BH531" s="551"/>
      <c r="BI531" s="551"/>
      <c r="BJ531" s="551"/>
      <c r="BK531" s="551"/>
      <c r="BL531" s="551"/>
      <c r="BM531" s="551"/>
      <c r="BN531" s="551"/>
      <c r="BO531" s="551"/>
      <c r="BP531" s="551"/>
      <c r="BQ531" s="551"/>
      <c r="BR531" s="551"/>
      <c r="BS531" s="551"/>
      <c r="BT531" s="551"/>
      <c r="BU531" s="551"/>
      <c r="BV531" s="551"/>
      <c r="BW531" s="551"/>
      <c r="BX531" s="551"/>
      <c r="BY531" s="551"/>
    </row>
    <row r="532">
      <c r="A532" s="551"/>
      <c r="B532" s="551"/>
      <c r="C532" s="551"/>
      <c r="D532" s="551"/>
      <c r="E532" s="554"/>
      <c r="H532" s="551"/>
      <c r="I532" s="551"/>
      <c r="J532" s="551"/>
      <c r="K532" s="551"/>
      <c r="L532" s="551"/>
      <c r="M532" s="551"/>
      <c r="N532" s="551"/>
      <c r="O532" s="551"/>
      <c r="P532" s="551"/>
      <c r="Q532" s="551"/>
      <c r="R532" s="551"/>
      <c r="S532" s="551"/>
      <c r="T532" s="551"/>
      <c r="U532" s="551"/>
      <c r="V532" s="551"/>
      <c r="W532" s="551"/>
      <c r="X532" s="551"/>
      <c r="Y532" s="551"/>
      <c r="Z532" s="551"/>
      <c r="AA532" s="551"/>
      <c r="AB532" s="551"/>
      <c r="AC532" s="551"/>
      <c r="AD532" s="551"/>
      <c r="AE532" s="551"/>
      <c r="AF532" s="551"/>
      <c r="AG532" s="551"/>
      <c r="AH532" s="551"/>
      <c r="AI532" s="551"/>
      <c r="AJ532" s="551"/>
      <c r="AK532" s="551"/>
      <c r="AL532" s="551"/>
      <c r="AM532" s="551"/>
      <c r="AN532" s="551"/>
      <c r="AO532" s="551"/>
      <c r="AP532" s="551"/>
      <c r="AQ532" s="551"/>
      <c r="AR532" s="551"/>
      <c r="AS532" s="551"/>
      <c r="AT532" s="551"/>
      <c r="AU532" s="551"/>
      <c r="AV532" s="551"/>
      <c r="AW532" s="551"/>
      <c r="AX532" s="551"/>
      <c r="AY532" s="551"/>
      <c r="AZ532" s="551"/>
      <c r="BA532" s="551"/>
      <c r="BB532" s="551"/>
      <c r="BC532" s="551"/>
      <c r="BD532" s="551"/>
      <c r="BE532" s="551"/>
      <c r="BF532" s="551"/>
      <c r="BG532" s="551"/>
      <c r="BH532" s="551"/>
      <c r="BI532" s="551"/>
      <c r="BJ532" s="551"/>
      <c r="BK532" s="551"/>
      <c r="BL532" s="551"/>
      <c r="BM532" s="551"/>
      <c r="BN532" s="551"/>
      <c r="BO532" s="551"/>
      <c r="BP532" s="551"/>
      <c r="BQ532" s="551"/>
      <c r="BR532" s="551"/>
      <c r="BS532" s="551"/>
      <c r="BT532" s="551"/>
      <c r="BU532" s="551"/>
      <c r="BV532" s="551"/>
      <c r="BW532" s="551"/>
      <c r="BX532" s="551"/>
      <c r="BY532" s="551"/>
    </row>
    <row r="533">
      <c r="A533" s="551"/>
      <c r="B533" s="551"/>
      <c r="C533" s="551"/>
      <c r="D533" s="551"/>
      <c r="E533" s="554"/>
      <c r="H533" s="551"/>
      <c r="I533" s="551"/>
      <c r="J533" s="551"/>
      <c r="K533" s="551"/>
      <c r="L533" s="551"/>
      <c r="M533" s="551"/>
      <c r="N533" s="551"/>
      <c r="O533" s="551"/>
      <c r="P533" s="551"/>
      <c r="Q533" s="551"/>
      <c r="R533" s="551"/>
      <c r="S533" s="551"/>
      <c r="T533" s="551"/>
      <c r="U533" s="551"/>
      <c r="V533" s="551"/>
      <c r="W533" s="551"/>
      <c r="X533" s="551"/>
      <c r="Y533" s="551"/>
      <c r="Z533" s="551"/>
      <c r="AA533" s="551"/>
      <c r="AB533" s="551"/>
      <c r="AC533" s="551"/>
      <c r="AD533" s="551"/>
      <c r="AE533" s="551"/>
      <c r="AF533" s="551"/>
      <c r="AG533" s="551"/>
      <c r="AH533" s="551"/>
      <c r="AI533" s="551"/>
      <c r="AJ533" s="551"/>
      <c r="AK533" s="551"/>
      <c r="AL533" s="551"/>
      <c r="AM533" s="551"/>
      <c r="AN533" s="551"/>
      <c r="AO533" s="551"/>
      <c r="AP533" s="551"/>
      <c r="AQ533" s="551"/>
      <c r="AR533" s="551"/>
      <c r="AS533" s="551"/>
      <c r="AT533" s="551"/>
      <c r="AU533" s="551"/>
      <c r="AV533" s="551"/>
      <c r="AW533" s="551"/>
      <c r="AX533" s="551"/>
      <c r="AY533" s="551"/>
      <c r="AZ533" s="551"/>
      <c r="BA533" s="551"/>
      <c r="BB533" s="551"/>
      <c r="BC533" s="551"/>
      <c r="BD533" s="551"/>
      <c r="BE533" s="551"/>
      <c r="BF533" s="551"/>
      <c r="BG533" s="551"/>
      <c r="BH533" s="551"/>
      <c r="BI533" s="551"/>
      <c r="BJ533" s="551"/>
      <c r="BK533" s="551"/>
      <c r="BL533" s="551"/>
      <c r="BM533" s="551"/>
      <c r="BN533" s="551"/>
      <c r="BO533" s="551"/>
      <c r="BP533" s="551"/>
      <c r="BQ533" s="551"/>
      <c r="BR533" s="551"/>
      <c r="BS533" s="551"/>
      <c r="BT533" s="551"/>
      <c r="BU533" s="551"/>
      <c r="BV533" s="551"/>
      <c r="BW533" s="551"/>
      <c r="BX533" s="551"/>
      <c r="BY533" s="551"/>
    </row>
    <row r="534">
      <c r="A534" s="551"/>
      <c r="B534" s="551"/>
      <c r="C534" s="551"/>
      <c r="D534" s="551"/>
      <c r="E534" s="554"/>
      <c r="H534" s="551"/>
      <c r="I534" s="551"/>
      <c r="J534" s="551"/>
      <c r="K534" s="551"/>
      <c r="L534" s="551"/>
      <c r="M534" s="551"/>
      <c r="N534" s="551"/>
      <c r="O534" s="551"/>
      <c r="P534" s="551"/>
      <c r="Q534" s="551"/>
      <c r="R534" s="551"/>
      <c r="S534" s="551"/>
      <c r="T534" s="551"/>
      <c r="U534" s="551"/>
      <c r="V534" s="551"/>
      <c r="W534" s="551"/>
      <c r="X534" s="551"/>
      <c r="Y534" s="551"/>
      <c r="Z534" s="551"/>
      <c r="AA534" s="551"/>
      <c r="AB534" s="551"/>
      <c r="AC534" s="551"/>
      <c r="AD534" s="551"/>
      <c r="AE534" s="551"/>
      <c r="AF534" s="551"/>
      <c r="AG534" s="551"/>
      <c r="AH534" s="551"/>
      <c r="AI534" s="551"/>
      <c r="AJ534" s="551"/>
      <c r="AK534" s="551"/>
      <c r="AL534" s="551"/>
      <c r="AM534" s="551"/>
      <c r="AN534" s="551"/>
      <c r="AO534" s="551"/>
      <c r="AP534" s="551"/>
      <c r="AQ534" s="551"/>
      <c r="AR534" s="551"/>
      <c r="AS534" s="551"/>
      <c r="AT534" s="551"/>
      <c r="AU534" s="551"/>
      <c r="AV534" s="551"/>
      <c r="AW534" s="551"/>
      <c r="AX534" s="551"/>
      <c r="AY534" s="551"/>
      <c r="AZ534" s="551"/>
      <c r="BA534" s="551"/>
      <c r="BB534" s="551"/>
      <c r="BC534" s="551"/>
      <c r="BD534" s="551"/>
      <c r="BE534" s="551"/>
      <c r="BF534" s="551"/>
      <c r="BG534" s="551"/>
      <c r="BH534" s="551"/>
      <c r="BI534" s="551"/>
      <c r="BJ534" s="551"/>
      <c r="BK534" s="551"/>
      <c r="BL534" s="551"/>
      <c r="BM534" s="551"/>
      <c r="BN534" s="551"/>
      <c r="BO534" s="551"/>
      <c r="BP534" s="551"/>
      <c r="BQ534" s="551"/>
      <c r="BR534" s="551"/>
      <c r="BS534" s="551"/>
      <c r="BT534" s="551"/>
      <c r="BU534" s="551"/>
      <c r="BV534" s="551"/>
      <c r="BW534" s="551"/>
      <c r="BX534" s="551"/>
      <c r="BY534" s="551"/>
    </row>
    <row r="535">
      <c r="A535" s="551"/>
      <c r="B535" s="551"/>
      <c r="C535" s="551"/>
      <c r="D535" s="551"/>
      <c r="E535" s="554"/>
      <c r="H535" s="551"/>
      <c r="I535" s="551"/>
      <c r="J535" s="551"/>
      <c r="K535" s="551"/>
      <c r="L535" s="551"/>
      <c r="M535" s="551"/>
      <c r="N535" s="551"/>
      <c r="O535" s="551"/>
      <c r="P535" s="551"/>
      <c r="Q535" s="551"/>
      <c r="R535" s="551"/>
      <c r="S535" s="551"/>
      <c r="T535" s="551"/>
      <c r="U535" s="551"/>
      <c r="V535" s="551"/>
      <c r="W535" s="551"/>
      <c r="X535" s="551"/>
      <c r="Y535" s="551"/>
      <c r="Z535" s="551"/>
      <c r="AA535" s="551"/>
      <c r="AB535" s="551"/>
      <c r="AC535" s="551"/>
      <c r="AD535" s="551"/>
      <c r="AE535" s="551"/>
      <c r="AF535" s="551"/>
      <c r="AG535" s="551"/>
      <c r="AH535" s="551"/>
      <c r="AI535" s="551"/>
      <c r="AJ535" s="551"/>
      <c r="AK535" s="551"/>
      <c r="AL535" s="551"/>
      <c r="AM535" s="551"/>
      <c r="AN535" s="551"/>
      <c r="AO535" s="551"/>
      <c r="AP535" s="551"/>
      <c r="AQ535" s="551"/>
      <c r="AR535" s="551"/>
      <c r="AS535" s="551"/>
      <c r="AT535" s="551"/>
      <c r="AU535" s="551"/>
      <c r="AV535" s="551"/>
      <c r="AW535" s="551"/>
      <c r="AX535" s="551"/>
      <c r="AY535" s="551"/>
      <c r="AZ535" s="551"/>
      <c r="BA535" s="551"/>
      <c r="BB535" s="551"/>
      <c r="BC535" s="551"/>
      <c r="BD535" s="551"/>
      <c r="BE535" s="551"/>
      <c r="BF535" s="551"/>
      <c r="BG535" s="551"/>
      <c r="BH535" s="551"/>
      <c r="BI535" s="551"/>
      <c r="BJ535" s="551"/>
      <c r="BK535" s="551"/>
      <c r="BL535" s="551"/>
      <c r="BM535" s="551"/>
      <c r="BN535" s="551"/>
      <c r="BO535" s="551"/>
      <c r="BP535" s="551"/>
      <c r="BQ535" s="551"/>
      <c r="BR535" s="551"/>
      <c r="BS535" s="551"/>
      <c r="BT535" s="551"/>
      <c r="BU535" s="551"/>
      <c r="BV535" s="551"/>
      <c r="BW535" s="551"/>
      <c r="BX535" s="551"/>
      <c r="BY535" s="551"/>
    </row>
    <row r="536">
      <c r="A536" s="551"/>
      <c r="B536" s="551"/>
      <c r="C536" s="551"/>
      <c r="D536" s="551"/>
      <c r="E536" s="554"/>
      <c r="H536" s="551"/>
      <c r="I536" s="551"/>
      <c r="J536" s="551"/>
      <c r="K536" s="551"/>
      <c r="L536" s="551"/>
      <c r="M536" s="551"/>
      <c r="N536" s="551"/>
      <c r="O536" s="551"/>
      <c r="P536" s="551"/>
      <c r="Q536" s="551"/>
      <c r="R536" s="551"/>
      <c r="S536" s="551"/>
      <c r="T536" s="551"/>
      <c r="U536" s="551"/>
      <c r="V536" s="551"/>
      <c r="W536" s="551"/>
      <c r="X536" s="551"/>
      <c r="Y536" s="551"/>
      <c r="Z536" s="551"/>
      <c r="AA536" s="551"/>
      <c r="AB536" s="551"/>
      <c r="AC536" s="551"/>
      <c r="AD536" s="551"/>
      <c r="AE536" s="551"/>
      <c r="AF536" s="551"/>
      <c r="AG536" s="551"/>
      <c r="AH536" s="551"/>
      <c r="AI536" s="551"/>
      <c r="AJ536" s="551"/>
      <c r="AK536" s="551"/>
      <c r="AL536" s="551"/>
      <c r="AM536" s="551"/>
      <c r="AN536" s="551"/>
      <c r="AO536" s="551"/>
      <c r="AP536" s="551"/>
      <c r="AQ536" s="551"/>
      <c r="AR536" s="551"/>
      <c r="AS536" s="551"/>
      <c r="AT536" s="551"/>
      <c r="AU536" s="551"/>
      <c r="AV536" s="551"/>
      <c r="AW536" s="551"/>
      <c r="AX536" s="551"/>
      <c r="AY536" s="551"/>
      <c r="AZ536" s="551"/>
      <c r="BA536" s="551"/>
      <c r="BB536" s="551"/>
      <c r="BC536" s="551"/>
      <c r="BD536" s="551"/>
      <c r="BE536" s="551"/>
      <c r="BF536" s="551"/>
      <c r="BG536" s="551"/>
      <c r="BH536" s="551"/>
      <c r="BI536" s="551"/>
      <c r="BJ536" s="551"/>
      <c r="BK536" s="551"/>
      <c r="BL536" s="551"/>
      <c r="BM536" s="551"/>
      <c r="BN536" s="551"/>
      <c r="BO536" s="551"/>
      <c r="BP536" s="551"/>
      <c r="BQ536" s="551"/>
      <c r="BR536" s="551"/>
      <c r="BS536" s="551"/>
      <c r="BT536" s="551"/>
      <c r="BU536" s="551"/>
      <c r="BV536" s="551"/>
      <c r="BW536" s="551"/>
      <c r="BX536" s="551"/>
      <c r="BY536" s="551"/>
    </row>
    <row r="537">
      <c r="A537" s="551"/>
      <c r="B537" s="551"/>
      <c r="C537" s="551"/>
      <c r="D537" s="551"/>
      <c r="E537" s="554"/>
      <c r="H537" s="551"/>
      <c r="I537" s="551"/>
      <c r="J537" s="551"/>
      <c r="K537" s="551"/>
      <c r="L537" s="551"/>
      <c r="M537" s="551"/>
      <c r="N537" s="551"/>
      <c r="O537" s="551"/>
      <c r="P537" s="551"/>
      <c r="Q537" s="551"/>
      <c r="R537" s="551"/>
      <c r="S537" s="551"/>
      <c r="T537" s="551"/>
      <c r="U537" s="551"/>
      <c r="V537" s="551"/>
      <c r="W537" s="551"/>
      <c r="X537" s="551"/>
      <c r="Y537" s="551"/>
      <c r="Z537" s="551"/>
      <c r="AA537" s="551"/>
      <c r="AB537" s="551"/>
      <c r="AC537" s="551"/>
      <c r="AD537" s="551"/>
      <c r="AE537" s="551"/>
      <c r="AF537" s="551"/>
      <c r="AG537" s="551"/>
      <c r="AH537" s="551"/>
      <c r="AI537" s="551"/>
      <c r="AJ537" s="551"/>
      <c r="AK537" s="551"/>
      <c r="AL537" s="551"/>
      <c r="AM537" s="551"/>
      <c r="AN537" s="551"/>
      <c r="AO537" s="551"/>
      <c r="AP537" s="551"/>
      <c r="AQ537" s="551"/>
      <c r="AR537" s="551"/>
      <c r="AS537" s="551"/>
      <c r="AT537" s="551"/>
      <c r="AU537" s="551"/>
      <c r="AV537" s="551"/>
      <c r="AW537" s="551"/>
      <c r="AX537" s="551"/>
      <c r="AY537" s="551"/>
      <c r="AZ537" s="551"/>
      <c r="BA537" s="551"/>
      <c r="BB537" s="551"/>
      <c r="BC537" s="551"/>
      <c r="BD537" s="551"/>
      <c r="BE537" s="551"/>
      <c r="BF537" s="551"/>
      <c r="BG537" s="551"/>
      <c r="BH537" s="551"/>
      <c r="BI537" s="551"/>
      <c r="BJ537" s="551"/>
      <c r="BK537" s="551"/>
      <c r="BL537" s="551"/>
      <c r="BM537" s="551"/>
      <c r="BN537" s="551"/>
      <c r="BO537" s="551"/>
      <c r="BP537" s="551"/>
      <c r="BQ537" s="551"/>
      <c r="BR537" s="551"/>
      <c r="BS537" s="551"/>
      <c r="BT537" s="551"/>
      <c r="BU537" s="551"/>
      <c r="BV537" s="551"/>
      <c r="BW537" s="551"/>
      <c r="BX537" s="551"/>
      <c r="BY537" s="551"/>
    </row>
    <row r="538">
      <c r="A538" s="551"/>
      <c r="B538" s="551"/>
      <c r="C538" s="551"/>
      <c r="D538" s="551"/>
      <c r="E538" s="554"/>
      <c r="H538" s="551"/>
      <c r="I538" s="551"/>
      <c r="J538" s="551"/>
      <c r="K538" s="551"/>
      <c r="L538" s="551"/>
      <c r="M538" s="551"/>
      <c r="N538" s="551"/>
      <c r="O538" s="551"/>
      <c r="P538" s="551"/>
      <c r="Q538" s="551"/>
      <c r="R538" s="551"/>
      <c r="S538" s="551"/>
      <c r="T538" s="551"/>
      <c r="U538" s="551"/>
      <c r="V538" s="551"/>
      <c r="W538" s="551"/>
      <c r="X538" s="551"/>
      <c r="Y538" s="551"/>
      <c r="Z538" s="551"/>
      <c r="AA538" s="551"/>
      <c r="AB538" s="551"/>
      <c r="AC538" s="551"/>
      <c r="AD538" s="551"/>
      <c r="AE538" s="551"/>
      <c r="AF538" s="551"/>
      <c r="AG538" s="551"/>
      <c r="AH538" s="551"/>
      <c r="AI538" s="551"/>
      <c r="AJ538" s="551"/>
      <c r="AK538" s="551"/>
      <c r="AL538" s="551"/>
      <c r="AM538" s="551"/>
      <c r="AN538" s="551"/>
      <c r="AO538" s="551"/>
      <c r="AP538" s="551"/>
      <c r="AQ538" s="551"/>
      <c r="AR538" s="551"/>
      <c r="AS538" s="551"/>
      <c r="AT538" s="551"/>
      <c r="AU538" s="551"/>
      <c r="AV538" s="551"/>
      <c r="AW538" s="551"/>
      <c r="AX538" s="551"/>
      <c r="AY538" s="551"/>
      <c r="AZ538" s="551"/>
      <c r="BA538" s="551"/>
      <c r="BB538" s="551"/>
      <c r="BC538" s="551"/>
      <c r="BD538" s="551"/>
      <c r="BE538" s="551"/>
      <c r="BF538" s="551"/>
      <c r="BG538" s="551"/>
      <c r="BH538" s="551"/>
      <c r="BI538" s="551"/>
      <c r="BJ538" s="551"/>
      <c r="BK538" s="551"/>
      <c r="BL538" s="551"/>
      <c r="BM538" s="551"/>
      <c r="BN538" s="551"/>
      <c r="BO538" s="551"/>
      <c r="BP538" s="551"/>
      <c r="BQ538" s="551"/>
      <c r="BR538" s="551"/>
      <c r="BS538" s="551"/>
      <c r="BT538" s="551"/>
      <c r="BU538" s="551"/>
      <c r="BV538" s="551"/>
      <c r="BW538" s="551"/>
      <c r="BX538" s="551"/>
      <c r="BY538" s="551"/>
    </row>
    <row r="539">
      <c r="A539" s="551"/>
      <c r="B539" s="551"/>
      <c r="C539" s="551"/>
      <c r="D539" s="551"/>
      <c r="E539" s="554"/>
      <c r="H539" s="551"/>
      <c r="I539" s="551"/>
      <c r="J539" s="551"/>
      <c r="K539" s="551"/>
      <c r="L539" s="551"/>
      <c r="M539" s="551"/>
      <c r="N539" s="551"/>
      <c r="O539" s="551"/>
      <c r="P539" s="551"/>
      <c r="Q539" s="551"/>
      <c r="R539" s="551"/>
      <c r="S539" s="551"/>
      <c r="T539" s="551"/>
      <c r="U539" s="551"/>
      <c r="V539" s="551"/>
      <c r="W539" s="551"/>
      <c r="X539" s="551"/>
      <c r="Y539" s="551"/>
      <c r="Z539" s="551"/>
      <c r="AA539" s="551"/>
      <c r="AB539" s="551"/>
      <c r="AC539" s="551"/>
      <c r="AD539" s="551"/>
      <c r="AE539" s="551"/>
      <c r="AF539" s="551"/>
      <c r="AG539" s="551"/>
      <c r="AH539" s="551"/>
      <c r="AI539" s="551"/>
      <c r="AJ539" s="551"/>
      <c r="AK539" s="551"/>
      <c r="AL539" s="551"/>
      <c r="AM539" s="551"/>
      <c r="AN539" s="551"/>
      <c r="AO539" s="551"/>
      <c r="AP539" s="551"/>
      <c r="AQ539" s="551"/>
      <c r="AR539" s="551"/>
      <c r="AS539" s="551"/>
      <c r="AT539" s="551"/>
      <c r="AU539" s="551"/>
      <c r="AV539" s="551"/>
      <c r="AW539" s="551"/>
      <c r="AX539" s="551"/>
      <c r="AY539" s="551"/>
      <c r="AZ539" s="551"/>
      <c r="BA539" s="551"/>
      <c r="BB539" s="551"/>
      <c r="BC539" s="551"/>
      <c r="BD539" s="551"/>
      <c r="BE539" s="551"/>
      <c r="BF539" s="551"/>
      <c r="BG539" s="551"/>
      <c r="BH539" s="551"/>
      <c r="BI539" s="551"/>
      <c r="BJ539" s="551"/>
      <c r="BK539" s="551"/>
      <c r="BL539" s="551"/>
      <c r="BM539" s="551"/>
      <c r="BN539" s="551"/>
      <c r="BO539" s="551"/>
      <c r="BP539" s="551"/>
      <c r="BQ539" s="551"/>
      <c r="BR539" s="551"/>
      <c r="BS539" s="551"/>
      <c r="BT539" s="551"/>
      <c r="BU539" s="551"/>
      <c r="BV539" s="551"/>
      <c r="BW539" s="551"/>
      <c r="BX539" s="551"/>
      <c r="BY539" s="551"/>
    </row>
    <row r="540">
      <c r="A540" s="551"/>
      <c r="B540" s="551"/>
      <c r="C540" s="551"/>
      <c r="D540" s="551"/>
      <c r="E540" s="554"/>
      <c r="H540" s="551"/>
      <c r="I540" s="551"/>
      <c r="J540" s="551"/>
      <c r="K540" s="551"/>
      <c r="L540" s="551"/>
      <c r="M540" s="551"/>
      <c r="N540" s="551"/>
      <c r="O540" s="551"/>
      <c r="P540" s="551"/>
      <c r="Q540" s="551"/>
      <c r="R540" s="551"/>
      <c r="S540" s="551"/>
      <c r="T540" s="551"/>
      <c r="U540" s="551"/>
      <c r="V540" s="551"/>
      <c r="W540" s="551"/>
      <c r="X540" s="551"/>
      <c r="Y540" s="551"/>
      <c r="Z540" s="551"/>
      <c r="AA540" s="551"/>
      <c r="AB540" s="551"/>
      <c r="AC540" s="551"/>
      <c r="AD540" s="551"/>
      <c r="AE540" s="551"/>
      <c r="AF540" s="551"/>
      <c r="AG540" s="551"/>
      <c r="AH540" s="551"/>
      <c r="AI540" s="551"/>
      <c r="AJ540" s="551"/>
      <c r="AK540" s="551"/>
      <c r="AL540" s="551"/>
      <c r="AM540" s="551"/>
      <c r="AN540" s="551"/>
      <c r="AO540" s="551"/>
      <c r="AP540" s="551"/>
      <c r="AQ540" s="551"/>
      <c r="AR540" s="551"/>
      <c r="AS540" s="551"/>
      <c r="AT540" s="551"/>
      <c r="AU540" s="551"/>
      <c r="AV540" s="551"/>
      <c r="AW540" s="551"/>
      <c r="AX540" s="551"/>
      <c r="AY540" s="551"/>
      <c r="AZ540" s="551"/>
      <c r="BA540" s="551"/>
      <c r="BB540" s="551"/>
      <c r="BC540" s="551"/>
      <c r="BD540" s="551"/>
      <c r="BE540" s="551"/>
      <c r="BF540" s="551"/>
      <c r="BG540" s="551"/>
      <c r="BH540" s="551"/>
      <c r="BI540" s="551"/>
      <c r="BJ540" s="551"/>
      <c r="BK540" s="551"/>
      <c r="BL540" s="551"/>
      <c r="BM540" s="551"/>
      <c r="BN540" s="551"/>
      <c r="BO540" s="551"/>
      <c r="BP540" s="551"/>
      <c r="BQ540" s="551"/>
      <c r="BR540" s="551"/>
      <c r="BS540" s="551"/>
      <c r="BT540" s="551"/>
      <c r="BU540" s="551"/>
      <c r="BV540" s="551"/>
      <c r="BW540" s="551"/>
      <c r="BX540" s="551"/>
      <c r="BY540" s="551"/>
    </row>
    <row r="541">
      <c r="A541" s="551"/>
      <c r="B541" s="551"/>
      <c r="C541" s="551"/>
      <c r="D541" s="551"/>
      <c r="E541" s="554"/>
      <c r="H541" s="551"/>
      <c r="I541" s="551"/>
      <c r="J541" s="551"/>
      <c r="K541" s="551"/>
      <c r="L541" s="551"/>
      <c r="M541" s="551"/>
      <c r="N541" s="551"/>
      <c r="O541" s="551"/>
      <c r="P541" s="551"/>
      <c r="Q541" s="551"/>
      <c r="R541" s="551"/>
      <c r="S541" s="551"/>
      <c r="T541" s="551"/>
      <c r="U541" s="551"/>
      <c r="V541" s="551"/>
      <c r="W541" s="551"/>
      <c r="X541" s="551"/>
      <c r="Y541" s="551"/>
      <c r="Z541" s="551"/>
      <c r="AA541" s="551"/>
      <c r="AB541" s="551"/>
      <c r="AC541" s="551"/>
      <c r="AD541" s="551"/>
      <c r="AE541" s="551"/>
      <c r="AF541" s="551"/>
      <c r="AG541" s="551"/>
      <c r="AH541" s="551"/>
      <c r="AI541" s="551"/>
      <c r="AJ541" s="551"/>
      <c r="AK541" s="551"/>
      <c r="AL541" s="551"/>
      <c r="AM541" s="551"/>
      <c r="AN541" s="551"/>
      <c r="AO541" s="551"/>
      <c r="AP541" s="551"/>
      <c r="AQ541" s="551"/>
      <c r="AR541" s="551"/>
      <c r="AS541" s="551"/>
      <c r="AT541" s="551"/>
      <c r="AU541" s="551"/>
      <c r="AV541" s="551"/>
      <c r="AW541" s="551"/>
      <c r="AX541" s="551"/>
      <c r="AY541" s="551"/>
      <c r="AZ541" s="551"/>
      <c r="BA541" s="551"/>
      <c r="BB541" s="551"/>
      <c r="BC541" s="551"/>
      <c r="BD541" s="551"/>
      <c r="BE541" s="551"/>
      <c r="BF541" s="551"/>
      <c r="BG541" s="551"/>
      <c r="BH541" s="551"/>
      <c r="BI541" s="551"/>
      <c r="BJ541" s="551"/>
      <c r="BK541" s="551"/>
      <c r="BL541" s="551"/>
      <c r="BM541" s="551"/>
      <c r="BN541" s="551"/>
      <c r="BO541" s="551"/>
      <c r="BP541" s="551"/>
      <c r="BQ541" s="551"/>
      <c r="BR541" s="551"/>
      <c r="BS541" s="551"/>
      <c r="BT541" s="551"/>
      <c r="BU541" s="551"/>
      <c r="BV541" s="551"/>
      <c r="BW541" s="551"/>
      <c r="BX541" s="551"/>
      <c r="BY541" s="551"/>
    </row>
    <row r="542">
      <c r="A542" s="551"/>
      <c r="B542" s="551"/>
      <c r="C542" s="551"/>
      <c r="D542" s="551"/>
      <c r="E542" s="554"/>
      <c r="H542" s="551"/>
      <c r="I542" s="551"/>
      <c r="J542" s="551"/>
      <c r="K542" s="551"/>
      <c r="L542" s="551"/>
      <c r="M542" s="551"/>
      <c r="N542" s="551"/>
      <c r="O542" s="551"/>
      <c r="P542" s="551"/>
      <c r="Q542" s="551"/>
      <c r="R542" s="551"/>
      <c r="S542" s="551"/>
      <c r="T542" s="551"/>
      <c r="U542" s="551"/>
      <c r="V542" s="551"/>
      <c r="W542" s="551"/>
      <c r="X542" s="551"/>
      <c r="Y542" s="551"/>
      <c r="Z542" s="551"/>
      <c r="AA542" s="551"/>
      <c r="AB542" s="551"/>
      <c r="AC542" s="551"/>
      <c r="AD542" s="551"/>
      <c r="AE542" s="551"/>
      <c r="AF542" s="551"/>
      <c r="AG542" s="551"/>
      <c r="AH542" s="551"/>
      <c r="AI542" s="551"/>
      <c r="AJ542" s="551"/>
      <c r="AK542" s="551"/>
      <c r="AL542" s="551"/>
      <c r="AM542" s="551"/>
      <c r="AN542" s="551"/>
      <c r="AO542" s="551"/>
      <c r="AP542" s="551"/>
      <c r="AQ542" s="551"/>
      <c r="AR542" s="551"/>
      <c r="AS542" s="551"/>
      <c r="AT542" s="551"/>
      <c r="AU542" s="551"/>
      <c r="AV542" s="551"/>
      <c r="AW542" s="551"/>
      <c r="AX542" s="551"/>
      <c r="AY542" s="551"/>
      <c r="AZ542" s="551"/>
      <c r="BA542" s="551"/>
      <c r="BB542" s="551"/>
      <c r="BC542" s="551"/>
      <c r="BD542" s="551"/>
      <c r="BE542" s="551"/>
      <c r="BF542" s="551"/>
      <c r="BG542" s="551"/>
      <c r="BH542" s="551"/>
      <c r="BI542" s="551"/>
      <c r="BJ542" s="551"/>
      <c r="BK542" s="551"/>
      <c r="BL542" s="551"/>
      <c r="BM542" s="551"/>
      <c r="BN542" s="551"/>
      <c r="BO542" s="551"/>
      <c r="BP542" s="551"/>
      <c r="BQ542" s="551"/>
      <c r="BR542" s="551"/>
      <c r="BS542" s="551"/>
      <c r="BT542" s="551"/>
      <c r="BU542" s="551"/>
      <c r="BV542" s="551"/>
      <c r="BW542" s="551"/>
      <c r="BX542" s="551"/>
      <c r="BY542" s="551"/>
    </row>
    <row r="543">
      <c r="A543" s="551"/>
      <c r="B543" s="551"/>
      <c r="C543" s="551"/>
      <c r="D543" s="551"/>
      <c r="E543" s="554"/>
      <c r="H543" s="551"/>
      <c r="I543" s="551"/>
      <c r="J543" s="551"/>
      <c r="K543" s="551"/>
      <c r="L543" s="551"/>
      <c r="M543" s="551"/>
      <c r="N543" s="551"/>
      <c r="O543" s="551"/>
      <c r="P543" s="551"/>
      <c r="Q543" s="551"/>
      <c r="R543" s="551"/>
      <c r="S543" s="551"/>
      <c r="T543" s="551"/>
      <c r="U543" s="551"/>
      <c r="V543" s="551"/>
      <c r="W543" s="551"/>
      <c r="X543" s="551"/>
      <c r="Y543" s="551"/>
      <c r="Z543" s="551"/>
      <c r="AA543" s="551"/>
      <c r="AB543" s="551"/>
      <c r="AC543" s="551"/>
      <c r="AD543" s="551"/>
      <c r="AE543" s="551"/>
      <c r="AF543" s="551"/>
      <c r="AG543" s="551"/>
      <c r="AH543" s="551"/>
      <c r="AI543" s="551"/>
      <c r="AJ543" s="551"/>
      <c r="AK543" s="551"/>
      <c r="AL543" s="551"/>
      <c r="AM543" s="551"/>
      <c r="AN543" s="551"/>
      <c r="AO543" s="551"/>
      <c r="AP543" s="551"/>
      <c r="AQ543" s="551"/>
      <c r="AR543" s="551"/>
      <c r="AS543" s="551"/>
      <c r="AT543" s="551"/>
      <c r="AU543" s="551"/>
      <c r="AV543" s="551"/>
      <c r="AW543" s="551"/>
      <c r="AX543" s="551"/>
      <c r="AY543" s="551"/>
      <c r="AZ543" s="551"/>
      <c r="BA543" s="551"/>
      <c r="BB543" s="551"/>
      <c r="BC543" s="551"/>
      <c r="BD543" s="551"/>
      <c r="BE543" s="551"/>
      <c r="BF543" s="551"/>
      <c r="BG543" s="551"/>
      <c r="BH543" s="551"/>
      <c r="BI543" s="551"/>
      <c r="BJ543" s="551"/>
      <c r="BK543" s="551"/>
      <c r="BL543" s="551"/>
      <c r="BM543" s="551"/>
      <c r="BN543" s="551"/>
      <c r="BO543" s="551"/>
      <c r="BP543" s="551"/>
      <c r="BQ543" s="551"/>
      <c r="BR543" s="551"/>
      <c r="BS543" s="551"/>
      <c r="BT543" s="551"/>
      <c r="BU543" s="551"/>
      <c r="BV543" s="551"/>
      <c r="BW543" s="551"/>
      <c r="BX543" s="551"/>
      <c r="BY543" s="551"/>
    </row>
    <row r="544">
      <c r="A544" s="551"/>
      <c r="B544" s="551"/>
      <c r="C544" s="551"/>
      <c r="D544" s="551"/>
      <c r="E544" s="554"/>
      <c r="H544" s="551"/>
      <c r="I544" s="551"/>
      <c r="J544" s="551"/>
      <c r="K544" s="551"/>
      <c r="L544" s="551"/>
      <c r="M544" s="551"/>
      <c r="N544" s="551"/>
      <c r="O544" s="551"/>
      <c r="P544" s="551"/>
      <c r="Q544" s="551"/>
      <c r="R544" s="551"/>
      <c r="S544" s="551"/>
      <c r="T544" s="551"/>
      <c r="U544" s="551"/>
      <c r="V544" s="551"/>
      <c r="W544" s="551"/>
      <c r="X544" s="551"/>
      <c r="Y544" s="551"/>
      <c r="Z544" s="551"/>
      <c r="AA544" s="551"/>
      <c r="AB544" s="551"/>
      <c r="AC544" s="551"/>
      <c r="AD544" s="551"/>
      <c r="AE544" s="551"/>
      <c r="AF544" s="551"/>
      <c r="AG544" s="551"/>
      <c r="AH544" s="551"/>
      <c r="AI544" s="551"/>
      <c r="AJ544" s="551"/>
      <c r="AK544" s="551"/>
      <c r="AL544" s="551"/>
      <c r="AM544" s="551"/>
      <c r="AN544" s="551"/>
      <c r="AO544" s="551"/>
      <c r="AP544" s="551"/>
      <c r="AQ544" s="551"/>
      <c r="AR544" s="551"/>
      <c r="AS544" s="551"/>
      <c r="AT544" s="551"/>
      <c r="AU544" s="551"/>
      <c r="AV544" s="551"/>
      <c r="AW544" s="551"/>
      <c r="AX544" s="551"/>
      <c r="AY544" s="551"/>
      <c r="AZ544" s="551"/>
      <c r="BA544" s="551"/>
      <c r="BB544" s="551"/>
      <c r="BC544" s="551"/>
      <c r="BD544" s="551"/>
      <c r="BE544" s="551"/>
      <c r="BF544" s="551"/>
      <c r="BG544" s="551"/>
      <c r="BH544" s="551"/>
      <c r="BI544" s="551"/>
      <c r="BJ544" s="551"/>
      <c r="BK544" s="551"/>
      <c r="BL544" s="551"/>
      <c r="BM544" s="551"/>
      <c r="BN544" s="551"/>
      <c r="BO544" s="551"/>
      <c r="BP544" s="551"/>
      <c r="BQ544" s="551"/>
      <c r="BR544" s="551"/>
      <c r="BS544" s="551"/>
      <c r="BT544" s="551"/>
      <c r="BU544" s="551"/>
      <c r="BV544" s="551"/>
      <c r="BW544" s="551"/>
      <c r="BX544" s="551"/>
      <c r="BY544" s="551"/>
    </row>
    <row r="545">
      <c r="A545" s="551"/>
      <c r="B545" s="551"/>
      <c r="C545" s="551"/>
      <c r="D545" s="551"/>
      <c r="E545" s="554"/>
      <c r="H545" s="551"/>
      <c r="I545" s="551"/>
      <c r="J545" s="551"/>
      <c r="K545" s="551"/>
      <c r="L545" s="551"/>
      <c r="M545" s="551"/>
      <c r="N545" s="551"/>
      <c r="O545" s="551"/>
      <c r="P545" s="551"/>
      <c r="Q545" s="551"/>
      <c r="R545" s="551"/>
      <c r="S545" s="551"/>
      <c r="T545" s="551"/>
      <c r="U545" s="551"/>
      <c r="V545" s="551"/>
      <c r="W545" s="551"/>
      <c r="X545" s="551"/>
      <c r="Y545" s="551"/>
      <c r="Z545" s="551"/>
      <c r="AA545" s="551"/>
      <c r="AB545" s="551"/>
      <c r="AC545" s="551"/>
      <c r="AD545" s="551"/>
      <c r="AE545" s="551"/>
      <c r="AF545" s="551"/>
      <c r="AG545" s="551"/>
      <c r="AH545" s="551"/>
      <c r="AI545" s="551"/>
      <c r="AJ545" s="551"/>
      <c r="AK545" s="551"/>
      <c r="AL545" s="551"/>
      <c r="AM545" s="551"/>
      <c r="AN545" s="551"/>
      <c r="AO545" s="551"/>
      <c r="AP545" s="551"/>
      <c r="AQ545" s="551"/>
      <c r="AR545" s="551"/>
      <c r="AS545" s="551"/>
      <c r="AT545" s="551"/>
      <c r="AU545" s="551"/>
      <c r="AV545" s="551"/>
      <c r="AW545" s="551"/>
      <c r="AX545" s="551"/>
      <c r="AY545" s="551"/>
      <c r="AZ545" s="551"/>
      <c r="BA545" s="551"/>
      <c r="BB545" s="551"/>
      <c r="BC545" s="551"/>
      <c r="BD545" s="551"/>
      <c r="BE545" s="551"/>
      <c r="BF545" s="551"/>
      <c r="BG545" s="551"/>
      <c r="BH545" s="551"/>
      <c r="BI545" s="551"/>
      <c r="BJ545" s="551"/>
      <c r="BK545" s="551"/>
      <c r="BL545" s="551"/>
      <c r="BM545" s="551"/>
      <c r="BN545" s="551"/>
      <c r="BO545" s="551"/>
      <c r="BP545" s="551"/>
      <c r="BQ545" s="551"/>
      <c r="BR545" s="551"/>
      <c r="BS545" s="551"/>
      <c r="BT545" s="551"/>
      <c r="BU545" s="551"/>
      <c r="BV545" s="551"/>
      <c r="BW545" s="551"/>
      <c r="BX545" s="551"/>
      <c r="BY545" s="551"/>
    </row>
    <row r="546">
      <c r="A546" s="551"/>
      <c r="B546" s="551"/>
      <c r="C546" s="551"/>
      <c r="D546" s="551"/>
      <c r="E546" s="554"/>
      <c r="H546" s="551"/>
      <c r="I546" s="551"/>
      <c r="J546" s="551"/>
      <c r="K546" s="551"/>
      <c r="L546" s="551"/>
      <c r="M546" s="551"/>
      <c r="N546" s="551"/>
      <c r="O546" s="551"/>
      <c r="P546" s="551"/>
      <c r="Q546" s="551"/>
      <c r="R546" s="551"/>
      <c r="S546" s="551"/>
      <c r="T546" s="551"/>
      <c r="U546" s="551"/>
      <c r="V546" s="551"/>
      <c r="W546" s="551"/>
      <c r="X546" s="551"/>
      <c r="Y546" s="551"/>
      <c r="Z546" s="551"/>
      <c r="AA546" s="551"/>
      <c r="AB546" s="551"/>
      <c r="AC546" s="551"/>
      <c r="AD546" s="551"/>
      <c r="AE546" s="551"/>
      <c r="AF546" s="551"/>
      <c r="AG546" s="551"/>
      <c r="AH546" s="551"/>
      <c r="AI546" s="551"/>
      <c r="AJ546" s="551"/>
      <c r="AK546" s="551"/>
      <c r="AL546" s="551"/>
      <c r="AM546" s="551"/>
      <c r="AN546" s="551"/>
      <c r="AO546" s="551"/>
      <c r="AP546" s="551"/>
      <c r="AQ546" s="551"/>
      <c r="AR546" s="551"/>
      <c r="AS546" s="551"/>
      <c r="AT546" s="551"/>
      <c r="AU546" s="551"/>
      <c r="AV546" s="551"/>
      <c r="AW546" s="551"/>
      <c r="AX546" s="551"/>
      <c r="AY546" s="551"/>
      <c r="AZ546" s="551"/>
      <c r="BA546" s="551"/>
      <c r="BB546" s="551"/>
      <c r="BC546" s="551"/>
      <c r="BD546" s="551"/>
      <c r="BE546" s="551"/>
      <c r="BF546" s="551"/>
      <c r="BG546" s="551"/>
      <c r="BH546" s="551"/>
      <c r="BI546" s="551"/>
      <c r="BJ546" s="551"/>
      <c r="BK546" s="551"/>
      <c r="BL546" s="551"/>
      <c r="BM546" s="551"/>
      <c r="BN546" s="551"/>
      <c r="BO546" s="551"/>
      <c r="BP546" s="551"/>
      <c r="BQ546" s="551"/>
      <c r="BR546" s="551"/>
      <c r="BS546" s="551"/>
      <c r="BT546" s="551"/>
      <c r="BU546" s="551"/>
      <c r="BV546" s="551"/>
      <c r="BW546" s="551"/>
      <c r="BX546" s="551"/>
      <c r="BY546" s="551"/>
    </row>
    <row r="547">
      <c r="A547" s="551"/>
      <c r="B547" s="551"/>
      <c r="C547" s="551"/>
      <c r="D547" s="551"/>
      <c r="E547" s="554"/>
      <c r="H547" s="551"/>
      <c r="I547" s="551"/>
      <c r="J547" s="551"/>
      <c r="K547" s="551"/>
      <c r="L547" s="551"/>
      <c r="M547" s="551"/>
      <c r="N547" s="551"/>
      <c r="O547" s="551"/>
      <c r="P547" s="551"/>
      <c r="Q547" s="551"/>
      <c r="R547" s="551"/>
      <c r="S547" s="551"/>
      <c r="T547" s="551"/>
      <c r="U547" s="551"/>
      <c r="V547" s="551"/>
      <c r="W547" s="551"/>
      <c r="X547" s="551"/>
      <c r="Y547" s="551"/>
      <c r="Z547" s="551"/>
      <c r="AA547" s="551"/>
      <c r="AB547" s="551"/>
      <c r="AC547" s="551"/>
      <c r="AD547" s="551"/>
      <c r="AE547" s="551"/>
      <c r="AF547" s="551"/>
      <c r="AG547" s="551"/>
      <c r="AH547" s="551"/>
      <c r="AI547" s="551"/>
      <c r="AJ547" s="551"/>
      <c r="AK547" s="551"/>
      <c r="AL547" s="551"/>
      <c r="AM547" s="551"/>
      <c r="AN547" s="551"/>
      <c r="AO547" s="551"/>
      <c r="AP547" s="551"/>
      <c r="AQ547" s="551"/>
      <c r="AR547" s="551"/>
      <c r="AS547" s="551"/>
      <c r="AT547" s="551"/>
      <c r="AU547" s="551"/>
      <c r="AV547" s="551"/>
      <c r="AW547" s="551"/>
      <c r="AX547" s="551"/>
      <c r="AY547" s="551"/>
      <c r="AZ547" s="551"/>
      <c r="BA547" s="551"/>
      <c r="BB547" s="551"/>
      <c r="BC547" s="551"/>
      <c r="BD547" s="551"/>
      <c r="BE547" s="551"/>
      <c r="BF547" s="551"/>
      <c r="BG547" s="551"/>
      <c r="BH547" s="551"/>
      <c r="BI547" s="551"/>
      <c r="BJ547" s="551"/>
      <c r="BK547" s="551"/>
      <c r="BL547" s="551"/>
      <c r="BM547" s="551"/>
      <c r="BN547" s="551"/>
      <c r="BO547" s="551"/>
      <c r="BP547" s="551"/>
      <c r="BQ547" s="551"/>
      <c r="BR547" s="551"/>
      <c r="BS547" s="551"/>
      <c r="BT547" s="551"/>
      <c r="BU547" s="551"/>
      <c r="BV547" s="551"/>
      <c r="BW547" s="551"/>
      <c r="BX547" s="551"/>
      <c r="BY547" s="551"/>
    </row>
    <row r="548">
      <c r="A548" s="551"/>
      <c r="B548" s="551"/>
      <c r="C548" s="551"/>
      <c r="D548" s="551"/>
      <c r="E548" s="554"/>
      <c r="H548" s="551"/>
      <c r="I548" s="551"/>
      <c r="J548" s="551"/>
      <c r="K548" s="551"/>
      <c r="L548" s="551"/>
      <c r="M548" s="551"/>
      <c r="N548" s="551"/>
      <c r="O548" s="551"/>
      <c r="P548" s="551"/>
      <c r="Q548" s="551"/>
      <c r="R548" s="551"/>
      <c r="S548" s="551"/>
      <c r="T548" s="551"/>
      <c r="U548" s="551"/>
      <c r="V548" s="551"/>
      <c r="W548" s="551"/>
      <c r="X548" s="551"/>
      <c r="Y548" s="551"/>
      <c r="Z548" s="551"/>
      <c r="AA548" s="551"/>
      <c r="AB548" s="551"/>
      <c r="AC548" s="551"/>
      <c r="AD548" s="551"/>
      <c r="AE548" s="551"/>
      <c r="AF548" s="551"/>
      <c r="AG548" s="551"/>
      <c r="AH548" s="551"/>
      <c r="AI548" s="551"/>
      <c r="AJ548" s="551"/>
      <c r="AK548" s="551"/>
      <c r="AL548" s="551"/>
      <c r="AM548" s="551"/>
      <c r="AN548" s="551"/>
      <c r="AO548" s="551"/>
      <c r="AP548" s="551"/>
      <c r="AQ548" s="551"/>
      <c r="AR548" s="551"/>
      <c r="AS548" s="551"/>
      <c r="AT548" s="551"/>
      <c r="AU548" s="551"/>
      <c r="AV548" s="551"/>
      <c r="AW548" s="551"/>
      <c r="AX548" s="551"/>
      <c r="AY548" s="551"/>
      <c r="AZ548" s="551"/>
      <c r="BA548" s="551"/>
      <c r="BB548" s="551"/>
      <c r="BC548" s="551"/>
      <c r="BD548" s="551"/>
      <c r="BE548" s="551"/>
      <c r="BF548" s="551"/>
      <c r="BG548" s="551"/>
      <c r="BH548" s="551"/>
      <c r="BI548" s="551"/>
      <c r="BJ548" s="551"/>
      <c r="BK548" s="551"/>
      <c r="BL548" s="551"/>
      <c r="BM548" s="551"/>
      <c r="BN548" s="551"/>
      <c r="BO548" s="551"/>
      <c r="BP548" s="551"/>
      <c r="BQ548" s="551"/>
      <c r="BR548" s="551"/>
      <c r="BS548" s="551"/>
      <c r="BT548" s="551"/>
      <c r="BU548" s="551"/>
      <c r="BV548" s="551"/>
      <c r="BW548" s="551"/>
      <c r="BX548" s="551"/>
      <c r="BY548" s="551"/>
    </row>
    <row r="549">
      <c r="A549" s="551"/>
      <c r="B549" s="551"/>
      <c r="C549" s="551"/>
      <c r="D549" s="551"/>
      <c r="E549" s="554"/>
      <c r="H549" s="551"/>
      <c r="I549" s="551"/>
      <c r="J549" s="551"/>
      <c r="K549" s="551"/>
      <c r="L549" s="551"/>
      <c r="M549" s="551"/>
      <c r="N549" s="551"/>
      <c r="O549" s="551"/>
      <c r="P549" s="551"/>
      <c r="Q549" s="551"/>
      <c r="R549" s="551"/>
      <c r="S549" s="551"/>
      <c r="T549" s="551"/>
      <c r="U549" s="551"/>
      <c r="V549" s="551"/>
      <c r="W549" s="551"/>
      <c r="X549" s="551"/>
      <c r="Y549" s="551"/>
      <c r="Z549" s="551"/>
      <c r="AA549" s="551"/>
      <c r="AB549" s="551"/>
      <c r="AC549" s="551"/>
      <c r="AD549" s="551"/>
      <c r="AE549" s="551"/>
      <c r="AF549" s="551"/>
      <c r="AG549" s="551"/>
      <c r="AH549" s="551"/>
      <c r="AI549" s="551"/>
      <c r="AJ549" s="551"/>
      <c r="AK549" s="551"/>
      <c r="AL549" s="551"/>
      <c r="AM549" s="551"/>
      <c r="AN549" s="551"/>
      <c r="AO549" s="551"/>
      <c r="AP549" s="551"/>
      <c r="AQ549" s="551"/>
      <c r="AR549" s="551"/>
      <c r="AS549" s="551"/>
      <c r="AT549" s="551"/>
      <c r="AU549" s="551"/>
      <c r="AV549" s="551"/>
      <c r="AW549" s="551"/>
      <c r="AX549" s="551"/>
      <c r="AY549" s="551"/>
      <c r="AZ549" s="551"/>
      <c r="BA549" s="551"/>
      <c r="BB549" s="551"/>
      <c r="BC549" s="551"/>
      <c r="BD549" s="551"/>
      <c r="BE549" s="551"/>
      <c r="BF549" s="551"/>
      <c r="BG549" s="551"/>
      <c r="BH549" s="551"/>
      <c r="BI549" s="551"/>
      <c r="BJ549" s="551"/>
      <c r="BK549" s="551"/>
      <c r="BL549" s="551"/>
      <c r="BM549" s="551"/>
      <c r="BN549" s="551"/>
      <c r="BO549" s="551"/>
      <c r="BP549" s="551"/>
      <c r="BQ549" s="551"/>
      <c r="BR549" s="551"/>
      <c r="BS549" s="551"/>
      <c r="BT549" s="551"/>
      <c r="BU549" s="551"/>
      <c r="BV549" s="551"/>
      <c r="BW549" s="551"/>
      <c r="BX549" s="551"/>
      <c r="BY549" s="551"/>
    </row>
    <row r="550">
      <c r="A550" s="551"/>
      <c r="B550" s="551"/>
      <c r="C550" s="551"/>
      <c r="D550" s="551"/>
      <c r="E550" s="554"/>
      <c r="H550" s="551"/>
      <c r="I550" s="551"/>
      <c r="J550" s="551"/>
      <c r="K550" s="551"/>
      <c r="L550" s="551"/>
      <c r="M550" s="551"/>
      <c r="N550" s="551"/>
      <c r="O550" s="551"/>
      <c r="P550" s="551"/>
      <c r="Q550" s="551"/>
      <c r="R550" s="551"/>
      <c r="S550" s="551"/>
      <c r="T550" s="551"/>
      <c r="U550" s="551"/>
      <c r="V550" s="551"/>
      <c r="W550" s="551"/>
      <c r="X550" s="551"/>
      <c r="Y550" s="551"/>
      <c r="Z550" s="551"/>
      <c r="AA550" s="551"/>
      <c r="AB550" s="551"/>
      <c r="AC550" s="551"/>
      <c r="AD550" s="551"/>
      <c r="AE550" s="551"/>
      <c r="AF550" s="551"/>
      <c r="AG550" s="551"/>
      <c r="AH550" s="551"/>
      <c r="AI550" s="551"/>
      <c r="AJ550" s="551"/>
      <c r="AK550" s="551"/>
      <c r="AL550" s="551"/>
      <c r="AM550" s="551"/>
      <c r="AN550" s="551"/>
      <c r="AO550" s="551"/>
      <c r="AP550" s="551"/>
      <c r="AQ550" s="551"/>
      <c r="AR550" s="551"/>
      <c r="AS550" s="551"/>
      <c r="AT550" s="551"/>
      <c r="AU550" s="551"/>
      <c r="AV550" s="551"/>
      <c r="AW550" s="551"/>
      <c r="AX550" s="551"/>
      <c r="AY550" s="551"/>
      <c r="AZ550" s="551"/>
      <c r="BA550" s="551"/>
      <c r="BB550" s="551"/>
      <c r="BC550" s="551"/>
      <c r="BD550" s="551"/>
      <c r="BE550" s="551"/>
      <c r="BF550" s="551"/>
      <c r="BG550" s="551"/>
      <c r="BH550" s="551"/>
      <c r="BI550" s="551"/>
      <c r="BJ550" s="551"/>
      <c r="BK550" s="551"/>
      <c r="BL550" s="551"/>
      <c r="BM550" s="551"/>
      <c r="BN550" s="551"/>
      <c r="BO550" s="551"/>
      <c r="BP550" s="551"/>
      <c r="BQ550" s="551"/>
      <c r="BR550" s="551"/>
      <c r="BS550" s="551"/>
      <c r="BT550" s="551"/>
      <c r="BU550" s="551"/>
      <c r="BV550" s="551"/>
      <c r="BW550" s="551"/>
      <c r="BX550" s="551"/>
      <c r="BY550" s="551"/>
    </row>
    <row r="551">
      <c r="A551" s="551"/>
      <c r="B551" s="551"/>
      <c r="C551" s="551"/>
      <c r="D551" s="551"/>
      <c r="E551" s="554"/>
      <c r="H551" s="551"/>
      <c r="I551" s="551"/>
      <c r="J551" s="551"/>
      <c r="K551" s="551"/>
      <c r="L551" s="551"/>
      <c r="M551" s="551"/>
      <c r="N551" s="551"/>
      <c r="O551" s="551"/>
      <c r="P551" s="551"/>
      <c r="Q551" s="551"/>
      <c r="R551" s="551"/>
      <c r="S551" s="551"/>
      <c r="T551" s="551"/>
      <c r="U551" s="551"/>
      <c r="V551" s="551"/>
      <c r="W551" s="551"/>
      <c r="X551" s="551"/>
      <c r="Y551" s="551"/>
      <c r="Z551" s="551"/>
      <c r="AA551" s="551"/>
      <c r="AB551" s="551"/>
      <c r="AC551" s="551"/>
      <c r="AD551" s="551"/>
      <c r="AE551" s="551"/>
      <c r="AF551" s="551"/>
      <c r="AG551" s="551"/>
      <c r="AH551" s="551"/>
      <c r="AI551" s="551"/>
      <c r="AJ551" s="551"/>
      <c r="AK551" s="551"/>
      <c r="AL551" s="551"/>
      <c r="AM551" s="551"/>
      <c r="AN551" s="551"/>
      <c r="AO551" s="551"/>
      <c r="AP551" s="551"/>
      <c r="AQ551" s="551"/>
      <c r="AR551" s="551"/>
      <c r="AS551" s="551"/>
      <c r="AT551" s="551"/>
      <c r="AU551" s="551"/>
      <c r="AV551" s="551"/>
      <c r="AW551" s="551"/>
      <c r="AX551" s="551"/>
      <c r="AY551" s="551"/>
      <c r="AZ551" s="551"/>
      <c r="BA551" s="551"/>
      <c r="BB551" s="551"/>
      <c r="BC551" s="551"/>
      <c r="BD551" s="551"/>
      <c r="BE551" s="551"/>
      <c r="BF551" s="551"/>
      <c r="BG551" s="551"/>
      <c r="BH551" s="551"/>
      <c r="BI551" s="551"/>
      <c r="BJ551" s="551"/>
      <c r="BK551" s="551"/>
      <c r="BL551" s="551"/>
      <c r="BM551" s="551"/>
      <c r="BN551" s="551"/>
      <c r="BO551" s="551"/>
      <c r="BP551" s="551"/>
      <c r="BQ551" s="551"/>
      <c r="BR551" s="551"/>
      <c r="BS551" s="551"/>
      <c r="BT551" s="551"/>
      <c r="BU551" s="551"/>
      <c r="BV551" s="551"/>
      <c r="BW551" s="551"/>
      <c r="BX551" s="551"/>
      <c r="BY551" s="551"/>
    </row>
    <row r="552">
      <c r="A552" s="551"/>
      <c r="B552" s="551"/>
      <c r="C552" s="551"/>
      <c r="D552" s="551"/>
      <c r="E552" s="554"/>
      <c r="H552" s="551"/>
      <c r="I552" s="551"/>
      <c r="J552" s="551"/>
      <c r="K552" s="551"/>
      <c r="L552" s="551"/>
      <c r="M552" s="551"/>
      <c r="N552" s="551"/>
      <c r="O552" s="551"/>
      <c r="P552" s="551"/>
      <c r="Q552" s="551"/>
      <c r="R552" s="551"/>
      <c r="S552" s="551"/>
      <c r="T552" s="551"/>
      <c r="U552" s="551"/>
      <c r="V552" s="551"/>
      <c r="W552" s="551"/>
      <c r="X552" s="551"/>
      <c r="Y552" s="551"/>
      <c r="Z552" s="551"/>
      <c r="AA552" s="551"/>
      <c r="AB552" s="551"/>
      <c r="AC552" s="551"/>
      <c r="AD552" s="551"/>
      <c r="AE552" s="551"/>
      <c r="AF552" s="551"/>
      <c r="AG552" s="551"/>
      <c r="AH552" s="551"/>
      <c r="AI552" s="551"/>
      <c r="AJ552" s="551"/>
      <c r="AK552" s="551"/>
      <c r="AL552" s="551"/>
      <c r="AM552" s="551"/>
      <c r="AN552" s="551"/>
      <c r="AO552" s="551"/>
      <c r="AP552" s="551"/>
      <c r="AQ552" s="551"/>
      <c r="AR552" s="551"/>
      <c r="AS552" s="551"/>
      <c r="AT552" s="551"/>
      <c r="AU552" s="551"/>
      <c r="AV552" s="551"/>
      <c r="AW552" s="551"/>
      <c r="AX552" s="551"/>
      <c r="AY552" s="551"/>
      <c r="AZ552" s="551"/>
      <c r="BA552" s="551"/>
      <c r="BB552" s="551"/>
      <c r="BC552" s="551"/>
      <c r="BD552" s="551"/>
      <c r="BE552" s="551"/>
      <c r="BF552" s="551"/>
      <c r="BG552" s="551"/>
      <c r="BH552" s="551"/>
      <c r="BI552" s="551"/>
      <c r="BJ552" s="551"/>
      <c r="BK552" s="551"/>
      <c r="BL552" s="551"/>
      <c r="BM552" s="551"/>
      <c r="BN552" s="551"/>
      <c r="BO552" s="551"/>
      <c r="BP552" s="551"/>
      <c r="BQ552" s="551"/>
      <c r="BR552" s="551"/>
      <c r="BS552" s="551"/>
      <c r="BT552" s="551"/>
      <c r="BU552" s="551"/>
      <c r="BV552" s="551"/>
      <c r="BW552" s="551"/>
      <c r="BX552" s="551"/>
      <c r="BY552" s="551"/>
    </row>
    <row r="553">
      <c r="A553" s="551"/>
      <c r="B553" s="551"/>
      <c r="C553" s="551"/>
      <c r="D553" s="551"/>
      <c r="E553" s="554"/>
      <c r="H553" s="551"/>
      <c r="I553" s="551"/>
      <c r="J553" s="551"/>
      <c r="K553" s="551"/>
      <c r="L553" s="551"/>
      <c r="M553" s="551"/>
      <c r="N553" s="551"/>
      <c r="O553" s="551"/>
      <c r="P553" s="551"/>
      <c r="Q553" s="551"/>
      <c r="R553" s="551"/>
      <c r="S553" s="551"/>
      <c r="T553" s="551"/>
      <c r="U553" s="551"/>
      <c r="V553" s="551"/>
      <c r="W553" s="551"/>
      <c r="X553" s="551"/>
      <c r="Y553" s="551"/>
      <c r="Z553" s="551"/>
      <c r="AA553" s="551"/>
      <c r="AB553" s="551"/>
      <c r="AC553" s="551"/>
      <c r="AD553" s="551"/>
      <c r="AE553" s="551"/>
      <c r="AF553" s="551"/>
      <c r="AG553" s="551"/>
      <c r="AH553" s="551"/>
      <c r="AI553" s="551"/>
      <c r="AJ553" s="551"/>
      <c r="AK553" s="551"/>
      <c r="AL553" s="551"/>
      <c r="AM553" s="551"/>
      <c r="AN553" s="551"/>
      <c r="AO553" s="551"/>
      <c r="AP553" s="551"/>
      <c r="AQ553" s="551"/>
      <c r="AR553" s="551"/>
      <c r="AS553" s="551"/>
      <c r="AT553" s="551"/>
      <c r="AU553" s="551"/>
      <c r="AV553" s="551"/>
      <c r="AW553" s="551"/>
      <c r="AX553" s="551"/>
      <c r="AY553" s="551"/>
      <c r="AZ553" s="551"/>
      <c r="BA553" s="551"/>
      <c r="BB553" s="551"/>
      <c r="BC553" s="551"/>
      <c r="BD553" s="551"/>
      <c r="BE553" s="551"/>
      <c r="BF553" s="551"/>
      <c r="BG553" s="551"/>
      <c r="BH553" s="551"/>
      <c r="BI553" s="551"/>
      <c r="BJ553" s="551"/>
      <c r="BK553" s="551"/>
      <c r="BL553" s="551"/>
      <c r="BM553" s="551"/>
      <c r="BN553" s="551"/>
      <c r="BO553" s="551"/>
      <c r="BP553" s="551"/>
      <c r="BQ553" s="551"/>
      <c r="BR553" s="551"/>
      <c r="BS553" s="551"/>
      <c r="BT553" s="551"/>
      <c r="BU553" s="551"/>
      <c r="BV553" s="551"/>
      <c r="BW553" s="551"/>
      <c r="BX553" s="551"/>
      <c r="BY553" s="551"/>
    </row>
    <row r="554">
      <c r="A554" s="551"/>
      <c r="B554" s="551"/>
      <c r="C554" s="551"/>
      <c r="D554" s="551"/>
      <c r="E554" s="554"/>
      <c r="H554" s="551"/>
      <c r="I554" s="551"/>
      <c r="J554" s="551"/>
      <c r="K554" s="551"/>
      <c r="L554" s="551"/>
      <c r="M554" s="551"/>
      <c r="N554" s="551"/>
      <c r="O554" s="551"/>
      <c r="P554" s="551"/>
      <c r="Q554" s="551"/>
      <c r="R554" s="551"/>
      <c r="S554" s="551"/>
      <c r="T554" s="551"/>
      <c r="U554" s="551"/>
      <c r="V554" s="551"/>
      <c r="W554" s="551"/>
      <c r="X554" s="551"/>
      <c r="Y554" s="551"/>
      <c r="Z554" s="551"/>
      <c r="AA554" s="551"/>
      <c r="AB554" s="551"/>
      <c r="AC554" s="551"/>
      <c r="AD554" s="551"/>
      <c r="AE554" s="551"/>
      <c r="AF554" s="551"/>
      <c r="AG554" s="551"/>
      <c r="AH554" s="551"/>
      <c r="AI554" s="551"/>
      <c r="AJ554" s="551"/>
      <c r="AK554" s="551"/>
      <c r="AL554" s="551"/>
      <c r="AM554" s="551"/>
      <c r="AN554" s="551"/>
      <c r="AO554" s="551"/>
      <c r="AP554" s="551"/>
      <c r="AQ554" s="551"/>
      <c r="AR554" s="551"/>
      <c r="AS554" s="551"/>
      <c r="AT554" s="551"/>
      <c r="AU554" s="551"/>
      <c r="AV554" s="551"/>
      <c r="AW554" s="551"/>
      <c r="AX554" s="551"/>
      <c r="AY554" s="551"/>
      <c r="AZ554" s="551"/>
      <c r="BA554" s="551"/>
      <c r="BB554" s="551"/>
      <c r="BC554" s="551"/>
      <c r="BD554" s="551"/>
      <c r="BE554" s="551"/>
      <c r="BF554" s="551"/>
      <c r="BG554" s="551"/>
      <c r="BH554" s="551"/>
      <c r="BI554" s="551"/>
      <c r="BJ554" s="551"/>
      <c r="BK554" s="551"/>
      <c r="BL554" s="551"/>
      <c r="BM554" s="551"/>
      <c r="BN554" s="551"/>
      <c r="BO554" s="551"/>
      <c r="BP554" s="551"/>
      <c r="BQ554" s="551"/>
      <c r="BR554" s="551"/>
      <c r="BS554" s="551"/>
      <c r="BT554" s="551"/>
      <c r="BU554" s="551"/>
      <c r="BV554" s="551"/>
      <c r="BW554" s="551"/>
      <c r="BX554" s="551"/>
      <c r="BY554" s="551"/>
    </row>
    <row r="555">
      <c r="A555" s="551"/>
      <c r="B555" s="551"/>
      <c r="C555" s="551"/>
      <c r="D555" s="551"/>
      <c r="E555" s="554"/>
      <c r="H555" s="551"/>
      <c r="I555" s="551"/>
      <c r="J555" s="551"/>
      <c r="K555" s="551"/>
      <c r="L555" s="551"/>
      <c r="M555" s="551"/>
      <c r="N555" s="551"/>
      <c r="O555" s="551"/>
      <c r="P555" s="551"/>
      <c r="Q555" s="551"/>
      <c r="R555" s="551"/>
      <c r="S555" s="551"/>
      <c r="T555" s="551"/>
      <c r="U555" s="551"/>
      <c r="V555" s="551"/>
      <c r="W555" s="551"/>
      <c r="X555" s="551"/>
      <c r="Y555" s="551"/>
      <c r="Z555" s="551"/>
      <c r="AA555" s="551"/>
      <c r="AB555" s="551"/>
      <c r="AC555" s="551"/>
      <c r="AD555" s="551"/>
      <c r="AE555" s="551"/>
      <c r="AF555" s="551"/>
      <c r="AG555" s="551"/>
      <c r="AH555" s="551"/>
      <c r="AI555" s="551"/>
      <c r="AJ555" s="551"/>
      <c r="AK555" s="551"/>
      <c r="AL555" s="551"/>
      <c r="AM555" s="551"/>
      <c r="AN555" s="551"/>
      <c r="AO555" s="551"/>
      <c r="AP555" s="551"/>
      <c r="AQ555" s="551"/>
      <c r="AR555" s="551"/>
      <c r="AS555" s="551"/>
      <c r="AT555" s="551"/>
      <c r="AU555" s="551"/>
      <c r="AV555" s="551"/>
      <c r="AW555" s="551"/>
      <c r="AX555" s="551"/>
      <c r="AY555" s="551"/>
      <c r="AZ555" s="551"/>
      <c r="BA555" s="551"/>
      <c r="BB555" s="551"/>
      <c r="BC555" s="551"/>
      <c r="BD555" s="551"/>
      <c r="BE555" s="551"/>
      <c r="BF555" s="551"/>
      <c r="BG555" s="551"/>
      <c r="BH555" s="551"/>
      <c r="BI555" s="551"/>
      <c r="BJ555" s="551"/>
      <c r="BK555" s="551"/>
      <c r="BL555" s="551"/>
      <c r="BM555" s="551"/>
      <c r="BN555" s="551"/>
      <c r="BO555" s="551"/>
      <c r="BP555" s="551"/>
      <c r="BQ555" s="551"/>
      <c r="BR555" s="551"/>
      <c r="BS555" s="551"/>
      <c r="BT555" s="551"/>
      <c r="BU555" s="551"/>
      <c r="BV555" s="551"/>
      <c r="BW555" s="551"/>
      <c r="BX555" s="551"/>
      <c r="BY555" s="551"/>
    </row>
    <row r="556">
      <c r="A556" s="551"/>
      <c r="B556" s="551"/>
      <c r="C556" s="551"/>
      <c r="D556" s="551"/>
      <c r="E556" s="554"/>
      <c r="H556" s="551"/>
      <c r="I556" s="551"/>
      <c r="J556" s="551"/>
      <c r="K556" s="551"/>
      <c r="L556" s="551"/>
      <c r="M556" s="551"/>
      <c r="N556" s="551"/>
      <c r="O556" s="551"/>
      <c r="P556" s="551"/>
      <c r="Q556" s="551"/>
      <c r="R556" s="551"/>
      <c r="S556" s="551"/>
      <c r="T556" s="551"/>
      <c r="U556" s="551"/>
      <c r="V556" s="551"/>
      <c r="W556" s="551"/>
      <c r="X556" s="551"/>
      <c r="Y556" s="551"/>
      <c r="Z556" s="551"/>
      <c r="AA556" s="551"/>
      <c r="AB556" s="551"/>
      <c r="AC556" s="551"/>
      <c r="AD556" s="551"/>
      <c r="AE556" s="551"/>
      <c r="AF556" s="551"/>
      <c r="AG556" s="551"/>
      <c r="AH556" s="551"/>
      <c r="AI556" s="551"/>
      <c r="AJ556" s="551"/>
      <c r="AK556" s="551"/>
      <c r="AL556" s="551"/>
      <c r="AM556" s="551"/>
      <c r="AN556" s="551"/>
      <c r="AO556" s="551"/>
      <c r="AP556" s="551"/>
      <c r="AQ556" s="551"/>
      <c r="AR556" s="551"/>
      <c r="AS556" s="551"/>
      <c r="AT556" s="551"/>
      <c r="AU556" s="551"/>
      <c r="AV556" s="551"/>
      <c r="AW556" s="551"/>
      <c r="AX556" s="551"/>
      <c r="AY556" s="551"/>
      <c r="AZ556" s="551"/>
      <c r="BA556" s="551"/>
      <c r="BB556" s="551"/>
      <c r="BC556" s="551"/>
      <c r="BD556" s="551"/>
      <c r="BE556" s="551"/>
      <c r="BF556" s="551"/>
      <c r="BG556" s="551"/>
      <c r="BH556" s="551"/>
      <c r="BI556" s="551"/>
      <c r="BJ556" s="551"/>
      <c r="BK556" s="551"/>
      <c r="BL556" s="551"/>
      <c r="BM556" s="551"/>
      <c r="BN556" s="551"/>
      <c r="BO556" s="551"/>
      <c r="BP556" s="551"/>
      <c r="BQ556" s="551"/>
      <c r="BR556" s="551"/>
      <c r="BS556" s="551"/>
      <c r="BT556" s="551"/>
      <c r="BU556" s="551"/>
      <c r="BV556" s="551"/>
      <c r="BW556" s="551"/>
      <c r="BX556" s="551"/>
      <c r="BY556" s="551"/>
    </row>
    <row r="557">
      <c r="A557" s="551"/>
      <c r="B557" s="551"/>
      <c r="C557" s="551"/>
      <c r="D557" s="551"/>
      <c r="E557" s="554"/>
      <c r="H557" s="551"/>
      <c r="I557" s="551"/>
      <c r="J557" s="551"/>
      <c r="K557" s="551"/>
      <c r="L557" s="551"/>
      <c r="M557" s="551"/>
      <c r="N557" s="551"/>
      <c r="O557" s="551"/>
      <c r="P557" s="551"/>
      <c r="Q557" s="551"/>
      <c r="R557" s="551"/>
      <c r="S557" s="551"/>
      <c r="T557" s="551"/>
      <c r="U557" s="551"/>
      <c r="V557" s="551"/>
      <c r="W557" s="551"/>
      <c r="X557" s="551"/>
      <c r="Y557" s="551"/>
      <c r="Z557" s="551"/>
      <c r="AA557" s="551"/>
      <c r="AB557" s="551"/>
      <c r="AC557" s="551"/>
      <c r="AD557" s="551"/>
      <c r="AE557" s="551"/>
      <c r="AF557" s="551"/>
      <c r="AG557" s="551"/>
      <c r="AH557" s="551"/>
      <c r="AI557" s="551"/>
      <c r="AJ557" s="551"/>
      <c r="AK557" s="551"/>
      <c r="AL557" s="551"/>
      <c r="AM557" s="551"/>
      <c r="AN557" s="551"/>
      <c r="AO557" s="551"/>
      <c r="AP557" s="551"/>
      <c r="AQ557" s="551"/>
      <c r="AR557" s="551"/>
      <c r="AS557" s="551"/>
      <c r="AT557" s="551"/>
      <c r="AU557" s="551"/>
      <c r="AV557" s="551"/>
      <c r="AW557" s="551"/>
      <c r="AX557" s="551"/>
      <c r="AY557" s="551"/>
      <c r="AZ557" s="551"/>
      <c r="BA557" s="551"/>
      <c r="BB557" s="551"/>
      <c r="BC557" s="551"/>
      <c r="BD557" s="551"/>
      <c r="BE557" s="551"/>
      <c r="BF557" s="551"/>
      <c r="BG557" s="551"/>
      <c r="BH557" s="551"/>
      <c r="BI557" s="551"/>
      <c r="BJ557" s="551"/>
      <c r="BK557" s="551"/>
      <c r="BL557" s="551"/>
      <c r="BM557" s="551"/>
      <c r="BN557" s="551"/>
      <c r="BO557" s="551"/>
      <c r="BP557" s="551"/>
      <c r="BQ557" s="551"/>
      <c r="BR557" s="551"/>
      <c r="BS557" s="551"/>
      <c r="BT557" s="551"/>
      <c r="BU557" s="551"/>
      <c r="BV557" s="551"/>
      <c r="BW557" s="551"/>
      <c r="BX557" s="551"/>
      <c r="BY557" s="551"/>
    </row>
    <row r="558">
      <c r="A558" s="551"/>
      <c r="B558" s="551"/>
      <c r="C558" s="551"/>
      <c r="D558" s="551"/>
      <c r="E558" s="554"/>
      <c r="H558" s="551"/>
      <c r="I558" s="551"/>
      <c r="J558" s="551"/>
      <c r="K558" s="551"/>
      <c r="L558" s="551"/>
      <c r="M558" s="551"/>
      <c r="N558" s="551"/>
      <c r="O558" s="551"/>
      <c r="P558" s="551"/>
      <c r="Q558" s="551"/>
      <c r="R558" s="551"/>
      <c r="S558" s="551"/>
      <c r="T558" s="551"/>
      <c r="U558" s="551"/>
      <c r="V558" s="551"/>
      <c r="W558" s="551"/>
      <c r="X558" s="551"/>
      <c r="Y558" s="551"/>
      <c r="Z558" s="551"/>
      <c r="AA558" s="551"/>
      <c r="AB558" s="551"/>
      <c r="AC558" s="551"/>
      <c r="AD558" s="551"/>
      <c r="AE558" s="551"/>
      <c r="AF558" s="551"/>
      <c r="AG558" s="551"/>
      <c r="AH558" s="551"/>
      <c r="AI558" s="551"/>
      <c r="AJ558" s="551"/>
      <c r="AK558" s="551"/>
      <c r="AL558" s="551"/>
      <c r="AM558" s="551"/>
      <c r="AN558" s="551"/>
      <c r="AO558" s="551"/>
      <c r="AP558" s="551"/>
      <c r="AQ558" s="551"/>
      <c r="AR558" s="551"/>
      <c r="AS558" s="551"/>
      <c r="AT558" s="551"/>
      <c r="AU558" s="551"/>
      <c r="AV558" s="551"/>
      <c r="AW558" s="551"/>
      <c r="AX558" s="551"/>
      <c r="AY558" s="551"/>
      <c r="AZ558" s="551"/>
      <c r="BA558" s="551"/>
      <c r="BB558" s="551"/>
      <c r="BC558" s="551"/>
      <c r="BD558" s="551"/>
      <c r="BE558" s="551"/>
      <c r="BF558" s="551"/>
      <c r="BG558" s="551"/>
      <c r="BH558" s="551"/>
      <c r="BI558" s="551"/>
      <c r="BJ558" s="551"/>
      <c r="BK558" s="551"/>
      <c r="BL558" s="551"/>
      <c r="BM558" s="551"/>
      <c r="BN558" s="551"/>
      <c r="BO558" s="551"/>
      <c r="BP558" s="551"/>
      <c r="BQ558" s="551"/>
      <c r="BR558" s="551"/>
      <c r="BS558" s="551"/>
      <c r="BT558" s="551"/>
      <c r="BU558" s="551"/>
      <c r="BV558" s="551"/>
      <c r="BW558" s="551"/>
      <c r="BX558" s="551"/>
      <c r="BY558" s="551"/>
    </row>
    <row r="559">
      <c r="A559" s="551"/>
      <c r="B559" s="551"/>
      <c r="C559" s="551"/>
      <c r="D559" s="551"/>
      <c r="E559" s="554"/>
      <c r="H559" s="551"/>
      <c r="I559" s="551"/>
      <c r="J559" s="551"/>
      <c r="K559" s="551"/>
      <c r="L559" s="551"/>
      <c r="M559" s="551"/>
      <c r="N559" s="551"/>
      <c r="O559" s="551"/>
      <c r="P559" s="551"/>
      <c r="Q559" s="551"/>
      <c r="R559" s="551"/>
      <c r="S559" s="551"/>
      <c r="T559" s="551"/>
      <c r="U559" s="551"/>
      <c r="V559" s="551"/>
      <c r="W559" s="551"/>
      <c r="X559" s="551"/>
      <c r="Y559" s="551"/>
      <c r="Z559" s="551"/>
      <c r="AA559" s="551"/>
      <c r="AB559" s="551"/>
      <c r="AC559" s="551"/>
      <c r="AD559" s="551"/>
      <c r="AE559" s="551"/>
      <c r="AF559" s="551"/>
      <c r="AG559" s="551"/>
      <c r="AH559" s="551"/>
      <c r="AI559" s="551"/>
      <c r="AJ559" s="551"/>
      <c r="AK559" s="551"/>
      <c r="AL559" s="551"/>
      <c r="AM559" s="551"/>
      <c r="AN559" s="551"/>
      <c r="AO559" s="551"/>
      <c r="AP559" s="551"/>
      <c r="AQ559" s="551"/>
      <c r="AR559" s="551"/>
      <c r="AS559" s="551"/>
      <c r="AT559" s="551"/>
      <c r="AU559" s="551"/>
      <c r="AV559" s="551"/>
      <c r="AW559" s="551"/>
      <c r="AX559" s="551"/>
      <c r="AY559" s="551"/>
      <c r="AZ559" s="551"/>
      <c r="BA559" s="551"/>
      <c r="BB559" s="551"/>
      <c r="BC559" s="551"/>
      <c r="BD559" s="551"/>
      <c r="BE559" s="551"/>
      <c r="BF559" s="551"/>
      <c r="BG559" s="551"/>
      <c r="BH559" s="551"/>
      <c r="BI559" s="551"/>
      <c r="BJ559" s="551"/>
      <c r="BK559" s="551"/>
      <c r="BL559" s="551"/>
      <c r="BM559" s="551"/>
      <c r="BN559" s="551"/>
      <c r="BO559" s="551"/>
      <c r="BP559" s="551"/>
      <c r="BQ559" s="551"/>
      <c r="BR559" s="551"/>
      <c r="BS559" s="551"/>
      <c r="BT559" s="551"/>
      <c r="BU559" s="551"/>
      <c r="BV559" s="551"/>
      <c r="BW559" s="551"/>
      <c r="BX559" s="551"/>
      <c r="BY559" s="551"/>
    </row>
    <row r="560">
      <c r="A560" s="551"/>
      <c r="B560" s="551"/>
      <c r="C560" s="551"/>
      <c r="D560" s="551"/>
      <c r="E560" s="554"/>
      <c r="H560" s="551"/>
      <c r="I560" s="551"/>
      <c r="J560" s="551"/>
      <c r="K560" s="551"/>
      <c r="L560" s="551"/>
      <c r="M560" s="551"/>
      <c r="N560" s="551"/>
      <c r="O560" s="551"/>
      <c r="P560" s="551"/>
      <c r="Q560" s="551"/>
      <c r="R560" s="551"/>
      <c r="S560" s="551"/>
      <c r="T560" s="551"/>
      <c r="U560" s="551"/>
      <c r="V560" s="551"/>
      <c r="W560" s="551"/>
      <c r="X560" s="551"/>
      <c r="Y560" s="551"/>
      <c r="Z560" s="551"/>
      <c r="AA560" s="551"/>
      <c r="AB560" s="551"/>
      <c r="AC560" s="551"/>
      <c r="AD560" s="551"/>
      <c r="AE560" s="551"/>
      <c r="AF560" s="551"/>
      <c r="AG560" s="551"/>
      <c r="AH560" s="551"/>
      <c r="AI560" s="551"/>
      <c r="AJ560" s="551"/>
      <c r="AK560" s="551"/>
      <c r="AL560" s="551"/>
      <c r="AM560" s="551"/>
      <c r="AN560" s="551"/>
      <c r="AO560" s="551"/>
      <c r="AP560" s="551"/>
      <c r="AQ560" s="551"/>
      <c r="AR560" s="551"/>
      <c r="AS560" s="551"/>
      <c r="AT560" s="551"/>
      <c r="AU560" s="551"/>
      <c r="AV560" s="551"/>
      <c r="AW560" s="551"/>
      <c r="AX560" s="551"/>
      <c r="AY560" s="551"/>
      <c r="AZ560" s="551"/>
      <c r="BA560" s="551"/>
      <c r="BB560" s="551"/>
      <c r="BC560" s="551"/>
      <c r="BD560" s="551"/>
      <c r="BE560" s="551"/>
      <c r="BF560" s="551"/>
      <c r="BG560" s="551"/>
      <c r="BH560" s="551"/>
      <c r="BI560" s="551"/>
      <c r="BJ560" s="551"/>
      <c r="BK560" s="551"/>
      <c r="BL560" s="551"/>
      <c r="BM560" s="551"/>
      <c r="BN560" s="551"/>
      <c r="BO560" s="551"/>
      <c r="BP560" s="551"/>
      <c r="BQ560" s="551"/>
      <c r="BR560" s="551"/>
      <c r="BS560" s="551"/>
      <c r="BT560" s="551"/>
      <c r="BU560" s="551"/>
      <c r="BV560" s="551"/>
      <c r="BW560" s="551"/>
      <c r="BX560" s="551"/>
      <c r="BY560" s="551"/>
    </row>
    <row r="561">
      <c r="A561" s="551"/>
      <c r="B561" s="551"/>
      <c r="C561" s="551"/>
      <c r="D561" s="551"/>
      <c r="E561" s="554"/>
      <c r="H561" s="551"/>
      <c r="I561" s="551"/>
      <c r="J561" s="551"/>
      <c r="K561" s="551"/>
      <c r="L561" s="551"/>
      <c r="M561" s="551"/>
      <c r="N561" s="551"/>
      <c r="O561" s="551"/>
      <c r="P561" s="551"/>
      <c r="Q561" s="551"/>
      <c r="R561" s="551"/>
      <c r="S561" s="551"/>
      <c r="T561" s="551"/>
      <c r="U561" s="551"/>
      <c r="V561" s="551"/>
      <c r="W561" s="551"/>
      <c r="X561" s="551"/>
      <c r="Y561" s="551"/>
      <c r="Z561" s="551"/>
      <c r="AA561" s="551"/>
      <c r="AB561" s="551"/>
      <c r="AC561" s="551"/>
      <c r="AD561" s="551"/>
      <c r="AE561" s="551"/>
      <c r="AF561" s="551"/>
      <c r="AG561" s="551"/>
      <c r="AH561" s="551"/>
      <c r="AI561" s="551"/>
      <c r="AJ561" s="551"/>
      <c r="AK561" s="551"/>
      <c r="AL561" s="551"/>
      <c r="AM561" s="551"/>
      <c r="AN561" s="551"/>
      <c r="AO561" s="551"/>
      <c r="AP561" s="551"/>
      <c r="AQ561" s="551"/>
      <c r="AR561" s="551"/>
      <c r="AS561" s="551"/>
      <c r="AT561" s="551"/>
      <c r="AU561" s="551"/>
      <c r="AV561" s="551"/>
      <c r="AW561" s="551"/>
      <c r="AX561" s="551"/>
      <c r="AY561" s="551"/>
      <c r="AZ561" s="551"/>
      <c r="BA561" s="551"/>
      <c r="BB561" s="551"/>
      <c r="BC561" s="551"/>
      <c r="BD561" s="551"/>
      <c r="BE561" s="551"/>
      <c r="BF561" s="551"/>
      <c r="BG561" s="551"/>
      <c r="BH561" s="551"/>
      <c r="BI561" s="551"/>
      <c r="BJ561" s="551"/>
      <c r="BK561" s="551"/>
      <c r="BL561" s="551"/>
      <c r="BM561" s="551"/>
      <c r="BN561" s="551"/>
      <c r="BO561" s="551"/>
      <c r="BP561" s="551"/>
      <c r="BQ561" s="551"/>
      <c r="BR561" s="551"/>
      <c r="BS561" s="551"/>
      <c r="BT561" s="551"/>
      <c r="BU561" s="551"/>
      <c r="BV561" s="551"/>
      <c r="BW561" s="551"/>
      <c r="BX561" s="551"/>
      <c r="BY561" s="551"/>
    </row>
    <row r="562">
      <c r="A562" s="551"/>
      <c r="B562" s="551"/>
      <c r="C562" s="551"/>
      <c r="D562" s="551"/>
      <c r="E562" s="554"/>
      <c r="H562" s="551"/>
      <c r="I562" s="551"/>
      <c r="J562" s="551"/>
      <c r="K562" s="551"/>
      <c r="L562" s="551"/>
      <c r="M562" s="551"/>
      <c r="N562" s="551"/>
      <c r="O562" s="551"/>
      <c r="P562" s="551"/>
      <c r="Q562" s="551"/>
      <c r="R562" s="551"/>
      <c r="S562" s="551"/>
      <c r="T562" s="551"/>
      <c r="U562" s="551"/>
      <c r="V562" s="551"/>
      <c r="W562" s="551"/>
      <c r="X562" s="551"/>
      <c r="Y562" s="551"/>
      <c r="Z562" s="551"/>
      <c r="AA562" s="551"/>
      <c r="AB562" s="551"/>
      <c r="AC562" s="551"/>
      <c r="AD562" s="551"/>
      <c r="AE562" s="551"/>
      <c r="AF562" s="551"/>
      <c r="AG562" s="551"/>
      <c r="AH562" s="551"/>
      <c r="AI562" s="551"/>
      <c r="AJ562" s="551"/>
      <c r="AK562" s="551"/>
      <c r="AL562" s="551"/>
      <c r="AM562" s="551"/>
      <c r="AN562" s="551"/>
      <c r="AO562" s="551"/>
      <c r="AP562" s="551"/>
      <c r="AQ562" s="551"/>
      <c r="AR562" s="551"/>
      <c r="AS562" s="551"/>
      <c r="AT562" s="551"/>
      <c r="AU562" s="551"/>
      <c r="AV562" s="551"/>
      <c r="AW562" s="551"/>
      <c r="AX562" s="551"/>
      <c r="AY562" s="551"/>
      <c r="AZ562" s="551"/>
      <c r="BA562" s="551"/>
      <c r="BB562" s="551"/>
      <c r="BC562" s="551"/>
      <c r="BD562" s="551"/>
      <c r="BE562" s="551"/>
      <c r="BF562" s="551"/>
      <c r="BG562" s="551"/>
      <c r="BH562" s="551"/>
      <c r="BI562" s="551"/>
      <c r="BJ562" s="551"/>
      <c r="BK562" s="551"/>
      <c r="BL562" s="551"/>
      <c r="BM562" s="551"/>
      <c r="BN562" s="551"/>
      <c r="BO562" s="551"/>
      <c r="BP562" s="551"/>
      <c r="BQ562" s="551"/>
      <c r="BR562" s="551"/>
      <c r="BS562" s="551"/>
      <c r="BT562" s="551"/>
      <c r="BU562" s="551"/>
      <c r="BV562" s="551"/>
      <c r="BW562" s="551"/>
      <c r="BX562" s="551"/>
      <c r="BY562" s="551"/>
    </row>
    <row r="563">
      <c r="A563" s="551"/>
      <c r="B563" s="551"/>
      <c r="C563" s="551"/>
      <c r="D563" s="551"/>
      <c r="E563" s="554"/>
      <c r="H563" s="551"/>
      <c r="I563" s="551"/>
      <c r="J563" s="551"/>
      <c r="K563" s="551"/>
      <c r="L563" s="551"/>
      <c r="M563" s="551"/>
      <c r="N563" s="551"/>
      <c r="O563" s="551"/>
      <c r="P563" s="551"/>
      <c r="Q563" s="551"/>
      <c r="R563" s="551"/>
      <c r="S563" s="551"/>
      <c r="T563" s="551"/>
      <c r="U563" s="551"/>
      <c r="V563" s="551"/>
      <c r="W563" s="551"/>
      <c r="X563" s="551"/>
      <c r="Y563" s="551"/>
      <c r="Z563" s="551"/>
      <c r="AA563" s="551"/>
      <c r="AB563" s="551"/>
      <c r="AC563" s="551"/>
      <c r="AD563" s="551"/>
      <c r="AE563" s="551"/>
      <c r="AF563" s="551"/>
      <c r="AG563" s="551"/>
      <c r="AH563" s="551"/>
      <c r="AI563" s="551"/>
      <c r="AJ563" s="551"/>
      <c r="AK563" s="551"/>
      <c r="AL563" s="551"/>
      <c r="AM563" s="551"/>
      <c r="AN563" s="551"/>
      <c r="AO563" s="551"/>
      <c r="AP563" s="551"/>
      <c r="AQ563" s="551"/>
      <c r="AR563" s="551"/>
      <c r="AS563" s="551"/>
      <c r="AT563" s="551"/>
      <c r="AU563" s="551"/>
      <c r="AV563" s="551"/>
      <c r="AW563" s="551"/>
      <c r="AX563" s="551"/>
      <c r="AY563" s="551"/>
      <c r="AZ563" s="551"/>
      <c r="BA563" s="551"/>
      <c r="BB563" s="551"/>
      <c r="BC563" s="551"/>
      <c r="BD563" s="551"/>
      <c r="BE563" s="551"/>
      <c r="BF563" s="551"/>
      <c r="BG563" s="551"/>
      <c r="BH563" s="551"/>
      <c r="BI563" s="551"/>
      <c r="BJ563" s="551"/>
      <c r="BK563" s="551"/>
      <c r="BL563" s="551"/>
      <c r="BM563" s="551"/>
      <c r="BN563" s="551"/>
      <c r="BO563" s="551"/>
      <c r="BP563" s="551"/>
      <c r="BQ563" s="551"/>
      <c r="BR563" s="551"/>
      <c r="BS563" s="551"/>
      <c r="BT563" s="551"/>
      <c r="BU563" s="551"/>
      <c r="BV563" s="551"/>
      <c r="BW563" s="551"/>
      <c r="BX563" s="551"/>
      <c r="BY563" s="551"/>
    </row>
    <row r="564">
      <c r="A564" s="551"/>
      <c r="B564" s="551"/>
      <c r="C564" s="551"/>
      <c r="D564" s="551"/>
      <c r="E564" s="554"/>
      <c r="H564" s="551"/>
      <c r="I564" s="551"/>
      <c r="J564" s="551"/>
      <c r="K564" s="551"/>
      <c r="L564" s="551"/>
      <c r="M564" s="551"/>
      <c r="N564" s="551"/>
      <c r="O564" s="551"/>
      <c r="P564" s="551"/>
      <c r="Q564" s="551"/>
      <c r="R564" s="551"/>
      <c r="S564" s="551"/>
      <c r="T564" s="551"/>
      <c r="U564" s="551"/>
      <c r="V564" s="551"/>
      <c r="W564" s="551"/>
      <c r="X564" s="551"/>
      <c r="Y564" s="551"/>
      <c r="Z564" s="551"/>
      <c r="AA564" s="551"/>
      <c r="AB564" s="551"/>
      <c r="AC564" s="551"/>
      <c r="AD564" s="551"/>
      <c r="AE564" s="551"/>
      <c r="AF564" s="551"/>
      <c r="AG564" s="551"/>
      <c r="AH564" s="551"/>
      <c r="AI564" s="551"/>
      <c r="AJ564" s="551"/>
      <c r="AK564" s="551"/>
      <c r="AL564" s="551"/>
      <c r="AM564" s="551"/>
      <c r="AN564" s="551"/>
      <c r="AO564" s="551"/>
      <c r="AP564" s="551"/>
      <c r="AQ564" s="551"/>
      <c r="AR564" s="551"/>
      <c r="AS564" s="551"/>
      <c r="AT564" s="551"/>
      <c r="AU564" s="551"/>
      <c r="AV564" s="551"/>
      <c r="AW564" s="551"/>
      <c r="AX564" s="551"/>
      <c r="AY564" s="551"/>
      <c r="AZ564" s="551"/>
      <c r="BA564" s="551"/>
      <c r="BB564" s="551"/>
      <c r="BC564" s="551"/>
      <c r="BD564" s="551"/>
      <c r="BE564" s="551"/>
      <c r="BF564" s="551"/>
      <c r="BG564" s="551"/>
      <c r="BH564" s="551"/>
      <c r="BI564" s="551"/>
      <c r="BJ564" s="551"/>
      <c r="BK564" s="551"/>
      <c r="BL564" s="551"/>
      <c r="BM564" s="551"/>
      <c r="BN564" s="551"/>
      <c r="BO564" s="551"/>
      <c r="BP564" s="551"/>
      <c r="BQ564" s="551"/>
      <c r="BR564" s="551"/>
      <c r="BS564" s="551"/>
      <c r="BT564" s="551"/>
      <c r="BU564" s="551"/>
      <c r="BV564" s="551"/>
      <c r="BW564" s="551"/>
      <c r="BX564" s="551"/>
      <c r="BY564" s="551"/>
    </row>
    <row r="565">
      <c r="A565" s="551"/>
      <c r="B565" s="551"/>
      <c r="C565" s="551"/>
      <c r="D565" s="551"/>
      <c r="E565" s="554"/>
      <c r="H565" s="551"/>
      <c r="I565" s="551"/>
      <c r="J565" s="551"/>
      <c r="K565" s="551"/>
      <c r="L565" s="551"/>
      <c r="M565" s="551"/>
      <c r="N565" s="551"/>
      <c r="O565" s="551"/>
      <c r="P565" s="551"/>
      <c r="Q565" s="551"/>
      <c r="R565" s="551"/>
      <c r="S565" s="551"/>
      <c r="T565" s="551"/>
      <c r="U565" s="551"/>
      <c r="V565" s="551"/>
      <c r="W565" s="551"/>
      <c r="X565" s="551"/>
      <c r="Y565" s="551"/>
      <c r="Z565" s="551"/>
      <c r="AA565" s="551"/>
      <c r="AB565" s="551"/>
      <c r="AC565" s="551"/>
      <c r="AD565" s="551"/>
      <c r="AE565" s="551"/>
      <c r="AF565" s="551"/>
      <c r="AG565" s="551"/>
      <c r="AH565" s="551"/>
      <c r="AI565" s="551"/>
      <c r="AJ565" s="551"/>
      <c r="AK565" s="551"/>
      <c r="AL565" s="551"/>
      <c r="AM565" s="551"/>
      <c r="AN565" s="551"/>
      <c r="AO565" s="551"/>
      <c r="AP565" s="551"/>
      <c r="AQ565" s="551"/>
      <c r="AR565" s="551"/>
      <c r="AS565" s="551"/>
      <c r="AT565" s="551"/>
      <c r="AU565" s="551"/>
      <c r="AV565" s="551"/>
      <c r="AW565" s="551"/>
      <c r="AX565" s="551"/>
      <c r="AY565" s="551"/>
      <c r="AZ565" s="551"/>
      <c r="BA565" s="551"/>
      <c r="BB565" s="551"/>
      <c r="BC565" s="551"/>
      <c r="BD565" s="551"/>
      <c r="BE565" s="551"/>
      <c r="BF565" s="551"/>
      <c r="BG565" s="551"/>
      <c r="BH565" s="551"/>
      <c r="BI565" s="551"/>
      <c r="BJ565" s="551"/>
      <c r="BK565" s="551"/>
      <c r="BL565" s="551"/>
      <c r="BM565" s="551"/>
      <c r="BN565" s="551"/>
      <c r="BO565" s="551"/>
      <c r="BP565" s="551"/>
      <c r="BQ565" s="551"/>
      <c r="BR565" s="551"/>
      <c r="BS565" s="551"/>
      <c r="BT565" s="551"/>
      <c r="BU565" s="551"/>
      <c r="BV565" s="551"/>
      <c r="BW565" s="551"/>
      <c r="BX565" s="551"/>
      <c r="BY565" s="551"/>
    </row>
    <row r="566">
      <c r="A566" s="551"/>
      <c r="B566" s="551"/>
      <c r="C566" s="551"/>
      <c r="D566" s="551"/>
      <c r="E566" s="554"/>
      <c r="H566" s="551"/>
      <c r="I566" s="551"/>
      <c r="J566" s="551"/>
      <c r="K566" s="551"/>
      <c r="L566" s="551"/>
      <c r="M566" s="551"/>
      <c r="N566" s="551"/>
      <c r="O566" s="551"/>
      <c r="P566" s="551"/>
      <c r="Q566" s="551"/>
      <c r="R566" s="551"/>
      <c r="S566" s="551"/>
      <c r="T566" s="551"/>
      <c r="U566" s="551"/>
      <c r="V566" s="551"/>
      <c r="W566" s="551"/>
      <c r="X566" s="551"/>
      <c r="Y566" s="551"/>
      <c r="Z566" s="551"/>
      <c r="AA566" s="551"/>
      <c r="AB566" s="551"/>
      <c r="AC566" s="551"/>
      <c r="AD566" s="551"/>
      <c r="AE566" s="551"/>
      <c r="AF566" s="551"/>
      <c r="AG566" s="551"/>
      <c r="AH566" s="551"/>
      <c r="AI566" s="551"/>
      <c r="AJ566" s="551"/>
      <c r="AK566" s="551"/>
      <c r="AL566" s="551"/>
      <c r="AM566" s="551"/>
      <c r="AN566" s="551"/>
      <c r="AO566" s="551"/>
      <c r="AP566" s="551"/>
      <c r="AQ566" s="551"/>
      <c r="AR566" s="551"/>
      <c r="AS566" s="551"/>
      <c r="AT566" s="551"/>
      <c r="AU566" s="551"/>
      <c r="AV566" s="551"/>
      <c r="AW566" s="551"/>
      <c r="AX566" s="551"/>
      <c r="AY566" s="551"/>
      <c r="AZ566" s="551"/>
      <c r="BA566" s="551"/>
      <c r="BB566" s="551"/>
      <c r="BC566" s="551"/>
      <c r="BD566" s="551"/>
      <c r="BE566" s="551"/>
      <c r="BF566" s="551"/>
      <c r="BG566" s="551"/>
      <c r="BH566" s="551"/>
      <c r="BI566" s="551"/>
      <c r="BJ566" s="551"/>
      <c r="BK566" s="551"/>
      <c r="BL566" s="551"/>
      <c r="BM566" s="551"/>
      <c r="BN566" s="551"/>
      <c r="BO566" s="551"/>
      <c r="BP566" s="551"/>
      <c r="BQ566" s="551"/>
      <c r="BR566" s="551"/>
      <c r="BS566" s="551"/>
      <c r="BT566" s="551"/>
      <c r="BU566" s="551"/>
      <c r="BV566" s="551"/>
      <c r="BW566" s="551"/>
      <c r="BX566" s="551"/>
      <c r="BY566" s="551"/>
    </row>
    <row r="567">
      <c r="A567" s="551"/>
      <c r="B567" s="551"/>
      <c r="C567" s="551"/>
      <c r="D567" s="551"/>
      <c r="E567" s="554"/>
      <c r="H567" s="551"/>
      <c r="I567" s="551"/>
      <c r="J567" s="551"/>
      <c r="K567" s="551"/>
      <c r="L567" s="551"/>
      <c r="M567" s="551"/>
      <c r="N567" s="551"/>
      <c r="O567" s="551"/>
      <c r="P567" s="551"/>
      <c r="Q567" s="551"/>
      <c r="R567" s="551"/>
      <c r="S567" s="551"/>
      <c r="T567" s="551"/>
      <c r="U567" s="551"/>
      <c r="V567" s="551"/>
      <c r="W567" s="551"/>
      <c r="X567" s="551"/>
      <c r="Y567" s="551"/>
      <c r="Z567" s="551"/>
      <c r="AA567" s="551"/>
      <c r="AB567" s="551"/>
      <c r="AC567" s="551"/>
      <c r="AD567" s="551"/>
      <c r="AE567" s="551"/>
      <c r="AF567" s="551"/>
      <c r="AG567" s="551"/>
      <c r="AH567" s="551"/>
      <c r="AI567" s="551"/>
      <c r="AJ567" s="551"/>
      <c r="AK567" s="551"/>
      <c r="AL567" s="551"/>
      <c r="AM567" s="551"/>
      <c r="AN567" s="551"/>
      <c r="AO567" s="551"/>
      <c r="AP567" s="551"/>
      <c r="AQ567" s="551"/>
      <c r="AR567" s="551"/>
      <c r="AS567" s="551"/>
      <c r="AT567" s="551"/>
      <c r="AU567" s="551"/>
      <c r="AV567" s="551"/>
      <c r="AW567" s="551"/>
      <c r="AX567" s="551"/>
      <c r="AY567" s="551"/>
      <c r="AZ567" s="551"/>
      <c r="BA567" s="551"/>
      <c r="BB567" s="551"/>
      <c r="BC567" s="551"/>
      <c r="BD567" s="551"/>
      <c r="BE567" s="551"/>
      <c r="BF567" s="551"/>
      <c r="BG567" s="551"/>
      <c r="BH567" s="551"/>
      <c r="BI567" s="551"/>
      <c r="BJ567" s="551"/>
      <c r="BK567" s="551"/>
      <c r="BL567" s="551"/>
      <c r="BM567" s="551"/>
      <c r="BN567" s="551"/>
      <c r="BO567" s="551"/>
      <c r="BP567" s="551"/>
      <c r="BQ567" s="551"/>
      <c r="BR567" s="551"/>
      <c r="BS567" s="551"/>
      <c r="BT567" s="551"/>
      <c r="BU567" s="551"/>
      <c r="BV567" s="551"/>
      <c r="BW567" s="551"/>
      <c r="BX567" s="551"/>
      <c r="BY567" s="551"/>
    </row>
    <row r="568">
      <c r="A568" s="551"/>
      <c r="B568" s="551"/>
      <c r="C568" s="551"/>
      <c r="D568" s="551"/>
      <c r="E568" s="554"/>
      <c r="H568" s="551"/>
      <c r="I568" s="551"/>
      <c r="J568" s="551"/>
      <c r="K568" s="551"/>
      <c r="L568" s="551"/>
      <c r="M568" s="551"/>
      <c r="N568" s="551"/>
      <c r="O568" s="551"/>
      <c r="P568" s="551"/>
      <c r="Q568" s="551"/>
      <c r="R568" s="551"/>
      <c r="S568" s="551"/>
      <c r="T568" s="551"/>
      <c r="U568" s="551"/>
      <c r="V568" s="551"/>
      <c r="W568" s="551"/>
      <c r="X568" s="551"/>
      <c r="Y568" s="551"/>
      <c r="Z568" s="551"/>
      <c r="AA568" s="551"/>
      <c r="AB568" s="551"/>
      <c r="AC568" s="551"/>
      <c r="AD568" s="551"/>
      <c r="AE568" s="551"/>
      <c r="AF568" s="551"/>
      <c r="AG568" s="551"/>
      <c r="AH568" s="551"/>
      <c r="AI568" s="551"/>
      <c r="AJ568" s="551"/>
      <c r="AK568" s="551"/>
      <c r="AL568" s="551"/>
      <c r="AM568" s="551"/>
      <c r="AN568" s="551"/>
      <c r="AO568" s="551"/>
      <c r="AP568" s="551"/>
      <c r="AQ568" s="551"/>
      <c r="AR568" s="551"/>
      <c r="AS568" s="551"/>
      <c r="AT568" s="551"/>
      <c r="AU568" s="551"/>
      <c r="AV568" s="551"/>
      <c r="AW568" s="551"/>
      <c r="AX568" s="551"/>
      <c r="AY568" s="551"/>
      <c r="AZ568" s="551"/>
      <c r="BA568" s="551"/>
      <c r="BB568" s="551"/>
      <c r="BC568" s="551"/>
      <c r="BD568" s="551"/>
      <c r="BE568" s="551"/>
      <c r="BF568" s="551"/>
      <c r="BG568" s="551"/>
      <c r="BH568" s="551"/>
      <c r="BI568" s="551"/>
      <c r="BJ568" s="551"/>
      <c r="BK568" s="551"/>
      <c r="BL568" s="551"/>
      <c r="BM568" s="551"/>
      <c r="BN568" s="551"/>
      <c r="BO568" s="551"/>
      <c r="BP568" s="551"/>
      <c r="BQ568" s="551"/>
      <c r="BR568" s="551"/>
      <c r="BS568" s="551"/>
      <c r="BT568" s="551"/>
      <c r="BU568" s="551"/>
      <c r="BV568" s="551"/>
      <c r="BW568" s="551"/>
      <c r="BX568" s="551"/>
      <c r="BY568" s="551"/>
    </row>
    <row r="569">
      <c r="A569" s="551"/>
      <c r="B569" s="551"/>
      <c r="C569" s="551"/>
      <c r="D569" s="551"/>
      <c r="E569" s="554"/>
      <c r="H569" s="551"/>
      <c r="I569" s="551"/>
      <c r="J569" s="551"/>
      <c r="K569" s="551"/>
      <c r="L569" s="551"/>
      <c r="M569" s="551"/>
      <c r="N569" s="551"/>
      <c r="O569" s="551"/>
      <c r="P569" s="551"/>
      <c r="Q569" s="551"/>
      <c r="R569" s="551"/>
      <c r="S569" s="551"/>
      <c r="T569" s="551"/>
      <c r="U569" s="551"/>
      <c r="V569" s="551"/>
      <c r="W569" s="551"/>
      <c r="X569" s="551"/>
      <c r="Y569" s="551"/>
      <c r="Z569" s="551"/>
      <c r="AA569" s="551"/>
      <c r="AB569" s="551"/>
      <c r="AC569" s="551"/>
      <c r="AD569" s="551"/>
      <c r="AE569" s="551"/>
      <c r="AF569" s="551"/>
      <c r="AG569" s="551"/>
      <c r="AH569" s="551"/>
      <c r="AI569" s="551"/>
      <c r="AJ569" s="551"/>
      <c r="AK569" s="551"/>
      <c r="AL569" s="551"/>
      <c r="AM569" s="551"/>
      <c r="AN569" s="551"/>
      <c r="AO569" s="551"/>
      <c r="AP569" s="551"/>
      <c r="AQ569" s="551"/>
      <c r="AR569" s="551"/>
      <c r="AS569" s="551"/>
      <c r="AT569" s="551"/>
      <c r="AU569" s="551"/>
      <c r="AV569" s="551"/>
      <c r="AW569" s="551"/>
      <c r="AX569" s="551"/>
      <c r="AY569" s="551"/>
      <c r="AZ569" s="551"/>
      <c r="BA569" s="551"/>
      <c r="BB569" s="551"/>
      <c r="BC569" s="551"/>
      <c r="BD569" s="551"/>
      <c r="BE569" s="551"/>
      <c r="BF569" s="551"/>
      <c r="BG569" s="551"/>
      <c r="BH569" s="551"/>
      <c r="BI569" s="551"/>
      <c r="BJ569" s="551"/>
      <c r="BK569" s="551"/>
      <c r="BL569" s="551"/>
      <c r="BM569" s="551"/>
      <c r="BN569" s="551"/>
      <c r="BO569" s="551"/>
      <c r="BP569" s="551"/>
      <c r="BQ569" s="551"/>
      <c r="BR569" s="551"/>
      <c r="BS569" s="551"/>
      <c r="BT569" s="551"/>
      <c r="BU569" s="551"/>
      <c r="BV569" s="551"/>
      <c r="BW569" s="551"/>
      <c r="BX569" s="551"/>
      <c r="BY569" s="551"/>
    </row>
    <row r="570">
      <c r="A570" s="551"/>
      <c r="B570" s="551"/>
      <c r="C570" s="551"/>
      <c r="D570" s="551"/>
      <c r="E570" s="554"/>
      <c r="H570" s="551"/>
      <c r="I570" s="551"/>
      <c r="J570" s="551"/>
      <c r="K570" s="551"/>
      <c r="L570" s="551"/>
      <c r="M570" s="551"/>
      <c r="N570" s="551"/>
      <c r="O570" s="551"/>
      <c r="P570" s="551"/>
      <c r="Q570" s="551"/>
      <c r="R570" s="551"/>
      <c r="S570" s="551"/>
      <c r="T570" s="551"/>
      <c r="U570" s="551"/>
      <c r="V570" s="551"/>
      <c r="W570" s="551"/>
      <c r="X570" s="551"/>
      <c r="Y570" s="551"/>
      <c r="Z570" s="551"/>
      <c r="AA570" s="551"/>
      <c r="AB570" s="551"/>
      <c r="AC570" s="551"/>
      <c r="AD570" s="551"/>
      <c r="AE570" s="551"/>
      <c r="AF570" s="551"/>
      <c r="AG570" s="551"/>
      <c r="AH570" s="551"/>
      <c r="AI570" s="551"/>
      <c r="AJ570" s="551"/>
      <c r="AK570" s="551"/>
      <c r="AL570" s="551"/>
      <c r="AM570" s="551"/>
      <c r="AN570" s="551"/>
      <c r="AO570" s="551"/>
      <c r="AP570" s="551"/>
      <c r="AQ570" s="551"/>
      <c r="AR570" s="551"/>
      <c r="AS570" s="551"/>
      <c r="AT570" s="551"/>
      <c r="AU570" s="551"/>
      <c r="AV570" s="551"/>
      <c r="AW570" s="551"/>
      <c r="AX570" s="551"/>
      <c r="AY570" s="551"/>
      <c r="AZ570" s="551"/>
      <c r="BA570" s="551"/>
      <c r="BB570" s="551"/>
      <c r="BC570" s="551"/>
      <c r="BD570" s="551"/>
      <c r="BE570" s="551"/>
      <c r="BF570" s="551"/>
      <c r="BG570" s="551"/>
      <c r="BH570" s="551"/>
      <c r="BI570" s="551"/>
      <c r="BJ570" s="551"/>
      <c r="BK570" s="551"/>
      <c r="BL570" s="551"/>
      <c r="BM570" s="551"/>
      <c r="BN570" s="551"/>
      <c r="BO570" s="551"/>
      <c r="BP570" s="551"/>
      <c r="BQ570" s="551"/>
      <c r="BR570" s="551"/>
      <c r="BS570" s="551"/>
      <c r="BT570" s="551"/>
      <c r="BU570" s="551"/>
      <c r="BV570" s="551"/>
      <c r="BW570" s="551"/>
      <c r="BX570" s="551"/>
      <c r="BY570" s="551"/>
    </row>
    <row r="571">
      <c r="A571" s="551"/>
      <c r="B571" s="551"/>
      <c r="C571" s="551"/>
      <c r="D571" s="551"/>
      <c r="E571" s="554"/>
      <c r="H571" s="551"/>
      <c r="I571" s="551"/>
      <c r="J571" s="551"/>
      <c r="K571" s="551"/>
      <c r="L571" s="551"/>
      <c r="M571" s="551"/>
      <c r="N571" s="551"/>
      <c r="O571" s="551"/>
      <c r="P571" s="551"/>
      <c r="Q571" s="551"/>
      <c r="R571" s="551"/>
      <c r="S571" s="551"/>
      <c r="T571" s="551"/>
      <c r="U571" s="551"/>
      <c r="V571" s="551"/>
      <c r="W571" s="551"/>
      <c r="X571" s="551"/>
      <c r="Y571" s="551"/>
      <c r="Z571" s="551"/>
      <c r="AA571" s="551"/>
      <c r="AB571" s="551"/>
      <c r="AC571" s="551"/>
      <c r="AD571" s="551"/>
      <c r="AE571" s="551"/>
      <c r="AF571" s="551"/>
      <c r="AG571" s="551"/>
      <c r="AH571" s="551"/>
      <c r="AI571" s="551"/>
      <c r="AJ571" s="551"/>
      <c r="AK571" s="551"/>
      <c r="AL571" s="551"/>
      <c r="AM571" s="551"/>
      <c r="AN571" s="551"/>
      <c r="AO571" s="551"/>
      <c r="AP571" s="551"/>
      <c r="AQ571" s="551"/>
      <c r="AR571" s="551"/>
      <c r="AS571" s="551"/>
      <c r="AT571" s="551"/>
      <c r="AU571" s="551"/>
      <c r="AV571" s="551"/>
      <c r="AW571" s="551"/>
      <c r="AX571" s="551"/>
      <c r="AY571" s="551"/>
      <c r="AZ571" s="551"/>
      <c r="BA571" s="551"/>
      <c r="BB571" s="551"/>
      <c r="BC571" s="551"/>
      <c r="BD571" s="551"/>
      <c r="BE571" s="551"/>
      <c r="BF571" s="551"/>
      <c r="BG571" s="551"/>
      <c r="BH571" s="551"/>
      <c r="BI571" s="551"/>
      <c r="BJ571" s="551"/>
      <c r="BK571" s="551"/>
      <c r="BL571" s="551"/>
      <c r="BM571" s="551"/>
      <c r="BN571" s="551"/>
      <c r="BO571" s="551"/>
      <c r="BP571" s="551"/>
      <c r="BQ571" s="551"/>
      <c r="BR571" s="551"/>
      <c r="BS571" s="551"/>
      <c r="BT571" s="551"/>
      <c r="BU571" s="551"/>
      <c r="BV571" s="551"/>
      <c r="BW571" s="551"/>
      <c r="BX571" s="551"/>
      <c r="BY571" s="551"/>
    </row>
    <row r="572">
      <c r="A572" s="551"/>
      <c r="B572" s="551"/>
      <c r="C572" s="551"/>
      <c r="D572" s="551"/>
      <c r="E572" s="554"/>
      <c r="H572" s="551"/>
      <c r="I572" s="551"/>
      <c r="J572" s="551"/>
      <c r="K572" s="551"/>
      <c r="L572" s="551"/>
      <c r="M572" s="551"/>
      <c r="N572" s="551"/>
      <c r="O572" s="551"/>
      <c r="P572" s="551"/>
      <c r="Q572" s="551"/>
      <c r="R572" s="551"/>
      <c r="S572" s="551"/>
      <c r="T572" s="551"/>
      <c r="U572" s="551"/>
      <c r="V572" s="551"/>
      <c r="W572" s="551"/>
      <c r="X572" s="551"/>
      <c r="Y572" s="551"/>
      <c r="Z572" s="551"/>
      <c r="AA572" s="551"/>
      <c r="AB572" s="551"/>
      <c r="AC572" s="551"/>
      <c r="AD572" s="551"/>
      <c r="AE572" s="551"/>
      <c r="AF572" s="551"/>
      <c r="AG572" s="551"/>
      <c r="AH572" s="551"/>
      <c r="AI572" s="551"/>
      <c r="AJ572" s="551"/>
      <c r="AK572" s="551"/>
      <c r="AL572" s="551"/>
      <c r="AM572" s="551"/>
      <c r="AN572" s="551"/>
      <c r="AO572" s="551"/>
      <c r="AP572" s="551"/>
      <c r="AQ572" s="551"/>
      <c r="AR572" s="551"/>
      <c r="AS572" s="551"/>
      <c r="AT572" s="551"/>
      <c r="AU572" s="551"/>
      <c r="AV572" s="551"/>
      <c r="AW572" s="551"/>
      <c r="AX572" s="551"/>
      <c r="AY572" s="551"/>
      <c r="AZ572" s="551"/>
      <c r="BA572" s="551"/>
      <c r="BB572" s="551"/>
      <c r="BC572" s="551"/>
      <c r="BD572" s="551"/>
      <c r="BE572" s="551"/>
      <c r="BF572" s="551"/>
      <c r="BG572" s="551"/>
      <c r="BH572" s="551"/>
      <c r="BI572" s="551"/>
      <c r="BJ572" s="551"/>
      <c r="BK572" s="551"/>
      <c r="BL572" s="551"/>
      <c r="BM572" s="551"/>
      <c r="BN572" s="551"/>
      <c r="BO572" s="551"/>
      <c r="BP572" s="551"/>
      <c r="BQ572" s="551"/>
      <c r="BR572" s="551"/>
      <c r="BS572" s="551"/>
      <c r="BT572" s="551"/>
      <c r="BU572" s="551"/>
      <c r="BV572" s="551"/>
      <c r="BW572" s="551"/>
      <c r="BX572" s="551"/>
      <c r="BY572" s="551"/>
    </row>
    <row r="573">
      <c r="A573" s="551"/>
      <c r="B573" s="551"/>
      <c r="C573" s="551"/>
      <c r="D573" s="551"/>
      <c r="E573" s="554"/>
      <c r="H573" s="551"/>
      <c r="I573" s="551"/>
      <c r="J573" s="551"/>
      <c r="K573" s="551"/>
      <c r="L573" s="551"/>
      <c r="M573" s="551"/>
      <c r="N573" s="551"/>
      <c r="O573" s="551"/>
      <c r="P573" s="551"/>
      <c r="Q573" s="551"/>
      <c r="R573" s="551"/>
      <c r="S573" s="551"/>
      <c r="T573" s="551"/>
      <c r="U573" s="551"/>
      <c r="V573" s="551"/>
      <c r="W573" s="551"/>
      <c r="X573" s="551"/>
      <c r="Y573" s="551"/>
      <c r="Z573" s="551"/>
      <c r="AA573" s="551"/>
      <c r="AB573" s="551"/>
      <c r="AC573" s="551"/>
      <c r="AD573" s="551"/>
      <c r="AE573" s="551"/>
      <c r="AF573" s="551"/>
      <c r="AG573" s="551"/>
      <c r="AH573" s="551"/>
      <c r="AI573" s="551"/>
      <c r="AJ573" s="551"/>
      <c r="AK573" s="551"/>
      <c r="AL573" s="551"/>
      <c r="AM573" s="551"/>
      <c r="AN573" s="551"/>
      <c r="AO573" s="551"/>
      <c r="AP573" s="551"/>
      <c r="AQ573" s="551"/>
      <c r="AR573" s="551"/>
      <c r="AS573" s="551"/>
      <c r="AT573" s="551"/>
      <c r="AU573" s="551"/>
      <c r="AV573" s="551"/>
      <c r="AW573" s="551"/>
      <c r="AX573" s="551"/>
      <c r="AY573" s="551"/>
      <c r="AZ573" s="551"/>
      <c r="BA573" s="551"/>
      <c r="BB573" s="551"/>
      <c r="BC573" s="551"/>
      <c r="BD573" s="551"/>
      <c r="BE573" s="551"/>
      <c r="BF573" s="551"/>
      <c r="BG573" s="551"/>
      <c r="BH573" s="551"/>
      <c r="BI573" s="551"/>
      <c r="BJ573" s="551"/>
      <c r="BK573" s="551"/>
      <c r="BL573" s="551"/>
      <c r="BM573" s="551"/>
      <c r="BN573" s="551"/>
      <c r="BO573" s="551"/>
      <c r="BP573" s="551"/>
      <c r="BQ573" s="551"/>
      <c r="BR573" s="551"/>
      <c r="BS573" s="551"/>
      <c r="BT573" s="551"/>
      <c r="BU573" s="551"/>
      <c r="BV573" s="551"/>
      <c r="BW573" s="551"/>
      <c r="BX573" s="551"/>
      <c r="BY573" s="551"/>
    </row>
    <row r="574">
      <c r="A574" s="551"/>
      <c r="B574" s="551"/>
      <c r="C574" s="551"/>
      <c r="D574" s="551"/>
      <c r="E574" s="554"/>
      <c r="H574" s="551"/>
      <c r="I574" s="551"/>
      <c r="J574" s="551"/>
      <c r="K574" s="551"/>
      <c r="L574" s="551"/>
      <c r="M574" s="551"/>
      <c r="N574" s="551"/>
      <c r="O574" s="551"/>
      <c r="P574" s="551"/>
      <c r="Q574" s="551"/>
      <c r="R574" s="551"/>
      <c r="S574" s="551"/>
      <c r="T574" s="551"/>
      <c r="U574" s="551"/>
      <c r="V574" s="551"/>
      <c r="W574" s="551"/>
      <c r="X574" s="551"/>
      <c r="Y574" s="551"/>
      <c r="Z574" s="551"/>
      <c r="AA574" s="551"/>
      <c r="AB574" s="551"/>
      <c r="AC574" s="551"/>
      <c r="AD574" s="551"/>
      <c r="AE574" s="551"/>
      <c r="AF574" s="551"/>
      <c r="AG574" s="551"/>
      <c r="AH574" s="551"/>
      <c r="AI574" s="551"/>
      <c r="AJ574" s="551"/>
      <c r="AK574" s="551"/>
      <c r="AL574" s="551"/>
      <c r="AM574" s="551"/>
      <c r="AN574" s="551"/>
      <c r="AO574" s="551"/>
      <c r="AP574" s="551"/>
      <c r="AQ574" s="551"/>
      <c r="AR574" s="551"/>
      <c r="AS574" s="551"/>
      <c r="AT574" s="551"/>
      <c r="AU574" s="551"/>
      <c r="AV574" s="551"/>
      <c r="AW574" s="551"/>
      <c r="AX574" s="551"/>
      <c r="AY574" s="551"/>
      <c r="AZ574" s="551"/>
      <c r="BA574" s="551"/>
      <c r="BB574" s="551"/>
      <c r="BC574" s="551"/>
      <c r="BD574" s="551"/>
      <c r="BE574" s="551"/>
      <c r="BF574" s="551"/>
      <c r="BG574" s="551"/>
      <c r="BH574" s="551"/>
      <c r="BI574" s="551"/>
      <c r="BJ574" s="551"/>
      <c r="BK574" s="551"/>
      <c r="BL574" s="551"/>
      <c r="BM574" s="551"/>
      <c r="BN574" s="551"/>
      <c r="BO574" s="551"/>
      <c r="BP574" s="551"/>
      <c r="BQ574" s="551"/>
      <c r="BR574" s="551"/>
      <c r="BS574" s="551"/>
      <c r="BT574" s="551"/>
      <c r="BU574" s="551"/>
      <c r="BV574" s="551"/>
      <c r="BW574" s="551"/>
      <c r="BX574" s="551"/>
      <c r="BY574" s="551"/>
    </row>
    <row r="575">
      <c r="A575" s="551"/>
      <c r="B575" s="551"/>
      <c r="C575" s="551"/>
      <c r="D575" s="551"/>
      <c r="E575" s="554"/>
      <c r="H575" s="551"/>
      <c r="I575" s="551"/>
      <c r="J575" s="551"/>
      <c r="K575" s="551"/>
      <c r="L575" s="551"/>
      <c r="M575" s="551"/>
      <c r="N575" s="551"/>
      <c r="O575" s="551"/>
      <c r="P575" s="551"/>
      <c r="Q575" s="551"/>
      <c r="R575" s="551"/>
      <c r="S575" s="551"/>
      <c r="T575" s="551"/>
      <c r="U575" s="551"/>
      <c r="V575" s="551"/>
      <c r="W575" s="551"/>
      <c r="X575" s="551"/>
      <c r="Y575" s="551"/>
      <c r="Z575" s="551"/>
      <c r="AA575" s="551"/>
      <c r="AB575" s="551"/>
      <c r="AC575" s="551"/>
      <c r="AD575" s="551"/>
      <c r="AE575" s="551"/>
      <c r="AF575" s="551"/>
      <c r="AG575" s="551"/>
      <c r="AH575" s="551"/>
      <c r="AI575" s="551"/>
      <c r="AJ575" s="551"/>
      <c r="AK575" s="551"/>
      <c r="AL575" s="551"/>
      <c r="AM575" s="551"/>
      <c r="AN575" s="551"/>
      <c r="AO575" s="551"/>
      <c r="AP575" s="551"/>
      <c r="AQ575" s="551"/>
      <c r="AR575" s="551"/>
      <c r="AS575" s="551"/>
      <c r="AT575" s="551"/>
      <c r="AU575" s="551"/>
      <c r="AV575" s="551"/>
      <c r="AW575" s="551"/>
      <c r="AX575" s="551"/>
      <c r="AY575" s="551"/>
      <c r="AZ575" s="551"/>
      <c r="BA575" s="551"/>
      <c r="BB575" s="551"/>
      <c r="BC575" s="551"/>
      <c r="BD575" s="551"/>
      <c r="BE575" s="551"/>
      <c r="BF575" s="551"/>
      <c r="BG575" s="551"/>
      <c r="BH575" s="551"/>
      <c r="BI575" s="551"/>
      <c r="BJ575" s="551"/>
      <c r="BK575" s="551"/>
      <c r="BL575" s="551"/>
      <c r="BM575" s="551"/>
      <c r="BN575" s="551"/>
      <c r="BO575" s="551"/>
      <c r="BP575" s="551"/>
      <c r="BQ575" s="551"/>
      <c r="BR575" s="551"/>
      <c r="BS575" s="551"/>
      <c r="BT575" s="551"/>
      <c r="BU575" s="551"/>
      <c r="BV575" s="551"/>
      <c r="BW575" s="551"/>
      <c r="BX575" s="551"/>
      <c r="BY575" s="551"/>
    </row>
    <row r="576">
      <c r="A576" s="551"/>
      <c r="B576" s="551"/>
      <c r="C576" s="551"/>
      <c r="D576" s="551"/>
      <c r="E576" s="554"/>
      <c r="H576" s="551"/>
      <c r="I576" s="551"/>
      <c r="J576" s="551"/>
      <c r="K576" s="551"/>
      <c r="L576" s="551"/>
      <c r="M576" s="551"/>
      <c r="N576" s="551"/>
      <c r="O576" s="551"/>
      <c r="P576" s="551"/>
      <c r="Q576" s="551"/>
      <c r="R576" s="551"/>
      <c r="S576" s="551"/>
      <c r="T576" s="551"/>
      <c r="U576" s="551"/>
      <c r="V576" s="551"/>
      <c r="W576" s="551"/>
      <c r="X576" s="551"/>
      <c r="Y576" s="551"/>
      <c r="Z576" s="551"/>
      <c r="AA576" s="551"/>
      <c r="AB576" s="551"/>
      <c r="AC576" s="551"/>
      <c r="AD576" s="551"/>
      <c r="AE576" s="551"/>
      <c r="AF576" s="551"/>
      <c r="AG576" s="551"/>
      <c r="AH576" s="551"/>
      <c r="AI576" s="551"/>
      <c r="AJ576" s="551"/>
      <c r="AK576" s="551"/>
      <c r="AL576" s="551"/>
      <c r="AM576" s="551"/>
      <c r="AN576" s="551"/>
      <c r="AO576" s="551"/>
      <c r="AP576" s="551"/>
      <c r="AQ576" s="551"/>
      <c r="AR576" s="551"/>
      <c r="AS576" s="551"/>
      <c r="AT576" s="551"/>
      <c r="AU576" s="551"/>
      <c r="AV576" s="551"/>
      <c r="AW576" s="551"/>
      <c r="AX576" s="551"/>
      <c r="AY576" s="551"/>
      <c r="AZ576" s="551"/>
      <c r="BA576" s="551"/>
      <c r="BB576" s="551"/>
      <c r="BC576" s="551"/>
      <c r="BD576" s="551"/>
      <c r="BE576" s="551"/>
      <c r="BF576" s="551"/>
      <c r="BG576" s="551"/>
      <c r="BH576" s="551"/>
      <c r="BI576" s="551"/>
      <c r="BJ576" s="551"/>
      <c r="BK576" s="551"/>
      <c r="BL576" s="551"/>
      <c r="BM576" s="551"/>
      <c r="BN576" s="551"/>
      <c r="BO576" s="551"/>
      <c r="BP576" s="551"/>
      <c r="BQ576" s="551"/>
      <c r="BR576" s="551"/>
      <c r="BS576" s="551"/>
      <c r="BT576" s="551"/>
      <c r="BU576" s="551"/>
      <c r="BV576" s="551"/>
      <c r="BW576" s="551"/>
      <c r="BX576" s="551"/>
      <c r="BY576" s="551"/>
    </row>
    <row r="577">
      <c r="A577" s="551"/>
      <c r="B577" s="551"/>
      <c r="C577" s="551"/>
      <c r="D577" s="551"/>
      <c r="E577" s="554"/>
      <c r="H577" s="551"/>
      <c r="I577" s="551"/>
      <c r="J577" s="551"/>
      <c r="K577" s="551"/>
      <c r="L577" s="551"/>
      <c r="M577" s="551"/>
      <c r="N577" s="551"/>
      <c r="O577" s="551"/>
      <c r="P577" s="551"/>
      <c r="Q577" s="551"/>
      <c r="R577" s="551"/>
      <c r="S577" s="551"/>
      <c r="T577" s="551"/>
      <c r="U577" s="551"/>
      <c r="V577" s="551"/>
      <c r="W577" s="551"/>
      <c r="X577" s="551"/>
      <c r="Y577" s="551"/>
      <c r="Z577" s="551"/>
      <c r="AA577" s="551"/>
      <c r="AB577" s="551"/>
      <c r="AC577" s="551"/>
      <c r="AD577" s="551"/>
      <c r="AE577" s="551"/>
      <c r="AF577" s="551"/>
      <c r="AG577" s="551"/>
      <c r="AH577" s="551"/>
      <c r="AI577" s="551"/>
      <c r="AJ577" s="551"/>
      <c r="AK577" s="551"/>
      <c r="AL577" s="551"/>
      <c r="AM577" s="551"/>
      <c r="AN577" s="551"/>
      <c r="AO577" s="551"/>
      <c r="AP577" s="551"/>
      <c r="AQ577" s="551"/>
      <c r="AR577" s="551"/>
      <c r="AS577" s="551"/>
      <c r="AT577" s="551"/>
      <c r="AU577" s="551"/>
      <c r="AV577" s="551"/>
      <c r="AW577" s="551"/>
      <c r="AX577" s="551"/>
      <c r="AY577" s="551"/>
      <c r="AZ577" s="551"/>
      <c r="BA577" s="551"/>
      <c r="BB577" s="551"/>
      <c r="BC577" s="551"/>
      <c r="BD577" s="551"/>
      <c r="BE577" s="551"/>
      <c r="BF577" s="551"/>
      <c r="BG577" s="551"/>
      <c r="BH577" s="551"/>
      <c r="BI577" s="551"/>
      <c r="BJ577" s="551"/>
      <c r="BK577" s="551"/>
      <c r="BL577" s="551"/>
      <c r="BM577" s="551"/>
      <c r="BN577" s="551"/>
      <c r="BO577" s="551"/>
      <c r="BP577" s="551"/>
      <c r="BQ577" s="551"/>
      <c r="BR577" s="551"/>
      <c r="BS577" s="551"/>
      <c r="BT577" s="551"/>
      <c r="BU577" s="551"/>
      <c r="BV577" s="551"/>
      <c r="BW577" s="551"/>
      <c r="BX577" s="551"/>
      <c r="BY577" s="551"/>
    </row>
    <row r="578">
      <c r="A578" s="551"/>
      <c r="B578" s="551"/>
      <c r="C578" s="551"/>
      <c r="D578" s="551"/>
      <c r="E578" s="554"/>
      <c r="H578" s="551"/>
      <c r="I578" s="551"/>
      <c r="J578" s="551"/>
      <c r="K578" s="551"/>
      <c r="L578" s="551"/>
      <c r="M578" s="551"/>
      <c r="N578" s="551"/>
      <c r="O578" s="551"/>
      <c r="P578" s="551"/>
      <c r="Q578" s="551"/>
      <c r="R578" s="551"/>
      <c r="S578" s="551"/>
      <c r="T578" s="551"/>
      <c r="U578" s="551"/>
      <c r="V578" s="551"/>
      <c r="W578" s="551"/>
      <c r="X578" s="551"/>
      <c r="Y578" s="551"/>
      <c r="Z578" s="551"/>
      <c r="AA578" s="551"/>
      <c r="AB578" s="551"/>
      <c r="AC578" s="551"/>
      <c r="AD578" s="551"/>
      <c r="AE578" s="551"/>
      <c r="AF578" s="551"/>
      <c r="AG578" s="551"/>
      <c r="AH578" s="551"/>
      <c r="AI578" s="551"/>
      <c r="AJ578" s="551"/>
      <c r="AK578" s="551"/>
      <c r="AL578" s="551"/>
      <c r="AM578" s="551"/>
      <c r="AN578" s="551"/>
      <c r="AO578" s="551"/>
      <c r="AP578" s="551"/>
      <c r="AQ578" s="551"/>
      <c r="AR578" s="551"/>
      <c r="AS578" s="551"/>
      <c r="AT578" s="551"/>
      <c r="AU578" s="551"/>
      <c r="AV578" s="551"/>
      <c r="AW578" s="551"/>
      <c r="AX578" s="551"/>
      <c r="AY578" s="551"/>
      <c r="AZ578" s="551"/>
      <c r="BA578" s="551"/>
      <c r="BB578" s="551"/>
      <c r="BC578" s="551"/>
      <c r="BD578" s="551"/>
      <c r="BE578" s="551"/>
      <c r="BF578" s="551"/>
      <c r="BG578" s="551"/>
      <c r="BH578" s="551"/>
      <c r="BI578" s="551"/>
      <c r="BJ578" s="551"/>
      <c r="BK578" s="551"/>
      <c r="BL578" s="551"/>
      <c r="BM578" s="551"/>
      <c r="BN578" s="551"/>
      <c r="BO578" s="551"/>
      <c r="BP578" s="551"/>
      <c r="BQ578" s="551"/>
      <c r="BR578" s="551"/>
      <c r="BS578" s="551"/>
      <c r="BT578" s="551"/>
      <c r="BU578" s="551"/>
      <c r="BV578" s="551"/>
      <c r="BW578" s="551"/>
      <c r="BX578" s="551"/>
      <c r="BY578" s="551"/>
    </row>
    <row r="579">
      <c r="A579" s="551"/>
      <c r="B579" s="551"/>
      <c r="C579" s="551"/>
      <c r="D579" s="551"/>
      <c r="E579" s="554"/>
      <c r="H579" s="551"/>
      <c r="I579" s="551"/>
      <c r="J579" s="551"/>
      <c r="K579" s="551"/>
      <c r="L579" s="551"/>
      <c r="M579" s="551"/>
      <c r="N579" s="551"/>
      <c r="O579" s="551"/>
      <c r="P579" s="551"/>
      <c r="Q579" s="551"/>
      <c r="R579" s="551"/>
      <c r="S579" s="551"/>
      <c r="T579" s="551"/>
      <c r="U579" s="551"/>
      <c r="V579" s="551"/>
      <c r="W579" s="551"/>
      <c r="X579" s="551"/>
      <c r="Y579" s="551"/>
      <c r="Z579" s="551"/>
      <c r="AA579" s="551"/>
      <c r="AB579" s="551"/>
      <c r="AC579" s="551"/>
      <c r="AD579" s="551"/>
      <c r="AE579" s="551"/>
      <c r="AF579" s="551"/>
      <c r="AG579" s="551"/>
      <c r="AH579" s="551"/>
      <c r="AI579" s="551"/>
      <c r="AJ579" s="551"/>
      <c r="AK579" s="551"/>
      <c r="AL579" s="551"/>
      <c r="AM579" s="551"/>
      <c r="AN579" s="551"/>
      <c r="AO579" s="551"/>
      <c r="AP579" s="551"/>
      <c r="AQ579" s="551"/>
      <c r="AR579" s="551"/>
      <c r="AS579" s="551"/>
      <c r="AT579" s="551"/>
      <c r="AU579" s="551"/>
      <c r="AV579" s="551"/>
      <c r="AW579" s="551"/>
      <c r="AX579" s="551"/>
      <c r="AY579" s="551"/>
      <c r="AZ579" s="551"/>
      <c r="BA579" s="551"/>
      <c r="BB579" s="551"/>
      <c r="BC579" s="551"/>
      <c r="BD579" s="551"/>
      <c r="BE579" s="551"/>
      <c r="BF579" s="551"/>
      <c r="BG579" s="551"/>
      <c r="BH579" s="551"/>
      <c r="BI579" s="551"/>
      <c r="BJ579" s="551"/>
      <c r="BK579" s="551"/>
      <c r="BL579" s="551"/>
      <c r="BM579" s="551"/>
      <c r="BN579" s="551"/>
      <c r="BO579" s="551"/>
      <c r="BP579" s="551"/>
      <c r="BQ579" s="551"/>
      <c r="BR579" s="551"/>
      <c r="BS579" s="551"/>
      <c r="BT579" s="551"/>
      <c r="BU579" s="551"/>
      <c r="BV579" s="551"/>
      <c r="BW579" s="551"/>
      <c r="BX579" s="551"/>
      <c r="BY579" s="551"/>
    </row>
    <row r="580">
      <c r="A580" s="551"/>
      <c r="B580" s="551"/>
      <c r="C580" s="551"/>
      <c r="D580" s="551"/>
      <c r="E580" s="554"/>
      <c r="H580" s="551"/>
      <c r="I580" s="551"/>
      <c r="J580" s="551"/>
      <c r="K580" s="551"/>
      <c r="L580" s="551"/>
      <c r="M580" s="551"/>
      <c r="N580" s="551"/>
      <c r="O580" s="551"/>
      <c r="P580" s="551"/>
      <c r="Q580" s="551"/>
      <c r="R580" s="551"/>
      <c r="S580" s="551"/>
      <c r="T580" s="551"/>
      <c r="U580" s="551"/>
      <c r="V580" s="551"/>
      <c r="W580" s="551"/>
      <c r="X580" s="551"/>
      <c r="Y580" s="551"/>
      <c r="Z580" s="551"/>
      <c r="AA580" s="551"/>
      <c r="AB580" s="551"/>
      <c r="AC580" s="551"/>
      <c r="AD580" s="551"/>
      <c r="AE580" s="551"/>
      <c r="AF580" s="551"/>
      <c r="AG580" s="551"/>
      <c r="AH580" s="551"/>
      <c r="AI580" s="551"/>
      <c r="AJ580" s="551"/>
      <c r="AK580" s="551"/>
      <c r="AL580" s="551"/>
      <c r="AM580" s="551"/>
      <c r="AN580" s="551"/>
      <c r="AO580" s="551"/>
      <c r="AP580" s="551"/>
      <c r="AQ580" s="551"/>
      <c r="AR580" s="551"/>
      <c r="AS580" s="551"/>
      <c r="AT580" s="551"/>
      <c r="AU580" s="551"/>
      <c r="AV580" s="551"/>
      <c r="AW580" s="551"/>
      <c r="AX580" s="551"/>
      <c r="AY580" s="551"/>
      <c r="AZ580" s="551"/>
      <c r="BA580" s="551"/>
      <c r="BB580" s="551"/>
      <c r="BC580" s="551"/>
      <c r="BD580" s="551"/>
      <c r="BE580" s="551"/>
      <c r="BF580" s="551"/>
      <c r="BG580" s="551"/>
      <c r="BH580" s="551"/>
      <c r="BI580" s="551"/>
      <c r="BJ580" s="551"/>
      <c r="BK580" s="551"/>
      <c r="BL580" s="551"/>
      <c r="BM580" s="551"/>
      <c r="BN580" s="551"/>
      <c r="BO580" s="551"/>
      <c r="BP580" s="551"/>
      <c r="BQ580" s="551"/>
      <c r="BR580" s="551"/>
      <c r="BS580" s="551"/>
      <c r="BT580" s="551"/>
      <c r="BU580" s="551"/>
      <c r="BV580" s="551"/>
      <c r="BW580" s="551"/>
      <c r="BX580" s="551"/>
      <c r="BY580" s="551"/>
    </row>
    <row r="581">
      <c r="A581" s="551"/>
      <c r="B581" s="551"/>
      <c r="C581" s="551"/>
      <c r="D581" s="551"/>
      <c r="E581" s="554"/>
      <c r="H581" s="551"/>
      <c r="I581" s="551"/>
      <c r="J581" s="551"/>
      <c r="K581" s="551"/>
      <c r="L581" s="551"/>
      <c r="M581" s="551"/>
      <c r="N581" s="551"/>
      <c r="O581" s="551"/>
      <c r="P581" s="551"/>
      <c r="Q581" s="551"/>
      <c r="R581" s="551"/>
      <c r="S581" s="551"/>
      <c r="T581" s="551"/>
      <c r="U581" s="551"/>
      <c r="V581" s="551"/>
      <c r="W581" s="551"/>
      <c r="X581" s="551"/>
      <c r="Y581" s="551"/>
      <c r="Z581" s="551"/>
      <c r="AA581" s="551"/>
      <c r="AB581" s="551"/>
      <c r="AC581" s="551"/>
      <c r="AD581" s="551"/>
      <c r="AE581" s="551"/>
      <c r="AF581" s="551"/>
      <c r="AG581" s="551"/>
      <c r="AH581" s="551"/>
      <c r="AI581" s="551"/>
      <c r="AJ581" s="551"/>
      <c r="AK581" s="551"/>
      <c r="AL581" s="551"/>
      <c r="AM581" s="551"/>
      <c r="AN581" s="551"/>
      <c r="AO581" s="551"/>
      <c r="AP581" s="551"/>
      <c r="AQ581" s="551"/>
      <c r="AR581" s="551"/>
      <c r="AS581" s="551"/>
      <c r="AT581" s="551"/>
      <c r="AU581" s="551"/>
      <c r="AV581" s="551"/>
      <c r="AW581" s="551"/>
      <c r="AX581" s="551"/>
      <c r="AY581" s="551"/>
      <c r="AZ581" s="551"/>
      <c r="BA581" s="551"/>
      <c r="BB581" s="551"/>
      <c r="BC581" s="551"/>
      <c r="BD581" s="551"/>
      <c r="BE581" s="551"/>
      <c r="BF581" s="551"/>
      <c r="BG581" s="551"/>
      <c r="BH581" s="551"/>
      <c r="BI581" s="551"/>
      <c r="BJ581" s="551"/>
      <c r="BK581" s="551"/>
      <c r="BL581" s="551"/>
      <c r="BM581" s="551"/>
      <c r="BN581" s="551"/>
      <c r="BO581" s="551"/>
      <c r="BP581" s="551"/>
      <c r="BQ581" s="551"/>
      <c r="BR581" s="551"/>
      <c r="BS581" s="551"/>
      <c r="BT581" s="551"/>
      <c r="BU581" s="551"/>
      <c r="BV581" s="551"/>
      <c r="BW581" s="551"/>
      <c r="BX581" s="551"/>
      <c r="BY581" s="551"/>
    </row>
    <row r="582">
      <c r="A582" s="551"/>
      <c r="B582" s="551"/>
      <c r="C582" s="551"/>
      <c r="D582" s="551"/>
      <c r="E582" s="554"/>
      <c r="H582" s="551"/>
      <c r="I582" s="551"/>
      <c r="J582" s="551"/>
      <c r="K582" s="551"/>
      <c r="L582" s="551"/>
      <c r="M582" s="551"/>
      <c r="N582" s="551"/>
      <c r="O582" s="551"/>
      <c r="P582" s="551"/>
      <c r="Q582" s="551"/>
      <c r="R582" s="551"/>
      <c r="S582" s="551"/>
      <c r="T582" s="551"/>
      <c r="U582" s="551"/>
      <c r="V582" s="551"/>
      <c r="W582" s="551"/>
      <c r="X582" s="551"/>
      <c r="Y582" s="551"/>
      <c r="Z582" s="551"/>
      <c r="AA582" s="551"/>
      <c r="AB582" s="551"/>
      <c r="AC582" s="551"/>
      <c r="AD582" s="551"/>
      <c r="AE582" s="551"/>
      <c r="AF582" s="551"/>
      <c r="AG582" s="551"/>
      <c r="AH582" s="551"/>
      <c r="AI582" s="551"/>
      <c r="AJ582" s="551"/>
      <c r="AK582" s="551"/>
      <c r="AL582" s="551"/>
      <c r="AM582" s="551"/>
      <c r="AN582" s="551"/>
      <c r="AO582" s="551"/>
      <c r="AP582" s="551"/>
      <c r="AQ582" s="551"/>
      <c r="AR582" s="551"/>
      <c r="AS582" s="551"/>
      <c r="AT582" s="551"/>
      <c r="AU582" s="551"/>
      <c r="AV582" s="551"/>
      <c r="AW582" s="551"/>
      <c r="AX582" s="551"/>
      <c r="AY582" s="551"/>
      <c r="AZ582" s="551"/>
      <c r="BA582" s="551"/>
      <c r="BB582" s="551"/>
      <c r="BC582" s="551"/>
      <c r="BD582" s="551"/>
      <c r="BE582" s="551"/>
      <c r="BF582" s="551"/>
      <c r="BG582" s="551"/>
      <c r="BH582" s="551"/>
      <c r="BI582" s="551"/>
      <c r="BJ582" s="551"/>
      <c r="BK582" s="551"/>
      <c r="BL582" s="551"/>
      <c r="BM582" s="551"/>
      <c r="BN582" s="551"/>
      <c r="BO582" s="551"/>
      <c r="BP582" s="551"/>
      <c r="BQ582" s="551"/>
      <c r="BR582" s="551"/>
      <c r="BS582" s="551"/>
      <c r="BT582" s="551"/>
      <c r="BU582" s="551"/>
      <c r="BV582" s="551"/>
      <c r="BW582" s="551"/>
      <c r="BX582" s="551"/>
      <c r="BY582" s="551"/>
    </row>
    <row r="583">
      <c r="A583" s="551"/>
      <c r="B583" s="551"/>
      <c r="C583" s="551"/>
      <c r="D583" s="551"/>
      <c r="E583" s="554"/>
      <c r="H583" s="551"/>
      <c r="I583" s="551"/>
      <c r="J583" s="551"/>
      <c r="K583" s="551"/>
      <c r="L583" s="551"/>
      <c r="M583" s="551"/>
      <c r="N583" s="551"/>
      <c r="O583" s="551"/>
      <c r="P583" s="551"/>
      <c r="Q583" s="551"/>
      <c r="R583" s="551"/>
      <c r="S583" s="551"/>
      <c r="T583" s="551"/>
      <c r="U583" s="551"/>
      <c r="V583" s="551"/>
      <c r="W583" s="551"/>
      <c r="X583" s="551"/>
      <c r="Y583" s="551"/>
      <c r="Z583" s="551"/>
      <c r="AA583" s="551"/>
      <c r="AB583" s="551"/>
      <c r="AC583" s="551"/>
      <c r="AD583" s="551"/>
      <c r="AE583" s="551"/>
      <c r="AF583" s="551"/>
      <c r="AG583" s="551"/>
      <c r="AH583" s="551"/>
      <c r="AI583" s="551"/>
      <c r="AJ583" s="551"/>
      <c r="AK583" s="551"/>
      <c r="AL583" s="551"/>
      <c r="AM583" s="551"/>
      <c r="AN583" s="551"/>
      <c r="AO583" s="551"/>
      <c r="AP583" s="551"/>
      <c r="AQ583" s="551"/>
      <c r="AR583" s="551"/>
      <c r="AS583" s="551"/>
      <c r="AT583" s="551"/>
      <c r="AU583" s="551"/>
      <c r="AV583" s="551"/>
      <c r="AW583" s="551"/>
      <c r="AX583" s="551"/>
      <c r="AY583" s="551"/>
      <c r="AZ583" s="551"/>
      <c r="BA583" s="551"/>
      <c r="BB583" s="551"/>
      <c r="BC583" s="551"/>
      <c r="BD583" s="551"/>
      <c r="BE583" s="551"/>
      <c r="BF583" s="551"/>
      <c r="BG583" s="551"/>
      <c r="BH583" s="551"/>
      <c r="BI583" s="551"/>
      <c r="BJ583" s="551"/>
      <c r="BK583" s="551"/>
      <c r="BL583" s="551"/>
      <c r="BM583" s="551"/>
      <c r="BN583" s="551"/>
      <c r="BO583" s="551"/>
      <c r="BP583" s="551"/>
      <c r="BQ583" s="551"/>
      <c r="BR583" s="551"/>
      <c r="BS583" s="551"/>
      <c r="BT583" s="551"/>
      <c r="BU583" s="551"/>
      <c r="BV583" s="551"/>
      <c r="BW583" s="551"/>
      <c r="BX583" s="551"/>
      <c r="BY583" s="551"/>
    </row>
    <row r="584">
      <c r="A584" s="551"/>
      <c r="B584" s="551"/>
      <c r="C584" s="551"/>
      <c r="D584" s="551"/>
      <c r="E584" s="554"/>
      <c r="H584" s="551"/>
      <c r="I584" s="551"/>
      <c r="J584" s="551"/>
      <c r="K584" s="551"/>
      <c r="L584" s="551"/>
      <c r="M584" s="551"/>
      <c r="N584" s="551"/>
      <c r="O584" s="551"/>
      <c r="P584" s="551"/>
      <c r="Q584" s="551"/>
      <c r="R584" s="551"/>
      <c r="S584" s="551"/>
      <c r="T584" s="551"/>
      <c r="U584" s="551"/>
      <c r="V584" s="551"/>
      <c r="W584" s="551"/>
      <c r="X584" s="551"/>
      <c r="Y584" s="551"/>
      <c r="Z584" s="551"/>
      <c r="AA584" s="551"/>
      <c r="AB584" s="551"/>
      <c r="AC584" s="551"/>
      <c r="AD584" s="551"/>
      <c r="AE584" s="551"/>
      <c r="AF584" s="551"/>
      <c r="AG584" s="551"/>
      <c r="AH584" s="551"/>
      <c r="AI584" s="551"/>
      <c r="AJ584" s="551"/>
      <c r="AK584" s="551"/>
      <c r="AL584" s="551"/>
      <c r="AM584" s="551"/>
      <c r="AN584" s="551"/>
      <c r="AO584" s="551"/>
      <c r="AP584" s="551"/>
      <c r="AQ584" s="551"/>
      <c r="AR584" s="551"/>
      <c r="AS584" s="551"/>
      <c r="AT584" s="551"/>
      <c r="AU584" s="551"/>
      <c r="AV584" s="551"/>
      <c r="AW584" s="551"/>
      <c r="AX584" s="551"/>
      <c r="AY584" s="551"/>
      <c r="AZ584" s="551"/>
      <c r="BA584" s="551"/>
      <c r="BB584" s="551"/>
      <c r="BC584" s="551"/>
      <c r="BD584" s="551"/>
      <c r="BE584" s="551"/>
      <c r="BF584" s="551"/>
      <c r="BG584" s="551"/>
      <c r="BH584" s="551"/>
      <c r="BI584" s="551"/>
      <c r="BJ584" s="551"/>
      <c r="BK584" s="551"/>
      <c r="BL584" s="551"/>
      <c r="BM584" s="551"/>
      <c r="BN584" s="551"/>
      <c r="BO584" s="551"/>
      <c r="BP584" s="551"/>
      <c r="BQ584" s="551"/>
      <c r="BR584" s="551"/>
      <c r="BS584" s="551"/>
      <c r="BT584" s="551"/>
      <c r="BU584" s="551"/>
      <c r="BV584" s="551"/>
      <c r="BW584" s="551"/>
      <c r="BX584" s="551"/>
      <c r="BY584" s="551"/>
    </row>
    <row r="585">
      <c r="A585" s="551"/>
      <c r="B585" s="551"/>
      <c r="C585" s="551"/>
      <c r="D585" s="551"/>
      <c r="E585" s="554"/>
      <c r="H585" s="551"/>
      <c r="I585" s="551"/>
      <c r="J585" s="551"/>
      <c r="K585" s="551"/>
      <c r="L585" s="551"/>
      <c r="M585" s="551"/>
      <c r="N585" s="551"/>
      <c r="O585" s="551"/>
      <c r="P585" s="551"/>
      <c r="Q585" s="551"/>
      <c r="R585" s="551"/>
      <c r="S585" s="551"/>
      <c r="T585" s="551"/>
      <c r="U585" s="551"/>
      <c r="V585" s="551"/>
      <c r="W585" s="551"/>
      <c r="X585" s="551"/>
      <c r="Y585" s="551"/>
      <c r="Z585" s="551"/>
      <c r="AA585" s="551"/>
      <c r="AB585" s="551"/>
      <c r="AC585" s="551"/>
      <c r="AD585" s="551"/>
      <c r="AE585" s="551"/>
      <c r="AF585" s="551"/>
      <c r="AG585" s="551"/>
      <c r="AH585" s="551"/>
      <c r="AI585" s="551"/>
      <c r="AJ585" s="551"/>
      <c r="AK585" s="551"/>
      <c r="AL585" s="551"/>
      <c r="AM585" s="551"/>
      <c r="AN585" s="551"/>
      <c r="AO585" s="551"/>
      <c r="AP585" s="551"/>
      <c r="AQ585" s="551"/>
      <c r="AR585" s="551"/>
      <c r="AS585" s="551"/>
      <c r="AT585" s="551"/>
      <c r="AU585" s="551"/>
      <c r="AV585" s="551"/>
      <c r="AW585" s="551"/>
      <c r="AX585" s="551"/>
      <c r="AY585" s="551"/>
      <c r="AZ585" s="551"/>
      <c r="BA585" s="551"/>
      <c r="BB585" s="551"/>
      <c r="BC585" s="551"/>
      <c r="BD585" s="551"/>
      <c r="BE585" s="551"/>
      <c r="BF585" s="551"/>
      <c r="BG585" s="551"/>
      <c r="BH585" s="551"/>
      <c r="BI585" s="551"/>
      <c r="BJ585" s="551"/>
      <c r="BK585" s="551"/>
      <c r="BL585" s="551"/>
      <c r="BM585" s="551"/>
      <c r="BN585" s="551"/>
      <c r="BO585" s="551"/>
      <c r="BP585" s="551"/>
      <c r="BQ585" s="551"/>
      <c r="BR585" s="551"/>
      <c r="BS585" s="551"/>
      <c r="BT585" s="551"/>
      <c r="BU585" s="551"/>
      <c r="BV585" s="551"/>
      <c r="BW585" s="551"/>
      <c r="BX585" s="551"/>
      <c r="BY585" s="551"/>
    </row>
    <row r="586">
      <c r="A586" s="551"/>
      <c r="B586" s="551"/>
      <c r="C586" s="551"/>
      <c r="D586" s="551"/>
      <c r="E586" s="554"/>
      <c r="H586" s="551"/>
      <c r="I586" s="551"/>
      <c r="J586" s="551"/>
      <c r="K586" s="551"/>
      <c r="L586" s="551"/>
      <c r="M586" s="551"/>
      <c r="N586" s="551"/>
      <c r="O586" s="551"/>
      <c r="P586" s="551"/>
      <c r="Q586" s="551"/>
      <c r="R586" s="551"/>
      <c r="S586" s="551"/>
      <c r="T586" s="551"/>
      <c r="U586" s="551"/>
      <c r="V586" s="551"/>
      <c r="W586" s="551"/>
      <c r="X586" s="551"/>
      <c r="Y586" s="551"/>
      <c r="Z586" s="551"/>
      <c r="AA586" s="551"/>
      <c r="AB586" s="551"/>
      <c r="AC586" s="551"/>
      <c r="AD586" s="551"/>
      <c r="AE586" s="551"/>
      <c r="AF586" s="551"/>
      <c r="AG586" s="551"/>
      <c r="AH586" s="551"/>
      <c r="AI586" s="551"/>
      <c r="AJ586" s="551"/>
      <c r="AK586" s="551"/>
      <c r="AL586" s="551"/>
      <c r="AM586" s="551"/>
      <c r="AN586" s="551"/>
      <c r="AO586" s="551"/>
      <c r="AP586" s="551"/>
      <c r="AQ586" s="551"/>
      <c r="AR586" s="551"/>
      <c r="AS586" s="551"/>
      <c r="AT586" s="551"/>
      <c r="AU586" s="551"/>
      <c r="AV586" s="551"/>
      <c r="AW586" s="551"/>
      <c r="AX586" s="551"/>
      <c r="AY586" s="551"/>
      <c r="AZ586" s="551"/>
      <c r="BA586" s="551"/>
      <c r="BB586" s="551"/>
      <c r="BC586" s="551"/>
      <c r="BD586" s="551"/>
      <c r="BE586" s="551"/>
      <c r="BF586" s="551"/>
      <c r="BG586" s="551"/>
      <c r="BH586" s="551"/>
      <c r="BI586" s="551"/>
      <c r="BJ586" s="551"/>
      <c r="BK586" s="551"/>
      <c r="BL586" s="551"/>
      <c r="BM586" s="551"/>
      <c r="BN586" s="551"/>
      <c r="BO586" s="551"/>
      <c r="BP586" s="551"/>
      <c r="BQ586" s="551"/>
      <c r="BR586" s="551"/>
      <c r="BS586" s="551"/>
      <c r="BT586" s="551"/>
      <c r="BU586" s="551"/>
      <c r="BV586" s="551"/>
      <c r="BW586" s="551"/>
      <c r="BX586" s="551"/>
      <c r="BY586" s="551"/>
    </row>
    <row r="587">
      <c r="A587" s="551"/>
      <c r="B587" s="551"/>
      <c r="C587" s="551"/>
      <c r="D587" s="551"/>
      <c r="E587" s="554"/>
      <c r="H587" s="551"/>
      <c r="I587" s="551"/>
      <c r="J587" s="551"/>
      <c r="K587" s="551"/>
      <c r="L587" s="551"/>
      <c r="M587" s="551"/>
      <c r="N587" s="551"/>
      <c r="O587" s="551"/>
      <c r="P587" s="551"/>
      <c r="Q587" s="551"/>
      <c r="R587" s="551"/>
      <c r="S587" s="551"/>
      <c r="T587" s="551"/>
      <c r="U587" s="551"/>
      <c r="V587" s="551"/>
      <c r="W587" s="551"/>
      <c r="X587" s="551"/>
      <c r="Y587" s="551"/>
      <c r="Z587" s="551"/>
      <c r="AA587" s="551"/>
      <c r="AB587" s="551"/>
      <c r="AC587" s="551"/>
      <c r="AD587" s="551"/>
      <c r="AE587" s="551"/>
      <c r="AF587" s="551"/>
      <c r="AG587" s="551"/>
      <c r="AH587" s="551"/>
      <c r="AI587" s="551"/>
      <c r="AJ587" s="551"/>
      <c r="AK587" s="551"/>
      <c r="AL587" s="551"/>
      <c r="AM587" s="551"/>
      <c r="AN587" s="551"/>
      <c r="AO587" s="551"/>
      <c r="AP587" s="551"/>
      <c r="AQ587" s="551"/>
      <c r="AR587" s="551"/>
      <c r="AS587" s="551"/>
      <c r="AT587" s="551"/>
      <c r="AU587" s="551"/>
      <c r="AV587" s="551"/>
      <c r="AW587" s="551"/>
      <c r="AX587" s="551"/>
      <c r="AY587" s="551"/>
      <c r="AZ587" s="551"/>
      <c r="BA587" s="551"/>
      <c r="BB587" s="551"/>
      <c r="BC587" s="551"/>
      <c r="BD587" s="551"/>
      <c r="BE587" s="551"/>
      <c r="BF587" s="551"/>
      <c r="BG587" s="551"/>
      <c r="BH587" s="551"/>
      <c r="BI587" s="551"/>
      <c r="BJ587" s="551"/>
      <c r="BK587" s="551"/>
      <c r="BL587" s="551"/>
      <c r="BM587" s="551"/>
      <c r="BN587" s="551"/>
      <c r="BO587" s="551"/>
      <c r="BP587" s="551"/>
      <c r="BQ587" s="551"/>
      <c r="BR587" s="551"/>
      <c r="BS587" s="551"/>
      <c r="BT587" s="551"/>
      <c r="BU587" s="551"/>
      <c r="BV587" s="551"/>
      <c r="BW587" s="551"/>
      <c r="BX587" s="551"/>
      <c r="BY587" s="551"/>
    </row>
    <row r="588">
      <c r="A588" s="551"/>
      <c r="B588" s="551"/>
      <c r="C588" s="551"/>
      <c r="D588" s="551"/>
      <c r="E588" s="554"/>
      <c r="H588" s="551"/>
      <c r="I588" s="551"/>
      <c r="J588" s="551"/>
      <c r="K588" s="551"/>
      <c r="L588" s="551"/>
      <c r="M588" s="551"/>
      <c r="N588" s="551"/>
      <c r="O588" s="551"/>
      <c r="P588" s="551"/>
      <c r="Q588" s="551"/>
      <c r="R588" s="551"/>
      <c r="S588" s="551"/>
      <c r="T588" s="551"/>
      <c r="U588" s="551"/>
      <c r="V588" s="551"/>
      <c r="W588" s="551"/>
      <c r="X588" s="551"/>
      <c r="Y588" s="551"/>
      <c r="Z588" s="551"/>
      <c r="AA588" s="551"/>
      <c r="AB588" s="551"/>
      <c r="AC588" s="551"/>
      <c r="AD588" s="551"/>
      <c r="AE588" s="551"/>
      <c r="AF588" s="551"/>
      <c r="AG588" s="551"/>
      <c r="AH588" s="551"/>
      <c r="AI588" s="551"/>
      <c r="AJ588" s="551"/>
      <c r="AK588" s="551"/>
      <c r="AL588" s="551"/>
      <c r="AM588" s="551"/>
      <c r="AN588" s="551"/>
      <c r="AO588" s="551"/>
      <c r="AP588" s="551"/>
      <c r="AQ588" s="551"/>
      <c r="AR588" s="551"/>
      <c r="AS588" s="551"/>
      <c r="AT588" s="551"/>
      <c r="AU588" s="551"/>
      <c r="AV588" s="551"/>
      <c r="AW588" s="551"/>
      <c r="AX588" s="551"/>
      <c r="AY588" s="551"/>
      <c r="AZ588" s="551"/>
      <c r="BA588" s="551"/>
      <c r="BB588" s="551"/>
      <c r="BC588" s="551"/>
      <c r="BD588" s="551"/>
      <c r="BE588" s="551"/>
      <c r="BF588" s="551"/>
      <c r="BG588" s="551"/>
      <c r="BH588" s="551"/>
      <c r="BI588" s="551"/>
      <c r="BJ588" s="551"/>
      <c r="BK588" s="551"/>
      <c r="BL588" s="551"/>
      <c r="BM588" s="551"/>
      <c r="BN588" s="551"/>
      <c r="BO588" s="551"/>
      <c r="BP588" s="551"/>
      <c r="BQ588" s="551"/>
      <c r="BR588" s="551"/>
      <c r="BS588" s="551"/>
      <c r="BT588" s="551"/>
      <c r="BU588" s="551"/>
      <c r="BV588" s="551"/>
      <c r="BW588" s="551"/>
      <c r="BX588" s="551"/>
      <c r="BY588" s="551"/>
    </row>
    <row r="589">
      <c r="A589" s="551"/>
      <c r="B589" s="551"/>
      <c r="C589" s="551"/>
      <c r="D589" s="551"/>
      <c r="E589" s="554"/>
      <c r="H589" s="551"/>
      <c r="I589" s="551"/>
      <c r="J589" s="551"/>
      <c r="K589" s="551"/>
      <c r="L589" s="551"/>
      <c r="M589" s="551"/>
      <c r="N589" s="551"/>
      <c r="O589" s="551"/>
      <c r="P589" s="551"/>
      <c r="Q589" s="551"/>
      <c r="R589" s="551"/>
      <c r="S589" s="551"/>
      <c r="T589" s="551"/>
      <c r="U589" s="551"/>
      <c r="V589" s="551"/>
      <c r="W589" s="551"/>
      <c r="X589" s="551"/>
      <c r="Y589" s="551"/>
      <c r="Z589" s="551"/>
      <c r="AA589" s="551"/>
      <c r="AB589" s="551"/>
      <c r="AC589" s="551"/>
      <c r="AD589" s="551"/>
      <c r="AE589" s="551"/>
      <c r="AF589" s="551"/>
      <c r="AG589" s="551"/>
      <c r="AH589" s="551"/>
      <c r="AI589" s="551"/>
      <c r="AJ589" s="551"/>
      <c r="AK589" s="551"/>
      <c r="AL589" s="551"/>
      <c r="AM589" s="551"/>
      <c r="AN589" s="551"/>
      <c r="AO589" s="551"/>
      <c r="AP589" s="551"/>
      <c r="AQ589" s="551"/>
      <c r="AR589" s="551"/>
      <c r="AS589" s="551"/>
      <c r="AT589" s="551"/>
      <c r="AU589" s="551"/>
      <c r="AV589" s="551"/>
      <c r="AW589" s="551"/>
      <c r="AX589" s="551"/>
      <c r="AY589" s="551"/>
      <c r="AZ589" s="551"/>
      <c r="BA589" s="551"/>
      <c r="BB589" s="551"/>
      <c r="BC589" s="551"/>
      <c r="BD589" s="551"/>
      <c r="BE589" s="551"/>
      <c r="BF589" s="551"/>
      <c r="BG589" s="551"/>
      <c r="BH589" s="551"/>
      <c r="BI589" s="551"/>
      <c r="BJ589" s="551"/>
      <c r="BK589" s="551"/>
      <c r="BL589" s="551"/>
      <c r="BM589" s="551"/>
      <c r="BN589" s="551"/>
      <c r="BO589" s="551"/>
      <c r="BP589" s="551"/>
      <c r="BQ589" s="551"/>
      <c r="BR589" s="551"/>
      <c r="BS589" s="551"/>
      <c r="BT589" s="551"/>
      <c r="BU589" s="551"/>
      <c r="BV589" s="551"/>
      <c r="BW589" s="551"/>
      <c r="BX589" s="551"/>
      <c r="BY589" s="551"/>
    </row>
    <row r="590">
      <c r="A590" s="551"/>
      <c r="B590" s="551"/>
      <c r="C590" s="551"/>
      <c r="D590" s="551"/>
      <c r="E590" s="554"/>
      <c r="H590" s="551"/>
      <c r="I590" s="551"/>
      <c r="J590" s="551"/>
      <c r="K590" s="551"/>
      <c r="L590" s="551"/>
      <c r="M590" s="551"/>
      <c r="N590" s="551"/>
      <c r="O590" s="551"/>
      <c r="P590" s="551"/>
      <c r="Q590" s="551"/>
      <c r="R590" s="551"/>
      <c r="S590" s="551"/>
      <c r="T590" s="551"/>
      <c r="U590" s="551"/>
      <c r="V590" s="551"/>
      <c r="W590" s="551"/>
      <c r="X590" s="551"/>
      <c r="Y590" s="551"/>
      <c r="Z590" s="551"/>
      <c r="AA590" s="551"/>
      <c r="AB590" s="551"/>
      <c r="AC590" s="551"/>
      <c r="AD590" s="551"/>
      <c r="AE590" s="551"/>
      <c r="AF590" s="551"/>
      <c r="AG590" s="551"/>
      <c r="AH590" s="551"/>
      <c r="AI590" s="551"/>
      <c r="AJ590" s="551"/>
      <c r="AK590" s="551"/>
      <c r="AL590" s="551"/>
      <c r="AM590" s="551"/>
      <c r="AN590" s="551"/>
      <c r="AO590" s="551"/>
      <c r="AP590" s="551"/>
      <c r="AQ590" s="551"/>
      <c r="AR590" s="551"/>
      <c r="AS590" s="551"/>
      <c r="AT590" s="551"/>
      <c r="AU590" s="551"/>
      <c r="AV590" s="551"/>
      <c r="AW590" s="551"/>
      <c r="AX590" s="551"/>
      <c r="AY590" s="551"/>
      <c r="AZ590" s="551"/>
      <c r="BA590" s="551"/>
      <c r="BB590" s="551"/>
      <c r="BC590" s="551"/>
      <c r="BD590" s="551"/>
      <c r="BE590" s="551"/>
      <c r="BF590" s="551"/>
      <c r="BG590" s="551"/>
      <c r="BH590" s="551"/>
      <c r="BI590" s="551"/>
      <c r="BJ590" s="551"/>
      <c r="BK590" s="551"/>
      <c r="BL590" s="551"/>
      <c r="BM590" s="551"/>
      <c r="BN590" s="551"/>
      <c r="BO590" s="551"/>
      <c r="BP590" s="551"/>
      <c r="BQ590" s="551"/>
      <c r="BR590" s="551"/>
      <c r="BS590" s="551"/>
      <c r="BT590" s="551"/>
      <c r="BU590" s="551"/>
      <c r="BV590" s="551"/>
      <c r="BW590" s="551"/>
      <c r="BX590" s="551"/>
      <c r="BY590" s="551"/>
    </row>
    <row r="591">
      <c r="A591" s="551"/>
      <c r="B591" s="551"/>
      <c r="C591" s="551"/>
      <c r="D591" s="551"/>
      <c r="E591" s="554"/>
      <c r="H591" s="551"/>
      <c r="I591" s="551"/>
      <c r="J591" s="551"/>
      <c r="K591" s="551"/>
      <c r="L591" s="551"/>
      <c r="M591" s="551"/>
      <c r="N591" s="551"/>
      <c r="O591" s="551"/>
      <c r="P591" s="551"/>
      <c r="Q591" s="551"/>
      <c r="R591" s="551"/>
      <c r="S591" s="551"/>
      <c r="T591" s="551"/>
      <c r="U591" s="551"/>
      <c r="V591" s="551"/>
      <c r="W591" s="551"/>
      <c r="X591" s="551"/>
      <c r="Y591" s="551"/>
      <c r="Z591" s="551"/>
      <c r="AA591" s="551"/>
      <c r="AB591" s="551"/>
      <c r="AC591" s="551"/>
      <c r="AD591" s="551"/>
      <c r="AE591" s="551"/>
      <c r="AF591" s="551"/>
      <c r="AG591" s="551"/>
      <c r="AH591" s="551"/>
      <c r="AI591" s="551"/>
      <c r="AJ591" s="551"/>
      <c r="AK591" s="551"/>
      <c r="AL591" s="551"/>
      <c r="AM591" s="551"/>
      <c r="AN591" s="551"/>
      <c r="AO591" s="551"/>
      <c r="AP591" s="551"/>
      <c r="AQ591" s="551"/>
      <c r="AR591" s="551"/>
      <c r="AS591" s="551"/>
      <c r="AT591" s="551"/>
      <c r="AU591" s="551"/>
      <c r="AV591" s="551"/>
      <c r="AW591" s="551"/>
      <c r="AX591" s="551"/>
      <c r="AY591" s="551"/>
      <c r="AZ591" s="551"/>
      <c r="BA591" s="551"/>
      <c r="BB591" s="551"/>
      <c r="BC591" s="551"/>
      <c r="BD591" s="551"/>
      <c r="BE591" s="551"/>
      <c r="BF591" s="551"/>
      <c r="BG591" s="551"/>
      <c r="BH591" s="551"/>
      <c r="BI591" s="551"/>
      <c r="BJ591" s="551"/>
      <c r="BK591" s="551"/>
      <c r="BL591" s="551"/>
      <c r="BM591" s="551"/>
      <c r="BN591" s="551"/>
      <c r="BO591" s="551"/>
      <c r="BP591" s="551"/>
      <c r="BQ591" s="551"/>
      <c r="BR591" s="551"/>
      <c r="BS591" s="551"/>
      <c r="BT591" s="551"/>
      <c r="BU591" s="551"/>
      <c r="BV591" s="551"/>
      <c r="BW591" s="551"/>
      <c r="BX591" s="551"/>
      <c r="BY591" s="551"/>
    </row>
    <row r="592">
      <c r="A592" s="551"/>
      <c r="B592" s="551"/>
      <c r="C592" s="551"/>
      <c r="D592" s="551"/>
      <c r="E592" s="554"/>
      <c r="H592" s="551"/>
      <c r="I592" s="551"/>
      <c r="J592" s="551"/>
      <c r="K592" s="551"/>
      <c r="L592" s="551"/>
      <c r="M592" s="551"/>
      <c r="N592" s="551"/>
      <c r="O592" s="551"/>
      <c r="P592" s="551"/>
      <c r="Q592" s="551"/>
      <c r="R592" s="551"/>
      <c r="S592" s="551"/>
      <c r="T592" s="551"/>
      <c r="U592" s="551"/>
      <c r="V592" s="551"/>
      <c r="W592" s="551"/>
      <c r="X592" s="551"/>
      <c r="Y592" s="551"/>
      <c r="Z592" s="551"/>
      <c r="AA592" s="551"/>
      <c r="AB592" s="551"/>
      <c r="AC592" s="551"/>
      <c r="AD592" s="551"/>
      <c r="AE592" s="551"/>
      <c r="AF592" s="551"/>
      <c r="AG592" s="551"/>
      <c r="AH592" s="551"/>
      <c r="AI592" s="551"/>
      <c r="AJ592" s="551"/>
      <c r="AK592" s="551"/>
      <c r="AL592" s="551"/>
      <c r="AM592" s="551"/>
      <c r="AN592" s="551"/>
      <c r="AO592" s="551"/>
      <c r="AP592" s="551"/>
      <c r="AQ592" s="551"/>
      <c r="AR592" s="551"/>
      <c r="AS592" s="551"/>
      <c r="AT592" s="551"/>
      <c r="AU592" s="551"/>
      <c r="AV592" s="551"/>
      <c r="AW592" s="551"/>
      <c r="AX592" s="551"/>
      <c r="AY592" s="551"/>
      <c r="AZ592" s="551"/>
      <c r="BA592" s="551"/>
      <c r="BB592" s="551"/>
      <c r="BC592" s="551"/>
      <c r="BD592" s="551"/>
      <c r="BE592" s="551"/>
      <c r="BF592" s="551"/>
      <c r="BG592" s="551"/>
      <c r="BH592" s="551"/>
      <c r="BI592" s="551"/>
      <c r="BJ592" s="551"/>
      <c r="BK592" s="551"/>
      <c r="BL592" s="551"/>
      <c r="BM592" s="551"/>
      <c r="BN592" s="551"/>
      <c r="BO592" s="551"/>
      <c r="BP592" s="551"/>
      <c r="BQ592" s="551"/>
      <c r="BR592" s="551"/>
      <c r="BS592" s="551"/>
      <c r="BT592" s="551"/>
      <c r="BU592" s="551"/>
      <c r="BV592" s="551"/>
      <c r="BW592" s="551"/>
      <c r="BX592" s="551"/>
      <c r="BY592" s="551"/>
    </row>
    <row r="593">
      <c r="A593" s="551"/>
      <c r="B593" s="551"/>
      <c r="C593" s="551"/>
      <c r="D593" s="551"/>
      <c r="E593" s="554"/>
      <c r="H593" s="551"/>
      <c r="I593" s="551"/>
      <c r="J593" s="551"/>
      <c r="K593" s="551"/>
      <c r="L593" s="551"/>
      <c r="M593" s="551"/>
      <c r="N593" s="551"/>
      <c r="O593" s="551"/>
      <c r="P593" s="551"/>
      <c r="Q593" s="551"/>
      <c r="R593" s="551"/>
      <c r="S593" s="551"/>
      <c r="T593" s="551"/>
      <c r="U593" s="551"/>
      <c r="V593" s="551"/>
      <c r="W593" s="551"/>
      <c r="X593" s="551"/>
      <c r="Y593" s="551"/>
      <c r="Z593" s="551"/>
      <c r="AA593" s="551"/>
      <c r="AB593" s="551"/>
      <c r="AC593" s="551"/>
      <c r="AD593" s="551"/>
      <c r="AE593" s="551"/>
      <c r="AF593" s="551"/>
      <c r="AG593" s="551"/>
      <c r="AH593" s="551"/>
      <c r="AI593" s="551"/>
      <c r="AJ593" s="551"/>
      <c r="AK593" s="551"/>
      <c r="AL593" s="551"/>
      <c r="AM593" s="551"/>
      <c r="AN593" s="551"/>
      <c r="AO593" s="551"/>
      <c r="AP593" s="551"/>
      <c r="AQ593" s="551"/>
      <c r="AR593" s="551"/>
      <c r="AS593" s="551"/>
      <c r="AT593" s="551"/>
      <c r="AU593" s="551"/>
      <c r="AV593" s="551"/>
      <c r="AW593" s="551"/>
      <c r="AX593" s="551"/>
      <c r="AY593" s="551"/>
      <c r="AZ593" s="551"/>
      <c r="BA593" s="551"/>
      <c r="BB593" s="551"/>
      <c r="BC593" s="551"/>
      <c r="BD593" s="551"/>
      <c r="BE593" s="551"/>
      <c r="BF593" s="551"/>
      <c r="BG593" s="551"/>
      <c r="BH593" s="551"/>
      <c r="BI593" s="551"/>
      <c r="BJ593" s="551"/>
      <c r="BK593" s="551"/>
      <c r="BL593" s="551"/>
      <c r="BM593" s="551"/>
      <c r="BN593" s="551"/>
      <c r="BO593" s="551"/>
      <c r="BP593" s="551"/>
      <c r="BQ593" s="551"/>
      <c r="BR593" s="551"/>
      <c r="BS593" s="551"/>
      <c r="BT593" s="551"/>
      <c r="BU593" s="551"/>
      <c r="BV593" s="551"/>
      <c r="BW593" s="551"/>
      <c r="BX593" s="551"/>
      <c r="BY593" s="551"/>
    </row>
    <row r="594">
      <c r="A594" s="551"/>
      <c r="B594" s="551"/>
      <c r="C594" s="551"/>
      <c r="D594" s="551"/>
      <c r="E594" s="554"/>
      <c r="H594" s="551"/>
      <c r="I594" s="551"/>
      <c r="J594" s="551"/>
      <c r="K594" s="551"/>
      <c r="L594" s="551"/>
      <c r="M594" s="551"/>
      <c r="N594" s="551"/>
      <c r="O594" s="551"/>
      <c r="P594" s="551"/>
      <c r="Q594" s="551"/>
      <c r="R594" s="551"/>
      <c r="S594" s="551"/>
      <c r="T594" s="551"/>
      <c r="U594" s="551"/>
      <c r="V594" s="551"/>
      <c r="W594" s="551"/>
      <c r="X594" s="551"/>
      <c r="Y594" s="551"/>
      <c r="Z594" s="551"/>
      <c r="AA594" s="551"/>
      <c r="AB594" s="551"/>
      <c r="AC594" s="551"/>
      <c r="AD594" s="551"/>
      <c r="AE594" s="551"/>
      <c r="AF594" s="551"/>
      <c r="AG594" s="551"/>
      <c r="AH594" s="551"/>
      <c r="AI594" s="551"/>
      <c r="AJ594" s="551"/>
      <c r="AK594" s="551"/>
      <c r="AL594" s="551"/>
      <c r="AM594" s="551"/>
      <c r="AN594" s="551"/>
      <c r="AO594" s="551"/>
      <c r="AP594" s="551"/>
      <c r="AQ594" s="551"/>
      <c r="AR594" s="551"/>
      <c r="AS594" s="551"/>
      <c r="AT594" s="551"/>
      <c r="AU594" s="551"/>
      <c r="AV594" s="551"/>
      <c r="AW594" s="551"/>
      <c r="AX594" s="551"/>
      <c r="AY594" s="551"/>
      <c r="AZ594" s="551"/>
      <c r="BA594" s="551"/>
      <c r="BB594" s="551"/>
      <c r="BC594" s="551"/>
      <c r="BD594" s="551"/>
      <c r="BE594" s="551"/>
      <c r="BF594" s="551"/>
      <c r="BG594" s="551"/>
      <c r="BH594" s="551"/>
      <c r="BI594" s="551"/>
      <c r="BJ594" s="551"/>
      <c r="BK594" s="551"/>
      <c r="BL594" s="551"/>
      <c r="BM594" s="551"/>
      <c r="BN594" s="551"/>
      <c r="BO594" s="551"/>
      <c r="BP594" s="551"/>
      <c r="BQ594" s="551"/>
      <c r="BR594" s="551"/>
      <c r="BS594" s="551"/>
      <c r="BT594" s="551"/>
      <c r="BU594" s="551"/>
      <c r="BV594" s="551"/>
      <c r="BW594" s="551"/>
      <c r="BX594" s="551"/>
      <c r="BY594" s="551"/>
    </row>
    <row r="595">
      <c r="A595" s="551"/>
      <c r="B595" s="551"/>
      <c r="C595" s="551"/>
      <c r="D595" s="551"/>
      <c r="E595" s="554"/>
      <c r="H595" s="551"/>
      <c r="I595" s="551"/>
      <c r="J595" s="551"/>
      <c r="K595" s="551"/>
      <c r="L595" s="551"/>
      <c r="M595" s="551"/>
      <c r="N595" s="551"/>
      <c r="O595" s="551"/>
      <c r="P595" s="551"/>
      <c r="Q595" s="551"/>
      <c r="R595" s="551"/>
      <c r="S595" s="551"/>
      <c r="T595" s="551"/>
      <c r="U595" s="551"/>
      <c r="V595" s="551"/>
      <c r="W595" s="551"/>
      <c r="X595" s="551"/>
      <c r="Y595" s="551"/>
      <c r="Z595" s="551"/>
      <c r="AA595" s="551"/>
      <c r="AB595" s="551"/>
      <c r="AC595" s="551"/>
      <c r="AD595" s="551"/>
      <c r="AE595" s="551"/>
      <c r="AF595" s="551"/>
      <c r="AG595" s="551"/>
      <c r="AH595" s="551"/>
      <c r="AI595" s="551"/>
      <c r="AJ595" s="551"/>
      <c r="AK595" s="551"/>
      <c r="AL595" s="551"/>
      <c r="AM595" s="551"/>
      <c r="AN595" s="551"/>
      <c r="AO595" s="551"/>
      <c r="AP595" s="551"/>
      <c r="AQ595" s="551"/>
      <c r="AR595" s="551"/>
      <c r="AS595" s="551"/>
      <c r="AT595" s="551"/>
      <c r="AU595" s="551"/>
      <c r="AV595" s="551"/>
      <c r="AW595" s="551"/>
      <c r="AX595" s="551"/>
      <c r="AY595" s="551"/>
      <c r="AZ595" s="551"/>
      <c r="BA595" s="551"/>
      <c r="BB595" s="551"/>
      <c r="BC595" s="551"/>
      <c r="BD595" s="551"/>
      <c r="BE595" s="551"/>
      <c r="BF595" s="551"/>
      <c r="BG595" s="551"/>
      <c r="BH595" s="551"/>
      <c r="BI595" s="551"/>
      <c r="BJ595" s="551"/>
      <c r="BK595" s="551"/>
      <c r="BL595" s="551"/>
      <c r="BM595" s="551"/>
      <c r="BN595" s="551"/>
      <c r="BO595" s="551"/>
      <c r="BP595" s="551"/>
      <c r="BQ595" s="551"/>
      <c r="BR595" s="551"/>
      <c r="BS595" s="551"/>
      <c r="BT595" s="551"/>
      <c r="BU595" s="551"/>
      <c r="BV595" s="551"/>
      <c r="BW595" s="551"/>
      <c r="BX595" s="551"/>
      <c r="BY595" s="551"/>
    </row>
    <row r="596">
      <c r="A596" s="551"/>
      <c r="B596" s="551"/>
      <c r="C596" s="551"/>
      <c r="D596" s="551"/>
      <c r="E596" s="554"/>
      <c r="H596" s="551"/>
      <c r="I596" s="551"/>
      <c r="J596" s="551"/>
      <c r="K596" s="551"/>
      <c r="L596" s="551"/>
      <c r="M596" s="551"/>
      <c r="N596" s="551"/>
      <c r="O596" s="551"/>
      <c r="P596" s="551"/>
      <c r="Q596" s="551"/>
      <c r="R596" s="551"/>
      <c r="S596" s="551"/>
      <c r="T596" s="551"/>
      <c r="U596" s="551"/>
      <c r="V596" s="551"/>
      <c r="W596" s="551"/>
      <c r="X596" s="551"/>
      <c r="Y596" s="551"/>
      <c r="Z596" s="551"/>
      <c r="AA596" s="551"/>
      <c r="AB596" s="551"/>
      <c r="AC596" s="551"/>
      <c r="AD596" s="551"/>
      <c r="AE596" s="551"/>
      <c r="AF596" s="551"/>
      <c r="AG596" s="551"/>
      <c r="AH596" s="551"/>
      <c r="AI596" s="551"/>
      <c r="AJ596" s="551"/>
      <c r="AK596" s="551"/>
      <c r="AL596" s="551"/>
      <c r="AM596" s="551"/>
      <c r="AN596" s="551"/>
      <c r="AO596" s="551"/>
      <c r="AP596" s="551"/>
      <c r="AQ596" s="551"/>
      <c r="AR596" s="551"/>
      <c r="AS596" s="551"/>
      <c r="AT596" s="551"/>
      <c r="AU596" s="551"/>
      <c r="AV596" s="551"/>
      <c r="AW596" s="551"/>
      <c r="AX596" s="551"/>
      <c r="AY596" s="551"/>
      <c r="AZ596" s="551"/>
      <c r="BA596" s="551"/>
      <c r="BB596" s="551"/>
      <c r="BC596" s="551"/>
      <c r="BD596" s="551"/>
      <c r="BE596" s="551"/>
      <c r="BF596" s="551"/>
      <c r="BG596" s="551"/>
      <c r="BH596" s="551"/>
      <c r="BI596" s="551"/>
      <c r="BJ596" s="551"/>
      <c r="BK596" s="551"/>
      <c r="BL596" s="551"/>
      <c r="BM596" s="551"/>
      <c r="BN596" s="551"/>
      <c r="BO596" s="551"/>
      <c r="BP596" s="551"/>
      <c r="BQ596" s="551"/>
      <c r="BR596" s="551"/>
      <c r="BS596" s="551"/>
      <c r="BT596" s="551"/>
      <c r="BU596" s="551"/>
      <c r="BV596" s="551"/>
      <c r="BW596" s="551"/>
      <c r="BX596" s="551"/>
      <c r="BY596" s="551"/>
    </row>
    <row r="597">
      <c r="A597" s="551"/>
      <c r="B597" s="551"/>
      <c r="C597" s="551"/>
      <c r="D597" s="551"/>
      <c r="E597" s="554"/>
      <c r="H597" s="551"/>
      <c r="I597" s="551"/>
      <c r="J597" s="551"/>
      <c r="K597" s="551"/>
      <c r="L597" s="551"/>
      <c r="M597" s="551"/>
      <c r="N597" s="551"/>
      <c r="O597" s="551"/>
      <c r="P597" s="551"/>
      <c r="Q597" s="551"/>
      <c r="R597" s="551"/>
      <c r="S597" s="551"/>
      <c r="T597" s="551"/>
      <c r="U597" s="551"/>
      <c r="V597" s="551"/>
      <c r="W597" s="551"/>
      <c r="X597" s="551"/>
      <c r="Y597" s="551"/>
      <c r="Z597" s="551"/>
      <c r="AA597" s="551"/>
      <c r="AB597" s="551"/>
      <c r="AC597" s="551"/>
      <c r="AD597" s="551"/>
      <c r="AE597" s="551"/>
      <c r="AF597" s="551"/>
      <c r="AG597" s="551"/>
      <c r="AH597" s="551"/>
      <c r="AI597" s="551"/>
      <c r="AJ597" s="551"/>
      <c r="AK597" s="551"/>
      <c r="AL597" s="551"/>
      <c r="AM597" s="551"/>
      <c r="AN597" s="551"/>
      <c r="AO597" s="551"/>
      <c r="AP597" s="551"/>
      <c r="AQ597" s="551"/>
      <c r="AR597" s="551"/>
      <c r="AS597" s="551"/>
      <c r="AT597" s="551"/>
      <c r="AU597" s="551"/>
      <c r="AV597" s="551"/>
      <c r="AW597" s="551"/>
      <c r="AX597" s="551"/>
      <c r="AY597" s="551"/>
      <c r="AZ597" s="551"/>
      <c r="BA597" s="551"/>
      <c r="BB597" s="551"/>
      <c r="BC597" s="551"/>
      <c r="BD597" s="551"/>
      <c r="BE597" s="551"/>
      <c r="BF597" s="551"/>
      <c r="BG597" s="551"/>
      <c r="BH597" s="551"/>
      <c r="BI597" s="551"/>
      <c r="BJ597" s="551"/>
      <c r="BK597" s="551"/>
      <c r="BL597" s="551"/>
      <c r="BM597" s="551"/>
      <c r="BN597" s="551"/>
      <c r="BO597" s="551"/>
      <c r="BP597" s="551"/>
      <c r="BQ597" s="551"/>
      <c r="BR597" s="551"/>
      <c r="BS597" s="551"/>
      <c r="BT597" s="551"/>
      <c r="BU597" s="551"/>
      <c r="BV597" s="551"/>
      <c r="BW597" s="551"/>
      <c r="BX597" s="551"/>
      <c r="BY597" s="551"/>
    </row>
    <row r="598">
      <c r="A598" s="551"/>
      <c r="B598" s="551"/>
      <c r="C598" s="551"/>
      <c r="D598" s="551"/>
      <c r="E598" s="554"/>
      <c r="H598" s="551"/>
      <c r="I598" s="551"/>
      <c r="J598" s="551"/>
      <c r="K598" s="551"/>
      <c r="L598" s="551"/>
      <c r="M598" s="551"/>
      <c r="N598" s="551"/>
      <c r="O598" s="551"/>
      <c r="P598" s="551"/>
      <c r="Q598" s="551"/>
      <c r="R598" s="551"/>
      <c r="S598" s="551"/>
      <c r="T598" s="551"/>
      <c r="U598" s="551"/>
      <c r="V598" s="551"/>
      <c r="W598" s="551"/>
      <c r="X598" s="551"/>
      <c r="Y598" s="551"/>
      <c r="Z598" s="551"/>
      <c r="AA598" s="551"/>
      <c r="AB598" s="551"/>
      <c r="AC598" s="551"/>
      <c r="AD598" s="551"/>
      <c r="AE598" s="551"/>
      <c r="AF598" s="551"/>
      <c r="AG598" s="551"/>
      <c r="AH598" s="551"/>
      <c r="AI598" s="551"/>
      <c r="AJ598" s="551"/>
      <c r="AK598" s="551"/>
      <c r="AL598" s="551"/>
      <c r="AM598" s="551"/>
      <c r="AN598" s="551"/>
      <c r="AO598" s="551"/>
      <c r="AP598" s="551"/>
      <c r="AQ598" s="551"/>
      <c r="AR598" s="551"/>
      <c r="AS598" s="551"/>
      <c r="AT598" s="551"/>
      <c r="AU598" s="551"/>
      <c r="AV598" s="551"/>
      <c r="AW598" s="551"/>
      <c r="AX598" s="551"/>
      <c r="AY598" s="551"/>
      <c r="AZ598" s="551"/>
      <c r="BA598" s="551"/>
      <c r="BB598" s="551"/>
      <c r="BC598" s="551"/>
      <c r="BD598" s="551"/>
      <c r="BE598" s="551"/>
      <c r="BF598" s="551"/>
      <c r="BG598" s="551"/>
      <c r="BH598" s="551"/>
      <c r="BI598" s="551"/>
      <c r="BJ598" s="551"/>
      <c r="BK598" s="551"/>
      <c r="BL598" s="551"/>
      <c r="BM598" s="551"/>
      <c r="BN598" s="551"/>
      <c r="BO598" s="551"/>
      <c r="BP598" s="551"/>
      <c r="BQ598" s="551"/>
      <c r="BR598" s="551"/>
      <c r="BS598" s="551"/>
      <c r="BT598" s="551"/>
      <c r="BU598" s="551"/>
      <c r="BV598" s="551"/>
      <c r="BW598" s="551"/>
      <c r="BX598" s="551"/>
      <c r="BY598" s="551"/>
    </row>
    <row r="599">
      <c r="A599" s="551"/>
      <c r="B599" s="551"/>
      <c r="C599" s="551"/>
      <c r="D599" s="551"/>
      <c r="E599" s="554"/>
      <c r="H599" s="551"/>
      <c r="I599" s="551"/>
      <c r="J599" s="551"/>
      <c r="K599" s="551"/>
      <c r="L599" s="551"/>
      <c r="M599" s="551"/>
      <c r="N599" s="551"/>
      <c r="O599" s="551"/>
      <c r="P599" s="551"/>
      <c r="Q599" s="551"/>
      <c r="R599" s="551"/>
      <c r="S599" s="551"/>
      <c r="T599" s="551"/>
      <c r="U599" s="551"/>
      <c r="V599" s="551"/>
      <c r="W599" s="551"/>
      <c r="X599" s="551"/>
      <c r="Y599" s="551"/>
      <c r="Z599" s="551"/>
      <c r="AA599" s="551"/>
      <c r="AB599" s="551"/>
      <c r="AC599" s="551"/>
      <c r="AD599" s="551"/>
      <c r="AE599" s="551"/>
      <c r="AF599" s="551"/>
      <c r="AG599" s="551"/>
      <c r="AH599" s="551"/>
      <c r="AI599" s="551"/>
      <c r="AJ599" s="551"/>
      <c r="AK599" s="551"/>
      <c r="AL599" s="551"/>
      <c r="AM599" s="551"/>
      <c r="AN599" s="551"/>
      <c r="AO599" s="551"/>
      <c r="AP599" s="551"/>
      <c r="AQ599" s="551"/>
      <c r="AR599" s="551"/>
      <c r="AS599" s="551"/>
      <c r="AT599" s="551"/>
      <c r="AU599" s="551"/>
      <c r="AV599" s="551"/>
      <c r="AW599" s="551"/>
      <c r="AX599" s="551"/>
      <c r="AY599" s="551"/>
      <c r="AZ599" s="551"/>
      <c r="BA599" s="551"/>
      <c r="BB599" s="551"/>
      <c r="BC599" s="551"/>
      <c r="BD599" s="551"/>
      <c r="BE599" s="551"/>
      <c r="BF599" s="551"/>
      <c r="BG599" s="551"/>
      <c r="BH599" s="551"/>
      <c r="BI599" s="551"/>
      <c r="BJ599" s="551"/>
      <c r="BK599" s="551"/>
      <c r="BL599" s="551"/>
      <c r="BM599" s="551"/>
      <c r="BN599" s="551"/>
      <c r="BO599" s="551"/>
      <c r="BP599" s="551"/>
      <c r="BQ599" s="551"/>
      <c r="BR599" s="551"/>
      <c r="BS599" s="551"/>
      <c r="BT599" s="551"/>
      <c r="BU599" s="551"/>
      <c r="BV599" s="551"/>
      <c r="BW599" s="551"/>
      <c r="BX599" s="551"/>
      <c r="BY599" s="551"/>
    </row>
    <row r="600">
      <c r="A600" s="551"/>
      <c r="B600" s="551"/>
      <c r="C600" s="551"/>
      <c r="D600" s="551"/>
      <c r="E600" s="554"/>
      <c r="H600" s="551"/>
      <c r="I600" s="551"/>
      <c r="J600" s="551"/>
      <c r="K600" s="551"/>
      <c r="L600" s="551"/>
      <c r="M600" s="551"/>
      <c r="N600" s="551"/>
      <c r="O600" s="551"/>
      <c r="P600" s="551"/>
      <c r="Q600" s="551"/>
      <c r="R600" s="551"/>
      <c r="S600" s="551"/>
      <c r="T600" s="551"/>
      <c r="U600" s="551"/>
      <c r="V600" s="551"/>
      <c r="W600" s="551"/>
      <c r="X600" s="551"/>
      <c r="Y600" s="551"/>
      <c r="Z600" s="551"/>
      <c r="AA600" s="551"/>
      <c r="AB600" s="551"/>
      <c r="AC600" s="551"/>
      <c r="AD600" s="551"/>
      <c r="AE600" s="551"/>
      <c r="AF600" s="551"/>
      <c r="AG600" s="551"/>
      <c r="AH600" s="551"/>
      <c r="AI600" s="551"/>
      <c r="AJ600" s="551"/>
      <c r="AK600" s="551"/>
      <c r="AL600" s="551"/>
      <c r="AM600" s="551"/>
      <c r="AN600" s="551"/>
      <c r="AO600" s="551"/>
      <c r="AP600" s="551"/>
      <c r="AQ600" s="551"/>
      <c r="AR600" s="551"/>
      <c r="AS600" s="551"/>
      <c r="AT600" s="551"/>
      <c r="AU600" s="551"/>
      <c r="AV600" s="551"/>
      <c r="AW600" s="551"/>
      <c r="AX600" s="551"/>
      <c r="AY600" s="551"/>
      <c r="AZ600" s="551"/>
      <c r="BA600" s="551"/>
      <c r="BB600" s="551"/>
      <c r="BC600" s="551"/>
      <c r="BD600" s="551"/>
      <c r="BE600" s="551"/>
      <c r="BF600" s="551"/>
      <c r="BG600" s="551"/>
      <c r="BH600" s="551"/>
      <c r="BI600" s="551"/>
      <c r="BJ600" s="551"/>
      <c r="BK600" s="551"/>
      <c r="BL600" s="551"/>
      <c r="BM600" s="551"/>
      <c r="BN600" s="551"/>
      <c r="BO600" s="551"/>
      <c r="BP600" s="551"/>
      <c r="BQ600" s="551"/>
      <c r="BR600" s="551"/>
      <c r="BS600" s="551"/>
      <c r="BT600" s="551"/>
      <c r="BU600" s="551"/>
      <c r="BV600" s="551"/>
      <c r="BW600" s="551"/>
      <c r="BX600" s="551"/>
      <c r="BY600" s="551"/>
    </row>
    <row r="601">
      <c r="A601" s="551"/>
      <c r="B601" s="551"/>
      <c r="C601" s="551"/>
      <c r="D601" s="551"/>
      <c r="E601" s="554"/>
      <c r="H601" s="551"/>
      <c r="I601" s="551"/>
      <c r="J601" s="551"/>
      <c r="K601" s="551"/>
      <c r="L601" s="551"/>
      <c r="M601" s="551"/>
      <c r="N601" s="551"/>
      <c r="O601" s="551"/>
      <c r="P601" s="551"/>
      <c r="Q601" s="551"/>
      <c r="R601" s="551"/>
      <c r="S601" s="551"/>
      <c r="T601" s="551"/>
      <c r="U601" s="551"/>
      <c r="V601" s="551"/>
      <c r="W601" s="551"/>
      <c r="X601" s="551"/>
      <c r="Y601" s="551"/>
      <c r="Z601" s="551"/>
      <c r="AA601" s="551"/>
      <c r="AB601" s="551"/>
      <c r="AC601" s="551"/>
      <c r="AD601" s="551"/>
      <c r="AE601" s="551"/>
      <c r="AF601" s="551"/>
      <c r="AG601" s="551"/>
      <c r="AH601" s="551"/>
      <c r="AI601" s="551"/>
      <c r="AJ601" s="551"/>
      <c r="AK601" s="551"/>
      <c r="AL601" s="551"/>
      <c r="AM601" s="551"/>
      <c r="AN601" s="551"/>
      <c r="AO601" s="551"/>
      <c r="AP601" s="551"/>
      <c r="AQ601" s="551"/>
      <c r="AR601" s="551"/>
      <c r="AS601" s="551"/>
      <c r="AT601" s="551"/>
      <c r="AU601" s="551"/>
      <c r="AV601" s="551"/>
      <c r="AW601" s="551"/>
      <c r="AX601" s="551"/>
      <c r="AY601" s="551"/>
      <c r="AZ601" s="551"/>
      <c r="BA601" s="551"/>
      <c r="BB601" s="551"/>
      <c r="BC601" s="551"/>
      <c r="BD601" s="551"/>
      <c r="BE601" s="551"/>
      <c r="BF601" s="551"/>
      <c r="BG601" s="551"/>
      <c r="BH601" s="551"/>
      <c r="BI601" s="551"/>
      <c r="BJ601" s="551"/>
      <c r="BK601" s="551"/>
      <c r="BL601" s="551"/>
      <c r="BM601" s="551"/>
      <c r="BN601" s="551"/>
      <c r="BO601" s="551"/>
      <c r="BP601" s="551"/>
      <c r="BQ601" s="551"/>
      <c r="BR601" s="551"/>
      <c r="BS601" s="551"/>
      <c r="BT601" s="551"/>
      <c r="BU601" s="551"/>
      <c r="BV601" s="551"/>
      <c r="BW601" s="551"/>
      <c r="BX601" s="551"/>
      <c r="BY601" s="551"/>
    </row>
    <row r="602">
      <c r="A602" s="551"/>
      <c r="B602" s="551"/>
      <c r="C602" s="551"/>
      <c r="D602" s="551"/>
      <c r="E602" s="554"/>
      <c r="H602" s="551"/>
      <c r="I602" s="551"/>
      <c r="J602" s="551"/>
      <c r="K602" s="551"/>
      <c r="L602" s="551"/>
      <c r="M602" s="551"/>
      <c r="N602" s="551"/>
      <c r="O602" s="551"/>
      <c r="P602" s="551"/>
      <c r="Q602" s="551"/>
      <c r="R602" s="551"/>
      <c r="S602" s="551"/>
      <c r="T602" s="551"/>
      <c r="U602" s="551"/>
      <c r="V602" s="551"/>
      <c r="W602" s="551"/>
      <c r="X602" s="551"/>
      <c r="Y602" s="551"/>
      <c r="Z602" s="551"/>
      <c r="AA602" s="551"/>
      <c r="AB602" s="551"/>
      <c r="AC602" s="551"/>
      <c r="AD602" s="551"/>
      <c r="AE602" s="551"/>
      <c r="AF602" s="551"/>
      <c r="AG602" s="551"/>
      <c r="AH602" s="551"/>
      <c r="AI602" s="551"/>
      <c r="AJ602" s="551"/>
      <c r="AK602" s="551"/>
      <c r="AL602" s="551"/>
      <c r="AM602" s="551"/>
      <c r="AN602" s="551"/>
      <c r="AO602" s="551"/>
      <c r="AP602" s="551"/>
      <c r="AQ602" s="551"/>
      <c r="AR602" s="551"/>
      <c r="AS602" s="551"/>
      <c r="AT602" s="551"/>
      <c r="AU602" s="551"/>
      <c r="AV602" s="551"/>
      <c r="AW602" s="551"/>
      <c r="AX602" s="551"/>
      <c r="AY602" s="551"/>
      <c r="AZ602" s="551"/>
      <c r="BA602" s="551"/>
      <c r="BB602" s="551"/>
      <c r="BC602" s="551"/>
      <c r="BD602" s="551"/>
      <c r="BE602" s="551"/>
      <c r="BF602" s="551"/>
      <c r="BG602" s="551"/>
      <c r="BH602" s="551"/>
      <c r="BI602" s="551"/>
      <c r="BJ602" s="551"/>
      <c r="BK602" s="551"/>
      <c r="BL602" s="551"/>
      <c r="BM602" s="551"/>
      <c r="BN602" s="551"/>
      <c r="BO602" s="551"/>
      <c r="BP602" s="551"/>
      <c r="BQ602" s="551"/>
      <c r="BR602" s="551"/>
      <c r="BS602" s="551"/>
      <c r="BT602" s="551"/>
      <c r="BU602" s="551"/>
      <c r="BV602" s="551"/>
      <c r="BW602" s="551"/>
      <c r="BX602" s="551"/>
      <c r="BY602" s="551"/>
    </row>
    <row r="603">
      <c r="A603" s="551"/>
      <c r="B603" s="551"/>
      <c r="C603" s="551"/>
      <c r="D603" s="551"/>
      <c r="E603" s="554"/>
      <c r="H603" s="551"/>
      <c r="I603" s="551"/>
      <c r="J603" s="551"/>
      <c r="K603" s="551"/>
      <c r="L603" s="551"/>
      <c r="M603" s="551"/>
      <c r="N603" s="551"/>
      <c r="O603" s="551"/>
      <c r="P603" s="551"/>
      <c r="Q603" s="551"/>
      <c r="R603" s="551"/>
      <c r="S603" s="551"/>
      <c r="T603" s="551"/>
      <c r="U603" s="551"/>
      <c r="V603" s="551"/>
      <c r="W603" s="551"/>
      <c r="X603" s="551"/>
      <c r="Y603" s="551"/>
      <c r="Z603" s="551"/>
      <c r="AA603" s="551"/>
      <c r="AB603" s="551"/>
      <c r="AC603" s="551"/>
      <c r="AD603" s="551"/>
      <c r="AE603" s="551"/>
      <c r="AF603" s="551"/>
      <c r="AG603" s="551"/>
      <c r="AH603" s="551"/>
      <c r="AI603" s="551"/>
      <c r="AJ603" s="551"/>
      <c r="AK603" s="551"/>
      <c r="AL603" s="551"/>
      <c r="AM603" s="551"/>
      <c r="AN603" s="551"/>
      <c r="AO603" s="551"/>
      <c r="AP603" s="551"/>
      <c r="AQ603" s="551"/>
      <c r="AR603" s="551"/>
      <c r="AS603" s="551"/>
      <c r="AT603" s="551"/>
      <c r="AU603" s="551"/>
      <c r="AV603" s="551"/>
      <c r="AW603" s="551"/>
      <c r="AX603" s="551"/>
      <c r="AY603" s="551"/>
      <c r="AZ603" s="551"/>
      <c r="BA603" s="551"/>
      <c r="BB603" s="551"/>
      <c r="BC603" s="551"/>
      <c r="BD603" s="551"/>
      <c r="BE603" s="551"/>
      <c r="BF603" s="551"/>
      <c r="BG603" s="551"/>
      <c r="BH603" s="551"/>
      <c r="BI603" s="551"/>
      <c r="BJ603" s="551"/>
      <c r="BK603" s="551"/>
      <c r="BL603" s="551"/>
      <c r="BM603" s="551"/>
      <c r="BN603" s="551"/>
      <c r="BO603" s="551"/>
      <c r="BP603" s="551"/>
      <c r="BQ603" s="551"/>
      <c r="BR603" s="551"/>
      <c r="BS603" s="551"/>
      <c r="BT603" s="551"/>
      <c r="BU603" s="551"/>
      <c r="BV603" s="551"/>
      <c r="BW603" s="551"/>
      <c r="BX603" s="551"/>
      <c r="BY603" s="551"/>
    </row>
    <row r="604">
      <c r="A604" s="551"/>
      <c r="B604" s="551"/>
      <c r="C604" s="551"/>
      <c r="D604" s="551"/>
      <c r="E604" s="554"/>
      <c r="H604" s="551"/>
      <c r="I604" s="551"/>
      <c r="J604" s="551"/>
      <c r="K604" s="551"/>
      <c r="L604" s="551"/>
      <c r="M604" s="551"/>
      <c r="N604" s="551"/>
      <c r="O604" s="551"/>
      <c r="P604" s="551"/>
      <c r="Q604" s="551"/>
      <c r="R604" s="551"/>
      <c r="S604" s="551"/>
      <c r="T604" s="551"/>
      <c r="U604" s="551"/>
      <c r="V604" s="551"/>
      <c r="W604" s="551"/>
      <c r="X604" s="551"/>
      <c r="Y604" s="551"/>
      <c r="Z604" s="551"/>
      <c r="AA604" s="551"/>
      <c r="AB604" s="551"/>
      <c r="AC604" s="551"/>
      <c r="AD604" s="551"/>
      <c r="AE604" s="551"/>
      <c r="AF604" s="551"/>
      <c r="AG604" s="551"/>
      <c r="AH604" s="551"/>
      <c r="AI604" s="551"/>
      <c r="AJ604" s="551"/>
      <c r="AK604" s="551"/>
      <c r="AL604" s="551"/>
      <c r="AM604" s="551"/>
      <c r="AN604" s="551"/>
      <c r="AO604" s="551"/>
      <c r="AP604" s="551"/>
      <c r="AQ604" s="551"/>
      <c r="AR604" s="551"/>
      <c r="AS604" s="551"/>
      <c r="AT604" s="551"/>
      <c r="AU604" s="551"/>
      <c r="AV604" s="551"/>
      <c r="AW604" s="551"/>
      <c r="AX604" s="551"/>
      <c r="AY604" s="551"/>
      <c r="AZ604" s="551"/>
      <c r="BA604" s="551"/>
      <c r="BB604" s="551"/>
      <c r="BC604" s="551"/>
      <c r="BD604" s="551"/>
      <c r="BE604" s="551"/>
      <c r="BF604" s="551"/>
      <c r="BG604" s="551"/>
      <c r="BH604" s="551"/>
      <c r="BI604" s="551"/>
      <c r="BJ604" s="551"/>
      <c r="BK604" s="551"/>
      <c r="BL604" s="551"/>
      <c r="BM604" s="551"/>
      <c r="BN604" s="551"/>
      <c r="BO604" s="551"/>
      <c r="BP604" s="551"/>
      <c r="BQ604" s="551"/>
      <c r="BR604" s="551"/>
      <c r="BS604" s="551"/>
      <c r="BT604" s="551"/>
      <c r="BU604" s="551"/>
      <c r="BV604" s="551"/>
      <c r="BW604" s="551"/>
      <c r="BX604" s="551"/>
      <c r="BY604" s="551"/>
    </row>
    <row r="605">
      <c r="A605" s="551"/>
      <c r="B605" s="551"/>
      <c r="C605" s="551"/>
      <c r="D605" s="551"/>
      <c r="E605" s="554"/>
      <c r="H605" s="551"/>
      <c r="I605" s="551"/>
      <c r="J605" s="551"/>
      <c r="K605" s="551"/>
      <c r="L605" s="551"/>
      <c r="M605" s="551"/>
      <c r="N605" s="551"/>
      <c r="O605" s="551"/>
      <c r="P605" s="551"/>
      <c r="Q605" s="551"/>
      <c r="R605" s="551"/>
      <c r="S605" s="551"/>
      <c r="T605" s="551"/>
      <c r="U605" s="551"/>
      <c r="V605" s="551"/>
      <c r="W605" s="551"/>
      <c r="X605" s="551"/>
      <c r="Y605" s="551"/>
      <c r="Z605" s="551"/>
      <c r="AA605" s="551"/>
      <c r="AB605" s="551"/>
      <c r="AC605" s="551"/>
      <c r="AD605" s="551"/>
      <c r="AE605" s="551"/>
      <c r="AF605" s="551"/>
      <c r="AG605" s="551"/>
      <c r="AH605" s="551"/>
      <c r="AI605" s="551"/>
      <c r="AJ605" s="551"/>
      <c r="AK605" s="551"/>
      <c r="AL605" s="551"/>
      <c r="AM605" s="551"/>
      <c r="AN605" s="551"/>
      <c r="AO605" s="551"/>
      <c r="AP605" s="551"/>
      <c r="AQ605" s="551"/>
      <c r="AR605" s="551"/>
      <c r="AS605" s="551"/>
      <c r="AT605" s="551"/>
      <c r="AU605" s="551"/>
      <c r="AV605" s="551"/>
      <c r="AW605" s="551"/>
      <c r="AX605" s="551"/>
      <c r="AY605" s="551"/>
      <c r="AZ605" s="551"/>
      <c r="BA605" s="551"/>
      <c r="BB605" s="551"/>
      <c r="BC605" s="551"/>
      <c r="BD605" s="551"/>
      <c r="BE605" s="551"/>
      <c r="BF605" s="551"/>
      <c r="BG605" s="551"/>
      <c r="BH605" s="551"/>
      <c r="BI605" s="551"/>
      <c r="BJ605" s="551"/>
      <c r="BK605" s="551"/>
      <c r="BL605" s="551"/>
      <c r="BM605" s="551"/>
      <c r="BN605" s="551"/>
      <c r="BO605" s="551"/>
      <c r="BP605" s="551"/>
      <c r="BQ605" s="551"/>
      <c r="BR605" s="551"/>
      <c r="BS605" s="551"/>
      <c r="BT605" s="551"/>
      <c r="BU605" s="551"/>
      <c r="BV605" s="551"/>
      <c r="BW605" s="551"/>
      <c r="BX605" s="551"/>
      <c r="BY605" s="551"/>
    </row>
    <row r="606">
      <c r="A606" s="551"/>
      <c r="B606" s="551"/>
      <c r="C606" s="551"/>
      <c r="D606" s="551"/>
      <c r="E606" s="554"/>
      <c r="H606" s="551"/>
      <c r="I606" s="551"/>
      <c r="J606" s="551"/>
      <c r="K606" s="551"/>
      <c r="L606" s="551"/>
      <c r="M606" s="551"/>
      <c r="N606" s="551"/>
      <c r="O606" s="551"/>
      <c r="P606" s="551"/>
      <c r="Q606" s="551"/>
      <c r="R606" s="551"/>
      <c r="S606" s="551"/>
      <c r="T606" s="551"/>
      <c r="U606" s="551"/>
      <c r="V606" s="551"/>
      <c r="W606" s="551"/>
      <c r="X606" s="551"/>
      <c r="Y606" s="551"/>
      <c r="Z606" s="551"/>
      <c r="AA606" s="551"/>
      <c r="AB606" s="551"/>
      <c r="AC606" s="551"/>
      <c r="AD606" s="551"/>
      <c r="AE606" s="551"/>
      <c r="AF606" s="551"/>
      <c r="AG606" s="551"/>
      <c r="AH606" s="551"/>
      <c r="AI606" s="551"/>
      <c r="AJ606" s="551"/>
      <c r="AK606" s="551"/>
      <c r="AL606" s="551"/>
      <c r="AM606" s="551"/>
      <c r="AN606" s="551"/>
      <c r="AO606" s="551"/>
      <c r="AP606" s="551"/>
      <c r="AQ606" s="551"/>
      <c r="AR606" s="551"/>
      <c r="AS606" s="551"/>
      <c r="AT606" s="551"/>
      <c r="AU606" s="551"/>
      <c r="AV606" s="551"/>
      <c r="AW606" s="551"/>
      <c r="AX606" s="551"/>
      <c r="AY606" s="551"/>
      <c r="AZ606" s="551"/>
      <c r="BA606" s="551"/>
      <c r="BB606" s="551"/>
      <c r="BC606" s="551"/>
      <c r="BD606" s="551"/>
      <c r="BE606" s="551"/>
      <c r="BF606" s="551"/>
      <c r="BG606" s="551"/>
      <c r="BH606" s="551"/>
      <c r="BI606" s="551"/>
      <c r="BJ606" s="551"/>
      <c r="BK606" s="551"/>
      <c r="BL606" s="551"/>
      <c r="BM606" s="551"/>
      <c r="BN606" s="551"/>
      <c r="BO606" s="551"/>
      <c r="BP606" s="551"/>
      <c r="BQ606" s="551"/>
      <c r="BR606" s="551"/>
      <c r="BS606" s="551"/>
      <c r="BT606" s="551"/>
      <c r="BU606" s="551"/>
      <c r="BV606" s="551"/>
      <c r="BW606" s="551"/>
      <c r="BX606" s="551"/>
      <c r="BY606" s="551"/>
    </row>
    <row r="607">
      <c r="A607" s="551"/>
      <c r="B607" s="551"/>
      <c r="C607" s="551"/>
      <c r="D607" s="551"/>
      <c r="E607" s="554"/>
      <c r="H607" s="551"/>
      <c r="I607" s="551"/>
      <c r="J607" s="551"/>
      <c r="K607" s="551"/>
      <c r="L607" s="551"/>
      <c r="M607" s="551"/>
      <c r="N607" s="551"/>
      <c r="O607" s="551"/>
      <c r="P607" s="551"/>
      <c r="Q607" s="551"/>
      <c r="R607" s="551"/>
      <c r="S607" s="551"/>
      <c r="T607" s="551"/>
      <c r="U607" s="551"/>
      <c r="V607" s="551"/>
      <c r="W607" s="551"/>
      <c r="X607" s="551"/>
      <c r="Y607" s="551"/>
      <c r="Z607" s="551"/>
      <c r="AA607" s="551"/>
      <c r="AB607" s="551"/>
      <c r="AC607" s="551"/>
      <c r="AD607" s="551"/>
      <c r="AE607" s="551"/>
      <c r="AF607" s="551"/>
      <c r="AG607" s="551"/>
      <c r="AH607" s="551"/>
      <c r="AI607" s="551"/>
      <c r="AJ607" s="551"/>
      <c r="AK607" s="551"/>
      <c r="AL607" s="551"/>
      <c r="AM607" s="551"/>
      <c r="AN607" s="551"/>
      <c r="AO607" s="551"/>
      <c r="AP607" s="551"/>
      <c r="AQ607" s="551"/>
      <c r="AR607" s="551"/>
      <c r="AS607" s="551"/>
      <c r="AT607" s="551"/>
      <c r="AU607" s="551"/>
      <c r="AV607" s="551"/>
      <c r="AW607" s="551"/>
      <c r="AX607" s="551"/>
      <c r="AY607" s="551"/>
      <c r="AZ607" s="551"/>
      <c r="BA607" s="551"/>
      <c r="BB607" s="551"/>
      <c r="BC607" s="551"/>
      <c r="BD607" s="551"/>
      <c r="BE607" s="551"/>
      <c r="BF607" s="551"/>
      <c r="BG607" s="551"/>
      <c r="BH607" s="551"/>
      <c r="BI607" s="551"/>
      <c r="BJ607" s="551"/>
      <c r="BK607" s="551"/>
      <c r="BL607" s="551"/>
      <c r="BM607" s="551"/>
      <c r="BN607" s="551"/>
      <c r="BO607" s="551"/>
      <c r="BP607" s="551"/>
      <c r="BQ607" s="551"/>
      <c r="BR607" s="551"/>
      <c r="BS607" s="551"/>
      <c r="BT607" s="551"/>
      <c r="BU607" s="551"/>
      <c r="BV607" s="551"/>
      <c r="BW607" s="551"/>
      <c r="BX607" s="551"/>
      <c r="BY607" s="551"/>
    </row>
    <row r="608">
      <c r="A608" s="551"/>
      <c r="B608" s="551"/>
      <c r="C608" s="551"/>
      <c r="D608" s="551"/>
      <c r="E608" s="554"/>
      <c r="H608" s="551"/>
      <c r="I608" s="551"/>
      <c r="J608" s="551"/>
      <c r="K608" s="551"/>
      <c r="L608" s="551"/>
      <c r="M608" s="551"/>
      <c r="N608" s="551"/>
      <c r="O608" s="551"/>
      <c r="P608" s="551"/>
      <c r="Q608" s="551"/>
      <c r="R608" s="551"/>
      <c r="S608" s="551"/>
      <c r="T608" s="551"/>
      <c r="U608" s="551"/>
      <c r="V608" s="551"/>
      <c r="W608" s="551"/>
      <c r="X608" s="551"/>
      <c r="Y608" s="551"/>
      <c r="Z608" s="551"/>
      <c r="AA608" s="551"/>
      <c r="AB608" s="551"/>
      <c r="AC608" s="551"/>
      <c r="AD608" s="551"/>
      <c r="AE608" s="551"/>
      <c r="AF608" s="551"/>
      <c r="AG608" s="551"/>
      <c r="AH608" s="551"/>
      <c r="AI608" s="551"/>
      <c r="AJ608" s="551"/>
      <c r="AK608" s="551"/>
      <c r="AL608" s="551"/>
      <c r="AM608" s="551"/>
      <c r="AN608" s="551"/>
      <c r="AO608" s="551"/>
      <c r="AP608" s="551"/>
      <c r="AQ608" s="551"/>
      <c r="AR608" s="551"/>
      <c r="AS608" s="551"/>
      <c r="AT608" s="551"/>
      <c r="AU608" s="551"/>
      <c r="AV608" s="551"/>
      <c r="AW608" s="551"/>
      <c r="AX608" s="551"/>
      <c r="AY608" s="551"/>
      <c r="AZ608" s="551"/>
      <c r="BA608" s="551"/>
      <c r="BB608" s="551"/>
      <c r="BC608" s="551"/>
      <c r="BD608" s="551"/>
      <c r="BE608" s="551"/>
      <c r="BF608" s="551"/>
      <c r="BG608" s="551"/>
      <c r="BH608" s="551"/>
      <c r="BI608" s="551"/>
      <c r="BJ608" s="551"/>
      <c r="BK608" s="551"/>
      <c r="BL608" s="551"/>
      <c r="BM608" s="551"/>
      <c r="BN608" s="551"/>
      <c r="BO608" s="551"/>
      <c r="BP608" s="551"/>
      <c r="BQ608" s="551"/>
      <c r="BR608" s="551"/>
      <c r="BS608" s="551"/>
      <c r="BT608" s="551"/>
      <c r="BU608" s="551"/>
      <c r="BV608" s="551"/>
      <c r="BW608" s="551"/>
      <c r="BX608" s="551"/>
      <c r="BY608" s="551"/>
    </row>
    <row r="609">
      <c r="A609" s="551"/>
      <c r="B609" s="551"/>
      <c r="C609" s="551"/>
      <c r="D609" s="551"/>
      <c r="E609" s="554"/>
      <c r="H609" s="551"/>
      <c r="I609" s="551"/>
      <c r="J609" s="551"/>
      <c r="K609" s="551"/>
      <c r="L609" s="551"/>
      <c r="M609" s="551"/>
      <c r="N609" s="551"/>
      <c r="O609" s="551"/>
      <c r="P609" s="551"/>
      <c r="Q609" s="551"/>
      <c r="R609" s="551"/>
      <c r="S609" s="551"/>
      <c r="T609" s="551"/>
      <c r="U609" s="551"/>
      <c r="V609" s="551"/>
      <c r="W609" s="551"/>
      <c r="X609" s="551"/>
      <c r="Y609" s="551"/>
      <c r="Z609" s="551"/>
      <c r="AA609" s="551"/>
      <c r="AB609" s="551"/>
      <c r="AC609" s="551"/>
      <c r="AD609" s="551"/>
      <c r="AE609" s="551"/>
      <c r="AF609" s="551"/>
      <c r="AG609" s="551"/>
      <c r="AH609" s="551"/>
      <c r="AI609" s="551"/>
      <c r="AJ609" s="551"/>
      <c r="AK609" s="551"/>
      <c r="AL609" s="551"/>
      <c r="AM609" s="551"/>
      <c r="AN609" s="551"/>
      <c r="AO609" s="551"/>
      <c r="AP609" s="551"/>
      <c r="AQ609" s="551"/>
      <c r="AR609" s="551"/>
      <c r="AS609" s="551"/>
      <c r="AT609" s="551"/>
      <c r="AU609" s="551"/>
      <c r="AV609" s="551"/>
      <c r="AW609" s="551"/>
      <c r="AX609" s="551"/>
      <c r="AY609" s="551"/>
      <c r="AZ609" s="551"/>
      <c r="BA609" s="551"/>
      <c r="BB609" s="551"/>
      <c r="BC609" s="551"/>
      <c r="BD609" s="551"/>
      <c r="BE609" s="551"/>
      <c r="BF609" s="551"/>
      <c r="BG609" s="551"/>
      <c r="BH609" s="551"/>
      <c r="BI609" s="551"/>
      <c r="BJ609" s="551"/>
      <c r="BK609" s="551"/>
      <c r="BL609" s="551"/>
      <c r="BM609" s="551"/>
      <c r="BN609" s="551"/>
      <c r="BO609" s="551"/>
      <c r="BP609" s="551"/>
      <c r="BQ609" s="551"/>
      <c r="BR609" s="551"/>
      <c r="BS609" s="551"/>
      <c r="BT609" s="551"/>
      <c r="BU609" s="551"/>
      <c r="BV609" s="551"/>
      <c r="BW609" s="551"/>
      <c r="BX609" s="551"/>
      <c r="BY609" s="551"/>
    </row>
    <row r="610">
      <c r="A610" s="551"/>
      <c r="B610" s="551"/>
      <c r="C610" s="551"/>
      <c r="D610" s="551"/>
      <c r="E610" s="554"/>
      <c r="H610" s="551"/>
      <c r="I610" s="551"/>
      <c r="J610" s="551"/>
      <c r="K610" s="551"/>
      <c r="L610" s="551"/>
      <c r="M610" s="551"/>
      <c r="N610" s="551"/>
      <c r="O610" s="551"/>
      <c r="P610" s="551"/>
      <c r="Q610" s="551"/>
      <c r="R610" s="551"/>
      <c r="S610" s="551"/>
      <c r="T610" s="551"/>
      <c r="U610" s="551"/>
      <c r="V610" s="551"/>
      <c r="W610" s="551"/>
      <c r="X610" s="551"/>
      <c r="Y610" s="551"/>
      <c r="Z610" s="551"/>
      <c r="AA610" s="551"/>
      <c r="AB610" s="551"/>
      <c r="AC610" s="551"/>
      <c r="AD610" s="551"/>
      <c r="AE610" s="551"/>
      <c r="AF610" s="551"/>
      <c r="AG610" s="551"/>
      <c r="AH610" s="551"/>
      <c r="AI610" s="551"/>
      <c r="AJ610" s="551"/>
      <c r="AK610" s="551"/>
      <c r="AL610" s="551"/>
      <c r="AM610" s="551"/>
      <c r="AN610" s="551"/>
      <c r="AO610" s="551"/>
      <c r="AP610" s="551"/>
      <c r="AQ610" s="551"/>
      <c r="AR610" s="551"/>
      <c r="AS610" s="551"/>
      <c r="AT610" s="551"/>
      <c r="AU610" s="551"/>
      <c r="AV610" s="551"/>
      <c r="AW610" s="551"/>
      <c r="AX610" s="551"/>
      <c r="AY610" s="551"/>
      <c r="AZ610" s="551"/>
      <c r="BA610" s="551"/>
      <c r="BB610" s="551"/>
      <c r="BC610" s="551"/>
      <c r="BD610" s="551"/>
      <c r="BE610" s="551"/>
      <c r="BF610" s="551"/>
      <c r="BG610" s="551"/>
      <c r="BH610" s="551"/>
      <c r="BI610" s="551"/>
      <c r="BJ610" s="551"/>
      <c r="BK610" s="551"/>
      <c r="BL610" s="551"/>
      <c r="BM610" s="551"/>
      <c r="BN610" s="551"/>
      <c r="BO610" s="551"/>
      <c r="BP610" s="551"/>
      <c r="BQ610" s="551"/>
      <c r="BR610" s="551"/>
      <c r="BS610" s="551"/>
      <c r="BT610" s="551"/>
      <c r="BU610" s="551"/>
      <c r="BV610" s="551"/>
      <c r="BW610" s="551"/>
      <c r="BX610" s="551"/>
      <c r="BY610" s="551"/>
    </row>
    <row r="611">
      <c r="A611" s="551"/>
      <c r="B611" s="551"/>
      <c r="C611" s="551"/>
      <c r="D611" s="551"/>
      <c r="E611" s="554"/>
      <c r="H611" s="551"/>
      <c r="I611" s="551"/>
      <c r="J611" s="551"/>
      <c r="K611" s="551"/>
      <c r="L611" s="551"/>
      <c r="M611" s="551"/>
      <c r="N611" s="551"/>
      <c r="O611" s="551"/>
      <c r="P611" s="551"/>
      <c r="Q611" s="551"/>
      <c r="R611" s="551"/>
      <c r="S611" s="551"/>
      <c r="T611" s="551"/>
      <c r="U611" s="551"/>
      <c r="V611" s="551"/>
      <c r="W611" s="551"/>
      <c r="X611" s="551"/>
      <c r="Y611" s="551"/>
      <c r="Z611" s="551"/>
      <c r="AA611" s="551"/>
      <c r="AB611" s="551"/>
      <c r="AC611" s="551"/>
      <c r="AD611" s="551"/>
      <c r="AE611" s="551"/>
      <c r="AF611" s="551"/>
      <c r="AG611" s="551"/>
      <c r="AH611" s="551"/>
      <c r="AI611" s="551"/>
      <c r="AJ611" s="551"/>
      <c r="AK611" s="551"/>
      <c r="AL611" s="551"/>
      <c r="AM611" s="551"/>
      <c r="AN611" s="551"/>
      <c r="AO611" s="551"/>
      <c r="AP611" s="551"/>
      <c r="AQ611" s="551"/>
      <c r="AR611" s="551"/>
      <c r="AS611" s="551"/>
      <c r="AT611" s="551"/>
      <c r="AU611" s="551"/>
      <c r="AV611" s="551"/>
      <c r="AW611" s="551"/>
      <c r="AX611" s="551"/>
      <c r="AY611" s="551"/>
      <c r="AZ611" s="551"/>
      <c r="BA611" s="551"/>
      <c r="BB611" s="551"/>
      <c r="BC611" s="551"/>
      <c r="BD611" s="551"/>
      <c r="BE611" s="551"/>
      <c r="BF611" s="551"/>
      <c r="BG611" s="551"/>
      <c r="BH611" s="551"/>
      <c r="BI611" s="551"/>
      <c r="BJ611" s="551"/>
      <c r="BK611" s="551"/>
      <c r="BL611" s="551"/>
      <c r="BM611" s="551"/>
      <c r="BN611" s="551"/>
      <c r="BO611" s="551"/>
      <c r="BP611" s="551"/>
      <c r="BQ611" s="551"/>
      <c r="BR611" s="551"/>
      <c r="BS611" s="551"/>
      <c r="BT611" s="551"/>
      <c r="BU611" s="551"/>
      <c r="BV611" s="551"/>
      <c r="BW611" s="551"/>
      <c r="BX611" s="551"/>
      <c r="BY611" s="551"/>
    </row>
    <row r="612">
      <c r="A612" s="551"/>
      <c r="B612" s="551"/>
      <c r="C612" s="551"/>
      <c r="D612" s="551"/>
      <c r="E612" s="554"/>
      <c r="H612" s="551"/>
      <c r="I612" s="551"/>
      <c r="J612" s="551"/>
      <c r="K612" s="551"/>
      <c r="L612" s="551"/>
      <c r="M612" s="551"/>
      <c r="N612" s="551"/>
      <c r="O612" s="551"/>
      <c r="P612" s="551"/>
      <c r="Q612" s="551"/>
      <c r="R612" s="551"/>
      <c r="S612" s="551"/>
      <c r="T612" s="551"/>
      <c r="U612" s="551"/>
      <c r="V612" s="551"/>
      <c r="W612" s="551"/>
      <c r="X612" s="551"/>
      <c r="Y612" s="551"/>
      <c r="Z612" s="551"/>
      <c r="AA612" s="551"/>
      <c r="AB612" s="551"/>
      <c r="AC612" s="551"/>
      <c r="AD612" s="551"/>
      <c r="AE612" s="551"/>
      <c r="AF612" s="551"/>
      <c r="AG612" s="551"/>
      <c r="AH612" s="551"/>
      <c r="AI612" s="551"/>
      <c r="AJ612" s="551"/>
      <c r="AK612" s="551"/>
      <c r="AL612" s="551"/>
      <c r="AM612" s="551"/>
      <c r="AN612" s="551"/>
      <c r="AO612" s="551"/>
      <c r="AP612" s="551"/>
      <c r="AQ612" s="551"/>
      <c r="AR612" s="551"/>
      <c r="AS612" s="551"/>
      <c r="AT612" s="551"/>
      <c r="AU612" s="551"/>
      <c r="AV612" s="551"/>
      <c r="AW612" s="551"/>
      <c r="AX612" s="551"/>
      <c r="AY612" s="551"/>
      <c r="AZ612" s="551"/>
      <c r="BA612" s="551"/>
      <c r="BB612" s="551"/>
      <c r="BC612" s="551"/>
      <c r="BD612" s="551"/>
      <c r="BE612" s="551"/>
      <c r="BF612" s="551"/>
      <c r="BG612" s="551"/>
      <c r="BH612" s="551"/>
      <c r="BI612" s="551"/>
      <c r="BJ612" s="551"/>
      <c r="BK612" s="551"/>
      <c r="BL612" s="551"/>
      <c r="BM612" s="551"/>
      <c r="BN612" s="551"/>
      <c r="BO612" s="551"/>
      <c r="BP612" s="551"/>
      <c r="BQ612" s="551"/>
      <c r="BR612" s="551"/>
      <c r="BS612" s="551"/>
      <c r="BT612" s="551"/>
      <c r="BU612" s="551"/>
      <c r="BV612" s="551"/>
      <c r="BW612" s="551"/>
      <c r="BX612" s="551"/>
      <c r="BY612" s="551"/>
    </row>
    <row r="613">
      <c r="A613" s="551"/>
      <c r="B613" s="551"/>
      <c r="C613" s="551"/>
      <c r="D613" s="551"/>
      <c r="E613" s="554"/>
      <c r="H613" s="551"/>
      <c r="I613" s="551"/>
      <c r="J613" s="551"/>
      <c r="K613" s="551"/>
      <c r="L613" s="551"/>
      <c r="M613" s="551"/>
      <c r="N613" s="551"/>
      <c r="O613" s="551"/>
      <c r="P613" s="551"/>
      <c r="Q613" s="551"/>
      <c r="R613" s="551"/>
      <c r="S613" s="551"/>
      <c r="T613" s="551"/>
      <c r="U613" s="551"/>
      <c r="V613" s="551"/>
      <c r="W613" s="551"/>
      <c r="X613" s="551"/>
      <c r="Y613" s="551"/>
      <c r="Z613" s="551"/>
      <c r="AA613" s="551"/>
      <c r="AB613" s="551"/>
      <c r="AC613" s="551"/>
      <c r="AD613" s="551"/>
      <c r="AE613" s="551"/>
      <c r="AF613" s="551"/>
      <c r="AG613" s="551"/>
      <c r="AH613" s="551"/>
      <c r="AI613" s="551"/>
      <c r="AJ613" s="551"/>
      <c r="AK613" s="551"/>
      <c r="AL613" s="551"/>
      <c r="AM613" s="551"/>
      <c r="AN613" s="551"/>
      <c r="AO613" s="551"/>
      <c r="AP613" s="551"/>
      <c r="AQ613" s="551"/>
      <c r="AR613" s="551"/>
      <c r="AS613" s="551"/>
      <c r="AT613" s="551"/>
      <c r="AU613" s="551"/>
      <c r="AV613" s="551"/>
      <c r="AW613" s="551"/>
      <c r="AX613" s="551"/>
      <c r="AY613" s="551"/>
      <c r="AZ613" s="551"/>
      <c r="BA613" s="551"/>
      <c r="BB613" s="551"/>
      <c r="BC613" s="551"/>
      <c r="BD613" s="551"/>
      <c r="BE613" s="551"/>
      <c r="BF613" s="551"/>
      <c r="BG613" s="551"/>
      <c r="BH613" s="551"/>
      <c r="BI613" s="551"/>
      <c r="BJ613" s="551"/>
      <c r="BK613" s="551"/>
      <c r="BL613" s="551"/>
      <c r="BM613" s="551"/>
      <c r="BN613" s="551"/>
      <c r="BO613" s="551"/>
      <c r="BP613" s="551"/>
      <c r="BQ613" s="551"/>
      <c r="BR613" s="551"/>
      <c r="BS613" s="551"/>
      <c r="BT613" s="551"/>
      <c r="BU613" s="551"/>
      <c r="BV613" s="551"/>
      <c r="BW613" s="551"/>
      <c r="BX613" s="551"/>
      <c r="BY613" s="551"/>
    </row>
    <row r="614">
      <c r="A614" s="551"/>
      <c r="B614" s="551"/>
      <c r="C614" s="551"/>
      <c r="D614" s="551"/>
      <c r="E614" s="554"/>
      <c r="H614" s="551"/>
      <c r="I614" s="551"/>
      <c r="J614" s="551"/>
      <c r="K614" s="551"/>
      <c r="L614" s="551"/>
      <c r="M614" s="551"/>
      <c r="N614" s="551"/>
      <c r="O614" s="551"/>
      <c r="P614" s="551"/>
      <c r="Q614" s="551"/>
      <c r="R614" s="551"/>
      <c r="S614" s="551"/>
      <c r="T614" s="551"/>
      <c r="U614" s="551"/>
      <c r="V614" s="551"/>
      <c r="W614" s="551"/>
      <c r="X614" s="551"/>
      <c r="Y614" s="551"/>
      <c r="Z614" s="551"/>
      <c r="AA614" s="551"/>
      <c r="AB614" s="551"/>
      <c r="AC614" s="551"/>
      <c r="AD614" s="551"/>
      <c r="AE614" s="551"/>
      <c r="AF614" s="551"/>
      <c r="AG614" s="551"/>
      <c r="AH614" s="551"/>
      <c r="AI614" s="551"/>
      <c r="AJ614" s="551"/>
      <c r="AK614" s="551"/>
      <c r="AL614" s="551"/>
      <c r="AM614" s="551"/>
      <c r="AN614" s="551"/>
      <c r="AO614" s="551"/>
      <c r="AP614" s="551"/>
      <c r="AQ614" s="551"/>
      <c r="AR614" s="551"/>
      <c r="AS614" s="551"/>
      <c r="AT614" s="551"/>
      <c r="AU614" s="551"/>
      <c r="AV614" s="551"/>
      <c r="AW614" s="551"/>
      <c r="AX614" s="551"/>
      <c r="AY614" s="551"/>
      <c r="AZ614" s="551"/>
      <c r="BA614" s="551"/>
      <c r="BB614" s="551"/>
      <c r="BC614" s="551"/>
      <c r="BD614" s="551"/>
      <c r="BE614" s="551"/>
      <c r="BF614" s="551"/>
      <c r="BG614" s="551"/>
      <c r="BH614" s="551"/>
      <c r="BI614" s="551"/>
      <c r="BJ614" s="551"/>
      <c r="BK614" s="551"/>
      <c r="BL614" s="551"/>
      <c r="BM614" s="551"/>
      <c r="BN614" s="551"/>
      <c r="BO614" s="551"/>
      <c r="BP614" s="551"/>
      <c r="BQ614" s="551"/>
      <c r="BR614" s="551"/>
      <c r="BS614" s="551"/>
      <c r="BT614" s="551"/>
      <c r="BU614" s="551"/>
      <c r="BV614" s="551"/>
      <c r="BW614" s="551"/>
      <c r="BX614" s="551"/>
      <c r="BY614" s="551"/>
    </row>
    <row r="615">
      <c r="A615" s="551"/>
      <c r="B615" s="551"/>
      <c r="C615" s="551"/>
      <c r="D615" s="551"/>
      <c r="E615" s="554"/>
      <c r="H615" s="551"/>
      <c r="I615" s="551"/>
      <c r="J615" s="551"/>
      <c r="K615" s="551"/>
      <c r="L615" s="551"/>
      <c r="M615" s="551"/>
      <c r="N615" s="551"/>
      <c r="O615" s="551"/>
      <c r="P615" s="551"/>
      <c r="Q615" s="551"/>
      <c r="R615" s="551"/>
      <c r="S615" s="551"/>
      <c r="T615" s="551"/>
      <c r="U615" s="551"/>
      <c r="V615" s="551"/>
      <c r="W615" s="551"/>
      <c r="X615" s="551"/>
      <c r="Y615" s="551"/>
      <c r="Z615" s="551"/>
      <c r="AA615" s="551"/>
      <c r="AB615" s="551"/>
      <c r="AC615" s="551"/>
      <c r="AD615" s="551"/>
      <c r="AE615" s="551"/>
      <c r="AF615" s="551"/>
      <c r="AG615" s="551"/>
      <c r="AH615" s="551"/>
      <c r="AI615" s="551"/>
      <c r="AJ615" s="551"/>
      <c r="AK615" s="551"/>
      <c r="AL615" s="551"/>
      <c r="AM615" s="551"/>
      <c r="AN615" s="551"/>
      <c r="AO615" s="551"/>
      <c r="AP615" s="551"/>
      <c r="AQ615" s="551"/>
      <c r="AR615" s="551"/>
      <c r="AS615" s="551"/>
      <c r="AT615" s="551"/>
      <c r="AU615" s="551"/>
      <c r="AV615" s="551"/>
      <c r="AW615" s="551"/>
      <c r="AX615" s="551"/>
      <c r="AY615" s="551"/>
      <c r="AZ615" s="551"/>
      <c r="BA615" s="551"/>
      <c r="BB615" s="551"/>
      <c r="BC615" s="551"/>
      <c r="BD615" s="551"/>
      <c r="BE615" s="551"/>
      <c r="BF615" s="551"/>
      <c r="BG615" s="551"/>
      <c r="BH615" s="551"/>
      <c r="BI615" s="551"/>
      <c r="BJ615" s="551"/>
      <c r="BK615" s="551"/>
      <c r="BL615" s="551"/>
      <c r="BM615" s="551"/>
      <c r="BN615" s="551"/>
      <c r="BO615" s="551"/>
      <c r="BP615" s="551"/>
      <c r="BQ615" s="551"/>
      <c r="BR615" s="551"/>
      <c r="BS615" s="551"/>
      <c r="BT615" s="551"/>
      <c r="BU615" s="551"/>
      <c r="BV615" s="551"/>
      <c r="BW615" s="551"/>
      <c r="BX615" s="551"/>
      <c r="BY615" s="551"/>
    </row>
    <row r="616">
      <c r="A616" s="551"/>
      <c r="B616" s="551"/>
      <c r="C616" s="551"/>
      <c r="D616" s="551"/>
      <c r="E616" s="554"/>
      <c r="H616" s="551"/>
      <c r="I616" s="551"/>
      <c r="J616" s="551"/>
      <c r="K616" s="551"/>
      <c r="L616" s="551"/>
      <c r="M616" s="551"/>
      <c r="N616" s="551"/>
      <c r="O616" s="551"/>
      <c r="P616" s="551"/>
      <c r="Q616" s="551"/>
      <c r="R616" s="551"/>
      <c r="S616" s="551"/>
      <c r="T616" s="551"/>
      <c r="U616" s="551"/>
      <c r="V616" s="551"/>
      <c r="W616" s="551"/>
      <c r="X616" s="551"/>
      <c r="Y616" s="551"/>
      <c r="Z616" s="551"/>
      <c r="AA616" s="551"/>
      <c r="AB616" s="551"/>
      <c r="AC616" s="551"/>
      <c r="AD616" s="551"/>
      <c r="AE616" s="551"/>
      <c r="AF616" s="551"/>
      <c r="AG616" s="551"/>
      <c r="AH616" s="551"/>
      <c r="AI616" s="551"/>
      <c r="AJ616" s="551"/>
      <c r="AK616" s="551"/>
      <c r="AL616" s="551"/>
      <c r="AM616" s="551"/>
      <c r="AN616" s="551"/>
      <c r="AO616" s="551"/>
      <c r="AP616" s="551"/>
      <c r="AQ616" s="551"/>
      <c r="AR616" s="551"/>
      <c r="AS616" s="551"/>
      <c r="AT616" s="551"/>
      <c r="AU616" s="551"/>
      <c r="AV616" s="551"/>
      <c r="AW616" s="551"/>
      <c r="AX616" s="551"/>
      <c r="AY616" s="551"/>
      <c r="AZ616" s="551"/>
      <c r="BA616" s="551"/>
      <c r="BB616" s="551"/>
      <c r="BC616" s="551"/>
      <c r="BD616" s="551"/>
      <c r="BE616" s="551"/>
      <c r="BF616" s="551"/>
      <c r="BG616" s="551"/>
      <c r="BH616" s="551"/>
      <c r="BI616" s="551"/>
      <c r="BJ616" s="551"/>
      <c r="BK616" s="551"/>
      <c r="BL616" s="551"/>
      <c r="BM616" s="551"/>
      <c r="BN616" s="551"/>
      <c r="BO616" s="551"/>
      <c r="BP616" s="551"/>
      <c r="BQ616" s="551"/>
      <c r="BR616" s="551"/>
      <c r="BS616" s="551"/>
      <c r="BT616" s="551"/>
      <c r="BU616" s="551"/>
      <c r="BV616" s="551"/>
      <c r="BW616" s="551"/>
      <c r="BX616" s="551"/>
      <c r="BY616" s="551"/>
    </row>
    <row r="617">
      <c r="A617" s="551"/>
      <c r="B617" s="551"/>
      <c r="C617" s="551"/>
      <c r="D617" s="551"/>
      <c r="E617" s="554"/>
      <c r="H617" s="551"/>
      <c r="I617" s="551"/>
      <c r="J617" s="551"/>
      <c r="K617" s="551"/>
      <c r="L617" s="551"/>
      <c r="M617" s="551"/>
      <c r="N617" s="551"/>
      <c r="O617" s="551"/>
      <c r="P617" s="551"/>
      <c r="Q617" s="551"/>
      <c r="R617" s="551"/>
      <c r="S617" s="551"/>
      <c r="T617" s="551"/>
      <c r="U617" s="551"/>
      <c r="V617" s="551"/>
      <c r="W617" s="551"/>
      <c r="X617" s="551"/>
      <c r="Y617" s="551"/>
      <c r="Z617" s="551"/>
      <c r="AA617" s="551"/>
      <c r="AB617" s="551"/>
      <c r="AC617" s="551"/>
      <c r="AD617" s="551"/>
      <c r="AE617" s="551"/>
      <c r="AF617" s="551"/>
      <c r="AG617" s="551"/>
      <c r="AH617" s="551"/>
      <c r="AI617" s="551"/>
      <c r="AJ617" s="551"/>
      <c r="AK617" s="551"/>
      <c r="AL617" s="551"/>
      <c r="AM617" s="551"/>
      <c r="AN617" s="551"/>
      <c r="AO617" s="551"/>
      <c r="AP617" s="551"/>
      <c r="AQ617" s="551"/>
      <c r="AR617" s="551"/>
      <c r="AS617" s="551"/>
      <c r="AT617" s="551"/>
      <c r="AU617" s="551"/>
      <c r="AV617" s="551"/>
      <c r="AW617" s="551"/>
      <c r="AX617" s="551"/>
      <c r="AY617" s="551"/>
      <c r="AZ617" s="551"/>
      <c r="BA617" s="551"/>
      <c r="BB617" s="551"/>
      <c r="BC617" s="551"/>
      <c r="BD617" s="551"/>
      <c r="BE617" s="551"/>
      <c r="BF617" s="551"/>
      <c r="BG617" s="551"/>
      <c r="BH617" s="551"/>
      <c r="BI617" s="551"/>
      <c r="BJ617" s="551"/>
      <c r="BK617" s="551"/>
      <c r="BL617" s="551"/>
      <c r="BM617" s="551"/>
      <c r="BN617" s="551"/>
      <c r="BO617" s="551"/>
      <c r="BP617" s="551"/>
      <c r="BQ617" s="551"/>
      <c r="BR617" s="551"/>
      <c r="BS617" s="551"/>
      <c r="BT617" s="551"/>
      <c r="BU617" s="551"/>
      <c r="BV617" s="551"/>
      <c r="BW617" s="551"/>
      <c r="BX617" s="551"/>
      <c r="BY617" s="551"/>
    </row>
    <row r="618">
      <c r="A618" s="551"/>
      <c r="B618" s="551"/>
      <c r="C618" s="551"/>
      <c r="D618" s="551"/>
      <c r="E618" s="554"/>
      <c r="H618" s="551"/>
      <c r="I618" s="551"/>
      <c r="J618" s="551"/>
      <c r="K618" s="551"/>
      <c r="L618" s="551"/>
      <c r="M618" s="551"/>
      <c r="N618" s="551"/>
      <c r="O618" s="551"/>
      <c r="P618" s="551"/>
      <c r="Q618" s="551"/>
      <c r="R618" s="551"/>
      <c r="S618" s="551"/>
      <c r="T618" s="551"/>
      <c r="U618" s="551"/>
      <c r="V618" s="551"/>
      <c r="W618" s="551"/>
      <c r="X618" s="551"/>
      <c r="Y618" s="551"/>
      <c r="Z618" s="551"/>
      <c r="AA618" s="551"/>
      <c r="AB618" s="551"/>
      <c r="AC618" s="551"/>
      <c r="AD618" s="551"/>
      <c r="AE618" s="551"/>
      <c r="AF618" s="551"/>
      <c r="AG618" s="551"/>
      <c r="AH618" s="551"/>
      <c r="AI618" s="551"/>
      <c r="AJ618" s="551"/>
      <c r="AK618" s="551"/>
      <c r="AL618" s="551"/>
      <c r="AM618" s="551"/>
      <c r="AN618" s="551"/>
      <c r="AO618" s="551"/>
      <c r="AP618" s="551"/>
      <c r="AQ618" s="551"/>
      <c r="AR618" s="551"/>
      <c r="AS618" s="551"/>
      <c r="AT618" s="551"/>
      <c r="AU618" s="551"/>
      <c r="AV618" s="551"/>
      <c r="AW618" s="551"/>
      <c r="AX618" s="551"/>
      <c r="AY618" s="551"/>
      <c r="AZ618" s="551"/>
      <c r="BA618" s="551"/>
      <c r="BB618" s="551"/>
      <c r="BC618" s="551"/>
      <c r="BD618" s="551"/>
      <c r="BE618" s="551"/>
      <c r="BF618" s="551"/>
      <c r="BG618" s="551"/>
      <c r="BH618" s="551"/>
      <c r="BI618" s="551"/>
      <c r="BJ618" s="551"/>
      <c r="BK618" s="551"/>
      <c r="BL618" s="551"/>
      <c r="BM618" s="551"/>
      <c r="BN618" s="551"/>
      <c r="BO618" s="551"/>
      <c r="BP618" s="551"/>
      <c r="BQ618" s="551"/>
      <c r="BR618" s="551"/>
      <c r="BS618" s="551"/>
      <c r="BT618" s="551"/>
      <c r="BU618" s="551"/>
      <c r="BV618" s="551"/>
      <c r="BW618" s="551"/>
      <c r="BX618" s="551"/>
      <c r="BY618" s="551"/>
    </row>
    <row r="619">
      <c r="A619" s="551"/>
      <c r="B619" s="551"/>
      <c r="C619" s="551"/>
      <c r="D619" s="551"/>
      <c r="E619" s="554"/>
      <c r="H619" s="551"/>
      <c r="I619" s="551"/>
      <c r="J619" s="551"/>
      <c r="K619" s="551"/>
      <c r="L619" s="551"/>
      <c r="M619" s="551"/>
      <c r="N619" s="551"/>
      <c r="O619" s="551"/>
      <c r="P619" s="551"/>
      <c r="Q619" s="551"/>
      <c r="R619" s="551"/>
      <c r="S619" s="551"/>
      <c r="T619" s="551"/>
      <c r="U619" s="551"/>
      <c r="V619" s="551"/>
      <c r="W619" s="551"/>
      <c r="X619" s="551"/>
      <c r="Y619" s="551"/>
      <c r="Z619" s="551"/>
      <c r="AA619" s="551"/>
      <c r="AB619" s="551"/>
      <c r="AC619" s="551"/>
      <c r="AD619" s="551"/>
      <c r="AE619" s="551"/>
      <c r="AF619" s="551"/>
      <c r="AG619" s="551"/>
      <c r="AH619" s="551"/>
      <c r="AI619" s="551"/>
      <c r="AJ619" s="551"/>
      <c r="AK619" s="551"/>
      <c r="AL619" s="551"/>
      <c r="AM619" s="551"/>
      <c r="AN619" s="551"/>
      <c r="AO619" s="551"/>
      <c r="AP619" s="551"/>
      <c r="AQ619" s="551"/>
      <c r="AR619" s="551"/>
      <c r="AS619" s="551"/>
      <c r="AT619" s="551"/>
      <c r="AU619" s="551"/>
      <c r="AV619" s="551"/>
      <c r="AW619" s="551"/>
      <c r="AX619" s="551"/>
      <c r="AY619" s="551"/>
      <c r="AZ619" s="551"/>
      <c r="BA619" s="551"/>
      <c r="BB619" s="551"/>
      <c r="BC619" s="551"/>
      <c r="BD619" s="551"/>
      <c r="BE619" s="551"/>
      <c r="BF619" s="551"/>
      <c r="BG619" s="551"/>
      <c r="BH619" s="551"/>
      <c r="BI619" s="551"/>
      <c r="BJ619" s="551"/>
      <c r="BK619" s="551"/>
      <c r="BL619" s="551"/>
      <c r="BM619" s="551"/>
      <c r="BN619" s="551"/>
      <c r="BO619" s="551"/>
      <c r="BP619" s="551"/>
      <c r="BQ619" s="551"/>
      <c r="BR619" s="551"/>
      <c r="BS619" s="551"/>
      <c r="BT619" s="551"/>
      <c r="BU619" s="551"/>
      <c r="BV619" s="551"/>
      <c r="BW619" s="551"/>
      <c r="BX619" s="551"/>
      <c r="BY619" s="551"/>
    </row>
    <row r="620">
      <c r="A620" s="551"/>
      <c r="B620" s="551"/>
      <c r="C620" s="551"/>
      <c r="D620" s="551"/>
      <c r="E620" s="554"/>
      <c r="H620" s="551"/>
      <c r="I620" s="551"/>
      <c r="J620" s="551"/>
      <c r="K620" s="551"/>
      <c r="L620" s="551"/>
      <c r="M620" s="551"/>
      <c r="N620" s="551"/>
      <c r="O620" s="551"/>
      <c r="P620" s="551"/>
      <c r="Q620" s="551"/>
      <c r="R620" s="551"/>
      <c r="S620" s="551"/>
      <c r="T620" s="551"/>
      <c r="U620" s="551"/>
      <c r="V620" s="551"/>
      <c r="W620" s="551"/>
      <c r="X620" s="551"/>
      <c r="Y620" s="551"/>
      <c r="Z620" s="551"/>
      <c r="AA620" s="551"/>
      <c r="AB620" s="551"/>
      <c r="AC620" s="551"/>
      <c r="AD620" s="551"/>
      <c r="AE620" s="551"/>
      <c r="AF620" s="551"/>
      <c r="AG620" s="551"/>
      <c r="AH620" s="551"/>
      <c r="AI620" s="551"/>
      <c r="AJ620" s="551"/>
      <c r="AK620" s="551"/>
      <c r="AL620" s="551"/>
      <c r="AM620" s="551"/>
      <c r="AN620" s="551"/>
      <c r="AO620" s="551"/>
      <c r="AP620" s="551"/>
      <c r="AQ620" s="551"/>
      <c r="AR620" s="551"/>
      <c r="AS620" s="551"/>
      <c r="AT620" s="551"/>
      <c r="AU620" s="551"/>
      <c r="AV620" s="551"/>
      <c r="AW620" s="551"/>
      <c r="AX620" s="551"/>
      <c r="AY620" s="551"/>
      <c r="AZ620" s="551"/>
      <c r="BA620" s="551"/>
      <c r="BB620" s="551"/>
      <c r="BC620" s="551"/>
      <c r="BD620" s="551"/>
      <c r="BE620" s="551"/>
      <c r="BF620" s="551"/>
      <c r="BG620" s="551"/>
      <c r="BH620" s="551"/>
      <c r="BI620" s="551"/>
      <c r="BJ620" s="551"/>
      <c r="BK620" s="551"/>
      <c r="BL620" s="551"/>
      <c r="BM620" s="551"/>
      <c r="BN620" s="551"/>
      <c r="BO620" s="551"/>
      <c r="BP620" s="551"/>
      <c r="BQ620" s="551"/>
      <c r="BR620" s="551"/>
      <c r="BS620" s="551"/>
      <c r="BT620" s="551"/>
      <c r="BU620" s="551"/>
      <c r="BV620" s="551"/>
      <c r="BW620" s="551"/>
      <c r="BX620" s="551"/>
      <c r="BY620" s="551"/>
    </row>
    <row r="621">
      <c r="A621" s="551"/>
      <c r="B621" s="551"/>
      <c r="C621" s="551"/>
      <c r="D621" s="551"/>
      <c r="E621" s="554"/>
      <c r="H621" s="551"/>
      <c r="I621" s="551"/>
      <c r="J621" s="551"/>
      <c r="K621" s="551"/>
      <c r="L621" s="551"/>
      <c r="M621" s="551"/>
      <c r="N621" s="551"/>
      <c r="O621" s="551"/>
      <c r="P621" s="551"/>
      <c r="Q621" s="551"/>
      <c r="R621" s="551"/>
      <c r="S621" s="551"/>
      <c r="T621" s="551"/>
      <c r="U621" s="551"/>
      <c r="V621" s="551"/>
      <c r="W621" s="551"/>
      <c r="X621" s="551"/>
      <c r="Y621" s="551"/>
      <c r="Z621" s="551"/>
      <c r="AA621" s="551"/>
      <c r="AB621" s="551"/>
      <c r="AC621" s="551"/>
      <c r="AD621" s="551"/>
      <c r="AE621" s="551"/>
      <c r="AF621" s="551"/>
      <c r="AG621" s="551"/>
      <c r="AH621" s="551"/>
      <c r="AI621" s="551"/>
      <c r="AJ621" s="551"/>
      <c r="AK621" s="551"/>
      <c r="AL621" s="551"/>
      <c r="AM621" s="551"/>
      <c r="AN621" s="551"/>
      <c r="AO621" s="551"/>
      <c r="AP621" s="551"/>
      <c r="AQ621" s="551"/>
      <c r="AR621" s="551"/>
      <c r="AS621" s="551"/>
      <c r="AT621" s="551"/>
      <c r="AU621" s="551"/>
      <c r="AV621" s="551"/>
      <c r="AW621" s="551"/>
      <c r="AX621" s="551"/>
      <c r="AY621" s="551"/>
      <c r="AZ621" s="551"/>
      <c r="BA621" s="551"/>
      <c r="BB621" s="551"/>
      <c r="BC621" s="551"/>
      <c r="BD621" s="551"/>
      <c r="BE621" s="551"/>
      <c r="BF621" s="551"/>
      <c r="BG621" s="551"/>
      <c r="BH621" s="551"/>
      <c r="BI621" s="551"/>
      <c r="BJ621" s="551"/>
      <c r="BK621" s="551"/>
      <c r="BL621" s="551"/>
      <c r="BM621" s="551"/>
      <c r="BN621" s="551"/>
      <c r="BO621" s="551"/>
      <c r="BP621" s="551"/>
      <c r="BQ621" s="551"/>
      <c r="BR621" s="551"/>
      <c r="BS621" s="551"/>
      <c r="BT621" s="551"/>
      <c r="BU621" s="551"/>
      <c r="BV621" s="551"/>
      <c r="BW621" s="551"/>
      <c r="BX621" s="551"/>
      <c r="BY621" s="551"/>
    </row>
    <row r="622">
      <c r="A622" s="551"/>
      <c r="B622" s="551"/>
      <c r="C622" s="551"/>
      <c r="D622" s="551"/>
      <c r="E622" s="554"/>
      <c r="H622" s="551"/>
      <c r="I622" s="551"/>
      <c r="J622" s="551"/>
      <c r="K622" s="551"/>
      <c r="L622" s="551"/>
      <c r="M622" s="551"/>
      <c r="N622" s="551"/>
      <c r="O622" s="551"/>
      <c r="P622" s="551"/>
      <c r="Q622" s="551"/>
      <c r="R622" s="551"/>
      <c r="S622" s="551"/>
      <c r="T622" s="551"/>
      <c r="U622" s="551"/>
      <c r="V622" s="551"/>
      <c r="W622" s="551"/>
      <c r="X622" s="551"/>
      <c r="Y622" s="551"/>
      <c r="Z622" s="551"/>
      <c r="AA622" s="551"/>
      <c r="AB622" s="551"/>
      <c r="AC622" s="551"/>
      <c r="AD622" s="551"/>
      <c r="AE622" s="551"/>
      <c r="AF622" s="551"/>
      <c r="AG622" s="551"/>
      <c r="AH622" s="551"/>
      <c r="AI622" s="551"/>
      <c r="AJ622" s="551"/>
      <c r="AK622" s="551"/>
      <c r="AL622" s="551"/>
      <c r="AM622" s="551"/>
      <c r="AN622" s="551"/>
      <c r="AO622" s="551"/>
      <c r="AP622" s="551"/>
      <c r="AQ622" s="551"/>
      <c r="AR622" s="551"/>
      <c r="AS622" s="551"/>
      <c r="AT622" s="551"/>
      <c r="AU622" s="551"/>
      <c r="AV622" s="551"/>
      <c r="AW622" s="551"/>
      <c r="AX622" s="551"/>
      <c r="AY622" s="551"/>
      <c r="AZ622" s="551"/>
      <c r="BA622" s="551"/>
      <c r="BB622" s="551"/>
      <c r="BC622" s="551"/>
      <c r="BD622" s="551"/>
      <c r="BE622" s="551"/>
      <c r="BF622" s="551"/>
      <c r="BG622" s="551"/>
      <c r="BH622" s="551"/>
      <c r="BI622" s="551"/>
      <c r="BJ622" s="551"/>
      <c r="BK622" s="551"/>
      <c r="BL622" s="551"/>
      <c r="BM622" s="551"/>
      <c r="BN622" s="551"/>
      <c r="BO622" s="551"/>
      <c r="BP622" s="551"/>
      <c r="BQ622" s="551"/>
      <c r="BR622" s="551"/>
      <c r="BS622" s="551"/>
      <c r="BT622" s="551"/>
      <c r="BU622" s="551"/>
      <c r="BV622" s="551"/>
      <c r="BW622" s="551"/>
      <c r="BX622" s="551"/>
      <c r="BY622" s="551"/>
    </row>
    <row r="623">
      <c r="A623" s="551"/>
      <c r="B623" s="551"/>
      <c r="C623" s="551"/>
      <c r="D623" s="551"/>
      <c r="E623" s="554"/>
      <c r="H623" s="551"/>
      <c r="I623" s="551"/>
      <c r="J623" s="551"/>
      <c r="K623" s="551"/>
      <c r="L623" s="551"/>
      <c r="M623" s="551"/>
      <c r="N623" s="551"/>
      <c r="O623" s="551"/>
      <c r="P623" s="551"/>
      <c r="Q623" s="551"/>
      <c r="R623" s="551"/>
      <c r="S623" s="551"/>
      <c r="T623" s="551"/>
      <c r="U623" s="551"/>
      <c r="V623" s="551"/>
      <c r="W623" s="551"/>
      <c r="X623" s="551"/>
      <c r="Y623" s="551"/>
      <c r="Z623" s="551"/>
      <c r="AA623" s="551"/>
      <c r="AB623" s="551"/>
      <c r="AC623" s="551"/>
      <c r="AD623" s="551"/>
      <c r="AE623" s="551"/>
      <c r="AF623" s="551"/>
      <c r="AG623" s="551"/>
      <c r="AH623" s="551"/>
      <c r="AI623" s="551"/>
      <c r="AJ623" s="551"/>
      <c r="AK623" s="551"/>
      <c r="AL623" s="551"/>
      <c r="AM623" s="551"/>
      <c r="AN623" s="551"/>
      <c r="AO623" s="551"/>
      <c r="AP623" s="551"/>
      <c r="AQ623" s="551"/>
      <c r="AR623" s="551"/>
      <c r="AS623" s="551"/>
      <c r="AT623" s="551"/>
      <c r="AU623" s="551"/>
      <c r="AV623" s="551"/>
      <c r="AW623" s="551"/>
      <c r="AX623" s="551"/>
      <c r="AY623" s="551"/>
      <c r="AZ623" s="551"/>
      <c r="BA623" s="551"/>
      <c r="BB623" s="551"/>
      <c r="BC623" s="551"/>
      <c r="BD623" s="551"/>
      <c r="BE623" s="551"/>
      <c r="BF623" s="551"/>
      <c r="BG623" s="551"/>
      <c r="BH623" s="551"/>
      <c r="BI623" s="551"/>
      <c r="BJ623" s="551"/>
      <c r="BK623" s="551"/>
      <c r="BL623" s="551"/>
      <c r="BM623" s="551"/>
      <c r="BN623" s="551"/>
      <c r="BO623" s="551"/>
      <c r="BP623" s="551"/>
      <c r="BQ623" s="551"/>
      <c r="BR623" s="551"/>
      <c r="BS623" s="551"/>
      <c r="BT623" s="551"/>
      <c r="BU623" s="551"/>
      <c r="BV623" s="551"/>
      <c r="BW623" s="551"/>
      <c r="BX623" s="551"/>
      <c r="BY623" s="551"/>
    </row>
    <row r="624">
      <c r="A624" s="551"/>
      <c r="B624" s="551"/>
      <c r="C624" s="551"/>
      <c r="D624" s="551"/>
      <c r="E624" s="554"/>
      <c r="H624" s="551"/>
      <c r="I624" s="551"/>
      <c r="J624" s="551"/>
      <c r="K624" s="551"/>
      <c r="L624" s="551"/>
      <c r="M624" s="551"/>
      <c r="N624" s="551"/>
      <c r="O624" s="551"/>
      <c r="P624" s="551"/>
      <c r="Q624" s="551"/>
      <c r="R624" s="551"/>
      <c r="S624" s="551"/>
      <c r="T624" s="551"/>
      <c r="U624" s="551"/>
      <c r="V624" s="551"/>
      <c r="W624" s="551"/>
      <c r="X624" s="551"/>
      <c r="Y624" s="551"/>
      <c r="Z624" s="551"/>
      <c r="AA624" s="551"/>
      <c r="AB624" s="551"/>
      <c r="AC624" s="551"/>
      <c r="AD624" s="551"/>
      <c r="AE624" s="551"/>
      <c r="AF624" s="551"/>
      <c r="AG624" s="551"/>
      <c r="AH624" s="551"/>
      <c r="AI624" s="551"/>
      <c r="AJ624" s="551"/>
      <c r="AK624" s="551"/>
      <c r="AL624" s="551"/>
      <c r="AM624" s="551"/>
      <c r="AN624" s="551"/>
      <c r="AO624" s="551"/>
      <c r="AP624" s="551"/>
      <c r="AQ624" s="551"/>
      <c r="AR624" s="551"/>
      <c r="AS624" s="551"/>
      <c r="AT624" s="551"/>
      <c r="AU624" s="551"/>
      <c r="AV624" s="551"/>
      <c r="AW624" s="551"/>
      <c r="AX624" s="551"/>
      <c r="AY624" s="551"/>
      <c r="AZ624" s="551"/>
      <c r="BA624" s="551"/>
      <c r="BB624" s="551"/>
      <c r="BC624" s="551"/>
      <c r="BD624" s="551"/>
      <c r="BE624" s="551"/>
      <c r="BF624" s="551"/>
      <c r="BG624" s="551"/>
      <c r="BH624" s="551"/>
      <c r="BI624" s="551"/>
      <c r="BJ624" s="551"/>
      <c r="BK624" s="551"/>
      <c r="BL624" s="551"/>
      <c r="BM624" s="551"/>
      <c r="BN624" s="551"/>
      <c r="BO624" s="551"/>
      <c r="BP624" s="551"/>
      <c r="BQ624" s="551"/>
      <c r="BR624" s="551"/>
      <c r="BS624" s="551"/>
      <c r="BT624" s="551"/>
      <c r="BU624" s="551"/>
      <c r="BV624" s="551"/>
      <c r="BW624" s="551"/>
      <c r="BX624" s="551"/>
      <c r="BY624" s="551"/>
    </row>
    <row r="625">
      <c r="A625" s="551"/>
      <c r="B625" s="551"/>
      <c r="C625" s="551"/>
      <c r="D625" s="551"/>
      <c r="E625" s="554"/>
      <c r="H625" s="551"/>
      <c r="I625" s="551"/>
      <c r="J625" s="551"/>
      <c r="K625" s="551"/>
      <c r="L625" s="551"/>
      <c r="M625" s="551"/>
      <c r="N625" s="551"/>
      <c r="O625" s="551"/>
      <c r="P625" s="551"/>
      <c r="Q625" s="551"/>
      <c r="R625" s="551"/>
      <c r="S625" s="551"/>
      <c r="T625" s="551"/>
      <c r="U625" s="551"/>
      <c r="V625" s="551"/>
      <c r="W625" s="551"/>
      <c r="X625" s="551"/>
      <c r="Y625" s="551"/>
      <c r="Z625" s="551"/>
      <c r="AA625" s="551"/>
      <c r="AB625" s="551"/>
      <c r="AC625" s="551"/>
      <c r="AD625" s="551"/>
      <c r="AE625" s="551"/>
      <c r="AF625" s="551"/>
      <c r="AG625" s="551"/>
      <c r="AH625" s="551"/>
      <c r="AI625" s="551"/>
      <c r="AJ625" s="551"/>
      <c r="AK625" s="551"/>
      <c r="AL625" s="551"/>
      <c r="AM625" s="551"/>
      <c r="AN625" s="551"/>
      <c r="AO625" s="551"/>
      <c r="AP625" s="551"/>
      <c r="AQ625" s="551"/>
      <c r="AR625" s="551"/>
      <c r="AS625" s="551"/>
      <c r="AT625" s="551"/>
      <c r="AU625" s="551"/>
      <c r="AV625" s="551"/>
      <c r="AW625" s="551"/>
      <c r="AX625" s="551"/>
      <c r="AY625" s="551"/>
      <c r="AZ625" s="551"/>
      <c r="BA625" s="551"/>
      <c r="BB625" s="551"/>
      <c r="BC625" s="551"/>
      <c r="BD625" s="551"/>
      <c r="BE625" s="551"/>
      <c r="BF625" s="551"/>
      <c r="BG625" s="551"/>
      <c r="BH625" s="551"/>
      <c r="BI625" s="551"/>
      <c r="BJ625" s="551"/>
      <c r="BK625" s="551"/>
      <c r="BL625" s="551"/>
      <c r="BM625" s="551"/>
      <c r="BN625" s="551"/>
      <c r="BO625" s="551"/>
      <c r="BP625" s="551"/>
      <c r="BQ625" s="551"/>
      <c r="BR625" s="551"/>
      <c r="BS625" s="551"/>
      <c r="BT625" s="551"/>
      <c r="BU625" s="551"/>
      <c r="BV625" s="551"/>
      <c r="BW625" s="551"/>
      <c r="BX625" s="551"/>
      <c r="BY625" s="551"/>
    </row>
    <row r="626">
      <c r="A626" s="551"/>
      <c r="B626" s="551"/>
      <c r="C626" s="551"/>
      <c r="D626" s="551"/>
      <c r="E626" s="554"/>
      <c r="H626" s="551"/>
      <c r="I626" s="551"/>
      <c r="J626" s="551"/>
      <c r="K626" s="551"/>
      <c r="L626" s="551"/>
      <c r="M626" s="551"/>
      <c r="N626" s="551"/>
      <c r="O626" s="551"/>
      <c r="P626" s="551"/>
      <c r="Q626" s="551"/>
      <c r="R626" s="551"/>
      <c r="S626" s="551"/>
      <c r="T626" s="551"/>
      <c r="U626" s="551"/>
      <c r="V626" s="551"/>
      <c r="W626" s="551"/>
      <c r="X626" s="551"/>
      <c r="Y626" s="551"/>
      <c r="Z626" s="551"/>
      <c r="AA626" s="551"/>
      <c r="AB626" s="551"/>
      <c r="AC626" s="551"/>
      <c r="AD626" s="551"/>
      <c r="AE626" s="551"/>
      <c r="AF626" s="551"/>
      <c r="AG626" s="551"/>
      <c r="AH626" s="551"/>
      <c r="AI626" s="551"/>
      <c r="AJ626" s="551"/>
      <c r="AK626" s="551"/>
      <c r="AL626" s="551"/>
      <c r="AM626" s="551"/>
      <c r="AN626" s="551"/>
      <c r="AO626" s="551"/>
      <c r="AP626" s="551"/>
      <c r="AQ626" s="551"/>
      <c r="AR626" s="551"/>
      <c r="AS626" s="551"/>
      <c r="AT626" s="551"/>
      <c r="AU626" s="551"/>
      <c r="AV626" s="551"/>
      <c r="AW626" s="551"/>
      <c r="AX626" s="551"/>
      <c r="AY626" s="551"/>
      <c r="AZ626" s="551"/>
      <c r="BA626" s="551"/>
      <c r="BB626" s="551"/>
      <c r="BC626" s="551"/>
      <c r="BD626" s="551"/>
      <c r="BE626" s="551"/>
      <c r="BF626" s="551"/>
      <c r="BG626" s="551"/>
      <c r="BH626" s="551"/>
      <c r="BI626" s="551"/>
      <c r="BJ626" s="551"/>
      <c r="BK626" s="551"/>
      <c r="BL626" s="551"/>
      <c r="BM626" s="551"/>
      <c r="BN626" s="551"/>
      <c r="BO626" s="551"/>
      <c r="BP626" s="551"/>
      <c r="BQ626" s="551"/>
      <c r="BR626" s="551"/>
      <c r="BS626" s="551"/>
      <c r="BT626" s="551"/>
      <c r="BU626" s="551"/>
      <c r="BV626" s="551"/>
      <c r="BW626" s="551"/>
      <c r="BX626" s="551"/>
      <c r="BY626" s="551"/>
    </row>
    <row r="627">
      <c r="A627" s="551"/>
      <c r="B627" s="551"/>
      <c r="C627" s="551"/>
      <c r="D627" s="551"/>
      <c r="E627" s="554"/>
      <c r="H627" s="551"/>
      <c r="I627" s="551"/>
      <c r="J627" s="551"/>
      <c r="K627" s="551"/>
      <c r="L627" s="551"/>
      <c r="M627" s="551"/>
      <c r="N627" s="551"/>
      <c r="O627" s="551"/>
      <c r="P627" s="551"/>
      <c r="Q627" s="551"/>
      <c r="R627" s="551"/>
      <c r="S627" s="551"/>
      <c r="T627" s="551"/>
      <c r="U627" s="551"/>
      <c r="V627" s="551"/>
      <c r="W627" s="551"/>
      <c r="X627" s="551"/>
      <c r="Y627" s="551"/>
      <c r="Z627" s="551"/>
      <c r="AA627" s="551"/>
      <c r="AB627" s="551"/>
      <c r="AC627" s="551"/>
      <c r="AD627" s="551"/>
      <c r="AE627" s="551"/>
      <c r="AF627" s="551"/>
      <c r="AG627" s="551"/>
      <c r="AH627" s="551"/>
      <c r="AI627" s="551"/>
      <c r="AJ627" s="551"/>
      <c r="AK627" s="551"/>
      <c r="AL627" s="551"/>
      <c r="AM627" s="551"/>
      <c r="AN627" s="551"/>
      <c r="AO627" s="551"/>
      <c r="AP627" s="551"/>
      <c r="AQ627" s="551"/>
      <c r="AR627" s="551"/>
      <c r="AS627" s="551"/>
      <c r="AT627" s="551"/>
      <c r="AU627" s="551"/>
      <c r="AV627" s="551"/>
      <c r="AW627" s="551"/>
      <c r="AX627" s="551"/>
      <c r="AY627" s="551"/>
      <c r="AZ627" s="551"/>
      <c r="BA627" s="551"/>
      <c r="BB627" s="551"/>
      <c r="BC627" s="551"/>
      <c r="BD627" s="551"/>
      <c r="BE627" s="551"/>
      <c r="BF627" s="551"/>
      <c r="BG627" s="551"/>
      <c r="BH627" s="551"/>
      <c r="BI627" s="551"/>
      <c r="BJ627" s="551"/>
      <c r="BK627" s="551"/>
      <c r="BL627" s="551"/>
      <c r="BM627" s="551"/>
      <c r="BN627" s="551"/>
      <c r="BO627" s="551"/>
      <c r="BP627" s="551"/>
      <c r="BQ627" s="551"/>
      <c r="BR627" s="551"/>
      <c r="BS627" s="551"/>
      <c r="BT627" s="551"/>
      <c r="BU627" s="551"/>
      <c r="BV627" s="551"/>
      <c r="BW627" s="551"/>
      <c r="BX627" s="551"/>
      <c r="BY627" s="551"/>
    </row>
    <row r="628">
      <c r="A628" s="551"/>
      <c r="B628" s="551"/>
      <c r="C628" s="551"/>
      <c r="D628" s="551"/>
      <c r="E628" s="554"/>
      <c r="H628" s="551"/>
      <c r="I628" s="551"/>
      <c r="J628" s="551"/>
      <c r="K628" s="551"/>
      <c r="L628" s="551"/>
      <c r="M628" s="551"/>
      <c r="N628" s="551"/>
      <c r="O628" s="551"/>
      <c r="P628" s="551"/>
      <c r="Q628" s="551"/>
      <c r="R628" s="551"/>
      <c r="S628" s="551"/>
      <c r="T628" s="551"/>
      <c r="U628" s="551"/>
      <c r="V628" s="551"/>
      <c r="W628" s="551"/>
      <c r="X628" s="551"/>
      <c r="Y628" s="551"/>
      <c r="Z628" s="551"/>
      <c r="AA628" s="551"/>
      <c r="AB628" s="551"/>
      <c r="AC628" s="551"/>
      <c r="AD628" s="551"/>
      <c r="AE628" s="551"/>
      <c r="AF628" s="551"/>
      <c r="AG628" s="551"/>
      <c r="AH628" s="551"/>
      <c r="AI628" s="551"/>
      <c r="AJ628" s="551"/>
      <c r="AK628" s="551"/>
      <c r="AL628" s="551"/>
      <c r="AM628" s="551"/>
      <c r="AN628" s="551"/>
      <c r="AO628" s="551"/>
      <c r="AP628" s="551"/>
      <c r="AQ628" s="551"/>
      <c r="AR628" s="551"/>
      <c r="AS628" s="551"/>
      <c r="AT628" s="551"/>
      <c r="AU628" s="551"/>
      <c r="AV628" s="551"/>
      <c r="AW628" s="551"/>
      <c r="AX628" s="551"/>
      <c r="AY628" s="551"/>
      <c r="AZ628" s="551"/>
      <c r="BA628" s="551"/>
      <c r="BB628" s="551"/>
      <c r="BC628" s="551"/>
      <c r="BD628" s="551"/>
      <c r="BE628" s="551"/>
      <c r="BF628" s="551"/>
      <c r="BG628" s="551"/>
      <c r="BH628" s="551"/>
      <c r="BI628" s="551"/>
      <c r="BJ628" s="551"/>
      <c r="BK628" s="551"/>
      <c r="BL628" s="551"/>
      <c r="BM628" s="551"/>
      <c r="BN628" s="551"/>
      <c r="BO628" s="551"/>
      <c r="BP628" s="551"/>
      <c r="BQ628" s="551"/>
      <c r="BR628" s="551"/>
      <c r="BS628" s="551"/>
      <c r="BT628" s="551"/>
      <c r="BU628" s="551"/>
      <c r="BV628" s="551"/>
      <c r="BW628" s="551"/>
      <c r="BX628" s="551"/>
      <c r="BY628" s="551"/>
    </row>
    <row r="629">
      <c r="A629" s="551"/>
      <c r="B629" s="551"/>
      <c r="C629" s="551"/>
      <c r="D629" s="551"/>
      <c r="E629" s="554"/>
      <c r="H629" s="551"/>
      <c r="I629" s="551"/>
      <c r="J629" s="551"/>
      <c r="K629" s="551"/>
      <c r="L629" s="551"/>
      <c r="M629" s="551"/>
      <c r="N629" s="551"/>
      <c r="O629" s="551"/>
      <c r="P629" s="551"/>
      <c r="Q629" s="551"/>
      <c r="R629" s="551"/>
      <c r="S629" s="551"/>
      <c r="T629" s="551"/>
      <c r="U629" s="551"/>
      <c r="V629" s="551"/>
      <c r="W629" s="551"/>
      <c r="X629" s="551"/>
      <c r="Y629" s="551"/>
      <c r="Z629" s="551"/>
      <c r="AA629" s="551"/>
      <c r="AB629" s="551"/>
      <c r="AC629" s="551"/>
      <c r="AD629" s="551"/>
      <c r="AE629" s="551"/>
      <c r="AF629" s="551"/>
      <c r="AG629" s="551"/>
      <c r="AH629" s="551"/>
      <c r="AI629" s="551"/>
      <c r="AJ629" s="551"/>
      <c r="AK629" s="551"/>
      <c r="AL629" s="551"/>
      <c r="AM629" s="551"/>
      <c r="AN629" s="551"/>
      <c r="AO629" s="551"/>
      <c r="AP629" s="551"/>
      <c r="AQ629" s="551"/>
      <c r="AR629" s="551"/>
      <c r="AS629" s="551"/>
      <c r="AT629" s="551"/>
      <c r="AU629" s="551"/>
      <c r="AV629" s="551"/>
      <c r="AW629" s="551"/>
      <c r="AX629" s="551"/>
      <c r="AY629" s="551"/>
      <c r="AZ629" s="551"/>
      <c r="BA629" s="551"/>
      <c r="BB629" s="551"/>
      <c r="BC629" s="551"/>
      <c r="BD629" s="551"/>
      <c r="BE629" s="551"/>
      <c r="BF629" s="551"/>
      <c r="BG629" s="551"/>
      <c r="BH629" s="551"/>
      <c r="BI629" s="551"/>
      <c r="BJ629" s="551"/>
      <c r="BK629" s="551"/>
      <c r="BL629" s="551"/>
      <c r="BM629" s="551"/>
      <c r="BN629" s="551"/>
      <c r="BO629" s="551"/>
      <c r="BP629" s="551"/>
      <c r="BQ629" s="551"/>
      <c r="BR629" s="551"/>
      <c r="BS629" s="551"/>
      <c r="BT629" s="551"/>
      <c r="BU629" s="551"/>
      <c r="BV629" s="551"/>
      <c r="BW629" s="551"/>
      <c r="BX629" s="551"/>
      <c r="BY629" s="551"/>
    </row>
    <row r="630">
      <c r="A630" s="551"/>
      <c r="B630" s="551"/>
      <c r="C630" s="551"/>
      <c r="D630" s="551"/>
      <c r="E630" s="554"/>
      <c r="H630" s="551"/>
      <c r="I630" s="551"/>
      <c r="J630" s="551"/>
      <c r="K630" s="551"/>
      <c r="L630" s="551"/>
      <c r="M630" s="551"/>
      <c r="N630" s="551"/>
      <c r="O630" s="551"/>
      <c r="P630" s="551"/>
      <c r="Q630" s="551"/>
      <c r="R630" s="551"/>
      <c r="S630" s="551"/>
      <c r="T630" s="551"/>
      <c r="U630" s="551"/>
      <c r="V630" s="551"/>
      <c r="W630" s="551"/>
      <c r="X630" s="551"/>
      <c r="Y630" s="551"/>
      <c r="Z630" s="551"/>
      <c r="AA630" s="551"/>
      <c r="AB630" s="551"/>
      <c r="AC630" s="551"/>
      <c r="AD630" s="551"/>
      <c r="AE630" s="551"/>
      <c r="AF630" s="551"/>
      <c r="AG630" s="551"/>
      <c r="AH630" s="551"/>
      <c r="AI630" s="551"/>
      <c r="AJ630" s="551"/>
      <c r="AK630" s="551"/>
      <c r="AL630" s="551"/>
      <c r="AM630" s="551"/>
      <c r="AN630" s="551"/>
      <c r="AO630" s="551"/>
      <c r="AP630" s="551"/>
      <c r="AQ630" s="551"/>
      <c r="AR630" s="551"/>
      <c r="AS630" s="551"/>
      <c r="AT630" s="551"/>
      <c r="AU630" s="551"/>
      <c r="AV630" s="551"/>
      <c r="AW630" s="551"/>
      <c r="AX630" s="551"/>
      <c r="AY630" s="551"/>
      <c r="AZ630" s="551"/>
      <c r="BA630" s="551"/>
      <c r="BB630" s="551"/>
      <c r="BC630" s="551"/>
      <c r="BD630" s="551"/>
      <c r="BE630" s="551"/>
      <c r="BF630" s="551"/>
      <c r="BG630" s="551"/>
      <c r="BH630" s="551"/>
      <c r="BI630" s="551"/>
      <c r="BJ630" s="551"/>
      <c r="BK630" s="551"/>
      <c r="BL630" s="551"/>
      <c r="BM630" s="551"/>
      <c r="BN630" s="551"/>
      <c r="BO630" s="551"/>
      <c r="BP630" s="551"/>
      <c r="BQ630" s="551"/>
      <c r="BR630" s="551"/>
      <c r="BS630" s="551"/>
      <c r="BT630" s="551"/>
      <c r="BU630" s="551"/>
      <c r="BV630" s="551"/>
      <c r="BW630" s="551"/>
      <c r="BX630" s="551"/>
      <c r="BY630" s="551"/>
    </row>
    <row r="631">
      <c r="A631" s="551"/>
      <c r="B631" s="551"/>
      <c r="C631" s="551"/>
      <c r="D631" s="551"/>
      <c r="E631" s="554"/>
      <c r="H631" s="551"/>
      <c r="I631" s="551"/>
      <c r="J631" s="551"/>
      <c r="K631" s="551"/>
      <c r="L631" s="551"/>
      <c r="M631" s="551"/>
      <c r="N631" s="551"/>
      <c r="O631" s="551"/>
      <c r="P631" s="551"/>
      <c r="Q631" s="551"/>
      <c r="R631" s="551"/>
      <c r="S631" s="551"/>
      <c r="T631" s="551"/>
      <c r="U631" s="551"/>
      <c r="V631" s="551"/>
      <c r="W631" s="551"/>
      <c r="X631" s="551"/>
      <c r="Y631" s="551"/>
      <c r="Z631" s="551"/>
      <c r="AA631" s="551"/>
      <c r="AB631" s="551"/>
      <c r="AC631" s="551"/>
      <c r="AD631" s="551"/>
      <c r="AE631" s="551"/>
      <c r="AF631" s="551"/>
      <c r="AG631" s="551"/>
      <c r="AH631" s="551"/>
      <c r="AI631" s="551"/>
      <c r="AJ631" s="551"/>
      <c r="AK631" s="551"/>
      <c r="AL631" s="551"/>
      <c r="AM631" s="551"/>
      <c r="AN631" s="551"/>
      <c r="AO631" s="551"/>
      <c r="AP631" s="551"/>
      <c r="AQ631" s="551"/>
      <c r="AR631" s="551"/>
      <c r="AS631" s="551"/>
      <c r="AT631" s="551"/>
      <c r="AU631" s="551"/>
      <c r="AV631" s="551"/>
      <c r="AW631" s="551"/>
      <c r="AX631" s="551"/>
      <c r="AY631" s="551"/>
      <c r="AZ631" s="551"/>
      <c r="BA631" s="551"/>
      <c r="BB631" s="551"/>
      <c r="BC631" s="551"/>
      <c r="BD631" s="551"/>
      <c r="BE631" s="551"/>
      <c r="BF631" s="551"/>
      <c r="BG631" s="551"/>
      <c r="BH631" s="551"/>
      <c r="BI631" s="551"/>
      <c r="BJ631" s="551"/>
      <c r="BK631" s="551"/>
      <c r="BL631" s="551"/>
      <c r="BM631" s="551"/>
      <c r="BN631" s="551"/>
      <c r="BO631" s="551"/>
      <c r="BP631" s="551"/>
      <c r="BQ631" s="551"/>
      <c r="BR631" s="551"/>
      <c r="BS631" s="551"/>
      <c r="BT631" s="551"/>
      <c r="BU631" s="551"/>
      <c r="BV631" s="551"/>
      <c r="BW631" s="551"/>
      <c r="BX631" s="551"/>
      <c r="BY631" s="551"/>
    </row>
    <row r="632">
      <c r="A632" s="551"/>
      <c r="B632" s="551"/>
      <c r="C632" s="551"/>
      <c r="D632" s="551"/>
      <c r="E632" s="554"/>
      <c r="H632" s="551"/>
      <c r="I632" s="551"/>
      <c r="J632" s="551"/>
      <c r="K632" s="551"/>
      <c r="L632" s="551"/>
      <c r="M632" s="551"/>
      <c r="N632" s="551"/>
      <c r="O632" s="551"/>
      <c r="P632" s="551"/>
      <c r="Q632" s="551"/>
      <c r="R632" s="551"/>
      <c r="S632" s="551"/>
      <c r="T632" s="551"/>
      <c r="U632" s="551"/>
      <c r="V632" s="551"/>
      <c r="W632" s="551"/>
      <c r="X632" s="551"/>
      <c r="Y632" s="551"/>
      <c r="Z632" s="551"/>
      <c r="AA632" s="551"/>
      <c r="AB632" s="551"/>
      <c r="AC632" s="551"/>
      <c r="AD632" s="551"/>
      <c r="AE632" s="551"/>
      <c r="AF632" s="551"/>
      <c r="AG632" s="551"/>
      <c r="AH632" s="551"/>
      <c r="AI632" s="551"/>
      <c r="AJ632" s="551"/>
      <c r="AK632" s="551"/>
      <c r="AL632" s="551"/>
      <c r="AM632" s="551"/>
      <c r="AN632" s="551"/>
      <c r="AO632" s="551"/>
      <c r="AP632" s="551"/>
      <c r="AQ632" s="551"/>
      <c r="AR632" s="551"/>
      <c r="AS632" s="551"/>
      <c r="AT632" s="551"/>
      <c r="AU632" s="551"/>
      <c r="AV632" s="551"/>
      <c r="AW632" s="551"/>
      <c r="AX632" s="551"/>
      <c r="AY632" s="551"/>
      <c r="AZ632" s="551"/>
      <c r="BA632" s="551"/>
      <c r="BB632" s="551"/>
      <c r="BC632" s="551"/>
      <c r="BD632" s="551"/>
      <c r="BE632" s="551"/>
      <c r="BF632" s="551"/>
      <c r="BG632" s="551"/>
      <c r="BH632" s="551"/>
      <c r="BI632" s="551"/>
      <c r="BJ632" s="551"/>
      <c r="BK632" s="551"/>
      <c r="BL632" s="551"/>
      <c r="BM632" s="551"/>
      <c r="BN632" s="551"/>
      <c r="BO632" s="551"/>
      <c r="BP632" s="551"/>
      <c r="BQ632" s="551"/>
      <c r="BR632" s="551"/>
      <c r="BS632" s="551"/>
      <c r="BT632" s="551"/>
      <c r="BU632" s="551"/>
      <c r="BV632" s="551"/>
      <c r="BW632" s="551"/>
      <c r="BX632" s="551"/>
      <c r="BY632" s="551"/>
    </row>
    <row r="633">
      <c r="A633" s="551"/>
      <c r="B633" s="551"/>
      <c r="C633" s="551"/>
      <c r="D633" s="551"/>
      <c r="E633" s="554"/>
      <c r="H633" s="551"/>
      <c r="I633" s="551"/>
      <c r="J633" s="551"/>
      <c r="K633" s="551"/>
      <c r="L633" s="551"/>
      <c r="M633" s="551"/>
      <c r="N633" s="551"/>
      <c r="O633" s="551"/>
      <c r="P633" s="551"/>
      <c r="Q633" s="551"/>
      <c r="R633" s="551"/>
      <c r="S633" s="551"/>
      <c r="T633" s="551"/>
      <c r="U633" s="551"/>
      <c r="V633" s="551"/>
      <c r="W633" s="551"/>
      <c r="X633" s="551"/>
      <c r="Y633" s="551"/>
      <c r="Z633" s="551"/>
      <c r="AA633" s="551"/>
      <c r="AB633" s="551"/>
      <c r="AC633" s="551"/>
      <c r="AD633" s="551"/>
      <c r="AE633" s="551"/>
      <c r="AF633" s="551"/>
      <c r="AG633" s="551"/>
      <c r="AH633" s="551"/>
      <c r="AI633" s="551"/>
      <c r="AJ633" s="551"/>
      <c r="AK633" s="551"/>
      <c r="AL633" s="551"/>
      <c r="AM633" s="551"/>
      <c r="AN633" s="551"/>
      <c r="AO633" s="551"/>
      <c r="AP633" s="551"/>
      <c r="AQ633" s="551"/>
      <c r="AR633" s="551"/>
      <c r="AS633" s="551"/>
      <c r="AT633" s="551"/>
      <c r="AU633" s="551"/>
      <c r="AV633" s="551"/>
      <c r="AW633" s="551"/>
      <c r="AX633" s="551"/>
      <c r="AY633" s="551"/>
      <c r="AZ633" s="551"/>
      <c r="BA633" s="551"/>
      <c r="BB633" s="551"/>
      <c r="BC633" s="551"/>
      <c r="BD633" s="551"/>
      <c r="BE633" s="551"/>
      <c r="BF633" s="551"/>
      <c r="BG633" s="551"/>
      <c r="BH633" s="551"/>
      <c r="BI633" s="551"/>
      <c r="BJ633" s="551"/>
      <c r="BK633" s="551"/>
      <c r="BL633" s="551"/>
      <c r="BM633" s="551"/>
      <c r="BN633" s="551"/>
      <c r="BO633" s="551"/>
      <c r="BP633" s="551"/>
      <c r="BQ633" s="551"/>
      <c r="BR633" s="551"/>
      <c r="BS633" s="551"/>
      <c r="BT633" s="551"/>
      <c r="BU633" s="551"/>
      <c r="BV633" s="551"/>
      <c r="BW633" s="551"/>
      <c r="BX633" s="551"/>
      <c r="BY633" s="551"/>
    </row>
    <row r="634">
      <c r="A634" s="551"/>
      <c r="B634" s="551"/>
      <c r="C634" s="551"/>
      <c r="D634" s="551"/>
      <c r="E634" s="554"/>
      <c r="H634" s="551"/>
      <c r="I634" s="551"/>
      <c r="J634" s="551"/>
      <c r="K634" s="551"/>
      <c r="L634" s="551"/>
      <c r="M634" s="551"/>
      <c r="N634" s="551"/>
      <c r="O634" s="551"/>
      <c r="P634" s="551"/>
      <c r="Q634" s="551"/>
      <c r="R634" s="551"/>
      <c r="S634" s="551"/>
      <c r="T634" s="551"/>
      <c r="U634" s="551"/>
      <c r="V634" s="551"/>
      <c r="W634" s="551"/>
      <c r="X634" s="551"/>
      <c r="Y634" s="551"/>
      <c r="Z634" s="551"/>
      <c r="AA634" s="551"/>
      <c r="AB634" s="551"/>
      <c r="AC634" s="551"/>
      <c r="AD634" s="551"/>
      <c r="AE634" s="551"/>
      <c r="AF634" s="551"/>
      <c r="AG634" s="551"/>
      <c r="AH634" s="551"/>
      <c r="AI634" s="551"/>
      <c r="AJ634" s="551"/>
      <c r="AK634" s="551"/>
      <c r="AL634" s="551"/>
      <c r="AM634" s="551"/>
      <c r="AN634" s="551"/>
      <c r="AO634" s="551"/>
      <c r="AP634" s="551"/>
      <c r="AQ634" s="551"/>
      <c r="AR634" s="551"/>
      <c r="AS634" s="551"/>
      <c r="AT634" s="551"/>
      <c r="AU634" s="551"/>
      <c r="AV634" s="551"/>
      <c r="AW634" s="551"/>
      <c r="AX634" s="551"/>
      <c r="AY634" s="551"/>
      <c r="AZ634" s="551"/>
      <c r="BA634" s="551"/>
      <c r="BB634" s="551"/>
      <c r="BC634" s="551"/>
      <c r="BD634" s="551"/>
      <c r="BE634" s="551"/>
      <c r="BF634" s="551"/>
      <c r="BG634" s="551"/>
      <c r="BH634" s="551"/>
      <c r="BI634" s="551"/>
      <c r="BJ634" s="551"/>
      <c r="BK634" s="551"/>
      <c r="BL634" s="551"/>
      <c r="BM634" s="551"/>
      <c r="BN634" s="551"/>
      <c r="BO634" s="551"/>
      <c r="BP634" s="551"/>
      <c r="BQ634" s="551"/>
      <c r="BR634" s="551"/>
      <c r="BS634" s="551"/>
      <c r="BT634" s="551"/>
      <c r="BU634" s="551"/>
      <c r="BV634" s="551"/>
      <c r="BW634" s="551"/>
      <c r="BX634" s="551"/>
      <c r="BY634" s="551"/>
    </row>
    <row r="635">
      <c r="A635" s="551"/>
      <c r="B635" s="551"/>
      <c r="C635" s="551"/>
      <c r="D635" s="551"/>
      <c r="E635" s="554"/>
      <c r="H635" s="551"/>
      <c r="I635" s="551"/>
      <c r="J635" s="551"/>
      <c r="K635" s="551"/>
      <c r="L635" s="551"/>
      <c r="M635" s="551"/>
      <c r="N635" s="551"/>
      <c r="O635" s="551"/>
      <c r="P635" s="551"/>
      <c r="Q635" s="551"/>
      <c r="R635" s="551"/>
      <c r="S635" s="551"/>
      <c r="T635" s="551"/>
      <c r="U635" s="551"/>
      <c r="V635" s="551"/>
      <c r="W635" s="551"/>
      <c r="X635" s="551"/>
      <c r="Y635" s="551"/>
      <c r="Z635" s="551"/>
      <c r="AA635" s="551"/>
      <c r="AB635" s="551"/>
      <c r="AC635" s="551"/>
      <c r="AD635" s="551"/>
      <c r="AE635" s="551"/>
      <c r="AF635" s="551"/>
      <c r="AG635" s="551"/>
      <c r="AH635" s="551"/>
      <c r="AI635" s="551"/>
      <c r="AJ635" s="551"/>
      <c r="AK635" s="551"/>
      <c r="AL635" s="551"/>
      <c r="AM635" s="551"/>
      <c r="AN635" s="551"/>
      <c r="AO635" s="551"/>
      <c r="AP635" s="551"/>
      <c r="AQ635" s="551"/>
      <c r="AR635" s="551"/>
      <c r="AS635" s="551"/>
      <c r="AT635" s="551"/>
      <c r="AU635" s="551"/>
      <c r="AV635" s="551"/>
      <c r="AW635" s="551"/>
      <c r="AX635" s="551"/>
      <c r="AY635" s="551"/>
      <c r="AZ635" s="551"/>
      <c r="BA635" s="551"/>
      <c r="BB635" s="551"/>
      <c r="BC635" s="551"/>
      <c r="BD635" s="551"/>
      <c r="BE635" s="551"/>
      <c r="BF635" s="551"/>
      <c r="BG635" s="551"/>
      <c r="BH635" s="551"/>
      <c r="BI635" s="551"/>
      <c r="BJ635" s="551"/>
      <c r="BK635" s="551"/>
      <c r="BL635" s="551"/>
      <c r="BM635" s="551"/>
      <c r="BN635" s="551"/>
      <c r="BO635" s="551"/>
      <c r="BP635" s="551"/>
      <c r="BQ635" s="551"/>
      <c r="BR635" s="551"/>
      <c r="BS635" s="551"/>
      <c r="BT635" s="551"/>
      <c r="BU635" s="551"/>
      <c r="BV635" s="551"/>
      <c r="BW635" s="551"/>
      <c r="BX635" s="551"/>
      <c r="BY635" s="551"/>
    </row>
    <row r="636">
      <c r="A636" s="551"/>
      <c r="B636" s="551"/>
      <c r="C636" s="551"/>
      <c r="D636" s="551"/>
      <c r="E636" s="554"/>
      <c r="H636" s="551"/>
      <c r="I636" s="551"/>
      <c r="J636" s="551"/>
      <c r="K636" s="551"/>
      <c r="L636" s="551"/>
      <c r="M636" s="551"/>
      <c r="N636" s="551"/>
      <c r="O636" s="551"/>
      <c r="P636" s="551"/>
      <c r="Q636" s="551"/>
      <c r="R636" s="551"/>
      <c r="S636" s="551"/>
      <c r="T636" s="551"/>
      <c r="U636" s="551"/>
      <c r="V636" s="551"/>
      <c r="W636" s="551"/>
      <c r="X636" s="551"/>
      <c r="Y636" s="551"/>
      <c r="Z636" s="551"/>
      <c r="AA636" s="551"/>
      <c r="AB636" s="551"/>
      <c r="AC636" s="551"/>
      <c r="AD636" s="551"/>
      <c r="AE636" s="551"/>
      <c r="AF636" s="551"/>
      <c r="AG636" s="551"/>
      <c r="AH636" s="551"/>
      <c r="AI636" s="551"/>
      <c r="AJ636" s="551"/>
      <c r="AK636" s="551"/>
      <c r="AL636" s="551"/>
      <c r="AM636" s="551"/>
      <c r="AN636" s="551"/>
      <c r="AO636" s="551"/>
      <c r="AP636" s="551"/>
      <c r="AQ636" s="551"/>
      <c r="AR636" s="551"/>
      <c r="AS636" s="551"/>
      <c r="AT636" s="551"/>
      <c r="AU636" s="551"/>
      <c r="AV636" s="551"/>
      <c r="AW636" s="551"/>
      <c r="AX636" s="551"/>
      <c r="AY636" s="551"/>
      <c r="AZ636" s="551"/>
      <c r="BA636" s="551"/>
      <c r="BB636" s="551"/>
      <c r="BC636" s="551"/>
      <c r="BD636" s="551"/>
      <c r="BE636" s="551"/>
      <c r="BF636" s="551"/>
      <c r="BG636" s="551"/>
      <c r="BH636" s="551"/>
      <c r="BI636" s="551"/>
      <c r="BJ636" s="551"/>
      <c r="BK636" s="551"/>
      <c r="BL636" s="551"/>
      <c r="BM636" s="551"/>
      <c r="BN636" s="551"/>
      <c r="BO636" s="551"/>
      <c r="BP636" s="551"/>
      <c r="BQ636" s="551"/>
      <c r="BR636" s="551"/>
      <c r="BS636" s="551"/>
      <c r="BT636" s="551"/>
      <c r="BU636" s="551"/>
      <c r="BV636" s="551"/>
      <c r="BW636" s="551"/>
      <c r="BX636" s="551"/>
      <c r="BY636" s="551"/>
    </row>
    <row r="637">
      <c r="A637" s="551"/>
      <c r="B637" s="551"/>
      <c r="C637" s="551"/>
      <c r="D637" s="551"/>
      <c r="E637" s="554"/>
      <c r="H637" s="551"/>
      <c r="I637" s="551"/>
      <c r="J637" s="551"/>
      <c r="K637" s="551"/>
      <c r="L637" s="551"/>
      <c r="M637" s="551"/>
      <c r="N637" s="551"/>
      <c r="O637" s="551"/>
      <c r="P637" s="551"/>
      <c r="Q637" s="551"/>
      <c r="R637" s="551"/>
      <c r="S637" s="551"/>
      <c r="T637" s="551"/>
      <c r="U637" s="551"/>
      <c r="V637" s="551"/>
      <c r="W637" s="551"/>
      <c r="X637" s="551"/>
      <c r="Y637" s="551"/>
      <c r="Z637" s="551"/>
      <c r="AA637" s="551"/>
      <c r="AB637" s="551"/>
      <c r="AC637" s="551"/>
      <c r="AD637" s="551"/>
      <c r="AE637" s="551"/>
      <c r="AF637" s="551"/>
      <c r="AG637" s="551"/>
      <c r="AH637" s="551"/>
      <c r="AI637" s="551"/>
      <c r="AJ637" s="551"/>
      <c r="AK637" s="551"/>
      <c r="AL637" s="551"/>
      <c r="AM637" s="551"/>
      <c r="AN637" s="551"/>
      <c r="AO637" s="551"/>
      <c r="AP637" s="551"/>
      <c r="AQ637" s="551"/>
      <c r="AR637" s="551"/>
      <c r="AS637" s="551"/>
      <c r="AT637" s="551"/>
      <c r="AU637" s="551"/>
      <c r="AV637" s="551"/>
      <c r="AW637" s="551"/>
      <c r="AX637" s="551"/>
      <c r="AY637" s="551"/>
      <c r="AZ637" s="551"/>
      <c r="BA637" s="551"/>
      <c r="BB637" s="551"/>
      <c r="BC637" s="551"/>
      <c r="BD637" s="551"/>
      <c r="BE637" s="551"/>
      <c r="BF637" s="551"/>
      <c r="BG637" s="551"/>
      <c r="BH637" s="551"/>
      <c r="BI637" s="551"/>
      <c r="BJ637" s="551"/>
      <c r="BK637" s="551"/>
      <c r="BL637" s="551"/>
      <c r="BM637" s="551"/>
      <c r="BN637" s="551"/>
      <c r="BO637" s="551"/>
      <c r="BP637" s="551"/>
      <c r="BQ637" s="551"/>
      <c r="BR637" s="551"/>
      <c r="BS637" s="551"/>
      <c r="BT637" s="551"/>
      <c r="BU637" s="551"/>
      <c r="BV637" s="551"/>
      <c r="BW637" s="551"/>
      <c r="BX637" s="551"/>
      <c r="BY637" s="551"/>
    </row>
    <row r="638">
      <c r="A638" s="551"/>
      <c r="B638" s="551"/>
      <c r="C638" s="551"/>
      <c r="D638" s="551"/>
      <c r="E638" s="554"/>
      <c r="H638" s="551"/>
      <c r="I638" s="551"/>
      <c r="J638" s="551"/>
      <c r="K638" s="551"/>
      <c r="L638" s="551"/>
      <c r="M638" s="551"/>
      <c r="N638" s="551"/>
      <c r="O638" s="551"/>
      <c r="P638" s="551"/>
      <c r="Q638" s="551"/>
      <c r="R638" s="551"/>
      <c r="S638" s="551"/>
      <c r="T638" s="551"/>
      <c r="U638" s="551"/>
      <c r="V638" s="551"/>
      <c r="W638" s="551"/>
      <c r="X638" s="551"/>
      <c r="Y638" s="551"/>
      <c r="Z638" s="551"/>
      <c r="AA638" s="551"/>
      <c r="AB638" s="551"/>
      <c r="AC638" s="551"/>
      <c r="AD638" s="551"/>
      <c r="AE638" s="551"/>
      <c r="AF638" s="551"/>
      <c r="AG638" s="551"/>
      <c r="AH638" s="551"/>
      <c r="AI638" s="551"/>
      <c r="AJ638" s="551"/>
      <c r="AK638" s="551"/>
      <c r="AL638" s="551"/>
      <c r="AM638" s="551"/>
      <c r="AN638" s="551"/>
      <c r="AO638" s="551"/>
      <c r="AP638" s="551"/>
      <c r="AQ638" s="551"/>
      <c r="AR638" s="551"/>
      <c r="AS638" s="551"/>
      <c r="AT638" s="551"/>
      <c r="AU638" s="551"/>
      <c r="AV638" s="551"/>
      <c r="AW638" s="551"/>
      <c r="AX638" s="551"/>
      <c r="AY638" s="551"/>
      <c r="AZ638" s="551"/>
      <c r="BA638" s="551"/>
      <c r="BB638" s="551"/>
      <c r="BC638" s="551"/>
      <c r="BD638" s="551"/>
      <c r="BE638" s="551"/>
      <c r="BF638" s="551"/>
      <c r="BG638" s="551"/>
      <c r="BH638" s="551"/>
      <c r="BI638" s="551"/>
      <c r="BJ638" s="551"/>
      <c r="BK638" s="551"/>
      <c r="BL638" s="551"/>
      <c r="BM638" s="551"/>
      <c r="BN638" s="551"/>
      <c r="BO638" s="551"/>
      <c r="BP638" s="551"/>
      <c r="BQ638" s="551"/>
      <c r="BR638" s="551"/>
      <c r="BS638" s="551"/>
      <c r="BT638" s="551"/>
      <c r="BU638" s="551"/>
      <c r="BV638" s="551"/>
      <c r="BW638" s="551"/>
      <c r="BX638" s="551"/>
      <c r="BY638" s="551"/>
    </row>
    <row r="639">
      <c r="A639" s="551"/>
      <c r="B639" s="551"/>
      <c r="C639" s="551"/>
      <c r="D639" s="551"/>
      <c r="E639" s="554"/>
      <c r="H639" s="551"/>
      <c r="I639" s="551"/>
      <c r="J639" s="551"/>
      <c r="K639" s="551"/>
      <c r="L639" s="551"/>
      <c r="M639" s="551"/>
      <c r="N639" s="551"/>
      <c r="O639" s="551"/>
      <c r="P639" s="551"/>
      <c r="Q639" s="551"/>
      <c r="R639" s="551"/>
      <c r="S639" s="551"/>
      <c r="T639" s="551"/>
      <c r="U639" s="551"/>
      <c r="V639" s="551"/>
      <c r="W639" s="551"/>
      <c r="X639" s="551"/>
      <c r="Y639" s="551"/>
      <c r="Z639" s="551"/>
      <c r="AA639" s="551"/>
      <c r="AB639" s="551"/>
      <c r="AC639" s="551"/>
      <c r="AD639" s="551"/>
      <c r="AE639" s="551"/>
      <c r="AF639" s="551"/>
      <c r="AG639" s="551"/>
      <c r="AH639" s="551"/>
      <c r="AI639" s="551"/>
      <c r="AJ639" s="551"/>
      <c r="AK639" s="551"/>
      <c r="AL639" s="551"/>
      <c r="AM639" s="551"/>
      <c r="AN639" s="551"/>
      <c r="AO639" s="551"/>
      <c r="AP639" s="551"/>
      <c r="AQ639" s="551"/>
      <c r="AR639" s="551"/>
      <c r="AS639" s="551"/>
      <c r="AT639" s="551"/>
      <c r="AU639" s="551"/>
      <c r="AV639" s="551"/>
      <c r="AW639" s="551"/>
      <c r="AX639" s="551"/>
      <c r="AY639" s="551"/>
      <c r="AZ639" s="551"/>
      <c r="BA639" s="551"/>
      <c r="BB639" s="551"/>
      <c r="BC639" s="551"/>
      <c r="BD639" s="551"/>
      <c r="BE639" s="551"/>
      <c r="BF639" s="551"/>
      <c r="BG639" s="551"/>
      <c r="BH639" s="551"/>
      <c r="BI639" s="551"/>
      <c r="BJ639" s="551"/>
      <c r="BK639" s="551"/>
      <c r="BL639" s="551"/>
      <c r="BM639" s="551"/>
      <c r="BN639" s="551"/>
      <c r="BO639" s="551"/>
      <c r="BP639" s="551"/>
      <c r="BQ639" s="551"/>
      <c r="BR639" s="551"/>
      <c r="BS639" s="551"/>
      <c r="BT639" s="551"/>
      <c r="BU639" s="551"/>
      <c r="BV639" s="551"/>
      <c r="BW639" s="551"/>
      <c r="BX639" s="551"/>
      <c r="BY639" s="551"/>
    </row>
    <row r="640">
      <c r="A640" s="551"/>
      <c r="B640" s="551"/>
      <c r="C640" s="551"/>
      <c r="D640" s="551"/>
      <c r="E640" s="554"/>
      <c r="H640" s="551"/>
      <c r="I640" s="551"/>
      <c r="J640" s="551"/>
      <c r="K640" s="551"/>
      <c r="L640" s="551"/>
      <c r="M640" s="551"/>
      <c r="N640" s="551"/>
      <c r="O640" s="551"/>
      <c r="P640" s="551"/>
      <c r="Q640" s="551"/>
      <c r="R640" s="551"/>
      <c r="S640" s="551"/>
      <c r="T640" s="551"/>
      <c r="U640" s="551"/>
      <c r="V640" s="551"/>
      <c r="W640" s="551"/>
      <c r="X640" s="551"/>
      <c r="Y640" s="551"/>
      <c r="Z640" s="551"/>
      <c r="AA640" s="551"/>
      <c r="AB640" s="551"/>
      <c r="AC640" s="551"/>
      <c r="AD640" s="551"/>
      <c r="AE640" s="551"/>
      <c r="AF640" s="551"/>
      <c r="AG640" s="551"/>
      <c r="AH640" s="551"/>
      <c r="AI640" s="551"/>
      <c r="AJ640" s="551"/>
      <c r="AK640" s="551"/>
      <c r="AL640" s="551"/>
      <c r="AM640" s="551"/>
      <c r="AN640" s="551"/>
      <c r="AO640" s="551"/>
      <c r="AP640" s="551"/>
      <c r="AQ640" s="551"/>
      <c r="AR640" s="551"/>
      <c r="AS640" s="551"/>
      <c r="AT640" s="551"/>
      <c r="AU640" s="551"/>
      <c r="AV640" s="551"/>
      <c r="AW640" s="551"/>
      <c r="AX640" s="551"/>
      <c r="AY640" s="551"/>
      <c r="AZ640" s="551"/>
      <c r="BA640" s="551"/>
      <c r="BB640" s="551"/>
      <c r="BC640" s="551"/>
      <c r="BD640" s="551"/>
      <c r="BE640" s="551"/>
      <c r="BF640" s="551"/>
      <c r="BG640" s="551"/>
      <c r="BH640" s="551"/>
      <c r="BI640" s="551"/>
      <c r="BJ640" s="551"/>
      <c r="BK640" s="551"/>
      <c r="BL640" s="551"/>
      <c r="BM640" s="551"/>
      <c r="BN640" s="551"/>
      <c r="BO640" s="551"/>
      <c r="BP640" s="551"/>
      <c r="BQ640" s="551"/>
      <c r="BR640" s="551"/>
      <c r="BS640" s="551"/>
      <c r="BT640" s="551"/>
      <c r="BU640" s="551"/>
      <c r="BV640" s="551"/>
      <c r="BW640" s="551"/>
      <c r="BX640" s="551"/>
      <c r="BY640" s="551"/>
    </row>
    <row r="641">
      <c r="A641" s="551"/>
      <c r="B641" s="551"/>
      <c r="C641" s="551"/>
      <c r="D641" s="551"/>
      <c r="E641" s="554"/>
      <c r="H641" s="551"/>
      <c r="I641" s="551"/>
      <c r="J641" s="551"/>
      <c r="K641" s="551"/>
      <c r="L641" s="551"/>
      <c r="M641" s="551"/>
      <c r="N641" s="551"/>
      <c r="O641" s="551"/>
      <c r="P641" s="551"/>
      <c r="Q641" s="551"/>
      <c r="R641" s="551"/>
      <c r="S641" s="551"/>
      <c r="T641" s="551"/>
      <c r="U641" s="551"/>
      <c r="V641" s="551"/>
      <c r="W641" s="551"/>
      <c r="X641" s="551"/>
      <c r="Y641" s="551"/>
      <c r="Z641" s="551"/>
      <c r="AA641" s="551"/>
      <c r="AB641" s="551"/>
      <c r="AC641" s="551"/>
      <c r="AD641" s="551"/>
      <c r="AE641" s="551"/>
      <c r="AF641" s="551"/>
      <c r="AG641" s="551"/>
      <c r="AH641" s="551"/>
      <c r="AI641" s="551"/>
      <c r="AJ641" s="551"/>
      <c r="AK641" s="551"/>
      <c r="AL641" s="551"/>
      <c r="AM641" s="551"/>
      <c r="AN641" s="551"/>
      <c r="AO641" s="551"/>
      <c r="AP641" s="551"/>
      <c r="AQ641" s="551"/>
      <c r="AR641" s="551"/>
      <c r="AS641" s="551"/>
      <c r="AT641" s="551"/>
      <c r="AU641" s="551"/>
      <c r="AV641" s="551"/>
      <c r="AW641" s="551"/>
      <c r="AX641" s="551"/>
      <c r="AY641" s="551"/>
      <c r="AZ641" s="551"/>
      <c r="BA641" s="551"/>
      <c r="BB641" s="551"/>
      <c r="BC641" s="551"/>
      <c r="BD641" s="551"/>
      <c r="BE641" s="551"/>
      <c r="BF641" s="551"/>
      <c r="BG641" s="551"/>
      <c r="BH641" s="551"/>
      <c r="BI641" s="551"/>
      <c r="BJ641" s="551"/>
      <c r="BK641" s="551"/>
      <c r="BL641" s="551"/>
      <c r="BM641" s="551"/>
      <c r="BN641" s="551"/>
      <c r="BO641" s="551"/>
      <c r="BP641" s="551"/>
      <c r="BQ641" s="551"/>
      <c r="BR641" s="551"/>
      <c r="BS641" s="551"/>
      <c r="BT641" s="551"/>
      <c r="BU641" s="551"/>
      <c r="BV641" s="551"/>
      <c r="BW641" s="551"/>
      <c r="BX641" s="551"/>
      <c r="BY641" s="551"/>
    </row>
    <row r="642">
      <c r="A642" s="551"/>
      <c r="B642" s="551"/>
      <c r="C642" s="551"/>
      <c r="D642" s="551"/>
      <c r="E642" s="554"/>
      <c r="H642" s="551"/>
      <c r="I642" s="551"/>
      <c r="J642" s="551"/>
      <c r="K642" s="551"/>
      <c r="L642" s="551"/>
      <c r="M642" s="551"/>
      <c r="N642" s="551"/>
      <c r="O642" s="551"/>
      <c r="P642" s="551"/>
      <c r="Q642" s="551"/>
      <c r="R642" s="551"/>
      <c r="S642" s="551"/>
      <c r="T642" s="551"/>
      <c r="U642" s="551"/>
      <c r="V642" s="551"/>
      <c r="W642" s="551"/>
      <c r="X642" s="551"/>
      <c r="Y642" s="551"/>
      <c r="Z642" s="551"/>
      <c r="AA642" s="551"/>
      <c r="AB642" s="551"/>
      <c r="AC642" s="551"/>
      <c r="AD642" s="551"/>
      <c r="AE642" s="551"/>
      <c r="AF642" s="551"/>
      <c r="AG642" s="551"/>
      <c r="AH642" s="551"/>
      <c r="AI642" s="551"/>
      <c r="AJ642" s="551"/>
      <c r="AK642" s="551"/>
      <c r="AL642" s="551"/>
      <c r="AM642" s="551"/>
      <c r="AN642" s="551"/>
      <c r="AO642" s="551"/>
      <c r="AP642" s="551"/>
      <c r="AQ642" s="551"/>
      <c r="AR642" s="551"/>
      <c r="AS642" s="551"/>
      <c r="AT642" s="551"/>
      <c r="AU642" s="551"/>
      <c r="AV642" s="551"/>
      <c r="AW642" s="551"/>
      <c r="AX642" s="551"/>
      <c r="AY642" s="551"/>
      <c r="AZ642" s="551"/>
      <c r="BA642" s="551"/>
      <c r="BB642" s="551"/>
      <c r="BC642" s="551"/>
      <c r="BD642" s="551"/>
      <c r="BE642" s="551"/>
      <c r="BF642" s="551"/>
      <c r="BG642" s="551"/>
      <c r="BH642" s="551"/>
      <c r="BI642" s="551"/>
      <c r="BJ642" s="551"/>
      <c r="BK642" s="551"/>
      <c r="BL642" s="551"/>
      <c r="BM642" s="551"/>
      <c r="BN642" s="551"/>
      <c r="BO642" s="551"/>
      <c r="BP642" s="551"/>
      <c r="BQ642" s="551"/>
      <c r="BR642" s="551"/>
      <c r="BS642" s="551"/>
      <c r="BT642" s="551"/>
      <c r="BU642" s="551"/>
      <c r="BV642" s="551"/>
      <c r="BW642" s="551"/>
      <c r="BX642" s="551"/>
      <c r="BY642" s="551"/>
    </row>
    <row r="643">
      <c r="A643" s="551"/>
      <c r="B643" s="551"/>
      <c r="C643" s="551"/>
      <c r="D643" s="551"/>
      <c r="E643" s="554"/>
      <c r="H643" s="551"/>
      <c r="I643" s="551"/>
      <c r="J643" s="551"/>
      <c r="K643" s="551"/>
      <c r="L643" s="551"/>
      <c r="M643" s="551"/>
      <c r="N643" s="551"/>
      <c r="O643" s="551"/>
      <c r="P643" s="551"/>
      <c r="Q643" s="551"/>
      <c r="R643" s="551"/>
      <c r="S643" s="551"/>
      <c r="T643" s="551"/>
      <c r="U643" s="551"/>
      <c r="V643" s="551"/>
      <c r="W643" s="551"/>
      <c r="X643" s="551"/>
      <c r="Y643" s="551"/>
      <c r="Z643" s="551"/>
      <c r="AA643" s="551"/>
      <c r="AB643" s="551"/>
      <c r="AC643" s="551"/>
      <c r="AD643" s="551"/>
      <c r="AE643" s="551"/>
      <c r="AF643" s="551"/>
      <c r="AG643" s="551"/>
      <c r="AH643" s="551"/>
      <c r="AI643" s="551"/>
      <c r="AJ643" s="551"/>
      <c r="AK643" s="551"/>
      <c r="AL643" s="551"/>
      <c r="AM643" s="551"/>
      <c r="AN643" s="551"/>
      <c r="AO643" s="551"/>
      <c r="AP643" s="551"/>
      <c r="AQ643" s="551"/>
      <c r="AR643" s="551"/>
      <c r="AS643" s="551"/>
      <c r="AT643" s="551"/>
      <c r="AU643" s="551"/>
      <c r="AV643" s="551"/>
      <c r="AW643" s="551"/>
      <c r="AX643" s="551"/>
      <c r="AY643" s="551"/>
      <c r="AZ643" s="551"/>
      <c r="BA643" s="551"/>
      <c r="BB643" s="551"/>
      <c r="BC643" s="551"/>
      <c r="BD643" s="551"/>
      <c r="BE643" s="551"/>
      <c r="BF643" s="551"/>
      <c r="BG643" s="551"/>
      <c r="BH643" s="551"/>
      <c r="BI643" s="551"/>
      <c r="BJ643" s="551"/>
      <c r="BK643" s="551"/>
      <c r="BL643" s="551"/>
      <c r="BM643" s="551"/>
      <c r="BN643" s="551"/>
      <c r="BO643" s="551"/>
      <c r="BP643" s="551"/>
      <c r="BQ643" s="551"/>
      <c r="BR643" s="551"/>
      <c r="BS643" s="551"/>
      <c r="BT643" s="551"/>
      <c r="BU643" s="551"/>
      <c r="BV643" s="551"/>
      <c r="BW643" s="551"/>
      <c r="BX643" s="551"/>
      <c r="BY643" s="551"/>
    </row>
    <row r="644">
      <c r="A644" s="551"/>
      <c r="B644" s="551"/>
      <c r="C644" s="551"/>
      <c r="D644" s="551"/>
      <c r="E644" s="554"/>
      <c r="H644" s="551"/>
      <c r="I644" s="551"/>
      <c r="J644" s="551"/>
      <c r="K644" s="551"/>
      <c r="L644" s="551"/>
      <c r="M644" s="551"/>
      <c r="N644" s="551"/>
      <c r="O644" s="551"/>
      <c r="P644" s="551"/>
      <c r="Q644" s="551"/>
      <c r="R644" s="551"/>
      <c r="S644" s="551"/>
      <c r="T644" s="551"/>
      <c r="U644" s="551"/>
      <c r="V644" s="551"/>
      <c r="W644" s="551"/>
      <c r="X644" s="551"/>
      <c r="Y644" s="551"/>
      <c r="Z644" s="551"/>
      <c r="AA644" s="551"/>
      <c r="AB644" s="551"/>
      <c r="AC644" s="551"/>
      <c r="AD644" s="551"/>
      <c r="AE644" s="551"/>
      <c r="AF644" s="551"/>
      <c r="AG644" s="551"/>
      <c r="AH644" s="551"/>
      <c r="AI644" s="551"/>
      <c r="AJ644" s="551"/>
      <c r="AK644" s="551"/>
      <c r="AL644" s="551"/>
      <c r="AM644" s="551"/>
      <c r="AN644" s="551"/>
      <c r="AO644" s="551"/>
      <c r="AP644" s="551"/>
      <c r="AQ644" s="551"/>
      <c r="AR644" s="551"/>
      <c r="AS644" s="551"/>
      <c r="AT644" s="551"/>
      <c r="AU644" s="551"/>
      <c r="AV644" s="551"/>
      <c r="AW644" s="551"/>
      <c r="AX644" s="551"/>
      <c r="AY644" s="551"/>
      <c r="AZ644" s="551"/>
      <c r="BA644" s="551"/>
      <c r="BB644" s="551"/>
      <c r="BC644" s="551"/>
      <c r="BD644" s="551"/>
      <c r="BE644" s="551"/>
      <c r="BF644" s="551"/>
      <c r="BG644" s="551"/>
      <c r="BH644" s="551"/>
      <c r="BI644" s="551"/>
      <c r="BJ644" s="551"/>
      <c r="BK644" s="551"/>
      <c r="BL644" s="551"/>
      <c r="BM644" s="551"/>
      <c r="BN644" s="551"/>
      <c r="BO644" s="551"/>
      <c r="BP644" s="551"/>
      <c r="BQ644" s="551"/>
      <c r="BR644" s="551"/>
      <c r="BS644" s="551"/>
      <c r="BT644" s="551"/>
      <c r="BU644" s="551"/>
      <c r="BV644" s="551"/>
      <c r="BW644" s="551"/>
      <c r="BX644" s="551"/>
      <c r="BY644" s="551"/>
    </row>
    <row r="645">
      <c r="A645" s="551"/>
      <c r="B645" s="551"/>
      <c r="C645" s="551"/>
      <c r="D645" s="551"/>
      <c r="E645" s="554"/>
      <c r="H645" s="551"/>
      <c r="I645" s="551"/>
      <c r="J645" s="551"/>
      <c r="K645" s="551"/>
      <c r="L645" s="551"/>
      <c r="M645" s="551"/>
      <c r="N645" s="551"/>
      <c r="O645" s="551"/>
      <c r="P645" s="551"/>
      <c r="Q645" s="551"/>
      <c r="R645" s="551"/>
      <c r="S645" s="551"/>
      <c r="T645" s="551"/>
      <c r="U645" s="551"/>
      <c r="V645" s="551"/>
      <c r="W645" s="551"/>
      <c r="X645" s="551"/>
      <c r="Y645" s="551"/>
      <c r="Z645" s="551"/>
      <c r="AA645" s="551"/>
      <c r="AB645" s="551"/>
      <c r="AC645" s="551"/>
      <c r="AD645" s="551"/>
      <c r="AE645" s="551"/>
      <c r="AF645" s="551"/>
      <c r="AG645" s="551"/>
      <c r="AH645" s="551"/>
      <c r="AI645" s="551"/>
      <c r="AJ645" s="551"/>
      <c r="AK645" s="551"/>
      <c r="AL645" s="551"/>
      <c r="AM645" s="551"/>
      <c r="AN645" s="551"/>
      <c r="AO645" s="551"/>
      <c r="AP645" s="551"/>
      <c r="AQ645" s="551"/>
      <c r="AR645" s="551"/>
      <c r="AS645" s="551"/>
      <c r="AT645" s="551"/>
      <c r="AU645" s="551"/>
      <c r="AV645" s="551"/>
      <c r="AW645" s="551"/>
      <c r="AX645" s="551"/>
      <c r="AY645" s="551"/>
      <c r="AZ645" s="551"/>
      <c r="BA645" s="551"/>
      <c r="BB645" s="551"/>
      <c r="BC645" s="551"/>
      <c r="BD645" s="551"/>
      <c r="BE645" s="551"/>
      <c r="BF645" s="551"/>
      <c r="BG645" s="551"/>
      <c r="BH645" s="551"/>
      <c r="BI645" s="551"/>
      <c r="BJ645" s="551"/>
      <c r="BK645" s="551"/>
      <c r="BL645" s="551"/>
      <c r="BM645" s="551"/>
      <c r="BN645" s="551"/>
      <c r="BO645" s="551"/>
      <c r="BP645" s="551"/>
      <c r="BQ645" s="551"/>
      <c r="BR645" s="551"/>
      <c r="BS645" s="551"/>
      <c r="BT645" s="551"/>
      <c r="BU645" s="551"/>
      <c r="BV645" s="551"/>
      <c r="BW645" s="551"/>
      <c r="BX645" s="551"/>
      <c r="BY645" s="551"/>
    </row>
    <row r="646">
      <c r="A646" s="551"/>
      <c r="B646" s="551"/>
      <c r="C646" s="551"/>
      <c r="D646" s="551"/>
      <c r="E646" s="554"/>
      <c r="H646" s="551"/>
      <c r="I646" s="551"/>
      <c r="J646" s="551"/>
      <c r="K646" s="551"/>
      <c r="L646" s="551"/>
      <c r="M646" s="551"/>
      <c r="N646" s="551"/>
      <c r="O646" s="551"/>
      <c r="P646" s="551"/>
      <c r="Q646" s="551"/>
      <c r="R646" s="551"/>
      <c r="S646" s="551"/>
      <c r="T646" s="551"/>
      <c r="U646" s="551"/>
      <c r="V646" s="551"/>
      <c r="W646" s="551"/>
      <c r="X646" s="551"/>
      <c r="Y646" s="551"/>
      <c r="Z646" s="551"/>
      <c r="AA646" s="551"/>
      <c r="AB646" s="551"/>
      <c r="AC646" s="551"/>
      <c r="AD646" s="551"/>
      <c r="AE646" s="551"/>
      <c r="AF646" s="551"/>
      <c r="AG646" s="551"/>
      <c r="AH646" s="551"/>
      <c r="AI646" s="551"/>
      <c r="AJ646" s="551"/>
      <c r="AK646" s="551"/>
      <c r="AL646" s="551"/>
      <c r="AM646" s="551"/>
      <c r="AN646" s="551"/>
      <c r="AO646" s="551"/>
      <c r="AP646" s="551"/>
      <c r="AQ646" s="551"/>
      <c r="AR646" s="551"/>
      <c r="AS646" s="551"/>
      <c r="AT646" s="551"/>
      <c r="AU646" s="551"/>
      <c r="AV646" s="551"/>
      <c r="AW646" s="551"/>
      <c r="AX646" s="551"/>
      <c r="AY646" s="551"/>
      <c r="AZ646" s="551"/>
      <c r="BA646" s="551"/>
      <c r="BB646" s="551"/>
      <c r="BC646" s="551"/>
      <c r="BD646" s="551"/>
      <c r="BE646" s="551"/>
      <c r="BF646" s="551"/>
      <c r="BG646" s="551"/>
      <c r="BH646" s="551"/>
      <c r="BI646" s="551"/>
      <c r="BJ646" s="551"/>
      <c r="BK646" s="551"/>
      <c r="BL646" s="551"/>
      <c r="BM646" s="551"/>
      <c r="BN646" s="551"/>
      <c r="BO646" s="551"/>
      <c r="BP646" s="551"/>
      <c r="BQ646" s="551"/>
      <c r="BR646" s="551"/>
      <c r="BS646" s="551"/>
      <c r="BT646" s="551"/>
      <c r="BU646" s="551"/>
      <c r="BV646" s="551"/>
      <c r="BW646" s="551"/>
      <c r="BX646" s="551"/>
      <c r="BY646" s="551"/>
    </row>
    <row r="647">
      <c r="A647" s="551"/>
      <c r="B647" s="551"/>
      <c r="C647" s="551"/>
      <c r="D647" s="551"/>
      <c r="E647" s="554"/>
      <c r="H647" s="551"/>
      <c r="I647" s="551"/>
      <c r="J647" s="551"/>
      <c r="K647" s="551"/>
      <c r="L647" s="551"/>
      <c r="M647" s="551"/>
      <c r="N647" s="551"/>
      <c r="O647" s="551"/>
      <c r="P647" s="551"/>
      <c r="Q647" s="551"/>
      <c r="R647" s="551"/>
      <c r="S647" s="551"/>
      <c r="T647" s="551"/>
      <c r="U647" s="551"/>
      <c r="V647" s="551"/>
      <c r="W647" s="551"/>
      <c r="X647" s="551"/>
      <c r="Y647" s="551"/>
      <c r="Z647" s="551"/>
      <c r="AA647" s="551"/>
      <c r="AB647" s="551"/>
      <c r="AC647" s="551"/>
      <c r="AD647" s="551"/>
      <c r="AE647" s="551"/>
      <c r="AF647" s="551"/>
      <c r="AG647" s="551"/>
      <c r="AH647" s="551"/>
      <c r="AI647" s="551"/>
      <c r="AJ647" s="551"/>
      <c r="AK647" s="551"/>
      <c r="AL647" s="551"/>
      <c r="AM647" s="551"/>
      <c r="AN647" s="551"/>
      <c r="AO647" s="551"/>
      <c r="AP647" s="551"/>
      <c r="AQ647" s="551"/>
      <c r="AR647" s="551"/>
      <c r="AS647" s="551"/>
      <c r="AT647" s="551"/>
      <c r="AU647" s="551"/>
      <c r="AV647" s="551"/>
      <c r="AW647" s="551"/>
      <c r="AX647" s="551"/>
      <c r="AY647" s="551"/>
      <c r="AZ647" s="551"/>
      <c r="BA647" s="551"/>
      <c r="BB647" s="551"/>
      <c r="BC647" s="551"/>
      <c r="BD647" s="551"/>
      <c r="BE647" s="551"/>
      <c r="BF647" s="551"/>
      <c r="BG647" s="551"/>
      <c r="BH647" s="551"/>
      <c r="BI647" s="551"/>
      <c r="BJ647" s="551"/>
      <c r="BK647" s="551"/>
      <c r="BL647" s="551"/>
      <c r="BM647" s="551"/>
      <c r="BN647" s="551"/>
      <c r="BO647" s="551"/>
      <c r="BP647" s="551"/>
      <c r="BQ647" s="551"/>
      <c r="BR647" s="551"/>
      <c r="BS647" s="551"/>
      <c r="BT647" s="551"/>
      <c r="BU647" s="551"/>
      <c r="BV647" s="551"/>
      <c r="BW647" s="551"/>
      <c r="BX647" s="551"/>
      <c r="BY647" s="551"/>
    </row>
    <row r="648">
      <c r="A648" s="551"/>
      <c r="B648" s="551"/>
      <c r="C648" s="551"/>
      <c r="D648" s="551"/>
      <c r="E648" s="554"/>
      <c r="H648" s="551"/>
      <c r="I648" s="551"/>
      <c r="J648" s="551"/>
      <c r="K648" s="551"/>
      <c r="L648" s="551"/>
      <c r="M648" s="551"/>
      <c r="N648" s="551"/>
      <c r="O648" s="551"/>
      <c r="P648" s="551"/>
      <c r="Q648" s="551"/>
      <c r="R648" s="551"/>
      <c r="S648" s="551"/>
      <c r="T648" s="551"/>
      <c r="U648" s="551"/>
      <c r="V648" s="551"/>
      <c r="W648" s="551"/>
      <c r="X648" s="551"/>
      <c r="Y648" s="551"/>
      <c r="Z648" s="551"/>
      <c r="AA648" s="551"/>
      <c r="AB648" s="551"/>
      <c r="AC648" s="551"/>
      <c r="AD648" s="551"/>
      <c r="AE648" s="551"/>
      <c r="AF648" s="551"/>
      <c r="AG648" s="551"/>
      <c r="AH648" s="551"/>
      <c r="AI648" s="551"/>
      <c r="AJ648" s="551"/>
      <c r="AK648" s="551"/>
      <c r="AL648" s="551"/>
      <c r="AM648" s="551"/>
      <c r="AN648" s="551"/>
      <c r="AO648" s="551"/>
      <c r="AP648" s="551"/>
      <c r="AQ648" s="551"/>
      <c r="AR648" s="551"/>
      <c r="AS648" s="551"/>
      <c r="AT648" s="551"/>
      <c r="AU648" s="551"/>
      <c r="AV648" s="551"/>
      <c r="AW648" s="551"/>
      <c r="AX648" s="551"/>
      <c r="AY648" s="551"/>
      <c r="AZ648" s="551"/>
      <c r="BA648" s="551"/>
      <c r="BB648" s="551"/>
      <c r="BC648" s="551"/>
      <c r="BD648" s="551"/>
      <c r="BE648" s="551"/>
      <c r="BF648" s="551"/>
      <c r="BG648" s="551"/>
      <c r="BH648" s="551"/>
      <c r="BI648" s="551"/>
      <c r="BJ648" s="551"/>
      <c r="BK648" s="551"/>
      <c r="BL648" s="551"/>
      <c r="BM648" s="551"/>
      <c r="BN648" s="551"/>
      <c r="BO648" s="551"/>
      <c r="BP648" s="551"/>
      <c r="BQ648" s="551"/>
      <c r="BR648" s="551"/>
      <c r="BS648" s="551"/>
      <c r="BT648" s="551"/>
      <c r="BU648" s="551"/>
      <c r="BV648" s="551"/>
      <c r="BW648" s="551"/>
      <c r="BX648" s="551"/>
      <c r="BY648" s="551"/>
    </row>
    <row r="649">
      <c r="A649" s="551"/>
      <c r="B649" s="551"/>
      <c r="C649" s="551"/>
      <c r="D649" s="551"/>
      <c r="E649" s="554"/>
      <c r="H649" s="551"/>
      <c r="I649" s="551"/>
      <c r="J649" s="551"/>
      <c r="K649" s="551"/>
      <c r="L649" s="551"/>
      <c r="M649" s="551"/>
      <c r="N649" s="551"/>
      <c r="O649" s="551"/>
      <c r="P649" s="551"/>
      <c r="Q649" s="551"/>
      <c r="R649" s="551"/>
      <c r="S649" s="551"/>
      <c r="T649" s="551"/>
      <c r="U649" s="551"/>
      <c r="V649" s="551"/>
      <c r="W649" s="551"/>
      <c r="X649" s="551"/>
      <c r="Y649" s="551"/>
      <c r="Z649" s="551"/>
      <c r="AA649" s="551"/>
      <c r="AB649" s="551"/>
      <c r="AC649" s="551"/>
      <c r="AD649" s="551"/>
      <c r="AE649" s="551"/>
      <c r="AF649" s="551"/>
      <c r="AG649" s="551"/>
      <c r="AH649" s="551"/>
      <c r="AI649" s="551"/>
      <c r="AJ649" s="551"/>
      <c r="AK649" s="551"/>
      <c r="AL649" s="551"/>
      <c r="AM649" s="551"/>
      <c r="AN649" s="551"/>
      <c r="AO649" s="551"/>
      <c r="AP649" s="551"/>
      <c r="AQ649" s="551"/>
      <c r="AR649" s="551"/>
      <c r="AS649" s="551"/>
      <c r="AT649" s="551"/>
      <c r="AU649" s="551"/>
      <c r="AV649" s="551"/>
      <c r="AW649" s="551"/>
      <c r="AX649" s="551"/>
      <c r="AY649" s="551"/>
      <c r="AZ649" s="551"/>
      <c r="BA649" s="551"/>
      <c r="BB649" s="551"/>
      <c r="BC649" s="551"/>
      <c r="BD649" s="551"/>
      <c r="BE649" s="551"/>
      <c r="BF649" s="551"/>
      <c r="BG649" s="551"/>
      <c r="BH649" s="551"/>
      <c r="BI649" s="551"/>
      <c r="BJ649" s="551"/>
      <c r="BK649" s="551"/>
      <c r="BL649" s="551"/>
      <c r="BM649" s="551"/>
      <c r="BN649" s="551"/>
      <c r="BO649" s="551"/>
      <c r="BP649" s="551"/>
      <c r="BQ649" s="551"/>
      <c r="BR649" s="551"/>
      <c r="BS649" s="551"/>
      <c r="BT649" s="551"/>
      <c r="BU649" s="551"/>
      <c r="BV649" s="551"/>
      <c r="BW649" s="551"/>
      <c r="BX649" s="551"/>
      <c r="BY649" s="551"/>
    </row>
    <row r="650">
      <c r="A650" s="551"/>
      <c r="B650" s="551"/>
      <c r="C650" s="551"/>
      <c r="D650" s="551"/>
      <c r="E650" s="554"/>
      <c r="H650" s="551"/>
      <c r="I650" s="551"/>
      <c r="J650" s="551"/>
      <c r="K650" s="551"/>
      <c r="L650" s="551"/>
      <c r="M650" s="551"/>
      <c r="N650" s="551"/>
      <c r="O650" s="551"/>
      <c r="P650" s="551"/>
      <c r="Q650" s="551"/>
      <c r="R650" s="551"/>
      <c r="S650" s="551"/>
      <c r="T650" s="551"/>
      <c r="U650" s="551"/>
      <c r="V650" s="551"/>
      <c r="W650" s="551"/>
      <c r="X650" s="551"/>
      <c r="Y650" s="551"/>
      <c r="Z650" s="551"/>
      <c r="AA650" s="551"/>
      <c r="AB650" s="551"/>
      <c r="AC650" s="551"/>
      <c r="AD650" s="551"/>
      <c r="AE650" s="551"/>
      <c r="AF650" s="551"/>
      <c r="AG650" s="551"/>
      <c r="AH650" s="551"/>
      <c r="AI650" s="551"/>
      <c r="AJ650" s="551"/>
      <c r="AK650" s="551"/>
      <c r="AL650" s="551"/>
      <c r="AM650" s="551"/>
      <c r="AN650" s="551"/>
      <c r="AO650" s="551"/>
      <c r="AP650" s="551"/>
      <c r="AQ650" s="551"/>
      <c r="AR650" s="551"/>
      <c r="AS650" s="551"/>
      <c r="AT650" s="551"/>
      <c r="AU650" s="551"/>
      <c r="AV650" s="551"/>
      <c r="AW650" s="551"/>
      <c r="AX650" s="551"/>
      <c r="AY650" s="551"/>
      <c r="AZ650" s="551"/>
      <c r="BA650" s="551"/>
      <c r="BB650" s="551"/>
      <c r="BC650" s="551"/>
      <c r="BD650" s="551"/>
      <c r="BE650" s="551"/>
      <c r="BF650" s="551"/>
      <c r="BG650" s="551"/>
      <c r="BH650" s="551"/>
      <c r="BI650" s="551"/>
      <c r="BJ650" s="551"/>
      <c r="BK650" s="551"/>
      <c r="BL650" s="551"/>
      <c r="BM650" s="551"/>
      <c r="BN650" s="551"/>
      <c r="BO650" s="551"/>
      <c r="BP650" s="551"/>
      <c r="BQ650" s="551"/>
      <c r="BR650" s="551"/>
      <c r="BS650" s="551"/>
      <c r="BT650" s="551"/>
      <c r="BU650" s="551"/>
      <c r="BV650" s="551"/>
      <c r="BW650" s="551"/>
      <c r="BX650" s="551"/>
      <c r="BY650" s="551"/>
    </row>
    <row r="651">
      <c r="A651" s="551"/>
      <c r="B651" s="551"/>
      <c r="C651" s="551"/>
      <c r="D651" s="551"/>
      <c r="E651" s="554"/>
      <c r="H651" s="551"/>
      <c r="I651" s="551"/>
      <c r="J651" s="551"/>
      <c r="K651" s="551"/>
      <c r="L651" s="551"/>
      <c r="M651" s="551"/>
      <c r="N651" s="551"/>
      <c r="O651" s="551"/>
      <c r="P651" s="551"/>
      <c r="Q651" s="551"/>
      <c r="R651" s="551"/>
      <c r="S651" s="551"/>
      <c r="T651" s="551"/>
      <c r="U651" s="551"/>
      <c r="V651" s="551"/>
      <c r="W651" s="551"/>
      <c r="X651" s="551"/>
      <c r="Y651" s="551"/>
      <c r="Z651" s="551"/>
      <c r="AA651" s="551"/>
      <c r="AB651" s="551"/>
      <c r="AC651" s="551"/>
      <c r="AD651" s="551"/>
      <c r="AE651" s="551"/>
      <c r="AF651" s="551"/>
      <c r="AG651" s="551"/>
      <c r="AH651" s="551"/>
      <c r="AI651" s="551"/>
      <c r="AJ651" s="551"/>
      <c r="AK651" s="551"/>
      <c r="AL651" s="551"/>
      <c r="AM651" s="551"/>
      <c r="AN651" s="551"/>
      <c r="AO651" s="551"/>
      <c r="AP651" s="551"/>
      <c r="AQ651" s="551"/>
      <c r="AR651" s="551"/>
      <c r="AS651" s="551"/>
      <c r="AT651" s="551"/>
      <c r="AU651" s="551"/>
      <c r="AV651" s="551"/>
      <c r="AW651" s="551"/>
      <c r="AX651" s="551"/>
      <c r="AY651" s="551"/>
      <c r="AZ651" s="551"/>
      <c r="BA651" s="551"/>
      <c r="BB651" s="551"/>
      <c r="BC651" s="551"/>
      <c r="BD651" s="551"/>
      <c r="BE651" s="551"/>
      <c r="BF651" s="551"/>
      <c r="BG651" s="551"/>
      <c r="BH651" s="551"/>
      <c r="BI651" s="551"/>
      <c r="BJ651" s="551"/>
      <c r="BK651" s="551"/>
      <c r="BL651" s="551"/>
      <c r="BM651" s="551"/>
      <c r="BN651" s="551"/>
      <c r="BO651" s="551"/>
      <c r="BP651" s="551"/>
      <c r="BQ651" s="551"/>
      <c r="BR651" s="551"/>
      <c r="BS651" s="551"/>
      <c r="BT651" s="551"/>
      <c r="BU651" s="551"/>
      <c r="BV651" s="551"/>
      <c r="BW651" s="551"/>
      <c r="BX651" s="551"/>
      <c r="BY651" s="551"/>
    </row>
    <row r="652">
      <c r="A652" s="551"/>
      <c r="B652" s="551"/>
      <c r="C652" s="551"/>
      <c r="D652" s="551"/>
      <c r="E652" s="554"/>
      <c r="H652" s="551"/>
      <c r="I652" s="551"/>
      <c r="J652" s="551"/>
      <c r="K652" s="551"/>
      <c r="L652" s="551"/>
      <c r="M652" s="551"/>
      <c r="N652" s="551"/>
      <c r="O652" s="551"/>
      <c r="P652" s="551"/>
      <c r="Q652" s="551"/>
      <c r="R652" s="551"/>
      <c r="S652" s="551"/>
      <c r="T652" s="551"/>
      <c r="U652" s="551"/>
      <c r="V652" s="551"/>
      <c r="W652" s="551"/>
      <c r="X652" s="551"/>
      <c r="Y652" s="551"/>
      <c r="Z652" s="551"/>
      <c r="AA652" s="551"/>
      <c r="AB652" s="551"/>
      <c r="AC652" s="551"/>
      <c r="AD652" s="551"/>
      <c r="AE652" s="551"/>
      <c r="AF652" s="551"/>
      <c r="AG652" s="551"/>
      <c r="AH652" s="551"/>
      <c r="AI652" s="551"/>
      <c r="AJ652" s="551"/>
      <c r="AK652" s="551"/>
      <c r="AL652" s="551"/>
      <c r="AM652" s="551"/>
      <c r="AN652" s="551"/>
      <c r="AO652" s="551"/>
      <c r="AP652" s="551"/>
      <c r="AQ652" s="551"/>
      <c r="AR652" s="551"/>
      <c r="AS652" s="551"/>
      <c r="AT652" s="551"/>
      <c r="AU652" s="551"/>
      <c r="AV652" s="551"/>
      <c r="AW652" s="551"/>
      <c r="AX652" s="551"/>
      <c r="AY652" s="551"/>
      <c r="AZ652" s="551"/>
      <c r="BA652" s="551"/>
      <c r="BB652" s="551"/>
      <c r="BC652" s="551"/>
      <c r="BD652" s="551"/>
      <c r="BE652" s="551"/>
      <c r="BF652" s="551"/>
      <c r="BG652" s="551"/>
      <c r="BH652" s="551"/>
      <c r="BI652" s="551"/>
      <c r="BJ652" s="551"/>
      <c r="BK652" s="551"/>
      <c r="BL652" s="551"/>
      <c r="BM652" s="551"/>
      <c r="BN652" s="551"/>
      <c r="BO652" s="551"/>
      <c r="BP652" s="551"/>
      <c r="BQ652" s="551"/>
      <c r="BR652" s="551"/>
      <c r="BS652" s="551"/>
      <c r="BT652" s="551"/>
      <c r="BU652" s="551"/>
      <c r="BV652" s="551"/>
      <c r="BW652" s="551"/>
      <c r="BX652" s="551"/>
      <c r="BY652" s="551"/>
    </row>
    <row r="653">
      <c r="A653" s="551"/>
      <c r="B653" s="551"/>
      <c r="C653" s="551"/>
      <c r="D653" s="551"/>
      <c r="E653" s="554"/>
      <c r="H653" s="551"/>
      <c r="I653" s="551"/>
      <c r="J653" s="551"/>
      <c r="K653" s="551"/>
      <c r="L653" s="551"/>
      <c r="M653" s="551"/>
      <c r="N653" s="551"/>
      <c r="O653" s="551"/>
      <c r="P653" s="551"/>
      <c r="Q653" s="551"/>
      <c r="R653" s="551"/>
      <c r="S653" s="551"/>
      <c r="T653" s="551"/>
      <c r="U653" s="551"/>
      <c r="V653" s="551"/>
      <c r="W653" s="551"/>
      <c r="X653" s="551"/>
      <c r="Y653" s="551"/>
      <c r="Z653" s="551"/>
      <c r="AA653" s="551"/>
      <c r="AB653" s="551"/>
      <c r="AC653" s="551"/>
      <c r="AD653" s="551"/>
      <c r="AE653" s="551"/>
      <c r="AF653" s="551"/>
      <c r="AG653" s="551"/>
      <c r="AH653" s="551"/>
      <c r="AI653" s="551"/>
      <c r="AJ653" s="551"/>
      <c r="AK653" s="551"/>
      <c r="AL653" s="551"/>
      <c r="AM653" s="551"/>
      <c r="AN653" s="551"/>
      <c r="AO653" s="551"/>
      <c r="AP653" s="551"/>
      <c r="AQ653" s="551"/>
      <c r="AR653" s="551"/>
      <c r="AS653" s="551"/>
      <c r="AT653" s="551"/>
      <c r="AU653" s="551"/>
      <c r="AV653" s="551"/>
      <c r="AW653" s="551"/>
      <c r="AX653" s="551"/>
      <c r="AY653" s="551"/>
      <c r="AZ653" s="551"/>
      <c r="BA653" s="551"/>
      <c r="BB653" s="551"/>
      <c r="BC653" s="551"/>
      <c r="BD653" s="551"/>
      <c r="BE653" s="551"/>
      <c r="BF653" s="551"/>
      <c r="BG653" s="551"/>
      <c r="BH653" s="551"/>
      <c r="BI653" s="551"/>
      <c r="BJ653" s="551"/>
      <c r="BK653" s="551"/>
      <c r="BL653" s="551"/>
      <c r="BM653" s="551"/>
      <c r="BN653" s="551"/>
      <c r="BO653" s="551"/>
      <c r="BP653" s="551"/>
      <c r="BQ653" s="551"/>
      <c r="BR653" s="551"/>
      <c r="BS653" s="551"/>
      <c r="BT653" s="551"/>
      <c r="BU653" s="551"/>
      <c r="BV653" s="551"/>
      <c r="BW653" s="551"/>
      <c r="BX653" s="551"/>
      <c r="BY653" s="551"/>
    </row>
    <row r="654">
      <c r="A654" s="551"/>
      <c r="B654" s="551"/>
      <c r="C654" s="551"/>
      <c r="D654" s="551"/>
      <c r="E654" s="554"/>
      <c r="H654" s="551"/>
      <c r="I654" s="551"/>
      <c r="J654" s="551"/>
      <c r="K654" s="551"/>
      <c r="L654" s="551"/>
      <c r="M654" s="551"/>
      <c r="N654" s="551"/>
      <c r="O654" s="551"/>
      <c r="P654" s="551"/>
      <c r="Q654" s="551"/>
      <c r="R654" s="551"/>
      <c r="S654" s="551"/>
      <c r="T654" s="551"/>
      <c r="U654" s="551"/>
      <c r="V654" s="551"/>
      <c r="W654" s="551"/>
      <c r="X654" s="551"/>
      <c r="Y654" s="551"/>
      <c r="Z654" s="551"/>
      <c r="AA654" s="551"/>
      <c r="AB654" s="551"/>
      <c r="AC654" s="551"/>
      <c r="AD654" s="551"/>
      <c r="AE654" s="551"/>
      <c r="AF654" s="551"/>
      <c r="AG654" s="551"/>
      <c r="AH654" s="551"/>
      <c r="AI654" s="551"/>
      <c r="AJ654" s="551"/>
      <c r="AK654" s="551"/>
      <c r="AL654" s="551"/>
      <c r="AM654" s="551"/>
      <c r="AN654" s="551"/>
      <c r="AO654" s="551"/>
      <c r="AP654" s="551"/>
      <c r="AQ654" s="551"/>
      <c r="AR654" s="551"/>
      <c r="AS654" s="551"/>
      <c r="AT654" s="551"/>
      <c r="AU654" s="551"/>
      <c r="AV654" s="551"/>
      <c r="AW654" s="551"/>
      <c r="AX654" s="551"/>
      <c r="AY654" s="551"/>
      <c r="AZ654" s="551"/>
      <c r="BA654" s="551"/>
      <c r="BB654" s="551"/>
      <c r="BC654" s="551"/>
      <c r="BD654" s="551"/>
      <c r="BE654" s="551"/>
      <c r="BF654" s="551"/>
      <c r="BG654" s="551"/>
      <c r="BH654" s="551"/>
      <c r="BI654" s="551"/>
      <c r="BJ654" s="551"/>
      <c r="BK654" s="551"/>
      <c r="BL654" s="551"/>
      <c r="BM654" s="551"/>
      <c r="BN654" s="551"/>
      <c r="BO654" s="551"/>
      <c r="BP654" s="551"/>
      <c r="BQ654" s="551"/>
      <c r="BR654" s="551"/>
      <c r="BS654" s="551"/>
      <c r="BT654" s="551"/>
      <c r="BU654" s="551"/>
      <c r="BV654" s="551"/>
      <c r="BW654" s="551"/>
      <c r="BX654" s="551"/>
      <c r="BY654" s="551"/>
    </row>
    <row r="655">
      <c r="A655" s="551"/>
      <c r="B655" s="551"/>
      <c r="C655" s="551"/>
      <c r="D655" s="551"/>
      <c r="E655" s="554"/>
      <c r="H655" s="551"/>
      <c r="I655" s="551"/>
      <c r="J655" s="551"/>
      <c r="K655" s="551"/>
      <c r="L655" s="551"/>
      <c r="M655" s="551"/>
      <c r="N655" s="551"/>
      <c r="O655" s="551"/>
      <c r="P655" s="551"/>
      <c r="Q655" s="551"/>
      <c r="R655" s="551"/>
      <c r="S655" s="551"/>
      <c r="T655" s="551"/>
      <c r="U655" s="551"/>
      <c r="V655" s="551"/>
      <c r="W655" s="551"/>
      <c r="X655" s="551"/>
      <c r="Y655" s="551"/>
      <c r="Z655" s="551"/>
      <c r="AA655" s="551"/>
      <c r="AB655" s="551"/>
      <c r="AC655" s="551"/>
      <c r="AD655" s="551"/>
      <c r="AE655" s="551"/>
      <c r="AF655" s="551"/>
      <c r="AG655" s="551"/>
      <c r="AH655" s="551"/>
      <c r="AI655" s="551"/>
      <c r="AJ655" s="551"/>
      <c r="AK655" s="551"/>
      <c r="AL655" s="551"/>
      <c r="AM655" s="551"/>
      <c r="AN655" s="551"/>
      <c r="AO655" s="551"/>
      <c r="AP655" s="551"/>
      <c r="AQ655" s="551"/>
      <c r="AR655" s="551"/>
      <c r="AS655" s="551"/>
      <c r="AT655" s="551"/>
      <c r="AU655" s="551"/>
      <c r="AV655" s="551"/>
      <c r="AW655" s="551"/>
      <c r="AX655" s="551"/>
      <c r="AY655" s="551"/>
      <c r="AZ655" s="551"/>
      <c r="BA655" s="551"/>
      <c r="BB655" s="551"/>
      <c r="BC655" s="551"/>
      <c r="BD655" s="551"/>
      <c r="BE655" s="551"/>
      <c r="BF655" s="551"/>
      <c r="BG655" s="551"/>
      <c r="BH655" s="551"/>
      <c r="BI655" s="551"/>
      <c r="BJ655" s="551"/>
      <c r="BK655" s="551"/>
      <c r="BL655" s="551"/>
      <c r="BM655" s="551"/>
      <c r="BN655" s="551"/>
      <c r="BO655" s="551"/>
      <c r="BP655" s="551"/>
      <c r="BQ655" s="551"/>
      <c r="BR655" s="551"/>
      <c r="BS655" s="551"/>
      <c r="BT655" s="551"/>
      <c r="BU655" s="551"/>
      <c r="BV655" s="551"/>
      <c r="BW655" s="551"/>
      <c r="BX655" s="551"/>
      <c r="BY655" s="551"/>
    </row>
    <row r="656">
      <c r="A656" s="551"/>
      <c r="B656" s="551"/>
      <c r="C656" s="551"/>
      <c r="D656" s="551"/>
      <c r="E656" s="554"/>
      <c r="H656" s="551"/>
      <c r="I656" s="551"/>
      <c r="J656" s="551"/>
      <c r="K656" s="551"/>
      <c r="L656" s="551"/>
      <c r="M656" s="551"/>
      <c r="N656" s="551"/>
      <c r="O656" s="551"/>
      <c r="P656" s="551"/>
      <c r="Q656" s="551"/>
      <c r="R656" s="551"/>
      <c r="S656" s="551"/>
      <c r="T656" s="551"/>
      <c r="U656" s="551"/>
      <c r="V656" s="551"/>
      <c r="W656" s="551"/>
      <c r="X656" s="551"/>
      <c r="Y656" s="551"/>
      <c r="Z656" s="551"/>
      <c r="AA656" s="551"/>
      <c r="AB656" s="551"/>
      <c r="AC656" s="551"/>
      <c r="AD656" s="551"/>
      <c r="AE656" s="551"/>
      <c r="AF656" s="551"/>
      <c r="AG656" s="551"/>
      <c r="AH656" s="551"/>
      <c r="AI656" s="551"/>
      <c r="AJ656" s="551"/>
      <c r="AK656" s="551"/>
      <c r="AL656" s="551"/>
      <c r="AM656" s="551"/>
      <c r="AN656" s="551"/>
      <c r="AO656" s="551"/>
      <c r="AP656" s="551"/>
      <c r="AQ656" s="551"/>
      <c r="AR656" s="551"/>
      <c r="AS656" s="551"/>
      <c r="AT656" s="551"/>
      <c r="AU656" s="551"/>
      <c r="AV656" s="551"/>
      <c r="AW656" s="551"/>
      <c r="AX656" s="551"/>
      <c r="AY656" s="551"/>
      <c r="AZ656" s="551"/>
      <c r="BA656" s="551"/>
      <c r="BB656" s="551"/>
      <c r="BC656" s="551"/>
      <c r="BD656" s="551"/>
      <c r="BE656" s="551"/>
      <c r="BF656" s="551"/>
      <c r="BG656" s="551"/>
      <c r="BH656" s="551"/>
      <c r="BI656" s="551"/>
      <c r="BJ656" s="551"/>
      <c r="BK656" s="551"/>
      <c r="BL656" s="551"/>
      <c r="BM656" s="551"/>
      <c r="BN656" s="551"/>
      <c r="BO656" s="551"/>
      <c r="BP656" s="551"/>
      <c r="BQ656" s="551"/>
      <c r="BR656" s="551"/>
      <c r="BS656" s="551"/>
      <c r="BT656" s="551"/>
      <c r="BU656" s="551"/>
      <c r="BV656" s="551"/>
      <c r="BW656" s="551"/>
      <c r="BX656" s="551"/>
      <c r="BY656" s="551"/>
    </row>
    <row r="657">
      <c r="A657" s="551"/>
      <c r="B657" s="551"/>
      <c r="C657" s="551"/>
      <c r="D657" s="551"/>
      <c r="E657" s="554"/>
      <c r="H657" s="551"/>
      <c r="I657" s="551"/>
      <c r="J657" s="551"/>
      <c r="K657" s="551"/>
      <c r="L657" s="551"/>
      <c r="M657" s="551"/>
      <c r="N657" s="551"/>
      <c r="O657" s="551"/>
      <c r="P657" s="551"/>
      <c r="Q657" s="551"/>
      <c r="R657" s="551"/>
      <c r="S657" s="551"/>
      <c r="T657" s="551"/>
      <c r="U657" s="551"/>
      <c r="V657" s="551"/>
      <c r="W657" s="551"/>
      <c r="X657" s="551"/>
      <c r="Y657" s="551"/>
      <c r="Z657" s="551"/>
      <c r="AA657" s="551"/>
      <c r="AB657" s="551"/>
      <c r="AC657" s="551"/>
      <c r="AD657" s="551"/>
      <c r="AE657" s="551"/>
      <c r="AF657" s="551"/>
      <c r="AG657" s="551"/>
      <c r="AH657" s="551"/>
      <c r="AI657" s="551"/>
      <c r="AJ657" s="551"/>
      <c r="AK657" s="551"/>
      <c r="AL657" s="551"/>
      <c r="AM657" s="551"/>
      <c r="AN657" s="551"/>
      <c r="AO657" s="551"/>
      <c r="AP657" s="551"/>
      <c r="AQ657" s="551"/>
      <c r="AR657" s="551"/>
      <c r="AS657" s="551"/>
      <c r="AT657" s="551"/>
      <c r="AU657" s="551"/>
      <c r="AV657" s="551"/>
      <c r="AW657" s="551"/>
      <c r="AX657" s="551"/>
      <c r="AY657" s="551"/>
      <c r="AZ657" s="551"/>
      <c r="BA657" s="551"/>
      <c r="BB657" s="551"/>
      <c r="BC657" s="551"/>
      <c r="BD657" s="551"/>
      <c r="BE657" s="551"/>
      <c r="BF657" s="551"/>
      <c r="BG657" s="551"/>
      <c r="BH657" s="551"/>
      <c r="BI657" s="551"/>
      <c r="BJ657" s="551"/>
      <c r="BK657" s="551"/>
      <c r="BL657" s="551"/>
      <c r="BM657" s="551"/>
      <c r="BN657" s="551"/>
      <c r="BO657" s="551"/>
      <c r="BP657" s="551"/>
      <c r="BQ657" s="551"/>
      <c r="BR657" s="551"/>
      <c r="BS657" s="551"/>
      <c r="BT657" s="551"/>
      <c r="BU657" s="551"/>
      <c r="BV657" s="551"/>
      <c r="BW657" s="551"/>
      <c r="BX657" s="551"/>
      <c r="BY657" s="551"/>
    </row>
    <row r="658">
      <c r="A658" s="551"/>
      <c r="B658" s="551"/>
      <c r="C658" s="551"/>
      <c r="D658" s="551"/>
      <c r="E658" s="554"/>
      <c r="H658" s="551"/>
      <c r="I658" s="551"/>
      <c r="J658" s="551"/>
      <c r="K658" s="551"/>
      <c r="L658" s="551"/>
      <c r="M658" s="551"/>
      <c r="N658" s="551"/>
      <c r="O658" s="551"/>
      <c r="P658" s="551"/>
      <c r="Q658" s="551"/>
      <c r="R658" s="551"/>
      <c r="S658" s="551"/>
      <c r="T658" s="551"/>
      <c r="U658" s="551"/>
      <c r="V658" s="551"/>
      <c r="W658" s="551"/>
      <c r="X658" s="551"/>
      <c r="Y658" s="551"/>
      <c r="Z658" s="551"/>
      <c r="AA658" s="551"/>
      <c r="AB658" s="551"/>
      <c r="AC658" s="551"/>
      <c r="AD658" s="551"/>
      <c r="AE658" s="551"/>
      <c r="AF658" s="551"/>
      <c r="AG658" s="551"/>
      <c r="AH658" s="551"/>
      <c r="AI658" s="551"/>
      <c r="AJ658" s="551"/>
      <c r="AK658" s="551"/>
      <c r="AL658" s="551"/>
      <c r="AM658" s="551"/>
      <c r="AN658" s="551"/>
      <c r="AO658" s="551"/>
      <c r="AP658" s="551"/>
      <c r="AQ658" s="551"/>
      <c r="AR658" s="551"/>
      <c r="AS658" s="551"/>
      <c r="AT658" s="551"/>
      <c r="AU658" s="551"/>
      <c r="AV658" s="551"/>
      <c r="AW658" s="551"/>
      <c r="AX658" s="551"/>
      <c r="AY658" s="551"/>
      <c r="AZ658" s="551"/>
      <c r="BA658" s="551"/>
      <c r="BB658" s="551"/>
      <c r="BC658" s="551"/>
      <c r="BD658" s="551"/>
      <c r="BE658" s="551"/>
      <c r="BF658" s="551"/>
      <c r="BG658" s="551"/>
      <c r="BH658" s="551"/>
      <c r="BI658" s="551"/>
      <c r="BJ658" s="551"/>
      <c r="BK658" s="551"/>
      <c r="BL658" s="551"/>
      <c r="BM658" s="551"/>
      <c r="BN658" s="551"/>
      <c r="BO658" s="551"/>
      <c r="BP658" s="551"/>
      <c r="BQ658" s="551"/>
      <c r="BR658" s="551"/>
      <c r="BS658" s="551"/>
      <c r="BT658" s="551"/>
      <c r="BU658" s="551"/>
      <c r="BV658" s="551"/>
      <c r="BW658" s="551"/>
      <c r="BX658" s="551"/>
      <c r="BY658" s="551"/>
    </row>
    <row r="659">
      <c r="A659" s="551"/>
      <c r="B659" s="551"/>
      <c r="C659" s="551"/>
      <c r="D659" s="551"/>
      <c r="E659" s="554"/>
      <c r="H659" s="551"/>
      <c r="I659" s="551"/>
      <c r="J659" s="551"/>
      <c r="K659" s="551"/>
      <c r="L659" s="551"/>
      <c r="M659" s="551"/>
      <c r="N659" s="551"/>
      <c r="O659" s="551"/>
      <c r="P659" s="551"/>
      <c r="Q659" s="551"/>
      <c r="R659" s="551"/>
      <c r="S659" s="551"/>
      <c r="T659" s="551"/>
      <c r="U659" s="551"/>
      <c r="V659" s="551"/>
      <c r="W659" s="551"/>
      <c r="X659" s="551"/>
      <c r="Y659" s="551"/>
      <c r="Z659" s="551"/>
      <c r="AA659" s="551"/>
      <c r="AB659" s="551"/>
      <c r="AC659" s="551"/>
      <c r="AD659" s="551"/>
      <c r="AE659" s="551"/>
      <c r="AF659" s="551"/>
      <c r="AG659" s="551"/>
      <c r="AH659" s="551"/>
      <c r="AI659" s="551"/>
      <c r="AJ659" s="551"/>
      <c r="AK659" s="551"/>
      <c r="AL659" s="551"/>
      <c r="AM659" s="551"/>
      <c r="AN659" s="551"/>
      <c r="AO659" s="551"/>
      <c r="AP659" s="551"/>
      <c r="AQ659" s="551"/>
      <c r="AR659" s="551"/>
      <c r="AS659" s="551"/>
      <c r="AT659" s="551"/>
      <c r="AU659" s="551"/>
      <c r="AV659" s="551"/>
      <c r="AW659" s="551"/>
      <c r="AX659" s="551"/>
      <c r="AY659" s="551"/>
      <c r="AZ659" s="551"/>
      <c r="BA659" s="551"/>
      <c r="BB659" s="551"/>
      <c r="BC659" s="551"/>
      <c r="BD659" s="551"/>
      <c r="BE659" s="551"/>
      <c r="BF659" s="551"/>
      <c r="BG659" s="551"/>
      <c r="BH659" s="551"/>
      <c r="BI659" s="551"/>
      <c r="BJ659" s="551"/>
      <c r="BK659" s="551"/>
      <c r="BL659" s="551"/>
      <c r="BM659" s="551"/>
      <c r="BN659" s="551"/>
      <c r="BO659" s="551"/>
      <c r="BP659" s="551"/>
      <c r="BQ659" s="551"/>
      <c r="BR659" s="551"/>
      <c r="BS659" s="551"/>
      <c r="BT659" s="551"/>
      <c r="BU659" s="551"/>
      <c r="BV659" s="551"/>
      <c r="BW659" s="551"/>
      <c r="BX659" s="551"/>
      <c r="BY659" s="551"/>
    </row>
    <row r="660">
      <c r="A660" s="551"/>
      <c r="B660" s="551"/>
      <c r="C660" s="551"/>
      <c r="D660" s="551"/>
      <c r="E660" s="554"/>
      <c r="H660" s="551"/>
      <c r="I660" s="551"/>
      <c r="J660" s="551"/>
      <c r="K660" s="551"/>
      <c r="L660" s="551"/>
      <c r="M660" s="551"/>
      <c r="N660" s="551"/>
      <c r="O660" s="551"/>
      <c r="P660" s="551"/>
      <c r="Q660" s="551"/>
      <c r="R660" s="551"/>
      <c r="S660" s="551"/>
      <c r="T660" s="551"/>
      <c r="U660" s="551"/>
      <c r="V660" s="551"/>
      <c r="W660" s="551"/>
      <c r="X660" s="551"/>
      <c r="Y660" s="551"/>
      <c r="Z660" s="551"/>
      <c r="AA660" s="551"/>
      <c r="AB660" s="551"/>
      <c r="AC660" s="551"/>
      <c r="AD660" s="551"/>
      <c r="AE660" s="551"/>
      <c r="AF660" s="551"/>
      <c r="AG660" s="551"/>
      <c r="AH660" s="551"/>
      <c r="AI660" s="551"/>
      <c r="AJ660" s="551"/>
      <c r="AK660" s="551"/>
      <c r="AL660" s="551"/>
      <c r="AM660" s="551"/>
      <c r="AN660" s="551"/>
      <c r="AO660" s="551"/>
      <c r="AP660" s="551"/>
      <c r="AQ660" s="551"/>
      <c r="AR660" s="551"/>
      <c r="AS660" s="551"/>
      <c r="AT660" s="551"/>
      <c r="AU660" s="551"/>
      <c r="AV660" s="551"/>
      <c r="AW660" s="551"/>
      <c r="AX660" s="551"/>
      <c r="AY660" s="551"/>
      <c r="AZ660" s="551"/>
      <c r="BA660" s="551"/>
      <c r="BB660" s="551"/>
      <c r="BC660" s="551"/>
      <c r="BD660" s="551"/>
      <c r="BE660" s="551"/>
      <c r="BF660" s="551"/>
      <c r="BG660" s="551"/>
      <c r="BH660" s="551"/>
      <c r="BI660" s="551"/>
      <c r="BJ660" s="551"/>
      <c r="BK660" s="551"/>
      <c r="BL660" s="551"/>
      <c r="BM660" s="551"/>
      <c r="BN660" s="551"/>
      <c r="BO660" s="551"/>
      <c r="BP660" s="551"/>
      <c r="BQ660" s="551"/>
      <c r="BR660" s="551"/>
      <c r="BS660" s="551"/>
      <c r="BT660" s="551"/>
      <c r="BU660" s="551"/>
      <c r="BV660" s="551"/>
      <c r="BW660" s="551"/>
      <c r="BX660" s="551"/>
      <c r="BY660" s="551"/>
    </row>
    <row r="661">
      <c r="A661" s="551"/>
      <c r="B661" s="551"/>
      <c r="C661" s="551"/>
      <c r="D661" s="551"/>
      <c r="E661" s="554"/>
      <c r="H661" s="551"/>
      <c r="I661" s="551"/>
      <c r="J661" s="551"/>
      <c r="K661" s="551"/>
      <c r="L661" s="551"/>
      <c r="M661" s="551"/>
      <c r="N661" s="551"/>
      <c r="O661" s="551"/>
      <c r="P661" s="551"/>
      <c r="Q661" s="551"/>
      <c r="R661" s="551"/>
      <c r="S661" s="551"/>
      <c r="T661" s="551"/>
      <c r="U661" s="551"/>
      <c r="V661" s="551"/>
      <c r="W661" s="551"/>
      <c r="X661" s="551"/>
      <c r="Y661" s="551"/>
      <c r="Z661" s="551"/>
      <c r="AA661" s="551"/>
      <c r="AB661" s="551"/>
      <c r="AC661" s="551"/>
      <c r="AD661" s="551"/>
      <c r="AE661" s="551"/>
      <c r="AF661" s="551"/>
      <c r="AG661" s="551"/>
      <c r="AH661" s="551"/>
      <c r="AI661" s="551"/>
      <c r="AJ661" s="551"/>
      <c r="AK661" s="551"/>
      <c r="AL661" s="551"/>
      <c r="AM661" s="551"/>
      <c r="AN661" s="551"/>
      <c r="AO661" s="551"/>
      <c r="AP661" s="551"/>
      <c r="AQ661" s="551"/>
      <c r="AR661" s="551"/>
      <c r="AS661" s="551"/>
      <c r="AT661" s="551"/>
      <c r="AU661" s="551"/>
      <c r="AV661" s="551"/>
      <c r="AW661" s="551"/>
      <c r="AX661" s="551"/>
      <c r="AY661" s="551"/>
      <c r="AZ661" s="551"/>
      <c r="BA661" s="551"/>
      <c r="BB661" s="551"/>
      <c r="BC661" s="551"/>
      <c r="BD661" s="551"/>
      <c r="BE661" s="551"/>
      <c r="BF661" s="551"/>
      <c r="BG661" s="551"/>
      <c r="BH661" s="551"/>
      <c r="BI661" s="551"/>
      <c r="BJ661" s="551"/>
      <c r="BK661" s="551"/>
      <c r="BL661" s="551"/>
      <c r="BM661" s="551"/>
      <c r="BN661" s="551"/>
      <c r="BO661" s="551"/>
      <c r="BP661" s="551"/>
      <c r="BQ661" s="551"/>
      <c r="BR661" s="551"/>
      <c r="BS661" s="551"/>
      <c r="BT661" s="551"/>
      <c r="BU661" s="551"/>
      <c r="BV661" s="551"/>
      <c r="BW661" s="551"/>
      <c r="BX661" s="551"/>
      <c r="BY661" s="551"/>
    </row>
    <row r="662">
      <c r="A662" s="551"/>
      <c r="B662" s="551"/>
      <c r="C662" s="551"/>
      <c r="D662" s="551"/>
      <c r="E662" s="554"/>
      <c r="H662" s="551"/>
      <c r="I662" s="551"/>
      <c r="J662" s="551"/>
      <c r="K662" s="551"/>
      <c r="L662" s="551"/>
      <c r="M662" s="551"/>
      <c r="N662" s="551"/>
      <c r="O662" s="551"/>
      <c r="P662" s="551"/>
      <c r="Q662" s="551"/>
      <c r="R662" s="551"/>
      <c r="S662" s="551"/>
      <c r="T662" s="551"/>
      <c r="U662" s="551"/>
      <c r="V662" s="551"/>
      <c r="W662" s="551"/>
      <c r="X662" s="551"/>
      <c r="Y662" s="551"/>
      <c r="Z662" s="551"/>
      <c r="AA662" s="551"/>
      <c r="AB662" s="551"/>
      <c r="AC662" s="551"/>
      <c r="AD662" s="551"/>
      <c r="AE662" s="551"/>
      <c r="AF662" s="551"/>
      <c r="AG662" s="551"/>
      <c r="AH662" s="551"/>
      <c r="AI662" s="551"/>
      <c r="AJ662" s="551"/>
      <c r="AK662" s="551"/>
      <c r="AL662" s="551"/>
      <c r="AM662" s="551"/>
      <c r="AN662" s="551"/>
      <c r="AO662" s="551"/>
      <c r="AP662" s="551"/>
      <c r="AQ662" s="551"/>
      <c r="AR662" s="551"/>
      <c r="AS662" s="551"/>
      <c r="AT662" s="551"/>
      <c r="AU662" s="551"/>
      <c r="AV662" s="551"/>
      <c r="AW662" s="551"/>
      <c r="AX662" s="551"/>
      <c r="AY662" s="551"/>
      <c r="AZ662" s="551"/>
      <c r="BA662" s="551"/>
      <c r="BB662" s="551"/>
      <c r="BC662" s="551"/>
      <c r="BD662" s="551"/>
      <c r="BE662" s="551"/>
      <c r="BF662" s="551"/>
      <c r="BG662" s="551"/>
      <c r="BH662" s="551"/>
      <c r="BI662" s="551"/>
      <c r="BJ662" s="551"/>
      <c r="BK662" s="551"/>
      <c r="BL662" s="551"/>
      <c r="BM662" s="551"/>
      <c r="BN662" s="551"/>
      <c r="BO662" s="551"/>
      <c r="BP662" s="551"/>
      <c r="BQ662" s="551"/>
      <c r="BR662" s="551"/>
      <c r="BS662" s="551"/>
      <c r="BT662" s="551"/>
      <c r="BU662" s="551"/>
      <c r="BV662" s="551"/>
      <c r="BW662" s="551"/>
      <c r="BX662" s="551"/>
      <c r="BY662" s="551"/>
    </row>
    <row r="663">
      <c r="A663" s="551"/>
      <c r="B663" s="551"/>
      <c r="C663" s="551"/>
      <c r="D663" s="551"/>
      <c r="E663" s="554"/>
      <c r="H663" s="551"/>
      <c r="I663" s="551"/>
      <c r="J663" s="551"/>
      <c r="K663" s="551"/>
      <c r="L663" s="551"/>
      <c r="M663" s="551"/>
      <c r="N663" s="551"/>
      <c r="O663" s="551"/>
      <c r="P663" s="551"/>
      <c r="Q663" s="551"/>
      <c r="R663" s="551"/>
      <c r="S663" s="551"/>
      <c r="T663" s="551"/>
      <c r="U663" s="551"/>
      <c r="V663" s="551"/>
      <c r="W663" s="551"/>
      <c r="X663" s="551"/>
      <c r="Y663" s="551"/>
      <c r="Z663" s="551"/>
      <c r="AA663" s="551"/>
      <c r="AB663" s="551"/>
      <c r="AC663" s="551"/>
      <c r="AD663" s="551"/>
      <c r="AE663" s="551"/>
      <c r="AF663" s="551"/>
      <c r="AG663" s="551"/>
      <c r="AH663" s="551"/>
      <c r="AI663" s="551"/>
      <c r="AJ663" s="551"/>
      <c r="AK663" s="551"/>
      <c r="AL663" s="551"/>
      <c r="AM663" s="551"/>
      <c r="AN663" s="551"/>
      <c r="AO663" s="551"/>
      <c r="AP663" s="551"/>
      <c r="AQ663" s="551"/>
      <c r="AR663" s="551"/>
      <c r="AS663" s="551"/>
      <c r="AT663" s="551"/>
      <c r="AU663" s="551"/>
      <c r="AV663" s="551"/>
      <c r="AW663" s="551"/>
      <c r="AX663" s="551"/>
      <c r="AY663" s="551"/>
      <c r="AZ663" s="551"/>
      <c r="BA663" s="551"/>
      <c r="BB663" s="551"/>
      <c r="BC663" s="551"/>
      <c r="BD663" s="551"/>
      <c r="BE663" s="551"/>
      <c r="BF663" s="551"/>
      <c r="BG663" s="551"/>
      <c r="BH663" s="551"/>
      <c r="BI663" s="551"/>
      <c r="BJ663" s="551"/>
      <c r="BK663" s="551"/>
      <c r="BL663" s="551"/>
      <c r="BM663" s="551"/>
      <c r="BN663" s="551"/>
      <c r="BO663" s="551"/>
      <c r="BP663" s="551"/>
      <c r="BQ663" s="551"/>
      <c r="BR663" s="551"/>
      <c r="BS663" s="551"/>
      <c r="BT663" s="551"/>
      <c r="BU663" s="551"/>
      <c r="BV663" s="551"/>
      <c r="BW663" s="551"/>
      <c r="BX663" s="551"/>
      <c r="BY663" s="551"/>
    </row>
    <row r="664">
      <c r="A664" s="551"/>
      <c r="B664" s="551"/>
      <c r="C664" s="551"/>
      <c r="D664" s="551"/>
      <c r="E664" s="554"/>
      <c r="H664" s="551"/>
      <c r="I664" s="551"/>
      <c r="J664" s="551"/>
      <c r="K664" s="551"/>
      <c r="L664" s="551"/>
      <c r="M664" s="551"/>
      <c r="N664" s="551"/>
      <c r="O664" s="551"/>
      <c r="P664" s="551"/>
      <c r="Q664" s="551"/>
      <c r="R664" s="551"/>
      <c r="S664" s="551"/>
      <c r="T664" s="551"/>
      <c r="U664" s="551"/>
      <c r="V664" s="551"/>
      <c r="W664" s="551"/>
      <c r="X664" s="551"/>
      <c r="Y664" s="551"/>
      <c r="Z664" s="551"/>
      <c r="AA664" s="551"/>
      <c r="AB664" s="551"/>
      <c r="AC664" s="551"/>
      <c r="AD664" s="551"/>
      <c r="AE664" s="551"/>
      <c r="AF664" s="551"/>
      <c r="AG664" s="551"/>
      <c r="AH664" s="551"/>
      <c r="AI664" s="551"/>
      <c r="AJ664" s="551"/>
      <c r="AK664" s="551"/>
      <c r="AL664" s="551"/>
      <c r="AM664" s="551"/>
      <c r="AN664" s="551"/>
      <c r="AO664" s="551"/>
      <c r="AP664" s="551"/>
      <c r="AQ664" s="551"/>
      <c r="AR664" s="551"/>
      <c r="AS664" s="551"/>
      <c r="AT664" s="551"/>
      <c r="AU664" s="551"/>
      <c r="AV664" s="551"/>
      <c r="AW664" s="551"/>
      <c r="AX664" s="551"/>
      <c r="AY664" s="551"/>
      <c r="AZ664" s="551"/>
      <c r="BA664" s="551"/>
      <c r="BB664" s="551"/>
      <c r="BC664" s="551"/>
      <c r="BD664" s="551"/>
      <c r="BE664" s="551"/>
      <c r="BF664" s="551"/>
      <c r="BG664" s="551"/>
      <c r="BH664" s="551"/>
      <c r="BI664" s="551"/>
      <c r="BJ664" s="551"/>
      <c r="BK664" s="551"/>
      <c r="BL664" s="551"/>
      <c r="BM664" s="551"/>
      <c r="BN664" s="551"/>
      <c r="BO664" s="551"/>
      <c r="BP664" s="551"/>
      <c r="BQ664" s="551"/>
      <c r="BR664" s="551"/>
      <c r="BS664" s="551"/>
      <c r="BT664" s="551"/>
      <c r="BU664" s="551"/>
      <c r="BV664" s="551"/>
      <c r="BW664" s="551"/>
      <c r="BX664" s="551"/>
      <c r="BY664" s="551"/>
    </row>
    <row r="665">
      <c r="A665" s="551"/>
      <c r="B665" s="551"/>
      <c r="C665" s="551"/>
      <c r="D665" s="551"/>
      <c r="E665" s="554"/>
      <c r="H665" s="551"/>
      <c r="I665" s="551"/>
      <c r="J665" s="551"/>
      <c r="K665" s="551"/>
      <c r="L665" s="551"/>
      <c r="M665" s="551"/>
      <c r="N665" s="551"/>
      <c r="O665" s="551"/>
      <c r="P665" s="551"/>
      <c r="Q665" s="551"/>
      <c r="R665" s="551"/>
      <c r="S665" s="551"/>
      <c r="T665" s="551"/>
      <c r="U665" s="551"/>
      <c r="V665" s="551"/>
      <c r="W665" s="551"/>
      <c r="X665" s="551"/>
      <c r="Y665" s="551"/>
      <c r="Z665" s="551"/>
      <c r="AA665" s="551"/>
      <c r="AB665" s="551"/>
      <c r="AC665" s="551"/>
      <c r="AD665" s="551"/>
      <c r="AE665" s="551"/>
      <c r="AF665" s="551"/>
      <c r="AG665" s="551"/>
      <c r="AH665" s="551"/>
      <c r="AI665" s="551"/>
      <c r="AJ665" s="551"/>
      <c r="AK665" s="551"/>
      <c r="AL665" s="551"/>
      <c r="AM665" s="551"/>
      <c r="AN665" s="551"/>
      <c r="AO665" s="551"/>
      <c r="AP665" s="551"/>
      <c r="AQ665" s="551"/>
      <c r="AR665" s="551"/>
      <c r="AS665" s="551"/>
      <c r="AT665" s="551"/>
      <c r="AU665" s="551"/>
      <c r="AV665" s="551"/>
      <c r="AW665" s="551"/>
      <c r="AX665" s="551"/>
      <c r="AY665" s="551"/>
      <c r="AZ665" s="551"/>
      <c r="BA665" s="551"/>
      <c r="BB665" s="551"/>
      <c r="BC665" s="551"/>
      <c r="BD665" s="551"/>
      <c r="BE665" s="551"/>
      <c r="BF665" s="551"/>
      <c r="BG665" s="551"/>
      <c r="BH665" s="551"/>
      <c r="BI665" s="551"/>
      <c r="BJ665" s="551"/>
      <c r="BK665" s="551"/>
      <c r="BL665" s="551"/>
      <c r="BM665" s="551"/>
      <c r="BN665" s="551"/>
      <c r="BO665" s="551"/>
      <c r="BP665" s="551"/>
      <c r="BQ665" s="551"/>
      <c r="BR665" s="551"/>
      <c r="BS665" s="551"/>
      <c r="BT665" s="551"/>
      <c r="BU665" s="551"/>
      <c r="BV665" s="551"/>
      <c r="BW665" s="551"/>
      <c r="BX665" s="551"/>
      <c r="BY665" s="551"/>
    </row>
    <row r="666">
      <c r="A666" s="551"/>
      <c r="B666" s="551"/>
      <c r="C666" s="551"/>
      <c r="D666" s="551"/>
      <c r="E666" s="554"/>
      <c r="H666" s="551"/>
      <c r="I666" s="551"/>
      <c r="J666" s="551"/>
      <c r="K666" s="551"/>
      <c r="L666" s="551"/>
      <c r="M666" s="551"/>
      <c r="N666" s="551"/>
      <c r="O666" s="551"/>
      <c r="P666" s="551"/>
      <c r="Q666" s="551"/>
      <c r="R666" s="551"/>
      <c r="S666" s="551"/>
      <c r="T666" s="551"/>
      <c r="U666" s="551"/>
      <c r="V666" s="551"/>
      <c r="W666" s="551"/>
      <c r="X666" s="551"/>
      <c r="Y666" s="551"/>
      <c r="Z666" s="551"/>
      <c r="AA666" s="551"/>
      <c r="AB666" s="551"/>
      <c r="AC666" s="551"/>
      <c r="AD666" s="551"/>
      <c r="AE666" s="551"/>
      <c r="AF666" s="551"/>
      <c r="AG666" s="551"/>
      <c r="AH666" s="551"/>
      <c r="AI666" s="551"/>
      <c r="AJ666" s="551"/>
      <c r="AK666" s="551"/>
      <c r="AL666" s="551"/>
      <c r="AM666" s="551"/>
      <c r="AN666" s="551"/>
      <c r="AO666" s="551"/>
      <c r="AP666" s="551"/>
      <c r="AQ666" s="551"/>
      <c r="AR666" s="551"/>
      <c r="AS666" s="551"/>
      <c r="AT666" s="551"/>
      <c r="AU666" s="551"/>
      <c r="AV666" s="551"/>
      <c r="AW666" s="551"/>
      <c r="AX666" s="551"/>
      <c r="AY666" s="551"/>
      <c r="AZ666" s="551"/>
      <c r="BA666" s="551"/>
      <c r="BB666" s="551"/>
      <c r="BC666" s="551"/>
      <c r="BD666" s="551"/>
      <c r="BE666" s="551"/>
      <c r="BF666" s="551"/>
      <c r="BG666" s="551"/>
      <c r="BH666" s="551"/>
      <c r="BI666" s="551"/>
      <c r="BJ666" s="551"/>
      <c r="BK666" s="551"/>
      <c r="BL666" s="551"/>
      <c r="BM666" s="551"/>
      <c r="BN666" s="551"/>
      <c r="BO666" s="551"/>
      <c r="BP666" s="551"/>
      <c r="BQ666" s="551"/>
      <c r="BR666" s="551"/>
      <c r="BS666" s="551"/>
      <c r="BT666" s="551"/>
      <c r="BU666" s="551"/>
      <c r="BV666" s="551"/>
      <c r="BW666" s="551"/>
      <c r="BX666" s="551"/>
      <c r="BY666" s="551"/>
    </row>
    <row r="667">
      <c r="A667" s="551"/>
      <c r="B667" s="551"/>
      <c r="C667" s="551"/>
      <c r="D667" s="551"/>
      <c r="E667" s="554"/>
      <c r="H667" s="551"/>
      <c r="I667" s="551"/>
      <c r="J667" s="551"/>
      <c r="K667" s="551"/>
      <c r="L667" s="551"/>
      <c r="M667" s="551"/>
      <c r="N667" s="551"/>
      <c r="O667" s="551"/>
      <c r="P667" s="551"/>
      <c r="Q667" s="551"/>
      <c r="R667" s="551"/>
      <c r="S667" s="551"/>
      <c r="T667" s="551"/>
      <c r="U667" s="551"/>
      <c r="V667" s="551"/>
      <c r="W667" s="551"/>
      <c r="X667" s="551"/>
      <c r="Y667" s="551"/>
      <c r="Z667" s="551"/>
      <c r="AA667" s="551"/>
      <c r="AB667" s="551"/>
      <c r="AC667" s="551"/>
      <c r="AD667" s="551"/>
      <c r="AE667" s="551"/>
      <c r="AF667" s="551"/>
      <c r="AG667" s="551"/>
      <c r="AH667" s="551"/>
      <c r="AI667" s="551"/>
      <c r="AJ667" s="551"/>
      <c r="AK667" s="551"/>
      <c r="AL667" s="551"/>
      <c r="AM667" s="551"/>
      <c r="AN667" s="551"/>
      <c r="AO667" s="551"/>
      <c r="AP667" s="551"/>
      <c r="AQ667" s="551"/>
      <c r="AR667" s="551"/>
      <c r="AS667" s="551"/>
      <c r="AT667" s="551"/>
      <c r="AU667" s="551"/>
      <c r="AV667" s="551"/>
      <c r="AW667" s="551"/>
      <c r="AX667" s="551"/>
      <c r="AY667" s="551"/>
      <c r="AZ667" s="551"/>
      <c r="BA667" s="551"/>
      <c r="BB667" s="551"/>
      <c r="BC667" s="551"/>
      <c r="BD667" s="551"/>
      <c r="BE667" s="551"/>
      <c r="BF667" s="551"/>
      <c r="BG667" s="551"/>
      <c r="BH667" s="551"/>
      <c r="BI667" s="551"/>
      <c r="BJ667" s="551"/>
      <c r="BK667" s="551"/>
      <c r="BL667" s="551"/>
      <c r="BM667" s="551"/>
      <c r="BN667" s="551"/>
      <c r="BO667" s="551"/>
      <c r="BP667" s="551"/>
      <c r="BQ667" s="551"/>
      <c r="BR667" s="551"/>
      <c r="BS667" s="551"/>
      <c r="BT667" s="551"/>
      <c r="BU667" s="551"/>
      <c r="BV667" s="551"/>
      <c r="BW667" s="551"/>
      <c r="BX667" s="551"/>
      <c r="BY667" s="551"/>
    </row>
    <row r="668">
      <c r="A668" s="551"/>
      <c r="B668" s="551"/>
      <c r="C668" s="551"/>
      <c r="D668" s="551"/>
      <c r="E668" s="554"/>
      <c r="H668" s="551"/>
      <c r="I668" s="551"/>
      <c r="J668" s="551"/>
      <c r="K668" s="551"/>
      <c r="L668" s="551"/>
      <c r="M668" s="551"/>
      <c r="N668" s="551"/>
      <c r="O668" s="551"/>
      <c r="P668" s="551"/>
      <c r="Q668" s="551"/>
      <c r="R668" s="551"/>
      <c r="S668" s="551"/>
      <c r="T668" s="551"/>
      <c r="U668" s="551"/>
      <c r="V668" s="551"/>
      <c r="W668" s="551"/>
      <c r="X668" s="551"/>
      <c r="Y668" s="551"/>
      <c r="Z668" s="551"/>
      <c r="AA668" s="551"/>
      <c r="AB668" s="551"/>
      <c r="AC668" s="551"/>
      <c r="AD668" s="551"/>
      <c r="AE668" s="551"/>
      <c r="AF668" s="551"/>
      <c r="AG668" s="551"/>
      <c r="AH668" s="551"/>
      <c r="AI668" s="551"/>
      <c r="AJ668" s="551"/>
      <c r="AK668" s="551"/>
      <c r="AL668" s="551"/>
      <c r="AM668" s="551"/>
      <c r="AN668" s="551"/>
      <c r="AO668" s="551"/>
      <c r="AP668" s="551"/>
      <c r="AQ668" s="551"/>
      <c r="AR668" s="551"/>
      <c r="AS668" s="551"/>
      <c r="AT668" s="551"/>
      <c r="AU668" s="551"/>
      <c r="AV668" s="551"/>
      <c r="AW668" s="551"/>
      <c r="AX668" s="551"/>
      <c r="AY668" s="551"/>
      <c r="AZ668" s="551"/>
      <c r="BA668" s="551"/>
      <c r="BB668" s="551"/>
      <c r="BC668" s="551"/>
      <c r="BD668" s="551"/>
      <c r="BE668" s="551"/>
      <c r="BF668" s="551"/>
      <c r="BG668" s="551"/>
      <c r="BH668" s="551"/>
      <c r="BI668" s="551"/>
      <c r="BJ668" s="551"/>
      <c r="BK668" s="551"/>
      <c r="BL668" s="551"/>
      <c r="BM668" s="551"/>
      <c r="BN668" s="551"/>
      <c r="BO668" s="551"/>
      <c r="BP668" s="551"/>
      <c r="BQ668" s="551"/>
      <c r="BR668" s="551"/>
      <c r="BS668" s="551"/>
      <c r="BT668" s="551"/>
      <c r="BU668" s="551"/>
      <c r="BV668" s="551"/>
      <c r="BW668" s="551"/>
      <c r="BX668" s="551"/>
      <c r="BY668" s="551"/>
    </row>
    <row r="669">
      <c r="A669" s="551"/>
      <c r="B669" s="551"/>
      <c r="C669" s="551"/>
      <c r="D669" s="551"/>
      <c r="E669" s="554"/>
      <c r="H669" s="551"/>
      <c r="I669" s="551"/>
      <c r="J669" s="551"/>
      <c r="K669" s="551"/>
      <c r="L669" s="551"/>
      <c r="M669" s="551"/>
      <c r="N669" s="551"/>
      <c r="O669" s="551"/>
      <c r="P669" s="551"/>
      <c r="Q669" s="551"/>
      <c r="R669" s="551"/>
      <c r="S669" s="551"/>
      <c r="T669" s="551"/>
      <c r="U669" s="551"/>
      <c r="V669" s="551"/>
      <c r="W669" s="551"/>
      <c r="X669" s="551"/>
      <c r="Y669" s="551"/>
      <c r="Z669" s="551"/>
      <c r="AA669" s="551"/>
      <c r="AB669" s="551"/>
      <c r="AC669" s="551"/>
      <c r="AD669" s="551"/>
      <c r="AE669" s="551"/>
      <c r="AF669" s="551"/>
      <c r="AG669" s="551"/>
      <c r="AH669" s="551"/>
      <c r="AI669" s="551"/>
      <c r="AJ669" s="551"/>
      <c r="AK669" s="551"/>
      <c r="AL669" s="551"/>
      <c r="AM669" s="551"/>
      <c r="AN669" s="551"/>
      <c r="AO669" s="551"/>
      <c r="AP669" s="551"/>
      <c r="AQ669" s="551"/>
      <c r="AR669" s="551"/>
      <c r="AS669" s="551"/>
      <c r="AT669" s="551"/>
      <c r="AU669" s="551"/>
      <c r="AV669" s="551"/>
      <c r="AW669" s="551"/>
      <c r="AX669" s="551"/>
      <c r="AY669" s="551"/>
      <c r="AZ669" s="551"/>
      <c r="BA669" s="551"/>
      <c r="BB669" s="551"/>
      <c r="BC669" s="551"/>
      <c r="BD669" s="551"/>
      <c r="BE669" s="551"/>
      <c r="BF669" s="551"/>
      <c r="BG669" s="551"/>
      <c r="BH669" s="551"/>
      <c r="BI669" s="551"/>
      <c r="BJ669" s="551"/>
      <c r="BK669" s="551"/>
      <c r="BL669" s="551"/>
      <c r="BM669" s="551"/>
      <c r="BN669" s="551"/>
      <c r="BO669" s="551"/>
      <c r="BP669" s="551"/>
      <c r="BQ669" s="551"/>
      <c r="BR669" s="551"/>
      <c r="BS669" s="551"/>
      <c r="BT669" s="551"/>
      <c r="BU669" s="551"/>
      <c r="BV669" s="551"/>
      <c r="BW669" s="551"/>
      <c r="BX669" s="551"/>
      <c r="BY669" s="551"/>
    </row>
    <row r="670">
      <c r="A670" s="551"/>
      <c r="B670" s="551"/>
      <c r="C670" s="551"/>
      <c r="D670" s="551"/>
      <c r="E670" s="554"/>
      <c r="H670" s="551"/>
      <c r="I670" s="551"/>
      <c r="J670" s="551"/>
      <c r="K670" s="551"/>
      <c r="L670" s="551"/>
      <c r="M670" s="551"/>
      <c r="N670" s="551"/>
      <c r="O670" s="551"/>
      <c r="P670" s="551"/>
      <c r="Q670" s="551"/>
      <c r="R670" s="551"/>
      <c r="S670" s="551"/>
      <c r="T670" s="551"/>
      <c r="U670" s="551"/>
      <c r="V670" s="551"/>
      <c r="W670" s="551"/>
      <c r="X670" s="551"/>
      <c r="Y670" s="551"/>
      <c r="Z670" s="551"/>
      <c r="AA670" s="551"/>
      <c r="AB670" s="551"/>
      <c r="AC670" s="551"/>
      <c r="AD670" s="551"/>
      <c r="AE670" s="551"/>
      <c r="AF670" s="551"/>
      <c r="AG670" s="551"/>
      <c r="AH670" s="551"/>
      <c r="AI670" s="551"/>
      <c r="AJ670" s="551"/>
      <c r="AK670" s="551"/>
      <c r="AL670" s="551"/>
      <c r="AM670" s="551"/>
      <c r="AN670" s="551"/>
      <c r="AO670" s="551"/>
      <c r="AP670" s="551"/>
      <c r="AQ670" s="551"/>
      <c r="AR670" s="551"/>
      <c r="AS670" s="551"/>
      <c r="AT670" s="551"/>
      <c r="AU670" s="551"/>
      <c r="AV670" s="551"/>
      <c r="AW670" s="551"/>
      <c r="AX670" s="551"/>
      <c r="AY670" s="551"/>
      <c r="AZ670" s="551"/>
      <c r="BA670" s="551"/>
      <c r="BB670" s="551"/>
      <c r="BC670" s="551"/>
      <c r="BD670" s="551"/>
      <c r="BE670" s="551"/>
      <c r="BF670" s="551"/>
      <c r="BG670" s="551"/>
      <c r="BH670" s="551"/>
      <c r="BI670" s="551"/>
      <c r="BJ670" s="551"/>
      <c r="BK670" s="551"/>
      <c r="BL670" s="551"/>
      <c r="BM670" s="551"/>
      <c r="BN670" s="551"/>
      <c r="BO670" s="551"/>
      <c r="BP670" s="551"/>
      <c r="BQ670" s="551"/>
      <c r="BR670" s="551"/>
      <c r="BS670" s="551"/>
      <c r="BT670" s="551"/>
      <c r="BU670" s="551"/>
      <c r="BV670" s="551"/>
      <c r="BW670" s="551"/>
      <c r="BX670" s="551"/>
      <c r="BY670" s="551"/>
    </row>
    <row r="671">
      <c r="A671" s="551"/>
      <c r="B671" s="551"/>
      <c r="C671" s="551"/>
      <c r="D671" s="551"/>
      <c r="E671" s="554"/>
      <c r="H671" s="551"/>
      <c r="I671" s="551"/>
      <c r="J671" s="551"/>
      <c r="K671" s="551"/>
      <c r="L671" s="551"/>
      <c r="M671" s="551"/>
      <c r="N671" s="551"/>
      <c r="O671" s="551"/>
      <c r="P671" s="551"/>
      <c r="Q671" s="551"/>
      <c r="R671" s="551"/>
      <c r="S671" s="551"/>
      <c r="T671" s="551"/>
      <c r="U671" s="551"/>
      <c r="V671" s="551"/>
      <c r="W671" s="551"/>
      <c r="X671" s="551"/>
      <c r="Y671" s="551"/>
      <c r="Z671" s="551"/>
      <c r="AA671" s="551"/>
      <c r="AB671" s="551"/>
      <c r="AC671" s="551"/>
      <c r="AD671" s="551"/>
      <c r="AE671" s="551"/>
      <c r="AF671" s="551"/>
      <c r="AG671" s="551"/>
      <c r="AH671" s="551"/>
      <c r="AI671" s="551"/>
      <c r="AJ671" s="551"/>
      <c r="AK671" s="551"/>
      <c r="AL671" s="551"/>
      <c r="AM671" s="551"/>
      <c r="AN671" s="551"/>
      <c r="AO671" s="551"/>
      <c r="AP671" s="551"/>
      <c r="AQ671" s="551"/>
      <c r="AR671" s="551"/>
      <c r="AS671" s="551"/>
      <c r="AT671" s="551"/>
      <c r="AU671" s="551"/>
      <c r="AV671" s="551"/>
      <c r="AW671" s="551"/>
      <c r="AX671" s="551"/>
      <c r="AY671" s="551"/>
      <c r="AZ671" s="551"/>
      <c r="BA671" s="551"/>
      <c r="BB671" s="551"/>
      <c r="BC671" s="551"/>
      <c r="BD671" s="551"/>
      <c r="BE671" s="551"/>
      <c r="BF671" s="551"/>
      <c r="BG671" s="551"/>
      <c r="BH671" s="551"/>
      <c r="BI671" s="551"/>
      <c r="BJ671" s="551"/>
      <c r="BK671" s="551"/>
      <c r="BL671" s="551"/>
      <c r="BM671" s="551"/>
      <c r="BN671" s="551"/>
      <c r="BO671" s="551"/>
      <c r="BP671" s="551"/>
      <c r="BQ671" s="551"/>
      <c r="BR671" s="551"/>
      <c r="BS671" s="551"/>
      <c r="BT671" s="551"/>
      <c r="BU671" s="551"/>
      <c r="BV671" s="551"/>
      <c r="BW671" s="551"/>
      <c r="BX671" s="551"/>
      <c r="BY671" s="551"/>
    </row>
    <row r="672">
      <c r="A672" s="551"/>
      <c r="B672" s="551"/>
      <c r="C672" s="551"/>
      <c r="D672" s="551"/>
      <c r="E672" s="554"/>
      <c r="H672" s="551"/>
      <c r="I672" s="551"/>
      <c r="J672" s="551"/>
      <c r="K672" s="551"/>
      <c r="L672" s="551"/>
      <c r="M672" s="551"/>
      <c r="N672" s="551"/>
      <c r="O672" s="551"/>
      <c r="P672" s="551"/>
      <c r="Q672" s="551"/>
      <c r="R672" s="551"/>
      <c r="S672" s="551"/>
      <c r="T672" s="551"/>
      <c r="U672" s="551"/>
      <c r="V672" s="551"/>
      <c r="W672" s="551"/>
      <c r="X672" s="551"/>
      <c r="Y672" s="551"/>
      <c r="Z672" s="551"/>
      <c r="AA672" s="551"/>
      <c r="AB672" s="551"/>
      <c r="AC672" s="551"/>
      <c r="AD672" s="551"/>
      <c r="AE672" s="551"/>
      <c r="AF672" s="551"/>
      <c r="AG672" s="551"/>
      <c r="AH672" s="551"/>
      <c r="AI672" s="551"/>
      <c r="AJ672" s="551"/>
      <c r="AK672" s="551"/>
      <c r="AL672" s="551"/>
      <c r="AM672" s="551"/>
      <c r="AN672" s="551"/>
      <c r="AO672" s="551"/>
      <c r="AP672" s="551"/>
      <c r="AQ672" s="551"/>
      <c r="AR672" s="551"/>
      <c r="AS672" s="551"/>
      <c r="AT672" s="551"/>
      <c r="AU672" s="551"/>
      <c r="AV672" s="551"/>
      <c r="AW672" s="551"/>
      <c r="AX672" s="551"/>
      <c r="AY672" s="551"/>
      <c r="AZ672" s="551"/>
      <c r="BA672" s="551"/>
      <c r="BB672" s="551"/>
      <c r="BC672" s="551"/>
      <c r="BD672" s="551"/>
      <c r="BE672" s="551"/>
      <c r="BF672" s="551"/>
      <c r="BG672" s="551"/>
      <c r="BH672" s="551"/>
      <c r="BI672" s="551"/>
      <c r="BJ672" s="551"/>
      <c r="BK672" s="551"/>
      <c r="BL672" s="551"/>
      <c r="BM672" s="551"/>
      <c r="BN672" s="551"/>
      <c r="BO672" s="551"/>
      <c r="BP672" s="551"/>
      <c r="BQ672" s="551"/>
      <c r="BR672" s="551"/>
      <c r="BS672" s="551"/>
      <c r="BT672" s="551"/>
      <c r="BU672" s="551"/>
      <c r="BV672" s="551"/>
      <c r="BW672" s="551"/>
      <c r="BX672" s="551"/>
      <c r="BY672" s="551"/>
    </row>
    <row r="673">
      <c r="A673" s="551"/>
      <c r="B673" s="551"/>
      <c r="C673" s="551"/>
      <c r="D673" s="551"/>
      <c r="E673" s="554"/>
      <c r="H673" s="551"/>
      <c r="I673" s="551"/>
      <c r="J673" s="551"/>
      <c r="K673" s="551"/>
      <c r="L673" s="551"/>
      <c r="M673" s="551"/>
      <c r="N673" s="551"/>
      <c r="O673" s="551"/>
      <c r="P673" s="551"/>
      <c r="Q673" s="551"/>
      <c r="R673" s="551"/>
      <c r="S673" s="551"/>
      <c r="T673" s="551"/>
      <c r="U673" s="551"/>
      <c r="V673" s="551"/>
      <c r="W673" s="551"/>
      <c r="X673" s="551"/>
      <c r="Y673" s="551"/>
      <c r="Z673" s="551"/>
      <c r="AA673" s="551"/>
      <c r="AB673" s="551"/>
      <c r="AC673" s="551"/>
      <c r="AD673" s="551"/>
      <c r="AE673" s="551"/>
      <c r="AF673" s="551"/>
      <c r="AG673" s="551"/>
      <c r="AH673" s="551"/>
      <c r="AI673" s="551"/>
      <c r="AJ673" s="551"/>
      <c r="AK673" s="551"/>
      <c r="AL673" s="551"/>
      <c r="AM673" s="551"/>
      <c r="AN673" s="551"/>
      <c r="AO673" s="551"/>
      <c r="AP673" s="551"/>
      <c r="AQ673" s="551"/>
      <c r="AR673" s="551"/>
      <c r="AS673" s="551"/>
      <c r="AT673" s="551"/>
      <c r="AU673" s="551"/>
      <c r="AV673" s="551"/>
      <c r="AW673" s="551"/>
      <c r="AX673" s="551"/>
      <c r="AY673" s="551"/>
      <c r="AZ673" s="551"/>
      <c r="BA673" s="551"/>
      <c r="BB673" s="551"/>
      <c r="BC673" s="551"/>
      <c r="BD673" s="551"/>
      <c r="BE673" s="551"/>
      <c r="BF673" s="551"/>
      <c r="BG673" s="551"/>
      <c r="BH673" s="551"/>
      <c r="BI673" s="551"/>
      <c r="BJ673" s="551"/>
      <c r="BK673" s="551"/>
      <c r="BL673" s="551"/>
      <c r="BM673" s="551"/>
      <c r="BN673" s="551"/>
      <c r="BO673" s="551"/>
      <c r="BP673" s="551"/>
      <c r="BQ673" s="551"/>
      <c r="BR673" s="551"/>
      <c r="BS673" s="551"/>
      <c r="BT673" s="551"/>
      <c r="BU673" s="551"/>
      <c r="BV673" s="551"/>
      <c r="BW673" s="551"/>
      <c r="BX673" s="551"/>
      <c r="BY673" s="551"/>
    </row>
    <row r="674">
      <c r="A674" s="551"/>
      <c r="B674" s="551"/>
      <c r="C674" s="551"/>
      <c r="D674" s="551"/>
      <c r="E674" s="554"/>
      <c r="H674" s="551"/>
      <c r="I674" s="551"/>
      <c r="J674" s="551"/>
      <c r="K674" s="551"/>
      <c r="L674" s="551"/>
      <c r="M674" s="551"/>
      <c r="N674" s="551"/>
      <c r="O674" s="551"/>
      <c r="P674" s="551"/>
      <c r="Q674" s="551"/>
      <c r="R674" s="551"/>
      <c r="S674" s="551"/>
      <c r="T674" s="551"/>
      <c r="U674" s="551"/>
      <c r="V674" s="551"/>
      <c r="W674" s="551"/>
      <c r="X674" s="551"/>
      <c r="Y674" s="551"/>
      <c r="Z674" s="551"/>
      <c r="AA674" s="551"/>
      <c r="AB674" s="551"/>
      <c r="AC674" s="551"/>
      <c r="AD674" s="551"/>
      <c r="AE674" s="551"/>
      <c r="AF674" s="551"/>
      <c r="AG674" s="551"/>
      <c r="AH674" s="551"/>
      <c r="AI674" s="551"/>
      <c r="AJ674" s="551"/>
      <c r="AK674" s="551"/>
      <c r="AL674" s="551"/>
      <c r="AM674" s="551"/>
      <c r="AN674" s="551"/>
      <c r="AO674" s="551"/>
      <c r="AP674" s="551"/>
      <c r="AQ674" s="551"/>
      <c r="AR674" s="551"/>
      <c r="AS674" s="551"/>
      <c r="AT674" s="551"/>
      <c r="AU674" s="551"/>
      <c r="AV674" s="551"/>
      <c r="AW674" s="551"/>
      <c r="AX674" s="551"/>
      <c r="AY674" s="551"/>
      <c r="AZ674" s="551"/>
      <c r="BA674" s="551"/>
      <c r="BB674" s="551"/>
      <c r="BC674" s="551"/>
      <c r="BD674" s="551"/>
      <c r="BE674" s="551"/>
      <c r="BF674" s="551"/>
      <c r="BG674" s="551"/>
      <c r="BH674" s="551"/>
      <c r="BI674" s="551"/>
      <c r="BJ674" s="551"/>
      <c r="BK674" s="551"/>
      <c r="BL674" s="551"/>
      <c r="BM674" s="551"/>
      <c r="BN674" s="551"/>
      <c r="BO674" s="551"/>
      <c r="BP674" s="551"/>
      <c r="BQ674" s="551"/>
      <c r="BR674" s="551"/>
      <c r="BS674" s="551"/>
      <c r="BT674" s="551"/>
      <c r="BU674" s="551"/>
      <c r="BV674" s="551"/>
      <c r="BW674" s="551"/>
      <c r="BX674" s="551"/>
      <c r="BY674" s="551"/>
    </row>
    <row r="675">
      <c r="A675" s="551"/>
      <c r="B675" s="551"/>
      <c r="C675" s="551"/>
      <c r="D675" s="551"/>
      <c r="E675" s="554"/>
      <c r="H675" s="551"/>
      <c r="I675" s="551"/>
      <c r="J675" s="551"/>
      <c r="K675" s="551"/>
      <c r="L675" s="551"/>
      <c r="M675" s="551"/>
      <c r="N675" s="551"/>
      <c r="O675" s="551"/>
      <c r="P675" s="551"/>
      <c r="Q675" s="551"/>
      <c r="R675" s="551"/>
      <c r="S675" s="551"/>
      <c r="T675" s="551"/>
      <c r="U675" s="551"/>
      <c r="V675" s="551"/>
      <c r="W675" s="551"/>
      <c r="X675" s="551"/>
      <c r="Y675" s="551"/>
      <c r="Z675" s="551"/>
      <c r="AA675" s="551"/>
      <c r="AB675" s="551"/>
      <c r="AC675" s="551"/>
      <c r="AD675" s="551"/>
      <c r="AE675" s="551"/>
      <c r="AF675" s="551"/>
      <c r="AG675" s="551"/>
      <c r="AH675" s="551"/>
      <c r="AI675" s="551"/>
      <c r="AJ675" s="551"/>
      <c r="AK675" s="551"/>
      <c r="AL675" s="551"/>
      <c r="AM675" s="551"/>
      <c r="AN675" s="551"/>
      <c r="AO675" s="551"/>
      <c r="AP675" s="551"/>
      <c r="AQ675" s="551"/>
      <c r="AR675" s="551"/>
      <c r="AS675" s="551"/>
      <c r="AT675" s="551"/>
      <c r="AU675" s="551"/>
      <c r="AV675" s="551"/>
      <c r="AW675" s="551"/>
      <c r="AX675" s="551"/>
      <c r="AY675" s="551"/>
      <c r="AZ675" s="551"/>
      <c r="BA675" s="551"/>
      <c r="BB675" s="551"/>
      <c r="BC675" s="551"/>
      <c r="BD675" s="551"/>
      <c r="BE675" s="551"/>
      <c r="BF675" s="551"/>
      <c r="BG675" s="551"/>
      <c r="BH675" s="551"/>
      <c r="BI675" s="551"/>
      <c r="BJ675" s="551"/>
      <c r="BK675" s="551"/>
      <c r="BL675" s="551"/>
      <c r="BM675" s="551"/>
      <c r="BN675" s="551"/>
      <c r="BO675" s="551"/>
      <c r="BP675" s="551"/>
      <c r="BQ675" s="551"/>
      <c r="BR675" s="551"/>
      <c r="BS675" s="551"/>
      <c r="BT675" s="551"/>
      <c r="BU675" s="551"/>
      <c r="BV675" s="551"/>
      <c r="BW675" s="551"/>
      <c r="BX675" s="551"/>
      <c r="BY675" s="551"/>
    </row>
    <row r="676">
      <c r="A676" s="551"/>
      <c r="B676" s="551"/>
      <c r="C676" s="551"/>
      <c r="D676" s="551"/>
      <c r="E676" s="554"/>
      <c r="H676" s="551"/>
      <c r="I676" s="551"/>
      <c r="J676" s="551"/>
      <c r="K676" s="551"/>
      <c r="L676" s="551"/>
      <c r="M676" s="551"/>
      <c r="N676" s="551"/>
      <c r="O676" s="551"/>
      <c r="P676" s="551"/>
      <c r="Q676" s="551"/>
      <c r="R676" s="551"/>
      <c r="S676" s="551"/>
      <c r="T676" s="551"/>
      <c r="U676" s="551"/>
      <c r="V676" s="551"/>
      <c r="W676" s="551"/>
      <c r="X676" s="551"/>
      <c r="Y676" s="551"/>
      <c r="Z676" s="551"/>
      <c r="AA676" s="551"/>
      <c r="AB676" s="551"/>
      <c r="AC676" s="551"/>
      <c r="AD676" s="551"/>
      <c r="AE676" s="551"/>
      <c r="AF676" s="551"/>
      <c r="AG676" s="551"/>
      <c r="AH676" s="551"/>
      <c r="AI676" s="551"/>
      <c r="AJ676" s="551"/>
      <c r="AK676" s="551"/>
      <c r="AL676" s="551"/>
      <c r="AM676" s="551"/>
      <c r="AN676" s="551"/>
      <c r="AO676" s="551"/>
      <c r="AP676" s="551"/>
      <c r="AQ676" s="551"/>
      <c r="AR676" s="551"/>
      <c r="AS676" s="551"/>
      <c r="AT676" s="551"/>
      <c r="AU676" s="551"/>
      <c r="AV676" s="551"/>
      <c r="AW676" s="551"/>
      <c r="AX676" s="551"/>
      <c r="AY676" s="551"/>
      <c r="AZ676" s="551"/>
      <c r="BA676" s="551"/>
      <c r="BB676" s="551"/>
      <c r="BC676" s="551"/>
      <c r="BD676" s="551"/>
      <c r="BE676" s="551"/>
      <c r="BF676" s="551"/>
      <c r="BG676" s="551"/>
      <c r="BH676" s="551"/>
      <c r="BI676" s="551"/>
      <c r="BJ676" s="551"/>
      <c r="BK676" s="551"/>
      <c r="BL676" s="551"/>
      <c r="BM676" s="551"/>
      <c r="BN676" s="551"/>
      <c r="BO676" s="551"/>
      <c r="BP676" s="551"/>
      <c r="BQ676" s="551"/>
      <c r="BR676" s="551"/>
      <c r="BS676" s="551"/>
      <c r="BT676" s="551"/>
      <c r="BU676" s="551"/>
      <c r="BV676" s="551"/>
      <c r="BW676" s="551"/>
      <c r="BX676" s="551"/>
      <c r="BY676" s="551"/>
    </row>
    <row r="677">
      <c r="A677" s="551"/>
      <c r="B677" s="551"/>
      <c r="C677" s="551"/>
      <c r="D677" s="551"/>
      <c r="E677" s="554"/>
      <c r="H677" s="551"/>
      <c r="I677" s="551"/>
      <c r="J677" s="551"/>
      <c r="K677" s="551"/>
      <c r="L677" s="551"/>
      <c r="M677" s="551"/>
      <c r="N677" s="551"/>
      <c r="O677" s="551"/>
      <c r="P677" s="551"/>
      <c r="Q677" s="551"/>
      <c r="R677" s="551"/>
      <c r="S677" s="551"/>
      <c r="T677" s="551"/>
      <c r="U677" s="551"/>
      <c r="V677" s="551"/>
      <c r="W677" s="551"/>
      <c r="X677" s="551"/>
      <c r="Y677" s="551"/>
      <c r="Z677" s="551"/>
      <c r="AA677" s="551"/>
      <c r="AB677" s="551"/>
      <c r="AC677" s="551"/>
      <c r="AD677" s="551"/>
      <c r="AE677" s="551"/>
      <c r="AF677" s="551"/>
      <c r="AG677" s="551"/>
      <c r="AH677" s="551"/>
      <c r="AI677" s="551"/>
      <c r="AJ677" s="551"/>
      <c r="AK677" s="551"/>
      <c r="AL677" s="551"/>
      <c r="AM677" s="551"/>
      <c r="AN677" s="551"/>
      <c r="AO677" s="551"/>
      <c r="AP677" s="551"/>
      <c r="AQ677" s="551"/>
      <c r="AR677" s="551"/>
      <c r="AS677" s="551"/>
      <c r="AT677" s="551"/>
      <c r="AU677" s="551"/>
      <c r="AV677" s="551"/>
      <c r="AW677" s="551"/>
      <c r="AX677" s="551"/>
      <c r="AY677" s="551"/>
      <c r="AZ677" s="551"/>
      <c r="BA677" s="551"/>
      <c r="BB677" s="551"/>
      <c r="BC677" s="551"/>
      <c r="BD677" s="551"/>
      <c r="BE677" s="551"/>
      <c r="BF677" s="551"/>
      <c r="BG677" s="551"/>
      <c r="BH677" s="551"/>
      <c r="BI677" s="551"/>
      <c r="BJ677" s="551"/>
      <c r="BK677" s="551"/>
      <c r="BL677" s="551"/>
      <c r="BM677" s="551"/>
      <c r="BN677" s="551"/>
      <c r="BO677" s="551"/>
      <c r="BP677" s="551"/>
      <c r="BQ677" s="551"/>
      <c r="BR677" s="551"/>
      <c r="BS677" s="551"/>
      <c r="BT677" s="551"/>
      <c r="BU677" s="551"/>
      <c r="BV677" s="551"/>
      <c r="BW677" s="551"/>
      <c r="BX677" s="551"/>
      <c r="BY677" s="551"/>
    </row>
    <row r="678">
      <c r="A678" s="551"/>
      <c r="B678" s="551"/>
      <c r="C678" s="551"/>
      <c r="D678" s="551"/>
      <c r="E678" s="554"/>
      <c r="H678" s="551"/>
      <c r="I678" s="551"/>
      <c r="J678" s="551"/>
      <c r="K678" s="551"/>
      <c r="L678" s="551"/>
      <c r="M678" s="551"/>
      <c r="N678" s="551"/>
      <c r="O678" s="551"/>
      <c r="P678" s="551"/>
      <c r="Q678" s="551"/>
      <c r="R678" s="551"/>
      <c r="S678" s="551"/>
      <c r="T678" s="551"/>
      <c r="U678" s="551"/>
      <c r="V678" s="551"/>
      <c r="W678" s="551"/>
      <c r="X678" s="551"/>
      <c r="Y678" s="551"/>
      <c r="Z678" s="551"/>
      <c r="AA678" s="551"/>
      <c r="AB678" s="551"/>
      <c r="AC678" s="551"/>
      <c r="AD678" s="551"/>
      <c r="AE678" s="551"/>
      <c r="AF678" s="551"/>
      <c r="AG678" s="551"/>
      <c r="AH678" s="551"/>
      <c r="AI678" s="551"/>
      <c r="AJ678" s="551"/>
      <c r="AK678" s="551"/>
      <c r="AL678" s="551"/>
      <c r="AM678" s="551"/>
      <c r="AN678" s="551"/>
      <c r="AO678" s="551"/>
      <c r="AP678" s="551"/>
      <c r="AQ678" s="551"/>
      <c r="AR678" s="551"/>
      <c r="AS678" s="551"/>
      <c r="AT678" s="551"/>
      <c r="AU678" s="551"/>
      <c r="AV678" s="551"/>
      <c r="AW678" s="551"/>
      <c r="AX678" s="551"/>
      <c r="AY678" s="551"/>
      <c r="AZ678" s="551"/>
      <c r="BA678" s="551"/>
      <c r="BB678" s="551"/>
      <c r="BC678" s="551"/>
      <c r="BD678" s="551"/>
      <c r="BE678" s="551"/>
      <c r="BF678" s="551"/>
      <c r="BG678" s="551"/>
      <c r="BH678" s="551"/>
      <c r="BI678" s="551"/>
      <c r="BJ678" s="551"/>
      <c r="BK678" s="551"/>
      <c r="BL678" s="551"/>
      <c r="BM678" s="551"/>
      <c r="BN678" s="551"/>
      <c r="BO678" s="551"/>
      <c r="BP678" s="551"/>
      <c r="BQ678" s="551"/>
      <c r="BR678" s="551"/>
      <c r="BS678" s="551"/>
      <c r="BT678" s="551"/>
      <c r="BU678" s="551"/>
      <c r="BV678" s="551"/>
      <c r="BW678" s="551"/>
      <c r="BX678" s="551"/>
      <c r="BY678" s="551"/>
    </row>
    <row r="679">
      <c r="A679" s="551"/>
      <c r="B679" s="551"/>
      <c r="C679" s="551"/>
      <c r="D679" s="551"/>
      <c r="E679" s="554"/>
      <c r="H679" s="551"/>
      <c r="I679" s="551"/>
      <c r="J679" s="551"/>
      <c r="K679" s="551"/>
      <c r="L679" s="551"/>
      <c r="M679" s="551"/>
      <c r="N679" s="551"/>
      <c r="O679" s="551"/>
      <c r="P679" s="551"/>
      <c r="Q679" s="551"/>
      <c r="R679" s="551"/>
      <c r="S679" s="551"/>
      <c r="T679" s="551"/>
      <c r="U679" s="551"/>
      <c r="V679" s="551"/>
      <c r="W679" s="551"/>
      <c r="X679" s="551"/>
      <c r="Y679" s="551"/>
      <c r="Z679" s="551"/>
      <c r="AA679" s="551"/>
      <c r="AB679" s="551"/>
      <c r="AC679" s="551"/>
      <c r="AD679" s="551"/>
      <c r="AE679" s="551"/>
      <c r="AF679" s="551"/>
      <c r="AG679" s="551"/>
      <c r="AH679" s="551"/>
      <c r="AI679" s="551"/>
      <c r="AJ679" s="551"/>
      <c r="AK679" s="551"/>
      <c r="AL679" s="551"/>
      <c r="AM679" s="551"/>
      <c r="AN679" s="551"/>
      <c r="AO679" s="551"/>
      <c r="AP679" s="551"/>
      <c r="AQ679" s="551"/>
      <c r="AR679" s="551"/>
      <c r="AS679" s="551"/>
      <c r="AT679" s="551"/>
      <c r="AU679" s="551"/>
      <c r="AV679" s="551"/>
      <c r="AW679" s="551"/>
      <c r="AX679" s="551"/>
      <c r="AY679" s="551"/>
      <c r="AZ679" s="551"/>
      <c r="BA679" s="551"/>
      <c r="BB679" s="551"/>
      <c r="BC679" s="551"/>
      <c r="BD679" s="551"/>
      <c r="BE679" s="551"/>
      <c r="BF679" s="551"/>
      <c r="BG679" s="551"/>
      <c r="BH679" s="551"/>
      <c r="BI679" s="551"/>
      <c r="BJ679" s="551"/>
      <c r="BK679" s="551"/>
      <c r="BL679" s="551"/>
      <c r="BM679" s="551"/>
      <c r="BN679" s="551"/>
      <c r="BO679" s="551"/>
      <c r="BP679" s="551"/>
      <c r="BQ679" s="551"/>
      <c r="BR679" s="551"/>
      <c r="BS679" s="551"/>
      <c r="BT679" s="551"/>
      <c r="BU679" s="551"/>
      <c r="BV679" s="551"/>
      <c r="BW679" s="551"/>
      <c r="BX679" s="551"/>
      <c r="BY679" s="551"/>
    </row>
    <row r="680">
      <c r="A680" s="551"/>
      <c r="B680" s="551"/>
      <c r="C680" s="551"/>
      <c r="D680" s="551"/>
      <c r="E680" s="554"/>
      <c r="H680" s="551"/>
      <c r="I680" s="551"/>
      <c r="J680" s="551"/>
      <c r="K680" s="551"/>
      <c r="L680" s="551"/>
      <c r="M680" s="551"/>
      <c r="N680" s="551"/>
      <c r="O680" s="551"/>
      <c r="P680" s="551"/>
      <c r="Q680" s="551"/>
      <c r="R680" s="551"/>
      <c r="S680" s="551"/>
      <c r="T680" s="551"/>
      <c r="U680" s="551"/>
      <c r="V680" s="551"/>
      <c r="W680" s="551"/>
      <c r="X680" s="551"/>
      <c r="Y680" s="551"/>
      <c r="Z680" s="551"/>
      <c r="AA680" s="551"/>
      <c r="AB680" s="551"/>
      <c r="AC680" s="551"/>
      <c r="AD680" s="551"/>
      <c r="AE680" s="551"/>
      <c r="AF680" s="551"/>
      <c r="AG680" s="551"/>
      <c r="AH680" s="551"/>
      <c r="AI680" s="551"/>
      <c r="AJ680" s="551"/>
      <c r="AK680" s="551"/>
      <c r="AL680" s="551"/>
      <c r="AM680" s="551"/>
      <c r="AN680" s="551"/>
      <c r="AO680" s="551"/>
      <c r="AP680" s="551"/>
      <c r="AQ680" s="551"/>
      <c r="AR680" s="551"/>
      <c r="AS680" s="551"/>
      <c r="AT680" s="551"/>
      <c r="AU680" s="551"/>
      <c r="AV680" s="551"/>
      <c r="AW680" s="551"/>
      <c r="AX680" s="551"/>
      <c r="AY680" s="551"/>
      <c r="AZ680" s="551"/>
      <c r="BA680" s="551"/>
      <c r="BB680" s="551"/>
      <c r="BC680" s="551"/>
      <c r="BD680" s="551"/>
      <c r="BE680" s="551"/>
      <c r="BF680" s="551"/>
      <c r="BG680" s="551"/>
      <c r="BH680" s="551"/>
      <c r="BI680" s="551"/>
      <c r="BJ680" s="551"/>
      <c r="BK680" s="551"/>
      <c r="BL680" s="551"/>
      <c r="BM680" s="551"/>
      <c r="BN680" s="551"/>
      <c r="BO680" s="551"/>
      <c r="BP680" s="551"/>
      <c r="BQ680" s="551"/>
      <c r="BR680" s="551"/>
      <c r="BS680" s="551"/>
      <c r="BT680" s="551"/>
      <c r="BU680" s="551"/>
      <c r="BV680" s="551"/>
      <c r="BW680" s="551"/>
      <c r="BX680" s="551"/>
      <c r="BY680" s="551"/>
    </row>
    <row r="681">
      <c r="A681" s="551"/>
      <c r="B681" s="551"/>
      <c r="C681" s="551"/>
      <c r="D681" s="551"/>
      <c r="E681" s="554"/>
      <c r="H681" s="551"/>
      <c r="I681" s="551"/>
      <c r="J681" s="551"/>
      <c r="K681" s="551"/>
      <c r="L681" s="551"/>
      <c r="M681" s="551"/>
      <c r="N681" s="551"/>
      <c r="O681" s="551"/>
      <c r="P681" s="551"/>
      <c r="Q681" s="551"/>
      <c r="R681" s="551"/>
      <c r="S681" s="551"/>
      <c r="T681" s="551"/>
      <c r="U681" s="551"/>
      <c r="V681" s="551"/>
      <c r="W681" s="551"/>
      <c r="X681" s="551"/>
      <c r="Y681" s="551"/>
      <c r="Z681" s="551"/>
      <c r="AA681" s="551"/>
      <c r="AB681" s="551"/>
      <c r="AC681" s="551"/>
      <c r="AD681" s="551"/>
      <c r="AE681" s="551"/>
      <c r="AF681" s="551"/>
      <c r="AG681" s="551"/>
      <c r="AH681" s="551"/>
      <c r="AI681" s="551"/>
      <c r="AJ681" s="551"/>
      <c r="AK681" s="551"/>
      <c r="AL681" s="551"/>
      <c r="AM681" s="551"/>
      <c r="AN681" s="551"/>
      <c r="AO681" s="551"/>
      <c r="AP681" s="551"/>
      <c r="AQ681" s="551"/>
      <c r="AR681" s="551"/>
      <c r="AS681" s="551"/>
      <c r="AT681" s="551"/>
      <c r="AU681" s="551"/>
      <c r="AV681" s="551"/>
      <c r="AW681" s="551"/>
      <c r="AX681" s="551"/>
      <c r="AY681" s="551"/>
      <c r="AZ681" s="551"/>
      <c r="BA681" s="551"/>
      <c r="BB681" s="551"/>
      <c r="BC681" s="551"/>
      <c r="BD681" s="551"/>
      <c r="BE681" s="551"/>
      <c r="BF681" s="551"/>
      <c r="BG681" s="551"/>
      <c r="BH681" s="551"/>
      <c r="BI681" s="551"/>
      <c r="BJ681" s="551"/>
      <c r="BK681" s="551"/>
      <c r="BL681" s="551"/>
      <c r="BM681" s="551"/>
      <c r="BN681" s="551"/>
      <c r="BO681" s="551"/>
      <c r="BP681" s="551"/>
      <c r="BQ681" s="551"/>
      <c r="BR681" s="551"/>
      <c r="BS681" s="551"/>
      <c r="BT681" s="551"/>
      <c r="BU681" s="551"/>
      <c r="BV681" s="551"/>
      <c r="BW681" s="551"/>
      <c r="BX681" s="551"/>
      <c r="BY681" s="551"/>
    </row>
    <row r="682">
      <c r="A682" s="551"/>
      <c r="B682" s="551"/>
      <c r="C682" s="551"/>
      <c r="D682" s="551"/>
      <c r="E682" s="554"/>
      <c r="H682" s="551"/>
      <c r="I682" s="551"/>
      <c r="J682" s="551"/>
      <c r="K682" s="551"/>
      <c r="L682" s="551"/>
      <c r="M682" s="551"/>
      <c r="N682" s="551"/>
      <c r="O682" s="551"/>
      <c r="P682" s="551"/>
      <c r="Q682" s="551"/>
      <c r="R682" s="551"/>
      <c r="S682" s="551"/>
      <c r="T682" s="551"/>
      <c r="U682" s="551"/>
      <c r="V682" s="551"/>
      <c r="W682" s="551"/>
      <c r="X682" s="551"/>
      <c r="Y682" s="551"/>
      <c r="Z682" s="551"/>
      <c r="AA682" s="551"/>
      <c r="AB682" s="551"/>
      <c r="AC682" s="551"/>
      <c r="AD682" s="551"/>
      <c r="AE682" s="551"/>
      <c r="AF682" s="551"/>
      <c r="AG682" s="551"/>
      <c r="AH682" s="551"/>
      <c r="AI682" s="551"/>
      <c r="AJ682" s="551"/>
      <c r="AK682" s="551"/>
      <c r="AL682" s="551"/>
      <c r="AM682" s="551"/>
      <c r="AN682" s="551"/>
      <c r="AO682" s="551"/>
      <c r="AP682" s="551"/>
      <c r="AQ682" s="551"/>
      <c r="AR682" s="551"/>
      <c r="AS682" s="551"/>
      <c r="AT682" s="551"/>
      <c r="AU682" s="551"/>
      <c r="AV682" s="551"/>
      <c r="AW682" s="551"/>
      <c r="AX682" s="551"/>
      <c r="AY682" s="551"/>
      <c r="AZ682" s="551"/>
      <c r="BA682" s="551"/>
      <c r="BB682" s="551"/>
      <c r="BC682" s="551"/>
      <c r="BD682" s="551"/>
      <c r="BE682" s="551"/>
      <c r="BF682" s="551"/>
      <c r="BG682" s="551"/>
      <c r="BH682" s="551"/>
      <c r="BI682" s="551"/>
      <c r="BJ682" s="551"/>
      <c r="BK682" s="551"/>
      <c r="BL682" s="551"/>
      <c r="BM682" s="551"/>
      <c r="BN682" s="551"/>
      <c r="BO682" s="551"/>
      <c r="BP682" s="551"/>
      <c r="BQ682" s="551"/>
      <c r="BR682" s="551"/>
      <c r="BS682" s="551"/>
      <c r="BT682" s="551"/>
      <c r="BU682" s="551"/>
      <c r="BV682" s="551"/>
      <c r="BW682" s="551"/>
      <c r="BX682" s="551"/>
      <c r="BY682" s="551"/>
    </row>
    <row r="683">
      <c r="A683" s="551"/>
      <c r="B683" s="551"/>
      <c r="C683" s="551"/>
      <c r="D683" s="551"/>
      <c r="E683" s="554"/>
      <c r="H683" s="551"/>
      <c r="I683" s="551"/>
      <c r="J683" s="551"/>
      <c r="K683" s="551"/>
      <c r="L683" s="551"/>
      <c r="M683" s="551"/>
      <c r="N683" s="551"/>
      <c r="O683" s="551"/>
      <c r="P683" s="551"/>
      <c r="Q683" s="551"/>
      <c r="R683" s="551"/>
      <c r="S683" s="551"/>
      <c r="T683" s="551"/>
      <c r="U683" s="551"/>
      <c r="V683" s="551"/>
      <c r="W683" s="551"/>
      <c r="X683" s="551"/>
      <c r="Y683" s="551"/>
      <c r="Z683" s="551"/>
      <c r="AA683" s="551"/>
      <c r="AB683" s="551"/>
      <c r="AC683" s="551"/>
      <c r="AD683" s="551"/>
      <c r="AE683" s="551"/>
      <c r="AF683" s="551"/>
      <c r="AG683" s="551"/>
      <c r="AH683" s="551"/>
      <c r="AI683" s="551"/>
      <c r="AJ683" s="551"/>
      <c r="AK683" s="551"/>
      <c r="AL683" s="551"/>
      <c r="AM683" s="551"/>
      <c r="AN683" s="551"/>
      <c r="AO683" s="551"/>
      <c r="AP683" s="551"/>
      <c r="AQ683" s="551"/>
      <c r="AR683" s="551"/>
      <c r="AS683" s="551"/>
      <c r="AT683" s="551"/>
      <c r="AU683" s="551"/>
      <c r="AV683" s="551"/>
      <c r="AW683" s="551"/>
      <c r="AX683" s="551"/>
      <c r="AY683" s="551"/>
      <c r="AZ683" s="551"/>
      <c r="BA683" s="551"/>
      <c r="BB683" s="551"/>
      <c r="BC683" s="551"/>
      <c r="BD683" s="551"/>
      <c r="BE683" s="551"/>
      <c r="BF683" s="551"/>
      <c r="BG683" s="551"/>
      <c r="BH683" s="551"/>
      <c r="BI683" s="551"/>
      <c r="BJ683" s="551"/>
      <c r="BK683" s="551"/>
      <c r="BL683" s="551"/>
      <c r="BM683" s="551"/>
      <c r="BN683" s="551"/>
      <c r="BO683" s="551"/>
      <c r="BP683" s="551"/>
      <c r="BQ683" s="551"/>
      <c r="BR683" s="551"/>
      <c r="BS683" s="551"/>
      <c r="BT683" s="551"/>
      <c r="BU683" s="551"/>
      <c r="BV683" s="551"/>
      <c r="BW683" s="551"/>
      <c r="BX683" s="551"/>
      <c r="BY683" s="551"/>
    </row>
    <row r="684">
      <c r="A684" s="551"/>
      <c r="B684" s="551"/>
      <c r="C684" s="551"/>
      <c r="D684" s="551"/>
      <c r="E684" s="554"/>
      <c r="H684" s="551"/>
      <c r="I684" s="551"/>
      <c r="J684" s="551"/>
      <c r="K684" s="551"/>
      <c r="L684" s="551"/>
      <c r="M684" s="551"/>
      <c r="N684" s="551"/>
      <c r="O684" s="551"/>
      <c r="P684" s="551"/>
      <c r="Q684" s="551"/>
      <c r="R684" s="551"/>
      <c r="S684" s="551"/>
      <c r="T684" s="551"/>
      <c r="U684" s="551"/>
      <c r="V684" s="551"/>
      <c r="W684" s="551"/>
      <c r="X684" s="551"/>
      <c r="Y684" s="551"/>
      <c r="Z684" s="551"/>
      <c r="AA684" s="551"/>
      <c r="AB684" s="551"/>
      <c r="AC684" s="551"/>
      <c r="AD684" s="551"/>
      <c r="AE684" s="551"/>
      <c r="AF684" s="551"/>
      <c r="AG684" s="551"/>
      <c r="AH684" s="551"/>
      <c r="AI684" s="551"/>
      <c r="AJ684" s="551"/>
      <c r="AK684" s="551"/>
      <c r="AL684" s="551"/>
      <c r="AM684" s="551"/>
      <c r="AN684" s="551"/>
      <c r="AO684" s="551"/>
      <c r="AP684" s="551"/>
      <c r="AQ684" s="551"/>
      <c r="AR684" s="551"/>
      <c r="AS684" s="551"/>
      <c r="AT684" s="551"/>
      <c r="AU684" s="551"/>
      <c r="AV684" s="551"/>
      <c r="AW684" s="551"/>
      <c r="AX684" s="551"/>
      <c r="AY684" s="551"/>
      <c r="AZ684" s="551"/>
      <c r="BA684" s="551"/>
      <c r="BB684" s="551"/>
      <c r="BC684" s="551"/>
      <c r="BD684" s="551"/>
      <c r="BE684" s="551"/>
      <c r="BF684" s="551"/>
      <c r="BG684" s="551"/>
      <c r="BH684" s="551"/>
      <c r="BI684" s="551"/>
      <c r="BJ684" s="551"/>
      <c r="BK684" s="551"/>
      <c r="BL684" s="551"/>
      <c r="BM684" s="551"/>
      <c r="BN684" s="551"/>
      <c r="BO684" s="551"/>
      <c r="BP684" s="551"/>
      <c r="BQ684" s="551"/>
      <c r="BR684" s="551"/>
      <c r="BS684" s="551"/>
      <c r="BT684" s="551"/>
      <c r="BU684" s="551"/>
      <c r="BV684" s="551"/>
      <c r="BW684" s="551"/>
      <c r="BX684" s="551"/>
      <c r="BY684" s="551"/>
    </row>
    <row r="685">
      <c r="A685" s="551"/>
      <c r="B685" s="551"/>
      <c r="C685" s="551"/>
      <c r="D685" s="551"/>
      <c r="E685" s="554"/>
      <c r="H685" s="551"/>
      <c r="I685" s="551"/>
      <c r="J685" s="551"/>
      <c r="K685" s="551"/>
      <c r="L685" s="551"/>
      <c r="M685" s="551"/>
      <c r="N685" s="551"/>
      <c r="O685" s="551"/>
      <c r="P685" s="551"/>
      <c r="Q685" s="551"/>
      <c r="R685" s="551"/>
      <c r="S685" s="551"/>
      <c r="T685" s="551"/>
      <c r="U685" s="551"/>
      <c r="V685" s="551"/>
      <c r="W685" s="551"/>
      <c r="X685" s="551"/>
      <c r="Y685" s="551"/>
      <c r="Z685" s="551"/>
      <c r="AA685" s="551"/>
      <c r="AB685" s="551"/>
      <c r="AC685" s="551"/>
      <c r="AD685" s="551"/>
      <c r="AE685" s="551"/>
      <c r="AF685" s="551"/>
      <c r="AG685" s="551"/>
      <c r="AH685" s="551"/>
      <c r="AI685" s="551"/>
      <c r="AJ685" s="551"/>
      <c r="AK685" s="551"/>
      <c r="AL685" s="551"/>
      <c r="AM685" s="551"/>
      <c r="AN685" s="551"/>
      <c r="AO685" s="551"/>
      <c r="AP685" s="551"/>
      <c r="AQ685" s="551"/>
      <c r="AR685" s="551"/>
      <c r="AS685" s="551"/>
      <c r="AT685" s="551"/>
      <c r="AU685" s="551"/>
      <c r="AV685" s="551"/>
      <c r="AW685" s="551"/>
      <c r="AX685" s="551"/>
      <c r="AY685" s="551"/>
      <c r="AZ685" s="551"/>
      <c r="BA685" s="551"/>
      <c r="BB685" s="551"/>
      <c r="BC685" s="551"/>
      <c r="BD685" s="551"/>
      <c r="BE685" s="551"/>
      <c r="BF685" s="551"/>
      <c r="BG685" s="551"/>
      <c r="BH685" s="551"/>
      <c r="BI685" s="551"/>
      <c r="BJ685" s="551"/>
      <c r="BK685" s="551"/>
      <c r="BL685" s="551"/>
      <c r="BM685" s="551"/>
      <c r="BN685" s="551"/>
      <c r="BO685" s="551"/>
      <c r="BP685" s="551"/>
      <c r="BQ685" s="551"/>
      <c r="BR685" s="551"/>
      <c r="BS685" s="551"/>
      <c r="BT685" s="551"/>
      <c r="BU685" s="551"/>
      <c r="BV685" s="551"/>
      <c r="BW685" s="551"/>
      <c r="BX685" s="551"/>
      <c r="BY685" s="551"/>
    </row>
    <row r="686">
      <c r="A686" s="551"/>
      <c r="B686" s="551"/>
      <c r="C686" s="551"/>
      <c r="D686" s="551"/>
      <c r="E686" s="554"/>
      <c r="H686" s="551"/>
      <c r="I686" s="551"/>
      <c r="J686" s="551"/>
      <c r="K686" s="551"/>
      <c r="L686" s="551"/>
      <c r="M686" s="551"/>
      <c r="N686" s="551"/>
      <c r="O686" s="551"/>
      <c r="P686" s="551"/>
      <c r="Q686" s="551"/>
      <c r="R686" s="551"/>
      <c r="S686" s="551"/>
      <c r="T686" s="551"/>
      <c r="U686" s="551"/>
      <c r="V686" s="551"/>
      <c r="W686" s="551"/>
      <c r="X686" s="551"/>
      <c r="Y686" s="551"/>
      <c r="Z686" s="551"/>
      <c r="AA686" s="551"/>
      <c r="AB686" s="551"/>
      <c r="AC686" s="551"/>
      <c r="AD686" s="551"/>
      <c r="AE686" s="551"/>
      <c r="AF686" s="551"/>
      <c r="AG686" s="551"/>
      <c r="AH686" s="551"/>
      <c r="AI686" s="551"/>
      <c r="AJ686" s="551"/>
      <c r="AK686" s="551"/>
      <c r="AL686" s="551"/>
      <c r="AM686" s="551"/>
      <c r="AN686" s="551"/>
      <c r="AO686" s="551"/>
      <c r="AP686" s="551"/>
      <c r="AQ686" s="551"/>
      <c r="AR686" s="551"/>
      <c r="AS686" s="551"/>
      <c r="AT686" s="551"/>
      <c r="AU686" s="551"/>
      <c r="AV686" s="551"/>
      <c r="AW686" s="551"/>
      <c r="AX686" s="551"/>
      <c r="AY686" s="551"/>
      <c r="AZ686" s="551"/>
      <c r="BA686" s="551"/>
      <c r="BB686" s="551"/>
      <c r="BC686" s="551"/>
      <c r="BD686" s="551"/>
      <c r="BE686" s="551"/>
      <c r="BF686" s="551"/>
      <c r="BG686" s="551"/>
      <c r="BH686" s="551"/>
      <c r="BI686" s="551"/>
      <c r="BJ686" s="551"/>
      <c r="BK686" s="551"/>
      <c r="BL686" s="551"/>
      <c r="BM686" s="551"/>
      <c r="BN686" s="551"/>
      <c r="BO686" s="551"/>
      <c r="BP686" s="551"/>
      <c r="BQ686" s="551"/>
      <c r="BR686" s="551"/>
      <c r="BS686" s="551"/>
      <c r="BT686" s="551"/>
      <c r="BU686" s="551"/>
      <c r="BV686" s="551"/>
      <c r="BW686" s="551"/>
      <c r="BX686" s="551"/>
      <c r="BY686" s="551"/>
    </row>
    <row r="687">
      <c r="A687" s="551"/>
      <c r="B687" s="551"/>
      <c r="C687" s="551"/>
      <c r="D687" s="551"/>
      <c r="E687" s="554"/>
      <c r="H687" s="551"/>
      <c r="I687" s="551"/>
      <c r="J687" s="551"/>
      <c r="K687" s="551"/>
      <c r="L687" s="551"/>
      <c r="M687" s="551"/>
      <c r="N687" s="551"/>
      <c r="O687" s="551"/>
      <c r="P687" s="551"/>
      <c r="Q687" s="551"/>
      <c r="R687" s="551"/>
      <c r="S687" s="551"/>
      <c r="T687" s="551"/>
      <c r="U687" s="551"/>
      <c r="V687" s="551"/>
      <c r="W687" s="551"/>
      <c r="X687" s="551"/>
      <c r="Y687" s="551"/>
      <c r="Z687" s="551"/>
      <c r="AA687" s="551"/>
      <c r="AB687" s="551"/>
      <c r="AC687" s="551"/>
      <c r="AD687" s="551"/>
      <c r="AE687" s="551"/>
      <c r="AF687" s="551"/>
      <c r="AG687" s="551"/>
      <c r="AH687" s="551"/>
      <c r="AI687" s="551"/>
      <c r="AJ687" s="551"/>
      <c r="AK687" s="551"/>
      <c r="AL687" s="551"/>
      <c r="AM687" s="551"/>
      <c r="AN687" s="551"/>
      <c r="AO687" s="551"/>
      <c r="AP687" s="551"/>
      <c r="AQ687" s="551"/>
      <c r="AR687" s="551"/>
      <c r="AS687" s="551"/>
      <c r="AT687" s="551"/>
      <c r="AU687" s="551"/>
      <c r="AV687" s="551"/>
      <c r="AW687" s="551"/>
      <c r="AX687" s="551"/>
      <c r="AY687" s="551"/>
      <c r="AZ687" s="551"/>
      <c r="BA687" s="551"/>
      <c r="BB687" s="551"/>
      <c r="BC687" s="551"/>
      <c r="BD687" s="551"/>
      <c r="BE687" s="551"/>
      <c r="BF687" s="551"/>
      <c r="BG687" s="551"/>
      <c r="BH687" s="551"/>
      <c r="BI687" s="551"/>
      <c r="BJ687" s="551"/>
      <c r="BK687" s="551"/>
      <c r="BL687" s="551"/>
      <c r="BM687" s="551"/>
      <c r="BN687" s="551"/>
      <c r="BO687" s="551"/>
      <c r="BP687" s="551"/>
      <c r="BQ687" s="551"/>
      <c r="BR687" s="551"/>
      <c r="BS687" s="551"/>
      <c r="BT687" s="551"/>
      <c r="BU687" s="551"/>
      <c r="BV687" s="551"/>
      <c r="BW687" s="551"/>
      <c r="BX687" s="551"/>
      <c r="BY687" s="551"/>
    </row>
    <row r="688">
      <c r="A688" s="551"/>
      <c r="B688" s="551"/>
      <c r="C688" s="551"/>
      <c r="D688" s="551"/>
      <c r="E688" s="554"/>
      <c r="H688" s="551"/>
      <c r="I688" s="551"/>
      <c r="J688" s="551"/>
      <c r="K688" s="551"/>
      <c r="L688" s="551"/>
      <c r="M688" s="551"/>
      <c r="N688" s="551"/>
      <c r="O688" s="551"/>
      <c r="P688" s="551"/>
      <c r="Q688" s="551"/>
      <c r="R688" s="551"/>
      <c r="S688" s="551"/>
      <c r="T688" s="551"/>
      <c r="U688" s="551"/>
      <c r="V688" s="551"/>
      <c r="W688" s="551"/>
      <c r="X688" s="551"/>
      <c r="Y688" s="551"/>
      <c r="Z688" s="551"/>
      <c r="AA688" s="551"/>
      <c r="AB688" s="551"/>
      <c r="AC688" s="551"/>
      <c r="AD688" s="551"/>
      <c r="AE688" s="551"/>
      <c r="AF688" s="551"/>
      <c r="AG688" s="551"/>
      <c r="AH688" s="551"/>
      <c r="AI688" s="551"/>
      <c r="AJ688" s="551"/>
      <c r="AK688" s="551"/>
      <c r="AL688" s="551"/>
      <c r="AM688" s="551"/>
      <c r="AN688" s="551"/>
      <c r="AO688" s="551"/>
      <c r="AP688" s="551"/>
      <c r="AQ688" s="551"/>
      <c r="AR688" s="551"/>
      <c r="AS688" s="551"/>
      <c r="AT688" s="551"/>
      <c r="AU688" s="551"/>
      <c r="AV688" s="551"/>
      <c r="AW688" s="551"/>
      <c r="AX688" s="551"/>
      <c r="AY688" s="551"/>
      <c r="AZ688" s="551"/>
      <c r="BA688" s="551"/>
      <c r="BB688" s="551"/>
      <c r="BC688" s="551"/>
      <c r="BD688" s="551"/>
      <c r="BE688" s="551"/>
      <c r="BF688" s="551"/>
      <c r="BG688" s="551"/>
      <c r="BH688" s="551"/>
      <c r="BI688" s="551"/>
      <c r="BJ688" s="551"/>
      <c r="BK688" s="551"/>
      <c r="BL688" s="551"/>
      <c r="BM688" s="551"/>
      <c r="BN688" s="551"/>
      <c r="BO688" s="551"/>
      <c r="BP688" s="551"/>
      <c r="BQ688" s="551"/>
      <c r="BR688" s="551"/>
      <c r="BS688" s="551"/>
      <c r="BT688" s="551"/>
      <c r="BU688" s="551"/>
      <c r="BV688" s="551"/>
      <c r="BW688" s="551"/>
      <c r="BX688" s="551"/>
      <c r="BY688" s="551"/>
    </row>
    <row r="689">
      <c r="A689" s="551"/>
      <c r="B689" s="551"/>
      <c r="C689" s="551"/>
      <c r="D689" s="551"/>
      <c r="E689" s="554"/>
      <c r="H689" s="551"/>
      <c r="I689" s="551"/>
      <c r="J689" s="551"/>
      <c r="K689" s="551"/>
      <c r="L689" s="551"/>
      <c r="M689" s="551"/>
      <c r="N689" s="551"/>
      <c r="O689" s="551"/>
      <c r="P689" s="551"/>
      <c r="Q689" s="551"/>
      <c r="R689" s="551"/>
      <c r="S689" s="551"/>
      <c r="T689" s="551"/>
      <c r="U689" s="551"/>
      <c r="V689" s="551"/>
      <c r="W689" s="551"/>
      <c r="X689" s="551"/>
      <c r="Y689" s="551"/>
      <c r="Z689" s="551"/>
      <c r="AA689" s="551"/>
      <c r="AB689" s="551"/>
      <c r="AC689" s="551"/>
      <c r="AD689" s="551"/>
      <c r="AE689" s="551"/>
      <c r="AF689" s="551"/>
      <c r="AG689" s="551"/>
      <c r="AH689" s="551"/>
      <c r="AI689" s="551"/>
      <c r="AJ689" s="551"/>
      <c r="AK689" s="551"/>
      <c r="AL689" s="551"/>
      <c r="AM689" s="551"/>
      <c r="AN689" s="551"/>
      <c r="AO689" s="551"/>
      <c r="AP689" s="551"/>
      <c r="AQ689" s="551"/>
      <c r="AR689" s="551"/>
      <c r="AS689" s="551"/>
      <c r="AT689" s="551"/>
      <c r="AU689" s="551"/>
      <c r="AV689" s="551"/>
      <c r="AW689" s="551"/>
      <c r="AX689" s="551"/>
      <c r="AY689" s="551"/>
      <c r="AZ689" s="551"/>
      <c r="BA689" s="551"/>
      <c r="BB689" s="551"/>
      <c r="BC689" s="551"/>
      <c r="BD689" s="551"/>
      <c r="BE689" s="551"/>
      <c r="BF689" s="551"/>
      <c r="BG689" s="551"/>
      <c r="BH689" s="551"/>
      <c r="BI689" s="551"/>
      <c r="BJ689" s="551"/>
      <c r="BK689" s="551"/>
      <c r="BL689" s="551"/>
      <c r="BM689" s="551"/>
      <c r="BN689" s="551"/>
      <c r="BO689" s="551"/>
      <c r="BP689" s="551"/>
      <c r="BQ689" s="551"/>
      <c r="BR689" s="551"/>
      <c r="BS689" s="551"/>
      <c r="BT689" s="551"/>
      <c r="BU689" s="551"/>
      <c r="BV689" s="551"/>
      <c r="BW689" s="551"/>
      <c r="BX689" s="551"/>
      <c r="BY689" s="551"/>
    </row>
    <row r="690">
      <c r="A690" s="551"/>
      <c r="B690" s="551"/>
      <c r="C690" s="551"/>
      <c r="D690" s="551"/>
      <c r="E690" s="554"/>
      <c r="H690" s="551"/>
      <c r="I690" s="551"/>
      <c r="J690" s="551"/>
      <c r="K690" s="551"/>
      <c r="L690" s="551"/>
      <c r="M690" s="551"/>
      <c r="N690" s="551"/>
      <c r="O690" s="551"/>
      <c r="P690" s="551"/>
      <c r="Q690" s="551"/>
      <c r="R690" s="551"/>
      <c r="S690" s="551"/>
      <c r="T690" s="551"/>
      <c r="U690" s="551"/>
      <c r="V690" s="551"/>
      <c r="W690" s="551"/>
      <c r="X690" s="551"/>
      <c r="Y690" s="551"/>
      <c r="Z690" s="551"/>
      <c r="AA690" s="551"/>
      <c r="AB690" s="551"/>
      <c r="AC690" s="551"/>
      <c r="AD690" s="551"/>
      <c r="AE690" s="551"/>
      <c r="AF690" s="551"/>
      <c r="AG690" s="551"/>
      <c r="AH690" s="551"/>
      <c r="AI690" s="551"/>
      <c r="AJ690" s="551"/>
      <c r="AK690" s="551"/>
      <c r="AL690" s="551"/>
      <c r="AM690" s="551"/>
      <c r="AN690" s="551"/>
      <c r="AO690" s="551"/>
      <c r="AP690" s="551"/>
      <c r="AQ690" s="551"/>
      <c r="AR690" s="551"/>
      <c r="AS690" s="551"/>
      <c r="AT690" s="551"/>
      <c r="AU690" s="551"/>
      <c r="AV690" s="551"/>
      <c r="AW690" s="551"/>
      <c r="AX690" s="551"/>
      <c r="AY690" s="551"/>
      <c r="AZ690" s="551"/>
      <c r="BA690" s="551"/>
      <c r="BB690" s="551"/>
      <c r="BC690" s="551"/>
      <c r="BD690" s="551"/>
      <c r="BE690" s="551"/>
      <c r="BF690" s="551"/>
      <c r="BG690" s="551"/>
      <c r="BH690" s="551"/>
      <c r="BI690" s="551"/>
      <c r="BJ690" s="551"/>
      <c r="BK690" s="551"/>
      <c r="BL690" s="551"/>
      <c r="BM690" s="551"/>
      <c r="BN690" s="551"/>
      <c r="BO690" s="551"/>
      <c r="BP690" s="551"/>
      <c r="BQ690" s="551"/>
      <c r="BR690" s="551"/>
      <c r="BS690" s="551"/>
      <c r="BT690" s="551"/>
      <c r="BU690" s="551"/>
      <c r="BV690" s="551"/>
      <c r="BW690" s="551"/>
      <c r="BX690" s="551"/>
      <c r="BY690" s="551"/>
    </row>
    <row r="691">
      <c r="A691" s="551"/>
      <c r="B691" s="551"/>
      <c r="C691" s="551"/>
      <c r="D691" s="551"/>
      <c r="E691" s="554"/>
      <c r="H691" s="551"/>
      <c r="I691" s="551"/>
      <c r="J691" s="551"/>
      <c r="K691" s="551"/>
      <c r="L691" s="551"/>
      <c r="M691" s="551"/>
      <c r="N691" s="551"/>
      <c r="O691" s="551"/>
      <c r="P691" s="551"/>
      <c r="Q691" s="551"/>
      <c r="R691" s="551"/>
      <c r="S691" s="551"/>
      <c r="T691" s="551"/>
      <c r="U691" s="551"/>
      <c r="V691" s="551"/>
      <c r="W691" s="551"/>
      <c r="X691" s="551"/>
      <c r="Y691" s="551"/>
      <c r="Z691" s="551"/>
      <c r="AA691" s="551"/>
      <c r="AB691" s="551"/>
      <c r="AC691" s="551"/>
      <c r="AD691" s="551"/>
      <c r="AE691" s="551"/>
      <c r="AF691" s="551"/>
      <c r="AG691" s="551"/>
      <c r="AH691" s="551"/>
      <c r="AI691" s="551"/>
      <c r="AJ691" s="551"/>
      <c r="AK691" s="551"/>
      <c r="AL691" s="551"/>
      <c r="AM691" s="551"/>
      <c r="AN691" s="551"/>
      <c r="AO691" s="551"/>
      <c r="AP691" s="551"/>
      <c r="AQ691" s="551"/>
      <c r="AR691" s="551"/>
      <c r="AS691" s="551"/>
      <c r="AT691" s="551"/>
      <c r="AU691" s="551"/>
      <c r="AV691" s="551"/>
      <c r="AW691" s="551"/>
      <c r="AX691" s="551"/>
      <c r="AY691" s="551"/>
      <c r="AZ691" s="551"/>
      <c r="BA691" s="551"/>
      <c r="BB691" s="551"/>
      <c r="BC691" s="551"/>
      <c r="BD691" s="551"/>
      <c r="BE691" s="551"/>
      <c r="BF691" s="551"/>
      <c r="BG691" s="551"/>
      <c r="BH691" s="551"/>
      <c r="BI691" s="551"/>
      <c r="BJ691" s="551"/>
      <c r="BK691" s="551"/>
      <c r="BL691" s="551"/>
      <c r="BM691" s="551"/>
      <c r="BN691" s="551"/>
      <c r="BO691" s="551"/>
      <c r="BP691" s="551"/>
      <c r="BQ691" s="551"/>
      <c r="BR691" s="551"/>
      <c r="BS691" s="551"/>
      <c r="BT691" s="551"/>
      <c r="BU691" s="551"/>
      <c r="BV691" s="551"/>
      <c r="BW691" s="551"/>
      <c r="BX691" s="551"/>
      <c r="BY691" s="551"/>
    </row>
    <row r="692">
      <c r="A692" s="551"/>
      <c r="B692" s="551"/>
      <c r="C692" s="551"/>
      <c r="D692" s="551"/>
      <c r="E692" s="554"/>
      <c r="H692" s="551"/>
      <c r="I692" s="551"/>
      <c r="J692" s="551"/>
      <c r="K692" s="551"/>
      <c r="L692" s="551"/>
      <c r="M692" s="551"/>
      <c r="N692" s="551"/>
      <c r="O692" s="551"/>
      <c r="P692" s="551"/>
      <c r="Q692" s="551"/>
      <c r="R692" s="551"/>
      <c r="S692" s="551"/>
      <c r="T692" s="551"/>
      <c r="U692" s="551"/>
      <c r="V692" s="551"/>
      <c r="W692" s="551"/>
      <c r="X692" s="551"/>
      <c r="Y692" s="551"/>
      <c r="Z692" s="551"/>
      <c r="AA692" s="551"/>
      <c r="AB692" s="551"/>
      <c r="AC692" s="551"/>
      <c r="AD692" s="551"/>
      <c r="AE692" s="551"/>
      <c r="AF692" s="551"/>
      <c r="AG692" s="551"/>
      <c r="AH692" s="551"/>
      <c r="AI692" s="551"/>
      <c r="AJ692" s="551"/>
      <c r="AK692" s="551"/>
      <c r="AL692" s="551"/>
      <c r="AM692" s="551"/>
      <c r="AN692" s="551"/>
      <c r="AO692" s="551"/>
      <c r="AP692" s="551"/>
      <c r="AQ692" s="551"/>
      <c r="AR692" s="551"/>
      <c r="AS692" s="551"/>
      <c r="AT692" s="551"/>
      <c r="AU692" s="551"/>
      <c r="AV692" s="551"/>
      <c r="AW692" s="551"/>
      <c r="AX692" s="551"/>
      <c r="AY692" s="551"/>
      <c r="AZ692" s="551"/>
      <c r="BA692" s="551"/>
      <c r="BB692" s="551"/>
      <c r="BC692" s="551"/>
      <c r="BD692" s="551"/>
      <c r="BE692" s="551"/>
      <c r="BF692" s="551"/>
      <c r="BG692" s="551"/>
      <c r="BH692" s="551"/>
      <c r="BI692" s="551"/>
      <c r="BJ692" s="551"/>
      <c r="BK692" s="551"/>
      <c r="BL692" s="551"/>
      <c r="BM692" s="551"/>
      <c r="BN692" s="551"/>
      <c r="BO692" s="551"/>
      <c r="BP692" s="551"/>
      <c r="BQ692" s="551"/>
      <c r="BR692" s="551"/>
      <c r="BS692" s="551"/>
      <c r="BT692" s="551"/>
      <c r="BU692" s="551"/>
      <c r="BV692" s="551"/>
      <c r="BW692" s="551"/>
      <c r="BX692" s="551"/>
      <c r="BY692" s="551"/>
    </row>
    <row r="693">
      <c r="A693" s="551"/>
      <c r="B693" s="551"/>
      <c r="C693" s="551"/>
      <c r="D693" s="551"/>
      <c r="E693" s="554"/>
      <c r="H693" s="551"/>
      <c r="I693" s="551"/>
      <c r="J693" s="551"/>
      <c r="K693" s="551"/>
      <c r="L693" s="551"/>
      <c r="M693" s="551"/>
      <c r="N693" s="551"/>
      <c r="O693" s="551"/>
      <c r="P693" s="551"/>
      <c r="Q693" s="551"/>
      <c r="R693" s="551"/>
      <c r="S693" s="551"/>
      <c r="T693" s="551"/>
      <c r="U693" s="551"/>
      <c r="V693" s="551"/>
      <c r="W693" s="551"/>
      <c r="X693" s="551"/>
      <c r="Y693" s="551"/>
      <c r="Z693" s="551"/>
      <c r="AA693" s="551"/>
      <c r="AB693" s="551"/>
      <c r="AC693" s="551"/>
      <c r="AD693" s="551"/>
      <c r="AE693" s="551"/>
      <c r="AF693" s="551"/>
      <c r="AG693" s="551"/>
      <c r="AH693" s="551"/>
      <c r="AI693" s="551"/>
      <c r="AJ693" s="551"/>
      <c r="AK693" s="551"/>
      <c r="AL693" s="551"/>
      <c r="AM693" s="551"/>
      <c r="AN693" s="551"/>
      <c r="AO693" s="551"/>
      <c r="AP693" s="551"/>
      <c r="AQ693" s="551"/>
      <c r="AR693" s="551"/>
      <c r="AS693" s="551"/>
      <c r="AT693" s="551"/>
      <c r="AU693" s="551"/>
      <c r="AV693" s="551"/>
      <c r="AW693" s="551"/>
      <c r="AX693" s="551"/>
      <c r="AY693" s="551"/>
      <c r="AZ693" s="551"/>
      <c r="BA693" s="551"/>
      <c r="BB693" s="551"/>
      <c r="BC693" s="551"/>
      <c r="BD693" s="551"/>
      <c r="BE693" s="551"/>
      <c r="BF693" s="551"/>
      <c r="BG693" s="551"/>
      <c r="BH693" s="551"/>
      <c r="BI693" s="551"/>
      <c r="BJ693" s="551"/>
      <c r="BK693" s="551"/>
      <c r="BL693" s="551"/>
      <c r="BM693" s="551"/>
      <c r="BN693" s="551"/>
      <c r="BO693" s="551"/>
      <c r="BP693" s="551"/>
      <c r="BQ693" s="551"/>
      <c r="BR693" s="551"/>
      <c r="BS693" s="551"/>
      <c r="BT693" s="551"/>
      <c r="BU693" s="551"/>
      <c r="BV693" s="551"/>
      <c r="BW693" s="551"/>
      <c r="BX693" s="551"/>
      <c r="BY693" s="551"/>
    </row>
    <row r="694">
      <c r="A694" s="551"/>
      <c r="B694" s="551"/>
      <c r="C694" s="551"/>
      <c r="D694" s="551"/>
      <c r="E694" s="554"/>
      <c r="H694" s="551"/>
      <c r="I694" s="551"/>
      <c r="J694" s="551"/>
      <c r="K694" s="551"/>
      <c r="L694" s="551"/>
      <c r="M694" s="551"/>
      <c r="N694" s="551"/>
      <c r="O694" s="551"/>
      <c r="P694" s="551"/>
      <c r="Q694" s="551"/>
      <c r="R694" s="551"/>
      <c r="S694" s="551"/>
      <c r="T694" s="551"/>
      <c r="U694" s="551"/>
      <c r="V694" s="551"/>
      <c r="W694" s="551"/>
      <c r="X694" s="551"/>
      <c r="Y694" s="551"/>
      <c r="Z694" s="551"/>
      <c r="AA694" s="551"/>
      <c r="AB694" s="551"/>
      <c r="AC694" s="551"/>
      <c r="AD694" s="551"/>
      <c r="AE694" s="551"/>
      <c r="AF694" s="551"/>
      <c r="AG694" s="551"/>
      <c r="AH694" s="551"/>
      <c r="AI694" s="551"/>
      <c r="AJ694" s="551"/>
      <c r="AK694" s="551"/>
      <c r="AL694" s="551"/>
      <c r="AM694" s="551"/>
      <c r="AN694" s="551"/>
      <c r="AO694" s="551"/>
      <c r="AP694" s="551"/>
      <c r="AQ694" s="551"/>
      <c r="AR694" s="551"/>
      <c r="AS694" s="551"/>
      <c r="AT694" s="551"/>
      <c r="AU694" s="551"/>
      <c r="AV694" s="551"/>
      <c r="AW694" s="551"/>
      <c r="AX694" s="551"/>
      <c r="AY694" s="551"/>
      <c r="AZ694" s="551"/>
      <c r="BA694" s="551"/>
      <c r="BB694" s="551"/>
      <c r="BC694" s="551"/>
      <c r="BD694" s="551"/>
      <c r="BE694" s="551"/>
      <c r="BF694" s="551"/>
      <c r="BG694" s="551"/>
      <c r="BH694" s="551"/>
      <c r="BI694" s="551"/>
      <c r="BJ694" s="551"/>
      <c r="BK694" s="551"/>
      <c r="BL694" s="551"/>
      <c r="BM694" s="551"/>
      <c r="BN694" s="551"/>
      <c r="BO694" s="551"/>
      <c r="BP694" s="551"/>
      <c r="BQ694" s="551"/>
      <c r="BR694" s="551"/>
      <c r="BS694" s="551"/>
      <c r="BT694" s="551"/>
      <c r="BU694" s="551"/>
      <c r="BV694" s="551"/>
      <c r="BW694" s="551"/>
      <c r="BX694" s="551"/>
      <c r="BY694" s="551"/>
    </row>
    <row r="695">
      <c r="A695" s="551"/>
      <c r="B695" s="551"/>
      <c r="C695" s="551"/>
      <c r="D695" s="551"/>
      <c r="E695" s="554"/>
      <c r="H695" s="551"/>
      <c r="I695" s="551"/>
      <c r="J695" s="551"/>
      <c r="K695" s="551"/>
      <c r="L695" s="551"/>
      <c r="M695" s="551"/>
      <c r="N695" s="551"/>
      <c r="O695" s="551"/>
      <c r="P695" s="551"/>
      <c r="Q695" s="551"/>
      <c r="R695" s="551"/>
      <c r="S695" s="551"/>
      <c r="T695" s="551"/>
      <c r="U695" s="551"/>
      <c r="V695" s="551"/>
      <c r="W695" s="551"/>
      <c r="X695" s="551"/>
      <c r="Y695" s="551"/>
      <c r="Z695" s="551"/>
      <c r="AA695" s="551"/>
      <c r="AB695" s="551"/>
      <c r="AC695" s="551"/>
      <c r="AD695" s="551"/>
      <c r="AE695" s="551"/>
      <c r="AF695" s="551"/>
      <c r="AG695" s="551"/>
      <c r="AH695" s="551"/>
      <c r="AI695" s="551"/>
      <c r="AJ695" s="551"/>
      <c r="AK695" s="551"/>
      <c r="AL695" s="551"/>
      <c r="AM695" s="551"/>
      <c r="AN695" s="551"/>
      <c r="AO695" s="551"/>
      <c r="AP695" s="551"/>
      <c r="AQ695" s="551"/>
      <c r="AR695" s="551"/>
      <c r="AS695" s="551"/>
      <c r="AT695" s="551"/>
      <c r="AU695" s="551"/>
      <c r="AV695" s="551"/>
      <c r="AW695" s="551"/>
      <c r="AX695" s="551"/>
      <c r="AY695" s="551"/>
      <c r="AZ695" s="551"/>
      <c r="BA695" s="551"/>
      <c r="BB695" s="551"/>
      <c r="BC695" s="551"/>
      <c r="BD695" s="551"/>
      <c r="BE695" s="551"/>
      <c r="BF695" s="551"/>
      <c r="BG695" s="551"/>
      <c r="BH695" s="551"/>
      <c r="BI695" s="551"/>
      <c r="BJ695" s="551"/>
      <c r="BK695" s="551"/>
      <c r="BL695" s="551"/>
      <c r="BM695" s="551"/>
      <c r="BN695" s="551"/>
      <c r="BO695" s="551"/>
      <c r="BP695" s="551"/>
      <c r="BQ695" s="551"/>
      <c r="BR695" s="551"/>
      <c r="BS695" s="551"/>
      <c r="BT695" s="551"/>
      <c r="BU695" s="551"/>
      <c r="BV695" s="551"/>
      <c r="BW695" s="551"/>
      <c r="BX695" s="551"/>
      <c r="BY695" s="551"/>
    </row>
    <row r="696">
      <c r="A696" s="551"/>
      <c r="B696" s="551"/>
      <c r="C696" s="551"/>
      <c r="D696" s="551"/>
      <c r="E696" s="554"/>
      <c r="H696" s="551"/>
      <c r="I696" s="551"/>
      <c r="J696" s="551"/>
      <c r="K696" s="551"/>
      <c r="L696" s="551"/>
      <c r="M696" s="551"/>
      <c r="N696" s="551"/>
      <c r="O696" s="551"/>
      <c r="P696" s="551"/>
      <c r="Q696" s="551"/>
      <c r="R696" s="551"/>
      <c r="S696" s="551"/>
      <c r="T696" s="551"/>
      <c r="U696" s="551"/>
      <c r="V696" s="551"/>
      <c r="W696" s="551"/>
      <c r="X696" s="551"/>
      <c r="Y696" s="551"/>
      <c r="Z696" s="551"/>
      <c r="AA696" s="551"/>
      <c r="AB696" s="551"/>
      <c r="AC696" s="551"/>
      <c r="AD696" s="551"/>
      <c r="AE696" s="551"/>
      <c r="AF696" s="551"/>
      <c r="AG696" s="551"/>
      <c r="AH696" s="551"/>
      <c r="AI696" s="551"/>
      <c r="AJ696" s="551"/>
      <c r="AK696" s="551"/>
      <c r="AL696" s="551"/>
      <c r="AM696" s="551"/>
      <c r="AN696" s="551"/>
      <c r="AO696" s="551"/>
      <c r="AP696" s="551"/>
      <c r="AQ696" s="551"/>
      <c r="AR696" s="551"/>
      <c r="AS696" s="551"/>
      <c r="AT696" s="551"/>
      <c r="AU696" s="551"/>
      <c r="AV696" s="551"/>
      <c r="AW696" s="551"/>
      <c r="AX696" s="551"/>
      <c r="AY696" s="551"/>
      <c r="AZ696" s="551"/>
      <c r="BA696" s="551"/>
      <c r="BB696" s="551"/>
      <c r="BC696" s="551"/>
      <c r="BD696" s="551"/>
      <c r="BE696" s="551"/>
      <c r="BF696" s="551"/>
      <c r="BG696" s="551"/>
      <c r="BH696" s="551"/>
      <c r="BI696" s="551"/>
      <c r="BJ696" s="551"/>
      <c r="BK696" s="551"/>
      <c r="BL696" s="551"/>
      <c r="BM696" s="551"/>
      <c r="BN696" s="551"/>
      <c r="BO696" s="551"/>
      <c r="BP696" s="551"/>
      <c r="BQ696" s="551"/>
      <c r="BR696" s="551"/>
      <c r="BS696" s="551"/>
      <c r="BT696" s="551"/>
      <c r="BU696" s="551"/>
      <c r="BV696" s="551"/>
      <c r="BW696" s="551"/>
      <c r="BX696" s="551"/>
      <c r="BY696" s="551"/>
    </row>
    <row r="697">
      <c r="A697" s="551"/>
      <c r="B697" s="551"/>
      <c r="C697" s="551"/>
      <c r="D697" s="551"/>
      <c r="E697" s="554"/>
      <c r="H697" s="551"/>
      <c r="I697" s="551"/>
      <c r="J697" s="551"/>
      <c r="K697" s="551"/>
      <c r="L697" s="551"/>
      <c r="M697" s="551"/>
      <c r="N697" s="551"/>
      <c r="O697" s="551"/>
      <c r="P697" s="551"/>
      <c r="Q697" s="551"/>
      <c r="R697" s="551"/>
      <c r="S697" s="551"/>
      <c r="T697" s="551"/>
      <c r="U697" s="551"/>
      <c r="V697" s="551"/>
      <c r="W697" s="551"/>
      <c r="X697" s="551"/>
      <c r="Y697" s="551"/>
      <c r="Z697" s="551"/>
      <c r="AA697" s="551"/>
      <c r="AB697" s="551"/>
      <c r="AC697" s="551"/>
      <c r="AD697" s="551"/>
      <c r="AE697" s="551"/>
      <c r="AF697" s="551"/>
      <c r="AG697" s="551"/>
      <c r="AH697" s="551"/>
      <c r="AI697" s="551"/>
      <c r="AJ697" s="551"/>
      <c r="AK697" s="551"/>
      <c r="AL697" s="551"/>
      <c r="AM697" s="551"/>
      <c r="AN697" s="551"/>
      <c r="AO697" s="551"/>
      <c r="AP697" s="551"/>
      <c r="AQ697" s="551"/>
      <c r="AR697" s="551"/>
      <c r="AS697" s="551"/>
      <c r="AT697" s="551"/>
      <c r="AU697" s="551"/>
      <c r="AV697" s="551"/>
      <c r="AW697" s="551"/>
      <c r="AX697" s="551"/>
      <c r="AY697" s="551"/>
      <c r="AZ697" s="551"/>
      <c r="BA697" s="551"/>
      <c r="BB697" s="551"/>
      <c r="BC697" s="551"/>
      <c r="BD697" s="551"/>
      <c r="BE697" s="551"/>
      <c r="BF697" s="551"/>
      <c r="BG697" s="551"/>
      <c r="BH697" s="551"/>
      <c r="BI697" s="551"/>
      <c r="BJ697" s="551"/>
      <c r="BK697" s="551"/>
      <c r="BL697" s="551"/>
      <c r="BM697" s="551"/>
      <c r="BN697" s="551"/>
      <c r="BO697" s="551"/>
      <c r="BP697" s="551"/>
      <c r="BQ697" s="551"/>
      <c r="BR697" s="551"/>
      <c r="BS697" s="551"/>
      <c r="BT697" s="551"/>
      <c r="BU697" s="551"/>
      <c r="BV697" s="551"/>
      <c r="BW697" s="551"/>
      <c r="BX697" s="551"/>
      <c r="BY697" s="551"/>
    </row>
    <row r="698">
      <c r="A698" s="551"/>
      <c r="B698" s="551"/>
      <c r="C698" s="551"/>
      <c r="D698" s="551"/>
      <c r="E698" s="554"/>
      <c r="H698" s="551"/>
      <c r="I698" s="551"/>
      <c r="J698" s="551"/>
      <c r="K698" s="551"/>
      <c r="L698" s="551"/>
      <c r="M698" s="551"/>
      <c r="N698" s="551"/>
      <c r="O698" s="551"/>
      <c r="P698" s="551"/>
      <c r="Q698" s="551"/>
      <c r="R698" s="551"/>
      <c r="S698" s="551"/>
      <c r="T698" s="551"/>
      <c r="U698" s="551"/>
      <c r="V698" s="551"/>
      <c r="W698" s="551"/>
      <c r="X698" s="551"/>
      <c r="Y698" s="551"/>
      <c r="Z698" s="551"/>
      <c r="AA698" s="551"/>
      <c r="AB698" s="551"/>
      <c r="AC698" s="551"/>
      <c r="AD698" s="551"/>
      <c r="AE698" s="551"/>
      <c r="AF698" s="551"/>
      <c r="AG698" s="551"/>
      <c r="AH698" s="551"/>
      <c r="AI698" s="551"/>
      <c r="AJ698" s="551"/>
      <c r="AK698" s="551"/>
      <c r="AL698" s="551"/>
      <c r="AM698" s="551"/>
      <c r="AN698" s="551"/>
      <c r="AO698" s="551"/>
      <c r="AP698" s="551"/>
      <c r="AQ698" s="551"/>
      <c r="AR698" s="551"/>
      <c r="AS698" s="551"/>
      <c r="AT698" s="551"/>
      <c r="AU698" s="551"/>
      <c r="AV698" s="551"/>
      <c r="AW698" s="551"/>
      <c r="AX698" s="551"/>
      <c r="AY698" s="551"/>
      <c r="AZ698" s="551"/>
      <c r="BA698" s="551"/>
      <c r="BB698" s="551"/>
      <c r="BC698" s="551"/>
      <c r="BD698" s="551"/>
      <c r="BE698" s="551"/>
      <c r="BF698" s="551"/>
      <c r="BG698" s="551"/>
      <c r="BH698" s="551"/>
      <c r="BI698" s="551"/>
      <c r="BJ698" s="551"/>
      <c r="BK698" s="551"/>
      <c r="BL698" s="551"/>
      <c r="BM698" s="551"/>
      <c r="BN698" s="551"/>
      <c r="BO698" s="551"/>
      <c r="BP698" s="551"/>
      <c r="BQ698" s="551"/>
      <c r="BR698" s="551"/>
      <c r="BS698" s="551"/>
      <c r="BT698" s="551"/>
      <c r="BU698" s="551"/>
      <c r="BV698" s="551"/>
      <c r="BW698" s="551"/>
      <c r="BX698" s="551"/>
      <c r="BY698" s="551"/>
    </row>
    <row r="699">
      <c r="A699" s="551"/>
      <c r="B699" s="551"/>
      <c r="C699" s="551"/>
      <c r="D699" s="551"/>
      <c r="E699" s="554"/>
      <c r="H699" s="551"/>
      <c r="I699" s="551"/>
      <c r="J699" s="551"/>
      <c r="K699" s="551"/>
      <c r="L699" s="551"/>
      <c r="M699" s="551"/>
      <c r="N699" s="551"/>
      <c r="O699" s="551"/>
      <c r="P699" s="551"/>
      <c r="Q699" s="551"/>
      <c r="R699" s="551"/>
      <c r="S699" s="551"/>
      <c r="T699" s="551"/>
      <c r="U699" s="551"/>
      <c r="V699" s="551"/>
      <c r="W699" s="551"/>
      <c r="X699" s="551"/>
      <c r="Y699" s="551"/>
      <c r="Z699" s="551"/>
      <c r="AA699" s="551"/>
      <c r="AB699" s="551"/>
      <c r="AC699" s="551"/>
      <c r="AD699" s="551"/>
      <c r="AE699" s="551"/>
      <c r="AF699" s="551"/>
      <c r="AG699" s="551"/>
      <c r="AH699" s="551"/>
      <c r="AI699" s="551"/>
      <c r="AJ699" s="551"/>
      <c r="AK699" s="551"/>
      <c r="AL699" s="551"/>
      <c r="AM699" s="551"/>
      <c r="AN699" s="551"/>
      <c r="AO699" s="551"/>
      <c r="AP699" s="551"/>
      <c r="AQ699" s="551"/>
      <c r="AR699" s="551"/>
      <c r="AS699" s="551"/>
      <c r="AT699" s="551"/>
      <c r="AU699" s="551"/>
      <c r="AV699" s="551"/>
      <c r="AW699" s="551"/>
      <c r="AX699" s="551"/>
      <c r="AY699" s="551"/>
      <c r="AZ699" s="551"/>
      <c r="BA699" s="551"/>
      <c r="BB699" s="551"/>
      <c r="BC699" s="551"/>
      <c r="BD699" s="551"/>
      <c r="BE699" s="551"/>
      <c r="BF699" s="551"/>
      <c r="BG699" s="551"/>
      <c r="BH699" s="551"/>
      <c r="BI699" s="551"/>
      <c r="BJ699" s="551"/>
      <c r="BK699" s="551"/>
      <c r="BL699" s="551"/>
      <c r="BM699" s="551"/>
      <c r="BN699" s="551"/>
      <c r="BO699" s="551"/>
      <c r="BP699" s="551"/>
      <c r="BQ699" s="551"/>
      <c r="BR699" s="551"/>
      <c r="BS699" s="551"/>
      <c r="BT699" s="551"/>
      <c r="BU699" s="551"/>
      <c r="BV699" s="551"/>
      <c r="BW699" s="551"/>
      <c r="BX699" s="551"/>
      <c r="BY699" s="551"/>
    </row>
    <row r="700">
      <c r="A700" s="551"/>
      <c r="B700" s="551"/>
      <c r="C700" s="551"/>
      <c r="D700" s="551"/>
      <c r="E700" s="554"/>
      <c r="H700" s="551"/>
      <c r="I700" s="551"/>
      <c r="J700" s="551"/>
      <c r="K700" s="551"/>
      <c r="L700" s="551"/>
      <c r="M700" s="551"/>
      <c r="N700" s="551"/>
      <c r="O700" s="551"/>
      <c r="P700" s="551"/>
      <c r="Q700" s="551"/>
      <c r="R700" s="551"/>
      <c r="S700" s="551"/>
      <c r="T700" s="551"/>
      <c r="U700" s="551"/>
      <c r="V700" s="551"/>
      <c r="W700" s="551"/>
      <c r="X700" s="551"/>
      <c r="Y700" s="551"/>
      <c r="Z700" s="551"/>
      <c r="AA700" s="551"/>
      <c r="AB700" s="551"/>
      <c r="AC700" s="551"/>
      <c r="AD700" s="551"/>
      <c r="AE700" s="551"/>
      <c r="AF700" s="551"/>
      <c r="AG700" s="551"/>
      <c r="AH700" s="551"/>
      <c r="AI700" s="551"/>
      <c r="AJ700" s="551"/>
      <c r="AK700" s="551"/>
      <c r="AL700" s="551"/>
      <c r="AM700" s="551"/>
      <c r="AN700" s="551"/>
      <c r="AO700" s="551"/>
      <c r="AP700" s="551"/>
      <c r="AQ700" s="551"/>
      <c r="AR700" s="551"/>
      <c r="AS700" s="551"/>
      <c r="AT700" s="551"/>
      <c r="AU700" s="551"/>
      <c r="AV700" s="551"/>
      <c r="AW700" s="551"/>
      <c r="AX700" s="551"/>
      <c r="AY700" s="551"/>
      <c r="AZ700" s="551"/>
      <c r="BA700" s="551"/>
      <c r="BB700" s="551"/>
      <c r="BC700" s="551"/>
      <c r="BD700" s="551"/>
      <c r="BE700" s="551"/>
      <c r="BF700" s="551"/>
      <c r="BG700" s="551"/>
      <c r="BH700" s="551"/>
      <c r="BI700" s="551"/>
      <c r="BJ700" s="551"/>
      <c r="BK700" s="551"/>
      <c r="BL700" s="551"/>
      <c r="BM700" s="551"/>
      <c r="BN700" s="551"/>
      <c r="BO700" s="551"/>
      <c r="BP700" s="551"/>
      <c r="BQ700" s="551"/>
      <c r="BR700" s="551"/>
      <c r="BS700" s="551"/>
      <c r="BT700" s="551"/>
      <c r="BU700" s="551"/>
      <c r="BV700" s="551"/>
      <c r="BW700" s="551"/>
      <c r="BX700" s="551"/>
      <c r="BY700" s="551"/>
    </row>
    <row r="701">
      <c r="A701" s="551"/>
      <c r="B701" s="551"/>
      <c r="C701" s="551"/>
      <c r="D701" s="551"/>
      <c r="E701" s="554"/>
      <c r="H701" s="551"/>
      <c r="I701" s="551"/>
      <c r="J701" s="551"/>
      <c r="K701" s="551"/>
      <c r="L701" s="551"/>
      <c r="M701" s="551"/>
      <c r="N701" s="551"/>
      <c r="O701" s="551"/>
      <c r="P701" s="551"/>
      <c r="Q701" s="551"/>
      <c r="R701" s="551"/>
      <c r="S701" s="551"/>
      <c r="T701" s="551"/>
      <c r="U701" s="551"/>
      <c r="V701" s="551"/>
      <c r="W701" s="551"/>
      <c r="X701" s="551"/>
      <c r="Y701" s="551"/>
      <c r="Z701" s="551"/>
      <c r="AA701" s="551"/>
      <c r="AB701" s="551"/>
      <c r="AC701" s="551"/>
      <c r="AD701" s="551"/>
      <c r="AE701" s="551"/>
      <c r="AF701" s="551"/>
      <c r="AG701" s="551"/>
      <c r="AH701" s="551"/>
      <c r="AI701" s="551"/>
      <c r="AJ701" s="551"/>
      <c r="AK701" s="551"/>
      <c r="AL701" s="551"/>
      <c r="AM701" s="551"/>
      <c r="AN701" s="551"/>
      <c r="AO701" s="551"/>
      <c r="AP701" s="551"/>
      <c r="AQ701" s="551"/>
      <c r="AR701" s="551"/>
      <c r="AS701" s="551"/>
      <c r="AT701" s="551"/>
      <c r="AU701" s="551"/>
      <c r="AV701" s="551"/>
      <c r="AW701" s="551"/>
      <c r="AX701" s="551"/>
      <c r="AY701" s="551"/>
      <c r="AZ701" s="551"/>
      <c r="BA701" s="551"/>
      <c r="BB701" s="551"/>
      <c r="BC701" s="551"/>
      <c r="BD701" s="551"/>
      <c r="BE701" s="551"/>
      <c r="BF701" s="551"/>
      <c r="BG701" s="551"/>
      <c r="BH701" s="551"/>
      <c r="BI701" s="551"/>
      <c r="BJ701" s="551"/>
      <c r="BK701" s="551"/>
      <c r="BL701" s="551"/>
      <c r="BM701" s="551"/>
      <c r="BN701" s="551"/>
      <c r="BO701" s="551"/>
      <c r="BP701" s="551"/>
      <c r="BQ701" s="551"/>
      <c r="BR701" s="551"/>
      <c r="BS701" s="551"/>
      <c r="BT701" s="551"/>
      <c r="BU701" s="551"/>
      <c r="BV701" s="551"/>
      <c r="BW701" s="551"/>
      <c r="BX701" s="551"/>
      <c r="BY701" s="551"/>
    </row>
    <row r="702">
      <c r="A702" s="551"/>
      <c r="B702" s="551"/>
      <c r="C702" s="551"/>
      <c r="D702" s="551"/>
      <c r="E702" s="554"/>
      <c r="H702" s="551"/>
      <c r="I702" s="551"/>
      <c r="J702" s="551"/>
      <c r="K702" s="551"/>
      <c r="L702" s="551"/>
      <c r="M702" s="551"/>
      <c r="N702" s="551"/>
      <c r="O702" s="551"/>
      <c r="P702" s="551"/>
      <c r="Q702" s="551"/>
      <c r="R702" s="551"/>
      <c r="S702" s="551"/>
      <c r="T702" s="551"/>
      <c r="U702" s="551"/>
      <c r="V702" s="551"/>
      <c r="W702" s="551"/>
      <c r="X702" s="551"/>
      <c r="Y702" s="551"/>
      <c r="Z702" s="551"/>
      <c r="AA702" s="551"/>
      <c r="AB702" s="551"/>
      <c r="AC702" s="551"/>
      <c r="AD702" s="551"/>
      <c r="AE702" s="551"/>
      <c r="AF702" s="551"/>
      <c r="AG702" s="551"/>
      <c r="AH702" s="551"/>
      <c r="AI702" s="551"/>
      <c r="AJ702" s="551"/>
      <c r="AK702" s="551"/>
      <c r="AL702" s="551"/>
      <c r="AM702" s="551"/>
      <c r="AN702" s="551"/>
      <c r="AO702" s="551"/>
      <c r="AP702" s="551"/>
      <c r="AQ702" s="551"/>
      <c r="AR702" s="551"/>
      <c r="AS702" s="551"/>
      <c r="AT702" s="551"/>
      <c r="AU702" s="551"/>
      <c r="AV702" s="551"/>
      <c r="AW702" s="551"/>
      <c r="AX702" s="551"/>
      <c r="AY702" s="551"/>
      <c r="AZ702" s="551"/>
      <c r="BA702" s="551"/>
      <c r="BB702" s="551"/>
      <c r="BC702" s="551"/>
      <c r="BD702" s="551"/>
      <c r="BE702" s="551"/>
      <c r="BF702" s="551"/>
      <c r="BG702" s="551"/>
      <c r="BH702" s="551"/>
      <c r="BI702" s="551"/>
      <c r="BJ702" s="551"/>
      <c r="BK702" s="551"/>
      <c r="BL702" s="551"/>
      <c r="BM702" s="551"/>
      <c r="BN702" s="551"/>
      <c r="BO702" s="551"/>
      <c r="BP702" s="551"/>
      <c r="BQ702" s="551"/>
      <c r="BR702" s="551"/>
      <c r="BS702" s="551"/>
      <c r="BT702" s="551"/>
      <c r="BU702" s="551"/>
      <c r="BV702" s="551"/>
      <c r="BW702" s="551"/>
      <c r="BX702" s="551"/>
      <c r="BY702" s="551"/>
    </row>
    <row r="703">
      <c r="A703" s="551"/>
      <c r="B703" s="551"/>
      <c r="C703" s="551"/>
      <c r="D703" s="551"/>
      <c r="E703" s="554"/>
      <c r="H703" s="551"/>
      <c r="I703" s="551"/>
      <c r="J703" s="551"/>
      <c r="K703" s="551"/>
      <c r="L703" s="551"/>
      <c r="M703" s="551"/>
      <c r="N703" s="551"/>
      <c r="O703" s="551"/>
      <c r="P703" s="551"/>
      <c r="Q703" s="551"/>
      <c r="R703" s="551"/>
      <c r="S703" s="551"/>
      <c r="T703" s="551"/>
      <c r="U703" s="551"/>
      <c r="V703" s="551"/>
      <c r="W703" s="551"/>
      <c r="X703" s="551"/>
      <c r="Y703" s="551"/>
      <c r="Z703" s="551"/>
      <c r="AA703" s="551"/>
      <c r="AB703" s="551"/>
      <c r="AC703" s="551"/>
      <c r="AD703" s="551"/>
      <c r="AE703" s="551"/>
      <c r="AF703" s="551"/>
      <c r="AG703" s="551"/>
      <c r="AH703" s="551"/>
      <c r="AI703" s="551"/>
      <c r="AJ703" s="551"/>
      <c r="AK703" s="551"/>
      <c r="AL703" s="551"/>
      <c r="AM703" s="551"/>
      <c r="AN703" s="551"/>
      <c r="AO703" s="551"/>
      <c r="AP703" s="551"/>
      <c r="AQ703" s="551"/>
      <c r="AR703" s="551"/>
      <c r="AS703" s="551"/>
      <c r="AT703" s="551"/>
      <c r="AU703" s="551"/>
      <c r="AV703" s="551"/>
      <c r="AW703" s="551"/>
      <c r="AX703" s="551"/>
      <c r="AY703" s="551"/>
      <c r="AZ703" s="551"/>
      <c r="BA703" s="551"/>
      <c r="BB703" s="551"/>
      <c r="BC703" s="551"/>
      <c r="BD703" s="551"/>
      <c r="BE703" s="551"/>
      <c r="BF703" s="551"/>
      <c r="BG703" s="551"/>
      <c r="BH703" s="551"/>
      <c r="BI703" s="551"/>
      <c r="BJ703" s="551"/>
      <c r="BK703" s="551"/>
      <c r="BL703" s="551"/>
      <c r="BM703" s="551"/>
      <c r="BN703" s="551"/>
      <c r="BO703" s="551"/>
      <c r="BP703" s="551"/>
      <c r="BQ703" s="551"/>
      <c r="BR703" s="551"/>
      <c r="BS703" s="551"/>
      <c r="BT703" s="551"/>
      <c r="BU703" s="551"/>
      <c r="BV703" s="551"/>
      <c r="BW703" s="551"/>
      <c r="BX703" s="551"/>
      <c r="BY703" s="551"/>
    </row>
    <row r="704">
      <c r="A704" s="551"/>
      <c r="B704" s="551"/>
      <c r="C704" s="551"/>
      <c r="D704" s="551"/>
      <c r="E704" s="554"/>
      <c r="H704" s="551"/>
      <c r="I704" s="551"/>
      <c r="J704" s="551"/>
      <c r="K704" s="551"/>
      <c r="L704" s="551"/>
      <c r="M704" s="551"/>
      <c r="N704" s="551"/>
      <c r="O704" s="551"/>
      <c r="P704" s="551"/>
      <c r="Q704" s="551"/>
      <c r="R704" s="551"/>
      <c r="S704" s="551"/>
      <c r="T704" s="551"/>
      <c r="U704" s="551"/>
      <c r="V704" s="551"/>
      <c r="W704" s="551"/>
      <c r="X704" s="551"/>
      <c r="Y704" s="551"/>
      <c r="Z704" s="551"/>
      <c r="AA704" s="551"/>
      <c r="AB704" s="551"/>
      <c r="AC704" s="551"/>
      <c r="AD704" s="551"/>
      <c r="AE704" s="551"/>
      <c r="AF704" s="551"/>
      <c r="AG704" s="551"/>
      <c r="AH704" s="551"/>
      <c r="AI704" s="551"/>
      <c r="AJ704" s="551"/>
      <c r="AK704" s="551"/>
      <c r="AL704" s="551"/>
      <c r="AM704" s="551"/>
      <c r="AN704" s="551"/>
      <c r="AO704" s="551"/>
      <c r="AP704" s="551"/>
      <c r="AQ704" s="551"/>
      <c r="AR704" s="551"/>
      <c r="AS704" s="551"/>
      <c r="AT704" s="551"/>
      <c r="AU704" s="551"/>
      <c r="AV704" s="551"/>
      <c r="AW704" s="551"/>
      <c r="AX704" s="551"/>
      <c r="AY704" s="551"/>
      <c r="AZ704" s="551"/>
      <c r="BA704" s="551"/>
      <c r="BB704" s="551"/>
      <c r="BC704" s="551"/>
      <c r="BD704" s="551"/>
      <c r="BE704" s="551"/>
      <c r="BF704" s="551"/>
      <c r="BG704" s="551"/>
      <c r="BH704" s="551"/>
      <c r="BI704" s="551"/>
      <c r="BJ704" s="551"/>
      <c r="BK704" s="551"/>
      <c r="BL704" s="551"/>
      <c r="BM704" s="551"/>
      <c r="BN704" s="551"/>
      <c r="BO704" s="551"/>
      <c r="BP704" s="551"/>
      <c r="BQ704" s="551"/>
      <c r="BR704" s="551"/>
      <c r="BS704" s="551"/>
      <c r="BT704" s="551"/>
      <c r="BU704" s="551"/>
      <c r="BV704" s="551"/>
      <c r="BW704" s="551"/>
      <c r="BX704" s="551"/>
      <c r="BY704" s="551"/>
    </row>
    <row r="705">
      <c r="A705" s="551"/>
      <c r="B705" s="551"/>
      <c r="C705" s="551"/>
      <c r="D705" s="551"/>
      <c r="E705" s="554"/>
      <c r="H705" s="551"/>
      <c r="I705" s="551"/>
      <c r="J705" s="551"/>
      <c r="K705" s="551"/>
      <c r="L705" s="551"/>
      <c r="M705" s="551"/>
      <c r="N705" s="551"/>
      <c r="O705" s="551"/>
      <c r="P705" s="551"/>
      <c r="Q705" s="551"/>
      <c r="R705" s="551"/>
      <c r="S705" s="551"/>
      <c r="T705" s="551"/>
      <c r="U705" s="551"/>
      <c r="V705" s="551"/>
      <c r="W705" s="551"/>
      <c r="X705" s="551"/>
      <c r="Y705" s="551"/>
      <c r="Z705" s="551"/>
      <c r="AA705" s="551"/>
      <c r="AB705" s="551"/>
      <c r="AC705" s="551"/>
      <c r="AD705" s="551"/>
      <c r="AE705" s="551"/>
      <c r="AF705" s="551"/>
      <c r="AG705" s="551"/>
      <c r="AH705" s="551"/>
      <c r="AI705" s="551"/>
      <c r="AJ705" s="551"/>
      <c r="AK705" s="551"/>
      <c r="AL705" s="551"/>
      <c r="AM705" s="551"/>
      <c r="AN705" s="551"/>
      <c r="AO705" s="551"/>
      <c r="AP705" s="551"/>
      <c r="AQ705" s="551"/>
      <c r="AR705" s="551"/>
      <c r="AS705" s="551"/>
      <c r="AT705" s="551"/>
      <c r="AU705" s="551"/>
      <c r="AV705" s="551"/>
      <c r="AW705" s="551"/>
      <c r="AX705" s="551"/>
      <c r="AY705" s="551"/>
      <c r="AZ705" s="551"/>
      <c r="BA705" s="551"/>
      <c r="BB705" s="551"/>
      <c r="BC705" s="551"/>
      <c r="BD705" s="551"/>
      <c r="BE705" s="551"/>
      <c r="BF705" s="551"/>
      <c r="BG705" s="551"/>
      <c r="BH705" s="551"/>
      <c r="BI705" s="551"/>
      <c r="BJ705" s="551"/>
      <c r="BK705" s="551"/>
      <c r="BL705" s="551"/>
      <c r="BM705" s="551"/>
      <c r="BN705" s="551"/>
      <c r="BO705" s="551"/>
      <c r="BP705" s="551"/>
      <c r="BQ705" s="551"/>
      <c r="BR705" s="551"/>
      <c r="BS705" s="551"/>
      <c r="BT705" s="551"/>
      <c r="BU705" s="551"/>
      <c r="BV705" s="551"/>
      <c r="BW705" s="551"/>
      <c r="BX705" s="551"/>
      <c r="BY705" s="551"/>
    </row>
    <row r="706">
      <c r="A706" s="551"/>
      <c r="B706" s="551"/>
      <c r="C706" s="551"/>
      <c r="D706" s="551"/>
      <c r="E706" s="554"/>
      <c r="H706" s="551"/>
      <c r="I706" s="551"/>
      <c r="J706" s="551"/>
      <c r="K706" s="551"/>
      <c r="L706" s="551"/>
      <c r="M706" s="551"/>
      <c r="N706" s="551"/>
      <c r="O706" s="551"/>
      <c r="P706" s="551"/>
      <c r="Q706" s="551"/>
      <c r="R706" s="551"/>
      <c r="S706" s="551"/>
      <c r="T706" s="551"/>
      <c r="U706" s="551"/>
      <c r="V706" s="551"/>
      <c r="W706" s="551"/>
      <c r="X706" s="551"/>
      <c r="Y706" s="551"/>
      <c r="Z706" s="551"/>
      <c r="AA706" s="551"/>
      <c r="AB706" s="551"/>
      <c r="AC706" s="551"/>
      <c r="AD706" s="551"/>
      <c r="AE706" s="551"/>
      <c r="AF706" s="551"/>
      <c r="AG706" s="551"/>
      <c r="AH706" s="551"/>
      <c r="AI706" s="551"/>
      <c r="AJ706" s="551"/>
      <c r="AK706" s="551"/>
      <c r="AL706" s="551"/>
      <c r="AM706" s="551"/>
      <c r="AN706" s="551"/>
      <c r="AO706" s="551"/>
      <c r="AP706" s="551"/>
      <c r="AQ706" s="551"/>
      <c r="AR706" s="551"/>
      <c r="AS706" s="551"/>
      <c r="AT706" s="551"/>
      <c r="AU706" s="551"/>
      <c r="AV706" s="551"/>
      <c r="AW706" s="551"/>
      <c r="AX706" s="551"/>
      <c r="AY706" s="551"/>
      <c r="AZ706" s="551"/>
      <c r="BA706" s="551"/>
      <c r="BB706" s="551"/>
      <c r="BC706" s="551"/>
      <c r="BD706" s="551"/>
      <c r="BE706" s="551"/>
      <c r="BF706" s="551"/>
      <c r="BG706" s="551"/>
      <c r="BH706" s="551"/>
      <c r="BI706" s="551"/>
      <c r="BJ706" s="551"/>
      <c r="BK706" s="551"/>
      <c r="BL706" s="551"/>
      <c r="BM706" s="551"/>
      <c r="BN706" s="551"/>
      <c r="BO706" s="551"/>
      <c r="BP706" s="551"/>
      <c r="BQ706" s="551"/>
      <c r="BR706" s="551"/>
      <c r="BS706" s="551"/>
      <c r="BT706" s="551"/>
      <c r="BU706" s="551"/>
      <c r="BV706" s="551"/>
      <c r="BW706" s="551"/>
      <c r="BX706" s="551"/>
      <c r="BY706" s="551"/>
    </row>
    <row r="707">
      <c r="A707" s="551"/>
      <c r="B707" s="551"/>
      <c r="C707" s="551"/>
      <c r="D707" s="551"/>
      <c r="E707" s="554"/>
      <c r="H707" s="551"/>
      <c r="I707" s="551"/>
      <c r="J707" s="551"/>
      <c r="K707" s="551"/>
      <c r="L707" s="551"/>
      <c r="M707" s="551"/>
      <c r="N707" s="551"/>
      <c r="O707" s="551"/>
      <c r="P707" s="551"/>
      <c r="Q707" s="551"/>
      <c r="R707" s="551"/>
      <c r="S707" s="551"/>
      <c r="T707" s="551"/>
      <c r="U707" s="551"/>
      <c r="V707" s="551"/>
      <c r="W707" s="551"/>
      <c r="X707" s="551"/>
      <c r="Y707" s="551"/>
      <c r="Z707" s="551"/>
      <c r="AA707" s="551"/>
      <c r="AB707" s="551"/>
      <c r="AC707" s="551"/>
      <c r="AD707" s="551"/>
      <c r="AE707" s="551"/>
      <c r="AF707" s="551"/>
      <c r="AG707" s="551"/>
      <c r="AH707" s="551"/>
      <c r="AI707" s="551"/>
      <c r="AJ707" s="551"/>
      <c r="AK707" s="551"/>
      <c r="AL707" s="551"/>
      <c r="AM707" s="551"/>
      <c r="AN707" s="551"/>
      <c r="AO707" s="551"/>
      <c r="AP707" s="551"/>
      <c r="AQ707" s="551"/>
      <c r="AR707" s="551"/>
      <c r="AS707" s="551"/>
      <c r="AT707" s="551"/>
      <c r="AU707" s="551"/>
      <c r="AV707" s="551"/>
      <c r="AW707" s="551"/>
      <c r="AX707" s="551"/>
      <c r="AY707" s="551"/>
      <c r="AZ707" s="551"/>
      <c r="BA707" s="551"/>
      <c r="BB707" s="551"/>
      <c r="BC707" s="551"/>
      <c r="BD707" s="551"/>
      <c r="BE707" s="551"/>
      <c r="BF707" s="551"/>
      <c r="BG707" s="551"/>
      <c r="BH707" s="551"/>
      <c r="BI707" s="551"/>
      <c r="BJ707" s="551"/>
      <c r="BK707" s="551"/>
      <c r="BL707" s="551"/>
      <c r="BM707" s="551"/>
      <c r="BN707" s="551"/>
      <c r="BO707" s="551"/>
      <c r="BP707" s="551"/>
      <c r="BQ707" s="551"/>
      <c r="BR707" s="551"/>
      <c r="BS707" s="551"/>
      <c r="BT707" s="551"/>
      <c r="BU707" s="551"/>
      <c r="BV707" s="551"/>
      <c r="BW707" s="551"/>
      <c r="BX707" s="551"/>
      <c r="BY707" s="551"/>
    </row>
    <row r="708">
      <c r="A708" s="551"/>
      <c r="B708" s="551"/>
      <c r="C708" s="551"/>
      <c r="D708" s="551"/>
      <c r="E708" s="554"/>
      <c r="H708" s="551"/>
      <c r="I708" s="551"/>
      <c r="J708" s="551"/>
      <c r="K708" s="551"/>
      <c r="L708" s="551"/>
      <c r="M708" s="551"/>
      <c r="N708" s="551"/>
      <c r="O708" s="551"/>
      <c r="P708" s="551"/>
      <c r="Q708" s="551"/>
      <c r="R708" s="551"/>
      <c r="S708" s="551"/>
      <c r="T708" s="551"/>
      <c r="U708" s="551"/>
      <c r="V708" s="551"/>
      <c r="W708" s="551"/>
      <c r="X708" s="551"/>
      <c r="Y708" s="551"/>
      <c r="Z708" s="551"/>
      <c r="AA708" s="551"/>
      <c r="AB708" s="551"/>
      <c r="AC708" s="551"/>
      <c r="AD708" s="551"/>
      <c r="AE708" s="551"/>
      <c r="AF708" s="551"/>
      <c r="AG708" s="551"/>
      <c r="AH708" s="551"/>
      <c r="AI708" s="551"/>
      <c r="AJ708" s="551"/>
      <c r="AK708" s="551"/>
      <c r="AL708" s="551"/>
      <c r="AM708" s="551"/>
      <c r="AN708" s="551"/>
      <c r="AO708" s="551"/>
      <c r="AP708" s="551"/>
      <c r="AQ708" s="551"/>
      <c r="AR708" s="551"/>
      <c r="AS708" s="551"/>
      <c r="AT708" s="551"/>
      <c r="AU708" s="551"/>
      <c r="AV708" s="551"/>
      <c r="AW708" s="551"/>
      <c r="AX708" s="551"/>
      <c r="AY708" s="551"/>
      <c r="AZ708" s="551"/>
      <c r="BA708" s="551"/>
      <c r="BB708" s="551"/>
      <c r="BC708" s="551"/>
      <c r="BD708" s="551"/>
      <c r="BE708" s="551"/>
      <c r="BF708" s="551"/>
      <c r="BG708" s="551"/>
      <c r="BH708" s="551"/>
      <c r="BI708" s="551"/>
      <c r="BJ708" s="551"/>
      <c r="BK708" s="551"/>
      <c r="BL708" s="551"/>
      <c r="BM708" s="551"/>
      <c r="BN708" s="551"/>
      <c r="BO708" s="551"/>
      <c r="BP708" s="551"/>
      <c r="BQ708" s="551"/>
      <c r="BR708" s="551"/>
      <c r="BS708" s="551"/>
      <c r="BT708" s="551"/>
      <c r="BU708" s="551"/>
      <c r="BV708" s="551"/>
      <c r="BW708" s="551"/>
      <c r="BX708" s="551"/>
      <c r="BY708" s="551"/>
    </row>
    <row r="709">
      <c r="A709" s="551"/>
      <c r="B709" s="551"/>
      <c r="C709" s="551"/>
      <c r="D709" s="551"/>
      <c r="E709" s="554"/>
      <c r="H709" s="551"/>
      <c r="I709" s="551"/>
      <c r="J709" s="551"/>
      <c r="K709" s="551"/>
      <c r="L709" s="551"/>
      <c r="M709" s="551"/>
      <c r="N709" s="551"/>
      <c r="O709" s="551"/>
      <c r="P709" s="551"/>
      <c r="Q709" s="551"/>
      <c r="R709" s="551"/>
      <c r="S709" s="551"/>
      <c r="T709" s="551"/>
      <c r="U709" s="551"/>
      <c r="V709" s="551"/>
      <c r="W709" s="551"/>
      <c r="X709" s="551"/>
      <c r="Y709" s="551"/>
      <c r="Z709" s="551"/>
      <c r="AA709" s="551"/>
      <c r="AB709" s="551"/>
      <c r="AC709" s="551"/>
      <c r="AD709" s="551"/>
      <c r="AE709" s="551"/>
      <c r="AF709" s="551"/>
      <c r="AG709" s="551"/>
      <c r="AH709" s="551"/>
      <c r="AI709" s="551"/>
      <c r="AJ709" s="551"/>
      <c r="AK709" s="551"/>
      <c r="AL709" s="551"/>
      <c r="AM709" s="551"/>
      <c r="AN709" s="551"/>
      <c r="AO709" s="551"/>
      <c r="AP709" s="551"/>
      <c r="AQ709" s="551"/>
      <c r="AR709" s="551"/>
      <c r="AS709" s="551"/>
      <c r="AT709" s="551"/>
      <c r="AU709" s="551"/>
      <c r="AV709" s="551"/>
      <c r="AW709" s="551"/>
      <c r="AX709" s="551"/>
      <c r="AY709" s="551"/>
      <c r="AZ709" s="551"/>
      <c r="BA709" s="551"/>
      <c r="BB709" s="551"/>
      <c r="BC709" s="551"/>
      <c r="BD709" s="551"/>
      <c r="BE709" s="551"/>
      <c r="BF709" s="551"/>
      <c r="BG709" s="551"/>
      <c r="BH709" s="551"/>
      <c r="BI709" s="551"/>
      <c r="BJ709" s="551"/>
      <c r="BK709" s="551"/>
      <c r="BL709" s="551"/>
      <c r="BM709" s="551"/>
      <c r="BN709" s="551"/>
      <c r="BO709" s="551"/>
      <c r="BP709" s="551"/>
      <c r="BQ709" s="551"/>
      <c r="BR709" s="551"/>
      <c r="BS709" s="551"/>
      <c r="BT709" s="551"/>
      <c r="BU709" s="551"/>
      <c r="BV709" s="551"/>
      <c r="BW709" s="551"/>
      <c r="BX709" s="551"/>
      <c r="BY709" s="551"/>
    </row>
    <row r="710">
      <c r="A710" s="551"/>
      <c r="B710" s="551"/>
      <c r="C710" s="551"/>
      <c r="D710" s="551"/>
      <c r="E710" s="554"/>
      <c r="H710" s="551"/>
      <c r="I710" s="551"/>
      <c r="J710" s="551"/>
      <c r="K710" s="551"/>
      <c r="L710" s="551"/>
      <c r="M710" s="551"/>
      <c r="N710" s="551"/>
      <c r="O710" s="551"/>
      <c r="P710" s="551"/>
      <c r="Q710" s="551"/>
      <c r="R710" s="551"/>
      <c r="S710" s="551"/>
      <c r="T710" s="551"/>
      <c r="U710" s="551"/>
      <c r="V710" s="551"/>
      <c r="W710" s="551"/>
      <c r="X710" s="551"/>
      <c r="Y710" s="551"/>
      <c r="Z710" s="551"/>
      <c r="AA710" s="551"/>
      <c r="AB710" s="551"/>
      <c r="AC710" s="551"/>
      <c r="AD710" s="551"/>
      <c r="AE710" s="551"/>
      <c r="AF710" s="551"/>
      <c r="AG710" s="551"/>
      <c r="AH710" s="551"/>
      <c r="AI710" s="551"/>
      <c r="AJ710" s="551"/>
      <c r="AK710" s="551"/>
      <c r="AL710" s="551"/>
      <c r="AM710" s="551"/>
      <c r="AN710" s="551"/>
      <c r="AO710" s="551"/>
      <c r="AP710" s="551"/>
      <c r="AQ710" s="551"/>
      <c r="AR710" s="551"/>
      <c r="AS710" s="551"/>
      <c r="AT710" s="551"/>
      <c r="AU710" s="551"/>
      <c r="AV710" s="551"/>
      <c r="AW710" s="551"/>
      <c r="AX710" s="551"/>
      <c r="AY710" s="551"/>
      <c r="AZ710" s="551"/>
      <c r="BA710" s="551"/>
      <c r="BB710" s="551"/>
      <c r="BC710" s="551"/>
      <c r="BD710" s="551"/>
      <c r="BE710" s="551"/>
      <c r="BF710" s="551"/>
      <c r="BG710" s="551"/>
      <c r="BH710" s="551"/>
      <c r="BI710" s="551"/>
      <c r="BJ710" s="551"/>
      <c r="BK710" s="551"/>
      <c r="BL710" s="551"/>
      <c r="BM710" s="551"/>
      <c r="BN710" s="551"/>
      <c r="BO710" s="551"/>
      <c r="BP710" s="551"/>
      <c r="BQ710" s="551"/>
      <c r="BR710" s="551"/>
      <c r="BS710" s="551"/>
      <c r="BT710" s="551"/>
      <c r="BU710" s="551"/>
      <c r="BV710" s="551"/>
      <c r="BW710" s="551"/>
      <c r="BX710" s="551"/>
      <c r="BY710" s="551"/>
    </row>
    <row r="711">
      <c r="A711" s="551"/>
      <c r="B711" s="551"/>
      <c r="C711" s="551"/>
      <c r="D711" s="551"/>
      <c r="E711" s="554"/>
      <c r="H711" s="551"/>
      <c r="I711" s="551"/>
      <c r="J711" s="551"/>
      <c r="K711" s="551"/>
      <c r="L711" s="551"/>
      <c r="M711" s="551"/>
      <c r="N711" s="551"/>
      <c r="O711" s="551"/>
      <c r="P711" s="551"/>
      <c r="Q711" s="551"/>
      <c r="R711" s="551"/>
      <c r="S711" s="551"/>
      <c r="T711" s="551"/>
      <c r="U711" s="551"/>
      <c r="V711" s="551"/>
      <c r="W711" s="551"/>
      <c r="X711" s="551"/>
      <c r="Y711" s="551"/>
      <c r="Z711" s="551"/>
      <c r="AA711" s="551"/>
      <c r="AB711" s="551"/>
      <c r="AC711" s="551"/>
      <c r="AD711" s="551"/>
      <c r="AE711" s="551"/>
      <c r="AF711" s="551"/>
      <c r="AG711" s="551"/>
      <c r="AH711" s="551"/>
      <c r="AI711" s="551"/>
      <c r="AJ711" s="551"/>
      <c r="AK711" s="551"/>
      <c r="AL711" s="551"/>
      <c r="AM711" s="551"/>
      <c r="AN711" s="551"/>
      <c r="AO711" s="551"/>
      <c r="AP711" s="551"/>
      <c r="AQ711" s="551"/>
      <c r="AR711" s="551"/>
      <c r="AS711" s="551"/>
      <c r="AT711" s="551"/>
      <c r="AU711" s="551"/>
      <c r="AV711" s="551"/>
      <c r="AW711" s="551"/>
      <c r="AX711" s="551"/>
      <c r="AY711" s="551"/>
      <c r="AZ711" s="551"/>
      <c r="BA711" s="551"/>
      <c r="BB711" s="551"/>
      <c r="BC711" s="551"/>
      <c r="BD711" s="551"/>
      <c r="BE711" s="551"/>
      <c r="BF711" s="551"/>
      <c r="BG711" s="551"/>
      <c r="BH711" s="551"/>
      <c r="BI711" s="551"/>
      <c r="BJ711" s="551"/>
      <c r="BK711" s="551"/>
      <c r="BL711" s="551"/>
      <c r="BM711" s="551"/>
      <c r="BN711" s="551"/>
      <c r="BO711" s="551"/>
      <c r="BP711" s="551"/>
      <c r="BQ711" s="551"/>
      <c r="BR711" s="551"/>
      <c r="BS711" s="551"/>
      <c r="BT711" s="551"/>
      <c r="BU711" s="551"/>
      <c r="BV711" s="551"/>
      <c r="BW711" s="551"/>
      <c r="BX711" s="551"/>
      <c r="BY711" s="551"/>
    </row>
    <row r="712">
      <c r="A712" s="551"/>
      <c r="B712" s="551"/>
      <c r="C712" s="551"/>
      <c r="D712" s="551"/>
      <c r="E712" s="554"/>
      <c r="H712" s="551"/>
      <c r="I712" s="551"/>
      <c r="J712" s="551"/>
      <c r="K712" s="551"/>
      <c r="L712" s="551"/>
      <c r="M712" s="551"/>
      <c r="N712" s="551"/>
      <c r="O712" s="551"/>
      <c r="P712" s="551"/>
      <c r="Q712" s="551"/>
      <c r="R712" s="551"/>
      <c r="S712" s="551"/>
      <c r="T712" s="551"/>
      <c r="U712" s="551"/>
      <c r="V712" s="551"/>
      <c r="W712" s="551"/>
      <c r="X712" s="551"/>
      <c r="Y712" s="551"/>
      <c r="Z712" s="551"/>
      <c r="AA712" s="551"/>
      <c r="AB712" s="551"/>
      <c r="AC712" s="551"/>
      <c r="AD712" s="551"/>
      <c r="AE712" s="551"/>
      <c r="AF712" s="551"/>
      <c r="AG712" s="551"/>
      <c r="AH712" s="551"/>
      <c r="AI712" s="551"/>
      <c r="AJ712" s="551"/>
      <c r="AK712" s="551"/>
      <c r="AL712" s="551"/>
      <c r="AM712" s="551"/>
      <c r="AN712" s="551"/>
      <c r="AO712" s="551"/>
      <c r="AP712" s="551"/>
      <c r="AQ712" s="551"/>
      <c r="AR712" s="551"/>
      <c r="AS712" s="551"/>
      <c r="AT712" s="551"/>
      <c r="AU712" s="551"/>
      <c r="AV712" s="551"/>
      <c r="AW712" s="551"/>
      <c r="AX712" s="551"/>
      <c r="AY712" s="551"/>
      <c r="AZ712" s="551"/>
      <c r="BA712" s="551"/>
      <c r="BB712" s="551"/>
      <c r="BC712" s="551"/>
      <c r="BD712" s="551"/>
      <c r="BE712" s="551"/>
      <c r="BF712" s="551"/>
      <c r="BG712" s="551"/>
      <c r="BH712" s="551"/>
      <c r="BI712" s="551"/>
      <c r="BJ712" s="551"/>
      <c r="BK712" s="551"/>
      <c r="BL712" s="551"/>
      <c r="BM712" s="551"/>
      <c r="BN712" s="551"/>
      <c r="BO712" s="551"/>
      <c r="BP712" s="551"/>
      <c r="BQ712" s="551"/>
      <c r="BR712" s="551"/>
      <c r="BS712" s="551"/>
      <c r="BT712" s="551"/>
      <c r="BU712" s="551"/>
      <c r="BV712" s="551"/>
      <c r="BW712" s="551"/>
      <c r="BX712" s="551"/>
      <c r="BY712" s="551"/>
    </row>
    <row r="713">
      <c r="A713" s="551"/>
      <c r="B713" s="551"/>
      <c r="C713" s="551"/>
      <c r="D713" s="551"/>
      <c r="E713" s="554"/>
      <c r="H713" s="551"/>
      <c r="I713" s="551"/>
      <c r="J713" s="551"/>
      <c r="K713" s="551"/>
      <c r="L713" s="551"/>
      <c r="M713" s="551"/>
      <c r="N713" s="551"/>
      <c r="O713" s="551"/>
      <c r="P713" s="551"/>
      <c r="Q713" s="551"/>
      <c r="R713" s="551"/>
      <c r="S713" s="551"/>
      <c r="T713" s="551"/>
      <c r="U713" s="551"/>
      <c r="V713" s="551"/>
      <c r="W713" s="551"/>
      <c r="X713" s="551"/>
      <c r="Y713" s="551"/>
      <c r="Z713" s="551"/>
      <c r="AA713" s="551"/>
      <c r="AB713" s="551"/>
      <c r="AC713" s="551"/>
      <c r="AD713" s="551"/>
      <c r="AE713" s="551"/>
      <c r="AF713" s="551"/>
      <c r="AG713" s="551"/>
      <c r="AH713" s="551"/>
      <c r="AI713" s="551"/>
      <c r="AJ713" s="551"/>
      <c r="AK713" s="551"/>
      <c r="AL713" s="551"/>
      <c r="AM713" s="551"/>
      <c r="AN713" s="551"/>
      <c r="AO713" s="551"/>
      <c r="AP713" s="551"/>
      <c r="AQ713" s="551"/>
      <c r="AR713" s="551"/>
      <c r="AS713" s="551"/>
      <c r="AT713" s="551"/>
      <c r="AU713" s="551"/>
      <c r="AV713" s="551"/>
      <c r="AW713" s="551"/>
      <c r="AX713" s="551"/>
      <c r="AY713" s="551"/>
      <c r="AZ713" s="551"/>
      <c r="BA713" s="551"/>
      <c r="BB713" s="551"/>
      <c r="BC713" s="551"/>
      <c r="BD713" s="551"/>
      <c r="BE713" s="551"/>
      <c r="BF713" s="551"/>
      <c r="BG713" s="551"/>
      <c r="BH713" s="551"/>
      <c r="BI713" s="551"/>
      <c r="BJ713" s="551"/>
      <c r="BK713" s="551"/>
      <c r="BL713" s="551"/>
      <c r="BM713" s="551"/>
      <c r="BN713" s="551"/>
      <c r="BO713" s="551"/>
      <c r="BP713" s="551"/>
      <c r="BQ713" s="551"/>
      <c r="BR713" s="551"/>
      <c r="BS713" s="551"/>
      <c r="BT713" s="551"/>
      <c r="BU713" s="551"/>
      <c r="BV713" s="551"/>
      <c r="BW713" s="551"/>
      <c r="BX713" s="551"/>
      <c r="BY713" s="551"/>
    </row>
    <row r="714">
      <c r="A714" s="551"/>
      <c r="B714" s="551"/>
      <c r="C714" s="551"/>
      <c r="D714" s="551"/>
      <c r="E714" s="554"/>
      <c r="H714" s="551"/>
      <c r="I714" s="551"/>
      <c r="J714" s="551"/>
      <c r="K714" s="551"/>
      <c r="L714" s="551"/>
      <c r="M714" s="551"/>
      <c r="N714" s="551"/>
      <c r="O714" s="551"/>
      <c r="P714" s="551"/>
      <c r="Q714" s="551"/>
      <c r="R714" s="551"/>
      <c r="S714" s="551"/>
      <c r="T714" s="551"/>
      <c r="U714" s="551"/>
      <c r="V714" s="551"/>
      <c r="W714" s="551"/>
      <c r="X714" s="551"/>
      <c r="Y714" s="551"/>
      <c r="Z714" s="551"/>
      <c r="AA714" s="551"/>
      <c r="AB714" s="551"/>
      <c r="AC714" s="551"/>
      <c r="AD714" s="551"/>
      <c r="AE714" s="551"/>
      <c r="AF714" s="551"/>
      <c r="AG714" s="551"/>
      <c r="AH714" s="551"/>
      <c r="AI714" s="551"/>
      <c r="AJ714" s="551"/>
      <c r="AK714" s="551"/>
      <c r="AL714" s="551"/>
      <c r="AM714" s="551"/>
      <c r="AN714" s="551"/>
      <c r="AO714" s="551"/>
      <c r="AP714" s="551"/>
      <c r="AQ714" s="551"/>
      <c r="AR714" s="551"/>
      <c r="AS714" s="551"/>
      <c r="AT714" s="551"/>
      <c r="AU714" s="551"/>
      <c r="AV714" s="551"/>
      <c r="AW714" s="551"/>
      <c r="AX714" s="551"/>
      <c r="AY714" s="551"/>
      <c r="AZ714" s="551"/>
      <c r="BA714" s="551"/>
      <c r="BB714" s="551"/>
      <c r="BC714" s="551"/>
      <c r="BD714" s="551"/>
      <c r="BE714" s="551"/>
      <c r="BF714" s="551"/>
      <c r="BG714" s="551"/>
      <c r="BH714" s="551"/>
      <c r="BI714" s="551"/>
      <c r="BJ714" s="551"/>
      <c r="BK714" s="551"/>
      <c r="BL714" s="551"/>
      <c r="BM714" s="551"/>
      <c r="BN714" s="551"/>
      <c r="BO714" s="551"/>
      <c r="BP714" s="551"/>
      <c r="BQ714" s="551"/>
      <c r="BR714" s="551"/>
      <c r="BS714" s="551"/>
      <c r="BT714" s="551"/>
      <c r="BU714" s="551"/>
      <c r="BV714" s="551"/>
      <c r="BW714" s="551"/>
      <c r="BX714" s="551"/>
      <c r="BY714" s="551"/>
    </row>
    <row r="715">
      <c r="A715" s="551"/>
      <c r="B715" s="551"/>
      <c r="C715" s="551"/>
      <c r="D715" s="551"/>
      <c r="E715" s="554"/>
      <c r="H715" s="551"/>
      <c r="I715" s="551"/>
      <c r="J715" s="551"/>
      <c r="K715" s="551"/>
      <c r="L715" s="551"/>
      <c r="M715" s="551"/>
      <c r="N715" s="551"/>
      <c r="O715" s="551"/>
      <c r="P715" s="551"/>
      <c r="Q715" s="551"/>
      <c r="R715" s="551"/>
      <c r="S715" s="551"/>
      <c r="T715" s="551"/>
      <c r="U715" s="551"/>
      <c r="V715" s="551"/>
      <c r="W715" s="551"/>
      <c r="X715" s="551"/>
      <c r="Y715" s="551"/>
      <c r="Z715" s="551"/>
      <c r="AA715" s="551"/>
      <c r="AB715" s="551"/>
      <c r="AC715" s="551"/>
      <c r="AD715" s="551"/>
      <c r="AE715" s="551"/>
      <c r="AF715" s="551"/>
      <c r="AG715" s="551"/>
      <c r="AH715" s="551"/>
      <c r="AI715" s="551"/>
      <c r="AJ715" s="551"/>
      <c r="AK715" s="551"/>
      <c r="AL715" s="551"/>
      <c r="AM715" s="551"/>
      <c r="AN715" s="551"/>
      <c r="AO715" s="551"/>
      <c r="AP715" s="551"/>
      <c r="AQ715" s="551"/>
      <c r="AR715" s="551"/>
      <c r="AS715" s="551"/>
      <c r="AT715" s="551"/>
      <c r="AU715" s="551"/>
      <c r="AV715" s="551"/>
      <c r="AW715" s="551"/>
      <c r="AX715" s="551"/>
      <c r="AY715" s="551"/>
      <c r="AZ715" s="551"/>
      <c r="BA715" s="551"/>
      <c r="BB715" s="551"/>
      <c r="BC715" s="551"/>
      <c r="BD715" s="551"/>
      <c r="BE715" s="551"/>
      <c r="BF715" s="551"/>
      <c r="BG715" s="551"/>
      <c r="BH715" s="551"/>
      <c r="BI715" s="551"/>
      <c r="BJ715" s="551"/>
      <c r="BK715" s="551"/>
      <c r="BL715" s="551"/>
      <c r="BM715" s="551"/>
      <c r="BN715" s="551"/>
      <c r="BO715" s="551"/>
      <c r="BP715" s="551"/>
      <c r="BQ715" s="551"/>
      <c r="BR715" s="551"/>
      <c r="BS715" s="551"/>
      <c r="BT715" s="551"/>
      <c r="BU715" s="551"/>
      <c r="BV715" s="551"/>
      <c r="BW715" s="551"/>
      <c r="BX715" s="551"/>
      <c r="BY715" s="551"/>
    </row>
    <row r="716">
      <c r="A716" s="551"/>
      <c r="B716" s="551"/>
      <c r="C716" s="551"/>
      <c r="D716" s="551"/>
      <c r="E716" s="554"/>
      <c r="H716" s="551"/>
      <c r="I716" s="551"/>
      <c r="J716" s="551"/>
      <c r="K716" s="551"/>
      <c r="L716" s="551"/>
      <c r="M716" s="551"/>
      <c r="N716" s="551"/>
      <c r="O716" s="551"/>
      <c r="P716" s="551"/>
      <c r="Q716" s="551"/>
      <c r="R716" s="551"/>
      <c r="S716" s="551"/>
      <c r="T716" s="551"/>
      <c r="U716" s="551"/>
      <c r="V716" s="551"/>
      <c r="W716" s="551"/>
      <c r="X716" s="551"/>
      <c r="Y716" s="551"/>
      <c r="Z716" s="551"/>
      <c r="AA716" s="551"/>
      <c r="AB716" s="551"/>
      <c r="AC716" s="551"/>
      <c r="AD716" s="551"/>
      <c r="AE716" s="551"/>
      <c r="AF716" s="551"/>
      <c r="AG716" s="551"/>
      <c r="AH716" s="551"/>
      <c r="AI716" s="551"/>
      <c r="AJ716" s="551"/>
      <c r="AK716" s="551"/>
      <c r="AL716" s="551"/>
      <c r="AM716" s="551"/>
      <c r="AN716" s="551"/>
      <c r="AO716" s="551"/>
      <c r="AP716" s="551"/>
      <c r="AQ716" s="551"/>
      <c r="AR716" s="551"/>
      <c r="AS716" s="551"/>
      <c r="AT716" s="551"/>
      <c r="AU716" s="551"/>
      <c r="AV716" s="551"/>
      <c r="AW716" s="551"/>
      <c r="AX716" s="551"/>
      <c r="AY716" s="551"/>
      <c r="AZ716" s="551"/>
      <c r="BA716" s="551"/>
      <c r="BB716" s="551"/>
      <c r="BC716" s="551"/>
      <c r="BD716" s="551"/>
      <c r="BE716" s="551"/>
      <c r="BF716" s="551"/>
      <c r="BG716" s="551"/>
      <c r="BH716" s="551"/>
      <c r="BI716" s="551"/>
      <c r="BJ716" s="551"/>
      <c r="BK716" s="551"/>
      <c r="BL716" s="551"/>
      <c r="BM716" s="551"/>
      <c r="BN716" s="551"/>
      <c r="BO716" s="551"/>
      <c r="BP716" s="551"/>
      <c r="BQ716" s="551"/>
      <c r="BR716" s="551"/>
      <c r="BS716" s="551"/>
      <c r="BT716" s="551"/>
      <c r="BU716" s="551"/>
      <c r="BV716" s="551"/>
      <c r="BW716" s="551"/>
      <c r="BX716" s="551"/>
      <c r="BY716" s="551"/>
    </row>
    <row r="717">
      <c r="A717" s="551"/>
      <c r="B717" s="551"/>
      <c r="C717" s="551"/>
      <c r="D717" s="551"/>
      <c r="E717" s="554"/>
      <c r="H717" s="551"/>
      <c r="I717" s="551"/>
      <c r="J717" s="551"/>
      <c r="K717" s="551"/>
      <c r="L717" s="551"/>
      <c r="M717" s="551"/>
      <c r="N717" s="551"/>
      <c r="O717" s="551"/>
      <c r="P717" s="551"/>
      <c r="Q717" s="551"/>
      <c r="R717" s="551"/>
      <c r="S717" s="551"/>
      <c r="T717" s="551"/>
      <c r="U717" s="551"/>
      <c r="V717" s="551"/>
      <c r="W717" s="551"/>
      <c r="X717" s="551"/>
      <c r="Y717" s="551"/>
      <c r="Z717" s="551"/>
      <c r="AA717" s="551"/>
      <c r="AB717" s="551"/>
      <c r="AC717" s="551"/>
      <c r="AD717" s="551"/>
      <c r="AE717" s="551"/>
      <c r="AF717" s="551"/>
      <c r="AG717" s="551"/>
      <c r="AH717" s="551"/>
      <c r="AI717" s="551"/>
      <c r="AJ717" s="551"/>
      <c r="AK717" s="551"/>
      <c r="AL717" s="551"/>
      <c r="AM717" s="551"/>
      <c r="AN717" s="551"/>
      <c r="AO717" s="551"/>
      <c r="AP717" s="551"/>
      <c r="AQ717" s="551"/>
      <c r="AR717" s="551"/>
      <c r="AS717" s="551"/>
      <c r="AT717" s="551"/>
      <c r="AU717" s="551"/>
      <c r="AV717" s="551"/>
      <c r="AW717" s="551"/>
      <c r="AX717" s="551"/>
      <c r="AY717" s="551"/>
      <c r="AZ717" s="551"/>
      <c r="BA717" s="551"/>
      <c r="BB717" s="551"/>
      <c r="BC717" s="551"/>
      <c r="BD717" s="551"/>
      <c r="BE717" s="551"/>
      <c r="BF717" s="551"/>
      <c r="BG717" s="551"/>
      <c r="BH717" s="551"/>
      <c r="BI717" s="551"/>
      <c r="BJ717" s="551"/>
      <c r="BK717" s="551"/>
      <c r="BL717" s="551"/>
      <c r="BM717" s="551"/>
      <c r="BN717" s="551"/>
      <c r="BO717" s="551"/>
      <c r="BP717" s="551"/>
      <c r="BQ717" s="551"/>
      <c r="BR717" s="551"/>
      <c r="BS717" s="551"/>
      <c r="BT717" s="551"/>
      <c r="BU717" s="551"/>
      <c r="BV717" s="551"/>
      <c r="BW717" s="551"/>
      <c r="BX717" s="551"/>
      <c r="BY717" s="551"/>
    </row>
    <row r="718">
      <c r="A718" s="551"/>
      <c r="B718" s="551"/>
      <c r="C718" s="551"/>
      <c r="D718" s="551"/>
      <c r="E718" s="554"/>
      <c r="H718" s="551"/>
      <c r="I718" s="551"/>
      <c r="J718" s="551"/>
      <c r="K718" s="551"/>
      <c r="L718" s="551"/>
      <c r="M718" s="551"/>
      <c r="N718" s="551"/>
      <c r="O718" s="551"/>
      <c r="P718" s="551"/>
      <c r="Q718" s="551"/>
      <c r="R718" s="551"/>
      <c r="S718" s="551"/>
      <c r="T718" s="551"/>
      <c r="U718" s="551"/>
      <c r="V718" s="551"/>
      <c r="W718" s="551"/>
      <c r="X718" s="551"/>
      <c r="Y718" s="551"/>
      <c r="Z718" s="551"/>
      <c r="AA718" s="551"/>
      <c r="AB718" s="551"/>
      <c r="AC718" s="551"/>
      <c r="AD718" s="551"/>
      <c r="AE718" s="551"/>
      <c r="AF718" s="551"/>
      <c r="AG718" s="551"/>
      <c r="AH718" s="551"/>
      <c r="AI718" s="551"/>
      <c r="AJ718" s="551"/>
      <c r="AK718" s="551"/>
      <c r="AL718" s="551"/>
      <c r="AM718" s="551"/>
      <c r="AN718" s="551"/>
      <c r="AO718" s="551"/>
      <c r="AP718" s="551"/>
      <c r="AQ718" s="551"/>
      <c r="AR718" s="551"/>
      <c r="AS718" s="551"/>
      <c r="AT718" s="551"/>
      <c r="AU718" s="551"/>
      <c r="AV718" s="551"/>
      <c r="AW718" s="551"/>
      <c r="AX718" s="551"/>
      <c r="AY718" s="551"/>
      <c r="AZ718" s="551"/>
      <c r="BA718" s="551"/>
      <c r="BB718" s="551"/>
      <c r="BC718" s="551"/>
      <c r="BD718" s="551"/>
      <c r="BE718" s="551"/>
      <c r="BF718" s="551"/>
      <c r="BG718" s="551"/>
      <c r="BH718" s="551"/>
      <c r="BI718" s="551"/>
      <c r="BJ718" s="551"/>
      <c r="BK718" s="551"/>
      <c r="BL718" s="551"/>
      <c r="BM718" s="551"/>
      <c r="BN718" s="551"/>
      <c r="BO718" s="551"/>
      <c r="BP718" s="551"/>
      <c r="BQ718" s="551"/>
      <c r="BR718" s="551"/>
      <c r="BS718" s="551"/>
      <c r="BT718" s="551"/>
      <c r="BU718" s="551"/>
      <c r="BV718" s="551"/>
      <c r="BW718" s="551"/>
      <c r="BX718" s="551"/>
      <c r="BY718" s="551"/>
    </row>
    <row r="719">
      <c r="A719" s="551"/>
      <c r="B719" s="551"/>
      <c r="C719" s="551"/>
      <c r="D719" s="551"/>
      <c r="E719" s="554"/>
      <c r="H719" s="551"/>
      <c r="I719" s="551"/>
      <c r="J719" s="551"/>
      <c r="K719" s="551"/>
      <c r="L719" s="551"/>
      <c r="M719" s="551"/>
      <c r="N719" s="551"/>
      <c r="O719" s="551"/>
      <c r="P719" s="551"/>
      <c r="Q719" s="551"/>
      <c r="R719" s="551"/>
      <c r="S719" s="551"/>
      <c r="T719" s="551"/>
      <c r="U719" s="551"/>
      <c r="V719" s="551"/>
      <c r="W719" s="551"/>
      <c r="X719" s="551"/>
      <c r="Y719" s="551"/>
      <c r="Z719" s="551"/>
      <c r="AA719" s="551"/>
      <c r="AB719" s="551"/>
      <c r="AC719" s="551"/>
      <c r="AD719" s="551"/>
      <c r="AE719" s="551"/>
      <c r="AF719" s="551"/>
      <c r="AG719" s="551"/>
      <c r="AH719" s="551"/>
      <c r="AI719" s="551"/>
      <c r="AJ719" s="551"/>
      <c r="AK719" s="551"/>
      <c r="AL719" s="551"/>
      <c r="AM719" s="551"/>
      <c r="AN719" s="551"/>
      <c r="AO719" s="551"/>
      <c r="AP719" s="551"/>
      <c r="AQ719" s="551"/>
      <c r="AR719" s="551"/>
      <c r="AS719" s="551"/>
      <c r="AT719" s="551"/>
      <c r="AU719" s="551"/>
      <c r="AV719" s="551"/>
      <c r="AW719" s="551"/>
      <c r="AX719" s="551"/>
      <c r="AY719" s="551"/>
      <c r="AZ719" s="551"/>
      <c r="BA719" s="551"/>
      <c r="BB719" s="551"/>
      <c r="BC719" s="551"/>
      <c r="BD719" s="551"/>
      <c r="BE719" s="551"/>
      <c r="BF719" s="551"/>
      <c r="BG719" s="551"/>
      <c r="BH719" s="551"/>
      <c r="BI719" s="551"/>
      <c r="BJ719" s="551"/>
      <c r="BK719" s="551"/>
      <c r="BL719" s="551"/>
      <c r="BM719" s="551"/>
      <c r="BN719" s="551"/>
      <c r="BO719" s="551"/>
      <c r="BP719" s="551"/>
      <c r="BQ719" s="551"/>
      <c r="BR719" s="551"/>
      <c r="BS719" s="551"/>
      <c r="BT719" s="551"/>
      <c r="BU719" s="551"/>
      <c r="BV719" s="551"/>
      <c r="BW719" s="551"/>
      <c r="BX719" s="551"/>
      <c r="BY719" s="551"/>
    </row>
    <row r="720">
      <c r="A720" s="551"/>
      <c r="B720" s="551"/>
      <c r="C720" s="551"/>
      <c r="D720" s="551"/>
      <c r="E720" s="554"/>
      <c r="H720" s="551"/>
      <c r="I720" s="551"/>
      <c r="J720" s="551"/>
      <c r="K720" s="551"/>
      <c r="L720" s="551"/>
      <c r="M720" s="551"/>
      <c r="N720" s="551"/>
      <c r="O720" s="551"/>
      <c r="P720" s="551"/>
      <c r="Q720" s="551"/>
      <c r="R720" s="551"/>
      <c r="S720" s="551"/>
      <c r="T720" s="551"/>
      <c r="U720" s="551"/>
      <c r="V720" s="551"/>
      <c r="W720" s="551"/>
      <c r="X720" s="551"/>
      <c r="Y720" s="551"/>
      <c r="Z720" s="551"/>
      <c r="AA720" s="551"/>
      <c r="AB720" s="551"/>
      <c r="AC720" s="551"/>
      <c r="AD720" s="551"/>
      <c r="AE720" s="551"/>
      <c r="AF720" s="551"/>
      <c r="AG720" s="551"/>
      <c r="AH720" s="551"/>
      <c r="AI720" s="551"/>
      <c r="AJ720" s="551"/>
      <c r="AK720" s="551"/>
      <c r="AL720" s="551"/>
      <c r="AM720" s="551"/>
      <c r="AN720" s="551"/>
      <c r="AO720" s="551"/>
      <c r="AP720" s="551"/>
      <c r="AQ720" s="551"/>
      <c r="AR720" s="551"/>
      <c r="AS720" s="551"/>
      <c r="AT720" s="551"/>
      <c r="AU720" s="551"/>
      <c r="AV720" s="551"/>
      <c r="AW720" s="551"/>
      <c r="AX720" s="551"/>
      <c r="AY720" s="551"/>
      <c r="AZ720" s="551"/>
      <c r="BA720" s="551"/>
      <c r="BB720" s="551"/>
      <c r="BC720" s="551"/>
      <c r="BD720" s="551"/>
      <c r="BE720" s="551"/>
      <c r="BF720" s="551"/>
      <c r="BG720" s="551"/>
      <c r="BH720" s="551"/>
      <c r="BI720" s="551"/>
      <c r="BJ720" s="551"/>
      <c r="BK720" s="551"/>
      <c r="BL720" s="551"/>
      <c r="BM720" s="551"/>
      <c r="BN720" s="551"/>
      <c r="BO720" s="551"/>
      <c r="BP720" s="551"/>
      <c r="BQ720" s="551"/>
      <c r="BR720" s="551"/>
      <c r="BS720" s="551"/>
      <c r="BT720" s="551"/>
      <c r="BU720" s="551"/>
      <c r="BV720" s="551"/>
      <c r="BW720" s="551"/>
      <c r="BX720" s="551"/>
      <c r="BY720" s="551"/>
    </row>
    <row r="721">
      <c r="A721" s="551"/>
      <c r="B721" s="551"/>
      <c r="C721" s="551"/>
      <c r="D721" s="551"/>
      <c r="E721" s="554"/>
      <c r="H721" s="551"/>
      <c r="I721" s="551"/>
      <c r="J721" s="551"/>
      <c r="K721" s="551"/>
      <c r="L721" s="551"/>
      <c r="M721" s="551"/>
      <c r="N721" s="551"/>
      <c r="O721" s="551"/>
      <c r="P721" s="551"/>
      <c r="Q721" s="551"/>
      <c r="R721" s="551"/>
      <c r="S721" s="551"/>
      <c r="T721" s="551"/>
      <c r="U721" s="551"/>
      <c r="V721" s="551"/>
      <c r="W721" s="551"/>
      <c r="X721" s="551"/>
      <c r="Y721" s="551"/>
      <c r="Z721" s="551"/>
      <c r="AA721" s="551"/>
      <c r="AB721" s="551"/>
      <c r="AC721" s="551"/>
      <c r="AD721" s="551"/>
      <c r="AE721" s="551"/>
      <c r="AF721" s="551"/>
      <c r="AG721" s="551"/>
      <c r="AH721" s="551"/>
      <c r="AI721" s="551"/>
      <c r="AJ721" s="551"/>
      <c r="AK721" s="551"/>
      <c r="AL721" s="551"/>
      <c r="AM721" s="551"/>
      <c r="AN721" s="551"/>
      <c r="AO721" s="551"/>
      <c r="AP721" s="551"/>
      <c r="AQ721" s="551"/>
      <c r="AR721" s="551"/>
      <c r="AS721" s="551"/>
      <c r="AT721" s="551"/>
      <c r="AU721" s="551"/>
      <c r="AV721" s="551"/>
      <c r="AW721" s="551"/>
      <c r="AX721" s="551"/>
      <c r="AY721" s="551"/>
      <c r="AZ721" s="551"/>
      <c r="BA721" s="551"/>
      <c r="BB721" s="551"/>
      <c r="BC721" s="551"/>
      <c r="BD721" s="551"/>
      <c r="BE721" s="551"/>
      <c r="BF721" s="551"/>
      <c r="BG721" s="551"/>
      <c r="BH721" s="551"/>
      <c r="BI721" s="551"/>
      <c r="BJ721" s="551"/>
      <c r="BK721" s="551"/>
      <c r="BL721" s="551"/>
      <c r="BM721" s="551"/>
      <c r="BN721" s="551"/>
      <c r="BO721" s="551"/>
      <c r="BP721" s="551"/>
      <c r="BQ721" s="551"/>
      <c r="BR721" s="551"/>
      <c r="BS721" s="551"/>
      <c r="BT721" s="551"/>
      <c r="BU721" s="551"/>
      <c r="BV721" s="551"/>
      <c r="BW721" s="551"/>
      <c r="BX721" s="551"/>
      <c r="BY721" s="551"/>
    </row>
    <row r="722">
      <c r="A722" s="551"/>
      <c r="B722" s="551"/>
      <c r="C722" s="551"/>
      <c r="D722" s="551"/>
      <c r="E722" s="554"/>
      <c r="H722" s="551"/>
      <c r="I722" s="551"/>
      <c r="J722" s="551"/>
      <c r="K722" s="551"/>
      <c r="L722" s="551"/>
      <c r="M722" s="551"/>
      <c r="N722" s="551"/>
      <c r="O722" s="551"/>
      <c r="P722" s="551"/>
      <c r="Q722" s="551"/>
      <c r="R722" s="551"/>
      <c r="S722" s="551"/>
      <c r="T722" s="551"/>
      <c r="U722" s="551"/>
      <c r="V722" s="551"/>
      <c r="W722" s="551"/>
      <c r="X722" s="551"/>
      <c r="Y722" s="551"/>
      <c r="Z722" s="551"/>
      <c r="AA722" s="551"/>
      <c r="AB722" s="551"/>
      <c r="AC722" s="551"/>
      <c r="AD722" s="551"/>
      <c r="AE722" s="551"/>
      <c r="AF722" s="551"/>
      <c r="AG722" s="551"/>
      <c r="AH722" s="551"/>
      <c r="AI722" s="551"/>
      <c r="AJ722" s="551"/>
      <c r="AK722" s="551"/>
      <c r="AL722" s="551"/>
      <c r="AM722" s="551"/>
      <c r="AN722" s="551"/>
      <c r="AO722" s="551"/>
      <c r="AP722" s="551"/>
      <c r="AQ722" s="551"/>
      <c r="AR722" s="551"/>
      <c r="AS722" s="551"/>
      <c r="AT722" s="551"/>
      <c r="AU722" s="551"/>
      <c r="AV722" s="551"/>
      <c r="AW722" s="551"/>
      <c r="AX722" s="551"/>
      <c r="AY722" s="551"/>
      <c r="AZ722" s="551"/>
      <c r="BA722" s="551"/>
      <c r="BB722" s="551"/>
      <c r="BC722" s="551"/>
      <c r="BD722" s="551"/>
      <c r="BE722" s="551"/>
      <c r="BF722" s="551"/>
      <c r="BG722" s="551"/>
      <c r="BH722" s="551"/>
      <c r="BI722" s="551"/>
      <c r="BJ722" s="551"/>
      <c r="BK722" s="551"/>
      <c r="BL722" s="551"/>
      <c r="BM722" s="551"/>
      <c r="BN722" s="551"/>
      <c r="BO722" s="551"/>
      <c r="BP722" s="551"/>
      <c r="BQ722" s="551"/>
      <c r="BR722" s="551"/>
      <c r="BS722" s="551"/>
      <c r="BT722" s="551"/>
      <c r="BU722" s="551"/>
      <c r="BV722" s="551"/>
      <c r="BW722" s="551"/>
      <c r="BX722" s="551"/>
      <c r="BY722" s="551"/>
    </row>
    <row r="723">
      <c r="A723" s="551"/>
      <c r="B723" s="551"/>
      <c r="C723" s="551"/>
      <c r="D723" s="551"/>
      <c r="E723" s="554"/>
      <c r="H723" s="551"/>
      <c r="I723" s="551"/>
      <c r="J723" s="551"/>
      <c r="K723" s="551"/>
      <c r="L723" s="551"/>
      <c r="M723" s="551"/>
      <c r="N723" s="551"/>
      <c r="O723" s="551"/>
      <c r="P723" s="551"/>
      <c r="Q723" s="551"/>
      <c r="R723" s="551"/>
      <c r="S723" s="551"/>
      <c r="T723" s="551"/>
      <c r="U723" s="551"/>
      <c r="V723" s="551"/>
      <c r="W723" s="551"/>
      <c r="X723" s="551"/>
      <c r="Y723" s="551"/>
      <c r="Z723" s="551"/>
      <c r="AA723" s="551"/>
      <c r="AB723" s="551"/>
      <c r="AC723" s="551"/>
      <c r="AD723" s="551"/>
      <c r="AE723" s="551"/>
      <c r="AF723" s="551"/>
      <c r="AG723" s="551"/>
      <c r="AH723" s="551"/>
      <c r="AI723" s="551"/>
      <c r="AJ723" s="551"/>
      <c r="AK723" s="551"/>
      <c r="AL723" s="551"/>
      <c r="AM723" s="551"/>
      <c r="AN723" s="551"/>
      <c r="AO723" s="551"/>
      <c r="AP723" s="551"/>
      <c r="AQ723" s="551"/>
      <c r="AR723" s="551"/>
      <c r="AS723" s="551"/>
      <c r="AT723" s="551"/>
      <c r="AU723" s="551"/>
      <c r="AV723" s="551"/>
      <c r="AW723" s="551"/>
      <c r="AX723" s="551"/>
      <c r="AY723" s="551"/>
      <c r="AZ723" s="551"/>
      <c r="BA723" s="551"/>
      <c r="BB723" s="551"/>
      <c r="BC723" s="551"/>
      <c r="BD723" s="551"/>
      <c r="BE723" s="551"/>
      <c r="BF723" s="551"/>
      <c r="BG723" s="551"/>
      <c r="BH723" s="551"/>
      <c r="BI723" s="551"/>
      <c r="BJ723" s="551"/>
      <c r="BK723" s="551"/>
      <c r="BL723" s="551"/>
      <c r="BM723" s="551"/>
      <c r="BN723" s="551"/>
      <c r="BO723" s="551"/>
      <c r="BP723" s="551"/>
      <c r="BQ723" s="551"/>
      <c r="BR723" s="551"/>
      <c r="BS723" s="551"/>
      <c r="BT723" s="551"/>
      <c r="BU723" s="551"/>
      <c r="BV723" s="551"/>
      <c r="BW723" s="551"/>
      <c r="BX723" s="551"/>
      <c r="BY723" s="551"/>
    </row>
    <row r="724">
      <c r="A724" s="551"/>
      <c r="B724" s="551"/>
      <c r="C724" s="551"/>
      <c r="D724" s="551"/>
      <c r="E724" s="554"/>
      <c r="H724" s="551"/>
      <c r="I724" s="551"/>
      <c r="J724" s="551"/>
      <c r="K724" s="551"/>
      <c r="L724" s="551"/>
      <c r="M724" s="551"/>
      <c r="N724" s="551"/>
      <c r="O724" s="551"/>
      <c r="P724" s="551"/>
      <c r="Q724" s="551"/>
      <c r="R724" s="551"/>
      <c r="S724" s="551"/>
      <c r="T724" s="551"/>
      <c r="U724" s="551"/>
      <c r="V724" s="551"/>
      <c r="W724" s="551"/>
      <c r="X724" s="551"/>
      <c r="Y724" s="551"/>
      <c r="Z724" s="551"/>
      <c r="AA724" s="551"/>
      <c r="AB724" s="551"/>
      <c r="AC724" s="551"/>
      <c r="AD724" s="551"/>
      <c r="AE724" s="551"/>
      <c r="AF724" s="551"/>
      <c r="AG724" s="551"/>
      <c r="AH724" s="551"/>
      <c r="AI724" s="551"/>
      <c r="AJ724" s="551"/>
      <c r="AK724" s="551"/>
      <c r="AL724" s="551"/>
      <c r="AM724" s="551"/>
      <c r="AN724" s="551"/>
      <c r="AO724" s="551"/>
      <c r="AP724" s="551"/>
      <c r="AQ724" s="551"/>
      <c r="AR724" s="551"/>
      <c r="AS724" s="551"/>
      <c r="AT724" s="551"/>
      <c r="AU724" s="551"/>
      <c r="AV724" s="551"/>
      <c r="AW724" s="551"/>
      <c r="AX724" s="551"/>
      <c r="AY724" s="551"/>
      <c r="AZ724" s="551"/>
      <c r="BA724" s="551"/>
      <c r="BB724" s="551"/>
      <c r="BC724" s="551"/>
      <c r="BD724" s="551"/>
      <c r="BE724" s="551"/>
      <c r="BF724" s="551"/>
      <c r="BG724" s="551"/>
      <c r="BH724" s="551"/>
      <c r="BI724" s="551"/>
      <c r="BJ724" s="551"/>
      <c r="BK724" s="551"/>
      <c r="BL724" s="551"/>
      <c r="BM724" s="551"/>
      <c r="BN724" s="551"/>
      <c r="BO724" s="551"/>
      <c r="BP724" s="551"/>
      <c r="BQ724" s="551"/>
      <c r="BR724" s="551"/>
      <c r="BS724" s="551"/>
      <c r="BT724" s="551"/>
      <c r="BU724" s="551"/>
      <c r="BV724" s="551"/>
      <c r="BW724" s="551"/>
      <c r="BX724" s="551"/>
      <c r="BY724" s="551"/>
    </row>
    <row r="725">
      <c r="A725" s="551"/>
      <c r="B725" s="551"/>
      <c r="C725" s="551"/>
      <c r="D725" s="551"/>
      <c r="E725" s="554"/>
      <c r="H725" s="551"/>
      <c r="I725" s="551"/>
      <c r="J725" s="551"/>
      <c r="K725" s="551"/>
      <c r="L725" s="551"/>
      <c r="M725" s="551"/>
      <c r="N725" s="551"/>
      <c r="O725" s="551"/>
      <c r="P725" s="551"/>
      <c r="Q725" s="551"/>
      <c r="R725" s="551"/>
      <c r="S725" s="551"/>
      <c r="T725" s="551"/>
      <c r="U725" s="551"/>
      <c r="V725" s="551"/>
      <c r="W725" s="551"/>
      <c r="X725" s="551"/>
      <c r="Y725" s="551"/>
      <c r="Z725" s="551"/>
      <c r="AA725" s="551"/>
      <c r="AB725" s="551"/>
      <c r="AC725" s="551"/>
      <c r="AD725" s="551"/>
      <c r="AE725" s="551"/>
      <c r="AF725" s="551"/>
      <c r="AG725" s="551"/>
      <c r="AH725" s="551"/>
      <c r="AI725" s="551"/>
      <c r="AJ725" s="551"/>
      <c r="AK725" s="551"/>
      <c r="AL725" s="551"/>
      <c r="AM725" s="551"/>
      <c r="AN725" s="551"/>
      <c r="AO725" s="551"/>
      <c r="AP725" s="551"/>
      <c r="AQ725" s="551"/>
      <c r="AR725" s="551"/>
      <c r="AS725" s="551"/>
      <c r="AT725" s="551"/>
      <c r="AU725" s="551"/>
      <c r="AV725" s="551"/>
      <c r="AW725" s="551"/>
      <c r="AX725" s="551"/>
      <c r="AY725" s="551"/>
      <c r="AZ725" s="551"/>
      <c r="BA725" s="551"/>
      <c r="BB725" s="551"/>
      <c r="BC725" s="551"/>
      <c r="BD725" s="551"/>
      <c r="BE725" s="551"/>
      <c r="BF725" s="551"/>
      <c r="BG725" s="551"/>
      <c r="BH725" s="551"/>
      <c r="BI725" s="551"/>
      <c r="BJ725" s="551"/>
      <c r="BK725" s="551"/>
      <c r="BL725" s="551"/>
      <c r="BM725" s="551"/>
      <c r="BN725" s="551"/>
      <c r="BO725" s="551"/>
      <c r="BP725" s="551"/>
      <c r="BQ725" s="551"/>
      <c r="BR725" s="551"/>
      <c r="BS725" s="551"/>
      <c r="BT725" s="551"/>
      <c r="BU725" s="551"/>
      <c r="BV725" s="551"/>
      <c r="BW725" s="551"/>
      <c r="BX725" s="551"/>
      <c r="BY725" s="551"/>
    </row>
    <row r="726">
      <c r="A726" s="551"/>
      <c r="B726" s="551"/>
      <c r="C726" s="551"/>
      <c r="D726" s="551"/>
      <c r="E726" s="554"/>
      <c r="H726" s="551"/>
      <c r="I726" s="551"/>
      <c r="J726" s="551"/>
      <c r="K726" s="551"/>
      <c r="L726" s="551"/>
      <c r="M726" s="551"/>
      <c r="N726" s="551"/>
      <c r="O726" s="551"/>
      <c r="P726" s="551"/>
      <c r="Q726" s="551"/>
      <c r="R726" s="551"/>
      <c r="S726" s="551"/>
      <c r="T726" s="551"/>
      <c r="U726" s="551"/>
      <c r="V726" s="551"/>
      <c r="W726" s="551"/>
      <c r="X726" s="551"/>
      <c r="Y726" s="551"/>
      <c r="Z726" s="551"/>
      <c r="AA726" s="551"/>
      <c r="AB726" s="551"/>
      <c r="AC726" s="551"/>
      <c r="AD726" s="551"/>
      <c r="AE726" s="551"/>
      <c r="AF726" s="551"/>
      <c r="AG726" s="551"/>
      <c r="AH726" s="551"/>
      <c r="AI726" s="551"/>
      <c r="AJ726" s="551"/>
      <c r="AK726" s="551"/>
      <c r="AL726" s="551"/>
      <c r="AM726" s="551"/>
      <c r="AN726" s="551"/>
      <c r="AO726" s="551"/>
      <c r="AP726" s="551"/>
      <c r="AQ726" s="551"/>
      <c r="AR726" s="551"/>
      <c r="AS726" s="551"/>
      <c r="AT726" s="551"/>
      <c r="AU726" s="551"/>
      <c r="AV726" s="551"/>
      <c r="AW726" s="551"/>
      <c r="AX726" s="551"/>
      <c r="AY726" s="551"/>
      <c r="AZ726" s="551"/>
      <c r="BA726" s="551"/>
      <c r="BB726" s="551"/>
      <c r="BC726" s="551"/>
      <c r="BD726" s="551"/>
      <c r="BE726" s="551"/>
      <c r="BF726" s="551"/>
      <c r="BG726" s="551"/>
      <c r="BH726" s="551"/>
      <c r="BI726" s="551"/>
      <c r="BJ726" s="551"/>
      <c r="BK726" s="551"/>
      <c r="BL726" s="551"/>
      <c r="BM726" s="551"/>
      <c r="BN726" s="551"/>
      <c r="BO726" s="551"/>
      <c r="BP726" s="551"/>
      <c r="BQ726" s="551"/>
      <c r="BR726" s="551"/>
      <c r="BS726" s="551"/>
      <c r="BT726" s="551"/>
      <c r="BU726" s="551"/>
      <c r="BV726" s="551"/>
      <c r="BW726" s="551"/>
      <c r="BX726" s="551"/>
      <c r="BY726" s="551"/>
    </row>
    <row r="727">
      <c r="A727" s="551"/>
      <c r="B727" s="551"/>
      <c r="C727" s="551"/>
      <c r="D727" s="551"/>
      <c r="E727" s="554"/>
      <c r="H727" s="551"/>
      <c r="I727" s="551"/>
      <c r="J727" s="551"/>
      <c r="K727" s="551"/>
      <c r="L727" s="551"/>
      <c r="M727" s="551"/>
      <c r="N727" s="551"/>
      <c r="O727" s="551"/>
      <c r="P727" s="551"/>
      <c r="Q727" s="551"/>
      <c r="R727" s="551"/>
      <c r="S727" s="551"/>
      <c r="T727" s="551"/>
      <c r="U727" s="551"/>
      <c r="V727" s="551"/>
      <c r="W727" s="551"/>
      <c r="X727" s="551"/>
      <c r="Y727" s="551"/>
      <c r="Z727" s="551"/>
      <c r="AA727" s="551"/>
      <c r="AB727" s="551"/>
      <c r="AC727" s="551"/>
      <c r="AD727" s="551"/>
      <c r="AE727" s="551"/>
      <c r="AF727" s="551"/>
      <c r="AG727" s="551"/>
      <c r="AH727" s="551"/>
      <c r="AI727" s="551"/>
      <c r="AJ727" s="551"/>
      <c r="AK727" s="551"/>
      <c r="AL727" s="551"/>
      <c r="AM727" s="551"/>
      <c r="AN727" s="551"/>
      <c r="AO727" s="551"/>
      <c r="AP727" s="551"/>
      <c r="AQ727" s="551"/>
      <c r="AR727" s="551"/>
      <c r="AS727" s="551"/>
      <c r="AT727" s="551"/>
      <c r="AU727" s="551"/>
      <c r="AV727" s="551"/>
      <c r="AW727" s="551"/>
      <c r="AX727" s="551"/>
      <c r="AY727" s="551"/>
      <c r="AZ727" s="551"/>
      <c r="BA727" s="551"/>
      <c r="BB727" s="551"/>
      <c r="BC727" s="551"/>
      <c r="BD727" s="551"/>
      <c r="BE727" s="551"/>
      <c r="BF727" s="551"/>
      <c r="BG727" s="551"/>
      <c r="BH727" s="551"/>
      <c r="BI727" s="551"/>
      <c r="BJ727" s="551"/>
      <c r="BK727" s="551"/>
      <c r="BL727" s="551"/>
      <c r="BM727" s="551"/>
      <c r="BN727" s="551"/>
      <c r="BO727" s="551"/>
      <c r="BP727" s="551"/>
      <c r="BQ727" s="551"/>
      <c r="BR727" s="551"/>
      <c r="BS727" s="551"/>
      <c r="BT727" s="551"/>
      <c r="BU727" s="551"/>
      <c r="BV727" s="551"/>
      <c r="BW727" s="551"/>
      <c r="BX727" s="551"/>
      <c r="BY727" s="551"/>
    </row>
    <row r="728">
      <c r="A728" s="551"/>
      <c r="B728" s="551"/>
      <c r="C728" s="551"/>
      <c r="D728" s="551"/>
      <c r="E728" s="554"/>
      <c r="H728" s="551"/>
      <c r="I728" s="551"/>
      <c r="J728" s="551"/>
      <c r="K728" s="551"/>
      <c r="L728" s="551"/>
      <c r="M728" s="551"/>
      <c r="N728" s="551"/>
      <c r="O728" s="551"/>
      <c r="P728" s="551"/>
      <c r="Q728" s="551"/>
      <c r="R728" s="551"/>
      <c r="S728" s="551"/>
      <c r="T728" s="551"/>
      <c r="U728" s="551"/>
      <c r="V728" s="551"/>
      <c r="W728" s="551"/>
      <c r="X728" s="551"/>
      <c r="Y728" s="551"/>
      <c r="Z728" s="551"/>
      <c r="AA728" s="551"/>
      <c r="AB728" s="551"/>
      <c r="AC728" s="551"/>
      <c r="AD728" s="551"/>
      <c r="AE728" s="551"/>
      <c r="AF728" s="551"/>
      <c r="AG728" s="551"/>
      <c r="AH728" s="551"/>
      <c r="AI728" s="551"/>
      <c r="AJ728" s="551"/>
      <c r="AK728" s="551"/>
      <c r="AL728" s="551"/>
      <c r="AM728" s="551"/>
      <c r="AN728" s="551"/>
      <c r="AO728" s="551"/>
      <c r="AP728" s="551"/>
      <c r="AQ728" s="551"/>
      <c r="AR728" s="551"/>
      <c r="AS728" s="551"/>
      <c r="AT728" s="551"/>
      <c r="AU728" s="551"/>
      <c r="AV728" s="551"/>
      <c r="AW728" s="551"/>
      <c r="AX728" s="551"/>
      <c r="AY728" s="551"/>
      <c r="AZ728" s="551"/>
      <c r="BA728" s="551"/>
      <c r="BB728" s="551"/>
      <c r="BC728" s="551"/>
      <c r="BD728" s="551"/>
      <c r="BE728" s="551"/>
      <c r="BF728" s="551"/>
      <c r="BG728" s="551"/>
      <c r="BH728" s="551"/>
      <c r="BI728" s="551"/>
      <c r="BJ728" s="551"/>
      <c r="BK728" s="551"/>
      <c r="BL728" s="551"/>
      <c r="BM728" s="551"/>
      <c r="BN728" s="551"/>
      <c r="BO728" s="551"/>
      <c r="BP728" s="551"/>
      <c r="BQ728" s="551"/>
      <c r="BR728" s="551"/>
      <c r="BS728" s="551"/>
      <c r="BT728" s="551"/>
      <c r="BU728" s="551"/>
      <c r="BV728" s="551"/>
      <c r="BW728" s="551"/>
      <c r="BX728" s="551"/>
      <c r="BY728" s="551"/>
    </row>
    <row r="729">
      <c r="A729" s="551"/>
      <c r="B729" s="551"/>
      <c r="C729" s="551"/>
      <c r="D729" s="551"/>
      <c r="E729" s="554"/>
      <c r="H729" s="551"/>
      <c r="I729" s="551"/>
      <c r="J729" s="551"/>
      <c r="K729" s="551"/>
      <c r="L729" s="551"/>
      <c r="M729" s="551"/>
      <c r="N729" s="551"/>
      <c r="O729" s="551"/>
      <c r="P729" s="551"/>
      <c r="Q729" s="551"/>
      <c r="R729" s="551"/>
      <c r="S729" s="551"/>
      <c r="T729" s="551"/>
      <c r="U729" s="551"/>
      <c r="V729" s="551"/>
      <c r="W729" s="551"/>
      <c r="X729" s="551"/>
      <c r="Y729" s="551"/>
      <c r="Z729" s="551"/>
      <c r="AA729" s="551"/>
      <c r="AB729" s="551"/>
      <c r="AC729" s="551"/>
      <c r="AD729" s="551"/>
      <c r="AE729" s="551"/>
      <c r="AF729" s="551"/>
      <c r="AG729" s="551"/>
      <c r="AH729" s="551"/>
      <c r="AI729" s="551"/>
      <c r="AJ729" s="551"/>
      <c r="AK729" s="551"/>
      <c r="AL729" s="551"/>
      <c r="AM729" s="551"/>
      <c r="AN729" s="551"/>
      <c r="AO729" s="551"/>
      <c r="AP729" s="551"/>
      <c r="AQ729" s="551"/>
      <c r="AR729" s="551"/>
      <c r="AS729" s="551"/>
      <c r="AT729" s="551"/>
      <c r="AU729" s="551"/>
      <c r="AV729" s="551"/>
      <c r="AW729" s="551"/>
      <c r="AX729" s="551"/>
      <c r="AY729" s="551"/>
      <c r="AZ729" s="551"/>
      <c r="BA729" s="551"/>
      <c r="BB729" s="551"/>
      <c r="BC729" s="551"/>
      <c r="BD729" s="551"/>
      <c r="BE729" s="551"/>
      <c r="BF729" s="551"/>
      <c r="BG729" s="551"/>
      <c r="BH729" s="551"/>
      <c r="BI729" s="551"/>
      <c r="BJ729" s="551"/>
      <c r="BK729" s="551"/>
      <c r="BL729" s="551"/>
      <c r="BM729" s="551"/>
      <c r="BN729" s="551"/>
      <c r="BO729" s="551"/>
      <c r="BP729" s="551"/>
      <c r="BQ729" s="551"/>
      <c r="BR729" s="551"/>
      <c r="BS729" s="551"/>
      <c r="BT729" s="551"/>
      <c r="BU729" s="551"/>
      <c r="BV729" s="551"/>
      <c r="BW729" s="551"/>
      <c r="BX729" s="551"/>
      <c r="BY729" s="551"/>
    </row>
    <row r="730">
      <c r="A730" s="551"/>
      <c r="B730" s="551"/>
      <c r="C730" s="551"/>
      <c r="D730" s="551"/>
      <c r="E730" s="554"/>
      <c r="H730" s="551"/>
      <c r="I730" s="551"/>
      <c r="J730" s="551"/>
      <c r="K730" s="551"/>
      <c r="L730" s="551"/>
      <c r="M730" s="551"/>
      <c r="N730" s="551"/>
      <c r="O730" s="551"/>
      <c r="P730" s="551"/>
      <c r="Q730" s="551"/>
      <c r="R730" s="551"/>
      <c r="S730" s="551"/>
      <c r="T730" s="551"/>
      <c r="U730" s="551"/>
      <c r="V730" s="551"/>
      <c r="W730" s="551"/>
      <c r="X730" s="551"/>
      <c r="Y730" s="551"/>
      <c r="Z730" s="551"/>
      <c r="AA730" s="551"/>
      <c r="AB730" s="551"/>
      <c r="AC730" s="551"/>
      <c r="AD730" s="551"/>
      <c r="AE730" s="551"/>
      <c r="AF730" s="551"/>
      <c r="AG730" s="551"/>
      <c r="AH730" s="551"/>
      <c r="AI730" s="551"/>
      <c r="AJ730" s="551"/>
      <c r="AK730" s="551"/>
      <c r="AL730" s="551"/>
      <c r="AM730" s="551"/>
      <c r="AN730" s="551"/>
      <c r="AO730" s="551"/>
      <c r="AP730" s="551"/>
      <c r="AQ730" s="551"/>
      <c r="AR730" s="551"/>
      <c r="AS730" s="551"/>
      <c r="AT730" s="551"/>
      <c r="AU730" s="551"/>
      <c r="AV730" s="551"/>
      <c r="AW730" s="551"/>
      <c r="AX730" s="551"/>
      <c r="AY730" s="551"/>
      <c r="AZ730" s="551"/>
      <c r="BA730" s="551"/>
      <c r="BB730" s="551"/>
      <c r="BC730" s="551"/>
      <c r="BD730" s="551"/>
      <c r="BE730" s="551"/>
      <c r="BF730" s="551"/>
      <c r="BG730" s="551"/>
      <c r="BH730" s="551"/>
      <c r="BI730" s="551"/>
      <c r="BJ730" s="551"/>
      <c r="BK730" s="551"/>
      <c r="BL730" s="551"/>
      <c r="BM730" s="551"/>
      <c r="BN730" s="551"/>
      <c r="BO730" s="551"/>
      <c r="BP730" s="551"/>
      <c r="BQ730" s="551"/>
      <c r="BR730" s="551"/>
      <c r="BS730" s="551"/>
      <c r="BT730" s="551"/>
      <c r="BU730" s="551"/>
      <c r="BV730" s="551"/>
      <c r="BW730" s="551"/>
      <c r="BX730" s="551"/>
      <c r="BY730" s="551"/>
    </row>
    <row r="731">
      <c r="A731" s="551"/>
      <c r="B731" s="551"/>
      <c r="C731" s="551"/>
      <c r="D731" s="551"/>
      <c r="E731" s="554"/>
      <c r="H731" s="551"/>
      <c r="I731" s="551"/>
      <c r="J731" s="551"/>
      <c r="K731" s="551"/>
      <c r="L731" s="551"/>
      <c r="M731" s="551"/>
      <c r="N731" s="551"/>
      <c r="O731" s="551"/>
      <c r="P731" s="551"/>
      <c r="Q731" s="551"/>
      <c r="R731" s="551"/>
      <c r="S731" s="551"/>
      <c r="T731" s="551"/>
      <c r="U731" s="551"/>
      <c r="V731" s="551"/>
      <c r="W731" s="551"/>
      <c r="X731" s="551"/>
      <c r="Y731" s="551"/>
      <c r="Z731" s="551"/>
      <c r="AA731" s="551"/>
      <c r="AB731" s="551"/>
      <c r="AC731" s="551"/>
      <c r="AD731" s="551"/>
      <c r="AE731" s="551"/>
      <c r="AF731" s="551"/>
      <c r="AG731" s="551"/>
      <c r="AH731" s="551"/>
      <c r="AI731" s="551"/>
      <c r="AJ731" s="551"/>
      <c r="AK731" s="551"/>
      <c r="AL731" s="551"/>
      <c r="AM731" s="551"/>
      <c r="AN731" s="551"/>
      <c r="AO731" s="551"/>
      <c r="AP731" s="551"/>
      <c r="AQ731" s="551"/>
      <c r="AR731" s="551"/>
      <c r="AS731" s="551"/>
      <c r="AT731" s="551"/>
      <c r="AU731" s="551"/>
      <c r="AV731" s="551"/>
      <c r="AW731" s="551"/>
      <c r="AX731" s="551"/>
      <c r="AY731" s="551"/>
      <c r="AZ731" s="551"/>
      <c r="BA731" s="551"/>
      <c r="BB731" s="551"/>
      <c r="BC731" s="551"/>
      <c r="BD731" s="551"/>
      <c r="BE731" s="551"/>
      <c r="BF731" s="551"/>
      <c r="BG731" s="551"/>
      <c r="BH731" s="551"/>
      <c r="BI731" s="551"/>
      <c r="BJ731" s="551"/>
      <c r="BK731" s="551"/>
      <c r="BL731" s="551"/>
      <c r="BM731" s="551"/>
      <c r="BN731" s="551"/>
      <c r="BO731" s="551"/>
      <c r="BP731" s="551"/>
      <c r="BQ731" s="551"/>
      <c r="BR731" s="551"/>
      <c r="BS731" s="551"/>
      <c r="BT731" s="551"/>
      <c r="BU731" s="551"/>
      <c r="BV731" s="551"/>
      <c r="BW731" s="551"/>
      <c r="BX731" s="551"/>
      <c r="BY731" s="551"/>
    </row>
    <row r="732">
      <c r="A732" s="551"/>
      <c r="B732" s="551"/>
      <c r="C732" s="551"/>
      <c r="D732" s="551"/>
      <c r="E732" s="554"/>
      <c r="H732" s="551"/>
      <c r="I732" s="551"/>
      <c r="J732" s="551"/>
      <c r="K732" s="551"/>
      <c r="L732" s="551"/>
      <c r="M732" s="551"/>
      <c r="N732" s="551"/>
      <c r="O732" s="551"/>
      <c r="P732" s="551"/>
      <c r="Q732" s="551"/>
      <c r="R732" s="551"/>
      <c r="S732" s="551"/>
      <c r="T732" s="551"/>
      <c r="U732" s="551"/>
      <c r="V732" s="551"/>
      <c r="W732" s="551"/>
      <c r="X732" s="551"/>
      <c r="Y732" s="551"/>
      <c r="Z732" s="551"/>
      <c r="AA732" s="551"/>
      <c r="AB732" s="551"/>
      <c r="AC732" s="551"/>
      <c r="AD732" s="551"/>
      <c r="AE732" s="551"/>
      <c r="AF732" s="551"/>
      <c r="AG732" s="551"/>
      <c r="AH732" s="551"/>
      <c r="AI732" s="551"/>
      <c r="AJ732" s="551"/>
      <c r="AK732" s="551"/>
      <c r="AL732" s="551"/>
      <c r="AM732" s="551"/>
      <c r="AN732" s="551"/>
      <c r="AO732" s="551"/>
      <c r="AP732" s="551"/>
      <c r="AQ732" s="551"/>
      <c r="AR732" s="551"/>
      <c r="AS732" s="551"/>
      <c r="AT732" s="551"/>
      <c r="AU732" s="551"/>
      <c r="AV732" s="551"/>
      <c r="AW732" s="551"/>
      <c r="AX732" s="551"/>
      <c r="AY732" s="551"/>
      <c r="AZ732" s="551"/>
      <c r="BA732" s="551"/>
      <c r="BB732" s="551"/>
      <c r="BC732" s="551"/>
      <c r="BD732" s="551"/>
      <c r="BE732" s="551"/>
      <c r="BF732" s="551"/>
      <c r="BG732" s="551"/>
      <c r="BH732" s="551"/>
      <c r="BI732" s="551"/>
      <c r="BJ732" s="551"/>
      <c r="BK732" s="551"/>
      <c r="BL732" s="551"/>
      <c r="BM732" s="551"/>
      <c r="BN732" s="551"/>
      <c r="BO732" s="551"/>
      <c r="BP732" s="551"/>
      <c r="BQ732" s="551"/>
      <c r="BR732" s="551"/>
      <c r="BS732" s="551"/>
      <c r="BT732" s="551"/>
      <c r="BU732" s="551"/>
      <c r="BV732" s="551"/>
      <c r="BW732" s="551"/>
      <c r="BX732" s="551"/>
      <c r="BY732" s="551"/>
    </row>
    <row r="733">
      <c r="A733" s="551"/>
      <c r="B733" s="551"/>
      <c r="C733" s="551"/>
      <c r="D733" s="551"/>
      <c r="E733" s="554"/>
      <c r="H733" s="551"/>
      <c r="I733" s="551"/>
      <c r="J733" s="551"/>
      <c r="K733" s="551"/>
      <c r="L733" s="551"/>
      <c r="M733" s="551"/>
      <c r="N733" s="551"/>
      <c r="O733" s="551"/>
      <c r="P733" s="551"/>
      <c r="Q733" s="551"/>
      <c r="R733" s="551"/>
      <c r="S733" s="551"/>
      <c r="T733" s="551"/>
      <c r="U733" s="551"/>
      <c r="V733" s="551"/>
      <c r="W733" s="551"/>
      <c r="X733" s="551"/>
      <c r="Y733" s="551"/>
      <c r="Z733" s="551"/>
      <c r="AA733" s="551"/>
      <c r="AB733" s="551"/>
      <c r="AC733" s="551"/>
      <c r="AD733" s="551"/>
      <c r="AE733" s="551"/>
      <c r="AF733" s="551"/>
      <c r="AG733" s="551"/>
      <c r="AH733" s="551"/>
      <c r="AI733" s="551"/>
      <c r="AJ733" s="551"/>
      <c r="AK733" s="551"/>
      <c r="AL733" s="551"/>
      <c r="AM733" s="551"/>
      <c r="AN733" s="551"/>
      <c r="AO733" s="551"/>
      <c r="AP733" s="551"/>
      <c r="AQ733" s="551"/>
      <c r="AR733" s="551"/>
      <c r="AS733" s="551"/>
      <c r="AT733" s="551"/>
      <c r="AU733" s="551"/>
      <c r="AV733" s="551"/>
      <c r="AW733" s="551"/>
      <c r="AX733" s="551"/>
      <c r="AY733" s="551"/>
      <c r="AZ733" s="551"/>
      <c r="BA733" s="551"/>
      <c r="BB733" s="551"/>
      <c r="BC733" s="551"/>
      <c r="BD733" s="551"/>
      <c r="BE733" s="551"/>
      <c r="BF733" s="551"/>
      <c r="BG733" s="551"/>
      <c r="BH733" s="551"/>
      <c r="BI733" s="551"/>
      <c r="BJ733" s="551"/>
      <c r="BK733" s="551"/>
      <c r="BL733" s="551"/>
      <c r="BM733" s="551"/>
      <c r="BN733" s="551"/>
      <c r="BO733" s="551"/>
      <c r="BP733" s="551"/>
      <c r="BQ733" s="551"/>
      <c r="BR733" s="551"/>
      <c r="BS733" s="551"/>
      <c r="BT733" s="551"/>
      <c r="BU733" s="551"/>
      <c r="BV733" s="551"/>
      <c r="BW733" s="551"/>
      <c r="BX733" s="551"/>
      <c r="BY733" s="551"/>
    </row>
    <row r="734">
      <c r="A734" s="551"/>
      <c r="B734" s="551"/>
      <c r="C734" s="551"/>
      <c r="D734" s="551"/>
      <c r="E734" s="554"/>
      <c r="H734" s="551"/>
      <c r="I734" s="551"/>
      <c r="J734" s="551"/>
      <c r="K734" s="551"/>
      <c r="L734" s="551"/>
      <c r="M734" s="551"/>
      <c r="N734" s="551"/>
      <c r="O734" s="551"/>
      <c r="P734" s="551"/>
      <c r="Q734" s="551"/>
      <c r="R734" s="551"/>
      <c r="S734" s="551"/>
      <c r="T734" s="551"/>
      <c r="U734" s="551"/>
      <c r="V734" s="551"/>
      <c r="W734" s="551"/>
      <c r="X734" s="551"/>
      <c r="Y734" s="551"/>
      <c r="Z734" s="551"/>
      <c r="AA734" s="551"/>
      <c r="AB734" s="551"/>
      <c r="AC734" s="551"/>
      <c r="AD734" s="551"/>
      <c r="AE734" s="551"/>
      <c r="AF734" s="551"/>
      <c r="AG734" s="551"/>
      <c r="AH734" s="551"/>
      <c r="AI734" s="551"/>
      <c r="AJ734" s="551"/>
      <c r="AK734" s="551"/>
      <c r="AL734" s="551"/>
      <c r="AM734" s="551"/>
      <c r="AN734" s="551"/>
      <c r="AO734" s="551"/>
      <c r="AP734" s="551"/>
      <c r="AQ734" s="551"/>
      <c r="AR734" s="551"/>
      <c r="AS734" s="551"/>
      <c r="AT734" s="551"/>
      <c r="AU734" s="551"/>
      <c r="AV734" s="551"/>
      <c r="AW734" s="551"/>
      <c r="AX734" s="551"/>
      <c r="AY734" s="551"/>
      <c r="AZ734" s="551"/>
      <c r="BA734" s="551"/>
      <c r="BB734" s="551"/>
      <c r="BC734" s="551"/>
      <c r="BD734" s="551"/>
      <c r="BE734" s="551"/>
      <c r="BF734" s="551"/>
      <c r="BG734" s="551"/>
      <c r="BH734" s="551"/>
      <c r="BI734" s="551"/>
      <c r="BJ734" s="551"/>
      <c r="BK734" s="551"/>
      <c r="BL734" s="551"/>
      <c r="BM734" s="551"/>
      <c r="BN734" s="551"/>
      <c r="BO734" s="551"/>
      <c r="BP734" s="551"/>
      <c r="BQ734" s="551"/>
      <c r="BR734" s="551"/>
      <c r="BS734" s="551"/>
      <c r="BT734" s="551"/>
      <c r="BU734" s="551"/>
      <c r="BV734" s="551"/>
      <c r="BW734" s="551"/>
      <c r="BX734" s="551"/>
      <c r="BY734" s="551"/>
    </row>
    <row r="735">
      <c r="A735" s="551"/>
      <c r="B735" s="551"/>
      <c r="C735" s="551"/>
      <c r="D735" s="551"/>
      <c r="E735" s="554"/>
      <c r="H735" s="551"/>
      <c r="I735" s="551"/>
      <c r="J735" s="551"/>
      <c r="K735" s="551"/>
      <c r="L735" s="551"/>
      <c r="M735" s="551"/>
      <c r="N735" s="551"/>
      <c r="O735" s="551"/>
      <c r="P735" s="551"/>
      <c r="Q735" s="551"/>
      <c r="R735" s="551"/>
      <c r="S735" s="551"/>
      <c r="T735" s="551"/>
      <c r="U735" s="551"/>
      <c r="V735" s="551"/>
      <c r="W735" s="551"/>
      <c r="X735" s="551"/>
      <c r="Y735" s="551"/>
      <c r="Z735" s="551"/>
      <c r="AA735" s="551"/>
      <c r="AB735" s="551"/>
      <c r="AC735" s="551"/>
      <c r="AD735" s="551"/>
      <c r="AE735" s="551"/>
      <c r="AF735" s="551"/>
      <c r="AG735" s="551"/>
      <c r="AH735" s="551"/>
      <c r="AI735" s="551"/>
      <c r="AJ735" s="551"/>
      <c r="AK735" s="551"/>
      <c r="AL735" s="551"/>
      <c r="AM735" s="551"/>
      <c r="AN735" s="551"/>
      <c r="AO735" s="551"/>
      <c r="AP735" s="551"/>
      <c r="AQ735" s="551"/>
      <c r="AR735" s="551"/>
      <c r="AS735" s="551"/>
      <c r="AT735" s="551"/>
      <c r="AU735" s="551"/>
      <c r="AV735" s="551"/>
      <c r="AW735" s="551"/>
      <c r="AX735" s="551"/>
      <c r="AY735" s="551"/>
      <c r="AZ735" s="551"/>
      <c r="BA735" s="551"/>
      <c r="BB735" s="551"/>
      <c r="BC735" s="551"/>
      <c r="BD735" s="551"/>
      <c r="BE735" s="551"/>
      <c r="BF735" s="551"/>
      <c r="BG735" s="551"/>
      <c r="BH735" s="551"/>
      <c r="BI735" s="551"/>
      <c r="BJ735" s="551"/>
      <c r="BK735" s="551"/>
      <c r="BL735" s="551"/>
      <c r="BM735" s="551"/>
      <c r="BN735" s="551"/>
      <c r="BO735" s="551"/>
      <c r="BP735" s="551"/>
      <c r="BQ735" s="551"/>
      <c r="BR735" s="551"/>
      <c r="BS735" s="551"/>
      <c r="BT735" s="551"/>
      <c r="BU735" s="551"/>
      <c r="BV735" s="551"/>
      <c r="BW735" s="551"/>
      <c r="BX735" s="551"/>
      <c r="BY735" s="551"/>
    </row>
    <row r="736">
      <c r="A736" s="551"/>
      <c r="B736" s="551"/>
      <c r="C736" s="551"/>
      <c r="D736" s="551"/>
      <c r="E736" s="554"/>
      <c r="H736" s="551"/>
      <c r="I736" s="551"/>
      <c r="J736" s="551"/>
      <c r="K736" s="551"/>
      <c r="L736" s="551"/>
      <c r="M736" s="551"/>
      <c r="N736" s="551"/>
      <c r="O736" s="551"/>
      <c r="P736" s="551"/>
      <c r="Q736" s="551"/>
      <c r="R736" s="551"/>
      <c r="S736" s="551"/>
      <c r="T736" s="551"/>
      <c r="U736" s="551"/>
      <c r="V736" s="551"/>
      <c r="W736" s="551"/>
      <c r="X736" s="551"/>
      <c r="Y736" s="551"/>
      <c r="Z736" s="551"/>
      <c r="AA736" s="551"/>
      <c r="AB736" s="551"/>
      <c r="AC736" s="551"/>
      <c r="AD736" s="551"/>
      <c r="AE736" s="551"/>
      <c r="AF736" s="551"/>
      <c r="AG736" s="551"/>
      <c r="AH736" s="551"/>
      <c r="AI736" s="551"/>
      <c r="AJ736" s="551"/>
      <c r="AK736" s="551"/>
      <c r="AL736" s="551"/>
      <c r="AM736" s="551"/>
      <c r="AN736" s="551"/>
      <c r="AO736" s="551"/>
      <c r="AP736" s="551"/>
      <c r="AQ736" s="551"/>
      <c r="AR736" s="551"/>
      <c r="AS736" s="551"/>
      <c r="AT736" s="551"/>
      <c r="AU736" s="551"/>
      <c r="AV736" s="551"/>
      <c r="AW736" s="551"/>
      <c r="AX736" s="551"/>
      <c r="AY736" s="551"/>
      <c r="AZ736" s="551"/>
      <c r="BA736" s="551"/>
      <c r="BB736" s="551"/>
      <c r="BC736" s="551"/>
      <c r="BD736" s="551"/>
      <c r="BE736" s="551"/>
      <c r="BF736" s="551"/>
      <c r="BG736" s="551"/>
      <c r="BH736" s="551"/>
      <c r="BI736" s="551"/>
      <c r="BJ736" s="551"/>
      <c r="BK736" s="551"/>
      <c r="BL736" s="551"/>
      <c r="BM736" s="551"/>
      <c r="BN736" s="551"/>
      <c r="BO736" s="551"/>
      <c r="BP736" s="551"/>
      <c r="BQ736" s="551"/>
      <c r="BR736" s="551"/>
      <c r="BS736" s="551"/>
      <c r="BT736" s="551"/>
      <c r="BU736" s="551"/>
      <c r="BV736" s="551"/>
      <c r="BW736" s="551"/>
      <c r="BX736" s="551"/>
      <c r="BY736" s="551"/>
    </row>
    <row r="737">
      <c r="A737" s="551"/>
      <c r="B737" s="551"/>
      <c r="C737" s="551"/>
      <c r="D737" s="551"/>
      <c r="E737" s="554"/>
      <c r="H737" s="551"/>
      <c r="I737" s="551"/>
      <c r="J737" s="551"/>
      <c r="K737" s="551"/>
      <c r="L737" s="551"/>
      <c r="M737" s="551"/>
      <c r="N737" s="551"/>
      <c r="O737" s="551"/>
      <c r="P737" s="551"/>
      <c r="Q737" s="551"/>
      <c r="R737" s="551"/>
      <c r="S737" s="551"/>
      <c r="T737" s="551"/>
      <c r="U737" s="551"/>
      <c r="V737" s="551"/>
      <c r="W737" s="551"/>
      <c r="X737" s="551"/>
      <c r="Y737" s="551"/>
      <c r="Z737" s="551"/>
      <c r="AA737" s="551"/>
      <c r="AB737" s="551"/>
      <c r="AC737" s="551"/>
      <c r="AD737" s="551"/>
      <c r="AE737" s="551"/>
      <c r="AF737" s="551"/>
      <c r="AG737" s="551"/>
      <c r="AH737" s="551"/>
      <c r="AI737" s="551"/>
      <c r="AJ737" s="551"/>
      <c r="AK737" s="551"/>
      <c r="AL737" s="551"/>
      <c r="AM737" s="551"/>
      <c r="AN737" s="551"/>
      <c r="AO737" s="551"/>
      <c r="AP737" s="551"/>
      <c r="AQ737" s="551"/>
      <c r="AR737" s="551"/>
      <c r="AS737" s="551"/>
      <c r="AT737" s="551"/>
      <c r="AU737" s="551"/>
      <c r="AV737" s="551"/>
      <c r="AW737" s="551"/>
      <c r="AX737" s="551"/>
      <c r="AY737" s="551"/>
      <c r="AZ737" s="551"/>
      <c r="BA737" s="551"/>
      <c r="BB737" s="551"/>
      <c r="BC737" s="551"/>
      <c r="BD737" s="551"/>
      <c r="BE737" s="551"/>
      <c r="BF737" s="551"/>
      <c r="BG737" s="551"/>
      <c r="BH737" s="551"/>
      <c r="BI737" s="551"/>
      <c r="BJ737" s="551"/>
      <c r="BK737" s="551"/>
      <c r="BL737" s="551"/>
      <c r="BM737" s="551"/>
      <c r="BN737" s="551"/>
      <c r="BO737" s="551"/>
      <c r="BP737" s="551"/>
      <c r="BQ737" s="551"/>
      <c r="BR737" s="551"/>
      <c r="BS737" s="551"/>
      <c r="BT737" s="551"/>
      <c r="BU737" s="551"/>
      <c r="BV737" s="551"/>
      <c r="BW737" s="551"/>
      <c r="BX737" s="551"/>
      <c r="BY737" s="551"/>
    </row>
    <row r="738">
      <c r="A738" s="551"/>
      <c r="B738" s="551"/>
      <c r="C738" s="551"/>
      <c r="D738" s="551"/>
      <c r="E738" s="554"/>
      <c r="H738" s="551"/>
      <c r="I738" s="551"/>
      <c r="J738" s="551"/>
      <c r="K738" s="551"/>
      <c r="L738" s="551"/>
      <c r="M738" s="551"/>
      <c r="N738" s="551"/>
      <c r="O738" s="551"/>
      <c r="P738" s="551"/>
      <c r="Q738" s="551"/>
      <c r="R738" s="551"/>
      <c r="S738" s="551"/>
      <c r="T738" s="551"/>
      <c r="U738" s="551"/>
      <c r="V738" s="551"/>
      <c r="W738" s="551"/>
      <c r="X738" s="551"/>
      <c r="Y738" s="551"/>
      <c r="Z738" s="551"/>
      <c r="AA738" s="551"/>
      <c r="AB738" s="551"/>
      <c r="AC738" s="551"/>
      <c r="AD738" s="551"/>
      <c r="AE738" s="551"/>
      <c r="AF738" s="551"/>
      <c r="AG738" s="551"/>
      <c r="AH738" s="551"/>
      <c r="AI738" s="551"/>
      <c r="AJ738" s="551"/>
      <c r="AK738" s="551"/>
      <c r="AL738" s="551"/>
      <c r="AM738" s="551"/>
      <c r="AN738" s="551"/>
      <c r="AO738" s="551"/>
      <c r="AP738" s="551"/>
      <c r="AQ738" s="551"/>
      <c r="AR738" s="551"/>
      <c r="AS738" s="551"/>
      <c r="AT738" s="551"/>
      <c r="AU738" s="551"/>
      <c r="AV738" s="551"/>
      <c r="AW738" s="551"/>
      <c r="AX738" s="551"/>
      <c r="AY738" s="551"/>
      <c r="AZ738" s="551"/>
      <c r="BA738" s="551"/>
      <c r="BB738" s="551"/>
      <c r="BC738" s="551"/>
      <c r="BD738" s="551"/>
      <c r="BE738" s="551"/>
      <c r="BF738" s="551"/>
      <c r="BG738" s="551"/>
      <c r="BH738" s="551"/>
      <c r="BI738" s="551"/>
      <c r="BJ738" s="551"/>
      <c r="BK738" s="551"/>
      <c r="BL738" s="551"/>
      <c r="BM738" s="551"/>
      <c r="BN738" s="551"/>
      <c r="BO738" s="551"/>
      <c r="BP738" s="551"/>
      <c r="BQ738" s="551"/>
      <c r="BR738" s="551"/>
      <c r="BS738" s="551"/>
      <c r="BT738" s="551"/>
      <c r="BU738" s="551"/>
      <c r="BV738" s="551"/>
      <c r="BW738" s="551"/>
      <c r="BX738" s="551"/>
      <c r="BY738" s="551"/>
    </row>
    <row r="739">
      <c r="A739" s="551"/>
      <c r="B739" s="551"/>
      <c r="C739" s="551"/>
      <c r="D739" s="551"/>
      <c r="E739" s="554"/>
      <c r="H739" s="551"/>
      <c r="I739" s="551"/>
      <c r="J739" s="551"/>
      <c r="K739" s="551"/>
      <c r="L739" s="551"/>
      <c r="M739" s="551"/>
      <c r="N739" s="551"/>
      <c r="O739" s="551"/>
      <c r="P739" s="551"/>
      <c r="Q739" s="551"/>
      <c r="R739" s="551"/>
      <c r="S739" s="551"/>
      <c r="T739" s="551"/>
      <c r="U739" s="551"/>
      <c r="V739" s="551"/>
      <c r="W739" s="551"/>
      <c r="X739" s="551"/>
      <c r="Y739" s="551"/>
      <c r="Z739" s="551"/>
      <c r="AA739" s="551"/>
      <c r="AB739" s="551"/>
      <c r="AC739" s="551"/>
      <c r="AD739" s="551"/>
      <c r="AE739" s="551"/>
      <c r="AF739" s="551"/>
      <c r="AG739" s="551"/>
      <c r="AH739" s="551"/>
      <c r="AI739" s="551"/>
      <c r="AJ739" s="551"/>
      <c r="AK739" s="551"/>
      <c r="AL739" s="551"/>
      <c r="AM739" s="551"/>
      <c r="AN739" s="551"/>
      <c r="AO739" s="551"/>
      <c r="AP739" s="551"/>
      <c r="AQ739" s="551"/>
      <c r="AR739" s="551"/>
      <c r="AS739" s="551"/>
      <c r="AT739" s="551"/>
      <c r="AU739" s="551"/>
      <c r="AV739" s="551"/>
      <c r="AW739" s="551"/>
      <c r="AX739" s="551"/>
      <c r="AY739" s="551"/>
      <c r="AZ739" s="551"/>
      <c r="BA739" s="551"/>
      <c r="BB739" s="551"/>
      <c r="BC739" s="551"/>
      <c r="BD739" s="551"/>
      <c r="BE739" s="551"/>
      <c r="BF739" s="551"/>
      <c r="BG739" s="551"/>
      <c r="BH739" s="551"/>
      <c r="BI739" s="551"/>
      <c r="BJ739" s="551"/>
      <c r="BK739" s="551"/>
      <c r="BL739" s="551"/>
      <c r="BM739" s="551"/>
      <c r="BN739" s="551"/>
      <c r="BO739" s="551"/>
      <c r="BP739" s="551"/>
      <c r="BQ739" s="551"/>
      <c r="BR739" s="551"/>
      <c r="BS739" s="551"/>
      <c r="BT739" s="551"/>
      <c r="BU739" s="551"/>
      <c r="BV739" s="551"/>
      <c r="BW739" s="551"/>
      <c r="BX739" s="551"/>
      <c r="BY739" s="551"/>
    </row>
    <row r="740">
      <c r="A740" s="551"/>
      <c r="B740" s="551"/>
      <c r="C740" s="551"/>
      <c r="D740" s="551"/>
      <c r="E740" s="554"/>
      <c r="H740" s="551"/>
      <c r="I740" s="551"/>
      <c r="J740" s="551"/>
      <c r="K740" s="551"/>
      <c r="L740" s="551"/>
      <c r="M740" s="551"/>
      <c r="N740" s="551"/>
      <c r="O740" s="551"/>
      <c r="P740" s="551"/>
      <c r="Q740" s="551"/>
      <c r="R740" s="551"/>
      <c r="S740" s="551"/>
      <c r="T740" s="551"/>
      <c r="U740" s="551"/>
      <c r="V740" s="551"/>
      <c r="W740" s="551"/>
      <c r="X740" s="551"/>
      <c r="Y740" s="551"/>
      <c r="Z740" s="551"/>
      <c r="AA740" s="551"/>
      <c r="AB740" s="551"/>
      <c r="AC740" s="551"/>
      <c r="AD740" s="551"/>
      <c r="AE740" s="551"/>
      <c r="AF740" s="551"/>
      <c r="AG740" s="551"/>
      <c r="AH740" s="551"/>
      <c r="AI740" s="551"/>
      <c r="AJ740" s="551"/>
      <c r="AK740" s="551"/>
      <c r="AL740" s="551"/>
      <c r="AM740" s="551"/>
      <c r="AN740" s="551"/>
      <c r="AO740" s="551"/>
      <c r="AP740" s="551"/>
      <c r="AQ740" s="551"/>
      <c r="AR740" s="551"/>
      <c r="AS740" s="551"/>
      <c r="AT740" s="551"/>
      <c r="AU740" s="551"/>
      <c r="AV740" s="551"/>
      <c r="AW740" s="551"/>
      <c r="AX740" s="551"/>
      <c r="AY740" s="551"/>
      <c r="AZ740" s="551"/>
      <c r="BA740" s="551"/>
      <c r="BB740" s="551"/>
      <c r="BC740" s="551"/>
      <c r="BD740" s="551"/>
      <c r="BE740" s="551"/>
      <c r="BF740" s="551"/>
      <c r="BG740" s="551"/>
      <c r="BH740" s="551"/>
      <c r="BI740" s="551"/>
      <c r="BJ740" s="551"/>
      <c r="BK740" s="551"/>
      <c r="BL740" s="551"/>
      <c r="BM740" s="551"/>
      <c r="BN740" s="551"/>
      <c r="BO740" s="551"/>
      <c r="BP740" s="551"/>
      <c r="BQ740" s="551"/>
      <c r="BR740" s="551"/>
      <c r="BS740" s="551"/>
      <c r="BT740" s="551"/>
      <c r="BU740" s="551"/>
      <c r="BV740" s="551"/>
      <c r="BW740" s="551"/>
      <c r="BX740" s="551"/>
      <c r="BY740" s="551"/>
    </row>
    <row r="741">
      <c r="A741" s="551"/>
      <c r="B741" s="551"/>
      <c r="C741" s="551"/>
      <c r="D741" s="551"/>
      <c r="E741" s="554"/>
      <c r="H741" s="551"/>
      <c r="I741" s="551"/>
      <c r="J741" s="551"/>
      <c r="K741" s="551"/>
      <c r="L741" s="551"/>
      <c r="M741" s="551"/>
      <c r="N741" s="551"/>
      <c r="O741" s="551"/>
      <c r="P741" s="551"/>
      <c r="Q741" s="551"/>
      <c r="R741" s="551"/>
      <c r="S741" s="551"/>
      <c r="T741" s="551"/>
      <c r="U741" s="551"/>
      <c r="V741" s="551"/>
      <c r="W741" s="551"/>
      <c r="X741" s="551"/>
      <c r="Y741" s="551"/>
      <c r="Z741" s="551"/>
      <c r="AA741" s="551"/>
      <c r="AB741" s="551"/>
      <c r="AC741" s="551"/>
      <c r="AD741" s="551"/>
      <c r="AE741" s="551"/>
      <c r="AF741" s="551"/>
      <c r="AG741" s="551"/>
      <c r="AH741" s="551"/>
      <c r="AI741" s="551"/>
      <c r="AJ741" s="551"/>
      <c r="AK741" s="551"/>
      <c r="AL741" s="551"/>
      <c r="AM741" s="551"/>
      <c r="AN741" s="551"/>
      <c r="AO741" s="551"/>
      <c r="AP741" s="551"/>
      <c r="AQ741" s="551"/>
      <c r="AR741" s="551"/>
      <c r="AS741" s="551"/>
      <c r="AT741" s="551"/>
      <c r="AU741" s="551"/>
      <c r="AV741" s="551"/>
      <c r="AW741" s="551"/>
      <c r="AX741" s="551"/>
      <c r="AY741" s="551"/>
      <c r="AZ741" s="551"/>
      <c r="BA741" s="551"/>
      <c r="BB741" s="551"/>
      <c r="BC741" s="551"/>
      <c r="BD741" s="551"/>
      <c r="BE741" s="551"/>
      <c r="BF741" s="551"/>
      <c r="BG741" s="551"/>
      <c r="BH741" s="551"/>
      <c r="BI741" s="551"/>
      <c r="BJ741" s="551"/>
      <c r="BK741" s="551"/>
      <c r="BL741" s="551"/>
      <c r="BM741" s="551"/>
      <c r="BN741" s="551"/>
      <c r="BO741" s="551"/>
      <c r="BP741" s="551"/>
      <c r="BQ741" s="551"/>
      <c r="BR741" s="551"/>
      <c r="BS741" s="551"/>
      <c r="BT741" s="551"/>
      <c r="BU741" s="551"/>
      <c r="BV741" s="551"/>
      <c r="BW741" s="551"/>
      <c r="BX741" s="551"/>
      <c r="BY741" s="551"/>
    </row>
    <row r="742">
      <c r="A742" s="551"/>
      <c r="B742" s="551"/>
      <c r="C742" s="551"/>
      <c r="D742" s="551"/>
      <c r="E742" s="554"/>
      <c r="H742" s="551"/>
      <c r="I742" s="551"/>
      <c r="J742" s="551"/>
      <c r="K742" s="551"/>
      <c r="L742" s="551"/>
      <c r="M742" s="551"/>
      <c r="N742" s="551"/>
      <c r="O742" s="551"/>
      <c r="P742" s="551"/>
      <c r="Q742" s="551"/>
      <c r="R742" s="551"/>
      <c r="S742" s="551"/>
      <c r="T742" s="551"/>
      <c r="U742" s="551"/>
      <c r="V742" s="551"/>
      <c r="W742" s="551"/>
      <c r="X742" s="551"/>
      <c r="Y742" s="551"/>
      <c r="Z742" s="551"/>
      <c r="AA742" s="551"/>
      <c r="AB742" s="551"/>
      <c r="AC742" s="551"/>
      <c r="AD742" s="551"/>
      <c r="AE742" s="551"/>
      <c r="AF742" s="551"/>
      <c r="AG742" s="551"/>
      <c r="AH742" s="551"/>
      <c r="AI742" s="551"/>
      <c r="AJ742" s="551"/>
      <c r="AK742" s="551"/>
      <c r="AL742" s="551"/>
      <c r="AM742" s="551"/>
      <c r="AN742" s="551"/>
      <c r="AO742" s="551"/>
      <c r="AP742" s="551"/>
      <c r="AQ742" s="551"/>
      <c r="AR742" s="551"/>
      <c r="AS742" s="551"/>
      <c r="AT742" s="551"/>
      <c r="AU742" s="551"/>
      <c r="AV742" s="551"/>
      <c r="AW742" s="551"/>
      <c r="AX742" s="551"/>
      <c r="AY742" s="551"/>
      <c r="AZ742" s="551"/>
      <c r="BA742" s="551"/>
      <c r="BB742" s="551"/>
      <c r="BC742" s="551"/>
      <c r="BD742" s="551"/>
      <c r="BE742" s="551"/>
      <c r="BF742" s="551"/>
      <c r="BG742" s="551"/>
      <c r="BH742" s="551"/>
      <c r="BI742" s="551"/>
      <c r="BJ742" s="551"/>
      <c r="BK742" s="551"/>
      <c r="BL742" s="551"/>
      <c r="BM742" s="551"/>
      <c r="BN742" s="551"/>
      <c r="BO742" s="551"/>
      <c r="BP742" s="551"/>
      <c r="BQ742" s="551"/>
      <c r="BR742" s="551"/>
      <c r="BS742" s="551"/>
      <c r="BT742" s="551"/>
      <c r="BU742" s="551"/>
      <c r="BV742" s="551"/>
      <c r="BW742" s="551"/>
      <c r="BX742" s="551"/>
      <c r="BY742" s="551"/>
    </row>
    <row r="743">
      <c r="A743" s="551"/>
      <c r="B743" s="551"/>
      <c r="C743" s="551"/>
      <c r="D743" s="551"/>
      <c r="E743" s="554"/>
      <c r="H743" s="551"/>
      <c r="I743" s="551"/>
      <c r="J743" s="551"/>
      <c r="K743" s="551"/>
      <c r="L743" s="551"/>
      <c r="M743" s="551"/>
      <c r="N743" s="551"/>
      <c r="O743" s="551"/>
      <c r="P743" s="551"/>
      <c r="Q743" s="551"/>
      <c r="R743" s="551"/>
      <c r="S743" s="551"/>
      <c r="T743" s="551"/>
      <c r="U743" s="551"/>
      <c r="V743" s="551"/>
      <c r="W743" s="551"/>
      <c r="X743" s="551"/>
      <c r="Y743" s="551"/>
      <c r="Z743" s="551"/>
      <c r="AA743" s="551"/>
      <c r="AB743" s="551"/>
      <c r="AC743" s="551"/>
      <c r="AD743" s="551"/>
      <c r="AE743" s="551"/>
      <c r="AF743" s="551"/>
      <c r="AG743" s="551"/>
      <c r="AH743" s="551"/>
      <c r="AI743" s="551"/>
      <c r="AJ743" s="551"/>
      <c r="AK743" s="551"/>
      <c r="AL743" s="551"/>
      <c r="AM743" s="551"/>
      <c r="AN743" s="551"/>
      <c r="AO743" s="551"/>
      <c r="AP743" s="551"/>
      <c r="AQ743" s="551"/>
      <c r="AR743" s="551"/>
      <c r="AS743" s="551"/>
      <c r="AT743" s="551"/>
      <c r="AU743" s="551"/>
      <c r="AV743" s="551"/>
      <c r="AW743" s="551"/>
      <c r="AX743" s="551"/>
      <c r="AY743" s="551"/>
      <c r="AZ743" s="551"/>
      <c r="BA743" s="551"/>
      <c r="BB743" s="551"/>
      <c r="BC743" s="551"/>
      <c r="BD743" s="551"/>
      <c r="BE743" s="551"/>
      <c r="BF743" s="551"/>
      <c r="BG743" s="551"/>
      <c r="BH743" s="551"/>
      <c r="BI743" s="551"/>
      <c r="BJ743" s="551"/>
      <c r="BK743" s="551"/>
      <c r="BL743" s="551"/>
      <c r="BM743" s="551"/>
      <c r="BN743" s="551"/>
      <c r="BO743" s="551"/>
      <c r="BP743" s="551"/>
      <c r="BQ743" s="551"/>
      <c r="BR743" s="551"/>
      <c r="BS743" s="551"/>
      <c r="BT743" s="551"/>
      <c r="BU743" s="551"/>
      <c r="BV743" s="551"/>
      <c r="BW743" s="551"/>
      <c r="BX743" s="551"/>
      <c r="BY743" s="551"/>
    </row>
    <row r="744">
      <c r="A744" s="551"/>
      <c r="B744" s="551"/>
      <c r="C744" s="551"/>
      <c r="D744" s="551"/>
      <c r="E744" s="554"/>
      <c r="H744" s="551"/>
      <c r="I744" s="551"/>
      <c r="J744" s="551"/>
      <c r="K744" s="551"/>
      <c r="L744" s="551"/>
      <c r="M744" s="551"/>
      <c r="N744" s="551"/>
      <c r="O744" s="551"/>
      <c r="P744" s="551"/>
      <c r="Q744" s="551"/>
      <c r="R744" s="551"/>
      <c r="S744" s="551"/>
      <c r="T744" s="551"/>
      <c r="U744" s="551"/>
      <c r="V744" s="551"/>
      <c r="W744" s="551"/>
      <c r="X744" s="551"/>
      <c r="Y744" s="551"/>
      <c r="Z744" s="551"/>
      <c r="AA744" s="551"/>
      <c r="AB744" s="551"/>
      <c r="AC744" s="551"/>
      <c r="AD744" s="551"/>
      <c r="AE744" s="551"/>
      <c r="AF744" s="551"/>
      <c r="AG744" s="551"/>
      <c r="AH744" s="551"/>
      <c r="AI744" s="551"/>
      <c r="AJ744" s="551"/>
      <c r="AK744" s="551"/>
      <c r="AL744" s="551"/>
      <c r="AM744" s="551"/>
      <c r="AN744" s="551"/>
      <c r="AO744" s="551"/>
      <c r="AP744" s="551"/>
      <c r="AQ744" s="551"/>
      <c r="AR744" s="551"/>
      <c r="AS744" s="551"/>
      <c r="AT744" s="551"/>
      <c r="AU744" s="551"/>
      <c r="AV744" s="551"/>
      <c r="AW744" s="551"/>
      <c r="AX744" s="551"/>
      <c r="AY744" s="551"/>
      <c r="AZ744" s="551"/>
      <c r="BA744" s="551"/>
      <c r="BB744" s="551"/>
      <c r="BC744" s="551"/>
      <c r="BD744" s="551"/>
      <c r="BE744" s="551"/>
      <c r="BF744" s="551"/>
      <c r="BG744" s="551"/>
      <c r="BH744" s="551"/>
      <c r="BI744" s="551"/>
      <c r="BJ744" s="551"/>
      <c r="BK744" s="551"/>
      <c r="BL744" s="551"/>
      <c r="BM744" s="551"/>
      <c r="BN744" s="551"/>
      <c r="BO744" s="551"/>
      <c r="BP744" s="551"/>
      <c r="BQ744" s="551"/>
      <c r="BR744" s="551"/>
      <c r="BS744" s="551"/>
      <c r="BT744" s="551"/>
      <c r="BU744" s="551"/>
      <c r="BV744" s="551"/>
      <c r="BW744" s="551"/>
      <c r="BX744" s="551"/>
      <c r="BY744" s="551"/>
    </row>
    <row r="745">
      <c r="A745" s="551"/>
      <c r="B745" s="551"/>
      <c r="C745" s="551"/>
      <c r="D745" s="551"/>
      <c r="E745" s="554"/>
      <c r="H745" s="551"/>
      <c r="I745" s="551"/>
      <c r="J745" s="551"/>
      <c r="K745" s="551"/>
      <c r="L745" s="551"/>
      <c r="M745" s="551"/>
      <c r="N745" s="551"/>
      <c r="O745" s="551"/>
      <c r="P745" s="551"/>
      <c r="Q745" s="551"/>
      <c r="R745" s="551"/>
      <c r="S745" s="551"/>
      <c r="T745" s="551"/>
      <c r="U745" s="551"/>
      <c r="V745" s="551"/>
      <c r="W745" s="551"/>
      <c r="X745" s="551"/>
      <c r="Y745" s="551"/>
      <c r="Z745" s="551"/>
      <c r="AA745" s="551"/>
      <c r="AB745" s="551"/>
      <c r="AC745" s="551"/>
      <c r="AD745" s="551"/>
      <c r="AE745" s="551"/>
      <c r="AF745" s="551"/>
      <c r="AG745" s="551"/>
      <c r="AH745" s="551"/>
      <c r="AI745" s="551"/>
      <c r="AJ745" s="551"/>
      <c r="AK745" s="551"/>
      <c r="AL745" s="551"/>
      <c r="AM745" s="551"/>
      <c r="AN745" s="551"/>
      <c r="AO745" s="551"/>
      <c r="AP745" s="551"/>
      <c r="AQ745" s="551"/>
      <c r="AR745" s="551"/>
      <c r="AS745" s="551"/>
      <c r="AT745" s="551"/>
      <c r="AU745" s="551"/>
      <c r="AV745" s="551"/>
      <c r="AW745" s="551"/>
      <c r="AX745" s="551"/>
      <c r="AY745" s="551"/>
      <c r="AZ745" s="551"/>
      <c r="BA745" s="551"/>
      <c r="BB745" s="551"/>
      <c r="BC745" s="551"/>
      <c r="BD745" s="551"/>
      <c r="BE745" s="551"/>
      <c r="BF745" s="551"/>
      <c r="BG745" s="551"/>
      <c r="BH745" s="551"/>
      <c r="BI745" s="551"/>
      <c r="BJ745" s="551"/>
      <c r="BK745" s="551"/>
      <c r="BL745" s="551"/>
      <c r="BM745" s="551"/>
      <c r="BN745" s="551"/>
      <c r="BO745" s="551"/>
      <c r="BP745" s="551"/>
      <c r="BQ745" s="551"/>
      <c r="BR745" s="551"/>
      <c r="BS745" s="551"/>
      <c r="BT745" s="551"/>
      <c r="BU745" s="551"/>
      <c r="BV745" s="551"/>
      <c r="BW745" s="551"/>
      <c r="BX745" s="551"/>
      <c r="BY745" s="551"/>
    </row>
    <row r="746">
      <c r="A746" s="551"/>
      <c r="B746" s="551"/>
      <c r="C746" s="551"/>
      <c r="D746" s="551"/>
      <c r="E746" s="554"/>
      <c r="H746" s="551"/>
      <c r="I746" s="551"/>
      <c r="J746" s="551"/>
      <c r="K746" s="551"/>
      <c r="L746" s="551"/>
      <c r="M746" s="551"/>
      <c r="N746" s="551"/>
      <c r="O746" s="551"/>
      <c r="P746" s="551"/>
      <c r="Q746" s="551"/>
      <c r="R746" s="551"/>
      <c r="S746" s="551"/>
      <c r="T746" s="551"/>
      <c r="U746" s="551"/>
      <c r="V746" s="551"/>
      <c r="W746" s="551"/>
      <c r="X746" s="551"/>
      <c r="Y746" s="551"/>
      <c r="Z746" s="551"/>
      <c r="AA746" s="551"/>
      <c r="AB746" s="551"/>
      <c r="AC746" s="551"/>
      <c r="AD746" s="551"/>
      <c r="AE746" s="551"/>
      <c r="AF746" s="551"/>
      <c r="AG746" s="551"/>
      <c r="AH746" s="551"/>
      <c r="AI746" s="551"/>
      <c r="AJ746" s="551"/>
      <c r="AK746" s="551"/>
      <c r="AL746" s="551"/>
      <c r="AM746" s="551"/>
      <c r="AN746" s="551"/>
      <c r="AO746" s="551"/>
      <c r="AP746" s="551"/>
      <c r="AQ746" s="551"/>
      <c r="AR746" s="551"/>
      <c r="AS746" s="551"/>
      <c r="AT746" s="551"/>
      <c r="AU746" s="551"/>
      <c r="AV746" s="551"/>
      <c r="AW746" s="551"/>
      <c r="AX746" s="551"/>
      <c r="AY746" s="551"/>
      <c r="AZ746" s="551"/>
      <c r="BA746" s="551"/>
      <c r="BB746" s="551"/>
      <c r="BC746" s="551"/>
      <c r="BD746" s="551"/>
      <c r="BE746" s="551"/>
      <c r="BF746" s="551"/>
      <c r="BG746" s="551"/>
      <c r="BH746" s="551"/>
      <c r="BI746" s="551"/>
      <c r="BJ746" s="551"/>
      <c r="BK746" s="551"/>
      <c r="BL746" s="551"/>
      <c r="BM746" s="551"/>
      <c r="BN746" s="551"/>
      <c r="BO746" s="551"/>
      <c r="BP746" s="551"/>
      <c r="BQ746" s="551"/>
      <c r="BR746" s="551"/>
      <c r="BS746" s="551"/>
      <c r="BT746" s="551"/>
      <c r="BU746" s="551"/>
      <c r="BV746" s="551"/>
      <c r="BW746" s="551"/>
      <c r="BX746" s="551"/>
      <c r="BY746" s="551"/>
    </row>
    <row r="747">
      <c r="A747" s="551"/>
      <c r="B747" s="551"/>
      <c r="C747" s="551"/>
      <c r="D747" s="551"/>
      <c r="E747" s="554"/>
      <c r="H747" s="551"/>
      <c r="I747" s="551"/>
      <c r="J747" s="551"/>
      <c r="K747" s="551"/>
      <c r="L747" s="551"/>
      <c r="M747" s="551"/>
      <c r="N747" s="551"/>
      <c r="O747" s="551"/>
      <c r="P747" s="551"/>
      <c r="Q747" s="551"/>
      <c r="R747" s="551"/>
      <c r="S747" s="551"/>
      <c r="T747" s="551"/>
      <c r="U747" s="551"/>
      <c r="V747" s="551"/>
      <c r="W747" s="551"/>
      <c r="X747" s="551"/>
      <c r="Y747" s="551"/>
      <c r="Z747" s="551"/>
      <c r="AA747" s="551"/>
      <c r="AB747" s="551"/>
      <c r="AC747" s="551"/>
      <c r="AD747" s="551"/>
      <c r="AE747" s="551"/>
      <c r="AF747" s="551"/>
      <c r="AG747" s="551"/>
      <c r="AH747" s="551"/>
      <c r="AI747" s="551"/>
      <c r="AJ747" s="551"/>
      <c r="AK747" s="551"/>
      <c r="AL747" s="551"/>
      <c r="AM747" s="551"/>
      <c r="AN747" s="551"/>
      <c r="AO747" s="551"/>
      <c r="AP747" s="551"/>
      <c r="AQ747" s="551"/>
      <c r="AR747" s="551"/>
      <c r="AS747" s="551"/>
      <c r="AT747" s="551"/>
      <c r="AU747" s="551"/>
      <c r="AV747" s="551"/>
      <c r="AW747" s="551"/>
      <c r="AX747" s="551"/>
      <c r="AY747" s="551"/>
      <c r="AZ747" s="551"/>
      <c r="BA747" s="551"/>
      <c r="BB747" s="551"/>
      <c r="BC747" s="551"/>
      <c r="BD747" s="551"/>
      <c r="BE747" s="551"/>
      <c r="BF747" s="551"/>
      <c r="BG747" s="551"/>
      <c r="BH747" s="551"/>
      <c r="BI747" s="551"/>
      <c r="BJ747" s="551"/>
      <c r="BK747" s="551"/>
      <c r="BL747" s="551"/>
      <c r="BM747" s="551"/>
      <c r="BN747" s="551"/>
      <c r="BO747" s="551"/>
      <c r="BP747" s="551"/>
      <c r="BQ747" s="551"/>
      <c r="BR747" s="551"/>
      <c r="BS747" s="551"/>
      <c r="BT747" s="551"/>
      <c r="BU747" s="551"/>
      <c r="BV747" s="551"/>
      <c r="BW747" s="551"/>
      <c r="BX747" s="551"/>
      <c r="BY747" s="551"/>
    </row>
    <row r="748">
      <c r="A748" s="551"/>
      <c r="B748" s="551"/>
      <c r="C748" s="551"/>
      <c r="D748" s="551"/>
      <c r="E748" s="554"/>
      <c r="H748" s="551"/>
      <c r="I748" s="551"/>
      <c r="J748" s="551"/>
      <c r="K748" s="551"/>
      <c r="L748" s="551"/>
      <c r="M748" s="551"/>
      <c r="N748" s="551"/>
      <c r="O748" s="551"/>
      <c r="P748" s="551"/>
      <c r="Q748" s="551"/>
      <c r="R748" s="551"/>
      <c r="S748" s="551"/>
      <c r="T748" s="551"/>
      <c r="U748" s="551"/>
      <c r="V748" s="551"/>
      <c r="W748" s="551"/>
      <c r="X748" s="551"/>
      <c r="Y748" s="551"/>
      <c r="Z748" s="551"/>
      <c r="AA748" s="551"/>
      <c r="AB748" s="551"/>
      <c r="AC748" s="551"/>
      <c r="AD748" s="551"/>
      <c r="AE748" s="551"/>
      <c r="AF748" s="551"/>
      <c r="AG748" s="551"/>
      <c r="AH748" s="551"/>
      <c r="AI748" s="551"/>
      <c r="AJ748" s="551"/>
      <c r="AK748" s="551"/>
      <c r="AL748" s="551"/>
      <c r="AM748" s="551"/>
      <c r="AN748" s="551"/>
      <c r="AO748" s="551"/>
      <c r="AP748" s="551"/>
      <c r="AQ748" s="551"/>
      <c r="AR748" s="551"/>
      <c r="AS748" s="551"/>
      <c r="AT748" s="551"/>
      <c r="AU748" s="551"/>
      <c r="AV748" s="551"/>
      <c r="AW748" s="551"/>
      <c r="AX748" s="551"/>
      <c r="AY748" s="551"/>
      <c r="AZ748" s="551"/>
      <c r="BA748" s="551"/>
      <c r="BB748" s="551"/>
      <c r="BC748" s="551"/>
      <c r="BD748" s="551"/>
      <c r="BE748" s="551"/>
      <c r="BF748" s="551"/>
      <c r="BG748" s="551"/>
      <c r="BH748" s="551"/>
      <c r="BI748" s="551"/>
      <c r="BJ748" s="551"/>
      <c r="BK748" s="551"/>
      <c r="BL748" s="551"/>
      <c r="BM748" s="551"/>
      <c r="BN748" s="551"/>
      <c r="BO748" s="551"/>
      <c r="BP748" s="551"/>
      <c r="BQ748" s="551"/>
      <c r="BR748" s="551"/>
      <c r="BS748" s="551"/>
      <c r="BT748" s="551"/>
      <c r="BU748" s="551"/>
      <c r="BV748" s="551"/>
      <c r="BW748" s="551"/>
      <c r="BX748" s="551"/>
      <c r="BY748" s="551"/>
    </row>
    <row r="749">
      <c r="A749" s="551"/>
      <c r="B749" s="551"/>
      <c r="C749" s="551"/>
      <c r="D749" s="551"/>
      <c r="E749" s="554"/>
      <c r="H749" s="551"/>
      <c r="I749" s="551"/>
      <c r="J749" s="551"/>
      <c r="K749" s="551"/>
      <c r="L749" s="551"/>
      <c r="M749" s="551"/>
      <c r="N749" s="551"/>
      <c r="O749" s="551"/>
      <c r="P749" s="551"/>
      <c r="Q749" s="551"/>
      <c r="R749" s="551"/>
      <c r="S749" s="551"/>
      <c r="T749" s="551"/>
      <c r="U749" s="551"/>
      <c r="V749" s="551"/>
      <c r="W749" s="551"/>
      <c r="X749" s="551"/>
      <c r="Y749" s="551"/>
      <c r="Z749" s="551"/>
      <c r="AA749" s="551"/>
      <c r="AB749" s="551"/>
      <c r="AC749" s="551"/>
      <c r="AD749" s="551"/>
      <c r="AE749" s="551"/>
      <c r="AF749" s="551"/>
      <c r="AG749" s="551"/>
      <c r="AH749" s="551"/>
      <c r="AI749" s="551"/>
      <c r="AJ749" s="551"/>
      <c r="AK749" s="551"/>
      <c r="AL749" s="551"/>
      <c r="AM749" s="551"/>
      <c r="AN749" s="551"/>
      <c r="AO749" s="551"/>
      <c r="AP749" s="551"/>
      <c r="AQ749" s="551"/>
      <c r="AR749" s="551"/>
      <c r="AS749" s="551"/>
      <c r="AT749" s="551"/>
      <c r="AU749" s="551"/>
      <c r="AV749" s="551"/>
      <c r="AW749" s="551"/>
      <c r="AX749" s="551"/>
      <c r="AY749" s="551"/>
      <c r="AZ749" s="551"/>
      <c r="BA749" s="551"/>
      <c r="BB749" s="551"/>
      <c r="BC749" s="551"/>
      <c r="BD749" s="551"/>
      <c r="BE749" s="551"/>
      <c r="BF749" s="551"/>
      <c r="BG749" s="551"/>
      <c r="BH749" s="551"/>
      <c r="BI749" s="551"/>
      <c r="BJ749" s="551"/>
      <c r="BK749" s="551"/>
      <c r="BL749" s="551"/>
      <c r="BM749" s="551"/>
      <c r="BN749" s="551"/>
      <c r="BO749" s="551"/>
      <c r="BP749" s="551"/>
      <c r="BQ749" s="551"/>
      <c r="BR749" s="551"/>
      <c r="BS749" s="551"/>
      <c r="BT749" s="551"/>
      <c r="BU749" s="551"/>
      <c r="BV749" s="551"/>
      <c r="BW749" s="551"/>
      <c r="BX749" s="551"/>
      <c r="BY749" s="551"/>
    </row>
    <row r="750">
      <c r="A750" s="551"/>
      <c r="B750" s="551"/>
      <c r="C750" s="551"/>
      <c r="D750" s="551"/>
      <c r="E750" s="554"/>
      <c r="H750" s="551"/>
      <c r="I750" s="551"/>
      <c r="J750" s="551"/>
      <c r="K750" s="551"/>
      <c r="L750" s="551"/>
      <c r="M750" s="551"/>
      <c r="N750" s="551"/>
      <c r="O750" s="551"/>
      <c r="P750" s="551"/>
      <c r="Q750" s="551"/>
      <c r="R750" s="551"/>
      <c r="S750" s="551"/>
      <c r="T750" s="551"/>
      <c r="U750" s="551"/>
      <c r="V750" s="551"/>
      <c r="W750" s="551"/>
      <c r="X750" s="551"/>
      <c r="Y750" s="551"/>
      <c r="Z750" s="551"/>
      <c r="AA750" s="551"/>
      <c r="AB750" s="551"/>
      <c r="AC750" s="551"/>
      <c r="AD750" s="551"/>
      <c r="AE750" s="551"/>
      <c r="AF750" s="551"/>
      <c r="AG750" s="551"/>
      <c r="AH750" s="551"/>
      <c r="AI750" s="551"/>
      <c r="AJ750" s="551"/>
      <c r="AK750" s="551"/>
      <c r="AL750" s="551"/>
      <c r="AM750" s="551"/>
      <c r="AN750" s="551"/>
      <c r="AO750" s="551"/>
      <c r="AP750" s="551"/>
      <c r="AQ750" s="551"/>
      <c r="AR750" s="551"/>
      <c r="AS750" s="551"/>
      <c r="AT750" s="551"/>
      <c r="AU750" s="551"/>
      <c r="AV750" s="551"/>
      <c r="AW750" s="551"/>
      <c r="AX750" s="551"/>
      <c r="AY750" s="551"/>
      <c r="AZ750" s="551"/>
      <c r="BA750" s="551"/>
      <c r="BB750" s="551"/>
      <c r="BC750" s="551"/>
      <c r="BD750" s="551"/>
      <c r="BE750" s="551"/>
      <c r="BF750" s="551"/>
      <c r="BG750" s="551"/>
      <c r="BH750" s="551"/>
      <c r="BI750" s="551"/>
      <c r="BJ750" s="551"/>
      <c r="BK750" s="551"/>
      <c r="BL750" s="551"/>
      <c r="BM750" s="551"/>
      <c r="BN750" s="551"/>
      <c r="BO750" s="551"/>
      <c r="BP750" s="551"/>
      <c r="BQ750" s="551"/>
      <c r="BR750" s="551"/>
      <c r="BS750" s="551"/>
      <c r="BT750" s="551"/>
      <c r="BU750" s="551"/>
      <c r="BV750" s="551"/>
      <c r="BW750" s="551"/>
      <c r="BX750" s="551"/>
      <c r="BY750" s="551"/>
    </row>
    <row r="751">
      <c r="A751" s="551"/>
      <c r="B751" s="551"/>
      <c r="C751" s="551"/>
      <c r="D751" s="551"/>
      <c r="E751" s="554"/>
      <c r="H751" s="551"/>
      <c r="I751" s="551"/>
      <c r="J751" s="551"/>
      <c r="K751" s="551"/>
      <c r="L751" s="551"/>
      <c r="M751" s="551"/>
      <c r="N751" s="551"/>
      <c r="O751" s="551"/>
      <c r="P751" s="551"/>
      <c r="Q751" s="551"/>
      <c r="R751" s="551"/>
      <c r="S751" s="551"/>
      <c r="T751" s="551"/>
      <c r="U751" s="551"/>
      <c r="V751" s="551"/>
      <c r="W751" s="551"/>
      <c r="X751" s="551"/>
      <c r="Y751" s="551"/>
      <c r="Z751" s="551"/>
      <c r="AA751" s="551"/>
      <c r="AB751" s="551"/>
      <c r="AC751" s="551"/>
      <c r="AD751" s="551"/>
      <c r="AE751" s="551"/>
      <c r="AF751" s="551"/>
      <c r="AG751" s="551"/>
      <c r="AH751" s="551"/>
      <c r="AI751" s="551"/>
      <c r="AJ751" s="551"/>
      <c r="AK751" s="551"/>
      <c r="AL751" s="551"/>
      <c r="AM751" s="551"/>
      <c r="AN751" s="551"/>
      <c r="AO751" s="551"/>
      <c r="AP751" s="551"/>
      <c r="AQ751" s="551"/>
      <c r="AR751" s="551"/>
      <c r="AS751" s="551"/>
      <c r="AT751" s="551"/>
      <c r="AU751" s="551"/>
      <c r="AV751" s="551"/>
      <c r="AW751" s="551"/>
      <c r="AX751" s="551"/>
      <c r="AY751" s="551"/>
      <c r="AZ751" s="551"/>
      <c r="BA751" s="551"/>
      <c r="BB751" s="551"/>
      <c r="BC751" s="551"/>
      <c r="BD751" s="551"/>
      <c r="BE751" s="551"/>
      <c r="BF751" s="551"/>
      <c r="BG751" s="551"/>
      <c r="BH751" s="551"/>
      <c r="BI751" s="551"/>
      <c r="BJ751" s="551"/>
      <c r="BK751" s="551"/>
      <c r="BL751" s="551"/>
      <c r="BM751" s="551"/>
      <c r="BN751" s="551"/>
      <c r="BO751" s="551"/>
      <c r="BP751" s="551"/>
      <c r="BQ751" s="551"/>
      <c r="BR751" s="551"/>
      <c r="BS751" s="551"/>
      <c r="BT751" s="551"/>
      <c r="BU751" s="551"/>
      <c r="BV751" s="551"/>
      <c r="BW751" s="551"/>
      <c r="BX751" s="551"/>
      <c r="BY751" s="551"/>
    </row>
    <row r="752">
      <c r="A752" s="551"/>
      <c r="B752" s="551"/>
      <c r="C752" s="551"/>
      <c r="D752" s="551"/>
      <c r="E752" s="554"/>
      <c r="H752" s="551"/>
      <c r="I752" s="551"/>
      <c r="J752" s="551"/>
      <c r="K752" s="551"/>
      <c r="L752" s="551"/>
      <c r="M752" s="551"/>
      <c r="N752" s="551"/>
      <c r="O752" s="551"/>
      <c r="P752" s="551"/>
      <c r="Q752" s="551"/>
      <c r="R752" s="551"/>
      <c r="S752" s="551"/>
      <c r="T752" s="551"/>
      <c r="U752" s="551"/>
      <c r="V752" s="551"/>
      <c r="W752" s="551"/>
      <c r="X752" s="551"/>
      <c r="Y752" s="551"/>
      <c r="Z752" s="551"/>
      <c r="AA752" s="551"/>
      <c r="AB752" s="551"/>
      <c r="AC752" s="551"/>
      <c r="AD752" s="551"/>
      <c r="AE752" s="551"/>
      <c r="AF752" s="551"/>
      <c r="AG752" s="551"/>
      <c r="AH752" s="551"/>
      <c r="AI752" s="551"/>
      <c r="AJ752" s="551"/>
      <c r="AK752" s="551"/>
      <c r="AL752" s="551"/>
      <c r="AM752" s="551"/>
      <c r="AN752" s="551"/>
      <c r="AO752" s="551"/>
      <c r="AP752" s="551"/>
      <c r="AQ752" s="551"/>
      <c r="AR752" s="551"/>
      <c r="AS752" s="551"/>
      <c r="AT752" s="551"/>
      <c r="AU752" s="551"/>
      <c r="AV752" s="551"/>
      <c r="AW752" s="551"/>
      <c r="AX752" s="551"/>
      <c r="AY752" s="551"/>
      <c r="AZ752" s="551"/>
      <c r="BA752" s="551"/>
      <c r="BB752" s="551"/>
      <c r="BC752" s="551"/>
      <c r="BD752" s="551"/>
      <c r="BE752" s="551"/>
      <c r="BF752" s="551"/>
      <c r="BG752" s="551"/>
      <c r="BH752" s="551"/>
      <c r="BI752" s="551"/>
      <c r="BJ752" s="551"/>
      <c r="BK752" s="551"/>
      <c r="BL752" s="551"/>
      <c r="BM752" s="551"/>
      <c r="BN752" s="551"/>
      <c r="BO752" s="551"/>
      <c r="BP752" s="551"/>
      <c r="BQ752" s="551"/>
      <c r="BR752" s="551"/>
      <c r="BS752" s="551"/>
      <c r="BT752" s="551"/>
      <c r="BU752" s="551"/>
      <c r="BV752" s="551"/>
      <c r="BW752" s="551"/>
      <c r="BX752" s="551"/>
      <c r="BY752" s="551"/>
    </row>
    <row r="753">
      <c r="A753" s="551"/>
      <c r="B753" s="551"/>
      <c r="C753" s="551"/>
      <c r="D753" s="551"/>
      <c r="E753" s="554"/>
      <c r="H753" s="551"/>
      <c r="I753" s="551"/>
      <c r="J753" s="551"/>
      <c r="K753" s="551"/>
      <c r="L753" s="551"/>
      <c r="M753" s="551"/>
      <c r="N753" s="551"/>
      <c r="O753" s="551"/>
      <c r="P753" s="551"/>
      <c r="Q753" s="551"/>
      <c r="R753" s="551"/>
      <c r="S753" s="551"/>
      <c r="T753" s="551"/>
      <c r="U753" s="551"/>
      <c r="V753" s="551"/>
      <c r="W753" s="551"/>
      <c r="X753" s="551"/>
      <c r="Y753" s="551"/>
      <c r="Z753" s="551"/>
      <c r="AA753" s="551"/>
      <c r="AB753" s="551"/>
      <c r="AC753" s="551"/>
      <c r="AD753" s="551"/>
      <c r="AE753" s="551"/>
      <c r="AF753" s="551"/>
      <c r="AG753" s="551"/>
      <c r="AH753" s="551"/>
      <c r="AI753" s="551"/>
      <c r="AJ753" s="551"/>
      <c r="AK753" s="551"/>
      <c r="AL753" s="551"/>
      <c r="AM753" s="551"/>
      <c r="AN753" s="551"/>
      <c r="AO753" s="551"/>
      <c r="AP753" s="551"/>
      <c r="AQ753" s="551"/>
      <c r="AR753" s="551"/>
      <c r="AS753" s="551"/>
      <c r="AT753" s="551"/>
      <c r="AU753" s="551"/>
      <c r="AV753" s="551"/>
      <c r="AW753" s="551"/>
      <c r="AX753" s="551"/>
      <c r="AY753" s="551"/>
      <c r="AZ753" s="551"/>
      <c r="BA753" s="551"/>
      <c r="BB753" s="551"/>
      <c r="BC753" s="551"/>
      <c r="BD753" s="551"/>
      <c r="BE753" s="551"/>
      <c r="BF753" s="551"/>
      <c r="BG753" s="551"/>
      <c r="BH753" s="551"/>
      <c r="BI753" s="551"/>
      <c r="BJ753" s="551"/>
      <c r="BK753" s="551"/>
      <c r="BL753" s="551"/>
      <c r="BM753" s="551"/>
      <c r="BN753" s="551"/>
      <c r="BO753" s="551"/>
      <c r="BP753" s="551"/>
      <c r="BQ753" s="551"/>
      <c r="BR753" s="551"/>
      <c r="BS753" s="551"/>
      <c r="BT753" s="551"/>
      <c r="BU753" s="551"/>
      <c r="BV753" s="551"/>
      <c r="BW753" s="551"/>
      <c r="BX753" s="551"/>
      <c r="BY753" s="551"/>
    </row>
    <row r="754">
      <c r="A754" s="551"/>
      <c r="B754" s="551"/>
      <c r="C754" s="551"/>
      <c r="D754" s="551"/>
      <c r="E754" s="554"/>
      <c r="H754" s="551"/>
      <c r="I754" s="551"/>
      <c r="J754" s="551"/>
      <c r="K754" s="551"/>
      <c r="L754" s="551"/>
      <c r="M754" s="551"/>
      <c r="N754" s="551"/>
      <c r="O754" s="551"/>
      <c r="P754" s="551"/>
      <c r="Q754" s="551"/>
      <c r="R754" s="551"/>
      <c r="S754" s="551"/>
      <c r="T754" s="551"/>
      <c r="U754" s="551"/>
      <c r="V754" s="551"/>
      <c r="W754" s="551"/>
      <c r="X754" s="551"/>
      <c r="Y754" s="551"/>
      <c r="Z754" s="551"/>
      <c r="AA754" s="551"/>
      <c r="AB754" s="551"/>
      <c r="AC754" s="551"/>
      <c r="AD754" s="551"/>
      <c r="AE754" s="551"/>
      <c r="AF754" s="551"/>
      <c r="AG754" s="551"/>
      <c r="AH754" s="551"/>
      <c r="AI754" s="551"/>
      <c r="AJ754" s="551"/>
      <c r="AK754" s="551"/>
      <c r="AL754" s="551"/>
      <c r="AM754" s="551"/>
      <c r="AN754" s="551"/>
      <c r="AO754" s="551"/>
      <c r="AP754" s="551"/>
      <c r="AQ754" s="551"/>
      <c r="AR754" s="551"/>
      <c r="AS754" s="551"/>
      <c r="AT754" s="551"/>
      <c r="AU754" s="551"/>
      <c r="AV754" s="551"/>
      <c r="AW754" s="551"/>
      <c r="AX754" s="551"/>
      <c r="AY754" s="551"/>
      <c r="AZ754" s="551"/>
      <c r="BA754" s="551"/>
      <c r="BB754" s="551"/>
      <c r="BC754" s="551"/>
      <c r="BD754" s="551"/>
      <c r="BE754" s="551"/>
      <c r="BF754" s="551"/>
      <c r="BG754" s="551"/>
      <c r="BH754" s="551"/>
      <c r="BI754" s="551"/>
      <c r="BJ754" s="551"/>
      <c r="BK754" s="551"/>
      <c r="BL754" s="551"/>
      <c r="BM754" s="551"/>
      <c r="BN754" s="551"/>
      <c r="BO754" s="551"/>
      <c r="BP754" s="551"/>
      <c r="BQ754" s="551"/>
      <c r="BR754" s="551"/>
      <c r="BS754" s="551"/>
      <c r="BT754" s="551"/>
      <c r="BU754" s="551"/>
      <c r="BV754" s="551"/>
      <c r="BW754" s="551"/>
      <c r="BX754" s="551"/>
      <c r="BY754" s="551"/>
    </row>
    <row r="755">
      <c r="A755" s="551"/>
      <c r="B755" s="551"/>
      <c r="C755" s="551"/>
      <c r="D755" s="551"/>
      <c r="E755" s="554"/>
      <c r="H755" s="551"/>
      <c r="I755" s="551"/>
      <c r="J755" s="551"/>
      <c r="K755" s="551"/>
      <c r="L755" s="551"/>
      <c r="M755" s="551"/>
      <c r="N755" s="551"/>
      <c r="O755" s="551"/>
      <c r="P755" s="551"/>
      <c r="Q755" s="551"/>
      <c r="R755" s="551"/>
      <c r="S755" s="551"/>
      <c r="T755" s="551"/>
      <c r="U755" s="551"/>
      <c r="V755" s="551"/>
      <c r="W755" s="551"/>
      <c r="X755" s="551"/>
      <c r="Y755" s="551"/>
      <c r="Z755" s="551"/>
      <c r="AA755" s="551"/>
      <c r="AB755" s="551"/>
      <c r="AC755" s="551"/>
      <c r="AD755" s="551"/>
      <c r="AE755" s="551"/>
      <c r="AF755" s="551"/>
      <c r="AG755" s="551"/>
      <c r="AH755" s="551"/>
      <c r="AI755" s="551"/>
      <c r="AJ755" s="551"/>
      <c r="AK755" s="551"/>
      <c r="AL755" s="551"/>
      <c r="AM755" s="551"/>
      <c r="AN755" s="551"/>
      <c r="AO755" s="551"/>
      <c r="AP755" s="551"/>
      <c r="AQ755" s="551"/>
      <c r="AR755" s="551"/>
      <c r="AS755" s="551"/>
      <c r="AT755" s="551"/>
      <c r="AU755" s="551"/>
      <c r="AV755" s="551"/>
      <c r="AW755" s="551"/>
      <c r="AX755" s="551"/>
      <c r="AY755" s="551"/>
      <c r="AZ755" s="551"/>
      <c r="BA755" s="551"/>
      <c r="BB755" s="551"/>
      <c r="BC755" s="551"/>
      <c r="BD755" s="551"/>
      <c r="BE755" s="551"/>
      <c r="BF755" s="551"/>
      <c r="BG755" s="551"/>
      <c r="BH755" s="551"/>
      <c r="BI755" s="551"/>
      <c r="BJ755" s="551"/>
      <c r="BK755" s="551"/>
      <c r="BL755" s="551"/>
      <c r="BM755" s="551"/>
      <c r="BN755" s="551"/>
      <c r="BO755" s="551"/>
      <c r="BP755" s="551"/>
      <c r="BQ755" s="551"/>
      <c r="BR755" s="551"/>
      <c r="BS755" s="551"/>
      <c r="BT755" s="551"/>
      <c r="BU755" s="551"/>
      <c r="BV755" s="551"/>
      <c r="BW755" s="551"/>
      <c r="BX755" s="551"/>
      <c r="BY755" s="551"/>
    </row>
    <row r="756">
      <c r="A756" s="551"/>
      <c r="B756" s="551"/>
      <c r="C756" s="551"/>
      <c r="D756" s="551"/>
      <c r="E756" s="554"/>
      <c r="H756" s="551"/>
      <c r="I756" s="551"/>
      <c r="J756" s="551"/>
      <c r="K756" s="551"/>
      <c r="L756" s="551"/>
      <c r="M756" s="551"/>
      <c r="N756" s="551"/>
      <c r="O756" s="551"/>
      <c r="P756" s="551"/>
      <c r="Q756" s="551"/>
      <c r="R756" s="551"/>
      <c r="S756" s="551"/>
      <c r="T756" s="551"/>
      <c r="U756" s="551"/>
      <c r="V756" s="551"/>
      <c r="W756" s="551"/>
      <c r="X756" s="551"/>
      <c r="Y756" s="551"/>
      <c r="Z756" s="551"/>
      <c r="AA756" s="551"/>
      <c r="AB756" s="551"/>
      <c r="AC756" s="551"/>
      <c r="AD756" s="551"/>
      <c r="AE756" s="551"/>
      <c r="AF756" s="551"/>
      <c r="AG756" s="551"/>
      <c r="AH756" s="551"/>
      <c r="AI756" s="551"/>
      <c r="AJ756" s="551"/>
      <c r="AK756" s="551"/>
      <c r="AL756" s="551"/>
      <c r="AM756" s="551"/>
      <c r="AN756" s="551"/>
      <c r="AO756" s="551"/>
      <c r="AP756" s="551"/>
      <c r="AQ756" s="551"/>
      <c r="AR756" s="551"/>
      <c r="AS756" s="551"/>
      <c r="AT756" s="551"/>
      <c r="AU756" s="551"/>
      <c r="AV756" s="551"/>
      <c r="AW756" s="551"/>
      <c r="AX756" s="551"/>
      <c r="AY756" s="551"/>
      <c r="AZ756" s="551"/>
      <c r="BA756" s="551"/>
      <c r="BB756" s="551"/>
      <c r="BC756" s="551"/>
      <c r="BD756" s="551"/>
      <c r="BE756" s="551"/>
      <c r="BF756" s="551"/>
      <c r="BG756" s="551"/>
      <c r="BH756" s="551"/>
      <c r="BI756" s="551"/>
      <c r="BJ756" s="551"/>
      <c r="BK756" s="551"/>
      <c r="BL756" s="551"/>
      <c r="BM756" s="551"/>
      <c r="BN756" s="551"/>
      <c r="BO756" s="551"/>
      <c r="BP756" s="551"/>
      <c r="BQ756" s="551"/>
      <c r="BR756" s="551"/>
      <c r="BS756" s="551"/>
      <c r="BT756" s="551"/>
      <c r="BU756" s="551"/>
      <c r="BV756" s="551"/>
      <c r="BW756" s="551"/>
      <c r="BX756" s="551"/>
      <c r="BY756" s="551"/>
    </row>
    <row r="757">
      <c r="A757" s="551"/>
      <c r="B757" s="551"/>
      <c r="C757" s="551"/>
      <c r="D757" s="551"/>
      <c r="E757" s="554"/>
      <c r="H757" s="551"/>
      <c r="I757" s="551"/>
      <c r="J757" s="551"/>
      <c r="K757" s="551"/>
      <c r="L757" s="551"/>
      <c r="M757" s="551"/>
      <c r="N757" s="551"/>
      <c r="O757" s="551"/>
      <c r="P757" s="551"/>
      <c r="Q757" s="551"/>
      <c r="R757" s="551"/>
      <c r="S757" s="551"/>
      <c r="T757" s="551"/>
      <c r="U757" s="551"/>
      <c r="V757" s="551"/>
      <c r="W757" s="551"/>
      <c r="X757" s="551"/>
      <c r="Y757" s="551"/>
      <c r="Z757" s="551"/>
      <c r="AA757" s="551"/>
      <c r="AB757" s="551"/>
      <c r="AC757" s="551"/>
      <c r="AD757" s="551"/>
      <c r="AE757" s="551"/>
      <c r="AF757" s="551"/>
      <c r="AG757" s="551"/>
      <c r="AH757" s="551"/>
      <c r="AI757" s="551"/>
      <c r="AJ757" s="551"/>
      <c r="AK757" s="551"/>
      <c r="AL757" s="551"/>
      <c r="AM757" s="551"/>
      <c r="AN757" s="551"/>
      <c r="AO757" s="551"/>
      <c r="AP757" s="551"/>
      <c r="AQ757" s="551"/>
      <c r="AR757" s="551"/>
      <c r="AS757" s="551"/>
      <c r="AT757" s="551"/>
      <c r="AU757" s="551"/>
      <c r="AV757" s="551"/>
      <c r="AW757" s="551"/>
      <c r="AX757" s="551"/>
      <c r="AY757" s="551"/>
      <c r="AZ757" s="551"/>
      <c r="BA757" s="551"/>
      <c r="BB757" s="551"/>
      <c r="BC757" s="551"/>
      <c r="BD757" s="551"/>
      <c r="BE757" s="551"/>
      <c r="BF757" s="551"/>
      <c r="BG757" s="551"/>
      <c r="BH757" s="551"/>
      <c r="BI757" s="551"/>
      <c r="BJ757" s="551"/>
      <c r="BK757" s="551"/>
      <c r="BL757" s="551"/>
      <c r="BM757" s="551"/>
      <c r="BN757" s="551"/>
      <c r="BO757" s="551"/>
      <c r="BP757" s="551"/>
      <c r="BQ757" s="551"/>
      <c r="BR757" s="551"/>
      <c r="BS757" s="551"/>
      <c r="BT757" s="551"/>
      <c r="BU757" s="551"/>
      <c r="BV757" s="551"/>
      <c r="BW757" s="551"/>
      <c r="BX757" s="551"/>
      <c r="BY757" s="551"/>
    </row>
    <row r="758">
      <c r="A758" s="551"/>
      <c r="B758" s="551"/>
      <c r="C758" s="551"/>
      <c r="D758" s="551"/>
      <c r="E758" s="554"/>
      <c r="H758" s="551"/>
      <c r="I758" s="551"/>
      <c r="J758" s="551"/>
      <c r="K758" s="551"/>
      <c r="L758" s="551"/>
      <c r="M758" s="551"/>
      <c r="N758" s="551"/>
      <c r="O758" s="551"/>
      <c r="P758" s="551"/>
      <c r="Q758" s="551"/>
      <c r="R758" s="551"/>
      <c r="S758" s="551"/>
      <c r="T758" s="551"/>
      <c r="U758" s="551"/>
      <c r="V758" s="551"/>
      <c r="W758" s="551"/>
      <c r="X758" s="551"/>
      <c r="Y758" s="551"/>
      <c r="Z758" s="551"/>
      <c r="AA758" s="551"/>
      <c r="AB758" s="551"/>
      <c r="AC758" s="551"/>
      <c r="AD758" s="551"/>
      <c r="AE758" s="551"/>
      <c r="AF758" s="551"/>
      <c r="AG758" s="551"/>
      <c r="AH758" s="551"/>
      <c r="AI758" s="551"/>
      <c r="AJ758" s="551"/>
      <c r="AK758" s="551"/>
      <c r="AL758" s="551"/>
      <c r="AM758" s="551"/>
      <c r="AN758" s="551"/>
      <c r="AO758" s="551"/>
      <c r="AP758" s="551"/>
      <c r="AQ758" s="551"/>
      <c r="AR758" s="551"/>
      <c r="AS758" s="551"/>
      <c r="AT758" s="551"/>
      <c r="AU758" s="551"/>
      <c r="AV758" s="551"/>
      <c r="AW758" s="551"/>
      <c r="AX758" s="551"/>
      <c r="AY758" s="551"/>
      <c r="AZ758" s="551"/>
      <c r="BA758" s="551"/>
      <c r="BB758" s="551"/>
      <c r="BC758" s="551"/>
      <c r="BD758" s="551"/>
      <c r="BE758" s="551"/>
      <c r="BF758" s="551"/>
      <c r="BG758" s="551"/>
      <c r="BH758" s="551"/>
      <c r="BI758" s="551"/>
      <c r="BJ758" s="551"/>
      <c r="BK758" s="551"/>
      <c r="BL758" s="551"/>
      <c r="BM758" s="551"/>
      <c r="BN758" s="551"/>
      <c r="BO758" s="551"/>
      <c r="BP758" s="551"/>
      <c r="BQ758" s="551"/>
      <c r="BR758" s="551"/>
      <c r="BS758" s="551"/>
      <c r="BT758" s="551"/>
      <c r="BU758" s="551"/>
      <c r="BV758" s="551"/>
      <c r="BW758" s="551"/>
      <c r="BX758" s="551"/>
      <c r="BY758" s="551"/>
    </row>
    <row r="759">
      <c r="A759" s="551"/>
      <c r="B759" s="551"/>
      <c r="C759" s="551"/>
      <c r="D759" s="551"/>
      <c r="E759" s="554"/>
      <c r="H759" s="551"/>
      <c r="I759" s="551"/>
      <c r="J759" s="551"/>
      <c r="K759" s="551"/>
      <c r="L759" s="551"/>
      <c r="M759" s="551"/>
      <c r="N759" s="551"/>
      <c r="O759" s="551"/>
      <c r="P759" s="551"/>
      <c r="Q759" s="551"/>
      <c r="R759" s="551"/>
      <c r="S759" s="551"/>
      <c r="T759" s="551"/>
      <c r="U759" s="551"/>
      <c r="V759" s="551"/>
      <c r="W759" s="551"/>
      <c r="X759" s="551"/>
      <c r="Y759" s="551"/>
      <c r="Z759" s="551"/>
      <c r="AA759" s="551"/>
      <c r="AB759" s="551"/>
      <c r="AC759" s="551"/>
      <c r="AD759" s="551"/>
      <c r="AE759" s="551"/>
      <c r="AF759" s="551"/>
      <c r="AG759" s="551"/>
      <c r="AH759" s="551"/>
      <c r="AI759" s="551"/>
      <c r="AJ759" s="551"/>
      <c r="AK759" s="551"/>
      <c r="AL759" s="551"/>
      <c r="AM759" s="551"/>
      <c r="AN759" s="551"/>
      <c r="AO759" s="551"/>
      <c r="AP759" s="551"/>
      <c r="AQ759" s="551"/>
      <c r="AR759" s="551"/>
      <c r="AS759" s="551"/>
      <c r="AT759" s="551"/>
      <c r="AU759" s="551"/>
      <c r="AV759" s="551"/>
      <c r="AW759" s="551"/>
      <c r="AX759" s="551"/>
      <c r="AY759" s="551"/>
      <c r="AZ759" s="551"/>
      <c r="BA759" s="551"/>
      <c r="BB759" s="551"/>
      <c r="BC759" s="551"/>
      <c r="BD759" s="551"/>
      <c r="BE759" s="551"/>
      <c r="BF759" s="551"/>
      <c r="BG759" s="551"/>
      <c r="BH759" s="551"/>
      <c r="BI759" s="551"/>
      <c r="BJ759" s="551"/>
      <c r="BK759" s="551"/>
      <c r="BL759" s="551"/>
      <c r="BM759" s="551"/>
      <c r="BN759" s="551"/>
      <c r="BO759" s="551"/>
      <c r="BP759" s="551"/>
      <c r="BQ759" s="551"/>
      <c r="BR759" s="551"/>
      <c r="BS759" s="551"/>
      <c r="BT759" s="551"/>
      <c r="BU759" s="551"/>
      <c r="BV759" s="551"/>
      <c r="BW759" s="551"/>
      <c r="BX759" s="551"/>
      <c r="BY759" s="551"/>
    </row>
    <row r="760">
      <c r="A760" s="551"/>
      <c r="B760" s="551"/>
      <c r="C760" s="551"/>
      <c r="D760" s="551"/>
      <c r="E760" s="554"/>
      <c r="H760" s="551"/>
      <c r="I760" s="551"/>
      <c r="J760" s="551"/>
      <c r="K760" s="551"/>
      <c r="L760" s="551"/>
      <c r="M760" s="551"/>
      <c r="N760" s="551"/>
      <c r="O760" s="551"/>
      <c r="P760" s="551"/>
      <c r="Q760" s="551"/>
      <c r="R760" s="551"/>
      <c r="S760" s="551"/>
      <c r="T760" s="551"/>
      <c r="U760" s="551"/>
      <c r="V760" s="551"/>
      <c r="W760" s="551"/>
      <c r="X760" s="551"/>
      <c r="Y760" s="551"/>
      <c r="Z760" s="551"/>
      <c r="AA760" s="551"/>
      <c r="AB760" s="551"/>
      <c r="AC760" s="551"/>
      <c r="AD760" s="551"/>
      <c r="AE760" s="551"/>
      <c r="AF760" s="551"/>
      <c r="AG760" s="551"/>
      <c r="AH760" s="551"/>
      <c r="AI760" s="551"/>
      <c r="AJ760" s="551"/>
      <c r="AK760" s="551"/>
      <c r="AL760" s="551"/>
      <c r="AM760" s="551"/>
      <c r="AN760" s="551"/>
      <c r="AO760" s="551"/>
      <c r="AP760" s="551"/>
      <c r="AQ760" s="551"/>
      <c r="AR760" s="551"/>
      <c r="AS760" s="551"/>
      <c r="AT760" s="551"/>
      <c r="AU760" s="551"/>
      <c r="AV760" s="551"/>
      <c r="AW760" s="551"/>
      <c r="AX760" s="551"/>
      <c r="AY760" s="551"/>
      <c r="AZ760" s="551"/>
      <c r="BA760" s="551"/>
      <c r="BB760" s="551"/>
      <c r="BC760" s="551"/>
      <c r="BD760" s="551"/>
      <c r="BE760" s="551"/>
      <c r="BF760" s="551"/>
      <c r="BG760" s="551"/>
      <c r="BH760" s="551"/>
      <c r="BI760" s="551"/>
      <c r="BJ760" s="551"/>
      <c r="BK760" s="551"/>
      <c r="BL760" s="551"/>
      <c r="BM760" s="551"/>
      <c r="BN760" s="551"/>
      <c r="BO760" s="551"/>
      <c r="BP760" s="551"/>
      <c r="BQ760" s="551"/>
      <c r="BR760" s="551"/>
      <c r="BS760" s="551"/>
      <c r="BT760" s="551"/>
      <c r="BU760" s="551"/>
      <c r="BV760" s="551"/>
      <c r="BW760" s="551"/>
      <c r="BX760" s="551"/>
      <c r="BY760" s="551"/>
    </row>
    <row r="761">
      <c r="A761" s="551"/>
      <c r="B761" s="551"/>
      <c r="C761" s="551"/>
      <c r="D761" s="551"/>
      <c r="E761" s="554"/>
      <c r="H761" s="551"/>
      <c r="I761" s="551"/>
      <c r="J761" s="551"/>
      <c r="K761" s="551"/>
      <c r="L761" s="551"/>
      <c r="M761" s="551"/>
      <c r="N761" s="551"/>
      <c r="O761" s="551"/>
      <c r="P761" s="551"/>
      <c r="Q761" s="551"/>
      <c r="R761" s="551"/>
      <c r="S761" s="551"/>
      <c r="T761" s="551"/>
      <c r="U761" s="551"/>
      <c r="V761" s="551"/>
      <c r="W761" s="551"/>
      <c r="X761" s="551"/>
      <c r="Y761" s="551"/>
      <c r="Z761" s="551"/>
      <c r="AA761" s="551"/>
      <c r="AB761" s="551"/>
      <c r="AC761" s="551"/>
      <c r="AD761" s="551"/>
      <c r="AE761" s="551"/>
      <c r="AF761" s="551"/>
      <c r="AG761" s="551"/>
      <c r="AH761" s="551"/>
      <c r="AI761" s="551"/>
      <c r="AJ761" s="551"/>
      <c r="AK761" s="551"/>
      <c r="AL761" s="551"/>
      <c r="AM761" s="551"/>
      <c r="AN761" s="551"/>
      <c r="AO761" s="551"/>
      <c r="AP761" s="551"/>
      <c r="AQ761" s="551"/>
      <c r="AR761" s="551"/>
      <c r="AS761" s="551"/>
      <c r="AT761" s="551"/>
      <c r="AU761" s="551"/>
      <c r="AV761" s="551"/>
      <c r="AW761" s="551"/>
      <c r="AX761" s="551"/>
      <c r="AY761" s="551"/>
      <c r="AZ761" s="551"/>
      <c r="BA761" s="551"/>
      <c r="BB761" s="551"/>
      <c r="BC761" s="551"/>
      <c r="BD761" s="551"/>
      <c r="BE761" s="551"/>
      <c r="BF761" s="551"/>
      <c r="BG761" s="551"/>
      <c r="BH761" s="551"/>
      <c r="BI761" s="551"/>
      <c r="BJ761" s="551"/>
      <c r="BK761" s="551"/>
      <c r="BL761" s="551"/>
      <c r="BM761" s="551"/>
      <c r="BN761" s="551"/>
      <c r="BO761" s="551"/>
      <c r="BP761" s="551"/>
      <c r="BQ761" s="551"/>
      <c r="BR761" s="551"/>
      <c r="BS761" s="551"/>
      <c r="BT761" s="551"/>
      <c r="BU761" s="551"/>
      <c r="BV761" s="551"/>
      <c r="BW761" s="551"/>
      <c r="BX761" s="551"/>
      <c r="BY761" s="551"/>
    </row>
    <row r="762">
      <c r="A762" s="551"/>
      <c r="B762" s="551"/>
      <c r="C762" s="551"/>
      <c r="D762" s="551"/>
      <c r="E762" s="554"/>
      <c r="H762" s="551"/>
      <c r="I762" s="551"/>
      <c r="J762" s="551"/>
      <c r="K762" s="551"/>
      <c r="L762" s="551"/>
      <c r="M762" s="551"/>
      <c r="N762" s="551"/>
      <c r="O762" s="551"/>
      <c r="P762" s="551"/>
      <c r="Q762" s="551"/>
      <c r="R762" s="551"/>
      <c r="S762" s="551"/>
      <c r="T762" s="551"/>
      <c r="U762" s="551"/>
      <c r="V762" s="551"/>
      <c r="W762" s="551"/>
      <c r="X762" s="551"/>
      <c r="Y762" s="551"/>
      <c r="Z762" s="551"/>
      <c r="AA762" s="551"/>
      <c r="AB762" s="551"/>
      <c r="AC762" s="551"/>
      <c r="AD762" s="551"/>
      <c r="AE762" s="551"/>
      <c r="AF762" s="551"/>
      <c r="AG762" s="551"/>
      <c r="AH762" s="551"/>
      <c r="AI762" s="551"/>
      <c r="AJ762" s="551"/>
      <c r="AK762" s="551"/>
      <c r="AL762" s="551"/>
      <c r="AM762" s="551"/>
      <c r="AN762" s="551"/>
      <c r="AO762" s="551"/>
      <c r="AP762" s="551"/>
      <c r="AQ762" s="551"/>
      <c r="AR762" s="551"/>
      <c r="AS762" s="551"/>
      <c r="AT762" s="551"/>
      <c r="AU762" s="551"/>
      <c r="AV762" s="551"/>
      <c r="AW762" s="551"/>
      <c r="AX762" s="551"/>
      <c r="AY762" s="551"/>
      <c r="AZ762" s="551"/>
      <c r="BA762" s="551"/>
      <c r="BB762" s="551"/>
      <c r="BC762" s="551"/>
      <c r="BD762" s="551"/>
      <c r="BE762" s="551"/>
      <c r="BF762" s="551"/>
      <c r="BG762" s="551"/>
      <c r="BH762" s="551"/>
      <c r="BI762" s="551"/>
      <c r="BJ762" s="551"/>
      <c r="BK762" s="551"/>
      <c r="BL762" s="551"/>
      <c r="BM762" s="551"/>
      <c r="BN762" s="551"/>
      <c r="BO762" s="551"/>
      <c r="BP762" s="551"/>
      <c r="BQ762" s="551"/>
      <c r="BR762" s="551"/>
      <c r="BS762" s="551"/>
      <c r="BT762" s="551"/>
      <c r="BU762" s="551"/>
      <c r="BV762" s="551"/>
      <c r="BW762" s="551"/>
      <c r="BX762" s="551"/>
      <c r="BY762" s="551"/>
    </row>
    <row r="763">
      <c r="A763" s="551"/>
      <c r="B763" s="551"/>
      <c r="C763" s="551"/>
      <c r="D763" s="551"/>
      <c r="E763" s="554"/>
      <c r="H763" s="551"/>
      <c r="I763" s="551"/>
      <c r="J763" s="551"/>
      <c r="K763" s="551"/>
      <c r="L763" s="551"/>
      <c r="M763" s="551"/>
      <c r="N763" s="551"/>
      <c r="O763" s="551"/>
      <c r="P763" s="551"/>
      <c r="Q763" s="551"/>
      <c r="R763" s="551"/>
      <c r="S763" s="551"/>
      <c r="T763" s="551"/>
      <c r="U763" s="551"/>
      <c r="V763" s="551"/>
      <c r="W763" s="551"/>
      <c r="X763" s="551"/>
      <c r="Y763" s="551"/>
      <c r="Z763" s="551"/>
      <c r="AA763" s="551"/>
      <c r="AB763" s="551"/>
      <c r="AC763" s="551"/>
      <c r="AD763" s="551"/>
      <c r="AE763" s="551"/>
      <c r="AF763" s="551"/>
      <c r="AG763" s="551"/>
      <c r="AH763" s="551"/>
      <c r="AI763" s="551"/>
      <c r="AJ763" s="551"/>
      <c r="AK763" s="551"/>
      <c r="AL763" s="551"/>
      <c r="AM763" s="551"/>
      <c r="AN763" s="551"/>
      <c r="AO763" s="551"/>
      <c r="AP763" s="551"/>
      <c r="AQ763" s="551"/>
      <c r="AR763" s="551"/>
      <c r="AS763" s="551"/>
      <c r="AT763" s="551"/>
      <c r="AU763" s="551"/>
      <c r="AV763" s="551"/>
      <c r="AW763" s="551"/>
      <c r="AX763" s="551"/>
      <c r="AY763" s="551"/>
      <c r="AZ763" s="551"/>
      <c r="BA763" s="551"/>
      <c r="BB763" s="551"/>
      <c r="BC763" s="551"/>
      <c r="BD763" s="551"/>
      <c r="BE763" s="551"/>
      <c r="BF763" s="551"/>
      <c r="BG763" s="551"/>
      <c r="BH763" s="551"/>
      <c r="BI763" s="551"/>
      <c r="BJ763" s="551"/>
      <c r="BK763" s="551"/>
      <c r="BL763" s="551"/>
      <c r="BM763" s="551"/>
      <c r="BN763" s="551"/>
      <c r="BO763" s="551"/>
      <c r="BP763" s="551"/>
      <c r="BQ763" s="551"/>
      <c r="BR763" s="551"/>
      <c r="BS763" s="551"/>
      <c r="BT763" s="551"/>
      <c r="BU763" s="551"/>
      <c r="BV763" s="551"/>
      <c r="BW763" s="551"/>
      <c r="BX763" s="551"/>
      <c r="BY763" s="551"/>
    </row>
    <row r="764">
      <c r="A764" s="551"/>
      <c r="B764" s="551"/>
      <c r="C764" s="551"/>
      <c r="D764" s="551"/>
      <c r="E764" s="554"/>
      <c r="H764" s="551"/>
      <c r="I764" s="551"/>
      <c r="J764" s="551"/>
      <c r="K764" s="551"/>
      <c r="L764" s="551"/>
      <c r="M764" s="551"/>
      <c r="N764" s="551"/>
      <c r="O764" s="551"/>
      <c r="P764" s="551"/>
      <c r="Q764" s="551"/>
      <c r="R764" s="551"/>
      <c r="S764" s="551"/>
      <c r="T764" s="551"/>
      <c r="U764" s="551"/>
      <c r="V764" s="551"/>
      <c r="W764" s="551"/>
      <c r="X764" s="551"/>
      <c r="Y764" s="551"/>
      <c r="Z764" s="551"/>
      <c r="AA764" s="551"/>
      <c r="AB764" s="551"/>
      <c r="AC764" s="551"/>
      <c r="AD764" s="551"/>
      <c r="AE764" s="551"/>
      <c r="AF764" s="551"/>
      <c r="AG764" s="551"/>
      <c r="AH764" s="551"/>
      <c r="AI764" s="551"/>
      <c r="AJ764" s="551"/>
      <c r="AK764" s="551"/>
      <c r="AL764" s="551"/>
      <c r="AM764" s="551"/>
      <c r="AN764" s="551"/>
      <c r="AO764" s="551"/>
      <c r="AP764" s="551"/>
      <c r="AQ764" s="551"/>
      <c r="AR764" s="551"/>
      <c r="AS764" s="551"/>
      <c r="AT764" s="551"/>
      <c r="AU764" s="551"/>
      <c r="AV764" s="551"/>
      <c r="AW764" s="551"/>
      <c r="AX764" s="551"/>
      <c r="AY764" s="551"/>
      <c r="AZ764" s="551"/>
      <c r="BA764" s="551"/>
      <c r="BB764" s="551"/>
      <c r="BC764" s="551"/>
      <c r="BD764" s="551"/>
      <c r="BE764" s="551"/>
      <c r="BF764" s="551"/>
      <c r="BG764" s="551"/>
      <c r="BH764" s="551"/>
      <c r="BI764" s="551"/>
      <c r="BJ764" s="551"/>
      <c r="BK764" s="551"/>
      <c r="BL764" s="551"/>
      <c r="BM764" s="551"/>
      <c r="BN764" s="551"/>
      <c r="BO764" s="551"/>
      <c r="BP764" s="551"/>
      <c r="BQ764" s="551"/>
      <c r="BR764" s="551"/>
      <c r="BS764" s="551"/>
      <c r="BT764" s="551"/>
      <c r="BU764" s="551"/>
      <c r="BV764" s="551"/>
      <c r="BW764" s="551"/>
      <c r="BX764" s="551"/>
      <c r="BY764" s="551"/>
    </row>
    <row r="765">
      <c r="A765" s="551"/>
      <c r="B765" s="551"/>
      <c r="C765" s="551"/>
      <c r="D765" s="551"/>
      <c r="E765" s="554"/>
      <c r="H765" s="551"/>
      <c r="I765" s="551"/>
      <c r="J765" s="551"/>
      <c r="K765" s="551"/>
      <c r="L765" s="551"/>
      <c r="M765" s="551"/>
      <c r="N765" s="551"/>
      <c r="O765" s="551"/>
      <c r="P765" s="551"/>
      <c r="Q765" s="551"/>
      <c r="R765" s="551"/>
      <c r="S765" s="551"/>
      <c r="T765" s="551"/>
      <c r="U765" s="551"/>
      <c r="V765" s="551"/>
      <c r="W765" s="551"/>
      <c r="X765" s="551"/>
      <c r="Y765" s="551"/>
      <c r="Z765" s="551"/>
      <c r="AA765" s="551"/>
      <c r="AB765" s="551"/>
      <c r="AC765" s="551"/>
      <c r="AD765" s="551"/>
      <c r="AE765" s="551"/>
      <c r="AF765" s="551"/>
      <c r="AG765" s="551"/>
      <c r="AH765" s="551"/>
      <c r="AI765" s="551"/>
      <c r="AJ765" s="551"/>
      <c r="AK765" s="551"/>
      <c r="AL765" s="551"/>
      <c r="AM765" s="551"/>
      <c r="AN765" s="551"/>
      <c r="AO765" s="551"/>
      <c r="AP765" s="551"/>
      <c r="AQ765" s="551"/>
      <c r="AR765" s="551"/>
      <c r="AS765" s="551"/>
      <c r="AT765" s="551"/>
      <c r="AU765" s="551"/>
      <c r="AV765" s="551"/>
      <c r="AW765" s="551"/>
      <c r="AX765" s="551"/>
      <c r="AY765" s="551"/>
      <c r="AZ765" s="551"/>
      <c r="BA765" s="551"/>
      <c r="BB765" s="551"/>
      <c r="BC765" s="551"/>
      <c r="BD765" s="551"/>
      <c r="BE765" s="551"/>
      <c r="BF765" s="551"/>
      <c r="BG765" s="551"/>
      <c r="BH765" s="551"/>
      <c r="BI765" s="551"/>
      <c r="BJ765" s="551"/>
      <c r="BK765" s="551"/>
      <c r="BL765" s="551"/>
      <c r="BM765" s="551"/>
      <c r="BN765" s="551"/>
      <c r="BO765" s="551"/>
      <c r="BP765" s="551"/>
      <c r="BQ765" s="551"/>
      <c r="BR765" s="551"/>
      <c r="BS765" s="551"/>
      <c r="BT765" s="551"/>
      <c r="BU765" s="551"/>
      <c r="BV765" s="551"/>
      <c r="BW765" s="551"/>
      <c r="BX765" s="551"/>
      <c r="BY765" s="551"/>
    </row>
    <row r="766">
      <c r="A766" s="551"/>
      <c r="B766" s="551"/>
      <c r="C766" s="551"/>
      <c r="D766" s="551"/>
      <c r="E766" s="554"/>
      <c r="H766" s="551"/>
      <c r="I766" s="551"/>
      <c r="J766" s="551"/>
      <c r="K766" s="551"/>
      <c r="L766" s="551"/>
      <c r="M766" s="551"/>
      <c r="N766" s="551"/>
      <c r="O766" s="551"/>
      <c r="P766" s="551"/>
      <c r="Q766" s="551"/>
      <c r="R766" s="551"/>
      <c r="S766" s="551"/>
      <c r="T766" s="551"/>
      <c r="U766" s="551"/>
      <c r="V766" s="551"/>
      <c r="W766" s="551"/>
      <c r="X766" s="551"/>
      <c r="Y766" s="551"/>
      <c r="Z766" s="551"/>
      <c r="AA766" s="551"/>
      <c r="AB766" s="551"/>
      <c r="AC766" s="551"/>
      <c r="AD766" s="551"/>
      <c r="AE766" s="551"/>
      <c r="AF766" s="551"/>
      <c r="AG766" s="551"/>
      <c r="AH766" s="551"/>
      <c r="AI766" s="551"/>
      <c r="AJ766" s="551"/>
      <c r="AK766" s="551"/>
      <c r="AL766" s="551"/>
      <c r="AM766" s="551"/>
      <c r="AN766" s="551"/>
      <c r="AO766" s="551"/>
      <c r="AP766" s="551"/>
      <c r="AQ766" s="551"/>
      <c r="AR766" s="551"/>
      <c r="AS766" s="551"/>
      <c r="AT766" s="551"/>
      <c r="AU766" s="551"/>
      <c r="AV766" s="551"/>
      <c r="AW766" s="551"/>
      <c r="AX766" s="551"/>
      <c r="AY766" s="551"/>
      <c r="AZ766" s="551"/>
      <c r="BA766" s="551"/>
      <c r="BB766" s="551"/>
      <c r="BC766" s="551"/>
      <c r="BD766" s="551"/>
      <c r="BE766" s="551"/>
      <c r="BF766" s="551"/>
      <c r="BG766" s="551"/>
      <c r="BH766" s="551"/>
      <c r="BI766" s="551"/>
      <c r="BJ766" s="551"/>
      <c r="BK766" s="551"/>
      <c r="BL766" s="551"/>
      <c r="BM766" s="551"/>
      <c r="BN766" s="551"/>
      <c r="BO766" s="551"/>
      <c r="BP766" s="551"/>
      <c r="BQ766" s="551"/>
      <c r="BR766" s="551"/>
      <c r="BS766" s="551"/>
      <c r="BT766" s="551"/>
      <c r="BU766" s="551"/>
      <c r="BV766" s="551"/>
      <c r="BW766" s="551"/>
      <c r="BX766" s="551"/>
      <c r="BY766" s="551"/>
    </row>
    <row r="767">
      <c r="A767" s="551"/>
      <c r="B767" s="551"/>
      <c r="C767" s="551"/>
      <c r="D767" s="551"/>
      <c r="E767" s="554"/>
      <c r="H767" s="551"/>
      <c r="I767" s="551"/>
      <c r="J767" s="551"/>
      <c r="K767" s="551"/>
      <c r="L767" s="551"/>
      <c r="M767" s="551"/>
      <c r="N767" s="551"/>
      <c r="O767" s="551"/>
      <c r="P767" s="551"/>
      <c r="Q767" s="551"/>
      <c r="R767" s="551"/>
      <c r="S767" s="551"/>
      <c r="T767" s="551"/>
      <c r="U767" s="551"/>
      <c r="V767" s="551"/>
      <c r="W767" s="551"/>
      <c r="X767" s="551"/>
      <c r="Y767" s="551"/>
      <c r="Z767" s="551"/>
      <c r="AA767" s="551"/>
      <c r="AB767" s="551"/>
      <c r="AC767" s="551"/>
      <c r="AD767" s="551"/>
      <c r="AE767" s="551"/>
      <c r="AF767" s="551"/>
      <c r="AG767" s="551"/>
      <c r="AH767" s="551"/>
      <c r="AI767" s="551"/>
      <c r="AJ767" s="551"/>
      <c r="AK767" s="551"/>
      <c r="AL767" s="551"/>
      <c r="AM767" s="551"/>
      <c r="AN767" s="551"/>
      <c r="AO767" s="551"/>
      <c r="AP767" s="551"/>
      <c r="AQ767" s="551"/>
      <c r="AR767" s="551"/>
      <c r="AS767" s="551"/>
      <c r="AT767" s="551"/>
      <c r="AU767" s="551"/>
      <c r="AV767" s="551"/>
      <c r="AW767" s="551"/>
      <c r="AX767" s="551"/>
      <c r="AY767" s="551"/>
      <c r="AZ767" s="551"/>
      <c r="BA767" s="551"/>
      <c r="BB767" s="551"/>
      <c r="BC767" s="551"/>
      <c r="BD767" s="551"/>
      <c r="BE767" s="551"/>
      <c r="BF767" s="551"/>
      <c r="BG767" s="551"/>
      <c r="BH767" s="551"/>
      <c r="BI767" s="551"/>
      <c r="BJ767" s="551"/>
      <c r="BK767" s="551"/>
      <c r="BL767" s="551"/>
      <c r="BM767" s="551"/>
      <c r="BN767" s="551"/>
      <c r="BO767" s="551"/>
      <c r="BP767" s="551"/>
      <c r="BQ767" s="551"/>
      <c r="BR767" s="551"/>
      <c r="BS767" s="551"/>
      <c r="BT767" s="551"/>
      <c r="BU767" s="551"/>
      <c r="BV767" s="551"/>
      <c r="BW767" s="551"/>
      <c r="BX767" s="551"/>
      <c r="BY767" s="551"/>
    </row>
    <row r="768">
      <c r="A768" s="551"/>
      <c r="B768" s="551"/>
      <c r="C768" s="551"/>
      <c r="D768" s="551"/>
      <c r="E768" s="554"/>
      <c r="H768" s="551"/>
      <c r="I768" s="551"/>
      <c r="J768" s="551"/>
      <c r="K768" s="551"/>
      <c r="L768" s="551"/>
      <c r="M768" s="551"/>
      <c r="N768" s="551"/>
      <c r="O768" s="551"/>
      <c r="P768" s="551"/>
      <c r="Q768" s="551"/>
      <c r="R768" s="551"/>
      <c r="S768" s="551"/>
      <c r="T768" s="551"/>
      <c r="U768" s="551"/>
      <c r="V768" s="551"/>
      <c r="W768" s="551"/>
      <c r="X768" s="551"/>
      <c r="Y768" s="551"/>
      <c r="Z768" s="551"/>
      <c r="AA768" s="551"/>
      <c r="AB768" s="551"/>
      <c r="AC768" s="551"/>
      <c r="AD768" s="551"/>
      <c r="AE768" s="551"/>
      <c r="AF768" s="551"/>
      <c r="AG768" s="551"/>
      <c r="AH768" s="551"/>
      <c r="AI768" s="551"/>
      <c r="AJ768" s="551"/>
      <c r="AK768" s="551"/>
      <c r="AL768" s="551"/>
      <c r="AM768" s="551"/>
      <c r="AN768" s="551"/>
      <c r="AO768" s="551"/>
      <c r="AP768" s="551"/>
      <c r="AQ768" s="551"/>
      <c r="AR768" s="551"/>
      <c r="AS768" s="551"/>
      <c r="AT768" s="551"/>
      <c r="AU768" s="551"/>
      <c r="AV768" s="551"/>
      <c r="AW768" s="551"/>
      <c r="AX768" s="551"/>
      <c r="AY768" s="551"/>
      <c r="AZ768" s="551"/>
      <c r="BA768" s="551"/>
      <c r="BB768" s="551"/>
      <c r="BC768" s="551"/>
      <c r="BD768" s="551"/>
      <c r="BE768" s="551"/>
      <c r="BF768" s="551"/>
      <c r="BG768" s="551"/>
      <c r="BH768" s="551"/>
      <c r="BI768" s="551"/>
      <c r="BJ768" s="551"/>
      <c r="BK768" s="551"/>
      <c r="BL768" s="551"/>
      <c r="BM768" s="551"/>
      <c r="BN768" s="551"/>
      <c r="BO768" s="551"/>
      <c r="BP768" s="551"/>
      <c r="BQ768" s="551"/>
      <c r="BR768" s="551"/>
      <c r="BS768" s="551"/>
      <c r="BT768" s="551"/>
      <c r="BU768" s="551"/>
      <c r="BV768" s="551"/>
      <c r="BW768" s="551"/>
      <c r="BX768" s="551"/>
      <c r="BY768" s="551"/>
    </row>
    <row r="769">
      <c r="A769" s="551"/>
      <c r="B769" s="551"/>
      <c r="C769" s="551"/>
      <c r="D769" s="551"/>
      <c r="E769" s="554"/>
      <c r="H769" s="551"/>
      <c r="I769" s="551"/>
      <c r="J769" s="551"/>
      <c r="K769" s="551"/>
      <c r="L769" s="551"/>
      <c r="M769" s="551"/>
      <c r="N769" s="551"/>
      <c r="O769" s="551"/>
      <c r="P769" s="551"/>
      <c r="Q769" s="551"/>
      <c r="R769" s="551"/>
      <c r="S769" s="551"/>
      <c r="T769" s="551"/>
      <c r="U769" s="551"/>
      <c r="V769" s="551"/>
      <c r="W769" s="551"/>
      <c r="X769" s="551"/>
      <c r="Y769" s="551"/>
      <c r="Z769" s="551"/>
      <c r="AA769" s="551"/>
      <c r="AB769" s="551"/>
      <c r="AC769" s="551"/>
      <c r="AD769" s="551"/>
      <c r="AE769" s="551"/>
      <c r="AF769" s="551"/>
      <c r="AG769" s="551"/>
      <c r="AH769" s="551"/>
      <c r="AI769" s="551"/>
      <c r="AJ769" s="551"/>
      <c r="AK769" s="551"/>
      <c r="AL769" s="551"/>
      <c r="AM769" s="551"/>
      <c r="AN769" s="551"/>
      <c r="AO769" s="551"/>
      <c r="AP769" s="551"/>
      <c r="AQ769" s="551"/>
      <c r="AR769" s="551"/>
      <c r="AS769" s="551"/>
      <c r="AT769" s="551"/>
      <c r="AU769" s="551"/>
      <c r="AV769" s="551"/>
      <c r="AW769" s="551"/>
      <c r="AX769" s="551"/>
      <c r="AY769" s="551"/>
      <c r="AZ769" s="551"/>
      <c r="BA769" s="551"/>
      <c r="BB769" s="551"/>
      <c r="BC769" s="551"/>
      <c r="BD769" s="551"/>
      <c r="BE769" s="551"/>
      <c r="BF769" s="551"/>
      <c r="BG769" s="551"/>
      <c r="BH769" s="551"/>
      <c r="BI769" s="551"/>
      <c r="BJ769" s="551"/>
      <c r="BK769" s="551"/>
      <c r="BL769" s="551"/>
      <c r="BM769" s="551"/>
      <c r="BN769" s="551"/>
      <c r="BO769" s="551"/>
      <c r="BP769" s="551"/>
      <c r="BQ769" s="551"/>
      <c r="BR769" s="551"/>
      <c r="BS769" s="551"/>
      <c r="BT769" s="551"/>
      <c r="BU769" s="551"/>
      <c r="BV769" s="551"/>
      <c r="BW769" s="551"/>
      <c r="BX769" s="551"/>
      <c r="BY769" s="551"/>
    </row>
    <row r="770">
      <c r="A770" s="551"/>
      <c r="B770" s="551"/>
      <c r="C770" s="551"/>
      <c r="D770" s="551"/>
      <c r="E770" s="554"/>
      <c r="H770" s="551"/>
      <c r="I770" s="551"/>
      <c r="J770" s="551"/>
      <c r="K770" s="551"/>
      <c r="L770" s="551"/>
      <c r="M770" s="551"/>
      <c r="N770" s="551"/>
      <c r="O770" s="551"/>
      <c r="P770" s="551"/>
      <c r="Q770" s="551"/>
      <c r="R770" s="551"/>
      <c r="S770" s="551"/>
      <c r="T770" s="551"/>
      <c r="U770" s="551"/>
      <c r="V770" s="551"/>
      <c r="W770" s="551"/>
      <c r="X770" s="551"/>
      <c r="Y770" s="551"/>
      <c r="Z770" s="551"/>
      <c r="AA770" s="551"/>
      <c r="AB770" s="551"/>
      <c r="AC770" s="551"/>
      <c r="AD770" s="551"/>
      <c r="AE770" s="551"/>
      <c r="AF770" s="551"/>
      <c r="AG770" s="551"/>
      <c r="AH770" s="551"/>
      <c r="AI770" s="551"/>
      <c r="AJ770" s="551"/>
      <c r="AK770" s="551"/>
      <c r="AL770" s="551"/>
      <c r="AM770" s="551"/>
      <c r="AN770" s="551"/>
      <c r="AO770" s="551"/>
      <c r="AP770" s="551"/>
      <c r="AQ770" s="551"/>
      <c r="AR770" s="551"/>
      <c r="AS770" s="551"/>
      <c r="AT770" s="551"/>
      <c r="AU770" s="551"/>
      <c r="AV770" s="551"/>
      <c r="AW770" s="551"/>
      <c r="AX770" s="551"/>
      <c r="AY770" s="551"/>
      <c r="AZ770" s="551"/>
      <c r="BA770" s="551"/>
      <c r="BB770" s="551"/>
      <c r="BC770" s="551"/>
      <c r="BD770" s="551"/>
      <c r="BE770" s="551"/>
      <c r="BF770" s="551"/>
      <c r="BG770" s="551"/>
      <c r="BH770" s="551"/>
      <c r="BI770" s="551"/>
      <c r="BJ770" s="551"/>
      <c r="BK770" s="551"/>
      <c r="BL770" s="551"/>
      <c r="BM770" s="551"/>
      <c r="BN770" s="551"/>
      <c r="BO770" s="551"/>
      <c r="BP770" s="551"/>
      <c r="BQ770" s="551"/>
      <c r="BR770" s="551"/>
      <c r="BS770" s="551"/>
      <c r="BT770" s="551"/>
      <c r="BU770" s="551"/>
      <c r="BV770" s="551"/>
      <c r="BW770" s="551"/>
      <c r="BX770" s="551"/>
      <c r="BY770" s="551"/>
    </row>
    <row r="771">
      <c r="A771" s="551"/>
      <c r="B771" s="551"/>
      <c r="C771" s="551"/>
      <c r="D771" s="551"/>
      <c r="E771" s="554"/>
      <c r="H771" s="551"/>
      <c r="I771" s="551"/>
      <c r="J771" s="551"/>
      <c r="K771" s="551"/>
      <c r="L771" s="551"/>
      <c r="M771" s="551"/>
      <c r="N771" s="551"/>
      <c r="O771" s="551"/>
      <c r="P771" s="551"/>
      <c r="Q771" s="551"/>
      <c r="R771" s="551"/>
      <c r="S771" s="551"/>
      <c r="T771" s="551"/>
      <c r="U771" s="551"/>
      <c r="V771" s="551"/>
      <c r="W771" s="551"/>
      <c r="X771" s="551"/>
      <c r="Y771" s="551"/>
      <c r="Z771" s="551"/>
      <c r="AA771" s="551"/>
      <c r="AB771" s="551"/>
      <c r="AC771" s="551"/>
      <c r="AD771" s="551"/>
      <c r="AE771" s="551"/>
      <c r="AF771" s="551"/>
      <c r="AG771" s="551"/>
      <c r="AH771" s="551"/>
      <c r="AI771" s="551"/>
      <c r="AJ771" s="551"/>
      <c r="AK771" s="551"/>
      <c r="AL771" s="551"/>
      <c r="AM771" s="551"/>
      <c r="AN771" s="551"/>
      <c r="AO771" s="551"/>
      <c r="AP771" s="551"/>
      <c r="AQ771" s="551"/>
      <c r="AR771" s="551"/>
      <c r="AS771" s="551"/>
      <c r="AT771" s="551"/>
      <c r="AU771" s="551"/>
      <c r="AV771" s="551"/>
      <c r="AW771" s="551"/>
      <c r="AX771" s="551"/>
      <c r="AY771" s="551"/>
      <c r="AZ771" s="551"/>
      <c r="BA771" s="551"/>
      <c r="BB771" s="551"/>
      <c r="BC771" s="551"/>
      <c r="BD771" s="551"/>
      <c r="BE771" s="551"/>
      <c r="BF771" s="551"/>
      <c r="BG771" s="551"/>
      <c r="BH771" s="551"/>
      <c r="BI771" s="551"/>
      <c r="BJ771" s="551"/>
      <c r="BK771" s="551"/>
      <c r="BL771" s="551"/>
      <c r="BM771" s="551"/>
      <c r="BN771" s="551"/>
      <c r="BO771" s="551"/>
      <c r="BP771" s="551"/>
      <c r="BQ771" s="551"/>
      <c r="BR771" s="551"/>
      <c r="BS771" s="551"/>
      <c r="BT771" s="551"/>
      <c r="BU771" s="551"/>
      <c r="BV771" s="551"/>
      <c r="BW771" s="551"/>
      <c r="BX771" s="551"/>
      <c r="BY771" s="551"/>
    </row>
    <row r="772">
      <c r="A772" s="551"/>
      <c r="B772" s="551"/>
      <c r="C772" s="551"/>
      <c r="D772" s="551"/>
      <c r="E772" s="554"/>
      <c r="H772" s="551"/>
      <c r="I772" s="551"/>
      <c r="J772" s="551"/>
      <c r="K772" s="551"/>
      <c r="L772" s="551"/>
      <c r="M772" s="551"/>
      <c r="N772" s="551"/>
      <c r="O772" s="551"/>
      <c r="P772" s="551"/>
      <c r="Q772" s="551"/>
      <c r="R772" s="551"/>
      <c r="S772" s="551"/>
      <c r="T772" s="551"/>
      <c r="U772" s="551"/>
      <c r="V772" s="551"/>
      <c r="W772" s="551"/>
      <c r="X772" s="551"/>
      <c r="Y772" s="551"/>
      <c r="Z772" s="551"/>
      <c r="AA772" s="551"/>
      <c r="AB772" s="551"/>
      <c r="AC772" s="551"/>
      <c r="AD772" s="551"/>
      <c r="AE772" s="551"/>
      <c r="AF772" s="551"/>
      <c r="AG772" s="551"/>
      <c r="AH772" s="551"/>
      <c r="AI772" s="551"/>
      <c r="AJ772" s="551"/>
      <c r="AK772" s="551"/>
      <c r="AL772" s="551"/>
      <c r="AM772" s="551"/>
      <c r="AN772" s="551"/>
      <c r="AO772" s="551"/>
      <c r="AP772" s="551"/>
      <c r="AQ772" s="551"/>
      <c r="AR772" s="551"/>
      <c r="AS772" s="551"/>
      <c r="AT772" s="551"/>
      <c r="AU772" s="551"/>
      <c r="AV772" s="551"/>
      <c r="AW772" s="551"/>
      <c r="AX772" s="551"/>
      <c r="AY772" s="551"/>
      <c r="AZ772" s="551"/>
      <c r="BA772" s="551"/>
      <c r="BB772" s="551"/>
      <c r="BC772" s="551"/>
      <c r="BD772" s="551"/>
      <c r="BE772" s="551"/>
      <c r="BF772" s="551"/>
      <c r="BG772" s="551"/>
      <c r="BH772" s="551"/>
      <c r="BI772" s="551"/>
      <c r="BJ772" s="551"/>
      <c r="BK772" s="551"/>
      <c r="BL772" s="551"/>
      <c r="BM772" s="551"/>
      <c r="BN772" s="551"/>
      <c r="BO772" s="551"/>
      <c r="BP772" s="551"/>
      <c r="BQ772" s="551"/>
      <c r="BR772" s="551"/>
      <c r="BS772" s="551"/>
      <c r="BT772" s="551"/>
      <c r="BU772" s="551"/>
      <c r="BV772" s="551"/>
      <c r="BW772" s="551"/>
      <c r="BX772" s="551"/>
      <c r="BY772" s="551"/>
    </row>
    <row r="773">
      <c r="A773" s="551"/>
      <c r="B773" s="551"/>
      <c r="C773" s="551"/>
      <c r="D773" s="551"/>
      <c r="E773" s="554"/>
      <c r="H773" s="551"/>
      <c r="I773" s="551"/>
      <c r="J773" s="551"/>
      <c r="K773" s="551"/>
      <c r="L773" s="551"/>
      <c r="M773" s="551"/>
      <c r="N773" s="551"/>
      <c r="O773" s="551"/>
      <c r="P773" s="551"/>
      <c r="Q773" s="551"/>
      <c r="R773" s="551"/>
      <c r="S773" s="551"/>
      <c r="T773" s="551"/>
      <c r="U773" s="551"/>
      <c r="V773" s="551"/>
      <c r="W773" s="551"/>
      <c r="X773" s="551"/>
      <c r="Y773" s="551"/>
      <c r="Z773" s="551"/>
      <c r="AA773" s="551"/>
      <c r="AB773" s="551"/>
      <c r="AC773" s="551"/>
      <c r="AD773" s="551"/>
      <c r="AE773" s="551"/>
      <c r="AF773" s="551"/>
      <c r="AG773" s="551"/>
      <c r="AH773" s="551"/>
      <c r="AI773" s="551"/>
      <c r="AJ773" s="551"/>
      <c r="AK773" s="551"/>
      <c r="AL773" s="551"/>
      <c r="AM773" s="551"/>
      <c r="AN773" s="551"/>
      <c r="AO773" s="551"/>
      <c r="AP773" s="551"/>
      <c r="AQ773" s="551"/>
      <c r="AR773" s="551"/>
      <c r="AS773" s="551"/>
      <c r="AT773" s="551"/>
      <c r="AU773" s="551"/>
      <c r="AV773" s="551"/>
      <c r="AW773" s="551"/>
      <c r="AX773" s="551"/>
      <c r="AY773" s="551"/>
      <c r="AZ773" s="551"/>
      <c r="BA773" s="551"/>
      <c r="BB773" s="551"/>
      <c r="BC773" s="551"/>
      <c r="BD773" s="551"/>
      <c r="BE773" s="551"/>
      <c r="BF773" s="551"/>
      <c r="BG773" s="551"/>
      <c r="BH773" s="551"/>
      <c r="BI773" s="551"/>
      <c r="BJ773" s="551"/>
      <c r="BK773" s="551"/>
      <c r="BL773" s="551"/>
      <c r="BM773" s="551"/>
      <c r="BN773" s="551"/>
      <c r="BO773" s="551"/>
      <c r="BP773" s="551"/>
      <c r="BQ773" s="551"/>
      <c r="BR773" s="551"/>
      <c r="BS773" s="551"/>
      <c r="BT773" s="551"/>
      <c r="BU773" s="551"/>
      <c r="BV773" s="551"/>
      <c r="BW773" s="551"/>
      <c r="BX773" s="551"/>
      <c r="BY773" s="551"/>
    </row>
    <row r="774">
      <c r="A774" s="551"/>
      <c r="B774" s="551"/>
      <c r="C774" s="551"/>
      <c r="D774" s="551"/>
      <c r="E774" s="554"/>
      <c r="H774" s="551"/>
      <c r="I774" s="551"/>
      <c r="J774" s="551"/>
      <c r="K774" s="551"/>
      <c r="L774" s="551"/>
      <c r="M774" s="551"/>
      <c r="N774" s="551"/>
      <c r="O774" s="551"/>
      <c r="P774" s="551"/>
      <c r="Q774" s="551"/>
      <c r="R774" s="551"/>
      <c r="S774" s="551"/>
      <c r="T774" s="551"/>
      <c r="U774" s="551"/>
      <c r="V774" s="551"/>
      <c r="W774" s="551"/>
      <c r="X774" s="551"/>
      <c r="Y774" s="551"/>
      <c r="Z774" s="551"/>
      <c r="AA774" s="551"/>
      <c r="AB774" s="551"/>
      <c r="AC774" s="551"/>
      <c r="AD774" s="551"/>
      <c r="AE774" s="551"/>
      <c r="AF774" s="551"/>
      <c r="AG774" s="551"/>
      <c r="AH774" s="551"/>
      <c r="AI774" s="551"/>
      <c r="AJ774" s="551"/>
      <c r="AK774" s="551"/>
      <c r="AL774" s="551"/>
      <c r="AM774" s="551"/>
      <c r="AN774" s="551"/>
      <c r="AO774" s="551"/>
      <c r="AP774" s="551"/>
      <c r="AQ774" s="551"/>
      <c r="AR774" s="551"/>
      <c r="AS774" s="551"/>
      <c r="AT774" s="551"/>
      <c r="AU774" s="551"/>
      <c r="AV774" s="551"/>
      <c r="AW774" s="551"/>
      <c r="AX774" s="551"/>
      <c r="AY774" s="551"/>
      <c r="AZ774" s="551"/>
      <c r="BA774" s="551"/>
      <c r="BB774" s="551"/>
      <c r="BC774" s="551"/>
      <c r="BD774" s="551"/>
      <c r="BE774" s="551"/>
      <c r="BF774" s="551"/>
      <c r="BG774" s="551"/>
      <c r="BH774" s="551"/>
      <c r="BI774" s="551"/>
      <c r="BJ774" s="551"/>
      <c r="BK774" s="551"/>
      <c r="BL774" s="551"/>
      <c r="BM774" s="551"/>
      <c r="BN774" s="551"/>
      <c r="BO774" s="551"/>
      <c r="BP774" s="551"/>
      <c r="BQ774" s="551"/>
      <c r="BR774" s="551"/>
      <c r="BS774" s="551"/>
      <c r="BT774" s="551"/>
      <c r="BU774" s="551"/>
      <c r="BV774" s="551"/>
      <c r="BW774" s="551"/>
      <c r="BX774" s="551"/>
      <c r="BY774" s="551"/>
    </row>
    <row r="775">
      <c r="A775" s="551"/>
      <c r="B775" s="551"/>
      <c r="C775" s="551"/>
      <c r="D775" s="551"/>
      <c r="E775" s="554"/>
      <c r="H775" s="551"/>
      <c r="I775" s="551"/>
      <c r="J775" s="551"/>
      <c r="K775" s="551"/>
      <c r="L775" s="551"/>
      <c r="M775" s="551"/>
      <c r="N775" s="551"/>
      <c r="O775" s="551"/>
      <c r="P775" s="551"/>
      <c r="Q775" s="551"/>
      <c r="R775" s="551"/>
      <c r="S775" s="551"/>
      <c r="T775" s="551"/>
      <c r="U775" s="551"/>
      <c r="V775" s="551"/>
      <c r="W775" s="551"/>
      <c r="X775" s="551"/>
      <c r="Y775" s="551"/>
      <c r="Z775" s="551"/>
      <c r="AA775" s="551"/>
      <c r="AB775" s="551"/>
      <c r="AC775" s="551"/>
      <c r="AD775" s="551"/>
      <c r="AE775" s="551"/>
      <c r="AF775" s="551"/>
      <c r="AG775" s="551"/>
      <c r="AH775" s="551"/>
      <c r="AI775" s="551"/>
      <c r="AJ775" s="551"/>
      <c r="AK775" s="551"/>
      <c r="AL775" s="551"/>
      <c r="AM775" s="551"/>
      <c r="AN775" s="551"/>
      <c r="AO775" s="551"/>
      <c r="AP775" s="551"/>
      <c r="AQ775" s="551"/>
      <c r="AR775" s="551"/>
      <c r="AS775" s="551"/>
      <c r="AT775" s="551"/>
      <c r="AU775" s="551"/>
      <c r="AV775" s="551"/>
      <c r="AW775" s="551"/>
      <c r="AX775" s="551"/>
      <c r="AY775" s="551"/>
      <c r="AZ775" s="551"/>
      <c r="BA775" s="551"/>
      <c r="BB775" s="551"/>
      <c r="BC775" s="551"/>
      <c r="BD775" s="551"/>
      <c r="BE775" s="551"/>
      <c r="BF775" s="551"/>
      <c r="BG775" s="551"/>
      <c r="BH775" s="551"/>
      <c r="BI775" s="551"/>
      <c r="BJ775" s="551"/>
      <c r="BK775" s="551"/>
      <c r="BL775" s="551"/>
      <c r="BM775" s="551"/>
      <c r="BN775" s="551"/>
      <c r="BO775" s="551"/>
      <c r="BP775" s="551"/>
      <c r="BQ775" s="551"/>
      <c r="BR775" s="551"/>
      <c r="BS775" s="551"/>
      <c r="BT775" s="551"/>
      <c r="BU775" s="551"/>
      <c r="BV775" s="551"/>
      <c r="BW775" s="551"/>
      <c r="BX775" s="551"/>
      <c r="BY775" s="551"/>
    </row>
    <row r="776">
      <c r="A776" s="551"/>
      <c r="B776" s="551"/>
      <c r="C776" s="551"/>
      <c r="D776" s="551"/>
      <c r="E776" s="554"/>
      <c r="H776" s="551"/>
      <c r="I776" s="551"/>
      <c r="J776" s="551"/>
      <c r="K776" s="551"/>
      <c r="L776" s="551"/>
      <c r="M776" s="551"/>
      <c r="N776" s="551"/>
      <c r="O776" s="551"/>
      <c r="P776" s="551"/>
      <c r="Q776" s="551"/>
      <c r="R776" s="551"/>
      <c r="S776" s="551"/>
      <c r="T776" s="551"/>
      <c r="U776" s="551"/>
      <c r="V776" s="551"/>
      <c r="W776" s="551"/>
      <c r="X776" s="551"/>
      <c r="Y776" s="551"/>
      <c r="Z776" s="551"/>
      <c r="AA776" s="551"/>
      <c r="AB776" s="551"/>
      <c r="AC776" s="551"/>
      <c r="AD776" s="551"/>
      <c r="AE776" s="551"/>
      <c r="AF776" s="551"/>
      <c r="AG776" s="551"/>
      <c r="AH776" s="551"/>
      <c r="AI776" s="551"/>
      <c r="AJ776" s="551"/>
      <c r="AK776" s="551"/>
      <c r="AL776" s="551"/>
      <c r="AM776" s="551"/>
      <c r="AN776" s="551"/>
      <c r="AO776" s="551"/>
      <c r="AP776" s="551"/>
      <c r="AQ776" s="551"/>
      <c r="AR776" s="551"/>
      <c r="AS776" s="551"/>
      <c r="AT776" s="551"/>
      <c r="AU776" s="551"/>
      <c r="AV776" s="551"/>
      <c r="AW776" s="551"/>
      <c r="AX776" s="551"/>
      <c r="AY776" s="551"/>
      <c r="AZ776" s="551"/>
      <c r="BA776" s="551"/>
      <c r="BB776" s="551"/>
      <c r="BC776" s="551"/>
      <c r="BD776" s="551"/>
      <c r="BE776" s="551"/>
      <c r="BF776" s="551"/>
      <c r="BG776" s="551"/>
      <c r="BH776" s="551"/>
      <c r="BI776" s="551"/>
      <c r="BJ776" s="551"/>
      <c r="BK776" s="551"/>
      <c r="BL776" s="551"/>
      <c r="BM776" s="551"/>
      <c r="BN776" s="551"/>
      <c r="BO776" s="551"/>
      <c r="BP776" s="551"/>
      <c r="BQ776" s="551"/>
      <c r="BR776" s="551"/>
      <c r="BS776" s="551"/>
      <c r="BT776" s="551"/>
      <c r="BU776" s="551"/>
      <c r="BV776" s="551"/>
      <c r="BW776" s="551"/>
      <c r="BX776" s="551"/>
      <c r="BY776" s="551"/>
    </row>
    <row r="777">
      <c r="A777" s="551"/>
      <c r="B777" s="551"/>
      <c r="C777" s="551"/>
      <c r="D777" s="551"/>
      <c r="E777" s="554"/>
      <c r="H777" s="551"/>
      <c r="I777" s="551"/>
      <c r="J777" s="551"/>
      <c r="K777" s="551"/>
      <c r="L777" s="551"/>
      <c r="M777" s="551"/>
      <c r="N777" s="551"/>
      <c r="O777" s="551"/>
      <c r="P777" s="551"/>
      <c r="Q777" s="551"/>
      <c r="R777" s="551"/>
      <c r="S777" s="551"/>
      <c r="T777" s="551"/>
      <c r="U777" s="551"/>
      <c r="V777" s="551"/>
      <c r="W777" s="551"/>
      <c r="X777" s="551"/>
      <c r="Y777" s="551"/>
      <c r="Z777" s="551"/>
      <c r="AA777" s="551"/>
      <c r="AB777" s="551"/>
      <c r="AC777" s="551"/>
      <c r="AD777" s="551"/>
      <c r="AE777" s="551"/>
      <c r="AF777" s="551"/>
      <c r="AG777" s="551"/>
      <c r="AH777" s="551"/>
      <c r="AI777" s="551"/>
      <c r="AJ777" s="551"/>
      <c r="AK777" s="551"/>
      <c r="AL777" s="551"/>
      <c r="AM777" s="551"/>
      <c r="AN777" s="551"/>
      <c r="AO777" s="551"/>
      <c r="AP777" s="551"/>
      <c r="AQ777" s="551"/>
      <c r="AR777" s="551"/>
      <c r="AS777" s="551"/>
      <c r="AT777" s="551"/>
      <c r="AU777" s="551"/>
      <c r="AV777" s="551"/>
      <c r="AW777" s="551"/>
      <c r="AX777" s="551"/>
      <c r="AY777" s="551"/>
      <c r="AZ777" s="551"/>
      <c r="BA777" s="551"/>
      <c r="BB777" s="551"/>
      <c r="BC777" s="551"/>
      <c r="BD777" s="551"/>
      <c r="BE777" s="551"/>
      <c r="BF777" s="551"/>
      <c r="BG777" s="551"/>
      <c r="BH777" s="551"/>
      <c r="BI777" s="551"/>
      <c r="BJ777" s="551"/>
      <c r="BK777" s="551"/>
      <c r="BL777" s="551"/>
      <c r="BM777" s="551"/>
      <c r="BN777" s="551"/>
      <c r="BO777" s="551"/>
      <c r="BP777" s="551"/>
      <c r="BQ777" s="551"/>
      <c r="BR777" s="551"/>
      <c r="BS777" s="551"/>
      <c r="BT777" s="551"/>
      <c r="BU777" s="551"/>
      <c r="BV777" s="551"/>
      <c r="BW777" s="551"/>
      <c r="BX777" s="551"/>
      <c r="BY777" s="551"/>
    </row>
    <row r="778">
      <c r="A778" s="551"/>
      <c r="B778" s="551"/>
      <c r="C778" s="551"/>
      <c r="D778" s="551"/>
      <c r="E778" s="554"/>
      <c r="H778" s="551"/>
      <c r="I778" s="551"/>
      <c r="J778" s="551"/>
      <c r="K778" s="551"/>
      <c r="L778" s="551"/>
      <c r="M778" s="551"/>
      <c r="N778" s="551"/>
      <c r="O778" s="551"/>
      <c r="P778" s="551"/>
      <c r="Q778" s="551"/>
      <c r="R778" s="551"/>
      <c r="S778" s="551"/>
      <c r="T778" s="551"/>
      <c r="U778" s="551"/>
      <c r="V778" s="551"/>
      <c r="W778" s="551"/>
      <c r="X778" s="551"/>
      <c r="Y778" s="551"/>
      <c r="Z778" s="551"/>
      <c r="AA778" s="551"/>
      <c r="AB778" s="551"/>
      <c r="AC778" s="551"/>
      <c r="AD778" s="551"/>
      <c r="AE778" s="551"/>
      <c r="AF778" s="551"/>
      <c r="AG778" s="551"/>
      <c r="AH778" s="551"/>
      <c r="AI778" s="551"/>
      <c r="AJ778" s="551"/>
      <c r="AK778" s="551"/>
      <c r="AL778" s="551"/>
      <c r="AM778" s="551"/>
      <c r="AN778" s="551"/>
      <c r="AO778" s="551"/>
      <c r="AP778" s="551"/>
      <c r="AQ778" s="551"/>
      <c r="AR778" s="551"/>
      <c r="AS778" s="551"/>
      <c r="AT778" s="551"/>
      <c r="AU778" s="551"/>
      <c r="AV778" s="551"/>
      <c r="AW778" s="551"/>
      <c r="AX778" s="551"/>
      <c r="AY778" s="551"/>
      <c r="AZ778" s="551"/>
      <c r="BA778" s="551"/>
      <c r="BB778" s="551"/>
      <c r="BC778" s="551"/>
      <c r="BD778" s="551"/>
      <c r="BE778" s="551"/>
      <c r="BF778" s="551"/>
      <c r="BG778" s="551"/>
      <c r="BH778" s="551"/>
      <c r="BI778" s="551"/>
      <c r="BJ778" s="551"/>
      <c r="BK778" s="551"/>
      <c r="BL778" s="551"/>
      <c r="BM778" s="551"/>
      <c r="BN778" s="551"/>
      <c r="BO778" s="551"/>
      <c r="BP778" s="551"/>
      <c r="BQ778" s="551"/>
      <c r="BR778" s="551"/>
      <c r="BS778" s="551"/>
      <c r="BT778" s="551"/>
      <c r="BU778" s="551"/>
      <c r="BV778" s="551"/>
      <c r="BW778" s="551"/>
      <c r="BX778" s="551"/>
      <c r="BY778" s="551"/>
    </row>
    <row r="779">
      <c r="A779" s="551"/>
      <c r="B779" s="551"/>
      <c r="C779" s="551"/>
      <c r="D779" s="551"/>
      <c r="E779" s="554"/>
      <c r="H779" s="551"/>
      <c r="I779" s="551"/>
      <c r="J779" s="551"/>
      <c r="K779" s="551"/>
      <c r="L779" s="551"/>
      <c r="M779" s="551"/>
      <c r="N779" s="551"/>
      <c r="O779" s="551"/>
      <c r="P779" s="551"/>
      <c r="Q779" s="551"/>
      <c r="R779" s="551"/>
      <c r="S779" s="551"/>
      <c r="T779" s="551"/>
      <c r="U779" s="551"/>
      <c r="V779" s="551"/>
      <c r="W779" s="551"/>
      <c r="X779" s="551"/>
      <c r="Y779" s="551"/>
      <c r="Z779" s="551"/>
      <c r="AA779" s="551"/>
      <c r="AB779" s="551"/>
      <c r="AC779" s="551"/>
      <c r="AD779" s="551"/>
      <c r="AE779" s="551"/>
      <c r="AF779" s="551"/>
      <c r="AG779" s="551"/>
      <c r="AH779" s="551"/>
      <c r="AI779" s="551"/>
      <c r="AJ779" s="551"/>
      <c r="AK779" s="551"/>
      <c r="AL779" s="551"/>
      <c r="AM779" s="551"/>
      <c r="AN779" s="551"/>
      <c r="AO779" s="551"/>
      <c r="AP779" s="551"/>
      <c r="AQ779" s="551"/>
      <c r="AR779" s="551"/>
      <c r="AS779" s="551"/>
      <c r="AT779" s="551"/>
      <c r="AU779" s="551"/>
      <c r="AV779" s="551"/>
      <c r="AW779" s="551"/>
      <c r="AX779" s="551"/>
      <c r="AY779" s="551"/>
      <c r="AZ779" s="551"/>
      <c r="BA779" s="551"/>
      <c r="BB779" s="551"/>
      <c r="BC779" s="551"/>
      <c r="BD779" s="551"/>
      <c r="BE779" s="551"/>
      <c r="BF779" s="551"/>
      <c r="BG779" s="551"/>
      <c r="BH779" s="551"/>
      <c r="BI779" s="551"/>
      <c r="BJ779" s="551"/>
      <c r="BK779" s="551"/>
      <c r="BL779" s="551"/>
      <c r="BM779" s="551"/>
      <c r="BN779" s="551"/>
      <c r="BO779" s="551"/>
      <c r="BP779" s="551"/>
      <c r="BQ779" s="551"/>
      <c r="BR779" s="551"/>
      <c r="BS779" s="551"/>
      <c r="BT779" s="551"/>
      <c r="BU779" s="551"/>
      <c r="BV779" s="551"/>
      <c r="BW779" s="551"/>
      <c r="BX779" s="551"/>
      <c r="BY779" s="551"/>
    </row>
    <row r="780">
      <c r="A780" s="551"/>
      <c r="B780" s="551"/>
      <c r="C780" s="551"/>
      <c r="D780" s="551"/>
      <c r="E780" s="554"/>
      <c r="H780" s="551"/>
      <c r="I780" s="551"/>
      <c r="J780" s="551"/>
      <c r="K780" s="551"/>
      <c r="L780" s="551"/>
      <c r="M780" s="551"/>
      <c r="N780" s="551"/>
      <c r="O780" s="551"/>
      <c r="P780" s="551"/>
      <c r="Q780" s="551"/>
      <c r="R780" s="551"/>
      <c r="S780" s="551"/>
      <c r="T780" s="551"/>
      <c r="U780" s="551"/>
      <c r="V780" s="551"/>
      <c r="W780" s="551"/>
      <c r="X780" s="551"/>
      <c r="Y780" s="551"/>
      <c r="Z780" s="551"/>
      <c r="AA780" s="551"/>
      <c r="AB780" s="551"/>
      <c r="AC780" s="551"/>
      <c r="AD780" s="551"/>
      <c r="AE780" s="551"/>
      <c r="AF780" s="551"/>
      <c r="AG780" s="551"/>
      <c r="AH780" s="551"/>
      <c r="AI780" s="551"/>
      <c r="AJ780" s="551"/>
      <c r="AK780" s="551"/>
      <c r="AL780" s="551"/>
      <c r="AM780" s="551"/>
      <c r="AN780" s="551"/>
      <c r="AO780" s="551"/>
      <c r="AP780" s="551"/>
      <c r="AQ780" s="551"/>
      <c r="AR780" s="551"/>
      <c r="AS780" s="551"/>
      <c r="AT780" s="551"/>
      <c r="AU780" s="551"/>
      <c r="AV780" s="551"/>
      <c r="AW780" s="551"/>
      <c r="AX780" s="551"/>
      <c r="AY780" s="551"/>
      <c r="AZ780" s="551"/>
      <c r="BA780" s="551"/>
      <c r="BB780" s="551"/>
      <c r="BC780" s="551"/>
      <c r="BD780" s="551"/>
      <c r="BE780" s="551"/>
      <c r="BF780" s="551"/>
      <c r="BG780" s="551"/>
      <c r="BH780" s="551"/>
      <c r="BI780" s="551"/>
      <c r="BJ780" s="551"/>
      <c r="BK780" s="551"/>
      <c r="BL780" s="551"/>
      <c r="BM780" s="551"/>
      <c r="BN780" s="551"/>
      <c r="BO780" s="551"/>
      <c r="BP780" s="551"/>
      <c r="BQ780" s="551"/>
      <c r="BR780" s="551"/>
      <c r="BS780" s="551"/>
      <c r="BT780" s="551"/>
      <c r="BU780" s="551"/>
      <c r="BV780" s="551"/>
      <c r="BW780" s="551"/>
      <c r="BX780" s="551"/>
      <c r="BY780" s="551"/>
    </row>
    <row r="781">
      <c r="A781" s="551"/>
      <c r="B781" s="551"/>
      <c r="C781" s="551"/>
      <c r="D781" s="551"/>
      <c r="E781" s="554"/>
      <c r="H781" s="551"/>
      <c r="I781" s="551"/>
      <c r="J781" s="551"/>
      <c r="K781" s="551"/>
      <c r="L781" s="551"/>
      <c r="M781" s="551"/>
      <c r="N781" s="551"/>
      <c r="O781" s="551"/>
      <c r="P781" s="551"/>
      <c r="Q781" s="551"/>
      <c r="R781" s="551"/>
      <c r="S781" s="551"/>
      <c r="T781" s="551"/>
      <c r="U781" s="551"/>
      <c r="V781" s="551"/>
      <c r="W781" s="551"/>
      <c r="X781" s="551"/>
      <c r="Y781" s="551"/>
      <c r="Z781" s="551"/>
      <c r="AA781" s="551"/>
      <c r="AB781" s="551"/>
      <c r="AC781" s="551"/>
      <c r="AD781" s="551"/>
      <c r="AE781" s="551"/>
      <c r="AF781" s="551"/>
      <c r="AG781" s="551"/>
      <c r="AH781" s="551"/>
      <c r="AI781" s="551"/>
      <c r="AJ781" s="551"/>
      <c r="AK781" s="551"/>
      <c r="AL781" s="551"/>
      <c r="AM781" s="551"/>
      <c r="AN781" s="551"/>
      <c r="AO781" s="551"/>
      <c r="AP781" s="551"/>
      <c r="AQ781" s="551"/>
      <c r="AR781" s="551"/>
      <c r="AS781" s="551"/>
      <c r="AT781" s="551"/>
      <c r="AU781" s="551"/>
      <c r="AV781" s="551"/>
      <c r="AW781" s="551"/>
      <c r="AX781" s="551"/>
      <c r="AY781" s="551"/>
      <c r="AZ781" s="551"/>
      <c r="BA781" s="551"/>
      <c r="BB781" s="551"/>
      <c r="BC781" s="551"/>
      <c r="BD781" s="551"/>
      <c r="BE781" s="551"/>
      <c r="BF781" s="551"/>
      <c r="BG781" s="551"/>
      <c r="BH781" s="551"/>
      <c r="BI781" s="551"/>
      <c r="BJ781" s="551"/>
      <c r="BK781" s="551"/>
      <c r="BL781" s="551"/>
      <c r="BM781" s="551"/>
      <c r="BN781" s="551"/>
      <c r="BO781" s="551"/>
      <c r="BP781" s="551"/>
      <c r="BQ781" s="551"/>
      <c r="BR781" s="551"/>
      <c r="BS781" s="551"/>
      <c r="BT781" s="551"/>
      <c r="BU781" s="551"/>
      <c r="BV781" s="551"/>
      <c r="BW781" s="551"/>
      <c r="BX781" s="551"/>
      <c r="BY781" s="551"/>
    </row>
    <row r="782">
      <c r="A782" s="551"/>
      <c r="B782" s="551"/>
      <c r="C782" s="551"/>
      <c r="D782" s="551"/>
      <c r="E782" s="554"/>
      <c r="H782" s="551"/>
      <c r="I782" s="551"/>
      <c r="J782" s="551"/>
      <c r="K782" s="551"/>
      <c r="L782" s="551"/>
      <c r="M782" s="551"/>
      <c r="N782" s="551"/>
      <c r="O782" s="551"/>
      <c r="P782" s="551"/>
      <c r="Q782" s="551"/>
      <c r="R782" s="551"/>
      <c r="S782" s="551"/>
      <c r="T782" s="551"/>
      <c r="U782" s="551"/>
      <c r="V782" s="551"/>
      <c r="W782" s="551"/>
      <c r="X782" s="551"/>
      <c r="Y782" s="551"/>
      <c r="Z782" s="551"/>
      <c r="AA782" s="551"/>
      <c r="AB782" s="551"/>
      <c r="AC782" s="551"/>
      <c r="AD782" s="551"/>
      <c r="AE782" s="551"/>
      <c r="AF782" s="551"/>
      <c r="AG782" s="551"/>
      <c r="AH782" s="551"/>
      <c r="AI782" s="551"/>
      <c r="AJ782" s="551"/>
      <c r="AK782" s="551"/>
      <c r="AL782" s="551"/>
      <c r="AM782" s="551"/>
      <c r="AN782" s="551"/>
      <c r="AO782" s="551"/>
      <c r="AP782" s="551"/>
      <c r="AQ782" s="551"/>
      <c r="AR782" s="551"/>
      <c r="AS782" s="551"/>
      <c r="AT782" s="551"/>
      <c r="AU782" s="551"/>
      <c r="AV782" s="551"/>
      <c r="AW782" s="551"/>
      <c r="AX782" s="551"/>
      <c r="AY782" s="551"/>
      <c r="AZ782" s="551"/>
      <c r="BA782" s="551"/>
      <c r="BB782" s="551"/>
      <c r="BC782" s="551"/>
      <c r="BD782" s="551"/>
      <c r="BE782" s="551"/>
      <c r="BF782" s="551"/>
      <c r="BG782" s="551"/>
      <c r="BH782" s="551"/>
      <c r="BI782" s="551"/>
      <c r="BJ782" s="551"/>
      <c r="BK782" s="551"/>
      <c r="BL782" s="551"/>
      <c r="BM782" s="551"/>
      <c r="BN782" s="551"/>
      <c r="BO782" s="551"/>
      <c r="BP782" s="551"/>
      <c r="BQ782" s="551"/>
      <c r="BR782" s="551"/>
      <c r="BS782" s="551"/>
      <c r="BT782" s="551"/>
      <c r="BU782" s="551"/>
      <c r="BV782" s="551"/>
      <c r="BW782" s="551"/>
      <c r="BX782" s="551"/>
      <c r="BY782" s="551"/>
    </row>
    <row r="783">
      <c r="A783" s="551"/>
      <c r="B783" s="551"/>
      <c r="C783" s="551"/>
      <c r="D783" s="551"/>
      <c r="E783" s="554"/>
      <c r="H783" s="551"/>
      <c r="I783" s="551"/>
      <c r="J783" s="551"/>
      <c r="K783" s="551"/>
      <c r="L783" s="551"/>
      <c r="M783" s="551"/>
      <c r="N783" s="551"/>
      <c r="O783" s="551"/>
      <c r="P783" s="551"/>
      <c r="Q783" s="551"/>
      <c r="R783" s="551"/>
      <c r="S783" s="551"/>
      <c r="T783" s="551"/>
      <c r="U783" s="551"/>
      <c r="V783" s="551"/>
      <c r="W783" s="551"/>
      <c r="X783" s="551"/>
      <c r="Y783" s="551"/>
      <c r="Z783" s="551"/>
      <c r="AA783" s="551"/>
      <c r="AB783" s="551"/>
      <c r="AC783" s="551"/>
      <c r="AD783" s="551"/>
      <c r="AE783" s="551"/>
      <c r="AF783" s="551"/>
      <c r="AG783" s="551"/>
      <c r="AH783" s="551"/>
      <c r="AI783" s="551"/>
      <c r="AJ783" s="551"/>
      <c r="AK783" s="551"/>
      <c r="AL783" s="551"/>
      <c r="AM783" s="551"/>
      <c r="AN783" s="551"/>
      <c r="AO783" s="551"/>
      <c r="AP783" s="551"/>
      <c r="AQ783" s="551"/>
      <c r="AR783" s="551"/>
      <c r="AS783" s="551"/>
      <c r="AT783" s="551"/>
      <c r="AU783" s="551"/>
      <c r="AV783" s="551"/>
      <c r="AW783" s="551"/>
      <c r="AX783" s="551"/>
      <c r="AY783" s="551"/>
      <c r="AZ783" s="551"/>
      <c r="BA783" s="551"/>
      <c r="BB783" s="551"/>
      <c r="BC783" s="551"/>
      <c r="BD783" s="551"/>
      <c r="BE783" s="551"/>
      <c r="BF783" s="551"/>
      <c r="BG783" s="551"/>
      <c r="BH783" s="551"/>
      <c r="BI783" s="551"/>
      <c r="BJ783" s="551"/>
      <c r="BK783" s="551"/>
      <c r="BL783" s="551"/>
      <c r="BM783" s="551"/>
      <c r="BN783" s="551"/>
      <c r="BO783" s="551"/>
      <c r="BP783" s="551"/>
      <c r="BQ783" s="551"/>
      <c r="BR783" s="551"/>
      <c r="BS783" s="551"/>
      <c r="BT783" s="551"/>
      <c r="BU783" s="551"/>
      <c r="BV783" s="551"/>
      <c r="BW783" s="551"/>
      <c r="BX783" s="551"/>
      <c r="BY783" s="551"/>
    </row>
    <row r="784">
      <c r="A784" s="551"/>
      <c r="B784" s="551"/>
      <c r="C784" s="551"/>
      <c r="D784" s="551"/>
      <c r="E784" s="554"/>
      <c r="H784" s="551"/>
      <c r="I784" s="551"/>
      <c r="J784" s="551"/>
      <c r="K784" s="551"/>
      <c r="L784" s="551"/>
      <c r="M784" s="551"/>
      <c r="N784" s="551"/>
      <c r="O784" s="551"/>
      <c r="P784" s="551"/>
      <c r="Q784" s="551"/>
      <c r="R784" s="551"/>
      <c r="S784" s="551"/>
      <c r="T784" s="551"/>
      <c r="U784" s="551"/>
      <c r="V784" s="551"/>
      <c r="W784" s="551"/>
      <c r="X784" s="551"/>
      <c r="Y784" s="551"/>
      <c r="Z784" s="551"/>
      <c r="AA784" s="551"/>
      <c r="AB784" s="551"/>
      <c r="AC784" s="551"/>
      <c r="AD784" s="551"/>
      <c r="AE784" s="551"/>
      <c r="AF784" s="551"/>
      <c r="AG784" s="551"/>
      <c r="AH784" s="551"/>
      <c r="AI784" s="551"/>
      <c r="AJ784" s="551"/>
      <c r="AK784" s="551"/>
      <c r="AL784" s="551"/>
      <c r="AM784" s="551"/>
      <c r="AN784" s="551"/>
      <c r="AO784" s="551"/>
      <c r="AP784" s="551"/>
      <c r="AQ784" s="551"/>
      <c r="AR784" s="551"/>
      <c r="AS784" s="551"/>
      <c r="AT784" s="551"/>
      <c r="AU784" s="551"/>
      <c r="AV784" s="551"/>
      <c r="AW784" s="551"/>
      <c r="AX784" s="551"/>
      <c r="AY784" s="551"/>
      <c r="AZ784" s="551"/>
      <c r="BA784" s="551"/>
      <c r="BB784" s="551"/>
      <c r="BC784" s="551"/>
      <c r="BD784" s="551"/>
      <c r="BE784" s="551"/>
      <c r="BF784" s="551"/>
      <c r="BG784" s="551"/>
      <c r="BH784" s="551"/>
      <c r="BI784" s="551"/>
      <c r="BJ784" s="551"/>
      <c r="BK784" s="551"/>
      <c r="BL784" s="551"/>
      <c r="BM784" s="551"/>
      <c r="BN784" s="551"/>
      <c r="BO784" s="551"/>
      <c r="BP784" s="551"/>
      <c r="BQ784" s="551"/>
      <c r="BR784" s="551"/>
      <c r="BS784" s="551"/>
      <c r="BT784" s="551"/>
      <c r="BU784" s="551"/>
      <c r="BV784" s="551"/>
      <c r="BW784" s="551"/>
      <c r="BX784" s="551"/>
      <c r="BY784" s="551"/>
    </row>
    <row r="785">
      <c r="A785" s="551"/>
      <c r="B785" s="551"/>
      <c r="C785" s="551"/>
      <c r="D785" s="551"/>
      <c r="E785" s="554"/>
      <c r="H785" s="551"/>
      <c r="I785" s="551"/>
      <c r="J785" s="551"/>
      <c r="K785" s="551"/>
      <c r="L785" s="551"/>
      <c r="M785" s="551"/>
      <c r="N785" s="551"/>
      <c r="O785" s="551"/>
      <c r="P785" s="551"/>
      <c r="Q785" s="551"/>
      <c r="R785" s="551"/>
      <c r="S785" s="551"/>
      <c r="T785" s="551"/>
      <c r="U785" s="551"/>
      <c r="V785" s="551"/>
      <c r="W785" s="551"/>
      <c r="X785" s="551"/>
      <c r="Y785" s="551"/>
      <c r="Z785" s="551"/>
      <c r="AA785" s="551"/>
      <c r="AB785" s="551"/>
      <c r="AC785" s="551"/>
      <c r="AD785" s="551"/>
      <c r="AE785" s="551"/>
      <c r="AF785" s="551"/>
      <c r="AG785" s="551"/>
      <c r="AH785" s="551"/>
      <c r="AI785" s="551"/>
      <c r="AJ785" s="551"/>
      <c r="AK785" s="551"/>
      <c r="AL785" s="551"/>
      <c r="AM785" s="551"/>
      <c r="AN785" s="551"/>
      <c r="AO785" s="551"/>
      <c r="AP785" s="551"/>
      <c r="AQ785" s="551"/>
      <c r="AR785" s="551"/>
      <c r="AS785" s="551"/>
      <c r="AT785" s="551"/>
      <c r="AU785" s="551"/>
      <c r="AV785" s="551"/>
      <c r="AW785" s="551"/>
      <c r="AX785" s="551"/>
      <c r="AY785" s="551"/>
      <c r="AZ785" s="551"/>
      <c r="BA785" s="551"/>
      <c r="BB785" s="551"/>
      <c r="BC785" s="551"/>
      <c r="BD785" s="551"/>
      <c r="BE785" s="551"/>
      <c r="BF785" s="551"/>
      <c r="BG785" s="551"/>
      <c r="BH785" s="551"/>
      <c r="BI785" s="551"/>
      <c r="BJ785" s="551"/>
      <c r="BK785" s="551"/>
      <c r="BL785" s="551"/>
      <c r="BM785" s="551"/>
      <c r="BN785" s="551"/>
      <c r="BO785" s="551"/>
      <c r="BP785" s="551"/>
      <c r="BQ785" s="551"/>
      <c r="BR785" s="551"/>
      <c r="BS785" s="551"/>
      <c r="BT785" s="551"/>
      <c r="BU785" s="551"/>
      <c r="BV785" s="551"/>
      <c r="BW785" s="551"/>
      <c r="BX785" s="551"/>
      <c r="BY785" s="551"/>
    </row>
    <row r="786">
      <c r="A786" s="551"/>
      <c r="B786" s="551"/>
      <c r="C786" s="551"/>
      <c r="D786" s="551"/>
      <c r="E786" s="554"/>
      <c r="H786" s="551"/>
      <c r="I786" s="551"/>
      <c r="J786" s="551"/>
      <c r="K786" s="551"/>
      <c r="L786" s="551"/>
      <c r="M786" s="551"/>
      <c r="N786" s="551"/>
      <c r="O786" s="551"/>
      <c r="P786" s="551"/>
      <c r="Q786" s="551"/>
      <c r="R786" s="551"/>
      <c r="S786" s="551"/>
      <c r="T786" s="551"/>
      <c r="U786" s="551"/>
      <c r="V786" s="551"/>
      <c r="W786" s="551"/>
      <c r="X786" s="551"/>
      <c r="Y786" s="551"/>
      <c r="Z786" s="551"/>
      <c r="AA786" s="551"/>
      <c r="AB786" s="551"/>
      <c r="AC786" s="551"/>
      <c r="AD786" s="551"/>
      <c r="AE786" s="551"/>
      <c r="AF786" s="551"/>
      <c r="AG786" s="551"/>
      <c r="AH786" s="551"/>
      <c r="AI786" s="551"/>
      <c r="AJ786" s="551"/>
      <c r="AK786" s="551"/>
      <c r="AL786" s="551"/>
      <c r="AM786" s="551"/>
      <c r="AN786" s="551"/>
      <c r="AO786" s="551"/>
      <c r="AP786" s="551"/>
      <c r="AQ786" s="551"/>
      <c r="AR786" s="551"/>
      <c r="AS786" s="551"/>
      <c r="AT786" s="551"/>
      <c r="AU786" s="551"/>
      <c r="AV786" s="551"/>
      <c r="AW786" s="551"/>
      <c r="AX786" s="551"/>
      <c r="AY786" s="551"/>
      <c r="AZ786" s="551"/>
      <c r="BA786" s="551"/>
      <c r="BB786" s="551"/>
      <c r="BC786" s="551"/>
      <c r="BD786" s="551"/>
      <c r="BE786" s="551"/>
      <c r="BF786" s="551"/>
      <c r="BG786" s="551"/>
      <c r="BH786" s="551"/>
      <c r="BI786" s="551"/>
      <c r="BJ786" s="551"/>
      <c r="BK786" s="551"/>
      <c r="BL786" s="551"/>
      <c r="BM786" s="551"/>
      <c r="BN786" s="551"/>
      <c r="BO786" s="551"/>
      <c r="BP786" s="551"/>
      <c r="BQ786" s="551"/>
      <c r="BR786" s="551"/>
      <c r="BS786" s="551"/>
      <c r="BT786" s="551"/>
      <c r="BU786" s="551"/>
      <c r="BV786" s="551"/>
      <c r="BW786" s="551"/>
      <c r="BX786" s="551"/>
      <c r="BY786" s="551"/>
    </row>
    <row r="787">
      <c r="A787" s="551"/>
      <c r="B787" s="551"/>
      <c r="C787" s="551"/>
      <c r="D787" s="551"/>
      <c r="E787" s="554"/>
      <c r="H787" s="551"/>
      <c r="I787" s="551"/>
      <c r="J787" s="551"/>
      <c r="K787" s="551"/>
      <c r="L787" s="551"/>
      <c r="M787" s="551"/>
      <c r="N787" s="551"/>
      <c r="O787" s="551"/>
      <c r="P787" s="551"/>
      <c r="Q787" s="551"/>
      <c r="R787" s="551"/>
      <c r="S787" s="551"/>
      <c r="T787" s="551"/>
      <c r="U787" s="551"/>
      <c r="V787" s="551"/>
      <c r="W787" s="551"/>
      <c r="X787" s="551"/>
      <c r="Y787" s="551"/>
      <c r="Z787" s="551"/>
      <c r="AA787" s="551"/>
      <c r="AB787" s="551"/>
      <c r="AC787" s="551"/>
      <c r="AD787" s="551"/>
      <c r="AE787" s="551"/>
      <c r="AF787" s="551"/>
      <c r="AG787" s="551"/>
      <c r="AH787" s="551"/>
      <c r="AI787" s="551"/>
      <c r="AJ787" s="551"/>
      <c r="AK787" s="551"/>
      <c r="AL787" s="551"/>
      <c r="AM787" s="551"/>
      <c r="AN787" s="551"/>
      <c r="AO787" s="551"/>
      <c r="AP787" s="551"/>
      <c r="AQ787" s="551"/>
      <c r="AR787" s="551"/>
      <c r="AS787" s="551"/>
      <c r="AT787" s="551"/>
      <c r="AU787" s="551"/>
      <c r="AV787" s="551"/>
      <c r="AW787" s="551"/>
      <c r="AX787" s="551"/>
      <c r="AY787" s="551"/>
      <c r="AZ787" s="551"/>
      <c r="BA787" s="551"/>
      <c r="BB787" s="551"/>
      <c r="BC787" s="551"/>
      <c r="BD787" s="551"/>
      <c r="BE787" s="551"/>
      <c r="BF787" s="551"/>
      <c r="BG787" s="551"/>
      <c r="BH787" s="551"/>
      <c r="BI787" s="551"/>
      <c r="BJ787" s="551"/>
      <c r="BK787" s="551"/>
      <c r="BL787" s="551"/>
      <c r="BM787" s="551"/>
      <c r="BN787" s="551"/>
      <c r="BO787" s="551"/>
      <c r="BP787" s="551"/>
      <c r="BQ787" s="551"/>
      <c r="BR787" s="551"/>
      <c r="BS787" s="551"/>
      <c r="BT787" s="551"/>
      <c r="BU787" s="551"/>
      <c r="BV787" s="551"/>
      <c r="BW787" s="551"/>
      <c r="BX787" s="551"/>
      <c r="BY787" s="551"/>
    </row>
    <row r="788">
      <c r="A788" s="551"/>
      <c r="B788" s="551"/>
      <c r="C788" s="551"/>
      <c r="D788" s="551"/>
      <c r="E788" s="554"/>
      <c r="H788" s="551"/>
      <c r="I788" s="551"/>
      <c r="J788" s="551"/>
      <c r="K788" s="551"/>
      <c r="L788" s="551"/>
      <c r="M788" s="551"/>
      <c r="N788" s="551"/>
      <c r="O788" s="551"/>
      <c r="P788" s="551"/>
      <c r="Q788" s="551"/>
      <c r="R788" s="551"/>
      <c r="S788" s="551"/>
      <c r="T788" s="551"/>
      <c r="U788" s="551"/>
      <c r="V788" s="551"/>
      <c r="W788" s="551"/>
      <c r="X788" s="551"/>
      <c r="Y788" s="551"/>
      <c r="Z788" s="551"/>
      <c r="AA788" s="551"/>
      <c r="AB788" s="551"/>
      <c r="AC788" s="551"/>
      <c r="AD788" s="551"/>
      <c r="AE788" s="551"/>
      <c r="AF788" s="551"/>
      <c r="AG788" s="551"/>
      <c r="AH788" s="551"/>
      <c r="AI788" s="551"/>
      <c r="AJ788" s="551"/>
      <c r="AK788" s="551"/>
      <c r="AL788" s="551"/>
      <c r="AM788" s="551"/>
      <c r="AN788" s="551"/>
      <c r="AO788" s="551"/>
      <c r="AP788" s="551"/>
      <c r="AQ788" s="551"/>
      <c r="AR788" s="551"/>
      <c r="AS788" s="551"/>
      <c r="AT788" s="551"/>
      <c r="AU788" s="551"/>
      <c r="AV788" s="551"/>
      <c r="AW788" s="551"/>
      <c r="AX788" s="551"/>
      <c r="AY788" s="551"/>
      <c r="AZ788" s="551"/>
      <c r="BA788" s="551"/>
      <c r="BB788" s="551"/>
      <c r="BC788" s="551"/>
      <c r="BD788" s="551"/>
      <c r="BE788" s="551"/>
      <c r="BF788" s="551"/>
      <c r="BG788" s="551"/>
      <c r="BH788" s="551"/>
      <c r="BI788" s="551"/>
      <c r="BJ788" s="551"/>
      <c r="BK788" s="551"/>
      <c r="BL788" s="551"/>
      <c r="BM788" s="551"/>
      <c r="BN788" s="551"/>
      <c r="BO788" s="551"/>
      <c r="BP788" s="551"/>
      <c r="BQ788" s="551"/>
      <c r="BR788" s="551"/>
      <c r="BS788" s="551"/>
      <c r="BT788" s="551"/>
      <c r="BU788" s="551"/>
      <c r="BV788" s="551"/>
      <c r="BW788" s="551"/>
      <c r="BX788" s="551"/>
      <c r="BY788" s="551"/>
    </row>
    <row r="789">
      <c r="A789" s="551"/>
      <c r="B789" s="551"/>
      <c r="C789" s="551"/>
      <c r="D789" s="551"/>
      <c r="E789" s="554"/>
      <c r="H789" s="551"/>
      <c r="I789" s="551"/>
      <c r="J789" s="551"/>
      <c r="K789" s="551"/>
      <c r="L789" s="551"/>
      <c r="M789" s="551"/>
      <c r="N789" s="551"/>
      <c r="O789" s="551"/>
      <c r="P789" s="551"/>
      <c r="Q789" s="551"/>
      <c r="R789" s="551"/>
      <c r="S789" s="551"/>
      <c r="T789" s="551"/>
      <c r="U789" s="551"/>
      <c r="V789" s="551"/>
      <c r="W789" s="551"/>
      <c r="X789" s="551"/>
      <c r="Y789" s="551"/>
      <c r="Z789" s="551"/>
      <c r="AA789" s="551"/>
      <c r="AB789" s="551"/>
      <c r="AC789" s="551"/>
      <c r="AD789" s="551"/>
      <c r="AE789" s="551"/>
      <c r="AF789" s="551"/>
      <c r="AG789" s="551"/>
      <c r="AH789" s="551"/>
      <c r="AI789" s="551"/>
      <c r="AJ789" s="551"/>
      <c r="AK789" s="551"/>
      <c r="AL789" s="551"/>
      <c r="AM789" s="551"/>
      <c r="AN789" s="551"/>
      <c r="AO789" s="551"/>
      <c r="AP789" s="551"/>
      <c r="AQ789" s="551"/>
      <c r="AR789" s="551"/>
      <c r="AS789" s="551"/>
      <c r="AT789" s="551"/>
      <c r="AU789" s="551"/>
      <c r="AV789" s="551"/>
      <c r="AW789" s="551"/>
      <c r="AX789" s="551"/>
      <c r="AY789" s="551"/>
      <c r="AZ789" s="551"/>
      <c r="BA789" s="551"/>
      <c r="BB789" s="551"/>
      <c r="BC789" s="551"/>
      <c r="BD789" s="551"/>
      <c r="BE789" s="551"/>
      <c r="BF789" s="551"/>
      <c r="BG789" s="551"/>
      <c r="BH789" s="551"/>
      <c r="BI789" s="551"/>
      <c r="BJ789" s="551"/>
      <c r="BK789" s="551"/>
      <c r="BL789" s="551"/>
      <c r="BM789" s="551"/>
      <c r="BN789" s="551"/>
      <c r="BO789" s="551"/>
      <c r="BP789" s="551"/>
      <c r="BQ789" s="551"/>
      <c r="BR789" s="551"/>
      <c r="BS789" s="551"/>
      <c r="BT789" s="551"/>
      <c r="BU789" s="551"/>
      <c r="BV789" s="551"/>
      <c r="BW789" s="551"/>
      <c r="BX789" s="551"/>
      <c r="BY789" s="551"/>
    </row>
    <row r="790">
      <c r="A790" s="551"/>
      <c r="B790" s="551"/>
      <c r="C790" s="551"/>
      <c r="D790" s="551"/>
      <c r="E790" s="554"/>
      <c r="H790" s="551"/>
      <c r="I790" s="551"/>
      <c r="J790" s="551"/>
      <c r="K790" s="551"/>
      <c r="L790" s="551"/>
      <c r="M790" s="551"/>
      <c r="N790" s="551"/>
      <c r="O790" s="551"/>
      <c r="P790" s="551"/>
      <c r="Q790" s="551"/>
      <c r="R790" s="551"/>
      <c r="S790" s="551"/>
      <c r="T790" s="551"/>
      <c r="U790" s="551"/>
      <c r="V790" s="551"/>
      <c r="W790" s="551"/>
      <c r="X790" s="551"/>
      <c r="Y790" s="551"/>
      <c r="Z790" s="551"/>
      <c r="AA790" s="551"/>
      <c r="AB790" s="551"/>
      <c r="AC790" s="551"/>
      <c r="AD790" s="551"/>
      <c r="AE790" s="551"/>
      <c r="AF790" s="551"/>
      <c r="AG790" s="551"/>
      <c r="AH790" s="551"/>
      <c r="AI790" s="551"/>
      <c r="AJ790" s="551"/>
      <c r="AK790" s="551"/>
      <c r="AL790" s="551"/>
      <c r="AM790" s="551"/>
      <c r="AN790" s="551"/>
      <c r="AO790" s="551"/>
      <c r="AP790" s="551"/>
      <c r="AQ790" s="551"/>
      <c r="AR790" s="551"/>
      <c r="AS790" s="551"/>
      <c r="AT790" s="551"/>
      <c r="AU790" s="551"/>
      <c r="AV790" s="551"/>
      <c r="AW790" s="551"/>
      <c r="AX790" s="551"/>
      <c r="AY790" s="551"/>
      <c r="AZ790" s="551"/>
      <c r="BA790" s="551"/>
      <c r="BB790" s="551"/>
      <c r="BC790" s="551"/>
      <c r="BD790" s="551"/>
      <c r="BE790" s="551"/>
      <c r="BF790" s="551"/>
      <c r="BG790" s="551"/>
      <c r="BH790" s="551"/>
      <c r="BI790" s="551"/>
      <c r="BJ790" s="551"/>
      <c r="BK790" s="551"/>
      <c r="BL790" s="551"/>
      <c r="BM790" s="551"/>
      <c r="BN790" s="551"/>
      <c r="BO790" s="551"/>
      <c r="BP790" s="551"/>
      <c r="BQ790" s="551"/>
      <c r="BR790" s="551"/>
      <c r="BS790" s="551"/>
      <c r="BT790" s="551"/>
      <c r="BU790" s="551"/>
      <c r="BV790" s="551"/>
      <c r="BW790" s="551"/>
      <c r="BX790" s="551"/>
      <c r="BY790" s="551"/>
    </row>
    <row r="791">
      <c r="A791" s="551"/>
      <c r="B791" s="551"/>
      <c r="C791" s="551"/>
      <c r="D791" s="551"/>
      <c r="E791" s="554"/>
      <c r="H791" s="551"/>
      <c r="I791" s="551"/>
      <c r="J791" s="551"/>
      <c r="K791" s="551"/>
      <c r="L791" s="551"/>
      <c r="M791" s="551"/>
      <c r="N791" s="551"/>
      <c r="O791" s="551"/>
      <c r="P791" s="551"/>
      <c r="Q791" s="551"/>
      <c r="R791" s="551"/>
      <c r="S791" s="551"/>
      <c r="T791" s="551"/>
      <c r="U791" s="551"/>
      <c r="V791" s="551"/>
      <c r="W791" s="551"/>
      <c r="X791" s="551"/>
      <c r="Y791" s="551"/>
      <c r="Z791" s="551"/>
      <c r="AA791" s="551"/>
      <c r="AB791" s="551"/>
      <c r="AC791" s="551"/>
      <c r="AD791" s="551"/>
      <c r="AE791" s="551"/>
      <c r="AF791" s="551"/>
      <c r="AG791" s="551"/>
      <c r="AH791" s="551"/>
      <c r="AI791" s="551"/>
      <c r="AJ791" s="551"/>
      <c r="AK791" s="551"/>
      <c r="AL791" s="551"/>
      <c r="AM791" s="551"/>
      <c r="AN791" s="551"/>
      <c r="AO791" s="551"/>
      <c r="AP791" s="551"/>
      <c r="AQ791" s="551"/>
      <c r="AR791" s="551"/>
      <c r="AS791" s="551"/>
      <c r="AT791" s="551"/>
      <c r="AU791" s="551"/>
      <c r="AV791" s="551"/>
      <c r="AW791" s="551"/>
      <c r="AX791" s="551"/>
      <c r="AY791" s="551"/>
      <c r="AZ791" s="551"/>
      <c r="BA791" s="551"/>
      <c r="BB791" s="551"/>
      <c r="BC791" s="551"/>
      <c r="BD791" s="551"/>
      <c r="BE791" s="551"/>
      <c r="BF791" s="551"/>
      <c r="BG791" s="551"/>
      <c r="BH791" s="551"/>
      <c r="BI791" s="551"/>
      <c r="BJ791" s="551"/>
      <c r="BK791" s="551"/>
      <c r="BL791" s="551"/>
      <c r="BM791" s="551"/>
      <c r="BN791" s="551"/>
      <c r="BO791" s="551"/>
      <c r="BP791" s="551"/>
      <c r="BQ791" s="551"/>
      <c r="BR791" s="551"/>
      <c r="BS791" s="551"/>
      <c r="BT791" s="551"/>
      <c r="BU791" s="551"/>
      <c r="BV791" s="551"/>
      <c r="BW791" s="551"/>
      <c r="BX791" s="551"/>
      <c r="BY791" s="551"/>
    </row>
    <row r="792">
      <c r="A792" s="551"/>
      <c r="B792" s="551"/>
      <c r="C792" s="551"/>
      <c r="D792" s="551"/>
      <c r="E792" s="554"/>
      <c r="H792" s="551"/>
      <c r="I792" s="551"/>
      <c r="J792" s="551"/>
      <c r="K792" s="551"/>
      <c r="L792" s="551"/>
      <c r="M792" s="551"/>
      <c r="N792" s="551"/>
      <c r="O792" s="551"/>
      <c r="P792" s="551"/>
      <c r="Q792" s="551"/>
      <c r="R792" s="551"/>
      <c r="S792" s="551"/>
      <c r="T792" s="551"/>
      <c r="U792" s="551"/>
      <c r="V792" s="551"/>
      <c r="W792" s="551"/>
      <c r="X792" s="551"/>
      <c r="Y792" s="551"/>
      <c r="Z792" s="551"/>
      <c r="AA792" s="551"/>
      <c r="AB792" s="551"/>
      <c r="AC792" s="551"/>
      <c r="AD792" s="551"/>
      <c r="AE792" s="551"/>
      <c r="AF792" s="551"/>
      <c r="AG792" s="551"/>
      <c r="AH792" s="551"/>
      <c r="AI792" s="551"/>
      <c r="AJ792" s="551"/>
      <c r="AK792" s="551"/>
      <c r="AL792" s="551"/>
      <c r="AM792" s="551"/>
      <c r="AN792" s="551"/>
      <c r="AO792" s="551"/>
      <c r="AP792" s="551"/>
      <c r="AQ792" s="551"/>
      <c r="AR792" s="551"/>
      <c r="AS792" s="551"/>
      <c r="AT792" s="551"/>
      <c r="AU792" s="551"/>
      <c r="AV792" s="551"/>
      <c r="AW792" s="551"/>
      <c r="AX792" s="551"/>
      <c r="AY792" s="551"/>
      <c r="AZ792" s="551"/>
      <c r="BA792" s="551"/>
      <c r="BB792" s="551"/>
      <c r="BC792" s="551"/>
      <c r="BD792" s="551"/>
      <c r="BE792" s="551"/>
      <c r="BF792" s="551"/>
      <c r="BG792" s="551"/>
      <c r="BH792" s="551"/>
      <c r="BI792" s="551"/>
      <c r="BJ792" s="551"/>
      <c r="BK792" s="551"/>
      <c r="BL792" s="551"/>
      <c r="BM792" s="551"/>
      <c r="BN792" s="551"/>
      <c r="BO792" s="551"/>
      <c r="BP792" s="551"/>
      <c r="BQ792" s="551"/>
      <c r="BR792" s="551"/>
      <c r="BS792" s="551"/>
      <c r="BT792" s="551"/>
      <c r="BU792" s="551"/>
      <c r="BV792" s="551"/>
      <c r="BW792" s="551"/>
      <c r="BX792" s="551"/>
      <c r="BY792" s="551"/>
    </row>
    <row r="793">
      <c r="A793" s="551"/>
      <c r="B793" s="551"/>
      <c r="C793" s="551"/>
      <c r="D793" s="551"/>
      <c r="E793" s="554"/>
      <c r="H793" s="551"/>
      <c r="I793" s="551"/>
      <c r="J793" s="551"/>
      <c r="K793" s="551"/>
      <c r="L793" s="551"/>
      <c r="M793" s="551"/>
      <c r="N793" s="551"/>
      <c r="O793" s="551"/>
      <c r="P793" s="551"/>
      <c r="Q793" s="551"/>
      <c r="R793" s="551"/>
      <c r="S793" s="551"/>
      <c r="T793" s="551"/>
      <c r="U793" s="551"/>
      <c r="V793" s="551"/>
      <c r="W793" s="551"/>
      <c r="X793" s="551"/>
      <c r="Y793" s="551"/>
      <c r="Z793" s="551"/>
      <c r="AA793" s="551"/>
      <c r="AB793" s="551"/>
      <c r="AC793" s="551"/>
      <c r="AD793" s="551"/>
      <c r="AE793" s="551"/>
      <c r="AF793" s="551"/>
      <c r="AG793" s="551"/>
      <c r="AH793" s="551"/>
      <c r="AI793" s="551"/>
      <c r="AJ793" s="551"/>
      <c r="AK793" s="551"/>
      <c r="AL793" s="551"/>
      <c r="AM793" s="551"/>
      <c r="AN793" s="551"/>
      <c r="AO793" s="551"/>
      <c r="AP793" s="551"/>
      <c r="AQ793" s="551"/>
      <c r="AR793" s="551"/>
      <c r="AS793" s="551"/>
      <c r="AT793" s="551"/>
      <c r="AU793" s="551"/>
      <c r="AV793" s="551"/>
      <c r="AW793" s="551"/>
      <c r="AX793" s="551"/>
      <c r="AY793" s="551"/>
      <c r="AZ793" s="551"/>
      <c r="BA793" s="551"/>
      <c r="BB793" s="551"/>
      <c r="BC793" s="551"/>
      <c r="BD793" s="551"/>
      <c r="BE793" s="551"/>
      <c r="BF793" s="551"/>
      <c r="BG793" s="551"/>
      <c r="BH793" s="551"/>
      <c r="BI793" s="551"/>
      <c r="BJ793" s="551"/>
      <c r="BK793" s="551"/>
      <c r="BL793" s="551"/>
      <c r="BM793" s="551"/>
      <c r="BN793" s="551"/>
      <c r="BO793" s="551"/>
      <c r="BP793" s="551"/>
      <c r="BQ793" s="551"/>
      <c r="BR793" s="551"/>
      <c r="BS793" s="551"/>
      <c r="BT793" s="551"/>
      <c r="BU793" s="551"/>
      <c r="BV793" s="551"/>
      <c r="BW793" s="551"/>
      <c r="BX793" s="551"/>
      <c r="BY793" s="551"/>
    </row>
    <row r="794">
      <c r="A794" s="551"/>
      <c r="B794" s="551"/>
      <c r="C794" s="551"/>
      <c r="D794" s="551"/>
      <c r="E794" s="554"/>
      <c r="H794" s="551"/>
      <c r="I794" s="551"/>
      <c r="J794" s="551"/>
      <c r="K794" s="551"/>
      <c r="L794" s="551"/>
      <c r="M794" s="551"/>
      <c r="N794" s="551"/>
      <c r="O794" s="551"/>
      <c r="P794" s="551"/>
      <c r="Q794" s="551"/>
      <c r="R794" s="551"/>
      <c r="S794" s="551"/>
      <c r="T794" s="551"/>
      <c r="U794" s="551"/>
      <c r="V794" s="551"/>
      <c r="W794" s="551"/>
      <c r="X794" s="551"/>
      <c r="Y794" s="551"/>
      <c r="Z794" s="551"/>
      <c r="AA794" s="551"/>
      <c r="AB794" s="551"/>
      <c r="AC794" s="551"/>
      <c r="AD794" s="551"/>
      <c r="AE794" s="551"/>
      <c r="AF794" s="551"/>
      <c r="AG794" s="551"/>
      <c r="AH794" s="551"/>
      <c r="AI794" s="551"/>
      <c r="AJ794" s="551"/>
      <c r="AK794" s="551"/>
      <c r="AL794" s="551"/>
      <c r="AM794" s="551"/>
      <c r="AN794" s="551"/>
      <c r="AO794" s="551"/>
      <c r="AP794" s="551"/>
      <c r="AQ794" s="551"/>
      <c r="AR794" s="551"/>
      <c r="AS794" s="551"/>
      <c r="AT794" s="551"/>
      <c r="AU794" s="551"/>
      <c r="AV794" s="551"/>
      <c r="AW794" s="551"/>
      <c r="AX794" s="551"/>
      <c r="AY794" s="551"/>
      <c r="AZ794" s="551"/>
      <c r="BA794" s="551"/>
      <c r="BB794" s="551"/>
      <c r="BC794" s="551"/>
      <c r="BD794" s="551"/>
      <c r="BE794" s="551"/>
      <c r="BF794" s="551"/>
      <c r="BG794" s="551"/>
      <c r="BH794" s="551"/>
      <c r="BI794" s="551"/>
      <c r="BJ794" s="551"/>
      <c r="BK794" s="551"/>
      <c r="BL794" s="551"/>
      <c r="BM794" s="551"/>
      <c r="BN794" s="551"/>
      <c r="BO794" s="551"/>
      <c r="BP794" s="551"/>
      <c r="BQ794" s="551"/>
      <c r="BR794" s="551"/>
      <c r="BS794" s="551"/>
      <c r="BT794" s="551"/>
      <c r="BU794" s="551"/>
      <c r="BV794" s="551"/>
      <c r="BW794" s="551"/>
      <c r="BX794" s="551"/>
      <c r="BY794" s="551"/>
    </row>
    <row r="795">
      <c r="A795" s="551"/>
      <c r="B795" s="551"/>
      <c r="C795" s="551"/>
      <c r="D795" s="551"/>
      <c r="E795" s="554"/>
      <c r="H795" s="551"/>
      <c r="I795" s="551"/>
      <c r="J795" s="551"/>
      <c r="K795" s="551"/>
      <c r="L795" s="551"/>
      <c r="M795" s="551"/>
      <c r="N795" s="551"/>
      <c r="O795" s="551"/>
      <c r="P795" s="551"/>
      <c r="Q795" s="551"/>
      <c r="R795" s="551"/>
      <c r="S795" s="551"/>
      <c r="T795" s="551"/>
      <c r="U795" s="551"/>
      <c r="V795" s="551"/>
      <c r="W795" s="551"/>
      <c r="X795" s="551"/>
      <c r="Y795" s="551"/>
      <c r="Z795" s="551"/>
      <c r="AA795" s="551"/>
      <c r="AB795" s="551"/>
      <c r="AC795" s="551"/>
      <c r="AD795" s="551"/>
      <c r="AE795" s="551"/>
      <c r="AF795" s="551"/>
      <c r="AG795" s="551"/>
      <c r="AH795" s="551"/>
      <c r="AI795" s="551"/>
      <c r="AJ795" s="551"/>
      <c r="AK795" s="551"/>
      <c r="AL795" s="551"/>
      <c r="AM795" s="551"/>
      <c r="AN795" s="551"/>
      <c r="AO795" s="551"/>
      <c r="AP795" s="551"/>
      <c r="AQ795" s="551"/>
      <c r="AR795" s="551"/>
      <c r="AS795" s="551"/>
      <c r="AT795" s="551"/>
      <c r="AU795" s="551"/>
      <c r="AV795" s="551"/>
      <c r="AW795" s="551"/>
      <c r="AX795" s="551"/>
      <c r="AY795" s="551"/>
      <c r="AZ795" s="551"/>
      <c r="BA795" s="551"/>
      <c r="BB795" s="551"/>
      <c r="BC795" s="551"/>
      <c r="BD795" s="551"/>
      <c r="BE795" s="551"/>
      <c r="BF795" s="551"/>
      <c r="BG795" s="551"/>
      <c r="BH795" s="551"/>
      <c r="BI795" s="551"/>
      <c r="BJ795" s="551"/>
      <c r="BK795" s="551"/>
      <c r="BL795" s="551"/>
      <c r="BM795" s="551"/>
      <c r="BN795" s="551"/>
      <c r="BO795" s="551"/>
      <c r="BP795" s="551"/>
      <c r="BQ795" s="551"/>
      <c r="BR795" s="551"/>
      <c r="BS795" s="551"/>
      <c r="BT795" s="551"/>
      <c r="BU795" s="551"/>
      <c r="BV795" s="551"/>
      <c r="BW795" s="551"/>
      <c r="BX795" s="551"/>
      <c r="BY795" s="551"/>
    </row>
    <row r="796">
      <c r="A796" s="551"/>
      <c r="B796" s="551"/>
      <c r="C796" s="551"/>
      <c r="D796" s="551"/>
      <c r="E796" s="554"/>
      <c r="H796" s="551"/>
      <c r="I796" s="551"/>
      <c r="J796" s="551"/>
      <c r="K796" s="551"/>
      <c r="L796" s="551"/>
      <c r="M796" s="551"/>
      <c r="N796" s="551"/>
      <c r="O796" s="551"/>
      <c r="P796" s="551"/>
      <c r="Q796" s="551"/>
      <c r="R796" s="551"/>
      <c r="S796" s="551"/>
      <c r="T796" s="551"/>
      <c r="U796" s="551"/>
      <c r="V796" s="551"/>
      <c r="W796" s="551"/>
      <c r="X796" s="551"/>
      <c r="Y796" s="551"/>
      <c r="Z796" s="551"/>
      <c r="AA796" s="551"/>
      <c r="AB796" s="551"/>
      <c r="AC796" s="551"/>
      <c r="AD796" s="551"/>
      <c r="AE796" s="551"/>
      <c r="AF796" s="551"/>
      <c r="AG796" s="551"/>
      <c r="AH796" s="551"/>
      <c r="AI796" s="551"/>
      <c r="AJ796" s="551"/>
      <c r="AK796" s="551"/>
      <c r="AL796" s="551"/>
      <c r="AM796" s="551"/>
      <c r="AN796" s="551"/>
      <c r="AO796" s="551"/>
      <c r="AP796" s="551"/>
      <c r="AQ796" s="551"/>
      <c r="AR796" s="551"/>
      <c r="AS796" s="551"/>
      <c r="AT796" s="551"/>
      <c r="AU796" s="551"/>
      <c r="AV796" s="551"/>
      <c r="AW796" s="551"/>
      <c r="AX796" s="551"/>
      <c r="AY796" s="551"/>
      <c r="AZ796" s="551"/>
      <c r="BA796" s="551"/>
      <c r="BB796" s="551"/>
      <c r="BC796" s="551"/>
      <c r="BD796" s="551"/>
      <c r="BE796" s="551"/>
      <c r="BF796" s="551"/>
      <c r="BG796" s="551"/>
      <c r="BH796" s="551"/>
      <c r="BI796" s="551"/>
      <c r="BJ796" s="551"/>
      <c r="BK796" s="551"/>
      <c r="BL796" s="551"/>
      <c r="BM796" s="551"/>
      <c r="BN796" s="551"/>
      <c r="BO796" s="551"/>
      <c r="BP796" s="551"/>
      <c r="BQ796" s="551"/>
      <c r="BR796" s="551"/>
      <c r="BS796" s="551"/>
      <c r="BT796" s="551"/>
      <c r="BU796" s="551"/>
      <c r="BV796" s="551"/>
      <c r="BW796" s="551"/>
      <c r="BX796" s="551"/>
      <c r="BY796" s="551"/>
    </row>
    <row r="797">
      <c r="A797" s="551"/>
      <c r="B797" s="551"/>
      <c r="C797" s="551"/>
      <c r="D797" s="551"/>
      <c r="E797" s="554"/>
      <c r="H797" s="551"/>
      <c r="I797" s="551"/>
      <c r="J797" s="551"/>
      <c r="K797" s="551"/>
      <c r="L797" s="551"/>
      <c r="M797" s="551"/>
      <c r="N797" s="551"/>
      <c r="O797" s="551"/>
      <c r="P797" s="551"/>
      <c r="Q797" s="551"/>
      <c r="R797" s="551"/>
      <c r="S797" s="551"/>
      <c r="T797" s="551"/>
      <c r="U797" s="551"/>
      <c r="V797" s="551"/>
      <c r="W797" s="551"/>
      <c r="X797" s="551"/>
      <c r="Y797" s="551"/>
      <c r="Z797" s="551"/>
      <c r="AA797" s="551"/>
      <c r="AB797" s="551"/>
      <c r="AC797" s="551"/>
      <c r="AD797" s="551"/>
      <c r="AE797" s="551"/>
      <c r="AF797" s="551"/>
      <c r="AG797" s="551"/>
      <c r="AH797" s="551"/>
      <c r="AI797" s="551"/>
      <c r="AJ797" s="551"/>
      <c r="AK797" s="551"/>
      <c r="AL797" s="551"/>
      <c r="AM797" s="551"/>
      <c r="AN797" s="551"/>
      <c r="AO797" s="551"/>
      <c r="AP797" s="551"/>
      <c r="AQ797" s="551"/>
      <c r="AR797" s="551"/>
      <c r="AS797" s="551"/>
      <c r="AT797" s="551"/>
      <c r="AU797" s="551"/>
      <c r="AV797" s="551"/>
      <c r="AW797" s="551"/>
      <c r="AX797" s="551"/>
      <c r="AY797" s="551"/>
      <c r="AZ797" s="551"/>
      <c r="BA797" s="551"/>
      <c r="BB797" s="551"/>
      <c r="BC797" s="551"/>
      <c r="BD797" s="551"/>
      <c r="BE797" s="551"/>
      <c r="BF797" s="551"/>
      <c r="BG797" s="551"/>
      <c r="BH797" s="551"/>
      <c r="BI797" s="551"/>
      <c r="BJ797" s="551"/>
      <c r="BK797" s="551"/>
      <c r="BL797" s="551"/>
      <c r="BM797" s="551"/>
      <c r="BN797" s="551"/>
      <c r="BO797" s="551"/>
      <c r="BP797" s="551"/>
      <c r="BQ797" s="551"/>
      <c r="BR797" s="551"/>
      <c r="BS797" s="551"/>
      <c r="BT797" s="551"/>
      <c r="BU797" s="551"/>
      <c r="BV797" s="551"/>
      <c r="BW797" s="551"/>
      <c r="BX797" s="551"/>
      <c r="BY797" s="551"/>
    </row>
    <row r="798">
      <c r="A798" s="551"/>
      <c r="B798" s="551"/>
      <c r="C798" s="551"/>
      <c r="D798" s="551"/>
      <c r="E798" s="554"/>
      <c r="H798" s="551"/>
      <c r="I798" s="551"/>
      <c r="J798" s="551"/>
      <c r="K798" s="551"/>
      <c r="L798" s="551"/>
      <c r="M798" s="551"/>
      <c r="N798" s="551"/>
      <c r="O798" s="551"/>
      <c r="P798" s="551"/>
      <c r="Q798" s="551"/>
      <c r="R798" s="551"/>
      <c r="S798" s="551"/>
      <c r="T798" s="551"/>
      <c r="U798" s="551"/>
      <c r="V798" s="551"/>
      <c r="W798" s="551"/>
      <c r="X798" s="551"/>
      <c r="Y798" s="551"/>
      <c r="Z798" s="551"/>
      <c r="AA798" s="551"/>
      <c r="AB798" s="551"/>
      <c r="AC798" s="551"/>
      <c r="AD798" s="551"/>
      <c r="AE798" s="551"/>
      <c r="AF798" s="551"/>
      <c r="AG798" s="551"/>
      <c r="AH798" s="551"/>
      <c r="AI798" s="551"/>
      <c r="AJ798" s="551"/>
      <c r="AK798" s="551"/>
      <c r="AL798" s="551"/>
      <c r="AM798" s="551"/>
      <c r="AN798" s="551"/>
      <c r="AO798" s="551"/>
      <c r="AP798" s="551"/>
      <c r="AQ798" s="551"/>
      <c r="AR798" s="551"/>
      <c r="AS798" s="551"/>
      <c r="AT798" s="551"/>
      <c r="AU798" s="551"/>
      <c r="AV798" s="551"/>
      <c r="AW798" s="551"/>
      <c r="AX798" s="551"/>
      <c r="AY798" s="551"/>
      <c r="AZ798" s="551"/>
      <c r="BA798" s="551"/>
      <c r="BB798" s="551"/>
      <c r="BC798" s="551"/>
      <c r="BD798" s="551"/>
      <c r="BE798" s="551"/>
      <c r="BF798" s="551"/>
      <c r="BG798" s="551"/>
      <c r="BH798" s="551"/>
      <c r="BI798" s="551"/>
      <c r="BJ798" s="551"/>
      <c r="BK798" s="551"/>
      <c r="BL798" s="551"/>
      <c r="BM798" s="551"/>
      <c r="BN798" s="551"/>
      <c r="BO798" s="551"/>
      <c r="BP798" s="551"/>
      <c r="BQ798" s="551"/>
      <c r="BR798" s="551"/>
      <c r="BS798" s="551"/>
      <c r="BT798" s="551"/>
      <c r="BU798" s="551"/>
      <c r="BV798" s="551"/>
      <c r="BW798" s="551"/>
      <c r="BX798" s="551"/>
      <c r="BY798" s="551"/>
    </row>
    <row r="799">
      <c r="A799" s="551"/>
      <c r="B799" s="551"/>
      <c r="C799" s="551"/>
      <c r="D799" s="551"/>
      <c r="E799" s="554"/>
      <c r="H799" s="551"/>
      <c r="I799" s="551"/>
      <c r="J799" s="551"/>
      <c r="K799" s="551"/>
      <c r="L799" s="551"/>
      <c r="M799" s="551"/>
      <c r="N799" s="551"/>
      <c r="O799" s="551"/>
      <c r="P799" s="551"/>
      <c r="Q799" s="551"/>
      <c r="R799" s="551"/>
      <c r="S799" s="551"/>
      <c r="T799" s="551"/>
      <c r="U799" s="551"/>
      <c r="V799" s="551"/>
      <c r="W799" s="551"/>
      <c r="X799" s="551"/>
      <c r="Y799" s="551"/>
      <c r="Z799" s="551"/>
      <c r="AA799" s="551"/>
      <c r="AB799" s="551"/>
      <c r="AC799" s="551"/>
      <c r="AD799" s="551"/>
      <c r="AE799" s="551"/>
      <c r="AF799" s="551"/>
      <c r="AG799" s="551"/>
      <c r="AH799" s="551"/>
      <c r="AI799" s="551"/>
      <c r="AJ799" s="551"/>
      <c r="AK799" s="551"/>
      <c r="AL799" s="551"/>
      <c r="AM799" s="551"/>
      <c r="AN799" s="551"/>
      <c r="AO799" s="551"/>
      <c r="AP799" s="551"/>
      <c r="AQ799" s="551"/>
      <c r="AR799" s="551"/>
      <c r="AS799" s="551"/>
      <c r="AT799" s="551"/>
      <c r="AU799" s="551"/>
      <c r="AV799" s="551"/>
      <c r="AW799" s="551"/>
      <c r="AX799" s="551"/>
      <c r="AY799" s="551"/>
      <c r="AZ799" s="551"/>
      <c r="BA799" s="551"/>
      <c r="BB799" s="551"/>
      <c r="BC799" s="551"/>
      <c r="BD799" s="551"/>
      <c r="BE799" s="551"/>
      <c r="BF799" s="551"/>
      <c r="BG799" s="551"/>
      <c r="BH799" s="551"/>
      <c r="BI799" s="551"/>
      <c r="BJ799" s="551"/>
      <c r="BK799" s="551"/>
      <c r="BL799" s="551"/>
      <c r="BM799" s="551"/>
      <c r="BN799" s="551"/>
      <c r="BO799" s="551"/>
      <c r="BP799" s="551"/>
      <c r="BQ799" s="551"/>
      <c r="BR799" s="551"/>
      <c r="BS799" s="551"/>
      <c r="BT799" s="551"/>
      <c r="BU799" s="551"/>
      <c r="BV799" s="551"/>
      <c r="BW799" s="551"/>
      <c r="BX799" s="551"/>
      <c r="BY799" s="551"/>
    </row>
    <row r="800">
      <c r="A800" s="551"/>
      <c r="B800" s="551"/>
      <c r="C800" s="551"/>
      <c r="D800" s="551"/>
      <c r="E800" s="554"/>
      <c r="H800" s="551"/>
      <c r="I800" s="551"/>
      <c r="J800" s="551"/>
      <c r="K800" s="551"/>
      <c r="L800" s="551"/>
      <c r="M800" s="551"/>
      <c r="N800" s="551"/>
      <c r="O800" s="551"/>
      <c r="P800" s="551"/>
      <c r="Q800" s="551"/>
      <c r="R800" s="551"/>
      <c r="S800" s="551"/>
      <c r="T800" s="551"/>
      <c r="U800" s="551"/>
      <c r="V800" s="551"/>
      <c r="W800" s="551"/>
      <c r="X800" s="551"/>
      <c r="Y800" s="551"/>
      <c r="Z800" s="551"/>
      <c r="AA800" s="551"/>
      <c r="AB800" s="551"/>
      <c r="AC800" s="551"/>
      <c r="AD800" s="551"/>
      <c r="AE800" s="551"/>
      <c r="AF800" s="551"/>
      <c r="AG800" s="551"/>
      <c r="AH800" s="551"/>
      <c r="AI800" s="551"/>
      <c r="AJ800" s="551"/>
      <c r="AK800" s="551"/>
      <c r="AL800" s="551"/>
      <c r="AM800" s="551"/>
      <c r="AN800" s="551"/>
      <c r="AO800" s="551"/>
      <c r="AP800" s="551"/>
      <c r="AQ800" s="551"/>
      <c r="AR800" s="551"/>
      <c r="AS800" s="551"/>
      <c r="AT800" s="551"/>
      <c r="AU800" s="551"/>
      <c r="AV800" s="551"/>
      <c r="AW800" s="551"/>
      <c r="AX800" s="551"/>
      <c r="AY800" s="551"/>
      <c r="AZ800" s="551"/>
      <c r="BA800" s="551"/>
      <c r="BB800" s="551"/>
      <c r="BC800" s="551"/>
      <c r="BD800" s="551"/>
      <c r="BE800" s="551"/>
      <c r="BF800" s="551"/>
      <c r="BG800" s="551"/>
      <c r="BH800" s="551"/>
      <c r="BI800" s="551"/>
      <c r="BJ800" s="551"/>
      <c r="BK800" s="551"/>
      <c r="BL800" s="551"/>
      <c r="BM800" s="551"/>
      <c r="BN800" s="551"/>
      <c r="BO800" s="551"/>
      <c r="BP800" s="551"/>
      <c r="BQ800" s="551"/>
      <c r="BR800" s="551"/>
      <c r="BS800" s="551"/>
      <c r="BT800" s="551"/>
      <c r="BU800" s="551"/>
      <c r="BV800" s="551"/>
      <c r="BW800" s="551"/>
      <c r="BX800" s="551"/>
      <c r="BY800" s="551"/>
    </row>
    <row r="801">
      <c r="A801" s="551"/>
      <c r="B801" s="551"/>
      <c r="C801" s="551"/>
      <c r="D801" s="551"/>
      <c r="E801" s="554"/>
      <c r="H801" s="551"/>
      <c r="I801" s="551"/>
      <c r="J801" s="551"/>
      <c r="K801" s="551"/>
      <c r="L801" s="551"/>
      <c r="M801" s="551"/>
      <c r="N801" s="551"/>
      <c r="O801" s="551"/>
      <c r="P801" s="551"/>
      <c r="Q801" s="551"/>
      <c r="R801" s="551"/>
      <c r="S801" s="551"/>
      <c r="T801" s="551"/>
      <c r="U801" s="551"/>
      <c r="V801" s="551"/>
      <c r="W801" s="551"/>
      <c r="X801" s="551"/>
      <c r="Y801" s="551"/>
      <c r="Z801" s="551"/>
      <c r="AA801" s="551"/>
      <c r="AB801" s="551"/>
      <c r="AC801" s="551"/>
      <c r="AD801" s="551"/>
      <c r="AE801" s="551"/>
      <c r="AF801" s="551"/>
      <c r="AG801" s="551"/>
      <c r="AH801" s="551"/>
      <c r="AI801" s="551"/>
      <c r="AJ801" s="551"/>
      <c r="AK801" s="551"/>
      <c r="AL801" s="551"/>
      <c r="AM801" s="551"/>
      <c r="AN801" s="551"/>
      <c r="AO801" s="551"/>
      <c r="AP801" s="551"/>
      <c r="AQ801" s="551"/>
      <c r="AR801" s="551"/>
      <c r="AS801" s="551"/>
      <c r="AT801" s="551"/>
      <c r="AU801" s="551"/>
      <c r="AV801" s="551"/>
      <c r="AW801" s="551"/>
      <c r="AX801" s="551"/>
      <c r="AY801" s="551"/>
      <c r="AZ801" s="551"/>
      <c r="BA801" s="551"/>
      <c r="BB801" s="551"/>
      <c r="BC801" s="551"/>
      <c r="BD801" s="551"/>
      <c r="BE801" s="551"/>
      <c r="BF801" s="551"/>
      <c r="BG801" s="551"/>
      <c r="BH801" s="551"/>
      <c r="BI801" s="551"/>
      <c r="BJ801" s="551"/>
      <c r="BK801" s="551"/>
      <c r="BL801" s="551"/>
      <c r="BM801" s="551"/>
      <c r="BN801" s="551"/>
      <c r="BO801" s="551"/>
      <c r="BP801" s="551"/>
      <c r="BQ801" s="551"/>
      <c r="BR801" s="551"/>
      <c r="BS801" s="551"/>
      <c r="BT801" s="551"/>
      <c r="BU801" s="551"/>
      <c r="BV801" s="551"/>
      <c r="BW801" s="551"/>
      <c r="BX801" s="551"/>
      <c r="BY801" s="551"/>
    </row>
    <row r="802">
      <c r="A802" s="551"/>
      <c r="B802" s="551"/>
      <c r="C802" s="551"/>
      <c r="D802" s="551"/>
      <c r="E802" s="554"/>
      <c r="H802" s="551"/>
      <c r="I802" s="551"/>
      <c r="J802" s="551"/>
      <c r="K802" s="551"/>
      <c r="L802" s="551"/>
      <c r="M802" s="551"/>
      <c r="N802" s="551"/>
      <c r="O802" s="551"/>
      <c r="P802" s="551"/>
      <c r="Q802" s="551"/>
      <c r="R802" s="551"/>
      <c r="S802" s="551"/>
      <c r="T802" s="551"/>
      <c r="U802" s="551"/>
      <c r="V802" s="551"/>
      <c r="W802" s="551"/>
      <c r="X802" s="551"/>
      <c r="Y802" s="551"/>
      <c r="Z802" s="551"/>
      <c r="AA802" s="551"/>
      <c r="AB802" s="551"/>
      <c r="AC802" s="551"/>
      <c r="AD802" s="551"/>
      <c r="AE802" s="551"/>
      <c r="AF802" s="551"/>
      <c r="AG802" s="551"/>
      <c r="AH802" s="551"/>
      <c r="AI802" s="551"/>
      <c r="AJ802" s="551"/>
      <c r="AK802" s="551"/>
      <c r="AL802" s="551"/>
      <c r="AM802" s="551"/>
      <c r="AN802" s="551"/>
      <c r="AO802" s="551"/>
      <c r="AP802" s="551"/>
      <c r="AQ802" s="551"/>
      <c r="AR802" s="551"/>
      <c r="AS802" s="551"/>
      <c r="AT802" s="551"/>
      <c r="AU802" s="551"/>
      <c r="AV802" s="551"/>
      <c r="AW802" s="551"/>
      <c r="AX802" s="551"/>
      <c r="AY802" s="551"/>
      <c r="AZ802" s="551"/>
      <c r="BA802" s="551"/>
      <c r="BB802" s="551"/>
      <c r="BC802" s="551"/>
      <c r="BD802" s="551"/>
      <c r="BE802" s="551"/>
      <c r="BF802" s="551"/>
      <c r="BG802" s="551"/>
      <c r="BH802" s="551"/>
      <c r="BI802" s="551"/>
      <c r="BJ802" s="551"/>
      <c r="BK802" s="551"/>
      <c r="BL802" s="551"/>
      <c r="BM802" s="551"/>
      <c r="BN802" s="551"/>
      <c r="BO802" s="551"/>
      <c r="BP802" s="551"/>
      <c r="BQ802" s="551"/>
      <c r="BR802" s="551"/>
      <c r="BS802" s="551"/>
      <c r="BT802" s="551"/>
      <c r="BU802" s="551"/>
      <c r="BV802" s="551"/>
      <c r="BW802" s="551"/>
      <c r="BX802" s="551"/>
      <c r="BY802" s="551"/>
    </row>
    <row r="803">
      <c r="A803" s="551"/>
      <c r="B803" s="551"/>
      <c r="C803" s="551"/>
      <c r="D803" s="551"/>
      <c r="E803" s="554"/>
      <c r="H803" s="551"/>
      <c r="I803" s="551"/>
      <c r="J803" s="551"/>
      <c r="K803" s="551"/>
      <c r="L803" s="551"/>
      <c r="M803" s="551"/>
      <c r="N803" s="551"/>
      <c r="O803" s="551"/>
      <c r="P803" s="551"/>
      <c r="Q803" s="551"/>
      <c r="R803" s="551"/>
      <c r="S803" s="551"/>
      <c r="T803" s="551"/>
      <c r="U803" s="551"/>
      <c r="V803" s="551"/>
      <c r="W803" s="551"/>
      <c r="X803" s="551"/>
      <c r="Y803" s="551"/>
      <c r="Z803" s="551"/>
      <c r="AA803" s="551"/>
      <c r="AB803" s="551"/>
      <c r="AC803" s="551"/>
      <c r="AD803" s="551"/>
      <c r="AE803" s="551"/>
      <c r="AF803" s="551"/>
      <c r="AG803" s="551"/>
      <c r="AH803" s="551"/>
      <c r="AI803" s="551"/>
      <c r="AJ803" s="551"/>
      <c r="AK803" s="551"/>
      <c r="AL803" s="551"/>
      <c r="AM803" s="551"/>
      <c r="AN803" s="551"/>
      <c r="AO803" s="551"/>
      <c r="AP803" s="551"/>
      <c r="AQ803" s="551"/>
      <c r="AR803" s="551"/>
      <c r="AS803" s="551"/>
      <c r="AT803" s="551"/>
      <c r="AU803" s="551"/>
      <c r="AV803" s="551"/>
      <c r="AW803" s="551"/>
      <c r="AX803" s="551"/>
      <c r="AY803" s="551"/>
      <c r="AZ803" s="551"/>
      <c r="BA803" s="551"/>
      <c r="BB803" s="551"/>
      <c r="BC803" s="551"/>
      <c r="BD803" s="551"/>
      <c r="BE803" s="551"/>
      <c r="BF803" s="551"/>
      <c r="BG803" s="551"/>
      <c r="BH803" s="551"/>
      <c r="BI803" s="551"/>
      <c r="BJ803" s="551"/>
      <c r="BK803" s="551"/>
      <c r="BL803" s="551"/>
      <c r="BM803" s="551"/>
      <c r="BN803" s="551"/>
      <c r="BO803" s="551"/>
      <c r="BP803" s="551"/>
      <c r="BQ803" s="551"/>
      <c r="BR803" s="551"/>
      <c r="BS803" s="551"/>
      <c r="BT803" s="551"/>
      <c r="BU803" s="551"/>
      <c r="BV803" s="551"/>
      <c r="BW803" s="551"/>
      <c r="BX803" s="551"/>
      <c r="BY803" s="551"/>
    </row>
    <row r="804">
      <c r="A804" s="551"/>
      <c r="B804" s="551"/>
      <c r="C804" s="551"/>
      <c r="D804" s="551"/>
      <c r="E804" s="554"/>
      <c r="H804" s="551"/>
      <c r="I804" s="551"/>
      <c r="J804" s="551"/>
      <c r="K804" s="551"/>
      <c r="L804" s="551"/>
      <c r="M804" s="551"/>
      <c r="N804" s="551"/>
      <c r="O804" s="551"/>
      <c r="P804" s="551"/>
      <c r="Q804" s="551"/>
      <c r="R804" s="551"/>
      <c r="S804" s="551"/>
      <c r="T804" s="551"/>
      <c r="U804" s="551"/>
      <c r="V804" s="551"/>
      <c r="W804" s="551"/>
      <c r="X804" s="551"/>
      <c r="Y804" s="551"/>
      <c r="Z804" s="551"/>
      <c r="AA804" s="551"/>
      <c r="AB804" s="551"/>
      <c r="AC804" s="551"/>
      <c r="AD804" s="551"/>
      <c r="AE804" s="551"/>
      <c r="AF804" s="551"/>
      <c r="AG804" s="551"/>
      <c r="AH804" s="551"/>
      <c r="AI804" s="551"/>
      <c r="AJ804" s="551"/>
      <c r="AK804" s="551"/>
      <c r="AL804" s="551"/>
      <c r="AM804" s="551"/>
      <c r="AN804" s="551"/>
      <c r="AO804" s="551"/>
      <c r="AP804" s="551"/>
      <c r="AQ804" s="551"/>
      <c r="AR804" s="551"/>
      <c r="AS804" s="551"/>
      <c r="AT804" s="551"/>
      <c r="AU804" s="551"/>
      <c r="AV804" s="551"/>
      <c r="AW804" s="551"/>
      <c r="AX804" s="551"/>
      <c r="AY804" s="551"/>
      <c r="AZ804" s="551"/>
      <c r="BA804" s="551"/>
      <c r="BB804" s="551"/>
      <c r="BC804" s="551"/>
      <c r="BD804" s="551"/>
      <c r="BE804" s="551"/>
      <c r="BF804" s="551"/>
      <c r="BG804" s="551"/>
      <c r="BH804" s="551"/>
      <c r="BI804" s="551"/>
      <c r="BJ804" s="551"/>
      <c r="BK804" s="551"/>
      <c r="BL804" s="551"/>
      <c r="BM804" s="551"/>
      <c r="BN804" s="551"/>
      <c r="BO804" s="551"/>
      <c r="BP804" s="551"/>
      <c r="BQ804" s="551"/>
      <c r="BR804" s="551"/>
      <c r="BS804" s="551"/>
      <c r="BT804" s="551"/>
      <c r="BU804" s="551"/>
      <c r="BV804" s="551"/>
      <c r="BW804" s="551"/>
      <c r="BX804" s="551"/>
      <c r="BY804" s="551"/>
    </row>
    <row r="805">
      <c r="A805" s="551"/>
      <c r="B805" s="551"/>
      <c r="C805" s="551"/>
      <c r="D805" s="551"/>
      <c r="E805" s="554"/>
      <c r="H805" s="551"/>
      <c r="I805" s="551"/>
      <c r="J805" s="551"/>
      <c r="K805" s="551"/>
      <c r="L805" s="551"/>
      <c r="M805" s="551"/>
      <c r="N805" s="551"/>
      <c r="O805" s="551"/>
      <c r="P805" s="551"/>
      <c r="Q805" s="551"/>
      <c r="R805" s="551"/>
      <c r="S805" s="551"/>
      <c r="T805" s="551"/>
      <c r="U805" s="551"/>
      <c r="V805" s="551"/>
      <c r="W805" s="551"/>
      <c r="X805" s="551"/>
      <c r="Y805" s="551"/>
      <c r="Z805" s="551"/>
      <c r="AA805" s="551"/>
      <c r="AB805" s="551"/>
      <c r="AC805" s="551"/>
      <c r="AD805" s="551"/>
      <c r="AE805" s="551"/>
      <c r="AF805" s="551"/>
      <c r="AG805" s="551"/>
      <c r="AH805" s="551"/>
      <c r="AI805" s="551"/>
      <c r="AJ805" s="551"/>
      <c r="AK805" s="551"/>
      <c r="AL805" s="551"/>
      <c r="AM805" s="551"/>
      <c r="AN805" s="551"/>
      <c r="AO805" s="551"/>
      <c r="AP805" s="551"/>
      <c r="AQ805" s="551"/>
      <c r="AR805" s="551"/>
      <c r="AS805" s="551"/>
      <c r="AT805" s="551"/>
      <c r="AU805" s="551"/>
      <c r="AV805" s="551"/>
      <c r="AW805" s="551"/>
      <c r="AX805" s="551"/>
      <c r="AY805" s="551"/>
      <c r="AZ805" s="551"/>
      <c r="BA805" s="551"/>
      <c r="BB805" s="551"/>
      <c r="BC805" s="551"/>
      <c r="BD805" s="551"/>
      <c r="BE805" s="551"/>
      <c r="BF805" s="551"/>
      <c r="BG805" s="551"/>
      <c r="BH805" s="551"/>
      <c r="BI805" s="551"/>
      <c r="BJ805" s="551"/>
      <c r="BK805" s="551"/>
      <c r="BL805" s="551"/>
      <c r="BM805" s="551"/>
      <c r="BN805" s="551"/>
      <c r="BO805" s="551"/>
      <c r="BP805" s="551"/>
      <c r="BQ805" s="551"/>
      <c r="BR805" s="551"/>
      <c r="BS805" s="551"/>
      <c r="BT805" s="551"/>
      <c r="BU805" s="551"/>
      <c r="BV805" s="551"/>
      <c r="BW805" s="551"/>
      <c r="BX805" s="551"/>
      <c r="BY805" s="551"/>
    </row>
    <row r="806">
      <c r="A806" s="551"/>
      <c r="B806" s="551"/>
      <c r="C806" s="551"/>
      <c r="D806" s="551"/>
      <c r="E806" s="554"/>
      <c r="H806" s="551"/>
      <c r="I806" s="551"/>
      <c r="J806" s="551"/>
      <c r="K806" s="551"/>
      <c r="L806" s="551"/>
      <c r="M806" s="551"/>
      <c r="N806" s="551"/>
      <c r="O806" s="551"/>
      <c r="P806" s="551"/>
      <c r="Q806" s="551"/>
      <c r="R806" s="551"/>
      <c r="S806" s="551"/>
      <c r="T806" s="551"/>
      <c r="U806" s="551"/>
      <c r="V806" s="551"/>
      <c r="W806" s="551"/>
      <c r="X806" s="551"/>
      <c r="Y806" s="551"/>
      <c r="Z806" s="551"/>
      <c r="AA806" s="551"/>
      <c r="AB806" s="551"/>
      <c r="AC806" s="551"/>
      <c r="AD806" s="551"/>
      <c r="AE806" s="551"/>
      <c r="AF806" s="551"/>
      <c r="AG806" s="551"/>
      <c r="AH806" s="551"/>
      <c r="AI806" s="551"/>
      <c r="AJ806" s="551"/>
      <c r="AK806" s="551"/>
      <c r="AL806" s="551"/>
      <c r="AM806" s="551"/>
      <c r="AN806" s="551"/>
      <c r="AO806" s="551"/>
      <c r="AP806" s="551"/>
      <c r="AQ806" s="551"/>
      <c r="AR806" s="551"/>
      <c r="AS806" s="551"/>
      <c r="AT806" s="551"/>
      <c r="AU806" s="551"/>
      <c r="AV806" s="551"/>
      <c r="AW806" s="551"/>
      <c r="AX806" s="551"/>
      <c r="AY806" s="551"/>
      <c r="AZ806" s="551"/>
      <c r="BA806" s="551"/>
      <c r="BB806" s="551"/>
      <c r="BC806" s="551"/>
      <c r="BD806" s="551"/>
      <c r="BE806" s="551"/>
      <c r="BF806" s="551"/>
      <c r="BG806" s="551"/>
      <c r="BH806" s="551"/>
      <c r="BI806" s="551"/>
      <c r="BJ806" s="551"/>
      <c r="BK806" s="551"/>
      <c r="BL806" s="551"/>
      <c r="BM806" s="551"/>
      <c r="BN806" s="551"/>
      <c r="BO806" s="551"/>
      <c r="BP806" s="551"/>
      <c r="BQ806" s="551"/>
      <c r="BR806" s="551"/>
      <c r="BS806" s="551"/>
      <c r="BT806" s="551"/>
      <c r="BU806" s="551"/>
      <c r="BV806" s="551"/>
      <c r="BW806" s="551"/>
      <c r="BX806" s="551"/>
      <c r="BY806" s="551"/>
    </row>
    <row r="807">
      <c r="A807" s="551"/>
      <c r="B807" s="551"/>
      <c r="C807" s="551"/>
      <c r="D807" s="551"/>
      <c r="E807" s="554"/>
      <c r="H807" s="551"/>
      <c r="I807" s="551"/>
      <c r="J807" s="551"/>
      <c r="K807" s="551"/>
      <c r="L807" s="551"/>
      <c r="M807" s="551"/>
      <c r="N807" s="551"/>
      <c r="O807" s="551"/>
      <c r="P807" s="551"/>
      <c r="Q807" s="551"/>
      <c r="R807" s="551"/>
      <c r="S807" s="551"/>
      <c r="T807" s="551"/>
      <c r="U807" s="551"/>
      <c r="V807" s="551"/>
      <c r="W807" s="551"/>
      <c r="X807" s="551"/>
      <c r="Y807" s="551"/>
      <c r="Z807" s="551"/>
      <c r="AA807" s="551"/>
      <c r="AB807" s="551"/>
      <c r="AC807" s="551"/>
      <c r="AD807" s="551"/>
      <c r="AE807" s="551"/>
      <c r="AF807" s="551"/>
      <c r="AG807" s="551"/>
      <c r="AH807" s="551"/>
      <c r="AI807" s="551"/>
      <c r="AJ807" s="551"/>
      <c r="AK807" s="551"/>
      <c r="AL807" s="551"/>
      <c r="AM807" s="551"/>
      <c r="AN807" s="551"/>
      <c r="AO807" s="551"/>
      <c r="AP807" s="551"/>
      <c r="AQ807" s="551"/>
      <c r="AR807" s="551"/>
      <c r="AS807" s="551"/>
      <c r="AT807" s="551"/>
      <c r="AU807" s="551"/>
      <c r="AV807" s="551"/>
      <c r="AW807" s="551"/>
      <c r="AX807" s="551"/>
      <c r="AY807" s="551"/>
      <c r="AZ807" s="551"/>
      <c r="BA807" s="551"/>
      <c r="BB807" s="551"/>
      <c r="BC807" s="551"/>
      <c r="BD807" s="551"/>
      <c r="BE807" s="551"/>
      <c r="BF807" s="551"/>
      <c r="BG807" s="551"/>
      <c r="BH807" s="551"/>
      <c r="BI807" s="551"/>
      <c r="BJ807" s="551"/>
      <c r="BK807" s="551"/>
      <c r="BL807" s="551"/>
      <c r="BM807" s="551"/>
      <c r="BN807" s="551"/>
      <c r="BO807" s="551"/>
      <c r="BP807" s="551"/>
      <c r="BQ807" s="551"/>
      <c r="BR807" s="551"/>
      <c r="BS807" s="551"/>
      <c r="BT807" s="551"/>
      <c r="BU807" s="551"/>
      <c r="BV807" s="551"/>
      <c r="BW807" s="551"/>
      <c r="BX807" s="551"/>
      <c r="BY807" s="551"/>
    </row>
    <row r="808">
      <c r="A808" s="551"/>
      <c r="B808" s="551"/>
      <c r="C808" s="551"/>
      <c r="D808" s="551"/>
      <c r="E808" s="554"/>
      <c r="H808" s="551"/>
      <c r="I808" s="551"/>
      <c r="J808" s="551"/>
      <c r="K808" s="551"/>
      <c r="L808" s="551"/>
      <c r="M808" s="551"/>
      <c r="N808" s="551"/>
      <c r="O808" s="551"/>
      <c r="P808" s="551"/>
      <c r="Q808" s="551"/>
      <c r="R808" s="551"/>
      <c r="S808" s="551"/>
      <c r="T808" s="551"/>
      <c r="U808" s="551"/>
      <c r="V808" s="551"/>
      <c r="W808" s="551"/>
      <c r="X808" s="551"/>
      <c r="Y808" s="551"/>
      <c r="Z808" s="551"/>
      <c r="AA808" s="551"/>
      <c r="AB808" s="551"/>
      <c r="AC808" s="551"/>
      <c r="AD808" s="551"/>
      <c r="AE808" s="551"/>
      <c r="AF808" s="551"/>
      <c r="AG808" s="551"/>
      <c r="AH808" s="551"/>
      <c r="AI808" s="551"/>
      <c r="AJ808" s="551"/>
      <c r="AK808" s="551"/>
      <c r="AL808" s="551"/>
      <c r="AM808" s="551"/>
      <c r="AN808" s="551"/>
      <c r="AO808" s="551"/>
      <c r="AP808" s="551"/>
      <c r="AQ808" s="551"/>
      <c r="AR808" s="551"/>
      <c r="AS808" s="551"/>
      <c r="AT808" s="551"/>
      <c r="AU808" s="551"/>
      <c r="AV808" s="551"/>
      <c r="AW808" s="551"/>
      <c r="AX808" s="551"/>
      <c r="AY808" s="551"/>
      <c r="AZ808" s="551"/>
      <c r="BA808" s="551"/>
      <c r="BB808" s="551"/>
      <c r="BC808" s="551"/>
      <c r="BD808" s="551"/>
      <c r="BE808" s="551"/>
      <c r="BF808" s="551"/>
      <c r="BG808" s="551"/>
      <c r="BH808" s="551"/>
      <c r="BI808" s="551"/>
      <c r="BJ808" s="551"/>
      <c r="BK808" s="551"/>
      <c r="BL808" s="551"/>
      <c r="BM808" s="551"/>
      <c r="BN808" s="551"/>
      <c r="BO808" s="551"/>
      <c r="BP808" s="551"/>
      <c r="BQ808" s="551"/>
      <c r="BR808" s="551"/>
      <c r="BS808" s="551"/>
      <c r="BT808" s="551"/>
      <c r="BU808" s="551"/>
      <c r="BV808" s="551"/>
      <c r="BW808" s="551"/>
      <c r="BX808" s="551"/>
      <c r="BY808" s="551"/>
    </row>
    <row r="809">
      <c r="A809" s="551"/>
      <c r="B809" s="551"/>
      <c r="C809" s="551"/>
      <c r="D809" s="551"/>
      <c r="E809" s="554"/>
      <c r="H809" s="551"/>
      <c r="I809" s="551"/>
      <c r="J809" s="551"/>
      <c r="K809" s="551"/>
      <c r="L809" s="551"/>
      <c r="M809" s="551"/>
      <c r="N809" s="551"/>
      <c r="O809" s="551"/>
      <c r="P809" s="551"/>
      <c r="Q809" s="551"/>
      <c r="R809" s="551"/>
      <c r="S809" s="551"/>
      <c r="T809" s="551"/>
      <c r="U809" s="551"/>
      <c r="V809" s="551"/>
      <c r="W809" s="551"/>
      <c r="X809" s="551"/>
      <c r="Y809" s="551"/>
      <c r="Z809" s="551"/>
      <c r="AA809" s="551"/>
      <c r="AB809" s="551"/>
      <c r="AC809" s="551"/>
      <c r="AD809" s="551"/>
      <c r="AE809" s="551"/>
      <c r="AF809" s="551"/>
      <c r="AG809" s="551"/>
      <c r="AH809" s="551"/>
      <c r="AI809" s="551"/>
      <c r="AJ809" s="551"/>
      <c r="AK809" s="551"/>
      <c r="AL809" s="551"/>
      <c r="AM809" s="551"/>
      <c r="AN809" s="551"/>
      <c r="AO809" s="551"/>
      <c r="AP809" s="551"/>
      <c r="AQ809" s="551"/>
      <c r="AR809" s="551"/>
      <c r="AS809" s="551"/>
      <c r="AT809" s="551"/>
      <c r="AU809" s="551"/>
      <c r="AV809" s="551"/>
      <c r="AW809" s="551"/>
      <c r="AX809" s="551"/>
      <c r="AY809" s="551"/>
      <c r="AZ809" s="551"/>
      <c r="BA809" s="551"/>
      <c r="BB809" s="551"/>
      <c r="BC809" s="551"/>
      <c r="BD809" s="551"/>
      <c r="BE809" s="551"/>
      <c r="BF809" s="551"/>
      <c r="BG809" s="551"/>
      <c r="BH809" s="551"/>
      <c r="BI809" s="551"/>
      <c r="BJ809" s="551"/>
      <c r="BK809" s="551"/>
      <c r="BL809" s="551"/>
      <c r="BM809" s="551"/>
      <c r="BN809" s="551"/>
      <c r="BO809" s="551"/>
      <c r="BP809" s="551"/>
      <c r="BQ809" s="551"/>
      <c r="BR809" s="551"/>
      <c r="BS809" s="551"/>
      <c r="BT809" s="551"/>
      <c r="BU809" s="551"/>
      <c r="BV809" s="551"/>
      <c r="BW809" s="551"/>
      <c r="BX809" s="551"/>
      <c r="BY809" s="551"/>
    </row>
    <row r="810">
      <c r="A810" s="551"/>
      <c r="B810" s="551"/>
      <c r="C810" s="551"/>
      <c r="D810" s="551"/>
      <c r="E810" s="554"/>
      <c r="H810" s="551"/>
      <c r="I810" s="551"/>
      <c r="J810" s="551"/>
      <c r="K810" s="551"/>
      <c r="L810" s="551"/>
      <c r="M810" s="551"/>
      <c r="N810" s="551"/>
      <c r="O810" s="551"/>
      <c r="P810" s="551"/>
      <c r="Q810" s="551"/>
      <c r="R810" s="551"/>
      <c r="S810" s="551"/>
      <c r="T810" s="551"/>
      <c r="U810" s="551"/>
      <c r="V810" s="551"/>
      <c r="W810" s="551"/>
      <c r="X810" s="551"/>
      <c r="Y810" s="551"/>
      <c r="Z810" s="551"/>
      <c r="AA810" s="551"/>
      <c r="AB810" s="551"/>
      <c r="AC810" s="551"/>
      <c r="AD810" s="551"/>
      <c r="AE810" s="551"/>
      <c r="AF810" s="551"/>
      <c r="AG810" s="551"/>
      <c r="AH810" s="551"/>
      <c r="AI810" s="551"/>
      <c r="AJ810" s="551"/>
      <c r="AK810" s="551"/>
      <c r="AL810" s="551"/>
      <c r="AM810" s="551"/>
      <c r="AN810" s="551"/>
      <c r="AO810" s="551"/>
      <c r="AP810" s="551"/>
      <c r="AQ810" s="551"/>
      <c r="AR810" s="551"/>
      <c r="AS810" s="551"/>
      <c r="AT810" s="551"/>
      <c r="AU810" s="551"/>
      <c r="AV810" s="551"/>
      <c r="AW810" s="551"/>
      <c r="AX810" s="551"/>
      <c r="AY810" s="551"/>
      <c r="AZ810" s="551"/>
      <c r="BA810" s="551"/>
      <c r="BB810" s="551"/>
      <c r="BC810" s="551"/>
      <c r="BD810" s="551"/>
      <c r="BE810" s="551"/>
      <c r="BF810" s="551"/>
      <c r="BG810" s="551"/>
      <c r="BH810" s="551"/>
      <c r="BI810" s="551"/>
      <c r="BJ810" s="551"/>
      <c r="BK810" s="551"/>
      <c r="BL810" s="551"/>
      <c r="BM810" s="551"/>
      <c r="BN810" s="551"/>
      <c r="BO810" s="551"/>
      <c r="BP810" s="551"/>
      <c r="BQ810" s="551"/>
      <c r="BR810" s="551"/>
      <c r="BS810" s="551"/>
      <c r="BT810" s="551"/>
      <c r="BU810" s="551"/>
      <c r="BV810" s="551"/>
      <c r="BW810" s="551"/>
      <c r="BX810" s="551"/>
      <c r="BY810" s="551"/>
    </row>
    <row r="811">
      <c r="A811" s="551"/>
      <c r="B811" s="551"/>
      <c r="C811" s="551"/>
      <c r="D811" s="551"/>
      <c r="E811" s="554"/>
      <c r="H811" s="551"/>
      <c r="I811" s="551"/>
      <c r="J811" s="551"/>
      <c r="K811" s="551"/>
      <c r="L811" s="551"/>
      <c r="M811" s="551"/>
      <c r="N811" s="551"/>
      <c r="O811" s="551"/>
      <c r="P811" s="551"/>
      <c r="Q811" s="551"/>
      <c r="R811" s="551"/>
      <c r="S811" s="551"/>
      <c r="T811" s="551"/>
      <c r="U811" s="551"/>
      <c r="V811" s="551"/>
      <c r="W811" s="551"/>
      <c r="X811" s="551"/>
      <c r="Y811" s="551"/>
      <c r="Z811" s="551"/>
      <c r="AA811" s="551"/>
      <c r="AB811" s="551"/>
      <c r="AC811" s="551"/>
      <c r="AD811" s="551"/>
      <c r="AE811" s="551"/>
      <c r="AF811" s="551"/>
      <c r="AG811" s="551"/>
      <c r="AH811" s="551"/>
      <c r="AI811" s="551"/>
      <c r="AJ811" s="551"/>
      <c r="AK811" s="551"/>
      <c r="AL811" s="551"/>
      <c r="AM811" s="551"/>
      <c r="AN811" s="551"/>
      <c r="AO811" s="551"/>
      <c r="AP811" s="551"/>
      <c r="AQ811" s="551"/>
      <c r="AR811" s="551"/>
      <c r="AS811" s="551"/>
      <c r="AT811" s="551"/>
      <c r="AU811" s="551"/>
      <c r="AV811" s="551"/>
      <c r="AW811" s="551"/>
      <c r="AX811" s="551"/>
      <c r="AY811" s="551"/>
      <c r="AZ811" s="551"/>
      <c r="BA811" s="551"/>
      <c r="BB811" s="551"/>
      <c r="BC811" s="551"/>
      <c r="BD811" s="551"/>
      <c r="BE811" s="551"/>
      <c r="BF811" s="551"/>
      <c r="BG811" s="551"/>
      <c r="BH811" s="551"/>
      <c r="BI811" s="551"/>
      <c r="BJ811" s="551"/>
      <c r="BK811" s="551"/>
      <c r="BL811" s="551"/>
      <c r="BM811" s="551"/>
      <c r="BN811" s="551"/>
      <c r="BO811" s="551"/>
      <c r="BP811" s="551"/>
      <c r="BQ811" s="551"/>
      <c r="BR811" s="551"/>
      <c r="BS811" s="551"/>
      <c r="BT811" s="551"/>
      <c r="BU811" s="551"/>
      <c r="BV811" s="551"/>
      <c r="BW811" s="551"/>
      <c r="BX811" s="551"/>
      <c r="BY811" s="551"/>
    </row>
    <row r="812">
      <c r="A812" s="551"/>
      <c r="B812" s="551"/>
      <c r="C812" s="551"/>
      <c r="D812" s="551"/>
      <c r="E812" s="554"/>
      <c r="H812" s="551"/>
      <c r="I812" s="551"/>
      <c r="J812" s="551"/>
      <c r="K812" s="551"/>
      <c r="L812" s="551"/>
      <c r="M812" s="551"/>
      <c r="N812" s="551"/>
      <c r="O812" s="551"/>
      <c r="P812" s="551"/>
      <c r="Q812" s="551"/>
      <c r="R812" s="551"/>
      <c r="S812" s="551"/>
      <c r="T812" s="551"/>
      <c r="U812" s="551"/>
      <c r="V812" s="551"/>
      <c r="W812" s="551"/>
      <c r="X812" s="551"/>
      <c r="Y812" s="551"/>
      <c r="Z812" s="551"/>
      <c r="AA812" s="551"/>
      <c r="AB812" s="551"/>
      <c r="AC812" s="551"/>
      <c r="AD812" s="551"/>
      <c r="AE812" s="551"/>
      <c r="AF812" s="551"/>
      <c r="AG812" s="551"/>
      <c r="AH812" s="551"/>
      <c r="AI812" s="551"/>
      <c r="AJ812" s="551"/>
      <c r="AK812" s="551"/>
      <c r="AL812" s="551"/>
      <c r="AM812" s="551"/>
      <c r="AN812" s="551"/>
      <c r="AO812" s="551"/>
      <c r="AP812" s="551"/>
      <c r="AQ812" s="551"/>
      <c r="AR812" s="551"/>
      <c r="AS812" s="551"/>
      <c r="AT812" s="551"/>
      <c r="AU812" s="551"/>
      <c r="AV812" s="551"/>
      <c r="AW812" s="551"/>
      <c r="AX812" s="551"/>
      <c r="AY812" s="551"/>
      <c r="AZ812" s="551"/>
      <c r="BA812" s="551"/>
      <c r="BB812" s="551"/>
      <c r="BC812" s="551"/>
      <c r="BD812" s="551"/>
      <c r="BE812" s="551"/>
      <c r="BF812" s="551"/>
      <c r="BG812" s="551"/>
      <c r="BH812" s="551"/>
      <c r="BI812" s="551"/>
      <c r="BJ812" s="551"/>
      <c r="BK812" s="551"/>
      <c r="BL812" s="551"/>
      <c r="BM812" s="551"/>
      <c r="BN812" s="551"/>
      <c r="BO812" s="551"/>
      <c r="BP812" s="551"/>
      <c r="BQ812" s="551"/>
      <c r="BR812" s="551"/>
      <c r="BS812" s="551"/>
      <c r="BT812" s="551"/>
      <c r="BU812" s="551"/>
      <c r="BV812" s="551"/>
      <c r="BW812" s="551"/>
      <c r="BX812" s="551"/>
      <c r="BY812" s="551"/>
    </row>
    <row r="813">
      <c r="A813" s="551"/>
      <c r="B813" s="551"/>
      <c r="C813" s="551"/>
      <c r="D813" s="551"/>
      <c r="E813" s="554"/>
      <c r="H813" s="551"/>
      <c r="I813" s="551"/>
      <c r="J813" s="551"/>
      <c r="K813" s="551"/>
      <c r="L813" s="551"/>
      <c r="M813" s="551"/>
      <c r="N813" s="551"/>
      <c r="O813" s="551"/>
      <c r="P813" s="551"/>
      <c r="Q813" s="551"/>
      <c r="R813" s="551"/>
      <c r="S813" s="551"/>
      <c r="T813" s="551"/>
      <c r="U813" s="551"/>
      <c r="V813" s="551"/>
      <c r="W813" s="551"/>
      <c r="X813" s="551"/>
      <c r="Y813" s="551"/>
      <c r="Z813" s="551"/>
      <c r="AA813" s="551"/>
      <c r="AB813" s="551"/>
      <c r="AC813" s="551"/>
      <c r="AD813" s="551"/>
      <c r="AE813" s="551"/>
      <c r="AF813" s="551"/>
      <c r="AG813" s="551"/>
      <c r="AH813" s="551"/>
      <c r="AI813" s="551"/>
      <c r="AJ813" s="551"/>
      <c r="AK813" s="551"/>
      <c r="AL813" s="551"/>
      <c r="AM813" s="551"/>
      <c r="AN813" s="551"/>
      <c r="AO813" s="551"/>
      <c r="AP813" s="551"/>
      <c r="AQ813" s="551"/>
      <c r="AR813" s="551"/>
      <c r="AS813" s="551"/>
      <c r="AT813" s="551"/>
      <c r="AU813" s="551"/>
      <c r="AV813" s="551"/>
      <c r="AW813" s="551"/>
      <c r="AX813" s="551"/>
      <c r="AY813" s="551"/>
      <c r="AZ813" s="551"/>
      <c r="BA813" s="551"/>
      <c r="BB813" s="551"/>
      <c r="BC813" s="551"/>
      <c r="BD813" s="551"/>
      <c r="BE813" s="551"/>
      <c r="BF813" s="551"/>
      <c r="BG813" s="551"/>
      <c r="BH813" s="551"/>
      <c r="BI813" s="551"/>
      <c r="BJ813" s="551"/>
      <c r="BK813" s="551"/>
      <c r="BL813" s="551"/>
      <c r="BM813" s="551"/>
      <c r="BN813" s="551"/>
      <c r="BO813" s="551"/>
      <c r="BP813" s="551"/>
      <c r="BQ813" s="551"/>
      <c r="BR813" s="551"/>
      <c r="BS813" s="551"/>
      <c r="BT813" s="551"/>
      <c r="BU813" s="551"/>
      <c r="BV813" s="551"/>
      <c r="BW813" s="551"/>
      <c r="BX813" s="551"/>
      <c r="BY813" s="551"/>
    </row>
    <row r="814">
      <c r="A814" s="551"/>
      <c r="B814" s="551"/>
      <c r="C814" s="551"/>
      <c r="D814" s="551"/>
      <c r="E814" s="554"/>
      <c r="H814" s="551"/>
      <c r="I814" s="551"/>
      <c r="J814" s="551"/>
      <c r="K814" s="551"/>
      <c r="L814" s="551"/>
      <c r="M814" s="551"/>
      <c r="N814" s="551"/>
      <c r="O814" s="551"/>
      <c r="P814" s="551"/>
      <c r="Q814" s="551"/>
      <c r="R814" s="551"/>
      <c r="S814" s="551"/>
      <c r="T814" s="551"/>
      <c r="U814" s="551"/>
      <c r="V814" s="551"/>
      <c r="W814" s="551"/>
      <c r="X814" s="551"/>
      <c r="Y814" s="551"/>
      <c r="Z814" s="551"/>
      <c r="AA814" s="551"/>
      <c r="AB814" s="551"/>
      <c r="AC814" s="551"/>
      <c r="AD814" s="551"/>
      <c r="AE814" s="551"/>
      <c r="AF814" s="551"/>
      <c r="AG814" s="551"/>
      <c r="AH814" s="551"/>
      <c r="AI814" s="551"/>
      <c r="AJ814" s="551"/>
      <c r="AK814" s="551"/>
      <c r="AL814" s="551"/>
      <c r="AM814" s="551"/>
      <c r="AN814" s="551"/>
      <c r="AO814" s="551"/>
      <c r="AP814" s="551"/>
      <c r="AQ814" s="551"/>
      <c r="AR814" s="551"/>
      <c r="AS814" s="551"/>
      <c r="AT814" s="551"/>
      <c r="AU814" s="551"/>
      <c r="AV814" s="551"/>
      <c r="AW814" s="551"/>
      <c r="AX814" s="551"/>
      <c r="AY814" s="551"/>
      <c r="AZ814" s="551"/>
      <c r="BA814" s="551"/>
      <c r="BB814" s="551"/>
      <c r="BC814" s="551"/>
      <c r="BD814" s="551"/>
      <c r="BE814" s="551"/>
      <c r="BF814" s="551"/>
      <c r="BG814" s="551"/>
      <c r="BH814" s="551"/>
      <c r="BI814" s="551"/>
      <c r="BJ814" s="551"/>
      <c r="BK814" s="551"/>
      <c r="BL814" s="551"/>
      <c r="BM814" s="551"/>
      <c r="BN814" s="551"/>
      <c r="BO814" s="551"/>
      <c r="BP814" s="551"/>
      <c r="BQ814" s="551"/>
      <c r="BR814" s="551"/>
      <c r="BS814" s="551"/>
      <c r="BT814" s="551"/>
      <c r="BU814" s="551"/>
      <c r="BV814" s="551"/>
      <c r="BW814" s="551"/>
      <c r="BX814" s="551"/>
      <c r="BY814" s="551"/>
    </row>
    <row r="815">
      <c r="A815" s="551"/>
      <c r="B815" s="551"/>
      <c r="C815" s="551"/>
      <c r="D815" s="551"/>
      <c r="E815" s="554"/>
      <c r="H815" s="551"/>
      <c r="I815" s="551"/>
      <c r="J815" s="551"/>
      <c r="K815" s="551"/>
      <c r="L815" s="551"/>
      <c r="M815" s="551"/>
      <c r="N815" s="551"/>
      <c r="O815" s="551"/>
      <c r="P815" s="551"/>
      <c r="Q815" s="551"/>
      <c r="R815" s="551"/>
      <c r="S815" s="551"/>
      <c r="T815" s="551"/>
      <c r="U815" s="551"/>
      <c r="V815" s="551"/>
      <c r="W815" s="551"/>
      <c r="X815" s="551"/>
      <c r="Y815" s="551"/>
      <c r="Z815" s="551"/>
      <c r="AA815" s="551"/>
      <c r="AB815" s="551"/>
      <c r="AC815" s="551"/>
      <c r="AD815" s="551"/>
      <c r="AE815" s="551"/>
      <c r="AF815" s="551"/>
      <c r="AG815" s="551"/>
      <c r="AH815" s="551"/>
      <c r="AI815" s="551"/>
      <c r="AJ815" s="551"/>
      <c r="AK815" s="551"/>
      <c r="AL815" s="551"/>
      <c r="AM815" s="551"/>
      <c r="AN815" s="551"/>
      <c r="AO815" s="551"/>
      <c r="AP815" s="551"/>
      <c r="AQ815" s="551"/>
      <c r="AR815" s="551"/>
      <c r="AS815" s="551"/>
      <c r="AT815" s="551"/>
      <c r="AU815" s="551"/>
      <c r="AV815" s="551"/>
      <c r="AW815" s="551"/>
      <c r="AX815" s="551"/>
      <c r="AY815" s="551"/>
      <c r="AZ815" s="551"/>
      <c r="BA815" s="551"/>
      <c r="BB815" s="551"/>
      <c r="BC815" s="551"/>
      <c r="BD815" s="551"/>
      <c r="BE815" s="551"/>
      <c r="BF815" s="551"/>
      <c r="BG815" s="551"/>
      <c r="BH815" s="551"/>
      <c r="BI815" s="551"/>
      <c r="BJ815" s="551"/>
      <c r="BK815" s="551"/>
      <c r="BL815" s="551"/>
      <c r="BM815" s="551"/>
      <c r="BN815" s="551"/>
      <c r="BO815" s="551"/>
      <c r="BP815" s="551"/>
      <c r="BQ815" s="551"/>
      <c r="BR815" s="551"/>
      <c r="BS815" s="551"/>
      <c r="BT815" s="551"/>
      <c r="BU815" s="551"/>
      <c r="BV815" s="551"/>
      <c r="BW815" s="551"/>
      <c r="BX815" s="551"/>
      <c r="BY815" s="551"/>
    </row>
    <row r="816">
      <c r="A816" s="551"/>
      <c r="B816" s="551"/>
      <c r="C816" s="551"/>
      <c r="D816" s="551"/>
      <c r="E816" s="554"/>
      <c r="H816" s="551"/>
      <c r="I816" s="551"/>
      <c r="J816" s="551"/>
      <c r="K816" s="551"/>
      <c r="L816" s="551"/>
      <c r="M816" s="551"/>
      <c r="N816" s="551"/>
      <c r="O816" s="551"/>
      <c r="P816" s="551"/>
      <c r="Q816" s="551"/>
      <c r="R816" s="551"/>
      <c r="S816" s="551"/>
      <c r="T816" s="551"/>
      <c r="U816" s="551"/>
      <c r="V816" s="551"/>
      <c r="W816" s="551"/>
      <c r="X816" s="551"/>
      <c r="Y816" s="551"/>
      <c r="Z816" s="551"/>
      <c r="AA816" s="551"/>
      <c r="AB816" s="551"/>
      <c r="AC816" s="551"/>
      <c r="AD816" s="551"/>
      <c r="AE816" s="551"/>
      <c r="AF816" s="551"/>
      <c r="AG816" s="551"/>
      <c r="AH816" s="551"/>
      <c r="AI816" s="551"/>
      <c r="AJ816" s="551"/>
      <c r="AK816" s="551"/>
      <c r="AL816" s="551"/>
      <c r="AM816" s="551"/>
      <c r="AN816" s="551"/>
      <c r="AO816" s="551"/>
      <c r="AP816" s="551"/>
      <c r="AQ816" s="551"/>
      <c r="AR816" s="551"/>
      <c r="AS816" s="551"/>
      <c r="AT816" s="551"/>
      <c r="AU816" s="551"/>
      <c r="AV816" s="551"/>
      <c r="AW816" s="551"/>
      <c r="AX816" s="551"/>
      <c r="AY816" s="551"/>
      <c r="AZ816" s="551"/>
      <c r="BA816" s="551"/>
      <c r="BB816" s="551"/>
      <c r="BC816" s="551"/>
      <c r="BD816" s="551"/>
      <c r="BE816" s="551"/>
      <c r="BF816" s="551"/>
      <c r="BG816" s="551"/>
      <c r="BH816" s="551"/>
      <c r="BI816" s="551"/>
      <c r="BJ816" s="551"/>
      <c r="BK816" s="551"/>
      <c r="BL816" s="551"/>
      <c r="BM816" s="551"/>
      <c r="BN816" s="551"/>
      <c r="BO816" s="551"/>
      <c r="BP816" s="551"/>
      <c r="BQ816" s="551"/>
      <c r="BR816" s="551"/>
      <c r="BS816" s="551"/>
      <c r="BT816" s="551"/>
      <c r="BU816" s="551"/>
      <c r="BV816" s="551"/>
      <c r="BW816" s="551"/>
      <c r="BX816" s="551"/>
      <c r="BY816" s="551"/>
    </row>
    <row r="817">
      <c r="A817" s="551"/>
      <c r="B817" s="551"/>
      <c r="C817" s="551"/>
      <c r="D817" s="551"/>
      <c r="E817" s="554"/>
      <c r="H817" s="551"/>
      <c r="I817" s="551"/>
      <c r="J817" s="551"/>
      <c r="K817" s="551"/>
      <c r="L817" s="551"/>
      <c r="M817" s="551"/>
      <c r="N817" s="551"/>
      <c r="O817" s="551"/>
      <c r="P817" s="551"/>
      <c r="Q817" s="551"/>
      <c r="R817" s="551"/>
      <c r="S817" s="551"/>
      <c r="T817" s="551"/>
      <c r="U817" s="551"/>
      <c r="V817" s="551"/>
      <c r="W817" s="551"/>
      <c r="X817" s="551"/>
      <c r="Y817" s="551"/>
      <c r="Z817" s="551"/>
      <c r="AA817" s="551"/>
      <c r="AB817" s="551"/>
      <c r="AC817" s="551"/>
      <c r="AD817" s="551"/>
      <c r="AE817" s="551"/>
      <c r="AF817" s="551"/>
      <c r="AG817" s="551"/>
      <c r="AH817" s="551"/>
      <c r="AI817" s="551"/>
      <c r="AJ817" s="551"/>
      <c r="AK817" s="551"/>
      <c r="AL817" s="551"/>
      <c r="AM817" s="551"/>
      <c r="AN817" s="551"/>
      <c r="AO817" s="551"/>
      <c r="AP817" s="551"/>
      <c r="AQ817" s="551"/>
      <c r="AR817" s="551"/>
      <c r="AS817" s="551"/>
      <c r="AT817" s="551"/>
      <c r="AU817" s="551"/>
      <c r="AV817" s="551"/>
      <c r="AW817" s="551"/>
      <c r="AX817" s="551"/>
      <c r="AY817" s="551"/>
      <c r="AZ817" s="551"/>
      <c r="BA817" s="551"/>
      <c r="BB817" s="551"/>
      <c r="BC817" s="551"/>
      <c r="BD817" s="551"/>
      <c r="BE817" s="551"/>
      <c r="BF817" s="551"/>
      <c r="BG817" s="551"/>
      <c r="BH817" s="551"/>
      <c r="BI817" s="551"/>
      <c r="BJ817" s="551"/>
      <c r="BK817" s="551"/>
      <c r="BL817" s="551"/>
      <c r="BM817" s="551"/>
      <c r="BN817" s="551"/>
      <c r="BO817" s="551"/>
      <c r="BP817" s="551"/>
      <c r="BQ817" s="551"/>
      <c r="BR817" s="551"/>
      <c r="BS817" s="551"/>
      <c r="BT817" s="551"/>
      <c r="BU817" s="551"/>
      <c r="BV817" s="551"/>
      <c r="BW817" s="551"/>
      <c r="BX817" s="551"/>
      <c r="BY817" s="551"/>
    </row>
    <row r="818">
      <c r="A818" s="551"/>
      <c r="B818" s="551"/>
      <c r="C818" s="551"/>
      <c r="D818" s="551"/>
      <c r="E818" s="554"/>
      <c r="H818" s="551"/>
      <c r="I818" s="551"/>
      <c r="J818" s="551"/>
      <c r="K818" s="551"/>
      <c r="L818" s="551"/>
      <c r="M818" s="551"/>
      <c r="N818" s="551"/>
      <c r="O818" s="551"/>
      <c r="P818" s="551"/>
      <c r="Q818" s="551"/>
      <c r="R818" s="551"/>
      <c r="S818" s="551"/>
      <c r="T818" s="551"/>
      <c r="U818" s="551"/>
      <c r="V818" s="551"/>
      <c r="W818" s="551"/>
      <c r="X818" s="551"/>
      <c r="Y818" s="551"/>
      <c r="Z818" s="551"/>
      <c r="AA818" s="551"/>
      <c r="AB818" s="551"/>
      <c r="AC818" s="551"/>
      <c r="AD818" s="551"/>
      <c r="AE818" s="551"/>
      <c r="AF818" s="551"/>
      <c r="AG818" s="551"/>
      <c r="AH818" s="551"/>
      <c r="AI818" s="551"/>
      <c r="AJ818" s="551"/>
      <c r="AK818" s="551"/>
      <c r="AL818" s="551"/>
      <c r="AM818" s="551"/>
      <c r="AN818" s="551"/>
      <c r="AO818" s="551"/>
      <c r="AP818" s="551"/>
      <c r="AQ818" s="551"/>
      <c r="AR818" s="551"/>
      <c r="AS818" s="551"/>
      <c r="AT818" s="551"/>
      <c r="AU818" s="551"/>
      <c r="AV818" s="551"/>
      <c r="AW818" s="551"/>
      <c r="AX818" s="551"/>
      <c r="AY818" s="551"/>
      <c r="AZ818" s="551"/>
      <c r="BA818" s="551"/>
      <c r="BB818" s="551"/>
      <c r="BC818" s="551"/>
      <c r="BD818" s="551"/>
      <c r="BE818" s="551"/>
      <c r="BF818" s="551"/>
      <c r="BG818" s="551"/>
      <c r="BH818" s="551"/>
      <c r="BI818" s="551"/>
      <c r="BJ818" s="551"/>
      <c r="BK818" s="551"/>
      <c r="BL818" s="551"/>
      <c r="BM818" s="551"/>
      <c r="BN818" s="551"/>
      <c r="BO818" s="551"/>
      <c r="BP818" s="551"/>
      <c r="BQ818" s="551"/>
      <c r="BR818" s="551"/>
      <c r="BS818" s="551"/>
      <c r="BT818" s="551"/>
      <c r="BU818" s="551"/>
      <c r="BV818" s="551"/>
      <c r="BW818" s="551"/>
      <c r="BX818" s="551"/>
      <c r="BY818" s="551"/>
    </row>
    <row r="819">
      <c r="A819" s="551"/>
      <c r="B819" s="551"/>
      <c r="C819" s="551"/>
      <c r="D819" s="551"/>
      <c r="E819" s="554"/>
      <c r="H819" s="551"/>
      <c r="I819" s="551"/>
      <c r="J819" s="551"/>
      <c r="K819" s="551"/>
      <c r="L819" s="551"/>
      <c r="M819" s="551"/>
      <c r="N819" s="551"/>
      <c r="O819" s="551"/>
      <c r="P819" s="551"/>
      <c r="Q819" s="551"/>
      <c r="R819" s="551"/>
      <c r="S819" s="551"/>
      <c r="T819" s="551"/>
      <c r="U819" s="551"/>
      <c r="V819" s="551"/>
      <c r="W819" s="551"/>
      <c r="X819" s="551"/>
      <c r="Y819" s="551"/>
      <c r="Z819" s="551"/>
      <c r="AA819" s="551"/>
      <c r="AB819" s="551"/>
      <c r="AC819" s="551"/>
      <c r="AD819" s="551"/>
      <c r="AE819" s="551"/>
      <c r="AF819" s="551"/>
      <c r="AG819" s="551"/>
      <c r="AH819" s="551"/>
      <c r="AI819" s="551"/>
      <c r="AJ819" s="551"/>
      <c r="AK819" s="551"/>
      <c r="AL819" s="551"/>
      <c r="AM819" s="551"/>
      <c r="AN819" s="551"/>
      <c r="AO819" s="551"/>
      <c r="AP819" s="551"/>
      <c r="AQ819" s="551"/>
      <c r="AR819" s="551"/>
      <c r="AS819" s="551"/>
      <c r="AT819" s="551"/>
      <c r="AU819" s="551"/>
      <c r="AV819" s="551"/>
      <c r="AW819" s="551"/>
      <c r="AX819" s="551"/>
      <c r="AY819" s="551"/>
      <c r="AZ819" s="551"/>
      <c r="BA819" s="551"/>
      <c r="BB819" s="551"/>
      <c r="BC819" s="551"/>
      <c r="BD819" s="551"/>
      <c r="BE819" s="551"/>
      <c r="BF819" s="551"/>
      <c r="BG819" s="551"/>
      <c r="BH819" s="551"/>
      <c r="BI819" s="551"/>
      <c r="BJ819" s="551"/>
      <c r="BK819" s="551"/>
      <c r="BL819" s="551"/>
      <c r="BM819" s="551"/>
      <c r="BN819" s="551"/>
      <c r="BO819" s="551"/>
      <c r="BP819" s="551"/>
      <c r="BQ819" s="551"/>
      <c r="BR819" s="551"/>
      <c r="BS819" s="551"/>
      <c r="BT819" s="551"/>
      <c r="BU819" s="551"/>
      <c r="BV819" s="551"/>
      <c r="BW819" s="551"/>
      <c r="BX819" s="551"/>
      <c r="BY819" s="551"/>
    </row>
    <row r="820">
      <c r="A820" s="551"/>
      <c r="B820" s="551"/>
      <c r="C820" s="551"/>
      <c r="D820" s="551"/>
      <c r="E820" s="554"/>
      <c r="H820" s="551"/>
      <c r="I820" s="551"/>
      <c r="J820" s="551"/>
      <c r="K820" s="551"/>
      <c r="L820" s="551"/>
      <c r="M820" s="551"/>
      <c r="N820" s="551"/>
      <c r="O820" s="551"/>
      <c r="P820" s="551"/>
      <c r="Q820" s="551"/>
      <c r="R820" s="551"/>
      <c r="S820" s="551"/>
      <c r="T820" s="551"/>
      <c r="U820" s="551"/>
      <c r="V820" s="551"/>
      <c r="W820" s="551"/>
      <c r="X820" s="551"/>
      <c r="Y820" s="551"/>
      <c r="Z820" s="551"/>
      <c r="AA820" s="551"/>
      <c r="AB820" s="551"/>
      <c r="AC820" s="551"/>
      <c r="AD820" s="551"/>
      <c r="AE820" s="551"/>
      <c r="AF820" s="551"/>
      <c r="AG820" s="551"/>
      <c r="AH820" s="551"/>
      <c r="AI820" s="551"/>
      <c r="AJ820" s="551"/>
      <c r="AK820" s="551"/>
      <c r="AL820" s="551"/>
      <c r="AM820" s="551"/>
      <c r="AN820" s="551"/>
      <c r="AO820" s="551"/>
      <c r="AP820" s="551"/>
      <c r="AQ820" s="551"/>
      <c r="AR820" s="551"/>
      <c r="AS820" s="551"/>
      <c r="AT820" s="551"/>
      <c r="AU820" s="551"/>
      <c r="AV820" s="551"/>
      <c r="AW820" s="551"/>
      <c r="AX820" s="551"/>
      <c r="AY820" s="551"/>
      <c r="AZ820" s="551"/>
      <c r="BA820" s="551"/>
      <c r="BB820" s="551"/>
      <c r="BC820" s="551"/>
      <c r="BD820" s="551"/>
      <c r="BE820" s="551"/>
      <c r="BF820" s="551"/>
      <c r="BG820" s="551"/>
      <c r="BH820" s="551"/>
      <c r="BI820" s="551"/>
      <c r="BJ820" s="551"/>
      <c r="BK820" s="551"/>
      <c r="BL820" s="551"/>
      <c r="BM820" s="551"/>
      <c r="BN820" s="551"/>
      <c r="BO820" s="551"/>
      <c r="BP820" s="551"/>
      <c r="BQ820" s="551"/>
      <c r="BR820" s="551"/>
      <c r="BS820" s="551"/>
      <c r="BT820" s="551"/>
      <c r="BU820" s="551"/>
      <c r="BV820" s="551"/>
      <c r="BW820" s="551"/>
      <c r="BX820" s="551"/>
      <c r="BY820" s="551"/>
    </row>
    <row r="821">
      <c r="A821" s="551"/>
      <c r="B821" s="551"/>
      <c r="C821" s="551"/>
      <c r="D821" s="551"/>
      <c r="E821" s="554"/>
      <c r="H821" s="551"/>
      <c r="I821" s="551"/>
      <c r="J821" s="551"/>
      <c r="K821" s="551"/>
      <c r="L821" s="551"/>
      <c r="M821" s="551"/>
      <c r="N821" s="551"/>
      <c r="O821" s="551"/>
      <c r="P821" s="551"/>
      <c r="Q821" s="551"/>
      <c r="R821" s="551"/>
      <c r="S821" s="551"/>
      <c r="T821" s="551"/>
      <c r="U821" s="551"/>
      <c r="V821" s="551"/>
      <c r="W821" s="551"/>
      <c r="X821" s="551"/>
      <c r="Y821" s="551"/>
      <c r="Z821" s="551"/>
      <c r="AA821" s="551"/>
      <c r="AB821" s="551"/>
      <c r="AC821" s="551"/>
      <c r="AD821" s="551"/>
      <c r="AE821" s="551"/>
      <c r="AF821" s="551"/>
      <c r="AG821" s="551"/>
      <c r="AH821" s="551"/>
      <c r="AI821" s="551"/>
      <c r="AJ821" s="551"/>
      <c r="AK821" s="551"/>
      <c r="AL821" s="551"/>
      <c r="AM821" s="551"/>
      <c r="AN821" s="551"/>
      <c r="AO821" s="551"/>
      <c r="AP821" s="551"/>
      <c r="AQ821" s="551"/>
      <c r="AR821" s="551"/>
      <c r="AS821" s="551"/>
      <c r="AT821" s="551"/>
      <c r="AU821" s="551"/>
      <c r="AV821" s="551"/>
      <c r="AW821" s="551"/>
      <c r="AX821" s="551"/>
      <c r="AY821" s="551"/>
      <c r="AZ821" s="551"/>
      <c r="BA821" s="551"/>
      <c r="BB821" s="551"/>
      <c r="BC821" s="551"/>
      <c r="BD821" s="551"/>
      <c r="BE821" s="551"/>
      <c r="BF821" s="551"/>
      <c r="BG821" s="551"/>
      <c r="BH821" s="551"/>
      <c r="BI821" s="551"/>
      <c r="BJ821" s="551"/>
      <c r="BK821" s="551"/>
      <c r="BL821" s="551"/>
      <c r="BM821" s="551"/>
      <c r="BN821" s="551"/>
      <c r="BO821" s="551"/>
      <c r="BP821" s="551"/>
      <c r="BQ821" s="551"/>
      <c r="BR821" s="551"/>
      <c r="BS821" s="551"/>
      <c r="BT821" s="551"/>
      <c r="BU821" s="551"/>
      <c r="BV821" s="551"/>
      <c r="BW821" s="551"/>
      <c r="BX821" s="551"/>
      <c r="BY821" s="551"/>
    </row>
    <row r="822">
      <c r="A822" s="551"/>
      <c r="B822" s="551"/>
      <c r="C822" s="551"/>
      <c r="D822" s="551"/>
      <c r="E822" s="554"/>
      <c r="H822" s="551"/>
      <c r="I822" s="551"/>
      <c r="J822" s="551"/>
      <c r="K822" s="551"/>
      <c r="L822" s="551"/>
      <c r="M822" s="551"/>
      <c r="N822" s="551"/>
      <c r="O822" s="551"/>
      <c r="P822" s="551"/>
      <c r="Q822" s="551"/>
      <c r="R822" s="551"/>
      <c r="S822" s="551"/>
      <c r="T822" s="551"/>
      <c r="U822" s="551"/>
      <c r="V822" s="551"/>
      <c r="W822" s="551"/>
      <c r="X822" s="551"/>
      <c r="Y822" s="551"/>
      <c r="Z822" s="551"/>
      <c r="AA822" s="551"/>
      <c r="AB822" s="551"/>
      <c r="AC822" s="551"/>
      <c r="AD822" s="551"/>
      <c r="AE822" s="551"/>
      <c r="AF822" s="551"/>
      <c r="AG822" s="551"/>
      <c r="AH822" s="551"/>
      <c r="AI822" s="551"/>
      <c r="AJ822" s="551"/>
      <c r="AK822" s="551"/>
      <c r="AL822" s="551"/>
      <c r="AM822" s="551"/>
      <c r="AN822" s="551"/>
      <c r="AO822" s="551"/>
      <c r="AP822" s="551"/>
      <c r="AQ822" s="551"/>
      <c r="AR822" s="551"/>
      <c r="AS822" s="551"/>
      <c r="AT822" s="551"/>
      <c r="AU822" s="551"/>
      <c r="AV822" s="551"/>
      <c r="AW822" s="551"/>
      <c r="AX822" s="551"/>
      <c r="AY822" s="551"/>
      <c r="AZ822" s="551"/>
      <c r="BA822" s="551"/>
      <c r="BB822" s="551"/>
      <c r="BC822" s="551"/>
      <c r="BD822" s="551"/>
      <c r="BE822" s="551"/>
      <c r="BF822" s="551"/>
      <c r="BG822" s="551"/>
      <c r="BH822" s="551"/>
      <c r="BI822" s="551"/>
      <c r="BJ822" s="551"/>
      <c r="BK822" s="551"/>
      <c r="BL822" s="551"/>
      <c r="BM822" s="551"/>
      <c r="BN822" s="551"/>
      <c r="BO822" s="551"/>
      <c r="BP822" s="551"/>
      <c r="BQ822" s="551"/>
      <c r="BR822" s="551"/>
      <c r="BS822" s="551"/>
      <c r="BT822" s="551"/>
      <c r="BU822" s="551"/>
      <c r="BV822" s="551"/>
      <c r="BW822" s="551"/>
      <c r="BX822" s="551"/>
      <c r="BY822" s="551"/>
    </row>
    <row r="823">
      <c r="A823" s="551"/>
      <c r="B823" s="551"/>
      <c r="C823" s="551"/>
      <c r="D823" s="551"/>
      <c r="E823" s="554"/>
      <c r="H823" s="551"/>
      <c r="I823" s="551"/>
      <c r="J823" s="551"/>
      <c r="K823" s="551"/>
      <c r="L823" s="551"/>
      <c r="M823" s="551"/>
      <c r="N823" s="551"/>
      <c r="O823" s="551"/>
      <c r="P823" s="551"/>
      <c r="Q823" s="551"/>
      <c r="R823" s="551"/>
      <c r="S823" s="551"/>
      <c r="T823" s="551"/>
      <c r="U823" s="551"/>
      <c r="V823" s="551"/>
      <c r="W823" s="551"/>
      <c r="X823" s="551"/>
      <c r="Y823" s="551"/>
      <c r="Z823" s="551"/>
      <c r="AA823" s="551"/>
      <c r="AB823" s="551"/>
      <c r="AC823" s="551"/>
      <c r="AD823" s="551"/>
      <c r="AE823" s="551"/>
      <c r="AF823" s="551"/>
      <c r="AG823" s="551"/>
      <c r="AH823" s="551"/>
      <c r="AI823" s="551"/>
      <c r="AJ823" s="551"/>
      <c r="AK823" s="551"/>
      <c r="AL823" s="551"/>
      <c r="AM823" s="551"/>
      <c r="AN823" s="551"/>
      <c r="AO823" s="551"/>
      <c r="AP823" s="551"/>
      <c r="AQ823" s="551"/>
      <c r="AR823" s="551"/>
      <c r="AS823" s="551"/>
      <c r="AT823" s="551"/>
      <c r="AU823" s="551"/>
      <c r="AV823" s="551"/>
      <c r="AW823" s="551"/>
      <c r="AX823" s="551"/>
      <c r="AY823" s="551"/>
      <c r="AZ823" s="551"/>
      <c r="BA823" s="551"/>
      <c r="BB823" s="551"/>
      <c r="BC823" s="551"/>
      <c r="BD823" s="551"/>
      <c r="BE823" s="551"/>
      <c r="BF823" s="551"/>
      <c r="BG823" s="551"/>
      <c r="BH823" s="551"/>
      <c r="BI823" s="551"/>
      <c r="BJ823" s="551"/>
      <c r="BK823" s="551"/>
      <c r="BL823" s="551"/>
      <c r="BM823" s="551"/>
      <c r="BN823" s="551"/>
      <c r="BO823" s="551"/>
      <c r="BP823" s="551"/>
      <c r="BQ823" s="551"/>
      <c r="BR823" s="551"/>
      <c r="BS823" s="551"/>
      <c r="BT823" s="551"/>
      <c r="BU823" s="551"/>
      <c r="BV823" s="551"/>
      <c r="BW823" s="551"/>
      <c r="BX823" s="551"/>
      <c r="BY823" s="551"/>
    </row>
    <row r="824">
      <c r="A824" s="551"/>
      <c r="B824" s="551"/>
      <c r="C824" s="551"/>
      <c r="D824" s="551"/>
      <c r="E824" s="554"/>
      <c r="H824" s="551"/>
      <c r="I824" s="551"/>
      <c r="J824" s="551"/>
      <c r="K824" s="551"/>
      <c r="L824" s="551"/>
      <c r="M824" s="551"/>
      <c r="N824" s="551"/>
      <c r="O824" s="551"/>
      <c r="P824" s="551"/>
      <c r="Q824" s="551"/>
      <c r="R824" s="551"/>
      <c r="S824" s="551"/>
      <c r="T824" s="551"/>
      <c r="U824" s="551"/>
      <c r="V824" s="551"/>
      <c r="W824" s="551"/>
      <c r="X824" s="551"/>
      <c r="Y824" s="551"/>
      <c r="Z824" s="551"/>
      <c r="AA824" s="551"/>
      <c r="AB824" s="551"/>
      <c r="AC824" s="551"/>
      <c r="AD824" s="551"/>
      <c r="AE824" s="551"/>
      <c r="AF824" s="551"/>
      <c r="AG824" s="551"/>
      <c r="AH824" s="551"/>
      <c r="AI824" s="551"/>
      <c r="AJ824" s="551"/>
      <c r="AK824" s="551"/>
      <c r="AL824" s="551"/>
      <c r="AM824" s="551"/>
      <c r="AN824" s="551"/>
      <c r="AO824" s="551"/>
      <c r="AP824" s="551"/>
      <c r="AQ824" s="551"/>
      <c r="AR824" s="551"/>
      <c r="AS824" s="551"/>
      <c r="AT824" s="551"/>
      <c r="AU824" s="551"/>
      <c r="AV824" s="551"/>
      <c r="AW824" s="551"/>
      <c r="AX824" s="551"/>
      <c r="AY824" s="551"/>
      <c r="AZ824" s="551"/>
      <c r="BA824" s="551"/>
      <c r="BB824" s="551"/>
      <c r="BC824" s="551"/>
      <c r="BD824" s="551"/>
      <c r="BE824" s="551"/>
      <c r="BF824" s="551"/>
      <c r="BG824" s="551"/>
      <c r="BH824" s="551"/>
      <c r="BI824" s="551"/>
      <c r="BJ824" s="551"/>
      <c r="BK824" s="551"/>
      <c r="BL824" s="551"/>
      <c r="BM824" s="551"/>
      <c r="BN824" s="551"/>
      <c r="BO824" s="551"/>
      <c r="BP824" s="551"/>
      <c r="BQ824" s="551"/>
      <c r="BR824" s="551"/>
      <c r="BS824" s="551"/>
      <c r="BT824" s="551"/>
      <c r="BU824" s="551"/>
      <c r="BV824" s="551"/>
      <c r="BW824" s="551"/>
      <c r="BX824" s="551"/>
      <c r="BY824" s="551"/>
    </row>
    <row r="825">
      <c r="A825" s="551"/>
      <c r="B825" s="551"/>
      <c r="C825" s="551"/>
      <c r="D825" s="551"/>
      <c r="E825" s="554"/>
      <c r="H825" s="551"/>
      <c r="I825" s="551"/>
      <c r="J825" s="551"/>
      <c r="K825" s="551"/>
      <c r="L825" s="551"/>
      <c r="M825" s="551"/>
      <c r="N825" s="551"/>
      <c r="O825" s="551"/>
      <c r="P825" s="551"/>
      <c r="Q825" s="551"/>
      <c r="R825" s="551"/>
      <c r="S825" s="551"/>
      <c r="T825" s="551"/>
      <c r="U825" s="551"/>
      <c r="V825" s="551"/>
      <c r="W825" s="551"/>
      <c r="X825" s="551"/>
      <c r="Y825" s="551"/>
      <c r="Z825" s="551"/>
      <c r="AA825" s="551"/>
      <c r="AB825" s="551"/>
      <c r="AC825" s="551"/>
      <c r="AD825" s="551"/>
      <c r="AE825" s="551"/>
      <c r="AF825" s="551"/>
      <c r="AG825" s="551"/>
      <c r="AH825" s="551"/>
      <c r="AI825" s="551"/>
      <c r="AJ825" s="551"/>
      <c r="AK825" s="551"/>
      <c r="AL825" s="551"/>
      <c r="AM825" s="551"/>
      <c r="AN825" s="551"/>
      <c r="AO825" s="551"/>
      <c r="AP825" s="551"/>
      <c r="AQ825" s="551"/>
      <c r="AR825" s="551"/>
      <c r="AS825" s="551"/>
      <c r="AT825" s="551"/>
      <c r="AU825" s="551"/>
      <c r="AV825" s="551"/>
      <c r="AW825" s="551"/>
      <c r="AX825" s="551"/>
      <c r="AY825" s="551"/>
      <c r="AZ825" s="551"/>
      <c r="BA825" s="551"/>
      <c r="BB825" s="551"/>
      <c r="BC825" s="551"/>
      <c r="BD825" s="551"/>
      <c r="BE825" s="551"/>
      <c r="BF825" s="551"/>
      <c r="BG825" s="551"/>
      <c r="BH825" s="551"/>
      <c r="BI825" s="551"/>
      <c r="BJ825" s="551"/>
      <c r="BK825" s="551"/>
      <c r="BL825" s="551"/>
      <c r="BM825" s="551"/>
      <c r="BN825" s="551"/>
      <c r="BO825" s="551"/>
      <c r="BP825" s="551"/>
      <c r="BQ825" s="551"/>
      <c r="BR825" s="551"/>
      <c r="BS825" s="551"/>
      <c r="BT825" s="551"/>
      <c r="BU825" s="551"/>
      <c r="BV825" s="551"/>
      <c r="BW825" s="551"/>
      <c r="BX825" s="551"/>
      <c r="BY825" s="551"/>
    </row>
    <row r="826">
      <c r="A826" s="551"/>
      <c r="B826" s="551"/>
      <c r="C826" s="551"/>
      <c r="D826" s="551"/>
      <c r="E826" s="554"/>
      <c r="H826" s="551"/>
      <c r="I826" s="551"/>
      <c r="J826" s="551"/>
      <c r="K826" s="551"/>
      <c r="L826" s="551"/>
      <c r="M826" s="551"/>
      <c r="N826" s="551"/>
      <c r="O826" s="551"/>
      <c r="P826" s="551"/>
      <c r="Q826" s="551"/>
      <c r="R826" s="551"/>
      <c r="S826" s="551"/>
      <c r="T826" s="551"/>
      <c r="U826" s="551"/>
      <c r="V826" s="551"/>
      <c r="W826" s="551"/>
      <c r="X826" s="551"/>
      <c r="Y826" s="551"/>
      <c r="Z826" s="551"/>
      <c r="AA826" s="551"/>
      <c r="AB826" s="551"/>
      <c r="AC826" s="551"/>
      <c r="AD826" s="551"/>
      <c r="AE826" s="551"/>
      <c r="AF826" s="551"/>
      <c r="AG826" s="551"/>
      <c r="AH826" s="551"/>
      <c r="AI826" s="551"/>
      <c r="AJ826" s="551"/>
      <c r="AK826" s="551"/>
      <c r="AL826" s="551"/>
      <c r="AM826" s="551"/>
      <c r="AN826" s="551"/>
      <c r="AO826" s="551"/>
      <c r="AP826" s="551"/>
      <c r="AQ826" s="551"/>
      <c r="AR826" s="551"/>
      <c r="AS826" s="551"/>
      <c r="AT826" s="551"/>
      <c r="AU826" s="551"/>
      <c r="AV826" s="551"/>
      <c r="AW826" s="551"/>
      <c r="AX826" s="551"/>
      <c r="AY826" s="551"/>
      <c r="AZ826" s="551"/>
      <c r="BA826" s="551"/>
      <c r="BB826" s="551"/>
      <c r="BC826" s="551"/>
      <c r="BD826" s="551"/>
      <c r="BE826" s="551"/>
      <c r="BF826" s="551"/>
      <c r="BG826" s="551"/>
      <c r="BH826" s="551"/>
      <c r="BI826" s="551"/>
      <c r="BJ826" s="551"/>
      <c r="BK826" s="551"/>
      <c r="BL826" s="551"/>
      <c r="BM826" s="551"/>
      <c r="BN826" s="551"/>
      <c r="BO826" s="551"/>
      <c r="BP826" s="551"/>
      <c r="BQ826" s="551"/>
      <c r="BR826" s="551"/>
      <c r="BS826" s="551"/>
      <c r="BT826" s="551"/>
      <c r="BU826" s="551"/>
      <c r="BV826" s="551"/>
      <c r="BW826" s="551"/>
      <c r="BX826" s="551"/>
      <c r="BY826" s="551"/>
    </row>
    <row r="827">
      <c r="A827" s="551"/>
      <c r="B827" s="551"/>
      <c r="C827" s="551"/>
      <c r="D827" s="551"/>
      <c r="E827" s="554"/>
      <c r="H827" s="551"/>
      <c r="I827" s="551"/>
      <c r="J827" s="551"/>
      <c r="K827" s="551"/>
      <c r="L827" s="551"/>
      <c r="M827" s="551"/>
      <c r="N827" s="551"/>
      <c r="O827" s="551"/>
      <c r="P827" s="551"/>
      <c r="Q827" s="551"/>
      <c r="R827" s="551"/>
      <c r="S827" s="551"/>
      <c r="T827" s="551"/>
      <c r="U827" s="551"/>
      <c r="V827" s="551"/>
      <c r="W827" s="551"/>
      <c r="X827" s="551"/>
      <c r="Y827" s="551"/>
      <c r="Z827" s="551"/>
      <c r="AA827" s="551"/>
      <c r="AB827" s="551"/>
      <c r="AC827" s="551"/>
      <c r="AD827" s="551"/>
      <c r="AE827" s="551"/>
      <c r="AF827" s="551"/>
      <c r="AG827" s="551"/>
      <c r="AH827" s="551"/>
      <c r="AI827" s="551"/>
      <c r="AJ827" s="551"/>
      <c r="AK827" s="551"/>
      <c r="AL827" s="551"/>
      <c r="AM827" s="551"/>
      <c r="AN827" s="551"/>
      <c r="AO827" s="551"/>
      <c r="AP827" s="551"/>
      <c r="AQ827" s="551"/>
      <c r="AR827" s="551"/>
      <c r="AS827" s="551"/>
      <c r="AT827" s="551"/>
      <c r="AU827" s="551"/>
      <c r="AV827" s="551"/>
      <c r="AW827" s="551"/>
      <c r="AX827" s="551"/>
      <c r="AY827" s="551"/>
      <c r="AZ827" s="551"/>
      <c r="BA827" s="551"/>
      <c r="BB827" s="551"/>
      <c r="BC827" s="551"/>
      <c r="BD827" s="551"/>
      <c r="BE827" s="551"/>
      <c r="BF827" s="551"/>
      <c r="BG827" s="551"/>
      <c r="BH827" s="551"/>
      <c r="BI827" s="551"/>
      <c r="BJ827" s="551"/>
      <c r="BK827" s="551"/>
      <c r="BL827" s="551"/>
      <c r="BM827" s="551"/>
      <c r="BN827" s="551"/>
      <c r="BO827" s="551"/>
      <c r="BP827" s="551"/>
      <c r="BQ827" s="551"/>
      <c r="BR827" s="551"/>
      <c r="BS827" s="551"/>
      <c r="BT827" s="551"/>
      <c r="BU827" s="551"/>
      <c r="BV827" s="551"/>
      <c r="BW827" s="551"/>
      <c r="BX827" s="551"/>
      <c r="BY827" s="551"/>
    </row>
    <row r="828">
      <c r="A828" s="551"/>
      <c r="B828" s="551"/>
      <c r="C828" s="551"/>
      <c r="D828" s="551"/>
      <c r="E828" s="554"/>
      <c r="H828" s="551"/>
      <c r="I828" s="551"/>
      <c r="J828" s="551"/>
      <c r="K828" s="551"/>
      <c r="L828" s="551"/>
      <c r="M828" s="551"/>
      <c r="N828" s="551"/>
      <c r="O828" s="551"/>
      <c r="P828" s="551"/>
      <c r="Q828" s="551"/>
      <c r="R828" s="551"/>
      <c r="S828" s="551"/>
      <c r="T828" s="551"/>
      <c r="U828" s="551"/>
      <c r="V828" s="551"/>
      <c r="W828" s="551"/>
      <c r="X828" s="551"/>
      <c r="Y828" s="551"/>
      <c r="Z828" s="551"/>
      <c r="AA828" s="551"/>
      <c r="AB828" s="551"/>
      <c r="AC828" s="551"/>
      <c r="AD828" s="551"/>
      <c r="AE828" s="551"/>
      <c r="AF828" s="551"/>
      <c r="AG828" s="551"/>
      <c r="AH828" s="551"/>
      <c r="AI828" s="551"/>
      <c r="AJ828" s="551"/>
      <c r="AK828" s="551"/>
      <c r="AL828" s="551"/>
      <c r="AM828" s="551"/>
      <c r="AN828" s="551"/>
      <c r="AO828" s="551"/>
      <c r="AP828" s="551"/>
      <c r="AQ828" s="551"/>
      <c r="AR828" s="551"/>
      <c r="AS828" s="551"/>
      <c r="AT828" s="551"/>
      <c r="AU828" s="551"/>
      <c r="AV828" s="551"/>
      <c r="AW828" s="551"/>
      <c r="AX828" s="551"/>
      <c r="AY828" s="551"/>
      <c r="AZ828" s="551"/>
      <c r="BA828" s="551"/>
      <c r="BB828" s="551"/>
      <c r="BC828" s="551"/>
      <c r="BD828" s="551"/>
      <c r="BE828" s="551"/>
      <c r="BF828" s="551"/>
      <c r="BG828" s="551"/>
      <c r="BH828" s="551"/>
      <c r="BI828" s="551"/>
      <c r="BJ828" s="551"/>
      <c r="BK828" s="551"/>
      <c r="BL828" s="551"/>
      <c r="BM828" s="551"/>
      <c r="BN828" s="551"/>
      <c r="BO828" s="551"/>
      <c r="BP828" s="551"/>
      <c r="BQ828" s="551"/>
      <c r="BR828" s="551"/>
      <c r="BS828" s="551"/>
      <c r="BT828" s="551"/>
      <c r="BU828" s="551"/>
      <c r="BV828" s="551"/>
      <c r="BW828" s="551"/>
      <c r="BX828" s="551"/>
      <c r="BY828" s="551"/>
    </row>
    <row r="829">
      <c r="A829" s="551"/>
      <c r="B829" s="551"/>
      <c r="C829" s="551"/>
      <c r="D829" s="551"/>
      <c r="E829" s="554"/>
      <c r="H829" s="551"/>
      <c r="I829" s="551"/>
      <c r="J829" s="551"/>
      <c r="K829" s="551"/>
      <c r="L829" s="551"/>
      <c r="M829" s="551"/>
      <c r="N829" s="551"/>
      <c r="O829" s="551"/>
      <c r="P829" s="551"/>
      <c r="Q829" s="551"/>
      <c r="R829" s="551"/>
      <c r="S829" s="551"/>
      <c r="T829" s="551"/>
      <c r="U829" s="551"/>
      <c r="V829" s="551"/>
      <c r="W829" s="551"/>
      <c r="X829" s="551"/>
      <c r="Y829" s="551"/>
      <c r="Z829" s="551"/>
      <c r="AA829" s="551"/>
      <c r="AB829" s="551"/>
      <c r="AC829" s="551"/>
      <c r="AD829" s="551"/>
      <c r="AE829" s="551"/>
      <c r="AF829" s="551"/>
      <c r="AG829" s="551"/>
      <c r="AH829" s="551"/>
      <c r="AI829" s="551"/>
      <c r="AJ829" s="551"/>
      <c r="AK829" s="551"/>
      <c r="AL829" s="551"/>
      <c r="AM829" s="551"/>
      <c r="AN829" s="551"/>
      <c r="AO829" s="551"/>
      <c r="AP829" s="551"/>
      <c r="AQ829" s="551"/>
      <c r="AR829" s="551"/>
      <c r="AS829" s="551"/>
      <c r="AT829" s="551"/>
      <c r="AU829" s="551"/>
      <c r="AV829" s="551"/>
      <c r="AW829" s="551"/>
      <c r="AX829" s="551"/>
      <c r="AY829" s="551"/>
      <c r="AZ829" s="551"/>
      <c r="BA829" s="551"/>
      <c r="BB829" s="551"/>
      <c r="BC829" s="551"/>
      <c r="BD829" s="551"/>
      <c r="BE829" s="551"/>
      <c r="BF829" s="551"/>
      <c r="BG829" s="551"/>
      <c r="BH829" s="551"/>
      <c r="BI829" s="551"/>
      <c r="BJ829" s="551"/>
      <c r="BK829" s="551"/>
      <c r="BL829" s="551"/>
      <c r="BM829" s="551"/>
      <c r="BN829" s="551"/>
      <c r="BO829" s="551"/>
      <c r="BP829" s="551"/>
      <c r="BQ829" s="551"/>
      <c r="BR829" s="551"/>
      <c r="BS829" s="551"/>
      <c r="BT829" s="551"/>
      <c r="BU829" s="551"/>
      <c r="BV829" s="551"/>
      <c r="BW829" s="551"/>
      <c r="BX829" s="551"/>
      <c r="BY829" s="551"/>
    </row>
    <row r="830">
      <c r="A830" s="551"/>
      <c r="B830" s="551"/>
      <c r="C830" s="551"/>
      <c r="D830" s="551"/>
      <c r="E830" s="554"/>
      <c r="H830" s="551"/>
      <c r="I830" s="551"/>
      <c r="J830" s="551"/>
      <c r="K830" s="551"/>
      <c r="L830" s="551"/>
      <c r="M830" s="551"/>
      <c r="N830" s="551"/>
      <c r="O830" s="551"/>
      <c r="P830" s="551"/>
      <c r="Q830" s="551"/>
      <c r="R830" s="551"/>
      <c r="S830" s="551"/>
      <c r="T830" s="551"/>
      <c r="U830" s="551"/>
      <c r="V830" s="551"/>
      <c r="W830" s="551"/>
      <c r="X830" s="551"/>
      <c r="Y830" s="551"/>
      <c r="Z830" s="551"/>
      <c r="AA830" s="551"/>
      <c r="AB830" s="551"/>
      <c r="AC830" s="551"/>
      <c r="AD830" s="551"/>
      <c r="AE830" s="551"/>
      <c r="AF830" s="551"/>
      <c r="AG830" s="551"/>
      <c r="AH830" s="551"/>
      <c r="AI830" s="551"/>
      <c r="AJ830" s="551"/>
      <c r="AK830" s="551"/>
      <c r="AL830" s="551"/>
      <c r="AM830" s="551"/>
      <c r="AN830" s="551"/>
      <c r="AO830" s="551"/>
      <c r="AP830" s="551"/>
      <c r="AQ830" s="551"/>
      <c r="AR830" s="551"/>
      <c r="AS830" s="551"/>
      <c r="AT830" s="551"/>
      <c r="AU830" s="551"/>
      <c r="AV830" s="551"/>
      <c r="AW830" s="551"/>
      <c r="AX830" s="551"/>
      <c r="AY830" s="551"/>
      <c r="AZ830" s="551"/>
      <c r="BA830" s="551"/>
      <c r="BB830" s="551"/>
      <c r="BC830" s="551"/>
      <c r="BD830" s="551"/>
      <c r="BE830" s="551"/>
      <c r="BF830" s="551"/>
      <c r="BG830" s="551"/>
      <c r="BH830" s="551"/>
      <c r="BI830" s="551"/>
      <c r="BJ830" s="551"/>
      <c r="BK830" s="551"/>
      <c r="BL830" s="551"/>
      <c r="BM830" s="551"/>
      <c r="BN830" s="551"/>
      <c r="BO830" s="551"/>
      <c r="BP830" s="551"/>
      <c r="BQ830" s="551"/>
      <c r="BR830" s="551"/>
      <c r="BS830" s="551"/>
      <c r="BT830" s="551"/>
      <c r="BU830" s="551"/>
      <c r="BV830" s="551"/>
      <c r="BW830" s="551"/>
      <c r="BX830" s="551"/>
      <c r="BY830" s="551"/>
    </row>
    <row r="831">
      <c r="A831" s="551"/>
      <c r="B831" s="551"/>
      <c r="C831" s="551"/>
      <c r="D831" s="551"/>
      <c r="E831" s="554"/>
      <c r="H831" s="551"/>
      <c r="I831" s="551"/>
      <c r="J831" s="551"/>
      <c r="K831" s="551"/>
      <c r="L831" s="551"/>
      <c r="M831" s="551"/>
      <c r="N831" s="551"/>
      <c r="O831" s="551"/>
      <c r="P831" s="551"/>
      <c r="Q831" s="551"/>
      <c r="R831" s="551"/>
      <c r="S831" s="551"/>
      <c r="T831" s="551"/>
      <c r="U831" s="551"/>
      <c r="V831" s="551"/>
      <c r="W831" s="551"/>
      <c r="X831" s="551"/>
      <c r="Y831" s="551"/>
      <c r="Z831" s="551"/>
      <c r="AA831" s="551"/>
      <c r="AB831" s="551"/>
      <c r="AC831" s="551"/>
      <c r="AD831" s="551"/>
      <c r="AE831" s="551"/>
      <c r="AF831" s="551"/>
      <c r="AG831" s="551"/>
      <c r="AH831" s="551"/>
      <c r="AI831" s="551"/>
      <c r="AJ831" s="551"/>
      <c r="AK831" s="551"/>
      <c r="AL831" s="551"/>
      <c r="AM831" s="551"/>
      <c r="AN831" s="551"/>
      <c r="AO831" s="551"/>
      <c r="AP831" s="551"/>
      <c r="AQ831" s="551"/>
      <c r="AR831" s="551"/>
      <c r="AS831" s="551"/>
      <c r="AT831" s="551"/>
      <c r="AU831" s="551"/>
      <c r="AV831" s="551"/>
      <c r="AW831" s="551"/>
      <c r="AX831" s="551"/>
      <c r="AY831" s="551"/>
      <c r="AZ831" s="551"/>
      <c r="BA831" s="551"/>
      <c r="BB831" s="551"/>
      <c r="BC831" s="551"/>
      <c r="BD831" s="551"/>
      <c r="BE831" s="551"/>
      <c r="BF831" s="551"/>
      <c r="BG831" s="551"/>
      <c r="BH831" s="551"/>
      <c r="BI831" s="551"/>
      <c r="BJ831" s="551"/>
      <c r="BK831" s="551"/>
      <c r="BL831" s="551"/>
      <c r="BM831" s="551"/>
      <c r="BN831" s="551"/>
      <c r="BO831" s="551"/>
      <c r="BP831" s="551"/>
      <c r="BQ831" s="551"/>
      <c r="BR831" s="551"/>
      <c r="BS831" s="551"/>
      <c r="BT831" s="551"/>
      <c r="BU831" s="551"/>
      <c r="BV831" s="551"/>
      <c r="BW831" s="551"/>
      <c r="BX831" s="551"/>
      <c r="BY831" s="551"/>
    </row>
    <row r="832">
      <c r="A832" s="551"/>
      <c r="B832" s="551"/>
      <c r="C832" s="551"/>
      <c r="D832" s="551"/>
      <c r="E832" s="554"/>
      <c r="H832" s="551"/>
      <c r="I832" s="551"/>
      <c r="J832" s="551"/>
      <c r="K832" s="551"/>
      <c r="L832" s="551"/>
      <c r="M832" s="551"/>
      <c r="N832" s="551"/>
      <c r="O832" s="551"/>
      <c r="P832" s="551"/>
      <c r="Q832" s="551"/>
      <c r="R832" s="551"/>
      <c r="S832" s="551"/>
      <c r="T832" s="551"/>
      <c r="U832" s="551"/>
      <c r="V832" s="551"/>
      <c r="W832" s="551"/>
      <c r="X832" s="551"/>
      <c r="Y832" s="551"/>
      <c r="Z832" s="551"/>
      <c r="AA832" s="551"/>
      <c r="AB832" s="551"/>
      <c r="AC832" s="551"/>
      <c r="AD832" s="551"/>
      <c r="AE832" s="551"/>
      <c r="AF832" s="551"/>
      <c r="AG832" s="551"/>
      <c r="AH832" s="551"/>
      <c r="AI832" s="551"/>
      <c r="AJ832" s="551"/>
      <c r="AK832" s="551"/>
      <c r="AL832" s="551"/>
      <c r="AM832" s="551"/>
      <c r="AN832" s="551"/>
      <c r="AO832" s="551"/>
      <c r="AP832" s="551"/>
      <c r="AQ832" s="551"/>
      <c r="AR832" s="551"/>
      <c r="AS832" s="551"/>
      <c r="AT832" s="551"/>
      <c r="AU832" s="551"/>
      <c r="AV832" s="551"/>
      <c r="AW832" s="551"/>
      <c r="AX832" s="551"/>
      <c r="AY832" s="551"/>
      <c r="AZ832" s="551"/>
      <c r="BA832" s="551"/>
      <c r="BB832" s="551"/>
      <c r="BC832" s="551"/>
      <c r="BD832" s="551"/>
      <c r="BE832" s="551"/>
      <c r="BF832" s="551"/>
      <c r="BG832" s="551"/>
      <c r="BH832" s="551"/>
      <c r="BI832" s="551"/>
      <c r="BJ832" s="551"/>
      <c r="BK832" s="551"/>
      <c r="BL832" s="551"/>
      <c r="BM832" s="551"/>
      <c r="BN832" s="551"/>
      <c r="BO832" s="551"/>
      <c r="BP832" s="551"/>
      <c r="BQ832" s="551"/>
      <c r="BR832" s="551"/>
      <c r="BS832" s="551"/>
      <c r="BT832" s="551"/>
      <c r="BU832" s="551"/>
      <c r="BV832" s="551"/>
      <c r="BW832" s="551"/>
      <c r="BX832" s="551"/>
      <c r="BY832" s="551"/>
    </row>
    <row r="833">
      <c r="A833" s="551"/>
      <c r="B833" s="551"/>
      <c r="C833" s="551"/>
      <c r="D833" s="551"/>
      <c r="E833" s="554"/>
      <c r="H833" s="551"/>
      <c r="I833" s="551"/>
      <c r="J833" s="551"/>
      <c r="K833" s="551"/>
      <c r="L833" s="551"/>
      <c r="M833" s="551"/>
      <c r="N833" s="551"/>
      <c r="O833" s="551"/>
      <c r="P833" s="551"/>
      <c r="Q833" s="551"/>
      <c r="R833" s="551"/>
      <c r="S833" s="551"/>
      <c r="T833" s="551"/>
      <c r="U833" s="551"/>
      <c r="V833" s="551"/>
      <c r="W833" s="551"/>
      <c r="X833" s="551"/>
      <c r="Y833" s="551"/>
      <c r="Z833" s="551"/>
      <c r="AA833" s="551"/>
      <c r="AB833" s="551"/>
      <c r="AC833" s="551"/>
      <c r="AD833" s="551"/>
      <c r="AE833" s="551"/>
      <c r="AF833" s="551"/>
      <c r="AG833" s="551"/>
      <c r="AH833" s="551"/>
      <c r="AI833" s="551"/>
      <c r="AJ833" s="551"/>
      <c r="AK833" s="551"/>
      <c r="AL833" s="551"/>
      <c r="AM833" s="551"/>
      <c r="AN833" s="551"/>
      <c r="AO833" s="551"/>
      <c r="AP833" s="551"/>
      <c r="AQ833" s="551"/>
      <c r="AR833" s="551"/>
      <c r="AS833" s="551"/>
      <c r="AT833" s="551"/>
      <c r="AU833" s="551"/>
      <c r="AV833" s="551"/>
      <c r="AW833" s="551"/>
      <c r="AX833" s="551"/>
      <c r="AY833" s="551"/>
      <c r="AZ833" s="551"/>
      <c r="BA833" s="551"/>
      <c r="BB833" s="551"/>
      <c r="BC833" s="551"/>
      <c r="BD833" s="551"/>
      <c r="BE833" s="551"/>
      <c r="BF833" s="551"/>
      <c r="BG833" s="551"/>
      <c r="BH833" s="551"/>
      <c r="BI833" s="551"/>
      <c r="BJ833" s="551"/>
      <c r="BK833" s="551"/>
      <c r="BL833" s="551"/>
      <c r="BM833" s="551"/>
      <c r="BN833" s="551"/>
      <c r="BO833" s="551"/>
      <c r="BP833" s="551"/>
      <c r="BQ833" s="551"/>
      <c r="BR833" s="551"/>
      <c r="BS833" s="551"/>
      <c r="BT833" s="551"/>
      <c r="BU833" s="551"/>
      <c r="BV833" s="551"/>
      <c r="BW833" s="551"/>
      <c r="BX833" s="551"/>
      <c r="BY833" s="551"/>
    </row>
    <row r="834">
      <c r="A834" s="551"/>
      <c r="B834" s="551"/>
      <c r="C834" s="551"/>
      <c r="D834" s="551"/>
      <c r="E834" s="554"/>
      <c r="H834" s="551"/>
      <c r="I834" s="551"/>
      <c r="J834" s="551"/>
      <c r="K834" s="551"/>
      <c r="L834" s="551"/>
      <c r="M834" s="551"/>
      <c r="N834" s="551"/>
      <c r="O834" s="551"/>
      <c r="P834" s="551"/>
      <c r="Q834" s="551"/>
      <c r="R834" s="551"/>
      <c r="S834" s="551"/>
      <c r="T834" s="551"/>
      <c r="U834" s="551"/>
      <c r="V834" s="551"/>
      <c r="W834" s="551"/>
      <c r="X834" s="551"/>
      <c r="Y834" s="551"/>
      <c r="Z834" s="551"/>
      <c r="AA834" s="551"/>
      <c r="AB834" s="551"/>
      <c r="AC834" s="551"/>
      <c r="AD834" s="551"/>
      <c r="AE834" s="551"/>
      <c r="AF834" s="551"/>
      <c r="AG834" s="551"/>
      <c r="AH834" s="551"/>
      <c r="AI834" s="551"/>
      <c r="AJ834" s="551"/>
      <c r="AK834" s="551"/>
      <c r="AL834" s="551"/>
      <c r="AM834" s="551"/>
      <c r="AN834" s="551"/>
      <c r="AO834" s="551"/>
      <c r="AP834" s="551"/>
      <c r="AQ834" s="551"/>
      <c r="AR834" s="551"/>
      <c r="AS834" s="551"/>
      <c r="AT834" s="551"/>
      <c r="AU834" s="551"/>
      <c r="AV834" s="551"/>
      <c r="AW834" s="551"/>
      <c r="AX834" s="551"/>
      <c r="AY834" s="551"/>
      <c r="AZ834" s="551"/>
      <c r="BA834" s="551"/>
      <c r="BB834" s="551"/>
      <c r="BC834" s="551"/>
      <c r="BD834" s="551"/>
      <c r="BE834" s="551"/>
      <c r="BF834" s="551"/>
      <c r="BG834" s="551"/>
      <c r="BH834" s="551"/>
      <c r="BI834" s="551"/>
      <c r="BJ834" s="551"/>
      <c r="BK834" s="551"/>
      <c r="BL834" s="551"/>
      <c r="BM834" s="551"/>
      <c r="BN834" s="551"/>
      <c r="BO834" s="551"/>
      <c r="BP834" s="551"/>
      <c r="BQ834" s="551"/>
      <c r="BR834" s="551"/>
      <c r="BS834" s="551"/>
      <c r="BT834" s="551"/>
      <c r="BU834" s="551"/>
      <c r="BV834" s="551"/>
      <c r="BW834" s="551"/>
      <c r="BX834" s="551"/>
      <c r="BY834" s="551"/>
    </row>
    <row r="835">
      <c r="A835" s="551"/>
      <c r="B835" s="551"/>
      <c r="C835" s="551"/>
      <c r="D835" s="551"/>
      <c r="E835" s="554"/>
      <c r="H835" s="551"/>
      <c r="I835" s="551"/>
      <c r="J835" s="551"/>
      <c r="K835" s="551"/>
      <c r="L835" s="551"/>
      <c r="M835" s="551"/>
      <c r="N835" s="551"/>
      <c r="O835" s="551"/>
      <c r="P835" s="551"/>
      <c r="Q835" s="551"/>
      <c r="R835" s="551"/>
      <c r="S835" s="551"/>
      <c r="T835" s="551"/>
      <c r="U835" s="551"/>
      <c r="V835" s="551"/>
      <c r="W835" s="551"/>
      <c r="X835" s="551"/>
      <c r="Y835" s="551"/>
      <c r="Z835" s="551"/>
      <c r="AA835" s="551"/>
      <c r="AB835" s="551"/>
      <c r="AC835" s="551"/>
      <c r="AD835" s="551"/>
      <c r="AE835" s="551"/>
      <c r="AF835" s="551"/>
      <c r="AG835" s="551"/>
      <c r="AH835" s="551"/>
      <c r="AI835" s="551"/>
      <c r="AJ835" s="551"/>
      <c r="AK835" s="551"/>
      <c r="AL835" s="551"/>
      <c r="AM835" s="551"/>
      <c r="AN835" s="551"/>
      <c r="AO835" s="551"/>
      <c r="AP835" s="551"/>
      <c r="AQ835" s="551"/>
      <c r="AR835" s="551"/>
      <c r="AS835" s="551"/>
      <c r="AT835" s="551"/>
      <c r="AU835" s="551"/>
      <c r="AV835" s="551"/>
      <c r="AW835" s="551"/>
      <c r="AX835" s="551"/>
      <c r="AY835" s="551"/>
      <c r="AZ835" s="551"/>
      <c r="BA835" s="551"/>
      <c r="BB835" s="551"/>
      <c r="BC835" s="551"/>
      <c r="BD835" s="551"/>
      <c r="BE835" s="551"/>
      <c r="BF835" s="551"/>
      <c r="BG835" s="551"/>
      <c r="BH835" s="551"/>
      <c r="BI835" s="551"/>
      <c r="BJ835" s="551"/>
      <c r="BK835" s="551"/>
      <c r="BL835" s="551"/>
      <c r="BM835" s="551"/>
      <c r="BN835" s="551"/>
      <c r="BO835" s="551"/>
      <c r="BP835" s="551"/>
      <c r="BQ835" s="551"/>
      <c r="BR835" s="551"/>
      <c r="BS835" s="551"/>
      <c r="BT835" s="551"/>
      <c r="BU835" s="551"/>
      <c r="BV835" s="551"/>
      <c r="BW835" s="551"/>
      <c r="BX835" s="551"/>
      <c r="BY835" s="551"/>
    </row>
    <row r="836">
      <c r="A836" s="551"/>
      <c r="B836" s="551"/>
      <c r="C836" s="551"/>
      <c r="D836" s="551"/>
      <c r="E836" s="554"/>
      <c r="H836" s="551"/>
      <c r="I836" s="551"/>
      <c r="J836" s="551"/>
      <c r="K836" s="551"/>
      <c r="L836" s="551"/>
      <c r="M836" s="551"/>
      <c r="N836" s="551"/>
      <c r="O836" s="551"/>
      <c r="P836" s="551"/>
      <c r="Q836" s="551"/>
      <c r="R836" s="551"/>
      <c r="S836" s="551"/>
      <c r="T836" s="551"/>
      <c r="U836" s="551"/>
      <c r="V836" s="551"/>
      <c r="W836" s="551"/>
      <c r="X836" s="551"/>
      <c r="Y836" s="551"/>
      <c r="Z836" s="551"/>
      <c r="AA836" s="551"/>
      <c r="AB836" s="551"/>
      <c r="AC836" s="551"/>
      <c r="AD836" s="551"/>
      <c r="AE836" s="551"/>
      <c r="AF836" s="551"/>
      <c r="AG836" s="551"/>
      <c r="AH836" s="551"/>
      <c r="AI836" s="551"/>
      <c r="AJ836" s="551"/>
      <c r="AK836" s="551"/>
      <c r="AL836" s="551"/>
      <c r="AM836" s="551"/>
      <c r="AN836" s="551"/>
      <c r="AO836" s="551"/>
      <c r="AP836" s="551"/>
      <c r="AQ836" s="551"/>
      <c r="AR836" s="551"/>
      <c r="AS836" s="551"/>
      <c r="AT836" s="551"/>
      <c r="AU836" s="551"/>
      <c r="AV836" s="551"/>
      <c r="AW836" s="551"/>
      <c r="AX836" s="551"/>
      <c r="AY836" s="551"/>
      <c r="AZ836" s="551"/>
      <c r="BA836" s="551"/>
      <c r="BB836" s="551"/>
      <c r="BC836" s="551"/>
      <c r="BD836" s="551"/>
      <c r="BE836" s="551"/>
      <c r="BF836" s="551"/>
      <c r="BG836" s="551"/>
      <c r="BH836" s="551"/>
      <c r="BI836" s="551"/>
      <c r="BJ836" s="551"/>
      <c r="BK836" s="551"/>
      <c r="BL836" s="551"/>
      <c r="BM836" s="551"/>
      <c r="BN836" s="551"/>
      <c r="BO836" s="551"/>
      <c r="BP836" s="551"/>
      <c r="BQ836" s="551"/>
      <c r="BR836" s="551"/>
      <c r="BS836" s="551"/>
      <c r="BT836" s="551"/>
      <c r="BU836" s="551"/>
      <c r="BV836" s="551"/>
      <c r="BW836" s="551"/>
      <c r="BX836" s="551"/>
      <c r="BY836" s="551"/>
    </row>
    <row r="837">
      <c r="A837" s="551"/>
      <c r="B837" s="551"/>
      <c r="C837" s="551"/>
      <c r="D837" s="551"/>
      <c r="E837" s="554"/>
      <c r="H837" s="551"/>
      <c r="I837" s="551"/>
      <c r="J837" s="551"/>
      <c r="K837" s="551"/>
      <c r="L837" s="551"/>
      <c r="M837" s="551"/>
      <c r="N837" s="551"/>
      <c r="O837" s="551"/>
      <c r="P837" s="551"/>
      <c r="Q837" s="551"/>
      <c r="R837" s="551"/>
      <c r="S837" s="551"/>
      <c r="T837" s="551"/>
      <c r="U837" s="551"/>
      <c r="V837" s="551"/>
      <c r="W837" s="551"/>
      <c r="X837" s="551"/>
      <c r="Y837" s="551"/>
      <c r="Z837" s="551"/>
      <c r="AA837" s="551"/>
      <c r="AB837" s="551"/>
      <c r="AC837" s="551"/>
      <c r="AD837" s="551"/>
      <c r="AE837" s="551"/>
      <c r="AF837" s="551"/>
      <c r="AG837" s="551"/>
      <c r="AH837" s="551"/>
      <c r="AI837" s="551"/>
      <c r="AJ837" s="551"/>
      <c r="AK837" s="551"/>
      <c r="AL837" s="551"/>
      <c r="AM837" s="551"/>
      <c r="AN837" s="551"/>
      <c r="AO837" s="551"/>
      <c r="AP837" s="551"/>
      <c r="AQ837" s="551"/>
      <c r="AR837" s="551"/>
      <c r="AS837" s="551"/>
      <c r="AT837" s="551"/>
      <c r="AU837" s="551"/>
      <c r="AV837" s="551"/>
      <c r="AW837" s="551"/>
      <c r="AX837" s="551"/>
      <c r="AY837" s="551"/>
      <c r="AZ837" s="551"/>
      <c r="BA837" s="551"/>
      <c r="BB837" s="551"/>
      <c r="BC837" s="551"/>
      <c r="BD837" s="551"/>
      <c r="BE837" s="551"/>
      <c r="BF837" s="551"/>
      <c r="BG837" s="551"/>
      <c r="BH837" s="551"/>
      <c r="BI837" s="551"/>
      <c r="BJ837" s="551"/>
      <c r="BK837" s="551"/>
      <c r="BL837" s="551"/>
      <c r="BM837" s="551"/>
      <c r="BN837" s="551"/>
      <c r="BO837" s="551"/>
      <c r="BP837" s="551"/>
      <c r="BQ837" s="551"/>
      <c r="BR837" s="551"/>
      <c r="BS837" s="551"/>
      <c r="BT837" s="551"/>
      <c r="BU837" s="551"/>
      <c r="BV837" s="551"/>
      <c r="BW837" s="551"/>
      <c r="BX837" s="551"/>
      <c r="BY837" s="551"/>
    </row>
    <row r="838">
      <c r="A838" s="551"/>
      <c r="B838" s="551"/>
      <c r="C838" s="551"/>
      <c r="D838" s="551"/>
      <c r="E838" s="554"/>
      <c r="H838" s="551"/>
      <c r="I838" s="551"/>
      <c r="J838" s="551"/>
      <c r="K838" s="551"/>
      <c r="L838" s="551"/>
      <c r="M838" s="551"/>
      <c r="N838" s="551"/>
      <c r="O838" s="551"/>
      <c r="P838" s="551"/>
      <c r="Q838" s="551"/>
      <c r="R838" s="551"/>
      <c r="S838" s="551"/>
      <c r="T838" s="551"/>
      <c r="U838" s="551"/>
      <c r="V838" s="551"/>
      <c r="W838" s="551"/>
      <c r="X838" s="551"/>
      <c r="Y838" s="551"/>
      <c r="Z838" s="551"/>
      <c r="AA838" s="551"/>
      <c r="AB838" s="551"/>
      <c r="AC838" s="551"/>
      <c r="AD838" s="551"/>
      <c r="AE838" s="551"/>
      <c r="AF838" s="551"/>
      <c r="AG838" s="551"/>
      <c r="AH838" s="551"/>
      <c r="AI838" s="551"/>
      <c r="AJ838" s="551"/>
      <c r="AK838" s="551"/>
      <c r="AL838" s="551"/>
      <c r="AM838" s="551"/>
      <c r="AN838" s="551"/>
      <c r="AO838" s="551"/>
      <c r="AP838" s="551"/>
      <c r="AQ838" s="551"/>
      <c r="AR838" s="551"/>
      <c r="AS838" s="551"/>
      <c r="AT838" s="551"/>
      <c r="AU838" s="551"/>
      <c r="AV838" s="551"/>
      <c r="AW838" s="551"/>
      <c r="AX838" s="551"/>
      <c r="AY838" s="551"/>
      <c r="AZ838" s="551"/>
      <c r="BA838" s="551"/>
      <c r="BB838" s="551"/>
      <c r="BC838" s="551"/>
      <c r="BD838" s="551"/>
      <c r="BE838" s="551"/>
      <c r="BF838" s="551"/>
      <c r="BG838" s="551"/>
      <c r="BH838" s="551"/>
      <c r="BI838" s="551"/>
      <c r="BJ838" s="551"/>
      <c r="BK838" s="551"/>
      <c r="BL838" s="551"/>
      <c r="BM838" s="551"/>
      <c r="BN838" s="551"/>
      <c r="BO838" s="551"/>
      <c r="BP838" s="551"/>
      <c r="BQ838" s="551"/>
      <c r="BR838" s="551"/>
      <c r="BS838" s="551"/>
      <c r="BT838" s="551"/>
      <c r="BU838" s="551"/>
      <c r="BV838" s="551"/>
      <c r="BW838" s="551"/>
      <c r="BX838" s="551"/>
      <c r="BY838" s="551"/>
    </row>
    <row r="839">
      <c r="A839" s="551"/>
      <c r="B839" s="551"/>
      <c r="C839" s="551"/>
      <c r="D839" s="551"/>
      <c r="E839" s="554"/>
      <c r="H839" s="551"/>
      <c r="I839" s="551"/>
      <c r="J839" s="551"/>
      <c r="K839" s="551"/>
      <c r="L839" s="551"/>
      <c r="M839" s="551"/>
      <c r="N839" s="551"/>
      <c r="O839" s="551"/>
      <c r="P839" s="551"/>
      <c r="Q839" s="551"/>
      <c r="R839" s="551"/>
      <c r="S839" s="551"/>
      <c r="T839" s="551"/>
      <c r="U839" s="551"/>
      <c r="V839" s="551"/>
      <c r="W839" s="551"/>
      <c r="X839" s="551"/>
      <c r="Y839" s="551"/>
      <c r="Z839" s="551"/>
      <c r="AA839" s="551"/>
      <c r="AB839" s="551"/>
      <c r="AC839" s="551"/>
      <c r="AD839" s="551"/>
      <c r="AE839" s="551"/>
      <c r="AF839" s="551"/>
      <c r="AG839" s="551"/>
      <c r="AH839" s="551"/>
      <c r="AI839" s="551"/>
      <c r="AJ839" s="551"/>
      <c r="AK839" s="551"/>
      <c r="AL839" s="551"/>
      <c r="AM839" s="551"/>
      <c r="AN839" s="551"/>
      <c r="AO839" s="551"/>
      <c r="AP839" s="551"/>
      <c r="AQ839" s="551"/>
      <c r="AR839" s="551"/>
      <c r="AS839" s="551"/>
      <c r="AT839" s="551"/>
      <c r="AU839" s="551"/>
      <c r="AV839" s="551"/>
      <c r="AW839" s="551"/>
      <c r="AX839" s="551"/>
      <c r="AY839" s="551"/>
      <c r="AZ839" s="551"/>
      <c r="BA839" s="551"/>
      <c r="BB839" s="551"/>
      <c r="BC839" s="551"/>
      <c r="BD839" s="551"/>
      <c r="BE839" s="551"/>
      <c r="BF839" s="551"/>
      <c r="BG839" s="551"/>
      <c r="BH839" s="551"/>
      <c r="BI839" s="551"/>
      <c r="BJ839" s="551"/>
      <c r="BK839" s="551"/>
      <c r="BL839" s="551"/>
      <c r="BM839" s="551"/>
      <c r="BN839" s="551"/>
      <c r="BO839" s="551"/>
      <c r="BP839" s="551"/>
      <c r="BQ839" s="551"/>
      <c r="BR839" s="551"/>
      <c r="BS839" s="551"/>
      <c r="BT839" s="551"/>
      <c r="BU839" s="551"/>
      <c r="BV839" s="551"/>
      <c r="BW839" s="551"/>
      <c r="BX839" s="551"/>
      <c r="BY839" s="551"/>
    </row>
    <row r="840">
      <c r="A840" s="551"/>
      <c r="B840" s="551"/>
      <c r="C840" s="551"/>
      <c r="D840" s="551"/>
      <c r="E840" s="554"/>
      <c r="H840" s="551"/>
      <c r="I840" s="551"/>
      <c r="J840" s="551"/>
      <c r="K840" s="551"/>
      <c r="L840" s="551"/>
      <c r="M840" s="551"/>
      <c r="N840" s="551"/>
      <c r="O840" s="551"/>
      <c r="P840" s="551"/>
      <c r="Q840" s="551"/>
      <c r="R840" s="551"/>
      <c r="S840" s="551"/>
      <c r="T840" s="551"/>
      <c r="U840" s="551"/>
      <c r="V840" s="551"/>
      <c r="W840" s="551"/>
      <c r="X840" s="551"/>
      <c r="Y840" s="551"/>
      <c r="Z840" s="551"/>
      <c r="AA840" s="551"/>
      <c r="AB840" s="551"/>
      <c r="AC840" s="551"/>
      <c r="AD840" s="551"/>
      <c r="AE840" s="551"/>
      <c r="AF840" s="551"/>
      <c r="AG840" s="551"/>
      <c r="AH840" s="551"/>
      <c r="AI840" s="551"/>
      <c r="AJ840" s="551"/>
      <c r="AK840" s="551"/>
      <c r="AL840" s="551"/>
      <c r="AM840" s="551"/>
      <c r="AN840" s="551"/>
      <c r="AO840" s="551"/>
      <c r="AP840" s="551"/>
      <c r="AQ840" s="551"/>
      <c r="AR840" s="551"/>
      <c r="AS840" s="551"/>
      <c r="AT840" s="551"/>
      <c r="AU840" s="551"/>
      <c r="AV840" s="551"/>
      <c r="AW840" s="551"/>
      <c r="AX840" s="551"/>
      <c r="AY840" s="551"/>
      <c r="AZ840" s="551"/>
      <c r="BA840" s="551"/>
      <c r="BB840" s="551"/>
      <c r="BC840" s="551"/>
      <c r="BD840" s="551"/>
      <c r="BE840" s="551"/>
      <c r="BF840" s="551"/>
      <c r="BG840" s="551"/>
      <c r="BH840" s="551"/>
      <c r="BI840" s="551"/>
      <c r="BJ840" s="551"/>
      <c r="BK840" s="551"/>
      <c r="BL840" s="551"/>
      <c r="BM840" s="551"/>
      <c r="BN840" s="551"/>
      <c r="BO840" s="551"/>
      <c r="BP840" s="551"/>
      <c r="BQ840" s="551"/>
      <c r="BR840" s="551"/>
      <c r="BS840" s="551"/>
      <c r="BT840" s="551"/>
      <c r="BU840" s="551"/>
      <c r="BV840" s="551"/>
      <c r="BW840" s="551"/>
      <c r="BX840" s="551"/>
      <c r="BY840" s="551"/>
    </row>
    <row r="841">
      <c r="A841" s="551"/>
      <c r="B841" s="551"/>
      <c r="C841" s="551"/>
      <c r="D841" s="551"/>
      <c r="E841" s="554"/>
      <c r="H841" s="551"/>
      <c r="I841" s="551"/>
      <c r="J841" s="551"/>
      <c r="K841" s="551"/>
      <c r="L841" s="551"/>
      <c r="M841" s="551"/>
      <c r="N841" s="551"/>
      <c r="O841" s="551"/>
      <c r="P841" s="551"/>
      <c r="Q841" s="551"/>
      <c r="R841" s="551"/>
      <c r="S841" s="551"/>
      <c r="T841" s="551"/>
      <c r="U841" s="551"/>
      <c r="V841" s="551"/>
      <c r="W841" s="551"/>
      <c r="X841" s="551"/>
      <c r="Y841" s="551"/>
      <c r="Z841" s="551"/>
      <c r="AA841" s="551"/>
      <c r="AB841" s="551"/>
      <c r="AC841" s="551"/>
      <c r="AD841" s="551"/>
      <c r="AE841" s="551"/>
      <c r="AF841" s="551"/>
      <c r="AG841" s="551"/>
      <c r="AH841" s="551"/>
      <c r="AI841" s="551"/>
      <c r="AJ841" s="551"/>
      <c r="AK841" s="551"/>
      <c r="AL841" s="551"/>
      <c r="AM841" s="551"/>
      <c r="AN841" s="551"/>
      <c r="AO841" s="551"/>
      <c r="AP841" s="551"/>
      <c r="AQ841" s="551"/>
      <c r="AR841" s="551"/>
      <c r="AS841" s="551"/>
      <c r="AT841" s="551"/>
      <c r="AU841" s="551"/>
      <c r="AV841" s="551"/>
      <c r="AW841" s="551"/>
      <c r="AX841" s="551"/>
      <c r="AY841" s="551"/>
      <c r="AZ841" s="551"/>
      <c r="BA841" s="551"/>
      <c r="BB841" s="551"/>
      <c r="BC841" s="551"/>
      <c r="BD841" s="551"/>
      <c r="BE841" s="551"/>
      <c r="BF841" s="551"/>
      <c r="BG841" s="551"/>
      <c r="BH841" s="551"/>
      <c r="BI841" s="551"/>
      <c r="BJ841" s="551"/>
      <c r="BK841" s="551"/>
      <c r="BL841" s="551"/>
      <c r="BM841" s="551"/>
      <c r="BN841" s="551"/>
      <c r="BO841" s="551"/>
      <c r="BP841" s="551"/>
      <c r="BQ841" s="551"/>
      <c r="BR841" s="551"/>
      <c r="BS841" s="551"/>
      <c r="BT841" s="551"/>
      <c r="BU841" s="551"/>
      <c r="BV841" s="551"/>
      <c r="BW841" s="551"/>
      <c r="BX841" s="551"/>
      <c r="BY841" s="551"/>
    </row>
    <row r="842">
      <c r="A842" s="551"/>
      <c r="B842" s="551"/>
      <c r="C842" s="551"/>
      <c r="D842" s="551"/>
      <c r="E842" s="554"/>
      <c r="H842" s="551"/>
      <c r="I842" s="551"/>
      <c r="J842" s="551"/>
      <c r="K842" s="551"/>
      <c r="L842" s="551"/>
      <c r="M842" s="551"/>
      <c r="N842" s="551"/>
      <c r="O842" s="551"/>
      <c r="P842" s="551"/>
      <c r="Q842" s="551"/>
      <c r="R842" s="551"/>
      <c r="S842" s="551"/>
      <c r="T842" s="551"/>
      <c r="U842" s="551"/>
      <c r="V842" s="551"/>
      <c r="W842" s="551"/>
      <c r="X842" s="551"/>
      <c r="Y842" s="551"/>
      <c r="Z842" s="551"/>
      <c r="AA842" s="551"/>
      <c r="AB842" s="551"/>
      <c r="AC842" s="551"/>
      <c r="AD842" s="551"/>
      <c r="AE842" s="551"/>
      <c r="AF842" s="551"/>
      <c r="AG842" s="551"/>
      <c r="AH842" s="551"/>
      <c r="AI842" s="551"/>
      <c r="AJ842" s="551"/>
      <c r="AK842" s="551"/>
      <c r="AL842" s="551"/>
      <c r="AM842" s="551"/>
      <c r="AN842" s="551"/>
      <c r="AO842" s="551"/>
      <c r="AP842" s="551"/>
      <c r="AQ842" s="551"/>
      <c r="AR842" s="551"/>
      <c r="AS842" s="551"/>
      <c r="AT842" s="551"/>
      <c r="AU842" s="551"/>
      <c r="AV842" s="551"/>
      <c r="AW842" s="551"/>
      <c r="AX842" s="551"/>
      <c r="AY842" s="551"/>
      <c r="AZ842" s="551"/>
      <c r="BA842" s="551"/>
      <c r="BB842" s="551"/>
      <c r="BC842" s="551"/>
      <c r="BD842" s="551"/>
      <c r="BE842" s="551"/>
      <c r="BF842" s="551"/>
      <c r="BG842" s="551"/>
      <c r="BH842" s="551"/>
      <c r="BI842" s="551"/>
      <c r="BJ842" s="551"/>
      <c r="BK842" s="551"/>
      <c r="BL842" s="551"/>
      <c r="BM842" s="551"/>
      <c r="BN842" s="551"/>
      <c r="BO842" s="551"/>
      <c r="BP842" s="551"/>
      <c r="BQ842" s="551"/>
      <c r="BR842" s="551"/>
      <c r="BS842" s="551"/>
      <c r="BT842" s="551"/>
      <c r="BU842" s="551"/>
      <c r="BV842" s="551"/>
      <c r="BW842" s="551"/>
      <c r="BX842" s="551"/>
      <c r="BY842" s="551"/>
    </row>
    <row r="843">
      <c r="A843" s="551"/>
      <c r="B843" s="551"/>
      <c r="C843" s="551"/>
      <c r="D843" s="551"/>
      <c r="E843" s="554"/>
      <c r="H843" s="551"/>
      <c r="I843" s="551"/>
      <c r="J843" s="551"/>
      <c r="K843" s="551"/>
      <c r="L843" s="551"/>
      <c r="M843" s="551"/>
      <c r="N843" s="551"/>
      <c r="O843" s="551"/>
      <c r="P843" s="551"/>
      <c r="Q843" s="551"/>
      <c r="R843" s="551"/>
      <c r="S843" s="551"/>
      <c r="T843" s="551"/>
      <c r="U843" s="551"/>
      <c r="V843" s="551"/>
      <c r="W843" s="551"/>
      <c r="X843" s="551"/>
      <c r="Y843" s="551"/>
      <c r="Z843" s="551"/>
      <c r="AA843" s="551"/>
      <c r="AB843" s="551"/>
      <c r="AC843" s="551"/>
      <c r="AD843" s="551"/>
      <c r="AE843" s="551"/>
      <c r="AF843" s="551"/>
      <c r="AG843" s="551"/>
      <c r="AH843" s="551"/>
      <c r="AI843" s="551"/>
      <c r="AJ843" s="551"/>
      <c r="AK843" s="551"/>
      <c r="AL843" s="551"/>
      <c r="AM843" s="551"/>
      <c r="AN843" s="551"/>
      <c r="AO843" s="551"/>
      <c r="AP843" s="551"/>
      <c r="AQ843" s="551"/>
      <c r="AR843" s="551"/>
      <c r="AS843" s="551"/>
      <c r="AT843" s="551"/>
      <c r="AU843" s="551"/>
      <c r="AV843" s="551"/>
      <c r="AW843" s="551"/>
      <c r="AX843" s="551"/>
      <c r="AY843" s="551"/>
      <c r="AZ843" s="551"/>
      <c r="BA843" s="551"/>
      <c r="BB843" s="551"/>
      <c r="BC843" s="551"/>
      <c r="BD843" s="551"/>
      <c r="BE843" s="551"/>
      <c r="BF843" s="551"/>
      <c r="BG843" s="551"/>
      <c r="BH843" s="551"/>
      <c r="BI843" s="551"/>
      <c r="BJ843" s="551"/>
      <c r="BK843" s="551"/>
      <c r="BL843" s="551"/>
      <c r="BM843" s="551"/>
      <c r="BN843" s="551"/>
      <c r="BO843" s="551"/>
      <c r="BP843" s="551"/>
      <c r="BQ843" s="551"/>
      <c r="BR843" s="551"/>
      <c r="BS843" s="551"/>
      <c r="BT843" s="551"/>
      <c r="BU843" s="551"/>
      <c r="BV843" s="551"/>
      <c r="BW843" s="551"/>
      <c r="BX843" s="551"/>
      <c r="BY843" s="551"/>
    </row>
    <row r="844">
      <c r="A844" s="551"/>
      <c r="B844" s="551"/>
      <c r="C844" s="551"/>
      <c r="D844" s="551"/>
      <c r="E844" s="554"/>
      <c r="H844" s="551"/>
      <c r="I844" s="551"/>
      <c r="J844" s="551"/>
      <c r="K844" s="551"/>
      <c r="L844" s="551"/>
      <c r="M844" s="551"/>
      <c r="N844" s="551"/>
      <c r="O844" s="551"/>
      <c r="P844" s="551"/>
      <c r="Q844" s="551"/>
      <c r="R844" s="551"/>
      <c r="S844" s="551"/>
      <c r="T844" s="551"/>
      <c r="U844" s="551"/>
      <c r="V844" s="551"/>
      <c r="W844" s="551"/>
      <c r="X844" s="551"/>
      <c r="Y844" s="551"/>
      <c r="Z844" s="551"/>
      <c r="AA844" s="551"/>
      <c r="AB844" s="551"/>
      <c r="AC844" s="551"/>
      <c r="AD844" s="551"/>
      <c r="AE844" s="551"/>
      <c r="AF844" s="551"/>
      <c r="AG844" s="551"/>
      <c r="AH844" s="551"/>
      <c r="AI844" s="551"/>
      <c r="AJ844" s="551"/>
      <c r="AK844" s="551"/>
      <c r="AL844" s="551"/>
      <c r="AM844" s="551"/>
      <c r="AN844" s="551"/>
      <c r="AO844" s="551"/>
      <c r="AP844" s="551"/>
      <c r="AQ844" s="551"/>
      <c r="AR844" s="551"/>
      <c r="AS844" s="551"/>
      <c r="AT844" s="551"/>
      <c r="AU844" s="551"/>
      <c r="AV844" s="551"/>
      <c r="AW844" s="551"/>
      <c r="AX844" s="551"/>
      <c r="AY844" s="551"/>
      <c r="AZ844" s="551"/>
      <c r="BA844" s="551"/>
      <c r="BB844" s="551"/>
      <c r="BC844" s="551"/>
      <c r="BD844" s="551"/>
      <c r="BE844" s="551"/>
      <c r="BF844" s="551"/>
      <c r="BG844" s="551"/>
      <c r="BH844" s="551"/>
      <c r="BI844" s="551"/>
      <c r="BJ844" s="551"/>
      <c r="BK844" s="551"/>
      <c r="BL844" s="551"/>
      <c r="BM844" s="551"/>
      <c r="BN844" s="551"/>
      <c r="BO844" s="551"/>
      <c r="BP844" s="551"/>
      <c r="BQ844" s="551"/>
      <c r="BR844" s="551"/>
      <c r="BS844" s="551"/>
      <c r="BT844" s="551"/>
      <c r="BU844" s="551"/>
      <c r="BV844" s="551"/>
      <c r="BW844" s="551"/>
      <c r="BX844" s="551"/>
      <c r="BY844" s="551"/>
    </row>
    <row r="845">
      <c r="A845" s="551"/>
      <c r="B845" s="551"/>
      <c r="C845" s="551"/>
      <c r="D845" s="551"/>
      <c r="E845" s="554"/>
      <c r="H845" s="551"/>
      <c r="I845" s="551"/>
      <c r="J845" s="551"/>
      <c r="K845" s="551"/>
      <c r="L845" s="551"/>
      <c r="M845" s="551"/>
      <c r="N845" s="551"/>
      <c r="O845" s="551"/>
      <c r="P845" s="551"/>
      <c r="Q845" s="551"/>
      <c r="R845" s="551"/>
      <c r="S845" s="551"/>
      <c r="T845" s="551"/>
      <c r="U845" s="551"/>
      <c r="V845" s="551"/>
      <c r="W845" s="551"/>
      <c r="X845" s="551"/>
      <c r="Y845" s="551"/>
      <c r="Z845" s="551"/>
      <c r="AA845" s="551"/>
      <c r="AB845" s="551"/>
      <c r="AC845" s="551"/>
      <c r="AD845" s="551"/>
      <c r="AE845" s="551"/>
      <c r="AF845" s="551"/>
      <c r="AG845" s="551"/>
      <c r="AH845" s="551"/>
      <c r="AI845" s="551"/>
      <c r="AJ845" s="551"/>
      <c r="AK845" s="551"/>
      <c r="AL845" s="551"/>
      <c r="AM845" s="551"/>
      <c r="AN845" s="551"/>
      <c r="AO845" s="551"/>
      <c r="AP845" s="551"/>
      <c r="AQ845" s="551"/>
      <c r="AR845" s="551"/>
      <c r="AS845" s="551"/>
      <c r="AT845" s="551"/>
      <c r="AU845" s="551"/>
      <c r="AV845" s="551"/>
      <c r="AW845" s="551"/>
      <c r="AX845" s="551"/>
      <c r="AY845" s="551"/>
      <c r="AZ845" s="551"/>
      <c r="BA845" s="551"/>
      <c r="BB845" s="551"/>
      <c r="BC845" s="551"/>
      <c r="BD845" s="551"/>
      <c r="BE845" s="551"/>
      <c r="BF845" s="551"/>
      <c r="BG845" s="551"/>
      <c r="BH845" s="551"/>
      <c r="BI845" s="551"/>
      <c r="BJ845" s="551"/>
      <c r="BK845" s="551"/>
      <c r="BL845" s="551"/>
      <c r="BM845" s="551"/>
      <c r="BN845" s="551"/>
      <c r="BO845" s="551"/>
      <c r="BP845" s="551"/>
      <c r="BQ845" s="551"/>
      <c r="BR845" s="551"/>
      <c r="BS845" s="551"/>
      <c r="BT845" s="551"/>
      <c r="BU845" s="551"/>
      <c r="BV845" s="551"/>
      <c r="BW845" s="551"/>
      <c r="BX845" s="551"/>
      <c r="BY845" s="551"/>
    </row>
    <row r="846">
      <c r="A846" s="551"/>
      <c r="B846" s="551"/>
      <c r="C846" s="551"/>
      <c r="D846" s="551"/>
      <c r="E846" s="554"/>
      <c r="H846" s="551"/>
      <c r="I846" s="551"/>
      <c r="J846" s="551"/>
      <c r="K846" s="551"/>
      <c r="L846" s="551"/>
      <c r="M846" s="551"/>
      <c r="N846" s="551"/>
      <c r="O846" s="551"/>
      <c r="P846" s="551"/>
      <c r="Q846" s="551"/>
      <c r="R846" s="551"/>
      <c r="S846" s="551"/>
      <c r="T846" s="551"/>
      <c r="U846" s="551"/>
      <c r="V846" s="551"/>
      <c r="W846" s="551"/>
      <c r="X846" s="551"/>
      <c r="Y846" s="551"/>
      <c r="Z846" s="551"/>
      <c r="AA846" s="551"/>
      <c r="AB846" s="551"/>
      <c r="AC846" s="551"/>
      <c r="AD846" s="551"/>
      <c r="AE846" s="551"/>
      <c r="AF846" s="551"/>
      <c r="AG846" s="551"/>
      <c r="AH846" s="551"/>
      <c r="AI846" s="551"/>
      <c r="AJ846" s="551"/>
      <c r="AK846" s="551"/>
      <c r="AL846" s="551"/>
      <c r="AM846" s="551"/>
      <c r="AN846" s="551"/>
      <c r="AO846" s="551"/>
      <c r="AP846" s="551"/>
      <c r="AQ846" s="551"/>
      <c r="AR846" s="551"/>
      <c r="AS846" s="551"/>
      <c r="AT846" s="551"/>
      <c r="AU846" s="551"/>
      <c r="AV846" s="551"/>
      <c r="AW846" s="551"/>
      <c r="AX846" s="551"/>
      <c r="AY846" s="551"/>
      <c r="AZ846" s="551"/>
      <c r="BA846" s="551"/>
      <c r="BB846" s="551"/>
      <c r="BC846" s="551"/>
      <c r="BD846" s="551"/>
      <c r="BE846" s="551"/>
      <c r="BF846" s="551"/>
      <c r="BG846" s="551"/>
      <c r="BH846" s="551"/>
      <c r="BI846" s="551"/>
      <c r="BJ846" s="551"/>
      <c r="BK846" s="551"/>
      <c r="BL846" s="551"/>
      <c r="BM846" s="551"/>
      <c r="BN846" s="551"/>
      <c r="BO846" s="551"/>
      <c r="BP846" s="551"/>
      <c r="BQ846" s="551"/>
      <c r="BR846" s="551"/>
      <c r="BS846" s="551"/>
      <c r="BT846" s="551"/>
      <c r="BU846" s="551"/>
      <c r="BV846" s="551"/>
      <c r="BW846" s="551"/>
      <c r="BX846" s="551"/>
      <c r="BY846" s="551"/>
    </row>
    <row r="847">
      <c r="A847" s="551"/>
      <c r="B847" s="551"/>
      <c r="C847" s="551"/>
      <c r="D847" s="551"/>
      <c r="E847" s="554"/>
      <c r="H847" s="551"/>
      <c r="I847" s="551"/>
      <c r="J847" s="551"/>
      <c r="K847" s="551"/>
      <c r="L847" s="551"/>
      <c r="M847" s="551"/>
      <c r="N847" s="551"/>
      <c r="O847" s="551"/>
      <c r="P847" s="551"/>
      <c r="Q847" s="551"/>
      <c r="R847" s="551"/>
      <c r="S847" s="551"/>
      <c r="T847" s="551"/>
      <c r="U847" s="551"/>
      <c r="V847" s="551"/>
      <c r="W847" s="551"/>
      <c r="X847" s="551"/>
      <c r="Y847" s="551"/>
      <c r="Z847" s="551"/>
      <c r="AA847" s="551"/>
      <c r="AB847" s="551"/>
      <c r="AC847" s="551"/>
      <c r="AD847" s="551"/>
      <c r="AE847" s="551"/>
      <c r="AF847" s="551"/>
      <c r="AG847" s="551"/>
      <c r="AH847" s="551"/>
      <c r="AI847" s="551"/>
      <c r="AJ847" s="551"/>
      <c r="AK847" s="551"/>
      <c r="AL847" s="551"/>
      <c r="AM847" s="551"/>
      <c r="AN847" s="551"/>
      <c r="AO847" s="551"/>
      <c r="AP847" s="551"/>
      <c r="AQ847" s="551"/>
      <c r="AR847" s="551"/>
      <c r="AS847" s="551"/>
      <c r="AT847" s="551"/>
      <c r="AU847" s="551"/>
      <c r="AV847" s="551"/>
      <c r="AW847" s="551"/>
      <c r="AX847" s="551"/>
      <c r="AY847" s="551"/>
      <c r="AZ847" s="551"/>
      <c r="BA847" s="551"/>
      <c r="BB847" s="551"/>
      <c r="BC847" s="551"/>
      <c r="BD847" s="551"/>
      <c r="BE847" s="551"/>
      <c r="BF847" s="551"/>
      <c r="BG847" s="551"/>
      <c r="BH847" s="551"/>
      <c r="BI847" s="551"/>
      <c r="BJ847" s="551"/>
      <c r="BK847" s="551"/>
      <c r="BL847" s="551"/>
      <c r="BM847" s="551"/>
      <c r="BN847" s="551"/>
      <c r="BO847" s="551"/>
      <c r="BP847" s="551"/>
      <c r="BQ847" s="551"/>
      <c r="BR847" s="551"/>
      <c r="BS847" s="551"/>
      <c r="BT847" s="551"/>
      <c r="BU847" s="551"/>
      <c r="BV847" s="551"/>
      <c r="BW847" s="551"/>
      <c r="BX847" s="551"/>
      <c r="BY847" s="551"/>
    </row>
    <row r="848">
      <c r="A848" s="551"/>
      <c r="B848" s="551"/>
      <c r="C848" s="551"/>
      <c r="D848" s="551"/>
      <c r="E848" s="554"/>
      <c r="H848" s="551"/>
      <c r="I848" s="551"/>
      <c r="J848" s="551"/>
      <c r="K848" s="551"/>
      <c r="L848" s="551"/>
      <c r="M848" s="551"/>
      <c r="N848" s="551"/>
      <c r="O848" s="551"/>
      <c r="P848" s="551"/>
      <c r="Q848" s="551"/>
      <c r="R848" s="551"/>
      <c r="S848" s="551"/>
      <c r="T848" s="551"/>
      <c r="U848" s="551"/>
      <c r="V848" s="551"/>
      <c r="W848" s="551"/>
      <c r="X848" s="551"/>
      <c r="Y848" s="551"/>
      <c r="Z848" s="551"/>
      <c r="AA848" s="551"/>
      <c r="AB848" s="551"/>
      <c r="AC848" s="551"/>
      <c r="AD848" s="551"/>
      <c r="AE848" s="551"/>
      <c r="AF848" s="551"/>
      <c r="AG848" s="551"/>
      <c r="AH848" s="551"/>
      <c r="AI848" s="551"/>
      <c r="AJ848" s="551"/>
      <c r="AK848" s="551"/>
      <c r="AL848" s="551"/>
      <c r="AM848" s="551"/>
      <c r="AN848" s="551"/>
      <c r="AO848" s="551"/>
      <c r="AP848" s="551"/>
      <c r="AQ848" s="551"/>
      <c r="AR848" s="551"/>
      <c r="AS848" s="551"/>
      <c r="AT848" s="551"/>
      <c r="AU848" s="551"/>
      <c r="AV848" s="551"/>
      <c r="AW848" s="551"/>
      <c r="AX848" s="551"/>
      <c r="AY848" s="551"/>
      <c r="AZ848" s="551"/>
      <c r="BA848" s="551"/>
      <c r="BB848" s="551"/>
      <c r="BC848" s="551"/>
      <c r="BD848" s="551"/>
      <c r="BE848" s="551"/>
      <c r="BF848" s="551"/>
      <c r="BG848" s="551"/>
      <c r="BH848" s="551"/>
      <c r="BI848" s="551"/>
      <c r="BJ848" s="551"/>
      <c r="BK848" s="551"/>
      <c r="BL848" s="551"/>
      <c r="BM848" s="551"/>
      <c r="BN848" s="551"/>
      <c r="BO848" s="551"/>
      <c r="BP848" s="551"/>
      <c r="BQ848" s="551"/>
      <c r="BR848" s="551"/>
      <c r="BS848" s="551"/>
      <c r="BT848" s="551"/>
      <c r="BU848" s="551"/>
      <c r="BV848" s="551"/>
      <c r="BW848" s="551"/>
      <c r="BX848" s="551"/>
      <c r="BY848" s="551"/>
    </row>
    <row r="849">
      <c r="A849" s="551"/>
      <c r="B849" s="551"/>
      <c r="C849" s="551"/>
      <c r="D849" s="551"/>
      <c r="E849" s="554"/>
      <c r="H849" s="551"/>
      <c r="I849" s="551"/>
      <c r="J849" s="551"/>
      <c r="K849" s="551"/>
      <c r="L849" s="551"/>
      <c r="M849" s="551"/>
      <c r="N849" s="551"/>
      <c r="O849" s="551"/>
      <c r="P849" s="551"/>
      <c r="Q849" s="551"/>
      <c r="R849" s="551"/>
      <c r="S849" s="551"/>
      <c r="T849" s="551"/>
      <c r="U849" s="551"/>
      <c r="V849" s="551"/>
      <c r="W849" s="551"/>
      <c r="X849" s="551"/>
      <c r="Y849" s="551"/>
      <c r="Z849" s="551"/>
      <c r="AA849" s="551"/>
      <c r="AB849" s="551"/>
      <c r="AC849" s="551"/>
      <c r="AD849" s="551"/>
      <c r="AE849" s="551"/>
      <c r="AF849" s="551"/>
      <c r="AG849" s="551"/>
      <c r="AH849" s="551"/>
      <c r="AI849" s="551"/>
      <c r="AJ849" s="551"/>
      <c r="AK849" s="551"/>
      <c r="AL849" s="551"/>
      <c r="AM849" s="551"/>
      <c r="AN849" s="551"/>
      <c r="AO849" s="551"/>
      <c r="AP849" s="551"/>
      <c r="AQ849" s="551"/>
      <c r="AR849" s="551"/>
      <c r="AS849" s="551"/>
      <c r="AT849" s="551"/>
      <c r="AU849" s="551"/>
      <c r="AV849" s="551"/>
      <c r="AW849" s="551"/>
      <c r="AX849" s="551"/>
      <c r="AY849" s="551"/>
      <c r="AZ849" s="551"/>
      <c r="BA849" s="551"/>
      <c r="BB849" s="551"/>
      <c r="BC849" s="551"/>
      <c r="BD849" s="551"/>
      <c r="BE849" s="551"/>
      <c r="BF849" s="551"/>
      <c r="BG849" s="551"/>
      <c r="BH849" s="551"/>
      <c r="BI849" s="551"/>
      <c r="BJ849" s="551"/>
      <c r="BK849" s="551"/>
      <c r="BL849" s="551"/>
      <c r="BM849" s="551"/>
      <c r="BN849" s="551"/>
      <c r="BO849" s="551"/>
      <c r="BP849" s="551"/>
      <c r="BQ849" s="551"/>
      <c r="BR849" s="551"/>
      <c r="BS849" s="551"/>
      <c r="BT849" s="551"/>
      <c r="BU849" s="551"/>
      <c r="BV849" s="551"/>
      <c r="BW849" s="551"/>
      <c r="BX849" s="551"/>
      <c r="BY849" s="551"/>
    </row>
    <row r="850">
      <c r="A850" s="551"/>
      <c r="B850" s="551"/>
      <c r="C850" s="551"/>
      <c r="D850" s="551"/>
      <c r="E850" s="554"/>
      <c r="H850" s="551"/>
      <c r="I850" s="551"/>
      <c r="J850" s="551"/>
      <c r="K850" s="551"/>
      <c r="L850" s="551"/>
      <c r="M850" s="551"/>
      <c r="N850" s="551"/>
      <c r="O850" s="551"/>
      <c r="P850" s="551"/>
      <c r="Q850" s="551"/>
      <c r="R850" s="551"/>
      <c r="S850" s="551"/>
      <c r="T850" s="551"/>
      <c r="U850" s="551"/>
      <c r="V850" s="551"/>
      <c r="W850" s="551"/>
      <c r="X850" s="551"/>
      <c r="Y850" s="551"/>
      <c r="Z850" s="551"/>
      <c r="AA850" s="551"/>
      <c r="AB850" s="551"/>
      <c r="AC850" s="551"/>
      <c r="AD850" s="551"/>
      <c r="AE850" s="551"/>
      <c r="AF850" s="551"/>
      <c r="AG850" s="551"/>
      <c r="AH850" s="551"/>
      <c r="AI850" s="551"/>
      <c r="AJ850" s="551"/>
      <c r="AK850" s="551"/>
      <c r="AL850" s="551"/>
      <c r="AM850" s="551"/>
      <c r="AN850" s="551"/>
      <c r="AO850" s="551"/>
      <c r="AP850" s="551"/>
      <c r="AQ850" s="551"/>
      <c r="AR850" s="551"/>
      <c r="AS850" s="551"/>
      <c r="AT850" s="551"/>
      <c r="AU850" s="551"/>
      <c r="AV850" s="551"/>
      <c r="AW850" s="551"/>
      <c r="AX850" s="551"/>
      <c r="AY850" s="551"/>
      <c r="AZ850" s="551"/>
      <c r="BA850" s="551"/>
      <c r="BB850" s="551"/>
      <c r="BC850" s="551"/>
      <c r="BD850" s="551"/>
      <c r="BE850" s="551"/>
      <c r="BF850" s="551"/>
      <c r="BG850" s="551"/>
      <c r="BH850" s="551"/>
      <c r="BI850" s="551"/>
      <c r="BJ850" s="551"/>
      <c r="BK850" s="551"/>
      <c r="BL850" s="551"/>
      <c r="BM850" s="551"/>
      <c r="BN850" s="551"/>
      <c r="BO850" s="551"/>
      <c r="BP850" s="551"/>
      <c r="BQ850" s="551"/>
      <c r="BR850" s="551"/>
      <c r="BS850" s="551"/>
      <c r="BT850" s="551"/>
      <c r="BU850" s="551"/>
      <c r="BV850" s="551"/>
      <c r="BW850" s="551"/>
      <c r="BX850" s="551"/>
      <c r="BY850" s="551"/>
    </row>
    <row r="851">
      <c r="A851" s="551"/>
      <c r="B851" s="551"/>
      <c r="C851" s="551"/>
      <c r="D851" s="551"/>
      <c r="E851" s="554"/>
      <c r="H851" s="551"/>
      <c r="I851" s="551"/>
      <c r="J851" s="551"/>
      <c r="K851" s="551"/>
      <c r="L851" s="551"/>
      <c r="M851" s="551"/>
      <c r="N851" s="551"/>
      <c r="O851" s="551"/>
      <c r="P851" s="551"/>
      <c r="Q851" s="551"/>
      <c r="R851" s="551"/>
      <c r="S851" s="551"/>
      <c r="T851" s="551"/>
      <c r="U851" s="551"/>
      <c r="V851" s="551"/>
      <c r="W851" s="551"/>
      <c r="X851" s="551"/>
      <c r="Y851" s="551"/>
      <c r="Z851" s="551"/>
      <c r="AA851" s="551"/>
      <c r="AB851" s="551"/>
      <c r="AC851" s="551"/>
      <c r="AD851" s="551"/>
      <c r="AE851" s="551"/>
      <c r="AF851" s="551"/>
      <c r="AG851" s="551"/>
      <c r="AH851" s="551"/>
      <c r="AI851" s="551"/>
      <c r="AJ851" s="551"/>
      <c r="AK851" s="551"/>
      <c r="AL851" s="551"/>
      <c r="AM851" s="551"/>
      <c r="AN851" s="551"/>
      <c r="AO851" s="551"/>
      <c r="AP851" s="551"/>
      <c r="AQ851" s="551"/>
      <c r="AR851" s="551"/>
      <c r="AS851" s="551"/>
      <c r="AT851" s="551"/>
      <c r="AU851" s="551"/>
      <c r="AV851" s="551"/>
      <c r="AW851" s="551"/>
      <c r="AX851" s="551"/>
      <c r="AY851" s="551"/>
      <c r="AZ851" s="551"/>
      <c r="BA851" s="551"/>
      <c r="BB851" s="551"/>
      <c r="BC851" s="551"/>
      <c r="BD851" s="551"/>
      <c r="BE851" s="551"/>
      <c r="BF851" s="551"/>
      <c r="BG851" s="551"/>
      <c r="BH851" s="551"/>
      <c r="BI851" s="551"/>
      <c r="BJ851" s="551"/>
      <c r="BK851" s="551"/>
      <c r="BL851" s="551"/>
      <c r="BM851" s="551"/>
      <c r="BN851" s="551"/>
      <c r="BO851" s="551"/>
      <c r="BP851" s="551"/>
      <c r="BQ851" s="551"/>
      <c r="BR851" s="551"/>
      <c r="BS851" s="551"/>
      <c r="BT851" s="551"/>
      <c r="BU851" s="551"/>
      <c r="BV851" s="551"/>
      <c r="BW851" s="551"/>
      <c r="BX851" s="551"/>
      <c r="BY851" s="551"/>
    </row>
    <row r="852">
      <c r="A852" s="551"/>
      <c r="B852" s="551"/>
      <c r="C852" s="551"/>
      <c r="D852" s="551"/>
      <c r="E852" s="554"/>
      <c r="H852" s="551"/>
      <c r="I852" s="551"/>
      <c r="J852" s="551"/>
      <c r="K852" s="551"/>
      <c r="L852" s="551"/>
      <c r="M852" s="551"/>
      <c r="N852" s="551"/>
      <c r="O852" s="551"/>
      <c r="P852" s="551"/>
      <c r="Q852" s="551"/>
      <c r="R852" s="551"/>
      <c r="S852" s="551"/>
      <c r="T852" s="551"/>
      <c r="U852" s="551"/>
      <c r="V852" s="551"/>
      <c r="W852" s="551"/>
      <c r="X852" s="551"/>
      <c r="Y852" s="551"/>
      <c r="Z852" s="551"/>
      <c r="AA852" s="551"/>
      <c r="AB852" s="551"/>
      <c r="AC852" s="551"/>
      <c r="AD852" s="551"/>
      <c r="AE852" s="551"/>
      <c r="AF852" s="551"/>
      <c r="AG852" s="551"/>
      <c r="AH852" s="551"/>
      <c r="AI852" s="551"/>
      <c r="AJ852" s="551"/>
      <c r="AK852" s="551"/>
      <c r="AL852" s="551"/>
      <c r="AM852" s="551"/>
      <c r="AN852" s="551"/>
      <c r="AO852" s="551"/>
      <c r="AP852" s="551"/>
      <c r="AQ852" s="551"/>
      <c r="AR852" s="551"/>
      <c r="AS852" s="551"/>
      <c r="AT852" s="551"/>
      <c r="AU852" s="551"/>
      <c r="AV852" s="551"/>
      <c r="AW852" s="551"/>
      <c r="AX852" s="551"/>
      <c r="AY852" s="551"/>
      <c r="AZ852" s="551"/>
      <c r="BA852" s="551"/>
      <c r="BB852" s="551"/>
      <c r="BC852" s="551"/>
      <c r="BD852" s="551"/>
      <c r="BE852" s="551"/>
      <c r="BF852" s="551"/>
      <c r="BG852" s="551"/>
      <c r="BH852" s="551"/>
      <c r="BI852" s="551"/>
      <c r="BJ852" s="551"/>
      <c r="BK852" s="551"/>
      <c r="BL852" s="551"/>
      <c r="BM852" s="551"/>
      <c r="BN852" s="551"/>
      <c r="BO852" s="551"/>
      <c r="BP852" s="551"/>
      <c r="BQ852" s="551"/>
      <c r="BR852" s="551"/>
      <c r="BS852" s="551"/>
      <c r="BT852" s="551"/>
      <c r="BU852" s="551"/>
      <c r="BV852" s="551"/>
      <c r="BW852" s="551"/>
      <c r="BX852" s="551"/>
      <c r="BY852" s="551"/>
    </row>
    <row r="853">
      <c r="A853" s="551"/>
      <c r="B853" s="551"/>
      <c r="C853" s="551"/>
      <c r="D853" s="551"/>
      <c r="E853" s="554"/>
      <c r="H853" s="551"/>
      <c r="I853" s="551"/>
      <c r="J853" s="551"/>
      <c r="K853" s="551"/>
      <c r="L853" s="551"/>
      <c r="M853" s="551"/>
      <c r="N853" s="551"/>
      <c r="O853" s="551"/>
      <c r="P853" s="551"/>
      <c r="Q853" s="551"/>
      <c r="R853" s="551"/>
      <c r="S853" s="551"/>
      <c r="T853" s="551"/>
      <c r="U853" s="551"/>
      <c r="V853" s="551"/>
      <c r="W853" s="551"/>
      <c r="X853" s="551"/>
      <c r="Y853" s="551"/>
      <c r="Z853" s="551"/>
      <c r="AA853" s="551"/>
      <c r="AB853" s="551"/>
      <c r="AC853" s="551"/>
      <c r="AD853" s="551"/>
      <c r="AE853" s="551"/>
      <c r="AF853" s="551"/>
      <c r="AG853" s="551"/>
      <c r="AH853" s="551"/>
      <c r="AI853" s="551"/>
      <c r="AJ853" s="551"/>
      <c r="AK853" s="551"/>
      <c r="AL853" s="551"/>
      <c r="AM853" s="551"/>
      <c r="AN853" s="551"/>
      <c r="AO853" s="551"/>
      <c r="AP853" s="551"/>
      <c r="AQ853" s="551"/>
      <c r="AR853" s="551"/>
      <c r="AS853" s="551"/>
      <c r="AT853" s="551"/>
      <c r="AU853" s="551"/>
      <c r="AV853" s="551"/>
      <c r="AW853" s="551"/>
      <c r="AX853" s="551"/>
      <c r="AY853" s="551"/>
      <c r="AZ853" s="551"/>
      <c r="BA853" s="551"/>
      <c r="BB853" s="551"/>
      <c r="BC853" s="551"/>
      <c r="BD853" s="551"/>
      <c r="BE853" s="551"/>
      <c r="BF853" s="551"/>
      <c r="BG853" s="551"/>
      <c r="BH853" s="551"/>
      <c r="BI853" s="551"/>
      <c r="BJ853" s="551"/>
      <c r="BK853" s="551"/>
      <c r="BL853" s="551"/>
      <c r="BM853" s="551"/>
      <c r="BN853" s="551"/>
      <c r="BO853" s="551"/>
      <c r="BP853" s="551"/>
      <c r="BQ853" s="551"/>
      <c r="BR853" s="551"/>
      <c r="BS853" s="551"/>
      <c r="BT853" s="551"/>
      <c r="BU853" s="551"/>
      <c r="BV853" s="551"/>
      <c r="BW853" s="551"/>
      <c r="BX853" s="551"/>
      <c r="BY853" s="551"/>
    </row>
    <row r="854">
      <c r="A854" s="551"/>
      <c r="B854" s="551"/>
      <c r="C854" s="551"/>
      <c r="D854" s="551"/>
      <c r="E854" s="554"/>
      <c r="H854" s="551"/>
      <c r="I854" s="551"/>
      <c r="J854" s="551"/>
      <c r="K854" s="551"/>
      <c r="L854" s="551"/>
      <c r="M854" s="551"/>
      <c r="N854" s="551"/>
      <c r="O854" s="551"/>
      <c r="P854" s="551"/>
      <c r="Q854" s="551"/>
      <c r="R854" s="551"/>
      <c r="S854" s="551"/>
      <c r="T854" s="551"/>
      <c r="U854" s="551"/>
      <c r="V854" s="551"/>
      <c r="W854" s="551"/>
      <c r="X854" s="551"/>
      <c r="Y854" s="551"/>
      <c r="Z854" s="551"/>
      <c r="AA854" s="551"/>
      <c r="AB854" s="551"/>
      <c r="AC854" s="551"/>
      <c r="AD854" s="551"/>
      <c r="AE854" s="551"/>
      <c r="AF854" s="551"/>
      <c r="AG854" s="551"/>
      <c r="AH854" s="551"/>
      <c r="AI854" s="551"/>
      <c r="AJ854" s="551"/>
      <c r="AK854" s="551"/>
      <c r="AL854" s="551"/>
      <c r="AM854" s="551"/>
      <c r="AN854" s="551"/>
      <c r="AO854" s="551"/>
      <c r="AP854" s="551"/>
      <c r="AQ854" s="551"/>
      <c r="AR854" s="551"/>
      <c r="AS854" s="551"/>
      <c r="AT854" s="551"/>
      <c r="AU854" s="551"/>
      <c r="AV854" s="551"/>
      <c r="AW854" s="551"/>
      <c r="AX854" s="551"/>
      <c r="AY854" s="551"/>
      <c r="AZ854" s="551"/>
      <c r="BA854" s="551"/>
      <c r="BB854" s="551"/>
      <c r="BC854" s="551"/>
      <c r="BD854" s="551"/>
      <c r="BE854" s="551"/>
      <c r="BF854" s="551"/>
      <c r="BG854" s="551"/>
      <c r="BH854" s="551"/>
      <c r="BI854" s="551"/>
      <c r="BJ854" s="551"/>
      <c r="BK854" s="551"/>
      <c r="BL854" s="551"/>
      <c r="BM854" s="551"/>
      <c r="BN854" s="551"/>
      <c r="BO854" s="551"/>
      <c r="BP854" s="551"/>
      <c r="BQ854" s="551"/>
      <c r="BR854" s="551"/>
      <c r="BS854" s="551"/>
      <c r="BT854" s="551"/>
      <c r="BU854" s="551"/>
      <c r="BV854" s="551"/>
      <c r="BW854" s="551"/>
      <c r="BX854" s="551"/>
      <c r="BY854" s="551"/>
    </row>
    <row r="855">
      <c r="A855" s="551"/>
      <c r="B855" s="551"/>
      <c r="C855" s="551"/>
      <c r="D855" s="551"/>
      <c r="E855" s="554"/>
      <c r="H855" s="551"/>
      <c r="I855" s="551"/>
      <c r="J855" s="551"/>
      <c r="K855" s="551"/>
      <c r="L855" s="551"/>
      <c r="M855" s="551"/>
      <c r="N855" s="551"/>
      <c r="O855" s="551"/>
      <c r="P855" s="551"/>
      <c r="Q855" s="551"/>
      <c r="R855" s="551"/>
      <c r="S855" s="551"/>
      <c r="T855" s="551"/>
      <c r="U855" s="551"/>
      <c r="V855" s="551"/>
      <c r="W855" s="551"/>
      <c r="X855" s="551"/>
      <c r="Y855" s="551"/>
      <c r="Z855" s="551"/>
      <c r="AA855" s="551"/>
      <c r="AB855" s="551"/>
      <c r="AC855" s="551"/>
      <c r="AD855" s="551"/>
      <c r="AE855" s="551"/>
      <c r="AF855" s="551"/>
      <c r="AG855" s="551"/>
      <c r="AH855" s="551"/>
      <c r="AI855" s="551"/>
      <c r="AJ855" s="551"/>
      <c r="AK855" s="551"/>
      <c r="AL855" s="551"/>
      <c r="AM855" s="551"/>
      <c r="AN855" s="551"/>
      <c r="AO855" s="551"/>
      <c r="AP855" s="551"/>
      <c r="AQ855" s="551"/>
      <c r="AR855" s="551"/>
      <c r="AS855" s="551"/>
      <c r="AT855" s="551"/>
      <c r="AU855" s="551"/>
      <c r="AV855" s="551"/>
      <c r="AW855" s="551"/>
      <c r="AX855" s="551"/>
      <c r="AY855" s="551"/>
      <c r="AZ855" s="551"/>
      <c r="BA855" s="551"/>
      <c r="BB855" s="551"/>
      <c r="BC855" s="551"/>
      <c r="BD855" s="551"/>
      <c r="BE855" s="551"/>
      <c r="BF855" s="551"/>
      <c r="BG855" s="551"/>
      <c r="BH855" s="551"/>
      <c r="BI855" s="551"/>
      <c r="BJ855" s="551"/>
      <c r="BK855" s="551"/>
      <c r="BL855" s="551"/>
      <c r="BM855" s="551"/>
      <c r="BN855" s="551"/>
      <c r="BO855" s="551"/>
      <c r="BP855" s="551"/>
      <c r="BQ855" s="551"/>
      <c r="BR855" s="551"/>
      <c r="BS855" s="551"/>
      <c r="BT855" s="551"/>
      <c r="BU855" s="551"/>
      <c r="BV855" s="551"/>
      <c r="BW855" s="551"/>
      <c r="BX855" s="551"/>
      <c r="BY855" s="551"/>
    </row>
    <row r="856">
      <c r="A856" s="551"/>
      <c r="B856" s="551"/>
      <c r="C856" s="551"/>
      <c r="D856" s="551"/>
      <c r="E856" s="554"/>
      <c r="H856" s="551"/>
      <c r="I856" s="551"/>
      <c r="J856" s="551"/>
      <c r="K856" s="551"/>
      <c r="L856" s="551"/>
      <c r="M856" s="551"/>
      <c r="N856" s="551"/>
      <c r="O856" s="551"/>
      <c r="P856" s="551"/>
      <c r="Q856" s="551"/>
      <c r="R856" s="551"/>
      <c r="S856" s="551"/>
      <c r="T856" s="551"/>
      <c r="U856" s="551"/>
      <c r="V856" s="551"/>
      <c r="W856" s="551"/>
      <c r="X856" s="551"/>
      <c r="Y856" s="551"/>
      <c r="Z856" s="551"/>
      <c r="AA856" s="551"/>
      <c r="AB856" s="551"/>
      <c r="AC856" s="551"/>
      <c r="AD856" s="551"/>
      <c r="AE856" s="551"/>
      <c r="AF856" s="551"/>
      <c r="AG856" s="551"/>
      <c r="AH856" s="551"/>
      <c r="AI856" s="551"/>
      <c r="AJ856" s="551"/>
      <c r="AK856" s="551"/>
      <c r="AL856" s="551"/>
      <c r="AM856" s="551"/>
      <c r="AN856" s="551"/>
      <c r="AO856" s="551"/>
      <c r="AP856" s="551"/>
      <c r="AQ856" s="551"/>
      <c r="AR856" s="551"/>
      <c r="AS856" s="551"/>
      <c r="AT856" s="551"/>
      <c r="AU856" s="551"/>
      <c r="AV856" s="551"/>
      <c r="AW856" s="551"/>
      <c r="AX856" s="551"/>
      <c r="AY856" s="551"/>
      <c r="AZ856" s="551"/>
      <c r="BA856" s="551"/>
      <c r="BB856" s="551"/>
      <c r="BC856" s="551"/>
      <c r="BD856" s="551"/>
      <c r="BE856" s="551"/>
      <c r="BF856" s="551"/>
      <c r="BG856" s="551"/>
      <c r="BH856" s="551"/>
      <c r="BI856" s="551"/>
      <c r="BJ856" s="551"/>
      <c r="BK856" s="551"/>
      <c r="BL856" s="551"/>
      <c r="BM856" s="551"/>
      <c r="BN856" s="551"/>
      <c r="BO856" s="551"/>
      <c r="BP856" s="551"/>
      <c r="BQ856" s="551"/>
      <c r="BR856" s="551"/>
      <c r="BS856" s="551"/>
      <c r="BT856" s="551"/>
      <c r="BU856" s="551"/>
      <c r="BV856" s="551"/>
      <c r="BW856" s="551"/>
      <c r="BX856" s="551"/>
      <c r="BY856" s="551"/>
    </row>
    <row r="857">
      <c r="A857" s="551"/>
      <c r="B857" s="551"/>
      <c r="C857" s="551"/>
      <c r="D857" s="551"/>
      <c r="E857" s="554"/>
      <c r="H857" s="551"/>
      <c r="I857" s="551"/>
      <c r="J857" s="551"/>
      <c r="K857" s="551"/>
      <c r="L857" s="551"/>
      <c r="M857" s="551"/>
      <c r="N857" s="551"/>
      <c r="O857" s="551"/>
      <c r="P857" s="551"/>
      <c r="Q857" s="551"/>
      <c r="R857" s="551"/>
      <c r="S857" s="551"/>
      <c r="T857" s="551"/>
      <c r="U857" s="551"/>
      <c r="V857" s="551"/>
      <c r="W857" s="551"/>
      <c r="X857" s="551"/>
      <c r="Y857" s="551"/>
      <c r="Z857" s="551"/>
      <c r="AA857" s="551"/>
      <c r="AB857" s="551"/>
      <c r="AC857" s="551"/>
      <c r="AD857" s="551"/>
      <c r="AE857" s="551"/>
      <c r="AF857" s="551"/>
      <c r="AG857" s="551"/>
      <c r="AH857" s="551"/>
      <c r="AI857" s="551"/>
      <c r="AJ857" s="551"/>
      <c r="AK857" s="551"/>
      <c r="AL857" s="551"/>
      <c r="AM857" s="551"/>
      <c r="AN857" s="551"/>
      <c r="AO857" s="551"/>
      <c r="AP857" s="551"/>
      <c r="AQ857" s="551"/>
      <c r="AR857" s="551"/>
      <c r="AS857" s="551"/>
      <c r="AT857" s="551"/>
      <c r="AU857" s="551"/>
      <c r="AV857" s="551"/>
      <c r="AW857" s="551"/>
      <c r="AX857" s="551"/>
      <c r="AY857" s="551"/>
      <c r="AZ857" s="551"/>
      <c r="BA857" s="551"/>
      <c r="BB857" s="551"/>
      <c r="BC857" s="551"/>
      <c r="BD857" s="551"/>
      <c r="BE857" s="551"/>
      <c r="BF857" s="551"/>
      <c r="BG857" s="551"/>
      <c r="BH857" s="551"/>
      <c r="BI857" s="551"/>
      <c r="BJ857" s="551"/>
      <c r="BK857" s="551"/>
      <c r="BL857" s="551"/>
      <c r="BM857" s="551"/>
      <c r="BN857" s="551"/>
      <c r="BO857" s="551"/>
      <c r="BP857" s="551"/>
      <c r="BQ857" s="551"/>
      <c r="BR857" s="551"/>
      <c r="BS857" s="551"/>
      <c r="BT857" s="551"/>
      <c r="BU857" s="551"/>
      <c r="BV857" s="551"/>
      <c r="BW857" s="551"/>
      <c r="BX857" s="551"/>
      <c r="BY857" s="551"/>
    </row>
    <row r="858">
      <c r="A858" s="551"/>
      <c r="B858" s="551"/>
      <c r="C858" s="551"/>
      <c r="D858" s="551"/>
      <c r="E858" s="554"/>
      <c r="H858" s="551"/>
      <c r="I858" s="551"/>
      <c r="J858" s="551"/>
      <c r="K858" s="551"/>
      <c r="L858" s="551"/>
      <c r="M858" s="551"/>
      <c r="N858" s="551"/>
      <c r="O858" s="551"/>
      <c r="P858" s="551"/>
      <c r="Q858" s="551"/>
      <c r="R858" s="551"/>
      <c r="S858" s="551"/>
      <c r="T858" s="551"/>
      <c r="U858" s="551"/>
      <c r="V858" s="551"/>
      <c r="W858" s="551"/>
      <c r="X858" s="551"/>
      <c r="Y858" s="551"/>
      <c r="Z858" s="551"/>
      <c r="AA858" s="551"/>
      <c r="AB858" s="551"/>
      <c r="AC858" s="551"/>
      <c r="AD858" s="551"/>
      <c r="AE858" s="551"/>
      <c r="AF858" s="551"/>
      <c r="AG858" s="551"/>
      <c r="AH858" s="551"/>
      <c r="AI858" s="551"/>
      <c r="AJ858" s="551"/>
      <c r="AK858" s="551"/>
      <c r="AL858" s="551"/>
      <c r="AM858" s="551"/>
      <c r="AN858" s="551"/>
      <c r="AO858" s="551"/>
      <c r="AP858" s="551"/>
      <c r="AQ858" s="551"/>
      <c r="AR858" s="551"/>
      <c r="AS858" s="551"/>
      <c r="AT858" s="551"/>
      <c r="AU858" s="551"/>
      <c r="AV858" s="551"/>
      <c r="AW858" s="551"/>
      <c r="AX858" s="551"/>
      <c r="AY858" s="551"/>
      <c r="AZ858" s="551"/>
      <c r="BA858" s="551"/>
      <c r="BB858" s="551"/>
      <c r="BC858" s="551"/>
      <c r="BD858" s="551"/>
      <c r="BE858" s="551"/>
      <c r="BF858" s="551"/>
      <c r="BG858" s="551"/>
      <c r="BH858" s="551"/>
      <c r="BI858" s="551"/>
      <c r="BJ858" s="551"/>
      <c r="BK858" s="551"/>
      <c r="BL858" s="551"/>
      <c r="BM858" s="551"/>
      <c r="BN858" s="551"/>
      <c r="BO858" s="551"/>
      <c r="BP858" s="551"/>
      <c r="BQ858" s="551"/>
      <c r="BR858" s="551"/>
      <c r="BS858" s="551"/>
      <c r="BT858" s="551"/>
      <c r="BU858" s="551"/>
      <c r="BV858" s="551"/>
      <c r="BW858" s="551"/>
      <c r="BX858" s="551"/>
      <c r="BY858" s="551"/>
    </row>
    <row r="859">
      <c r="A859" s="551"/>
      <c r="B859" s="551"/>
      <c r="C859" s="551"/>
      <c r="D859" s="551"/>
      <c r="E859" s="554"/>
      <c r="H859" s="551"/>
      <c r="I859" s="551"/>
      <c r="J859" s="551"/>
      <c r="K859" s="551"/>
      <c r="L859" s="551"/>
      <c r="M859" s="551"/>
      <c r="N859" s="551"/>
      <c r="O859" s="551"/>
      <c r="P859" s="551"/>
      <c r="Q859" s="551"/>
      <c r="R859" s="551"/>
      <c r="S859" s="551"/>
      <c r="T859" s="551"/>
      <c r="U859" s="551"/>
      <c r="V859" s="551"/>
      <c r="W859" s="551"/>
      <c r="X859" s="551"/>
      <c r="Y859" s="551"/>
      <c r="Z859" s="551"/>
      <c r="AA859" s="551"/>
      <c r="AB859" s="551"/>
      <c r="AC859" s="551"/>
      <c r="AD859" s="551"/>
      <c r="AE859" s="551"/>
      <c r="AF859" s="551"/>
      <c r="AG859" s="551"/>
      <c r="AH859" s="551"/>
      <c r="AI859" s="551"/>
      <c r="AJ859" s="551"/>
      <c r="AK859" s="551"/>
      <c r="AL859" s="551"/>
      <c r="AM859" s="551"/>
      <c r="AN859" s="551"/>
      <c r="AO859" s="551"/>
      <c r="AP859" s="551"/>
      <c r="AQ859" s="551"/>
      <c r="AR859" s="551"/>
      <c r="AS859" s="551"/>
      <c r="AT859" s="551"/>
      <c r="AU859" s="551"/>
      <c r="AV859" s="551"/>
      <c r="AW859" s="551"/>
      <c r="AX859" s="551"/>
      <c r="AY859" s="551"/>
      <c r="AZ859" s="551"/>
      <c r="BA859" s="551"/>
      <c r="BB859" s="551"/>
      <c r="BC859" s="551"/>
      <c r="BD859" s="551"/>
      <c r="BE859" s="551"/>
      <c r="BF859" s="551"/>
      <c r="BG859" s="551"/>
      <c r="BH859" s="551"/>
      <c r="BI859" s="551"/>
      <c r="BJ859" s="551"/>
      <c r="BK859" s="551"/>
      <c r="BL859" s="551"/>
      <c r="BM859" s="551"/>
      <c r="BN859" s="551"/>
      <c r="BO859" s="551"/>
      <c r="BP859" s="551"/>
      <c r="BQ859" s="551"/>
      <c r="BR859" s="551"/>
      <c r="BS859" s="551"/>
      <c r="BT859" s="551"/>
      <c r="BU859" s="551"/>
      <c r="BV859" s="551"/>
      <c r="BW859" s="551"/>
      <c r="BX859" s="551"/>
      <c r="BY859" s="551"/>
    </row>
    <row r="860">
      <c r="A860" s="551"/>
      <c r="B860" s="551"/>
      <c r="C860" s="551"/>
      <c r="D860" s="551"/>
      <c r="E860" s="554"/>
      <c r="H860" s="551"/>
      <c r="I860" s="551"/>
      <c r="J860" s="551"/>
      <c r="K860" s="551"/>
      <c r="L860" s="551"/>
      <c r="M860" s="551"/>
      <c r="N860" s="551"/>
      <c r="O860" s="551"/>
      <c r="P860" s="551"/>
      <c r="Q860" s="551"/>
      <c r="R860" s="551"/>
      <c r="S860" s="551"/>
      <c r="T860" s="551"/>
      <c r="U860" s="551"/>
      <c r="V860" s="551"/>
      <c r="W860" s="551"/>
      <c r="X860" s="551"/>
      <c r="Y860" s="551"/>
      <c r="Z860" s="551"/>
      <c r="AA860" s="551"/>
      <c r="AB860" s="551"/>
      <c r="AC860" s="551"/>
      <c r="AD860" s="551"/>
      <c r="AE860" s="551"/>
      <c r="AF860" s="551"/>
      <c r="AG860" s="551"/>
      <c r="AH860" s="551"/>
      <c r="AI860" s="551"/>
      <c r="AJ860" s="551"/>
      <c r="AK860" s="551"/>
      <c r="AL860" s="551"/>
      <c r="AM860" s="551"/>
      <c r="AN860" s="551"/>
      <c r="AO860" s="551"/>
      <c r="AP860" s="551"/>
      <c r="AQ860" s="551"/>
      <c r="AR860" s="551"/>
      <c r="AS860" s="551"/>
      <c r="AT860" s="551"/>
      <c r="AU860" s="551"/>
      <c r="AV860" s="551"/>
      <c r="AW860" s="551"/>
      <c r="AX860" s="551"/>
      <c r="AY860" s="551"/>
      <c r="AZ860" s="551"/>
      <c r="BA860" s="551"/>
      <c r="BB860" s="551"/>
      <c r="BC860" s="551"/>
      <c r="BD860" s="551"/>
      <c r="BE860" s="551"/>
      <c r="BF860" s="551"/>
      <c r="BG860" s="551"/>
      <c r="BH860" s="551"/>
      <c r="BI860" s="551"/>
      <c r="BJ860" s="551"/>
      <c r="BK860" s="551"/>
      <c r="BL860" s="551"/>
      <c r="BM860" s="551"/>
      <c r="BN860" s="551"/>
      <c r="BO860" s="551"/>
      <c r="BP860" s="551"/>
      <c r="BQ860" s="551"/>
      <c r="BR860" s="551"/>
      <c r="BS860" s="551"/>
      <c r="BT860" s="551"/>
      <c r="BU860" s="551"/>
      <c r="BV860" s="551"/>
      <c r="BW860" s="551"/>
      <c r="BX860" s="551"/>
      <c r="BY860" s="551"/>
    </row>
    <row r="861">
      <c r="A861" s="551"/>
      <c r="B861" s="551"/>
      <c r="C861" s="551"/>
      <c r="D861" s="551"/>
      <c r="E861" s="554"/>
      <c r="H861" s="551"/>
      <c r="I861" s="551"/>
      <c r="J861" s="551"/>
      <c r="K861" s="551"/>
      <c r="L861" s="551"/>
      <c r="M861" s="551"/>
      <c r="N861" s="551"/>
      <c r="O861" s="551"/>
      <c r="P861" s="551"/>
      <c r="Q861" s="551"/>
      <c r="R861" s="551"/>
      <c r="S861" s="551"/>
      <c r="T861" s="551"/>
      <c r="U861" s="551"/>
      <c r="V861" s="551"/>
      <c r="W861" s="551"/>
      <c r="X861" s="551"/>
      <c r="Y861" s="551"/>
      <c r="Z861" s="551"/>
      <c r="AA861" s="551"/>
      <c r="AB861" s="551"/>
      <c r="AC861" s="551"/>
      <c r="AD861" s="551"/>
      <c r="AE861" s="551"/>
      <c r="AF861" s="551"/>
      <c r="AG861" s="551"/>
      <c r="AH861" s="551"/>
      <c r="AI861" s="551"/>
      <c r="AJ861" s="551"/>
      <c r="AK861" s="551"/>
      <c r="AL861" s="551"/>
      <c r="AM861" s="551"/>
      <c r="AN861" s="551"/>
      <c r="AO861" s="551"/>
      <c r="AP861" s="551"/>
      <c r="AQ861" s="551"/>
      <c r="AR861" s="551"/>
      <c r="AS861" s="551"/>
      <c r="AT861" s="551"/>
      <c r="AU861" s="551"/>
      <c r="AV861" s="551"/>
      <c r="AW861" s="551"/>
      <c r="AX861" s="551"/>
      <c r="AY861" s="551"/>
      <c r="AZ861" s="551"/>
      <c r="BA861" s="551"/>
      <c r="BB861" s="551"/>
      <c r="BC861" s="551"/>
      <c r="BD861" s="551"/>
      <c r="BE861" s="551"/>
      <c r="BF861" s="551"/>
      <c r="BG861" s="551"/>
      <c r="BH861" s="551"/>
      <c r="BI861" s="551"/>
      <c r="BJ861" s="551"/>
      <c r="BK861" s="551"/>
      <c r="BL861" s="551"/>
      <c r="BM861" s="551"/>
      <c r="BN861" s="551"/>
      <c r="BO861" s="551"/>
      <c r="BP861" s="551"/>
      <c r="BQ861" s="551"/>
      <c r="BR861" s="551"/>
      <c r="BS861" s="551"/>
      <c r="BT861" s="551"/>
      <c r="BU861" s="551"/>
      <c r="BV861" s="551"/>
      <c r="BW861" s="551"/>
      <c r="BX861" s="551"/>
      <c r="BY861" s="551"/>
    </row>
    <row r="862">
      <c r="A862" s="551"/>
      <c r="B862" s="551"/>
      <c r="C862" s="551"/>
      <c r="D862" s="551"/>
      <c r="E862" s="554"/>
      <c r="H862" s="551"/>
      <c r="I862" s="551"/>
      <c r="J862" s="551"/>
      <c r="K862" s="551"/>
      <c r="L862" s="551"/>
      <c r="M862" s="551"/>
      <c r="N862" s="551"/>
      <c r="O862" s="551"/>
      <c r="P862" s="551"/>
      <c r="Q862" s="551"/>
      <c r="R862" s="551"/>
      <c r="S862" s="551"/>
      <c r="T862" s="551"/>
      <c r="U862" s="551"/>
      <c r="V862" s="551"/>
      <c r="W862" s="551"/>
      <c r="X862" s="551"/>
      <c r="Y862" s="551"/>
      <c r="Z862" s="551"/>
      <c r="AA862" s="551"/>
      <c r="AB862" s="551"/>
      <c r="AC862" s="551"/>
      <c r="AD862" s="551"/>
      <c r="AE862" s="551"/>
      <c r="AF862" s="551"/>
      <c r="AG862" s="551"/>
      <c r="AH862" s="551"/>
      <c r="AI862" s="551"/>
      <c r="AJ862" s="551"/>
      <c r="AK862" s="551"/>
      <c r="AL862" s="551"/>
      <c r="AM862" s="551"/>
      <c r="AN862" s="551"/>
      <c r="AO862" s="551"/>
      <c r="AP862" s="551"/>
      <c r="AQ862" s="551"/>
      <c r="AR862" s="551"/>
      <c r="AS862" s="551"/>
      <c r="AT862" s="551"/>
      <c r="AU862" s="551"/>
      <c r="AV862" s="551"/>
      <c r="AW862" s="551"/>
      <c r="AX862" s="551"/>
      <c r="AY862" s="551"/>
      <c r="AZ862" s="551"/>
      <c r="BA862" s="551"/>
      <c r="BB862" s="551"/>
      <c r="BC862" s="551"/>
      <c r="BD862" s="551"/>
      <c r="BE862" s="551"/>
      <c r="BF862" s="551"/>
      <c r="BG862" s="551"/>
      <c r="BH862" s="551"/>
      <c r="BI862" s="551"/>
      <c r="BJ862" s="551"/>
      <c r="BK862" s="551"/>
      <c r="BL862" s="551"/>
      <c r="BM862" s="551"/>
      <c r="BN862" s="551"/>
      <c r="BO862" s="551"/>
      <c r="BP862" s="551"/>
      <c r="BQ862" s="551"/>
      <c r="BR862" s="551"/>
      <c r="BS862" s="551"/>
      <c r="BT862" s="551"/>
      <c r="BU862" s="551"/>
      <c r="BV862" s="551"/>
      <c r="BW862" s="551"/>
      <c r="BX862" s="551"/>
      <c r="BY862" s="551"/>
    </row>
    <row r="863">
      <c r="A863" s="551"/>
      <c r="B863" s="551"/>
      <c r="C863" s="551"/>
      <c r="D863" s="551"/>
      <c r="E863" s="554"/>
      <c r="H863" s="551"/>
      <c r="I863" s="551"/>
      <c r="J863" s="551"/>
      <c r="K863" s="551"/>
      <c r="L863" s="551"/>
      <c r="M863" s="551"/>
      <c r="N863" s="551"/>
      <c r="O863" s="551"/>
      <c r="P863" s="551"/>
      <c r="Q863" s="551"/>
      <c r="R863" s="551"/>
      <c r="S863" s="551"/>
      <c r="T863" s="551"/>
      <c r="U863" s="551"/>
      <c r="V863" s="551"/>
      <c r="W863" s="551"/>
      <c r="X863" s="551"/>
      <c r="Y863" s="551"/>
      <c r="Z863" s="551"/>
      <c r="AA863" s="551"/>
      <c r="AB863" s="551"/>
      <c r="AC863" s="551"/>
      <c r="AD863" s="551"/>
      <c r="AE863" s="551"/>
      <c r="AF863" s="551"/>
      <c r="AG863" s="551"/>
      <c r="AH863" s="551"/>
      <c r="AI863" s="551"/>
      <c r="AJ863" s="551"/>
      <c r="AK863" s="551"/>
      <c r="AL863" s="551"/>
      <c r="AM863" s="551"/>
      <c r="AN863" s="551"/>
      <c r="AO863" s="551"/>
      <c r="AP863" s="551"/>
      <c r="AQ863" s="551"/>
      <c r="AR863" s="551"/>
      <c r="AS863" s="551"/>
      <c r="AT863" s="551"/>
      <c r="AU863" s="551"/>
      <c r="AV863" s="551"/>
      <c r="AW863" s="551"/>
      <c r="AX863" s="551"/>
      <c r="AY863" s="551"/>
      <c r="AZ863" s="551"/>
      <c r="BA863" s="551"/>
      <c r="BB863" s="551"/>
      <c r="BC863" s="551"/>
      <c r="BD863" s="551"/>
      <c r="BE863" s="551"/>
      <c r="BF863" s="551"/>
      <c r="BG863" s="551"/>
      <c r="BH863" s="551"/>
      <c r="BI863" s="551"/>
      <c r="BJ863" s="551"/>
      <c r="BK863" s="551"/>
      <c r="BL863" s="551"/>
      <c r="BM863" s="551"/>
      <c r="BN863" s="551"/>
      <c r="BO863" s="551"/>
      <c r="BP863" s="551"/>
      <c r="BQ863" s="551"/>
      <c r="BR863" s="551"/>
      <c r="BS863" s="551"/>
      <c r="BT863" s="551"/>
      <c r="BU863" s="551"/>
      <c r="BV863" s="551"/>
      <c r="BW863" s="551"/>
      <c r="BX863" s="551"/>
      <c r="BY863" s="551"/>
    </row>
    <row r="864">
      <c r="A864" s="551"/>
      <c r="B864" s="551"/>
      <c r="C864" s="551"/>
      <c r="D864" s="551"/>
      <c r="E864" s="554"/>
      <c r="H864" s="551"/>
      <c r="I864" s="551"/>
      <c r="J864" s="551"/>
      <c r="K864" s="551"/>
      <c r="L864" s="551"/>
      <c r="M864" s="551"/>
      <c r="N864" s="551"/>
      <c r="O864" s="551"/>
      <c r="P864" s="551"/>
      <c r="Q864" s="551"/>
      <c r="R864" s="551"/>
      <c r="S864" s="551"/>
      <c r="T864" s="551"/>
      <c r="U864" s="551"/>
      <c r="V864" s="551"/>
      <c r="W864" s="551"/>
      <c r="X864" s="551"/>
      <c r="Y864" s="551"/>
      <c r="Z864" s="551"/>
      <c r="AA864" s="551"/>
      <c r="AB864" s="551"/>
      <c r="AC864" s="551"/>
      <c r="AD864" s="551"/>
      <c r="AE864" s="551"/>
      <c r="AF864" s="551"/>
      <c r="AG864" s="551"/>
      <c r="AH864" s="551"/>
      <c r="AI864" s="551"/>
      <c r="AJ864" s="551"/>
      <c r="AK864" s="551"/>
      <c r="AL864" s="551"/>
      <c r="AM864" s="551"/>
      <c r="AN864" s="551"/>
      <c r="AO864" s="551"/>
      <c r="AP864" s="551"/>
      <c r="AQ864" s="551"/>
      <c r="AR864" s="551"/>
      <c r="AS864" s="551"/>
      <c r="AT864" s="551"/>
      <c r="AU864" s="551"/>
      <c r="AV864" s="551"/>
      <c r="AW864" s="551"/>
      <c r="AX864" s="551"/>
      <c r="AY864" s="551"/>
      <c r="AZ864" s="551"/>
      <c r="BA864" s="551"/>
      <c r="BB864" s="551"/>
      <c r="BC864" s="551"/>
      <c r="BD864" s="551"/>
      <c r="BE864" s="551"/>
      <c r="BF864" s="551"/>
      <c r="BG864" s="551"/>
      <c r="BH864" s="551"/>
      <c r="BI864" s="551"/>
      <c r="BJ864" s="551"/>
      <c r="BK864" s="551"/>
      <c r="BL864" s="551"/>
      <c r="BM864" s="551"/>
      <c r="BN864" s="551"/>
      <c r="BO864" s="551"/>
      <c r="BP864" s="551"/>
      <c r="BQ864" s="551"/>
      <c r="BR864" s="551"/>
      <c r="BS864" s="551"/>
      <c r="BT864" s="551"/>
      <c r="BU864" s="551"/>
      <c r="BV864" s="551"/>
      <c r="BW864" s="551"/>
      <c r="BX864" s="551"/>
      <c r="BY864" s="551"/>
    </row>
    <row r="865">
      <c r="A865" s="551"/>
      <c r="B865" s="551"/>
      <c r="C865" s="551"/>
      <c r="D865" s="551"/>
      <c r="E865" s="554"/>
      <c r="H865" s="551"/>
      <c r="I865" s="551"/>
      <c r="J865" s="551"/>
      <c r="K865" s="551"/>
      <c r="L865" s="551"/>
      <c r="M865" s="551"/>
      <c r="N865" s="551"/>
      <c r="O865" s="551"/>
      <c r="P865" s="551"/>
      <c r="Q865" s="551"/>
      <c r="R865" s="551"/>
      <c r="S865" s="551"/>
      <c r="T865" s="551"/>
      <c r="U865" s="551"/>
      <c r="V865" s="551"/>
      <c r="W865" s="551"/>
      <c r="X865" s="551"/>
      <c r="Y865" s="551"/>
      <c r="Z865" s="551"/>
      <c r="AA865" s="551"/>
      <c r="AB865" s="551"/>
      <c r="AC865" s="551"/>
      <c r="AD865" s="551"/>
      <c r="AE865" s="551"/>
      <c r="AF865" s="551"/>
      <c r="AG865" s="551"/>
      <c r="AH865" s="551"/>
      <c r="AI865" s="551"/>
      <c r="AJ865" s="551"/>
      <c r="AK865" s="551"/>
      <c r="AL865" s="551"/>
      <c r="AM865" s="551"/>
      <c r="AN865" s="551"/>
      <c r="AO865" s="551"/>
      <c r="AP865" s="551"/>
      <c r="AQ865" s="551"/>
      <c r="AR865" s="551"/>
      <c r="AS865" s="551"/>
      <c r="AT865" s="551"/>
      <c r="AU865" s="551"/>
      <c r="AV865" s="551"/>
      <c r="AW865" s="551"/>
      <c r="AX865" s="551"/>
      <c r="AY865" s="551"/>
      <c r="AZ865" s="551"/>
      <c r="BA865" s="551"/>
      <c r="BB865" s="551"/>
      <c r="BC865" s="551"/>
      <c r="BD865" s="551"/>
      <c r="BE865" s="551"/>
      <c r="BF865" s="551"/>
      <c r="BG865" s="551"/>
      <c r="BH865" s="551"/>
      <c r="BI865" s="551"/>
      <c r="BJ865" s="551"/>
      <c r="BK865" s="551"/>
      <c r="BL865" s="551"/>
      <c r="BM865" s="551"/>
      <c r="BN865" s="551"/>
      <c r="BO865" s="551"/>
      <c r="BP865" s="551"/>
      <c r="BQ865" s="551"/>
      <c r="BR865" s="551"/>
      <c r="BS865" s="551"/>
      <c r="BT865" s="551"/>
      <c r="BU865" s="551"/>
      <c r="BV865" s="551"/>
      <c r="BW865" s="551"/>
      <c r="BX865" s="551"/>
      <c r="BY865" s="551"/>
    </row>
    <row r="866">
      <c r="A866" s="551"/>
      <c r="B866" s="551"/>
      <c r="C866" s="551"/>
      <c r="D866" s="551"/>
      <c r="E866" s="554"/>
      <c r="H866" s="551"/>
      <c r="I866" s="551"/>
      <c r="J866" s="551"/>
      <c r="K866" s="551"/>
      <c r="L866" s="551"/>
      <c r="M866" s="551"/>
      <c r="N866" s="551"/>
      <c r="O866" s="551"/>
      <c r="P866" s="551"/>
      <c r="Q866" s="551"/>
      <c r="R866" s="551"/>
      <c r="S866" s="551"/>
      <c r="T866" s="551"/>
      <c r="U866" s="551"/>
      <c r="V866" s="551"/>
      <c r="W866" s="551"/>
      <c r="X866" s="551"/>
      <c r="Y866" s="551"/>
      <c r="Z866" s="551"/>
      <c r="AA866" s="551"/>
      <c r="AB866" s="551"/>
      <c r="AC866" s="551"/>
      <c r="AD866" s="551"/>
      <c r="AE866" s="551"/>
      <c r="AF866" s="551"/>
      <c r="AG866" s="551"/>
      <c r="AH866" s="551"/>
      <c r="AI866" s="551"/>
      <c r="AJ866" s="551"/>
      <c r="AK866" s="551"/>
      <c r="AL866" s="551"/>
      <c r="AM866" s="551"/>
      <c r="AN866" s="551"/>
      <c r="AO866" s="551"/>
      <c r="AP866" s="551"/>
      <c r="AQ866" s="551"/>
      <c r="AR866" s="551"/>
      <c r="AS866" s="551"/>
      <c r="AT866" s="551"/>
      <c r="AU866" s="551"/>
      <c r="AV866" s="551"/>
      <c r="AW866" s="551"/>
      <c r="AX866" s="551"/>
      <c r="AY866" s="551"/>
      <c r="AZ866" s="551"/>
      <c r="BA866" s="551"/>
      <c r="BB866" s="551"/>
      <c r="BC866" s="551"/>
      <c r="BD866" s="551"/>
      <c r="BE866" s="551"/>
      <c r="BF866" s="551"/>
      <c r="BG866" s="551"/>
      <c r="BH866" s="551"/>
      <c r="BI866" s="551"/>
      <c r="BJ866" s="551"/>
      <c r="BK866" s="551"/>
      <c r="BL866" s="551"/>
      <c r="BM866" s="551"/>
      <c r="BN866" s="551"/>
      <c r="BO866" s="551"/>
      <c r="BP866" s="551"/>
      <c r="BQ866" s="551"/>
      <c r="BR866" s="551"/>
      <c r="BS866" s="551"/>
      <c r="BT866" s="551"/>
      <c r="BU866" s="551"/>
      <c r="BV866" s="551"/>
      <c r="BW866" s="551"/>
      <c r="BX866" s="551"/>
      <c r="BY866" s="551"/>
    </row>
    <row r="867">
      <c r="A867" s="551"/>
      <c r="B867" s="551"/>
      <c r="C867" s="551"/>
      <c r="D867" s="551"/>
      <c r="E867" s="554"/>
      <c r="H867" s="551"/>
      <c r="I867" s="551"/>
      <c r="J867" s="551"/>
      <c r="K867" s="551"/>
      <c r="L867" s="551"/>
      <c r="M867" s="551"/>
      <c r="N867" s="551"/>
      <c r="O867" s="551"/>
      <c r="P867" s="551"/>
      <c r="Q867" s="551"/>
      <c r="R867" s="551"/>
      <c r="S867" s="551"/>
      <c r="T867" s="551"/>
      <c r="U867" s="551"/>
      <c r="V867" s="551"/>
      <c r="W867" s="551"/>
      <c r="X867" s="551"/>
      <c r="Y867" s="551"/>
      <c r="Z867" s="551"/>
      <c r="AA867" s="551"/>
      <c r="AB867" s="551"/>
      <c r="AC867" s="551"/>
      <c r="AD867" s="551"/>
      <c r="AE867" s="551"/>
      <c r="AF867" s="551"/>
      <c r="AG867" s="551"/>
      <c r="AH867" s="551"/>
      <c r="AI867" s="551"/>
      <c r="AJ867" s="551"/>
      <c r="AK867" s="551"/>
      <c r="AL867" s="551"/>
      <c r="AM867" s="551"/>
      <c r="AN867" s="551"/>
      <c r="AO867" s="551"/>
      <c r="AP867" s="551"/>
      <c r="AQ867" s="551"/>
      <c r="AR867" s="551"/>
      <c r="AS867" s="551"/>
      <c r="AT867" s="551"/>
      <c r="AU867" s="551"/>
      <c r="AV867" s="551"/>
      <c r="AW867" s="551"/>
      <c r="AX867" s="551"/>
      <c r="AY867" s="551"/>
      <c r="AZ867" s="551"/>
      <c r="BA867" s="551"/>
      <c r="BB867" s="551"/>
      <c r="BC867" s="551"/>
      <c r="BD867" s="551"/>
      <c r="BE867" s="551"/>
      <c r="BF867" s="551"/>
      <c r="BG867" s="551"/>
      <c r="BH867" s="551"/>
      <c r="BI867" s="551"/>
      <c r="BJ867" s="551"/>
      <c r="BK867" s="551"/>
      <c r="BL867" s="551"/>
      <c r="BM867" s="551"/>
      <c r="BN867" s="551"/>
      <c r="BO867" s="551"/>
      <c r="BP867" s="551"/>
      <c r="BQ867" s="551"/>
      <c r="BR867" s="551"/>
      <c r="BS867" s="551"/>
      <c r="BT867" s="551"/>
      <c r="BU867" s="551"/>
      <c r="BV867" s="551"/>
      <c r="BW867" s="551"/>
      <c r="BX867" s="551"/>
      <c r="BY867" s="551"/>
    </row>
    <row r="868">
      <c r="A868" s="551"/>
      <c r="B868" s="551"/>
      <c r="C868" s="551"/>
      <c r="D868" s="551"/>
      <c r="E868" s="554"/>
      <c r="H868" s="551"/>
      <c r="I868" s="551"/>
      <c r="J868" s="551"/>
      <c r="K868" s="551"/>
      <c r="L868" s="551"/>
      <c r="M868" s="551"/>
      <c r="N868" s="551"/>
      <c r="O868" s="551"/>
      <c r="P868" s="551"/>
      <c r="Q868" s="551"/>
      <c r="R868" s="551"/>
      <c r="S868" s="551"/>
      <c r="T868" s="551"/>
      <c r="U868" s="551"/>
      <c r="V868" s="551"/>
      <c r="W868" s="551"/>
      <c r="X868" s="551"/>
      <c r="Y868" s="551"/>
      <c r="Z868" s="551"/>
      <c r="AA868" s="551"/>
      <c r="AB868" s="551"/>
      <c r="AC868" s="551"/>
      <c r="AD868" s="551"/>
      <c r="AE868" s="551"/>
      <c r="AF868" s="551"/>
      <c r="AG868" s="551"/>
      <c r="AH868" s="551"/>
      <c r="AI868" s="551"/>
      <c r="AJ868" s="551"/>
      <c r="AK868" s="551"/>
      <c r="AL868" s="551"/>
      <c r="AM868" s="551"/>
      <c r="AN868" s="551"/>
      <c r="AO868" s="551"/>
      <c r="AP868" s="551"/>
      <c r="AQ868" s="551"/>
      <c r="AR868" s="551"/>
      <c r="AS868" s="551"/>
      <c r="AT868" s="551"/>
      <c r="AU868" s="551"/>
      <c r="AV868" s="551"/>
      <c r="AW868" s="551"/>
      <c r="AX868" s="551"/>
      <c r="AY868" s="551"/>
      <c r="AZ868" s="551"/>
      <c r="BA868" s="551"/>
      <c r="BB868" s="551"/>
      <c r="BC868" s="551"/>
      <c r="BD868" s="551"/>
      <c r="BE868" s="551"/>
      <c r="BF868" s="551"/>
      <c r="BG868" s="551"/>
      <c r="BH868" s="551"/>
      <c r="BI868" s="551"/>
      <c r="BJ868" s="551"/>
      <c r="BK868" s="551"/>
      <c r="BL868" s="551"/>
      <c r="BM868" s="551"/>
      <c r="BN868" s="551"/>
      <c r="BO868" s="551"/>
      <c r="BP868" s="551"/>
      <c r="BQ868" s="551"/>
      <c r="BR868" s="551"/>
      <c r="BS868" s="551"/>
      <c r="BT868" s="551"/>
      <c r="BU868" s="551"/>
      <c r="BV868" s="551"/>
      <c r="BW868" s="551"/>
      <c r="BX868" s="551"/>
      <c r="BY868" s="551"/>
    </row>
    <row r="869">
      <c r="A869" s="551"/>
      <c r="B869" s="551"/>
      <c r="C869" s="551"/>
      <c r="D869" s="551"/>
      <c r="E869" s="554"/>
      <c r="H869" s="551"/>
      <c r="I869" s="551"/>
      <c r="J869" s="551"/>
      <c r="K869" s="551"/>
      <c r="L869" s="551"/>
      <c r="M869" s="551"/>
      <c r="N869" s="551"/>
      <c r="O869" s="551"/>
      <c r="P869" s="551"/>
      <c r="Q869" s="551"/>
      <c r="R869" s="551"/>
      <c r="S869" s="551"/>
      <c r="T869" s="551"/>
      <c r="U869" s="551"/>
      <c r="V869" s="551"/>
      <c r="W869" s="551"/>
      <c r="X869" s="551"/>
      <c r="Y869" s="551"/>
      <c r="Z869" s="551"/>
      <c r="AA869" s="551"/>
      <c r="AB869" s="551"/>
      <c r="AC869" s="551"/>
      <c r="AD869" s="551"/>
      <c r="AE869" s="551"/>
      <c r="AF869" s="551"/>
      <c r="AG869" s="551"/>
      <c r="AH869" s="551"/>
      <c r="AI869" s="551"/>
      <c r="AJ869" s="551"/>
      <c r="AK869" s="551"/>
      <c r="AL869" s="551"/>
      <c r="AM869" s="551"/>
      <c r="AN869" s="551"/>
      <c r="AO869" s="551"/>
      <c r="AP869" s="551"/>
      <c r="AQ869" s="551"/>
      <c r="AR869" s="551"/>
      <c r="AS869" s="551"/>
      <c r="AT869" s="551"/>
      <c r="AU869" s="551"/>
      <c r="AV869" s="551"/>
      <c r="AW869" s="551"/>
      <c r="AX869" s="551"/>
      <c r="AY869" s="551"/>
      <c r="AZ869" s="551"/>
      <c r="BA869" s="551"/>
      <c r="BB869" s="551"/>
      <c r="BC869" s="551"/>
      <c r="BD869" s="551"/>
      <c r="BE869" s="551"/>
      <c r="BF869" s="551"/>
      <c r="BG869" s="551"/>
      <c r="BH869" s="551"/>
      <c r="BI869" s="551"/>
      <c r="BJ869" s="551"/>
      <c r="BK869" s="551"/>
      <c r="BL869" s="551"/>
      <c r="BM869" s="551"/>
      <c r="BN869" s="551"/>
      <c r="BO869" s="551"/>
      <c r="BP869" s="551"/>
      <c r="BQ869" s="551"/>
      <c r="BR869" s="551"/>
      <c r="BS869" s="551"/>
      <c r="BT869" s="551"/>
      <c r="BU869" s="551"/>
      <c r="BV869" s="551"/>
      <c r="BW869" s="551"/>
      <c r="BX869" s="551"/>
      <c r="BY869" s="551"/>
    </row>
    <row r="870">
      <c r="A870" s="551"/>
      <c r="B870" s="551"/>
      <c r="C870" s="551"/>
      <c r="D870" s="551"/>
      <c r="E870" s="554"/>
      <c r="H870" s="551"/>
      <c r="I870" s="551"/>
      <c r="J870" s="551"/>
      <c r="K870" s="551"/>
      <c r="L870" s="551"/>
      <c r="M870" s="551"/>
      <c r="N870" s="551"/>
      <c r="O870" s="551"/>
      <c r="P870" s="551"/>
      <c r="Q870" s="551"/>
      <c r="R870" s="551"/>
      <c r="S870" s="551"/>
      <c r="T870" s="551"/>
      <c r="U870" s="551"/>
      <c r="V870" s="551"/>
      <c r="W870" s="551"/>
      <c r="X870" s="551"/>
      <c r="Y870" s="551"/>
      <c r="Z870" s="551"/>
      <c r="AA870" s="551"/>
      <c r="AB870" s="551"/>
      <c r="AC870" s="551"/>
      <c r="AD870" s="551"/>
      <c r="AE870" s="551"/>
      <c r="AF870" s="551"/>
      <c r="AG870" s="551"/>
      <c r="AH870" s="551"/>
      <c r="AI870" s="551"/>
      <c r="AJ870" s="551"/>
      <c r="AK870" s="551"/>
      <c r="AL870" s="551"/>
      <c r="AM870" s="551"/>
      <c r="AN870" s="551"/>
      <c r="AO870" s="551"/>
      <c r="AP870" s="551"/>
      <c r="AQ870" s="551"/>
      <c r="AR870" s="551"/>
      <c r="AS870" s="551"/>
      <c r="AT870" s="551"/>
      <c r="AU870" s="551"/>
      <c r="AV870" s="551"/>
      <c r="AW870" s="551"/>
      <c r="AX870" s="551"/>
      <c r="AY870" s="551"/>
      <c r="AZ870" s="551"/>
      <c r="BA870" s="551"/>
      <c r="BB870" s="551"/>
      <c r="BC870" s="551"/>
      <c r="BD870" s="551"/>
      <c r="BE870" s="551"/>
      <c r="BF870" s="551"/>
      <c r="BG870" s="551"/>
      <c r="BH870" s="551"/>
      <c r="BI870" s="551"/>
      <c r="BJ870" s="551"/>
      <c r="BK870" s="551"/>
      <c r="BL870" s="551"/>
      <c r="BM870" s="551"/>
      <c r="BN870" s="551"/>
      <c r="BO870" s="551"/>
      <c r="BP870" s="551"/>
      <c r="BQ870" s="551"/>
      <c r="BR870" s="551"/>
      <c r="BS870" s="551"/>
      <c r="BT870" s="551"/>
      <c r="BU870" s="551"/>
      <c r="BV870" s="551"/>
      <c r="BW870" s="551"/>
      <c r="BX870" s="551"/>
      <c r="BY870" s="551"/>
    </row>
    <row r="871">
      <c r="A871" s="551"/>
      <c r="B871" s="551"/>
      <c r="C871" s="551"/>
      <c r="D871" s="551"/>
      <c r="E871" s="554"/>
      <c r="H871" s="551"/>
      <c r="I871" s="551"/>
      <c r="J871" s="551"/>
      <c r="K871" s="551"/>
      <c r="L871" s="551"/>
      <c r="M871" s="551"/>
      <c r="N871" s="551"/>
      <c r="O871" s="551"/>
      <c r="P871" s="551"/>
      <c r="Q871" s="551"/>
      <c r="R871" s="551"/>
      <c r="S871" s="551"/>
      <c r="T871" s="551"/>
      <c r="U871" s="551"/>
      <c r="V871" s="551"/>
      <c r="W871" s="551"/>
      <c r="X871" s="551"/>
      <c r="Y871" s="551"/>
      <c r="Z871" s="551"/>
      <c r="AA871" s="551"/>
      <c r="AB871" s="551"/>
      <c r="AC871" s="551"/>
      <c r="AD871" s="551"/>
      <c r="AE871" s="551"/>
      <c r="AF871" s="551"/>
      <c r="AG871" s="551"/>
      <c r="AH871" s="551"/>
      <c r="AI871" s="551"/>
      <c r="AJ871" s="551"/>
      <c r="AK871" s="551"/>
      <c r="AL871" s="551"/>
      <c r="AM871" s="551"/>
      <c r="AN871" s="551"/>
      <c r="AO871" s="551"/>
      <c r="AP871" s="551"/>
      <c r="AQ871" s="551"/>
      <c r="AR871" s="551"/>
      <c r="AS871" s="551"/>
      <c r="AT871" s="551"/>
      <c r="AU871" s="551"/>
      <c r="AV871" s="551"/>
      <c r="AW871" s="551"/>
      <c r="AX871" s="551"/>
      <c r="AY871" s="551"/>
      <c r="AZ871" s="551"/>
      <c r="BA871" s="551"/>
      <c r="BB871" s="551"/>
      <c r="BC871" s="551"/>
      <c r="BD871" s="551"/>
      <c r="BE871" s="551"/>
      <c r="BF871" s="551"/>
      <c r="BG871" s="551"/>
      <c r="BH871" s="551"/>
      <c r="BI871" s="551"/>
      <c r="BJ871" s="551"/>
      <c r="BK871" s="551"/>
      <c r="BL871" s="551"/>
      <c r="BM871" s="551"/>
      <c r="BN871" s="551"/>
      <c r="BO871" s="551"/>
      <c r="BP871" s="551"/>
      <c r="BQ871" s="551"/>
      <c r="BR871" s="551"/>
      <c r="BS871" s="551"/>
      <c r="BT871" s="551"/>
      <c r="BU871" s="551"/>
      <c r="BV871" s="551"/>
      <c r="BW871" s="551"/>
      <c r="BX871" s="551"/>
      <c r="BY871" s="551"/>
    </row>
    <row r="872">
      <c r="A872" s="551"/>
      <c r="B872" s="551"/>
      <c r="C872" s="551"/>
      <c r="D872" s="551"/>
      <c r="E872" s="554"/>
      <c r="H872" s="551"/>
      <c r="I872" s="551"/>
      <c r="J872" s="551"/>
      <c r="K872" s="551"/>
      <c r="L872" s="551"/>
      <c r="M872" s="551"/>
      <c r="N872" s="551"/>
      <c r="O872" s="551"/>
      <c r="P872" s="551"/>
      <c r="Q872" s="551"/>
      <c r="R872" s="551"/>
      <c r="S872" s="551"/>
      <c r="T872" s="551"/>
      <c r="U872" s="551"/>
      <c r="V872" s="551"/>
      <c r="W872" s="551"/>
      <c r="X872" s="551"/>
      <c r="Y872" s="551"/>
      <c r="Z872" s="551"/>
      <c r="AA872" s="551"/>
      <c r="AB872" s="551"/>
      <c r="AC872" s="551"/>
      <c r="AD872" s="551"/>
      <c r="AE872" s="551"/>
      <c r="AF872" s="551"/>
      <c r="AG872" s="551"/>
      <c r="AH872" s="551"/>
      <c r="AI872" s="551"/>
      <c r="AJ872" s="551"/>
      <c r="AK872" s="551"/>
      <c r="AL872" s="551"/>
      <c r="AM872" s="551"/>
      <c r="AN872" s="551"/>
      <c r="AO872" s="551"/>
      <c r="AP872" s="551"/>
      <c r="AQ872" s="551"/>
      <c r="AR872" s="551"/>
      <c r="AS872" s="551"/>
      <c r="AT872" s="551"/>
      <c r="AU872" s="551"/>
      <c r="AV872" s="551"/>
      <c r="AW872" s="551"/>
      <c r="AX872" s="551"/>
      <c r="AY872" s="551"/>
      <c r="AZ872" s="551"/>
      <c r="BA872" s="551"/>
      <c r="BB872" s="551"/>
      <c r="BC872" s="551"/>
      <c r="BD872" s="551"/>
      <c r="BE872" s="551"/>
      <c r="BF872" s="551"/>
      <c r="BG872" s="551"/>
      <c r="BH872" s="551"/>
      <c r="BI872" s="551"/>
      <c r="BJ872" s="551"/>
      <c r="BK872" s="551"/>
      <c r="BL872" s="551"/>
      <c r="BM872" s="551"/>
      <c r="BN872" s="551"/>
      <c r="BO872" s="551"/>
      <c r="BP872" s="551"/>
      <c r="BQ872" s="551"/>
      <c r="BR872" s="551"/>
      <c r="BS872" s="551"/>
      <c r="BT872" s="551"/>
      <c r="BU872" s="551"/>
      <c r="BV872" s="551"/>
      <c r="BW872" s="551"/>
      <c r="BX872" s="551"/>
      <c r="BY872" s="551"/>
    </row>
    <row r="873">
      <c r="A873" s="551"/>
      <c r="B873" s="551"/>
      <c r="C873" s="551"/>
      <c r="D873" s="551"/>
      <c r="E873" s="554"/>
      <c r="H873" s="551"/>
      <c r="I873" s="551"/>
      <c r="J873" s="551"/>
      <c r="K873" s="551"/>
      <c r="L873" s="551"/>
      <c r="M873" s="551"/>
      <c r="N873" s="551"/>
      <c r="O873" s="551"/>
      <c r="P873" s="551"/>
      <c r="Q873" s="551"/>
      <c r="R873" s="551"/>
      <c r="S873" s="551"/>
      <c r="T873" s="551"/>
      <c r="U873" s="551"/>
      <c r="V873" s="551"/>
      <c r="W873" s="551"/>
      <c r="X873" s="551"/>
      <c r="Y873" s="551"/>
      <c r="Z873" s="551"/>
      <c r="AA873" s="551"/>
      <c r="AB873" s="551"/>
      <c r="AC873" s="551"/>
      <c r="AD873" s="551"/>
      <c r="AE873" s="551"/>
      <c r="AF873" s="551"/>
      <c r="AG873" s="551"/>
      <c r="AH873" s="551"/>
      <c r="AI873" s="551"/>
      <c r="AJ873" s="551"/>
      <c r="AK873" s="551"/>
      <c r="AL873" s="551"/>
      <c r="AM873" s="551"/>
      <c r="AN873" s="551"/>
      <c r="AO873" s="551"/>
      <c r="AP873" s="551"/>
      <c r="AQ873" s="551"/>
      <c r="AR873" s="551"/>
      <c r="AS873" s="551"/>
      <c r="AT873" s="551"/>
      <c r="AU873" s="551"/>
      <c r="AV873" s="551"/>
      <c r="AW873" s="551"/>
      <c r="AX873" s="551"/>
      <c r="AY873" s="551"/>
      <c r="AZ873" s="551"/>
      <c r="BA873" s="551"/>
      <c r="BB873" s="551"/>
      <c r="BC873" s="551"/>
      <c r="BD873" s="551"/>
      <c r="BE873" s="551"/>
      <c r="BF873" s="551"/>
      <c r="BG873" s="551"/>
      <c r="BH873" s="551"/>
      <c r="BI873" s="551"/>
      <c r="BJ873" s="551"/>
      <c r="BK873" s="551"/>
      <c r="BL873" s="551"/>
      <c r="BM873" s="551"/>
      <c r="BN873" s="551"/>
      <c r="BO873" s="551"/>
      <c r="BP873" s="551"/>
      <c r="BQ873" s="551"/>
      <c r="BR873" s="551"/>
      <c r="BS873" s="551"/>
      <c r="BT873" s="551"/>
      <c r="BU873" s="551"/>
      <c r="BV873" s="551"/>
      <c r="BW873" s="551"/>
      <c r="BX873" s="551"/>
      <c r="BY873" s="551"/>
    </row>
    <row r="874">
      <c r="A874" s="551"/>
      <c r="B874" s="551"/>
      <c r="C874" s="551"/>
      <c r="D874" s="551"/>
      <c r="E874" s="554"/>
      <c r="H874" s="551"/>
      <c r="I874" s="551"/>
      <c r="J874" s="551"/>
      <c r="K874" s="551"/>
      <c r="L874" s="551"/>
      <c r="M874" s="551"/>
      <c r="N874" s="551"/>
      <c r="O874" s="551"/>
      <c r="P874" s="551"/>
      <c r="Q874" s="551"/>
      <c r="R874" s="551"/>
      <c r="S874" s="551"/>
      <c r="T874" s="551"/>
      <c r="U874" s="551"/>
      <c r="V874" s="551"/>
      <c r="W874" s="551"/>
      <c r="X874" s="551"/>
      <c r="Y874" s="551"/>
      <c r="Z874" s="551"/>
      <c r="AA874" s="551"/>
      <c r="AB874" s="551"/>
      <c r="AC874" s="551"/>
      <c r="AD874" s="551"/>
      <c r="AE874" s="551"/>
      <c r="AF874" s="551"/>
      <c r="AG874" s="551"/>
      <c r="AH874" s="551"/>
      <c r="AI874" s="551"/>
      <c r="AJ874" s="551"/>
      <c r="AK874" s="551"/>
      <c r="AL874" s="551"/>
      <c r="AM874" s="551"/>
      <c r="AN874" s="551"/>
      <c r="AO874" s="551"/>
      <c r="AP874" s="551"/>
      <c r="AQ874" s="551"/>
      <c r="AR874" s="551"/>
      <c r="AS874" s="551"/>
      <c r="AT874" s="551"/>
      <c r="AU874" s="551"/>
      <c r="AV874" s="551"/>
      <c r="AW874" s="551"/>
      <c r="AX874" s="551"/>
      <c r="AY874" s="551"/>
      <c r="AZ874" s="551"/>
      <c r="BA874" s="551"/>
      <c r="BB874" s="551"/>
      <c r="BC874" s="551"/>
      <c r="BD874" s="551"/>
      <c r="BE874" s="551"/>
      <c r="BF874" s="551"/>
      <c r="BG874" s="551"/>
      <c r="BH874" s="551"/>
      <c r="BI874" s="551"/>
      <c r="BJ874" s="551"/>
      <c r="BK874" s="551"/>
      <c r="BL874" s="551"/>
      <c r="BM874" s="551"/>
      <c r="BN874" s="551"/>
      <c r="BO874" s="551"/>
      <c r="BP874" s="551"/>
      <c r="BQ874" s="551"/>
      <c r="BR874" s="551"/>
      <c r="BS874" s="551"/>
      <c r="BT874" s="551"/>
      <c r="BU874" s="551"/>
      <c r="BV874" s="551"/>
      <c r="BW874" s="551"/>
      <c r="BX874" s="551"/>
      <c r="BY874" s="551"/>
    </row>
    <row r="875">
      <c r="A875" s="551"/>
      <c r="B875" s="551"/>
      <c r="C875" s="551"/>
      <c r="D875" s="551"/>
      <c r="E875" s="554"/>
      <c r="H875" s="551"/>
      <c r="I875" s="551"/>
      <c r="J875" s="551"/>
      <c r="K875" s="551"/>
      <c r="L875" s="551"/>
      <c r="M875" s="551"/>
      <c r="N875" s="551"/>
      <c r="O875" s="551"/>
      <c r="P875" s="551"/>
      <c r="Q875" s="551"/>
      <c r="R875" s="551"/>
      <c r="S875" s="551"/>
      <c r="T875" s="551"/>
      <c r="U875" s="551"/>
      <c r="V875" s="551"/>
      <c r="W875" s="551"/>
      <c r="X875" s="551"/>
      <c r="Y875" s="551"/>
      <c r="Z875" s="551"/>
      <c r="AA875" s="551"/>
      <c r="AB875" s="551"/>
      <c r="AC875" s="551"/>
      <c r="AD875" s="551"/>
      <c r="AE875" s="551"/>
      <c r="AF875" s="551"/>
      <c r="AG875" s="551"/>
      <c r="AH875" s="551"/>
      <c r="AI875" s="551"/>
      <c r="AJ875" s="551"/>
      <c r="AK875" s="551"/>
      <c r="AL875" s="551"/>
      <c r="AM875" s="551"/>
      <c r="AN875" s="551"/>
      <c r="AO875" s="551"/>
      <c r="AP875" s="551"/>
      <c r="AQ875" s="551"/>
      <c r="AR875" s="551"/>
      <c r="AS875" s="551"/>
      <c r="AT875" s="551"/>
      <c r="AU875" s="551"/>
      <c r="AV875" s="551"/>
      <c r="AW875" s="551"/>
      <c r="AX875" s="551"/>
      <c r="AY875" s="551"/>
      <c r="AZ875" s="551"/>
      <c r="BA875" s="551"/>
      <c r="BB875" s="551"/>
      <c r="BC875" s="551"/>
      <c r="BD875" s="551"/>
      <c r="BE875" s="551"/>
      <c r="BF875" s="551"/>
      <c r="BG875" s="551"/>
      <c r="BH875" s="551"/>
      <c r="BI875" s="551"/>
      <c r="BJ875" s="551"/>
      <c r="BK875" s="551"/>
      <c r="BL875" s="551"/>
      <c r="BM875" s="551"/>
      <c r="BN875" s="551"/>
      <c r="BO875" s="551"/>
      <c r="BP875" s="551"/>
      <c r="BQ875" s="551"/>
      <c r="BR875" s="551"/>
      <c r="BS875" s="551"/>
      <c r="BT875" s="551"/>
      <c r="BU875" s="551"/>
      <c r="BV875" s="551"/>
      <c r="BW875" s="551"/>
      <c r="BX875" s="551"/>
      <c r="BY875" s="551"/>
    </row>
    <row r="876">
      <c r="A876" s="551"/>
      <c r="B876" s="551"/>
      <c r="C876" s="551"/>
      <c r="D876" s="551"/>
      <c r="E876" s="554"/>
      <c r="H876" s="551"/>
      <c r="I876" s="551"/>
      <c r="J876" s="551"/>
      <c r="K876" s="551"/>
      <c r="L876" s="551"/>
      <c r="M876" s="551"/>
      <c r="N876" s="551"/>
      <c r="O876" s="551"/>
      <c r="P876" s="551"/>
      <c r="Q876" s="551"/>
      <c r="R876" s="551"/>
      <c r="S876" s="551"/>
      <c r="T876" s="551"/>
      <c r="U876" s="551"/>
      <c r="V876" s="551"/>
      <c r="W876" s="551"/>
      <c r="X876" s="551"/>
      <c r="Y876" s="551"/>
      <c r="Z876" s="551"/>
      <c r="AA876" s="551"/>
      <c r="AB876" s="551"/>
      <c r="AC876" s="551"/>
      <c r="AD876" s="551"/>
      <c r="AE876" s="551"/>
      <c r="AF876" s="551"/>
      <c r="AG876" s="551"/>
      <c r="AH876" s="551"/>
      <c r="AI876" s="551"/>
      <c r="AJ876" s="551"/>
      <c r="AK876" s="551"/>
      <c r="AL876" s="551"/>
      <c r="AM876" s="551"/>
      <c r="AN876" s="551"/>
      <c r="AO876" s="551"/>
      <c r="AP876" s="551"/>
      <c r="AQ876" s="551"/>
      <c r="AR876" s="551"/>
      <c r="AS876" s="551"/>
      <c r="AT876" s="551"/>
      <c r="AU876" s="551"/>
      <c r="AV876" s="551"/>
      <c r="AW876" s="551"/>
      <c r="AX876" s="551"/>
      <c r="AY876" s="551"/>
      <c r="AZ876" s="551"/>
      <c r="BA876" s="551"/>
      <c r="BB876" s="551"/>
      <c r="BC876" s="551"/>
      <c r="BD876" s="551"/>
      <c r="BE876" s="551"/>
      <c r="BF876" s="551"/>
      <c r="BG876" s="551"/>
      <c r="BH876" s="551"/>
      <c r="BI876" s="551"/>
      <c r="BJ876" s="551"/>
      <c r="BK876" s="551"/>
      <c r="BL876" s="551"/>
      <c r="BM876" s="551"/>
      <c r="BN876" s="551"/>
      <c r="BO876" s="551"/>
      <c r="BP876" s="551"/>
      <c r="BQ876" s="551"/>
      <c r="BR876" s="551"/>
      <c r="BS876" s="551"/>
      <c r="BT876" s="551"/>
      <c r="BU876" s="551"/>
      <c r="BV876" s="551"/>
      <c r="BW876" s="551"/>
      <c r="BX876" s="551"/>
      <c r="BY876" s="551"/>
    </row>
    <row r="877">
      <c r="A877" s="551"/>
      <c r="B877" s="551"/>
      <c r="C877" s="551"/>
      <c r="D877" s="551"/>
      <c r="E877" s="554"/>
      <c r="H877" s="551"/>
      <c r="I877" s="551"/>
      <c r="J877" s="551"/>
      <c r="K877" s="551"/>
      <c r="L877" s="551"/>
      <c r="M877" s="551"/>
      <c r="N877" s="551"/>
      <c r="O877" s="551"/>
      <c r="P877" s="551"/>
      <c r="Q877" s="551"/>
      <c r="R877" s="551"/>
      <c r="S877" s="551"/>
      <c r="T877" s="551"/>
      <c r="U877" s="551"/>
      <c r="V877" s="551"/>
      <c r="W877" s="551"/>
      <c r="X877" s="551"/>
      <c r="Y877" s="551"/>
      <c r="Z877" s="551"/>
      <c r="AA877" s="551"/>
      <c r="AB877" s="551"/>
      <c r="AC877" s="551"/>
      <c r="AD877" s="551"/>
      <c r="AE877" s="551"/>
      <c r="AF877" s="551"/>
      <c r="AG877" s="551"/>
      <c r="AH877" s="551"/>
      <c r="AI877" s="551"/>
      <c r="AJ877" s="551"/>
      <c r="AK877" s="551"/>
      <c r="AL877" s="551"/>
      <c r="AM877" s="551"/>
      <c r="AN877" s="551"/>
      <c r="AO877" s="551"/>
      <c r="AP877" s="551"/>
      <c r="AQ877" s="551"/>
      <c r="AR877" s="551"/>
      <c r="AS877" s="551"/>
      <c r="AT877" s="551"/>
      <c r="AU877" s="551"/>
      <c r="AV877" s="551"/>
      <c r="AW877" s="551"/>
      <c r="AX877" s="551"/>
      <c r="AY877" s="551"/>
      <c r="AZ877" s="551"/>
      <c r="BA877" s="551"/>
      <c r="BB877" s="551"/>
      <c r="BC877" s="551"/>
      <c r="BD877" s="551"/>
      <c r="BE877" s="551"/>
      <c r="BF877" s="551"/>
      <c r="BG877" s="551"/>
      <c r="BH877" s="551"/>
      <c r="BI877" s="551"/>
      <c r="BJ877" s="551"/>
      <c r="BK877" s="551"/>
      <c r="BL877" s="551"/>
      <c r="BM877" s="551"/>
      <c r="BN877" s="551"/>
      <c r="BO877" s="551"/>
      <c r="BP877" s="551"/>
      <c r="BQ877" s="551"/>
      <c r="BR877" s="551"/>
      <c r="BS877" s="551"/>
      <c r="BT877" s="551"/>
      <c r="BU877" s="551"/>
      <c r="BV877" s="551"/>
      <c r="BW877" s="551"/>
      <c r="BX877" s="551"/>
      <c r="BY877" s="551"/>
    </row>
    <row r="878">
      <c r="A878" s="551"/>
      <c r="B878" s="551"/>
      <c r="C878" s="551"/>
      <c r="D878" s="551"/>
      <c r="E878" s="554"/>
      <c r="H878" s="551"/>
      <c r="I878" s="551"/>
      <c r="J878" s="551"/>
      <c r="K878" s="551"/>
      <c r="L878" s="551"/>
      <c r="M878" s="551"/>
      <c r="N878" s="551"/>
      <c r="O878" s="551"/>
      <c r="P878" s="551"/>
      <c r="Q878" s="551"/>
      <c r="R878" s="551"/>
      <c r="S878" s="551"/>
      <c r="T878" s="551"/>
      <c r="U878" s="551"/>
      <c r="V878" s="551"/>
      <c r="W878" s="551"/>
      <c r="X878" s="551"/>
      <c r="Y878" s="551"/>
      <c r="Z878" s="551"/>
      <c r="AA878" s="551"/>
      <c r="AB878" s="551"/>
      <c r="AC878" s="551"/>
      <c r="AD878" s="551"/>
      <c r="AE878" s="551"/>
      <c r="AF878" s="551"/>
      <c r="AG878" s="551"/>
      <c r="AH878" s="551"/>
      <c r="AI878" s="551"/>
      <c r="AJ878" s="551"/>
      <c r="AK878" s="551"/>
      <c r="AL878" s="551"/>
      <c r="AM878" s="551"/>
      <c r="AN878" s="551"/>
      <c r="AO878" s="551"/>
      <c r="AP878" s="551"/>
      <c r="AQ878" s="551"/>
      <c r="AR878" s="551"/>
      <c r="AS878" s="551"/>
      <c r="AT878" s="551"/>
      <c r="AU878" s="551"/>
      <c r="AV878" s="551"/>
      <c r="AW878" s="551"/>
      <c r="AX878" s="551"/>
      <c r="AY878" s="551"/>
      <c r="AZ878" s="551"/>
      <c r="BA878" s="551"/>
      <c r="BB878" s="551"/>
      <c r="BC878" s="551"/>
      <c r="BD878" s="551"/>
      <c r="BE878" s="551"/>
      <c r="BF878" s="551"/>
      <c r="BG878" s="551"/>
      <c r="BH878" s="551"/>
      <c r="BI878" s="551"/>
      <c r="BJ878" s="551"/>
      <c r="BK878" s="551"/>
      <c r="BL878" s="551"/>
      <c r="BM878" s="551"/>
      <c r="BN878" s="551"/>
      <c r="BO878" s="551"/>
      <c r="BP878" s="551"/>
      <c r="BQ878" s="551"/>
      <c r="BR878" s="551"/>
      <c r="BS878" s="551"/>
      <c r="BT878" s="551"/>
      <c r="BU878" s="551"/>
      <c r="BV878" s="551"/>
      <c r="BW878" s="551"/>
      <c r="BX878" s="551"/>
      <c r="BY878" s="551"/>
    </row>
    <row r="879">
      <c r="A879" s="551"/>
      <c r="B879" s="551"/>
      <c r="C879" s="551"/>
      <c r="D879" s="551"/>
      <c r="E879" s="554"/>
      <c r="H879" s="551"/>
      <c r="I879" s="551"/>
      <c r="J879" s="551"/>
      <c r="K879" s="551"/>
      <c r="L879" s="551"/>
      <c r="M879" s="551"/>
      <c r="N879" s="551"/>
      <c r="O879" s="551"/>
      <c r="P879" s="551"/>
      <c r="Q879" s="551"/>
      <c r="R879" s="551"/>
      <c r="S879" s="551"/>
      <c r="T879" s="551"/>
      <c r="U879" s="551"/>
      <c r="V879" s="551"/>
      <c r="W879" s="551"/>
      <c r="X879" s="551"/>
      <c r="Y879" s="551"/>
      <c r="Z879" s="551"/>
      <c r="AA879" s="551"/>
      <c r="AB879" s="551"/>
      <c r="AC879" s="551"/>
      <c r="AD879" s="551"/>
      <c r="AE879" s="551"/>
      <c r="AF879" s="551"/>
      <c r="AG879" s="551"/>
      <c r="AH879" s="551"/>
      <c r="AI879" s="551"/>
      <c r="AJ879" s="551"/>
      <c r="AK879" s="551"/>
      <c r="AL879" s="551"/>
      <c r="AM879" s="551"/>
      <c r="AN879" s="551"/>
      <c r="AO879" s="551"/>
      <c r="AP879" s="551"/>
      <c r="AQ879" s="551"/>
      <c r="AR879" s="551"/>
      <c r="AS879" s="551"/>
      <c r="AT879" s="551"/>
      <c r="AU879" s="551"/>
      <c r="AV879" s="551"/>
      <c r="AW879" s="551"/>
      <c r="AX879" s="551"/>
      <c r="AY879" s="551"/>
      <c r="AZ879" s="551"/>
      <c r="BA879" s="551"/>
      <c r="BB879" s="551"/>
      <c r="BC879" s="551"/>
      <c r="BD879" s="551"/>
      <c r="BE879" s="551"/>
      <c r="BF879" s="551"/>
      <c r="BG879" s="551"/>
      <c r="BH879" s="551"/>
      <c r="BI879" s="551"/>
      <c r="BJ879" s="551"/>
      <c r="BK879" s="551"/>
      <c r="BL879" s="551"/>
      <c r="BM879" s="551"/>
      <c r="BN879" s="551"/>
      <c r="BO879" s="551"/>
      <c r="BP879" s="551"/>
      <c r="BQ879" s="551"/>
      <c r="BR879" s="551"/>
      <c r="BS879" s="551"/>
      <c r="BT879" s="551"/>
      <c r="BU879" s="551"/>
      <c r="BV879" s="551"/>
      <c r="BW879" s="551"/>
      <c r="BX879" s="551"/>
      <c r="BY879" s="551"/>
    </row>
    <row r="880">
      <c r="A880" s="551"/>
      <c r="B880" s="551"/>
      <c r="C880" s="551"/>
      <c r="D880" s="551"/>
      <c r="E880" s="554"/>
      <c r="H880" s="551"/>
      <c r="I880" s="551"/>
      <c r="J880" s="551"/>
      <c r="K880" s="551"/>
      <c r="L880" s="551"/>
      <c r="M880" s="551"/>
      <c r="N880" s="551"/>
      <c r="O880" s="551"/>
      <c r="P880" s="551"/>
      <c r="Q880" s="551"/>
      <c r="R880" s="551"/>
      <c r="S880" s="551"/>
      <c r="T880" s="551"/>
      <c r="U880" s="551"/>
      <c r="V880" s="551"/>
      <c r="W880" s="551"/>
      <c r="X880" s="551"/>
      <c r="Y880" s="551"/>
      <c r="Z880" s="551"/>
      <c r="AA880" s="551"/>
      <c r="AB880" s="551"/>
      <c r="AC880" s="551"/>
      <c r="AD880" s="551"/>
      <c r="AE880" s="551"/>
      <c r="AF880" s="551"/>
      <c r="AG880" s="551"/>
      <c r="AH880" s="551"/>
      <c r="AI880" s="551"/>
      <c r="AJ880" s="551"/>
      <c r="AK880" s="551"/>
      <c r="AL880" s="551"/>
      <c r="AM880" s="551"/>
      <c r="AN880" s="551"/>
      <c r="AO880" s="551"/>
      <c r="AP880" s="551"/>
      <c r="AQ880" s="551"/>
      <c r="AR880" s="551"/>
      <c r="AS880" s="551"/>
      <c r="AT880" s="551"/>
      <c r="AU880" s="551"/>
      <c r="AV880" s="551"/>
      <c r="AW880" s="551"/>
      <c r="AX880" s="551"/>
      <c r="AY880" s="551"/>
      <c r="AZ880" s="551"/>
      <c r="BA880" s="551"/>
      <c r="BB880" s="551"/>
      <c r="BC880" s="551"/>
      <c r="BD880" s="551"/>
      <c r="BE880" s="551"/>
      <c r="BF880" s="551"/>
      <c r="BG880" s="551"/>
      <c r="BH880" s="551"/>
      <c r="BI880" s="551"/>
      <c r="BJ880" s="551"/>
      <c r="BK880" s="551"/>
      <c r="BL880" s="551"/>
      <c r="BM880" s="551"/>
      <c r="BN880" s="551"/>
      <c r="BO880" s="551"/>
      <c r="BP880" s="551"/>
      <c r="BQ880" s="551"/>
      <c r="BR880" s="551"/>
      <c r="BS880" s="551"/>
      <c r="BT880" s="551"/>
      <c r="BU880" s="551"/>
      <c r="BV880" s="551"/>
      <c r="BW880" s="551"/>
      <c r="BX880" s="551"/>
      <c r="BY880" s="551"/>
    </row>
    <row r="881">
      <c r="A881" s="551"/>
      <c r="B881" s="551"/>
      <c r="C881" s="551"/>
      <c r="D881" s="551"/>
      <c r="E881" s="554"/>
      <c r="H881" s="551"/>
      <c r="I881" s="551"/>
      <c r="J881" s="551"/>
      <c r="K881" s="551"/>
      <c r="L881" s="551"/>
      <c r="M881" s="551"/>
      <c r="N881" s="551"/>
      <c r="O881" s="551"/>
      <c r="P881" s="551"/>
      <c r="Q881" s="551"/>
      <c r="R881" s="551"/>
      <c r="S881" s="551"/>
      <c r="T881" s="551"/>
      <c r="U881" s="551"/>
      <c r="V881" s="551"/>
      <c r="W881" s="551"/>
      <c r="X881" s="551"/>
      <c r="Y881" s="551"/>
      <c r="Z881" s="551"/>
      <c r="AA881" s="551"/>
      <c r="AB881" s="551"/>
      <c r="AC881" s="551"/>
      <c r="AD881" s="551"/>
      <c r="AE881" s="551"/>
      <c r="AF881" s="551"/>
      <c r="AG881" s="551"/>
      <c r="AH881" s="551"/>
      <c r="AI881" s="551"/>
      <c r="AJ881" s="551"/>
      <c r="AK881" s="551"/>
      <c r="AL881" s="551"/>
      <c r="AM881" s="551"/>
      <c r="AN881" s="551"/>
      <c r="AO881" s="551"/>
      <c r="AP881" s="551"/>
      <c r="AQ881" s="551"/>
      <c r="AR881" s="551"/>
      <c r="AS881" s="551"/>
      <c r="AT881" s="551"/>
      <c r="AU881" s="551"/>
      <c r="AV881" s="551"/>
      <c r="AW881" s="551"/>
      <c r="AX881" s="551"/>
      <c r="AY881" s="551"/>
      <c r="AZ881" s="551"/>
      <c r="BA881" s="551"/>
      <c r="BB881" s="551"/>
      <c r="BC881" s="551"/>
      <c r="BD881" s="551"/>
      <c r="BE881" s="551"/>
      <c r="BF881" s="551"/>
      <c r="BG881" s="551"/>
      <c r="BH881" s="551"/>
      <c r="BI881" s="551"/>
      <c r="BJ881" s="551"/>
      <c r="BK881" s="551"/>
      <c r="BL881" s="551"/>
      <c r="BM881" s="551"/>
      <c r="BN881" s="551"/>
      <c r="BO881" s="551"/>
      <c r="BP881" s="551"/>
      <c r="BQ881" s="551"/>
      <c r="BR881" s="551"/>
      <c r="BS881" s="551"/>
      <c r="BT881" s="551"/>
      <c r="BU881" s="551"/>
      <c r="BV881" s="551"/>
      <c r="BW881" s="551"/>
      <c r="BX881" s="551"/>
      <c r="BY881" s="551"/>
    </row>
    <row r="882">
      <c r="A882" s="551"/>
      <c r="B882" s="551"/>
      <c r="C882" s="551"/>
      <c r="D882" s="551"/>
      <c r="E882" s="554"/>
      <c r="H882" s="551"/>
      <c r="I882" s="551"/>
      <c r="J882" s="551"/>
      <c r="K882" s="551"/>
      <c r="L882" s="551"/>
      <c r="M882" s="551"/>
      <c r="N882" s="551"/>
      <c r="O882" s="551"/>
      <c r="P882" s="551"/>
      <c r="Q882" s="551"/>
      <c r="R882" s="551"/>
      <c r="S882" s="551"/>
      <c r="T882" s="551"/>
      <c r="U882" s="551"/>
      <c r="V882" s="551"/>
      <c r="W882" s="551"/>
      <c r="X882" s="551"/>
      <c r="Y882" s="551"/>
      <c r="Z882" s="551"/>
      <c r="AA882" s="551"/>
      <c r="AB882" s="551"/>
      <c r="AC882" s="551"/>
      <c r="AD882" s="551"/>
      <c r="AE882" s="551"/>
      <c r="AF882" s="551"/>
      <c r="AG882" s="551"/>
      <c r="AH882" s="551"/>
      <c r="AI882" s="551"/>
      <c r="AJ882" s="551"/>
      <c r="AK882" s="551"/>
      <c r="AL882" s="551"/>
      <c r="AM882" s="551"/>
      <c r="AN882" s="551"/>
      <c r="AO882" s="551"/>
      <c r="AP882" s="551"/>
      <c r="AQ882" s="551"/>
      <c r="AR882" s="551"/>
      <c r="AS882" s="551"/>
      <c r="AT882" s="551"/>
      <c r="AU882" s="551"/>
      <c r="AV882" s="551"/>
      <c r="AW882" s="551"/>
      <c r="AX882" s="551"/>
      <c r="AY882" s="551"/>
      <c r="AZ882" s="551"/>
      <c r="BA882" s="551"/>
      <c r="BB882" s="551"/>
      <c r="BC882" s="551"/>
      <c r="BD882" s="551"/>
      <c r="BE882" s="551"/>
      <c r="BF882" s="551"/>
      <c r="BG882" s="551"/>
      <c r="BH882" s="551"/>
      <c r="BI882" s="551"/>
      <c r="BJ882" s="551"/>
      <c r="BK882" s="551"/>
      <c r="BL882" s="551"/>
      <c r="BM882" s="551"/>
      <c r="BN882" s="551"/>
      <c r="BO882" s="551"/>
      <c r="BP882" s="551"/>
      <c r="BQ882" s="551"/>
      <c r="BR882" s="551"/>
      <c r="BS882" s="551"/>
      <c r="BT882" s="551"/>
      <c r="BU882" s="551"/>
      <c r="BV882" s="551"/>
      <c r="BW882" s="551"/>
      <c r="BX882" s="551"/>
      <c r="BY882" s="551"/>
    </row>
    <row r="883">
      <c r="A883" s="551"/>
      <c r="B883" s="551"/>
      <c r="C883" s="551"/>
      <c r="D883" s="551"/>
      <c r="E883" s="554"/>
      <c r="H883" s="551"/>
      <c r="I883" s="551"/>
      <c r="J883" s="551"/>
      <c r="K883" s="551"/>
      <c r="L883" s="551"/>
      <c r="M883" s="551"/>
      <c r="N883" s="551"/>
      <c r="O883" s="551"/>
      <c r="P883" s="551"/>
      <c r="Q883" s="551"/>
      <c r="R883" s="551"/>
      <c r="S883" s="551"/>
      <c r="T883" s="551"/>
      <c r="U883" s="551"/>
      <c r="V883" s="551"/>
      <c r="W883" s="551"/>
      <c r="X883" s="551"/>
      <c r="Y883" s="551"/>
      <c r="Z883" s="551"/>
      <c r="AA883" s="551"/>
      <c r="AB883" s="551"/>
      <c r="AC883" s="551"/>
      <c r="AD883" s="551"/>
      <c r="AE883" s="551"/>
      <c r="AF883" s="551"/>
      <c r="AG883" s="551"/>
      <c r="AH883" s="551"/>
      <c r="AI883" s="551"/>
      <c r="AJ883" s="551"/>
      <c r="AK883" s="551"/>
      <c r="AL883" s="551"/>
      <c r="AM883" s="551"/>
      <c r="AN883" s="551"/>
      <c r="AO883" s="551"/>
      <c r="AP883" s="551"/>
      <c r="AQ883" s="551"/>
      <c r="AR883" s="551"/>
      <c r="AS883" s="551"/>
      <c r="AT883" s="551"/>
      <c r="AU883" s="551"/>
      <c r="AV883" s="551"/>
      <c r="AW883" s="551"/>
      <c r="AX883" s="551"/>
      <c r="AY883" s="551"/>
      <c r="AZ883" s="551"/>
      <c r="BA883" s="551"/>
      <c r="BB883" s="551"/>
      <c r="BC883" s="551"/>
      <c r="BD883" s="551"/>
      <c r="BE883" s="551"/>
      <c r="BF883" s="551"/>
      <c r="BG883" s="551"/>
      <c r="BH883" s="551"/>
      <c r="BI883" s="551"/>
      <c r="BJ883" s="551"/>
      <c r="BK883" s="551"/>
      <c r="BL883" s="551"/>
      <c r="BM883" s="551"/>
      <c r="BN883" s="551"/>
      <c r="BO883" s="551"/>
      <c r="BP883" s="551"/>
      <c r="BQ883" s="551"/>
      <c r="BR883" s="551"/>
      <c r="BS883" s="551"/>
      <c r="BT883" s="551"/>
      <c r="BU883" s="551"/>
      <c r="BV883" s="551"/>
      <c r="BW883" s="551"/>
      <c r="BX883" s="551"/>
      <c r="BY883" s="551"/>
    </row>
    <row r="884">
      <c r="A884" s="551"/>
      <c r="B884" s="551"/>
      <c r="C884" s="551"/>
      <c r="D884" s="551"/>
      <c r="E884" s="554"/>
      <c r="H884" s="551"/>
      <c r="I884" s="551"/>
      <c r="J884" s="551"/>
      <c r="K884" s="551"/>
      <c r="L884" s="551"/>
      <c r="M884" s="551"/>
      <c r="N884" s="551"/>
      <c r="O884" s="551"/>
      <c r="P884" s="551"/>
      <c r="Q884" s="551"/>
      <c r="R884" s="551"/>
      <c r="S884" s="551"/>
      <c r="T884" s="551"/>
      <c r="U884" s="551"/>
      <c r="V884" s="551"/>
      <c r="W884" s="551"/>
      <c r="X884" s="551"/>
      <c r="Y884" s="551"/>
      <c r="Z884" s="551"/>
      <c r="AA884" s="551"/>
      <c r="AB884" s="551"/>
      <c r="AC884" s="551"/>
      <c r="AD884" s="551"/>
      <c r="AE884" s="551"/>
      <c r="AF884" s="551"/>
      <c r="AG884" s="551"/>
      <c r="AH884" s="551"/>
      <c r="AI884" s="551"/>
      <c r="AJ884" s="551"/>
      <c r="AK884" s="551"/>
      <c r="AL884" s="551"/>
      <c r="AM884" s="551"/>
      <c r="AN884" s="551"/>
      <c r="AO884" s="551"/>
      <c r="AP884" s="551"/>
      <c r="AQ884" s="551"/>
      <c r="AR884" s="551"/>
      <c r="AS884" s="551"/>
      <c r="AT884" s="551"/>
      <c r="AU884" s="551"/>
      <c r="AV884" s="551"/>
      <c r="AW884" s="551"/>
      <c r="AX884" s="551"/>
      <c r="AY884" s="551"/>
      <c r="AZ884" s="551"/>
      <c r="BA884" s="551"/>
      <c r="BB884" s="551"/>
      <c r="BC884" s="551"/>
      <c r="BD884" s="551"/>
      <c r="BE884" s="551"/>
      <c r="BF884" s="551"/>
      <c r="BG884" s="551"/>
      <c r="BH884" s="551"/>
      <c r="BI884" s="551"/>
      <c r="BJ884" s="551"/>
      <c r="BK884" s="551"/>
      <c r="BL884" s="551"/>
      <c r="BM884" s="551"/>
      <c r="BN884" s="551"/>
      <c r="BO884" s="551"/>
      <c r="BP884" s="551"/>
      <c r="BQ884" s="551"/>
      <c r="BR884" s="551"/>
      <c r="BS884" s="551"/>
      <c r="BT884" s="551"/>
      <c r="BU884" s="551"/>
      <c r="BV884" s="551"/>
      <c r="BW884" s="551"/>
      <c r="BX884" s="551"/>
      <c r="BY884" s="551"/>
    </row>
    <row r="885">
      <c r="A885" s="551"/>
      <c r="B885" s="551"/>
      <c r="C885" s="551"/>
      <c r="D885" s="551"/>
      <c r="E885" s="554"/>
      <c r="H885" s="551"/>
      <c r="I885" s="551"/>
      <c r="J885" s="551"/>
      <c r="K885" s="551"/>
      <c r="L885" s="551"/>
      <c r="M885" s="551"/>
      <c r="N885" s="551"/>
      <c r="O885" s="551"/>
      <c r="P885" s="551"/>
      <c r="Q885" s="551"/>
      <c r="R885" s="551"/>
      <c r="S885" s="551"/>
      <c r="T885" s="551"/>
      <c r="U885" s="551"/>
      <c r="V885" s="551"/>
      <c r="W885" s="551"/>
      <c r="X885" s="551"/>
      <c r="Y885" s="551"/>
      <c r="Z885" s="551"/>
      <c r="AA885" s="551"/>
      <c r="AB885" s="551"/>
      <c r="AC885" s="551"/>
      <c r="AD885" s="551"/>
      <c r="AE885" s="551"/>
      <c r="AF885" s="551"/>
      <c r="AG885" s="551"/>
      <c r="AH885" s="551"/>
      <c r="AI885" s="551"/>
      <c r="AJ885" s="551"/>
      <c r="AK885" s="551"/>
      <c r="AL885" s="551"/>
      <c r="AM885" s="551"/>
      <c r="AN885" s="551"/>
      <c r="AO885" s="551"/>
      <c r="AP885" s="551"/>
      <c r="AQ885" s="551"/>
      <c r="AR885" s="551"/>
      <c r="AS885" s="551"/>
      <c r="AT885" s="551"/>
      <c r="AU885" s="551"/>
      <c r="AV885" s="551"/>
      <c r="AW885" s="551"/>
      <c r="AX885" s="551"/>
      <c r="AY885" s="551"/>
      <c r="AZ885" s="551"/>
      <c r="BA885" s="551"/>
      <c r="BB885" s="551"/>
      <c r="BC885" s="551"/>
      <c r="BD885" s="551"/>
      <c r="BE885" s="551"/>
      <c r="BF885" s="551"/>
      <c r="BG885" s="551"/>
      <c r="BH885" s="551"/>
      <c r="BI885" s="551"/>
      <c r="BJ885" s="551"/>
      <c r="BK885" s="551"/>
      <c r="BL885" s="551"/>
      <c r="BM885" s="551"/>
      <c r="BN885" s="551"/>
      <c r="BO885" s="551"/>
      <c r="BP885" s="551"/>
      <c r="BQ885" s="551"/>
      <c r="BR885" s="551"/>
      <c r="BS885" s="551"/>
      <c r="BT885" s="551"/>
      <c r="BU885" s="551"/>
      <c r="BV885" s="551"/>
      <c r="BW885" s="551"/>
      <c r="BX885" s="551"/>
      <c r="BY885" s="551"/>
    </row>
    <row r="886">
      <c r="A886" s="551"/>
      <c r="B886" s="551"/>
      <c r="C886" s="551"/>
      <c r="D886" s="551"/>
      <c r="E886" s="554"/>
      <c r="H886" s="551"/>
      <c r="I886" s="551"/>
      <c r="J886" s="551"/>
      <c r="K886" s="551"/>
      <c r="L886" s="551"/>
      <c r="M886" s="551"/>
      <c r="N886" s="551"/>
      <c r="O886" s="551"/>
      <c r="P886" s="551"/>
      <c r="Q886" s="551"/>
      <c r="R886" s="551"/>
      <c r="S886" s="551"/>
      <c r="T886" s="551"/>
      <c r="U886" s="551"/>
      <c r="V886" s="551"/>
      <c r="W886" s="551"/>
      <c r="X886" s="551"/>
      <c r="Y886" s="551"/>
      <c r="Z886" s="551"/>
      <c r="AA886" s="551"/>
      <c r="AB886" s="551"/>
      <c r="AC886" s="551"/>
      <c r="AD886" s="551"/>
      <c r="AE886" s="551"/>
      <c r="AF886" s="551"/>
      <c r="AG886" s="551"/>
      <c r="AH886" s="551"/>
      <c r="AI886" s="551"/>
      <c r="AJ886" s="551"/>
      <c r="AK886" s="551"/>
      <c r="AL886" s="551"/>
      <c r="AM886" s="551"/>
      <c r="AN886" s="551"/>
      <c r="AO886" s="551"/>
      <c r="AP886" s="551"/>
      <c r="AQ886" s="551"/>
      <c r="AR886" s="551"/>
      <c r="AS886" s="551"/>
      <c r="AT886" s="551"/>
      <c r="AU886" s="551"/>
      <c r="AV886" s="551"/>
      <c r="AW886" s="551"/>
      <c r="AX886" s="551"/>
      <c r="AY886" s="551"/>
      <c r="AZ886" s="551"/>
      <c r="BA886" s="551"/>
      <c r="BB886" s="551"/>
      <c r="BC886" s="551"/>
      <c r="BD886" s="551"/>
      <c r="BE886" s="551"/>
      <c r="BF886" s="551"/>
      <c r="BG886" s="551"/>
      <c r="BH886" s="551"/>
      <c r="BI886" s="551"/>
      <c r="BJ886" s="551"/>
      <c r="BK886" s="551"/>
      <c r="BL886" s="551"/>
      <c r="BM886" s="551"/>
      <c r="BN886" s="551"/>
      <c r="BO886" s="551"/>
      <c r="BP886" s="551"/>
      <c r="BQ886" s="551"/>
      <c r="BR886" s="551"/>
      <c r="BS886" s="551"/>
      <c r="BT886" s="551"/>
      <c r="BU886" s="551"/>
      <c r="BV886" s="551"/>
      <c r="BW886" s="551"/>
      <c r="BX886" s="551"/>
      <c r="BY886" s="551"/>
    </row>
    <row r="887">
      <c r="A887" s="551"/>
      <c r="B887" s="551"/>
      <c r="C887" s="551"/>
      <c r="D887" s="551"/>
      <c r="E887" s="554"/>
      <c r="H887" s="551"/>
      <c r="I887" s="551"/>
      <c r="J887" s="551"/>
      <c r="K887" s="551"/>
      <c r="L887" s="551"/>
      <c r="M887" s="551"/>
      <c r="N887" s="551"/>
      <c r="O887" s="551"/>
      <c r="P887" s="551"/>
      <c r="Q887" s="551"/>
      <c r="R887" s="551"/>
      <c r="S887" s="551"/>
      <c r="T887" s="551"/>
      <c r="U887" s="551"/>
      <c r="V887" s="551"/>
      <c r="W887" s="551"/>
      <c r="X887" s="551"/>
      <c r="Y887" s="551"/>
      <c r="Z887" s="551"/>
      <c r="AA887" s="551"/>
      <c r="AB887" s="551"/>
      <c r="AC887" s="551"/>
      <c r="AD887" s="551"/>
      <c r="AE887" s="551"/>
      <c r="AF887" s="551"/>
      <c r="AG887" s="551"/>
      <c r="AH887" s="551"/>
      <c r="AI887" s="551"/>
      <c r="AJ887" s="551"/>
      <c r="AK887" s="551"/>
      <c r="AL887" s="551"/>
      <c r="AM887" s="551"/>
      <c r="AN887" s="551"/>
      <c r="AO887" s="551"/>
      <c r="AP887" s="551"/>
      <c r="AQ887" s="551"/>
      <c r="AR887" s="551"/>
      <c r="AS887" s="551"/>
      <c r="AT887" s="551"/>
      <c r="AU887" s="551"/>
      <c r="AV887" s="551"/>
      <c r="AW887" s="551"/>
      <c r="AX887" s="551"/>
      <c r="AY887" s="551"/>
      <c r="AZ887" s="551"/>
      <c r="BA887" s="551"/>
      <c r="BB887" s="551"/>
      <c r="BC887" s="551"/>
      <c r="BD887" s="551"/>
      <c r="BE887" s="551"/>
      <c r="BF887" s="551"/>
      <c r="BG887" s="551"/>
      <c r="BH887" s="551"/>
      <c r="BI887" s="551"/>
      <c r="BJ887" s="551"/>
      <c r="BK887" s="551"/>
      <c r="BL887" s="551"/>
      <c r="BM887" s="551"/>
      <c r="BN887" s="551"/>
      <c r="BO887" s="551"/>
      <c r="BP887" s="551"/>
      <c r="BQ887" s="551"/>
      <c r="BR887" s="551"/>
      <c r="BS887" s="551"/>
      <c r="BT887" s="551"/>
      <c r="BU887" s="551"/>
      <c r="BV887" s="551"/>
      <c r="BW887" s="551"/>
      <c r="BX887" s="551"/>
      <c r="BY887" s="551"/>
    </row>
    <row r="888">
      <c r="A888" s="551"/>
      <c r="B888" s="551"/>
      <c r="C888" s="551"/>
      <c r="D888" s="551"/>
      <c r="E888" s="554"/>
      <c r="H888" s="551"/>
      <c r="I888" s="551"/>
      <c r="J888" s="551"/>
      <c r="K888" s="551"/>
      <c r="L888" s="551"/>
      <c r="M888" s="551"/>
      <c r="N888" s="551"/>
      <c r="O888" s="551"/>
      <c r="P888" s="551"/>
      <c r="Q888" s="551"/>
      <c r="R888" s="551"/>
      <c r="S888" s="551"/>
      <c r="T888" s="551"/>
      <c r="U888" s="551"/>
      <c r="V888" s="551"/>
      <c r="W888" s="551"/>
      <c r="X888" s="551"/>
      <c r="Y888" s="551"/>
      <c r="Z888" s="551"/>
      <c r="AA888" s="551"/>
      <c r="AB888" s="551"/>
      <c r="AC888" s="551"/>
      <c r="AD888" s="551"/>
      <c r="AE888" s="551"/>
      <c r="AF888" s="551"/>
      <c r="AG888" s="551"/>
      <c r="AH888" s="551"/>
      <c r="AI888" s="551"/>
      <c r="AJ888" s="551"/>
      <c r="AK888" s="551"/>
      <c r="AL888" s="551"/>
      <c r="AM888" s="551"/>
      <c r="AN888" s="551"/>
      <c r="AO888" s="551"/>
      <c r="AP888" s="551"/>
      <c r="AQ888" s="551"/>
      <c r="AR888" s="551"/>
      <c r="AS888" s="551"/>
      <c r="AT888" s="551"/>
      <c r="AU888" s="551"/>
      <c r="AV888" s="551"/>
      <c r="AW888" s="551"/>
      <c r="AX888" s="551"/>
      <c r="AY888" s="551"/>
      <c r="AZ888" s="551"/>
      <c r="BA888" s="551"/>
      <c r="BB888" s="551"/>
      <c r="BC888" s="551"/>
      <c r="BD888" s="551"/>
      <c r="BE888" s="551"/>
      <c r="BF888" s="551"/>
      <c r="BG888" s="551"/>
      <c r="BH888" s="551"/>
      <c r="BI888" s="551"/>
      <c r="BJ888" s="551"/>
      <c r="BK888" s="551"/>
      <c r="BL888" s="551"/>
      <c r="BM888" s="551"/>
      <c r="BN888" s="551"/>
      <c r="BO888" s="551"/>
      <c r="BP888" s="551"/>
      <c r="BQ888" s="551"/>
      <c r="BR888" s="551"/>
      <c r="BS888" s="551"/>
      <c r="BT888" s="551"/>
      <c r="BU888" s="551"/>
      <c r="BV888" s="551"/>
      <c r="BW888" s="551"/>
      <c r="BX888" s="551"/>
      <c r="BY888" s="551"/>
    </row>
    <row r="889">
      <c r="A889" s="551"/>
      <c r="B889" s="551"/>
      <c r="C889" s="551"/>
      <c r="D889" s="551"/>
      <c r="E889" s="554"/>
      <c r="H889" s="551"/>
      <c r="I889" s="551"/>
      <c r="J889" s="551"/>
      <c r="K889" s="551"/>
      <c r="L889" s="551"/>
      <c r="M889" s="551"/>
      <c r="N889" s="551"/>
      <c r="O889" s="551"/>
      <c r="P889" s="551"/>
      <c r="Q889" s="551"/>
      <c r="R889" s="551"/>
      <c r="S889" s="551"/>
      <c r="T889" s="551"/>
      <c r="U889" s="551"/>
      <c r="V889" s="551"/>
      <c r="W889" s="551"/>
      <c r="X889" s="551"/>
      <c r="Y889" s="551"/>
      <c r="Z889" s="551"/>
      <c r="AA889" s="551"/>
      <c r="AB889" s="551"/>
      <c r="AC889" s="551"/>
      <c r="AD889" s="551"/>
      <c r="AE889" s="551"/>
      <c r="AF889" s="551"/>
      <c r="AG889" s="551"/>
      <c r="AH889" s="551"/>
      <c r="AI889" s="551"/>
      <c r="AJ889" s="551"/>
      <c r="AK889" s="551"/>
      <c r="AL889" s="551"/>
      <c r="AM889" s="551"/>
      <c r="AN889" s="551"/>
      <c r="AO889" s="551"/>
      <c r="AP889" s="551"/>
      <c r="AQ889" s="551"/>
      <c r="AR889" s="551"/>
      <c r="AS889" s="551"/>
      <c r="AT889" s="551"/>
      <c r="AU889" s="551"/>
      <c r="AV889" s="551"/>
      <c r="AW889" s="551"/>
      <c r="AX889" s="551"/>
      <c r="AY889" s="551"/>
      <c r="AZ889" s="551"/>
      <c r="BA889" s="551"/>
      <c r="BB889" s="551"/>
      <c r="BC889" s="551"/>
      <c r="BD889" s="551"/>
      <c r="BE889" s="551"/>
      <c r="BF889" s="551"/>
      <c r="BG889" s="551"/>
      <c r="BH889" s="551"/>
      <c r="BI889" s="551"/>
      <c r="BJ889" s="551"/>
      <c r="BK889" s="551"/>
      <c r="BL889" s="551"/>
      <c r="BM889" s="551"/>
      <c r="BN889" s="551"/>
      <c r="BO889" s="551"/>
      <c r="BP889" s="551"/>
      <c r="BQ889" s="551"/>
      <c r="BR889" s="551"/>
      <c r="BS889" s="551"/>
      <c r="BT889" s="551"/>
      <c r="BU889" s="551"/>
      <c r="BV889" s="551"/>
      <c r="BW889" s="551"/>
      <c r="BX889" s="551"/>
      <c r="BY889" s="551"/>
    </row>
    <row r="890">
      <c r="A890" s="551"/>
      <c r="B890" s="551"/>
      <c r="C890" s="551"/>
      <c r="D890" s="551"/>
      <c r="E890" s="554"/>
      <c r="H890" s="551"/>
      <c r="I890" s="551"/>
      <c r="J890" s="551"/>
      <c r="K890" s="551"/>
      <c r="L890" s="551"/>
      <c r="M890" s="551"/>
      <c r="N890" s="551"/>
      <c r="O890" s="551"/>
      <c r="P890" s="551"/>
      <c r="Q890" s="551"/>
      <c r="R890" s="551"/>
      <c r="S890" s="551"/>
      <c r="T890" s="551"/>
      <c r="U890" s="551"/>
      <c r="V890" s="551"/>
      <c r="W890" s="551"/>
      <c r="X890" s="551"/>
      <c r="Y890" s="551"/>
      <c r="Z890" s="551"/>
      <c r="AA890" s="551"/>
      <c r="AB890" s="551"/>
      <c r="AC890" s="551"/>
      <c r="AD890" s="551"/>
      <c r="AE890" s="551"/>
      <c r="AF890" s="551"/>
      <c r="AG890" s="551"/>
      <c r="AH890" s="551"/>
      <c r="AI890" s="551"/>
      <c r="AJ890" s="551"/>
      <c r="AK890" s="551"/>
      <c r="AL890" s="551"/>
      <c r="AM890" s="551"/>
      <c r="AN890" s="551"/>
      <c r="AO890" s="551"/>
      <c r="AP890" s="551"/>
      <c r="AQ890" s="551"/>
      <c r="AR890" s="551"/>
      <c r="AS890" s="551"/>
      <c r="AT890" s="551"/>
      <c r="AU890" s="551"/>
      <c r="AV890" s="551"/>
      <c r="AW890" s="551"/>
      <c r="AX890" s="551"/>
      <c r="AY890" s="551"/>
      <c r="AZ890" s="551"/>
      <c r="BA890" s="551"/>
      <c r="BB890" s="551"/>
      <c r="BC890" s="551"/>
      <c r="BD890" s="551"/>
      <c r="BE890" s="551"/>
      <c r="BF890" s="551"/>
      <c r="BG890" s="551"/>
      <c r="BH890" s="551"/>
      <c r="BI890" s="551"/>
      <c r="BJ890" s="551"/>
      <c r="BK890" s="551"/>
      <c r="BL890" s="551"/>
      <c r="BM890" s="551"/>
      <c r="BN890" s="551"/>
      <c r="BO890" s="551"/>
      <c r="BP890" s="551"/>
      <c r="BQ890" s="551"/>
      <c r="BR890" s="551"/>
      <c r="BS890" s="551"/>
      <c r="BT890" s="551"/>
      <c r="BU890" s="551"/>
      <c r="BV890" s="551"/>
      <c r="BW890" s="551"/>
      <c r="BX890" s="551"/>
      <c r="BY890" s="551"/>
    </row>
    <row r="891">
      <c r="A891" s="551"/>
      <c r="B891" s="551"/>
      <c r="C891" s="551"/>
      <c r="D891" s="551"/>
      <c r="E891" s="554"/>
      <c r="H891" s="551"/>
      <c r="I891" s="551"/>
      <c r="J891" s="551"/>
      <c r="K891" s="551"/>
      <c r="L891" s="551"/>
      <c r="M891" s="551"/>
      <c r="N891" s="551"/>
      <c r="O891" s="551"/>
      <c r="P891" s="551"/>
      <c r="Q891" s="551"/>
      <c r="R891" s="551"/>
      <c r="S891" s="551"/>
      <c r="T891" s="551"/>
      <c r="U891" s="551"/>
      <c r="V891" s="551"/>
      <c r="W891" s="551"/>
      <c r="X891" s="551"/>
      <c r="Y891" s="551"/>
      <c r="Z891" s="551"/>
      <c r="AA891" s="551"/>
      <c r="AB891" s="551"/>
      <c r="AC891" s="551"/>
      <c r="AD891" s="551"/>
      <c r="AE891" s="551"/>
      <c r="AF891" s="551"/>
      <c r="AG891" s="551"/>
      <c r="AH891" s="551"/>
      <c r="AI891" s="551"/>
      <c r="AJ891" s="551"/>
      <c r="AK891" s="551"/>
      <c r="AL891" s="551"/>
      <c r="AM891" s="551"/>
      <c r="AN891" s="551"/>
      <c r="AO891" s="551"/>
      <c r="AP891" s="551"/>
      <c r="AQ891" s="551"/>
      <c r="AR891" s="551"/>
      <c r="AS891" s="551"/>
      <c r="AT891" s="551"/>
      <c r="AU891" s="551"/>
      <c r="AV891" s="551"/>
      <c r="AW891" s="551"/>
      <c r="AX891" s="551"/>
      <c r="AY891" s="551"/>
      <c r="AZ891" s="551"/>
      <c r="BA891" s="551"/>
      <c r="BB891" s="551"/>
      <c r="BC891" s="551"/>
      <c r="BD891" s="551"/>
      <c r="BE891" s="551"/>
      <c r="BF891" s="551"/>
      <c r="BG891" s="551"/>
      <c r="BH891" s="551"/>
      <c r="BI891" s="551"/>
      <c r="BJ891" s="551"/>
      <c r="BK891" s="551"/>
      <c r="BL891" s="551"/>
      <c r="BM891" s="551"/>
      <c r="BN891" s="551"/>
      <c r="BO891" s="551"/>
      <c r="BP891" s="551"/>
      <c r="BQ891" s="551"/>
      <c r="BR891" s="551"/>
      <c r="BS891" s="551"/>
      <c r="BT891" s="551"/>
      <c r="BU891" s="551"/>
      <c r="BV891" s="551"/>
      <c r="BW891" s="551"/>
      <c r="BX891" s="551"/>
      <c r="BY891" s="551"/>
    </row>
    <row r="892">
      <c r="A892" s="551"/>
      <c r="B892" s="551"/>
      <c r="C892" s="551"/>
      <c r="D892" s="551"/>
      <c r="E892" s="554"/>
      <c r="H892" s="551"/>
      <c r="I892" s="551"/>
      <c r="J892" s="551"/>
      <c r="K892" s="551"/>
      <c r="L892" s="551"/>
      <c r="M892" s="551"/>
      <c r="N892" s="551"/>
      <c r="O892" s="551"/>
      <c r="P892" s="551"/>
      <c r="Q892" s="551"/>
      <c r="R892" s="551"/>
      <c r="S892" s="551"/>
      <c r="T892" s="551"/>
      <c r="U892" s="551"/>
      <c r="V892" s="551"/>
      <c r="W892" s="551"/>
      <c r="X892" s="551"/>
      <c r="Y892" s="551"/>
      <c r="Z892" s="551"/>
      <c r="AA892" s="551"/>
      <c r="AB892" s="551"/>
      <c r="AC892" s="551"/>
      <c r="AD892" s="551"/>
      <c r="AE892" s="551"/>
      <c r="AF892" s="551"/>
      <c r="AG892" s="551"/>
      <c r="AH892" s="551"/>
      <c r="AI892" s="551"/>
      <c r="AJ892" s="551"/>
      <c r="AK892" s="551"/>
      <c r="AL892" s="551"/>
      <c r="AM892" s="551"/>
      <c r="AN892" s="551"/>
      <c r="AO892" s="551"/>
      <c r="AP892" s="551"/>
      <c r="AQ892" s="551"/>
      <c r="AR892" s="551"/>
      <c r="AS892" s="551"/>
      <c r="AT892" s="551"/>
      <c r="AU892" s="551"/>
      <c r="AV892" s="551"/>
      <c r="AW892" s="551"/>
      <c r="AX892" s="551"/>
      <c r="AY892" s="551"/>
      <c r="AZ892" s="551"/>
      <c r="BA892" s="551"/>
      <c r="BB892" s="551"/>
      <c r="BC892" s="551"/>
      <c r="BD892" s="551"/>
      <c r="BE892" s="551"/>
      <c r="BF892" s="551"/>
      <c r="BG892" s="551"/>
      <c r="BH892" s="551"/>
      <c r="BI892" s="551"/>
      <c r="BJ892" s="551"/>
      <c r="BK892" s="551"/>
      <c r="BL892" s="551"/>
      <c r="BM892" s="551"/>
      <c r="BN892" s="551"/>
      <c r="BO892" s="551"/>
      <c r="BP892" s="551"/>
      <c r="BQ892" s="551"/>
      <c r="BR892" s="551"/>
      <c r="BS892" s="551"/>
      <c r="BT892" s="551"/>
      <c r="BU892" s="551"/>
      <c r="BV892" s="551"/>
      <c r="BW892" s="551"/>
      <c r="BX892" s="551"/>
      <c r="BY892" s="551"/>
    </row>
    <row r="893">
      <c r="A893" s="551"/>
      <c r="B893" s="551"/>
      <c r="C893" s="551"/>
      <c r="D893" s="551"/>
      <c r="E893" s="554"/>
      <c r="H893" s="551"/>
      <c r="I893" s="551"/>
      <c r="J893" s="551"/>
      <c r="K893" s="551"/>
      <c r="L893" s="551"/>
      <c r="M893" s="551"/>
      <c r="N893" s="551"/>
      <c r="O893" s="551"/>
      <c r="P893" s="551"/>
      <c r="Q893" s="551"/>
      <c r="R893" s="551"/>
      <c r="S893" s="551"/>
      <c r="T893" s="551"/>
      <c r="U893" s="551"/>
      <c r="V893" s="551"/>
      <c r="W893" s="551"/>
      <c r="X893" s="551"/>
      <c r="Y893" s="551"/>
      <c r="Z893" s="551"/>
      <c r="AA893" s="551"/>
      <c r="AB893" s="551"/>
      <c r="AC893" s="551"/>
      <c r="AD893" s="551"/>
      <c r="AE893" s="551"/>
      <c r="AF893" s="551"/>
      <c r="AG893" s="551"/>
      <c r="AH893" s="551"/>
      <c r="AI893" s="551"/>
      <c r="AJ893" s="551"/>
      <c r="AK893" s="551"/>
      <c r="AL893" s="551"/>
      <c r="AM893" s="551"/>
      <c r="AN893" s="551"/>
      <c r="AO893" s="551"/>
      <c r="AP893" s="551"/>
      <c r="AQ893" s="551"/>
      <c r="AR893" s="551"/>
      <c r="AS893" s="551"/>
      <c r="AT893" s="551"/>
      <c r="AU893" s="551"/>
      <c r="AV893" s="551"/>
      <c r="AW893" s="551"/>
      <c r="AX893" s="551"/>
      <c r="AY893" s="551"/>
      <c r="AZ893" s="551"/>
      <c r="BA893" s="551"/>
      <c r="BB893" s="551"/>
      <c r="BC893" s="551"/>
      <c r="BD893" s="551"/>
      <c r="BE893" s="551"/>
      <c r="BF893" s="551"/>
      <c r="BG893" s="551"/>
      <c r="BH893" s="551"/>
      <c r="BI893" s="551"/>
      <c r="BJ893" s="551"/>
      <c r="BK893" s="551"/>
      <c r="BL893" s="551"/>
      <c r="BM893" s="551"/>
      <c r="BN893" s="551"/>
      <c r="BO893" s="551"/>
      <c r="BP893" s="551"/>
      <c r="BQ893" s="551"/>
      <c r="BR893" s="551"/>
      <c r="BS893" s="551"/>
      <c r="BT893" s="551"/>
      <c r="BU893" s="551"/>
      <c r="BV893" s="551"/>
      <c r="BW893" s="551"/>
      <c r="BX893" s="551"/>
      <c r="BY893" s="551"/>
    </row>
    <row r="894">
      <c r="A894" s="551"/>
      <c r="B894" s="551"/>
      <c r="C894" s="551"/>
      <c r="D894" s="551"/>
      <c r="E894" s="554"/>
      <c r="H894" s="551"/>
      <c r="I894" s="551"/>
      <c r="J894" s="551"/>
      <c r="K894" s="551"/>
      <c r="L894" s="551"/>
      <c r="M894" s="551"/>
      <c r="N894" s="551"/>
      <c r="O894" s="551"/>
      <c r="P894" s="551"/>
      <c r="Q894" s="551"/>
      <c r="R894" s="551"/>
      <c r="S894" s="551"/>
      <c r="T894" s="551"/>
      <c r="U894" s="551"/>
      <c r="V894" s="551"/>
      <c r="W894" s="551"/>
      <c r="X894" s="551"/>
      <c r="Y894" s="551"/>
      <c r="Z894" s="551"/>
      <c r="AA894" s="551"/>
      <c r="AB894" s="551"/>
      <c r="AC894" s="551"/>
      <c r="AD894" s="551"/>
      <c r="AE894" s="551"/>
      <c r="AF894" s="551"/>
      <c r="AG894" s="551"/>
      <c r="AH894" s="551"/>
      <c r="AI894" s="551"/>
      <c r="AJ894" s="551"/>
      <c r="AK894" s="551"/>
      <c r="AL894" s="551"/>
      <c r="AM894" s="551"/>
      <c r="AN894" s="551"/>
      <c r="AO894" s="551"/>
      <c r="AP894" s="551"/>
      <c r="AQ894" s="551"/>
      <c r="AR894" s="551"/>
      <c r="AS894" s="551"/>
      <c r="AT894" s="551"/>
      <c r="AU894" s="551"/>
      <c r="AV894" s="551"/>
      <c r="AW894" s="551"/>
      <c r="AX894" s="551"/>
      <c r="AY894" s="551"/>
      <c r="AZ894" s="551"/>
      <c r="BA894" s="551"/>
      <c r="BB894" s="551"/>
      <c r="BC894" s="551"/>
      <c r="BD894" s="551"/>
      <c r="BE894" s="551"/>
      <c r="BF894" s="551"/>
      <c r="BG894" s="551"/>
      <c r="BH894" s="551"/>
      <c r="BI894" s="551"/>
      <c r="BJ894" s="551"/>
      <c r="BK894" s="551"/>
      <c r="BL894" s="551"/>
      <c r="BM894" s="551"/>
      <c r="BN894" s="551"/>
      <c r="BO894" s="551"/>
      <c r="BP894" s="551"/>
      <c r="BQ894" s="551"/>
      <c r="BR894" s="551"/>
      <c r="BS894" s="551"/>
      <c r="BT894" s="551"/>
      <c r="BU894" s="551"/>
      <c r="BV894" s="551"/>
      <c r="BW894" s="551"/>
      <c r="BX894" s="551"/>
      <c r="BY894" s="551"/>
    </row>
    <row r="895">
      <c r="A895" s="551"/>
      <c r="B895" s="551"/>
      <c r="C895" s="551"/>
      <c r="D895" s="551"/>
      <c r="E895" s="554"/>
      <c r="H895" s="551"/>
      <c r="I895" s="551"/>
      <c r="J895" s="551"/>
      <c r="K895" s="551"/>
      <c r="L895" s="551"/>
      <c r="M895" s="551"/>
      <c r="N895" s="551"/>
      <c r="O895" s="551"/>
      <c r="P895" s="551"/>
      <c r="Q895" s="551"/>
      <c r="R895" s="551"/>
      <c r="S895" s="551"/>
      <c r="T895" s="551"/>
      <c r="U895" s="551"/>
      <c r="V895" s="551"/>
      <c r="W895" s="551"/>
      <c r="X895" s="551"/>
      <c r="Y895" s="551"/>
      <c r="Z895" s="551"/>
      <c r="AA895" s="551"/>
      <c r="AB895" s="551"/>
      <c r="AC895" s="551"/>
      <c r="AD895" s="551"/>
      <c r="AE895" s="551"/>
      <c r="AF895" s="551"/>
      <c r="AG895" s="551"/>
      <c r="AH895" s="551"/>
      <c r="AI895" s="551"/>
      <c r="AJ895" s="551"/>
      <c r="AK895" s="551"/>
      <c r="AL895" s="551"/>
      <c r="AM895" s="551"/>
      <c r="AN895" s="551"/>
      <c r="AO895" s="551"/>
      <c r="AP895" s="551"/>
      <c r="AQ895" s="551"/>
      <c r="AR895" s="551"/>
      <c r="AS895" s="551"/>
      <c r="AT895" s="551"/>
      <c r="AU895" s="551"/>
      <c r="AV895" s="551"/>
      <c r="AW895" s="551"/>
      <c r="AX895" s="551"/>
      <c r="AY895" s="551"/>
      <c r="AZ895" s="551"/>
      <c r="BA895" s="551"/>
      <c r="BB895" s="551"/>
      <c r="BC895" s="551"/>
      <c r="BD895" s="551"/>
      <c r="BE895" s="551"/>
      <c r="BF895" s="551"/>
      <c r="BG895" s="551"/>
      <c r="BH895" s="551"/>
      <c r="BI895" s="551"/>
      <c r="BJ895" s="551"/>
      <c r="BK895" s="551"/>
      <c r="BL895" s="551"/>
      <c r="BM895" s="551"/>
      <c r="BN895" s="551"/>
      <c r="BO895" s="551"/>
      <c r="BP895" s="551"/>
      <c r="BQ895" s="551"/>
      <c r="BR895" s="551"/>
      <c r="BS895" s="551"/>
      <c r="BT895" s="551"/>
      <c r="BU895" s="551"/>
      <c r="BV895" s="551"/>
      <c r="BW895" s="551"/>
      <c r="BX895" s="551"/>
      <c r="BY895" s="551"/>
    </row>
    <row r="896">
      <c r="A896" s="551"/>
      <c r="B896" s="551"/>
      <c r="C896" s="551"/>
      <c r="D896" s="551"/>
      <c r="E896" s="554"/>
      <c r="H896" s="551"/>
      <c r="I896" s="551"/>
      <c r="J896" s="551"/>
      <c r="K896" s="551"/>
      <c r="L896" s="551"/>
      <c r="M896" s="551"/>
      <c r="N896" s="551"/>
      <c r="O896" s="551"/>
      <c r="P896" s="551"/>
      <c r="Q896" s="551"/>
      <c r="R896" s="551"/>
      <c r="S896" s="551"/>
      <c r="T896" s="551"/>
      <c r="U896" s="551"/>
      <c r="V896" s="551"/>
      <c r="W896" s="551"/>
      <c r="X896" s="551"/>
      <c r="Y896" s="551"/>
      <c r="Z896" s="551"/>
      <c r="AA896" s="551"/>
      <c r="AB896" s="551"/>
      <c r="AC896" s="551"/>
      <c r="AD896" s="551"/>
      <c r="AE896" s="551"/>
      <c r="AF896" s="551"/>
      <c r="AG896" s="551"/>
      <c r="AH896" s="551"/>
      <c r="AI896" s="551"/>
      <c r="AJ896" s="551"/>
      <c r="AK896" s="551"/>
      <c r="AL896" s="551"/>
      <c r="AM896" s="551"/>
      <c r="AN896" s="551"/>
      <c r="AO896" s="551"/>
      <c r="AP896" s="551"/>
      <c r="AQ896" s="551"/>
      <c r="AR896" s="551"/>
      <c r="AS896" s="551"/>
      <c r="AT896" s="551"/>
      <c r="AU896" s="551"/>
      <c r="AV896" s="551"/>
      <c r="AW896" s="551"/>
      <c r="AX896" s="551"/>
      <c r="AY896" s="551"/>
      <c r="AZ896" s="551"/>
      <c r="BA896" s="551"/>
      <c r="BB896" s="551"/>
      <c r="BC896" s="551"/>
      <c r="BD896" s="551"/>
      <c r="BE896" s="551"/>
      <c r="BF896" s="551"/>
      <c r="BG896" s="551"/>
      <c r="BH896" s="551"/>
      <c r="BI896" s="551"/>
      <c r="BJ896" s="551"/>
      <c r="BK896" s="551"/>
      <c r="BL896" s="551"/>
      <c r="BM896" s="551"/>
      <c r="BN896" s="551"/>
      <c r="BO896" s="551"/>
      <c r="BP896" s="551"/>
      <c r="BQ896" s="551"/>
      <c r="BR896" s="551"/>
      <c r="BS896" s="551"/>
      <c r="BT896" s="551"/>
      <c r="BU896" s="551"/>
      <c r="BV896" s="551"/>
      <c r="BW896" s="551"/>
      <c r="BX896" s="551"/>
      <c r="BY896" s="551"/>
    </row>
    <row r="897">
      <c r="A897" s="551"/>
      <c r="B897" s="551"/>
      <c r="C897" s="551"/>
      <c r="D897" s="551"/>
      <c r="E897" s="554"/>
      <c r="H897" s="551"/>
      <c r="I897" s="551"/>
      <c r="J897" s="551"/>
      <c r="K897" s="551"/>
      <c r="L897" s="551"/>
      <c r="M897" s="551"/>
      <c r="N897" s="551"/>
      <c r="O897" s="551"/>
      <c r="P897" s="551"/>
      <c r="Q897" s="551"/>
      <c r="R897" s="551"/>
      <c r="S897" s="551"/>
      <c r="T897" s="551"/>
      <c r="U897" s="551"/>
      <c r="V897" s="551"/>
      <c r="W897" s="551"/>
      <c r="X897" s="551"/>
      <c r="Y897" s="551"/>
      <c r="Z897" s="551"/>
      <c r="AA897" s="551"/>
      <c r="AB897" s="551"/>
      <c r="AC897" s="551"/>
      <c r="AD897" s="551"/>
      <c r="AE897" s="551"/>
      <c r="AF897" s="551"/>
      <c r="AG897" s="551"/>
      <c r="AH897" s="551"/>
      <c r="AI897" s="551"/>
      <c r="AJ897" s="551"/>
      <c r="AK897" s="551"/>
      <c r="AL897" s="551"/>
      <c r="AM897" s="551"/>
      <c r="AN897" s="551"/>
      <c r="AO897" s="551"/>
      <c r="AP897" s="551"/>
      <c r="AQ897" s="551"/>
      <c r="AR897" s="551"/>
      <c r="AS897" s="551"/>
      <c r="AT897" s="551"/>
      <c r="AU897" s="551"/>
      <c r="AV897" s="551"/>
      <c r="AW897" s="551"/>
      <c r="AX897" s="551"/>
      <c r="AY897" s="551"/>
      <c r="AZ897" s="551"/>
      <c r="BA897" s="551"/>
      <c r="BB897" s="551"/>
      <c r="BC897" s="551"/>
      <c r="BD897" s="551"/>
      <c r="BE897" s="551"/>
      <c r="BF897" s="551"/>
      <c r="BG897" s="551"/>
      <c r="BH897" s="551"/>
      <c r="BI897" s="551"/>
      <c r="BJ897" s="551"/>
      <c r="BK897" s="551"/>
      <c r="BL897" s="551"/>
      <c r="BM897" s="551"/>
      <c r="BN897" s="551"/>
      <c r="BO897" s="551"/>
      <c r="BP897" s="551"/>
      <c r="BQ897" s="551"/>
      <c r="BR897" s="551"/>
      <c r="BS897" s="551"/>
      <c r="BT897" s="551"/>
      <c r="BU897" s="551"/>
      <c r="BV897" s="551"/>
      <c r="BW897" s="551"/>
      <c r="BX897" s="551"/>
      <c r="BY897" s="551"/>
    </row>
    <row r="898">
      <c r="A898" s="551"/>
      <c r="B898" s="551"/>
      <c r="C898" s="551"/>
      <c r="D898" s="551"/>
      <c r="E898" s="554"/>
      <c r="H898" s="551"/>
      <c r="I898" s="551"/>
      <c r="J898" s="551"/>
      <c r="K898" s="551"/>
      <c r="L898" s="551"/>
      <c r="M898" s="551"/>
      <c r="N898" s="551"/>
      <c r="O898" s="551"/>
      <c r="P898" s="551"/>
      <c r="Q898" s="551"/>
      <c r="R898" s="551"/>
      <c r="S898" s="551"/>
      <c r="T898" s="551"/>
      <c r="U898" s="551"/>
      <c r="V898" s="551"/>
      <c r="W898" s="551"/>
      <c r="X898" s="551"/>
      <c r="Y898" s="551"/>
      <c r="Z898" s="551"/>
      <c r="AA898" s="551"/>
      <c r="AB898" s="551"/>
      <c r="AC898" s="551"/>
      <c r="AD898" s="551"/>
      <c r="AE898" s="551"/>
      <c r="AF898" s="551"/>
      <c r="AG898" s="551"/>
      <c r="AH898" s="551"/>
      <c r="AI898" s="551"/>
      <c r="AJ898" s="551"/>
      <c r="AK898" s="551"/>
      <c r="AL898" s="551"/>
      <c r="AM898" s="551"/>
      <c r="AN898" s="551"/>
      <c r="AO898" s="551"/>
      <c r="AP898" s="551"/>
      <c r="AQ898" s="551"/>
      <c r="AR898" s="551"/>
      <c r="AS898" s="551"/>
      <c r="AT898" s="551"/>
      <c r="AU898" s="551"/>
      <c r="AV898" s="551"/>
      <c r="AW898" s="551"/>
      <c r="AX898" s="551"/>
      <c r="AY898" s="551"/>
      <c r="AZ898" s="551"/>
      <c r="BA898" s="551"/>
      <c r="BB898" s="551"/>
      <c r="BC898" s="551"/>
      <c r="BD898" s="551"/>
      <c r="BE898" s="551"/>
      <c r="BF898" s="551"/>
      <c r="BG898" s="551"/>
      <c r="BH898" s="551"/>
      <c r="BI898" s="551"/>
      <c r="BJ898" s="551"/>
      <c r="BK898" s="551"/>
      <c r="BL898" s="551"/>
      <c r="BM898" s="551"/>
      <c r="BN898" s="551"/>
      <c r="BO898" s="551"/>
      <c r="BP898" s="551"/>
      <c r="BQ898" s="551"/>
      <c r="BR898" s="551"/>
      <c r="BS898" s="551"/>
      <c r="BT898" s="551"/>
      <c r="BU898" s="551"/>
      <c r="BV898" s="551"/>
      <c r="BW898" s="551"/>
      <c r="BX898" s="551"/>
      <c r="BY898" s="551"/>
    </row>
    <row r="899">
      <c r="A899" s="551"/>
      <c r="B899" s="551"/>
      <c r="C899" s="551"/>
      <c r="D899" s="551"/>
      <c r="E899" s="554"/>
      <c r="H899" s="551"/>
      <c r="I899" s="551"/>
      <c r="J899" s="551"/>
      <c r="K899" s="551"/>
      <c r="L899" s="551"/>
      <c r="M899" s="551"/>
      <c r="N899" s="551"/>
      <c r="O899" s="551"/>
      <c r="P899" s="551"/>
      <c r="Q899" s="551"/>
      <c r="R899" s="551"/>
      <c r="S899" s="551"/>
      <c r="T899" s="551"/>
      <c r="U899" s="551"/>
      <c r="V899" s="551"/>
      <c r="W899" s="551"/>
      <c r="X899" s="551"/>
      <c r="Y899" s="551"/>
      <c r="Z899" s="551"/>
      <c r="AA899" s="551"/>
      <c r="AB899" s="551"/>
      <c r="AC899" s="551"/>
      <c r="AD899" s="551"/>
      <c r="AE899" s="551"/>
      <c r="AF899" s="551"/>
      <c r="AG899" s="551"/>
      <c r="AH899" s="551"/>
      <c r="AI899" s="551"/>
      <c r="AJ899" s="551"/>
      <c r="AK899" s="551"/>
      <c r="AL899" s="551"/>
      <c r="AM899" s="551"/>
      <c r="AN899" s="551"/>
      <c r="AO899" s="551"/>
      <c r="AP899" s="551"/>
      <c r="AQ899" s="551"/>
      <c r="AR899" s="551"/>
      <c r="AS899" s="551"/>
      <c r="AT899" s="551"/>
      <c r="AU899" s="551"/>
      <c r="AV899" s="551"/>
      <c r="AW899" s="551"/>
      <c r="AX899" s="551"/>
      <c r="AY899" s="551"/>
      <c r="AZ899" s="551"/>
      <c r="BA899" s="551"/>
      <c r="BB899" s="551"/>
      <c r="BC899" s="551"/>
      <c r="BD899" s="551"/>
      <c r="BE899" s="551"/>
      <c r="BF899" s="551"/>
      <c r="BG899" s="551"/>
      <c r="BH899" s="551"/>
      <c r="BI899" s="551"/>
      <c r="BJ899" s="551"/>
      <c r="BK899" s="551"/>
      <c r="BL899" s="551"/>
      <c r="BM899" s="551"/>
      <c r="BN899" s="551"/>
      <c r="BO899" s="551"/>
      <c r="BP899" s="551"/>
      <c r="BQ899" s="551"/>
      <c r="BR899" s="551"/>
      <c r="BS899" s="551"/>
      <c r="BT899" s="551"/>
      <c r="BU899" s="551"/>
      <c r="BV899" s="551"/>
      <c r="BW899" s="551"/>
      <c r="BX899" s="551"/>
      <c r="BY899" s="551"/>
    </row>
    <row r="900">
      <c r="A900" s="551"/>
      <c r="B900" s="551"/>
      <c r="C900" s="551"/>
      <c r="D900" s="551"/>
      <c r="E900" s="554"/>
      <c r="H900" s="551"/>
      <c r="I900" s="551"/>
      <c r="J900" s="551"/>
      <c r="K900" s="551"/>
      <c r="L900" s="551"/>
      <c r="M900" s="551"/>
      <c r="N900" s="551"/>
      <c r="O900" s="551"/>
      <c r="P900" s="551"/>
      <c r="Q900" s="551"/>
      <c r="R900" s="551"/>
      <c r="S900" s="551"/>
      <c r="T900" s="551"/>
      <c r="U900" s="551"/>
      <c r="V900" s="551"/>
      <c r="W900" s="551"/>
      <c r="X900" s="551"/>
      <c r="Y900" s="551"/>
      <c r="Z900" s="551"/>
      <c r="AA900" s="551"/>
      <c r="AB900" s="551"/>
      <c r="AC900" s="551"/>
      <c r="AD900" s="551"/>
      <c r="AE900" s="551"/>
      <c r="AF900" s="551"/>
      <c r="AG900" s="551"/>
      <c r="AH900" s="551"/>
      <c r="AI900" s="551"/>
      <c r="AJ900" s="551"/>
      <c r="AK900" s="551"/>
      <c r="AL900" s="551"/>
      <c r="AM900" s="551"/>
      <c r="AN900" s="551"/>
      <c r="AO900" s="551"/>
      <c r="AP900" s="551"/>
      <c r="AQ900" s="551"/>
      <c r="AR900" s="551"/>
      <c r="AS900" s="551"/>
      <c r="AT900" s="551"/>
      <c r="AU900" s="551"/>
      <c r="AV900" s="551"/>
      <c r="AW900" s="551"/>
      <c r="AX900" s="551"/>
      <c r="AY900" s="551"/>
      <c r="AZ900" s="551"/>
      <c r="BA900" s="551"/>
      <c r="BB900" s="551"/>
      <c r="BC900" s="551"/>
      <c r="BD900" s="551"/>
      <c r="BE900" s="551"/>
      <c r="BF900" s="551"/>
      <c r="BG900" s="551"/>
      <c r="BH900" s="551"/>
      <c r="BI900" s="551"/>
      <c r="BJ900" s="551"/>
      <c r="BK900" s="551"/>
      <c r="BL900" s="551"/>
      <c r="BM900" s="551"/>
      <c r="BN900" s="551"/>
      <c r="BO900" s="551"/>
      <c r="BP900" s="551"/>
      <c r="BQ900" s="551"/>
      <c r="BR900" s="551"/>
      <c r="BS900" s="551"/>
      <c r="BT900" s="551"/>
      <c r="BU900" s="551"/>
      <c r="BV900" s="551"/>
      <c r="BW900" s="551"/>
      <c r="BX900" s="551"/>
      <c r="BY900" s="551"/>
    </row>
    <row r="901">
      <c r="A901" s="551"/>
      <c r="B901" s="551"/>
      <c r="C901" s="551"/>
      <c r="D901" s="551"/>
      <c r="E901" s="554"/>
      <c r="H901" s="551"/>
      <c r="I901" s="551"/>
      <c r="J901" s="551"/>
      <c r="K901" s="551"/>
      <c r="L901" s="551"/>
      <c r="M901" s="551"/>
      <c r="N901" s="551"/>
      <c r="O901" s="551"/>
      <c r="P901" s="551"/>
      <c r="Q901" s="551"/>
      <c r="R901" s="551"/>
      <c r="S901" s="551"/>
      <c r="T901" s="551"/>
      <c r="U901" s="551"/>
      <c r="V901" s="551"/>
      <c r="W901" s="551"/>
      <c r="X901" s="551"/>
      <c r="Y901" s="551"/>
      <c r="Z901" s="551"/>
      <c r="AA901" s="551"/>
      <c r="AB901" s="551"/>
      <c r="AC901" s="551"/>
      <c r="AD901" s="551"/>
      <c r="AE901" s="551"/>
      <c r="AF901" s="551"/>
      <c r="AG901" s="551"/>
      <c r="AH901" s="551"/>
      <c r="AI901" s="551"/>
      <c r="AJ901" s="551"/>
      <c r="AK901" s="551"/>
      <c r="AL901" s="551"/>
      <c r="AM901" s="551"/>
      <c r="AN901" s="551"/>
      <c r="AO901" s="551"/>
      <c r="AP901" s="551"/>
      <c r="AQ901" s="551"/>
      <c r="AR901" s="551"/>
      <c r="AS901" s="551"/>
      <c r="AT901" s="551"/>
      <c r="AU901" s="551"/>
      <c r="AV901" s="551"/>
      <c r="AW901" s="551"/>
      <c r="AX901" s="551"/>
      <c r="AY901" s="551"/>
      <c r="AZ901" s="551"/>
      <c r="BA901" s="551"/>
      <c r="BB901" s="551"/>
      <c r="BC901" s="551"/>
      <c r="BD901" s="551"/>
      <c r="BE901" s="551"/>
      <c r="BF901" s="551"/>
      <c r="BG901" s="551"/>
      <c r="BH901" s="551"/>
      <c r="BI901" s="551"/>
      <c r="BJ901" s="551"/>
      <c r="BK901" s="551"/>
      <c r="BL901" s="551"/>
      <c r="BM901" s="551"/>
      <c r="BN901" s="551"/>
      <c r="BO901" s="551"/>
      <c r="BP901" s="551"/>
      <c r="BQ901" s="551"/>
      <c r="BR901" s="551"/>
      <c r="BS901" s="551"/>
      <c r="BT901" s="551"/>
      <c r="BU901" s="551"/>
      <c r="BV901" s="551"/>
      <c r="BW901" s="551"/>
      <c r="BX901" s="551"/>
      <c r="BY901" s="551"/>
    </row>
    <row r="902">
      <c r="A902" s="551"/>
      <c r="B902" s="551"/>
      <c r="C902" s="551"/>
      <c r="D902" s="551"/>
      <c r="E902" s="554"/>
      <c r="H902" s="551"/>
      <c r="I902" s="551"/>
      <c r="J902" s="551"/>
      <c r="K902" s="551"/>
      <c r="L902" s="551"/>
      <c r="M902" s="551"/>
      <c r="N902" s="551"/>
      <c r="O902" s="551"/>
      <c r="P902" s="551"/>
      <c r="Q902" s="551"/>
      <c r="R902" s="551"/>
      <c r="S902" s="551"/>
      <c r="T902" s="551"/>
      <c r="U902" s="551"/>
      <c r="V902" s="551"/>
      <c r="W902" s="551"/>
      <c r="X902" s="551"/>
      <c r="Y902" s="551"/>
      <c r="Z902" s="551"/>
      <c r="AA902" s="551"/>
      <c r="AB902" s="551"/>
      <c r="AC902" s="551"/>
      <c r="AD902" s="551"/>
      <c r="AE902" s="551"/>
      <c r="AF902" s="551"/>
      <c r="AG902" s="551"/>
      <c r="AH902" s="551"/>
      <c r="AI902" s="551"/>
      <c r="AJ902" s="551"/>
      <c r="AK902" s="551"/>
      <c r="AL902" s="551"/>
      <c r="AM902" s="551"/>
      <c r="AN902" s="551"/>
      <c r="AO902" s="551"/>
      <c r="AP902" s="551"/>
      <c r="AQ902" s="551"/>
      <c r="AR902" s="551"/>
      <c r="AS902" s="551"/>
      <c r="AT902" s="551"/>
      <c r="AU902" s="551"/>
      <c r="AV902" s="551"/>
      <c r="AW902" s="551"/>
      <c r="AX902" s="551"/>
      <c r="AY902" s="551"/>
      <c r="AZ902" s="551"/>
      <c r="BA902" s="551"/>
      <c r="BB902" s="551"/>
      <c r="BC902" s="551"/>
      <c r="BD902" s="551"/>
      <c r="BE902" s="551"/>
      <c r="BF902" s="551"/>
      <c r="BG902" s="551"/>
      <c r="BH902" s="551"/>
      <c r="BI902" s="551"/>
      <c r="BJ902" s="551"/>
      <c r="BK902" s="551"/>
      <c r="BL902" s="551"/>
      <c r="BM902" s="551"/>
      <c r="BN902" s="551"/>
      <c r="BO902" s="551"/>
      <c r="BP902" s="551"/>
      <c r="BQ902" s="551"/>
      <c r="BR902" s="551"/>
      <c r="BS902" s="551"/>
      <c r="BT902" s="551"/>
      <c r="BU902" s="551"/>
      <c r="BV902" s="551"/>
      <c r="BW902" s="551"/>
      <c r="BX902" s="551"/>
      <c r="BY902" s="551"/>
    </row>
    <row r="903">
      <c r="A903" s="551"/>
      <c r="B903" s="551"/>
      <c r="C903" s="551"/>
      <c r="D903" s="551"/>
      <c r="E903" s="554"/>
      <c r="H903" s="551"/>
      <c r="I903" s="551"/>
      <c r="J903" s="551"/>
      <c r="K903" s="551"/>
      <c r="L903" s="551"/>
      <c r="M903" s="551"/>
      <c r="N903" s="551"/>
      <c r="O903" s="551"/>
      <c r="P903" s="551"/>
      <c r="Q903" s="551"/>
      <c r="R903" s="551"/>
      <c r="S903" s="551"/>
      <c r="T903" s="551"/>
      <c r="U903" s="551"/>
      <c r="V903" s="551"/>
      <c r="W903" s="551"/>
      <c r="X903" s="551"/>
      <c r="Y903" s="551"/>
      <c r="Z903" s="551"/>
      <c r="AA903" s="551"/>
      <c r="AB903" s="551"/>
      <c r="AC903" s="551"/>
      <c r="AD903" s="551"/>
      <c r="AE903" s="551"/>
      <c r="AF903" s="551"/>
      <c r="AG903" s="551"/>
      <c r="AH903" s="551"/>
      <c r="AI903" s="551"/>
      <c r="AJ903" s="551"/>
      <c r="AK903" s="551"/>
      <c r="AL903" s="551"/>
      <c r="AM903" s="551"/>
      <c r="AN903" s="551"/>
      <c r="AO903" s="551"/>
      <c r="AP903" s="551"/>
      <c r="AQ903" s="551"/>
      <c r="AR903" s="551"/>
      <c r="AS903" s="551"/>
      <c r="AT903" s="551"/>
      <c r="AU903" s="551"/>
      <c r="AV903" s="551"/>
      <c r="AW903" s="551"/>
      <c r="AX903" s="551"/>
      <c r="AY903" s="551"/>
      <c r="AZ903" s="551"/>
      <c r="BA903" s="551"/>
      <c r="BB903" s="551"/>
      <c r="BC903" s="551"/>
      <c r="BD903" s="551"/>
      <c r="BE903" s="551"/>
      <c r="BF903" s="551"/>
      <c r="BG903" s="551"/>
      <c r="BH903" s="551"/>
      <c r="BI903" s="551"/>
      <c r="BJ903" s="551"/>
      <c r="BK903" s="551"/>
      <c r="BL903" s="551"/>
      <c r="BM903" s="551"/>
      <c r="BN903" s="551"/>
      <c r="BO903" s="551"/>
      <c r="BP903" s="551"/>
      <c r="BQ903" s="551"/>
      <c r="BR903" s="551"/>
      <c r="BS903" s="551"/>
      <c r="BT903" s="551"/>
      <c r="BU903" s="551"/>
      <c r="BV903" s="551"/>
      <c r="BW903" s="551"/>
      <c r="BX903" s="551"/>
      <c r="BY903" s="551"/>
    </row>
    <row r="904">
      <c r="A904" s="551"/>
      <c r="B904" s="551"/>
      <c r="C904" s="551"/>
      <c r="D904" s="551"/>
      <c r="E904" s="554"/>
      <c r="H904" s="551"/>
      <c r="I904" s="551"/>
      <c r="J904" s="551"/>
      <c r="K904" s="551"/>
      <c r="L904" s="551"/>
      <c r="M904" s="551"/>
      <c r="N904" s="551"/>
      <c r="O904" s="551"/>
      <c r="P904" s="551"/>
      <c r="Q904" s="551"/>
      <c r="R904" s="551"/>
      <c r="S904" s="551"/>
      <c r="T904" s="551"/>
      <c r="U904" s="551"/>
      <c r="V904" s="551"/>
      <c r="W904" s="551"/>
      <c r="X904" s="551"/>
      <c r="Y904" s="551"/>
      <c r="Z904" s="551"/>
      <c r="AA904" s="551"/>
      <c r="AB904" s="551"/>
      <c r="AC904" s="551"/>
      <c r="AD904" s="551"/>
      <c r="AE904" s="551"/>
      <c r="AF904" s="551"/>
      <c r="AG904" s="551"/>
      <c r="AH904" s="551"/>
      <c r="AI904" s="551"/>
      <c r="AJ904" s="551"/>
      <c r="AK904" s="551"/>
      <c r="AL904" s="551"/>
      <c r="AM904" s="551"/>
      <c r="AN904" s="551"/>
      <c r="AO904" s="551"/>
      <c r="AP904" s="551"/>
      <c r="AQ904" s="551"/>
      <c r="AR904" s="551"/>
      <c r="AS904" s="551"/>
      <c r="AT904" s="551"/>
      <c r="AU904" s="551"/>
      <c r="AV904" s="551"/>
      <c r="AW904" s="551"/>
      <c r="AX904" s="551"/>
      <c r="AY904" s="551"/>
      <c r="AZ904" s="551"/>
      <c r="BA904" s="551"/>
      <c r="BB904" s="551"/>
      <c r="BC904" s="551"/>
      <c r="BD904" s="551"/>
      <c r="BE904" s="551"/>
      <c r="BF904" s="551"/>
      <c r="BG904" s="551"/>
      <c r="BH904" s="551"/>
      <c r="BI904" s="551"/>
      <c r="BJ904" s="551"/>
      <c r="BK904" s="551"/>
      <c r="BL904" s="551"/>
      <c r="BM904" s="551"/>
      <c r="BN904" s="551"/>
      <c r="BO904" s="551"/>
      <c r="BP904" s="551"/>
      <c r="BQ904" s="551"/>
      <c r="BR904" s="551"/>
      <c r="BS904" s="551"/>
      <c r="BT904" s="551"/>
      <c r="BU904" s="551"/>
      <c r="BV904" s="551"/>
      <c r="BW904" s="551"/>
      <c r="BX904" s="551"/>
      <c r="BY904" s="551"/>
    </row>
    <row r="905">
      <c r="A905" s="551"/>
      <c r="B905" s="551"/>
      <c r="C905" s="551"/>
      <c r="D905" s="551"/>
      <c r="E905" s="554"/>
      <c r="H905" s="551"/>
      <c r="I905" s="551"/>
      <c r="J905" s="551"/>
      <c r="K905" s="551"/>
      <c r="L905" s="551"/>
      <c r="M905" s="551"/>
      <c r="N905" s="551"/>
      <c r="O905" s="551"/>
      <c r="P905" s="551"/>
      <c r="Q905" s="551"/>
      <c r="R905" s="551"/>
      <c r="S905" s="551"/>
      <c r="T905" s="551"/>
      <c r="U905" s="551"/>
      <c r="V905" s="551"/>
      <c r="W905" s="551"/>
      <c r="X905" s="551"/>
      <c r="Y905" s="551"/>
      <c r="Z905" s="551"/>
      <c r="AA905" s="551"/>
      <c r="AB905" s="551"/>
      <c r="AC905" s="551"/>
      <c r="AD905" s="551"/>
      <c r="AE905" s="551"/>
      <c r="AF905" s="551"/>
      <c r="AG905" s="551"/>
      <c r="AH905" s="551"/>
      <c r="AI905" s="551"/>
      <c r="AJ905" s="551"/>
      <c r="AK905" s="551"/>
      <c r="AL905" s="551"/>
      <c r="AM905" s="551"/>
      <c r="AN905" s="551"/>
      <c r="AO905" s="551"/>
      <c r="AP905" s="551"/>
      <c r="AQ905" s="551"/>
      <c r="AR905" s="551"/>
      <c r="AS905" s="551"/>
      <c r="AT905" s="551"/>
      <c r="AU905" s="551"/>
      <c r="AV905" s="551"/>
      <c r="AW905" s="551"/>
      <c r="AX905" s="551"/>
      <c r="AY905" s="551"/>
      <c r="AZ905" s="551"/>
      <c r="BA905" s="551"/>
      <c r="BB905" s="551"/>
      <c r="BC905" s="551"/>
      <c r="BD905" s="551"/>
      <c r="BE905" s="551"/>
      <c r="BF905" s="551"/>
      <c r="BG905" s="551"/>
      <c r="BH905" s="551"/>
      <c r="BI905" s="551"/>
      <c r="BJ905" s="551"/>
      <c r="BK905" s="551"/>
      <c r="BL905" s="551"/>
      <c r="BM905" s="551"/>
      <c r="BN905" s="551"/>
      <c r="BO905" s="551"/>
      <c r="BP905" s="551"/>
      <c r="BQ905" s="551"/>
      <c r="BR905" s="551"/>
      <c r="BS905" s="551"/>
      <c r="BT905" s="551"/>
      <c r="BU905" s="551"/>
      <c r="BV905" s="551"/>
      <c r="BW905" s="551"/>
      <c r="BX905" s="551"/>
      <c r="BY905" s="551"/>
    </row>
    <row r="906">
      <c r="A906" s="551"/>
      <c r="B906" s="551"/>
      <c r="C906" s="551"/>
      <c r="D906" s="551"/>
      <c r="E906" s="554"/>
      <c r="H906" s="551"/>
      <c r="I906" s="551"/>
      <c r="J906" s="551"/>
      <c r="K906" s="551"/>
      <c r="L906" s="551"/>
      <c r="M906" s="551"/>
      <c r="N906" s="551"/>
      <c r="O906" s="551"/>
      <c r="P906" s="551"/>
      <c r="Q906" s="551"/>
      <c r="R906" s="551"/>
      <c r="S906" s="551"/>
      <c r="T906" s="551"/>
      <c r="U906" s="551"/>
      <c r="V906" s="551"/>
      <c r="W906" s="551"/>
      <c r="X906" s="551"/>
      <c r="Y906" s="551"/>
      <c r="Z906" s="551"/>
      <c r="AA906" s="551"/>
      <c r="AB906" s="551"/>
      <c r="AC906" s="551"/>
      <c r="AD906" s="551"/>
      <c r="AE906" s="551"/>
      <c r="AF906" s="551"/>
      <c r="AG906" s="551"/>
      <c r="AH906" s="551"/>
      <c r="AI906" s="551"/>
      <c r="AJ906" s="551"/>
      <c r="AK906" s="551"/>
      <c r="AL906" s="551"/>
      <c r="AM906" s="551"/>
      <c r="AN906" s="551"/>
      <c r="AO906" s="551"/>
      <c r="AP906" s="551"/>
      <c r="AQ906" s="551"/>
      <c r="AR906" s="551"/>
      <c r="AS906" s="551"/>
      <c r="AT906" s="551"/>
      <c r="AU906" s="551"/>
      <c r="AV906" s="551"/>
      <c r="AW906" s="551"/>
      <c r="AX906" s="551"/>
      <c r="AY906" s="551"/>
      <c r="AZ906" s="551"/>
      <c r="BA906" s="551"/>
      <c r="BB906" s="551"/>
      <c r="BC906" s="551"/>
      <c r="BD906" s="551"/>
      <c r="BE906" s="551"/>
      <c r="BF906" s="551"/>
      <c r="BG906" s="551"/>
      <c r="BH906" s="551"/>
      <c r="BI906" s="551"/>
      <c r="BJ906" s="551"/>
      <c r="BK906" s="551"/>
      <c r="BL906" s="551"/>
      <c r="BM906" s="551"/>
      <c r="BN906" s="551"/>
      <c r="BO906" s="551"/>
      <c r="BP906" s="551"/>
      <c r="BQ906" s="551"/>
      <c r="BR906" s="551"/>
      <c r="BS906" s="551"/>
      <c r="BT906" s="551"/>
      <c r="BU906" s="551"/>
      <c r="BV906" s="551"/>
      <c r="BW906" s="551"/>
      <c r="BX906" s="551"/>
      <c r="BY906" s="551"/>
    </row>
    <row r="907">
      <c r="A907" s="551"/>
      <c r="B907" s="551"/>
      <c r="C907" s="551"/>
      <c r="D907" s="551"/>
      <c r="E907" s="554"/>
      <c r="H907" s="551"/>
      <c r="I907" s="551"/>
      <c r="J907" s="551"/>
      <c r="K907" s="551"/>
      <c r="L907" s="551"/>
      <c r="M907" s="551"/>
      <c r="N907" s="551"/>
      <c r="O907" s="551"/>
      <c r="P907" s="551"/>
      <c r="Q907" s="551"/>
      <c r="R907" s="551"/>
      <c r="S907" s="551"/>
      <c r="T907" s="551"/>
      <c r="U907" s="551"/>
      <c r="V907" s="551"/>
      <c r="W907" s="551"/>
      <c r="X907" s="551"/>
      <c r="Y907" s="551"/>
      <c r="Z907" s="551"/>
      <c r="AA907" s="551"/>
      <c r="AB907" s="551"/>
      <c r="AC907" s="551"/>
      <c r="AD907" s="551"/>
      <c r="AE907" s="551"/>
      <c r="AF907" s="551"/>
      <c r="AG907" s="551"/>
      <c r="AH907" s="551"/>
      <c r="AI907" s="551"/>
      <c r="AJ907" s="551"/>
      <c r="AK907" s="551"/>
      <c r="AL907" s="551"/>
      <c r="AM907" s="551"/>
      <c r="AN907" s="551"/>
      <c r="AO907" s="551"/>
      <c r="AP907" s="551"/>
      <c r="AQ907" s="551"/>
      <c r="AR907" s="551"/>
      <c r="AS907" s="551"/>
      <c r="AT907" s="551"/>
      <c r="AU907" s="551"/>
      <c r="AV907" s="551"/>
      <c r="AW907" s="551"/>
      <c r="AX907" s="551"/>
      <c r="AY907" s="551"/>
      <c r="AZ907" s="551"/>
      <c r="BA907" s="551"/>
      <c r="BB907" s="551"/>
      <c r="BC907" s="551"/>
      <c r="BD907" s="551"/>
      <c r="BE907" s="551"/>
      <c r="BF907" s="551"/>
      <c r="BG907" s="551"/>
      <c r="BH907" s="551"/>
      <c r="BI907" s="551"/>
      <c r="BJ907" s="551"/>
      <c r="BK907" s="551"/>
      <c r="BL907" s="551"/>
      <c r="BM907" s="551"/>
      <c r="BN907" s="551"/>
      <c r="BO907" s="551"/>
      <c r="BP907" s="551"/>
      <c r="BQ907" s="551"/>
      <c r="BR907" s="551"/>
      <c r="BS907" s="551"/>
      <c r="BT907" s="551"/>
      <c r="BU907" s="551"/>
      <c r="BV907" s="551"/>
      <c r="BW907" s="551"/>
      <c r="BX907" s="551"/>
      <c r="BY907" s="551"/>
    </row>
    <row r="908">
      <c r="A908" s="551"/>
      <c r="B908" s="551"/>
      <c r="C908" s="551"/>
      <c r="D908" s="551"/>
      <c r="E908" s="554"/>
      <c r="H908" s="551"/>
      <c r="I908" s="551"/>
      <c r="J908" s="551"/>
      <c r="K908" s="551"/>
      <c r="L908" s="551"/>
      <c r="M908" s="551"/>
      <c r="N908" s="551"/>
      <c r="O908" s="551"/>
      <c r="P908" s="551"/>
      <c r="Q908" s="551"/>
      <c r="R908" s="551"/>
      <c r="S908" s="551"/>
      <c r="T908" s="551"/>
      <c r="U908" s="551"/>
      <c r="V908" s="551"/>
      <c r="W908" s="551"/>
      <c r="X908" s="551"/>
      <c r="Y908" s="551"/>
      <c r="Z908" s="551"/>
      <c r="AA908" s="551"/>
      <c r="AB908" s="551"/>
      <c r="AC908" s="551"/>
      <c r="AD908" s="551"/>
      <c r="AE908" s="551"/>
      <c r="AF908" s="551"/>
      <c r="AG908" s="551"/>
      <c r="AH908" s="551"/>
      <c r="AI908" s="551"/>
      <c r="AJ908" s="551"/>
      <c r="AK908" s="551"/>
      <c r="AL908" s="551"/>
      <c r="AM908" s="551"/>
      <c r="AN908" s="551"/>
      <c r="AO908" s="551"/>
      <c r="AP908" s="551"/>
      <c r="AQ908" s="551"/>
      <c r="AR908" s="551"/>
      <c r="AS908" s="551"/>
      <c r="AT908" s="551"/>
      <c r="AU908" s="551"/>
      <c r="AV908" s="551"/>
      <c r="AW908" s="551"/>
      <c r="AX908" s="551"/>
      <c r="AY908" s="551"/>
      <c r="AZ908" s="551"/>
      <c r="BA908" s="551"/>
      <c r="BB908" s="551"/>
      <c r="BC908" s="551"/>
      <c r="BD908" s="551"/>
      <c r="BE908" s="551"/>
      <c r="BF908" s="551"/>
      <c r="BG908" s="551"/>
      <c r="BH908" s="551"/>
      <c r="BI908" s="551"/>
      <c r="BJ908" s="551"/>
      <c r="BK908" s="551"/>
      <c r="BL908" s="551"/>
      <c r="BM908" s="551"/>
      <c r="BN908" s="551"/>
      <c r="BO908" s="551"/>
      <c r="BP908" s="551"/>
      <c r="BQ908" s="551"/>
      <c r="BR908" s="551"/>
      <c r="BS908" s="551"/>
      <c r="BT908" s="551"/>
      <c r="BU908" s="551"/>
      <c r="BV908" s="551"/>
      <c r="BW908" s="551"/>
      <c r="BX908" s="551"/>
      <c r="BY908" s="551"/>
    </row>
    <row r="909">
      <c r="A909" s="551"/>
      <c r="B909" s="551"/>
      <c r="C909" s="551"/>
      <c r="D909" s="551"/>
      <c r="E909" s="554"/>
      <c r="H909" s="551"/>
      <c r="I909" s="551"/>
      <c r="J909" s="551"/>
      <c r="K909" s="551"/>
      <c r="L909" s="551"/>
      <c r="M909" s="551"/>
      <c r="N909" s="551"/>
      <c r="O909" s="551"/>
      <c r="P909" s="551"/>
      <c r="Q909" s="551"/>
      <c r="R909" s="551"/>
      <c r="S909" s="551"/>
      <c r="T909" s="551"/>
      <c r="U909" s="551"/>
      <c r="V909" s="551"/>
      <c r="W909" s="551"/>
      <c r="X909" s="551"/>
      <c r="Y909" s="551"/>
      <c r="Z909" s="551"/>
      <c r="AA909" s="551"/>
      <c r="AB909" s="551"/>
      <c r="AC909" s="551"/>
      <c r="AD909" s="551"/>
      <c r="AE909" s="551"/>
      <c r="AF909" s="551"/>
      <c r="AG909" s="551"/>
      <c r="AH909" s="551"/>
      <c r="AI909" s="551"/>
      <c r="AJ909" s="551"/>
      <c r="AK909" s="551"/>
      <c r="AL909" s="551"/>
      <c r="AM909" s="551"/>
      <c r="AN909" s="551"/>
      <c r="AO909" s="551"/>
      <c r="AP909" s="551"/>
      <c r="AQ909" s="551"/>
      <c r="AR909" s="551"/>
      <c r="AS909" s="551"/>
      <c r="AT909" s="551"/>
      <c r="AU909" s="551"/>
      <c r="AV909" s="551"/>
      <c r="AW909" s="551"/>
      <c r="AX909" s="551"/>
      <c r="AY909" s="551"/>
      <c r="AZ909" s="551"/>
      <c r="BA909" s="551"/>
      <c r="BB909" s="551"/>
      <c r="BC909" s="551"/>
      <c r="BD909" s="551"/>
      <c r="BE909" s="551"/>
      <c r="BF909" s="551"/>
      <c r="BG909" s="551"/>
      <c r="BH909" s="551"/>
      <c r="BI909" s="551"/>
      <c r="BJ909" s="551"/>
      <c r="BK909" s="551"/>
      <c r="BL909" s="551"/>
      <c r="BM909" s="551"/>
      <c r="BN909" s="551"/>
      <c r="BO909" s="551"/>
      <c r="BP909" s="551"/>
      <c r="BQ909" s="551"/>
      <c r="BR909" s="551"/>
      <c r="BS909" s="551"/>
      <c r="BT909" s="551"/>
      <c r="BU909" s="551"/>
      <c r="BV909" s="551"/>
      <c r="BW909" s="551"/>
      <c r="BX909" s="551"/>
      <c r="BY909" s="551"/>
    </row>
    <row r="910">
      <c r="A910" s="551"/>
      <c r="B910" s="551"/>
      <c r="C910" s="551"/>
      <c r="D910" s="551"/>
      <c r="E910" s="554"/>
      <c r="H910" s="551"/>
      <c r="I910" s="551"/>
      <c r="J910" s="551"/>
      <c r="K910" s="551"/>
      <c r="L910" s="551"/>
      <c r="M910" s="551"/>
      <c r="N910" s="551"/>
      <c r="O910" s="551"/>
      <c r="P910" s="551"/>
      <c r="Q910" s="551"/>
      <c r="R910" s="551"/>
      <c r="S910" s="551"/>
      <c r="T910" s="551"/>
      <c r="U910" s="551"/>
      <c r="V910" s="551"/>
      <c r="W910" s="551"/>
      <c r="X910" s="551"/>
      <c r="Y910" s="551"/>
      <c r="Z910" s="551"/>
      <c r="AA910" s="551"/>
      <c r="AB910" s="551"/>
      <c r="AC910" s="551"/>
      <c r="AD910" s="551"/>
      <c r="AE910" s="551"/>
      <c r="AF910" s="551"/>
      <c r="AG910" s="551"/>
      <c r="AH910" s="551"/>
      <c r="AI910" s="551"/>
      <c r="AJ910" s="551"/>
      <c r="AK910" s="551"/>
      <c r="AL910" s="551"/>
      <c r="AM910" s="551"/>
      <c r="AN910" s="551"/>
      <c r="AO910" s="551"/>
      <c r="AP910" s="551"/>
      <c r="AQ910" s="551"/>
      <c r="AR910" s="551"/>
      <c r="AS910" s="551"/>
      <c r="AT910" s="551"/>
      <c r="AU910" s="551"/>
      <c r="AV910" s="551"/>
      <c r="AW910" s="551"/>
      <c r="AX910" s="551"/>
      <c r="AY910" s="551"/>
      <c r="AZ910" s="551"/>
      <c r="BA910" s="551"/>
      <c r="BB910" s="551"/>
      <c r="BC910" s="551"/>
      <c r="BD910" s="551"/>
      <c r="BE910" s="551"/>
      <c r="BF910" s="551"/>
      <c r="BG910" s="551"/>
      <c r="BH910" s="551"/>
      <c r="BI910" s="551"/>
      <c r="BJ910" s="551"/>
      <c r="BK910" s="551"/>
      <c r="BL910" s="551"/>
      <c r="BM910" s="551"/>
      <c r="BN910" s="551"/>
      <c r="BO910" s="551"/>
      <c r="BP910" s="551"/>
      <c r="BQ910" s="551"/>
      <c r="BR910" s="551"/>
      <c r="BS910" s="551"/>
      <c r="BT910" s="551"/>
      <c r="BU910" s="551"/>
      <c r="BV910" s="551"/>
      <c r="BW910" s="551"/>
      <c r="BX910" s="551"/>
      <c r="BY910" s="551"/>
    </row>
    <row r="911">
      <c r="A911" s="551"/>
      <c r="B911" s="551"/>
      <c r="C911" s="551"/>
      <c r="D911" s="551"/>
      <c r="E911" s="554"/>
      <c r="H911" s="551"/>
      <c r="I911" s="551"/>
      <c r="J911" s="551"/>
      <c r="K911" s="551"/>
      <c r="L911" s="551"/>
      <c r="M911" s="551"/>
      <c r="N911" s="551"/>
      <c r="O911" s="551"/>
      <c r="P911" s="551"/>
      <c r="Q911" s="551"/>
      <c r="R911" s="551"/>
      <c r="S911" s="551"/>
      <c r="T911" s="551"/>
      <c r="U911" s="551"/>
      <c r="V911" s="551"/>
      <c r="W911" s="551"/>
      <c r="X911" s="551"/>
      <c r="Y911" s="551"/>
      <c r="Z911" s="551"/>
      <c r="AA911" s="551"/>
      <c r="AB911" s="551"/>
      <c r="AC911" s="551"/>
      <c r="AD911" s="551"/>
      <c r="AE911" s="551"/>
      <c r="AF911" s="551"/>
      <c r="AG911" s="551"/>
      <c r="AH911" s="551"/>
      <c r="AI911" s="551"/>
      <c r="AJ911" s="551"/>
      <c r="AK911" s="551"/>
      <c r="AL911" s="551"/>
      <c r="AM911" s="551"/>
      <c r="AN911" s="551"/>
      <c r="AO911" s="551"/>
      <c r="AP911" s="551"/>
      <c r="AQ911" s="551"/>
      <c r="AR911" s="551"/>
      <c r="AS911" s="551"/>
      <c r="AT911" s="551"/>
      <c r="AU911" s="551"/>
      <c r="AV911" s="551"/>
      <c r="AW911" s="551"/>
      <c r="AX911" s="551"/>
      <c r="AY911" s="551"/>
      <c r="AZ911" s="551"/>
      <c r="BA911" s="551"/>
      <c r="BB911" s="551"/>
      <c r="BC911" s="551"/>
      <c r="BD911" s="551"/>
      <c r="BE911" s="551"/>
      <c r="BF911" s="551"/>
      <c r="BG911" s="551"/>
      <c r="BH911" s="551"/>
      <c r="BI911" s="551"/>
      <c r="BJ911" s="551"/>
      <c r="BK911" s="551"/>
      <c r="BL911" s="551"/>
      <c r="BM911" s="551"/>
      <c r="BN911" s="551"/>
      <c r="BO911" s="551"/>
      <c r="BP911" s="551"/>
      <c r="BQ911" s="551"/>
      <c r="BR911" s="551"/>
      <c r="BS911" s="551"/>
      <c r="BT911" s="551"/>
      <c r="BU911" s="551"/>
      <c r="BV911" s="551"/>
      <c r="BW911" s="551"/>
      <c r="BX911" s="551"/>
      <c r="BY911" s="551"/>
    </row>
    <row r="912">
      <c r="A912" s="551"/>
      <c r="B912" s="551"/>
      <c r="C912" s="551"/>
      <c r="D912" s="551"/>
      <c r="E912" s="554"/>
      <c r="H912" s="551"/>
      <c r="I912" s="551"/>
      <c r="J912" s="551"/>
      <c r="K912" s="551"/>
      <c r="L912" s="551"/>
      <c r="M912" s="551"/>
      <c r="N912" s="551"/>
      <c r="O912" s="551"/>
      <c r="P912" s="551"/>
      <c r="Q912" s="551"/>
      <c r="R912" s="551"/>
      <c r="S912" s="551"/>
      <c r="T912" s="551"/>
      <c r="U912" s="551"/>
      <c r="V912" s="551"/>
      <c r="W912" s="551"/>
      <c r="X912" s="551"/>
      <c r="Y912" s="551"/>
      <c r="Z912" s="551"/>
      <c r="AA912" s="551"/>
      <c r="AB912" s="551"/>
      <c r="AC912" s="551"/>
      <c r="AD912" s="551"/>
      <c r="AE912" s="551"/>
      <c r="AF912" s="551"/>
      <c r="AG912" s="551"/>
      <c r="AH912" s="551"/>
      <c r="AI912" s="551"/>
      <c r="AJ912" s="551"/>
      <c r="AK912" s="551"/>
      <c r="AL912" s="551"/>
      <c r="AM912" s="551"/>
      <c r="AN912" s="551"/>
      <c r="AO912" s="551"/>
      <c r="AP912" s="551"/>
      <c r="AQ912" s="551"/>
      <c r="AR912" s="551"/>
      <c r="AS912" s="551"/>
      <c r="AT912" s="551"/>
      <c r="AU912" s="551"/>
      <c r="AV912" s="551"/>
      <c r="AW912" s="551"/>
      <c r="AX912" s="551"/>
      <c r="AY912" s="551"/>
      <c r="AZ912" s="551"/>
      <c r="BA912" s="551"/>
      <c r="BB912" s="551"/>
      <c r="BC912" s="551"/>
      <c r="BD912" s="551"/>
      <c r="BE912" s="551"/>
      <c r="BF912" s="551"/>
      <c r="BG912" s="551"/>
      <c r="BH912" s="551"/>
      <c r="BI912" s="551"/>
      <c r="BJ912" s="551"/>
      <c r="BK912" s="551"/>
      <c r="BL912" s="551"/>
      <c r="BM912" s="551"/>
      <c r="BN912" s="551"/>
      <c r="BO912" s="551"/>
      <c r="BP912" s="551"/>
      <c r="BQ912" s="551"/>
      <c r="BR912" s="551"/>
      <c r="BS912" s="551"/>
      <c r="BT912" s="551"/>
      <c r="BU912" s="551"/>
      <c r="BV912" s="551"/>
      <c r="BW912" s="551"/>
      <c r="BX912" s="551"/>
      <c r="BY912" s="551"/>
    </row>
    <row r="913">
      <c r="A913" s="551"/>
      <c r="B913" s="551"/>
      <c r="C913" s="551"/>
      <c r="D913" s="551"/>
      <c r="E913" s="554"/>
      <c r="H913" s="551"/>
      <c r="I913" s="551"/>
      <c r="J913" s="551"/>
      <c r="K913" s="551"/>
      <c r="L913" s="551"/>
      <c r="M913" s="551"/>
      <c r="N913" s="551"/>
      <c r="O913" s="551"/>
      <c r="P913" s="551"/>
      <c r="Q913" s="551"/>
      <c r="R913" s="551"/>
      <c r="S913" s="551"/>
      <c r="T913" s="551"/>
      <c r="U913" s="551"/>
      <c r="V913" s="551"/>
      <c r="W913" s="551"/>
      <c r="X913" s="551"/>
      <c r="Y913" s="551"/>
      <c r="Z913" s="551"/>
      <c r="AA913" s="551"/>
      <c r="AB913" s="551"/>
      <c r="AC913" s="551"/>
      <c r="AD913" s="551"/>
      <c r="AE913" s="551"/>
      <c r="AF913" s="551"/>
      <c r="AG913" s="551"/>
      <c r="AH913" s="551"/>
      <c r="AI913" s="551"/>
      <c r="AJ913" s="551"/>
      <c r="AK913" s="551"/>
      <c r="AL913" s="551"/>
      <c r="AM913" s="551"/>
      <c r="AN913" s="551"/>
      <c r="AO913" s="551"/>
      <c r="AP913" s="551"/>
      <c r="AQ913" s="551"/>
      <c r="AR913" s="551"/>
      <c r="AS913" s="551"/>
      <c r="AT913" s="551"/>
      <c r="AU913" s="551"/>
      <c r="AV913" s="551"/>
      <c r="AW913" s="551"/>
      <c r="AX913" s="551"/>
      <c r="AY913" s="551"/>
      <c r="AZ913" s="551"/>
      <c r="BA913" s="551"/>
      <c r="BB913" s="551"/>
      <c r="BC913" s="551"/>
      <c r="BD913" s="551"/>
      <c r="BE913" s="551"/>
      <c r="BF913" s="551"/>
      <c r="BG913" s="551"/>
      <c r="BH913" s="551"/>
      <c r="BI913" s="551"/>
      <c r="BJ913" s="551"/>
      <c r="BK913" s="551"/>
      <c r="BL913" s="551"/>
      <c r="BM913" s="551"/>
      <c r="BN913" s="551"/>
      <c r="BO913" s="551"/>
      <c r="BP913" s="551"/>
      <c r="BQ913" s="551"/>
      <c r="BR913" s="551"/>
      <c r="BS913" s="551"/>
      <c r="BT913" s="551"/>
      <c r="BU913" s="551"/>
      <c r="BV913" s="551"/>
      <c r="BW913" s="551"/>
      <c r="BX913" s="551"/>
      <c r="BY913" s="551"/>
    </row>
    <row r="914">
      <c r="A914" s="551"/>
      <c r="B914" s="551"/>
      <c r="C914" s="551"/>
      <c r="D914" s="551"/>
      <c r="E914" s="554"/>
      <c r="H914" s="551"/>
      <c r="I914" s="551"/>
      <c r="J914" s="551"/>
      <c r="K914" s="551"/>
      <c r="L914" s="551"/>
      <c r="M914" s="551"/>
      <c r="N914" s="551"/>
      <c r="O914" s="551"/>
      <c r="P914" s="551"/>
      <c r="Q914" s="551"/>
      <c r="R914" s="551"/>
      <c r="S914" s="551"/>
      <c r="T914" s="551"/>
      <c r="U914" s="551"/>
      <c r="V914" s="551"/>
      <c r="W914" s="551"/>
      <c r="X914" s="551"/>
      <c r="Y914" s="551"/>
      <c r="Z914" s="551"/>
      <c r="AA914" s="551"/>
      <c r="AB914" s="551"/>
      <c r="AC914" s="551"/>
      <c r="AD914" s="551"/>
      <c r="AE914" s="551"/>
      <c r="AF914" s="551"/>
      <c r="AG914" s="551"/>
      <c r="AH914" s="551"/>
      <c r="AI914" s="551"/>
      <c r="AJ914" s="551"/>
      <c r="AK914" s="551"/>
      <c r="AL914" s="551"/>
      <c r="AM914" s="551"/>
      <c r="AN914" s="551"/>
      <c r="AO914" s="551"/>
      <c r="AP914" s="551"/>
      <c r="AQ914" s="551"/>
      <c r="AR914" s="551"/>
      <c r="AS914" s="551"/>
      <c r="AT914" s="551"/>
      <c r="AU914" s="551"/>
      <c r="AV914" s="551"/>
      <c r="AW914" s="551"/>
      <c r="AX914" s="551"/>
      <c r="AY914" s="551"/>
      <c r="AZ914" s="551"/>
      <c r="BA914" s="551"/>
      <c r="BB914" s="551"/>
      <c r="BC914" s="551"/>
      <c r="BD914" s="551"/>
      <c r="BE914" s="551"/>
      <c r="BF914" s="551"/>
      <c r="BG914" s="551"/>
      <c r="BH914" s="551"/>
      <c r="BI914" s="551"/>
      <c r="BJ914" s="551"/>
      <c r="BK914" s="551"/>
      <c r="BL914" s="551"/>
      <c r="BM914" s="551"/>
      <c r="BN914" s="551"/>
      <c r="BO914" s="551"/>
      <c r="BP914" s="551"/>
      <c r="BQ914" s="551"/>
      <c r="BR914" s="551"/>
      <c r="BS914" s="551"/>
      <c r="BT914" s="551"/>
      <c r="BU914" s="551"/>
      <c r="BV914" s="551"/>
      <c r="BW914" s="551"/>
      <c r="BX914" s="551"/>
      <c r="BY914" s="551"/>
    </row>
    <row r="915">
      <c r="A915" s="551"/>
      <c r="B915" s="551"/>
      <c r="C915" s="551"/>
      <c r="D915" s="551"/>
      <c r="E915" s="554"/>
      <c r="H915" s="551"/>
      <c r="I915" s="551"/>
      <c r="J915" s="551"/>
      <c r="K915" s="551"/>
      <c r="L915" s="551"/>
      <c r="M915" s="551"/>
      <c r="N915" s="551"/>
      <c r="O915" s="551"/>
      <c r="P915" s="551"/>
      <c r="Q915" s="551"/>
      <c r="R915" s="551"/>
      <c r="S915" s="551"/>
      <c r="T915" s="551"/>
      <c r="U915" s="551"/>
      <c r="V915" s="551"/>
      <c r="W915" s="551"/>
      <c r="X915" s="551"/>
      <c r="Y915" s="551"/>
      <c r="Z915" s="551"/>
      <c r="AA915" s="551"/>
      <c r="AB915" s="551"/>
      <c r="AC915" s="551"/>
      <c r="AD915" s="551"/>
      <c r="AE915" s="551"/>
      <c r="AF915" s="551"/>
      <c r="AG915" s="551"/>
      <c r="AH915" s="551"/>
      <c r="AI915" s="551"/>
      <c r="AJ915" s="551"/>
      <c r="AK915" s="551"/>
      <c r="AL915" s="551"/>
      <c r="AM915" s="551"/>
      <c r="AN915" s="551"/>
      <c r="AO915" s="551"/>
      <c r="AP915" s="551"/>
      <c r="AQ915" s="551"/>
      <c r="AR915" s="551"/>
      <c r="AS915" s="551"/>
      <c r="AT915" s="551"/>
      <c r="AU915" s="551"/>
      <c r="AV915" s="551"/>
      <c r="AW915" s="551"/>
      <c r="AX915" s="551"/>
      <c r="AY915" s="551"/>
      <c r="AZ915" s="551"/>
      <c r="BA915" s="551"/>
      <c r="BB915" s="551"/>
      <c r="BC915" s="551"/>
      <c r="BD915" s="551"/>
      <c r="BE915" s="551"/>
      <c r="BF915" s="551"/>
      <c r="BG915" s="551"/>
      <c r="BH915" s="551"/>
      <c r="BI915" s="551"/>
      <c r="BJ915" s="551"/>
      <c r="BK915" s="551"/>
      <c r="BL915" s="551"/>
      <c r="BM915" s="551"/>
      <c r="BN915" s="551"/>
      <c r="BO915" s="551"/>
      <c r="BP915" s="551"/>
      <c r="BQ915" s="551"/>
      <c r="BR915" s="551"/>
      <c r="BS915" s="551"/>
      <c r="BT915" s="551"/>
      <c r="BU915" s="551"/>
      <c r="BV915" s="551"/>
      <c r="BW915" s="551"/>
      <c r="BX915" s="551"/>
      <c r="BY915" s="551"/>
    </row>
    <row r="916">
      <c r="A916" s="551"/>
      <c r="B916" s="551"/>
      <c r="C916" s="551"/>
      <c r="D916" s="551"/>
      <c r="E916" s="554"/>
      <c r="H916" s="551"/>
      <c r="I916" s="551"/>
      <c r="J916" s="551"/>
      <c r="K916" s="551"/>
      <c r="L916" s="551"/>
      <c r="M916" s="551"/>
      <c r="N916" s="551"/>
      <c r="O916" s="551"/>
      <c r="P916" s="551"/>
      <c r="Q916" s="551"/>
      <c r="R916" s="551"/>
      <c r="S916" s="551"/>
      <c r="T916" s="551"/>
      <c r="U916" s="551"/>
      <c r="V916" s="551"/>
      <c r="W916" s="551"/>
      <c r="X916" s="551"/>
      <c r="Y916" s="551"/>
      <c r="Z916" s="551"/>
      <c r="AA916" s="551"/>
      <c r="AB916" s="551"/>
      <c r="AC916" s="551"/>
      <c r="AD916" s="551"/>
      <c r="AE916" s="551"/>
      <c r="AF916" s="551"/>
      <c r="AG916" s="551"/>
      <c r="AH916" s="551"/>
      <c r="AI916" s="551"/>
      <c r="AJ916" s="551"/>
      <c r="AK916" s="551"/>
      <c r="AL916" s="551"/>
      <c r="AM916" s="551"/>
      <c r="AN916" s="551"/>
      <c r="AO916" s="551"/>
      <c r="AP916" s="551"/>
      <c r="AQ916" s="551"/>
      <c r="AR916" s="551"/>
      <c r="AS916" s="551"/>
      <c r="AT916" s="551"/>
      <c r="AU916" s="551"/>
      <c r="AV916" s="551"/>
      <c r="AW916" s="551"/>
      <c r="AX916" s="551"/>
      <c r="AY916" s="551"/>
      <c r="AZ916" s="551"/>
      <c r="BA916" s="551"/>
      <c r="BB916" s="551"/>
      <c r="BC916" s="551"/>
      <c r="BD916" s="551"/>
      <c r="BE916" s="551"/>
      <c r="BF916" s="551"/>
      <c r="BG916" s="551"/>
      <c r="BH916" s="551"/>
      <c r="BI916" s="551"/>
      <c r="BJ916" s="551"/>
      <c r="BK916" s="551"/>
      <c r="BL916" s="551"/>
      <c r="BM916" s="551"/>
      <c r="BN916" s="551"/>
      <c r="BO916" s="551"/>
      <c r="BP916" s="551"/>
      <c r="BQ916" s="551"/>
      <c r="BR916" s="551"/>
      <c r="BS916" s="551"/>
      <c r="BT916" s="551"/>
      <c r="BU916" s="551"/>
      <c r="BV916" s="551"/>
      <c r="BW916" s="551"/>
      <c r="BX916" s="551"/>
      <c r="BY916" s="551"/>
    </row>
    <row r="917">
      <c r="A917" s="551"/>
      <c r="B917" s="551"/>
      <c r="C917" s="551"/>
      <c r="D917" s="551"/>
      <c r="E917" s="554"/>
      <c r="H917" s="551"/>
      <c r="I917" s="551"/>
      <c r="J917" s="551"/>
      <c r="K917" s="551"/>
      <c r="L917" s="551"/>
      <c r="M917" s="551"/>
      <c r="N917" s="551"/>
      <c r="O917" s="551"/>
      <c r="P917" s="551"/>
      <c r="Q917" s="551"/>
      <c r="R917" s="551"/>
      <c r="S917" s="551"/>
      <c r="T917" s="551"/>
      <c r="U917" s="551"/>
      <c r="V917" s="551"/>
      <c r="W917" s="551"/>
      <c r="X917" s="551"/>
      <c r="Y917" s="551"/>
      <c r="Z917" s="551"/>
      <c r="AA917" s="551"/>
      <c r="AB917" s="551"/>
      <c r="AC917" s="551"/>
      <c r="AD917" s="551"/>
      <c r="AE917" s="551"/>
      <c r="AF917" s="551"/>
      <c r="AG917" s="551"/>
      <c r="AH917" s="551"/>
      <c r="AI917" s="551"/>
      <c r="AJ917" s="551"/>
      <c r="AK917" s="551"/>
      <c r="AL917" s="551"/>
      <c r="AM917" s="551"/>
      <c r="AN917" s="551"/>
      <c r="AO917" s="551"/>
      <c r="AP917" s="551"/>
      <c r="AQ917" s="551"/>
      <c r="AR917" s="551"/>
      <c r="AS917" s="551"/>
      <c r="AT917" s="551"/>
      <c r="AU917" s="551"/>
      <c r="AV917" s="551"/>
      <c r="AW917" s="551"/>
      <c r="AX917" s="551"/>
      <c r="AY917" s="551"/>
      <c r="AZ917" s="551"/>
      <c r="BA917" s="551"/>
      <c r="BB917" s="551"/>
      <c r="BC917" s="551"/>
      <c r="BD917" s="551"/>
      <c r="BE917" s="551"/>
      <c r="BF917" s="551"/>
      <c r="BG917" s="551"/>
      <c r="BH917" s="551"/>
      <c r="BI917" s="551"/>
      <c r="BJ917" s="551"/>
      <c r="BK917" s="551"/>
      <c r="BL917" s="551"/>
      <c r="BM917" s="551"/>
      <c r="BN917" s="551"/>
      <c r="BO917" s="551"/>
      <c r="BP917" s="551"/>
      <c r="BQ917" s="551"/>
      <c r="BR917" s="551"/>
      <c r="BS917" s="551"/>
      <c r="BT917" s="551"/>
      <c r="BU917" s="551"/>
      <c r="BV917" s="551"/>
      <c r="BW917" s="551"/>
      <c r="BX917" s="551"/>
      <c r="BY917" s="551"/>
    </row>
    <row r="918">
      <c r="A918" s="551"/>
      <c r="B918" s="551"/>
      <c r="C918" s="551"/>
      <c r="D918" s="551"/>
      <c r="E918" s="554"/>
      <c r="H918" s="551"/>
      <c r="I918" s="551"/>
      <c r="J918" s="551"/>
      <c r="K918" s="551"/>
      <c r="L918" s="551"/>
      <c r="M918" s="551"/>
      <c r="N918" s="551"/>
      <c r="O918" s="551"/>
      <c r="P918" s="551"/>
      <c r="Q918" s="551"/>
      <c r="R918" s="551"/>
      <c r="S918" s="551"/>
      <c r="T918" s="551"/>
      <c r="U918" s="551"/>
      <c r="V918" s="551"/>
      <c r="W918" s="551"/>
      <c r="X918" s="551"/>
      <c r="Y918" s="551"/>
      <c r="Z918" s="551"/>
      <c r="AA918" s="551"/>
      <c r="AB918" s="551"/>
      <c r="AC918" s="551"/>
      <c r="AD918" s="551"/>
      <c r="AE918" s="551"/>
      <c r="AF918" s="551"/>
      <c r="AG918" s="551"/>
      <c r="AH918" s="551"/>
      <c r="AI918" s="551"/>
      <c r="AJ918" s="551"/>
      <c r="AK918" s="551"/>
      <c r="AL918" s="551"/>
      <c r="AM918" s="551"/>
      <c r="AN918" s="551"/>
      <c r="AO918" s="551"/>
      <c r="AP918" s="551"/>
      <c r="AQ918" s="551"/>
      <c r="AR918" s="551"/>
      <c r="AS918" s="551"/>
      <c r="AT918" s="551"/>
      <c r="AU918" s="551"/>
      <c r="AV918" s="551"/>
      <c r="AW918" s="551"/>
      <c r="AX918" s="551"/>
      <c r="AY918" s="551"/>
      <c r="AZ918" s="551"/>
      <c r="BA918" s="551"/>
      <c r="BB918" s="551"/>
      <c r="BC918" s="551"/>
      <c r="BD918" s="551"/>
      <c r="BE918" s="551"/>
      <c r="BF918" s="551"/>
      <c r="BG918" s="551"/>
      <c r="BH918" s="551"/>
      <c r="BI918" s="551"/>
      <c r="BJ918" s="551"/>
      <c r="BK918" s="551"/>
      <c r="BL918" s="551"/>
      <c r="BM918" s="551"/>
      <c r="BN918" s="551"/>
      <c r="BO918" s="551"/>
      <c r="BP918" s="551"/>
      <c r="BQ918" s="551"/>
      <c r="BR918" s="551"/>
      <c r="BS918" s="551"/>
      <c r="BT918" s="551"/>
      <c r="BU918" s="551"/>
      <c r="BV918" s="551"/>
      <c r="BW918" s="551"/>
      <c r="BX918" s="551"/>
      <c r="BY918" s="551"/>
    </row>
    <row r="919">
      <c r="A919" s="551"/>
      <c r="B919" s="551"/>
      <c r="C919" s="551"/>
      <c r="D919" s="551"/>
      <c r="E919" s="554"/>
      <c r="H919" s="551"/>
      <c r="I919" s="551"/>
      <c r="J919" s="551"/>
      <c r="K919" s="551"/>
      <c r="L919" s="551"/>
      <c r="M919" s="551"/>
      <c r="N919" s="551"/>
      <c r="O919" s="551"/>
      <c r="P919" s="551"/>
      <c r="Q919" s="551"/>
      <c r="R919" s="551"/>
      <c r="S919" s="551"/>
      <c r="T919" s="551"/>
      <c r="U919" s="551"/>
      <c r="V919" s="551"/>
      <c r="W919" s="551"/>
      <c r="X919" s="551"/>
      <c r="Y919" s="551"/>
      <c r="Z919" s="551"/>
      <c r="AA919" s="551"/>
      <c r="AB919" s="551"/>
      <c r="AC919" s="551"/>
      <c r="AD919" s="551"/>
      <c r="AE919" s="551"/>
      <c r="AF919" s="551"/>
      <c r="AG919" s="551"/>
      <c r="AH919" s="551"/>
      <c r="AI919" s="551"/>
      <c r="AJ919" s="551"/>
      <c r="AK919" s="551"/>
      <c r="AL919" s="551"/>
      <c r="AM919" s="551"/>
      <c r="AN919" s="551"/>
      <c r="AO919" s="551"/>
      <c r="AP919" s="551"/>
      <c r="AQ919" s="551"/>
      <c r="AR919" s="551"/>
      <c r="AS919" s="551"/>
      <c r="AT919" s="551"/>
      <c r="AU919" s="551"/>
      <c r="AV919" s="551"/>
      <c r="AW919" s="551"/>
      <c r="AX919" s="551"/>
      <c r="AY919" s="551"/>
      <c r="AZ919" s="551"/>
      <c r="BA919" s="551"/>
      <c r="BB919" s="551"/>
      <c r="BC919" s="551"/>
      <c r="BD919" s="551"/>
      <c r="BE919" s="551"/>
      <c r="BF919" s="551"/>
      <c r="BG919" s="551"/>
      <c r="BH919" s="551"/>
      <c r="BI919" s="551"/>
      <c r="BJ919" s="551"/>
      <c r="BK919" s="551"/>
      <c r="BL919" s="551"/>
      <c r="BM919" s="551"/>
      <c r="BN919" s="551"/>
      <c r="BO919" s="551"/>
      <c r="BP919" s="551"/>
      <c r="BQ919" s="551"/>
      <c r="BR919" s="551"/>
      <c r="BS919" s="551"/>
      <c r="BT919" s="551"/>
      <c r="BU919" s="551"/>
      <c r="BV919" s="551"/>
      <c r="BW919" s="551"/>
      <c r="BX919" s="551"/>
      <c r="BY919" s="551"/>
    </row>
    <row r="920">
      <c r="A920" s="551"/>
      <c r="B920" s="551"/>
      <c r="C920" s="551"/>
      <c r="D920" s="551"/>
      <c r="E920" s="554"/>
      <c r="H920" s="551"/>
      <c r="I920" s="551"/>
      <c r="J920" s="551"/>
      <c r="K920" s="551"/>
      <c r="L920" s="551"/>
      <c r="M920" s="551"/>
      <c r="N920" s="551"/>
      <c r="O920" s="551"/>
      <c r="P920" s="551"/>
      <c r="Q920" s="551"/>
      <c r="R920" s="551"/>
      <c r="S920" s="551"/>
      <c r="T920" s="551"/>
      <c r="U920" s="551"/>
      <c r="V920" s="551"/>
      <c r="W920" s="551"/>
      <c r="X920" s="551"/>
      <c r="Y920" s="551"/>
      <c r="Z920" s="551"/>
      <c r="AA920" s="551"/>
      <c r="AB920" s="551"/>
      <c r="AC920" s="551"/>
      <c r="AD920" s="551"/>
      <c r="AE920" s="551"/>
      <c r="AF920" s="551"/>
      <c r="AG920" s="551"/>
      <c r="AH920" s="551"/>
      <c r="AI920" s="551"/>
      <c r="AJ920" s="551"/>
      <c r="AK920" s="551"/>
      <c r="AL920" s="551"/>
      <c r="AM920" s="551"/>
      <c r="AN920" s="551"/>
      <c r="AO920" s="551"/>
      <c r="AP920" s="551"/>
      <c r="AQ920" s="551"/>
      <c r="AR920" s="551"/>
      <c r="AS920" s="551"/>
      <c r="AT920" s="551"/>
      <c r="AU920" s="551"/>
      <c r="AV920" s="551"/>
      <c r="AW920" s="551"/>
      <c r="AX920" s="551"/>
      <c r="AY920" s="551"/>
      <c r="AZ920" s="551"/>
      <c r="BA920" s="551"/>
      <c r="BB920" s="551"/>
      <c r="BC920" s="551"/>
      <c r="BD920" s="551"/>
      <c r="BE920" s="551"/>
      <c r="BF920" s="551"/>
      <c r="BG920" s="551"/>
      <c r="BH920" s="551"/>
      <c r="BI920" s="551"/>
      <c r="BJ920" s="551"/>
      <c r="BK920" s="551"/>
      <c r="BL920" s="551"/>
      <c r="BM920" s="551"/>
      <c r="BN920" s="551"/>
      <c r="BO920" s="551"/>
      <c r="BP920" s="551"/>
      <c r="BQ920" s="551"/>
      <c r="BR920" s="551"/>
      <c r="BS920" s="551"/>
      <c r="BT920" s="551"/>
      <c r="BU920" s="551"/>
      <c r="BV920" s="551"/>
      <c r="BW920" s="551"/>
      <c r="BX920" s="551"/>
      <c r="BY920" s="551"/>
    </row>
    <row r="921">
      <c r="A921" s="551"/>
      <c r="B921" s="551"/>
      <c r="C921" s="551"/>
      <c r="D921" s="551"/>
      <c r="E921" s="554"/>
      <c r="H921" s="551"/>
      <c r="I921" s="551"/>
      <c r="J921" s="551"/>
      <c r="K921" s="551"/>
      <c r="L921" s="551"/>
      <c r="M921" s="551"/>
      <c r="N921" s="551"/>
      <c r="O921" s="551"/>
      <c r="P921" s="551"/>
      <c r="Q921" s="551"/>
      <c r="R921" s="551"/>
      <c r="S921" s="551"/>
      <c r="T921" s="551"/>
      <c r="U921" s="551"/>
      <c r="V921" s="551"/>
      <c r="W921" s="551"/>
      <c r="X921" s="551"/>
      <c r="Y921" s="551"/>
      <c r="Z921" s="551"/>
      <c r="AA921" s="551"/>
      <c r="AB921" s="551"/>
      <c r="AC921" s="551"/>
      <c r="AD921" s="551"/>
      <c r="AE921" s="551"/>
      <c r="AF921" s="551"/>
      <c r="AG921" s="551"/>
      <c r="AH921" s="551"/>
      <c r="AI921" s="551"/>
      <c r="AJ921" s="551"/>
      <c r="AK921" s="551"/>
      <c r="AL921" s="551"/>
      <c r="AM921" s="551"/>
      <c r="AN921" s="551"/>
      <c r="AO921" s="551"/>
      <c r="AP921" s="551"/>
      <c r="AQ921" s="551"/>
      <c r="AR921" s="551"/>
      <c r="AS921" s="551"/>
      <c r="AT921" s="551"/>
      <c r="AU921" s="551"/>
      <c r="AV921" s="551"/>
      <c r="AW921" s="551"/>
      <c r="AX921" s="551"/>
      <c r="AY921" s="551"/>
      <c r="AZ921" s="551"/>
      <c r="BA921" s="551"/>
      <c r="BB921" s="551"/>
      <c r="BC921" s="551"/>
      <c r="BD921" s="551"/>
      <c r="BE921" s="551"/>
      <c r="BF921" s="551"/>
      <c r="BG921" s="551"/>
      <c r="BH921" s="551"/>
      <c r="BI921" s="551"/>
      <c r="BJ921" s="551"/>
      <c r="BK921" s="551"/>
      <c r="BL921" s="551"/>
      <c r="BM921" s="551"/>
      <c r="BN921" s="551"/>
      <c r="BO921" s="551"/>
      <c r="BP921" s="551"/>
      <c r="BQ921" s="551"/>
      <c r="BR921" s="551"/>
      <c r="BS921" s="551"/>
      <c r="BT921" s="551"/>
      <c r="BU921" s="551"/>
      <c r="BV921" s="551"/>
      <c r="BW921" s="551"/>
      <c r="BX921" s="551"/>
      <c r="BY921" s="551"/>
    </row>
    <row r="922">
      <c r="A922" s="551"/>
      <c r="B922" s="551"/>
      <c r="C922" s="551"/>
      <c r="D922" s="551"/>
      <c r="E922" s="554"/>
      <c r="H922" s="551"/>
      <c r="I922" s="551"/>
      <c r="J922" s="551"/>
      <c r="K922" s="551"/>
      <c r="L922" s="551"/>
      <c r="M922" s="551"/>
      <c r="N922" s="551"/>
      <c r="O922" s="551"/>
      <c r="P922" s="551"/>
      <c r="Q922" s="551"/>
      <c r="R922" s="551"/>
      <c r="S922" s="551"/>
      <c r="T922" s="551"/>
      <c r="U922" s="551"/>
      <c r="V922" s="551"/>
      <c r="W922" s="551"/>
      <c r="X922" s="551"/>
      <c r="Y922" s="551"/>
      <c r="Z922" s="551"/>
      <c r="AA922" s="551"/>
      <c r="AB922" s="551"/>
      <c r="AC922" s="551"/>
      <c r="AD922" s="551"/>
      <c r="AE922" s="551"/>
      <c r="AF922" s="551"/>
      <c r="AG922" s="551"/>
      <c r="AH922" s="551"/>
      <c r="AI922" s="551"/>
      <c r="AJ922" s="551"/>
      <c r="AK922" s="551"/>
      <c r="AL922" s="551"/>
      <c r="AM922" s="551"/>
      <c r="AN922" s="551"/>
      <c r="AO922" s="551"/>
      <c r="AP922" s="551"/>
      <c r="AQ922" s="551"/>
      <c r="AR922" s="551"/>
      <c r="AS922" s="551"/>
      <c r="AT922" s="551"/>
      <c r="AU922" s="551"/>
      <c r="AV922" s="551"/>
      <c r="AW922" s="551"/>
      <c r="AX922" s="551"/>
      <c r="AY922" s="551"/>
      <c r="AZ922" s="551"/>
      <c r="BA922" s="551"/>
      <c r="BB922" s="551"/>
      <c r="BC922" s="551"/>
      <c r="BD922" s="551"/>
      <c r="BE922" s="551"/>
      <c r="BF922" s="551"/>
      <c r="BG922" s="551"/>
      <c r="BH922" s="551"/>
      <c r="BI922" s="551"/>
      <c r="BJ922" s="551"/>
      <c r="BK922" s="551"/>
      <c r="BL922" s="551"/>
      <c r="BM922" s="551"/>
      <c r="BN922" s="551"/>
      <c r="BO922" s="551"/>
      <c r="BP922" s="551"/>
      <c r="BQ922" s="551"/>
      <c r="BR922" s="551"/>
      <c r="BS922" s="551"/>
      <c r="BT922" s="551"/>
      <c r="BU922" s="551"/>
      <c r="BV922" s="551"/>
      <c r="BW922" s="551"/>
      <c r="BX922" s="551"/>
      <c r="BY922" s="551"/>
    </row>
    <row r="923">
      <c r="A923" s="551"/>
      <c r="B923" s="551"/>
      <c r="C923" s="551"/>
      <c r="D923" s="551"/>
      <c r="E923" s="554"/>
      <c r="H923" s="551"/>
      <c r="I923" s="551"/>
      <c r="J923" s="551"/>
      <c r="K923" s="551"/>
      <c r="L923" s="551"/>
      <c r="M923" s="551"/>
      <c r="N923" s="551"/>
      <c r="O923" s="551"/>
      <c r="P923" s="551"/>
      <c r="Q923" s="551"/>
      <c r="R923" s="551"/>
      <c r="S923" s="551"/>
      <c r="T923" s="551"/>
      <c r="U923" s="551"/>
      <c r="V923" s="551"/>
      <c r="W923" s="551"/>
      <c r="X923" s="551"/>
      <c r="Y923" s="551"/>
      <c r="Z923" s="551"/>
      <c r="AA923" s="551"/>
      <c r="AB923" s="551"/>
      <c r="AC923" s="551"/>
      <c r="AD923" s="551"/>
      <c r="AE923" s="551"/>
      <c r="AF923" s="551"/>
      <c r="AG923" s="551"/>
      <c r="AH923" s="551"/>
      <c r="AI923" s="551"/>
      <c r="AJ923" s="551"/>
      <c r="AK923" s="551"/>
      <c r="AL923" s="551"/>
      <c r="AM923" s="551"/>
      <c r="AN923" s="551"/>
      <c r="AO923" s="551"/>
      <c r="AP923" s="551"/>
      <c r="AQ923" s="551"/>
      <c r="AR923" s="551"/>
      <c r="AS923" s="551"/>
      <c r="AT923" s="551"/>
      <c r="AU923" s="551"/>
      <c r="AV923" s="551"/>
      <c r="AW923" s="551"/>
      <c r="AX923" s="551"/>
      <c r="AY923" s="551"/>
      <c r="AZ923" s="551"/>
      <c r="BA923" s="551"/>
      <c r="BB923" s="551"/>
      <c r="BC923" s="551"/>
      <c r="BD923" s="551"/>
      <c r="BE923" s="551"/>
      <c r="BF923" s="551"/>
      <c r="BG923" s="551"/>
      <c r="BH923" s="551"/>
      <c r="BI923" s="551"/>
      <c r="BJ923" s="551"/>
      <c r="BK923" s="551"/>
      <c r="BL923" s="551"/>
      <c r="BM923" s="551"/>
      <c r="BN923" s="551"/>
      <c r="BO923" s="551"/>
      <c r="BP923" s="551"/>
      <c r="BQ923" s="551"/>
      <c r="BR923" s="551"/>
      <c r="BS923" s="551"/>
      <c r="BT923" s="551"/>
      <c r="BU923" s="551"/>
      <c r="BV923" s="551"/>
      <c r="BW923" s="551"/>
      <c r="BX923" s="551"/>
      <c r="BY923" s="551"/>
    </row>
    <row r="924">
      <c r="A924" s="551"/>
      <c r="B924" s="551"/>
      <c r="C924" s="551"/>
      <c r="D924" s="551"/>
      <c r="E924" s="554"/>
      <c r="H924" s="551"/>
      <c r="I924" s="551"/>
      <c r="J924" s="551"/>
      <c r="K924" s="551"/>
      <c r="L924" s="551"/>
      <c r="M924" s="551"/>
      <c r="N924" s="551"/>
      <c r="O924" s="551"/>
      <c r="P924" s="551"/>
      <c r="Q924" s="551"/>
      <c r="R924" s="551"/>
      <c r="S924" s="551"/>
      <c r="T924" s="551"/>
      <c r="U924" s="551"/>
      <c r="V924" s="551"/>
      <c r="W924" s="551"/>
      <c r="X924" s="551"/>
      <c r="Y924" s="551"/>
      <c r="Z924" s="551"/>
      <c r="AA924" s="551"/>
      <c r="AB924" s="551"/>
      <c r="AC924" s="551"/>
      <c r="AD924" s="551"/>
      <c r="AE924" s="551"/>
      <c r="AF924" s="551"/>
      <c r="AG924" s="551"/>
      <c r="AH924" s="551"/>
      <c r="AI924" s="551"/>
      <c r="AJ924" s="551"/>
      <c r="AK924" s="551"/>
      <c r="AL924" s="551"/>
      <c r="AM924" s="551"/>
      <c r="AN924" s="551"/>
      <c r="AO924" s="551"/>
      <c r="AP924" s="551"/>
      <c r="AQ924" s="551"/>
      <c r="AR924" s="551"/>
      <c r="AS924" s="551"/>
      <c r="AT924" s="551"/>
      <c r="AU924" s="551"/>
      <c r="AV924" s="551"/>
      <c r="AW924" s="551"/>
      <c r="AX924" s="551"/>
      <c r="AY924" s="551"/>
      <c r="AZ924" s="551"/>
      <c r="BA924" s="551"/>
      <c r="BB924" s="551"/>
      <c r="BC924" s="551"/>
      <c r="BD924" s="551"/>
      <c r="BE924" s="551"/>
      <c r="BF924" s="551"/>
      <c r="BG924" s="551"/>
      <c r="BH924" s="551"/>
      <c r="BI924" s="551"/>
      <c r="BJ924" s="551"/>
      <c r="BK924" s="551"/>
      <c r="BL924" s="551"/>
      <c r="BM924" s="551"/>
      <c r="BN924" s="551"/>
      <c r="BO924" s="551"/>
      <c r="BP924" s="551"/>
      <c r="BQ924" s="551"/>
      <c r="BR924" s="551"/>
      <c r="BS924" s="551"/>
      <c r="BT924" s="551"/>
      <c r="BU924" s="551"/>
      <c r="BV924" s="551"/>
      <c r="BW924" s="551"/>
      <c r="BX924" s="551"/>
      <c r="BY924" s="551"/>
    </row>
    <row r="925">
      <c r="A925" s="551"/>
      <c r="B925" s="551"/>
      <c r="C925" s="551"/>
      <c r="D925" s="551"/>
      <c r="E925" s="554"/>
      <c r="H925" s="551"/>
      <c r="I925" s="551"/>
      <c r="J925" s="551"/>
      <c r="K925" s="551"/>
      <c r="L925" s="551"/>
      <c r="M925" s="551"/>
      <c r="N925" s="551"/>
      <c r="O925" s="551"/>
      <c r="P925" s="551"/>
      <c r="Q925" s="551"/>
      <c r="R925" s="551"/>
      <c r="S925" s="551"/>
      <c r="T925" s="551"/>
      <c r="U925" s="551"/>
      <c r="V925" s="551"/>
      <c r="W925" s="551"/>
      <c r="X925" s="551"/>
      <c r="Y925" s="551"/>
      <c r="Z925" s="551"/>
      <c r="AA925" s="551"/>
      <c r="AB925" s="551"/>
      <c r="AC925" s="551"/>
      <c r="AD925" s="551"/>
      <c r="AE925" s="551"/>
      <c r="AF925" s="551"/>
      <c r="AG925" s="551"/>
      <c r="AH925" s="551"/>
      <c r="AI925" s="551"/>
      <c r="AJ925" s="551"/>
      <c r="AK925" s="551"/>
      <c r="AL925" s="551"/>
      <c r="AM925" s="551"/>
      <c r="AN925" s="551"/>
      <c r="AO925" s="551"/>
      <c r="AP925" s="551"/>
      <c r="AQ925" s="551"/>
      <c r="AR925" s="551"/>
      <c r="AS925" s="551"/>
      <c r="AT925" s="551"/>
      <c r="AU925" s="551"/>
      <c r="AV925" s="551"/>
      <c r="AW925" s="551"/>
      <c r="AX925" s="551"/>
      <c r="AY925" s="551"/>
      <c r="AZ925" s="551"/>
      <c r="BA925" s="551"/>
      <c r="BB925" s="551"/>
      <c r="BC925" s="551"/>
      <c r="BD925" s="551"/>
      <c r="BE925" s="551"/>
      <c r="BF925" s="551"/>
      <c r="BG925" s="551"/>
      <c r="BH925" s="551"/>
      <c r="BI925" s="551"/>
      <c r="BJ925" s="551"/>
      <c r="BK925" s="551"/>
      <c r="BL925" s="551"/>
      <c r="BM925" s="551"/>
      <c r="BN925" s="551"/>
      <c r="BO925" s="551"/>
      <c r="BP925" s="551"/>
      <c r="BQ925" s="551"/>
      <c r="BR925" s="551"/>
      <c r="BS925" s="551"/>
      <c r="BT925" s="551"/>
      <c r="BU925" s="551"/>
      <c r="BV925" s="551"/>
      <c r="BW925" s="551"/>
      <c r="BX925" s="551"/>
      <c r="BY925" s="551"/>
    </row>
    <row r="926">
      <c r="A926" s="551"/>
      <c r="B926" s="551"/>
      <c r="C926" s="551"/>
      <c r="D926" s="551"/>
      <c r="E926" s="554"/>
      <c r="H926" s="551"/>
      <c r="I926" s="551"/>
      <c r="J926" s="551"/>
      <c r="K926" s="551"/>
      <c r="L926" s="551"/>
      <c r="M926" s="551"/>
      <c r="N926" s="551"/>
      <c r="O926" s="551"/>
      <c r="P926" s="551"/>
      <c r="Q926" s="551"/>
      <c r="R926" s="551"/>
      <c r="S926" s="551"/>
      <c r="T926" s="551"/>
      <c r="U926" s="551"/>
      <c r="V926" s="551"/>
      <c r="W926" s="551"/>
      <c r="X926" s="551"/>
      <c r="Y926" s="551"/>
      <c r="Z926" s="551"/>
      <c r="AA926" s="551"/>
      <c r="AB926" s="551"/>
      <c r="AC926" s="551"/>
      <c r="AD926" s="551"/>
      <c r="AE926" s="551"/>
      <c r="AF926" s="551"/>
      <c r="AG926" s="551"/>
      <c r="AH926" s="551"/>
      <c r="AI926" s="551"/>
      <c r="AJ926" s="551"/>
      <c r="AK926" s="551"/>
      <c r="AL926" s="551"/>
      <c r="AM926" s="551"/>
      <c r="AN926" s="551"/>
      <c r="AO926" s="551"/>
      <c r="AP926" s="551"/>
      <c r="AQ926" s="551"/>
      <c r="AR926" s="551"/>
      <c r="AS926" s="551"/>
      <c r="AT926" s="551"/>
      <c r="AU926" s="551"/>
      <c r="AV926" s="551"/>
      <c r="AW926" s="551"/>
      <c r="AX926" s="551"/>
      <c r="AY926" s="551"/>
      <c r="AZ926" s="551"/>
      <c r="BA926" s="551"/>
      <c r="BB926" s="551"/>
      <c r="BC926" s="551"/>
      <c r="BD926" s="551"/>
      <c r="BE926" s="551"/>
      <c r="BF926" s="551"/>
      <c r="BG926" s="551"/>
      <c r="BH926" s="551"/>
      <c r="BI926" s="551"/>
      <c r="BJ926" s="551"/>
      <c r="BK926" s="551"/>
      <c r="BL926" s="551"/>
      <c r="BM926" s="551"/>
      <c r="BN926" s="551"/>
      <c r="BO926" s="551"/>
      <c r="BP926" s="551"/>
      <c r="BQ926" s="551"/>
      <c r="BR926" s="551"/>
      <c r="BS926" s="551"/>
      <c r="BT926" s="551"/>
      <c r="BU926" s="551"/>
      <c r="BV926" s="551"/>
      <c r="BW926" s="551"/>
      <c r="BX926" s="551"/>
      <c r="BY926" s="551"/>
    </row>
    <row r="927">
      <c r="A927" s="551"/>
      <c r="B927" s="551"/>
      <c r="C927" s="551"/>
      <c r="D927" s="551"/>
      <c r="E927" s="554"/>
      <c r="H927" s="551"/>
      <c r="I927" s="551"/>
      <c r="J927" s="551"/>
      <c r="K927" s="551"/>
      <c r="L927" s="551"/>
      <c r="M927" s="551"/>
      <c r="N927" s="551"/>
      <c r="O927" s="551"/>
      <c r="P927" s="551"/>
      <c r="Q927" s="551"/>
      <c r="R927" s="551"/>
      <c r="S927" s="551"/>
      <c r="T927" s="551"/>
      <c r="U927" s="551"/>
      <c r="V927" s="551"/>
      <c r="W927" s="551"/>
      <c r="X927" s="551"/>
      <c r="Y927" s="551"/>
      <c r="Z927" s="551"/>
      <c r="AA927" s="551"/>
      <c r="AB927" s="551"/>
      <c r="AC927" s="551"/>
      <c r="AD927" s="551"/>
      <c r="AE927" s="551"/>
      <c r="AF927" s="551"/>
      <c r="AG927" s="551"/>
      <c r="AH927" s="551"/>
      <c r="AI927" s="551"/>
      <c r="AJ927" s="551"/>
      <c r="AK927" s="551"/>
      <c r="AL927" s="551"/>
      <c r="AM927" s="551"/>
      <c r="AN927" s="551"/>
      <c r="AO927" s="551"/>
      <c r="AP927" s="551"/>
      <c r="AQ927" s="551"/>
      <c r="AR927" s="551"/>
      <c r="AS927" s="551"/>
      <c r="AT927" s="551"/>
      <c r="AU927" s="551"/>
      <c r="AV927" s="551"/>
      <c r="AW927" s="551"/>
      <c r="AX927" s="551"/>
      <c r="AY927" s="551"/>
      <c r="AZ927" s="551"/>
      <c r="BA927" s="551"/>
      <c r="BB927" s="551"/>
      <c r="BC927" s="551"/>
      <c r="BD927" s="551"/>
      <c r="BE927" s="551"/>
      <c r="BF927" s="551"/>
      <c r="BG927" s="551"/>
      <c r="BH927" s="551"/>
      <c r="BI927" s="551"/>
      <c r="BJ927" s="551"/>
      <c r="BK927" s="551"/>
      <c r="BL927" s="551"/>
      <c r="BM927" s="551"/>
      <c r="BN927" s="551"/>
      <c r="BO927" s="551"/>
      <c r="BP927" s="551"/>
      <c r="BQ927" s="551"/>
      <c r="BR927" s="551"/>
      <c r="BS927" s="551"/>
      <c r="BT927" s="551"/>
      <c r="BU927" s="551"/>
      <c r="BV927" s="551"/>
      <c r="BW927" s="551"/>
      <c r="BX927" s="551"/>
      <c r="BY927" s="551"/>
    </row>
    <row r="928">
      <c r="A928" s="551"/>
      <c r="B928" s="551"/>
      <c r="C928" s="551"/>
      <c r="D928" s="551"/>
      <c r="E928" s="554"/>
      <c r="H928" s="551"/>
      <c r="I928" s="551"/>
      <c r="J928" s="551"/>
      <c r="K928" s="551"/>
      <c r="L928" s="551"/>
      <c r="M928" s="551"/>
      <c r="N928" s="551"/>
      <c r="O928" s="551"/>
      <c r="P928" s="551"/>
      <c r="Q928" s="551"/>
      <c r="R928" s="551"/>
      <c r="S928" s="551"/>
      <c r="T928" s="551"/>
      <c r="U928" s="551"/>
      <c r="V928" s="551"/>
      <c r="W928" s="551"/>
      <c r="X928" s="551"/>
      <c r="Y928" s="551"/>
      <c r="Z928" s="551"/>
      <c r="AA928" s="551"/>
      <c r="AB928" s="551"/>
      <c r="AC928" s="551"/>
      <c r="AD928" s="551"/>
      <c r="AE928" s="551"/>
      <c r="AF928" s="551"/>
      <c r="AG928" s="551"/>
      <c r="AH928" s="551"/>
      <c r="AI928" s="551"/>
      <c r="AJ928" s="551"/>
      <c r="AK928" s="551"/>
      <c r="AL928" s="551"/>
      <c r="AM928" s="551"/>
      <c r="AN928" s="551"/>
      <c r="AO928" s="551"/>
      <c r="AP928" s="551"/>
      <c r="AQ928" s="551"/>
      <c r="AR928" s="551"/>
      <c r="AS928" s="551"/>
      <c r="AT928" s="551"/>
      <c r="AU928" s="551"/>
      <c r="AV928" s="551"/>
      <c r="AW928" s="551"/>
      <c r="AX928" s="551"/>
      <c r="AY928" s="551"/>
      <c r="AZ928" s="551"/>
      <c r="BA928" s="551"/>
      <c r="BB928" s="551"/>
      <c r="BC928" s="551"/>
      <c r="BD928" s="551"/>
      <c r="BE928" s="551"/>
      <c r="BF928" s="551"/>
      <c r="BG928" s="551"/>
      <c r="BH928" s="551"/>
      <c r="BI928" s="551"/>
      <c r="BJ928" s="551"/>
      <c r="BK928" s="551"/>
      <c r="BL928" s="551"/>
      <c r="BM928" s="551"/>
      <c r="BN928" s="551"/>
      <c r="BO928" s="551"/>
      <c r="BP928" s="551"/>
      <c r="BQ928" s="551"/>
      <c r="BR928" s="551"/>
      <c r="BS928" s="551"/>
      <c r="BT928" s="551"/>
      <c r="BU928" s="551"/>
      <c r="BV928" s="551"/>
      <c r="BW928" s="551"/>
      <c r="BX928" s="551"/>
      <c r="BY928" s="551"/>
    </row>
    <row r="929">
      <c r="A929" s="551"/>
      <c r="B929" s="551"/>
      <c r="C929" s="551"/>
      <c r="D929" s="551"/>
      <c r="E929" s="554"/>
      <c r="H929" s="551"/>
      <c r="I929" s="551"/>
      <c r="J929" s="551"/>
      <c r="K929" s="551"/>
      <c r="L929" s="551"/>
      <c r="M929" s="551"/>
      <c r="N929" s="551"/>
      <c r="O929" s="551"/>
      <c r="P929" s="551"/>
      <c r="Q929" s="551"/>
      <c r="R929" s="551"/>
      <c r="S929" s="551"/>
      <c r="T929" s="551"/>
      <c r="U929" s="551"/>
      <c r="V929" s="551"/>
      <c r="W929" s="551"/>
      <c r="X929" s="551"/>
      <c r="Y929" s="551"/>
      <c r="Z929" s="551"/>
      <c r="AA929" s="551"/>
      <c r="AB929" s="551"/>
      <c r="AC929" s="551"/>
      <c r="AD929" s="551"/>
      <c r="AE929" s="551"/>
      <c r="AF929" s="551"/>
      <c r="AG929" s="551"/>
      <c r="AH929" s="551"/>
      <c r="AI929" s="551"/>
      <c r="AJ929" s="551"/>
      <c r="AK929" s="551"/>
      <c r="AL929" s="551"/>
      <c r="AM929" s="551"/>
      <c r="AN929" s="551"/>
      <c r="AO929" s="551"/>
      <c r="AP929" s="551"/>
      <c r="AQ929" s="551"/>
      <c r="AR929" s="551"/>
      <c r="AS929" s="551"/>
      <c r="AT929" s="551"/>
      <c r="AU929" s="551"/>
      <c r="AV929" s="551"/>
      <c r="AW929" s="551"/>
      <c r="AX929" s="551"/>
      <c r="AY929" s="551"/>
      <c r="AZ929" s="551"/>
      <c r="BA929" s="551"/>
      <c r="BB929" s="551"/>
      <c r="BC929" s="551"/>
      <c r="BD929" s="551"/>
      <c r="BE929" s="551"/>
      <c r="BF929" s="551"/>
      <c r="BG929" s="551"/>
      <c r="BH929" s="551"/>
      <c r="BI929" s="551"/>
      <c r="BJ929" s="551"/>
      <c r="BK929" s="551"/>
      <c r="BL929" s="551"/>
      <c r="BM929" s="551"/>
      <c r="BN929" s="551"/>
      <c r="BO929" s="551"/>
      <c r="BP929" s="551"/>
      <c r="BQ929" s="551"/>
      <c r="BR929" s="551"/>
      <c r="BS929" s="551"/>
      <c r="BT929" s="551"/>
      <c r="BU929" s="551"/>
      <c r="BV929" s="551"/>
      <c r="BW929" s="551"/>
      <c r="BX929" s="551"/>
      <c r="BY929" s="551"/>
    </row>
    <row r="930">
      <c r="A930" s="551"/>
      <c r="B930" s="551"/>
      <c r="C930" s="551"/>
      <c r="D930" s="551"/>
      <c r="E930" s="554"/>
      <c r="H930" s="551"/>
      <c r="I930" s="551"/>
      <c r="J930" s="551"/>
      <c r="K930" s="551"/>
      <c r="L930" s="551"/>
      <c r="M930" s="551"/>
      <c r="N930" s="551"/>
      <c r="O930" s="551"/>
      <c r="P930" s="551"/>
      <c r="Q930" s="551"/>
      <c r="R930" s="551"/>
      <c r="S930" s="551"/>
      <c r="T930" s="551"/>
      <c r="U930" s="551"/>
      <c r="V930" s="551"/>
      <c r="W930" s="551"/>
      <c r="X930" s="551"/>
      <c r="Y930" s="551"/>
      <c r="Z930" s="551"/>
      <c r="AA930" s="551"/>
      <c r="AB930" s="551"/>
      <c r="AC930" s="551"/>
      <c r="AD930" s="551"/>
      <c r="AE930" s="551"/>
      <c r="AF930" s="551"/>
      <c r="AG930" s="551"/>
      <c r="AH930" s="551"/>
      <c r="AI930" s="551"/>
      <c r="AJ930" s="551"/>
      <c r="AK930" s="551"/>
      <c r="AL930" s="551"/>
      <c r="AM930" s="551"/>
      <c r="AN930" s="551"/>
      <c r="AO930" s="551"/>
      <c r="AP930" s="551"/>
      <c r="AQ930" s="551"/>
      <c r="AR930" s="551"/>
      <c r="AS930" s="551"/>
      <c r="AT930" s="551"/>
      <c r="AU930" s="551"/>
      <c r="AV930" s="551"/>
      <c r="AW930" s="551"/>
      <c r="AX930" s="551"/>
      <c r="AY930" s="551"/>
      <c r="AZ930" s="551"/>
      <c r="BA930" s="551"/>
      <c r="BB930" s="551"/>
      <c r="BC930" s="551"/>
      <c r="BD930" s="551"/>
      <c r="BE930" s="551"/>
      <c r="BF930" s="551"/>
      <c r="BG930" s="551"/>
      <c r="BH930" s="551"/>
      <c r="BI930" s="551"/>
      <c r="BJ930" s="551"/>
      <c r="BK930" s="551"/>
      <c r="BL930" s="551"/>
      <c r="BM930" s="551"/>
      <c r="BN930" s="551"/>
      <c r="BO930" s="551"/>
      <c r="BP930" s="551"/>
      <c r="BQ930" s="551"/>
      <c r="BR930" s="551"/>
      <c r="BS930" s="551"/>
      <c r="BT930" s="551"/>
      <c r="BU930" s="551"/>
      <c r="BV930" s="551"/>
      <c r="BW930" s="551"/>
      <c r="BX930" s="551"/>
      <c r="BY930" s="551"/>
    </row>
    <row r="931">
      <c r="A931" s="551"/>
      <c r="B931" s="551"/>
      <c r="C931" s="551"/>
      <c r="D931" s="551"/>
      <c r="E931" s="554"/>
      <c r="H931" s="551"/>
      <c r="I931" s="551"/>
      <c r="J931" s="551"/>
      <c r="K931" s="551"/>
      <c r="L931" s="551"/>
      <c r="M931" s="551"/>
      <c r="N931" s="551"/>
      <c r="O931" s="551"/>
      <c r="P931" s="551"/>
      <c r="Q931" s="551"/>
      <c r="R931" s="551"/>
      <c r="S931" s="551"/>
      <c r="T931" s="551"/>
      <c r="U931" s="551"/>
      <c r="V931" s="551"/>
      <c r="W931" s="551"/>
      <c r="X931" s="551"/>
      <c r="Y931" s="551"/>
      <c r="Z931" s="551"/>
      <c r="AA931" s="551"/>
      <c r="AB931" s="551"/>
      <c r="AC931" s="551"/>
      <c r="AD931" s="551"/>
      <c r="AE931" s="551"/>
      <c r="AF931" s="551"/>
      <c r="AG931" s="551"/>
      <c r="AH931" s="551"/>
      <c r="AI931" s="551"/>
      <c r="AJ931" s="551"/>
      <c r="AK931" s="551"/>
      <c r="AL931" s="551"/>
      <c r="AM931" s="551"/>
      <c r="AN931" s="551"/>
      <c r="AO931" s="551"/>
      <c r="AP931" s="551"/>
      <c r="AQ931" s="551"/>
      <c r="AR931" s="551"/>
      <c r="AS931" s="551"/>
      <c r="AT931" s="551"/>
      <c r="AU931" s="551"/>
      <c r="AV931" s="551"/>
      <c r="AW931" s="551"/>
      <c r="AX931" s="551"/>
      <c r="AY931" s="551"/>
      <c r="AZ931" s="551"/>
      <c r="BA931" s="551"/>
      <c r="BB931" s="551"/>
      <c r="BC931" s="551"/>
      <c r="BD931" s="551"/>
      <c r="BE931" s="551"/>
      <c r="BF931" s="551"/>
      <c r="BG931" s="551"/>
      <c r="BH931" s="551"/>
      <c r="BI931" s="551"/>
      <c r="BJ931" s="551"/>
      <c r="BK931" s="551"/>
      <c r="BL931" s="551"/>
      <c r="BM931" s="551"/>
      <c r="BN931" s="551"/>
      <c r="BO931" s="551"/>
      <c r="BP931" s="551"/>
      <c r="BQ931" s="551"/>
      <c r="BR931" s="551"/>
      <c r="BS931" s="551"/>
      <c r="BT931" s="551"/>
      <c r="BU931" s="551"/>
      <c r="BV931" s="551"/>
      <c r="BW931" s="551"/>
      <c r="BX931" s="551"/>
      <c r="BY931" s="551"/>
    </row>
    <row r="932">
      <c r="A932" s="551"/>
      <c r="B932" s="551"/>
      <c r="C932" s="551"/>
      <c r="D932" s="551"/>
      <c r="E932" s="554"/>
      <c r="H932" s="551"/>
      <c r="I932" s="551"/>
      <c r="J932" s="551"/>
      <c r="K932" s="551"/>
      <c r="L932" s="551"/>
      <c r="M932" s="551"/>
      <c r="N932" s="551"/>
      <c r="O932" s="551"/>
      <c r="P932" s="551"/>
      <c r="Q932" s="551"/>
      <c r="R932" s="551"/>
      <c r="S932" s="551"/>
      <c r="T932" s="551"/>
      <c r="U932" s="551"/>
      <c r="V932" s="551"/>
      <c r="W932" s="551"/>
      <c r="X932" s="551"/>
      <c r="Y932" s="551"/>
      <c r="Z932" s="551"/>
      <c r="AA932" s="551"/>
      <c r="AB932" s="551"/>
      <c r="AC932" s="551"/>
      <c r="AD932" s="551"/>
      <c r="AE932" s="551"/>
      <c r="AF932" s="551"/>
      <c r="AG932" s="551"/>
      <c r="AH932" s="551"/>
      <c r="AI932" s="551"/>
      <c r="AJ932" s="551"/>
      <c r="AK932" s="551"/>
      <c r="AL932" s="551"/>
      <c r="AM932" s="551"/>
      <c r="AN932" s="551"/>
      <c r="AO932" s="551"/>
      <c r="AP932" s="551"/>
      <c r="AQ932" s="551"/>
      <c r="AR932" s="551"/>
      <c r="AS932" s="551"/>
      <c r="AT932" s="551"/>
      <c r="AU932" s="551"/>
      <c r="AV932" s="551"/>
      <c r="AW932" s="551"/>
      <c r="AX932" s="551"/>
      <c r="AY932" s="551"/>
      <c r="AZ932" s="551"/>
      <c r="BA932" s="551"/>
      <c r="BB932" s="551"/>
      <c r="BC932" s="551"/>
      <c r="BD932" s="551"/>
      <c r="BE932" s="551"/>
      <c r="BF932" s="551"/>
      <c r="BG932" s="551"/>
      <c r="BH932" s="551"/>
      <c r="BI932" s="551"/>
      <c r="BJ932" s="551"/>
      <c r="BK932" s="551"/>
      <c r="BL932" s="551"/>
      <c r="BM932" s="551"/>
      <c r="BN932" s="551"/>
      <c r="BO932" s="551"/>
      <c r="BP932" s="551"/>
      <c r="BQ932" s="551"/>
      <c r="BR932" s="551"/>
      <c r="BS932" s="551"/>
      <c r="BT932" s="551"/>
      <c r="BU932" s="551"/>
      <c r="BV932" s="551"/>
      <c r="BW932" s="551"/>
      <c r="BX932" s="551"/>
      <c r="BY932" s="551"/>
    </row>
    <row r="933">
      <c r="A933" s="551"/>
      <c r="B933" s="551"/>
      <c r="C933" s="551"/>
      <c r="D933" s="551"/>
      <c r="E933" s="554"/>
      <c r="H933" s="551"/>
      <c r="I933" s="551"/>
      <c r="J933" s="551"/>
      <c r="K933" s="551"/>
      <c r="L933" s="551"/>
      <c r="M933" s="551"/>
      <c r="N933" s="551"/>
      <c r="O933" s="551"/>
      <c r="P933" s="551"/>
      <c r="Q933" s="551"/>
      <c r="R933" s="551"/>
      <c r="S933" s="551"/>
      <c r="T933" s="551"/>
      <c r="U933" s="551"/>
      <c r="V933" s="551"/>
      <c r="W933" s="551"/>
      <c r="X933" s="551"/>
      <c r="Y933" s="551"/>
      <c r="Z933" s="551"/>
      <c r="AA933" s="551"/>
      <c r="AB933" s="551"/>
      <c r="AC933" s="551"/>
      <c r="AD933" s="551"/>
      <c r="AE933" s="551"/>
      <c r="AF933" s="551"/>
      <c r="AG933" s="551"/>
      <c r="AH933" s="551"/>
      <c r="AI933" s="551"/>
      <c r="AJ933" s="551"/>
      <c r="AK933" s="551"/>
      <c r="AL933" s="551"/>
      <c r="AM933" s="551"/>
      <c r="AN933" s="551"/>
      <c r="AO933" s="551"/>
      <c r="AP933" s="551"/>
      <c r="AQ933" s="551"/>
      <c r="AR933" s="551"/>
      <c r="AS933" s="551"/>
      <c r="AT933" s="551"/>
      <c r="AU933" s="551"/>
      <c r="AV933" s="551"/>
      <c r="AW933" s="551"/>
      <c r="AX933" s="551"/>
      <c r="AY933" s="551"/>
      <c r="AZ933" s="551"/>
      <c r="BA933" s="551"/>
      <c r="BB933" s="551"/>
      <c r="BC933" s="551"/>
      <c r="BD933" s="551"/>
      <c r="BE933" s="551"/>
      <c r="BF933" s="551"/>
      <c r="BG933" s="551"/>
      <c r="BH933" s="551"/>
      <c r="BI933" s="551"/>
      <c r="BJ933" s="551"/>
      <c r="BK933" s="551"/>
      <c r="BL933" s="551"/>
      <c r="BM933" s="551"/>
      <c r="BN933" s="551"/>
      <c r="BO933" s="551"/>
      <c r="BP933" s="551"/>
      <c r="BQ933" s="551"/>
      <c r="BR933" s="551"/>
      <c r="BS933" s="551"/>
      <c r="BT933" s="551"/>
      <c r="BU933" s="551"/>
      <c r="BV933" s="551"/>
      <c r="BW933" s="551"/>
      <c r="BX933" s="551"/>
      <c r="BY933" s="551"/>
    </row>
    <row r="934">
      <c r="A934" s="551"/>
      <c r="B934" s="551"/>
      <c r="C934" s="551"/>
      <c r="D934" s="551"/>
      <c r="E934" s="554"/>
      <c r="H934" s="551"/>
      <c r="I934" s="551"/>
      <c r="J934" s="551"/>
      <c r="K934" s="551"/>
      <c r="L934" s="551"/>
      <c r="M934" s="551"/>
      <c r="N934" s="551"/>
      <c r="O934" s="551"/>
      <c r="P934" s="551"/>
      <c r="Q934" s="551"/>
      <c r="R934" s="551"/>
      <c r="S934" s="551"/>
      <c r="T934" s="551"/>
      <c r="U934" s="551"/>
      <c r="V934" s="551"/>
      <c r="W934" s="551"/>
      <c r="X934" s="551"/>
      <c r="Y934" s="551"/>
      <c r="Z934" s="551"/>
      <c r="AA934" s="551"/>
      <c r="AB934" s="551"/>
      <c r="AC934" s="551"/>
      <c r="AD934" s="551"/>
      <c r="AE934" s="551"/>
      <c r="AF934" s="551"/>
      <c r="AG934" s="551"/>
      <c r="AH934" s="551"/>
      <c r="AI934" s="551"/>
      <c r="AJ934" s="551"/>
      <c r="AK934" s="551"/>
      <c r="AL934" s="551"/>
      <c r="AM934" s="551"/>
      <c r="AN934" s="551"/>
      <c r="AO934" s="551"/>
      <c r="AP934" s="551"/>
      <c r="AQ934" s="551"/>
      <c r="AR934" s="551"/>
      <c r="AS934" s="551"/>
      <c r="AT934" s="551"/>
      <c r="AU934" s="551"/>
      <c r="AV934" s="551"/>
      <c r="AW934" s="551"/>
      <c r="AX934" s="551"/>
      <c r="AY934" s="551"/>
      <c r="AZ934" s="551"/>
      <c r="BA934" s="551"/>
      <c r="BB934" s="551"/>
      <c r="BC934" s="551"/>
      <c r="BD934" s="551"/>
      <c r="BE934" s="551"/>
      <c r="BF934" s="551"/>
      <c r="BG934" s="551"/>
      <c r="BH934" s="551"/>
      <c r="BI934" s="551"/>
      <c r="BJ934" s="551"/>
      <c r="BK934" s="551"/>
      <c r="BL934" s="551"/>
      <c r="BM934" s="551"/>
      <c r="BN934" s="551"/>
      <c r="BO934" s="551"/>
      <c r="BP934" s="551"/>
      <c r="BQ934" s="551"/>
      <c r="BR934" s="551"/>
      <c r="BS934" s="551"/>
      <c r="BT934" s="551"/>
      <c r="BU934" s="551"/>
      <c r="BV934" s="551"/>
      <c r="BW934" s="551"/>
      <c r="BX934" s="551"/>
      <c r="BY934" s="551"/>
    </row>
    <row r="935">
      <c r="A935" s="551"/>
      <c r="B935" s="551"/>
      <c r="C935" s="551"/>
      <c r="D935" s="551"/>
      <c r="E935" s="554"/>
      <c r="H935" s="551"/>
      <c r="I935" s="551"/>
      <c r="J935" s="551"/>
      <c r="K935" s="551"/>
      <c r="L935" s="551"/>
      <c r="M935" s="551"/>
      <c r="N935" s="551"/>
      <c r="O935" s="551"/>
      <c r="P935" s="551"/>
      <c r="Q935" s="551"/>
      <c r="R935" s="551"/>
      <c r="S935" s="551"/>
      <c r="T935" s="551"/>
      <c r="U935" s="551"/>
      <c r="V935" s="551"/>
      <c r="W935" s="551"/>
      <c r="X935" s="551"/>
      <c r="Y935" s="551"/>
      <c r="Z935" s="551"/>
      <c r="AA935" s="551"/>
      <c r="AB935" s="551"/>
      <c r="AC935" s="551"/>
      <c r="AD935" s="551"/>
      <c r="AE935" s="551"/>
      <c r="AF935" s="551"/>
      <c r="AG935" s="551"/>
      <c r="AH935" s="551"/>
      <c r="AI935" s="551"/>
      <c r="AJ935" s="551"/>
      <c r="AK935" s="551"/>
      <c r="AL935" s="551"/>
      <c r="AM935" s="551"/>
      <c r="AN935" s="551"/>
      <c r="AO935" s="551"/>
      <c r="AP935" s="551"/>
      <c r="AQ935" s="551"/>
      <c r="AR935" s="551"/>
      <c r="AS935" s="551"/>
      <c r="AT935" s="551"/>
      <c r="AU935" s="551"/>
      <c r="AV935" s="551"/>
      <c r="AW935" s="551"/>
      <c r="AX935" s="551"/>
      <c r="AY935" s="551"/>
      <c r="AZ935" s="551"/>
      <c r="BA935" s="551"/>
      <c r="BB935" s="551"/>
      <c r="BC935" s="551"/>
      <c r="BD935" s="551"/>
      <c r="BE935" s="551"/>
      <c r="BF935" s="551"/>
      <c r="BG935" s="551"/>
      <c r="BH935" s="551"/>
      <c r="BI935" s="551"/>
      <c r="BJ935" s="551"/>
      <c r="BK935" s="551"/>
      <c r="BL935" s="551"/>
      <c r="BM935" s="551"/>
      <c r="BN935" s="551"/>
      <c r="BO935" s="551"/>
      <c r="BP935" s="551"/>
      <c r="BQ935" s="551"/>
      <c r="BR935" s="551"/>
      <c r="BS935" s="551"/>
      <c r="BT935" s="551"/>
      <c r="BU935" s="551"/>
      <c r="BV935" s="551"/>
      <c r="BW935" s="551"/>
      <c r="BX935" s="551"/>
      <c r="BY935" s="551"/>
    </row>
    <row r="936">
      <c r="A936" s="551"/>
      <c r="B936" s="551"/>
      <c r="C936" s="551"/>
      <c r="D936" s="551"/>
      <c r="E936" s="554"/>
      <c r="H936" s="551"/>
      <c r="I936" s="551"/>
      <c r="J936" s="551"/>
      <c r="K936" s="551"/>
      <c r="L936" s="551"/>
      <c r="M936" s="551"/>
      <c r="N936" s="551"/>
      <c r="O936" s="551"/>
      <c r="P936" s="551"/>
      <c r="Q936" s="551"/>
      <c r="R936" s="551"/>
      <c r="S936" s="551"/>
      <c r="T936" s="551"/>
      <c r="U936" s="551"/>
      <c r="V936" s="551"/>
      <c r="W936" s="551"/>
      <c r="X936" s="551"/>
      <c r="Y936" s="551"/>
      <c r="Z936" s="551"/>
      <c r="AA936" s="551"/>
      <c r="AB936" s="551"/>
      <c r="AC936" s="551"/>
      <c r="AD936" s="551"/>
      <c r="AE936" s="551"/>
      <c r="AF936" s="551"/>
      <c r="AG936" s="551"/>
      <c r="AH936" s="551"/>
      <c r="AI936" s="551"/>
      <c r="AJ936" s="551"/>
      <c r="AK936" s="551"/>
      <c r="AL936" s="551"/>
      <c r="AM936" s="551"/>
      <c r="AN936" s="551"/>
      <c r="AO936" s="551"/>
      <c r="AP936" s="551"/>
      <c r="AQ936" s="551"/>
      <c r="AR936" s="551"/>
      <c r="AS936" s="551"/>
      <c r="AT936" s="551"/>
      <c r="AU936" s="551"/>
      <c r="AV936" s="551"/>
      <c r="AW936" s="551"/>
      <c r="AX936" s="551"/>
      <c r="AY936" s="551"/>
      <c r="AZ936" s="551"/>
      <c r="BA936" s="551"/>
      <c r="BB936" s="551"/>
      <c r="BC936" s="551"/>
      <c r="BD936" s="551"/>
      <c r="BE936" s="551"/>
      <c r="BF936" s="551"/>
      <c r="BG936" s="551"/>
      <c r="BH936" s="551"/>
      <c r="BI936" s="551"/>
      <c r="BJ936" s="551"/>
      <c r="BK936" s="551"/>
      <c r="BL936" s="551"/>
      <c r="BM936" s="551"/>
      <c r="BN936" s="551"/>
      <c r="BO936" s="551"/>
      <c r="BP936" s="551"/>
      <c r="BQ936" s="551"/>
      <c r="BR936" s="551"/>
      <c r="BS936" s="551"/>
      <c r="BT936" s="551"/>
      <c r="BU936" s="551"/>
      <c r="BV936" s="551"/>
      <c r="BW936" s="551"/>
      <c r="BX936" s="551"/>
      <c r="BY936" s="551"/>
    </row>
    <row r="937">
      <c r="A937" s="551"/>
      <c r="B937" s="551"/>
      <c r="C937" s="551"/>
      <c r="D937" s="551"/>
      <c r="E937" s="554"/>
      <c r="H937" s="551"/>
      <c r="I937" s="551"/>
      <c r="J937" s="551"/>
      <c r="K937" s="551"/>
      <c r="L937" s="551"/>
      <c r="M937" s="551"/>
      <c r="N937" s="551"/>
      <c r="O937" s="551"/>
      <c r="P937" s="551"/>
      <c r="Q937" s="551"/>
      <c r="R937" s="551"/>
      <c r="S937" s="551"/>
      <c r="T937" s="551"/>
      <c r="U937" s="551"/>
      <c r="V937" s="551"/>
      <c r="W937" s="551"/>
      <c r="X937" s="551"/>
      <c r="Y937" s="551"/>
      <c r="Z937" s="551"/>
      <c r="AA937" s="551"/>
      <c r="AB937" s="551"/>
      <c r="AC937" s="551"/>
      <c r="AD937" s="551"/>
      <c r="AE937" s="551"/>
      <c r="AF937" s="551"/>
      <c r="AG937" s="551"/>
      <c r="AH937" s="551"/>
      <c r="AI937" s="551"/>
      <c r="AJ937" s="551"/>
      <c r="AK937" s="551"/>
      <c r="AL937" s="551"/>
      <c r="AM937" s="551"/>
      <c r="AN937" s="551"/>
      <c r="AO937" s="551"/>
      <c r="AP937" s="551"/>
      <c r="AQ937" s="551"/>
      <c r="AR937" s="551"/>
      <c r="AS937" s="551"/>
      <c r="AT937" s="551"/>
      <c r="AU937" s="551"/>
      <c r="AV937" s="551"/>
      <c r="AW937" s="551"/>
      <c r="AX937" s="551"/>
      <c r="AY937" s="551"/>
      <c r="AZ937" s="551"/>
      <c r="BA937" s="551"/>
      <c r="BB937" s="551"/>
      <c r="BC937" s="551"/>
      <c r="BD937" s="551"/>
      <c r="BE937" s="551"/>
      <c r="BF937" s="551"/>
      <c r="BG937" s="551"/>
      <c r="BH937" s="551"/>
      <c r="BI937" s="551"/>
      <c r="BJ937" s="551"/>
      <c r="BK937" s="551"/>
      <c r="BL937" s="551"/>
      <c r="BM937" s="551"/>
      <c r="BN937" s="551"/>
      <c r="BO937" s="551"/>
      <c r="BP937" s="551"/>
      <c r="BQ937" s="551"/>
      <c r="BR937" s="551"/>
      <c r="BS937" s="551"/>
      <c r="BT937" s="551"/>
      <c r="BU937" s="551"/>
      <c r="BV937" s="551"/>
      <c r="BW937" s="551"/>
      <c r="BX937" s="551"/>
      <c r="BY937" s="551"/>
    </row>
    <row r="938">
      <c r="A938" s="551"/>
      <c r="B938" s="551"/>
      <c r="C938" s="551"/>
      <c r="D938" s="551"/>
      <c r="E938" s="554"/>
      <c r="H938" s="551"/>
      <c r="I938" s="551"/>
      <c r="J938" s="551"/>
      <c r="K938" s="551"/>
      <c r="L938" s="551"/>
      <c r="M938" s="551"/>
      <c r="N938" s="551"/>
      <c r="O938" s="551"/>
      <c r="P938" s="551"/>
      <c r="Q938" s="551"/>
      <c r="R938" s="551"/>
      <c r="S938" s="551"/>
      <c r="T938" s="551"/>
      <c r="U938" s="551"/>
      <c r="V938" s="551"/>
      <c r="W938" s="551"/>
      <c r="X938" s="551"/>
      <c r="Y938" s="551"/>
      <c r="Z938" s="551"/>
      <c r="AA938" s="551"/>
      <c r="AB938" s="551"/>
      <c r="AC938" s="551"/>
      <c r="AD938" s="551"/>
      <c r="AE938" s="551"/>
      <c r="AF938" s="551"/>
      <c r="AG938" s="551"/>
      <c r="AH938" s="551"/>
      <c r="AI938" s="551"/>
      <c r="AJ938" s="551"/>
      <c r="AK938" s="551"/>
      <c r="AL938" s="551"/>
      <c r="AM938" s="551"/>
      <c r="AN938" s="551"/>
      <c r="AO938" s="551"/>
      <c r="AP938" s="551"/>
      <c r="AQ938" s="551"/>
      <c r="AR938" s="551"/>
      <c r="AS938" s="551"/>
      <c r="AT938" s="551"/>
      <c r="AU938" s="551"/>
      <c r="AV938" s="551"/>
      <c r="AW938" s="551"/>
      <c r="AX938" s="551"/>
      <c r="AY938" s="551"/>
      <c r="AZ938" s="551"/>
      <c r="BA938" s="551"/>
      <c r="BB938" s="551"/>
      <c r="BC938" s="551"/>
      <c r="BD938" s="551"/>
      <c r="BE938" s="551"/>
      <c r="BF938" s="551"/>
      <c r="BG938" s="551"/>
      <c r="BH938" s="551"/>
      <c r="BI938" s="551"/>
      <c r="BJ938" s="551"/>
      <c r="BK938" s="551"/>
      <c r="BL938" s="551"/>
      <c r="BM938" s="551"/>
      <c r="BN938" s="551"/>
      <c r="BO938" s="551"/>
      <c r="BP938" s="551"/>
      <c r="BQ938" s="551"/>
      <c r="BR938" s="551"/>
      <c r="BS938" s="551"/>
      <c r="BT938" s="551"/>
      <c r="BU938" s="551"/>
      <c r="BV938" s="551"/>
      <c r="BW938" s="551"/>
      <c r="BX938" s="551"/>
      <c r="BY938" s="551"/>
    </row>
    <row r="939">
      <c r="A939" s="551"/>
      <c r="B939" s="551"/>
      <c r="C939" s="551"/>
      <c r="D939" s="551"/>
      <c r="E939" s="554"/>
      <c r="H939" s="551"/>
      <c r="I939" s="551"/>
      <c r="J939" s="551"/>
      <c r="K939" s="551"/>
      <c r="L939" s="551"/>
      <c r="M939" s="551"/>
      <c r="N939" s="551"/>
      <c r="O939" s="551"/>
      <c r="P939" s="551"/>
      <c r="Q939" s="551"/>
      <c r="R939" s="551"/>
      <c r="S939" s="551"/>
      <c r="T939" s="551"/>
      <c r="U939" s="551"/>
      <c r="V939" s="551"/>
      <c r="W939" s="551"/>
      <c r="X939" s="551"/>
      <c r="Y939" s="551"/>
      <c r="Z939" s="551"/>
      <c r="AA939" s="551"/>
      <c r="AB939" s="551"/>
      <c r="AC939" s="551"/>
      <c r="AD939" s="551"/>
      <c r="AE939" s="551"/>
      <c r="AF939" s="551"/>
      <c r="AG939" s="551"/>
      <c r="AH939" s="551"/>
      <c r="AI939" s="551"/>
      <c r="AJ939" s="551"/>
      <c r="AK939" s="551"/>
      <c r="AL939" s="551"/>
      <c r="AM939" s="551"/>
      <c r="AN939" s="551"/>
      <c r="AO939" s="551"/>
      <c r="AP939" s="551"/>
      <c r="AQ939" s="551"/>
      <c r="AR939" s="551"/>
      <c r="AS939" s="551"/>
      <c r="AT939" s="551"/>
      <c r="AU939" s="551"/>
      <c r="AV939" s="551"/>
      <c r="AW939" s="551"/>
      <c r="AX939" s="551"/>
      <c r="AY939" s="551"/>
      <c r="AZ939" s="551"/>
      <c r="BA939" s="551"/>
      <c r="BB939" s="551"/>
      <c r="BC939" s="551"/>
      <c r="BD939" s="551"/>
      <c r="BE939" s="551"/>
      <c r="BF939" s="551"/>
      <c r="BG939" s="551"/>
      <c r="BH939" s="551"/>
      <c r="BI939" s="551"/>
      <c r="BJ939" s="551"/>
      <c r="BK939" s="551"/>
      <c r="BL939" s="551"/>
      <c r="BM939" s="551"/>
      <c r="BN939" s="551"/>
      <c r="BO939" s="551"/>
      <c r="BP939" s="551"/>
      <c r="BQ939" s="551"/>
      <c r="BR939" s="551"/>
      <c r="BS939" s="551"/>
      <c r="BT939" s="551"/>
      <c r="BU939" s="551"/>
      <c r="BV939" s="551"/>
      <c r="BW939" s="551"/>
      <c r="BX939" s="551"/>
      <c r="BY939" s="551"/>
    </row>
    <row r="940">
      <c r="A940" s="551"/>
      <c r="B940" s="551"/>
      <c r="C940" s="551"/>
      <c r="D940" s="551"/>
      <c r="E940" s="554"/>
      <c r="H940" s="551"/>
      <c r="I940" s="551"/>
      <c r="J940" s="551"/>
      <c r="K940" s="551"/>
      <c r="L940" s="551"/>
      <c r="M940" s="551"/>
      <c r="N940" s="551"/>
      <c r="O940" s="551"/>
      <c r="P940" s="551"/>
      <c r="Q940" s="551"/>
      <c r="R940" s="551"/>
      <c r="S940" s="551"/>
      <c r="T940" s="551"/>
      <c r="U940" s="551"/>
      <c r="V940" s="551"/>
      <c r="W940" s="551"/>
      <c r="X940" s="551"/>
      <c r="Y940" s="551"/>
      <c r="Z940" s="551"/>
      <c r="AA940" s="551"/>
      <c r="AB940" s="551"/>
      <c r="AC940" s="551"/>
      <c r="AD940" s="551"/>
      <c r="AE940" s="551"/>
      <c r="AF940" s="551"/>
      <c r="AG940" s="551"/>
      <c r="AH940" s="551"/>
      <c r="AI940" s="551"/>
      <c r="AJ940" s="551"/>
      <c r="AK940" s="551"/>
      <c r="AL940" s="551"/>
      <c r="AM940" s="551"/>
      <c r="AN940" s="551"/>
      <c r="AO940" s="551"/>
      <c r="AP940" s="551"/>
      <c r="AQ940" s="551"/>
      <c r="AR940" s="551"/>
      <c r="AS940" s="551"/>
      <c r="AT940" s="551"/>
      <c r="AU940" s="551"/>
      <c r="AV940" s="551"/>
      <c r="AW940" s="551"/>
      <c r="AX940" s="551"/>
      <c r="AY940" s="551"/>
      <c r="AZ940" s="551"/>
      <c r="BA940" s="551"/>
      <c r="BB940" s="551"/>
      <c r="BC940" s="551"/>
      <c r="BD940" s="551"/>
      <c r="BE940" s="551"/>
      <c r="BF940" s="551"/>
      <c r="BG940" s="551"/>
      <c r="BH940" s="551"/>
      <c r="BI940" s="551"/>
      <c r="BJ940" s="551"/>
      <c r="BK940" s="551"/>
      <c r="BL940" s="551"/>
      <c r="BM940" s="551"/>
      <c r="BN940" s="551"/>
      <c r="BO940" s="551"/>
      <c r="BP940" s="551"/>
      <c r="BQ940" s="551"/>
      <c r="BR940" s="551"/>
      <c r="BS940" s="551"/>
      <c r="BT940" s="551"/>
      <c r="BU940" s="551"/>
      <c r="BV940" s="551"/>
      <c r="BW940" s="551"/>
      <c r="BX940" s="551"/>
      <c r="BY940" s="551"/>
    </row>
    <row r="941">
      <c r="A941" s="551"/>
      <c r="B941" s="551"/>
      <c r="C941" s="551"/>
      <c r="D941" s="551"/>
      <c r="E941" s="554"/>
      <c r="H941" s="551"/>
      <c r="I941" s="551"/>
      <c r="J941" s="551"/>
      <c r="K941" s="551"/>
      <c r="L941" s="551"/>
      <c r="M941" s="551"/>
      <c r="N941" s="551"/>
      <c r="O941" s="551"/>
      <c r="P941" s="551"/>
      <c r="Q941" s="551"/>
      <c r="R941" s="551"/>
      <c r="S941" s="551"/>
      <c r="T941" s="551"/>
      <c r="U941" s="551"/>
      <c r="V941" s="551"/>
      <c r="W941" s="551"/>
      <c r="X941" s="551"/>
      <c r="Y941" s="551"/>
      <c r="Z941" s="551"/>
      <c r="AA941" s="551"/>
      <c r="AB941" s="551"/>
      <c r="AC941" s="551"/>
      <c r="AD941" s="551"/>
      <c r="AE941" s="551"/>
      <c r="AF941" s="551"/>
      <c r="AG941" s="551"/>
      <c r="AH941" s="551"/>
      <c r="AI941" s="551"/>
      <c r="AJ941" s="551"/>
      <c r="AK941" s="551"/>
      <c r="AL941" s="551"/>
      <c r="AM941" s="551"/>
      <c r="AN941" s="551"/>
      <c r="AO941" s="551"/>
      <c r="AP941" s="551"/>
      <c r="AQ941" s="551"/>
      <c r="AR941" s="551"/>
      <c r="AS941" s="551"/>
      <c r="AT941" s="551"/>
      <c r="AU941" s="551"/>
      <c r="AV941" s="551"/>
      <c r="AW941" s="551"/>
      <c r="AX941" s="551"/>
      <c r="AY941" s="551"/>
      <c r="AZ941" s="551"/>
      <c r="BA941" s="551"/>
      <c r="BB941" s="551"/>
      <c r="BC941" s="551"/>
      <c r="BD941" s="551"/>
      <c r="BE941" s="551"/>
      <c r="BF941" s="551"/>
      <c r="BG941" s="551"/>
      <c r="BH941" s="551"/>
      <c r="BI941" s="551"/>
      <c r="BJ941" s="551"/>
      <c r="BK941" s="551"/>
      <c r="BL941" s="551"/>
      <c r="BM941" s="551"/>
      <c r="BN941" s="551"/>
      <c r="BO941" s="551"/>
      <c r="BP941" s="551"/>
      <c r="BQ941" s="551"/>
      <c r="BR941" s="551"/>
      <c r="BS941" s="551"/>
      <c r="BT941" s="551"/>
      <c r="BU941" s="551"/>
      <c r="BV941" s="551"/>
      <c r="BW941" s="551"/>
      <c r="BX941" s="551"/>
      <c r="BY941" s="551"/>
    </row>
    <row r="942">
      <c r="A942" s="551"/>
      <c r="B942" s="551"/>
      <c r="C942" s="551"/>
      <c r="D942" s="551"/>
      <c r="E942" s="554"/>
      <c r="H942" s="551"/>
      <c r="I942" s="551"/>
      <c r="J942" s="551"/>
      <c r="K942" s="551"/>
      <c r="L942" s="551"/>
      <c r="M942" s="551"/>
      <c r="N942" s="551"/>
      <c r="O942" s="551"/>
      <c r="P942" s="551"/>
      <c r="Q942" s="551"/>
      <c r="R942" s="551"/>
      <c r="S942" s="551"/>
      <c r="T942" s="551"/>
      <c r="U942" s="551"/>
      <c r="V942" s="551"/>
      <c r="W942" s="551"/>
      <c r="X942" s="551"/>
      <c r="Y942" s="551"/>
      <c r="Z942" s="551"/>
      <c r="AA942" s="551"/>
      <c r="AB942" s="551"/>
      <c r="AC942" s="551"/>
      <c r="AD942" s="551"/>
      <c r="AE942" s="551"/>
      <c r="AF942" s="551"/>
      <c r="AG942" s="551"/>
      <c r="AH942" s="551"/>
      <c r="AI942" s="551"/>
      <c r="AJ942" s="551"/>
      <c r="AK942" s="551"/>
      <c r="AL942" s="551"/>
      <c r="AM942" s="551"/>
      <c r="AN942" s="551"/>
      <c r="AO942" s="551"/>
      <c r="AP942" s="551"/>
      <c r="AQ942" s="551"/>
      <c r="AR942" s="551"/>
      <c r="AS942" s="551"/>
      <c r="AT942" s="551"/>
      <c r="AU942" s="551"/>
      <c r="AV942" s="551"/>
      <c r="AW942" s="551"/>
      <c r="AX942" s="551"/>
      <c r="AY942" s="551"/>
      <c r="AZ942" s="551"/>
      <c r="BA942" s="551"/>
      <c r="BB942" s="551"/>
      <c r="BC942" s="551"/>
      <c r="BD942" s="551"/>
      <c r="BE942" s="551"/>
      <c r="BF942" s="551"/>
      <c r="BG942" s="551"/>
      <c r="BH942" s="551"/>
      <c r="BI942" s="551"/>
      <c r="BJ942" s="551"/>
      <c r="BK942" s="551"/>
      <c r="BL942" s="551"/>
      <c r="BM942" s="551"/>
      <c r="BN942" s="551"/>
      <c r="BO942" s="551"/>
      <c r="BP942" s="551"/>
      <c r="BQ942" s="551"/>
      <c r="BR942" s="551"/>
      <c r="BS942" s="551"/>
      <c r="BT942" s="551"/>
      <c r="BU942" s="551"/>
      <c r="BV942" s="551"/>
      <c r="BW942" s="551"/>
      <c r="BX942" s="551"/>
      <c r="BY942" s="551"/>
    </row>
    <row r="943">
      <c r="A943" s="551"/>
      <c r="B943" s="551"/>
      <c r="C943" s="551"/>
      <c r="D943" s="551"/>
      <c r="E943" s="554"/>
      <c r="H943" s="551"/>
      <c r="I943" s="551"/>
      <c r="J943" s="551"/>
      <c r="K943" s="551"/>
      <c r="L943" s="551"/>
      <c r="M943" s="551"/>
      <c r="N943" s="551"/>
      <c r="O943" s="551"/>
      <c r="P943" s="551"/>
      <c r="Q943" s="551"/>
      <c r="R943" s="551"/>
      <c r="S943" s="551"/>
      <c r="T943" s="551"/>
      <c r="U943" s="551"/>
      <c r="V943" s="551"/>
      <c r="W943" s="551"/>
      <c r="X943" s="551"/>
      <c r="Y943" s="551"/>
      <c r="Z943" s="551"/>
      <c r="AA943" s="551"/>
      <c r="AB943" s="551"/>
      <c r="AC943" s="551"/>
      <c r="AD943" s="551"/>
      <c r="AE943" s="551"/>
      <c r="AF943" s="551"/>
      <c r="AG943" s="551"/>
      <c r="AH943" s="551"/>
      <c r="AI943" s="551"/>
      <c r="AJ943" s="551"/>
      <c r="AK943" s="551"/>
      <c r="AL943" s="551"/>
      <c r="AM943" s="551"/>
      <c r="AN943" s="551"/>
      <c r="AO943" s="551"/>
      <c r="AP943" s="551"/>
      <c r="AQ943" s="551"/>
      <c r="AR943" s="551"/>
      <c r="AS943" s="551"/>
      <c r="AT943" s="551"/>
      <c r="AU943" s="551"/>
      <c r="AV943" s="551"/>
      <c r="AW943" s="551"/>
      <c r="AX943" s="551"/>
      <c r="AY943" s="551"/>
      <c r="AZ943" s="551"/>
      <c r="BA943" s="551"/>
      <c r="BB943" s="551"/>
      <c r="BC943" s="551"/>
      <c r="BD943" s="551"/>
      <c r="BE943" s="551"/>
      <c r="BF943" s="551"/>
      <c r="BG943" s="551"/>
      <c r="BH943" s="551"/>
      <c r="BI943" s="551"/>
      <c r="BJ943" s="551"/>
      <c r="BK943" s="551"/>
      <c r="BL943" s="551"/>
      <c r="BM943" s="551"/>
      <c r="BN943" s="551"/>
      <c r="BO943" s="551"/>
      <c r="BP943" s="551"/>
      <c r="BQ943" s="551"/>
      <c r="BR943" s="551"/>
      <c r="BS943" s="551"/>
      <c r="BT943" s="551"/>
      <c r="BU943" s="551"/>
      <c r="BV943" s="551"/>
      <c r="BW943" s="551"/>
      <c r="BX943" s="551"/>
      <c r="BY943" s="551"/>
    </row>
    <row r="944">
      <c r="A944" s="551"/>
      <c r="B944" s="551"/>
      <c r="C944" s="551"/>
      <c r="D944" s="551"/>
      <c r="E944" s="554"/>
      <c r="H944" s="551"/>
      <c r="I944" s="551"/>
      <c r="J944" s="551"/>
      <c r="K944" s="551"/>
      <c r="L944" s="551"/>
      <c r="M944" s="551"/>
      <c r="N944" s="551"/>
      <c r="O944" s="551"/>
      <c r="P944" s="551"/>
      <c r="Q944" s="551"/>
      <c r="R944" s="551"/>
      <c r="S944" s="551"/>
      <c r="T944" s="551"/>
      <c r="U944" s="551"/>
      <c r="V944" s="551"/>
      <c r="W944" s="551"/>
      <c r="X944" s="551"/>
      <c r="Y944" s="551"/>
      <c r="Z944" s="551"/>
      <c r="AA944" s="551"/>
      <c r="AB944" s="551"/>
      <c r="AC944" s="551"/>
      <c r="AD944" s="551"/>
      <c r="AE944" s="551"/>
      <c r="AF944" s="551"/>
      <c r="AG944" s="551"/>
      <c r="AH944" s="551"/>
      <c r="AI944" s="551"/>
      <c r="AJ944" s="551"/>
      <c r="AK944" s="551"/>
      <c r="AL944" s="551"/>
      <c r="AM944" s="551"/>
      <c r="AN944" s="551"/>
      <c r="AO944" s="551"/>
      <c r="AP944" s="551"/>
      <c r="AQ944" s="551"/>
      <c r="AR944" s="551"/>
      <c r="AS944" s="551"/>
      <c r="AT944" s="551"/>
      <c r="AU944" s="551"/>
      <c r="AV944" s="551"/>
      <c r="AW944" s="551"/>
      <c r="AX944" s="551"/>
      <c r="AY944" s="551"/>
      <c r="AZ944" s="551"/>
      <c r="BA944" s="551"/>
      <c r="BB944" s="551"/>
      <c r="BC944" s="551"/>
      <c r="BD944" s="551"/>
      <c r="BE944" s="551"/>
      <c r="BF944" s="551"/>
      <c r="BG944" s="551"/>
      <c r="BH944" s="551"/>
      <c r="BI944" s="551"/>
      <c r="BJ944" s="551"/>
      <c r="BK944" s="551"/>
      <c r="BL944" s="551"/>
      <c r="BM944" s="551"/>
      <c r="BN944" s="551"/>
      <c r="BO944" s="551"/>
      <c r="BP944" s="551"/>
      <c r="BQ944" s="551"/>
      <c r="BR944" s="551"/>
      <c r="BS944" s="551"/>
      <c r="BT944" s="551"/>
      <c r="BU944" s="551"/>
      <c r="BV944" s="551"/>
      <c r="BW944" s="551"/>
      <c r="BX944" s="551"/>
      <c r="BY944" s="551"/>
    </row>
    <row r="945">
      <c r="A945" s="551"/>
      <c r="B945" s="551"/>
      <c r="C945" s="551"/>
      <c r="D945" s="551"/>
      <c r="E945" s="554"/>
      <c r="H945" s="551"/>
      <c r="I945" s="551"/>
      <c r="J945" s="551"/>
      <c r="K945" s="551"/>
      <c r="L945" s="551"/>
      <c r="M945" s="551"/>
      <c r="N945" s="551"/>
      <c r="O945" s="551"/>
      <c r="P945" s="551"/>
      <c r="Q945" s="551"/>
      <c r="R945" s="551"/>
      <c r="S945" s="551"/>
      <c r="T945" s="551"/>
      <c r="U945" s="551"/>
      <c r="V945" s="551"/>
      <c r="W945" s="551"/>
      <c r="X945" s="551"/>
      <c r="Y945" s="551"/>
      <c r="Z945" s="551"/>
      <c r="AA945" s="551"/>
      <c r="AB945" s="551"/>
      <c r="AC945" s="551"/>
      <c r="AD945" s="551"/>
      <c r="AE945" s="551"/>
      <c r="AF945" s="551"/>
      <c r="AG945" s="551"/>
      <c r="AH945" s="551"/>
      <c r="AI945" s="551"/>
      <c r="AJ945" s="551"/>
      <c r="AK945" s="551"/>
      <c r="AL945" s="551"/>
      <c r="AM945" s="551"/>
      <c r="AN945" s="551"/>
      <c r="AO945" s="551"/>
      <c r="AP945" s="551"/>
      <c r="AQ945" s="551"/>
      <c r="AR945" s="551"/>
      <c r="AS945" s="551"/>
      <c r="AT945" s="551"/>
      <c r="AU945" s="551"/>
      <c r="AV945" s="551"/>
      <c r="AW945" s="551"/>
      <c r="AX945" s="551"/>
      <c r="AY945" s="551"/>
      <c r="AZ945" s="551"/>
      <c r="BA945" s="551"/>
      <c r="BB945" s="551"/>
      <c r="BC945" s="551"/>
      <c r="BD945" s="551"/>
      <c r="BE945" s="551"/>
      <c r="BF945" s="551"/>
      <c r="BG945" s="551"/>
      <c r="BH945" s="551"/>
      <c r="BI945" s="551"/>
      <c r="BJ945" s="551"/>
      <c r="BK945" s="551"/>
      <c r="BL945" s="551"/>
      <c r="BM945" s="551"/>
      <c r="BN945" s="551"/>
      <c r="BO945" s="551"/>
      <c r="BP945" s="551"/>
      <c r="BQ945" s="551"/>
      <c r="BR945" s="551"/>
      <c r="BS945" s="551"/>
      <c r="BT945" s="551"/>
      <c r="BU945" s="551"/>
      <c r="BV945" s="551"/>
      <c r="BW945" s="551"/>
      <c r="BX945" s="551"/>
      <c r="BY945" s="551"/>
    </row>
    <row r="946">
      <c r="A946" s="551"/>
      <c r="B946" s="551"/>
      <c r="C946" s="551"/>
      <c r="D946" s="551"/>
      <c r="E946" s="554"/>
      <c r="H946" s="551"/>
      <c r="I946" s="551"/>
      <c r="J946" s="551"/>
      <c r="K946" s="551"/>
      <c r="L946" s="551"/>
      <c r="M946" s="551"/>
      <c r="N946" s="551"/>
      <c r="O946" s="551"/>
      <c r="P946" s="551"/>
      <c r="Q946" s="551"/>
      <c r="R946" s="551"/>
      <c r="S946" s="551"/>
      <c r="T946" s="551"/>
      <c r="U946" s="551"/>
      <c r="V946" s="551"/>
      <c r="W946" s="551"/>
      <c r="X946" s="551"/>
      <c r="Y946" s="551"/>
      <c r="Z946" s="551"/>
      <c r="AA946" s="551"/>
      <c r="AB946" s="551"/>
      <c r="AC946" s="551"/>
      <c r="AD946" s="551"/>
      <c r="AE946" s="551"/>
      <c r="AF946" s="551"/>
      <c r="AG946" s="551"/>
      <c r="AH946" s="551"/>
      <c r="AI946" s="551"/>
      <c r="AJ946" s="551"/>
      <c r="AK946" s="551"/>
      <c r="AL946" s="551"/>
      <c r="AM946" s="551"/>
      <c r="AN946" s="551"/>
      <c r="AO946" s="551"/>
      <c r="AP946" s="551"/>
      <c r="AQ946" s="551"/>
      <c r="AR946" s="551"/>
      <c r="AS946" s="551"/>
      <c r="AT946" s="551"/>
      <c r="AU946" s="551"/>
      <c r="AV946" s="551"/>
      <c r="AW946" s="551"/>
      <c r="AX946" s="551"/>
      <c r="AY946" s="551"/>
      <c r="AZ946" s="551"/>
      <c r="BA946" s="551"/>
      <c r="BB946" s="551"/>
      <c r="BC946" s="551"/>
      <c r="BD946" s="551"/>
      <c r="BE946" s="551"/>
      <c r="BF946" s="551"/>
      <c r="BG946" s="551"/>
      <c r="BH946" s="551"/>
      <c r="BI946" s="551"/>
      <c r="BJ946" s="551"/>
      <c r="BK946" s="551"/>
      <c r="BL946" s="551"/>
      <c r="BM946" s="551"/>
      <c r="BN946" s="551"/>
      <c r="BO946" s="551"/>
      <c r="BP946" s="551"/>
      <c r="BQ946" s="551"/>
      <c r="BR946" s="551"/>
      <c r="BS946" s="551"/>
      <c r="BT946" s="551"/>
      <c r="BU946" s="551"/>
      <c r="BV946" s="551"/>
      <c r="BW946" s="551"/>
      <c r="BX946" s="551"/>
      <c r="BY946" s="551"/>
    </row>
    <row r="947">
      <c r="A947" s="551"/>
      <c r="B947" s="551"/>
      <c r="C947" s="551"/>
      <c r="D947" s="551"/>
      <c r="E947" s="554"/>
      <c r="H947" s="551"/>
      <c r="I947" s="551"/>
      <c r="J947" s="551"/>
      <c r="K947" s="551"/>
      <c r="L947" s="551"/>
      <c r="M947" s="551"/>
      <c r="N947" s="551"/>
      <c r="O947" s="551"/>
      <c r="P947" s="551"/>
      <c r="Q947" s="551"/>
      <c r="R947" s="551"/>
      <c r="S947" s="551"/>
      <c r="T947" s="551"/>
      <c r="U947" s="551"/>
      <c r="V947" s="551"/>
      <c r="W947" s="551"/>
      <c r="X947" s="551"/>
      <c r="Y947" s="551"/>
      <c r="Z947" s="551"/>
      <c r="AA947" s="551"/>
      <c r="AB947" s="551"/>
      <c r="AC947" s="551"/>
      <c r="AD947" s="551"/>
      <c r="AE947" s="551"/>
      <c r="AF947" s="551"/>
      <c r="AG947" s="551"/>
      <c r="AH947" s="551"/>
      <c r="AI947" s="551"/>
      <c r="AJ947" s="551"/>
      <c r="AK947" s="551"/>
      <c r="AL947" s="551"/>
      <c r="AM947" s="551"/>
      <c r="AN947" s="551"/>
      <c r="AO947" s="551"/>
      <c r="AP947" s="551"/>
      <c r="AQ947" s="551"/>
      <c r="AR947" s="551"/>
      <c r="AS947" s="551"/>
      <c r="AT947" s="551"/>
      <c r="AU947" s="551"/>
      <c r="AV947" s="551"/>
      <c r="AW947" s="551"/>
      <c r="AX947" s="551"/>
      <c r="AY947" s="551"/>
      <c r="AZ947" s="551"/>
      <c r="BA947" s="551"/>
      <c r="BB947" s="551"/>
      <c r="BC947" s="551"/>
      <c r="BD947" s="551"/>
      <c r="BE947" s="551"/>
      <c r="BF947" s="551"/>
      <c r="BG947" s="551"/>
      <c r="BH947" s="551"/>
      <c r="BI947" s="551"/>
      <c r="BJ947" s="551"/>
      <c r="BK947" s="551"/>
      <c r="BL947" s="551"/>
      <c r="BM947" s="551"/>
      <c r="BN947" s="551"/>
      <c r="BO947" s="551"/>
      <c r="BP947" s="551"/>
      <c r="BQ947" s="551"/>
      <c r="BR947" s="551"/>
      <c r="BS947" s="551"/>
      <c r="BT947" s="551"/>
      <c r="BU947" s="551"/>
      <c r="BV947" s="551"/>
      <c r="BW947" s="551"/>
      <c r="BX947" s="551"/>
      <c r="BY947" s="551"/>
    </row>
    <row r="948">
      <c r="A948" s="551"/>
      <c r="B948" s="551"/>
      <c r="C948" s="551"/>
      <c r="D948" s="551"/>
      <c r="E948" s="554"/>
      <c r="H948" s="551"/>
      <c r="I948" s="551"/>
      <c r="J948" s="551"/>
      <c r="K948" s="551"/>
      <c r="L948" s="551"/>
      <c r="M948" s="551"/>
      <c r="N948" s="551"/>
      <c r="O948" s="551"/>
      <c r="P948" s="551"/>
      <c r="Q948" s="551"/>
      <c r="R948" s="551"/>
      <c r="S948" s="551"/>
      <c r="T948" s="551"/>
      <c r="U948" s="551"/>
      <c r="V948" s="551"/>
      <c r="W948" s="551"/>
      <c r="X948" s="551"/>
      <c r="Y948" s="551"/>
      <c r="Z948" s="551"/>
      <c r="AA948" s="551"/>
      <c r="AB948" s="551"/>
      <c r="AC948" s="551"/>
      <c r="AD948" s="551"/>
      <c r="AE948" s="551"/>
      <c r="AF948" s="551"/>
      <c r="AG948" s="551"/>
      <c r="AH948" s="551"/>
      <c r="AI948" s="551"/>
      <c r="AJ948" s="551"/>
      <c r="AK948" s="551"/>
      <c r="AL948" s="551"/>
      <c r="AM948" s="551"/>
      <c r="AN948" s="551"/>
      <c r="AO948" s="551"/>
      <c r="AP948" s="551"/>
      <c r="AQ948" s="551"/>
      <c r="AR948" s="551"/>
      <c r="AS948" s="551"/>
      <c r="AT948" s="551"/>
      <c r="AU948" s="551"/>
      <c r="AV948" s="551"/>
      <c r="AW948" s="551"/>
      <c r="AX948" s="551"/>
      <c r="AY948" s="551"/>
      <c r="AZ948" s="551"/>
      <c r="BA948" s="551"/>
      <c r="BB948" s="551"/>
      <c r="BC948" s="551"/>
      <c r="BD948" s="551"/>
      <c r="BE948" s="551"/>
      <c r="BF948" s="551"/>
      <c r="BG948" s="551"/>
      <c r="BH948" s="551"/>
      <c r="BI948" s="551"/>
      <c r="BJ948" s="551"/>
      <c r="BK948" s="551"/>
      <c r="BL948" s="551"/>
      <c r="BM948" s="551"/>
      <c r="BN948" s="551"/>
      <c r="BO948" s="551"/>
      <c r="BP948" s="551"/>
      <c r="BQ948" s="551"/>
      <c r="BR948" s="551"/>
      <c r="BS948" s="551"/>
      <c r="BT948" s="551"/>
      <c r="BU948" s="551"/>
      <c r="BV948" s="551"/>
      <c r="BW948" s="551"/>
      <c r="BX948" s="551"/>
      <c r="BY948" s="551"/>
    </row>
    <row r="949">
      <c r="A949" s="551"/>
      <c r="B949" s="551"/>
      <c r="C949" s="551"/>
      <c r="D949" s="551"/>
      <c r="E949" s="554"/>
      <c r="H949" s="551"/>
      <c r="I949" s="551"/>
      <c r="J949" s="551"/>
      <c r="K949" s="551"/>
      <c r="L949" s="551"/>
      <c r="M949" s="551"/>
      <c r="N949" s="551"/>
      <c r="O949" s="551"/>
      <c r="P949" s="551"/>
      <c r="Q949" s="551"/>
      <c r="R949" s="551"/>
      <c r="S949" s="551"/>
      <c r="T949" s="551"/>
      <c r="U949" s="551"/>
      <c r="V949" s="551"/>
      <c r="W949" s="551"/>
      <c r="X949" s="551"/>
      <c r="Y949" s="551"/>
      <c r="Z949" s="551"/>
      <c r="AA949" s="551"/>
      <c r="AB949" s="551"/>
      <c r="AC949" s="551"/>
      <c r="AD949" s="551"/>
      <c r="AE949" s="551"/>
      <c r="AF949" s="551"/>
      <c r="AG949" s="551"/>
      <c r="AH949" s="551"/>
      <c r="AI949" s="551"/>
      <c r="AJ949" s="551"/>
      <c r="AK949" s="551"/>
      <c r="AL949" s="551"/>
      <c r="AM949" s="551"/>
      <c r="AN949" s="551"/>
      <c r="AO949" s="551"/>
      <c r="AP949" s="551"/>
      <c r="AQ949" s="551"/>
      <c r="AR949" s="551"/>
      <c r="AS949" s="551"/>
      <c r="AT949" s="551"/>
      <c r="AU949" s="551"/>
      <c r="AV949" s="551"/>
      <c r="AW949" s="551"/>
      <c r="AX949" s="551"/>
      <c r="AY949" s="551"/>
      <c r="AZ949" s="551"/>
      <c r="BA949" s="551"/>
      <c r="BB949" s="551"/>
      <c r="BC949" s="551"/>
      <c r="BD949" s="551"/>
      <c r="BE949" s="551"/>
      <c r="BF949" s="551"/>
      <c r="BG949" s="551"/>
      <c r="BH949" s="551"/>
      <c r="BI949" s="551"/>
      <c r="BJ949" s="551"/>
      <c r="BK949" s="551"/>
      <c r="BL949" s="551"/>
      <c r="BM949" s="551"/>
      <c r="BN949" s="551"/>
      <c r="BO949" s="551"/>
      <c r="BP949" s="551"/>
      <c r="BQ949" s="551"/>
      <c r="BR949" s="551"/>
      <c r="BS949" s="551"/>
      <c r="BT949" s="551"/>
      <c r="BU949" s="551"/>
      <c r="BV949" s="551"/>
      <c r="BW949" s="551"/>
      <c r="BX949" s="551"/>
      <c r="BY949" s="551"/>
    </row>
    <row r="950">
      <c r="A950" s="551"/>
      <c r="B950" s="551"/>
      <c r="C950" s="551"/>
      <c r="D950" s="551"/>
      <c r="E950" s="554"/>
      <c r="H950" s="551"/>
      <c r="I950" s="551"/>
      <c r="J950" s="551"/>
      <c r="K950" s="551"/>
      <c r="L950" s="551"/>
      <c r="M950" s="551"/>
      <c r="N950" s="551"/>
      <c r="O950" s="551"/>
      <c r="P950" s="551"/>
      <c r="Q950" s="551"/>
      <c r="R950" s="551"/>
      <c r="S950" s="551"/>
      <c r="T950" s="551"/>
      <c r="U950" s="551"/>
      <c r="V950" s="551"/>
      <c r="W950" s="551"/>
      <c r="X950" s="551"/>
      <c r="Y950" s="551"/>
      <c r="Z950" s="551"/>
      <c r="AA950" s="551"/>
      <c r="AB950" s="551"/>
      <c r="AC950" s="551"/>
      <c r="AD950" s="551"/>
      <c r="AE950" s="551"/>
      <c r="AF950" s="551"/>
      <c r="AG950" s="551"/>
      <c r="AH950" s="551"/>
      <c r="AI950" s="551"/>
      <c r="AJ950" s="551"/>
      <c r="AK950" s="551"/>
      <c r="AL950" s="551"/>
      <c r="AM950" s="551"/>
      <c r="AN950" s="551"/>
      <c r="AO950" s="551"/>
      <c r="AP950" s="551"/>
      <c r="AQ950" s="551"/>
      <c r="AR950" s="551"/>
      <c r="AS950" s="551"/>
      <c r="AT950" s="551"/>
      <c r="AU950" s="551"/>
      <c r="AV950" s="551"/>
      <c r="AW950" s="551"/>
      <c r="AX950" s="551"/>
      <c r="AY950" s="551"/>
      <c r="AZ950" s="551"/>
      <c r="BA950" s="551"/>
      <c r="BB950" s="551"/>
      <c r="BC950" s="551"/>
      <c r="BD950" s="551"/>
      <c r="BE950" s="551"/>
      <c r="BF950" s="551"/>
      <c r="BG950" s="551"/>
      <c r="BH950" s="551"/>
      <c r="BI950" s="551"/>
      <c r="BJ950" s="551"/>
      <c r="BK950" s="551"/>
      <c r="BL950" s="551"/>
      <c r="BM950" s="551"/>
      <c r="BN950" s="551"/>
      <c r="BO950" s="551"/>
      <c r="BP950" s="551"/>
      <c r="BQ950" s="551"/>
      <c r="BR950" s="551"/>
      <c r="BS950" s="551"/>
      <c r="BT950" s="551"/>
      <c r="BU950" s="551"/>
      <c r="BV950" s="551"/>
      <c r="BW950" s="551"/>
      <c r="BX950" s="551"/>
      <c r="BY950" s="551"/>
    </row>
    <row r="951">
      <c r="A951" s="551"/>
      <c r="B951" s="551"/>
      <c r="C951" s="551"/>
      <c r="D951" s="551"/>
      <c r="E951" s="554"/>
      <c r="H951" s="551"/>
      <c r="I951" s="551"/>
      <c r="J951" s="551"/>
      <c r="K951" s="551"/>
      <c r="L951" s="551"/>
      <c r="M951" s="551"/>
      <c r="N951" s="551"/>
      <c r="O951" s="551"/>
      <c r="P951" s="551"/>
      <c r="Q951" s="551"/>
      <c r="R951" s="551"/>
      <c r="S951" s="551"/>
      <c r="T951" s="551"/>
      <c r="U951" s="551"/>
      <c r="V951" s="551"/>
      <c r="W951" s="551"/>
      <c r="X951" s="551"/>
      <c r="Y951" s="551"/>
      <c r="Z951" s="551"/>
      <c r="AA951" s="551"/>
      <c r="AB951" s="551"/>
      <c r="AC951" s="551"/>
      <c r="AD951" s="551"/>
      <c r="AE951" s="551"/>
      <c r="AF951" s="551"/>
      <c r="AG951" s="551"/>
      <c r="AH951" s="551"/>
      <c r="AI951" s="551"/>
      <c r="AJ951" s="551"/>
      <c r="AK951" s="551"/>
      <c r="AL951" s="551"/>
      <c r="AM951" s="551"/>
      <c r="AN951" s="551"/>
      <c r="AO951" s="551"/>
      <c r="AP951" s="551"/>
      <c r="AQ951" s="551"/>
      <c r="AR951" s="551"/>
      <c r="AS951" s="551"/>
      <c r="AT951" s="551"/>
      <c r="AU951" s="551"/>
      <c r="AV951" s="551"/>
      <c r="AW951" s="551"/>
      <c r="AX951" s="551"/>
      <c r="AY951" s="551"/>
      <c r="AZ951" s="551"/>
      <c r="BA951" s="551"/>
      <c r="BB951" s="551"/>
      <c r="BC951" s="551"/>
      <c r="BD951" s="551"/>
      <c r="BE951" s="551"/>
      <c r="BF951" s="551"/>
      <c r="BG951" s="551"/>
      <c r="BH951" s="551"/>
      <c r="BI951" s="551"/>
      <c r="BJ951" s="551"/>
      <c r="BK951" s="551"/>
      <c r="BL951" s="551"/>
      <c r="BM951" s="551"/>
      <c r="BN951" s="551"/>
      <c r="BO951" s="551"/>
      <c r="BP951" s="551"/>
      <c r="BQ951" s="551"/>
      <c r="BR951" s="551"/>
      <c r="BS951" s="551"/>
      <c r="BT951" s="551"/>
      <c r="BU951" s="551"/>
      <c r="BV951" s="551"/>
      <c r="BW951" s="551"/>
      <c r="BX951" s="551"/>
      <c r="BY951" s="551"/>
    </row>
    <row r="952">
      <c r="A952" s="551"/>
      <c r="B952" s="551"/>
      <c r="C952" s="551"/>
      <c r="D952" s="551"/>
      <c r="E952" s="554"/>
      <c r="H952" s="551"/>
      <c r="I952" s="551"/>
      <c r="J952" s="551"/>
      <c r="K952" s="551"/>
      <c r="L952" s="551"/>
      <c r="M952" s="551"/>
      <c r="N952" s="551"/>
      <c r="O952" s="551"/>
      <c r="P952" s="551"/>
      <c r="Q952" s="551"/>
      <c r="R952" s="551"/>
      <c r="S952" s="551"/>
      <c r="T952" s="551"/>
      <c r="U952" s="551"/>
      <c r="V952" s="551"/>
      <c r="W952" s="551"/>
      <c r="X952" s="551"/>
      <c r="Y952" s="551"/>
      <c r="Z952" s="551"/>
      <c r="AA952" s="551"/>
      <c r="AB952" s="551"/>
      <c r="AC952" s="551"/>
      <c r="AD952" s="551"/>
      <c r="AE952" s="551"/>
      <c r="AF952" s="551"/>
      <c r="AG952" s="551"/>
      <c r="AH952" s="551"/>
      <c r="AI952" s="551"/>
      <c r="AJ952" s="551"/>
      <c r="AK952" s="551"/>
      <c r="AL952" s="551"/>
      <c r="AM952" s="551"/>
      <c r="AN952" s="551"/>
      <c r="AO952" s="551"/>
      <c r="AP952" s="551"/>
      <c r="AQ952" s="551"/>
      <c r="AR952" s="551"/>
      <c r="AS952" s="551"/>
      <c r="AT952" s="551"/>
      <c r="AU952" s="551"/>
      <c r="AV952" s="551"/>
      <c r="AW952" s="551"/>
      <c r="AX952" s="551"/>
      <c r="AY952" s="551"/>
      <c r="AZ952" s="551"/>
      <c r="BA952" s="551"/>
      <c r="BB952" s="551"/>
      <c r="BC952" s="551"/>
      <c r="BD952" s="551"/>
      <c r="BE952" s="551"/>
      <c r="BF952" s="551"/>
      <c r="BG952" s="551"/>
      <c r="BH952" s="551"/>
      <c r="BI952" s="551"/>
      <c r="BJ952" s="551"/>
      <c r="BK952" s="551"/>
      <c r="BL952" s="551"/>
      <c r="BM952" s="551"/>
      <c r="BN952" s="551"/>
      <c r="BO952" s="551"/>
      <c r="BP952" s="551"/>
      <c r="BQ952" s="551"/>
      <c r="BR952" s="551"/>
      <c r="BS952" s="551"/>
      <c r="BT952" s="551"/>
      <c r="BU952" s="551"/>
      <c r="BV952" s="551"/>
      <c r="BW952" s="551"/>
      <c r="BX952" s="551"/>
      <c r="BY952" s="551"/>
    </row>
    <row r="953">
      <c r="A953" s="551"/>
      <c r="B953" s="551"/>
      <c r="C953" s="551"/>
      <c r="D953" s="551"/>
      <c r="E953" s="554"/>
      <c r="H953" s="551"/>
      <c r="I953" s="551"/>
      <c r="J953" s="551"/>
      <c r="K953" s="551"/>
      <c r="L953" s="551"/>
      <c r="M953" s="551"/>
      <c r="N953" s="551"/>
      <c r="O953" s="551"/>
      <c r="P953" s="551"/>
      <c r="Q953" s="551"/>
      <c r="R953" s="551"/>
      <c r="S953" s="551"/>
      <c r="T953" s="551"/>
      <c r="U953" s="551"/>
      <c r="V953" s="551"/>
      <c r="W953" s="551"/>
      <c r="X953" s="551"/>
      <c r="Y953" s="551"/>
      <c r="Z953" s="551"/>
      <c r="AA953" s="551"/>
      <c r="AB953" s="551"/>
      <c r="AC953" s="551"/>
      <c r="AD953" s="551"/>
      <c r="AE953" s="551"/>
      <c r="AF953" s="551"/>
      <c r="AG953" s="551"/>
      <c r="AH953" s="551"/>
      <c r="AI953" s="551"/>
      <c r="AJ953" s="551"/>
      <c r="AK953" s="551"/>
      <c r="AL953" s="551"/>
      <c r="AM953" s="551"/>
      <c r="AN953" s="551"/>
      <c r="AO953" s="551"/>
      <c r="AP953" s="551"/>
      <c r="AQ953" s="551"/>
      <c r="AR953" s="551"/>
      <c r="AS953" s="551"/>
      <c r="AT953" s="551"/>
      <c r="AU953" s="551"/>
      <c r="AV953" s="551"/>
      <c r="AW953" s="551"/>
      <c r="AX953" s="551"/>
      <c r="AY953" s="551"/>
      <c r="AZ953" s="551"/>
      <c r="BA953" s="551"/>
      <c r="BB953" s="551"/>
      <c r="BC953" s="551"/>
      <c r="BD953" s="551"/>
      <c r="BE953" s="551"/>
      <c r="BF953" s="551"/>
      <c r="BG953" s="551"/>
      <c r="BH953" s="551"/>
      <c r="BI953" s="551"/>
      <c r="BJ953" s="551"/>
      <c r="BK953" s="551"/>
      <c r="BL953" s="551"/>
      <c r="BM953" s="551"/>
      <c r="BN953" s="551"/>
      <c r="BO953" s="551"/>
      <c r="BP953" s="551"/>
      <c r="BQ953" s="551"/>
      <c r="BR953" s="551"/>
      <c r="BS953" s="551"/>
      <c r="BT953" s="551"/>
      <c r="BU953" s="551"/>
      <c r="BV953" s="551"/>
      <c r="BW953" s="551"/>
      <c r="BX953" s="551"/>
      <c r="BY953" s="551"/>
    </row>
    <row r="954">
      <c r="A954" s="551"/>
      <c r="B954" s="551"/>
      <c r="C954" s="551"/>
      <c r="D954" s="551"/>
      <c r="E954" s="554"/>
      <c r="H954" s="551"/>
      <c r="I954" s="551"/>
      <c r="J954" s="551"/>
      <c r="K954" s="551"/>
      <c r="L954" s="551"/>
      <c r="M954" s="551"/>
      <c r="N954" s="551"/>
      <c r="O954" s="551"/>
      <c r="P954" s="551"/>
      <c r="Q954" s="551"/>
      <c r="R954" s="551"/>
      <c r="S954" s="551"/>
      <c r="T954" s="551"/>
      <c r="U954" s="551"/>
      <c r="V954" s="551"/>
      <c r="W954" s="551"/>
      <c r="X954" s="551"/>
      <c r="Y954" s="551"/>
      <c r="Z954" s="551"/>
      <c r="AA954" s="551"/>
      <c r="AB954" s="551"/>
      <c r="AC954" s="551"/>
      <c r="AD954" s="551"/>
      <c r="AE954" s="551"/>
      <c r="AF954" s="551"/>
      <c r="AG954" s="551"/>
      <c r="AH954" s="551"/>
      <c r="AI954" s="551"/>
      <c r="AJ954" s="551"/>
      <c r="AK954" s="551"/>
      <c r="AL954" s="551"/>
      <c r="AM954" s="551"/>
      <c r="AN954" s="551"/>
      <c r="AO954" s="551"/>
      <c r="AP954" s="551"/>
      <c r="AQ954" s="551"/>
      <c r="AR954" s="551"/>
      <c r="AS954" s="551"/>
      <c r="AT954" s="551"/>
      <c r="AU954" s="551"/>
      <c r="AV954" s="551"/>
      <c r="AW954" s="551"/>
      <c r="AX954" s="551"/>
      <c r="AY954" s="551"/>
      <c r="AZ954" s="551"/>
      <c r="BA954" s="551"/>
      <c r="BB954" s="551"/>
      <c r="BC954" s="551"/>
      <c r="BD954" s="551"/>
      <c r="BE954" s="551"/>
      <c r="BF954" s="551"/>
      <c r="BG954" s="551"/>
      <c r="BH954" s="551"/>
      <c r="BI954" s="551"/>
      <c r="BJ954" s="551"/>
      <c r="BK954" s="551"/>
      <c r="BL954" s="551"/>
      <c r="BM954" s="551"/>
      <c r="BN954" s="551"/>
      <c r="BO954" s="551"/>
      <c r="BP954" s="551"/>
      <c r="BQ954" s="551"/>
      <c r="BR954" s="551"/>
      <c r="BS954" s="551"/>
      <c r="BT954" s="551"/>
      <c r="BU954" s="551"/>
      <c r="BV954" s="551"/>
      <c r="BW954" s="551"/>
      <c r="BX954" s="551"/>
      <c r="BY954" s="551"/>
    </row>
    <row r="955">
      <c r="A955" s="551"/>
      <c r="B955" s="551"/>
      <c r="C955" s="551"/>
      <c r="D955" s="551"/>
      <c r="E955" s="554"/>
      <c r="H955" s="551"/>
      <c r="I955" s="551"/>
      <c r="J955" s="551"/>
      <c r="K955" s="551"/>
      <c r="L955" s="551"/>
      <c r="M955" s="551"/>
      <c r="N955" s="551"/>
      <c r="O955" s="551"/>
      <c r="P955" s="551"/>
      <c r="Q955" s="551"/>
      <c r="R955" s="551"/>
      <c r="S955" s="551"/>
      <c r="T955" s="551"/>
      <c r="U955" s="551"/>
      <c r="V955" s="551"/>
      <c r="W955" s="551"/>
      <c r="X955" s="551"/>
      <c r="Y955" s="551"/>
      <c r="Z955" s="551"/>
      <c r="AA955" s="551"/>
      <c r="AB955" s="551"/>
      <c r="AC955" s="551"/>
      <c r="AD955" s="551"/>
      <c r="AE955" s="551"/>
      <c r="AF955" s="551"/>
      <c r="AG955" s="551"/>
      <c r="AH955" s="551"/>
      <c r="AI955" s="551"/>
      <c r="AJ955" s="551"/>
      <c r="AK955" s="551"/>
      <c r="AL955" s="551"/>
      <c r="AM955" s="551"/>
      <c r="AN955" s="551"/>
      <c r="AO955" s="551"/>
      <c r="AP955" s="551"/>
      <c r="AQ955" s="551"/>
      <c r="AR955" s="551"/>
      <c r="AS955" s="551"/>
      <c r="AT955" s="551"/>
      <c r="AU955" s="551"/>
      <c r="AV955" s="551"/>
      <c r="AW955" s="551"/>
      <c r="AX955" s="551"/>
      <c r="AY955" s="551"/>
      <c r="AZ955" s="551"/>
      <c r="BA955" s="551"/>
      <c r="BB955" s="551"/>
      <c r="BC955" s="551"/>
      <c r="BD955" s="551"/>
      <c r="BE955" s="551"/>
      <c r="BF955" s="551"/>
      <c r="BG955" s="551"/>
      <c r="BH955" s="551"/>
      <c r="BI955" s="551"/>
      <c r="BJ955" s="551"/>
      <c r="BK955" s="551"/>
      <c r="BL955" s="551"/>
      <c r="BM955" s="551"/>
      <c r="BN955" s="551"/>
      <c r="BO955" s="551"/>
      <c r="BP955" s="551"/>
      <c r="BQ955" s="551"/>
      <c r="BR955" s="551"/>
      <c r="BS955" s="551"/>
      <c r="BT955" s="551"/>
      <c r="BU955" s="551"/>
      <c r="BV955" s="551"/>
      <c r="BW955" s="551"/>
      <c r="BX955" s="551"/>
      <c r="BY955" s="551"/>
    </row>
    <row r="956">
      <c r="A956" s="551"/>
      <c r="B956" s="551"/>
      <c r="C956" s="551"/>
      <c r="D956" s="551"/>
      <c r="E956" s="554"/>
      <c r="H956" s="551"/>
      <c r="I956" s="551"/>
      <c r="J956" s="551"/>
      <c r="K956" s="551"/>
      <c r="L956" s="551"/>
      <c r="M956" s="551"/>
      <c r="N956" s="551"/>
      <c r="O956" s="551"/>
      <c r="P956" s="551"/>
      <c r="Q956" s="551"/>
      <c r="R956" s="551"/>
      <c r="S956" s="551"/>
      <c r="T956" s="551"/>
      <c r="U956" s="551"/>
      <c r="V956" s="551"/>
      <c r="W956" s="551"/>
      <c r="X956" s="551"/>
      <c r="Y956" s="551"/>
      <c r="Z956" s="551"/>
      <c r="AA956" s="551"/>
      <c r="AB956" s="551"/>
      <c r="AC956" s="551"/>
      <c r="AD956" s="551"/>
      <c r="AE956" s="551"/>
      <c r="AF956" s="551"/>
      <c r="AG956" s="551"/>
      <c r="AH956" s="551"/>
      <c r="AI956" s="551"/>
      <c r="AJ956" s="551"/>
      <c r="AK956" s="551"/>
      <c r="AL956" s="551"/>
      <c r="AM956" s="551"/>
      <c r="AN956" s="551"/>
      <c r="AO956" s="551"/>
      <c r="AP956" s="551"/>
      <c r="AQ956" s="551"/>
      <c r="AR956" s="551"/>
      <c r="AS956" s="551"/>
      <c r="AT956" s="551"/>
      <c r="AU956" s="551"/>
      <c r="AV956" s="551"/>
      <c r="AW956" s="551"/>
      <c r="AX956" s="551"/>
      <c r="AY956" s="551"/>
      <c r="AZ956" s="551"/>
      <c r="BA956" s="551"/>
      <c r="BB956" s="551"/>
      <c r="BC956" s="551"/>
      <c r="BD956" s="551"/>
      <c r="BE956" s="551"/>
      <c r="BF956" s="551"/>
      <c r="BG956" s="551"/>
      <c r="BH956" s="551"/>
      <c r="BI956" s="551"/>
      <c r="BJ956" s="551"/>
      <c r="BK956" s="551"/>
      <c r="BL956" s="551"/>
      <c r="BM956" s="551"/>
      <c r="BN956" s="551"/>
      <c r="BO956" s="551"/>
      <c r="BP956" s="551"/>
      <c r="BQ956" s="551"/>
      <c r="BR956" s="551"/>
      <c r="BS956" s="551"/>
      <c r="BT956" s="551"/>
      <c r="BU956" s="551"/>
      <c r="BV956" s="551"/>
      <c r="BW956" s="551"/>
      <c r="BX956" s="551"/>
      <c r="BY956" s="551"/>
    </row>
    <row r="957">
      <c r="A957" s="551"/>
      <c r="B957" s="551"/>
      <c r="C957" s="551"/>
      <c r="D957" s="551"/>
      <c r="E957" s="554"/>
      <c r="H957" s="551"/>
      <c r="I957" s="551"/>
      <c r="J957" s="551"/>
      <c r="K957" s="551"/>
      <c r="L957" s="551"/>
      <c r="M957" s="551"/>
      <c r="N957" s="551"/>
      <c r="O957" s="551"/>
      <c r="P957" s="551"/>
      <c r="Q957" s="551"/>
      <c r="R957" s="551"/>
      <c r="S957" s="551"/>
      <c r="T957" s="551"/>
      <c r="U957" s="551"/>
      <c r="V957" s="551"/>
      <c r="W957" s="551"/>
      <c r="X957" s="551"/>
      <c r="Y957" s="551"/>
      <c r="Z957" s="551"/>
      <c r="AA957" s="551"/>
      <c r="AB957" s="551"/>
      <c r="AC957" s="551"/>
      <c r="AD957" s="551"/>
      <c r="AE957" s="551"/>
      <c r="AF957" s="551"/>
      <c r="AG957" s="551"/>
      <c r="AH957" s="551"/>
      <c r="AI957" s="551"/>
      <c r="AJ957" s="551"/>
      <c r="AK957" s="551"/>
      <c r="AL957" s="551"/>
      <c r="AM957" s="551"/>
      <c r="AN957" s="551"/>
      <c r="AO957" s="551"/>
      <c r="AP957" s="551"/>
      <c r="AQ957" s="551"/>
      <c r="AR957" s="551"/>
      <c r="AS957" s="551"/>
      <c r="AT957" s="551"/>
      <c r="AU957" s="551"/>
      <c r="AV957" s="551"/>
      <c r="AW957" s="551"/>
      <c r="AX957" s="551"/>
      <c r="AY957" s="551"/>
      <c r="AZ957" s="551"/>
      <c r="BA957" s="551"/>
      <c r="BB957" s="551"/>
      <c r="BC957" s="551"/>
      <c r="BD957" s="551"/>
      <c r="BE957" s="551"/>
      <c r="BF957" s="551"/>
      <c r="BG957" s="551"/>
      <c r="BH957" s="551"/>
      <c r="BI957" s="551"/>
      <c r="BJ957" s="551"/>
      <c r="BK957" s="551"/>
      <c r="BL957" s="551"/>
      <c r="BM957" s="551"/>
      <c r="BN957" s="551"/>
      <c r="BO957" s="551"/>
      <c r="BP957" s="551"/>
      <c r="BQ957" s="551"/>
      <c r="BR957" s="551"/>
      <c r="BS957" s="551"/>
      <c r="BT957" s="551"/>
      <c r="BU957" s="551"/>
      <c r="BV957" s="551"/>
      <c r="BW957" s="551"/>
      <c r="BX957" s="551"/>
      <c r="BY957" s="551"/>
    </row>
    <row r="958">
      <c r="A958" s="551"/>
      <c r="B958" s="551"/>
      <c r="C958" s="551"/>
      <c r="D958" s="551"/>
      <c r="E958" s="554"/>
      <c r="H958" s="551"/>
      <c r="I958" s="551"/>
      <c r="J958" s="551"/>
      <c r="K958" s="551"/>
      <c r="L958" s="551"/>
      <c r="M958" s="551"/>
      <c r="N958" s="551"/>
      <c r="O958" s="551"/>
      <c r="P958" s="551"/>
      <c r="Q958" s="551"/>
      <c r="R958" s="551"/>
      <c r="S958" s="551"/>
      <c r="T958" s="551"/>
      <c r="U958" s="551"/>
      <c r="V958" s="551"/>
      <c r="W958" s="551"/>
      <c r="X958" s="551"/>
      <c r="Y958" s="551"/>
      <c r="Z958" s="551"/>
      <c r="AA958" s="551"/>
      <c r="AB958" s="551"/>
      <c r="AC958" s="551"/>
      <c r="AD958" s="551"/>
      <c r="AE958" s="551"/>
      <c r="AF958" s="551"/>
      <c r="AG958" s="551"/>
      <c r="AH958" s="551"/>
      <c r="AI958" s="551"/>
      <c r="AJ958" s="551"/>
      <c r="AK958" s="551"/>
      <c r="AL958" s="551"/>
      <c r="AM958" s="551"/>
      <c r="AN958" s="551"/>
      <c r="AO958" s="551"/>
      <c r="AP958" s="551"/>
      <c r="AQ958" s="551"/>
      <c r="AR958" s="551"/>
      <c r="AS958" s="551"/>
      <c r="AT958" s="551"/>
      <c r="AU958" s="551"/>
      <c r="AV958" s="551"/>
      <c r="AW958" s="551"/>
      <c r="AX958" s="551"/>
      <c r="AY958" s="551"/>
      <c r="AZ958" s="551"/>
      <c r="BA958" s="551"/>
      <c r="BB958" s="551"/>
      <c r="BC958" s="551"/>
      <c r="BD958" s="551"/>
      <c r="BE958" s="551"/>
      <c r="BF958" s="551"/>
      <c r="BG958" s="551"/>
      <c r="BH958" s="551"/>
      <c r="BI958" s="551"/>
      <c r="BJ958" s="551"/>
      <c r="BK958" s="551"/>
      <c r="BL958" s="551"/>
      <c r="BM958" s="551"/>
      <c r="BN958" s="551"/>
      <c r="BO958" s="551"/>
      <c r="BP958" s="551"/>
      <c r="BQ958" s="551"/>
      <c r="BR958" s="551"/>
      <c r="BS958" s="551"/>
      <c r="BT958" s="551"/>
      <c r="BU958" s="551"/>
      <c r="BV958" s="551"/>
      <c r="BW958" s="551"/>
      <c r="BX958" s="551"/>
      <c r="BY958" s="551"/>
    </row>
    <row r="959">
      <c r="A959" s="551"/>
      <c r="B959" s="551"/>
      <c r="C959" s="551"/>
      <c r="D959" s="551"/>
      <c r="E959" s="554"/>
      <c r="H959" s="551"/>
      <c r="I959" s="551"/>
      <c r="J959" s="551"/>
      <c r="K959" s="551"/>
      <c r="L959" s="551"/>
      <c r="M959" s="551"/>
      <c r="N959" s="551"/>
      <c r="O959" s="551"/>
      <c r="P959" s="551"/>
      <c r="Q959" s="551"/>
      <c r="R959" s="551"/>
      <c r="S959" s="551"/>
      <c r="T959" s="551"/>
      <c r="U959" s="551"/>
      <c r="V959" s="551"/>
      <c r="W959" s="551"/>
      <c r="X959" s="551"/>
      <c r="Y959" s="551"/>
      <c r="Z959" s="551"/>
      <c r="AA959" s="551"/>
      <c r="AB959" s="551"/>
      <c r="AC959" s="551"/>
      <c r="AD959" s="551"/>
      <c r="AE959" s="551"/>
      <c r="AF959" s="551"/>
      <c r="AG959" s="551"/>
      <c r="AH959" s="551"/>
      <c r="AI959" s="551"/>
      <c r="AJ959" s="551"/>
      <c r="AK959" s="551"/>
      <c r="AL959" s="551"/>
      <c r="AM959" s="551"/>
      <c r="AN959" s="551"/>
      <c r="AO959" s="551"/>
      <c r="AP959" s="551"/>
      <c r="AQ959" s="551"/>
      <c r="AR959" s="551"/>
      <c r="AS959" s="551"/>
      <c r="AT959" s="551"/>
      <c r="AU959" s="551"/>
      <c r="AV959" s="551"/>
      <c r="AW959" s="551"/>
      <c r="AX959" s="551"/>
      <c r="AY959" s="551"/>
      <c r="AZ959" s="551"/>
      <c r="BA959" s="551"/>
      <c r="BB959" s="551"/>
      <c r="BC959" s="551"/>
      <c r="BD959" s="551"/>
      <c r="BE959" s="551"/>
      <c r="BF959" s="551"/>
      <c r="BG959" s="551"/>
      <c r="BH959" s="551"/>
      <c r="BI959" s="551"/>
      <c r="BJ959" s="551"/>
      <c r="BK959" s="551"/>
      <c r="BL959" s="551"/>
      <c r="BM959" s="551"/>
      <c r="BN959" s="551"/>
      <c r="BO959" s="551"/>
      <c r="BP959" s="551"/>
      <c r="BQ959" s="551"/>
      <c r="BR959" s="551"/>
      <c r="BS959" s="551"/>
      <c r="BT959" s="551"/>
      <c r="BU959" s="551"/>
      <c r="BV959" s="551"/>
      <c r="BW959" s="551"/>
      <c r="BX959" s="551"/>
      <c r="BY959" s="551"/>
    </row>
    <row r="960">
      <c r="A960" s="551"/>
      <c r="B960" s="551"/>
      <c r="C960" s="551"/>
      <c r="D960" s="551"/>
      <c r="E960" s="554"/>
      <c r="H960" s="551"/>
      <c r="I960" s="551"/>
      <c r="J960" s="551"/>
      <c r="K960" s="551"/>
      <c r="L960" s="551"/>
      <c r="M960" s="551"/>
      <c r="N960" s="551"/>
      <c r="O960" s="551"/>
      <c r="P960" s="551"/>
      <c r="Q960" s="551"/>
      <c r="R960" s="551"/>
      <c r="S960" s="551"/>
      <c r="T960" s="551"/>
      <c r="U960" s="551"/>
      <c r="V960" s="551"/>
      <c r="W960" s="551"/>
      <c r="X960" s="551"/>
      <c r="Y960" s="551"/>
      <c r="Z960" s="551"/>
      <c r="AA960" s="551"/>
      <c r="AB960" s="551"/>
      <c r="AC960" s="551"/>
      <c r="AD960" s="551"/>
      <c r="AE960" s="551"/>
      <c r="AF960" s="551"/>
      <c r="AG960" s="551"/>
      <c r="AH960" s="551"/>
      <c r="AI960" s="551"/>
      <c r="AJ960" s="551"/>
      <c r="AK960" s="551"/>
      <c r="AL960" s="551"/>
      <c r="AM960" s="551"/>
      <c r="AN960" s="551"/>
      <c r="AO960" s="551"/>
      <c r="AP960" s="551"/>
      <c r="AQ960" s="551"/>
      <c r="AR960" s="551"/>
      <c r="AS960" s="551"/>
      <c r="AT960" s="551"/>
      <c r="AU960" s="551"/>
      <c r="AV960" s="551"/>
      <c r="AW960" s="551"/>
      <c r="AX960" s="551"/>
      <c r="AY960" s="551"/>
      <c r="AZ960" s="551"/>
      <c r="BA960" s="551"/>
      <c r="BB960" s="551"/>
      <c r="BC960" s="551"/>
      <c r="BD960" s="551"/>
      <c r="BE960" s="551"/>
      <c r="BF960" s="551"/>
      <c r="BG960" s="551"/>
      <c r="BH960" s="551"/>
      <c r="BI960" s="551"/>
      <c r="BJ960" s="551"/>
      <c r="BK960" s="551"/>
      <c r="BL960" s="551"/>
      <c r="BM960" s="551"/>
      <c r="BN960" s="551"/>
      <c r="BO960" s="551"/>
      <c r="BP960" s="551"/>
      <c r="BQ960" s="551"/>
      <c r="BR960" s="551"/>
      <c r="BS960" s="551"/>
      <c r="BT960" s="551"/>
      <c r="BU960" s="551"/>
      <c r="BV960" s="551"/>
      <c r="BW960" s="551"/>
      <c r="BX960" s="551"/>
      <c r="BY960" s="551"/>
    </row>
    <row r="961">
      <c r="A961" s="551"/>
      <c r="B961" s="551"/>
      <c r="C961" s="551"/>
      <c r="D961" s="551"/>
      <c r="E961" s="554"/>
      <c r="H961" s="551"/>
      <c r="I961" s="551"/>
      <c r="J961" s="551"/>
      <c r="K961" s="551"/>
      <c r="L961" s="551"/>
      <c r="M961" s="551"/>
      <c r="N961" s="551"/>
      <c r="O961" s="551"/>
      <c r="P961" s="551"/>
      <c r="Q961" s="551"/>
      <c r="R961" s="551"/>
      <c r="S961" s="551"/>
      <c r="T961" s="551"/>
      <c r="U961" s="551"/>
      <c r="V961" s="551"/>
      <c r="W961" s="551"/>
      <c r="X961" s="551"/>
      <c r="Y961" s="551"/>
      <c r="Z961" s="551"/>
      <c r="AA961" s="551"/>
      <c r="AB961" s="551"/>
      <c r="AC961" s="551"/>
      <c r="AD961" s="551"/>
      <c r="AE961" s="551"/>
      <c r="AF961" s="551"/>
      <c r="AG961" s="551"/>
      <c r="AH961" s="551"/>
      <c r="AI961" s="551"/>
      <c r="AJ961" s="551"/>
      <c r="AK961" s="551"/>
      <c r="AL961" s="551"/>
      <c r="AM961" s="551"/>
      <c r="AN961" s="551"/>
      <c r="AO961" s="551"/>
      <c r="AP961" s="551"/>
      <c r="AQ961" s="551"/>
      <c r="AR961" s="551"/>
      <c r="AS961" s="551"/>
      <c r="AT961" s="551"/>
      <c r="AU961" s="551"/>
      <c r="AV961" s="551"/>
      <c r="AW961" s="551"/>
      <c r="AX961" s="551"/>
      <c r="AY961" s="551"/>
      <c r="AZ961" s="551"/>
      <c r="BA961" s="551"/>
      <c r="BB961" s="551"/>
      <c r="BC961" s="551"/>
      <c r="BD961" s="551"/>
      <c r="BE961" s="551"/>
      <c r="BF961" s="551"/>
      <c r="BG961" s="551"/>
      <c r="BH961" s="551"/>
      <c r="BI961" s="551"/>
      <c r="BJ961" s="551"/>
      <c r="BK961" s="551"/>
      <c r="BL961" s="551"/>
      <c r="BM961" s="551"/>
      <c r="BN961" s="551"/>
      <c r="BO961" s="551"/>
      <c r="BP961" s="551"/>
      <c r="BQ961" s="551"/>
      <c r="BR961" s="551"/>
      <c r="BS961" s="551"/>
      <c r="BT961" s="551"/>
      <c r="BU961" s="551"/>
      <c r="BV961" s="551"/>
      <c r="BW961" s="551"/>
      <c r="BX961" s="551"/>
      <c r="BY961" s="551"/>
    </row>
    <row r="962">
      <c r="A962" s="551"/>
      <c r="B962" s="551"/>
      <c r="C962" s="551"/>
      <c r="D962" s="551"/>
      <c r="E962" s="554"/>
      <c r="H962" s="551"/>
      <c r="I962" s="551"/>
      <c r="J962" s="551"/>
      <c r="K962" s="551"/>
      <c r="L962" s="551"/>
      <c r="M962" s="551"/>
      <c r="N962" s="551"/>
      <c r="O962" s="551"/>
      <c r="P962" s="551"/>
      <c r="Q962" s="551"/>
      <c r="R962" s="551"/>
      <c r="S962" s="551"/>
      <c r="T962" s="551"/>
      <c r="U962" s="551"/>
      <c r="V962" s="551"/>
      <c r="W962" s="551"/>
      <c r="X962" s="551"/>
      <c r="Y962" s="551"/>
      <c r="Z962" s="551"/>
      <c r="AA962" s="551"/>
      <c r="AB962" s="551"/>
      <c r="AC962" s="551"/>
      <c r="AD962" s="551"/>
      <c r="AE962" s="551"/>
      <c r="AF962" s="551"/>
      <c r="AG962" s="551"/>
      <c r="AH962" s="551"/>
      <c r="AI962" s="551"/>
      <c r="AJ962" s="551"/>
      <c r="AK962" s="551"/>
      <c r="AL962" s="551"/>
      <c r="AM962" s="551"/>
      <c r="AN962" s="551"/>
      <c r="AO962" s="551"/>
      <c r="AP962" s="551"/>
      <c r="AQ962" s="551"/>
      <c r="AR962" s="551"/>
      <c r="AS962" s="551"/>
      <c r="AT962" s="551"/>
      <c r="AU962" s="551"/>
      <c r="AV962" s="551"/>
      <c r="AW962" s="551"/>
      <c r="AX962" s="551"/>
      <c r="AY962" s="551"/>
      <c r="AZ962" s="551"/>
      <c r="BA962" s="551"/>
      <c r="BB962" s="551"/>
      <c r="BC962" s="551"/>
      <c r="BD962" s="551"/>
      <c r="BE962" s="551"/>
      <c r="BF962" s="551"/>
      <c r="BG962" s="551"/>
      <c r="BH962" s="551"/>
      <c r="BI962" s="551"/>
      <c r="BJ962" s="551"/>
      <c r="BK962" s="551"/>
      <c r="BL962" s="551"/>
      <c r="BM962" s="551"/>
      <c r="BN962" s="551"/>
      <c r="BO962" s="551"/>
      <c r="BP962" s="551"/>
      <c r="BQ962" s="551"/>
      <c r="BR962" s="551"/>
      <c r="BS962" s="551"/>
      <c r="BT962" s="551"/>
      <c r="BU962" s="551"/>
      <c r="BV962" s="551"/>
      <c r="BW962" s="551"/>
      <c r="BX962" s="551"/>
      <c r="BY962" s="551"/>
    </row>
    <row r="963">
      <c r="A963" s="551"/>
      <c r="B963" s="551"/>
      <c r="C963" s="551"/>
      <c r="D963" s="551"/>
      <c r="E963" s="554"/>
      <c r="H963" s="551"/>
      <c r="I963" s="551"/>
      <c r="J963" s="551"/>
      <c r="K963" s="551"/>
      <c r="L963" s="551"/>
      <c r="M963" s="551"/>
      <c r="N963" s="551"/>
      <c r="O963" s="551"/>
      <c r="P963" s="551"/>
      <c r="Q963" s="551"/>
      <c r="R963" s="551"/>
      <c r="S963" s="551"/>
      <c r="T963" s="551"/>
      <c r="U963" s="551"/>
      <c r="V963" s="551"/>
      <c r="W963" s="551"/>
      <c r="X963" s="551"/>
      <c r="Y963" s="551"/>
      <c r="Z963" s="551"/>
      <c r="AA963" s="551"/>
      <c r="AB963" s="551"/>
      <c r="AC963" s="551"/>
      <c r="AD963" s="551"/>
      <c r="AE963" s="551"/>
      <c r="AF963" s="551"/>
      <c r="AG963" s="551"/>
      <c r="AH963" s="551"/>
      <c r="AI963" s="551"/>
      <c r="AJ963" s="551"/>
      <c r="AK963" s="551"/>
      <c r="AL963" s="551"/>
      <c r="AM963" s="551"/>
      <c r="AN963" s="551"/>
      <c r="AO963" s="551"/>
      <c r="AP963" s="551"/>
      <c r="AQ963" s="551"/>
      <c r="AR963" s="551"/>
      <c r="AS963" s="551"/>
      <c r="AT963" s="551"/>
      <c r="AU963" s="551"/>
      <c r="AV963" s="551"/>
      <c r="AW963" s="551"/>
      <c r="AX963" s="551"/>
      <c r="AY963" s="551"/>
      <c r="AZ963" s="551"/>
      <c r="BA963" s="551"/>
      <c r="BB963" s="551"/>
      <c r="BC963" s="551"/>
      <c r="BD963" s="551"/>
      <c r="BE963" s="551"/>
      <c r="BF963" s="551"/>
      <c r="BG963" s="551"/>
      <c r="BH963" s="551"/>
      <c r="BI963" s="551"/>
      <c r="BJ963" s="551"/>
      <c r="BK963" s="551"/>
      <c r="BL963" s="551"/>
      <c r="BM963" s="551"/>
      <c r="BN963" s="551"/>
      <c r="BO963" s="551"/>
      <c r="BP963" s="551"/>
      <c r="BQ963" s="551"/>
      <c r="BR963" s="551"/>
      <c r="BS963" s="551"/>
      <c r="BT963" s="551"/>
      <c r="BU963" s="551"/>
      <c r="BV963" s="551"/>
      <c r="BW963" s="551"/>
      <c r="BX963" s="551"/>
      <c r="BY963" s="551"/>
    </row>
    <row r="964">
      <c r="A964" s="551"/>
      <c r="B964" s="551"/>
      <c r="C964" s="551"/>
      <c r="D964" s="551"/>
      <c r="E964" s="554"/>
      <c r="H964" s="551"/>
      <c r="I964" s="551"/>
      <c r="J964" s="551"/>
      <c r="K964" s="551"/>
      <c r="L964" s="551"/>
      <c r="M964" s="551"/>
      <c r="N964" s="551"/>
      <c r="O964" s="551"/>
      <c r="P964" s="551"/>
      <c r="Q964" s="551"/>
      <c r="R964" s="551"/>
      <c r="S964" s="551"/>
      <c r="T964" s="551"/>
      <c r="U964" s="551"/>
      <c r="V964" s="551"/>
      <c r="W964" s="551"/>
      <c r="X964" s="551"/>
      <c r="Y964" s="551"/>
      <c r="Z964" s="551"/>
      <c r="AA964" s="551"/>
      <c r="AB964" s="551"/>
      <c r="AC964" s="551"/>
      <c r="AD964" s="551"/>
      <c r="AE964" s="551"/>
      <c r="AF964" s="551"/>
      <c r="AG964" s="551"/>
      <c r="AH964" s="551"/>
      <c r="AI964" s="551"/>
      <c r="AJ964" s="551"/>
      <c r="AK964" s="551"/>
      <c r="AL964" s="551"/>
      <c r="AM964" s="551"/>
      <c r="AN964" s="551"/>
      <c r="AO964" s="551"/>
      <c r="AP964" s="551"/>
      <c r="AQ964" s="551"/>
      <c r="AR964" s="551"/>
      <c r="AS964" s="551"/>
      <c r="AT964" s="551"/>
      <c r="AU964" s="551"/>
      <c r="AV964" s="551"/>
      <c r="AW964" s="551"/>
      <c r="AX964" s="551"/>
      <c r="AY964" s="551"/>
      <c r="AZ964" s="551"/>
      <c r="BA964" s="551"/>
      <c r="BB964" s="551"/>
      <c r="BC964" s="551"/>
      <c r="BD964" s="551"/>
      <c r="BE964" s="551"/>
      <c r="BF964" s="551"/>
      <c r="BG964" s="551"/>
      <c r="BH964" s="551"/>
      <c r="BI964" s="551"/>
      <c r="BJ964" s="551"/>
      <c r="BK964" s="551"/>
      <c r="BL964" s="551"/>
      <c r="BM964" s="551"/>
      <c r="BN964" s="551"/>
      <c r="BO964" s="551"/>
      <c r="BP964" s="551"/>
      <c r="BQ964" s="551"/>
      <c r="BR964" s="551"/>
      <c r="BS964" s="551"/>
      <c r="BT964" s="551"/>
      <c r="BU964" s="551"/>
      <c r="BV964" s="551"/>
      <c r="BW964" s="551"/>
      <c r="BX964" s="551"/>
      <c r="BY964" s="551"/>
    </row>
    <row r="965">
      <c r="A965" s="551"/>
      <c r="B965" s="551"/>
      <c r="C965" s="551"/>
      <c r="D965" s="551"/>
      <c r="E965" s="554"/>
      <c r="H965" s="551"/>
      <c r="I965" s="551"/>
      <c r="J965" s="551"/>
      <c r="K965" s="551"/>
      <c r="L965" s="551"/>
      <c r="M965" s="551"/>
      <c r="N965" s="551"/>
      <c r="O965" s="551"/>
      <c r="P965" s="551"/>
      <c r="Q965" s="551"/>
      <c r="R965" s="551"/>
      <c r="S965" s="551"/>
      <c r="T965" s="551"/>
      <c r="U965" s="551"/>
      <c r="V965" s="551"/>
      <c r="W965" s="551"/>
      <c r="X965" s="551"/>
      <c r="Y965" s="551"/>
      <c r="Z965" s="551"/>
      <c r="AA965" s="551"/>
      <c r="AB965" s="551"/>
      <c r="AC965" s="551"/>
      <c r="AD965" s="551"/>
      <c r="AE965" s="551"/>
      <c r="AF965" s="551"/>
      <c r="AG965" s="551"/>
      <c r="AH965" s="551"/>
      <c r="AI965" s="551"/>
      <c r="AJ965" s="551"/>
      <c r="AK965" s="551"/>
      <c r="AL965" s="551"/>
      <c r="AM965" s="551"/>
      <c r="AN965" s="551"/>
      <c r="AO965" s="551"/>
      <c r="AP965" s="551"/>
      <c r="AQ965" s="551"/>
      <c r="AR965" s="551"/>
      <c r="AS965" s="551"/>
      <c r="AT965" s="551"/>
      <c r="AU965" s="551"/>
      <c r="AV965" s="551"/>
      <c r="AW965" s="551"/>
      <c r="AX965" s="551"/>
      <c r="AY965" s="551"/>
      <c r="AZ965" s="551"/>
      <c r="BA965" s="551"/>
      <c r="BB965" s="551"/>
      <c r="BC965" s="551"/>
      <c r="BD965" s="551"/>
      <c r="BE965" s="551"/>
      <c r="BF965" s="551"/>
      <c r="BG965" s="551"/>
      <c r="BH965" s="551"/>
      <c r="BI965" s="551"/>
      <c r="BJ965" s="551"/>
      <c r="BK965" s="551"/>
      <c r="BL965" s="551"/>
      <c r="BM965" s="551"/>
      <c r="BN965" s="551"/>
      <c r="BO965" s="551"/>
      <c r="BP965" s="551"/>
      <c r="BQ965" s="551"/>
      <c r="BR965" s="551"/>
      <c r="BS965" s="551"/>
      <c r="BT965" s="551"/>
      <c r="BU965" s="551"/>
      <c r="BV965" s="551"/>
      <c r="BW965" s="551"/>
      <c r="BX965" s="551"/>
      <c r="BY965" s="551"/>
    </row>
    <row r="966">
      <c r="A966" s="551"/>
      <c r="B966" s="551"/>
      <c r="C966" s="551"/>
      <c r="D966" s="551"/>
      <c r="E966" s="554"/>
      <c r="H966" s="551"/>
      <c r="I966" s="551"/>
      <c r="J966" s="551"/>
      <c r="K966" s="551"/>
      <c r="L966" s="551"/>
      <c r="M966" s="551"/>
      <c r="N966" s="551"/>
      <c r="O966" s="551"/>
      <c r="P966" s="551"/>
      <c r="Q966" s="551"/>
      <c r="R966" s="551"/>
      <c r="S966" s="551"/>
      <c r="T966" s="551"/>
      <c r="U966" s="551"/>
      <c r="V966" s="551"/>
      <c r="W966" s="551"/>
      <c r="X966" s="551"/>
      <c r="Y966" s="551"/>
      <c r="Z966" s="551"/>
      <c r="AA966" s="551"/>
      <c r="AB966" s="551"/>
      <c r="AC966" s="551"/>
      <c r="AD966" s="551"/>
      <c r="AE966" s="551"/>
      <c r="AF966" s="551"/>
      <c r="AG966" s="551"/>
      <c r="AH966" s="551"/>
      <c r="AI966" s="551"/>
      <c r="AJ966" s="551"/>
      <c r="AK966" s="551"/>
      <c r="AL966" s="551"/>
      <c r="AM966" s="551"/>
      <c r="AN966" s="551"/>
      <c r="AO966" s="551"/>
      <c r="AP966" s="551"/>
      <c r="AQ966" s="551"/>
      <c r="AR966" s="551"/>
      <c r="AS966" s="551"/>
      <c r="AT966" s="551"/>
      <c r="AU966" s="551"/>
      <c r="AV966" s="551"/>
      <c r="AW966" s="551"/>
      <c r="AX966" s="551"/>
      <c r="AY966" s="551"/>
      <c r="AZ966" s="551"/>
      <c r="BA966" s="551"/>
      <c r="BB966" s="551"/>
      <c r="BC966" s="551"/>
      <c r="BD966" s="551"/>
      <c r="BE966" s="551"/>
      <c r="BF966" s="551"/>
      <c r="BG966" s="551"/>
      <c r="BH966" s="551"/>
      <c r="BI966" s="551"/>
      <c r="BJ966" s="551"/>
      <c r="BK966" s="551"/>
      <c r="BL966" s="551"/>
      <c r="BM966" s="551"/>
      <c r="BN966" s="551"/>
      <c r="BO966" s="551"/>
      <c r="BP966" s="551"/>
      <c r="BQ966" s="551"/>
      <c r="BR966" s="551"/>
      <c r="BS966" s="551"/>
      <c r="BT966" s="551"/>
      <c r="BU966" s="551"/>
      <c r="BV966" s="551"/>
      <c r="BW966" s="551"/>
      <c r="BX966" s="551"/>
      <c r="BY966" s="551"/>
    </row>
    <row r="967">
      <c r="A967" s="551"/>
      <c r="B967" s="551"/>
      <c r="C967" s="551"/>
      <c r="D967" s="551"/>
      <c r="E967" s="554"/>
      <c r="H967" s="551"/>
      <c r="I967" s="551"/>
      <c r="J967" s="551"/>
      <c r="K967" s="551"/>
      <c r="L967" s="551"/>
      <c r="M967" s="551"/>
      <c r="N967" s="551"/>
      <c r="O967" s="551"/>
      <c r="P967" s="551"/>
      <c r="Q967" s="551"/>
      <c r="R967" s="551"/>
      <c r="S967" s="551"/>
      <c r="T967" s="551"/>
      <c r="U967" s="551"/>
      <c r="V967" s="551"/>
      <c r="W967" s="551"/>
      <c r="X967" s="551"/>
      <c r="Y967" s="551"/>
      <c r="Z967" s="551"/>
      <c r="AA967" s="551"/>
      <c r="AB967" s="551"/>
      <c r="AC967" s="551"/>
      <c r="AD967" s="551"/>
      <c r="AE967" s="551"/>
      <c r="AF967" s="551"/>
      <c r="AG967" s="551"/>
      <c r="AH967" s="551"/>
      <c r="AI967" s="551"/>
      <c r="AJ967" s="551"/>
      <c r="AK967" s="551"/>
      <c r="AL967" s="551"/>
      <c r="AM967" s="551"/>
      <c r="AN967" s="551"/>
      <c r="AO967" s="551"/>
      <c r="AP967" s="551"/>
      <c r="AQ967" s="551"/>
      <c r="AR967" s="551"/>
      <c r="AS967" s="551"/>
      <c r="AT967" s="551"/>
      <c r="AU967" s="551"/>
      <c r="AV967" s="551"/>
      <c r="AW967" s="551"/>
      <c r="AX967" s="551"/>
      <c r="AY967" s="551"/>
      <c r="AZ967" s="551"/>
      <c r="BA967" s="551"/>
      <c r="BB967" s="551"/>
      <c r="BC967" s="551"/>
      <c r="BD967" s="551"/>
      <c r="BE967" s="551"/>
      <c r="BF967" s="551"/>
      <c r="BG967" s="551"/>
      <c r="BH967" s="551"/>
      <c r="BI967" s="551"/>
      <c r="BJ967" s="551"/>
      <c r="BK967" s="551"/>
      <c r="BL967" s="551"/>
      <c r="BM967" s="551"/>
      <c r="BN967" s="551"/>
      <c r="BO967" s="551"/>
      <c r="BP967" s="551"/>
      <c r="BQ967" s="551"/>
      <c r="BR967" s="551"/>
      <c r="BS967" s="551"/>
      <c r="BT967" s="551"/>
      <c r="BU967" s="551"/>
      <c r="BV967" s="551"/>
      <c r="BW967" s="551"/>
      <c r="BX967" s="551"/>
      <c r="BY967" s="551"/>
    </row>
    <row r="968">
      <c r="A968" s="551"/>
      <c r="B968" s="551"/>
      <c r="C968" s="551"/>
      <c r="D968" s="551"/>
      <c r="E968" s="554"/>
      <c r="H968" s="551"/>
      <c r="I968" s="551"/>
      <c r="J968" s="551"/>
      <c r="K968" s="551"/>
      <c r="L968" s="551"/>
      <c r="M968" s="551"/>
      <c r="N968" s="551"/>
      <c r="O968" s="551"/>
      <c r="P968" s="551"/>
      <c r="Q968" s="551"/>
      <c r="R968" s="551"/>
      <c r="S968" s="551"/>
      <c r="T968" s="551"/>
      <c r="U968" s="551"/>
      <c r="V968" s="551"/>
      <c r="W968" s="551"/>
      <c r="X968" s="551"/>
      <c r="Y968" s="551"/>
      <c r="Z968" s="551"/>
      <c r="AA968" s="551"/>
      <c r="AB968" s="551"/>
      <c r="AC968" s="551"/>
      <c r="AD968" s="551"/>
      <c r="AE968" s="551"/>
      <c r="AF968" s="551"/>
      <c r="AG968" s="551"/>
      <c r="AH968" s="551"/>
      <c r="AI968" s="551"/>
      <c r="AJ968" s="551"/>
      <c r="AK968" s="551"/>
      <c r="AL968" s="551"/>
      <c r="AM968" s="551"/>
      <c r="AN968" s="551"/>
      <c r="AO968" s="551"/>
      <c r="AP968" s="551"/>
      <c r="AQ968" s="551"/>
      <c r="AR968" s="551"/>
      <c r="AS968" s="551"/>
      <c r="AT968" s="551"/>
      <c r="AU968" s="551"/>
      <c r="AV968" s="551"/>
      <c r="AW968" s="551"/>
      <c r="AX968" s="551"/>
      <c r="AY968" s="551"/>
      <c r="AZ968" s="551"/>
      <c r="BA968" s="551"/>
      <c r="BB968" s="551"/>
      <c r="BC968" s="551"/>
      <c r="BD968" s="551"/>
      <c r="BE968" s="551"/>
      <c r="BF968" s="551"/>
      <c r="BG968" s="551"/>
      <c r="BH968" s="551"/>
      <c r="BI968" s="551"/>
      <c r="BJ968" s="551"/>
      <c r="BK968" s="551"/>
      <c r="BL968" s="551"/>
      <c r="BM968" s="551"/>
      <c r="BN968" s="551"/>
      <c r="BO968" s="551"/>
      <c r="BP968" s="551"/>
      <c r="BQ968" s="551"/>
      <c r="BR968" s="551"/>
      <c r="BS968" s="551"/>
      <c r="BT968" s="551"/>
      <c r="BU968" s="551"/>
      <c r="BV968" s="551"/>
      <c r="BW968" s="551"/>
      <c r="BX968" s="551"/>
      <c r="BY968" s="551"/>
    </row>
    <row r="969">
      <c r="A969" s="551"/>
      <c r="B969" s="551"/>
      <c r="C969" s="551"/>
      <c r="D969" s="551"/>
      <c r="E969" s="554"/>
      <c r="H969" s="551"/>
      <c r="I969" s="551"/>
      <c r="J969" s="551"/>
      <c r="K969" s="551"/>
      <c r="L969" s="551"/>
      <c r="M969" s="551"/>
      <c r="N969" s="551"/>
      <c r="O969" s="551"/>
      <c r="P969" s="551"/>
      <c r="Q969" s="551"/>
      <c r="R969" s="551"/>
      <c r="S969" s="551"/>
      <c r="T969" s="551"/>
      <c r="U969" s="551"/>
      <c r="V969" s="551"/>
      <c r="W969" s="551"/>
      <c r="X969" s="551"/>
      <c r="Y969" s="551"/>
      <c r="Z969" s="551"/>
      <c r="AA969" s="551"/>
      <c r="AB969" s="551"/>
      <c r="AC969" s="551"/>
      <c r="AD969" s="551"/>
      <c r="AE969" s="551"/>
      <c r="AF969" s="551"/>
      <c r="AG969" s="551"/>
      <c r="AH969" s="551"/>
      <c r="AI969" s="551"/>
      <c r="AJ969" s="551"/>
      <c r="AK969" s="551"/>
      <c r="AL969" s="551"/>
      <c r="AM969" s="551"/>
      <c r="AN969" s="551"/>
      <c r="AO969" s="551"/>
      <c r="AP969" s="551"/>
      <c r="AQ969" s="551"/>
      <c r="AR969" s="551"/>
      <c r="AS969" s="551"/>
      <c r="AT969" s="551"/>
      <c r="AU969" s="551"/>
      <c r="AV969" s="551"/>
      <c r="AW969" s="551"/>
      <c r="AX969" s="551"/>
      <c r="AY969" s="551"/>
      <c r="AZ969" s="551"/>
      <c r="BA969" s="551"/>
      <c r="BB969" s="551"/>
      <c r="BC969" s="551"/>
      <c r="BD969" s="551"/>
      <c r="BE969" s="551"/>
      <c r="BF969" s="551"/>
      <c r="BG969" s="551"/>
      <c r="BH969" s="551"/>
      <c r="BI969" s="551"/>
      <c r="BJ969" s="551"/>
      <c r="BK969" s="551"/>
      <c r="BL969" s="551"/>
      <c r="BM969" s="551"/>
      <c r="BN969" s="551"/>
      <c r="BO969" s="551"/>
      <c r="BP969" s="551"/>
      <c r="BQ969" s="551"/>
      <c r="BR969" s="551"/>
      <c r="BS969" s="551"/>
      <c r="BT969" s="551"/>
      <c r="BU969" s="551"/>
      <c r="BV969" s="551"/>
      <c r="BW969" s="551"/>
      <c r="BX969" s="551"/>
      <c r="BY969" s="551"/>
    </row>
    <row r="970">
      <c r="A970" s="551"/>
      <c r="B970" s="551"/>
      <c r="C970" s="551"/>
      <c r="D970" s="551"/>
      <c r="E970" s="554"/>
      <c r="H970" s="551"/>
      <c r="I970" s="551"/>
      <c r="J970" s="551"/>
      <c r="K970" s="551"/>
      <c r="L970" s="551"/>
      <c r="M970" s="551"/>
      <c r="N970" s="551"/>
      <c r="O970" s="551"/>
      <c r="P970" s="551"/>
      <c r="Q970" s="551"/>
      <c r="R970" s="551"/>
      <c r="S970" s="551"/>
      <c r="T970" s="551"/>
      <c r="U970" s="551"/>
      <c r="V970" s="551"/>
      <c r="W970" s="551"/>
      <c r="X970" s="551"/>
      <c r="Y970" s="551"/>
      <c r="Z970" s="551"/>
      <c r="AA970" s="551"/>
      <c r="AB970" s="551"/>
      <c r="AC970" s="551"/>
      <c r="AD970" s="551"/>
      <c r="AE970" s="551"/>
      <c r="AF970" s="551"/>
      <c r="AG970" s="551"/>
      <c r="AH970" s="551"/>
      <c r="AI970" s="551"/>
      <c r="AJ970" s="551"/>
      <c r="AK970" s="551"/>
      <c r="AL970" s="551"/>
      <c r="AM970" s="551"/>
      <c r="AN970" s="551"/>
      <c r="AO970" s="551"/>
      <c r="AP970" s="551"/>
      <c r="AQ970" s="551"/>
      <c r="AR970" s="551"/>
      <c r="AS970" s="551"/>
      <c r="AT970" s="551"/>
      <c r="AU970" s="551"/>
      <c r="AV970" s="551"/>
      <c r="AW970" s="551"/>
      <c r="AX970" s="551"/>
      <c r="AY970" s="551"/>
      <c r="AZ970" s="551"/>
      <c r="BA970" s="551"/>
      <c r="BB970" s="551"/>
      <c r="BC970" s="551"/>
      <c r="BD970" s="551"/>
      <c r="BE970" s="551"/>
      <c r="BF970" s="551"/>
      <c r="BG970" s="551"/>
      <c r="BH970" s="551"/>
      <c r="BI970" s="551"/>
      <c r="BJ970" s="551"/>
      <c r="BK970" s="551"/>
      <c r="BL970" s="551"/>
      <c r="BM970" s="551"/>
      <c r="BN970" s="551"/>
      <c r="BO970" s="551"/>
      <c r="BP970" s="551"/>
      <c r="BQ970" s="551"/>
      <c r="BR970" s="551"/>
      <c r="BS970" s="551"/>
      <c r="BT970" s="551"/>
      <c r="BU970" s="551"/>
      <c r="BV970" s="551"/>
      <c r="BW970" s="551"/>
      <c r="BX970" s="551"/>
      <c r="BY970" s="551"/>
    </row>
    <row r="971">
      <c r="A971" s="551"/>
      <c r="B971" s="551"/>
      <c r="C971" s="551"/>
      <c r="D971" s="551"/>
      <c r="E971" s="554"/>
      <c r="H971" s="551"/>
      <c r="I971" s="551"/>
      <c r="J971" s="551"/>
      <c r="K971" s="551"/>
      <c r="L971" s="551"/>
      <c r="M971" s="551"/>
      <c r="N971" s="551"/>
      <c r="O971" s="551"/>
      <c r="P971" s="551"/>
      <c r="Q971" s="551"/>
      <c r="R971" s="551"/>
      <c r="S971" s="551"/>
      <c r="T971" s="551"/>
      <c r="U971" s="551"/>
      <c r="V971" s="551"/>
      <c r="W971" s="551"/>
      <c r="X971" s="551"/>
      <c r="Y971" s="551"/>
      <c r="Z971" s="551"/>
      <c r="AA971" s="551"/>
      <c r="AB971" s="551"/>
      <c r="AC971" s="551"/>
      <c r="AD971" s="551"/>
      <c r="AE971" s="551"/>
      <c r="AF971" s="551"/>
      <c r="AG971" s="551"/>
      <c r="AH971" s="551"/>
      <c r="AI971" s="551"/>
      <c r="AJ971" s="551"/>
      <c r="AK971" s="551"/>
      <c r="AL971" s="551"/>
      <c r="AM971" s="551"/>
      <c r="AN971" s="551"/>
      <c r="AO971" s="551"/>
      <c r="AP971" s="551"/>
      <c r="AQ971" s="551"/>
      <c r="AR971" s="551"/>
      <c r="AS971" s="551"/>
      <c r="AT971" s="551"/>
      <c r="AU971" s="551"/>
      <c r="AV971" s="551"/>
      <c r="AW971" s="551"/>
      <c r="AX971" s="551"/>
      <c r="AY971" s="551"/>
      <c r="AZ971" s="551"/>
      <c r="BA971" s="551"/>
      <c r="BB971" s="551"/>
      <c r="BC971" s="551"/>
      <c r="BD971" s="551"/>
      <c r="BE971" s="551"/>
      <c r="BF971" s="551"/>
      <c r="BG971" s="551"/>
      <c r="BH971" s="551"/>
      <c r="BI971" s="551"/>
      <c r="BJ971" s="551"/>
      <c r="BK971" s="551"/>
      <c r="BL971" s="551"/>
      <c r="BM971" s="551"/>
      <c r="BN971" s="551"/>
      <c r="BO971" s="551"/>
      <c r="BP971" s="551"/>
      <c r="BQ971" s="551"/>
      <c r="BR971" s="551"/>
      <c r="BS971" s="551"/>
      <c r="BT971" s="551"/>
      <c r="BU971" s="551"/>
      <c r="BV971" s="551"/>
      <c r="BW971" s="551"/>
      <c r="BX971" s="551"/>
      <c r="BY971" s="551"/>
    </row>
    <row r="972">
      <c r="A972" s="551"/>
      <c r="B972" s="551"/>
      <c r="C972" s="551"/>
      <c r="D972" s="551"/>
      <c r="E972" s="554"/>
      <c r="H972" s="551"/>
      <c r="I972" s="551"/>
      <c r="J972" s="551"/>
      <c r="K972" s="551"/>
      <c r="L972" s="551"/>
      <c r="M972" s="551"/>
      <c r="N972" s="551"/>
      <c r="O972" s="551"/>
      <c r="P972" s="551"/>
      <c r="Q972" s="551"/>
      <c r="R972" s="551"/>
      <c r="S972" s="551"/>
      <c r="T972" s="551"/>
      <c r="U972" s="551"/>
      <c r="V972" s="551"/>
      <c r="W972" s="551"/>
      <c r="X972" s="551"/>
      <c r="Y972" s="551"/>
      <c r="Z972" s="551"/>
      <c r="AA972" s="551"/>
      <c r="AB972" s="551"/>
      <c r="AC972" s="551"/>
      <c r="AD972" s="551"/>
      <c r="AE972" s="551"/>
      <c r="AF972" s="551"/>
      <c r="AG972" s="551"/>
      <c r="AH972" s="551"/>
      <c r="AI972" s="551"/>
      <c r="AJ972" s="551"/>
      <c r="AK972" s="551"/>
      <c r="AL972" s="551"/>
      <c r="AM972" s="551"/>
      <c r="AN972" s="551"/>
      <c r="AO972" s="551"/>
      <c r="AP972" s="551"/>
      <c r="AQ972" s="551"/>
      <c r="AR972" s="551"/>
      <c r="AS972" s="551"/>
      <c r="AT972" s="551"/>
      <c r="AU972" s="551"/>
      <c r="AV972" s="551"/>
      <c r="AW972" s="551"/>
      <c r="AX972" s="551"/>
      <c r="AY972" s="551"/>
      <c r="AZ972" s="551"/>
      <c r="BA972" s="551"/>
      <c r="BB972" s="551"/>
      <c r="BC972" s="551"/>
      <c r="BD972" s="551"/>
      <c r="BE972" s="551"/>
      <c r="BF972" s="551"/>
      <c r="BG972" s="551"/>
      <c r="BH972" s="551"/>
      <c r="BI972" s="551"/>
      <c r="BJ972" s="551"/>
      <c r="BK972" s="551"/>
      <c r="BL972" s="551"/>
      <c r="BM972" s="551"/>
      <c r="BN972" s="551"/>
      <c r="BO972" s="551"/>
      <c r="BP972" s="551"/>
      <c r="BQ972" s="551"/>
      <c r="BR972" s="551"/>
      <c r="BS972" s="551"/>
      <c r="BT972" s="551"/>
      <c r="BU972" s="551"/>
      <c r="BV972" s="551"/>
      <c r="BW972" s="551"/>
      <c r="BX972" s="551"/>
      <c r="BY972" s="551"/>
    </row>
    <row r="973">
      <c r="A973" s="551"/>
      <c r="B973" s="551"/>
      <c r="C973" s="551"/>
      <c r="D973" s="551"/>
      <c r="E973" s="554"/>
      <c r="H973" s="551"/>
      <c r="I973" s="551"/>
      <c r="J973" s="551"/>
      <c r="K973" s="551"/>
      <c r="L973" s="551"/>
      <c r="M973" s="551"/>
      <c r="N973" s="551"/>
      <c r="O973" s="551"/>
      <c r="P973" s="551"/>
      <c r="Q973" s="551"/>
      <c r="R973" s="551"/>
      <c r="S973" s="551"/>
      <c r="T973" s="551"/>
      <c r="U973" s="551"/>
      <c r="V973" s="551"/>
      <c r="W973" s="551"/>
      <c r="X973" s="551"/>
      <c r="Y973" s="551"/>
      <c r="Z973" s="551"/>
      <c r="AA973" s="551"/>
      <c r="AB973" s="551"/>
      <c r="AC973" s="551"/>
      <c r="AD973" s="551"/>
      <c r="AE973" s="551"/>
      <c r="AF973" s="551"/>
      <c r="AG973" s="551"/>
      <c r="AH973" s="551"/>
      <c r="AI973" s="551"/>
      <c r="AJ973" s="551"/>
      <c r="AK973" s="551"/>
      <c r="AL973" s="551"/>
      <c r="AM973" s="551"/>
      <c r="AN973" s="551"/>
      <c r="AO973" s="551"/>
      <c r="AP973" s="551"/>
      <c r="AQ973" s="551"/>
      <c r="AR973" s="551"/>
      <c r="AS973" s="551"/>
      <c r="AT973" s="551"/>
      <c r="AU973" s="551"/>
      <c r="AV973" s="551"/>
      <c r="AW973" s="551"/>
      <c r="AX973" s="551"/>
      <c r="AY973" s="551"/>
      <c r="AZ973" s="551"/>
      <c r="BA973" s="551"/>
      <c r="BB973" s="551"/>
      <c r="BC973" s="551"/>
      <c r="BD973" s="551"/>
      <c r="BE973" s="551"/>
      <c r="BF973" s="551"/>
      <c r="BG973" s="551"/>
      <c r="BH973" s="551"/>
      <c r="BI973" s="551"/>
      <c r="BJ973" s="551"/>
      <c r="BK973" s="551"/>
      <c r="BL973" s="551"/>
      <c r="BM973" s="551"/>
      <c r="BN973" s="551"/>
      <c r="BO973" s="551"/>
      <c r="BP973" s="551"/>
      <c r="BQ973" s="551"/>
      <c r="BR973" s="551"/>
      <c r="BS973" s="551"/>
      <c r="BT973" s="551"/>
      <c r="BU973" s="551"/>
      <c r="BV973" s="551"/>
      <c r="BW973" s="551"/>
      <c r="BX973" s="551"/>
      <c r="BY973" s="551"/>
    </row>
    <row r="974">
      <c r="A974" s="551"/>
      <c r="B974" s="551"/>
      <c r="C974" s="551"/>
      <c r="D974" s="551"/>
      <c r="E974" s="554"/>
      <c r="H974" s="551"/>
      <c r="I974" s="551"/>
      <c r="J974" s="551"/>
      <c r="K974" s="551"/>
      <c r="L974" s="551"/>
      <c r="M974" s="551"/>
      <c r="N974" s="551"/>
      <c r="O974" s="551"/>
      <c r="P974" s="551"/>
      <c r="Q974" s="551"/>
      <c r="R974" s="551"/>
      <c r="S974" s="551"/>
      <c r="T974" s="551"/>
      <c r="U974" s="551"/>
      <c r="V974" s="551"/>
      <c r="W974" s="551"/>
      <c r="X974" s="551"/>
      <c r="Y974" s="551"/>
      <c r="Z974" s="551"/>
      <c r="AA974" s="551"/>
      <c r="AB974" s="551"/>
      <c r="AC974" s="551"/>
      <c r="AD974" s="551"/>
      <c r="AE974" s="551"/>
      <c r="AF974" s="551"/>
      <c r="AG974" s="551"/>
      <c r="AH974" s="551"/>
      <c r="AI974" s="551"/>
      <c r="AJ974" s="551"/>
      <c r="AK974" s="551"/>
      <c r="AL974" s="551"/>
      <c r="AM974" s="551"/>
      <c r="AN974" s="551"/>
      <c r="AO974" s="551"/>
      <c r="AP974" s="551"/>
      <c r="AQ974" s="551"/>
      <c r="AR974" s="551"/>
      <c r="AS974" s="551"/>
      <c r="AT974" s="551"/>
      <c r="AU974" s="551"/>
      <c r="AV974" s="551"/>
      <c r="AW974" s="551"/>
      <c r="AX974" s="551"/>
      <c r="AY974" s="551"/>
      <c r="AZ974" s="551"/>
      <c r="BA974" s="551"/>
      <c r="BB974" s="551"/>
      <c r="BC974" s="551"/>
      <c r="BD974" s="551"/>
      <c r="BE974" s="551"/>
      <c r="BF974" s="551"/>
      <c r="BG974" s="551"/>
      <c r="BH974" s="551"/>
      <c r="BI974" s="551"/>
      <c r="BJ974" s="551"/>
      <c r="BK974" s="551"/>
      <c r="BL974" s="551"/>
      <c r="BM974" s="551"/>
      <c r="BN974" s="551"/>
      <c r="BO974" s="551"/>
      <c r="BP974" s="551"/>
      <c r="BQ974" s="551"/>
      <c r="BR974" s="551"/>
      <c r="BS974" s="551"/>
      <c r="BT974" s="551"/>
      <c r="BU974" s="551"/>
      <c r="BV974" s="551"/>
      <c r="BW974" s="551"/>
      <c r="BX974" s="551"/>
      <c r="BY974" s="551"/>
    </row>
    <row r="975">
      <c r="A975" s="551"/>
      <c r="B975" s="551"/>
      <c r="C975" s="551"/>
      <c r="D975" s="551"/>
      <c r="E975" s="554"/>
      <c r="H975" s="551"/>
      <c r="I975" s="551"/>
      <c r="J975" s="551"/>
      <c r="K975" s="551"/>
      <c r="L975" s="551"/>
      <c r="M975" s="551"/>
      <c r="N975" s="551"/>
      <c r="O975" s="551"/>
      <c r="P975" s="551"/>
      <c r="Q975" s="551"/>
      <c r="R975" s="551"/>
      <c r="S975" s="551"/>
      <c r="T975" s="551"/>
      <c r="U975" s="551"/>
      <c r="V975" s="551"/>
      <c r="W975" s="551"/>
      <c r="X975" s="551"/>
      <c r="Y975" s="551"/>
      <c r="Z975" s="551"/>
      <c r="AA975" s="551"/>
      <c r="AB975" s="551"/>
      <c r="AC975" s="551"/>
      <c r="AD975" s="551"/>
      <c r="AE975" s="551"/>
      <c r="AF975" s="551"/>
      <c r="AG975" s="551"/>
      <c r="AH975" s="551"/>
      <c r="AI975" s="551"/>
      <c r="AJ975" s="551"/>
      <c r="AK975" s="551"/>
      <c r="AL975" s="551"/>
      <c r="AM975" s="551"/>
      <c r="AN975" s="551"/>
      <c r="AO975" s="551"/>
      <c r="AP975" s="551"/>
      <c r="AQ975" s="551"/>
      <c r="AR975" s="551"/>
      <c r="AS975" s="551"/>
      <c r="AT975" s="551"/>
      <c r="AU975" s="551"/>
      <c r="AV975" s="551"/>
      <c r="AW975" s="551"/>
      <c r="AX975" s="551"/>
      <c r="AY975" s="551"/>
      <c r="AZ975" s="551"/>
      <c r="BA975" s="551"/>
      <c r="BB975" s="551"/>
      <c r="BC975" s="551"/>
      <c r="BD975" s="551"/>
      <c r="BE975" s="551"/>
      <c r="BF975" s="551"/>
      <c r="BG975" s="551"/>
      <c r="BH975" s="551"/>
      <c r="BI975" s="551"/>
      <c r="BJ975" s="551"/>
      <c r="BK975" s="551"/>
      <c r="BL975" s="551"/>
      <c r="BM975" s="551"/>
      <c r="BN975" s="551"/>
      <c r="BO975" s="551"/>
      <c r="BP975" s="551"/>
      <c r="BQ975" s="551"/>
      <c r="BR975" s="551"/>
      <c r="BS975" s="551"/>
      <c r="BT975" s="551"/>
      <c r="BU975" s="551"/>
      <c r="BV975" s="551"/>
      <c r="BW975" s="551"/>
      <c r="BX975" s="551"/>
      <c r="BY975" s="551"/>
    </row>
    <row r="976">
      <c r="A976" s="551"/>
      <c r="B976" s="551"/>
      <c r="C976" s="551"/>
      <c r="D976" s="551"/>
      <c r="E976" s="554"/>
      <c r="H976" s="551"/>
      <c r="I976" s="551"/>
      <c r="J976" s="551"/>
      <c r="K976" s="551"/>
      <c r="L976" s="551"/>
      <c r="M976" s="551"/>
      <c r="N976" s="551"/>
      <c r="O976" s="551"/>
      <c r="P976" s="551"/>
      <c r="Q976" s="551"/>
      <c r="R976" s="551"/>
      <c r="S976" s="551"/>
      <c r="T976" s="551"/>
      <c r="U976" s="551"/>
      <c r="V976" s="551"/>
      <c r="W976" s="551"/>
      <c r="X976" s="551"/>
      <c r="Y976" s="551"/>
      <c r="Z976" s="551"/>
      <c r="AA976" s="551"/>
      <c r="AB976" s="551"/>
      <c r="AC976" s="551"/>
      <c r="AD976" s="551"/>
      <c r="AE976" s="551"/>
      <c r="AF976" s="551"/>
      <c r="AG976" s="551"/>
      <c r="AH976" s="551"/>
      <c r="AI976" s="551"/>
      <c r="AJ976" s="551"/>
      <c r="AK976" s="551"/>
      <c r="AL976" s="551"/>
      <c r="AM976" s="551"/>
      <c r="AN976" s="551"/>
      <c r="AO976" s="551"/>
      <c r="AP976" s="551"/>
      <c r="AQ976" s="551"/>
      <c r="AR976" s="551"/>
      <c r="AS976" s="551"/>
      <c r="AT976" s="551"/>
      <c r="AU976" s="551"/>
      <c r="AV976" s="551"/>
      <c r="AW976" s="551"/>
      <c r="AX976" s="551"/>
      <c r="AY976" s="551"/>
      <c r="AZ976" s="551"/>
      <c r="BA976" s="551"/>
      <c r="BB976" s="551"/>
      <c r="BC976" s="551"/>
      <c r="BD976" s="551"/>
      <c r="BE976" s="551"/>
      <c r="BF976" s="551"/>
      <c r="BG976" s="551"/>
      <c r="BH976" s="551"/>
      <c r="BI976" s="551"/>
      <c r="BJ976" s="551"/>
      <c r="BK976" s="551"/>
      <c r="BL976" s="551"/>
      <c r="BM976" s="551"/>
      <c r="BN976" s="551"/>
      <c r="BO976" s="551"/>
      <c r="BP976" s="551"/>
      <c r="BQ976" s="551"/>
      <c r="BR976" s="551"/>
      <c r="BS976" s="551"/>
      <c r="BT976" s="551"/>
      <c r="BU976" s="551"/>
      <c r="BV976" s="551"/>
      <c r="BW976" s="551"/>
      <c r="BX976" s="551"/>
      <c r="BY976" s="551"/>
    </row>
    <row r="977">
      <c r="A977" s="551"/>
      <c r="B977" s="551"/>
      <c r="C977" s="551"/>
      <c r="D977" s="551"/>
      <c r="E977" s="554"/>
      <c r="H977" s="551"/>
      <c r="I977" s="551"/>
      <c r="J977" s="551"/>
      <c r="K977" s="551"/>
      <c r="L977" s="551"/>
      <c r="M977" s="551"/>
      <c r="N977" s="551"/>
      <c r="O977" s="551"/>
      <c r="P977" s="551"/>
      <c r="Q977" s="551"/>
      <c r="R977" s="551"/>
      <c r="S977" s="551"/>
      <c r="T977" s="551"/>
      <c r="U977" s="551"/>
      <c r="V977" s="551"/>
      <c r="W977" s="551"/>
      <c r="X977" s="551"/>
      <c r="Y977" s="551"/>
      <c r="Z977" s="551"/>
      <c r="AA977" s="551"/>
      <c r="AB977" s="551"/>
      <c r="AC977" s="551"/>
      <c r="AD977" s="551"/>
      <c r="AE977" s="551"/>
      <c r="AF977" s="551"/>
      <c r="AG977" s="551"/>
      <c r="AH977" s="551"/>
      <c r="AI977" s="551"/>
      <c r="AJ977" s="551"/>
      <c r="AK977" s="551"/>
      <c r="AL977" s="551"/>
      <c r="AM977" s="551"/>
      <c r="AN977" s="551"/>
      <c r="AO977" s="551"/>
      <c r="AP977" s="551"/>
      <c r="AQ977" s="551"/>
      <c r="AR977" s="551"/>
      <c r="AS977" s="551"/>
      <c r="AT977" s="551"/>
      <c r="AU977" s="551"/>
      <c r="AV977" s="551"/>
      <c r="AW977" s="551"/>
      <c r="AX977" s="551"/>
      <c r="AY977" s="551"/>
      <c r="AZ977" s="551"/>
      <c r="BA977" s="551"/>
      <c r="BB977" s="551"/>
      <c r="BC977" s="551"/>
      <c r="BD977" s="551"/>
      <c r="BE977" s="551"/>
      <c r="BF977" s="551"/>
      <c r="BG977" s="551"/>
      <c r="BH977" s="551"/>
      <c r="BI977" s="551"/>
      <c r="BJ977" s="551"/>
      <c r="BK977" s="551"/>
      <c r="BL977" s="551"/>
      <c r="BM977" s="551"/>
      <c r="BN977" s="551"/>
      <c r="BO977" s="551"/>
      <c r="BP977" s="551"/>
      <c r="BQ977" s="551"/>
      <c r="BR977" s="551"/>
      <c r="BS977" s="551"/>
      <c r="BT977" s="551"/>
      <c r="BU977" s="551"/>
      <c r="BV977" s="551"/>
      <c r="BW977" s="551"/>
      <c r="BX977" s="551"/>
      <c r="BY977" s="551"/>
    </row>
    <row r="978">
      <c r="A978" s="551"/>
      <c r="B978" s="551"/>
      <c r="C978" s="551"/>
      <c r="D978" s="551"/>
      <c r="E978" s="554"/>
      <c r="H978" s="551"/>
      <c r="I978" s="551"/>
      <c r="J978" s="551"/>
      <c r="K978" s="551"/>
      <c r="L978" s="551"/>
      <c r="M978" s="551"/>
      <c r="N978" s="551"/>
      <c r="O978" s="551"/>
      <c r="P978" s="551"/>
      <c r="Q978" s="551"/>
      <c r="R978" s="551"/>
      <c r="S978" s="551"/>
      <c r="T978" s="551"/>
      <c r="U978" s="551"/>
      <c r="V978" s="551"/>
      <c r="W978" s="551"/>
      <c r="X978" s="551"/>
      <c r="Y978" s="551"/>
      <c r="Z978" s="551"/>
      <c r="AA978" s="551"/>
      <c r="AB978" s="551"/>
      <c r="AC978" s="551"/>
      <c r="AD978" s="551"/>
      <c r="AE978" s="551"/>
      <c r="AF978" s="551"/>
      <c r="AG978" s="551"/>
      <c r="AH978" s="551"/>
      <c r="AI978" s="551"/>
      <c r="AJ978" s="551"/>
      <c r="AK978" s="551"/>
      <c r="AL978" s="551"/>
      <c r="AM978" s="551"/>
      <c r="AN978" s="551"/>
      <c r="AO978" s="551"/>
      <c r="AP978" s="551"/>
      <c r="AQ978" s="551"/>
      <c r="AR978" s="551"/>
      <c r="AS978" s="551"/>
      <c r="AT978" s="551"/>
      <c r="AU978" s="551"/>
      <c r="AV978" s="551"/>
      <c r="AW978" s="551"/>
      <c r="AX978" s="551"/>
      <c r="AY978" s="551"/>
      <c r="AZ978" s="551"/>
      <c r="BA978" s="551"/>
      <c r="BB978" s="551"/>
      <c r="BC978" s="551"/>
      <c r="BD978" s="551"/>
      <c r="BE978" s="551"/>
      <c r="BF978" s="551"/>
      <c r="BG978" s="551"/>
      <c r="BH978" s="551"/>
      <c r="BI978" s="551"/>
      <c r="BJ978" s="551"/>
      <c r="BK978" s="551"/>
      <c r="BL978" s="551"/>
      <c r="BM978" s="551"/>
      <c r="BN978" s="551"/>
      <c r="BO978" s="551"/>
      <c r="BP978" s="551"/>
      <c r="BQ978" s="551"/>
      <c r="BR978" s="551"/>
      <c r="BS978" s="551"/>
      <c r="BT978" s="551"/>
      <c r="BU978" s="551"/>
      <c r="BV978" s="551"/>
      <c r="BW978" s="551"/>
      <c r="BX978" s="551"/>
      <c r="BY978" s="551"/>
    </row>
    <row r="979">
      <c r="A979" s="551"/>
      <c r="B979" s="551"/>
      <c r="C979" s="551"/>
      <c r="D979" s="551"/>
      <c r="E979" s="554"/>
      <c r="H979" s="551"/>
      <c r="I979" s="551"/>
      <c r="J979" s="551"/>
      <c r="K979" s="551"/>
      <c r="L979" s="551"/>
      <c r="M979" s="551"/>
      <c r="N979" s="551"/>
      <c r="O979" s="551"/>
      <c r="P979" s="551"/>
      <c r="Q979" s="551"/>
      <c r="R979" s="551"/>
      <c r="S979" s="551"/>
      <c r="T979" s="551"/>
      <c r="U979" s="551"/>
      <c r="V979" s="551"/>
      <c r="W979" s="551"/>
      <c r="X979" s="551"/>
      <c r="Y979" s="551"/>
      <c r="Z979" s="551"/>
      <c r="AA979" s="551"/>
      <c r="AB979" s="551"/>
      <c r="AC979" s="551"/>
      <c r="AD979" s="551"/>
      <c r="AE979" s="551"/>
      <c r="AF979" s="551"/>
      <c r="AG979" s="551"/>
      <c r="AH979" s="551"/>
      <c r="AI979" s="551"/>
      <c r="AJ979" s="551"/>
      <c r="AK979" s="551"/>
      <c r="AL979" s="551"/>
      <c r="AM979" s="551"/>
      <c r="AN979" s="551"/>
      <c r="AO979" s="551"/>
      <c r="AP979" s="551"/>
      <c r="AQ979" s="551"/>
      <c r="AR979" s="551"/>
      <c r="AS979" s="551"/>
      <c r="AT979" s="551"/>
      <c r="AU979" s="551"/>
      <c r="AV979" s="551"/>
      <c r="AW979" s="551"/>
      <c r="AX979" s="551"/>
      <c r="AY979" s="551"/>
      <c r="AZ979" s="551"/>
      <c r="BA979" s="551"/>
      <c r="BB979" s="551"/>
      <c r="BC979" s="551"/>
      <c r="BD979" s="551"/>
      <c r="BE979" s="551"/>
      <c r="BF979" s="551"/>
      <c r="BG979" s="551"/>
      <c r="BH979" s="551"/>
      <c r="BI979" s="551"/>
      <c r="BJ979" s="551"/>
      <c r="BK979" s="551"/>
      <c r="BL979" s="551"/>
      <c r="BM979" s="551"/>
      <c r="BN979" s="551"/>
      <c r="BO979" s="551"/>
      <c r="BP979" s="551"/>
      <c r="BQ979" s="551"/>
      <c r="BR979" s="551"/>
      <c r="BS979" s="551"/>
      <c r="BT979" s="551"/>
      <c r="BU979" s="551"/>
      <c r="BV979" s="551"/>
      <c r="BW979" s="551"/>
      <c r="BX979" s="551"/>
      <c r="BY979" s="551"/>
    </row>
    <row r="980">
      <c r="A980" s="551"/>
      <c r="B980" s="551"/>
      <c r="C980" s="551"/>
      <c r="D980" s="551"/>
      <c r="E980" s="554"/>
      <c r="H980" s="551"/>
      <c r="I980" s="551"/>
      <c r="J980" s="551"/>
      <c r="K980" s="551"/>
      <c r="L980" s="551"/>
      <c r="M980" s="551"/>
      <c r="N980" s="551"/>
      <c r="O980" s="551"/>
      <c r="P980" s="551"/>
      <c r="Q980" s="551"/>
      <c r="R980" s="551"/>
      <c r="S980" s="551"/>
      <c r="T980" s="551"/>
      <c r="U980" s="551"/>
      <c r="V980" s="551"/>
      <c r="W980" s="551"/>
      <c r="X980" s="551"/>
      <c r="Y980" s="551"/>
      <c r="Z980" s="551"/>
      <c r="AA980" s="551"/>
      <c r="AB980" s="551"/>
      <c r="AC980" s="551"/>
      <c r="AD980" s="551"/>
      <c r="AE980" s="551"/>
      <c r="AF980" s="551"/>
      <c r="AG980" s="551"/>
      <c r="AH980" s="551"/>
      <c r="AI980" s="551"/>
      <c r="AJ980" s="551"/>
      <c r="AK980" s="551"/>
      <c r="AL980" s="551"/>
      <c r="AM980" s="551"/>
      <c r="AN980" s="551"/>
      <c r="AO980" s="551"/>
      <c r="AP980" s="551"/>
      <c r="AQ980" s="551"/>
      <c r="AR980" s="551"/>
      <c r="AS980" s="551"/>
      <c r="AT980" s="551"/>
      <c r="AU980" s="551"/>
      <c r="AV980" s="551"/>
      <c r="AW980" s="551"/>
      <c r="AX980" s="551"/>
      <c r="AY980" s="551"/>
      <c r="AZ980" s="551"/>
      <c r="BA980" s="551"/>
      <c r="BB980" s="551"/>
      <c r="BC980" s="551"/>
      <c r="BD980" s="551"/>
      <c r="BE980" s="551"/>
      <c r="BF980" s="551"/>
      <c r="BG980" s="551"/>
      <c r="BH980" s="551"/>
      <c r="BI980" s="551"/>
      <c r="BJ980" s="551"/>
      <c r="BK980" s="551"/>
      <c r="BL980" s="551"/>
      <c r="BM980" s="551"/>
      <c r="BN980" s="551"/>
      <c r="BO980" s="551"/>
      <c r="BP980" s="551"/>
      <c r="BQ980" s="551"/>
      <c r="BR980" s="551"/>
      <c r="BS980" s="551"/>
      <c r="BT980" s="551"/>
      <c r="BU980" s="551"/>
      <c r="BV980" s="551"/>
      <c r="BW980" s="551"/>
      <c r="BX980" s="551"/>
      <c r="BY980" s="551"/>
    </row>
    <row r="981">
      <c r="A981" s="551"/>
      <c r="B981" s="551"/>
      <c r="C981" s="551"/>
      <c r="D981" s="551"/>
      <c r="E981" s="554"/>
      <c r="H981" s="551"/>
      <c r="I981" s="551"/>
      <c r="J981" s="551"/>
      <c r="K981" s="551"/>
      <c r="L981" s="551"/>
      <c r="M981" s="551"/>
      <c r="N981" s="551"/>
      <c r="O981" s="551"/>
      <c r="P981" s="551"/>
      <c r="Q981" s="551"/>
      <c r="R981" s="551"/>
      <c r="S981" s="551"/>
      <c r="T981" s="551"/>
      <c r="U981" s="551"/>
      <c r="V981" s="551"/>
      <c r="W981" s="551"/>
      <c r="X981" s="551"/>
      <c r="Y981" s="551"/>
      <c r="Z981" s="551"/>
      <c r="AA981" s="551"/>
      <c r="AB981" s="551"/>
      <c r="AC981" s="551"/>
      <c r="AD981" s="551"/>
      <c r="AE981" s="551"/>
      <c r="AF981" s="551"/>
      <c r="AG981" s="551"/>
      <c r="AH981" s="551"/>
      <c r="AI981" s="551"/>
      <c r="AJ981" s="551"/>
      <c r="AK981" s="551"/>
      <c r="AL981" s="551"/>
      <c r="AM981" s="551"/>
      <c r="AN981" s="551"/>
      <c r="AO981" s="551"/>
      <c r="AP981" s="551"/>
      <c r="AQ981" s="551"/>
      <c r="AR981" s="551"/>
      <c r="AS981" s="551"/>
      <c r="AT981" s="551"/>
      <c r="AU981" s="551"/>
      <c r="AV981" s="551"/>
      <c r="AW981" s="551"/>
      <c r="AX981" s="551"/>
      <c r="AY981" s="551"/>
      <c r="AZ981" s="551"/>
      <c r="BA981" s="551"/>
      <c r="BB981" s="551"/>
      <c r="BC981" s="551"/>
      <c r="BD981" s="551"/>
      <c r="BE981" s="551"/>
      <c r="BF981" s="551"/>
      <c r="BG981" s="551"/>
      <c r="BH981" s="551"/>
      <c r="BI981" s="551"/>
      <c r="BJ981" s="551"/>
      <c r="BK981" s="551"/>
      <c r="BL981" s="551"/>
      <c r="BM981" s="551"/>
      <c r="BN981" s="551"/>
      <c r="BO981" s="551"/>
      <c r="BP981" s="551"/>
      <c r="BQ981" s="551"/>
      <c r="BR981" s="551"/>
      <c r="BS981" s="551"/>
      <c r="BT981" s="551"/>
      <c r="BU981" s="551"/>
      <c r="BV981" s="551"/>
      <c r="BW981" s="551"/>
      <c r="BX981" s="551"/>
      <c r="BY981" s="551"/>
    </row>
    <row r="982">
      <c r="A982" s="551"/>
      <c r="B982" s="551"/>
      <c r="C982" s="551"/>
      <c r="D982" s="551"/>
      <c r="E982" s="554"/>
      <c r="H982" s="551"/>
      <c r="I982" s="551"/>
      <c r="J982" s="551"/>
      <c r="K982" s="551"/>
      <c r="L982" s="551"/>
      <c r="M982" s="551"/>
      <c r="N982" s="551"/>
      <c r="O982" s="551"/>
      <c r="P982" s="551"/>
      <c r="Q982" s="551"/>
      <c r="R982" s="551"/>
      <c r="S982" s="551"/>
      <c r="T982" s="551"/>
      <c r="U982" s="551"/>
      <c r="V982" s="551"/>
      <c r="W982" s="551"/>
      <c r="X982" s="551"/>
      <c r="Y982" s="551"/>
      <c r="Z982" s="551"/>
      <c r="AA982" s="551"/>
      <c r="AB982" s="551"/>
      <c r="AC982" s="551"/>
      <c r="AD982" s="551"/>
      <c r="AE982" s="551"/>
      <c r="AF982" s="551"/>
      <c r="AG982" s="551"/>
      <c r="AH982" s="551"/>
      <c r="AI982" s="551"/>
      <c r="AJ982" s="551"/>
      <c r="AK982" s="551"/>
      <c r="AL982" s="551"/>
      <c r="AM982" s="551"/>
      <c r="AN982" s="551"/>
      <c r="AO982" s="551"/>
      <c r="AP982" s="551"/>
      <c r="AQ982" s="551"/>
      <c r="AR982" s="551"/>
      <c r="AS982" s="551"/>
      <c r="AT982" s="551"/>
      <c r="AU982" s="551"/>
      <c r="AV982" s="551"/>
      <c r="AW982" s="551"/>
      <c r="AX982" s="551"/>
      <c r="AY982" s="551"/>
      <c r="AZ982" s="551"/>
      <c r="BA982" s="551"/>
      <c r="BB982" s="551"/>
      <c r="BC982" s="551"/>
      <c r="BD982" s="551"/>
      <c r="BE982" s="551"/>
      <c r="BF982" s="551"/>
      <c r="BG982" s="551"/>
      <c r="BH982" s="551"/>
      <c r="BI982" s="551"/>
      <c r="BJ982" s="551"/>
      <c r="BK982" s="551"/>
      <c r="BL982" s="551"/>
      <c r="BM982" s="551"/>
      <c r="BN982" s="551"/>
      <c r="BO982" s="551"/>
      <c r="BP982" s="551"/>
      <c r="BQ982" s="551"/>
      <c r="BR982" s="551"/>
      <c r="BS982" s="551"/>
      <c r="BT982" s="551"/>
      <c r="BU982" s="551"/>
      <c r="BV982" s="551"/>
      <c r="BW982" s="551"/>
      <c r="BX982" s="551"/>
      <c r="BY982" s="551"/>
    </row>
    <row r="983">
      <c r="A983" s="551"/>
      <c r="B983" s="551"/>
      <c r="C983" s="551"/>
      <c r="D983" s="551"/>
      <c r="E983" s="554"/>
      <c r="H983" s="551"/>
      <c r="I983" s="551"/>
      <c r="J983" s="551"/>
      <c r="K983" s="551"/>
      <c r="L983" s="551"/>
      <c r="M983" s="551"/>
      <c r="N983" s="551"/>
      <c r="O983" s="551"/>
      <c r="P983" s="551"/>
      <c r="Q983" s="551"/>
      <c r="R983" s="551"/>
      <c r="S983" s="551"/>
      <c r="T983" s="551"/>
      <c r="U983" s="551"/>
      <c r="V983" s="551"/>
      <c r="W983" s="551"/>
      <c r="X983" s="551"/>
      <c r="Y983" s="551"/>
      <c r="Z983" s="551"/>
      <c r="AA983" s="551"/>
      <c r="AB983" s="551"/>
      <c r="AC983" s="551"/>
      <c r="AD983" s="551"/>
      <c r="AE983" s="551"/>
      <c r="AF983" s="551"/>
      <c r="AG983" s="551"/>
      <c r="AH983" s="551"/>
      <c r="AI983" s="551"/>
      <c r="AJ983" s="551"/>
      <c r="AK983" s="551"/>
      <c r="AL983" s="551"/>
      <c r="AM983" s="551"/>
      <c r="AN983" s="551"/>
      <c r="AO983" s="551"/>
      <c r="AP983" s="551"/>
      <c r="AQ983" s="551"/>
      <c r="AR983" s="551"/>
      <c r="AS983" s="551"/>
      <c r="AT983" s="551"/>
      <c r="AU983" s="551"/>
      <c r="AV983" s="551"/>
      <c r="AW983" s="551"/>
      <c r="AX983" s="551"/>
      <c r="AY983" s="551"/>
      <c r="AZ983" s="551"/>
      <c r="BA983" s="551"/>
      <c r="BB983" s="551"/>
      <c r="BC983" s="551"/>
      <c r="BD983" s="551"/>
      <c r="BE983" s="551"/>
      <c r="BF983" s="551"/>
      <c r="BG983" s="551"/>
      <c r="BH983" s="551"/>
      <c r="BI983" s="551"/>
      <c r="BJ983" s="551"/>
      <c r="BK983" s="551"/>
      <c r="BL983" s="551"/>
      <c r="BM983" s="551"/>
      <c r="BN983" s="551"/>
      <c r="BO983" s="551"/>
      <c r="BP983" s="551"/>
      <c r="BQ983" s="551"/>
      <c r="BR983" s="551"/>
      <c r="BS983" s="551"/>
      <c r="BT983" s="551"/>
      <c r="BU983" s="551"/>
      <c r="BV983" s="551"/>
      <c r="BW983" s="551"/>
      <c r="BX983" s="551"/>
      <c r="BY983" s="551"/>
    </row>
    <row r="984">
      <c r="A984" s="551"/>
      <c r="B984" s="551"/>
      <c r="C984" s="551"/>
      <c r="D984" s="551"/>
      <c r="E984" s="554"/>
      <c r="H984" s="551"/>
      <c r="I984" s="551"/>
      <c r="J984" s="551"/>
      <c r="K984" s="551"/>
      <c r="L984" s="551"/>
      <c r="M984" s="551"/>
      <c r="N984" s="551"/>
      <c r="O984" s="551"/>
      <c r="P984" s="551"/>
      <c r="Q984" s="551"/>
      <c r="R984" s="551"/>
      <c r="S984" s="551"/>
      <c r="T984" s="551"/>
      <c r="U984" s="551"/>
      <c r="V984" s="551"/>
      <c r="W984" s="551"/>
      <c r="X984" s="551"/>
      <c r="Y984" s="551"/>
      <c r="Z984" s="551"/>
      <c r="AA984" s="551"/>
      <c r="AB984" s="551"/>
      <c r="AC984" s="551"/>
      <c r="AD984" s="551"/>
      <c r="AE984" s="551"/>
      <c r="AF984" s="551"/>
      <c r="AG984" s="551"/>
      <c r="AH984" s="551"/>
      <c r="AI984" s="551"/>
      <c r="AJ984" s="551"/>
      <c r="AK984" s="551"/>
      <c r="AL984" s="551"/>
      <c r="AM984" s="551"/>
      <c r="AN984" s="551"/>
      <c r="AO984" s="551"/>
      <c r="AP984" s="551"/>
      <c r="AQ984" s="551"/>
      <c r="AR984" s="551"/>
      <c r="AS984" s="551"/>
      <c r="AT984" s="551"/>
      <c r="AU984" s="551"/>
      <c r="AV984" s="551"/>
      <c r="AW984" s="551"/>
      <c r="AX984" s="551"/>
      <c r="AY984" s="551"/>
      <c r="AZ984" s="551"/>
      <c r="BA984" s="551"/>
      <c r="BB984" s="551"/>
      <c r="BC984" s="551"/>
      <c r="BD984" s="551"/>
      <c r="BE984" s="551"/>
      <c r="BF984" s="551"/>
      <c r="BG984" s="551"/>
      <c r="BH984" s="551"/>
      <c r="BI984" s="551"/>
      <c r="BJ984" s="551"/>
      <c r="BK984" s="551"/>
      <c r="BL984" s="551"/>
      <c r="BM984" s="551"/>
      <c r="BN984" s="551"/>
      <c r="BO984" s="551"/>
      <c r="BP984" s="551"/>
      <c r="BQ984" s="551"/>
      <c r="BR984" s="551"/>
      <c r="BS984" s="551"/>
      <c r="BT984" s="551"/>
      <c r="BU984" s="551"/>
      <c r="BV984" s="551"/>
      <c r="BW984" s="551"/>
      <c r="BX984" s="551"/>
      <c r="BY984" s="551"/>
    </row>
    <row r="985">
      <c r="A985" s="551"/>
      <c r="B985" s="551"/>
      <c r="C985" s="551"/>
      <c r="D985" s="551"/>
      <c r="E985" s="554"/>
      <c r="H985" s="551"/>
      <c r="I985" s="551"/>
      <c r="J985" s="551"/>
      <c r="K985" s="551"/>
      <c r="L985" s="551"/>
      <c r="M985" s="551"/>
      <c r="N985" s="551"/>
      <c r="O985" s="551"/>
      <c r="P985" s="551"/>
      <c r="Q985" s="551"/>
      <c r="R985" s="551"/>
      <c r="S985" s="551"/>
      <c r="T985" s="551"/>
      <c r="U985" s="551"/>
      <c r="V985" s="551"/>
      <c r="W985" s="551"/>
      <c r="X985" s="551"/>
      <c r="Y985" s="551"/>
      <c r="Z985" s="551"/>
      <c r="AA985" s="551"/>
      <c r="AB985" s="551"/>
      <c r="AC985" s="551"/>
      <c r="AD985" s="551"/>
      <c r="AE985" s="551"/>
      <c r="AF985" s="551"/>
      <c r="AG985" s="551"/>
      <c r="AH985" s="551"/>
      <c r="AI985" s="551"/>
      <c r="AJ985" s="551"/>
      <c r="AK985" s="551"/>
      <c r="AL985" s="551"/>
      <c r="AM985" s="551"/>
      <c r="AN985" s="551"/>
      <c r="AO985" s="551"/>
      <c r="AP985" s="551"/>
      <c r="AQ985" s="551"/>
      <c r="AR985" s="551"/>
      <c r="AS985" s="551"/>
      <c r="AT985" s="551"/>
      <c r="AU985" s="551"/>
      <c r="AV985" s="551"/>
      <c r="AW985" s="551"/>
      <c r="AX985" s="551"/>
      <c r="AY985" s="551"/>
      <c r="AZ985" s="551"/>
      <c r="BA985" s="551"/>
      <c r="BB985" s="551"/>
      <c r="BC985" s="551"/>
      <c r="BD985" s="551"/>
      <c r="BE985" s="551"/>
      <c r="BF985" s="551"/>
      <c r="BG985" s="551"/>
      <c r="BH985" s="551"/>
      <c r="BI985" s="551"/>
      <c r="BJ985" s="551"/>
      <c r="BK985" s="551"/>
      <c r="BL985" s="551"/>
      <c r="BM985" s="551"/>
      <c r="BN985" s="551"/>
      <c r="BO985" s="551"/>
      <c r="BP985" s="551"/>
      <c r="BQ985" s="551"/>
      <c r="BR985" s="551"/>
      <c r="BS985" s="551"/>
      <c r="BT985" s="551"/>
      <c r="BU985" s="551"/>
      <c r="BV985" s="551"/>
      <c r="BW985" s="551"/>
      <c r="BX985" s="551"/>
      <c r="BY985" s="551"/>
    </row>
    <row r="986">
      <c r="A986" s="551"/>
      <c r="B986" s="551"/>
      <c r="C986" s="551"/>
      <c r="D986" s="551"/>
      <c r="E986" s="554"/>
      <c r="H986" s="551"/>
      <c r="I986" s="551"/>
      <c r="J986" s="551"/>
      <c r="K986" s="551"/>
      <c r="L986" s="551"/>
      <c r="M986" s="551"/>
      <c r="N986" s="551"/>
      <c r="O986" s="551"/>
      <c r="P986" s="551"/>
      <c r="Q986" s="551"/>
      <c r="R986" s="551"/>
      <c r="S986" s="551"/>
      <c r="T986" s="551"/>
      <c r="U986" s="551"/>
      <c r="V986" s="551"/>
      <c r="W986" s="551"/>
      <c r="X986" s="551"/>
      <c r="Y986" s="551"/>
      <c r="Z986" s="551"/>
      <c r="AA986" s="551"/>
      <c r="AB986" s="551"/>
      <c r="AC986" s="551"/>
      <c r="AD986" s="551"/>
      <c r="AE986" s="551"/>
      <c r="AF986" s="551"/>
      <c r="AG986" s="551"/>
      <c r="AH986" s="551"/>
      <c r="AI986" s="551"/>
      <c r="AJ986" s="551"/>
      <c r="AK986" s="551"/>
      <c r="AL986" s="551"/>
      <c r="AM986" s="551"/>
      <c r="AN986" s="551"/>
      <c r="AO986" s="551"/>
      <c r="AP986" s="551"/>
      <c r="AQ986" s="551"/>
      <c r="AR986" s="551"/>
      <c r="AS986" s="551"/>
      <c r="AT986" s="551"/>
      <c r="AU986" s="551"/>
      <c r="AV986" s="551"/>
      <c r="AW986" s="551"/>
      <c r="AX986" s="551"/>
      <c r="AY986" s="551"/>
      <c r="AZ986" s="551"/>
      <c r="BA986" s="551"/>
      <c r="BB986" s="551"/>
      <c r="BC986" s="551"/>
      <c r="BD986" s="551"/>
      <c r="BE986" s="551"/>
      <c r="BF986" s="551"/>
      <c r="BG986" s="551"/>
      <c r="BH986" s="551"/>
      <c r="BI986" s="551"/>
      <c r="BJ986" s="551"/>
      <c r="BK986" s="551"/>
      <c r="BL986" s="551"/>
      <c r="BM986" s="551"/>
      <c r="BN986" s="551"/>
      <c r="BO986" s="551"/>
      <c r="BP986" s="551"/>
      <c r="BQ986" s="551"/>
      <c r="BR986" s="551"/>
      <c r="BS986" s="551"/>
      <c r="BT986" s="551"/>
      <c r="BU986" s="551"/>
      <c r="BV986" s="551"/>
      <c r="BW986" s="551"/>
      <c r="BX986" s="551"/>
      <c r="BY986" s="551"/>
    </row>
    <row r="987">
      <c r="A987" s="551"/>
      <c r="B987" s="551"/>
      <c r="C987" s="551"/>
      <c r="D987" s="551"/>
      <c r="E987" s="554"/>
      <c r="H987" s="551"/>
      <c r="I987" s="551"/>
      <c r="J987" s="551"/>
      <c r="K987" s="551"/>
      <c r="L987" s="551"/>
      <c r="M987" s="551"/>
      <c r="N987" s="551"/>
      <c r="O987" s="551"/>
      <c r="P987" s="551"/>
      <c r="Q987" s="551"/>
      <c r="R987" s="551"/>
      <c r="S987" s="551"/>
      <c r="T987" s="551"/>
      <c r="U987" s="551"/>
      <c r="V987" s="551"/>
      <c r="W987" s="551"/>
      <c r="X987" s="551"/>
      <c r="Y987" s="551"/>
      <c r="Z987" s="551"/>
      <c r="AA987" s="551"/>
      <c r="AB987" s="551"/>
      <c r="AC987" s="551"/>
      <c r="AD987" s="551"/>
      <c r="AE987" s="551"/>
      <c r="AF987" s="551"/>
      <c r="AG987" s="551"/>
      <c r="AH987" s="551"/>
      <c r="AI987" s="551"/>
      <c r="AJ987" s="551"/>
      <c r="AK987" s="551"/>
      <c r="AL987" s="551"/>
      <c r="AM987" s="551"/>
      <c r="AN987" s="551"/>
      <c r="AO987" s="551"/>
      <c r="AP987" s="551"/>
      <c r="AQ987" s="551"/>
      <c r="AR987" s="551"/>
      <c r="AS987" s="551"/>
      <c r="AT987" s="551"/>
      <c r="AU987" s="551"/>
      <c r="AV987" s="551"/>
      <c r="AW987" s="551"/>
      <c r="AX987" s="551"/>
      <c r="AY987" s="551"/>
      <c r="AZ987" s="551"/>
      <c r="BA987" s="551"/>
      <c r="BB987" s="551"/>
      <c r="BC987" s="551"/>
      <c r="BD987" s="551"/>
      <c r="BE987" s="551"/>
      <c r="BF987" s="551"/>
      <c r="BG987" s="551"/>
      <c r="BH987" s="551"/>
      <c r="BI987" s="551"/>
      <c r="BJ987" s="551"/>
      <c r="BK987" s="551"/>
      <c r="BL987" s="551"/>
      <c r="BM987" s="551"/>
      <c r="BN987" s="551"/>
      <c r="BO987" s="551"/>
      <c r="BP987" s="551"/>
      <c r="BQ987" s="551"/>
      <c r="BR987" s="551"/>
      <c r="BS987" s="551"/>
      <c r="BT987" s="551"/>
      <c r="BU987" s="551"/>
      <c r="BV987" s="551"/>
      <c r="BW987" s="551"/>
      <c r="BX987" s="551"/>
      <c r="BY987" s="551"/>
    </row>
    <row r="988">
      <c r="A988" s="551"/>
      <c r="B988" s="551"/>
      <c r="C988" s="551"/>
      <c r="D988" s="551"/>
      <c r="E988" s="554"/>
      <c r="H988" s="551"/>
      <c r="I988" s="551"/>
      <c r="J988" s="551"/>
      <c r="K988" s="551"/>
      <c r="L988" s="551"/>
      <c r="M988" s="551"/>
      <c r="N988" s="551"/>
      <c r="O988" s="551"/>
      <c r="P988" s="551"/>
      <c r="Q988" s="551"/>
      <c r="R988" s="551"/>
      <c r="S988" s="551"/>
      <c r="T988" s="551"/>
      <c r="U988" s="551"/>
      <c r="V988" s="551"/>
      <c r="W988" s="551"/>
      <c r="X988" s="551"/>
      <c r="Y988" s="551"/>
      <c r="Z988" s="551"/>
      <c r="AA988" s="551"/>
      <c r="AB988" s="551"/>
      <c r="AC988" s="551"/>
      <c r="AD988" s="551"/>
      <c r="AE988" s="551"/>
      <c r="AF988" s="551"/>
      <c r="AG988" s="551"/>
      <c r="AH988" s="551"/>
      <c r="AI988" s="551"/>
      <c r="AJ988" s="551"/>
      <c r="AK988" s="551"/>
      <c r="AL988" s="551"/>
      <c r="AM988" s="551"/>
      <c r="AN988" s="551"/>
      <c r="AO988" s="551"/>
      <c r="AP988" s="551"/>
      <c r="AQ988" s="551"/>
      <c r="AR988" s="551"/>
      <c r="AS988" s="551"/>
      <c r="AT988" s="551"/>
      <c r="AU988" s="551"/>
      <c r="AV988" s="551"/>
      <c r="AW988" s="551"/>
      <c r="AX988" s="551"/>
      <c r="AY988" s="551"/>
      <c r="AZ988" s="551"/>
      <c r="BA988" s="551"/>
      <c r="BB988" s="551"/>
      <c r="BC988" s="551"/>
      <c r="BD988" s="551"/>
      <c r="BE988" s="551"/>
      <c r="BF988" s="551"/>
      <c r="BG988" s="551"/>
      <c r="BH988" s="551"/>
      <c r="BI988" s="551"/>
      <c r="BJ988" s="551"/>
      <c r="BK988" s="551"/>
      <c r="BL988" s="551"/>
      <c r="BM988" s="551"/>
      <c r="BN988" s="551"/>
      <c r="BO988" s="551"/>
      <c r="BP988" s="551"/>
      <c r="BQ988" s="551"/>
      <c r="BR988" s="551"/>
      <c r="BS988" s="551"/>
      <c r="BT988" s="551"/>
      <c r="BU988" s="551"/>
      <c r="BV988" s="551"/>
      <c r="BW988" s="551"/>
      <c r="BX988" s="551"/>
      <c r="BY988" s="551"/>
    </row>
    <row r="989">
      <c r="A989" s="551"/>
      <c r="B989" s="551"/>
      <c r="C989" s="551"/>
      <c r="D989" s="551"/>
      <c r="E989" s="554"/>
      <c r="H989" s="551"/>
      <c r="I989" s="551"/>
      <c r="J989" s="551"/>
      <c r="K989" s="551"/>
      <c r="L989" s="551"/>
      <c r="M989" s="551"/>
      <c r="N989" s="551"/>
      <c r="O989" s="551"/>
      <c r="P989" s="551"/>
      <c r="Q989" s="551"/>
      <c r="R989" s="551"/>
      <c r="S989" s="551"/>
      <c r="T989" s="551"/>
      <c r="U989" s="551"/>
      <c r="V989" s="551"/>
      <c r="W989" s="551"/>
      <c r="X989" s="551"/>
      <c r="Y989" s="551"/>
      <c r="Z989" s="551"/>
      <c r="AA989" s="551"/>
      <c r="AB989" s="551"/>
      <c r="AC989" s="551"/>
      <c r="AD989" s="551"/>
      <c r="AE989" s="551"/>
      <c r="AF989" s="551"/>
      <c r="AG989" s="551"/>
      <c r="AH989" s="551"/>
      <c r="AI989" s="551"/>
      <c r="AJ989" s="551"/>
      <c r="AK989" s="551"/>
      <c r="AL989" s="551"/>
      <c r="AM989" s="551"/>
      <c r="AN989" s="551"/>
      <c r="AO989" s="551"/>
      <c r="AP989" s="551"/>
      <c r="AQ989" s="551"/>
      <c r="AR989" s="551"/>
      <c r="AS989" s="551"/>
      <c r="AT989" s="551"/>
      <c r="AU989" s="551"/>
      <c r="AV989" s="551"/>
      <c r="AW989" s="551"/>
      <c r="AX989" s="551"/>
      <c r="AY989" s="551"/>
      <c r="AZ989" s="551"/>
      <c r="BA989" s="551"/>
      <c r="BB989" s="551"/>
      <c r="BC989" s="551"/>
      <c r="BD989" s="551"/>
      <c r="BE989" s="551"/>
      <c r="BF989" s="551"/>
      <c r="BG989" s="551"/>
      <c r="BH989" s="551"/>
      <c r="BI989" s="551"/>
      <c r="BJ989" s="551"/>
      <c r="BK989" s="551"/>
      <c r="BL989" s="551"/>
      <c r="BM989" s="551"/>
      <c r="BN989" s="551"/>
      <c r="BO989" s="551"/>
      <c r="BP989" s="551"/>
      <c r="BQ989" s="551"/>
      <c r="BR989" s="551"/>
      <c r="BS989" s="551"/>
      <c r="BT989" s="551"/>
      <c r="BU989" s="551"/>
      <c r="BV989" s="551"/>
      <c r="BW989" s="551"/>
      <c r="BX989" s="551"/>
      <c r="BY989" s="551"/>
    </row>
    <row r="990">
      <c r="A990" s="551"/>
      <c r="B990" s="551"/>
      <c r="C990" s="551"/>
      <c r="D990" s="551"/>
      <c r="E990" s="554"/>
      <c r="H990" s="551"/>
      <c r="I990" s="551"/>
      <c r="J990" s="551"/>
      <c r="K990" s="551"/>
      <c r="L990" s="551"/>
      <c r="M990" s="551"/>
      <c r="N990" s="551"/>
      <c r="O990" s="551"/>
      <c r="P990" s="551"/>
      <c r="Q990" s="551"/>
      <c r="R990" s="551"/>
      <c r="S990" s="551"/>
      <c r="T990" s="551"/>
      <c r="U990" s="551"/>
      <c r="V990" s="551"/>
      <c r="W990" s="551"/>
      <c r="X990" s="551"/>
      <c r="Y990" s="551"/>
      <c r="Z990" s="551"/>
      <c r="AA990" s="551"/>
      <c r="AB990" s="551"/>
      <c r="AC990" s="551"/>
      <c r="AD990" s="551"/>
      <c r="AE990" s="551"/>
      <c r="AF990" s="551"/>
      <c r="AG990" s="551"/>
      <c r="AH990" s="551"/>
      <c r="AI990" s="551"/>
      <c r="AJ990" s="551"/>
      <c r="AK990" s="551"/>
      <c r="AL990" s="551"/>
      <c r="AM990" s="551"/>
      <c r="AN990" s="551"/>
      <c r="AO990" s="551"/>
      <c r="AP990" s="551"/>
      <c r="AQ990" s="551"/>
      <c r="AR990" s="551"/>
      <c r="AS990" s="551"/>
      <c r="AT990" s="551"/>
      <c r="AU990" s="551"/>
      <c r="AV990" s="551"/>
      <c r="AW990" s="551"/>
      <c r="AX990" s="551"/>
      <c r="AY990" s="551"/>
      <c r="AZ990" s="551"/>
      <c r="BA990" s="551"/>
      <c r="BB990" s="551"/>
      <c r="BC990" s="551"/>
      <c r="BD990" s="551"/>
      <c r="BE990" s="551"/>
      <c r="BF990" s="551"/>
      <c r="BG990" s="551"/>
      <c r="BH990" s="551"/>
      <c r="BI990" s="551"/>
      <c r="BJ990" s="551"/>
      <c r="BK990" s="551"/>
      <c r="BL990" s="551"/>
      <c r="BM990" s="551"/>
      <c r="BN990" s="551"/>
      <c r="BO990" s="551"/>
      <c r="BP990" s="551"/>
      <c r="BQ990" s="551"/>
      <c r="BR990" s="551"/>
      <c r="BS990" s="551"/>
      <c r="BT990" s="551"/>
      <c r="BU990" s="551"/>
      <c r="BV990" s="551"/>
      <c r="BW990" s="551"/>
      <c r="BX990" s="551"/>
      <c r="BY990" s="551"/>
    </row>
    <row r="991">
      <c r="A991" s="551"/>
      <c r="B991" s="551"/>
      <c r="C991" s="551"/>
      <c r="D991" s="551"/>
      <c r="E991" s="554"/>
      <c r="H991" s="551"/>
      <c r="I991" s="551"/>
      <c r="J991" s="551"/>
      <c r="K991" s="551"/>
      <c r="L991" s="551"/>
      <c r="M991" s="551"/>
      <c r="N991" s="551"/>
      <c r="O991" s="551"/>
      <c r="P991" s="551"/>
      <c r="Q991" s="551"/>
      <c r="R991" s="551"/>
      <c r="S991" s="551"/>
      <c r="T991" s="551"/>
      <c r="U991" s="551"/>
      <c r="V991" s="551"/>
      <c r="W991" s="551"/>
      <c r="X991" s="551"/>
      <c r="Y991" s="551"/>
      <c r="Z991" s="551"/>
      <c r="AA991" s="551"/>
      <c r="AB991" s="551"/>
      <c r="AC991" s="551"/>
      <c r="AD991" s="551"/>
      <c r="AE991" s="551"/>
      <c r="AF991" s="551"/>
      <c r="AG991" s="551"/>
      <c r="AH991" s="551"/>
      <c r="AI991" s="551"/>
      <c r="AJ991" s="551"/>
      <c r="AK991" s="551"/>
      <c r="AL991" s="551"/>
      <c r="AM991" s="551"/>
      <c r="AN991" s="551"/>
      <c r="AO991" s="551"/>
      <c r="AP991" s="551"/>
      <c r="AQ991" s="551"/>
      <c r="AR991" s="551"/>
      <c r="AS991" s="551"/>
      <c r="AT991" s="551"/>
      <c r="AU991" s="551"/>
      <c r="AV991" s="551"/>
      <c r="AW991" s="551"/>
      <c r="AX991" s="551"/>
      <c r="AY991" s="551"/>
      <c r="AZ991" s="551"/>
      <c r="BA991" s="551"/>
      <c r="BB991" s="551"/>
      <c r="BC991" s="551"/>
      <c r="BD991" s="551"/>
      <c r="BE991" s="551"/>
      <c r="BF991" s="551"/>
      <c r="BG991" s="551"/>
      <c r="BH991" s="551"/>
      <c r="BI991" s="551"/>
      <c r="BJ991" s="551"/>
      <c r="BK991" s="551"/>
      <c r="BL991" s="551"/>
      <c r="BM991" s="551"/>
      <c r="BN991" s="551"/>
      <c r="BO991" s="551"/>
      <c r="BP991" s="551"/>
      <c r="BQ991" s="551"/>
      <c r="BR991" s="551"/>
      <c r="BS991" s="551"/>
      <c r="BT991" s="551"/>
      <c r="BU991" s="551"/>
      <c r="BV991" s="551"/>
      <c r="BW991" s="551"/>
      <c r="BX991" s="551"/>
      <c r="BY991" s="551"/>
    </row>
    <row r="992">
      <c r="A992" s="551"/>
      <c r="B992" s="551"/>
      <c r="C992" s="551"/>
      <c r="D992" s="551"/>
      <c r="E992" s="554"/>
      <c r="H992" s="551"/>
      <c r="I992" s="551"/>
      <c r="J992" s="551"/>
      <c r="K992" s="551"/>
      <c r="L992" s="551"/>
      <c r="M992" s="551"/>
      <c r="N992" s="551"/>
      <c r="O992" s="551"/>
      <c r="P992" s="551"/>
      <c r="Q992" s="551"/>
      <c r="R992" s="551"/>
      <c r="S992" s="551"/>
      <c r="T992" s="551"/>
      <c r="U992" s="551"/>
      <c r="V992" s="551"/>
      <c r="W992" s="551"/>
      <c r="X992" s="551"/>
      <c r="Y992" s="551"/>
      <c r="Z992" s="551"/>
      <c r="AA992" s="551"/>
      <c r="AB992" s="551"/>
      <c r="AC992" s="551"/>
      <c r="AD992" s="551"/>
      <c r="AE992" s="551"/>
      <c r="AF992" s="551"/>
      <c r="AG992" s="551"/>
      <c r="AH992" s="551"/>
      <c r="AI992" s="551"/>
      <c r="AJ992" s="551"/>
      <c r="AK992" s="551"/>
      <c r="AL992" s="551"/>
      <c r="AM992" s="551"/>
      <c r="AN992" s="551"/>
      <c r="AO992" s="551"/>
      <c r="AP992" s="551"/>
      <c r="AQ992" s="551"/>
      <c r="AR992" s="551"/>
      <c r="AS992" s="551"/>
      <c r="AT992" s="551"/>
      <c r="AU992" s="551"/>
      <c r="AV992" s="551"/>
      <c r="AW992" s="551"/>
      <c r="AX992" s="551"/>
      <c r="AY992" s="551"/>
      <c r="AZ992" s="551"/>
      <c r="BA992" s="551"/>
      <c r="BB992" s="551"/>
      <c r="BC992" s="551"/>
      <c r="BD992" s="551"/>
      <c r="BE992" s="551"/>
      <c r="BF992" s="551"/>
      <c r="BG992" s="551"/>
      <c r="BH992" s="551"/>
      <c r="BI992" s="551"/>
      <c r="BJ992" s="551"/>
      <c r="BK992" s="551"/>
      <c r="BL992" s="551"/>
      <c r="BM992" s="551"/>
      <c r="BN992" s="551"/>
      <c r="BO992" s="551"/>
      <c r="BP992" s="551"/>
      <c r="BQ992" s="551"/>
      <c r="BR992" s="551"/>
      <c r="BS992" s="551"/>
      <c r="BT992" s="551"/>
      <c r="BU992" s="551"/>
      <c r="BV992" s="551"/>
      <c r="BW992" s="551"/>
      <c r="BX992" s="551"/>
      <c r="BY992" s="551"/>
    </row>
    <row r="993">
      <c r="A993" s="551"/>
      <c r="B993" s="551"/>
      <c r="C993" s="551"/>
      <c r="D993" s="551"/>
      <c r="E993" s="554"/>
      <c r="H993" s="551"/>
      <c r="I993" s="551"/>
      <c r="J993" s="551"/>
      <c r="K993" s="551"/>
      <c r="L993" s="551"/>
      <c r="M993" s="551"/>
      <c r="N993" s="551"/>
      <c r="O993" s="551"/>
      <c r="P993" s="551"/>
      <c r="Q993" s="551"/>
      <c r="R993" s="551"/>
      <c r="S993" s="551"/>
      <c r="T993" s="551"/>
      <c r="U993" s="551"/>
      <c r="V993" s="551"/>
      <c r="W993" s="551"/>
      <c r="X993" s="551"/>
      <c r="Y993" s="551"/>
      <c r="Z993" s="551"/>
      <c r="AA993" s="551"/>
      <c r="AB993" s="551"/>
      <c r="AC993" s="551"/>
      <c r="AD993" s="551"/>
      <c r="AE993" s="551"/>
      <c r="AF993" s="551"/>
      <c r="AG993" s="551"/>
      <c r="AH993" s="551"/>
      <c r="AI993" s="551"/>
      <c r="AJ993" s="551"/>
      <c r="AK993" s="551"/>
      <c r="AL993" s="551"/>
      <c r="AM993" s="551"/>
      <c r="AN993" s="551"/>
      <c r="AO993" s="551"/>
      <c r="AP993" s="551"/>
      <c r="AQ993" s="551"/>
      <c r="AR993" s="551"/>
      <c r="AS993" s="551"/>
      <c r="AT993" s="551"/>
      <c r="AU993" s="551"/>
      <c r="AV993" s="551"/>
      <c r="AW993" s="551"/>
      <c r="AX993" s="551"/>
      <c r="AY993" s="551"/>
      <c r="AZ993" s="551"/>
      <c r="BA993" s="551"/>
      <c r="BB993" s="551"/>
      <c r="BC993" s="551"/>
      <c r="BD993" s="551"/>
      <c r="BE993" s="551"/>
      <c r="BF993" s="551"/>
      <c r="BG993" s="551"/>
      <c r="BH993" s="551"/>
      <c r="BI993" s="551"/>
      <c r="BJ993" s="551"/>
      <c r="BK993" s="551"/>
      <c r="BL993" s="551"/>
      <c r="BM993" s="551"/>
      <c r="BN993" s="551"/>
      <c r="BO993" s="551"/>
      <c r="BP993" s="551"/>
      <c r="BQ993" s="551"/>
      <c r="BR993" s="551"/>
      <c r="BS993" s="551"/>
      <c r="BT993" s="551"/>
      <c r="BU993" s="551"/>
      <c r="BV993" s="551"/>
      <c r="BW993" s="551"/>
      <c r="BX993" s="551"/>
      <c r="BY993" s="551"/>
    </row>
    <row r="994">
      <c r="A994" s="551"/>
      <c r="B994" s="551"/>
      <c r="C994" s="551"/>
      <c r="D994" s="551"/>
      <c r="E994" s="554"/>
      <c r="H994" s="551"/>
      <c r="I994" s="551"/>
      <c r="J994" s="551"/>
      <c r="K994" s="551"/>
      <c r="L994" s="551"/>
      <c r="M994" s="551"/>
      <c r="N994" s="551"/>
      <c r="O994" s="551"/>
      <c r="P994" s="551"/>
      <c r="Q994" s="551"/>
      <c r="R994" s="551"/>
      <c r="S994" s="551"/>
      <c r="T994" s="551"/>
      <c r="U994" s="551"/>
      <c r="V994" s="551"/>
      <c r="W994" s="551"/>
      <c r="X994" s="551"/>
      <c r="Y994" s="551"/>
      <c r="Z994" s="551"/>
      <c r="AA994" s="551"/>
      <c r="AB994" s="551"/>
      <c r="AC994" s="551"/>
      <c r="AD994" s="551"/>
      <c r="AE994" s="551"/>
      <c r="AF994" s="551"/>
      <c r="AG994" s="551"/>
      <c r="AH994" s="551"/>
      <c r="AI994" s="551"/>
      <c r="AJ994" s="551"/>
      <c r="AK994" s="551"/>
      <c r="AL994" s="551"/>
      <c r="AM994" s="551"/>
      <c r="AN994" s="551"/>
      <c r="AO994" s="551"/>
      <c r="AP994" s="551"/>
      <c r="AQ994" s="551"/>
      <c r="AR994" s="551"/>
      <c r="AS994" s="551"/>
      <c r="AT994" s="551"/>
      <c r="AU994" s="551"/>
      <c r="AV994" s="551"/>
      <c r="AW994" s="551"/>
      <c r="AX994" s="551"/>
      <c r="AY994" s="551"/>
      <c r="AZ994" s="551"/>
      <c r="BA994" s="551"/>
      <c r="BB994" s="551"/>
      <c r="BC994" s="551"/>
      <c r="BD994" s="551"/>
      <c r="BE994" s="551"/>
      <c r="BF994" s="551"/>
      <c r="BG994" s="551"/>
      <c r="BH994" s="551"/>
      <c r="BI994" s="551"/>
      <c r="BJ994" s="551"/>
      <c r="BK994" s="551"/>
      <c r="BL994" s="551"/>
      <c r="BM994" s="551"/>
      <c r="BN994" s="551"/>
      <c r="BO994" s="551"/>
      <c r="BP994" s="551"/>
      <c r="BQ994" s="551"/>
      <c r="BR994" s="551"/>
      <c r="BS994" s="551"/>
      <c r="BT994" s="551"/>
      <c r="BU994" s="551"/>
      <c r="BV994" s="551"/>
      <c r="BW994" s="551"/>
      <c r="BX994" s="551"/>
      <c r="BY994" s="551"/>
    </row>
    <row r="995">
      <c r="A995" s="551"/>
      <c r="B995" s="551"/>
      <c r="C995" s="551"/>
      <c r="D995" s="551"/>
      <c r="E995" s="554"/>
      <c r="H995" s="551"/>
      <c r="I995" s="551"/>
      <c r="J995" s="551"/>
      <c r="K995" s="551"/>
      <c r="L995" s="551"/>
      <c r="M995" s="551"/>
      <c r="N995" s="551"/>
      <c r="O995" s="551"/>
      <c r="P995" s="551"/>
      <c r="Q995" s="551"/>
      <c r="R995" s="551"/>
      <c r="S995" s="551"/>
      <c r="T995" s="551"/>
      <c r="U995" s="551"/>
      <c r="V995" s="551"/>
      <c r="W995" s="551"/>
      <c r="X995" s="551"/>
      <c r="Y995" s="551"/>
      <c r="Z995" s="551"/>
      <c r="AA995" s="551"/>
      <c r="AB995" s="551"/>
      <c r="AC995" s="551"/>
      <c r="AD995" s="551"/>
      <c r="AE995" s="551"/>
      <c r="AF995" s="551"/>
      <c r="AG995" s="551"/>
      <c r="AH995" s="551"/>
      <c r="AI995" s="551"/>
      <c r="AJ995" s="551"/>
      <c r="AK995" s="551"/>
      <c r="AL995" s="551"/>
      <c r="AM995" s="551"/>
      <c r="AN995" s="551"/>
      <c r="AO995" s="551"/>
      <c r="AP995" s="551"/>
      <c r="AQ995" s="551"/>
      <c r="AR995" s="551"/>
      <c r="AS995" s="551"/>
      <c r="AT995" s="551"/>
      <c r="AU995" s="551"/>
      <c r="AV995" s="551"/>
      <c r="AW995" s="551"/>
      <c r="AX995" s="551"/>
      <c r="AY995" s="551"/>
      <c r="AZ995" s="551"/>
      <c r="BA995" s="551"/>
      <c r="BB995" s="551"/>
      <c r="BC995" s="551"/>
      <c r="BD995" s="551"/>
      <c r="BE995" s="551"/>
      <c r="BF995" s="551"/>
      <c r="BG995" s="551"/>
      <c r="BH995" s="551"/>
      <c r="BI995" s="551"/>
      <c r="BJ995" s="551"/>
      <c r="BK995" s="551"/>
      <c r="BL995" s="551"/>
      <c r="BM995" s="551"/>
      <c r="BN995" s="551"/>
      <c r="BO995" s="551"/>
      <c r="BP995" s="551"/>
      <c r="BQ995" s="551"/>
      <c r="BR995" s="551"/>
      <c r="BS995" s="551"/>
      <c r="BT995" s="551"/>
      <c r="BU995" s="551"/>
      <c r="BV995" s="551"/>
      <c r="BW995" s="551"/>
      <c r="BX995" s="551"/>
      <c r="BY995" s="551"/>
    </row>
    <row r="996">
      <c r="A996" s="551"/>
      <c r="B996" s="551"/>
      <c r="C996" s="551"/>
      <c r="D996" s="551"/>
      <c r="E996" s="554"/>
      <c r="H996" s="551"/>
      <c r="I996" s="551"/>
      <c r="J996" s="551"/>
      <c r="K996" s="551"/>
      <c r="L996" s="551"/>
      <c r="M996" s="551"/>
      <c r="N996" s="551"/>
      <c r="O996" s="551"/>
      <c r="P996" s="551"/>
      <c r="Q996" s="551"/>
      <c r="R996" s="551"/>
      <c r="S996" s="551"/>
      <c r="T996" s="551"/>
      <c r="U996" s="551"/>
      <c r="V996" s="551"/>
      <c r="W996" s="551"/>
      <c r="X996" s="551"/>
      <c r="Y996" s="551"/>
      <c r="Z996" s="551"/>
      <c r="AA996" s="551"/>
      <c r="AB996" s="551"/>
      <c r="AC996" s="551"/>
      <c r="AD996" s="551"/>
      <c r="AE996" s="551"/>
      <c r="AF996" s="551"/>
      <c r="AG996" s="551"/>
      <c r="AH996" s="551"/>
      <c r="AI996" s="551"/>
      <c r="AJ996" s="551"/>
      <c r="AK996" s="551"/>
      <c r="AL996" s="551"/>
      <c r="AM996" s="551"/>
      <c r="AN996" s="551"/>
      <c r="AO996" s="551"/>
      <c r="AP996" s="551"/>
      <c r="AQ996" s="551"/>
      <c r="AR996" s="551"/>
      <c r="AS996" s="551"/>
      <c r="AT996" s="551"/>
      <c r="AU996" s="551"/>
      <c r="AV996" s="551"/>
      <c r="AW996" s="551"/>
      <c r="AX996" s="551"/>
      <c r="AY996" s="551"/>
      <c r="AZ996" s="551"/>
      <c r="BA996" s="551"/>
      <c r="BB996" s="551"/>
      <c r="BC996" s="551"/>
      <c r="BD996" s="551"/>
      <c r="BE996" s="551"/>
      <c r="BF996" s="551"/>
      <c r="BG996" s="551"/>
      <c r="BH996" s="551"/>
      <c r="BI996" s="551"/>
      <c r="BJ996" s="551"/>
      <c r="BK996" s="551"/>
      <c r="BL996" s="551"/>
      <c r="BM996" s="551"/>
      <c r="BN996" s="551"/>
      <c r="BO996" s="551"/>
      <c r="BP996" s="551"/>
      <c r="BQ996" s="551"/>
      <c r="BR996" s="551"/>
      <c r="BS996" s="551"/>
      <c r="BT996" s="551"/>
      <c r="BU996" s="551"/>
      <c r="BV996" s="551"/>
      <c r="BW996" s="551"/>
      <c r="BX996" s="551"/>
      <c r="BY996" s="551"/>
    </row>
    <row r="997">
      <c r="A997" s="551"/>
      <c r="B997" s="551"/>
      <c r="C997" s="551"/>
      <c r="D997" s="551"/>
      <c r="E997" s="554"/>
      <c r="H997" s="551"/>
      <c r="I997" s="551"/>
      <c r="J997" s="551"/>
      <c r="K997" s="551"/>
      <c r="L997" s="551"/>
      <c r="M997" s="551"/>
      <c r="N997" s="551"/>
      <c r="O997" s="551"/>
      <c r="P997" s="551"/>
      <c r="Q997" s="551"/>
      <c r="R997" s="551"/>
      <c r="S997" s="551"/>
      <c r="T997" s="551"/>
      <c r="U997" s="551"/>
      <c r="V997" s="551"/>
      <c r="W997" s="551"/>
      <c r="X997" s="551"/>
      <c r="Y997" s="551"/>
      <c r="Z997" s="551"/>
      <c r="AA997" s="551"/>
      <c r="AB997" s="551"/>
      <c r="AC997" s="551"/>
      <c r="AD997" s="551"/>
      <c r="AE997" s="551"/>
      <c r="AF997" s="551"/>
      <c r="AG997" s="551"/>
      <c r="AH997" s="551"/>
      <c r="AI997" s="551"/>
      <c r="AJ997" s="551"/>
      <c r="AK997" s="551"/>
      <c r="AL997" s="551"/>
      <c r="AM997" s="551"/>
      <c r="AN997" s="551"/>
      <c r="AO997" s="551"/>
      <c r="AP997" s="551"/>
      <c r="AQ997" s="551"/>
      <c r="AR997" s="551"/>
      <c r="AS997" s="551"/>
      <c r="AT997" s="551"/>
      <c r="AU997" s="551"/>
      <c r="AV997" s="551"/>
      <c r="AW997" s="551"/>
      <c r="AX997" s="551"/>
      <c r="AY997" s="551"/>
      <c r="AZ997" s="551"/>
      <c r="BA997" s="551"/>
      <c r="BB997" s="551"/>
      <c r="BC997" s="551"/>
      <c r="BD997" s="551"/>
      <c r="BE997" s="551"/>
      <c r="BF997" s="551"/>
      <c r="BG997" s="551"/>
      <c r="BH997" s="551"/>
      <c r="BI997" s="551"/>
      <c r="BJ997" s="551"/>
      <c r="BK997" s="551"/>
      <c r="BL997" s="551"/>
      <c r="BM997" s="551"/>
      <c r="BN997" s="551"/>
      <c r="BO997" s="551"/>
      <c r="BP997" s="551"/>
      <c r="BQ997" s="551"/>
      <c r="BR997" s="551"/>
      <c r="BS997" s="551"/>
      <c r="BT997" s="551"/>
      <c r="BU997" s="551"/>
      <c r="BV997" s="551"/>
      <c r="BW997" s="551"/>
      <c r="BX997" s="551"/>
      <c r="BY997" s="551"/>
    </row>
    <row r="998">
      <c r="A998" s="551"/>
      <c r="B998" s="551"/>
      <c r="C998" s="551"/>
      <c r="D998" s="551"/>
      <c r="E998" s="554"/>
      <c r="H998" s="551"/>
      <c r="I998" s="551"/>
      <c r="J998" s="551"/>
      <c r="K998" s="551"/>
      <c r="L998" s="551"/>
      <c r="M998" s="551"/>
      <c r="N998" s="551"/>
      <c r="O998" s="551"/>
      <c r="P998" s="551"/>
      <c r="Q998" s="551"/>
      <c r="R998" s="551"/>
      <c r="S998" s="551"/>
      <c r="T998" s="551"/>
      <c r="U998" s="551"/>
      <c r="V998" s="551"/>
      <c r="W998" s="551"/>
      <c r="X998" s="551"/>
      <c r="Y998" s="551"/>
      <c r="Z998" s="551"/>
      <c r="AA998" s="551"/>
      <c r="AB998" s="551"/>
      <c r="AC998" s="551"/>
      <c r="AD998" s="551"/>
      <c r="AE998" s="551"/>
      <c r="AF998" s="551"/>
      <c r="AG998" s="551"/>
      <c r="AH998" s="551"/>
      <c r="AI998" s="551"/>
      <c r="AJ998" s="551"/>
      <c r="AK998" s="551"/>
      <c r="AL998" s="551"/>
      <c r="AM998" s="551"/>
      <c r="AN998" s="551"/>
      <c r="AO998" s="551"/>
      <c r="AP998" s="551"/>
      <c r="AQ998" s="551"/>
      <c r="AR998" s="551"/>
      <c r="AS998" s="551"/>
      <c r="AT998" s="551"/>
      <c r="AU998" s="551"/>
      <c r="AV998" s="551"/>
      <c r="AW998" s="551"/>
      <c r="AX998" s="551"/>
      <c r="AY998" s="551"/>
      <c r="AZ998" s="551"/>
      <c r="BA998" s="551"/>
      <c r="BB998" s="551"/>
      <c r="BC998" s="551"/>
      <c r="BD998" s="551"/>
      <c r="BE998" s="551"/>
      <c r="BF998" s="551"/>
      <c r="BG998" s="551"/>
      <c r="BH998" s="551"/>
      <c r="BI998" s="551"/>
      <c r="BJ998" s="551"/>
      <c r="BK998" s="551"/>
      <c r="BL998" s="551"/>
      <c r="BM998" s="551"/>
      <c r="BN998" s="551"/>
      <c r="BO998" s="551"/>
      <c r="BP998" s="551"/>
      <c r="BQ998" s="551"/>
      <c r="BR998" s="551"/>
      <c r="BS998" s="551"/>
      <c r="BT998" s="551"/>
      <c r="BU998" s="551"/>
      <c r="BV998" s="551"/>
      <c r="BW998" s="551"/>
      <c r="BX998" s="551"/>
      <c r="BY998" s="551"/>
    </row>
    <row r="999">
      <c r="A999" s="551"/>
      <c r="B999" s="551"/>
      <c r="C999" s="551"/>
      <c r="D999" s="551"/>
      <c r="E999" s="554"/>
      <c r="H999" s="551"/>
      <c r="I999" s="551"/>
      <c r="J999" s="551"/>
      <c r="K999" s="551"/>
      <c r="L999" s="551"/>
      <c r="M999" s="551"/>
      <c r="N999" s="551"/>
      <c r="O999" s="551"/>
      <c r="P999" s="551"/>
      <c r="Q999" s="551"/>
      <c r="R999" s="551"/>
      <c r="S999" s="551"/>
      <c r="T999" s="551"/>
      <c r="U999" s="551"/>
      <c r="V999" s="551"/>
      <c r="W999" s="551"/>
      <c r="X999" s="551"/>
      <c r="Y999" s="551"/>
      <c r="Z999" s="551"/>
      <c r="AA999" s="551"/>
      <c r="AB999" s="551"/>
      <c r="AC999" s="551"/>
      <c r="AD999" s="551"/>
      <c r="AE999" s="551"/>
      <c r="AF999" s="551"/>
      <c r="AG999" s="551"/>
      <c r="AH999" s="551"/>
      <c r="AI999" s="551"/>
      <c r="AJ999" s="551"/>
      <c r="AK999" s="551"/>
      <c r="AL999" s="551"/>
      <c r="AM999" s="551"/>
      <c r="AN999" s="551"/>
      <c r="AO999" s="551"/>
      <c r="AP999" s="551"/>
      <c r="AQ999" s="551"/>
      <c r="AR999" s="551"/>
      <c r="AS999" s="551"/>
      <c r="AT999" s="551"/>
      <c r="AU999" s="551"/>
      <c r="AV999" s="551"/>
      <c r="AW999" s="551"/>
      <c r="AX999" s="551"/>
      <c r="AY999" s="551"/>
      <c r="AZ999" s="551"/>
      <c r="BA999" s="551"/>
      <c r="BB999" s="551"/>
      <c r="BC999" s="551"/>
      <c r="BD999" s="551"/>
      <c r="BE999" s="551"/>
      <c r="BF999" s="551"/>
      <c r="BG999" s="551"/>
      <c r="BH999" s="551"/>
      <c r="BI999" s="551"/>
      <c r="BJ999" s="551"/>
      <c r="BK999" s="551"/>
      <c r="BL999" s="551"/>
      <c r="BM999" s="551"/>
      <c r="BN999" s="551"/>
      <c r="BO999" s="551"/>
      <c r="BP999" s="551"/>
      <c r="BQ999" s="551"/>
      <c r="BR999" s="551"/>
      <c r="BS999" s="551"/>
      <c r="BT999" s="551"/>
      <c r="BU999" s="551"/>
      <c r="BV999" s="551"/>
      <c r="BW999" s="551"/>
      <c r="BX999" s="551"/>
      <c r="BY999" s="551"/>
    </row>
    <row r="1000">
      <c r="A1000" s="551"/>
      <c r="B1000" s="551"/>
      <c r="C1000" s="551"/>
      <c r="D1000" s="551"/>
      <c r="E1000" s="554"/>
      <c r="H1000" s="551"/>
      <c r="I1000" s="551"/>
      <c r="J1000" s="551"/>
      <c r="K1000" s="551"/>
      <c r="L1000" s="551"/>
      <c r="M1000" s="551"/>
      <c r="N1000" s="551"/>
      <c r="O1000" s="551"/>
      <c r="P1000" s="551"/>
      <c r="Q1000" s="551"/>
      <c r="R1000" s="551"/>
      <c r="S1000" s="551"/>
      <c r="T1000" s="551"/>
      <c r="U1000" s="551"/>
      <c r="V1000" s="551"/>
      <c r="W1000" s="551"/>
      <c r="X1000" s="551"/>
      <c r="Y1000" s="551"/>
      <c r="Z1000" s="551"/>
      <c r="AA1000" s="551"/>
      <c r="AB1000" s="551"/>
      <c r="AC1000" s="551"/>
      <c r="AD1000" s="551"/>
      <c r="AE1000" s="551"/>
      <c r="AF1000" s="551"/>
      <c r="AG1000" s="551"/>
      <c r="AH1000" s="551"/>
      <c r="AI1000" s="551"/>
      <c r="AJ1000" s="551"/>
      <c r="AK1000" s="551"/>
      <c r="AL1000" s="551"/>
      <c r="AM1000" s="551"/>
      <c r="AN1000" s="551"/>
      <c r="AO1000" s="551"/>
      <c r="AP1000" s="551"/>
      <c r="AQ1000" s="551"/>
      <c r="AR1000" s="551"/>
      <c r="AS1000" s="551"/>
      <c r="AT1000" s="551"/>
      <c r="AU1000" s="551"/>
      <c r="AV1000" s="551"/>
      <c r="AW1000" s="551"/>
      <c r="AX1000" s="551"/>
      <c r="AY1000" s="551"/>
      <c r="AZ1000" s="551"/>
      <c r="BA1000" s="551"/>
      <c r="BB1000" s="551"/>
      <c r="BC1000" s="551"/>
      <c r="BD1000" s="551"/>
      <c r="BE1000" s="551"/>
      <c r="BF1000" s="551"/>
      <c r="BG1000" s="551"/>
      <c r="BH1000" s="551"/>
      <c r="BI1000" s="551"/>
      <c r="BJ1000" s="551"/>
      <c r="BK1000" s="551"/>
      <c r="BL1000" s="551"/>
      <c r="BM1000" s="551"/>
      <c r="BN1000" s="551"/>
      <c r="BO1000" s="551"/>
      <c r="BP1000" s="551"/>
      <c r="BQ1000" s="551"/>
      <c r="BR1000" s="551"/>
      <c r="BS1000" s="551"/>
      <c r="BT1000" s="551"/>
      <c r="BU1000" s="551"/>
      <c r="BV1000" s="551"/>
      <c r="BW1000" s="551"/>
      <c r="BX1000" s="551"/>
      <c r="BY1000" s="551"/>
    </row>
    <row r="1001">
      <c r="A1001" s="551"/>
      <c r="B1001" s="551"/>
      <c r="C1001" s="551"/>
      <c r="D1001" s="551"/>
      <c r="E1001" s="554"/>
      <c r="H1001" s="551"/>
      <c r="I1001" s="551"/>
      <c r="J1001" s="551"/>
      <c r="K1001" s="551"/>
      <c r="L1001" s="551"/>
      <c r="M1001" s="551"/>
      <c r="N1001" s="551"/>
      <c r="O1001" s="551"/>
      <c r="P1001" s="551"/>
      <c r="Q1001" s="551"/>
      <c r="R1001" s="551"/>
      <c r="S1001" s="551"/>
      <c r="T1001" s="551"/>
      <c r="U1001" s="551"/>
      <c r="V1001" s="551"/>
      <c r="W1001" s="551"/>
      <c r="X1001" s="551"/>
      <c r="Y1001" s="551"/>
      <c r="Z1001" s="551"/>
      <c r="AA1001" s="551"/>
      <c r="AB1001" s="551"/>
      <c r="AC1001" s="551"/>
      <c r="AD1001" s="551"/>
      <c r="AE1001" s="551"/>
      <c r="AF1001" s="551"/>
      <c r="AG1001" s="551"/>
      <c r="AH1001" s="551"/>
      <c r="AI1001" s="551"/>
      <c r="AJ1001" s="551"/>
      <c r="AK1001" s="551"/>
      <c r="AL1001" s="551"/>
      <c r="AM1001" s="551"/>
      <c r="AN1001" s="551"/>
      <c r="AO1001" s="551"/>
      <c r="AP1001" s="551"/>
      <c r="AQ1001" s="551"/>
      <c r="AR1001" s="551"/>
      <c r="AS1001" s="551"/>
      <c r="AT1001" s="551"/>
      <c r="AU1001" s="551"/>
      <c r="AV1001" s="551"/>
      <c r="AW1001" s="551"/>
      <c r="AX1001" s="551"/>
      <c r="AY1001" s="551"/>
      <c r="AZ1001" s="551"/>
      <c r="BA1001" s="551"/>
      <c r="BB1001" s="551"/>
      <c r="BC1001" s="551"/>
      <c r="BD1001" s="551"/>
      <c r="BE1001" s="551"/>
      <c r="BF1001" s="551"/>
      <c r="BG1001" s="551"/>
      <c r="BH1001" s="551"/>
      <c r="BI1001" s="551"/>
      <c r="BJ1001" s="551"/>
      <c r="BK1001" s="551"/>
      <c r="BL1001" s="551"/>
      <c r="BM1001" s="551"/>
      <c r="BN1001" s="551"/>
      <c r="BO1001" s="551"/>
      <c r="BP1001" s="551"/>
      <c r="BQ1001" s="551"/>
      <c r="BR1001" s="551"/>
      <c r="BS1001" s="551"/>
      <c r="BT1001" s="551"/>
      <c r="BU1001" s="551"/>
      <c r="BV1001" s="551"/>
      <c r="BW1001" s="551"/>
      <c r="BX1001" s="551"/>
      <c r="BY1001" s="551"/>
    </row>
    <row r="1002">
      <c r="A1002" s="551"/>
      <c r="B1002" s="551"/>
      <c r="C1002" s="551"/>
      <c r="D1002" s="551"/>
      <c r="E1002" s="554"/>
      <c r="H1002" s="551"/>
      <c r="I1002" s="551"/>
      <c r="J1002" s="551"/>
      <c r="K1002" s="551"/>
      <c r="L1002" s="551"/>
      <c r="M1002" s="551"/>
      <c r="N1002" s="551"/>
      <c r="O1002" s="551"/>
      <c r="P1002" s="551"/>
      <c r="Q1002" s="551"/>
      <c r="R1002" s="551"/>
      <c r="S1002" s="551"/>
      <c r="T1002" s="551"/>
      <c r="U1002" s="551"/>
      <c r="V1002" s="551"/>
      <c r="W1002" s="551"/>
      <c r="X1002" s="551"/>
      <c r="Y1002" s="551"/>
      <c r="Z1002" s="551"/>
      <c r="AA1002" s="551"/>
      <c r="AB1002" s="551"/>
      <c r="AC1002" s="551"/>
      <c r="AD1002" s="551"/>
      <c r="AE1002" s="551"/>
      <c r="AF1002" s="551"/>
      <c r="AG1002" s="551"/>
      <c r="AH1002" s="551"/>
      <c r="AI1002" s="551"/>
      <c r="AJ1002" s="551"/>
      <c r="AK1002" s="551"/>
      <c r="AL1002" s="551"/>
      <c r="AM1002" s="551"/>
      <c r="AN1002" s="551"/>
      <c r="AO1002" s="551"/>
      <c r="AP1002" s="551"/>
      <c r="AQ1002" s="551"/>
      <c r="AR1002" s="551"/>
      <c r="AS1002" s="551"/>
      <c r="AT1002" s="551"/>
      <c r="AU1002" s="551"/>
      <c r="AV1002" s="551"/>
      <c r="AW1002" s="551"/>
      <c r="AX1002" s="551"/>
      <c r="AY1002" s="551"/>
      <c r="AZ1002" s="551"/>
      <c r="BA1002" s="551"/>
      <c r="BB1002" s="551"/>
      <c r="BC1002" s="551"/>
      <c r="BD1002" s="551"/>
      <c r="BE1002" s="551"/>
      <c r="BF1002" s="551"/>
      <c r="BG1002" s="551"/>
      <c r="BH1002" s="551"/>
      <c r="BI1002" s="551"/>
      <c r="BJ1002" s="551"/>
      <c r="BK1002" s="551"/>
      <c r="BL1002" s="551"/>
      <c r="BM1002" s="551"/>
      <c r="BN1002" s="551"/>
      <c r="BO1002" s="551"/>
      <c r="BP1002" s="551"/>
      <c r="BQ1002" s="551"/>
      <c r="BR1002" s="551"/>
      <c r="BS1002" s="551"/>
      <c r="BT1002" s="551"/>
      <c r="BU1002" s="551"/>
      <c r="BV1002" s="551"/>
      <c r="BW1002" s="551"/>
      <c r="BX1002" s="551"/>
      <c r="BY1002" s="551"/>
    </row>
    <row r="1003">
      <c r="A1003" s="551"/>
      <c r="B1003" s="551"/>
      <c r="C1003" s="551"/>
      <c r="D1003" s="551"/>
      <c r="E1003" s="554"/>
      <c r="H1003" s="551"/>
      <c r="I1003" s="551"/>
      <c r="J1003" s="551"/>
      <c r="K1003" s="551"/>
      <c r="L1003" s="551"/>
      <c r="M1003" s="551"/>
      <c r="N1003" s="551"/>
      <c r="O1003" s="551"/>
      <c r="P1003" s="551"/>
      <c r="Q1003" s="551"/>
      <c r="R1003" s="551"/>
      <c r="S1003" s="551"/>
      <c r="T1003" s="551"/>
      <c r="U1003" s="551"/>
      <c r="V1003" s="551"/>
      <c r="W1003" s="551"/>
      <c r="X1003" s="551"/>
      <c r="Y1003" s="551"/>
      <c r="Z1003" s="551"/>
      <c r="AA1003" s="551"/>
      <c r="AB1003" s="551"/>
      <c r="AC1003" s="551"/>
      <c r="AD1003" s="551"/>
      <c r="AE1003" s="551"/>
      <c r="AF1003" s="551"/>
      <c r="AG1003" s="551"/>
      <c r="AH1003" s="551"/>
      <c r="AI1003" s="551"/>
      <c r="AJ1003" s="551"/>
      <c r="AK1003" s="551"/>
      <c r="AL1003" s="551"/>
      <c r="AM1003" s="551"/>
      <c r="AN1003" s="551"/>
      <c r="AO1003" s="551"/>
      <c r="AP1003" s="551"/>
      <c r="AQ1003" s="551"/>
      <c r="AR1003" s="551"/>
      <c r="AS1003" s="551"/>
      <c r="AT1003" s="551"/>
      <c r="AU1003" s="551"/>
      <c r="AV1003" s="551"/>
      <c r="AW1003" s="551"/>
      <c r="AX1003" s="551"/>
      <c r="AY1003" s="551"/>
      <c r="AZ1003" s="551"/>
      <c r="BA1003" s="551"/>
      <c r="BB1003" s="551"/>
      <c r="BC1003" s="551"/>
      <c r="BD1003" s="551"/>
      <c r="BE1003" s="551"/>
      <c r="BF1003" s="551"/>
      <c r="BG1003" s="551"/>
      <c r="BH1003" s="551"/>
      <c r="BI1003" s="551"/>
      <c r="BJ1003" s="551"/>
      <c r="BK1003" s="551"/>
      <c r="BL1003" s="551"/>
      <c r="BM1003" s="551"/>
      <c r="BN1003" s="551"/>
      <c r="BO1003" s="551"/>
      <c r="BP1003" s="551"/>
      <c r="BQ1003" s="551"/>
      <c r="BR1003" s="551"/>
      <c r="BS1003" s="551"/>
      <c r="BT1003" s="551"/>
      <c r="BU1003" s="551"/>
      <c r="BV1003" s="551"/>
      <c r="BW1003" s="551"/>
      <c r="BX1003" s="551"/>
      <c r="BY1003" s="551"/>
    </row>
    <row r="1004">
      <c r="A1004" s="551"/>
      <c r="B1004" s="551"/>
      <c r="C1004" s="551"/>
      <c r="D1004" s="551"/>
      <c r="E1004" s="554"/>
      <c r="H1004" s="551"/>
      <c r="I1004" s="551"/>
      <c r="J1004" s="551"/>
      <c r="K1004" s="551"/>
      <c r="L1004" s="551"/>
      <c r="M1004" s="551"/>
      <c r="N1004" s="551"/>
      <c r="O1004" s="551"/>
      <c r="P1004" s="551"/>
      <c r="Q1004" s="551"/>
      <c r="R1004" s="551"/>
      <c r="S1004" s="551"/>
      <c r="T1004" s="551"/>
      <c r="U1004" s="551"/>
      <c r="V1004" s="551"/>
      <c r="W1004" s="551"/>
      <c r="X1004" s="551"/>
      <c r="Y1004" s="551"/>
      <c r="Z1004" s="551"/>
      <c r="AA1004" s="551"/>
      <c r="AB1004" s="551"/>
      <c r="AC1004" s="551"/>
      <c r="AD1004" s="551"/>
      <c r="AE1004" s="551"/>
      <c r="AF1004" s="551"/>
      <c r="AG1004" s="551"/>
      <c r="AH1004" s="551"/>
      <c r="AI1004" s="551"/>
      <c r="AJ1004" s="551"/>
      <c r="AK1004" s="551"/>
      <c r="AL1004" s="551"/>
      <c r="AM1004" s="551"/>
      <c r="AN1004" s="551"/>
      <c r="AO1004" s="551"/>
      <c r="AP1004" s="551"/>
      <c r="AQ1004" s="551"/>
      <c r="AR1004" s="551"/>
      <c r="AS1004" s="551"/>
      <c r="AT1004" s="551"/>
      <c r="AU1004" s="551"/>
      <c r="AV1004" s="551"/>
      <c r="AW1004" s="551"/>
      <c r="AX1004" s="551"/>
      <c r="AY1004" s="551"/>
      <c r="AZ1004" s="551"/>
      <c r="BA1004" s="551"/>
      <c r="BB1004" s="551"/>
      <c r="BC1004" s="551"/>
      <c r="BD1004" s="551"/>
      <c r="BE1004" s="551"/>
      <c r="BF1004" s="551"/>
      <c r="BG1004" s="551"/>
      <c r="BH1004" s="551"/>
      <c r="BI1004" s="551"/>
      <c r="BJ1004" s="551"/>
      <c r="BK1004" s="551"/>
      <c r="BL1004" s="551"/>
      <c r="BM1004" s="551"/>
      <c r="BN1004" s="551"/>
      <c r="BO1004" s="551"/>
      <c r="BP1004" s="551"/>
      <c r="BQ1004" s="551"/>
      <c r="BR1004" s="551"/>
      <c r="BS1004" s="551"/>
      <c r="BT1004" s="551"/>
      <c r="BU1004" s="551"/>
      <c r="BV1004" s="551"/>
      <c r="BW1004" s="551"/>
      <c r="BX1004" s="551"/>
      <c r="BY1004" s="551"/>
    </row>
    <row r="1005">
      <c r="A1005" s="551"/>
      <c r="B1005" s="551"/>
      <c r="C1005" s="551"/>
      <c r="D1005" s="551"/>
      <c r="E1005" s="554"/>
      <c r="H1005" s="551"/>
      <c r="I1005" s="551"/>
      <c r="J1005" s="551"/>
      <c r="K1005" s="551"/>
      <c r="L1005" s="551"/>
      <c r="M1005" s="551"/>
      <c r="N1005" s="551"/>
      <c r="O1005" s="551"/>
      <c r="P1005" s="551"/>
      <c r="Q1005" s="551"/>
      <c r="R1005" s="551"/>
      <c r="S1005" s="551"/>
      <c r="T1005" s="551"/>
      <c r="U1005" s="551"/>
      <c r="V1005" s="551"/>
      <c r="W1005" s="551"/>
      <c r="X1005" s="551"/>
      <c r="Y1005" s="551"/>
      <c r="Z1005" s="551"/>
      <c r="AA1005" s="551"/>
      <c r="AB1005" s="551"/>
      <c r="AC1005" s="551"/>
      <c r="AD1005" s="551"/>
      <c r="AE1005" s="551"/>
      <c r="AF1005" s="551"/>
      <c r="AG1005" s="551"/>
      <c r="AH1005" s="551"/>
      <c r="AI1005" s="551"/>
      <c r="AJ1005" s="551"/>
      <c r="AK1005" s="551"/>
      <c r="AL1005" s="551"/>
      <c r="AM1005" s="551"/>
      <c r="AN1005" s="551"/>
      <c r="AO1005" s="551"/>
      <c r="AP1005" s="551"/>
      <c r="AQ1005" s="551"/>
      <c r="AR1005" s="551"/>
      <c r="AS1005" s="551"/>
      <c r="AT1005" s="551"/>
      <c r="AU1005" s="551"/>
      <c r="AV1005" s="551"/>
      <c r="AW1005" s="551"/>
      <c r="AX1005" s="551"/>
      <c r="AY1005" s="551"/>
      <c r="AZ1005" s="551"/>
      <c r="BA1005" s="551"/>
      <c r="BB1005" s="551"/>
      <c r="BC1005" s="551"/>
      <c r="BD1005" s="551"/>
      <c r="BE1005" s="551"/>
      <c r="BF1005" s="551"/>
      <c r="BG1005" s="551"/>
      <c r="BH1005" s="551"/>
      <c r="BI1005" s="551"/>
      <c r="BJ1005" s="551"/>
      <c r="BK1005" s="551"/>
      <c r="BL1005" s="551"/>
      <c r="BM1005" s="551"/>
      <c r="BN1005" s="551"/>
      <c r="BO1005" s="551"/>
      <c r="BP1005" s="551"/>
      <c r="BQ1005" s="551"/>
      <c r="BR1005" s="551"/>
      <c r="BS1005" s="551"/>
      <c r="BT1005" s="551"/>
      <c r="BU1005" s="551"/>
      <c r="BV1005" s="551"/>
      <c r="BW1005" s="551"/>
      <c r="BX1005" s="551"/>
      <c r="BY1005" s="551"/>
    </row>
    <row r="1006">
      <c r="A1006" s="551"/>
      <c r="B1006" s="551"/>
      <c r="C1006" s="551"/>
      <c r="D1006" s="551"/>
      <c r="E1006" s="554"/>
      <c r="H1006" s="551"/>
      <c r="I1006" s="551"/>
      <c r="J1006" s="551"/>
      <c r="K1006" s="551"/>
      <c r="L1006" s="551"/>
      <c r="M1006" s="551"/>
      <c r="N1006" s="551"/>
      <c r="O1006" s="551"/>
      <c r="P1006" s="551"/>
      <c r="Q1006" s="551"/>
      <c r="R1006" s="551"/>
      <c r="S1006" s="551"/>
      <c r="T1006" s="551"/>
      <c r="U1006" s="551"/>
      <c r="V1006" s="551"/>
      <c r="W1006" s="551"/>
      <c r="X1006" s="551"/>
      <c r="Y1006" s="551"/>
      <c r="Z1006" s="551"/>
      <c r="AA1006" s="551"/>
      <c r="AB1006" s="551"/>
      <c r="AC1006" s="551"/>
      <c r="AD1006" s="551"/>
      <c r="AE1006" s="551"/>
      <c r="AF1006" s="551"/>
      <c r="AG1006" s="551"/>
      <c r="AH1006" s="551"/>
      <c r="AI1006" s="551"/>
      <c r="AJ1006" s="551"/>
      <c r="AK1006" s="551"/>
      <c r="AL1006" s="551"/>
      <c r="AM1006" s="551"/>
      <c r="AN1006" s="551"/>
      <c r="AO1006" s="551"/>
      <c r="AP1006" s="551"/>
      <c r="AQ1006" s="551"/>
      <c r="AR1006" s="551"/>
      <c r="AS1006" s="551"/>
      <c r="AT1006" s="551"/>
      <c r="AU1006" s="551"/>
      <c r="AV1006" s="551"/>
      <c r="AW1006" s="551"/>
      <c r="AX1006" s="551"/>
      <c r="AY1006" s="551"/>
      <c r="AZ1006" s="551"/>
      <c r="BA1006" s="551"/>
      <c r="BB1006" s="551"/>
      <c r="BC1006" s="551"/>
      <c r="BD1006" s="551"/>
      <c r="BE1006" s="551"/>
      <c r="BF1006" s="551"/>
      <c r="BG1006" s="551"/>
      <c r="BH1006" s="551"/>
      <c r="BI1006" s="551"/>
      <c r="BJ1006" s="551"/>
      <c r="BK1006" s="551"/>
      <c r="BL1006" s="551"/>
      <c r="BM1006" s="551"/>
      <c r="BN1006" s="551"/>
      <c r="BO1006" s="551"/>
      <c r="BP1006" s="551"/>
      <c r="BQ1006" s="551"/>
      <c r="BR1006" s="551"/>
      <c r="BS1006" s="551"/>
      <c r="BT1006" s="551"/>
      <c r="BU1006" s="551"/>
      <c r="BV1006" s="551"/>
      <c r="BW1006" s="551"/>
      <c r="BX1006" s="551"/>
      <c r="BY1006" s="551"/>
    </row>
    <row r="1007">
      <c r="A1007" s="551"/>
      <c r="B1007" s="551"/>
      <c r="C1007" s="551"/>
      <c r="D1007" s="551"/>
      <c r="E1007" s="554"/>
      <c r="H1007" s="551"/>
      <c r="I1007" s="551"/>
      <c r="J1007" s="551"/>
      <c r="K1007" s="551"/>
      <c r="L1007" s="551"/>
      <c r="M1007" s="551"/>
      <c r="N1007" s="551"/>
      <c r="O1007" s="551"/>
      <c r="P1007" s="551"/>
      <c r="Q1007" s="551"/>
      <c r="R1007" s="551"/>
      <c r="S1007" s="551"/>
      <c r="T1007" s="551"/>
      <c r="U1007" s="551"/>
      <c r="V1007" s="551"/>
      <c r="W1007" s="551"/>
      <c r="X1007" s="551"/>
      <c r="Y1007" s="551"/>
      <c r="Z1007" s="551"/>
      <c r="AA1007" s="551"/>
      <c r="AB1007" s="551"/>
      <c r="AC1007" s="551"/>
      <c r="AD1007" s="551"/>
      <c r="AE1007" s="551"/>
      <c r="AF1007" s="551"/>
      <c r="AG1007" s="551"/>
      <c r="AH1007" s="551"/>
      <c r="AI1007" s="551"/>
      <c r="AJ1007" s="551"/>
      <c r="AK1007" s="551"/>
      <c r="AL1007" s="551"/>
      <c r="AM1007" s="551"/>
      <c r="AN1007" s="551"/>
      <c r="AO1007" s="551"/>
      <c r="AP1007" s="551"/>
      <c r="AQ1007" s="551"/>
      <c r="AR1007" s="551"/>
      <c r="AS1007" s="551"/>
      <c r="AT1007" s="551"/>
      <c r="AU1007" s="551"/>
      <c r="AV1007" s="551"/>
      <c r="AW1007" s="551"/>
      <c r="AX1007" s="551"/>
      <c r="AY1007" s="551"/>
      <c r="AZ1007" s="551"/>
      <c r="BA1007" s="551"/>
      <c r="BB1007" s="551"/>
      <c r="BC1007" s="551"/>
      <c r="BD1007" s="551"/>
      <c r="BE1007" s="551"/>
      <c r="BF1007" s="551"/>
      <c r="BG1007" s="551"/>
      <c r="BH1007" s="551"/>
      <c r="BI1007" s="551"/>
      <c r="BJ1007" s="551"/>
      <c r="BK1007" s="551"/>
      <c r="BL1007" s="551"/>
      <c r="BM1007" s="551"/>
      <c r="BN1007" s="551"/>
      <c r="BO1007" s="551"/>
      <c r="BP1007" s="551"/>
      <c r="BQ1007" s="551"/>
      <c r="BR1007" s="551"/>
      <c r="BS1007" s="551"/>
      <c r="BT1007" s="551"/>
      <c r="BU1007" s="551"/>
      <c r="BV1007" s="551"/>
      <c r="BW1007" s="551"/>
      <c r="BX1007" s="551"/>
      <c r="BY1007" s="551"/>
    </row>
    <row r="1008">
      <c r="A1008" s="551"/>
      <c r="B1008" s="551"/>
      <c r="C1008" s="551"/>
      <c r="D1008" s="551"/>
      <c r="E1008" s="554"/>
      <c r="H1008" s="551"/>
      <c r="I1008" s="551"/>
      <c r="J1008" s="551"/>
      <c r="K1008" s="551"/>
      <c r="L1008" s="551"/>
      <c r="M1008" s="551"/>
      <c r="N1008" s="551"/>
      <c r="O1008" s="551"/>
      <c r="P1008" s="551"/>
      <c r="Q1008" s="551"/>
      <c r="R1008" s="551"/>
      <c r="S1008" s="551"/>
      <c r="T1008" s="551"/>
      <c r="U1008" s="551"/>
      <c r="V1008" s="551"/>
      <c r="W1008" s="551"/>
      <c r="X1008" s="551"/>
      <c r="Y1008" s="551"/>
      <c r="Z1008" s="551"/>
      <c r="AA1008" s="551"/>
      <c r="AB1008" s="551"/>
      <c r="AC1008" s="551"/>
      <c r="AD1008" s="551"/>
      <c r="AE1008" s="551"/>
      <c r="AF1008" s="551"/>
      <c r="AG1008" s="551"/>
      <c r="AH1008" s="551"/>
      <c r="AI1008" s="551"/>
      <c r="AJ1008" s="551"/>
      <c r="AK1008" s="551"/>
      <c r="AL1008" s="551"/>
      <c r="AM1008" s="551"/>
      <c r="AN1008" s="551"/>
      <c r="AO1008" s="551"/>
      <c r="AP1008" s="551"/>
      <c r="AQ1008" s="551"/>
      <c r="AR1008" s="551"/>
      <c r="AS1008" s="551"/>
      <c r="AT1008" s="551"/>
      <c r="AU1008" s="551"/>
      <c r="AV1008" s="551"/>
      <c r="AW1008" s="551"/>
      <c r="AX1008" s="551"/>
      <c r="AY1008" s="551"/>
      <c r="AZ1008" s="551"/>
      <c r="BA1008" s="551"/>
      <c r="BB1008" s="551"/>
      <c r="BC1008" s="551"/>
      <c r="BD1008" s="551"/>
      <c r="BE1008" s="551"/>
      <c r="BF1008" s="551"/>
      <c r="BG1008" s="551"/>
      <c r="BH1008" s="551"/>
      <c r="BI1008" s="551"/>
      <c r="BJ1008" s="551"/>
      <c r="BK1008" s="551"/>
      <c r="BL1008" s="551"/>
      <c r="BM1008" s="551"/>
      <c r="BN1008" s="551"/>
      <c r="BO1008" s="551"/>
      <c r="BP1008" s="551"/>
      <c r="BQ1008" s="551"/>
      <c r="BR1008" s="551"/>
      <c r="BS1008" s="551"/>
      <c r="BT1008" s="551"/>
      <c r="BU1008" s="551"/>
      <c r="BV1008" s="551"/>
      <c r="BW1008" s="551"/>
      <c r="BX1008" s="551"/>
      <c r="BY1008" s="551"/>
    </row>
    <row r="1009">
      <c r="A1009" s="551"/>
      <c r="B1009" s="551"/>
      <c r="C1009" s="551"/>
      <c r="D1009" s="551"/>
      <c r="E1009" s="554"/>
      <c r="H1009" s="551"/>
      <c r="I1009" s="551"/>
      <c r="J1009" s="551"/>
      <c r="K1009" s="551"/>
      <c r="L1009" s="551"/>
      <c r="M1009" s="551"/>
      <c r="N1009" s="551"/>
      <c r="O1009" s="551"/>
      <c r="P1009" s="551"/>
      <c r="Q1009" s="551"/>
      <c r="R1009" s="551"/>
      <c r="S1009" s="551"/>
      <c r="T1009" s="551"/>
      <c r="U1009" s="551"/>
      <c r="V1009" s="551"/>
      <c r="W1009" s="551"/>
      <c r="X1009" s="551"/>
      <c r="Y1009" s="551"/>
      <c r="Z1009" s="551"/>
      <c r="AA1009" s="551"/>
      <c r="AB1009" s="551"/>
      <c r="AC1009" s="551"/>
      <c r="AD1009" s="551"/>
      <c r="AE1009" s="551"/>
      <c r="AF1009" s="551"/>
      <c r="AG1009" s="551"/>
      <c r="AH1009" s="551"/>
      <c r="AI1009" s="551"/>
      <c r="AJ1009" s="551"/>
      <c r="AK1009" s="551"/>
      <c r="AL1009" s="551"/>
      <c r="AM1009" s="551"/>
      <c r="AN1009" s="551"/>
      <c r="AO1009" s="551"/>
      <c r="AP1009" s="551"/>
      <c r="AQ1009" s="551"/>
      <c r="AR1009" s="551"/>
      <c r="AS1009" s="551"/>
      <c r="AT1009" s="551"/>
      <c r="AU1009" s="551"/>
      <c r="AV1009" s="551"/>
      <c r="AW1009" s="551"/>
      <c r="AX1009" s="551"/>
      <c r="AY1009" s="551"/>
      <c r="AZ1009" s="551"/>
      <c r="BA1009" s="551"/>
      <c r="BB1009" s="551"/>
      <c r="BC1009" s="551"/>
      <c r="BD1009" s="551"/>
      <c r="BE1009" s="551"/>
      <c r="BF1009" s="551"/>
      <c r="BG1009" s="551"/>
      <c r="BH1009" s="551"/>
      <c r="BI1009" s="551"/>
      <c r="BJ1009" s="551"/>
      <c r="BK1009" s="551"/>
      <c r="BL1009" s="551"/>
      <c r="BM1009" s="551"/>
      <c r="BN1009" s="551"/>
      <c r="BO1009" s="551"/>
      <c r="BP1009" s="551"/>
      <c r="BQ1009" s="551"/>
      <c r="BR1009" s="551"/>
      <c r="BS1009" s="551"/>
      <c r="BT1009" s="551"/>
      <c r="BU1009" s="551"/>
      <c r="BV1009" s="551"/>
      <c r="BW1009" s="551"/>
      <c r="BX1009" s="551"/>
      <c r="BY1009" s="551"/>
    </row>
    <row r="1010">
      <c r="A1010" s="551"/>
      <c r="B1010" s="551"/>
      <c r="C1010" s="551"/>
      <c r="D1010" s="551"/>
      <c r="E1010" s="554"/>
      <c r="H1010" s="551"/>
      <c r="I1010" s="551"/>
      <c r="J1010" s="551"/>
      <c r="K1010" s="551"/>
      <c r="L1010" s="551"/>
      <c r="M1010" s="551"/>
      <c r="N1010" s="551"/>
      <c r="O1010" s="551"/>
      <c r="P1010" s="551"/>
      <c r="Q1010" s="551"/>
      <c r="R1010" s="551"/>
      <c r="S1010" s="551"/>
      <c r="T1010" s="551"/>
      <c r="U1010" s="551"/>
      <c r="V1010" s="551"/>
      <c r="W1010" s="551"/>
      <c r="X1010" s="551"/>
      <c r="Y1010" s="551"/>
      <c r="Z1010" s="551"/>
      <c r="AA1010" s="551"/>
      <c r="AB1010" s="551"/>
      <c r="AC1010" s="551"/>
      <c r="AD1010" s="551"/>
      <c r="AE1010" s="551"/>
      <c r="AF1010" s="551"/>
      <c r="AG1010" s="551"/>
      <c r="AH1010" s="551"/>
      <c r="AI1010" s="551"/>
      <c r="AJ1010" s="551"/>
      <c r="AK1010" s="551"/>
      <c r="AL1010" s="551"/>
      <c r="AM1010" s="551"/>
      <c r="AN1010" s="551"/>
      <c r="AO1010" s="551"/>
      <c r="AP1010" s="551"/>
      <c r="AQ1010" s="551"/>
      <c r="AR1010" s="551"/>
      <c r="AS1010" s="551"/>
      <c r="AT1010" s="551"/>
      <c r="AU1010" s="551"/>
      <c r="AV1010" s="551"/>
      <c r="AW1010" s="551"/>
      <c r="AX1010" s="551"/>
      <c r="AY1010" s="551"/>
      <c r="AZ1010" s="551"/>
      <c r="BA1010" s="551"/>
      <c r="BB1010" s="551"/>
      <c r="BC1010" s="551"/>
      <c r="BD1010" s="551"/>
      <c r="BE1010" s="551"/>
      <c r="BF1010" s="551"/>
      <c r="BG1010" s="551"/>
      <c r="BH1010" s="551"/>
      <c r="BI1010" s="551"/>
      <c r="BJ1010" s="551"/>
      <c r="BK1010" s="551"/>
      <c r="BL1010" s="551"/>
      <c r="BM1010" s="551"/>
      <c r="BN1010" s="551"/>
      <c r="BO1010" s="551"/>
      <c r="BP1010" s="551"/>
      <c r="BQ1010" s="551"/>
      <c r="BR1010" s="551"/>
      <c r="BS1010" s="551"/>
      <c r="BT1010" s="551"/>
      <c r="BU1010" s="551"/>
      <c r="BV1010" s="551"/>
      <c r="BW1010" s="551"/>
      <c r="BX1010" s="551"/>
      <c r="BY1010" s="551"/>
    </row>
    <row r="1011">
      <c r="A1011" s="551"/>
      <c r="B1011" s="551"/>
      <c r="C1011" s="551"/>
      <c r="D1011" s="551"/>
      <c r="E1011" s="554"/>
      <c r="H1011" s="551"/>
      <c r="I1011" s="551"/>
      <c r="J1011" s="551"/>
      <c r="K1011" s="551"/>
      <c r="L1011" s="551"/>
      <c r="M1011" s="551"/>
      <c r="N1011" s="551"/>
      <c r="O1011" s="551"/>
      <c r="P1011" s="551"/>
      <c r="Q1011" s="551"/>
      <c r="R1011" s="551"/>
      <c r="S1011" s="551"/>
      <c r="T1011" s="551"/>
      <c r="U1011" s="551"/>
      <c r="V1011" s="551"/>
      <c r="W1011" s="551"/>
      <c r="X1011" s="551"/>
      <c r="Y1011" s="551"/>
      <c r="Z1011" s="551"/>
      <c r="AA1011" s="551"/>
      <c r="AB1011" s="551"/>
      <c r="AC1011" s="551"/>
      <c r="AD1011" s="551"/>
      <c r="AE1011" s="551"/>
      <c r="AF1011" s="551"/>
      <c r="AG1011" s="551"/>
      <c r="AH1011" s="551"/>
      <c r="AI1011" s="551"/>
      <c r="AJ1011" s="551"/>
      <c r="AK1011" s="551"/>
      <c r="AL1011" s="551"/>
      <c r="AM1011" s="551"/>
      <c r="AN1011" s="551"/>
      <c r="AO1011" s="551"/>
      <c r="AP1011" s="551"/>
      <c r="AQ1011" s="551"/>
      <c r="AR1011" s="551"/>
      <c r="AS1011" s="551"/>
      <c r="AT1011" s="551"/>
      <c r="AU1011" s="551"/>
      <c r="AV1011" s="551"/>
      <c r="AW1011" s="551"/>
      <c r="AX1011" s="551"/>
      <c r="AY1011" s="551"/>
      <c r="AZ1011" s="551"/>
      <c r="BA1011" s="551"/>
      <c r="BB1011" s="551"/>
      <c r="BC1011" s="551"/>
      <c r="BD1011" s="551"/>
      <c r="BE1011" s="551"/>
      <c r="BF1011" s="551"/>
      <c r="BG1011" s="551"/>
      <c r="BH1011" s="551"/>
      <c r="BI1011" s="551"/>
      <c r="BJ1011" s="551"/>
      <c r="BK1011" s="551"/>
      <c r="BL1011" s="551"/>
      <c r="BM1011" s="551"/>
      <c r="BN1011" s="551"/>
      <c r="BO1011" s="551"/>
      <c r="BP1011" s="551"/>
      <c r="BQ1011" s="551"/>
      <c r="BR1011" s="551"/>
      <c r="BS1011" s="551"/>
      <c r="BT1011" s="551"/>
      <c r="BU1011" s="551"/>
      <c r="BV1011" s="551"/>
      <c r="BW1011" s="551"/>
      <c r="BX1011" s="551"/>
      <c r="BY1011" s="551"/>
    </row>
    <row r="1012">
      <c r="A1012" s="551"/>
      <c r="B1012" s="551"/>
      <c r="C1012" s="551"/>
      <c r="D1012" s="551"/>
      <c r="E1012" s="554"/>
      <c r="H1012" s="551"/>
      <c r="I1012" s="551"/>
      <c r="J1012" s="551"/>
      <c r="K1012" s="551"/>
      <c r="L1012" s="551"/>
      <c r="M1012" s="551"/>
      <c r="N1012" s="551"/>
      <c r="O1012" s="551"/>
      <c r="P1012" s="551"/>
      <c r="Q1012" s="551"/>
      <c r="R1012" s="551"/>
      <c r="S1012" s="551"/>
      <c r="T1012" s="551"/>
      <c r="U1012" s="551"/>
      <c r="V1012" s="551"/>
      <c r="W1012" s="551"/>
      <c r="X1012" s="551"/>
      <c r="Y1012" s="551"/>
      <c r="Z1012" s="551"/>
      <c r="AA1012" s="551"/>
      <c r="AB1012" s="551"/>
      <c r="AC1012" s="551"/>
      <c r="AD1012" s="551"/>
      <c r="AE1012" s="551"/>
      <c r="AF1012" s="551"/>
      <c r="AG1012" s="551"/>
      <c r="AH1012" s="551"/>
      <c r="AI1012" s="551"/>
      <c r="AJ1012" s="551"/>
      <c r="AK1012" s="551"/>
      <c r="AL1012" s="551"/>
      <c r="AM1012" s="551"/>
      <c r="AN1012" s="551"/>
      <c r="AO1012" s="551"/>
      <c r="AP1012" s="551"/>
      <c r="AQ1012" s="551"/>
      <c r="AR1012" s="551"/>
      <c r="AS1012" s="551"/>
      <c r="AT1012" s="551"/>
      <c r="AU1012" s="551"/>
      <c r="AV1012" s="551"/>
      <c r="AW1012" s="551"/>
      <c r="AX1012" s="551"/>
      <c r="AY1012" s="551"/>
      <c r="AZ1012" s="551"/>
      <c r="BA1012" s="551"/>
      <c r="BB1012" s="551"/>
      <c r="BC1012" s="551"/>
      <c r="BD1012" s="551"/>
      <c r="BE1012" s="551"/>
      <c r="BF1012" s="551"/>
      <c r="BG1012" s="551"/>
      <c r="BH1012" s="551"/>
      <c r="BI1012" s="551"/>
      <c r="BJ1012" s="551"/>
      <c r="BK1012" s="551"/>
      <c r="BL1012" s="551"/>
      <c r="BM1012" s="551"/>
      <c r="BN1012" s="551"/>
      <c r="BO1012" s="551"/>
      <c r="BP1012" s="551"/>
      <c r="BQ1012" s="551"/>
      <c r="BR1012" s="551"/>
      <c r="BS1012" s="551"/>
      <c r="BT1012" s="551"/>
      <c r="BU1012" s="551"/>
      <c r="BV1012" s="551"/>
      <c r="BW1012" s="551"/>
      <c r="BX1012" s="551"/>
      <c r="BY1012" s="551"/>
    </row>
    <row r="1013">
      <c r="A1013" s="551"/>
      <c r="B1013" s="551"/>
      <c r="C1013" s="551"/>
      <c r="D1013" s="551"/>
      <c r="E1013" s="554"/>
      <c r="H1013" s="551"/>
      <c r="I1013" s="551"/>
      <c r="J1013" s="551"/>
      <c r="K1013" s="551"/>
      <c r="L1013" s="551"/>
      <c r="M1013" s="551"/>
      <c r="N1013" s="551"/>
      <c r="O1013" s="551"/>
      <c r="P1013" s="551"/>
      <c r="Q1013" s="551"/>
      <c r="R1013" s="551"/>
      <c r="S1013" s="551"/>
      <c r="T1013" s="551"/>
      <c r="U1013" s="551"/>
      <c r="V1013" s="551"/>
      <c r="W1013" s="551"/>
      <c r="X1013" s="551"/>
      <c r="Y1013" s="551"/>
      <c r="Z1013" s="551"/>
      <c r="AA1013" s="551"/>
      <c r="AB1013" s="551"/>
      <c r="AC1013" s="551"/>
      <c r="AD1013" s="551"/>
      <c r="AE1013" s="551"/>
      <c r="AF1013" s="551"/>
      <c r="AG1013" s="551"/>
      <c r="AH1013" s="551"/>
      <c r="AI1013" s="551"/>
      <c r="AJ1013" s="551"/>
      <c r="AK1013" s="551"/>
      <c r="AL1013" s="551"/>
      <c r="AM1013" s="551"/>
      <c r="AN1013" s="551"/>
      <c r="AO1013" s="551"/>
      <c r="AP1013" s="551"/>
      <c r="AQ1013" s="551"/>
      <c r="AR1013" s="551"/>
      <c r="AS1013" s="551"/>
      <c r="AT1013" s="551"/>
      <c r="AU1013" s="551"/>
      <c r="AV1013" s="551"/>
      <c r="AW1013" s="551"/>
      <c r="AX1013" s="551"/>
      <c r="AY1013" s="551"/>
      <c r="AZ1013" s="551"/>
      <c r="BA1013" s="551"/>
      <c r="BB1013" s="551"/>
      <c r="BC1013" s="551"/>
      <c r="BD1013" s="551"/>
      <c r="BE1013" s="551"/>
      <c r="BF1013" s="551"/>
      <c r="BG1013" s="551"/>
      <c r="BH1013" s="551"/>
      <c r="BI1013" s="551"/>
      <c r="BJ1013" s="551"/>
      <c r="BK1013" s="551"/>
      <c r="BL1013" s="551"/>
      <c r="BM1013" s="551"/>
      <c r="BN1013" s="551"/>
      <c r="BO1013" s="551"/>
      <c r="BP1013" s="551"/>
      <c r="BQ1013" s="551"/>
      <c r="BR1013" s="551"/>
      <c r="BS1013" s="551"/>
      <c r="BT1013" s="551"/>
      <c r="BU1013" s="551"/>
      <c r="BV1013" s="551"/>
      <c r="BW1013" s="551"/>
      <c r="BX1013" s="551"/>
      <c r="BY1013" s="551"/>
    </row>
    <row r="1014">
      <c r="A1014" s="551"/>
      <c r="B1014" s="551"/>
      <c r="C1014" s="551"/>
      <c r="D1014" s="551"/>
      <c r="E1014" s="554"/>
      <c r="H1014" s="551"/>
      <c r="I1014" s="551"/>
      <c r="J1014" s="551"/>
      <c r="K1014" s="551"/>
      <c r="L1014" s="551"/>
      <c r="M1014" s="551"/>
      <c r="N1014" s="551"/>
      <c r="O1014" s="551"/>
      <c r="P1014" s="551"/>
      <c r="Q1014" s="551"/>
      <c r="R1014" s="551"/>
      <c r="S1014" s="551"/>
      <c r="T1014" s="551"/>
      <c r="U1014" s="551"/>
      <c r="V1014" s="551"/>
      <c r="W1014" s="551"/>
      <c r="X1014" s="551"/>
      <c r="Y1014" s="551"/>
      <c r="Z1014" s="551"/>
      <c r="AA1014" s="551"/>
      <c r="AB1014" s="551"/>
      <c r="AC1014" s="551"/>
      <c r="AD1014" s="551"/>
      <c r="AE1014" s="551"/>
      <c r="AF1014" s="551"/>
      <c r="AG1014" s="551"/>
      <c r="AH1014" s="551"/>
      <c r="AI1014" s="551"/>
      <c r="AJ1014" s="551"/>
      <c r="AK1014" s="551"/>
      <c r="AL1014" s="551"/>
      <c r="AM1014" s="551"/>
      <c r="AN1014" s="551"/>
      <c r="AO1014" s="551"/>
      <c r="AP1014" s="551"/>
      <c r="AQ1014" s="551"/>
      <c r="AR1014" s="551"/>
      <c r="AS1014" s="551"/>
      <c r="AT1014" s="551"/>
      <c r="AU1014" s="551"/>
      <c r="AV1014" s="551"/>
      <c r="AW1014" s="551"/>
      <c r="AX1014" s="551"/>
      <c r="AY1014" s="551"/>
      <c r="AZ1014" s="551"/>
      <c r="BA1014" s="551"/>
      <c r="BB1014" s="551"/>
      <c r="BC1014" s="551"/>
      <c r="BD1014" s="551"/>
      <c r="BE1014" s="551"/>
      <c r="BF1014" s="551"/>
      <c r="BG1014" s="551"/>
      <c r="BH1014" s="551"/>
      <c r="BI1014" s="551"/>
      <c r="BJ1014" s="551"/>
      <c r="BK1014" s="551"/>
      <c r="BL1014" s="551"/>
      <c r="BM1014" s="551"/>
      <c r="BN1014" s="551"/>
      <c r="BO1014" s="551"/>
      <c r="BP1014" s="551"/>
      <c r="BQ1014" s="551"/>
      <c r="BR1014" s="551"/>
      <c r="BS1014" s="551"/>
      <c r="BT1014" s="551"/>
      <c r="BU1014" s="551"/>
      <c r="BV1014" s="551"/>
      <c r="BW1014" s="551"/>
      <c r="BX1014" s="551"/>
      <c r="BY1014" s="551"/>
    </row>
    <row r="1015">
      <c r="A1015" s="551"/>
      <c r="B1015" s="551"/>
      <c r="C1015" s="551"/>
      <c r="D1015" s="551"/>
      <c r="E1015" s="554"/>
      <c r="H1015" s="551"/>
      <c r="I1015" s="551"/>
      <c r="J1015" s="551"/>
      <c r="K1015" s="551"/>
      <c r="L1015" s="551"/>
      <c r="M1015" s="551"/>
      <c r="N1015" s="551"/>
      <c r="O1015" s="551"/>
      <c r="P1015" s="551"/>
      <c r="Q1015" s="551"/>
      <c r="R1015" s="551"/>
      <c r="S1015" s="551"/>
      <c r="T1015" s="551"/>
      <c r="U1015" s="551"/>
      <c r="V1015" s="551"/>
      <c r="W1015" s="551"/>
      <c r="X1015" s="551"/>
      <c r="Y1015" s="551"/>
      <c r="Z1015" s="551"/>
      <c r="AA1015" s="551"/>
      <c r="AB1015" s="551"/>
      <c r="AC1015" s="551"/>
      <c r="AD1015" s="551"/>
      <c r="AE1015" s="551"/>
      <c r="AF1015" s="551"/>
      <c r="AG1015" s="551"/>
      <c r="AH1015" s="551"/>
      <c r="AI1015" s="551"/>
      <c r="AJ1015" s="551"/>
      <c r="AK1015" s="551"/>
      <c r="AL1015" s="551"/>
      <c r="AM1015" s="551"/>
      <c r="AN1015" s="551"/>
      <c r="AO1015" s="551"/>
      <c r="AP1015" s="551"/>
      <c r="AQ1015" s="551"/>
      <c r="AR1015" s="551"/>
      <c r="AS1015" s="551"/>
      <c r="AT1015" s="551"/>
      <c r="AU1015" s="551"/>
      <c r="AV1015" s="551"/>
      <c r="AW1015" s="551"/>
      <c r="AX1015" s="551"/>
      <c r="AY1015" s="551"/>
      <c r="AZ1015" s="551"/>
      <c r="BA1015" s="551"/>
      <c r="BB1015" s="551"/>
      <c r="BC1015" s="551"/>
      <c r="BD1015" s="551"/>
      <c r="BE1015" s="551"/>
      <c r="BF1015" s="551"/>
      <c r="BG1015" s="551"/>
      <c r="BH1015" s="551"/>
      <c r="BI1015" s="551"/>
      <c r="BJ1015" s="551"/>
      <c r="BK1015" s="551"/>
      <c r="BL1015" s="551"/>
      <c r="BM1015" s="551"/>
      <c r="BN1015" s="551"/>
      <c r="BO1015" s="551"/>
      <c r="BP1015" s="551"/>
      <c r="BQ1015" s="551"/>
      <c r="BR1015" s="551"/>
      <c r="BS1015" s="551"/>
      <c r="BT1015" s="551"/>
      <c r="BU1015" s="551"/>
      <c r="BV1015" s="551"/>
      <c r="BW1015" s="551"/>
      <c r="BX1015" s="551"/>
      <c r="BY1015" s="551"/>
    </row>
    <row r="1016">
      <c r="A1016" s="551"/>
      <c r="B1016" s="551"/>
      <c r="C1016" s="551"/>
      <c r="D1016" s="551"/>
      <c r="E1016" s="554"/>
      <c r="H1016" s="551"/>
      <c r="I1016" s="551"/>
      <c r="J1016" s="551"/>
      <c r="K1016" s="551"/>
      <c r="L1016" s="551"/>
      <c r="M1016" s="551"/>
      <c r="N1016" s="551"/>
      <c r="O1016" s="551"/>
      <c r="P1016" s="551"/>
      <c r="Q1016" s="551"/>
      <c r="R1016" s="551"/>
      <c r="S1016" s="551"/>
      <c r="T1016" s="551"/>
      <c r="U1016" s="551"/>
      <c r="V1016" s="551"/>
      <c r="W1016" s="551"/>
      <c r="X1016" s="551"/>
      <c r="Y1016" s="551"/>
      <c r="Z1016" s="551"/>
      <c r="AA1016" s="551"/>
      <c r="AB1016" s="551"/>
      <c r="AC1016" s="551"/>
      <c r="AD1016" s="551"/>
      <c r="AE1016" s="551"/>
      <c r="AF1016" s="551"/>
      <c r="AG1016" s="551"/>
      <c r="AH1016" s="551"/>
      <c r="AI1016" s="551"/>
      <c r="AJ1016" s="551"/>
      <c r="AK1016" s="551"/>
      <c r="AL1016" s="551"/>
      <c r="AM1016" s="551"/>
      <c r="AN1016" s="551"/>
      <c r="AO1016" s="551"/>
      <c r="AP1016" s="551"/>
      <c r="AQ1016" s="551"/>
      <c r="AR1016" s="551"/>
      <c r="AS1016" s="551"/>
      <c r="AT1016" s="551"/>
      <c r="AU1016" s="551"/>
      <c r="AV1016" s="551"/>
      <c r="AW1016" s="551"/>
      <c r="AX1016" s="551"/>
      <c r="AY1016" s="551"/>
      <c r="AZ1016" s="551"/>
      <c r="BA1016" s="551"/>
      <c r="BB1016" s="551"/>
      <c r="BC1016" s="551"/>
      <c r="BD1016" s="551"/>
      <c r="BE1016" s="551"/>
      <c r="BF1016" s="551"/>
      <c r="BG1016" s="551"/>
      <c r="BH1016" s="551"/>
      <c r="BI1016" s="551"/>
      <c r="BJ1016" s="551"/>
      <c r="BK1016" s="551"/>
      <c r="BL1016" s="551"/>
      <c r="BM1016" s="551"/>
      <c r="BN1016" s="551"/>
      <c r="BO1016" s="551"/>
      <c r="BP1016" s="551"/>
      <c r="BQ1016" s="551"/>
      <c r="BR1016" s="551"/>
      <c r="BS1016" s="551"/>
      <c r="BT1016" s="551"/>
      <c r="BU1016" s="551"/>
      <c r="BV1016" s="551"/>
      <c r="BW1016" s="551"/>
      <c r="BX1016" s="551"/>
      <c r="BY1016" s="551"/>
    </row>
    <row r="1017">
      <c r="A1017" s="551"/>
      <c r="B1017" s="551"/>
      <c r="C1017" s="551"/>
      <c r="D1017" s="551"/>
      <c r="E1017" s="554"/>
      <c r="H1017" s="551"/>
      <c r="I1017" s="551"/>
      <c r="J1017" s="551"/>
      <c r="K1017" s="551"/>
      <c r="L1017" s="551"/>
      <c r="M1017" s="551"/>
      <c r="N1017" s="551"/>
      <c r="O1017" s="551"/>
      <c r="P1017" s="551"/>
      <c r="Q1017" s="551"/>
      <c r="R1017" s="551"/>
      <c r="S1017" s="551"/>
      <c r="T1017" s="551"/>
      <c r="U1017" s="551"/>
      <c r="V1017" s="551"/>
      <c r="W1017" s="551"/>
      <c r="X1017" s="551"/>
      <c r="Y1017" s="551"/>
      <c r="Z1017" s="551"/>
      <c r="AA1017" s="551"/>
      <c r="AB1017" s="551"/>
      <c r="AC1017" s="551"/>
      <c r="AD1017" s="551"/>
      <c r="AE1017" s="551"/>
      <c r="AF1017" s="551"/>
      <c r="AG1017" s="551"/>
      <c r="AH1017" s="551"/>
      <c r="AI1017" s="551"/>
      <c r="AJ1017" s="551"/>
      <c r="AK1017" s="551"/>
      <c r="AL1017" s="551"/>
      <c r="AM1017" s="551"/>
      <c r="AN1017" s="551"/>
      <c r="AO1017" s="551"/>
      <c r="AP1017" s="551"/>
      <c r="AQ1017" s="551"/>
      <c r="AR1017" s="551"/>
      <c r="AS1017" s="551"/>
      <c r="AT1017" s="551"/>
      <c r="AU1017" s="551"/>
      <c r="AV1017" s="551"/>
      <c r="AW1017" s="551"/>
      <c r="AX1017" s="551"/>
      <c r="AY1017" s="551"/>
      <c r="AZ1017" s="551"/>
      <c r="BA1017" s="551"/>
      <c r="BB1017" s="551"/>
      <c r="BC1017" s="551"/>
      <c r="BD1017" s="551"/>
      <c r="BE1017" s="551"/>
      <c r="BF1017" s="551"/>
      <c r="BG1017" s="551"/>
      <c r="BH1017" s="551"/>
      <c r="BI1017" s="551"/>
      <c r="BJ1017" s="551"/>
      <c r="BK1017" s="551"/>
      <c r="BL1017" s="551"/>
      <c r="BM1017" s="551"/>
      <c r="BN1017" s="551"/>
      <c r="BO1017" s="551"/>
      <c r="BP1017" s="551"/>
      <c r="BQ1017" s="551"/>
      <c r="BR1017" s="551"/>
      <c r="BS1017" s="551"/>
      <c r="BT1017" s="551"/>
      <c r="BU1017" s="551"/>
      <c r="BV1017" s="551"/>
      <c r="BW1017" s="551"/>
      <c r="BX1017" s="551"/>
      <c r="BY1017" s="551"/>
    </row>
    <row r="1018">
      <c r="A1018" s="551"/>
      <c r="B1018" s="551"/>
      <c r="C1018" s="551"/>
      <c r="D1018" s="551"/>
      <c r="E1018" s="554"/>
      <c r="H1018" s="551"/>
      <c r="I1018" s="551"/>
      <c r="J1018" s="551"/>
      <c r="K1018" s="551"/>
      <c r="L1018" s="551"/>
      <c r="M1018" s="551"/>
      <c r="N1018" s="551"/>
      <c r="O1018" s="551"/>
      <c r="P1018" s="551"/>
      <c r="Q1018" s="551"/>
      <c r="R1018" s="551"/>
      <c r="S1018" s="551"/>
      <c r="T1018" s="551"/>
      <c r="U1018" s="551"/>
      <c r="V1018" s="551"/>
      <c r="W1018" s="551"/>
      <c r="X1018" s="551"/>
      <c r="Y1018" s="551"/>
      <c r="Z1018" s="551"/>
      <c r="AA1018" s="551"/>
      <c r="AB1018" s="551"/>
      <c r="AC1018" s="551"/>
      <c r="AD1018" s="551"/>
      <c r="AE1018" s="551"/>
      <c r="AF1018" s="551"/>
      <c r="AG1018" s="551"/>
      <c r="AH1018" s="551"/>
      <c r="AI1018" s="551"/>
      <c r="AJ1018" s="551"/>
      <c r="AK1018" s="551"/>
      <c r="AL1018" s="551"/>
      <c r="AM1018" s="551"/>
      <c r="AN1018" s="551"/>
      <c r="AO1018" s="551"/>
      <c r="AP1018" s="551"/>
      <c r="AQ1018" s="551"/>
      <c r="AR1018" s="551"/>
      <c r="AS1018" s="551"/>
      <c r="AT1018" s="551"/>
      <c r="AU1018" s="551"/>
      <c r="AV1018" s="551"/>
      <c r="AW1018" s="551"/>
      <c r="AX1018" s="551"/>
      <c r="AY1018" s="551"/>
      <c r="AZ1018" s="551"/>
      <c r="BA1018" s="551"/>
      <c r="BB1018" s="551"/>
      <c r="BC1018" s="551"/>
      <c r="BD1018" s="551"/>
      <c r="BE1018" s="551"/>
      <c r="BF1018" s="551"/>
      <c r="BG1018" s="551"/>
      <c r="BH1018" s="551"/>
      <c r="BI1018" s="551"/>
      <c r="BJ1018" s="551"/>
      <c r="BK1018" s="551"/>
      <c r="BL1018" s="551"/>
      <c r="BM1018" s="551"/>
      <c r="BN1018" s="551"/>
      <c r="BO1018" s="551"/>
      <c r="BP1018" s="551"/>
      <c r="BQ1018" s="551"/>
      <c r="BR1018" s="551"/>
      <c r="BS1018" s="551"/>
      <c r="BT1018" s="551"/>
      <c r="BU1018" s="551"/>
      <c r="BV1018" s="551"/>
      <c r="BW1018" s="551"/>
      <c r="BX1018" s="551"/>
      <c r="BY1018" s="551"/>
    </row>
    <row r="1019">
      <c r="A1019" s="551"/>
      <c r="B1019" s="551"/>
      <c r="C1019" s="551"/>
      <c r="D1019" s="551"/>
      <c r="E1019" s="554"/>
      <c r="H1019" s="551"/>
      <c r="I1019" s="551"/>
      <c r="J1019" s="551"/>
      <c r="K1019" s="551"/>
      <c r="L1019" s="551"/>
      <c r="M1019" s="551"/>
      <c r="N1019" s="551"/>
      <c r="O1019" s="551"/>
      <c r="P1019" s="551"/>
      <c r="Q1019" s="551"/>
      <c r="R1019" s="551"/>
      <c r="S1019" s="551"/>
      <c r="T1019" s="551"/>
      <c r="U1019" s="551"/>
      <c r="V1019" s="551"/>
      <c r="W1019" s="551"/>
      <c r="X1019" s="551"/>
      <c r="Y1019" s="551"/>
      <c r="Z1019" s="551"/>
      <c r="AA1019" s="551"/>
      <c r="AB1019" s="551"/>
      <c r="AC1019" s="551"/>
      <c r="AD1019" s="551"/>
      <c r="AE1019" s="551"/>
      <c r="AF1019" s="551"/>
      <c r="AG1019" s="551"/>
      <c r="AH1019" s="551"/>
      <c r="AI1019" s="551"/>
      <c r="AJ1019" s="551"/>
      <c r="AK1019" s="551"/>
      <c r="AL1019" s="551"/>
      <c r="AM1019" s="551"/>
      <c r="AN1019" s="551"/>
      <c r="AO1019" s="551"/>
      <c r="AP1019" s="551"/>
      <c r="AQ1019" s="551"/>
      <c r="AR1019" s="551"/>
      <c r="AS1019" s="551"/>
      <c r="AT1019" s="551"/>
      <c r="AU1019" s="551"/>
      <c r="AV1019" s="551"/>
      <c r="AW1019" s="551"/>
      <c r="AX1019" s="551"/>
      <c r="AY1019" s="551"/>
      <c r="AZ1019" s="551"/>
      <c r="BA1019" s="551"/>
      <c r="BB1019" s="551"/>
      <c r="BC1019" s="551"/>
      <c r="BD1019" s="551"/>
      <c r="BE1019" s="551"/>
      <c r="BF1019" s="551"/>
      <c r="BG1019" s="551"/>
      <c r="BH1019" s="551"/>
      <c r="BI1019" s="551"/>
      <c r="BJ1019" s="551"/>
      <c r="BK1019" s="551"/>
      <c r="BL1019" s="551"/>
      <c r="BM1019" s="551"/>
      <c r="BN1019" s="551"/>
      <c r="BO1019" s="551"/>
      <c r="BP1019" s="551"/>
      <c r="BQ1019" s="551"/>
      <c r="BR1019" s="551"/>
      <c r="BS1019" s="551"/>
      <c r="BT1019" s="551"/>
      <c r="BU1019" s="551"/>
      <c r="BV1019" s="551"/>
      <c r="BW1019" s="551"/>
      <c r="BX1019" s="551"/>
      <c r="BY1019" s="551"/>
    </row>
    <row r="1020">
      <c r="A1020" s="551"/>
      <c r="B1020" s="551"/>
      <c r="C1020" s="551"/>
      <c r="D1020" s="551"/>
      <c r="E1020" s="554"/>
      <c r="H1020" s="551"/>
      <c r="I1020" s="551"/>
      <c r="J1020" s="551"/>
      <c r="K1020" s="551"/>
      <c r="L1020" s="551"/>
      <c r="M1020" s="551"/>
      <c r="N1020" s="551"/>
      <c r="O1020" s="551"/>
      <c r="P1020" s="551"/>
      <c r="Q1020" s="551"/>
      <c r="R1020" s="551"/>
      <c r="S1020" s="551"/>
      <c r="T1020" s="551"/>
      <c r="U1020" s="551"/>
      <c r="V1020" s="551"/>
      <c r="W1020" s="551"/>
      <c r="X1020" s="551"/>
      <c r="Y1020" s="551"/>
      <c r="Z1020" s="551"/>
      <c r="AA1020" s="551"/>
      <c r="AB1020" s="551"/>
      <c r="AC1020" s="551"/>
      <c r="AD1020" s="551"/>
      <c r="AE1020" s="551"/>
      <c r="AF1020" s="551"/>
      <c r="AG1020" s="551"/>
      <c r="AH1020" s="551"/>
      <c r="AI1020" s="551"/>
      <c r="AJ1020" s="551"/>
      <c r="AK1020" s="551"/>
      <c r="AL1020" s="551"/>
      <c r="AM1020" s="551"/>
      <c r="AN1020" s="551"/>
      <c r="AO1020" s="551"/>
      <c r="AP1020" s="551"/>
      <c r="AQ1020" s="551"/>
      <c r="AR1020" s="551"/>
      <c r="AS1020" s="551"/>
      <c r="AT1020" s="551"/>
      <c r="AU1020" s="551"/>
      <c r="AV1020" s="551"/>
      <c r="AW1020" s="551"/>
      <c r="AX1020" s="551"/>
      <c r="AY1020" s="551"/>
      <c r="AZ1020" s="551"/>
      <c r="BA1020" s="551"/>
      <c r="BB1020" s="551"/>
      <c r="BC1020" s="551"/>
      <c r="BD1020" s="551"/>
      <c r="BE1020" s="551"/>
      <c r="BF1020" s="551"/>
      <c r="BG1020" s="551"/>
      <c r="BH1020" s="551"/>
      <c r="BI1020" s="551"/>
      <c r="BJ1020" s="551"/>
      <c r="BK1020" s="551"/>
      <c r="BL1020" s="551"/>
      <c r="BM1020" s="551"/>
      <c r="BN1020" s="551"/>
      <c r="BO1020" s="551"/>
      <c r="BP1020" s="551"/>
      <c r="BQ1020" s="551"/>
      <c r="BR1020" s="551"/>
      <c r="BS1020" s="551"/>
      <c r="BT1020" s="551"/>
      <c r="BU1020" s="551"/>
      <c r="BV1020" s="551"/>
      <c r="BW1020" s="551"/>
      <c r="BX1020" s="551"/>
      <c r="BY1020" s="551"/>
    </row>
    <row r="1021">
      <c r="A1021" s="551"/>
      <c r="B1021" s="551"/>
      <c r="C1021" s="551"/>
      <c r="D1021" s="551"/>
      <c r="E1021" s="554"/>
      <c r="H1021" s="551"/>
      <c r="I1021" s="551"/>
      <c r="J1021" s="551"/>
      <c r="K1021" s="551"/>
      <c r="L1021" s="551"/>
      <c r="M1021" s="551"/>
      <c r="N1021" s="551"/>
      <c r="O1021" s="551"/>
      <c r="P1021" s="551"/>
      <c r="Q1021" s="551"/>
      <c r="R1021" s="551"/>
      <c r="S1021" s="551"/>
      <c r="T1021" s="551"/>
      <c r="U1021" s="551"/>
      <c r="V1021" s="551"/>
      <c r="W1021" s="551"/>
      <c r="X1021" s="551"/>
      <c r="Y1021" s="551"/>
      <c r="Z1021" s="551"/>
      <c r="AA1021" s="551"/>
      <c r="AB1021" s="551"/>
      <c r="AC1021" s="551"/>
      <c r="AD1021" s="551"/>
      <c r="AE1021" s="551"/>
      <c r="AF1021" s="551"/>
      <c r="AG1021" s="551"/>
      <c r="AH1021" s="551"/>
      <c r="AI1021" s="551"/>
      <c r="AJ1021" s="551"/>
      <c r="AK1021" s="551"/>
      <c r="AL1021" s="551"/>
      <c r="AM1021" s="551"/>
      <c r="AN1021" s="551"/>
      <c r="AO1021" s="551"/>
      <c r="AP1021" s="551"/>
      <c r="AQ1021" s="551"/>
      <c r="AR1021" s="551"/>
      <c r="AS1021" s="551"/>
      <c r="AT1021" s="551"/>
      <c r="AU1021" s="551"/>
      <c r="AV1021" s="551"/>
      <c r="AW1021" s="551"/>
      <c r="AX1021" s="551"/>
      <c r="AY1021" s="551"/>
      <c r="AZ1021" s="551"/>
      <c r="BA1021" s="551"/>
      <c r="BB1021" s="551"/>
      <c r="BC1021" s="551"/>
      <c r="BD1021" s="551"/>
      <c r="BE1021" s="551"/>
      <c r="BF1021" s="551"/>
      <c r="BG1021" s="551"/>
      <c r="BH1021" s="551"/>
      <c r="BI1021" s="551"/>
      <c r="BJ1021" s="551"/>
      <c r="BK1021" s="551"/>
      <c r="BL1021" s="551"/>
      <c r="BM1021" s="551"/>
      <c r="BN1021" s="551"/>
      <c r="BO1021" s="551"/>
      <c r="BP1021" s="551"/>
      <c r="BQ1021" s="551"/>
      <c r="BR1021" s="551"/>
      <c r="BS1021" s="551"/>
      <c r="BT1021" s="551"/>
      <c r="BU1021" s="551"/>
      <c r="BV1021" s="551"/>
      <c r="BW1021" s="551"/>
      <c r="BX1021" s="551"/>
      <c r="BY1021" s="551"/>
    </row>
    <row r="1022">
      <c r="A1022" s="551"/>
      <c r="B1022" s="551"/>
      <c r="C1022" s="551"/>
      <c r="D1022" s="551"/>
      <c r="E1022" s="554"/>
      <c r="H1022" s="551"/>
      <c r="I1022" s="551"/>
      <c r="J1022" s="551"/>
      <c r="K1022" s="551"/>
      <c r="L1022" s="551"/>
      <c r="M1022" s="551"/>
      <c r="N1022" s="551"/>
      <c r="O1022" s="551"/>
      <c r="P1022" s="551"/>
      <c r="Q1022" s="551"/>
      <c r="R1022" s="551"/>
      <c r="S1022" s="551"/>
      <c r="T1022" s="551"/>
      <c r="U1022" s="551"/>
      <c r="V1022" s="551"/>
      <c r="W1022" s="551"/>
      <c r="X1022" s="551"/>
      <c r="Y1022" s="551"/>
      <c r="Z1022" s="551"/>
      <c r="AA1022" s="551"/>
      <c r="AB1022" s="551"/>
      <c r="AC1022" s="551"/>
      <c r="AD1022" s="551"/>
      <c r="AE1022" s="551"/>
      <c r="AF1022" s="551"/>
      <c r="AG1022" s="551"/>
      <c r="AH1022" s="551"/>
      <c r="AI1022" s="551"/>
      <c r="AJ1022" s="551"/>
      <c r="AK1022" s="551"/>
      <c r="AL1022" s="551"/>
      <c r="AM1022" s="551"/>
      <c r="AN1022" s="551"/>
      <c r="AO1022" s="551"/>
      <c r="AP1022" s="551"/>
      <c r="AQ1022" s="551"/>
      <c r="AR1022" s="551"/>
      <c r="AS1022" s="551"/>
      <c r="AT1022" s="551"/>
      <c r="AU1022" s="551"/>
      <c r="AV1022" s="551"/>
      <c r="AW1022" s="551"/>
      <c r="AX1022" s="551"/>
      <c r="AY1022" s="551"/>
      <c r="AZ1022" s="551"/>
      <c r="BA1022" s="551"/>
      <c r="BB1022" s="551"/>
      <c r="BC1022" s="551"/>
      <c r="BD1022" s="551"/>
      <c r="BE1022" s="551"/>
      <c r="BF1022" s="551"/>
      <c r="BG1022" s="551"/>
      <c r="BH1022" s="551"/>
      <c r="BI1022" s="551"/>
      <c r="BJ1022" s="551"/>
      <c r="BK1022" s="551"/>
      <c r="BL1022" s="551"/>
      <c r="BM1022" s="551"/>
      <c r="BN1022" s="551"/>
      <c r="BO1022" s="551"/>
      <c r="BP1022" s="551"/>
      <c r="BQ1022" s="551"/>
      <c r="BR1022" s="551"/>
      <c r="BS1022" s="551"/>
      <c r="BT1022" s="551"/>
      <c r="BU1022" s="551"/>
      <c r="BV1022" s="551"/>
      <c r="BW1022" s="551"/>
      <c r="BX1022" s="551"/>
      <c r="BY1022" s="551"/>
    </row>
    <row r="1023">
      <c r="A1023" s="551"/>
      <c r="B1023" s="551"/>
      <c r="C1023" s="551"/>
      <c r="D1023" s="551"/>
      <c r="E1023" s="554"/>
      <c r="H1023" s="551"/>
      <c r="I1023" s="551"/>
      <c r="J1023" s="551"/>
      <c r="K1023" s="551"/>
      <c r="L1023" s="551"/>
      <c r="M1023" s="551"/>
      <c r="N1023" s="551"/>
      <c r="O1023" s="551"/>
      <c r="P1023" s="551"/>
      <c r="Q1023" s="551"/>
      <c r="R1023" s="551"/>
      <c r="S1023" s="551"/>
      <c r="T1023" s="551"/>
      <c r="U1023" s="551"/>
      <c r="V1023" s="551"/>
      <c r="W1023" s="551"/>
      <c r="X1023" s="551"/>
      <c r="Y1023" s="551"/>
      <c r="Z1023" s="551"/>
      <c r="AA1023" s="551"/>
      <c r="AB1023" s="551"/>
      <c r="AC1023" s="551"/>
      <c r="AD1023" s="551"/>
      <c r="AE1023" s="551"/>
      <c r="AF1023" s="551"/>
      <c r="AG1023" s="551"/>
      <c r="AH1023" s="551"/>
      <c r="AI1023" s="551"/>
      <c r="AJ1023" s="551"/>
      <c r="AK1023" s="551"/>
      <c r="AL1023" s="551"/>
      <c r="AM1023" s="551"/>
      <c r="AN1023" s="551"/>
      <c r="AO1023" s="551"/>
      <c r="AP1023" s="551"/>
      <c r="AQ1023" s="551"/>
      <c r="AR1023" s="551"/>
      <c r="AS1023" s="551"/>
      <c r="AT1023" s="551"/>
      <c r="AU1023" s="551"/>
      <c r="AV1023" s="551"/>
      <c r="AW1023" s="551"/>
      <c r="AX1023" s="551"/>
      <c r="AY1023" s="551"/>
      <c r="AZ1023" s="551"/>
      <c r="BA1023" s="551"/>
      <c r="BB1023" s="551"/>
      <c r="BC1023" s="551"/>
      <c r="BD1023" s="551"/>
      <c r="BE1023" s="551"/>
      <c r="BF1023" s="551"/>
      <c r="BG1023" s="551"/>
      <c r="BH1023" s="551"/>
      <c r="BI1023" s="551"/>
      <c r="BJ1023" s="551"/>
      <c r="BK1023" s="551"/>
      <c r="BL1023" s="551"/>
      <c r="BM1023" s="551"/>
      <c r="BN1023" s="551"/>
      <c r="BO1023" s="551"/>
      <c r="BP1023" s="551"/>
      <c r="BQ1023" s="551"/>
      <c r="BR1023" s="551"/>
      <c r="BS1023" s="551"/>
      <c r="BT1023" s="551"/>
      <c r="BU1023" s="551"/>
      <c r="BV1023" s="551"/>
      <c r="BW1023" s="551"/>
      <c r="BX1023" s="551"/>
      <c r="BY1023" s="551"/>
    </row>
    <row r="1024">
      <c r="A1024" s="551"/>
      <c r="B1024" s="551"/>
      <c r="C1024" s="551"/>
      <c r="D1024" s="551"/>
      <c r="E1024" s="554"/>
      <c r="H1024" s="551"/>
      <c r="I1024" s="551"/>
      <c r="J1024" s="551"/>
      <c r="K1024" s="551"/>
      <c r="L1024" s="551"/>
      <c r="M1024" s="551"/>
      <c r="N1024" s="551"/>
      <c r="O1024" s="551"/>
      <c r="P1024" s="551"/>
      <c r="Q1024" s="551"/>
      <c r="R1024" s="551"/>
      <c r="S1024" s="551"/>
      <c r="T1024" s="551"/>
      <c r="U1024" s="551"/>
      <c r="V1024" s="551"/>
      <c r="W1024" s="551"/>
      <c r="X1024" s="551"/>
      <c r="Y1024" s="551"/>
      <c r="Z1024" s="551"/>
      <c r="AA1024" s="551"/>
      <c r="AB1024" s="551"/>
      <c r="AC1024" s="551"/>
      <c r="AD1024" s="551"/>
      <c r="AE1024" s="551"/>
      <c r="AF1024" s="551"/>
      <c r="AG1024" s="551"/>
      <c r="AH1024" s="551"/>
      <c r="AI1024" s="551"/>
      <c r="AJ1024" s="551"/>
      <c r="AK1024" s="551"/>
      <c r="AL1024" s="551"/>
      <c r="AM1024" s="551"/>
      <c r="AN1024" s="551"/>
      <c r="AO1024" s="551"/>
      <c r="AP1024" s="551"/>
      <c r="AQ1024" s="551"/>
      <c r="AR1024" s="551"/>
      <c r="AS1024" s="551"/>
      <c r="AT1024" s="551"/>
      <c r="AU1024" s="551"/>
      <c r="AV1024" s="551"/>
      <c r="AW1024" s="551"/>
      <c r="AX1024" s="551"/>
      <c r="AY1024" s="551"/>
      <c r="AZ1024" s="551"/>
      <c r="BA1024" s="551"/>
      <c r="BB1024" s="551"/>
      <c r="BC1024" s="551"/>
      <c r="BD1024" s="551"/>
      <c r="BE1024" s="551"/>
      <c r="BF1024" s="551"/>
      <c r="BG1024" s="551"/>
      <c r="BH1024" s="551"/>
      <c r="BI1024" s="551"/>
      <c r="BJ1024" s="551"/>
      <c r="BK1024" s="551"/>
      <c r="BL1024" s="551"/>
      <c r="BM1024" s="551"/>
      <c r="BN1024" s="551"/>
      <c r="BO1024" s="551"/>
      <c r="BP1024" s="551"/>
      <c r="BQ1024" s="551"/>
      <c r="BR1024" s="551"/>
      <c r="BS1024" s="551"/>
      <c r="BT1024" s="551"/>
      <c r="BU1024" s="551"/>
      <c r="BV1024" s="551"/>
      <c r="BW1024" s="551"/>
      <c r="BX1024" s="551"/>
      <c r="BY1024" s="551"/>
    </row>
    <row r="1025">
      <c r="A1025" s="551"/>
      <c r="B1025" s="551"/>
      <c r="C1025" s="551"/>
      <c r="D1025" s="551"/>
      <c r="E1025" s="554"/>
      <c r="H1025" s="551"/>
      <c r="I1025" s="551"/>
      <c r="J1025" s="551"/>
      <c r="K1025" s="551"/>
      <c r="L1025" s="551"/>
      <c r="M1025" s="551"/>
      <c r="N1025" s="551"/>
      <c r="O1025" s="551"/>
      <c r="P1025" s="551"/>
      <c r="Q1025" s="551"/>
      <c r="R1025" s="551"/>
      <c r="S1025" s="551"/>
      <c r="T1025" s="551"/>
      <c r="U1025" s="551"/>
      <c r="V1025" s="551"/>
      <c r="W1025" s="551"/>
      <c r="X1025" s="551"/>
      <c r="Y1025" s="551"/>
      <c r="Z1025" s="551"/>
      <c r="AA1025" s="551"/>
      <c r="AB1025" s="551"/>
      <c r="AC1025" s="551"/>
      <c r="AD1025" s="551"/>
      <c r="AE1025" s="551"/>
      <c r="AF1025" s="551"/>
      <c r="AG1025" s="551"/>
      <c r="AH1025" s="551"/>
      <c r="AI1025" s="551"/>
      <c r="AJ1025" s="551"/>
      <c r="AK1025" s="551"/>
      <c r="AL1025" s="551"/>
      <c r="AM1025" s="551"/>
      <c r="AN1025" s="551"/>
      <c r="AO1025" s="551"/>
      <c r="AP1025" s="551"/>
      <c r="AQ1025" s="551"/>
      <c r="AR1025" s="551"/>
      <c r="AS1025" s="551"/>
      <c r="AT1025" s="551"/>
      <c r="AU1025" s="551"/>
      <c r="AV1025" s="551"/>
      <c r="AW1025" s="551"/>
      <c r="AX1025" s="551"/>
      <c r="AY1025" s="551"/>
      <c r="AZ1025" s="551"/>
      <c r="BA1025" s="551"/>
      <c r="BB1025" s="551"/>
      <c r="BC1025" s="551"/>
      <c r="BD1025" s="551"/>
      <c r="BE1025" s="551"/>
      <c r="BF1025" s="551"/>
      <c r="BG1025" s="551"/>
      <c r="BH1025" s="551"/>
      <c r="BI1025" s="551"/>
      <c r="BJ1025" s="551"/>
      <c r="BK1025" s="551"/>
      <c r="BL1025" s="551"/>
      <c r="BM1025" s="551"/>
      <c r="BN1025" s="551"/>
      <c r="BO1025" s="551"/>
      <c r="BP1025" s="551"/>
      <c r="BQ1025" s="551"/>
      <c r="BR1025" s="551"/>
      <c r="BS1025" s="551"/>
      <c r="BT1025" s="551"/>
      <c r="BU1025" s="551"/>
      <c r="BV1025" s="551"/>
      <c r="BW1025" s="551"/>
      <c r="BX1025" s="551"/>
      <c r="BY1025" s="551"/>
    </row>
    <row r="1026">
      <c r="A1026" s="551"/>
      <c r="B1026" s="551"/>
      <c r="C1026" s="551"/>
      <c r="D1026" s="551"/>
      <c r="E1026" s="554"/>
      <c r="H1026" s="551"/>
      <c r="I1026" s="551"/>
      <c r="J1026" s="551"/>
      <c r="K1026" s="551"/>
      <c r="L1026" s="551"/>
      <c r="M1026" s="551"/>
      <c r="N1026" s="551"/>
      <c r="O1026" s="551"/>
      <c r="P1026" s="551"/>
      <c r="Q1026" s="551"/>
      <c r="R1026" s="551"/>
      <c r="S1026" s="551"/>
      <c r="T1026" s="551"/>
      <c r="U1026" s="551"/>
      <c r="V1026" s="551"/>
      <c r="W1026" s="551"/>
      <c r="X1026" s="551"/>
      <c r="Y1026" s="551"/>
      <c r="Z1026" s="551"/>
      <c r="AA1026" s="551"/>
      <c r="AB1026" s="551"/>
      <c r="AC1026" s="551"/>
      <c r="AD1026" s="551"/>
      <c r="AE1026" s="551"/>
      <c r="AF1026" s="551"/>
      <c r="AG1026" s="551"/>
      <c r="AH1026" s="551"/>
      <c r="AI1026" s="551"/>
      <c r="AJ1026" s="551"/>
      <c r="AK1026" s="551"/>
      <c r="AL1026" s="551"/>
      <c r="AM1026" s="551"/>
      <c r="AN1026" s="551"/>
      <c r="AO1026" s="551"/>
      <c r="AP1026" s="551"/>
      <c r="AQ1026" s="551"/>
      <c r="AR1026" s="551"/>
      <c r="AS1026" s="551"/>
      <c r="AT1026" s="551"/>
      <c r="AU1026" s="551"/>
      <c r="AV1026" s="551"/>
      <c r="AW1026" s="551"/>
      <c r="AX1026" s="551"/>
      <c r="AY1026" s="551"/>
      <c r="AZ1026" s="551"/>
      <c r="BA1026" s="551"/>
      <c r="BB1026" s="551"/>
      <c r="BC1026" s="551"/>
      <c r="BD1026" s="551"/>
      <c r="BE1026" s="551"/>
      <c r="BF1026" s="551"/>
      <c r="BG1026" s="551"/>
      <c r="BH1026" s="551"/>
      <c r="BI1026" s="551"/>
      <c r="BJ1026" s="551"/>
      <c r="BK1026" s="551"/>
      <c r="BL1026" s="551"/>
      <c r="BM1026" s="551"/>
      <c r="BN1026" s="551"/>
      <c r="BO1026" s="551"/>
      <c r="BP1026" s="551"/>
      <c r="BQ1026" s="551"/>
      <c r="BR1026" s="551"/>
      <c r="BS1026" s="551"/>
      <c r="BT1026" s="551"/>
      <c r="BU1026" s="551"/>
      <c r="BV1026" s="551"/>
      <c r="BW1026" s="551"/>
      <c r="BX1026" s="551"/>
      <c r="BY1026" s="551"/>
    </row>
    <row r="1027">
      <c r="A1027" s="551"/>
      <c r="B1027" s="551"/>
      <c r="C1027" s="551"/>
      <c r="D1027" s="551"/>
      <c r="E1027" s="554"/>
      <c r="H1027" s="551"/>
      <c r="I1027" s="551"/>
      <c r="J1027" s="551"/>
      <c r="K1027" s="551"/>
      <c r="L1027" s="551"/>
      <c r="M1027" s="551"/>
      <c r="N1027" s="551"/>
      <c r="O1027" s="551"/>
      <c r="P1027" s="551"/>
      <c r="Q1027" s="551"/>
      <c r="R1027" s="551"/>
      <c r="S1027" s="551"/>
      <c r="T1027" s="551"/>
      <c r="U1027" s="551"/>
      <c r="V1027" s="551"/>
      <c r="W1027" s="551"/>
      <c r="X1027" s="551"/>
      <c r="Y1027" s="551"/>
      <c r="Z1027" s="551"/>
      <c r="AA1027" s="551"/>
      <c r="AB1027" s="551"/>
      <c r="AC1027" s="551"/>
      <c r="AD1027" s="551"/>
      <c r="AE1027" s="551"/>
      <c r="AF1027" s="551"/>
      <c r="AG1027" s="551"/>
      <c r="AH1027" s="551"/>
      <c r="AI1027" s="551"/>
      <c r="AJ1027" s="551"/>
      <c r="AK1027" s="551"/>
      <c r="AL1027" s="551"/>
      <c r="AM1027" s="551"/>
      <c r="AN1027" s="551"/>
      <c r="AO1027" s="551"/>
      <c r="AP1027" s="551"/>
      <c r="AQ1027" s="551"/>
      <c r="AR1027" s="551"/>
      <c r="AS1027" s="551"/>
      <c r="AT1027" s="551"/>
      <c r="AU1027" s="551"/>
      <c r="AV1027" s="551"/>
      <c r="AW1027" s="551"/>
      <c r="AX1027" s="551"/>
      <c r="AY1027" s="551"/>
      <c r="AZ1027" s="551"/>
      <c r="BA1027" s="551"/>
      <c r="BB1027" s="551"/>
      <c r="BC1027" s="551"/>
      <c r="BD1027" s="551"/>
      <c r="BE1027" s="551"/>
      <c r="BF1027" s="551"/>
      <c r="BG1027" s="551"/>
      <c r="BH1027" s="551"/>
      <c r="BI1027" s="551"/>
      <c r="BJ1027" s="551"/>
      <c r="BK1027" s="551"/>
      <c r="BL1027" s="551"/>
      <c r="BM1027" s="551"/>
      <c r="BN1027" s="551"/>
      <c r="BO1027" s="551"/>
      <c r="BP1027" s="551"/>
      <c r="BQ1027" s="551"/>
      <c r="BR1027" s="551"/>
      <c r="BS1027" s="551"/>
      <c r="BT1027" s="551"/>
      <c r="BU1027" s="551"/>
      <c r="BV1027" s="551"/>
      <c r="BW1027" s="551"/>
      <c r="BX1027" s="551"/>
      <c r="BY1027" s="551"/>
    </row>
    <row r="1028">
      <c r="A1028" s="551"/>
      <c r="B1028" s="551"/>
      <c r="C1028" s="551"/>
      <c r="D1028" s="551"/>
      <c r="E1028" s="554"/>
      <c r="H1028" s="551"/>
      <c r="I1028" s="551"/>
      <c r="J1028" s="551"/>
      <c r="K1028" s="551"/>
      <c r="L1028" s="551"/>
      <c r="M1028" s="551"/>
      <c r="N1028" s="551"/>
      <c r="O1028" s="551"/>
      <c r="P1028" s="551"/>
      <c r="Q1028" s="551"/>
      <c r="R1028" s="551"/>
      <c r="S1028" s="551"/>
      <c r="T1028" s="551"/>
      <c r="U1028" s="551"/>
      <c r="V1028" s="551"/>
      <c r="W1028" s="551"/>
      <c r="X1028" s="551"/>
      <c r="Y1028" s="551"/>
      <c r="Z1028" s="551"/>
      <c r="AA1028" s="551"/>
      <c r="AB1028" s="551"/>
      <c r="AC1028" s="551"/>
      <c r="AD1028" s="551"/>
      <c r="AE1028" s="551"/>
      <c r="AF1028" s="551"/>
      <c r="AG1028" s="551"/>
      <c r="AH1028" s="551"/>
      <c r="AI1028" s="551"/>
      <c r="AJ1028" s="551"/>
      <c r="AK1028" s="551"/>
      <c r="AL1028" s="551"/>
      <c r="AM1028" s="551"/>
      <c r="AN1028" s="551"/>
      <c r="AO1028" s="551"/>
      <c r="AP1028" s="551"/>
      <c r="AQ1028" s="551"/>
      <c r="AR1028" s="551"/>
      <c r="AS1028" s="551"/>
      <c r="AT1028" s="551"/>
      <c r="AU1028" s="551"/>
      <c r="AV1028" s="551"/>
      <c r="AW1028" s="551"/>
      <c r="AX1028" s="551"/>
      <c r="AY1028" s="551"/>
      <c r="AZ1028" s="551"/>
      <c r="BA1028" s="551"/>
      <c r="BB1028" s="551"/>
      <c r="BC1028" s="551"/>
      <c r="BD1028" s="551"/>
      <c r="BE1028" s="551"/>
      <c r="BF1028" s="551"/>
      <c r="BG1028" s="551"/>
      <c r="BH1028" s="551"/>
      <c r="BI1028" s="551"/>
      <c r="BJ1028" s="551"/>
      <c r="BK1028" s="551"/>
      <c r="BL1028" s="551"/>
      <c r="BM1028" s="551"/>
      <c r="BN1028" s="551"/>
      <c r="BO1028" s="551"/>
      <c r="BP1028" s="551"/>
      <c r="BQ1028" s="551"/>
      <c r="BR1028" s="551"/>
      <c r="BS1028" s="551"/>
      <c r="BT1028" s="551"/>
      <c r="BU1028" s="551"/>
      <c r="BV1028" s="551"/>
      <c r="BW1028" s="551"/>
      <c r="BX1028" s="551"/>
      <c r="BY1028" s="551"/>
    </row>
    <row r="1029">
      <c r="A1029" s="551"/>
      <c r="B1029" s="551"/>
      <c r="C1029" s="551"/>
      <c r="D1029" s="551"/>
      <c r="E1029" s="554"/>
      <c r="H1029" s="551"/>
      <c r="I1029" s="551"/>
      <c r="J1029" s="551"/>
      <c r="K1029" s="551"/>
      <c r="L1029" s="551"/>
      <c r="M1029" s="551"/>
      <c r="N1029" s="551"/>
      <c r="O1029" s="551"/>
      <c r="P1029" s="551"/>
      <c r="Q1029" s="551"/>
      <c r="R1029" s="551"/>
      <c r="S1029" s="551"/>
      <c r="T1029" s="551"/>
      <c r="U1029" s="551"/>
      <c r="V1029" s="551"/>
      <c r="W1029" s="551"/>
      <c r="X1029" s="551"/>
      <c r="Y1029" s="551"/>
      <c r="Z1029" s="551"/>
      <c r="AA1029" s="551"/>
      <c r="AB1029" s="551"/>
      <c r="AC1029" s="551"/>
      <c r="AD1029" s="551"/>
      <c r="AE1029" s="551"/>
      <c r="AF1029" s="551"/>
      <c r="AG1029" s="551"/>
      <c r="AH1029" s="551"/>
      <c r="AI1029" s="551"/>
      <c r="AJ1029" s="551"/>
      <c r="AK1029" s="551"/>
      <c r="AL1029" s="551"/>
      <c r="AM1029" s="551"/>
      <c r="AN1029" s="551"/>
      <c r="AO1029" s="551"/>
      <c r="AP1029" s="551"/>
      <c r="AQ1029" s="551"/>
      <c r="AR1029" s="551"/>
      <c r="AS1029" s="551"/>
      <c r="AT1029" s="551"/>
      <c r="AU1029" s="551"/>
      <c r="AV1029" s="551"/>
      <c r="AW1029" s="551"/>
      <c r="AX1029" s="551"/>
      <c r="AY1029" s="551"/>
      <c r="AZ1029" s="551"/>
      <c r="BA1029" s="551"/>
      <c r="BB1029" s="551"/>
      <c r="BC1029" s="551"/>
      <c r="BD1029" s="551"/>
      <c r="BE1029" s="551"/>
      <c r="BF1029" s="551"/>
      <c r="BG1029" s="551"/>
      <c r="BH1029" s="551"/>
      <c r="BI1029" s="551"/>
      <c r="BJ1029" s="551"/>
      <c r="BK1029" s="551"/>
      <c r="BL1029" s="551"/>
      <c r="BM1029" s="551"/>
      <c r="BN1029" s="551"/>
      <c r="BO1029" s="551"/>
      <c r="BP1029" s="551"/>
      <c r="BQ1029" s="551"/>
      <c r="BR1029" s="551"/>
      <c r="BS1029" s="551"/>
      <c r="BT1029" s="551"/>
      <c r="BU1029" s="551"/>
      <c r="BV1029" s="551"/>
      <c r="BW1029" s="551"/>
      <c r="BX1029" s="551"/>
      <c r="BY1029" s="551"/>
    </row>
    <row r="1030">
      <c r="A1030" s="551"/>
      <c r="B1030" s="551"/>
      <c r="C1030" s="551"/>
      <c r="D1030" s="551"/>
      <c r="E1030" s="554"/>
      <c r="H1030" s="551"/>
      <c r="I1030" s="551"/>
      <c r="J1030" s="551"/>
      <c r="K1030" s="551"/>
      <c r="L1030" s="551"/>
      <c r="M1030" s="551"/>
      <c r="N1030" s="551"/>
      <c r="O1030" s="551"/>
      <c r="P1030" s="551"/>
      <c r="Q1030" s="551"/>
      <c r="R1030" s="551"/>
      <c r="S1030" s="551"/>
      <c r="T1030" s="551"/>
      <c r="U1030" s="551"/>
      <c r="V1030" s="551"/>
      <c r="W1030" s="551"/>
      <c r="X1030" s="551"/>
      <c r="Y1030" s="551"/>
      <c r="Z1030" s="551"/>
      <c r="AA1030" s="551"/>
      <c r="AB1030" s="551"/>
      <c r="AC1030" s="551"/>
      <c r="AD1030" s="551"/>
      <c r="AE1030" s="551"/>
      <c r="AF1030" s="551"/>
      <c r="AG1030" s="551"/>
      <c r="AH1030" s="551"/>
      <c r="AI1030" s="551"/>
      <c r="AJ1030" s="551"/>
      <c r="AK1030" s="551"/>
      <c r="AL1030" s="551"/>
      <c r="AM1030" s="551"/>
      <c r="AN1030" s="551"/>
      <c r="AO1030" s="551"/>
      <c r="AP1030" s="551"/>
      <c r="AQ1030" s="551"/>
      <c r="AR1030" s="551"/>
      <c r="AS1030" s="551"/>
      <c r="AT1030" s="551"/>
      <c r="AU1030" s="551"/>
      <c r="AV1030" s="551"/>
      <c r="AW1030" s="551"/>
      <c r="AX1030" s="551"/>
      <c r="AY1030" s="551"/>
      <c r="AZ1030" s="551"/>
      <c r="BA1030" s="551"/>
      <c r="BB1030" s="551"/>
      <c r="BC1030" s="551"/>
      <c r="BD1030" s="551"/>
      <c r="BE1030" s="551"/>
      <c r="BF1030" s="551"/>
      <c r="BG1030" s="551"/>
      <c r="BH1030" s="551"/>
      <c r="BI1030" s="551"/>
      <c r="BJ1030" s="551"/>
      <c r="BK1030" s="551"/>
      <c r="BL1030" s="551"/>
      <c r="BM1030" s="551"/>
      <c r="BN1030" s="551"/>
      <c r="BO1030" s="551"/>
      <c r="BP1030" s="551"/>
      <c r="BQ1030" s="551"/>
      <c r="BR1030" s="551"/>
      <c r="BS1030" s="551"/>
      <c r="BT1030" s="551"/>
      <c r="BU1030" s="551"/>
      <c r="BV1030" s="551"/>
      <c r="BW1030" s="551"/>
      <c r="BX1030" s="551"/>
      <c r="BY1030" s="551"/>
    </row>
    <row r="1031">
      <c r="A1031" s="551"/>
      <c r="B1031" s="551"/>
      <c r="C1031" s="551"/>
      <c r="D1031" s="551"/>
      <c r="E1031" s="554"/>
      <c r="H1031" s="551"/>
      <c r="I1031" s="551"/>
      <c r="J1031" s="551"/>
      <c r="K1031" s="551"/>
      <c r="L1031" s="551"/>
      <c r="M1031" s="551"/>
      <c r="N1031" s="551"/>
      <c r="O1031" s="551"/>
      <c r="P1031" s="551"/>
      <c r="Q1031" s="551"/>
      <c r="R1031" s="551"/>
      <c r="S1031" s="551"/>
      <c r="T1031" s="551"/>
      <c r="U1031" s="551"/>
      <c r="V1031" s="551"/>
      <c r="W1031" s="551"/>
      <c r="X1031" s="551"/>
      <c r="Y1031" s="551"/>
      <c r="Z1031" s="551"/>
      <c r="AA1031" s="551"/>
      <c r="AB1031" s="551"/>
      <c r="AC1031" s="551"/>
      <c r="AD1031" s="551"/>
      <c r="AE1031" s="551"/>
      <c r="AF1031" s="551"/>
      <c r="AG1031" s="551"/>
      <c r="AH1031" s="551"/>
      <c r="AI1031" s="551"/>
      <c r="AJ1031" s="551"/>
      <c r="AK1031" s="551"/>
      <c r="AL1031" s="551"/>
      <c r="AM1031" s="551"/>
      <c r="AN1031" s="551"/>
      <c r="AO1031" s="551"/>
      <c r="AP1031" s="551"/>
      <c r="AQ1031" s="551"/>
      <c r="AR1031" s="551"/>
      <c r="AS1031" s="551"/>
      <c r="AT1031" s="551"/>
      <c r="AU1031" s="551"/>
      <c r="AV1031" s="551"/>
      <c r="AW1031" s="551"/>
      <c r="AX1031" s="551"/>
      <c r="AY1031" s="551"/>
      <c r="AZ1031" s="551"/>
      <c r="BA1031" s="551"/>
      <c r="BB1031" s="551"/>
      <c r="BC1031" s="551"/>
      <c r="BD1031" s="551"/>
      <c r="BE1031" s="551"/>
      <c r="BF1031" s="551"/>
      <c r="BG1031" s="551"/>
      <c r="BH1031" s="551"/>
      <c r="BI1031" s="551"/>
      <c r="BJ1031" s="551"/>
      <c r="BK1031" s="551"/>
      <c r="BL1031" s="551"/>
      <c r="BM1031" s="551"/>
      <c r="BN1031" s="551"/>
      <c r="BO1031" s="551"/>
      <c r="BP1031" s="551"/>
      <c r="BQ1031" s="551"/>
      <c r="BR1031" s="551"/>
      <c r="BS1031" s="551"/>
      <c r="BT1031" s="551"/>
      <c r="BU1031" s="551"/>
      <c r="BV1031" s="551"/>
      <c r="BW1031" s="551"/>
      <c r="BX1031" s="551"/>
      <c r="BY1031" s="551"/>
    </row>
    <row r="1032">
      <c r="A1032" s="551"/>
      <c r="B1032" s="551"/>
      <c r="C1032" s="551"/>
      <c r="D1032" s="551"/>
      <c r="E1032" s="554"/>
      <c r="H1032" s="551"/>
      <c r="I1032" s="551"/>
      <c r="J1032" s="551"/>
      <c r="K1032" s="551"/>
      <c r="L1032" s="551"/>
      <c r="M1032" s="551"/>
      <c r="N1032" s="551"/>
      <c r="O1032" s="551"/>
      <c r="P1032" s="551"/>
      <c r="Q1032" s="551"/>
      <c r="R1032" s="551"/>
      <c r="S1032" s="551"/>
      <c r="T1032" s="551"/>
      <c r="U1032" s="551"/>
      <c r="V1032" s="551"/>
      <c r="W1032" s="551"/>
      <c r="X1032" s="551"/>
      <c r="Y1032" s="551"/>
      <c r="Z1032" s="551"/>
      <c r="AA1032" s="551"/>
      <c r="AB1032" s="551"/>
      <c r="AC1032" s="551"/>
      <c r="AD1032" s="551"/>
      <c r="AE1032" s="551"/>
      <c r="AF1032" s="551"/>
      <c r="AG1032" s="551"/>
      <c r="AH1032" s="551"/>
      <c r="AI1032" s="551"/>
      <c r="AJ1032" s="551"/>
      <c r="AK1032" s="551"/>
      <c r="AL1032" s="551"/>
      <c r="AM1032" s="551"/>
      <c r="AN1032" s="551"/>
      <c r="AO1032" s="551"/>
      <c r="AP1032" s="551"/>
      <c r="AQ1032" s="551"/>
      <c r="AR1032" s="551"/>
      <c r="AS1032" s="551"/>
      <c r="AT1032" s="551"/>
      <c r="AU1032" s="551"/>
      <c r="AV1032" s="551"/>
      <c r="AW1032" s="551"/>
      <c r="AX1032" s="551"/>
      <c r="AY1032" s="551"/>
      <c r="AZ1032" s="551"/>
      <c r="BA1032" s="551"/>
      <c r="BB1032" s="551"/>
      <c r="BC1032" s="551"/>
      <c r="BD1032" s="551"/>
      <c r="BE1032" s="551"/>
      <c r="BF1032" s="551"/>
      <c r="BG1032" s="551"/>
      <c r="BH1032" s="551"/>
      <c r="BI1032" s="551"/>
      <c r="BJ1032" s="551"/>
      <c r="BK1032" s="551"/>
      <c r="BL1032" s="551"/>
      <c r="BM1032" s="551"/>
      <c r="BN1032" s="551"/>
      <c r="BO1032" s="551"/>
      <c r="BP1032" s="551"/>
      <c r="BQ1032" s="551"/>
      <c r="BR1032" s="551"/>
      <c r="BS1032" s="551"/>
      <c r="BT1032" s="551"/>
      <c r="BU1032" s="551"/>
      <c r="BV1032" s="551"/>
      <c r="BW1032" s="551"/>
      <c r="BX1032" s="551"/>
      <c r="BY1032" s="551"/>
    </row>
    <row r="1033">
      <c r="A1033" s="551"/>
      <c r="B1033" s="551"/>
      <c r="C1033" s="551"/>
      <c r="D1033" s="551"/>
      <c r="E1033" s="554"/>
      <c r="H1033" s="551"/>
      <c r="I1033" s="551"/>
      <c r="J1033" s="551"/>
      <c r="K1033" s="551"/>
      <c r="L1033" s="551"/>
      <c r="M1033" s="551"/>
      <c r="N1033" s="551"/>
      <c r="O1033" s="551"/>
      <c r="P1033" s="551"/>
      <c r="Q1033" s="551"/>
      <c r="R1033" s="551"/>
      <c r="S1033" s="551"/>
      <c r="T1033" s="551"/>
      <c r="U1033" s="551"/>
      <c r="V1033" s="551"/>
      <c r="W1033" s="551"/>
      <c r="X1033" s="551"/>
      <c r="Y1033" s="551"/>
      <c r="Z1033" s="551"/>
      <c r="AA1033" s="551"/>
      <c r="AB1033" s="551"/>
      <c r="AC1033" s="551"/>
      <c r="AD1033" s="551"/>
      <c r="AE1033" s="551"/>
      <c r="AF1033" s="551"/>
      <c r="AG1033" s="551"/>
      <c r="AH1033" s="551"/>
      <c r="AI1033" s="551"/>
      <c r="AJ1033" s="551"/>
      <c r="AK1033" s="551"/>
      <c r="AL1033" s="551"/>
      <c r="AM1033" s="551"/>
      <c r="AN1033" s="551"/>
      <c r="AO1033" s="551"/>
      <c r="AP1033" s="551"/>
      <c r="AQ1033" s="551"/>
      <c r="AR1033" s="551"/>
      <c r="AS1033" s="551"/>
      <c r="AT1033" s="551"/>
      <c r="AU1033" s="551"/>
      <c r="AV1033" s="551"/>
      <c r="AW1033" s="551"/>
      <c r="AX1033" s="551"/>
      <c r="AY1033" s="551"/>
      <c r="AZ1033" s="551"/>
      <c r="BA1033" s="551"/>
      <c r="BB1033" s="551"/>
      <c r="BC1033" s="551"/>
      <c r="BD1033" s="551"/>
      <c r="BE1033" s="551"/>
      <c r="BF1033" s="551"/>
      <c r="BG1033" s="551"/>
      <c r="BH1033" s="551"/>
      <c r="BI1033" s="551"/>
      <c r="BJ1033" s="551"/>
      <c r="BK1033" s="551"/>
      <c r="BL1033" s="551"/>
      <c r="BM1033" s="551"/>
      <c r="BN1033" s="551"/>
      <c r="BO1033" s="551"/>
      <c r="BP1033" s="551"/>
      <c r="BQ1033" s="551"/>
      <c r="BR1033" s="551"/>
      <c r="BS1033" s="551"/>
      <c r="BT1033" s="551"/>
      <c r="BU1033" s="551"/>
      <c r="BV1033" s="551"/>
      <c r="BW1033" s="551"/>
      <c r="BX1033" s="551"/>
      <c r="BY1033" s="551"/>
    </row>
    <row r="1034">
      <c r="A1034" s="551"/>
      <c r="B1034" s="551"/>
      <c r="C1034" s="551"/>
      <c r="D1034" s="551"/>
      <c r="E1034" s="554"/>
      <c r="H1034" s="551"/>
      <c r="I1034" s="551"/>
      <c r="J1034" s="551"/>
      <c r="K1034" s="551"/>
      <c r="L1034" s="551"/>
      <c r="M1034" s="551"/>
      <c r="N1034" s="551"/>
      <c r="O1034" s="551"/>
      <c r="P1034" s="551"/>
      <c r="Q1034" s="551"/>
      <c r="R1034" s="551"/>
      <c r="S1034" s="551"/>
      <c r="T1034" s="551"/>
      <c r="U1034" s="551"/>
      <c r="V1034" s="551"/>
      <c r="W1034" s="551"/>
      <c r="X1034" s="551"/>
      <c r="Y1034" s="551"/>
      <c r="Z1034" s="551"/>
      <c r="AA1034" s="551"/>
      <c r="AB1034" s="551"/>
      <c r="AC1034" s="551"/>
      <c r="AD1034" s="551"/>
      <c r="AE1034" s="551"/>
      <c r="AF1034" s="551"/>
      <c r="AG1034" s="551"/>
      <c r="AH1034" s="551"/>
      <c r="AI1034" s="551"/>
      <c r="AJ1034" s="551"/>
      <c r="AK1034" s="551"/>
      <c r="AL1034" s="551"/>
      <c r="AM1034" s="551"/>
      <c r="AN1034" s="551"/>
      <c r="AO1034" s="551"/>
      <c r="AP1034" s="551"/>
      <c r="AQ1034" s="551"/>
      <c r="AR1034" s="551"/>
      <c r="AS1034" s="551"/>
      <c r="AT1034" s="551"/>
      <c r="AU1034" s="551"/>
      <c r="AV1034" s="551"/>
      <c r="AW1034" s="551"/>
      <c r="AX1034" s="551"/>
      <c r="AY1034" s="551"/>
      <c r="AZ1034" s="551"/>
      <c r="BA1034" s="551"/>
      <c r="BB1034" s="551"/>
      <c r="BC1034" s="551"/>
      <c r="BD1034" s="551"/>
      <c r="BE1034" s="551"/>
      <c r="BF1034" s="551"/>
      <c r="BG1034" s="551"/>
      <c r="BH1034" s="551"/>
      <c r="BI1034" s="551"/>
      <c r="BJ1034" s="551"/>
      <c r="BK1034" s="551"/>
      <c r="BL1034" s="551"/>
      <c r="BM1034" s="551"/>
      <c r="BN1034" s="551"/>
      <c r="BO1034" s="551"/>
      <c r="BP1034" s="551"/>
      <c r="BQ1034" s="551"/>
      <c r="BR1034" s="551"/>
      <c r="BS1034" s="551"/>
      <c r="BT1034" s="551"/>
      <c r="BU1034" s="551"/>
      <c r="BV1034" s="551"/>
      <c r="BW1034" s="551"/>
      <c r="BX1034" s="551"/>
      <c r="BY1034" s="551"/>
    </row>
    <row r="1035">
      <c r="A1035" s="551"/>
      <c r="B1035" s="551"/>
      <c r="C1035" s="551"/>
      <c r="D1035" s="551"/>
      <c r="E1035" s="554"/>
      <c r="H1035" s="551"/>
      <c r="I1035" s="551"/>
      <c r="J1035" s="551"/>
      <c r="K1035" s="551"/>
      <c r="L1035" s="551"/>
      <c r="M1035" s="551"/>
      <c r="N1035" s="551"/>
      <c r="O1035" s="551"/>
      <c r="P1035" s="551"/>
      <c r="Q1035" s="551"/>
      <c r="R1035" s="551"/>
      <c r="S1035" s="551"/>
      <c r="T1035" s="551"/>
      <c r="U1035" s="551"/>
      <c r="V1035" s="551"/>
      <c r="W1035" s="551"/>
      <c r="X1035" s="551"/>
      <c r="Y1035" s="551"/>
      <c r="Z1035" s="551"/>
      <c r="AA1035" s="551"/>
      <c r="AB1035" s="551"/>
      <c r="AC1035" s="551"/>
      <c r="AD1035" s="551"/>
      <c r="AE1035" s="551"/>
      <c r="AF1035" s="551"/>
      <c r="AG1035" s="551"/>
      <c r="AH1035" s="551"/>
      <c r="AI1035" s="551"/>
      <c r="AJ1035" s="551"/>
      <c r="AK1035" s="551"/>
      <c r="AL1035" s="551"/>
      <c r="AM1035" s="551"/>
      <c r="AN1035" s="551"/>
      <c r="AO1035" s="551"/>
      <c r="AP1035" s="551"/>
      <c r="AQ1035" s="551"/>
      <c r="AR1035" s="551"/>
      <c r="AS1035" s="551"/>
      <c r="AT1035" s="551"/>
      <c r="AU1035" s="551"/>
      <c r="AV1035" s="551"/>
      <c r="AW1035" s="551"/>
      <c r="AX1035" s="551"/>
      <c r="AY1035" s="551"/>
      <c r="AZ1035" s="551"/>
      <c r="BA1035" s="551"/>
      <c r="BB1035" s="551"/>
      <c r="BC1035" s="551"/>
      <c r="BD1035" s="551"/>
      <c r="BE1035" s="551"/>
      <c r="BF1035" s="551"/>
      <c r="BG1035" s="551"/>
      <c r="BH1035" s="551"/>
      <c r="BI1035" s="551"/>
      <c r="BJ1035" s="551"/>
      <c r="BK1035" s="551"/>
      <c r="BL1035" s="551"/>
      <c r="BM1035" s="551"/>
      <c r="BN1035" s="551"/>
      <c r="BO1035" s="551"/>
      <c r="BP1035" s="551"/>
      <c r="BQ1035" s="551"/>
      <c r="BR1035" s="551"/>
      <c r="BS1035" s="551"/>
      <c r="BT1035" s="551"/>
      <c r="BU1035" s="551"/>
      <c r="BV1035" s="551"/>
      <c r="BW1035" s="551"/>
      <c r="BX1035" s="551"/>
      <c r="BY1035" s="551"/>
    </row>
    <row r="1036">
      <c r="A1036" s="551"/>
      <c r="B1036" s="551"/>
      <c r="C1036" s="551"/>
      <c r="D1036" s="551"/>
      <c r="E1036" s="554"/>
      <c r="H1036" s="551"/>
      <c r="I1036" s="551"/>
      <c r="J1036" s="551"/>
      <c r="K1036" s="551"/>
      <c r="L1036" s="551"/>
      <c r="M1036" s="551"/>
      <c r="N1036" s="551"/>
      <c r="O1036" s="551"/>
      <c r="P1036" s="551"/>
      <c r="Q1036" s="551"/>
      <c r="R1036" s="551"/>
      <c r="S1036" s="551"/>
      <c r="T1036" s="551"/>
      <c r="U1036" s="551"/>
      <c r="V1036" s="551"/>
      <c r="W1036" s="551"/>
      <c r="X1036" s="551"/>
      <c r="Y1036" s="551"/>
      <c r="Z1036" s="551"/>
      <c r="AA1036" s="551"/>
      <c r="AB1036" s="551"/>
      <c r="AC1036" s="551"/>
      <c r="AD1036" s="551"/>
      <c r="AE1036" s="551"/>
      <c r="AF1036" s="551"/>
      <c r="AG1036" s="551"/>
      <c r="AH1036" s="551"/>
      <c r="AI1036" s="551"/>
      <c r="AJ1036" s="551"/>
      <c r="AK1036" s="551"/>
      <c r="AL1036" s="551"/>
      <c r="AM1036" s="551"/>
      <c r="AN1036" s="551"/>
      <c r="AO1036" s="551"/>
      <c r="AP1036" s="551"/>
      <c r="AQ1036" s="551"/>
      <c r="AR1036" s="551"/>
      <c r="AS1036" s="551"/>
      <c r="AT1036" s="551"/>
      <c r="AU1036" s="551"/>
      <c r="AV1036" s="551"/>
      <c r="AW1036" s="551"/>
      <c r="AX1036" s="551"/>
      <c r="AY1036" s="551"/>
      <c r="AZ1036" s="551"/>
      <c r="BA1036" s="551"/>
      <c r="BB1036" s="551"/>
      <c r="BC1036" s="551"/>
      <c r="BD1036" s="551"/>
      <c r="BE1036" s="551"/>
      <c r="BF1036" s="551"/>
      <c r="BG1036" s="551"/>
      <c r="BH1036" s="551"/>
      <c r="BI1036" s="551"/>
      <c r="BJ1036" s="551"/>
      <c r="BK1036" s="551"/>
      <c r="BL1036" s="551"/>
      <c r="BM1036" s="551"/>
      <c r="BN1036" s="551"/>
      <c r="BO1036" s="551"/>
      <c r="BP1036" s="551"/>
      <c r="BQ1036" s="551"/>
      <c r="BR1036" s="551"/>
      <c r="BS1036" s="551"/>
      <c r="BT1036" s="551"/>
      <c r="BU1036" s="551"/>
      <c r="BV1036" s="551"/>
      <c r="BW1036" s="551"/>
      <c r="BX1036" s="551"/>
      <c r="BY1036" s="551"/>
    </row>
    <row r="1037">
      <c r="A1037" s="551"/>
      <c r="B1037" s="551"/>
      <c r="C1037" s="551"/>
      <c r="D1037" s="551"/>
      <c r="E1037" s="554"/>
      <c r="H1037" s="551"/>
      <c r="I1037" s="551"/>
      <c r="J1037" s="551"/>
      <c r="K1037" s="551"/>
      <c r="L1037" s="551"/>
      <c r="M1037" s="551"/>
      <c r="N1037" s="551"/>
      <c r="O1037" s="551"/>
      <c r="P1037" s="551"/>
      <c r="Q1037" s="551"/>
      <c r="R1037" s="551"/>
      <c r="S1037" s="551"/>
      <c r="T1037" s="551"/>
      <c r="U1037" s="551"/>
      <c r="V1037" s="551"/>
      <c r="W1037" s="551"/>
      <c r="X1037" s="551"/>
      <c r="Y1037" s="551"/>
      <c r="Z1037" s="551"/>
      <c r="AA1037" s="551"/>
      <c r="AB1037" s="551"/>
      <c r="AC1037" s="551"/>
      <c r="AD1037" s="551"/>
      <c r="AE1037" s="551"/>
      <c r="AF1037" s="551"/>
      <c r="AG1037" s="551"/>
      <c r="AH1037" s="551"/>
      <c r="AI1037" s="551"/>
      <c r="AJ1037" s="551"/>
      <c r="AK1037" s="551"/>
      <c r="AL1037" s="551"/>
      <c r="AM1037" s="551"/>
      <c r="AN1037" s="551"/>
      <c r="AO1037" s="551"/>
      <c r="AP1037" s="551"/>
      <c r="AQ1037" s="551"/>
      <c r="AR1037" s="551"/>
      <c r="AS1037" s="551"/>
      <c r="AT1037" s="551"/>
      <c r="AU1037" s="551"/>
      <c r="AV1037" s="551"/>
      <c r="AW1037" s="551"/>
      <c r="AX1037" s="551"/>
      <c r="AY1037" s="551"/>
      <c r="AZ1037" s="551"/>
      <c r="BA1037" s="551"/>
      <c r="BB1037" s="551"/>
      <c r="BC1037" s="551"/>
      <c r="BD1037" s="551"/>
      <c r="BE1037" s="551"/>
      <c r="BF1037" s="551"/>
      <c r="BG1037" s="551"/>
      <c r="BH1037" s="551"/>
      <c r="BI1037" s="551"/>
      <c r="BJ1037" s="551"/>
      <c r="BK1037" s="551"/>
      <c r="BL1037" s="551"/>
      <c r="BM1037" s="551"/>
      <c r="BN1037" s="551"/>
      <c r="BO1037" s="551"/>
      <c r="BP1037" s="551"/>
      <c r="BQ1037" s="551"/>
      <c r="BR1037" s="551"/>
      <c r="BS1037" s="551"/>
      <c r="BT1037" s="551"/>
      <c r="BU1037" s="551"/>
      <c r="BV1037" s="551"/>
      <c r="BW1037" s="551"/>
      <c r="BX1037" s="551"/>
      <c r="BY1037" s="551"/>
    </row>
    <row r="1038">
      <c r="A1038" s="551"/>
      <c r="B1038" s="551"/>
      <c r="C1038" s="551"/>
      <c r="D1038" s="551"/>
      <c r="E1038" s="554"/>
      <c r="H1038" s="551"/>
      <c r="I1038" s="551"/>
      <c r="J1038" s="551"/>
      <c r="K1038" s="551"/>
      <c r="L1038" s="551"/>
      <c r="M1038" s="551"/>
      <c r="N1038" s="551"/>
      <c r="O1038" s="551"/>
      <c r="P1038" s="551"/>
      <c r="Q1038" s="551"/>
      <c r="R1038" s="551"/>
      <c r="S1038" s="551"/>
      <c r="T1038" s="551"/>
      <c r="U1038" s="551"/>
      <c r="V1038" s="551"/>
      <c r="W1038" s="551"/>
      <c r="X1038" s="551"/>
      <c r="Y1038" s="551"/>
      <c r="Z1038" s="551"/>
      <c r="AA1038" s="551"/>
      <c r="AB1038" s="551"/>
      <c r="AC1038" s="551"/>
      <c r="AD1038" s="551"/>
      <c r="AE1038" s="551"/>
      <c r="AF1038" s="551"/>
      <c r="AG1038" s="551"/>
      <c r="AH1038" s="551"/>
      <c r="AI1038" s="551"/>
      <c r="AJ1038" s="551"/>
      <c r="AK1038" s="551"/>
      <c r="AL1038" s="551"/>
      <c r="AM1038" s="551"/>
      <c r="AN1038" s="551"/>
      <c r="AO1038" s="551"/>
      <c r="AP1038" s="551"/>
      <c r="AQ1038" s="551"/>
      <c r="AR1038" s="551"/>
      <c r="AS1038" s="551"/>
      <c r="AT1038" s="551"/>
      <c r="AU1038" s="551"/>
      <c r="AV1038" s="551"/>
      <c r="AW1038" s="551"/>
      <c r="AX1038" s="551"/>
      <c r="AY1038" s="551"/>
      <c r="AZ1038" s="551"/>
      <c r="BA1038" s="551"/>
      <c r="BB1038" s="551"/>
      <c r="BC1038" s="551"/>
      <c r="BD1038" s="551"/>
      <c r="BE1038" s="551"/>
      <c r="BF1038" s="551"/>
      <c r="BG1038" s="551"/>
      <c r="BH1038" s="551"/>
      <c r="BI1038" s="551"/>
      <c r="BJ1038" s="551"/>
      <c r="BK1038" s="551"/>
      <c r="BL1038" s="551"/>
      <c r="BM1038" s="551"/>
      <c r="BN1038" s="551"/>
      <c r="BO1038" s="551"/>
      <c r="BP1038" s="551"/>
      <c r="BQ1038" s="551"/>
      <c r="BR1038" s="551"/>
      <c r="BS1038" s="551"/>
      <c r="BT1038" s="551"/>
      <c r="BU1038" s="551"/>
      <c r="BV1038" s="551"/>
      <c r="BW1038" s="551"/>
      <c r="BX1038" s="551"/>
      <c r="BY1038" s="551"/>
    </row>
    <row r="1039">
      <c r="A1039" s="551"/>
      <c r="B1039" s="551"/>
      <c r="C1039" s="551"/>
      <c r="D1039" s="551"/>
      <c r="E1039" s="554"/>
      <c r="H1039" s="551"/>
      <c r="I1039" s="551"/>
      <c r="J1039" s="551"/>
      <c r="K1039" s="551"/>
      <c r="L1039" s="551"/>
      <c r="M1039" s="551"/>
      <c r="N1039" s="551"/>
      <c r="O1039" s="551"/>
      <c r="P1039" s="551"/>
      <c r="Q1039" s="551"/>
      <c r="R1039" s="551"/>
      <c r="S1039" s="551"/>
      <c r="T1039" s="551"/>
      <c r="U1039" s="551"/>
      <c r="V1039" s="551"/>
      <c r="W1039" s="551"/>
      <c r="X1039" s="551"/>
      <c r="Y1039" s="551"/>
      <c r="Z1039" s="551"/>
      <c r="AA1039" s="551"/>
      <c r="AB1039" s="551"/>
      <c r="AC1039" s="551"/>
      <c r="AD1039" s="551"/>
      <c r="AE1039" s="551"/>
      <c r="AF1039" s="551"/>
      <c r="AG1039" s="551"/>
      <c r="AH1039" s="551"/>
      <c r="AI1039" s="551"/>
      <c r="AJ1039" s="551"/>
      <c r="AK1039" s="551"/>
      <c r="AL1039" s="551"/>
      <c r="AM1039" s="551"/>
      <c r="AN1039" s="551"/>
      <c r="AO1039" s="551"/>
      <c r="AP1039" s="551"/>
      <c r="AQ1039" s="551"/>
      <c r="AR1039" s="551"/>
      <c r="AS1039" s="551"/>
      <c r="AT1039" s="551"/>
      <c r="AU1039" s="551"/>
      <c r="AV1039" s="551"/>
      <c r="AW1039" s="551"/>
      <c r="AX1039" s="551"/>
      <c r="AY1039" s="551"/>
      <c r="AZ1039" s="551"/>
      <c r="BA1039" s="551"/>
      <c r="BB1039" s="551"/>
      <c r="BC1039" s="551"/>
      <c r="BD1039" s="551"/>
      <c r="BE1039" s="551"/>
      <c r="BF1039" s="551"/>
      <c r="BG1039" s="551"/>
      <c r="BH1039" s="551"/>
      <c r="BI1039" s="551"/>
      <c r="BJ1039" s="551"/>
      <c r="BK1039" s="551"/>
      <c r="BL1039" s="551"/>
      <c r="BM1039" s="551"/>
      <c r="BN1039" s="551"/>
      <c r="BO1039" s="551"/>
      <c r="BP1039" s="551"/>
      <c r="BQ1039" s="551"/>
      <c r="BR1039" s="551"/>
      <c r="BS1039" s="551"/>
      <c r="BT1039" s="551"/>
      <c r="BU1039" s="551"/>
      <c r="BV1039" s="551"/>
      <c r="BW1039" s="551"/>
      <c r="BX1039" s="551"/>
      <c r="BY1039" s="551"/>
    </row>
    <row r="1040">
      <c r="A1040" s="551"/>
      <c r="B1040" s="551"/>
      <c r="C1040" s="551"/>
      <c r="D1040" s="551"/>
      <c r="E1040" s="554"/>
      <c r="H1040" s="551"/>
      <c r="I1040" s="551"/>
      <c r="J1040" s="551"/>
      <c r="K1040" s="551"/>
      <c r="L1040" s="551"/>
      <c r="M1040" s="551"/>
      <c r="N1040" s="551"/>
      <c r="O1040" s="551"/>
      <c r="P1040" s="551"/>
      <c r="Q1040" s="551"/>
      <c r="R1040" s="551"/>
      <c r="S1040" s="551"/>
      <c r="T1040" s="551"/>
      <c r="U1040" s="551"/>
      <c r="V1040" s="551"/>
      <c r="W1040" s="551"/>
      <c r="X1040" s="551"/>
      <c r="Y1040" s="551"/>
      <c r="Z1040" s="551"/>
      <c r="AA1040" s="551"/>
      <c r="AB1040" s="551"/>
      <c r="AC1040" s="551"/>
      <c r="AD1040" s="551"/>
      <c r="AE1040" s="551"/>
      <c r="AF1040" s="551"/>
      <c r="AG1040" s="551"/>
      <c r="AH1040" s="551"/>
      <c r="AI1040" s="551"/>
      <c r="AJ1040" s="551"/>
      <c r="AK1040" s="551"/>
      <c r="AL1040" s="551"/>
      <c r="AM1040" s="551"/>
      <c r="AN1040" s="551"/>
      <c r="AO1040" s="551"/>
      <c r="AP1040" s="551"/>
      <c r="AQ1040" s="551"/>
      <c r="AR1040" s="551"/>
      <c r="AS1040" s="551"/>
      <c r="AT1040" s="551"/>
      <c r="AU1040" s="551"/>
      <c r="AV1040" s="551"/>
      <c r="AW1040" s="551"/>
      <c r="AX1040" s="551"/>
      <c r="AY1040" s="551"/>
      <c r="AZ1040" s="551"/>
      <c r="BA1040" s="551"/>
      <c r="BB1040" s="551"/>
      <c r="BC1040" s="551"/>
      <c r="BD1040" s="551"/>
      <c r="BE1040" s="551"/>
      <c r="BF1040" s="551"/>
      <c r="BG1040" s="551"/>
      <c r="BH1040" s="551"/>
      <c r="BI1040" s="551"/>
      <c r="BJ1040" s="551"/>
      <c r="BK1040" s="551"/>
      <c r="BL1040" s="551"/>
      <c r="BM1040" s="551"/>
      <c r="BN1040" s="551"/>
      <c r="BO1040" s="551"/>
      <c r="BP1040" s="551"/>
      <c r="BQ1040" s="551"/>
      <c r="BR1040" s="551"/>
      <c r="BS1040" s="551"/>
      <c r="BT1040" s="551"/>
      <c r="BU1040" s="551"/>
      <c r="BV1040" s="551"/>
      <c r="BW1040" s="551"/>
      <c r="BX1040" s="551"/>
      <c r="BY1040" s="551"/>
    </row>
    <row r="1041">
      <c r="A1041" s="551"/>
      <c r="B1041" s="551"/>
      <c r="C1041" s="551"/>
      <c r="D1041" s="551"/>
      <c r="E1041" s="554"/>
      <c r="H1041" s="551"/>
      <c r="I1041" s="551"/>
      <c r="J1041" s="551"/>
      <c r="K1041" s="551"/>
      <c r="L1041" s="551"/>
      <c r="M1041" s="551"/>
      <c r="N1041" s="551"/>
      <c r="O1041" s="551"/>
      <c r="P1041" s="551"/>
      <c r="Q1041" s="551"/>
      <c r="R1041" s="551"/>
      <c r="S1041" s="551"/>
      <c r="T1041" s="551"/>
      <c r="U1041" s="551"/>
      <c r="V1041" s="551"/>
      <c r="W1041" s="551"/>
      <c r="X1041" s="551"/>
      <c r="Y1041" s="551"/>
      <c r="Z1041" s="551"/>
      <c r="AA1041" s="551"/>
      <c r="AB1041" s="551"/>
      <c r="AC1041" s="551"/>
      <c r="AD1041" s="551"/>
      <c r="AE1041" s="551"/>
      <c r="AF1041" s="551"/>
      <c r="AG1041" s="551"/>
      <c r="AH1041" s="551"/>
      <c r="AI1041" s="551"/>
      <c r="AJ1041" s="551"/>
      <c r="AK1041" s="551"/>
      <c r="AL1041" s="551"/>
      <c r="AM1041" s="551"/>
      <c r="AN1041" s="551"/>
      <c r="AO1041" s="551"/>
      <c r="AP1041" s="551"/>
      <c r="AQ1041" s="551"/>
      <c r="AR1041" s="551"/>
      <c r="AS1041" s="551"/>
      <c r="AT1041" s="551"/>
      <c r="AU1041" s="551"/>
      <c r="AV1041" s="551"/>
      <c r="AW1041" s="551"/>
      <c r="AX1041" s="551"/>
      <c r="AY1041" s="551"/>
      <c r="AZ1041" s="551"/>
      <c r="BA1041" s="551"/>
      <c r="BB1041" s="551"/>
      <c r="BC1041" s="551"/>
      <c r="BD1041" s="551"/>
      <c r="BE1041" s="551"/>
      <c r="BF1041" s="551"/>
      <c r="BG1041" s="551"/>
      <c r="BH1041" s="551"/>
      <c r="BI1041" s="551"/>
      <c r="BJ1041" s="551"/>
      <c r="BK1041" s="551"/>
      <c r="BL1041" s="551"/>
      <c r="BM1041" s="551"/>
      <c r="BN1041" s="551"/>
      <c r="BO1041" s="551"/>
      <c r="BP1041" s="551"/>
      <c r="BQ1041" s="551"/>
      <c r="BR1041" s="551"/>
      <c r="BS1041" s="551"/>
      <c r="BT1041" s="551"/>
      <c r="BU1041" s="551"/>
      <c r="BV1041" s="551"/>
      <c r="BW1041" s="551"/>
      <c r="BX1041" s="551"/>
      <c r="BY1041" s="551"/>
    </row>
    <row r="1042">
      <c r="A1042" s="551"/>
      <c r="B1042" s="551"/>
      <c r="C1042" s="551"/>
      <c r="D1042" s="551"/>
      <c r="E1042" s="554"/>
      <c r="H1042" s="551"/>
      <c r="I1042" s="551"/>
      <c r="J1042" s="551"/>
      <c r="K1042" s="551"/>
      <c r="L1042" s="551"/>
      <c r="M1042" s="551"/>
      <c r="N1042" s="551"/>
      <c r="O1042" s="551"/>
      <c r="P1042" s="551"/>
      <c r="Q1042" s="551"/>
      <c r="R1042" s="551"/>
      <c r="S1042" s="551"/>
      <c r="T1042" s="551"/>
      <c r="U1042" s="551"/>
      <c r="V1042" s="551"/>
      <c r="W1042" s="551"/>
      <c r="X1042" s="551"/>
      <c r="Y1042" s="551"/>
      <c r="Z1042" s="551"/>
      <c r="AA1042" s="551"/>
      <c r="AB1042" s="551"/>
      <c r="AC1042" s="551"/>
      <c r="AD1042" s="551"/>
      <c r="AE1042" s="551"/>
      <c r="AF1042" s="551"/>
      <c r="AG1042" s="551"/>
      <c r="AH1042" s="551"/>
      <c r="AI1042" s="551"/>
      <c r="AJ1042" s="551"/>
      <c r="AK1042" s="551"/>
      <c r="AL1042" s="551"/>
      <c r="AM1042" s="551"/>
      <c r="AN1042" s="551"/>
      <c r="AO1042" s="551"/>
      <c r="AP1042" s="551"/>
      <c r="AQ1042" s="551"/>
      <c r="AR1042" s="551"/>
      <c r="AS1042" s="551"/>
      <c r="AT1042" s="551"/>
      <c r="AU1042" s="551"/>
      <c r="AV1042" s="551"/>
      <c r="AW1042" s="551"/>
      <c r="AX1042" s="551"/>
      <c r="AY1042" s="551"/>
      <c r="AZ1042" s="551"/>
      <c r="BA1042" s="551"/>
      <c r="BB1042" s="551"/>
      <c r="BC1042" s="551"/>
      <c r="BD1042" s="551"/>
      <c r="BE1042" s="551"/>
      <c r="BF1042" s="551"/>
      <c r="BG1042" s="551"/>
      <c r="BH1042" s="551"/>
      <c r="BI1042" s="551"/>
      <c r="BJ1042" s="551"/>
      <c r="BK1042" s="551"/>
      <c r="BL1042" s="551"/>
      <c r="BM1042" s="551"/>
      <c r="BN1042" s="551"/>
      <c r="BO1042" s="551"/>
      <c r="BP1042" s="551"/>
      <c r="BQ1042" s="551"/>
      <c r="BR1042" s="551"/>
      <c r="BS1042" s="551"/>
      <c r="BT1042" s="551"/>
      <c r="BU1042" s="551"/>
      <c r="BV1042" s="551"/>
      <c r="BW1042" s="551"/>
      <c r="BX1042" s="551"/>
      <c r="BY1042" s="551"/>
    </row>
    <row r="1043">
      <c r="A1043" s="551"/>
      <c r="B1043" s="551"/>
      <c r="C1043" s="551"/>
      <c r="D1043" s="551"/>
      <c r="E1043" s="554"/>
      <c r="H1043" s="551"/>
      <c r="I1043" s="551"/>
      <c r="J1043" s="551"/>
      <c r="K1043" s="551"/>
      <c r="L1043" s="551"/>
      <c r="M1043" s="551"/>
      <c r="N1043" s="551"/>
      <c r="O1043" s="551"/>
      <c r="P1043" s="551"/>
      <c r="Q1043" s="551"/>
      <c r="R1043" s="551"/>
      <c r="S1043" s="551"/>
      <c r="T1043" s="551"/>
      <c r="U1043" s="551"/>
      <c r="V1043" s="551"/>
      <c r="W1043" s="551"/>
      <c r="X1043" s="551"/>
      <c r="Y1043" s="551"/>
      <c r="Z1043" s="551"/>
      <c r="AA1043" s="551"/>
      <c r="AB1043" s="551"/>
      <c r="AC1043" s="551"/>
      <c r="AD1043" s="551"/>
      <c r="AE1043" s="551"/>
      <c r="AF1043" s="551"/>
      <c r="AG1043" s="551"/>
      <c r="AH1043" s="551"/>
      <c r="AI1043" s="551"/>
      <c r="AJ1043" s="551"/>
      <c r="AK1043" s="551"/>
      <c r="AL1043" s="551"/>
      <c r="AM1043" s="551"/>
      <c r="AN1043" s="551"/>
      <c r="AO1043" s="551"/>
      <c r="AP1043" s="551"/>
      <c r="AQ1043" s="551"/>
      <c r="AR1043" s="551"/>
      <c r="AS1043" s="551"/>
      <c r="AT1043" s="551"/>
      <c r="AU1043" s="551"/>
      <c r="AV1043" s="551"/>
      <c r="AW1043" s="551"/>
      <c r="AX1043" s="551"/>
      <c r="AY1043" s="551"/>
      <c r="AZ1043" s="551"/>
      <c r="BA1043" s="551"/>
      <c r="BB1043" s="551"/>
      <c r="BC1043" s="551"/>
      <c r="BD1043" s="551"/>
      <c r="BE1043" s="551"/>
      <c r="BF1043" s="551"/>
      <c r="BG1043" s="551"/>
      <c r="BH1043" s="551"/>
      <c r="BI1043" s="551"/>
      <c r="BJ1043" s="551"/>
      <c r="BK1043" s="551"/>
      <c r="BL1043" s="551"/>
      <c r="BM1043" s="551"/>
      <c r="BN1043" s="551"/>
      <c r="BO1043" s="551"/>
      <c r="BP1043" s="551"/>
      <c r="BQ1043" s="551"/>
      <c r="BR1043" s="551"/>
      <c r="BS1043" s="551"/>
      <c r="BT1043" s="551"/>
      <c r="BU1043" s="551"/>
      <c r="BV1043" s="551"/>
      <c r="BW1043" s="551"/>
      <c r="BX1043" s="551"/>
      <c r="BY1043" s="551"/>
    </row>
    <row r="1044">
      <c r="A1044" s="551"/>
      <c r="B1044" s="551"/>
      <c r="C1044" s="551"/>
      <c r="D1044" s="551"/>
      <c r="E1044" s="554"/>
      <c r="H1044" s="551"/>
      <c r="I1044" s="551"/>
      <c r="J1044" s="551"/>
      <c r="K1044" s="551"/>
      <c r="L1044" s="551"/>
      <c r="M1044" s="551"/>
      <c r="N1044" s="551"/>
      <c r="O1044" s="551"/>
      <c r="P1044" s="551"/>
      <c r="Q1044" s="551"/>
      <c r="R1044" s="551"/>
      <c r="S1044" s="551"/>
      <c r="T1044" s="551"/>
      <c r="U1044" s="551"/>
      <c r="V1044" s="551"/>
      <c r="W1044" s="551"/>
      <c r="X1044" s="551"/>
      <c r="Y1044" s="551"/>
      <c r="Z1044" s="551"/>
      <c r="AA1044" s="551"/>
      <c r="AB1044" s="551"/>
      <c r="AC1044" s="551"/>
      <c r="AD1044" s="551"/>
      <c r="AE1044" s="551"/>
      <c r="AF1044" s="551"/>
      <c r="AG1044" s="551"/>
      <c r="AH1044" s="551"/>
      <c r="AI1044" s="551"/>
      <c r="AJ1044" s="551"/>
      <c r="AK1044" s="551"/>
      <c r="AL1044" s="551"/>
      <c r="AM1044" s="551"/>
      <c r="AN1044" s="551"/>
      <c r="AO1044" s="551"/>
      <c r="AP1044" s="551"/>
      <c r="AQ1044" s="551"/>
      <c r="AR1044" s="551"/>
      <c r="AS1044" s="551"/>
      <c r="AT1044" s="551"/>
      <c r="AU1044" s="551"/>
      <c r="AV1044" s="551"/>
      <c r="AW1044" s="551"/>
      <c r="AX1044" s="551"/>
      <c r="AY1044" s="551"/>
      <c r="AZ1044" s="551"/>
      <c r="BA1044" s="551"/>
      <c r="BB1044" s="551"/>
      <c r="BC1044" s="551"/>
      <c r="BD1044" s="551"/>
      <c r="BE1044" s="551"/>
      <c r="BF1044" s="551"/>
      <c r="BG1044" s="551"/>
      <c r="BH1044" s="551"/>
      <c r="BI1044" s="551"/>
      <c r="BJ1044" s="551"/>
      <c r="BK1044" s="551"/>
      <c r="BL1044" s="551"/>
      <c r="BM1044" s="551"/>
      <c r="BN1044" s="551"/>
      <c r="BO1044" s="551"/>
      <c r="BP1044" s="551"/>
      <c r="BQ1044" s="551"/>
      <c r="BR1044" s="551"/>
      <c r="BS1044" s="551"/>
      <c r="BT1044" s="551"/>
      <c r="BU1044" s="551"/>
      <c r="BV1044" s="551"/>
      <c r="BW1044" s="551"/>
      <c r="BX1044" s="551"/>
      <c r="BY1044" s="551"/>
    </row>
    <row r="1045">
      <c r="A1045" s="551"/>
      <c r="B1045" s="551"/>
      <c r="C1045" s="551"/>
      <c r="D1045" s="551"/>
      <c r="E1045" s="554"/>
      <c r="H1045" s="551"/>
      <c r="I1045" s="551"/>
      <c r="J1045" s="551"/>
      <c r="K1045" s="551"/>
      <c r="L1045" s="551"/>
      <c r="M1045" s="551"/>
      <c r="N1045" s="551"/>
      <c r="O1045" s="551"/>
      <c r="P1045" s="551"/>
      <c r="Q1045" s="551"/>
      <c r="R1045" s="551"/>
      <c r="S1045" s="551"/>
      <c r="T1045" s="551"/>
      <c r="U1045" s="551"/>
      <c r="V1045" s="551"/>
      <c r="W1045" s="551"/>
      <c r="X1045" s="551"/>
      <c r="Y1045" s="551"/>
      <c r="Z1045" s="551"/>
      <c r="AA1045" s="551"/>
      <c r="AB1045" s="551"/>
      <c r="AC1045" s="551"/>
      <c r="AD1045" s="551"/>
      <c r="AE1045" s="551"/>
      <c r="AF1045" s="551"/>
      <c r="AG1045" s="551"/>
      <c r="AH1045" s="551"/>
      <c r="AI1045" s="551"/>
      <c r="AJ1045" s="551"/>
      <c r="AK1045" s="551"/>
      <c r="AL1045" s="551"/>
      <c r="AM1045" s="551"/>
      <c r="AN1045" s="551"/>
      <c r="AO1045" s="551"/>
      <c r="AP1045" s="551"/>
      <c r="AQ1045" s="551"/>
      <c r="AR1045" s="551"/>
      <c r="AS1045" s="551"/>
      <c r="AT1045" s="551"/>
      <c r="AU1045" s="551"/>
      <c r="AV1045" s="551"/>
      <c r="AW1045" s="551"/>
      <c r="AX1045" s="551"/>
      <c r="AY1045" s="551"/>
      <c r="AZ1045" s="551"/>
      <c r="BA1045" s="551"/>
      <c r="BB1045" s="551"/>
      <c r="BC1045" s="551"/>
      <c r="BD1045" s="551"/>
      <c r="BE1045" s="551"/>
      <c r="BF1045" s="551"/>
      <c r="BG1045" s="551"/>
      <c r="BH1045" s="551"/>
      <c r="BI1045" s="551"/>
      <c r="BJ1045" s="551"/>
      <c r="BK1045" s="551"/>
      <c r="BL1045" s="551"/>
      <c r="BM1045" s="551"/>
      <c r="BN1045" s="551"/>
      <c r="BO1045" s="551"/>
      <c r="BP1045" s="551"/>
      <c r="BQ1045" s="551"/>
      <c r="BR1045" s="551"/>
      <c r="BS1045" s="551"/>
      <c r="BT1045" s="551"/>
      <c r="BU1045" s="551"/>
      <c r="BV1045" s="551"/>
      <c r="BW1045" s="551"/>
      <c r="BX1045" s="551"/>
      <c r="BY1045" s="551"/>
    </row>
    <row r="1046">
      <c r="A1046" s="551"/>
      <c r="B1046" s="551"/>
      <c r="C1046" s="551"/>
      <c r="D1046" s="551"/>
      <c r="E1046" s="554"/>
      <c r="H1046" s="551"/>
      <c r="I1046" s="551"/>
      <c r="J1046" s="551"/>
      <c r="K1046" s="551"/>
      <c r="L1046" s="551"/>
      <c r="M1046" s="551"/>
      <c r="N1046" s="551"/>
      <c r="O1046" s="551"/>
      <c r="P1046" s="551"/>
      <c r="Q1046" s="551"/>
      <c r="R1046" s="551"/>
      <c r="S1046" s="551"/>
      <c r="T1046" s="551"/>
      <c r="U1046" s="551"/>
      <c r="V1046" s="551"/>
      <c r="W1046" s="551"/>
      <c r="X1046" s="551"/>
      <c r="Y1046" s="551"/>
      <c r="Z1046" s="551"/>
      <c r="AA1046" s="551"/>
      <c r="AB1046" s="551"/>
      <c r="AC1046" s="551"/>
      <c r="AD1046" s="551"/>
      <c r="AE1046" s="551"/>
      <c r="AF1046" s="551"/>
      <c r="AG1046" s="551"/>
      <c r="AH1046" s="551"/>
      <c r="AI1046" s="551"/>
      <c r="AJ1046" s="551"/>
      <c r="AK1046" s="551"/>
      <c r="AL1046" s="551"/>
      <c r="AM1046" s="551"/>
      <c r="AN1046" s="551"/>
      <c r="AO1046" s="551"/>
      <c r="AP1046" s="551"/>
      <c r="AQ1046" s="551"/>
      <c r="AR1046" s="551"/>
      <c r="AS1046" s="551"/>
      <c r="AT1046" s="551"/>
      <c r="AU1046" s="551"/>
      <c r="AV1046" s="551"/>
      <c r="AW1046" s="551"/>
      <c r="AX1046" s="551"/>
      <c r="AY1046" s="551"/>
      <c r="AZ1046" s="551"/>
      <c r="BA1046" s="551"/>
      <c r="BB1046" s="551"/>
      <c r="BC1046" s="551"/>
      <c r="BD1046" s="551"/>
      <c r="BE1046" s="551"/>
      <c r="BF1046" s="551"/>
      <c r="BG1046" s="551"/>
      <c r="BH1046" s="551"/>
      <c r="BI1046" s="551"/>
      <c r="BJ1046" s="551"/>
      <c r="BK1046" s="551"/>
      <c r="BL1046" s="551"/>
      <c r="BM1046" s="551"/>
      <c r="BN1046" s="551"/>
      <c r="BO1046" s="551"/>
      <c r="BP1046" s="551"/>
      <c r="BQ1046" s="551"/>
      <c r="BR1046" s="551"/>
      <c r="BS1046" s="551"/>
      <c r="BT1046" s="551"/>
      <c r="BU1046" s="551"/>
      <c r="BV1046" s="551"/>
      <c r="BW1046" s="551"/>
      <c r="BX1046" s="551"/>
      <c r="BY1046" s="551"/>
    </row>
    <row r="1047">
      <c r="A1047" s="551"/>
      <c r="B1047" s="551"/>
      <c r="C1047" s="551"/>
      <c r="D1047" s="551"/>
      <c r="E1047" s="554"/>
      <c r="H1047" s="551"/>
      <c r="I1047" s="551"/>
      <c r="J1047" s="551"/>
      <c r="K1047" s="551"/>
      <c r="L1047" s="551"/>
      <c r="M1047" s="551"/>
      <c r="N1047" s="551"/>
      <c r="O1047" s="551"/>
      <c r="P1047" s="551"/>
      <c r="Q1047" s="551"/>
      <c r="R1047" s="551"/>
      <c r="S1047" s="551"/>
      <c r="T1047" s="551"/>
      <c r="U1047" s="551"/>
      <c r="V1047" s="551"/>
      <c r="W1047" s="551"/>
      <c r="X1047" s="551"/>
      <c r="Y1047" s="551"/>
      <c r="Z1047" s="551"/>
      <c r="AA1047" s="551"/>
      <c r="AB1047" s="551"/>
      <c r="AC1047" s="551"/>
      <c r="AD1047" s="551"/>
      <c r="AE1047" s="551"/>
      <c r="AF1047" s="551"/>
      <c r="AG1047" s="551"/>
      <c r="AH1047" s="551"/>
      <c r="AI1047" s="551"/>
      <c r="AJ1047" s="551"/>
      <c r="AK1047" s="551"/>
      <c r="AL1047" s="551"/>
      <c r="AM1047" s="551"/>
      <c r="AN1047" s="551"/>
      <c r="AO1047" s="551"/>
      <c r="AP1047" s="551"/>
      <c r="AQ1047" s="551"/>
      <c r="AR1047" s="551"/>
      <c r="AS1047" s="551"/>
      <c r="AT1047" s="551"/>
      <c r="AU1047" s="551"/>
      <c r="AV1047" s="551"/>
      <c r="AW1047" s="551"/>
      <c r="AX1047" s="551"/>
      <c r="AY1047" s="551"/>
      <c r="AZ1047" s="551"/>
      <c r="BA1047" s="551"/>
      <c r="BB1047" s="551"/>
      <c r="BC1047" s="551"/>
      <c r="BD1047" s="551"/>
      <c r="BE1047" s="551"/>
      <c r="BF1047" s="551"/>
      <c r="BG1047" s="551"/>
      <c r="BH1047" s="551"/>
      <c r="BI1047" s="551"/>
      <c r="BJ1047" s="551"/>
      <c r="BK1047" s="551"/>
      <c r="BL1047" s="551"/>
      <c r="BM1047" s="551"/>
      <c r="BN1047" s="551"/>
      <c r="BO1047" s="551"/>
      <c r="BP1047" s="551"/>
      <c r="BQ1047" s="551"/>
      <c r="BR1047" s="551"/>
      <c r="BS1047" s="551"/>
      <c r="BT1047" s="551"/>
      <c r="BU1047" s="551"/>
      <c r="BV1047" s="551"/>
      <c r="BW1047" s="551"/>
      <c r="BX1047" s="551"/>
      <c r="BY1047" s="551"/>
    </row>
    <row r="1048">
      <c r="A1048" s="551"/>
      <c r="B1048" s="551"/>
      <c r="C1048" s="551"/>
      <c r="D1048" s="551"/>
      <c r="E1048" s="554"/>
      <c r="H1048" s="551"/>
      <c r="I1048" s="551"/>
      <c r="J1048" s="551"/>
      <c r="K1048" s="551"/>
      <c r="L1048" s="551"/>
      <c r="M1048" s="551"/>
      <c r="N1048" s="551"/>
      <c r="O1048" s="551"/>
      <c r="P1048" s="551"/>
      <c r="Q1048" s="551"/>
      <c r="R1048" s="551"/>
      <c r="S1048" s="551"/>
      <c r="T1048" s="551"/>
      <c r="U1048" s="551"/>
      <c r="V1048" s="551"/>
      <c r="W1048" s="551"/>
      <c r="X1048" s="551"/>
      <c r="Y1048" s="551"/>
      <c r="Z1048" s="551"/>
      <c r="AA1048" s="551"/>
      <c r="AB1048" s="551"/>
      <c r="AC1048" s="551"/>
      <c r="AD1048" s="551"/>
      <c r="AE1048" s="551"/>
      <c r="AF1048" s="551"/>
      <c r="AG1048" s="551"/>
      <c r="AH1048" s="551"/>
      <c r="AI1048" s="551"/>
      <c r="AJ1048" s="551"/>
      <c r="AK1048" s="551"/>
      <c r="AL1048" s="551"/>
      <c r="AM1048" s="551"/>
      <c r="AN1048" s="551"/>
      <c r="AO1048" s="551"/>
      <c r="AP1048" s="551"/>
      <c r="AQ1048" s="551"/>
      <c r="AR1048" s="551"/>
      <c r="AS1048" s="551"/>
      <c r="AT1048" s="551"/>
      <c r="AU1048" s="551"/>
      <c r="AV1048" s="551"/>
      <c r="AW1048" s="551"/>
      <c r="AX1048" s="551"/>
      <c r="AY1048" s="551"/>
      <c r="AZ1048" s="551"/>
      <c r="BA1048" s="551"/>
      <c r="BB1048" s="551"/>
      <c r="BC1048" s="551"/>
      <c r="BD1048" s="551"/>
      <c r="BE1048" s="551"/>
      <c r="BF1048" s="551"/>
      <c r="BG1048" s="551"/>
      <c r="BH1048" s="551"/>
      <c r="BI1048" s="551"/>
      <c r="BJ1048" s="551"/>
      <c r="BK1048" s="551"/>
      <c r="BL1048" s="551"/>
      <c r="BM1048" s="551"/>
      <c r="BN1048" s="551"/>
      <c r="BO1048" s="551"/>
      <c r="BP1048" s="551"/>
      <c r="BQ1048" s="551"/>
      <c r="BR1048" s="551"/>
      <c r="BS1048" s="551"/>
      <c r="BT1048" s="551"/>
      <c r="BU1048" s="551"/>
      <c r="BV1048" s="551"/>
      <c r="BW1048" s="551"/>
      <c r="BX1048" s="551"/>
      <c r="BY1048" s="551"/>
    </row>
    <row r="1049">
      <c r="A1049" s="551"/>
      <c r="B1049" s="551"/>
      <c r="C1049" s="551"/>
      <c r="D1049" s="551"/>
      <c r="E1049" s="554"/>
      <c r="H1049" s="551"/>
      <c r="I1049" s="551"/>
      <c r="J1049" s="551"/>
      <c r="K1049" s="551"/>
      <c r="L1049" s="551"/>
      <c r="M1049" s="551"/>
      <c r="N1049" s="551"/>
      <c r="O1049" s="551"/>
      <c r="P1049" s="551"/>
      <c r="Q1049" s="551"/>
      <c r="R1049" s="551"/>
      <c r="S1049" s="551"/>
      <c r="T1049" s="551"/>
      <c r="U1049" s="551"/>
      <c r="V1049" s="551"/>
      <c r="W1049" s="551"/>
      <c r="X1049" s="551"/>
      <c r="Y1049" s="551"/>
      <c r="Z1049" s="551"/>
      <c r="AA1049" s="551"/>
      <c r="AB1049" s="551"/>
      <c r="AC1049" s="551"/>
      <c r="AD1049" s="551"/>
      <c r="AE1049" s="551"/>
      <c r="AF1049" s="551"/>
      <c r="AG1049" s="551"/>
      <c r="AH1049" s="551"/>
      <c r="AI1049" s="551"/>
      <c r="AJ1049" s="551"/>
      <c r="AK1049" s="551"/>
      <c r="AL1049" s="551"/>
      <c r="AM1049" s="551"/>
      <c r="AN1049" s="551"/>
      <c r="AO1049" s="551"/>
      <c r="AP1049" s="551"/>
      <c r="AQ1049" s="551"/>
      <c r="AR1049" s="551"/>
      <c r="AS1049" s="551"/>
      <c r="AT1049" s="551"/>
      <c r="AU1049" s="551"/>
      <c r="AV1049" s="551"/>
      <c r="AW1049" s="551"/>
      <c r="AX1049" s="551"/>
      <c r="AY1049" s="551"/>
      <c r="AZ1049" s="551"/>
      <c r="BA1049" s="551"/>
      <c r="BB1049" s="551"/>
      <c r="BC1049" s="551"/>
      <c r="BD1049" s="551"/>
      <c r="BE1049" s="551"/>
      <c r="BF1049" s="551"/>
      <c r="BG1049" s="551"/>
      <c r="BH1049" s="551"/>
      <c r="BI1049" s="551"/>
      <c r="BJ1049" s="551"/>
      <c r="BK1049" s="551"/>
      <c r="BL1049" s="551"/>
      <c r="BM1049" s="551"/>
      <c r="BN1049" s="551"/>
      <c r="BO1049" s="551"/>
      <c r="BP1049" s="551"/>
      <c r="BQ1049" s="551"/>
      <c r="BR1049" s="551"/>
      <c r="BS1049" s="551"/>
      <c r="BT1049" s="551"/>
      <c r="BU1049" s="551"/>
      <c r="BV1049" s="551"/>
      <c r="BW1049" s="551"/>
      <c r="BX1049" s="551"/>
      <c r="BY1049" s="551"/>
    </row>
    <row r="1050">
      <c r="A1050" s="551"/>
      <c r="B1050" s="551"/>
      <c r="C1050" s="551"/>
      <c r="D1050" s="551"/>
      <c r="E1050" s="554"/>
      <c r="H1050" s="551"/>
      <c r="I1050" s="551"/>
      <c r="J1050" s="551"/>
      <c r="K1050" s="551"/>
      <c r="L1050" s="551"/>
      <c r="M1050" s="551"/>
      <c r="N1050" s="551"/>
      <c r="O1050" s="551"/>
      <c r="P1050" s="551"/>
      <c r="Q1050" s="551"/>
      <c r="R1050" s="551"/>
      <c r="S1050" s="551"/>
      <c r="T1050" s="551"/>
      <c r="U1050" s="551"/>
      <c r="V1050" s="551"/>
      <c r="W1050" s="551"/>
      <c r="X1050" s="551"/>
      <c r="Y1050" s="551"/>
      <c r="Z1050" s="551"/>
      <c r="AA1050" s="551"/>
      <c r="AB1050" s="551"/>
      <c r="AC1050" s="551"/>
      <c r="AD1050" s="551"/>
      <c r="AE1050" s="551"/>
      <c r="AF1050" s="551"/>
      <c r="AG1050" s="551"/>
      <c r="AH1050" s="551"/>
      <c r="AI1050" s="551"/>
      <c r="AJ1050" s="551"/>
      <c r="AK1050" s="551"/>
      <c r="AL1050" s="551"/>
      <c r="AM1050" s="551"/>
      <c r="AN1050" s="551"/>
      <c r="AO1050" s="551"/>
      <c r="AP1050" s="551"/>
      <c r="AQ1050" s="551"/>
      <c r="AR1050" s="551"/>
      <c r="AS1050" s="551"/>
      <c r="AT1050" s="551"/>
      <c r="AU1050" s="551"/>
      <c r="AV1050" s="551"/>
      <c r="AW1050" s="551"/>
      <c r="AX1050" s="551"/>
      <c r="AY1050" s="551"/>
      <c r="AZ1050" s="551"/>
      <c r="BA1050" s="551"/>
      <c r="BB1050" s="551"/>
      <c r="BC1050" s="551"/>
      <c r="BD1050" s="551"/>
      <c r="BE1050" s="551"/>
      <c r="BF1050" s="551"/>
      <c r="BG1050" s="551"/>
      <c r="BH1050" s="551"/>
      <c r="BI1050" s="551"/>
      <c r="BJ1050" s="551"/>
      <c r="BK1050" s="551"/>
      <c r="BL1050" s="551"/>
      <c r="BM1050" s="551"/>
      <c r="BN1050" s="551"/>
      <c r="BO1050" s="551"/>
      <c r="BP1050" s="551"/>
      <c r="BQ1050" s="551"/>
      <c r="BR1050" s="551"/>
      <c r="BS1050" s="551"/>
      <c r="BT1050" s="551"/>
      <c r="BU1050" s="551"/>
      <c r="BV1050" s="551"/>
      <c r="BW1050" s="551"/>
      <c r="BX1050" s="551"/>
      <c r="BY1050" s="551"/>
    </row>
    <row r="1051">
      <c r="A1051" s="551"/>
      <c r="B1051" s="551"/>
      <c r="C1051" s="551"/>
      <c r="D1051" s="551"/>
      <c r="E1051" s="554"/>
      <c r="H1051" s="551"/>
      <c r="I1051" s="551"/>
      <c r="J1051" s="551"/>
      <c r="K1051" s="551"/>
      <c r="L1051" s="551"/>
      <c r="M1051" s="551"/>
      <c r="N1051" s="551"/>
      <c r="O1051" s="551"/>
      <c r="P1051" s="551"/>
      <c r="Q1051" s="551"/>
      <c r="R1051" s="551"/>
      <c r="S1051" s="551"/>
      <c r="T1051" s="551"/>
      <c r="U1051" s="551"/>
      <c r="V1051" s="551"/>
      <c r="W1051" s="551"/>
      <c r="X1051" s="551"/>
      <c r="Y1051" s="551"/>
      <c r="Z1051" s="551"/>
      <c r="AA1051" s="551"/>
      <c r="AB1051" s="551"/>
      <c r="AC1051" s="551"/>
      <c r="AD1051" s="551"/>
      <c r="AE1051" s="551"/>
      <c r="AF1051" s="551"/>
      <c r="AG1051" s="551"/>
      <c r="AH1051" s="551"/>
      <c r="AI1051" s="551"/>
      <c r="AJ1051" s="551"/>
      <c r="AK1051" s="551"/>
      <c r="AL1051" s="551"/>
      <c r="AM1051" s="551"/>
      <c r="AN1051" s="551"/>
      <c r="AO1051" s="551"/>
      <c r="AP1051" s="551"/>
      <c r="AQ1051" s="551"/>
      <c r="AR1051" s="551"/>
      <c r="AS1051" s="551"/>
      <c r="AT1051" s="551"/>
      <c r="AU1051" s="551"/>
      <c r="AV1051" s="551"/>
      <c r="AW1051" s="551"/>
      <c r="AX1051" s="551"/>
      <c r="AY1051" s="551"/>
      <c r="AZ1051" s="551"/>
      <c r="BA1051" s="551"/>
      <c r="BB1051" s="551"/>
      <c r="BC1051" s="551"/>
      <c r="BD1051" s="551"/>
      <c r="BE1051" s="551"/>
      <c r="BF1051" s="551"/>
      <c r="BG1051" s="551"/>
      <c r="BH1051" s="551"/>
      <c r="BI1051" s="551"/>
      <c r="BJ1051" s="551"/>
      <c r="BK1051" s="551"/>
      <c r="BL1051" s="551"/>
      <c r="BM1051" s="551"/>
      <c r="BN1051" s="551"/>
      <c r="BO1051" s="551"/>
      <c r="BP1051" s="551"/>
      <c r="BQ1051" s="551"/>
      <c r="BR1051" s="551"/>
      <c r="BS1051" s="551"/>
      <c r="BT1051" s="551"/>
      <c r="BU1051" s="551"/>
      <c r="BV1051" s="551"/>
      <c r="BW1051" s="551"/>
      <c r="BX1051" s="551"/>
      <c r="BY1051" s="551"/>
    </row>
    <row r="1052">
      <c r="A1052" s="551"/>
      <c r="B1052" s="551"/>
      <c r="C1052" s="551"/>
      <c r="D1052" s="551"/>
      <c r="E1052" s="554"/>
      <c r="H1052" s="551"/>
      <c r="I1052" s="551"/>
      <c r="J1052" s="551"/>
      <c r="K1052" s="551"/>
      <c r="L1052" s="551"/>
      <c r="M1052" s="551"/>
      <c r="N1052" s="551"/>
      <c r="O1052" s="551"/>
      <c r="P1052" s="551"/>
      <c r="Q1052" s="551"/>
      <c r="R1052" s="551"/>
      <c r="S1052" s="551"/>
      <c r="T1052" s="551"/>
      <c r="U1052" s="551"/>
      <c r="V1052" s="551"/>
      <c r="W1052" s="551"/>
      <c r="X1052" s="551"/>
      <c r="Y1052" s="551"/>
      <c r="Z1052" s="551"/>
      <c r="AA1052" s="551"/>
      <c r="AB1052" s="551"/>
      <c r="AC1052" s="551"/>
      <c r="AD1052" s="551"/>
      <c r="AE1052" s="551"/>
      <c r="AF1052" s="551"/>
      <c r="AG1052" s="551"/>
      <c r="AH1052" s="551"/>
      <c r="AI1052" s="551"/>
      <c r="AJ1052" s="551"/>
      <c r="AK1052" s="551"/>
      <c r="AL1052" s="551"/>
      <c r="AM1052" s="551"/>
      <c r="AN1052" s="551"/>
      <c r="AO1052" s="551"/>
      <c r="AP1052" s="551"/>
      <c r="AQ1052" s="551"/>
      <c r="AR1052" s="551"/>
      <c r="AS1052" s="551"/>
      <c r="AT1052" s="551"/>
      <c r="AU1052" s="551"/>
      <c r="AV1052" s="551"/>
      <c r="AW1052" s="551"/>
      <c r="AX1052" s="551"/>
      <c r="AY1052" s="551"/>
      <c r="AZ1052" s="551"/>
      <c r="BA1052" s="551"/>
      <c r="BB1052" s="551"/>
      <c r="BC1052" s="551"/>
      <c r="BD1052" s="551"/>
      <c r="BE1052" s="551"/>
      <c r="BF1052" s="551"/>
      <c r="BG1052" s="551"/>
      <c r="BH1052" s="551"/>
      <c r="BI1052" s="551"/>
      <c r="BJ1052" s="551"/>
      <c r="BK1052" s="551"/>
      <c r="BL1052" s="551"/>
      <c r="BM1052" s="551"/>
      <c r="BN1052" s="551"/>
      <c r="BO1052" s="551"/>
      <c r="BP1052" s="551"/>
      <c r="BQ1052" s="551"/>
      <c r="BR1052" s="551"/>
      <c r="BS1052" s="551"/>
      <c r="BT1052" s="551"/>
      <c r="BU1052" s="551"/>
      <c r="BV1052" s="551"/>
      <c r="BW1052" s="551"/>
      <c r="BX1052" s="551"/>
      <c r="BY1052" s="551"/>
    </row>
    <row r="1053">
      <c r="A1053" s="551"/>
      <c r="B1053" s="551"/>
      <c r="C1053" s="551"/>
      <c r="D1053" s="551"/>
      <c r="E1053" s="554"/>
      <c r="H1053" s="551"/>
      <c r="I1053" s="551"/>
      <c r="J1053" s="551"/>
      <c r="K1053" s="551"/>
      <c r="L1053" s="551"/>
      <c r="M1053" s="551"/>
      <c r="N1053" s="551"/>
      <c r="O1053" s="551"/>
      <c r="P1053" s="551"/>
      <c r="Q1053" s="551"/>
      <c r="R1053" s="551"/>
      <c r="S1053" s="551"/>
      <c r="T1053" s="551"/>
      <c r="U1053" s="551"/>
      <c r="V1053" s="551"/>
      <c r="W1053" s="551"/>
      <c r="X1053" s="551"/>
      <c r="Y1053" s="551"/>
      <c r="Z1053" s="551"/>
      <c r="AA1053" s="551"/>
      <c r="AB1053" s="551"/>
      <c r="AC1053" s="551"/>
      <c r="AD1053" s="551"/>
      <c r="AE1053" s="551"/>
      <c r="AF1053" s="551"/>
      <c r="AG1053" s="551"/>
      <c r="AH1053" s="551"/>
      <c r="AI1053" s="551"/>
      <c r="AJ1053" s="551"/>
      <c r="AK1053" s="551"/>
      <c r="AL1053" s="551"/>
      <c r="AM1053" s="551"/>
      <c r="AN1053" s="551"/>
      <c r="AO1053" s="551"/>
      <c r="AP1053" s="551"/>
      <c r="AQ1053" s="551"/>
      <c r="AR1053" s="551"/>
      <c r="AS1053" s="551"/>
      <c r="AT1053" s="551"/>
      <c r="AU1053" s="551"/>
      <c r="AV1053" s="551"/>
      <c r="AW1053" s="551"/>
      <c r="AX1053" s="551"/>
      <c r="AY1053" s="551"/>
      <c r="AZ1053" s="551"/>
      <c r="BA1053" s="551"/>
      <c r="BB1053" s="551"/>
      <c r="BC1053" s="551"/>
      <c r="BD1053" s="551"/>
      <c r="BE1053" s="551"/>
      <c r="BF1053" s="551"/>
      <c r="BG1053" s="551"/>
      <c r="BH1053" s="551"/>
      <c r="BI1053" s="551"/>
      <c r="BJ1053" s="551"/>
      <c r="BK1053" s="551"/>
      <c r="BL1053" s="551"/>
      <c r="BM1053" s="551"/>
      <c r="BN1053" s="551"/>
      <c r="BO1053" s="551"/>
      <c r="BP1053" s="551"/>
      <c r="BQ1053" s="551"/>
      <c r="BR1053" s="551"/>
      <c r="BS1053" s="551"/>
      <c r="BT1053" s="551"/>
      <c r="BU1053" s="551"/>
      <c r="BV1053" s="551"/>
      <c r="BW1053" s="551"/>
      <c r="BX1053" s="551"/>
      <c r="BY1053" s="551"/>
    </row>
    <row r="1054">
      <c r="A1054" s="551"/>
      <c r="B1054" s="551"/>
      <c r="C1054" s="551"/>
      <c r="D1054" s="551"/>
      <c r="E1054" s="554"/>
      <c r="H1054" s="551"/>
      <c r="I1054" s="551"/>
      <c r="J1054" s="551"/>
      <c r="K1054" s="551"/>
      <c r="L1054" s="551"/>
      <c r="M1054" s="551"/>
      <c r="N1054" s="551"/>
      <c r="O1054" s="551"/>
      <c r="P1054" s="551"/>
      <c r="Q1054" s="551"/>
      <c r="R1054" s="551"/>
      <c r="S1054" s="551"/>
      <c r="T1054" s="551"/>
      <c r="U1054" s="551"/>
      <c r="V1054" s="551"/>
      <c r="W1054" s="551"/>
      <c r="X1054" s="551"/>
      <c r="Y1054" s="551"/>
      <c r="Z1054" s="551"/>
      <c r="AA1054" s="551"/>
      <c r="AB1054" s="551"/>
      <c r="AC1054" s="551"/>
      <c r="AD1054" s="551"/>
      <c r="AE1054" s="551"/>
      <c r="AF1054" s="551"/>
      <c r="AG1054" s="551"/>
      <c r="AH1054" s="551"/>
      <c r="AI1054" s="551"/>
      <c r="AJ1054" s="551"/>
      <c r="AK1054" s="551"/>
      <c r="AL1054" s="551"/>
      <c r="AM1054" s="551"/>
      <c r="AN1054" s="551"/>
      <c r="AO1054" s="551"/>
      <c r="AP1054" s="551"/>
      <c r="AQ1054" s="551"/>
      <c r="AR1054" s="551"/>
      <c r="AS1054" s="551"/>
      <c r="AT1054" s="551"/>
      <c r="AU1054" s="551"/>
      <c r="AV1054" s="551"/>
      <c r="AW1054" s="551"/>
      <c r="AX1054" s="551"/>
      <c r="AY1054" s="551"/>
      <c r="AZ1054" s="551"/>
      <c r="BA1054" s="551"/>
      <c r="BB1054" s="551"/>
      <c r="BC1054" s="551"/>
      <c r="BD1054" s="551"/>
      <c r="BE1054" s="551"/>
      <c r="BF1054" s="551"/>
      <c r="BG1054" s="551"/>
      <c r="BH1054" s="551"/>
      <c r="BI1054" s="551"/>
      <c r="BJ1054" s="551"/>
      <c r="BK1054" s="551"/>
      <c r="BL1054" s="551"/>
      <c r="BM1054" s="551"/>
      <c r="BN1054" s="551"/>
      <c r="BO1054" s="551"/>
      <c r="BP1054" s="551"/>
      <c r="BQ1054" s="551"/>
      <c r="BR1054" s="551"/>
      <c r="BS1054" s="551"/>
      <c r="BT1054" s="551"/>
      <c r="BU1054" s="551"/>
      <c r="BV1054" s="551"/>
      <c r="BW1054" s="551"/>
      <c r="BX1054" s="551"/>
      <c r="BY1054" s="551"/>
    </row>
    <row r="1055">
      <c r="A1055" s="551"/>
      <c r="B1055" s="551"/>
      <c r="C1055" s="551"/>
      <c r="D1055" s="551"/>
      <c r="E1055" s="554"/>
      <c r="H1055" s="551"/>
      <c r="I1055" s="551"/>
      <c r="J1055" s="551"/>
      <c r="K1055" s="551"/>
      <c r="L1055" s="551"/>
      <c r="M1055" s="551"/>
      <c r="N1055" s="551"/>
      <c r="O1055" s="551"/>
      <c r="P1055" s="551"/>
      <c r="Q1055" s="551"/>
      <c r="R1055" s="551"/>
      <c r="S1055" s="551"/>
      <c r="T1055" s="551"/>
      <c r="U1055" s="551"/>
      <c r="V1055" s="551"/>
      <c r="W1055" s="551"/>
      <c r="X1055" s="551"/>
      <c r="Y1055" s="551"/>
      <c r="Z1055" s="551"/>
      <c r="AA1055" s="551"/>
      <c r="AB1055" s="551"/>
      <c r="AC1055" s="551"/>
      <c r="AD1055" s="551"/>
      <c r="AE1055" s="551"/>
      <c r="AF1055" s="551"/>
      <c r="AG1055" s="551"/>
      <c r="AH1055" s="551"/>
      <c r="AI1055" s="551"/>
      <c r="AJ1055" s="551"/>
      <c r="AK1055" s="551"/>
      <c r="AL1055" s="551"/>
      <c r="AM1055" s="551"/>
      <c r="AN1055" s="551"/>
      <c r="AO1055" s="551"/>
      <c r="AP1055" s="551"/>
      <c r="AQ1055" s="551"/>
      <c r="AR1055" s="551"/>
      <c r="AS1055" s="551"/>
      <c r="AT1055" s="551"/>
      <c r="AU1055" s="551"/>
      <c r="AV1055" s="551"/>
      <c r="AW1055" s="551"/>
      <c r="AX1055" s="551"/>
      <c r="AY1055" s="551"/>
      <c r="AZ1055" s="551"/>
      <c r="BA1055" s="551"/>
      <c r="BB1055" s="551"/>
      <c r="BC1055" s="551"/>
      <c r="BD1055" s="551"/>
      <c r="BE1055" s="551"/>
      <c r="BF1055" s="551"/>
      <c r="BG1055" s="551"/>
      <c r="BH1055" s="551"/>
      <c r="BI1055" s="551"/>
      <c r="BJ1055" s="551"/>
      <c r="BK1055" s="551"/>
      <c r="BL1055" s="551"/>
      <c r="BM1055" s="551"/>
      <c r="BN1055" s="551"/>
      <c r="BO1055" s="551"/>
      <c r="BP1055" s="551"/>
      <c r="BQ1055" s="551"/>
      <c r="BR1055" s="551"/>
      <c r="BS1055" s="551"/>
      <c r="BT1055" s="551"/>
      <c r="BU1055" s="551"/>
      <c r="BV1055" s="551"/>
      <c r="BW1055" s="551"/>
      <c r="BX1055" s="551"/>
      <c r="BY1055" s="551"/>
    </row>
    <row r="1056">
      <c r="A1056" s="551"/>
      <c r="B1056" s="551"/>
      <c r="C1056" s="551"/>
      <c r="D1056" s="551"/>
      <c r="E1056" s="554"/>
      <c r="H1056" s="551"/>
      <c r="I1056" s="551"/>
      <c r="J1056" s="551"/>
      <c r="K1056" s="551"/>
      <c r="L1056" s="551"/>
      <c r="M1056" s="551"/>
      <c r="N1056" s="551"/>
      <c r="O1056" s="551"/>
      <c r="P1056" s="551"/>
      <c r="Q1056" s="551"/>
      <c r="R1056" s="551"/>
      <c r="S1056" s="551"/>
      <c r="T1056" s="551"/>
      <c r="U1056" s="551"/>
      <c r="V1056" s="551"/>
      <c r="W1056" s="551"/>
      <c r="X1056" s="551"/>
      <c r="Y1056" s="551"/>
      <c r="Z1056" s="551"/>
      <c r="AA1056" s="551"/>
      <c r="AB1056" s="551"/>
      <c r="AC1056" s="551"/>
      <c r="AD1056" s="551"/>
      <c r="AE1056" s="551"/>
      <c r="AF1056" s="551"/>
      <c r="AG1056" s="551"/>
      <c r="AH1056" s="551"/>
      <c r="AI1056" s="551"/>
      <c r="AJ1056" s="551"/>
      <c r="AK1056" s="551"/>
      <c r="AL1056" s="551"/>
      <c r="AM1056" s="551"/>
      <c r="AN1056" s="551"/>
      <c r="AO1056" s="551"/>
      <c r="AP1056" s="551"/>
      <c r="AQ1056" s="551"/>
      <c r="AR1056" s="551"/>
      <c r="AS1056" s="551"/>
      <c r="AT1056" s="551"/>
      <c r="AU1056" s="551"/>
      <c r="AV1056" s="551"/>
      <c r="AW1056" s="551"/>
      <c r="AX1056" s="551"/>
      <c r="AY1056" s="551"/>
      <c r="AZ1056" s="551"/>
      <c r="BA1056" s="551"/>
      <c r="BB1056" s="551"/>
      <c r="BC1056" s="551"/>
      <c r="BD1056" s="551"/>
      <c r="BE1056" s="551"/>
      <c r="BF1056" s="551"/>
      <c r="BG1056" s="551"/>
      <c r="BH1056" s="551"/>
      <c r="BI1056" s="551"/>
      <c r="BJ1056" s="551"/>
      <c r="BK1056" s="551"/>
      <c r="BL1056" s="551"/>
      <c r="BM1056" s="551"/>
      <c r="BN1056" s="551"/>
      <c r="BO1056" s="551"/>
      <c r="BP1056" s="551"/>
      <c r="BQ1056" s="551"/>
      <c r="BR1056" s="551"/>
      <c r="BS1056" s="551"/>
      <c r="BT1056" s="551"/>
      <c r="BU1056" s="551"/>
      <c r="BV1056" s="551"/>
      <c r="BW1056" s="551"/>
      <c r="BX1056" s="551"/>
      <c r="BY1056" s="551"/>
    </row>
    <row r="1057">
      <c r="A1057" s="551"/>
      <c r="B1057" s="551"/>
      <c r="C1057" s="551"/>
      <c r="D1057" s="551"/>
      <c r="E1057" s="554"/>
      <c r="H1057" s="551"/>
      <c r="I1057" s="551"/>
      <c r="J1057" s="551"/>
      <c r="K1057" s="551"/>
      <c r="L1057" s="551"/>
      <c r="M1057" s="551"/>
      <c r="N1057" s="551"/>
      <c r="O1057" s="551"/>
      <c r="P1057" s="551"/>
      <c r="Q1057" s="551"/>
      <c r="R1057" s="551"/>
      <c r="S1057" s="551"/>
      <c r="T1057" s="551"/>
      <c r="U1057" s="551"/>
      <c r="V1057" s="551"/>
      <c r="W1057" s="551"/>
      <c r="X1057" s="551"/>
      <c r="Y1057" s="551"/>
      <c r="Z1057" s="551"/>
      <c r="AA1057" s="551"/>
      <c r="AB1057" s="551"/>
      <c r="AC1057" s="551"/>
      <c r="AD1057" s="551"/>
      <c r="AE1057" s="551"/>
      <c r="AF1057" s="551"/>
      <c r="AG1057" s="551"/>
      <c r="AH1057" s="551"/>
      <c r="AI1057" s="551"/>
      <c r="AJ1057" s="551"/>
      <c r="AK1057" s="551"/>
      <c r="AL1057" s="551"/>
      <c r="AM1057" s="551"/>
      <c r="AN1057" s="551"/>
      <c r="AO1057" s="551"/>
      <c r="AP1057" s="551"/>
      <c r="AQ1057" s="551"/>
      <c r="AR1057" s="551"/>
      <c r="AS1057" s="551"/>
      <c r="AT1057" s="551"/>
      <c r="AU1057" s="551"/>
      <c r="AV1057" s="551"/>
      <c r="AW1057" s="551"/>
      <c r="AX1057" s="551"/>
      <c r="AY1057" s="551"/>
      <c r="AZ1057" s="551"/>
      <c r="BA1057" s="551"/>
      <c r="BB1057" s="551"/>
      <c r="BC1057" s="551"/>
      <c r="BD1057" s="551"/>
      <c r="BE1057" s="551"/>
      <c r="BF1057" s="551"/>
      <c r="BG1057" s="551"/>
      <c r="BH1057" s="551"/>
      <c r="BI1057" s="551"/>
      <c r="BJ1057" s="551"/>
      <c r="BK1057" s="551"/>
      <c r="BL1057" s="551"/>
      <c r="BM1057" s="551"/>
      <c r="BN1057" s="551"/>
      <c r="BO1057" s="551"/>
      <c r="BP1057" s="551"/>
      <c r="BQ1057" s="551"/>
      <c r="BR1057" s="551"/>
      <c r="BS1057" s="551"/>
      <c r="BT1057" s="551"/>
      <c r="BU1057" s="551"/>
      <c r="BV1057" s="551"/>
      <c r="BW1057" s="551"/>
      <c r="BX1057" s="551"/>
      <c r="BY1057" s="551"/>
    </row>
    <row r="1058">
      <c r="A1058" s="551"/>
      <c r="B1058" s="551"/>
      <c r="C1058" s="551"/>
      <c r="D1058" s="551"/>
      <c r="E1058" s="554"/>
      <c r="H1058" s="551"/>
      <c r="I1058" s="551"/>
      <c r="J1058" s="551"/>
      <c r="K1058" s="551"/>
      <c r="L1058" s="551"/>
      <c r="M1058" s="551"/>
      <c r="N1058" s="551"/>
      <c r="O1058" s="551"/>
      <c r="P1058" s="551"/>
      <c r="Q1058" s="551"/>
      <c r="R1058" s="551"/>
      <c r="S1058" s="551"/>
      <c r="T1058" s="551"/>
      <c r="U1058" s="551"/>
      <c r="V1058" s="551"/>
      <c r="W1058" s="551"/>
      <c r="X1058" s="551"/>
      <c r="Y1058" s="551"/>
      <c r="Z1058" s="551"/>
      <c r="AA1058" s="551"/>
      <c r="AB1058" s="551"/>
      <c r="AC1058" s="551"/>
      <c r="AD1058" s="551"/>
      <c r="AE1058" s="551"/>
      <c r="AF1058" s="551"/>
      <c r="AG1058" s="551"/>
      <c r="AH1058" s="551"/>
      <c r="AI1058" s="551"/>
      <c r="AJ1058" s="551"/>
      <c r="AK1058" s="551"/>
      <c r="AL1058" s="551"/>
      <c r="AM1058" s="551"/>
      <c r="AN1058" s="551"/>
      <c r="AO1058" s="551"/>
      <c r="AP1058" s="551"/>
      <c r="AQ1058" s="551"/>
      <c r="AR1058" s="551"/>
      <c r="AS1058" s="551"/>
      <c r="AT1058" s="551"/>
      <c r="AU1058" s="551"/>
      <c r="AV1058" s="551"/>
      <c r="AW1058" s="551"/>
      <c r="AX1058" s="551"/>
      <c r="AY1058" s="551"/>
      <c r="AZ1058" s="551"/>
      <c r="BA1058" s="551"/>
      <c r="BB1058" s="551"/>
      <c r="BC1058" s="551"/>
      <c r="BD1058" s="551"/>
      <c r="BE1058" s="551"/>
      <c r="BF1058" s="551"/>
      <c r="BG1058" s="551"/>
      <c r="BH1058" s="551"/>
      <c r="BI1058" s="551"/>
      <c r="BJ1058" s="551"/>
      <c r="BK1058" s="551"/>
      <c r="BL1058" s="551"/>
      <c r="BM1058" s="551"/>
      <c r="BN1058" s="551"/>
      <c r="BO1058" s="551"/>
      <c r="BP1058" s="551"/>
      <c r="BQ1058" s="551"/>
      <c r="BR1058" s="551"/>
      <c r="BS1058" s="551"/>
      <c r="BT1058" s="551"/>
      <c r="BU1058" s="551"/>
      <c r="BV1058" s="551"/>
      <c r="BW1058" s="551"/>
      <c r="BX1058" s="551"/>
      <c r="BY1058" s="551"/>
    </row>
    <row r="1059">
      <c r="A1059" s="551"/>
      <c r="B1059" s="551"/>
      <c r="C1059" s="551"/>
      <c r="D1059" s="551"/>
      <c r="E1059" s="554"/>
      <c r="H1059" s="551"/>
      <c r="I1059" s="551"/>
      <c r="J1059" s="551"/>
      <c r="K1059" s="551"/>
      <c r="L1059" s="551"/>
      <c r="M1059" s="551"/>
      <c r="N1059" s="551"/>
      <c r="O1059" s="551"/>
      <c r="P1059" s="551"/>
      <c r="Q1059" s="551"/>
      <c r="R1059" s="551"/>
      <c r="S1059" s="551"/>
      <c r="T1059" s="551"/>
      <c r="U1059" s="551"/>
      <c r="V1059" s="551"/>
      <c r="W1059" s="551"/>
      <c r="X1059" s="551"/>
      <c r="Y1059" s="551"/>
      <c r="Z1059" s="551"/>
      <c r="AA1059" s="551"/>
      <c r="AB1059" s="551"/>
      <c r="AC1059" s="551"/>
      <c r="AD1059" s="551"/>
      <c r="AE1059" s="551"/>
      <c r="AF1059" s="551"/>
      <c r="AG1059" s="551"/>
      <c r="AH1059" s="551"/>
      <c r="AI1059" s="551"/>
      <c r="AJ1059" s="551"/>
      <c r="AK1059" s="551"/>
      <c r="AL1059" s="551"/>
      <c r="AM1059" s="551"/>
      <c r="AN1059" s="551"/>
      <c r="AO1059" s="551"/>
      <c r="AP1059" s="551"/>
      <c r="AQ1059" s="551"/>
      <c r="AR1059" s="551"/>
      <c r="AS1059" s="551"/>
      <c r="AT1059" s="551"/>
      <c r="AU1059" s="551"/>
      <c r="AV1059" s="551"/>
      <c r="AW1059" s="551"/>
      <c r="AX1059" s="551"/>
      <c r="AY1059" s="551"/>
      <c r="AZ1059" s="551"/>
      <c r="BA1059" s="551"/>
      <c r="BB1059" s="551"/>
      <c r="BC1059" s="551"/>
      <c r="BD1059" s="551"/>
      <c r="BE1059" s="551"/>
      <c r="BF1059" s="551"/>
      <c r="BG1059" s="551"/>
      <c r="BH1059" s="551"/>
      <c r="BI1059" s="551"/>
      <c r="BJ1059" s="551"/>
      <c r="BK1059" s="551"/>
      <c r="BL1059" s="551"/>
      <c r="BM1059" s="551"/>
      <c r="BN1059" s="551"/>
      <c r="BO1059" s="551"/>
      <c r="BP1059" s="551"/>
      <c r="BQ1059" s="551"/>
      <c r="BR1059" s="551"/>
      <c r="BS1059" s="551"/>
      <c r="BT1059" s="551"/>
      <c r="BU1059" s="551"/>
      <c r="BV1059" s="551"/>
      <c r="BW1059" s="551"/>
      <c r="BX1059" s="551"/>
      <c r="BY1059" s="551"/>
    </row>
    <row r="1060">
      <c r="A1060" s="551"/>
      <c r="B1060" s="551"/>
      <c r="C1060" s="551"/>
      <c r="D1060" s="551"/>
      <c r="E1060" s="554"/>
      <c r="H1060" s="551"/>
      <c r="I1060" s="551"/>
      <c r="J1060" s="551"/>
      <c r="K1060" s="551"/>
      <c r="L1060" s="551"/>
      <c r="M1060" s="551"/>
      <c r="N1060" s="551"/>
      <c r="O1060" s="551"/>
      <c r="P1060" s="551"/>
      <c r="Q1060" s="551"/>
      <c r="R1060" s="551"/>
      <c r="S1060" s="551"/>
      <c r="T1060" s="551"/>
      <c r="U1060" s="551"/>
      <c r="V1060" s="551"/>
      <c r="W1060" s="551"/>
      <c r="X1060" s="551"/>
      <c r="Y1060" s="551"/>
      <c r="Z1060" s="551"/>
      <c r="AA1060" s="551"/>
      <c r="AB1060" s="551"/>
      <c r="AC1060" s="551"/>
      <c r="AD1060" s="551"/>
      <c r="AE1060" s="551"/>
      <c r="AF1060" s="551"/>
      <c r="AG1060" s="551"/>
      <c r="AH1060" s="551"/>
      <c r="AI1060" s="551"/>
      <c r="AJ1060" s="551"/>
      <c r="AK1060" s="551"/>
      <c r="AL1060" s="551"/>
      <c r="AM1060" s="551"/>
      <c r="AN1060" s="551"/>
      <c r="AO1060" s="551"/>
      <c r="AP1060" s="551"/>
      <c r="AQ1060" s="551"/>
      <c r="AR1060" s="551"/>
      <c r="AS1060" s="551"/>
      <c r="AT1060" s="551"/>
      <c r="AU1060" s="551"/>
      <c r="AV1060" s="551"/>
      <c r="AW1060" s="551"/>
      <c r="AX1060" s="551"/>
      <c r="AY1060" s="551"/>
      <c r="AZ1060" s="551"/>
      <c r="BA1060" s="551"/>
      <c r="BB1060" s="551"/>
      <c r="BC1060" s="551"/>
      <c r="BD1060" s="551"/>
      <c r="BE1060" s="551"/>
      <c r="BF1060" s="551"/>
      <c r="BG1060" s="551"/>
      <c r="BH1060" s="551"/>
      <c r="BI1060" s="551"/>
      <c r="BJ1060" s="551"/>
      <c r="BK1060" s="551"/>
      <c r="BL1060" s="551"/>
      <c r="BM1060" s="551"/>
      <c r="BN1060" s="551"/>
      <c r="BO1060" s="551"/>
      <c r="BP1060" s="551"/>
      <c r="BQ1060" s="551"/>
      <c r="BR1060" s="551"/>
      <c r="BS1060" s="551"/>
      <c r="BT1060" s="551"/>
      <c r="BU1060" s="551"/>
      <c r="BV1060" s="551"/>
      <c r="BW1060" s="551"/>
      <c r="BX1060" s="551"/>
      <c r="BY1060" s="551"/>
    </row>
    <row r="1061">
      <c r="A1061" s="551"/>
      <c r="B1061" s="551"/>
      <c r="C1061" s="551"/>
      <c r="D1061" s="551"/>
      <c r="E1061" s="554"/>
      <c r="H1061" s="551"/>
      <c r="I1061" s="551"/>
      <c r="J1061" s="551"/>
      <c r="K1061" s="551"/>
      <c r="L1061" s="551"/>
      <c r="M1061" s="551"/>
      <c r="N1061" s="551"/>
      <c r="O1061" s="551"/>
      <c r="P1061" s="551"/>
      <c r="Q1061" s="551"/>
      <c r="R1061" s="551"/>
      <c r="S1061" s="551"/>
      <c r="T1061" s="551"/>
      <c r="U1061" s="551"/>
      <c r="V1061" s="551"/>
      <c r="W1061" s="551"/>
      <c r="X1061" s="551"/>
      <c r="Y1061" s="551"/>
      <c r="Z1061" s="551"/>
      <c r="AA1061" s="551"/>
      <c r="AB1061" s="551"/>
      <c r="AC1061" s="551"/>
      <c r="AD1061" s="551"/>
      <c r="AE1061" s="551"/>
      <c r="AF1061" s="551"/>
      <c r="AG1061" s="551"/>
      <c r="AH1061" s="551"/>
      <c r="AI1061" s="551"/>
      <c r="AJ1061" s="551"/>
      <c r="AK1061" s="551"/>
      <c r="AL1061" s="551"/>
      <c r="AM1061" s="551"/>
      <c r="AN1061" s="551"/>
      <c r="AO1061" s="551"/>
      <c r="AP1061" s="551"/>
      <c r="AQ1061" s="551"/>
      <c r="AR1061" s="551"/>
      <c r="AS1061" s="551"/>
      <c r="AT1061" s="551"/>
      <c r="AU1061" s="551"/>
      <c r="AV1061" s="551"/>
      <c r="AW1061" s="551"/>
      <c r="AX1061" s="551"/>
      <c r="AY1061" s="551"/>
      <c r="AZ1061" s="551"/>
      <c r="BA1061" s="551"/>
      <c r="BB1061" s="551"/>
      <c r="BC1061" s="551"/>
      <c r="BD1061" s="551"/>
      <c r="BE1061" s="551"/>
      <c r="BF1061" s="551"/>
      <c r="BG1061" s="551"/>
      <c r="BH1061" s="551"/>
      <c r="BI1061" s="551"/>
      <c r="BJ1061" s="551"/>
      <c r="BK1061" s="551"/>
      <c r="BL1061" s="551"/>
      <c r="BM1061" s="551"/>
      <c r="BN1061" s="551"/>
      <c r="BO1061" s="551"/>
      <c r="BP1061" s="551"/>
      <c r="BQ1061" s="551"/>
      <c r="BR1061" s="551"/>
      <c r="BS1061" s="551"/>
      <c r="BT1061" s="551"/>
      <c r="BU1061" s="551"/>
      <c r="BV1061" s="551"/>
      <c r="BW1061" s="551"/>
      <c r="BX1061" s="551"/>
      <c r="BY1061" s="551"/>
    </row>
    <row r="1062">
      <c r="A1062" s="551"/>
      <c r="B1062" s="551"/>
      <c r="C1062" s="551"/>
      <c r="D1062" s="551"/>
      <c r="E1062" s="554"/>
      <c r="H1062" s="551"/>
      <c r="I1062" s="551"/>
      <c r="J1062" s="551"/>
      <c r="K1062" s="551"/>
      <c r="L1062" s="551"/>
      <c r="M1062" s="551"/>
      <c r="N1062" s="551"/>
      <c r="O1062" s="551"/>
      <c r="P1062" s="551"/>
      <c r="Q1062" s="551"/>
      <c r="R1062" s="551"/>
      <c r="S1062" s="551"/>
      <c r="T1062" s="551"/>
      <c r="U1062" s="551"/>
      <c r="V1062" s="551"/>
      <c r="W1062" s="551"/>
      <c r="X1062" s="551"/>
      <c r="Y1062" s="551"/>
      <c r="Z1062" s="551"/>
      <c r="AA1062" s="551"/>
      <c r="AB1062" s="551"/>
      <c r="AC1062" s="551"/>
      <c r="AD1062" s="551"/>
      <c r="AE1062" s="551"/>
      <c r="AF1062" s="551"/>
      <c r="AG1062" s="551"/>
      <c r="AH1062" s="551"/>
      <c r="AI1062" s="551"/>
      <c r="AJ1062" s="551"/>
      <c r="AK1062" s="551"/>
      <c r="AL1062" s="551"/>
      <c r="AM1062" s="551"/>
      <c r="AN1062" s="551"/>
      <c r="AO1062" s="551"/>
      <c r="AP1062" s="551"/>
      <c r="AQ1062" s="551"/>
      <c r="AR1062" s="551"/>
      <c r="AS1062" s="551"/>
      <c r="AT1062" s="551"/>
      <c r="AU1062" s="551"/>
      <c r="AV1062" s="551"/>
      <c r="AW1062" s="551"/>
      <c r="AX1062" s="551"/>
      <c r="AY1062" s="551"/>
      <c r="AZ1062" s="551"/>
      <c r="BA1062" s="551"/>
      <c r="BB1062" s="551"/>
      <c r="BC1062" s="551"/>
      <c r="BD1062" s="551"/>
      <c r="BE1062" s="551"/>
      <c r="BF1062" s="551"/>
      <c r="BG1062" s="551"/>
      <c r="BH1062" s="551"/>
      <c r="BI1062" s="551"/>
      <c r="BJ1062" s="551"/>
      <c r="BK1062" s="551"/>
      <c r="BL1062" s="551"/>
      <c r="BM1062" s="551"/>
      <c r="BN1062" s="551"/>
      <c r="BO1062" s="551"/>
      <c r="BP1062" s="551"/>
      <c r="BQ1062" s="551"/>
      <c r="BR1062" s="551"/>
      <c r="BS1062" s="551"/>
      <c r="BT1062" s="551"/>
      <c r="BU1062" s="551"/>
      <c r="BV1062" s="551"/>
      <c r="BW1062" s="551"/>
      <c r="BX1062" s="551"/>
      <c r="BY1062" s="551"/>
    </row>
    <row r="1063">
      <c r="A1063" s="551"/>
      <c r="B1063" s="551"/>
      <c r="C1063" s="551"/>
      <c r="D1063" s="551"/>
      <c r="E1063" s="554"/>
      <c r="H1063" s="551"/>
      <c r="I1063" s="551"/>
      <c r="J1063" s="551"/>
      <c r="K1063" s="551"/>
      <c r="L1063" s="551"/>
      <c r="M1063" s="551"/>
      <c r="N1063" s="551"/>
      <c r="O1063" s="551"/>
      <c r="P1063" s="551"/>
      <c r="Q1063" s="551"/>
      <c r="R1063" s="551"/>
      <c r="S1063" s="551"/>
      <c r="T1063" s="551"/>
      <c r="U1063" s="551"/>
      <c r="V1063" s="551"/>
      <c r="W1063" s="551"/>
      <c r="X1063" s="551"/>
      <c r="Y1063" s="551"/>
      <c r="Z1063" s="551"/>
      <c r="AA1063" s="551"/>
      <c r="AB1063" s="551"/>
      <c r="AC1063" s="551"/>
      <c r="AD1063" s="551"/>
      <c r="AE1063" s="551"/>
      <c r="AF1063" s="551"/>
      <c r="AG1063" s="551"/>
      <c r="AH1063" s="551"/>
      <c r="AI1063" s="551"/>
      <c r="AJ1063" s="551"/>
      <c r="AK1063" s="551"/>
      <c r="AL1063" s="551"/>
      <c r="AM1063" s="551"/>
      <c r="AN1063" s="551"/>
      <c r="AO1063" s="551"/>
      <c r="AP1063" s="551"/>
      <c r="AQ1063" s="551"/>
      <c r="AR1063" s="551"/>
      <c r="AS1063" s="551"/>
      <c r="AT1063" s="551"/>
      <c r="AU1063" s="551"/>
      <c r="AV1063" s="551"/>
      <c r="AW1063" s="551"/>
      <c r="AX1063" s="551"/>
      <c r="AY1063" s="551"/>
      <c r="AZ1063" s="551"/>
      <c r="BA1063" s="551"/>
      <c r="BB1063" s="551"/>
      <c r="BC1063" s="551"/>
      <c r="BD1063" s="551"/>
      <c r="BE1063" s="551"/>
      <c r="BF1063" s="551"/>
      <c r="BG1063" s="551"/>
      <c r="BH1063" s="551"/>
      <c r="BI1063" s="551"/>
      <c r="BJ1063" s="551"/>
      <c r="BK1063" s="551"/>
      <c r="BL1063" s="551"/>
      <c r="BM1063" s="551"/>
      <c r="BN1063" s="551"/>
      <c r="BO1063" s="551"/>
      <c r="BP1063" s="551"/>
      <c r="BQ1063" s="551"/>
      <c r="BR1063" s="551"/>
      <c r="BS1063" s="551"/>
      <c r="BT1063" s="551"/>
      <c r="BU1063" s="551"/>
      <c r="BV1063" s="551"/>
      <c r="BW1063" s="551"/>
      <c r="BX1063" s="551"/>
      <c r="BY1063" s="551"/>
    </row>
    <row r="1064">
      <c r="A1064" s="551"/>
      <c r="B1064" s="551"/>
      <c r="C1064" s="551"/>
      <c r="D1064" s="551"/>
      <c r="E1064" s="554"/>
      <c r="H1064" s="551"/>
      <c r="I1064" s="551"/>
      <c r="J1064" s="551"/>
      <c r="K1064" s="551"/>
      <c r="L1064" s="551"/>
      <c r="M1064" s="551"/>
      <c r="N1064" s="551"/>
      <c r="O1064" s="551"/>
      <c r="P1064" s="551"/>
      <c r="Q1064" s="551"/>
      <c r="R1064" s="551"/>
      <c r="S1064" s="551"/>
      <c r="T1064" s="551"/>
      <c r="U1064" s="551"/>
      <c r="V1064" s="551"/>
      <c r="W1064" s="551"/>
      <c r="X1064" s="551"/>
      <c r="Y1064" s="551"/>
      <c r="Z1064" s="551"/>
      <c r="AA1064" s="551"/>
      <c r="AB1064" s="551"/>
      <c r="AC1064" s="551"/>
      <c r="AD1064" s="551"/>
      <c r="AE1064" s="551"/>
      <c r="AF1064" s="551"/>
      <c r="AG1064" s="551"/>
      <c r="AH1064" s="551"/>
      <c r="AI1064" s="551"/>
      <c r="AJ1064" s="551"/>
      <c r="AK1064" s="551"/>
      <c r="AL1064" s="551"/>
      <c r="AM1064" s="551"/>
      <c r="AN1064" s="551"/>
      <c r="AO1064" s="551"/>
      <c r="AP1064" s="551"/>
      <c r="AQ1064" s="551"/>
      <c r="AR1064" s="551"/>
      <c r="AS1064" s="551"/>
      <c r="AT1064" s="551"/>
      <c r="AU1064" s="551"/>
      <c r="AV1064" s="551"/>
      <c r="AW1064" s="551"/>
      <c r="AX1064" s="551"/>
      <c r="AY1064" s="551"/>
      <c r="AZ1064" s="551"/>
      <c r="BA1064" s="551"/>
      <c r="BB1064" s="551"/>
      <c r="BC1064" s="551"/>
      <c r="BD1064" s="551"/>
      <c r="BE1064" s="551"/>
      <c r="BF1064" s="551"/>
      <c r="BG1064" s="551"/>
      <c r="BH1064" s="551"/>
      <c r="BI1064" s="551"/>
      <c r="BJ1064" s="551"/>
      <c r="BK1064" s="551"/>
      <c r="BL1064" s="551"/>
      <c r="BM1064" s="551"/>
      <c r="BN1064" s="551"/>
      <c r="BO1064" s="551"/>
      <c r="BP1064" s="551"/>
      <c r="BQ1064" s="551"/>
      <c r="BR1064" s="551"/>
      <c r="BS1064" s="551"/>
      <c r="BT1064" s="551"/>
      <c r="BU1064" s="551"/>
      <c r="BV1064" s="551"/>
      <c r="BW1064" s="551"/>
      <c r="BX1064" s="551"/>
      <c r="BY1064" s="551"/>
    </row>
    <row r="1065">
      <c r="A1065" s="551"/>
      <c r="B1065" s="551"/>
      <c r="C1065" s="551"/>
      <c r="D1065" s="551"/>
      <c r="E1065" s="554"/>
      <c r="H1065" s="551"/>
      <c r="I1065" s="551"/>
      <c r="J1065" s="551"/>
      <c r="K1065" s="551"/>
      <c r="L1065" s="551"/>
      <c r="M1065" s="551"/>
      <c r="N1065" s="551"/>
      <c r="O1065" s="551"/>
      <c r="P1065" s="551"/>
      <c r="Q1065" s="551"/>
      <c r="R1065" s="551"/>
      <c r="S1065" s="551"/>
      <c r="T1065" s="551"/>
      <c r="U1065" s="551"/>
      <c r="V1065" s="551"/>
      <c r="W1065" s="551"/>
      <c r="X1065" s="551"/>
      <c r="Y1065" s="551"/>
      <c r="Z1065" s="551"/>
      <c r="AA1065" s="551"/>
      <c r="AB1065" s="551"/>
      <c r="AC1065" s="551"/>
      <c r="AD1065" s="551"/>
      <c r="AE1065" s="551"/>
      <c r="AF1065" s="551"/>
      <c r="AG1065" s="551"/>
      <c r="AH1065" s="551"/>
      <c r="AI1065" s="551"/>
      <c r="AJ1065" s="551"/>
      <c r="AK1065" s="551"/>
      <c r="AL1065" s="551"/>
      <c r="AM1065" s="551"/>
      <c r="AN1065" s="551"/>
      <c r="AO1065" s="551"/>
      <c r="AP1065" s="551"/>
      <c r="AQ1065" s="551"/>
      <c r="AR1065" s="551"/>
      <c r="AS1065" s="551"/>
      <c r="AT1065" s="551"/>
      <c r="AU1065" s="551"/>
      <c r="AV1065" s="551"/>
      <c r="AW1065" s="551"/>
      <c r="AX1065" s="551"/>
      <c r="AY1065" s="551"/>
      <c r="AZ1065" s="551"/>
      <c r="BA1065" s="551"/>
      <c r="BB1065" s="551"/>
      <c r="BC1065" s="551"/>
      <c r="BD1065" s="551"/>
      <c r="BE1065" s="551"/>
      <c r="BF1065" s="551"/>
      <c r="BG1065" s="551"/>
      <c r="BH1065" s="551"/>
      <c r="BI1065" s="551"/>
      <c r="BJ1065" s="551"/>
      <c r="BK1065" s="551"/>
      <c r="BL1065" s="551"/>
      <c r="BM1065" s="551"/>
      <c r="BN1065" s="551"/>
      <c r="BO1065" s="551"/>
      <c r="BP1065" s="551"/>
      <c r="BQ1065" s="551"/>
      <c r="BR1065" s="551"/>
      <c r="BS1065" s="551"/>
      <c r="BT1065" s="551"/>
      <c r="BU1065" s="551"/>
      <c r="BV1065" s="551"/>
      <c r="BW1065" s="551"/>
      <c r="BX1065" s="551"/>
      <c r="BY1065" s="551"/>
    </row>
    <row r="1066">
      <c r="A1066" s="551"/>
      <c r="B1066" s="551"/>
      <c r="C1066" s="551"/>
      <c r="D1066" s="551"/>
      <c r="E1066" s="554"/>
      <c r="H1066" s="551"/>
      <c r="I1066" s="551"/>
      <c r="J1066" s="551"/>
      <c r="K1066" s="551"/>
      <c r="L1066" s="551"/>
      <c r="M1066" s="551"/>
      <c r="N1066" s="551"/>
      <c r="O1066" s="551"/>
      <c r="P1066" s="551"/>
      <c r="Q1066" s="551"/>
      <c r="R1066" s="551"/>
      <c r="S1066" s="551"/>
      <c r="T1066" s="551"/>
      <c r="U1066" s="551"/>
      <c r="V1066" s="551"/>
      <c r="W1066" s="551"/>
      <c r="X1066" s="551"/>
      <c r="Y1066" s="551"/>
      <c r="Z1066" s="551"/>
      <c r="AA1066" s="551"/>
      <c r="AB1066" s="551"/>
      <c r="AC1066" s="551"/>
      <c r="AD1066" s="551"/>
      <c r="AE1066" s="551"/>
      <c r="AF1066" s="551"/>
      <c r="AG1066" s="551"/>
      <c r="AH1066" s="551"/>
      <c r="AI1066" s="551"/>
      <c r="AJ1066" s="551"/>
      <c r="AK1066" s="551"/>
      <c r="AL1066" s="551"/>
      <c r="AM1066" s="551"/>
      <c r="AN1066" s="551"/>
      <c r="AO1066" s="551"/>
      <c r="AP1066" s="551"/>
      <c r="AQ1066" s="551"/>
      <c r="AR1066" s="551"/>
      <c r="AS1066" s="551"/>
      <c r="AT1066" s="551"/>
      <c r="AU1066" s="551"/>
      <c r="AV1066" s="551"/>
      <c r="AW1066" s="551"/>
      <c r="AX1066" s="551"/>
      <c r="AY1066" s="551"/>
      <c r="AZ1066" s="551"/>
      <c r="BA1066" s="551"/>
      <c r="BB1066" s="551"/>
      <c r="BC1066" s="551"/>
      <c r="BD1066" s="551"/>
      <c r="BE1066" s="551"/>
      <c r="BF1066" s="551"/>
      <c r="BG1066" s="551"/>
      <c r="BH1066" s="551"/>
      <c r="BI1066" s="551"/>
      <c r="BJ1066" s="551"/>
      <c r="BK1066" s="551"/>
      <c r="BL1066" s="551"/>
      <c r="BM1066" s="551"/>
      <c r="BN1066" s="551"/>
      <c r="BO1066" s="551"/>
      <c r="BP1066" s="551"/>
      <c r="BQ1066" s="551"/>
      <c r="BR1066" s="551"/>
      <c r="BS1066" s="551"/>
      <c r="BT1066" s="551"/>
      <c r="BU1066" s="551"/>
      <c r="BV1066" s="551"/>
      <c r="BW1066" s="551"/>
      <c r="BX1066" s="551"/>
      <c r="BY1066" s="551"/>
    </row>
    <row r="1067">
      <c r="A1067" s="551"/>
      <c r="B1067" s="551"/>
      <c r="C1067" s="551"/>
      <c r="D1067" s="551"/>
      <c r="E1067" s="554"/>
      <c r="H1067" s="551"/>
      <c r="I1067" s="551"/>
      <c r="J1067" s="551"/>
      <c r="K1067" s="551"/>
      <c r="L1067" s="551"/>
      <c r="M1067" s="551"/>
      <c r="N1067" s="551"/>
      <c r="O1067" s="551"/>
      <c r="P1067" s="551"/>
      <c r="Q1067" s="551"/>
      <c r="R1067" s="551"/>
      <c r="S1067" s="551"/>
      <c r="T1067" s="551"/>
      <c r="U1067" s="551"/>
      <c r="V1067" s="551"/>
      <c r="W1067" s="551"/>
      <c r="X1067" s="551"/>
      <c r="Y1067" s="551"/>
      <c r="Z1067" s="551"/>
      <c r="AA1067" s="551"/>
      <c r="AB1067" s="551"/>
      <c r="AC1067" s="551"/>
      <c r="AD1067" s="551"/>
      <c r="AE1067" s="551"/>
      <c r="AF1067" s="551"/>
      <c r="AG1067" s="551"/>
      <c r="AH1067" s="551"/>
      <c r="AI1067" s="551"/>
      <c r="AJ1067" s="551"/>
      <c r="AK1067" s="551"/>
      <c r="AL1067" s="551"/>
      <c r="AM1067" s="551"/>
      <c r="AN1067" s="551"/>
      <c r="AO1067" s="551"/>
      <c r="AP1067" s="551"/>
      <c r="AQ1067" s="551"/>
      <c r="AR1067" s="551"/>
      <c r="AS1067" s="551"/>
      <c r="AT1067" s="551"/>
      <c r="AU1067" s="551"/>
      <c r="AV1067" s="551"/>
      <c r="AW1067" s="551"/>
      <c r="AX1067" s="551"/>
      <c r="AY1067" s="551"/>
      <c r="AZ1067" s="551"/>
      <c r="BA1067" s="551"/>
      <c r="BB1067" s="551"/>
      <c r="BC1067" s="551"/>
      <c r="BD1067" s="551"/>
      <c r="BE1067" s="551"/>
      <c r="BF1067" s="551"/>
      <c r="BG1067" s="551"/>
      <c r="BH1067" s="551"/>
      <c r="BI1067" s="551"/>
      <c r="BJ1067" s="551"/>
      <c r="BK1067" s="551"/>
      <c r="BL1067" s="551"/>
      <c r="BM1067" s="551"/>
      <c r="BN1067" s="551"/>
      <c r="BO1067" s="551"/>
      <c r="BP1067" s="551"/>
      <c r="BQ1067" s="551"/>
      <c r="BR1067" s="551"/>
      <c r="BS1067" s="551"/>
      <c r="BT1067" s="551"/>
      <c r="BU1067" s="551"/>
      <c r="BV1067" s="551"/>
      <c r="BW1067" s="551"/>
      <c r="BX1067" s="551"/>
      <c r="BY1067" s="551"/>
    </row>
    <row r="1068">
      <c r="A1068" s="551"/>
      <c r="B1068" s="551"/>
      <c r="C1068" s="551"/>
      <c r="D1068" s="551"/>
      <c r="E1068" s="554"/>
      <c r="H1068" s="551"/>
      <c r="I1068" s="551"/>
      <c r="J1068" s="551"/>
      <c r="K1068" s="551"/>
      <c r="L1068" s="551"/>
      <c r="M1068" s="551"/>
      <c r="N1068" s="551"/>
      <c r="O1068" s="551"/>
      <c r="P1068" s="551"/>
      <c r="Q1068" s="551"/>
      <c r="R1068" s="551"/>
      <c r="S1068" s="551"/>
      <c r="T1068" s="551"/>
      <c r="U1068" s="551"/>
      <c r="V1068" s="551"/>
      <c r="W1068" s="551"/>
      <c r="X1068" s="551"/>
      <c r="Y1068" s="551"/>
      <c r="Z1068" s="551"/>
      <c r="AA1068" s="551"/>
      <c r="AB1068" s="551"/>
      <c r="AC1068" s="551"/>
      <c r="AD1068" s="551"/>
      <c r="AE1068" s="551"/>
      <c r="AF1068" s="551"/>
      <c r="AG1068" s="551"/>
      <c r="AH1068" s="551"/>
      <c r="AI1068" s="551"/>
      <c r="AJ1068" s="551"/>
      <c r="AK1068" s="551"/>
      <c r="AL1068" s="551"/>
      <c r="AM1068" s="551"/>
      <c r="AN1068" s="551"/>
      <c r="AO1068" s="551"/>
      <c r="AP1068" s="551"/>
      <c r="AQ1068" s="551"/>
      <c r="AR1068" s="551"/>
      <c r="AS1068" s="551"/>
      <c r="AT1068" s="551"/>
      <c r="AU1068" s="551"/>
      <c r="AV1068" s="551"/>
      <c r="AW1068" s="551"/>
      <c r="AX1068" s="551"/>
      <c r="AY1068" s="551"/>
      <c r="AZ1068" s="551"/>
      <c r="BA1068" s="551"/>
      <c r="BB1068" s="551"/>
      <c r="BC1068" s="551"/>
      <c r="BD1068" s="551"/>
      <c r="BE1068" s="551"/>
      <c r="BF1068" s="551"/>
      <c r="BG1068" s="551"/>
      <c r="BH1068" s="551"/>
      <c r="BI1068" s="551"/>
      <c r="BJ1068" s="551"/>
      <c r="BK1068" s="551"/>
      <c r="BL1068" s="551"/>
      <c r="BM1068" s="551"/>
      <c r="BN1068" s="551"/>
      <c r="BO1068" s="551"/>
      <c r="BP1068" s="551"/>
      <c r="BQ1068" s="551"/>
      <c r="BR1068" s="551"/>
      <c r="BS1068" s="551"/>
      <c r="BT1068" s="551"/>
      <c r="BU1068" s="551"/>
      <c r="BV1068" s="551"/>
      <c r="BW1068" s="551"/>
      <c r="BX1068" s="551"/>
      <c r="BY1068" s="551"/>
    </row>
    <row r="1069">
      <c r="A1069" s="551"/>
      <c r="B1069" s="551"/>
      <c r="C1069" s="551"/>
      <c r="D1069" s="551"/>
      <c r="E1069" s="554"/>
      <c r="H1069" s="551"/>
      <c r="I1069" s="551"/>
      <c r="J1069" s="551"/>
      <c r="K1069" s="551"/>
      <c r="L1069" s="551"/>
      <c r="M1069" s="551"/>
      <c r="N1069" s="551"/>
      <c r="O1069" s="551"/>
      <c r="P1069" s="551"/>
      <c r="Q1069" s="551"/>
      <c r="R1069" s="551"/>
      <c r="S1069" s="551"/>
      <c r="T1069" s="551"/>
      <c r="U1069" s="551"/>
      <c r="V1069" s="551"/>
      <c r="W1069" s="551"/>
      <c r="X1069" s="551"/>
      <c r="Y1069" s="551"/>
      <c r="Z1069" s="551"/>
      <c r="AA1069" s="551"/>
      <c r="AB1069" s="551"/>
      <c r="AC1069" s="551"/>
      <c r="AD1069" s="551"/>
      <c r="AE1069" s="551"/>
      <c r="AF1069" s="551"/>
      <c r="AG1069" s="551"/>
      <c r="AH1069" s="551"/>
      <c r="AI1069" s="551"/>
      <c r="AJ1069" s="551"/>
      <c r="AK1069" s="551"/>
      <c r="AL1069" s="551"/>
      <c r="AM1069" s="551"/>
      <c r="AN1069" s="551"/>
      <c r="AO1069" s="551"/>
      <c r="AP1069" s="551"/>
      <c r="AQ1069" s="551"/>
      <c r="AR1069" s="551"/>
      <c r="AS1069" s="551"/>
      <c r="AT1069" s="551"/>
      <c r="AU1069" s="551"/>
      <c r="AV1069" s="551"/>
      <c r="AW1069" s="551"/>
      <c r="AX1069" s="551"/>
      <c r="AY1069" s="551"/>
      <c r="AZ1069" s="551"/>
      <c r="BA1069" s="551"/>
      <c r="BB1069" s="551"/>
      <c r="BC1069" s="551"/>
      <c r="BD1069" s="551"/>
      <c r="BE1069" s="551"/>
      <c r="BF1069" s="551"/>
      <c r="BG1069" s="551"/>
      <c r="BH1069" s="551"/>
      <c r="BI1069" s="551"/>
      <c r="BJ1069" s="551"/>
      <c r="BK1069" s="551"/>
      <c r="BL1069" s="551"/>
      <c r="BM1069" s="551"/>
      <c r="BN1069" s="551"/>
      <c r="BO1069" s="551"/>
      <c r="BP1069" s="551"/>
      <c r="BQ1069" s="551"/>
      <c r="BR1069" s="551"/>
      <c r="BS1069" s="551"/>
      <c r="BT1069" s="551"/>
      <c r="BU1069" s="551"/>
      <c r="BV1069" s="551"/>
      <c r="BW1069" s="551"/>
      <c r="BX1069" s="551"/>
      <c r="BY1069" s="551"/>
    </row>
    <row r="1070">
      <c r="A1070" s="551"/>
      <c r="B1070" s="551"/>
      <c r="C1070" s="551"/>
      <c r="D1070" s="551"/>
      <c r="E1070" s="554"/>
      <c r="H1070" s="551"/>
      <c r="I1070" s="551"/>
      <c r="J1070" s="551"/>
      <c r="K1070" s="551"/>
      <c r="L1070" s="551"/>
      <c r="M1070" s="551"/>
      <c r="N1070" s="551"/>
      <c r="O1070" s="551"/>
      <c r="P1070" s="551"/>
      <c r="Q1070" s="551"/>
      <c r="R1070" s="551"/>
      <c r="S1070" s="551"/>
      <c r="T1070" s="551"/>
      <c r="U1070" s="551"/>
      <c r="V1070" s="551"/>
      <c r="W1070" s="551"/>
      <c r="X1070" s="551"/>
      <c r="Y1070" s="551"/>
      <c r="Z1070" s="551"/>
      <c r="AA1070" s="551"/>
      <c r="AB1070" s="551"/>
      <c r="AC1070" s="551"/>
      <c r="AD1070" s="551"/>
      <c r="AE1070" s="551"/>
      <c r="AF1070" s="551"/>
      <c r="AG1070" s="551"/>
      <c r="AH1070" s="551"/>
      <c r="AI1070" s="551"/>
      <c r="AJ1070" s="551"/>
      <c r="AK1070" s="551"/>
      <c r="AL1070" s="551"/>
      <c r="AM1070" s="551"/>
      <c r="AN1070" s="551"/>
      <c r="AO1070" s="551"/>
      <c r="AP1070" s="551"/>
      <c r="AQ1070" s="551"/>
      <c r="AR1070" s="551"/>
      <c r="AS1070" s="551"/>
      <c r="AT1070" s="551"/>
      <c r="AU1070" s="551"/>
      <c r="AV1070" s="551"/>
      <c r="AW1070" s="551"/>
      <c r="AX1070" s="551"/>
      <c r="AY1070" s="551"/>
      <c r="AZ1070" s="551"/>
      <c r="BA1070" s="551"/>
      <c r="BB1070" s="551"/>
      <c r="BC1070" s="551"/>
      <c r="BD1070" s="551"/>
      <c r="BE1070" s="551"/>
      <c r="BF1070" s="551"/>
      <c r="BG1070" s="551"/>
      <c r="BH1070" s="551"/>
      <c r="BI1070" s="551"/>
      <c r="BJ1070" s="551"/>
      <c r="BK1070" s="551"/>
      <c r="BL1070" s="551"/>
      <c r="BM1070" s="551"/>
      <c r="BN1070" s="551"/>
      <c r="BO1070" s="551"/>
      <c r="BP1070" s="551"/>
      <c r="BQ1070" s="551"/>
      <c r="BR1070" s="551"/>
      <c r="BS1070" s="551"/>
      <c r="BT1070" s="551"/>
      <c r="BU1070" s="551"/>
      <c r="BV1070" s="551"/>
      <c r="BW1070" s="551"/>
      <c r="BX1070" s="551"/>
      <c r="BY1070" s="551"/>
    </row>
    <row r="1071">
      <c r="A1071" s="551"/>
      <c r="B1071" s="551"/>
      <c r="C1071" s="551"/>
      <c r="D1071" s="551"/>
      <c r="E1071" s="554"/>
      <c r="H1071" s="551"/>
      <c r="I1071" s="551"/>
      <c r="J1071" s="551"/>
      <c r="K1071" s="551"/>
      <c r="L1071" s="551"/>
      <c r="M1071" s="551"/>
      <c r="N1071" s="551"/>
      <c r="O1071" s="551"/>
      <c r="P1071" s="551"/>
      <c r="Q1071" s="551"/>
      <c r="R1071" s="551"/>
      <c r="S1071" s="551"/>
      <c r="T1071" s="551"/>
      <c r="U1071" s="551"/>
      <c r="V1071" s="551"/>
      <c r="W1071" s="551"/>
      <c r="X1071" s="551"/>
      <c r="Y1071" s="551"/>
      <c r="Z1071" s="551"/>
      <c r="AA1071" s="551"/>
      <c r="AB1071" s="551"/>
      <c r="AC1071" s="551"/>
      <c r="AD1071" s="551"/>
      <c r="AE1071" s="551"/>
      <c r="AF1071" s="551"/>
      <c r="AG1071" s="551"/>
      <c r="AH1071" s="551"/>
      <c r="AI1071" s="551"/>
      <c r="AJ1071" s="551"/>
      <c r="AK1071" s="551"/>
      <c r="AL1071" s="551"/>
      <c r="AM1071" s="551"/>
      <c r="AN1071" s="551"/>
      <c r="AO1071" s="551"/>
      <c r="AP1071" s="551"/>
      <c r="AQ1071" s="551"/>
      <c r="AR1071" s="551"/>
      <c r="AS1071" s="551"/>
      <c r="AT1071" s="551"/>
      <c r="AU1071" s="551"/>
      <c r="AV1071" s="551"/>
      <c r="AW1071" s="551"/>
      <c r="AX1071" s="551"/>
      <c r="AY1071" s="551"/>
      <c r="AZ1071" s="551"/>
      <c r="BA1071" s="551"/>
      <c r="BB1071" s="551"/>
      <c r="BC1071" s="551"/>
      <c r="BD1071" s="551"/>
      <c r="BE1071" s="551"/>
      <c r="BF1071" s="551"/>
      <c r="BG1071" s="551"/>
      <c r="BH1071" s="551"/>
      <c r="BI1071" s="551"/>
      <c r="BJ1071" s="551"/>
      <c r="BK1071" s="551"/>
      <c r="BL1071" s="551"/>
      <c r="BM1071" s="551"/>
      <c r="BN1071" s="551"/>
      <c r="BO1071" s="551"/>
      <c r="BP1071" s="551"/>
      <c r="BQ1071" s="551"/>
      <c r="BR1071" s="551"/>
      <c r="BS1071" s="551"/>
      <c r="BT1071" s="551"/>
      <c r="BU1071" s="551"/>
      <c r="BV1071" s="551"/>
      <c r="BW1071" s="551"/>
      <c r="BX1071" s="551"/>
      <c r="BY1071" s="551"/>
    </row>
    <row r="1072">
      <c r="A1072" s="551"/>
      <c r="B1072" s="551"/>
      <c r="C1072" s="551"/>
      <c r="D1072" s="551"/>
      <c r="E1072" s="554"/>
      <c r="H1072" s="551"/>
      <c r="I1072" s="551"/>
      <c r="J1072" s="551"/>
      <c r="K1072" s="551"/>
      <c r="L1072" s="551"/>
      <c r="M1072" s="551"/>
      <c r="N1072" s="551"/>
      <c r="O1072" s="551"/>
      <c r="P1072" s="551"/>
      <c r="Q1072" s="551"/>
      <c r="R1072" s="551"/>
      <c r="S1072" s="551"/>
      <c r="T1072" s="551"/>
      <c r="U1072" s="551"/>
      <c r="V1072" s="551"/>
      <c r="W1072" s="551"/>
      <c r="X1072" s="551"/>
      <c r="Y1072" s="551"/>
      <c r="Z1072" s="551"/>
      <c r="AA1072" s="551"/>
      <c r="AB1072" s="551"/>
      <c r="AC1072" s="551"/>
      <c r="AD1072" s="551"/>
      <c r="AE1072" s="551"/>
      <c r="AF1072" s="551"/>
      <c r="AG1072" s="551"/>
      <c r="AH1072" s="551"/>
      <c r="AI1072" s="551"/>
      <c r="AJ1072" s="551"/>
      <c r="AK1072" s="551"/>
      <c r="AL1072" s="551"/>
      <c r="AM1072" s="551"/>
      <c r="AN1072" s="551"/>
      <c r="AO1072" s="551"/>
      <c r="AP1072" s="551"/>
      <c r="AQ1072" s="551"/>
      <c r="AR1072" s="551"/>
      <c r="AS1072" s="551"/>
      <c r="AT1072" s="551"/>
      <c r="AU1072" s="551"/>
      <c r="AV1072" s="551"/>
      <c r="AW1072" s="551"/>
      <c r="AX1072" s="551"/>
      <c r="AY1072" s="551"/>
      <c r="AZ1072" s="551"/>
      <c r="BA1072" s="551"/>
      <c r="BB1072" s="551"/>
      <c r="BC1072" s="551"/>
      <c r="BD1072" s="551"/>
      <c r="BE1072" s="551"/>
      <c r="BF1072" s="551"/>
      <c r="BG1072" s="551"/>
      <c r="BH1072" s="551"/>
      <c r="BI1072" s="551"/>
      <c r="BJ1072" s="551"/>
      <c r="BK1072" s="551"/>
      <c r="BL1072" s="551"/>
      <c r="BM1072" s="551"/>
      <c r="BN1072" s="551"/>
      <c r="BO1072" s="551"/>
      <c r="BP1072" s="551"/>
      <c r="BQ1072" s="551"/>
      <c r="BR1072" s="551"/>
      <c r="BS1072" s="551"/>
      <c r="BT1072" s="551"/>
      <c r="BU1072" s="551"/>
      <c r="BV1072" s="551"/>
      <c r="BW1072" s="551"/>
      <c r="BX1072" s="551"/>
      <c r="BY1072" s="551"/>
    </row>
    <row r="1073">
      <c r="A1073" s="551"/>
      <c r="B1073" s="551"/>
      <c r="C1073" s="551"/>
      <c r="D1073" s="551"/>
      <c r="E1073" s="554"/>
      <c r="H1073" s="551"/>
      <c r="I1073" s="551"/>
      <c r="J1073" s="551"/>
      <c r="K1073" s="551"/>
      <c r="L1073" s="551"/>
      <c r="M1073" s="551"/>
      <c r="N1073" s="551"/>
      <c r="O1073" s="551"/>
      <c r="P1073" s="551"/>
      <c r="Q1073" s="551"/>
      <c r="R1073" s="551"/>
      <c r="S1073" s="551"/>
      <c r="T1073" s="551"/>
      <c r="U1073" s="551"/>
      <c r="V1073" s="551"/>
      <c r="W1073" s="551"/>
      <c r="X1073" s="551"/>
      <c r="Y1073" s="551"/>
      <c r="Z1073" s="551"/>
      <c r="AA1073" s="551"/>
      <c r="AB1073" s="551"/>
      <c r="AC1073" s="551"/>
      <c r="AD1073" s="551"/>
      <c r="AE1073" s="551"/>
      <c r="AF1073" s="551"/>
      <c r="AG1073" s="551"/>
      <c r="AH1073" s="551"/>
      <c r="AI1073" s="551"/>
      <c r="AJ1073" s="551"/>
      <c r="AK1073" s="551"/>
      <c r="AL1073" s="551"/>
      <c r="AM1073" s="551"/>
      <c r="AN1073" s="551"/>
      <c r="AO1073" s="551"/>
      <c r="AP1073" s="551"/>
      <c r="AQ1073" s="551"/>
      <c r="AR1073" s="551"/>
      <c r="AS1073" s="551"/>
      <c r="AT1073" s="551"/>
      <c r="AU1073" s="551"/>
      <c r="AV1073" s="551"/>
      <c r="AW1073" s="551"/>
      <c r="AX1073" s="551"/>
      <c r="AY1073" s="551"/>
      <c r="AZ1073" s="551"/>
      <c r="BA1073" s="551"/>
      <c r="BB1073" s="551"/>
      <c r="BC1073" s="551"/>
      <c r="BD1073" s="551"/>
      <c r="BE1073" s="551"/>
      <c r="BF1073" s="551"/>
      <c r="BG1073" s="551"/>
      <c r="BH1073" s="551"/>
      <c r="BI1073" s="551"/>
      <c r="BJ1073" s="551"/>
      <c r="BK1073" s="551"/>
      <c r="BL1073" s="551"/>
      <c r="BM1073" s="551"/>
      <c r="BN1073" s="551"/>
      <c r="BO1073" s="551"/>
      <c r="BP1073" s="551"/>
      <c r="BQ1073" s="551"/>
      <c r="BR1073" s="551"/>
      <c r="BS1073" s="551"/>
      <c r="BT1073" s="551"/>
      <c r="BU1073" s="551"/>
      <c r="BV1073" s="551"/>
      <c r="BW1073" s="551"/>
      <c r="BX1073" s="551"/>
      <c r="BY1073" s="551"/>
    </row>
    <row r="1074">
      <c r="A1074" s="551"/>
      <c r="B1074" s="551"/>
      <c r="C1074" s="551"/>
      <c r="D1074" s="551"/>
      <c r="E1074" s="554"/>
      <c r="H1074" s="551"/>
      <c r="I1074" s="551"/>
      <c r="J1074" s="551"/>
      <c r="K1074" s="551"/>
      <c r="L1074" s="551"/>
      <c r="M1074" s="551"/>
      <c r="N1074" s="551"/>
      <c r="O1074" s="551"/>
      <c r="P1074" s="551"/>
      <c r="Q1074" s="551"/>
      <c r="R1074" s="551"/>
      <c r="S1074" s="551"/>
      <c r="T1074" s="551"/>
      <c r="U1074" s="551"/>
      <c r="V1074" s="551"/>
      <c r="W1074" s="551"/>
      <c r="X1074" s="551"/>
      <c r="Y1074" s="551"/>
      <c r="Z1074" s="551"/>
      <c r="AA1074" s="551"/>
      <c r="AB1074" s="551"/>
      <c r="AC1074" s="551"/>
      <c r="AD1074" s="551"/>
      <c r="AE1074" s="551"/>
      <c r="AF1074" s="551"/>
      <c r="AG1074" s="551"/>
      <c r="AH1074" s="551"/>
      <c r="AI1074" s="551"/>
      <c r="AJ1074" s="551"/>
      <c r="AK1074" s="551"/>
      <c r="AL1074" s="551"/>
      <c r="AM1074" s="551"/>
      <c r="AN1074" s="551"/>
      <c r="AO1074" s="551"/>
      <c r="AP1074" s="551"/>
      <c r="AQ1074" s="551"/>
      <c r="AR1074" s="551"/>
      <c r="AS1074" s="551"/>
      <c r="AT1074" s="551"/>
      <c r="AU1074" s="551"/>
      <c r="AV1074" s="551"/>
      <c r="AW1074" s="551"/>
      <c r="AX1074" s="551"/>
      <c r="AY1074" s="551"/>
      <c r="AZ1074" s="551"/>
      <c r="BA1074" s="551"/>
      <c r="BB1074" s="551"/>
      <c r="BC1074" s="551"/>
      <c r="BD1074" s="551"/>
      <c r="BE1074" s="551"/>
      <c r="BF1074" s="551"/>
      <c r="BG1074" s="551"/>
      <c r="BH1074" s="551"/>
      <c r="BI1074" s="551"/>
      <c r="BJ1074" s="551"/>
      <c r="BK1074" s="551"/>
      <c r="BL1074" s="551"/>
      <c r="BM1074" s="551"/>
      <c r="BN1074" s="551"/>
      <c r="BO1074" s="551"/>
      <c r="BP1074" s="551"/>
      <c r="BQ1074" s="551"/>
      <c r="BR1074" s="551"/>
      <c r="BS1074" s="551"/>
      <c r="BT1074" s="551"/>
      <c r="BU1074" s="551"/>
      <c r="BV1074" s="551"/>
      <c r="BW1074" s="551"/>
      <c r="BX1074" s="551"/>
      <c r="BY1074" s="551"/>
    </row>
    <row r="1075">
      <c r="A1075" s="551"/>
      <c r="B1075" s="551"/>
      <c r="C1075" s="551"/>
      <c r="D1075" s="551"/>
      <c r="E1075" s="554"/>
      <c r="H1075" s="551"/>
      <c r="I1075" s="551"/>
      <c r="J1075" s="551"/>
      <c r="K1075" s="551"/>
      <c r="L1075" s="551"/>
      <c r="M1075" s="551"/>
      <c r="N1075" s="551"/>
      <c r="O1075" s="551"/>
      <c r="P1075" s="551"/>
      <c r="Q1075" s="551"/>
      <c r="R1075" s="551"/>
      <c r="S1075" s="551"/>
      <c r="T1075" s="551"/>
      <c r="U1075" s="551"/>
      <c r="V1075" s="551"/>
      <c r="W1075" s="551"/>
      <c r="X1075" s="551"/>
      <c r="Y1075" s="551"/>
      <c r="Z1075" s="551"/>
      <c r="AA1075" s="551"/>
      <c r="AB1075" s="551"/>
      <c r="AC1075" s="551"/>
      <c r="AD1075" s="551"/>
      <c r="AE1075" s="551"/>
      <c r="AF1075" s="551"/>
      <c r="AG1075" s="551"/>
      <c r="AH1075" s="551"/>
      <c r="AI1075" s="551"/>
      <c r="AJ1075" s="551"/>
      <c r="AK1075" s="551"/>
      <c r="AL1075" s="551"/>
      <c r="AM1075" s="551"/>
      <c r="AN1075" s="551"/>
      <c r="AO1075" s="551"/>
      <c r="AP1075" s="551"/>
      <c r="AQ1075" s="551"/>
      <c r="AR1075" s="551"/>
      <c r="AS1075" s="551"/>
      <c r="AT1075" s="551"/>
      <c r="AU1075" s="551"/>
      <c r="AV1075" s="551"/>
      <c r="AW1075" s="551"/>
      <c r="AX1075" s="551"/>
      <c r="AY1075" s="551"/>
      <c r="AZ1075" s="551"/>
      <c r="BA1075" s="551"/>
      <c r="BB1075" s="551"/>
      <c r="BC1075" s="551"/>
      <c r="BD1075" s="551"/>
      <c r="BE1075" s="551"/>
      <c r="BF1075" s="551"/>
      <c r="BG1075" s="551"/>
      <c r="BH1075" s="551"/>
      <c r="BI1075" s="551"/>
      <c r="BJ1075" s="551"/>
      <c r="BK1075" s="551"/>
      <c r="BL1075" s="551"/>
      <c r="BM1075" s="551"/>
      <c r="BN1075" s="551"/>
      <c r="BO1075" s="551"/>
      <c r="BP1075" s="551"/>
      <c r="BQ1075" s="551"/>
      <c r="BR1075" s="551"/>
      <c r="BS1075" s="551"/>
      <c r="BT1075" s="551"/>
      <c r="BU1075" s="551"/>
      <c r="BV1075" s="551"/>
      <c r="BW1075" s="551"/>
      <c r="BX1075" s="551"/>
      <c r="BY1075" s="551"/>
    </row>
    <row r="1076">
      <c r="A1076" s="551"/>
      <c r="B1076" s="551"/>
      <c r="C1076" s="551"/>
      <c r="D1076" s="551"/>
      <c r="E1076" s="554"/>
      <c r="H1076" s="551"/>
      <c r="I1076" s="551"/>
      <c r="J1076" s="551"/>
      <c r="K1076" s="551"/>
      <c r="L1076" s="551"/>
      <c r="M1076" s="551"/>
      <c r="N1076" s="551"/>
      <c r="O1076" s="551"/>
      <c r="P1076" s="551"/>
      <c r="Q1076" s="551"/>
      <c r="R1076" s="551"/>
      <c r="S1076" s="551"/>
      <c r="T1076" s="551"/>
      <c r="U1076" s="551"/>
      <c r="V1076" s="551"/>
      <c r="W1076" s="551"/>
      <c r="X1076" s="551"/>
      <c r="Y1076" s="551"/>
      <c r="Z1076" s="551"/>
      <c r="AA1076" s="551"/>
      <c r="AB1076" s="551"/>
      <c r="AC1076" s="551"/>
      <c r="AD1076" s="551"/>
      <c r="AE1076" s="551"/>
      <c r="AF1076" s="551"/>
      <c r="AG1076" s="551"/>
      <c r="AH1076" s="551"/>
      <c r="AI1076" s="551"/>
      <c r="AJ1076" s="551"/>
      <c r="AK1076" s="551"/>
      <c r="AL1076" s="551"/>
      <c r="AM1076" s="551"/>
      <c r="AN1076" s="551"/>
      <c r="AO1076" s="551"/>
      <c r="AP1076" s="551"/>
      <c r="AQ1076" s="551"/>
      <c r="AR1076" s="551"/>
      <c r="AS1076" s="551"/>
      <c r="AT1076" s="551"/>
      <c r="AU1076" s="551"/>
      <c r="AV1076" s="551"/>
      <c r="AW1076" s="551"/>
      <c r="AX1076" s="551"/>
      <c r="AY1076" s="551"/>
      <c r="AZ1076" s="551"/>
      <c r="BA1076" s="551"/>
      <c r="BB1076" s="551"/>
      <c r="BC1076" s="551"/>
      <c r="BD1076" s="551"/>
      <c r="BE1076" s="551"/>
      <c r="BF1076" s="551"/>
      <c r="BG1076" s="551"/>
      <c r="BH1076" s="551"/>
      <c r="BI1076" s="551"/>
      <c r="BJ1076" s="551"/>
      <c r="BK1076" s="551"/>
      <c r="BL1076" s="551"/>
      <c r="BM1076" s="551"/>
      <c r="BN1076" s="551"/>
      <c r="BO1076" s="551"/>
      <c r="BP1076" s="551"/>
      <c r="BQ1076" s="551"/>
      <c r="BR1076" s="551"/>
      <c r="BS1076" s="551"/>
      <c r="BT1076" s="551"/>
      <c r="BU1076" s="551"/>
      <c r="BV1076" s="551"/>
      <c r="BW1076" s="551"/>
      <c r="BX1076" s="551"/>
      <c r="BY1076" s="551"/>
    </row>
    <row r="1077">
      <c r="A1077" s="551"/>
      <c r="B1077" s="551"/>
      <c r="C1077" s="551"/>
      <c r="D1077" s="551"/>
      <c r="E1077" s="554"/>
      <c r="H1077" s="551"/>
      <c r="I1077" s="551"/>
      <c r="J1077" s="551"/>
      <c r="K1077" s="551"/>
      <c r="L1077" s="551"/>
      <c r="M1077" s="551"/>
      <c r="N1077" s="551"/>
      <c r="O1077" s="551"/>
      <c r="P1077" s="551"/>
      <c r="Q1077" s="551"/>
      <c r="R1077" s="551"/>
      <c r="S1077" s="551"/>
      <c r="T1077" s="551"/>
      <c r="U1077" s="551"/>
      <c r="V1077" s="551"/>
      <c r="W1077" s="551"/>
      <c r="X1077" s="551"/>
      <c r="Y1077" s="551"/>
      <c r="Z1077" s="551"/>
      <c r="AA1077" s="551"/>
      <c r="AB1077" s="551"/>
      <c r="AC1077" s="551"/>
      <c r="AD1077" s="551"/>
      <c r="AE1077" s="551"/>
      <c r="AF1077" s="551"/>
      <c r="AG1077" s="551"/>
      <c r="AH1077" s="551"/>
      <c r="AI1077" s="551"/>
      <c r="AJ1077" s="551"/>
      <c r="AK1077" s="551"/>
      <c r="AL1077" s="551"/>
      <c r="AM1077" s="551"/>
      <c r="AN1077" s="551"/>
      <c r="AO1077" s="551"/>
      <c r="AP1077" s="551"/>
      <c r="AQ1077" s="551"/>
      <c r="AR1077" s="551"/>
      <c r="AS1077" s="551"/>
      <c r="AT1077" s="551"/>
      <c r="AU1077" s="551"/>
      <c r="AV1077" s="551"/>
      <c r="AW1077" s="551"/>
      <c r="AX1077" s="551"/>
      <c r="AY1077" s="551"/>
      <c r="AZ1077" s="551"/>
      <c r="BA1077" s="551"/>
      <c r="BB1077" s="551"/>
      <c r="BC1077" s="551"/>
      <c r="BD1077" s="551"/>
      <c r="BE1077" s="551"/>
      <c r="BF1077" s="551"/>
      <c r="BG1077" s="551"/>
      <c r="BH1077" s="551"/>
      <c r="BI1077" s="551"/>
      <c r="BJ1077" s="551"/>
      <c r="BK1077" s="551"/>
      <c r="BL1077" s="551"/>
      <c r="BM1077" s="551"/>
      <c r="BN1077" s="551"/>
      <c r="BO1077" s="551"/>
      <c r="BP1077" s="551"/>
      <c r="BQ1077" s="551"/>
      <c r="BR1077" s="551"/>
      <c r="BS1077" s="551"/>
      <c r="BT1077" s="551"/>
      <c r="BU1077" s="551"/>
      <c r="BV1077" s="551"/>
      <c r="BW1077" s="551"/>
      <c r="BX1077" s="551"/>
      <c r="BY1077" s="551"/>
    </row>
    <row r="1078">
      <c r="A1078" s="551"/>
      <c r="B1078" s="551"/>
      <c r="C1078" s="551"/>
      <c r="D1078" s="551"/>
      <c r="E1078" s="554"/>
      <c r="H1078" s="551"/>
      <c r="I1078" s="551"/>
      <c r="J1078" s="551"/>
      <c r="K1078" s="551"/>
      <c r="L1078" s="551"/>
      <c r="M1078" s="551"/>
      <c r="N1078" s="551"/>
      <c r="O1078" s="551"/>
      <c r="P1078" s="551"/>
      <c r="Q1078" s="551"/>
      <c r="R1078" s="551"/>
      <c r="S1078" s="551"/>
      <c r="T1078" s="551"/>
      <c r="U1078" s="551"/>
      <c r="V1078" s="551"/>
      <c r="W1078" s="551"/>
      <c r="X1078" s="551"/>
      <c r="Y1078" s="551"/>
      <c r="Z1078" s="551"/>
      <c r="AA1078" s="551"/>
      <c r="AB1078" s="551"/>
      <c r="AC1078" s="551"/>
      <c r="AD1078" s="551"/>
      <c r="AE1078" s="551"/>
      <c r="AF1078" s="551"/>
      <c r="AG1078" s="551"/>
      <c r="AH1078" s="551"/>
      <c r="AI1078" s="551"/>
      <c r="AJ1078" s="551"/>
      <c r="AK1078" s="551"/>
      <c r="AL1078" s="551"/>
      <c r="AM1078" s="551"/>
      <c r="AN1078" s="551"/>
      <c r="AO1078" s="551"/>
      <c r="AP1078" s="551"/>
      <c r="AQ1078" s="551"/>
      <c r="AR1078" s="551"/>
      <c r="AS1078" s="551"/>
      <c r="AT1078" s="551"/>
      <c r="AU1078" s="551"/>
      <c r="AV1078" s="551"/>
      <c r="AW1078" s="551"/>
      <c r="AX1078" s="551"/>
      <c r="AY1078" s="551"/>
      <c r="AZ1078" s="551"/>
      <c r="BA1078" s="551"/>
      <c r="BB1078" s="551"/>
      <c r="BC1078" s="551"/>
      <c r="BD1078" s="551"/>
      <c r="BE1078" s="551"/>
      <c r="BF1078" s="551"/>
      <c r="BG1078" s="551"/>
      <c r="BH1078" s="551"/>
      <c r="BI1078" s="551"/>
      <c r="BJ1078" s="551"/>
      <c r="BK1078" s="551"/>
      <c r="BL1078" s="551"/>
      <c r="BM1078" s="551"/>
      <c r="BN1078" s="551"/>
      <c r="BO1078" s="551"/>
      <c r="BP1078" s="551"/>
      <c r="BQ1078" s="551"/>
      <c r="BR1078" s="551"/>
      <c r="BS1078" s="551"/>
      <c r="BT1078" s="551"/>
      <c r="BU1078" s="551"/>
      <c r="BV1078" s="551"/>
      <c r="BW1078" s="551"/>
      <c r="BX1078" s="551"/>
      <c r="BY1078" s="551"/>
    </row>
    <row r="1079">
      <c r="A1079" s="551"/>
      <c r="B1079" s="551"/>
      <c r="C1079" s="551"/>
      <c r="D1079" s="551"/>
      <c r="E1079" s="554"/>
      <c r="H1079" s="551"/>
      <c r="I1079" s="551"/>
      <c r="J1079" s="551"/>
      <c r="K1079" s="551"/>
      <c r="L1079" s="551"/>
      <c r="M1079" s="551"/>
      <c r="N1079" s="551"/>
      <c r="O1079" s="551"/>
      <c r="P1079" s="551"/>
      <c r="Q1079" s="551"/>
      <c r="R1079" s="551"/>
      <c r="S1079" s="551"/>
      <c r="T1079" s="551"/>
      <c r="U1079" s="551"/>
      <c r="V1079" s="551"/>
      <c r="W1079" s="551"/>
      <c r="X1079" s="551"/>
      <c r="Y1079" s="551"/>
      <c r="Z1079" s="551"/>
      <c r="AA1079" s="551"/>
      <c r="AB1079" s="551"/>
      <c r="AC1079" s="551"/>
      <c r="AD1079" s="551"/>
      <c r="AE1079" s="551"/>
      <c r="AF1079" s="551"/>
      <c r="AG1079" s="551"/>
      <c r="AH1079" s="551"/>
      <c r="AI1079" s="551"/>
      <c r="AJ1079" s="551"/>
      <c r="AK1079" s="551"/>
      <c r="AL1079" s="551"/>
      <c r="AM1079" s="551"/>
      <c r="AN1079" s="551"/>
      <c r="AO1079" s="551"/>
      <c r="AP1079" s="551"/>
      <c r="AQ1079" s="551"/>
      <c r="AR1079" s="551"/>
      <c r="AS1079" s="551"/>
      <c r="AT1079" s="551"/>
      <c r="AU1079" s="551"/>
      <c r="AV1079" s="551"/>
      <c r="AW1079" s="551"/>
      <c r="AX1079" s="551"/>
      <c r="AY1079" s="551"/>
      <c r="AZ1079" s="551"/>
      <c r="BA1079" s="551"/>
      <c r="BB1079" s="551"/>
      <c r="BC1079" s="551"/>
      <c r="BD1079" s="551"/>
      <c r="BE1079" s="551"/>
      <c r="BF1079" s="551"/>
      <c r="BG1079" s="551"/>
      <c r="BH1079" s="551"/>
      <c r="BI1079" s="551"/>
      <c r="BJ1079" s="551"/>
      <c r="BK1079" s="551"/>
      <c r="BL1079" s="551"/>
      <c r="BM1079" s="551"/>
      <c r="BN1079" s="551"/>
      <c r="BO1079" s="551"/>
      <c r="BP1079" s="551"/>
      <c r="BQ1079" s="551"/>
      <c r="BR1079" s="551"/>
      <c r="BS1079" s="551"/>
      <c r="BT1079" s="551"/>
      <c r="BU1079" s="551"/>
      <c r="BV1079" s="551"/>
      <c r="BW1079" s="551"/>
      <c r="BX1079" s="551"/>
      <c r="BY1079" s="551"/>
    </row>
    <row r="1080">
      <c r="A1080" s="551"/>
      <c r="B1080" s="551"/>
      <c r="C1080" s="551"/>
      <c r="D1080" s="551"/>
      <c r="E1080" s="554"/>
      <c r="H1080" s="551"/>
      <c r="I1080" s="551"/>
      <c r="J1080" s="551"/>
      <c r="K1080" s="551"/>
      <c r="L1080" s="551"/>
      <c r="M1080" s="551"/>
      <c r="N1080" s="551"/>
      <c r="O1080" s="551"/>
      <c r="P1080" s="551"/>
      <c r="Q1080" s="551"/>
      <c r="R1080" s="551"/>
      <c r="S1080" s="551"/>
      <c r="T1080" s="551"/>
      <c r="U1080" s="551"/>
      <c r="V1080" s="551"/>
      <c r="W1080" s="551"/>
      <c r="X1080" s="551"/>
      <c r="Y1080" s="551"/>
      <c r="Z1080" s="551"/>
      <c r="AA1080" s="551"/>
      <c r="AB1080" s="551"/>
      <c r="AC1080" s="551"/>
      <c r="AD1080" s="551"/>
      <c r="AE1080" s="551"/>
      <c r="AF1080" s="551"/>
      <c r="AG1080" s="551"/>
      <c r="AH1080" s="551"/>
      <c r="AI1080" s="551"/>
      <c r="AJ1080" s="551"/>
      <c r="AK1080" s="551"/>
      <c r="AL1080" s="551"/>
      <c r="AM1080" s="551"/>
      <c r="AN1080" s="551"/>
      <c r="AO1080" s="551"/>
      <c r="AP1080" s="551"/>
      <c r="AQ1080" s="551"/>
      <c r="AR1080" s="551"/>
      <c r="AS1080" s="551"/>
      <c r="AT1080" s="551"/>
      <c r="AU1080" s="551"/>
      <c r="AV1080" s="551"/>
      <c r="AW1080" s="551"/>
      <c r="AX1080" s="551"/>
      <c r="AY1080" s="551"/>
      <c r="AZ1080" s="551"/>
      <c r="BA1080" s="551"/>
      <c r="BB1080" s="551"/>
      <c r="BC1080" s="551"/>
      <c r="BD1080" s="551"/>
      <c r="BE1080" s="551"/>
      <c r="BF1080" s="551"/>
      <c r="BG1080" s="551"/>
      <c r="BH1080" s="551"/>
      <c r="BI1080" s="551"/>
      <c r="BJ1080" s="551"/>
      <c r="BK1080" s="551"/>
      <c r="BL1080" s="551"/>
      <c r="BM1080" s="551"/>
      <c r="BN1080" s="551"/>
      <c r="BO1080" s="551"/>
      <c r="BP1080" s="551"/>
      <c r="BQ1080" s="551"/>
      <c r="BR1080" s="551"/>
      <c r="BS1080" s="551"/>
      <c r="BT1080" s="551"/>
      <c r="BU1080" s="551"/>
      <c r="BV1080" s="551"/>
      <c r="BW1080" s="551"/>
      <c r="BX1080" s="551"/>
      <c r="BY1080" s="551"/>
    </row>
    <row r="1081">
      <c r="A1081" s="551"/>
      <c r="B1081" s="551"/>
      <c r="C1081" s="551"/>
      <c r="D1081" s="551"/>
      <c r="E1081" s="554"/>
      <c r="H1081" s="551"/>
      <c r="I1081" s="551"/>
      <c r="J1081" s="551"/>
      <c r="K1081" s="551"/>
      <c r="L1081" s="551"/>
      <c r="M1081" s="551"/>
      <c r="N1081" s="551"/>
      <c r="O1081" s="551"/>
      <c r="P1081" s="551"/>
      <c r="Q1081" s="551"/>
      <c r="R1081" s="551"/>
      <c r="S1081" s="551"/>
      <c r="T1081" s="551"/>
      <c r="U1081" s="551"/>
      <c r="V1081" s="551"/>
      <c r="W1081" s="551"/>
      <c r="X1081" s="551"/>
      <c r="Y1081" s="551"/>
      <c r="Z1081" s="551"/>
      <c r="AA1081" s="551"/>
      <c r="AB1081" s="551"/>
      <c r="AC1081" s="551"/>
      <c r="AD1081" s="551"/>
      <c r="AE1081" s="551"/>
      <c r="AF1081" s="551"/>
      <c r="AG1081" s="551"/>
      <c r="AH1081" s="551"/>
      <c r="AI1081" s="551"/>
      <c r="AJ1081" s="551"/>
      <c r="AK1081" s="551"/>
      <c r="AL1081" s="551"/>
      <c r="AM1081" s="551"/>
      <c r="AN1081" s="551"/>
      <c r="AO1081" s="551"/>
      <c r="AP1081" s="551"/>
      <c r="AQ1081" s="551"/>
      <c r="AR1081" s="551"/>
      <c r="AS1081" s="551"/>
      <c r="AT1081" s="551"/>
      <c r="AU1081" s="551"/>
      <c r="AV1081" s="551"/>
      <c r="AW1081" s="551"/>
      <c r="AX1081" s="551"/>
      <c r="AY1081" s="551"/>
      <c r="AZ1081" s="551"/>
      <c r="BA1081" s="551"/>
      <c r="BB1081" s="551"/>
      <c r="BC1081" s="551"/>
      <c r="BD1081" s="551"/>
      <c r="BE1081" s="551"/>
      <c r="BF1081" s="551"/>
      <c r="BG1081" s="551"/>
      <c r="BH1081" s="551"/>
      <c r="BI1081" s="551"/>
      <c r="BJ1081" s="551"/>
      <c r="BK1081" s="551"/>
      <c r="BL1081" s="551"/>
      <c r="BM1081" s="551"/>
      <c r="BN1081" s="551"/>
      <c r="BO1081" s="551"/>
      <c r="BP1081" s="551"/>
      <c r="BQ1081" s="551"/>
      <c r="BR1081" s="551"/>
      <c r="BS1081" s="551"/>
      <c r="BT1081" s="551"/>
      <c r="BU1081" s="551"/>
      <c r="BV1081" s="551"/>
      <c r="BW1081" s="551"/>
      <c r="BX1081" s="551"/>
      <c r="BY1081" s="551"/>
    </row>
    <row r="1082">
      <c r="A1082" s="551"/>
      <c r="B1082" s="551"/>
      <c r="C1082" s="551"/>
      <c r="D1082" s="551"/>
      <c r="E1082" s="554"/>
      <c r="H1082" s="551"/>
      <c r="I1082" s="551"/>
      <c r="J1082" s="551"/>
      <c r="K1082" s="551"/>
      <c r="L1082" s="551"/>
      <c r="M1082" s="551"/>
      <c r="N1082" s="551"/>
      <c r="O1082" s="551"/>
      <c r="P1082" s="551"/>
      <c r="Q1082" s="551"/>
      <c r="R1082" s="551"/>
      <c r="S1082" s="551"/>
      <c r="T1082" s="551"/>
      <c r="U1082" s="551"/>
      <c r="V1082" s="551"/>
      <c r="W1082" s="551"/>
      <c r="X1082" s="551"/>
      <c r="Y1082" s="551"/>
      <c r="Z1082" s="551"/>
      <c r="AA1082" s="551"/>
      <c r="AB1082" s="551"/>
      <c r="AC1082" s="551"/>
      <c r="AD1082" s="551"/>
      <c r="AE1082" s="551"/>
      <c r="AF1082" s="551"/>
      <c r="AG1082" s="551"/>
      <c r="AH1082" s="551"/>
      <c r="AI1082" s="551"/>
      <c r="AJ1082" s="551"/>
      <c r="AK1082" s="551"/>
      <c r="AL1082" s="551"/>
      <c r="AM1082" s="551"/>
      <c r="AN1082" s="551"/>
      <c r="AO1082" s="551"/>
      <c r="AP1082" s="551"/>
      <c r="AQ1082" s="551"/>
      <c r="AR1082" s="551"/>
      <c r="AS1082" s="551"/>
      <c r="AT1082" s="551"/>
      <c r="AU1082" s="551"/>
      <c r="AV1082" s="551"/>
      <c r="AW1082" s="551"/>
      <c r="AX1082" s="551"/>
      <c r="AY1082" s="551"/>
      <c r="AZ1082" s="551"/>
      <c r="BA1082" s="551"/>
      <c r="BB1082" s="551"/>
      <c r="BC1082" s="551"/>
      <c r="BD1082" s="551"/>
      <c r="BE1082" s="551"/>
      <c r="BF1082" s="551"/>
      <c r="BG1082" s="551"/>
      <c r="BH1082" s="551"/>
      <c r="BI1082" s="551"/>
      <c r="BJ1082" s="551"/>
      <c r="BK1082" s="551"/>
      <c r="BL1082" s="551"/>
      <c r="BM1082" s="551"/>
      <c r="BN1082" s="551"/>
      <c r="BO1082" s="551"/>
      <c r="BP1082" s="551"/>
      <c r="BQ1082" s="551"/>
      <c r="BR1082" s="551"/>
      <c r="BS1082" s="551"/>
      <c r="BT1082" s="551"/>
      <c r="BU1082" s="551"/>
      <c r="BV1082" s="551"/>
      <c r="BW1082" s="551"/>
      <c r="BX1082" s="551"/>
      <c r="BY1082" s="551"/>
    </row>
    <row r="1083">
      <c r="A1083" s="551"/>
      <c r="B1083" s="551"/>
      <c r="C1083" s="551"/>
      <c r="D1083" s="551"/>
      <c r="E1083" s="554"/>
      <c r="H1083" s="551"/>
      <c r="I1083" s="551"/>
      <c r="J1083" s="551"/>
      <c r="K1083" s="551"/>
      <c r="L1083" s="551"/>
      <c r="M1083" s="551"/>
      <c r="N1083" s="551"/>
      <c r="O1083" s="551"/>
      <c r="P1083" s="551"/>
      <c r="Q1083" s="551"/>
      <c r="R1083" s="551"/>
      <c r="S1083" s="551"/>
      <c r="T1083" s="551"/>
      <c r="U1083" s="551"/>
      <c r="V1083" s="551"/>
      <c r="W1083" s="551"/>
      <c r="X1083" s="551"/>
      <c r="Y1083" s="551"/>
      <c r="Z1083" s="551"/>
      <c r="AA1083" s="551"/>
      <c r="AB1083" s="551"/>
      <c r="AC1083" s="551"/>
      <c r="AD1083" s="551"/>
      <c r="AE1083" s="551"/>
      <c r="AF1083" s="551"/>
      <c r="AG1083" s="551"/>
      <c r="AH1083" s="551"/>
      <c r="AI1083" s="551"/>
      <c r="AJ1083" s="551"/>
      <c r="AK1083" s="551"/>
      <c r="AL1083" s="551"/>
      <c r="AM1083" s="551"/>
      <c r="AN1083" s="551"/>
      <c r="AO1083" s="551"/>
      <c r="AP1083" s="551"/>
      <c r="AQ1083" s="551"/>
      <c r="AR1083" s="551"/>
      <c r="AS1083" s="551"/>
      <c r="AT1083" s="551"/>
      <c r="AU1083" s="551"/>
      <c r="AV1083" s="551"/>
      <c r="AW1083" s="551"/>
      <c r="AX1083" s="551"/>
      <c r="AY1083" s="551"/>
      <c r="AZ1083" s="551"/>
      <c r="BA1083" s="551"/>
      <c r="BB1083" s="551"/>
      <c r="BC1083" s="551"/>
      <c r="BD1083" s="551"/>
      <c r="BE1083" s="551"/>
      <c r="BF1083" s="551"/>
      <c r="BG1083" s="551"/>
      <c r="BH1083" s="551"/>
      <c r="BI1083" s="551"/>
      <c r="BJ1083" s="551"/>
      <c r="BK1083" s="551"/>
      <c r="BL1083" s="551"/>
      <c r="BM1083" s="551"/>
      <c r="BN1083" s="551"/>
      <c r="BO1083" s="551"/>
      <c r="BP1083" s="551"/>
      <c r="BQ1083" s="551"/>
      <c r="BR1083" s="551"/>
      <c r="BS1083" s="551"/>
      <c r="BT1083" s="551"/>
      <c r="BU1083" s="551"/>
      <c r="BV1083" s="551"/>
      <c r="BW1083" s="551"/>
      <c r="BX1083" s="551"/>
      <c r="BY1083" s="551"/>
    </row>
    <row r="1084">
      <c r="A1084" s="551"/>
      <c r="B1084" s="551"/>
      <c r="C1084" s="551"/>
      <c r="D1084" s="551"/>
      <c r="E1084" s="554"/>
      <c r="H1084" s="551"/>
      <c r="I1084" s="551"/>
      <c r="J1084" s="551"/>
      <c r="K1084" s="551"/>
      <c r="L1084" s="551"/>
      <c r="M1084" s="551"/>
      <c r="N1084" s="551"/>
      <c r="O1084" s="551"/>
      <c r="P1084" s="551"/>
      <c r="Q1084" s="551"/>
      <c r="R1084" s="551"/>
      <c r="S1084" s="551"/>
      <c r="T1084" s="551"/>
      <c r="U1084" s="551"/>
      <c r="V1084" s="551"/>
      <c r="W1084" s="551"/>
      <c r="X1084" s="551"/>
      <c r="Y1084" s="551"/>
      <c r="Z1084" s="551"/>
      <c r="AA1084" s="551"/>
      <c r="AB1084" s="551"/>
      <c r="AC1084" s="551"/>
      <c r="AD1084" s="551"/>
      <c r="AE1084" s="551"/>
      <c r="AF1084" s="551"/>
      <c r="AG1084" s="551"/>
      <c r="AH1084" s="551"/>
      <c r="AI1084" s="551"/>
      <c r="AJ1084" s="551"/>
      <c r="AK1084" s="551"/>
      <c r="AL1084" s="551"/>
      <c r="AM1084" s="551"/>
      <c r="AN1084" s="551"/>
      <c r="AO1084" s="551"/>
      <c r="AP1084" s="551"/>
      <c r="AQ1084" s="551"/>
      <c r="AR1084" s="551"/>
      <c r="AS1084" s="551"/>
      <c r="AT1084" s="551"/>
      <c r="AU1084" s="551"/>
      <c r="AV1084" s="551"/>
      <c r="AW1084" s="551"/>
      <c r="AX1084" s="551"/>
      <c r="AY1084" s="551"/>
      <c r="AZ1084" s="551"/>
      <c r="BA1084" s="551"/>
      <c r="BB1084" s="551"/>
      <c r="BC1084" s="551"/>
      <c r="BD1084" s="551"/>
      <c r="BE1084" s="551"/>
      <c r="BF1084" s="551"/>
      <c r="BG1084" s="551"/>
      <c r="BH1084" s="551"/>
      <c r="BI1084" s="551"/>
      <c r="BJ1084" s="551"/>
      <c r="BK1084" s="551"/>
      <c r="BL1084" s="551"/>
      <c r="BM1084" s="551"/>
      <c r="BN1084" s="551"/>
      <c r="BO1084" s="551"/>
      <c r="BP1084" s="551"/>
      <c r="BQ1084" s="551"/>
      <c r="BR1084" s="551"/>
      <c r="BS1084" s="551"/>
      <c r="BT1084" s="551"/>
      <c r="BU1084" s="551"/>
      <c r="BV1084" s="551"/>
      <c r="BW1084" s="551"/>
      <c r="BX1084" s="551"/>
      <c r="BY1084" s="551"/>
    </row>
    <row r="1085">
      <c r="A1085" s="551"/>
      <c r="B1085" s="551"/>
      <c r="C1085" s="551"/>
      <c r="D1085" s="551"/>
      <c r="E1085" s="554"/>
      <c r="H1085" s="551"/>
      <c r="I1085" s="551"/>
      <c r="J1085" s="551"/>
      <c r="K1085" s="551"/>
      <c r="L1085" s="551"/>
      <c r="M1085" s="551"/>
      <c r="N1085" s="551"/>
      <c r="O1085" s="551"/>
      <c r="P1085" s="551"/>
      <c r="Q1085" s="551"/>
      <c r="R1085" s="551"/>
      <c r="S1085" s="551"/>
      <c r="T1085" s="551"/>
      <c r="U1085" s="551"/>
      <c r="V1085" s="551"/>
      <c r="W1085" s="551"/>
      <c r="X1085" s="551"/>
      <c r="Y1085" s="551"/>
      <c r="Z1085" s="551"/>
      <c r="AA1085" s="551"/>
      <c r="AB1085" s="551"/>
      <c r="AC1085" s="551"/>
      <c r="AD1085" s="551"/>
      <c r="AE1085" s="551"/>
      <c r="AF1085" s="551"/>
      <c r="AG1085" s="551"/>
      <c r="AH1085" s="551"/>
      <c r="AI1085" s="551"/>
      <c r="AJ1085" s="551"/>
      <c r="AK1085" s="551"/>
      <c r="AL1085" s="551"/>
      <c r="AM1085" s="551"/>
      <c r="AN1085" s="551"/>
      <c r="AO1085" s="551"/>
      <c r="AP1085" s="551"/>
      <c r="AQ1085" s="551"/>
      <c r="AR1085" s="551"/>
      <c r="AS1085" s="551"/>
      <c r="AT1085" s="551"/>
      <c r="AU1085" s="551"/>
      <c r="AV1085" s="551"/>
      <c r="AW1085" s="551"/>
      <c r="AX1085" s="551"/>
      <c r="AY1085" s="551"/>
      <c r="AZ1085" s="551"/>
      <c r="BA1085" s="551"/>
      <c r="BB1085" s="551"/>
      <c r="BC1085" s="551"/>
      <c r="BD1085" s="551"/>
      <c r="BE1085" s="551"/>
      <c r="BF1085" s="551"/>
      <c r="BG1085" s="551"/>
      <c r="BH1085" s="551"/>
      <c r="BI1085" s="551"/>
      <c r="BJ1085" s="551"/>
      <c r="BK1085" s="551"/>
      <c r="BL1085" s="551"/>
      <c r="BM1085" s="551"/>
      <c r="BN1085" s="551"/>
      <c r="BO1085" s="551"/>
      <c r="BP1085" s="551"/>
      <c r="BQ1085" s="551"/>
      <c r="BR1085" s="551"/>
      <c r="BS1085" s="551"/>
      <c r="BT1085" s="551"/>
      <c r="BU1085" s="551"/>
      <c r="BV1085" s="551"/>
      <c r="BW1085" s="551"/>
      <c r="BX1085" s="551"/>
      <c r="BY1085" s="551"/>
    </row>
    <row r="1086">
      <c r="A1086" s="551"/>
      <c r="B1086" s="551"/>
      <c r="C1086" s="551"/>
      <c r="D1086" s="551"/>
      <c r="E1086" s="554"/>
      <c r="H1086" s="551"/>
      <c r="I1086" s="551"/>
      <c r="J1086" s="551"/>
      <c r="K1086" s="551"/>
      <c r="L1086" s="551"/>
      <c r="M1086" s="551"/>
      <c r="N1086" s="551"/>
      <c r="O1086" s="551"/>
      <c r="P1086" s="551"/>
      <c r="Q1086" s="551"/>
      <c r="R1086" s="551"/>
      <c r="S1086" s="551"/>
      <c r="T1086" s="551"/>
      <c r="U1086" s="551"/>
      <c r="V1086" s="551"/>
      <c r="W1086" s="551"/>
      <c r="X1086" s="551"/>
      <c r="Y1086" s="551"/>
      <c r="Z1086" s="551"/>
      <c r="AA1086" s="551"/>
      <c r="AB1086" s="551"/>
      <c r="AC1086" s="551"/>
      <c r="AD1086" s="551"/>
      <c r="AE1086" s="551"/>
      <c r="AF1086" s="551"/>
      <c r="AG1086" s="551"/>
      <c r="AH1086" s="551"/>
      <c r="AI1086" s="551"/>
      <c r="AJ1086" s="551"/>
      <c r="AK1086" s="551"/>
      <c r="AL1086" s="551"/>
      <c r="AM1086" s="551"/>
      <c r="AN1086" s="551"/>
      <c r="AO1086" s="551"/>
      <c r="AP1086" s="551"/>
      <c r="AQ1086" s="551"/>
      <c r="AR1086" s="551"/>
      <c r="AS1086" s="551"/>
      <c r="AT1086" s="551"/>
      <c r="AU1086" s="551"/>
      <c r="AV1086" s="551"/>
      <c r="AW1086" s="551"/>
      <c r="AX1086" s="551"/>
      <c r="AY1086" s="551"/>
      <c r="AZ1086" s="551"/>
      <c r="BA1086" s="551"/>
      <c r="BB1086" s="551"/>
      <c r="BC1086" s="551"/>
      <c r="BD1086" s="551"/>
      <c r="BE1086" s="551"/>
      <c r="BF1086" s="551"/>
      <c r="BG1086" s="551"/>
      <c r="BH1086" s="551"/>
      <c r="BI1086" s="551"/>
      <c r="BJ1086" s="551"/>
      <c r="BK1086" s="551"/>
      <c r="BL1086" s="551"/>
      <c r="BM1086" s="551"/>
      <c r="BN1086" s="551"/>
      <c r="BO1086" s="551"/>
      <c r="BP1086" s="551"/>
      <c r="BQ1086" s="551"/>
      <c r="BR1086" s="551"/>
      <c r="BS1086" s="551"/>
      <c r="BT1086" s="551"/>
      <c r="BU1086" s="551"/>
      <c r="BV1086" s="551"/>
      <c r="BW1086" s="551"/>
      <c r="BX1086" s="551"/>
      <c r="BY1086" s="551"/>
    </row>
    <row r="1087">
      <c r="A1087" s="551"/>
      <c r="B1087" s="551"/>
      <c r="C1087" s="551"/>
      <c r="D1087" s="551"/>
      <c r="E1087" s="554"/>
      <c r="H1087" s="551"/>
      <c r="I1087" s="551"/>
      <c r="J1087" s="551"/>
      <c r="K1087" s="551"/>
      <c r="L1087" s="551"/>
      <c r="M1087" s="551"/>
      <c r="N1087" s="551"/>
      <c r="O1087" s="551"/>
      <c r="P1087" s="551"/>
      <c r="Q1087" s="551"/>
      <c r="R1087" s="551"/>
      <c r="S1087" s="551"/>
      <c r="T1087" s="551"/>
      <c r="U1087" s="551"/>
      <c r="V1087" s="551"/>
      <c r="W1087" s="551"/>
      <c r="X1087" s="551"/>
      <c r="Y1087" s="551"/>
      <c r="Z1087" s="551"/>
      <c r="AA1087" s="551"/>
      <c r="AB1087" s="551"/>
      <c r="AC1087" s="551"/>
      <c r="AD1087" s="551"/>
      <c r="AE1087" s="551"/>
      <c r="AF1087" s="551"/>
      <c r="AG1087" s="551"/>
      <c r="AH1087" s="551"/>
      <c r="AI1087" s="551"/>
      <c r="AJ1087" s="551"/>
      <c r="AK1087" s="551"/>
      <c r="AL1087" s="551"/>
      <c r="AM1087" s="551"/>
      <c r="AN1087" s="551"/>
      <c r="AO1087" s="551"/>
      <c r="AP1087" s="551"/>
      <c r="AQ1087" s="551"/>
      <c r="AR1087" s="551"/>
      <c r="AS1087" s="551"/>
      <c r="AT1087" s="551"/>
      <c r="AU1087" s="551"/>
      <c r="AV1087" s="551"/>
      <c r="AW1087" s="551"/>
      <c r="AX1087" s="551"/>
      <c r="AY1087" s="551"/>
      <c r="AZ1087" s="551"/>
      <c r="BA1087" s="551"/>
      <c r="BB1087" s="551"/>
      <c r="BC1087" s="551"/>
      <c r="BD1087" s="551"/>
      <c r="BE1087" s="551"/>
      <c r="BF1087" s="551"/>
      <c r="BG1087" s="551"/>
      <c r="BH1087" s="551"/>
      <c r="BI1087" s="551"/>
      <c r="BJ1087" s="551"/>
      <c r="BK1087" s="551"/>
      <c r="BL1087" s="551"/>
      <c r="BM1087" s="551"/>
      <c r="BN1087" s="551"/>
      <c r="BO1087" s="551"/>
      <c r="BP1087" s="551"/>
      <c r="BQ1087" s="551"/>
      <c r="BR1087" s="551"/>
      <c r="BS1087" s="551"/>
      <c r="BT1087" s="551"/>
      <c r="BU1087" s="551"/>
      <c r="BV1087" s="551"/>
      <c r="BW1087" s="551"/>
      <c r="BX1087" s="551"/>
      <c r="BY1087" s="551"/>
    </row>
    <row r="1088">
      <c r="A1088" s="551"/>
      <c r="B1088" s="551"/>
      <c r="C1088" s="551"/>
      <c r="D1088" s="551"/>
      <c r="E1088" s="554"/>
      <c r="H1088" s="551"/>
      <c r="I1088" s="551"/>
      <c r="J1088" s="551"/>
      <c r="K1088" s="551"/>
      <c r="L1088" s="551"/>
      <c r="M1088" s="551"/>
      <c r="N1088" s="551"/>
      <c r="O1088" s="551"/>
      <c r="P1088" s="551"/>
      <c r="Q1088" s="551"/>
      <c r="R1088" s="551"/>
      <c r="S1088" s="551"/>
      <c r="T1088" s="551"/>
      <c r="U1088" s="551"/>
      <c r="V1088" s="551"/>
      <c r="W1088" s="551"/>
      <c r="X1088" s="551"/>
      <c r="Y1088" s="551"/>
      <c r="Z1088" s="551"/>
      <c r="AA1088" s="551"/>
      <c r="AB1088" s="551"/>
      <c r="AC1088" s="551"/>
      <c r="AD1088" s="551"/>
      <c r="AE1088" s="551"/>
      <c r="AF1088" s="551"/>
      <c r="AG1088" s="551"/>
      <c r="AH1088" s="551"/>
      <c r="AI1088" s="551"/>
      <c r="AJ1088" s="551"/>
      <c r="AK1088" s="551"/>
      <c r="AL1088" s="551"/>
      <c r="AM1088" s="551"/>
      <c r="AN1088" s="551"/>
      <c r="AO1088" s="551"/>
      <c r="AP1088" s="551"/>
      <c r="AQ1088" s="551"/>
      <c r="AR1088" s="551"/>
      <c r="AS1088" s="551"/>
      <c r="AT1088" s="551"/>
      <c r="AU1088" s="551"/>
      <c r="AV1088" s="551"/>
      <c r="AW1088" s="551"/>
      <c r="AX1088" s="551"/>
      <c r="AY1088" s="551"/>
      <c r="AZ1088" s="551"/>
      <c r="BA1088" s="551"/>
      <c r="BB1088" s="551"/>
      <c r="BC1088" s="551"/>
      <c r="BD1088" s="551"/>
      <c r="BE1088" s="551"/>
      <c r="BF1088" s="551"/>
      <c r="BG1088" s="551"/>
      <c r="BH1088" s="551"/>
      <c r="BI1088" s="551"/>
      <c r="BJ1088" s="551"/>
      <c r="BK1088" s="551"/>
      <c r="BL1088" s="551"/>
      <c r="BM1088" s="551"/>
      <c r="BN1088" s="551"/>
      <c r="BO1088" s="551"/>
      <c r="BP1088" s="551"/>
      <c r="BQ1088" s="551"/>
      <c r="BR1088" s="551"/>
      <c r="BS1088" s="551"/>
      <c r="BT1088" s="551"/>
      <c r="BU1088" s="551"/>
      <c r="BV1088" s="551"/>
      <c r="BW1088" s="551"/>
      <c r="BX1088" s="551"/>
      <c r="BY1088" s="551"/>
    </row>
    <row r="1089">
      <c r="A1089" s="551"/>
      <c r="B1089" s="551"/>
      <c r="C1089" s="551"/>
      <c r="D1089" s="551"/>
      <c r="E1089" s="554"/>
      <c r="H1089" s="551"/>
      <c r="I1089" s="551"/>
      <c r="J1089" s="551"/>
      <c r="K1089" s="551"/>
      <c r="L1089" s="551"/>
      <c r="M1089" s="551"/>
      <c r="N1089" s="551"/>
      <c r="O1089" s="551"/>
      <c r="P1089" s="551"/>
      <c r="Q1089" s="551"/>
      <c r="R1089" s="551"/>
      <c r="S1089" s="551"/>
      <c r="T1089" s="551"/>
      <c r="U1089" s="551"/>
      <c r="V1089" s="551"/>
      <c r="W1089" s="551"/>
      <c r="X1089" s="551"/>
      <c r="Y1089" s="551"/>
      <c r="Z1089" s="551"/>
      <c r="AA1089" s="551"/>
      <c r="AB1089" s="551"/>
      <c r="AC1089" s="551"/>
      <c r="AD1089" s="551"/>
      <c r="AE1089" s="551"/>
      <c r="AF1089" s="551"/>
      <c r="AG1089" s="551"/>
      <c r="AH1089" s="551"/>
      <c r="AI1089" s="551"/>
      <c r="AJ1089" s="551"/>
      <c r="AK1089" s="551"/>
      <c r="AL1089" s="551"/>
      <c r="AM1089" s="551"/>
      <c r="AN1089" s="551"/>
      <c r="AO1089" s="551"/>
      <c r="AP1089" s="551"/>
      <c r="AQ1089" s="551"/>
      <c r="AR1089" s="551"/>
      <c r="AS1089" s="551"/>
      <c r="AT1089" s="551"/>
      <c r="AU1089" s="551"/>
      <c r="AV1089" s="551"/>
      <c r="AW1089" s="551"/>
      <c r="AX1089" s="551"/>
      <c r="AY1089" s="551"/>
      <c r="AZ1089" s="551"/>
      <c r="BA1089" s="551"/>
      <c r="BB1089" s="551"/>
      <c r="BC1089" s="551"/>
      <c r="BD1089" s="551"/>
      <c r="BE1089" s="551"/>
      <c r="BF1089" s="551"/>
      <c r="BG1089" s="551"/>
      <c r="BH1089" s="551"/>
      <c r="BI1089" s="551"/>
      <c r="BJ1089" s="551"/>
      <c r="BK1089" s="551"/>
      <c r="BL1089" s="551"/>
      <c r="BM1089" s="551"/>
      <c r="BN1089" s="551"/>
      <c r="BO1089" s="551"/>
      <c r="BP1089" s="551"/>
      <c r="BQ1089" s="551"/>
      <c r="BR1089" s="551"/>
      <c r="BS1089" s="551"/>
      <c r="BT1089" s="551"/>
      <c r="BU1089" s="551"/>
      <c r="BV1089" s="551"/>
      <c r="BW1089" s="551"/>
      <c r="BX1089" s="551"/>
      <c r="BY1089" s="551"/>
    </row>
    <row r="1090">
      <c r="A1090" s="551"/>
      <c r="B1090" s="551"/>
      <c r="C1090" s="551"/>
      <c r="D1090" s="551"/>
      <c r="E1090" s="554"/>
      <c r="H1090" s="551"/>
      <c r="I1090" s="551"/>
      <c r="J1090" s="551"/>
      <c r="K1090" s="551"/>
      <c r="L1090" s="551"/>
      <c r="M1090" s="551"/>
      <c r="N1090" s="551"/>
      <c r="O1090" s="551"/>
      <c r="P1090" s="551"/>
      <c r="Q1090" s="551"/>
      <c r="R1090" s="551"/>
      <c r="S1090" s="551"/>
      <c r="T1090" s="551"/>
      <c r="U1090" s="551"/>
      <c r="V1090" s="551"/>
      <c r="W1090" s="551"/>
      <c r="X1090" s="551"/>
      <c r="Y1090" s="551"/>
      <c r="Z1090" s="551"/>
      <c r="AA1090" s="551"/>
      <c r="AB1090" s="551"/>
      <c r="AC1090" s="551"/>
      <c r="AD1090" s="551"/>
      <c r="AE1090" s="551"/>
      <c r="AF1090" s="551"/>
      <c r="AG1090" s="551"/>
      <c r="AH1090" s="551"/>
      <c r="AI1090" s="551"/>
      <c r="AJ1090" s="551"/>
      <c r="AK1090" s="551"/>
      <c r="AL1090" s="551"/>
      <c r="AM1090" s="551"/>
      <c r="AN1090" s="551"/>
      <c r="AO1090" s="551"/>
      <c r="AP1090" s="551"/>
      <c r="AQ1090" s="551"/>
      <c r="AR1090" s="551"/>
      <c r="AS1090" s="551"/>
      <c r="AT1090" s="551"/>
      <c r="AU1090" s="551"/>
      <c r="AV1090" s="551"/>
      <c r="AW1090" s="551"/>
      <c r="AX1090" s="551"/>
      <c r="AY1090" s="551"/>
      <c r="AZ1090" s="551"/>
      <c r="BA1090" s="551"/>
      <c r="BB1090" s="551"/>
      <c r="BC1090" s="551"/>
      <c r="BD1090" s="551"/>
      <c r="BE1090" s="551"/>
      <c r="BF1090" s="551"/>
      <c r="BG1090" s="551"/>
      <c r="BH1090" s="551"/>
      <c r="BI1090" s="551"/>
      <c r="BJ1090" s="551"/>
      <c r="BK1090" s="551"/>
      <c r="BL1090" s="551"/>
      <c r="BM1090" s="551"/>
      <c r="BN1090" s="551"/>
      <c r="BO1090" s="551"/>
      <c r="BP1090" s="551"/>
      <c r="BQ1090" s="551"/>
      <c r="BR1090" s="551"/>
      <c r="BS1090" s="551"/>
      <c r="BT1090" s="551"/>
      <c r="BU1090" s="551"/>
      <c r="BV1090" s="551"/>
      <c r="BW1090" s="551"/>
      <c r="BX1090" s="551"/>
      <c r="BY1090" s="551"/>
    </row>
    <row r="1091">
      <c r="A1091" s="551"/>
      <c r="B1091" s="551"/>
      <c r="C1091" s="551"/>
      <c r="D1091" s="551"/>
      <c r="E1091" s="554"/>
      <c r="H1091" s="551"/>
      <c r="I1091" s="551"/>
      <c r="J1091" s="551"/>
      <c r="K1091" s="551"/>
      <c r="L1091" s="551"/>
      <c r="M1091" s="551"/>
      <c r="N1091" s="551"/>
      <c r="O1091" s="551"/>
      <c r="P1091" s="551"/>
      <c r="Q1091" s="551"/>
      <c r="R1091" s="551"/>
      <c r="S1091" s="551"/>
      <c r="T1091" s="551"/>
      <c r="U1091" s="551"/>
      <c r="V1091" s="551"/>
      <c r="W1091" s="551"/>
      <c r="X1091" s="551"/>
      <c r="Y1091" s="551"/>
      <c r="Z1091" s="551"/>
      <c r="AA1091" s="551"/>
      <c r="AB1091" s="551"/>
      <c r="AC1091" s="551"/>
      <c r="AD1091" s="551"/>
      <c r="AE1091" s="551"/>
      <c r="AF1091" s="551"/>
      <c r="AG1091" s="551"/>
      <c r="AH1091" s="551"/>
      <c r="AI1091" s="551"/>
      <c r="AJ1091" s="551"/>
      <c r="AK1091" s="551"/>
      <c r="AL1091" s="551"/>
      <c r="AM1091" s="551"/>
      <c r="AN1091" s="551"/>
      <c r="AO1091" s="551"/>
      <c r="AP1091" s="551"/>
      <c r="AQ1091" s="551"/>
      <c r="AR1091" s="551"/>
      <c r="AS1091" s="551"/>
      <c r="AT1091" s="551"/>
      <c r="AU1091" s="551"/>
      <c r="AV1091" s="551"/>
      <c r="AW1091" s="551"/>
      <c r="AX1091" s="551"/>
      <c r="AY1091" s="551"/>
      <c r="AZ1091" s="551"/>
      <c r="BA1091" s="551"/>
      <c r="BB1091" s="551"/>
      <c r="BC1091" s="551"/>
      <c r="BD1091" s="551"/>
      <c r="BE1091" s="551"/>
      <c r="BF1091" s="551"/>
      <c r="BG1091" s="551"/>
      <c r="BH1091" s="551"/>
      <c r="BI1091" s="551"/>
      <c r="BJ1091" s="551"/>
      <c r="BK1091" s="551"/>
      <c r="BL1091" s="551"/>
      <c r="BM1091" s="551"/>
      <c r="BN1091" s="551"/>
      <c r="BO1091" s="551"/>
      <c r="BP1091" s="551"/>
      <c r="BQ1091" s="551"/>
      <c r="BR1091" s="551"/>
      <c r="BS1091" s="551"/>
      <c r="BT1091" s="551"/>
      <c r="BU1091" s="551"/>
      <c r="BV1091" s="551"/>
      <c r="BW1091" s="551"/>
      <c r="BX1091" s="551"/>
      <c r="BY1091" s="551"/>
    </row>
    <row r="1092">
      <c r="A1092" s="551"/>
      <c r="B1092" s="551"/>
      <c r="C1092" s="551"/>
      <c r="D1092" s="551"/>
      <c r="E1092" s="554"/>
      <c r="H1092" s="551"/>
      <c r="I1092" s="551"/>
      <c r="J1092" s="551"/>
      <c r="K1092" s="551"/>
      <c r="L1092" s="551"/>
      <c r="M1092" s="551"/>
      <c r="N1092" s="551"/>
      <c r="O1092" s="551"/>
      <c r="P1092" s="551"/>
      <c r="Q1092" s="551"/>
      <c r="R1092" s="551"/>
      <c r="S1092" s="551"/>
      <c r="T1092" s="551"/>
      <c r="U1092" s="551"/>
      <c r="V1092" s="551"/>
      <c r="W1092" s="551"/>
      <c r="X1092" s="551"/>
      <c r="Y1092" s="551"/>
      <c r="Z1092" s="551"/>
      <c r="AA1092" s="551"/>
      <c r="AB1092" s="551"/>
      <c r="AC1092" s="551"/>
      <c r="AD1092" s="551"/>
      <c r="AE1092" s="551"/>
      <c r="AF1092" s="551"/>
      <c r="AG1092" s="551"/>
      <c r="AH1092" s="551"/>
      <c r="AI1092" s="551"/>
      <c r="AJ1092" s="551"/>
      <c r="AK1092" s="551"/>
      <c r="AL1092" s="551"/>
      <c r="AM1092" s="551"/>
      <c r="AN1092" s="551"/>
      <c r="AO1092" s="551"/>
      <c r="AP1092" s="551"/>
      <c r="AQ1092" s="551"/>
      <c r="AR1092" s="551"/>
      <c r="AS1092" s="551"/>
      <c r="AT1092" s="551"/>
      <c r="AU1092" s="551"/>
      <c r="AV1092" s="551"/>
      <c r="AW1092" s="551"/>
      <c r="AX1092" s="551"/>
      <c r="AY1092" s="551"/>
      <c r="AZ1092" s="551"/>
      <c r="BA1092" s="551"/>
      <c r="BB1092" s="551"/>
      <c r="BC1092" s="551"/>
      <c r="BD1092" s="551"/>
      <c r="BE1092" s="551"/>
      <c r="BF1092" s="551"/>
      <c r="BG1092" s="551"/>
      <c r="BH1092" s="551"/>
      <c r="BI1092" s="551"/>
      <c r="BJ1092" s="551"/>
      <c r="BK1092" s="551"/>
      <c r="BL1092" s="551"/>
      <c r="BM1092" s="551"/>
      <c r="BN1092" s="551"/>
      <c r="BO1092" s="551"/>
      <c r="BP1092" s="551"/>
      <c r="BQ1092" s="551"/>
      <c r="BR1092" s="551"/>
      <c r="BS1092" s="551"/>
      <c r="BT1092" s="551"/>
      <c r="BU1092" s="551"/>
      <c r="BV1092" s="551"/>
      <c r="BW1092" s="551"/>
      <c r="BX1092" s="551"/>
      <c r="BY1092" s="551"/>
    </row>
    <row r="1093">
      <c r="A1093" s="551"/>
      <c r="B1093" s="551"/>
      <c r="C1093" s="551"/>
      <c r="D1093" s="551"/>
      <c r="E1093" s="554"/>
      <c r="H1093" s="551"/>
      <c r="I1093" s="551"/>
      <c r="J1093" s="551"/>
      <c r="K1093" s="551"/>
      <c r="L1093" s="551"/>
      <c r="M1093" s="551"/>
      <c r="N1093" s="551"/>
      <c r="O1093" s="551"/>
      <c r="P1093" s="551"/>
      <c r="Q1093" s="551"/>
      <c r="R1093" s="551"/>
      <c r="S1093" s="551"/>
      <c r="T1093" s="551"/>
      <c r="U1093" s="551"/>
      <c r="V1093" s="551"/>
      <c r="W1093" s="551"/>
      <c r="X1093" s="551"/>
      <c r="Y1093" s="551"/>
      <c r="Z1093" s="551"/>
      <c r="AA1093" s="551"/>
      <c r="AB1093" s="551"/>
      <c r="AC1093" s="551"/>
      <c r="AD1093" s="551"/>
      <c r="AE1093" s="551"/>
      <c r="AF1093" s="551"/>
      <c r="AG1093" s="551"/>
      <c r="AH1093" s="551"/>
      <c r="AI1093" s="551"/>
      <c r="AJ1093" s="551"/>
      <c r="AK1093" s="551"/>
      <c r="AL1093" s="551"/>
      <c r="AM1093" s="551"/>
      <c r="AN1093" s="551"/>
      <c r="AO1093" s="551"/>
      <c r="AP1093" s="551"/>
      <c r="AQ1093" s="551"/>
      <c r="AR1093" s="551"/>
      <c r="AS1093" s="551"/>
      <c r="AT1093" s="551"/>
      <c r="AU1093" s="551"/>
      <c r="AV1093" s="551"/>
      <c r="AW1093" s="551"/>
      <c r="AX1093" s="551"/>
      <c r="AY1093" s="551"/>
      <c r="AZ1093" s="551"/>
      <c r="BA1093" s="551"/>
      <c r="BB1093" s="551"/>
      <c r="BC1093" s="551"/>
      <c r="BD1093" s="551"/>
      <c r="BE1093" s="551"/>
      <c r="BF1093" s="551"/>
      <c r="BG1093" s="551"/>
      <c r="BH1093" s="551"/>
      <c r="BI1093" s="551"/>
      <c r="BJ1093" s="551"/>
      <c r="BK1093" s="551"/>
      <c r="BL1093" s="551"/>
      <c r="BM1093" s="551"/>
      <c r="BN1093" s="551"/>
      <c r="BO1093" s="551"/>
      <c r="BP1093" s="551"/>
      <c r="BQ1093" s="551"/>
      <c r="BR1093" s="551"/>
      <c r="BS1093" s="551"/>
      <c r="BT1093" s="551"/>
      <c r="BU1093" s="551"/>
      <c r="BV1093" s="551"/>
      <c r="BW1093" s="551"/>
      <c r="BX1093" s="551"/>
      <c r="BY1093" s="55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0"/>
  <sheetData>
    <row r="1">
      <c r="A1" s="565" t="s">
        <v>5335</v>
      </c>
      <c r="B1" s="552" t="s">
        <v>5798</v>
      </c>
      <c r="C1" s="565"/>
      <c r="D1" s="566"/>
      <c r="E1" s="566"/>
      <c r="F1" s="566"/>
      <c r="G1" s="566"/>
      <c r="H1" s="566"/>
      <c r="I1" s="566"/>
      <c r="J1" s="566"/>
      <c r="K1" s="566"/>
      <c r="L1" s="566"/>
      <c r="M1" s="566"/>
      <c r="N1" s="566"/>
      <c r="O1" s="566"/>
      <c r="P1" s="566"/>
      <c r="Q1" s="566"/>
      <c r="R1" s="566"/>
      <c r="S1" s="566"/>
      <c r="T1" s="566"/>
      <c r="U1" s="566"/>
      <c r="V1" s="566"/>
      <c r="W1" s="566"/>
      <c r="X1" s="566"/>
      <c r="Y1" s="566"/>
      <c r="Z1" s="566"/>
    </row>
    <row r="2">
      <c r="A2" s="565">
        <v>1.0</v>
      </c>
      <c r="B2" s="526" t="s">
        <v>5609</v>
      </c>
      <c r="C2" s="566"/>
      <c r="D2" s="566"/>
      <c r="E2" s="566"/>
      <c r="F2" s="566"/>
      <c r="G2" s="566"/>
      <c r="H2" s="566"/>
      <c r="I2" s="566"/>
      <c r="J2" s="566"/>
      <c r="K2" s="566"/>
      <c r="L2" s="566"/>
      <c r="M2" s="566"/>
      <c r="N2" s="566"/>
      <c r="O2" s="566"/>
      <c r="P2" s="566"/>
      <c r="Q2" s="566"/>
      <c r="R2" s="566"/>
      <c r="S2" s="566"/>
      <c r="T2" s="566"/>
      <c r="U2" s="566"/>
      <c r="V2" s="566"/>
      <c r="W2" s="566"/>
      <c r="X2" s="566"/>
      <c r="Y2" s="566"/>
      <c r="Z2" s="566"/>
    </row>
    <row r="3">
      <c r="A3" s="565">
        <v>2.0</v>
      </c>
      <c r="B3" s="526" t="s">
        <v>5607</v>
      </c>
      <c r="C3" s="566"/>
      <c r="D3" s="566"/>
      <c r="E3" s="566"/>
      <c r="F3" s="566"/>
      <c r="G3" s="566"/>
      <c r="H3" s="566"/>
      <c r="I3" s="566"/>
      <c r="J3" s="566"/>
      <c r="K3" s="566"/>
      <c r="L3" s="566"/>
      <c r="M3" s="566"/>
      <c r="N3" s="566"/>
      <c r="O3" s="566"/>
      <c r="P3" s="566"/>
      <c r="Q3" s="566"/>
      <c r="R3" s="566"/>
      <c r="S3" s="566"/>
      <c r="T3" s="566"/>
      <c r="U3" s="566"/>
      <c r="V3" s="566"/>
      <c r="W3" s="566"/>
      <c r="X3" s="566"/>
      <c r="Y3" s="566"/>
      <c r="Z3" s="566"/>
    </row>
    <row r="4">
      <c r="A4" s="565">
        <v>3.0</v>
      </c>
      <c r="B4" s="526" t="s">
        <v>5799</v>
      </c>
      <c r="C4" s="566"/>
      <c r="D4" s="566"/>
      <c r="E4" s="566"/>
      <c r="F4" s="566"/>
      <c r="G4" s="566"/>
      <c r="H4" s="566"/>
      <c r="I4" s="566"/>
      <c r="J4" s="566"/>
      <c r="K4" s="566"/>
      <c r="L4" s="566"/>
      <c r="M4" s="566"/>
      <c r="N4" s="566"/>
      <c r="O4" s="566"/>
      <c r="P4" s="566"/>
      <c r="Q4" s="566"/>
      <c r="R4" s="566"/>
      <c r="S4" s="566"/>
      <c r="T4" s="566"/>
      <c r="U4" s="566"/>
      <c r="V4" s="566"/>
      <c r="W4" s="566"/>
      <c r="X4" s="566"/>
      <c r="Y4" s="566"/>
      <c r="Z4" s="566"/>
    </row>
    <row r="5">
      <c r="A5" s="565">
        <v>4.0</v>
      </c>
      <c r="B5" s="526" t="s">
        <v>5800</v>
      </c>
      <c r="C5" s="566"/>
      <c r="D5" s="566"/>
      <c r="E5" s="566"/>
      <c r="F5" s="566"/>
      <c r="G5" s="566"/>
      <c r="H5" s="566"/>
      <c r="I5" s="566"/>
      <c r="J5" s="566"/>
      <c r="K5" s="566"/>
      <c r="L5" s="566"/>
      <c r="M5" s="566"/>
      <c r="N5" s="566"/>
      <c r="O5" s="566"/>
      <c r="P5" s="566"/>
      <c r="Q5" s="566"/>
      <c r="R5" s="566"/>
      <c r="S5" s="566"/>
      <c r="T5" s="566"/>
      <c r="U5" s="566"/>
      <c r="V5" s="566"/>
      <c r="W5" s="566"/>
      <c r="X5" s="566"/>
      <c r="Y5" s="566"/>
      <c r="Z5" s="566"/>
    </row>
    <row r="6">
      <c r="A6" s="565">
        <v>5.0</v>
      </c>
      <c r="B6" s="565" t="s">
        <v>5801</v>
      </c>
    </row>
    <row r="7">
      <c r="A7" s="420">
        <v>6.0</v>
      </c>
      <c r="B7" s="420" t="s">
        <v>5802</v>
      </c>
    </row>
    <row r="8">
      <c r="A8" s="420">
        <v>7.0</v>
      </c>
      <c r="B8" s="567" t="s">
        <v>5803</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565" t="s">
        <v>5335</v>
      </c>
      <c r="B1" s="552" t="s">
        <v>4407</v>
      </c>
      <c r="C1" s="565"/>
      <c r="D1" s="566"/>
      <c r="E1" s="566"/>
      <c r="F1" s="566"/>
      <c r="G1" s="566"/>
      <c r="H1" s="566"/>
      <c r="I1" s="566"/>
      <c r="J1" s="566"/>
      <c r="K1" s="566"/>
      <c r="L1" s="566"/>
      <c r="M1" s="566"/>
      <c r="N1" s="566"/>
      <c r="O1" s="566"/>
      <c r="P1" s="566"/>
      <c r="Q1" s="566"/>
      <c r="R1" s="566"/>
      <c r="S1" s="566"/>
      <c r="T1" s="566"/>
      <c r="U1" s="566"/>
      <c r="V1" s="566"/>
      <c r="W1" s="566"/>
      <c r="X1" s="566"/>
      <c r="Y1" s="566"/>
      <c r="Z1" s="566"/>
    </row>
    <row r="2">
      <c r="A2" s="565">
        <v>0.0</v>
      </c>
      <c r="B2" s="526" t="s">
        <v>3805</v>
      </c>
      <c r="C2" s="566"/>
      <c r="D2" s="566"/>
      <c r="E2" s="566"/>
      <c r="F2" s="566"/>
      <c r="G2" s="566"/>
      <c r="H2" s="566"/>
      <c r="I2" s="566"/>
      <c r="J2" s="566"/>
      <c r="K2" s="566"/>
      <c r="L2" s="566"/>
      <c r="M2" s="566"/>
      <c r="N2" s="566"/>
      <c r="O2" s="566"/>
      <c r="P2" s="566"/>
      <c r="Q2" s="566"/>
      <c r="R2" s="566"/>
      <c r="S2" s="566"/>
      <c r="T2" s="566"/>
      <c r="U2" s="566"/>
      <c r="V2" s="566"/>
      <c r="W2" s="566"/>
      <c r="X2" s="566"/>
      <c r="Y2" s="566"/>
      <c r="Z2" s="566"/>
    </row>
    <row r="3">
      <c r="A3" s="565">
        <v>1.0</v>
      </c>
      <c r="B3" s="526" t="s">
        <v>5627</v>
      </c>
      <c r="C3" s="566"/>
      <c r="D3" s="566"/>
      <c r="E3" s="566"/>
      <c r="F3" s="566"/>
      <c r="G3" s="566"/>
      <c r="H3" s="566"/>
      <c r="I3" s="566"/>
      <c r="J3" s="566"/>
      <c r="K3" s="566"/>
      <c r="L3" s="566"/>
      <c r="M3" s="566"/>
      <c r="N3" s="566"/>
      <c r="O3" s="566"/>
      <c r="P3" s="566"/>
      <c r="Q3" s="566"/>
      <c r="R3" s="566"/>
      <c r="S3" s="566"/>
      <c r="T3" s="566"/>
      <c r="U3" s="566"/>
      <c r="V3" s="566"/>
      <c r="W3" s="566"/>
      <c r="X3" s="566"/>
      <c r="Y3" s="566"/>
      <c r="Z3" s="566"/>
    </row>
    <row r="4">
      <c r="A4" s="565">
        <v>2.0</v>
      </c>
      <c r="B4" s="526" t="s">
        <v>5629</v>
      </c>
      <c r="C4" s="566"/>
      <c r="D4" s="566"/>
      <c r="E4" s="566"/>
      <c r="F4" s="566"/>
      <c r="G4" s="566"/>
      <c r="H4" s="566"/>
      <c r="I4" s="566"/>
      <c r="J4" s="566"/>
      <c r="K4" s="566"/>
      <c r="L4" s="566"/>
      <c r="M4" s="566"/>
      <c r="N4" s="566"/>
      <c r="O4" s="566"/>
      <c r="P4" s="566"/>
      <c r="Q4" s="566"/>
      <c r="R4" s="566"/>
      <c r="S4" s="566"/>
      <c r="T4" s="566"/>
      <c r="U4" s="566"/>
      <c r="V4" s="566"/>
      <c r="W4" s="566"/>
      <c r="X4" s="566"/>
      <c r="Y4" s="566"/>
      <c r="Z4" s="566"/>
    </row>
    <row r="5">
      <c r="A5" s="565">
        <v>3.0</v>
      </c>
      <c r="B5" s="526" t="s">
        <v>4663</v>
      </c>
      <c r="C5" s="566"/>
      <c r="D5" s="566"/>
      <c r="E5" s="566"/>
      <c r="F5" s="566"/>
      <c r="G5" s="566"/>
      <c r="H5" s="566"/>
      <c r="I5" s="566"/>
      <c r="J5" s="566"/>
      <c r="K5" s="566"/>
      <c r="L5" s="566"/>
      <c r="M5" s="566"/>
      <c r="N5" s="566"/>
      <c r="O5" s="566"/>
      <c r="P5" s="566"/>
      <c r="Q5" s="566"/>
      <c r="R5" s="566"/>
      <c r="S5" s="566"/>
      <c r="T5" s="566"/>
      <c r="U5" s="566"/>
      <c r="V5" s="566"/>
      <c r="W5" s="566"/>
      <c r="X5" s="566"/>
      <c r="Y5" s="566"/>
      <c r="Z5" s="56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568" t="s">
        <v>5335</v>
      </c>
      <c r="B1" s="568" t="s">
        <v>5614</v>
      </c>
      <c r="C1" s="569"/>
      <c r="D1" s="569"/>
      <c r="E1" s="569"/>
      <c r="F1" s="569"/>
      <c r="G1" s="569"/>
      <c r="H1" s="569"/>
      <c r="I1" s="569"/>
      <c r="J1" s="569"/>
      <c r="K1" s="569"/>
      <c r="L1" s="569"/>
      <c r="M1" s="569"/>
      <c r="N1" s="569"/>
      <c r="O1" s="569"/>
      <c r="P1" s="569"/>
      <c r="Q1" s="569"/>
      <c r="R1" s="569"/>
      <c r="S1" s="569"/>
      <c r="T1" s="569"/>
      <c r="U1" s="569"/>
      <c r="V1" s="569"/>
      <c r="W1" s="569"/>
      <c r="X1" s="569"/>
      <c r="Y1" s="569"/>
      <c r="Z1" s="569"/>
    </row>
    <row r="2">
      <c r="A2" s="570">
        <v>1.0</v>
      </c>
      <c r="B2" s="526" t="s">
        <v>5616</v>
      </c>
      <c r="C2" s="569"/>
      <c r="D2" s="569"/>
      <c r="E2" s="569"/>
      <c r="F2" s="569"/>
      <c r="G2" s="569"/>
      <c r="H2" s="569"/>
      <c r="I2" s="569"/>
      <c r="J2" s="569"/>
      <c r="K2" s="569"/>
      <c r="L2" s="569"/>
      <c r="M2" s="569"/>
      <c r="N2" s="569"/>
      <c r="O2" s="569"/>
      <c r="P2" s="569"/>
      <c r="Q2" s="569"/>
      <c r="R2" s="569"/>
      <c r="S2" s="569"/>
      <c r="T2" s="569"/>
      <c r="U2" s="569"/>
      <c r="V2" s="569"/>
      <c r="W2" s="569"/>
      <c r="X2" s="569"/>
      <c r="Y2" s="569"/>
      <c r="Z2" s="569"/>
    </row>
    <row r="3">
      <c r="A3" s="570">
        <v>2.0</v>
      </c>
      <c r="B3" s="526" t="s">
        <v>5618</v>
      </c>
      <c r="C3" s="569"/>
      <c r="D3" s="569"/>
      <c r="E3" s="569"/>
      <c r="F3" s="569"/>
      <c r="G3" s="569"/>
      <c r="H3" s="569"/>
      <c r="I3" s="569"/>
      <c r="J3" s="569"/>
      <c r="K3" s="569"/>
      <c r="L3" s="569"/>
      <c r="M3" s="569"/>
      <c r="N3" s="569"/>
      <c r="O3" s="569"/>
      <c r="P3" s="569"/>
      <c r="Q3" s="569"/>
      <c r="R3" s="569"/>
      <c r="S3" s="569"/>
      <c r="T3" s="569"/>
      <c r="U3" s="569"/>
      <c r="V3" s="569"/>
      <c r="W3" s="569"/>
      <c r="X3" s="569"/>
      <c r="Y3" s="569"/>
      <c r="Z3" s="569"/>
    </row>
    <row r="4">
      <c r="A4" s="570">
        <v>3.0</v>
      </c>
      <c r="B4" s="526" t="s">
        <v>5804</v>
      </c>
      <c r="C4" s="569"/>
      <c r="D4" s="569"/>
      <c r="E4" s="569"/>
      <c r="F4" s="569"/>
      <c r="G4" s="569"/>
      <c r="H4" s="569"/>
      <c r="I4" s="569"/>
      <c r="J4" s="569"/>
      <c r="K4" s="569"/>
      <c r="L4" s="569"/>
      <c r="M4" s="569"/>
      <c r="N4" s="569"/>
      <c r="O4" s="569"/>
      <c r="P4" s="569"/>
      <c r="Q4" s="569"/>
      <c r="R4" s="569"/>
      <c r="S4" s="569"/>
      <c r="T4" s="569"/>
      <c r="U4" s="569"/>
      <c r="V4" s="569"/>
      <c r="W4" s="569"/>
      <c r="X4" s="569"/>
      <c r="Y4" s="569"/>
      <c r="Z4" s="569"/>
    </row>
    <row r="5">
      <c r="A5" s="570">
        <v>4.0</v>
      </c>
      <c r="B5" s="526" t="s">
        <v>5622</v>
      </c>
      <c r="C5" s="569"/>
      <c r="D5" s="569"/>
      <c r="E5" s="569"/>
      <c r="F5" s="569"/>
      <c r="G5" s="569"/>
      <c r="H5" s="569"/>
      <c r="I5" s="569"/>
      <c r="J5" s="569"/>
      <c r="K5" s="569"/>
      <c r="L5" s="569"/>
      <c r="M5" s="569"/>
      <c r="N5" s="569"/>
      <c r="O5" s="569"/>
      <c r="P5" s="569"/>
      <c r="Q5" s="569"/>
      <c r="R5" s="569"/>
      <c r="S5" s="569"/>
      <c r="T5" s="569"/>
      <c r="U5" s="569"/>
      <c r="V5" s="569"/>
      <c r="W5" s="569"/>
      <c r="X5" s="569"/>
      <c r="Y5" s="569"/>
      <c r="Z5" s="569"/>
    </row>
    <row r="6">
      <c r="A6" s="570">
        <v>5.0</v>
      </c>
      <c r="B6" s="526" t="s">
        <v>5624</v>
      </c>
      <c r="C6" s="569"/>
      <c r="D6" s="569"/>
      <c r="E6" s="569"/>
      <c r="F6" s="569"/>
      <c r="G6" s="569"/>
      <c r="H6" s="569"/>
      <c r="I6" s="569"/>
      <c r="J6" s="569"/>
      <c r="K6" s="569"/>
      <c r="L6" s="569"/>
      <c r="M6" s="569"/>
      <c r="N6" s="569"/>
      <c r="O6" s="569"/>
      <c r="P6" s="569"/>
      <c r="Q6" s="569"/>
      <c r="R6" s="569"/>
      <c r="S6" s="569"/>
      <c r="T6" s="569"/>
      <c r="U6" s="569"/>
      <c r="V6" s="569"/>
      <c r="W6" s="569"/>
      <c r="X6" s="569"/>
      <c r="Y6" s="569"/>
      <c r="Z6" s="569"/>
    </row>
    <row r="7">
      <c r="A7" s="570">
        <v>6.0</v>
      </c>
      <c r="B7" s="570" t="s">
        <v>5805</v>
      </c>
      <c r="C7" s="569"/>
      <c r="D7" s="569"/>
      <c r="E7" s="569"/>
      <c r="F7" s="569"/>
      <c r="G7" s="569"/>
      <c r="H7" s="569"/>
      <c r="I7" s="569"/>
      <c r="J7" s="569"/>
      <c r="K7" s="569"/>
      <c r="L7" s="569"/>
      <c r="M7" s="569"/>
      <c r="N7" s="569"/>
      <c r="O7" s="569"/>
      <c r="P7" s="569"/>
      <c r="Q7" s="569"/>
      <c r="R7" s="569"/>
      <c r="S7" s="569"/>
      <c r="T7" s="569"/>
      <c r="U7" s="569"/>
      <c r="V7" s="569"/>
      <c r="W7" s="569"/>
      <c r="X7" s="569"/>
      <c r="Y7" s="569"/>
      <c r="Z7" s="569"/>
    </row>
    <row r="8">
      <c r="A8" s="569"/>
      <c r="B8" s="569"/>
      <c r="C8" s="569"/>
      <c r="D8" s="569"/>
      <c r="E8" s="569"/>
      <c r="F8" s="569"/>
      <c r="G8" s="569"/>
      <c r="H8" s="569"/>
      <c r="I8" s="569"/>
      <c r="J8" s="569"/>
      <c r="K8" s="569"/>
      <c r="L8" s="569"/>
      <c r="M8" s="569"/>
      <c r="N8" s="569"/>
      <c r="O8" s="569"/>
      <c r="P8" s="569"/>
      <c r="Q8" s="569"/>
      <c r="R8" s="569"/>
      <c r="S8" s="569"/>
      <c r="T8" s="569"/>
      <c r="U8" s="569"/>
      <c r="V8" s="569"/>
      <c r="W8" s="569"/>
      <c r="X8" s="569"/>
      <c r="Y8" s="569"/>
      <c r="Z8" s="569"/>
    </row>
    <row r="9">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row>
    <row r="1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row>
    <row r="11">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row>
    <row r="12">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row>
    <row r="13">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row>
    <row r="14">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row>
    <row r="15">
      <c r="A15" s="569"/>
      <c r="B15" s="569"/>
      <c r="C15" s="569"/>
      <c r="D15" s="569"/>
      <c r="E15" s="569"/>
      <c r="F15" s="569"/>
      <c r="G15" s="569"/>
      <c r="H15" s="569"/>
      <c r="I15" s="569"/>
      <c r="J15" s="569"/>
      <c r="K15" s="569"/>
      <c r="L15" s="569"/>
      <c r="M15" s="569"/>
      <c r="N15" s="569"/>
      <c r="O15" s="569"/>
      <c r="P15" s="569"/>
      <c r="Q15" s="569"/>
      <c r="R15" s="569"/>
      <c r="S15" s="569"/>
      <c r="T15" s="569"/>
      <c r="U15" s="569"/>
      <c r="V15" s="569"/>
      <c r="W15" s="569"/>
      <c r="X15" s="569"/>
      <c r="Y15" s="569"/>
      <c r="Z15" s="569"/>
    </row>
    <row r="16">
      <c r="A16" s="569"/>
      <c r="B16" s="569"/>
      <c r="C16" s="569"/>
      <c r="D16" s="569"/>
      <c r="E16" s="569"/>
      <c r="F16" s="569"/>
      <c r="G16" s="569"/>
      <c r="H16" s="569"/>
      <c r="I16" s="569"/>
      <c r="J16" s="569"/>
      <c r="K16" s="569"/>
      <c r="L16" s="569"/>
      <c r="M16" s="569"/>
      <c r="N16" s="569"/>
      <c r="O16" s="569"/>
      <c r="P16" s="569"/>
      <c r="Q16" s="569"/>
      <c r="R16" s="569"/>
      <c r="S16" s="569"/>
      <c r="T16" s="569"/>
      <c r="U16" s="569"/>
      <c r="V16" s="569"/>
      <c r="W16" s="569"/>
      <c r="X16" s="569"/>
      <c r="Y16" s="569"/>
      <c r="Z16" s="569"/>
    </row>
    <row r="17">
      <c r="A17" s="569"/>
      <c r="B17" s="569"/>
      <c r="C17" s="569"/>
      <c r="D17" s="569"/>
      <c r="E17" s="569"/>
      <c r="F17" s="569"/>
      <c r="G17" s="569"/>
      <c r="H17" s="569"/>
      <c r="I17" s="569"/>
      <c r="J17" s="569"/>
      <c r="K17" s="569"/>
      <c r="L17" s="569"/>
      <c r="M17" s="569"/>
      <c r="N17" s="569"/>
      <c r="O17" s="569"/>
      <c r="P17" s="569"/>
      <c r="Q17" s="569"/>
      <c r="R17" s="569"/>
      <c r="S17" s="569"/>
      <c r="T17" s="569"/>
      <c r="U17" s="569"/>
      <c r="V17" s="569"/>
      <c r="W17" s="569"/>
      <c r="X17" s="569"/>
      <c r="Y17" s="569"/>
      <c r="Z17" s="569"/>
    </row>
    <row r="18">
      <c r="A18" s="569"/>
      <c r="B18" s="569"/>
      <c r="C18" s="569"/>
      <c r="D18" s="569"/>
      <c r="E18" s="569"/>
      <c r="F18" s="569"/>
      <c r="G18" s="569"/>
      <c r="H18" s="569"/>
      <c r="I18" s="569"/>
      <c r="J18" s="569"/>
      <c r="K18" s="569"/>
      <c r="L18" s="569"/>
      <c r="M18" s="569"/>
      <c r="N18" s="569"/>
      <c r="O18" s="569"/>
      <c r="P18" s="569"/>
      <c r="Q18" s="569"/>
      <c r="R18" s="569"/>
      <c r="S18" s="569"/>
      <c r="T18" s="569"/>
      <c r="U18" s="569"/>
      <c r="V18" s="569"/>
      <c r="W18" s="569"/>
      <c r="X18" s="569"/>
      <c r="Y18" s="569"/>
      <c r="Z18" s="569"/>
    </row>
    <row r="19">
      <c r="A19" s="569"/>
      <c r="B19" s="569"/>
      <c r="C19" s="569"/>
      <c r="D19" s="569"/>
      <c r="E19" s="569"/>
      <c r="F19" s="569"/>
      <c r="G19" s="569"/>
      <c r="H19" s="569"/>
      <c r="I19" s="569"/>
      <c r="J19" s="569"/>
      <c r="K19" s="569"/>
      <c r="L19" s="569"/>
      <c r="M19" s="569"/>
      <c r="N19" s="569"/>
      <c r="O19" s="569"/>
      <c r="P19" s="569"/>
      <c r="Q19" s="569"/>
      <c r="R19" s="569"/>
      <c r="S19" s="569"/>
      <c r="T19" s="569"/>
      <c r="U19" s="569"/>
      <c r="V19" s="569"/>
      <c r="W19" s="569"/>
      <c r="X19" s="569"/>
      <c r="Y19" s="569"/>
      <c r="Z19" s="569"/>
    </row>
    <row r="20">
      <c r="A20" s="569"/>
      <c r="B20" s="569"/>
      <c r="C20" s="569"/>
      <c r="D20" s="569"/>
      <c r="E20" s="569"/>
      <c r="F20" s="569"/>
      <c r="G20" s="569"/>
      <c r="H20" s="569"/>
      <c r="I20" s="569"/>
      <c r="J20" s="569"/>
      <c r="K20" s="569"/>
      <c r="L20" s="569"/>
      <c r="M20" s="569"/>
      <c r="N20" s="569"/>
      <c r="O20" s="569"/>
      <c r="P20" s="569"/>
      <c r="Q20" s="569"/>
      <c r="R20" s="569"/>
      <c r="S20" s="569"/>
      <c r="T20" s="569"/>
      <c r="U20" s="569"/>
      <c r="V20" s="569"/>
      <c r="W20" s="569"/>
      <c r="X20" s="569"/>
      <c r="Y20" s="569"/>
      <c r="Z20" s="569"/>
    </row>
    <row r="21">
      <c r="A21" s="569"/>
      <c r="B21" s="569"/>
      <c r="C21" s="569"/>
      <c r="D21" s="569"/>
      <c r="E21" s="569"/>
      <c r="F21" s="569"/>
      <c r="G21" s="569"/>
      <c r="H21" s="569"/>
      <c r="I21" s="569"/>
      <c r="J21" s="569"/>
      <c r="K21" s="569"/>
      <c r="L21" s="569"/>
      <c r="M21" s="569"/>
      <c r="N21" s="569"/>
      <c r="O21" s="569"/>
      <c r="P21" s="569"/>
      <c r="Q21" s="569"/>
      <c r="R21" s="569"/>
      <c r="S21" s="569"/>
      <c r="T21" s="569"/>
      <c r="U21" s="569"/>
      <c r="V21" s="569"/>
      <c r="W21" s="569"/>
      <c r="X21" s="569"/>
      <c r="Y21" s="569"/>
      <c r="Z21" s="569"/>
    </row>
    <row r="22">
      <c r="A22" s="569"/>
      <c r="B22" s="569"/>
      <c r="C22" s="569"/>
      <c r="D22" s="569"/>
      <c r="E22" s="569"/>
      <c r="F22" s="569"/>
      <c r="G22" s="569"/>
      <c r="H22" s="569"/>
      <c r="I22" s="569"/>
      <c r="J22" s="569"/>
      <c r="K22" s="569"/>
      <c r="L22" s="569"/>
      <c r="M22" s="569"/>
      <c r="N22" s="569"/>
      <c r="O22" s="569"/>
      <c r="P22" s="569"/>
      <c r="Q22" s="569"/>
      <c r="R22" s="569"/>
      <c r="S22" s="569"/>
      <c r="T22" s="569"/>
      <c r="U22" s="569"/>
      <c r="V22" s="569"/>
      <c r="W22" s="569"/>
      <c r="X22" s="569"/>
      <c r="Y22" s="569"/>
      <c r="Z22" s="569"/>
    </row>
    <row r="23">
      <c r="A23" s="569"/>
      <c r="B23" s="569"/>
      <c r="C23" s="569"/>
      <c r="D23" s="569"/>
      <c r="E23" s="569"/>
      <c r="F23" s="569"/>
      <c r="G23" s="569"/>
      <c r="H23" s="569"/>
      <c r="I23" s="569"/>
      <c r="J23" s="569"/>
      <c r="K23" s="569"/>
      <c r="L23" s="569"/>
      <c r="M23" s="569"/>
      <c r="N23" s="569"/>
      <c r="O23" s="569"/>
      <c r="P23" s="569"/>
      <c r="Q23" s="569"/>
      <c r="R23" s="569"/>
      <c r="S23" s="569"/>
      <c r="T23" s="569"/>
      <c r="U23" s="569"/>
      <c r="V23" s="569"/>
      <c r="W23" s="569"/>
      <c r="X23" s="569"/>
      <c r="Y23" s="569"/>
      <c r="Z23" s="569"/>
    </row>
    <row r="24">
      <c r="A24" s="569"/>
      <c r="B24" s="569"/>
      <c r="C24" s="569"/>
      <c r="D24" s="569"/>
      <c r="E24" s="569"/>
      <c r="F24" s="569"/>
      <c r="G24" s="569"/>
      <c r="H24" s="569"/>
      <c r="I24" s="569"/>
      <c r="J24" s="569"/>
      <c r="K24" s="569"/>
      <c r="L24" s="569"/>
      <c r="M24" s="569"/>
      <c r="N24" s="569"/>
      <c r="O24" s="569"/>
      <c r="P24" s="569"/>
      <c r="Q24" s="569"/>
      <c r="R24" s="569"/>
      <c r="S24" s="569"/>
      <c r="T24" s="569"/>
      <c r="U24" s="569"/>
      <c r="V24" s="569"/>
      <c r="W24" s="569"/>
      <c r="X24" s="569"/>
      <c r="Y24" s="569"/>
      <c r="Z24" s="569"/>
    </row>
    <row r="25">
      <c r="A25" s="569"/>
      <c r="B25" s="569"/>
      <c r="C25" s="569"/>
      <c r="D25" s="569"/>
      <c r="E25" s="569"/>
      <c r="F25" s="569"/>
      <c r="G25" s="569"/>
      <c r="H25" s="569"/>
      <c r="I25" s="569"/>
      <c r="J25" s="569"/>
      <c r="K25" s="569"/>
      <c r="L25" s="569"/>
      <c r="M25" s="569"/>
      <c r="N25" s="569"/>
      <c r="O25" s="569"/>
      <c r="P25" s="569"/>
      <c r="Q25" s="569"/>
      <c r="R25" s="569"/>
      <c r="S25" s="569"/>
      <c r="T25" s="569"/>
      <c r="U25" s="569"/>
      <c r="V25" s="569"/>
      <c r="W25" s="569"/>
      <c r="X25" s="569"/>
      <c r="Y25" s="569"/>
      <c r="Z25" s="569"/>
    </row>
    <row r="26">
      <c r="A26" s="569"/>
      <c r="B26" s="569"/>
      <c r="C26" s="569"/>
      <c r="D26" s="569"/>
      <c r="E26" s="569"/>
      <c r="F26" s="569"/>
      <c r="G26" s="569"/>
      <c r="H26" s="569"/>
      <c r="I26" s="569"/>
      <c r="J26" s="569"/>
      <c r="K26" s="569"/>
      <c r="L26" s="569"/>
      <c r="M26" s="569"/>
      <c r="N26" s="569"/>
      <c r="O26" s="569"/>
      <c r="P26" s="569"/>
      <c r="Q26" s="569"/>
      <c r="R26" s="569"/>
      <c r="S26" s="569"/>
      <c r="T26" s="569"/>
      <c r="U26" s="569"/>
      <c r="V26" s="569"/>
      <c r="W26" s="569"/>
      <c r="X26" s="569"/>
      <c r="Y26" s="569"/>
      <c r="Z26" s="569"/>
    </row>
    <row r="27">
      <c r="A27" s="569"/>
      <c r="B27" s="569"/>
      <c r="C27" s="569"/>
      <c r="D27" s="569"/>
      <c r="E27" s="569"/>
      <c r="F27" s="569"/>
      <c r="G27" s="569"/>
      <c r="H27" s="569"/>
      <c r="I27" s="569"/>
      <c r="J27" s="569"/>
      <c r="K27" s="569"/>
      <c r="L27" s="569"/>
      <c r="M27" s="569"/>
      <c r="N27" s="569"/>
      <c r="O27" s="569"/>
      <c r="P27" s="569"/>
      <c r="Q27" s="569"/>
      <c r="R27" s="569"/>
      <c r="S27" s="569"/>
      <c r="T27" s="569"/>
      <c r="U27" s="569"/>
      <c r="V27" s="569"/>
      <c r="W27" s="569"/>
      <c r="X27" s="569"/>
      <c r="Y27" s="569"/>
      <c r="Z27" s="569"/>
    </row>
    <row r="28">
      <c r="A28" s="569"/>
      <c r="B28" s="569"/>
      <c r="C28" s="569"/>
      <c r="D28" s="569"/>
      <c r="E28" s="569"/>
      <c r="F28" s="569"/>
      <c r="G28" s="569"/>
      <c r="H28" s="569"/>
      <c r="I28" s="569"/>
      <c r="J28" s="569"/>
      <c r="K28" s="569"/>
      <c r="L28" s="569"/>
      <c r="M28" s="569"/>
      <c r="N28" s="569"/>
      <c r="O28" s="569"/>
      <c r="P28" s="569"/>
      <c r="Q28" s="569"/>
      <c r="R28" s="569"/>
      <c r="S28" s="569"/>
      <c r="T28" s="569"/>
      <c r="U28" s="569"/>
      <c r="V28" s="569"/>
      <c r="W28" s="569"/>
      <c r="X28" s="569"/>
      <c r="Y28" s="569"/>
      <c r="Z28" s="569"/>
    </row>
    <row r="29">
      <c r="A29" s="569"/>
      <c r="B29" s="569"/>
      <c r="C29" s="569"/>
      <c r="D29" s="569"/>
      <c r="E29" s="569"/>
      <c r="F29" s="569"/>
      <c r="G29" s="569"/>
      <c r="H29" s="569"/>
      <c r="I29" s="569"/>
      <c r="J29" s="569"/>
      <c r="K29" s="569"/>
      <c r="L29" s="569"/>
      <c r="M29" s="569"/>
      <c r="N29" s="569"/>
      <c r="O29" s="569"/>
      <c r="P29" s="569"/>
      <c r="Q29" s="569"/>
      <c r="R29" s="569"/>
      <c r="S29" s="569"/>
      <c r="T29" s="569"/>
      <c r="U29" s="569"/>
      <c r="V29" s="569"/>
      <c r="W29" s="569"/>
      <c r="X29" s="569"/>
      <c r="Y29" s="569"/>
      <c r="Z29" s="569"/>
    </row>
    <row r="30">
      <c r="A30" s="569"/>
      <c r="B30" s="569"/>
      <c r="C30" s="569"/>
      <c r="D30" s="569"/>
      <c r="E30" s="569"/>
      <c r="F30" s="569"/>
      <c r="G30" s="569"/>
      <c r="H30" s="569"/>
      <c r="I30" s="569"/>
      <c r="J30" s="569"/>
      <c r="K30" s="569"/>
      <c r="L30" s="569"/>
      <c r="M30" s="569"/>
      <c r="N30" s="569"/>
      <c r="O30" s="569"/>
      <c r="P30" s="569"/>
      <c r="Q30" s="569"/>
      <c r="R30" s="569"/>
      <c r="S30" s="569"/>
      <c r="T30" s="569"/>
      <c r="U30" s="569"/>
      <c r="V30" s="569"/>
      <c r="W30" s="569"/>
      <c r="X30" s="569"/>
      <c r="Y30" s="569"/>
      <c r="Z30" s="569"/>
    </row>
    <row r="31">
      <c r="A31" s="569"/>
      <c r="B31" s="569"/>
      <c r="C31" s="569"/>
      <c r="D31" s="569"/>
      <c r="E31" s="569"/>
      <c r="F31" s="569"/>
      <c r="G31" s="569"/>
      <c r="H31" s="569"/>
      <c r="I31" s="569"/>
      <c r="J31" s="569"/>
      <c r="K31" s="569"/>
      <c r="L31" s="569"/>
      <c r="M31" s="569"/>
      <c r="N31" s="569"/>
      <c r="O31" s="569"/>
      <c r="P31" s="569"/>
      <c r="Q31" s="569"/>
      <c r="R31" s="569"/>
      <c r="S31" s="569"/>
      <c r="T31" s="569"/>
      <c r="U31" s="569"/>
      <c r="V31" s="569"/>
      <c r="W31" s="569"/>
      <c r="X31" s="569"/>
      <c r="Y31" s="569"/>
      <c r="Z31" s="569"/>
    </row>
    <row r="32">
      <c r="A32" s="569"/>
      <c r="B32" s="569"/>
      <c r="C32" s="569"/>
      <c r="D32" s="569"/>
      <c r="E32" s="569"/>
      <c r="F32" s="569"/>
      <c r="G32" s="569"/>
      <c r="H32" s="569"/>
      <c r="I32" s="569"/>
      <c r="J32" s="569"/>
      <c r="K32" s="569"/>
      <c r="L32" s="569"/>
      <c r="M32" s="569"/>
      <c r="N32" s="569"/>
      <c r="O32" s="569"/>
      <c r="P32" s="569"/>
      <c r="Q32" s="569"/>
      <c r="R32" s="569"/>
      <c r="S32" s="569"/>
      <c r="T32" s="569"/>
      <c r="U32" s="569"/>
      <c r="V32" s="569"/>
      <c r="W32" s="569"/>
      <c r="X32" s="569"/>
      <c r="Y32" s="569"/>
      <c r="Z32" s="569"/>
    </row>
    <row r="33">
      <c r="A33" s="569"/>
      <c r="B33" s="569"/>
      <c r="C33" s="569"/>
      <c r="D33" s="569"/>
      <c r="E33" s="569"/>
      <c r="F33" s="569"/>
      <c r="G33" s="569"/>
      <c r="H33" s="569"/>
      <c r="I33" s="569"/>
      <c r="J33" s="569"/>
      <c r="K33" s="569"/>
      <c r="L33" s="569"/>
      <c r="M33" s="569"/>
      <c r="N33" s="569"/>
      <c r="O33" s="569"/>
      <c r="P33" s="569"/>
      <c r="Q33" s="569"/>
      <c r="R33" s="569"/>
      <c r="S33" s="569"/>
      <c r="T33" s="569"/>
      <c r="U33" s="569"/>
      <c r="V33" s="569"/>
      <c r="W33" s="569"/>
      <c r="X33" s="569"/>
      <c r="Y33" s="569"/>
      <c r="Z33" s="569"/>
    </row>
    <row r="34">
      <c r="A34" s="569"/>
      <c r="B34" s="569"/>
      <c r="C34" s="569"/>
      <c r="D34" s="569"/>
      <c r="E34" s="569"/>
      <c r="F34" s="569"/>
      <c r="G34" s="569"/>
      <c r="H34" s="569"/>
      <c r="I34" s="569"/>
      <c r="J34" s="569"/>
      <c r="K34" s="569"/>
      <c r="L34" s="569"/>
      <c r="M34" s="569"/>
      <c r="N34" s="569"/>
      <c r="O34" s="569"/>
      <c r="P34" s="569"/>
      <c r="Q34" s="569"/>
      <c r="R34" s="569"/>
      <c r="S34" s="569"/>
      <c r="T34" s="569"/>
      <c r="U34" s="569"/>
      <c r="V34" s="569"/>
      <c r="W34" s="569"/>
      <c r="X34" s="569"/>
      <c r="Y34" s="569"/>
      <c r="Z34" s="569"/>
    </row>
    <row r="35">
      <c r="A35" s="569"/>
      <c r="B35" s="569"/>
      <c r="C35" s="569"/>
      <c r="D35" s="569"/>
      <c r="E35" s="569"/>
      <c r="F35" s="569"/>
      <c r="G35" s="569"/>
      <c r="H35" s="569"/>
      <c r="I35" s="569"/>
      <c r="J35" s="569"/>
      <c r="K35" s="569"/>
      <c r="L35" s="569"/>
      <c r="M35" s="569"/>
      <c r="N35" s="569"/>
      <c r="O35" s="569"/>
      <c r="P35" s="569"/>
      <c r="Q35" s="569"/>
      <c r="R35" s="569"/>
      <c r="S35" s="569"/>
      <c r="T35" s="569"/>
      <c r="U35" s="569"/>
      <c r="V35" s="569"/>
      <c r="W35" s="569"/>
      <c r="X35" s="569"/>
      <c r="Y35" s="569"/>
      <c r="Z35" s="569"/>
    </row>
    <row r="36">
      <c r="A36" s="569"/>
      <c r="B36" s="569"/>
      <c r="C36" s="569"/>
      <c r="D36" s="569"/>
      <c r="E36" s="569"/>
      <c r="F36" s="569"/>
      <c r="G36" s="569"/>
      <c r="H36" s="569"/>
      <c r="I36" s="569"/>
      <c r="J36" s="569"/>
      <c r="K36" s="569"/>
      <c r="L36" s="569"/>
      <c r="M36" s="569"/>
      <c r="N36" s="569"/>
      <c r="O36" s="569"/>
      <c r="P36" s="569"/>
      <c r="Q36" s="569"/>
      <c r="R36" s="569"/>
      <c r="S36" s="569"/>
      <c r="T36" s="569"/>
      <c r="U36" s="569"/>
      <c r="V36" s="569"/>
      <c r="W36" s="569"/>
      <c r="X36" s="569"/>
      <c r="Y36" s="569"/>
      <c r="Z36" s="569"/>
    </row>
    <row r="37">
      <c r="A37" s="569"/>
      <c r="B37" s="569"/>
      <c r="C37" s="569"/>
      <c r="D37" s="569"/>
      <c r="E37" s="569"/>
      <c r="F37" s="569"/>
      <c r="G37" s="569"/>
      <c r="H37" s="569"/>
      <c r="I37" s="569"/>
      <c r="J37" s="569"/>
      <c r="K37" s="569"/>
      <c r="L37" s="569"/>
      <c r="M37" s="569"/>
      <c r="N37" s="569"/>
      <c r="O37" s="569"/>
      <c r="P37" s="569"/>
      <c r="Q37" s="569"/>
      <c r="R37" s="569"/>
      <c r="S37" s="569"/>
      <c r="T37" s="569"/>
      <c r="U37" s="569"/>
      <c r="V37" s="569"/>
      <c r="W37" s="569"/>
      <c r="X37" s="569"/>
      <c r="Y37" s="569"/>
      <c r="Z37" s="569"/>
    </row>
    <row r="38">
      <c r="A38" s="569"/>
      <c r="B38" s="569"/>
      <c r="C38" s="569"/>
      <c r="D38" s="569"/>
      <c r="E38" s="569"/>
      <c r="F38" s="569"/>
      <c r="G38" s="569"/>
      <c r="H38" s="569"/>
      <c r="I38" s="569"/>
      <c r="J38" s="569"/>
      <c r="K38" s="569"/>
      <c r="L38" s="569"/>
      <c r="M38" s="569"/>
      <c r="N38" s="569"/>
      <c r="O38" s="569"/>
      <c r="P38" s="569"/>
      <c r="Q38" s="569"/>
      <c r="R38" s="569"/>
      <c r="S38" s="569"/>
      <c r="T38" s="569"/>
      <c r="U38" s="569"/>
      <c r="V38" s="569"/>
      <c r="W38" s="569"/>
      <c r="X38" s="569"/>
      <c r="Y38" s="569"/>
      <c r="Z38" s="569"/>
    </row>
    <row r="39">
      <c r="A39" s="569"/>
      <c r="B39" s="569"/>
      <c r="C39" s="569"/>
      <c r="D39" s="569"/>
      <c r="E39" s="569"/>
      <c r="F39" s="569"/>
      <c r="G39" s="569"/>
      <c r="H39" s="569"/>
      <c r="I39" s="569"/>
      <c r="J39" s="569"/>
      <c r="K39" s="569"/>
      <c r="L39" s="569"/>
      <c r="M39" s="569"/>
      <c r="N39" s="569"/>
      <c r="O39" s="569"/>
      <c r="P39" s="569"/>
      <c r="Q39" s="569"/>
      <c r="R39" s="569"/>
      <c r="S39" s="569"/>
      <c r="T39" s="569"/>
      <c r="U39" s="569"/>
      <c r="V39" s="569"/>
      <c r="W39" s="569"/>
      <c r="X39" s="569"/>
      <c r="Y39" s="569"/>
      <c r="Z39" s="569"/>
    </row>
    <row r="40">
      <c r="A40" s="569"/>
      <c r="B40" s="569"/>
      <c r="C40" s="569"/>
      <c r="D40" s="569"/>
      <c r="E40" s="569"/>
      <c r="F40" s="569"/>
      <c r="G40" s="569"/>
      <c r="H40" s="569"/>
      <c r="I40" s="569"/>
      <c r="J40" s="569"/>
      <c r="K40" s="569"/>
      <c r="L40" s="569"/>
      <c r="M40" s="569"/>
      <c r="N40" s="569"/>
      <c r="O40" s="569"/>
      <c r="P40" s="569"/>
      <c r="Q40" s="569"/>
      <c r="R40" s="569"/>
      <c r="S40" s="569"/>
      <c r="T40" s="569"/>
      <c r="U40" s="569"/>
      <c r="V40" s="569"/>
      <c r="W40" s="569"/>
      <c r="X40" s="569"/>
      <c r="Y40" s="569"/>
      <c r="Z40" s="569"/>
    </row>
    <row r="41">
      <c r="A41" s="569"/>
      <c r="B41" s="569"/>
      <c r="C41" s="569"/>
      <c r="D41" s="569"/>
      <c r="E41" s="569"/>
      <c r="F41" s="569"/>
      <c r="G41" s="569"/>
      <c r="H41" s="569"/>
      <c r="I41" s="569"/>
      <c r="J41" s="569"/>
      <c r="K41" s="569"/>
      <c r="L41" s="569"/>
      <c r="M41" s="569"/>
      <c r="N41" s="569"/>
      <c r="O41" s="569"/>
      <c r="P41" s="569"/>
      <c r="Q41" s="569"/>
      <c r="R41" s="569"/>
      <c r="S41" s="569"/>
      <c r="T41" s="569"/>
      <c r="U41" s="569"/>
      <c r="V41" s="569"/>
      <c r="W41" s="569"/>
      <c r="X41" s="569"/>
      <c r="Y41" s="569"/>
      <c r="Z41" s="569"/>
    </row>
    <row r="42">
      <c r="A42" s="569"/>
      <c r="B42" s="569"/>
      <c r="C42" s="569"/>
      <c r="D42" s="569"/>
      <c r="E42" s="569"/>
      <c r="F42" s="569"/>
      <c r="G42" s="569"/>
      <c r="H42" s="569"/>
      <c r="I42" s="569"/>
      <c r="J42" s="569"/>
      <c r="K42" s="569"/>
      <c r="L42" s="569"/>
      <c r="M42" s="569"/>
      <c r="N42" s="569"/>
      <c r="O42" s="569"/>
      <c r="P42" s="569"/>
      <c r="Q42" s="569"/>
      <c r="R42" s="569"/>
      <c r="S42" s="569"/>
      <c r="T42" s="569"/>
      <c r="U42" s="569"/>
      <c r="V42" s="569"/>
      <c r="W42" s="569"/>
      <c r="X42" s="569"/>
      <c r="Y42" s="569"/>
      <c r="Z42" s="569"/>
    </row>
    <row r="43">
      <c r="A43" s="569"/>
      <c r="B43" s="569"/>
      <c r="C43" s="569"/>
      <c r="D43" s="569"/>
      <c r="E43" s="569"/>
      <c r="F43" s="569"/>
      <c r="G43" s="569"/>
      <c r="H43" s="569"/>
      <c r="I43" s="569"/>
      <c r="J43" s="569"/>
      <c r="K43" s="569"/>
      <c r="L43" s="569"/>
      <c r="M43" s="569"/>
      <c r="N43" s="569"/>
      <c r="O43" s="569"/>
      <c r="P43" s="569"/>
      <c r="Q43" s="569"/>
      <c r="R43" s="569"/>
      <c r="S43" s="569"/>
      <c r="T43" s="569"/>
      <c r="U43" s="569"/>
      <c r="V43" s="569"/>
      <c r="W43" s="569"/>
      <c r="X43" s="569"/>
      <c r="Y43" s="569"/>
      <c r="Z43" s="569"/>
    </row>
    <row r="44">
      <c r="A44" s="569"/>
      <c r="B44" s="569"/>
      <c r="C44" s="569"/>
      <c r="D44" s="569"/>
      <c r="E44" s="569"/>
      <c r="F44" s="569"/>
      <c r="G44" s="569"/>
      <c r="H44" s="569"/>
      <c r="I44" s="569"/>
      <c r="J44" s="569"/>
      <c r="K44" s="569"/>
      <c r="L44" s="569"/>
      <c r="M44" s="569"/>
      <c r="N44" s="569"/>
      <c r="O44" s="569"/>
      <c r="P44" s="569"/>
      <c r="Q44" s="569"/>
      <c r="R44" s="569"/>
      <c r="S44" s="569"/>
      <c r="T44" s="569"/>
      <c r="U44" s="569"/>
      <c r="V44" s="569"/>
      <c r="W44" s="569"/>
      <c r="X44" s="569"/>
      <c r="Y44" s="569"/>
      <c r="Z44" s="569"/>
    </row>
    <row r="45">
      <c r="A45" s="569"/>
      <c r="B45" s="569"/>
      <c r="C45" s="569"/>
      <c r="D45" s="569"/>
      <c r="E45" s="569"/>
      <c r="F45" s="569"/>
      <c r="G45" s="569"/>
      <c r="H45" s="569"/>
      <c r="I45" s="569"/>
      <c r="J45" s="569"/>
      <c r="K45" s="569"/>
      <c r="L45" s="569"/>
      <c r="M45" s="569"/>
      <c r="N45" s="569"/>
      <c r="O45" s="569"/>
      <c r="P45" s="569"/>
      <c r="Q45" s="569"/>
      <c r="R45" s="569"/>
      <c r="S45" s="569"/>
      <c r="T45" s="569"/>
      <c r="U45" s="569"/>
      <c r="V45" s="569"/>
      <c r="W45" s="569"/>
      <c r="X45" s="569"/>
      <c r="Y45" s="569"/>
      <c r="Z45" s="569"/>
    </row>
    <row r="46">
      <c r="A46" s="569"/>
      <c r="B46" s="569"/>
      <c r="C46" s="569"/>
      <c r="D46" s="569"/>
      <c r="E46" s="569"/>
      <c r="F46" s="569"/>
      <c r="G46" s="569"/>
      <c r="H46" s="569"/>
      <c r="I46" s="569"/>
      <c r="J46" s="569"/>
      <c r="K46" s="569"/>
      <c r="L46" s="569"/>
      <c r="M46" s="569"/>
      <c r="N46" s="569"/>
      <c r="O46" s="569"/>
      <c r="P46" s="569"/>
      <c r="Q46" s="569"/>
      <c r="R46" s="569"/>
      <c r="S46" s="569"/>
      <c r="T46" s="569"/>
      <c r="U46" s="569"/>
      <c r="V46" s="569"/>
      <c r="W46" s="569"/>
      <c r="X46" s="569"/>
      <c r="Y46" s="569"/>
      <c r="Z46" s="569"/>
    </row>
    <row r="47">
      <c r="A47" s="569"/>
      <c r="B47" s="569"/>
      <c r="C47" s="569"/>
      <c r="D47" s="569"/>
      <c r="E47" s="569"/>
      <c r="F47" s="569"/>
      <c r="G47" s="569"/>
      <c r="H47" s="569"/>
      <c r="I47" s="569"/>
      <c r="J47" s="569"/>
      <c r="K47" s="569"/>
      <c r="L47" s="569"/>
      <c r="M47" s="569"/>
      <c r="N47" s="569"/>
      <c r="O47" s="569"/>
      <c r="P47" s="569"/>
      <c r="Q47" s="569"/>
      <c r="R47" s="569"/>
      <c r="S47" s="569"/>
      <c r="T47" s="569"/>
      <c r="U47" s="569"/>
      <c r="V47" s="569"/>
      <c r="W47" s="569"/>
      <c r="X47" s="569"/>
      <c r="Y47" s="569"/>
      <c r="Z47" s="569"/>
    </row>
    <row r="48">
      <c r="A48" s="569"/>
      <c r="B48" s="569"/>
      <c r="C48" s="569"/>
      <c r="D48" s="569"/>
      <c r="E48" s="569"/>
      <c r="F48" s="569"/>
      <c r="G48" s="569"/>
      <c r="H48" s="569"/>
      <c r="I48" s="569"/>
      <c r="J48" s="569"/>
      <c r="K48" s="569"/>
      <c r="L48" s="569"/>
      <c r="M48" s="569"/>
      <c r="N48" s="569"/>
      <c r="O48" s="569"/>
      <c r="P48" s="569"/>
      <c r="Q48" s="569"/>
      <c r="R48" s="569"/>
      <c r="S48" s="569"/>
      <c r="T48" s="569"/>
      <c r="U48" s="569"/>
      <c r="V48" s="569"/>
      <c r="W48" s="569"/>
      <c r="X48" s="569"/>
      <c r="Y48" s="569"/>
      <c r="Z48" s="569"/>
    </row>
    <row r="49">
      <c r="A49" s="569"/>
      <c r="B49" s="569"/>
      <c r="C49" s="569"/>
      <c r="D49" s="569"/>
      <c r="E49" s="569"/>
      <c r="F49" s="569"/>
      <c r="G49" s="569"/>
      <c r="H49" s="569"/>
      <c r="I49" s="569"/>
      <c r="J49" s="569"/>
      <c r="K49" s="569"/>
      <c r="L49" s="569"/>
      <c r="M49" s="569"/>
      <c r="N49" s="569"/>
      <c r="O49" s="569"/>
      <c r="P49" s="569"/>
      <c r="Q49" s="569"/>
      <c r="R49" s="569"/>
      <c r="S49" s="569"/>
      <c r="T49" s="569"/>
      <c r="U49" s="569"/>
      <c r="V49" s="569"/>
      <c r="W49" s="569"/>
      <c r="X49" s="569"/>
      <c r="Y49" s="569"/>
      <c r="Z49" s="569"/>
    </row>
    <row r="50">
      <c r="A50" s="569"/>
      <c r="B50" s="569"/>
      <c r="C50" s="569"/>
      <c r="D50" s="569"/>
      <c r="E50" s="569"/>
      <c r="F50" s="569"/>
      <c r="G50" s="569"/>
      <c r="H50" s="569"/>
      <c r="I50" s="569"/>
      <c r="J50" s="569"/>
      <c r="K50" s="569"/>
      <c r="L50" s="569"/>
      <c r="M50" s="569"/>
      <c r="N50" s="569"/>
      <c r="O50" s="569"/>
      <c r="P50" s="569"/>
      <c r="Q50" s="569"/>
      <c r="R50" s="569"/>
      <c r="S50" s="569"/>
      <c r="T50" s="569"/>
      <c r="U50" s="569"/>
      <c r="V50" s="569"/>
      <c r="W50" s="569"/>
      <c r="X50" s="569"/>
      <c r="Y50" s="569"/>
      <c r="Z50" s="569"/>
    </row>
    <row r="51">
      <c r="A51" s="569"/>
      <c r="B51" s="569"/>
      <c r="C51" s="569"/>
      <c r="D51" s="569"/>
      <c r="E51" s="569"/>
      <c r="F51" s="569"/>
      <c r="G51" s="569"/>
      <c r="H51" s="569"/>
      <c r="I51" s="569"/>
      <c r="J51" s="569"/>
      <c r="K51" s="569"/>
      <c r="L51" s="569"/>
      <c r="M51" s="569"/>
      <c r="N51" s="569"/>
      <c r="O51" s="569"/>
      <c r="P51" s="569"/>
      <c r="Q51" s="569"/>
      <c r="R51" s="569"/>
      <c r="S51" s="569"/>
      <c r="T51" s="569"/>
      <c r="U51" s="569"/>
      <c r="V51" s="569"/>
      <c r="W51" s="569"/>
      <c r="X51" s="569"/>
      <c r="Y51" s="569"/>
      <c r="Z51" s="569"/>
    </row>
    <row r="52">
      <c r="A52" s="569"/>
      <c r="B52" s="569"/>
      <c r="C52" s="569"/>
      <c r="D52" s="569"/>
      <c r="E52" s="569"/>
      <c r="F52" s="569"/>
      <c r="G52" s="569"/>
      <c r="H52" s="569"/>
      <c r="I52" s="569"/>
      <c r="J52" s="569"/>
      <c r="K52" s="569"/>
      <c r="L52" s="569"/>
      <c r="M52" s="569"/>
      <c r="N52" s="569"/>
      <c r="O52" s="569"/>
      <c r="P52" s="569"/>
      <c r="Q52" s="569"/>
      <c r="R52" s="569"/>
      <c r="S52" s="569"/>
      <c r="T52" s="569"/>
      <c r="U52" s="569"/>
      <c r="V52" s="569"/>
      <c r="W52" s="569"/>
      <c r="X52" s="569"/>
      <c r="Y52" s="569"/>
      <c r="Z52" s="569"/>
    </row>
    <row r="53">
      <c r="A53" s="569"/>
      <c r="B53" s="569"/>
      <c r="C53" s="569"/>
      <c r="D53" s="569"/>
      <c r="E53" s="569"/>
      <c r="F53" s="569"/>
      <c r="G53" s="569"/>
      <c r="H53" s="569"/>
      <c r="I53" s="569"/>
      <c r="J53" s="569"/>
      <c r="K53" s="569"/>
      <c r="L53" s="569"/>
      <c r="M53" s="569"/>
      <c r="N53" s="569"/>
      <c r="O53" s="569"/>
      <c r="P53" s="569"/>
      <c r="Q53" s="569"/>
      <c r="R53" s="569"/>
      <c r="S53" s="569"/>
      <c r="T53" s="569"/>
      <c r="U53" s="569"/>
      <c r="V53" s="569"/>
      <c r="W53" s="569"/>
      <c r="X53" s="569"/>
      <c r="Y53" s="569"/>
      <c r="Z53" s="569"/>
    </row>
    <row r="54">
      <c r="A54" s="569"/>
      <c r="B54" s="569"/>
      <c r="C54" s="569"/>
      <c r="D54" s="569"/>
      <c r="E54" s="569"/>
      <c r="F54" s="569"/>
      <c r="G54" s="569"/>
      <c r="H54" s="569"/>
      <c r="I54" s="569"/>
      <c r="J54" s="569"/>
      <c r="K54" s="569"/>
      <c r="L54" s="569"/>
      <c r="M54" s="569"/>
      <c r="N54" s="569"/>
      <c r="O54" s="569"/>
      <c r="P54" s="569"/>
      <c r="Q54" s="569"/>
      <c r="R54" s="569"/>
      <c r="S54" s="569"/>
      <c r="T54" s="569"/>
      <c r="U54" s="569"/>
      <c r="V54" s="569"/>
      <c r="W54" s="569"/>
      <c r="X54" s="569"/>
      <c r="Y54" s="569"/>
      <c r="Z54" s="569"/>
    </row>
    <row r="55">
      <c r="A55" s="569"/>
      <c r="B55" s="569"/>
      <c r="C55" s="569"/>
      <c r="D55" s="569"/>
      <c r="E55" s="569"/>
      <c r="F55" s="569"/>
      <c r="G55" s="569"/>
      <c r="H55" s="569"/>
      <c r="I55" s="569"/>
      <c r="J55" s="569"/>
      <c r="K55" s="569"/>
      <c r="L55" s="569"/>
      <c r="M55" s="569"/>
      <c r="N55" s="569"/>
      <c r="O55" s="569"/>
      <c r="P55" s="569"/>
      <c r="Q55" s="569"/>
      <c r="R55" s="569"/>
      <c r="S55" s="569"/>
      <c r="T55" s="569"/>
      <c r="U55" s="569"/>
      <c r="V55" s="569"/>
      <c r="W55" s="569"/>
      <c r="X55" s="569"/>
      <c r="Y55" s="569"/>
      <c r="Z55" s="569"/>
    </row>
    <row r="56">
      <c r="A56" s="569"/>
      <c r="B56" s="569"/>
      <c r="C56" s="569"/>
      <c r="D56" s="569"/>
      <c r="E56" s="569"/>
      <c r="F56" s="569"/>
      <c r="G56" s="569"/>
      <c r="H56" s="569"/>
      <c r="I56" s="569"/>
      <c r="J56" s="569"/>
      <c r="K56" s="569"/>
      <c r="L56" s="569"/>
      <c r="M56" s="569"/>
      <c r="N56" s="569"/>
      <c r="O56" s="569"/>
      <c r="P56" s="569"/>
      <c r="Q56" s="569"/>
      <c r="R56" s="569"/>
      <c r="S56" s="569"/>
      <c r="T56" s="569"/>
      <c r="U56" s="569"/>
      <c r="V56" s="569"/>
      <c r="W56" s="569"/>
      <c r="X56" s="569"/>
      <c r="Y56" s="569"/>
      <c r="Z56" s="569"/>
    </row>
    <row r="57">
      <c r="A57" s="569"/>
      <c r="B57" s="569"/>
      <c r="C57" s="569"/>
      <c r="D57" s="569"/>
      <c r="E57" s="569"/>
      <c r="F57" s="569"/>
      <c r="G57" s="569"/>
      <c r="H57" s="569"/>
      <c r="I57" s="569"/>
      <c r="J57" s="569"/>
      <c r="K57" s="569"/>
      <c r="L57" s="569"/>
      <c r="M57" s="569"/>
      <c r="N57" s="569"/>
      <c r="O57" s="569"/>
      <c r="P57" s="569"/>
      <c r="Q57" s="569"/>
      <c r="R57" s="569"/>
      <c r="S57" s="569"/>
      <c r="T57" s="569"/>
      <c r="U57" s="569"/>
      <c r="V57" s="569"/>
      <c r="W57" s="569"/>
      <c r="X57" s="569"/>
      <c r="Y57" s="569"/>
      <c r="Z57" s="569"/>
    </row>
    <row r="58">
      <c r="A58" s="569"/>
      <c r="B58" s="569"/>
      <c r="C58" s="569"/>
      <c r="D58" s="569"/>
      <c r="E58" s="569"/>
      <c r="F58" s="569"/>
      <c r="G58" s="569"/>
      <c r="H58" s="569"/>
      <c r="I58" s="569"/>
      <c r="J58" s="569"/>
      <c r="K58" s="569"/>
      <c r="L58" s="569"/>
      <c r="M58" s="569"/>
      <c r="N58" s="569"/>
      <c r="O58" s="569"/>
      <c r="P58" s="569"/>
      <c r="Q58" s="569"/>
      <c r="R58" s="569"/>
      <c r="S58" s="569"/>
      <c r="T58" s="569"/>
      <c r="U58" s="569"/>
      <c r="V58" s="569"/>
      <c r="W58" s="569"/>
      <c r="X58" s="569"/>
      <c r="Y58" s="569"/>
      <c r="Z58" s="569"/>
    </row>
    <row r="59">
      <c r="A59" s="569"/>
      <c r="B59" s="569"/>
      <c r="C59" s="569"/>
      <c r="D59" s="569"/>
      <c r="E59" s="569"/>
      <c r="F59" s="569"/>
      <c r="G59" s="569"/>
      <c r="H59" s="569"/>
      <c r="I59" s="569"/>
      <c r="J59" s="569"/>
      <c r="K59" s="569"/>
      <c r="L59" s="569"/>
      <c r="M59" s="569"/>
      <c r="N59" s="569"/>
      <c r="O59" s="569"/>
      <c r="P59" s="569"/>
      <c r="Q59" s="569"/>
      <c r="R59" s="569"/>
      <c r="S59" s="569"/>
      <c r="T59" s="569"/>
      <c r="U59" s="569"/>
      <c r="V59" s="569"/>
      <c r="W59" s="569"/>
      <c r="X59" s="569"/>
      <c r="Y59" s="569"/>
      <c r="Z59" s="569"/>
    </row>
    <row r="60">
      <c r="A60" s="569"/>
      <c r="B60" s="569"/>
      <c r="C60" s="569"/>
      <c r="D60" s="569"/>
      <c r="E60" s="569"/>
      <c r="F60" s="569"/>
      <c r="G60" s="569"/>
      <c r="H60" s="569"/>
      <c r="I60" s="569"/>
      <c r="J60" s="569"/>
      <c r="K60" s="569"/>
      <c r="L60" s="569"/>
      <c r="M60" s="569"/>
      <c r="N60" s="569"/>
      <c r="O60" s="569"/>
      <c r="P60" s="569"/>
      <c r="Q60" s="569"/>
      <c r="R60" s="569"/>
      <c r="S60" s="569"/>
      <c r="T60" s="569"/>
      <c r="U60" s="569"/>
      <c r="V60" s="569"/>
      <c r="W60" s="569"/>
      <c r="X60" s="569"/>
      <c r="Y60" s="569"/>
      <c r="Z60" s="569"/>
    </row>
    <row r="61">
      <c r="A61" s="569"/>
      <c r="B61" s="569"/>
      <c r="C61" s="569"/>
      <c r="D61" s="569"/>
      <c r="E61" s="569"/>
      <c r="F61" s="569"/>
      <c r="G61" s="569"/>
      <c r="H61" s="569"/>
      <c r="I61" s="569"/>
      <c r="J61" s="569"/>
      <c r="K61" s="569"/>
      <c r="L61" s="569"/>
      <c r="M61" s="569"/>
      <c r="N61" s="569"/>
      <c r="O61" s="569"/>
      <c r="P61" s="569"/>
      <c r="Q61" s="569"/>
      <c r="R61" s="569"/>
      <c r="S61" s="569"/>
      <c r="T61" s="569"/>
      <c r="U61" s="569"/>
      <c r="V61" s="569"/>
      <c r="W61" s="569"/>
      <c r="X61" s="569"/>
      <c r="Y61" s="569"/>
      <c r="Z61" s="569"/>
    </row>
    <row r="62">
      <c r="A62" s="569"/>
      <c r="B62" s="569"/>
      <c r="C62" s="569"/>
      <c r="D62" s="569"/>
      <c r="E62" s="569"/>
      <c r="F62" s="569"/>
      <c r="G62" s="569"/>
      <c r="H62" s="569"/>
      <c r="I62" s="569"/>
      <c r="J62" s="569"/>
      <c r="K62" s="569"/>
      <c r="L62" s="569"/>
      <c r="M62" s="569"/>
      <c r="N62" s="569"/>
      <c r="O62" s="569"/>
      <c r="P62" s="569"/>
      <c r="Q62" s="569"/>
      <c r="R62" s="569"/>
      <c r="S62" s="569"/>
      <c r="T62" s="569"/>
      <c r="U62" s="569"/>
      <c r="V62" s="569"/>
      <c r="W62" s="569"/>
      <c r="X62" s="569"/>
      <c r="Y62" s="569"/>
      <c r="Z62" s="569"/>
    </row>
    <row r="63">
      <c r="A63" s="569"/>
      <c r="B63" s="569"/>
      <c r="C63" s="569"/>
      <c r="D63" s="569"/>
      <c r="E63" s="569"/>
      <c r="F63" s="569"/>
      <c r="G63" s="569"/>
      <c r="H63" s="569"/>
      <c r="I63" s="569"/>
      <c r="J63" s="569"/>
      <c r="K63" s="569"/>
      <c r="L63" s="569"/>
      <c r="M63" s="569"/>
      <c r="N63" s="569"/>
      <c r="O63" s="569"/>
      <c r="P63" s="569"/>
      <c r="Q63" s="569"/>
      <c r="R63" s="569"/>
      <c r="S63" s="569"/>
      <c r="T63" s="569"/>
      <c r="U63" s="569"/>
      <c r="V63" s="569"/>
      <c r="W63" s="569"/>
      <c r="X63" s="569"/>
      <c r="Y63" s="569"/>
      <c r="Z63" s="569"/>
    </row>
    <row r="64">
      <c r="A64" s="569"/>
      <c r="B64" s="569"/>
      <c r="C64" s="569"/>
      <c r="D64" s="569"/>
      <c r="E64" s="569"/>
      <c r="F64" s="569"/>
      <c r="G64" s="569"/>
      <c r="H64" s="569"/>
      <c r="I64" s="569"/>
      <c r="J64" s="569"/>
      <c r="K64" s="569"/>
      <c r="L64" s="569"/>
      <c r="M64" s="569"/>
      <c r="N64" s="569"/>
      <c r="O64" s="569"/>
      <c r="P64" s="569"/>
      <c r="Q64" s="569"/>
      <c r="R64" s="569"/>
      <c r="S64" s="569"/>
      <c r="T64" s="569"/>
      <c r="U64" s="569"/>
      <c r="V64" s="569"/>
      <c r="W64" s="569"/>
      <c r="X64" s="569"/>
      <c r="Y64" s="569"/>
      <c r="Z64" s="569"/>
    </row>
    <row r="65">
      <c r="A65" s="569"/>
      <c r="B65" s="569"/>
      <c r="C65" s="569"/>
      <c r="D65" s="569"/>
      <c r="E65" s="569"/>
      <c r="F65" s="569"/>
      <c r="G65" s="569"/>
      <c r="H65" s="569"/>
      <c r="I65" s="569"/>
      <c r="J65" s="569"/>
      <c r="K65" s="569"/>
      <c r="L65" s="569"/>
      <c r="M65" s="569"/>
      <c r="N65" s="569"/>
      <c r="O65" s="569"/>
      <c r="P65" s="569"/>
      <c r="Q65" s="569"/>
      <c r="R65" s="569"/>
      <c r="S65" s="569"/>
      <c r="T65" s="569"/>
      <c r="U65" s="569"/>
      <c r="V65" s="569"/>
      <c r="W65" s="569"/>
      <c r="X65" s="569"/>
      <c r="Y65" s="569"/>
      <c r="Z65" s="569"/>
    </row>
    <row r="66">
      <c r="A66" s="569"/>
      <c r="B66" s="569"/>
      <c r="C66" s="569"/>
      <c r="D66" s="569"/>
      <c r="E66" s="569"/>
      <c r="F66" s="569"/>
      <c r="G66" s="569"/>
      <c r="H66" s="569"/>
      <c r="I66" s="569"/>
      <c r="J66" s="569"/>
      <c r="K66" s="569"/>
      <c r="L66" s="569"/>
      <c r="M66" s="569"/>
      <c r="N66" s="569"/>
      <c r="O66" s="569"/>
      <c r="P66" s="569"/>
      <c r="Q66" s="569"/>
      <c r="R66" s="569"/>
      <c r="S66" s="569"/>
      <c r="T66" s="569"/>
      <c r="U66" s="569"/>
      <c r="V66" s="569"/>
      <c r="W66" s="569"/>
      <c r="X66" s="569"/>
      <c r="Y66" s="569"/>
      <c r="Z66" s="569"/>
    </row>
    <row r="67">
      <c r="A67" s="569"/>
      <c r="B67" s="569"/>
      <c r="C67" s="569"/>
      <c r="D67" s="569"/>
      <c r="E67" s="569"/>
      <c r="F67" s="569"/>
      <c r="G67" s="569"/>
      <c r="H67" s="569"/>
      <c r="I67" s="569"/>
      <c r="J67" s="569"/>
      <c r="K67" s="569"/>
      <c r="L67" s="569"/>
      <c r="M67" s="569"/>
      <c r="N67" s="569"/>
      <c r="O67" s="569"/>
      <c r="P67" s="569"/>
      <c r="Q67" s="569"/>
      <c r="R67" s="569"/>
      <c r="S67" s="569"/>
      <c r="T67" s="569"/>
      <c r="U67" s="569"/>
      <c r="V67" s="569"/>
      <c r="W67" s="569"/>
      <c r="X67" s="569"/>
      <c r="Y67" s="569"/>
      <c r="Z67" s="569"/>
    </row>
    <row r="68">
      <c r="A68" s="569"/>
      <c r="B68" s="569"/>
      <c r="C68" s="569"/>
      <c r="D68" s="569"/>
      <c r="E68" s="569"/>
      <c r="F68" s="569"/>
      <c r="G68" s="569"/>
      <c r="H68" s="569"/>
      <c r="I68" s="569"/>
      <c r="J68" s="569"/>
      <c r="K68" s="569"/>
      <c r="L68" s="569"/>
      <c r="M68" s="569"/>
      <c r="N68" s="569"/>
      <c r="O68" s="569"/>
      <c r="P68" s="569"/>
      <c r="Q68" s="569"/>
      <c r="R68" s="569"/>
      <c r="S68" s="569"/>
      <c r="T68" s="569"/>
      <c r="U68" s="569"/>
      <c r="V68" s="569"/>
      <c r="W68" s="569"/>
      <c r="X68" s="569"/>
      <c r="Y68" s="569"/>
      <c r="Z68" s="569"/>
    </row>
    <row r="69">
      <c r="A69" s="569"/>
      <c r="B69" s="569"/>
      <c r="C69" s="569"/>
      <c r="D69" s="569"/>
      <c r="E69" s="569"/>
      <c r="F69" s="569"/>
      <c r="G69" s="569"/>
      <c r="H69" s="569"/>
      <c r="I69" s="569"/>
      <c r="J69" s="569"/>
      <c r="K69" s="569"/>
      <c r="L69" s="569"/>
      <c r="M69" s="569"/>
      <c r="N69" s="569"/>
      <c r="O69" s="569"/>
      <c r="P69" s="569"/>
      <c r="Q69" s="569"/>
      <c r="R69" s="569"/>
      <c r="S69" s="569"/>
      <c r="T69" s="569"/>
      <c r="U69" s="569"/>
      <c r="V69" s="569"/>
      <c r="W69" s="569"/>
      <c r="X69" s="569"/>
      <c r="Y69" s="569"/>
      <c r="Z69" s="569"/>
    </row>
    <row r="70">
      <c r="A70" s="569"/>
      <c r="B70" s="569"/>
      <c r="C70" s="569"/>
      <c r="D70" s="569"/>
      <c r="E70" s="569"/>
      <c r="F70" s="569"/>
      <c r="G70" s="569"/>
      <c r="H70" s="569"/>
      <c r="I70" s="569"/>
      <c r="J70" s="569"/>
      <c r="K70" s="569"/>
      <c r="L70" s="569"/>
      <c r="M70" s="569"/>
      <c r="N70" s="569"/>
      <c r="O70" s="569"/>
      <c r="P70" s="569"/>
      <c r="Q70" s="569"/>
      <c r="R70" s="569"/>
      <c r="S70" s="569"/>
      <c r="T70" s="569"/>
      <c r="U70" s="569"/>
      <c r="V70" s="569"/>
      <c r="W70" s="569"/>
      <c r="X70" s="569"/>
      <c r="Y70" s="569"/>
      <c r="Z70" s="569"/>
    </row>
    <row r="71">
      <c r="A71" s="569"/>
      <c r="B71" s="569"/>
      <c r="C71" s="569"/>
      <c r="D71" s="569"/>
      <c r="E71" s="569"/>
      <c r="F71" s="569"/>
      <c r="G71" s="569"/>
      <c r="H71" s="569"/>
      <c r="I71" s="569"/>
      <c r="J71" s="569"/>
      <c r="K71" s="569"/>
      <c r="L71" s="569"/>
      <c r="M71" s="569"/>
      <c r="N71" s="569"/>
      <c r="O71" s="569"/>
      <c r="P71" s="569"/>
      <c r="Q71" s="569"/>
      <c r="R71" s="569"/>
      <c r="S71" s="569"/>
      <c r="T71" s="569"/>
      <c r="U71" s="569"/>
      <c r="V71" s="569"/>
      <c r="W71" s="569"/>
      <c r="X71" s="569"/>
      <c r="Y71" s="569"/>
      <c r="Z71" s="569"/>
    </row>
    <row r="72">
      <c r="A72" s="569"/>
      <c r="B72" s="569"/>
      <c r="C72" s="569"/>
      <c r="D72" s="569"/>
      <c r="E72" s="569"/>
      <c r="F72" s="569"/>
      <c r="G72" s="569"/>
      <c r="H72" s="569"/>
      <c r="I72" s="569"/>
      <c r="J72" s="569"/>
      <c r="K72" s="569"/>
      <c r="L72" s="569"/>
      <c r="M72" s="569"/>
      <c r="N72" s="569"/>
      <c r="O72" s="569"/>
      <c r="P72" s="569"/>
      <c r="Q72" s="569"/>
      <c r="R72" s="569"/>
      <c r="S72" s="569"/>
      <c r="T72" s="569"/>
      <c r="U72" s="569"/>
      <c r="V72" s="569"/>
      <c r="W72" s="569"/>
      <c r="X72" s="569"/>
      <c r="Y72" s="569"/>
      <c r="Z72" s="569"/>
    </row>
    <row r="73">
      <c r="A73" s="569"/>
      <c r="B73" s="569"/>
      <c r="C73" s="569"/>
      <c r="D73" s="569"/>
      <c r="E73" s="569"/>
      <c r="F73" s="569"/>
      <c r="G73" s="569"/>
      <c r="H73" s="569"/>
      <c r="I73" s="569"/>
      <c r="J73" s="569"/>
      <c r="K73" s="569"/>
      <c r="L73" s="569"/>
      <c r="M73" s="569"/>
      <c r="N73" s="569"/>
      <c r="O73" s="569"/>
      <c r="P73" s="569"/>
      <c r="Q73" s="569"/>
      <c r="R73" s="569"/>
      <c r="S73" s="569"/>
      <c r="T73" s="569"/>
      <c r="U73" s="569"/>
      <c r="V73" s="569"/>
      <c r="W73" s="569"/>
      <c r="X73" s="569"/>
      <c r="Y73" s="569"/>
      <c r="Z73" s="569"/>
    </row>
    <row r="74">
      <c r="A74" s="569"/>
      <c r="B74" s="569"/>
      <c r="C74" s="569"/>
      <c r="D74" s="569"/>
      <c r="E74" s="569"/>
      <c r="F74" s="569"/>
      <c r="G74" s="569"/>
      <c r="H74" s="569"/>
      <c r="I74" s="569"/>
      <c r="J74" s="569"/>
      <c r="K74" s="569"/>
      <c r="L74" s="569"/>
      <c r="M74" s="569"/>
      <c r="N74" s="569"/>
      <c r="O74" s="569"/>
      <c r="P74" s="569"/>
      <c r="Q74" s="569"/>
      <c r="R74" s="569"/>
      <c r="S74" s="569"/>
      <c r="T74" s="569"/>
      <c r="U74" s="569"/>
      <c r="V74" s="569"/>
      <c r="W74" s="569"/>
      <c r="X74" s="569"/>
      <c r="Y74" s="569"/>
      <c r="Z74" s="569"/>
    </row>
    <row r="75">
      <c r="A75" s="569"/>
      <c r="B75" s="569"/>
      <c r="C75" s="569"/>
      <c r="D75" s="569"/>
      <c r="E75" s="569"/>
      <c r="F75" s="569"/>
      <c r="G75" s="569"/>
      <c r="H75" s="569"/>
      <c r="I75" s="569"/>
      <c r="J75" s="569"/>
      <c r="K75" s="569"/>
      <c r="L75" s="569"/>
      <c r="M75" s="569"/>
      <c r="N75" s="569"/>
      <c r="O75" s="569"/>
      <c r="P75" s="569"/>
      <c r="Q75" s="569"/>
      <c r="R75" s="569"/>
      <c r="S75" s="569"/>
      <c r="T75" s="569"/>
      <c r="U75" s="569"/>
      <c r="V75" s="569"/>
      <c r="W75" s="569"/>
      <c r="X75" s="569"/>
      <c r="Y75" s="569"/>
      <c r="Z75" s="569"/>
    </row>
    <row r="76">
      <c r="A76" s="569"/>
      <c r="B76" s="569"/>
      <c r="C76" s="569"/>
      <c r="D76" s="569"/>
      <c r="E76" s="569"/>
      <c r="F76" s="569"/>
      <c r="G76" s="569"/>
      <c r="H76" s="569"/>
      <c r="I76" s="569"/>
      <c r="J76" s="569"/>
      <c r="K76" s="569"/>
      <c r="L76" s="569"/>
      <c r="M76" s="569"/>
      <c r="N76" s="569"/>
      <c r="O76" s="569"/>
      <c r="P76" s="569"/>
      <c r="Q76" s="569"/>
      <c r="R76" s="569"/>
      <c r="S76" s="569"/>
      <c r="T76" s="569"/>
      <c r="U76" s="569"/>
      <c r="V76" s="569"/>
      <c r="W76" s="569"/>
      <c r="X76" s="569"/>
      <c r="Y76" s="569"/>
      <c r="Z76" s="569"/>
    </row>
    <row r="77">
      <c r="A77" s="569"/>
      <c r="B77" s="569"/>
      <c r="C77" s="569"/>
      <c r="D77" s="569"/>
      <c r="E77" s="569"/>
      <c r="F77" s="569"/>
      <c r="G77" s="569"/>
      <c r="H77" s="569"/>
      <c r="I77" s="569"/>
      <c r="J77" s="569"/>
      <c r="K77" s="569"/>
      <c r="L77" s="569"/>
      <c r="M77" s="569"/>
      <c r="N77" s="569"/>
      <c r="O77" s="569"/>
      <c r="P77" s="569"/>
      <c r="Q77" s="569"/>
      <c r="R77" s="569"/>
      <c r="S77" s="569"/>
      <c r="T77" s="569"/>
      <c r="U77" s="569"/>
      <c r="V77" s="569"/>
      <c r="W77" s="569"/>
      <c r="X77" s="569"/>
      <c r="Y77" s="569"/>
      <c r="Z77" s="569"/>
    </row>
    <row r="78">
      <c r="A78" s="569"/>
      <c r="B78" s="569"/>
      <c r="C78" s="569"/>
      <c r="D78" s="569"/>
      <c r="E78" s="569"/>
      <c r="F78" s="569"/>
      <c r="G78" s="569"/>
      <c r="H78" s="569"/>
      <c r="I78" s="569"/>
      <c r="J78" s="569"/>
      <c r="K78" s="569"/>
      <c r="L78" s="569"/>
      <c r="M78" s="569"/>
      <c r="N78" s="569"/>
      <c r="O78" s="569"/>
      <c r="P78" s="569"/>
      <c r="Q78" s="569"/>
      <c r="R78" s="569"/>
      <c r="S78" s="569"/>
      <c r="T78" s="569"/>
      <c r="U78" s="569"/>
      <c r="V78" s="569"/>
      <c r="W78" s="569"/>
      <c r="X78" s="569"/>
      <c r="Y78" s="569"/>
      <c r="Z78" s="569"/>
    </row>
    <row r="79">
      <c r="A79" s="569"/>
      <c r="B79" s="569"/>
      <c r="C79" s="569"/>
      <c r="D79" s="569"/>
      <c r="E79" s="569"/>
      <c r="F79" s="569"/>
      <c r="G79" s="569"/>
      <c r="H79" s="569"/>
      <c r="I79" s="569"/>
      <c r="J79" s="569"/>
      <c r="K79" s="569"/>
      <c r="L79" s="569"/>
      <c r="M79" s="569"/>
      <c r="N79" s="569"/>
      <c r="O79" s="569"/>
      <c r="P79" s="569"/>
      <c r="Q79" s="569"/>
      <c r="R79" s="569"/>
      <c r="S79" s="569"/>
      <c r="T79" s="569"/>
      <c r="U79" s="569"/>
      <c r="V79" s="569"/>
      <c r="W79" s="569"/>
      <c r="X79" s="569"/>
      <c r="Y79" s="569"/>
      <c r="Z79" s="569"/>
    </row>
    <row r="80">
      <c r="A80" s="569"/>
      <c r="B80" s="569"/>
      <c r="C80" s="569"/>
      <c r="D80" s="569"/>
      <c r="E80" s="569"/>
      <c r="F80" s="569"/>
      <c r="G80" s="569"/>
      <c r="H80" s="569"/>
      <c r="I80" s="569"/>
      <c r="J80" s="569"/>
      <c r="K80" s="569"/>
      <c r="L80" s="569"/>
      <c r="M80" s="569"/>
      <c r="N80" s="569"/>
      <c r="O80" s="569"/>
      <c r="P80" s="569"/>
      <c r="Q80" s="569"/>
      <c r="R80" s="569"/>
      <c r="S80" s="569"/>
      <c r="T80" s="569"/>
      <c r="U80" s="569"/>
      <c r="V80" s="569"/>
      <c r="W80" s="569"/>
      <c r="X80" s="569"/>
      <c r="Y80" s="569"/>
      <c r="Z80" s="569"/>
    </row>
    <row r="81">
      <c r="A81" s="569"/>
      <c r="B81" s="569"/>
      <c r="C81" s="569"/>
      <c r="D81" s="569"/>
      <c r="E81" s="569"/>
      <c r="F81" s="569"/>
      <c r="G81" s="569"/>
      <c r="H81" s="569"/>
      <c r="I81" s="569"/>
      <c r="J81" s="569"/>
      <c r="K81" s="569"/>
      <c r="L81" s="569"/>
      <c r="M81" s="569"/>
      <c r="N81" s="569"/>
      <c r="O81" s="569"/>
      <c r="P81" s="569"/>
      <c r="Q81" s="569"/>
      <c r="R81" s="569"/>
      <c r="S81" s="569"/>
      <c r="T81" s="569"/>
      <c r="U81" s="569"/>
      <c r="V81" s="569"/>
      <c r="W81" s="569"/>
      <c r="X81" s="569"/>
      <c r="Y81" s="569"/>
      <c r="Z81" s="569"/>
    </row>
    <row r="82">
      <c r="A82" s="569"/>
      <c r="B82" s="569"/>
      <c r="C82" s="569"/>
      <c r="D82" s="569"/>
      <c r="E82" s="569"/>
      <c r="F82" s="569"/>
      <c r="G82" s="569"/>
      <c r="H82" s="569"/>
      <c r="I82" s="569"/>
      <c r="J82" s="569"/>
      <c r="K82" s="569"/>
      <c r="L82" s="569"/>
      <c r="M82" s="569"/>
      <c r="N82" s="569"/>
      <c r="O82" s="569"/>
      <c r="P82" s="569"/>
      <c r="Q82" s="569"/>
      <c r="R82" s="569"/>
      <c r="S82" s="569"/>
      <c r="T82" s="569"/>
      <c r="U82" s="569"/>
      <c r="V82" s="569"/>
      <c r="W82" s="569"/>
      <c r="X82" s="569"/>
      <c r="Y82" s="569"/>
      <c r="Z82" s="569"/>
    </row>
    <row r="83">
      <c r="A83" s="569"/>
      <c r="B83" s="569"/>
      <c r="C83" s="569"/>
      <c r="D83" s="569"/>
      <c r="E83" s="569"/>
      <c r="F83" s="569"/>
      <c r="G83" s="569"/>
      <c r="H83" s="569"/>
      <c r="I83" s="569"/>
      <c r="J83" s="569"/>
      <c r="K83" s="569"/>
      <c r="L83" s="569"/>
      <c r="M83" s="569"/>
      <c r="N83" s="569"/>
      <c r="O83" s="569"/>
      <c r="P83" s="569"/>
      <c r="Q83" s="569"/>
      <c r="R83" s="569"/>
      <c r="S83" s="569"/>
      <c r="T83" s="569"/>
      <c r="U83" s="569"/>
      <c r="V83" s="569"/>
      <c r="W83" s="569"/>
      <c r="X83" s="569"/>
      <c r="Y83" s="569"/>
      <c r="Z83" s="569"/>
    </row>
    <row r="84">
      <c r="A84" s="569"/>
      <c r="B84" s="569"/>
      <c r="C84" s="569"/>
      <c r="D84" s="569"/>
      <c r="E84" s="569"/>
      <c r="F84" s="569"/>
      <c r="G84" s="569"/>
      <c r="H84" s="569"/>
      <c r="I84" s="569"/>
      <c r="J84" s="569"/>
      <c r="K84" s="569"/>
      <c r="L84" s="569"/>
      <c r="M84" s="569"/>
      <c r="N84" s="569"/>
      <c r="O84" s="569"/>
      <c r="P84" s="569"/>
      <c r="Q84" s="569"/>
      <c r="R84" s="569"/>
      <c r="S84" s="569"/>
      <c r="T84" s="569"/>
      <c r="U84" s="569"/>
      <c r="V84" s="569"/>
      <c r="W84" s="569"/>
      <c r="X84" s="569"/>
      <c r="Y84" s="569"/>
      <c r="Z84" s="569"/>
    </row>
    <row r="85">
      <c r="A85" s="569"/>
      <c r="B85" s="569"/>
      <c r="C85" s="569"/>
      <c r="D85" s="569"/>
      <c r="E85" s="569"/>
      <c r="F85" s="569"/>
      <c r="G85" s="569"/>
      <c r="H85" s="569"/>
      <c r="I85" s="569"/>
      <c r="J85" s="569"/>
      <c r="K85" s="569"/>
      <c r="L85" s="569"/>
      <c r="M85" s="569"/>
      <c r="N85" s="569"/>
      <c r="O85" s="569"/>
      <c r="P85" s="569"/>
      <c r="Q85" s="569"/>
      <c r="R85" s="569"/>
      <c r="S85" s="569"/>
      <c r="T85" s="569"/>
      <c r="U85" s="569"/>
      <c r="V85" s="569"/>
      <c r="W85" s="569"/>
      <c r="X85" s="569"/>
      <c r="Y85" s="569"/>
      <c r="Z85" s="569"/>
    </row>
    <row r="86">
      <c r="A86" s="569"/>
      <c r="B86" s="569"/>
      <c r="C86" s="569"/>
      <c r="D86" s="569"/>
      <c r="E86" s="569"/>
      <c r="F86" s="569"/>
      <c r="G86" s="569"/>
      <c r="H86" s="569"/>
      <c r="I86" s="569"/>
      <c r="J86" s="569"/>
      <c r="K86" s="569"/>
      <c r="L86" s="569"/>
      <c r="M86" s="569"/>
      <c r="N86" s="569"/>
      <c r="O86" s="569"/>
      <c r="P86" s="569"/>
      <c r="Q86" s="569"/>
      <c r="R86" s="569"/>
      <c r="S86" s="569"/>
      <c r="T86" s="569"/>
      <c r="U86" s="569"/>
      <c r="V86" s="569"/>
      <c r="W86" s="569"/>
      <c r="X86" s="569"/>
      <c r="Y86" s="569"/>
      <c r="Z86" s="569"/>
    </row>
    <row r="87">
      <c r="A87" s="569"/>
      <c r="B87" s="569"/>
      <c r="C87" s="569"/>
      <c r="D87" s="569"/>
      <c r="E87" s="569"/>
      <c r="F87" s="569"/>
      <c r="G87" s="569"/>
      <c r="H87" s="569"/>
      <c r="I87" s="569"/>
      <c r="J87" s="569"/>
      <c r="K87" s="569"/>
      <c r="L87" s="569"/>
      <c r="M87" s="569"/>
      <c r="N87" s="569"/>
      <c r="O87" s="569"/>
      <c r="P87" s="569"/>
      <c r="Q87" s="569"/>
      <c r="R87" s="569"/>
      <c r="S87" s="569"/>
      <c r="T87" s="569"/>
      <c r="U87" s="569"/>
      <c r="V87" s="569"/>
      <c r="W87" s="569"/>
      <c r="X87" s="569"/>
      <c r="Y87" s="569"/>
      <c r="Z87" s="569"/>
    </row>
    <row r="88">
      <c r="A88" s="569"/>
      <c r="B88" s="569"/>
      <c r="C88" s="569"/>
      <c r="D88" s="569"/>
      <c r="E88" s="569"/>
      <c r="F88" s="569"/>
      <c r="G88" s="569"/>
      <c r="H88" s="569"/>
      <c r="I88" s="569"/>
      <c r="J88" s="569"/>
      <c r="K88" s="569"/>
      <c r="L88" s="569"/>
      <c r="M88" s="569"/>
      <c r="N88" s="569"/>
      <c r="O88" s="569"/>
      <c r="P88" s="569"/>
      <c r="Q88" s="569"/>
      <c r="R88" s="569"/>
      <c r="S88" s="569"/>
      <c r="T88" s="569"/>
      <c r="U88" s="569"/>
      <c r="V88" s="569"/>
      <c r="W88" s="569"/>
      <c r="X88" s="569"/>
      <c r="Y88" s="569"/>
      <c r="Z88" s="569"/>
    </row>
    <row r="89">
      <c r="A89" s="569"/>
      <c r="B89" s="569"/>
      <c r="C89" s="569"/>
      <c r="D89" s="569"/>
      <c r="E89" s="569"/>
      <c r="F89" s="569"/>
      <c r="G89" s="569"/>
      <c r="H89" s="569"/>
      <c r="I89" s="569"/>
      <c r="J89" s="569"/>
      <c r="K89" s="569"/>
      <c r="L89" s="569"/>
      <c r="M89" s="569"/>
      <c r="N89" s="569"/>
      <c r="O89" s="569"/>
      <c r="P89" s="569"/>
      <c r="Q89" s="569"/>
      <c r="R89" s="569"/>
      <c r="S89" s="569"/>
      <c r="T89" s="569"/>
      <c r="U89" s="569"/>
      <c r="V89" s="569"/>
      <c r="W89" s="569"/>
      <c r="X89" s="569"/>
      <c r="Y89" s="569"/>
      <c r="Z89" s="569"/>
    </row>
    <row r="90">
      <c r="A90" s="569"/>
      <c r="B90" s="569"/>
      <c r="C90" s="569"/>
      <c r="D90" s="569"/>
      <c r="E90" s="569"/>
      <c r="F90" s="569"/>
      <c r="G90" s="569"/>
      <c r="H90" s="569"/>
      <c r="I90" s="569"/>
      <c r="J90" s="569"/>
      <c r="K90" s="569"/>
      <c r="L90" s="569"/>
      <c r="M90" s="569"/>
      <c r="N90" s="569"/>
      <c r="O90" s="569"/>
      <c r="P90" s="569"/>
      <c r="Q90" s="569"/>
      <c r="R90" s="569"/>
      <c r="S90" s="569"/>
      <c r="T90" s="569"/>
      <c r="U90" s="569"/>
      <c r="V90" s="569"/>
      <c r="W90" s="569"/>
      <c r="X90" s="569"/>
      <c r="Y90" s="569"/>
      <c r="Z90" s="569"/>
    </row>
    <row r="91">
      <c r="A91" s="569"/>
      <c r="B91" s="569"/>
      <c r="C91" s="569"/>
      <c r="D91" s="569"/>
      <c r="E91" s="569"/>
      <c r="F91" s="569"/>
      <c r="G91" s="569"/>
      <c r="H91" s="569"/>
      <c r="I91" s="569"/>
      <c r="J91" s="569"/>
      <c r="K91" s="569"/>
      <c r="L91" s="569"/>
      <c r="M91" s="569"/>
      <c r="N91" s="569"/>
      <c r="O91" s="569"/>
      <c r="P91" s="569"/>
      <c r="Q91" s="569"/>
      <c r="R91" s="569"/>
      <c r="S91" s="569"/>
      <c r="T91" s="569"/>
      <c r="U91" s="569"/>
      <c r="V91" s="569"/>
      <c r="W91" s="569"/>
      <c r="X91" s="569"/>
      <c r="Y91" s="569"/>
      <c r="Z91" s="569"/>
    </row>
    <row r="92">
      <c r="A92" s="569"/>
      <c r="B92" s="569"/>
      <c r="C92" s="569"/>
      <c r="D92" s="569"/>
      <c r="E92" s="569"/>
      <c r="F92" s="569"/>
      <c r="G92" s="569"/>
      <c r="H92" s="569"/>
      <c r="I92" s="569"/>
      <c r="J92" s="569"/>
      <c r="K92" s="569"/>
      <c r="L92" s="569"/>
      <c r="M92" s="569"/>
      <c r="N92" s="569"/>
      <c r="O92" s="569"/>
      <c r="P92" s="569"/>
      <c r="Q92" s="569"/>
      <c r="R92" s="569"/>
      <c r="S92" s="569"/>
      <c r="T92" s="569"/>
      <c r="U92" s="569"/>
      <c r="V92" s="569"/>
      <c r="W92" s="569"/>
      <c r="X92" s="569"/>
      <c r="Y92" s="569"/>
      <c r="Z92" s="569"/>
    </row>
    <row r="93">
      <c r="A93" s="569"/>
      <c r="B93" s="569"/>
      <c r="C93" s="569"/>
      <c r="D93" s="569"/>
      <c r="E93" s="569"/>
      <c r="F93" s="569"/>
      <c r="G93" s="569"/>
      <c r="H93" s="569"/>
      <c r="I93" s="569"/>
      <c r="J93" s="569"/>
      <c r="K93" s="569"/>
      <c r="L93" s="569"/>
      <c r="M93" s="569"/>
      <c r="N93" s="569"/>
      <c r="O93" s="569"/>
      <c r="P93" s="569"/>
      <c r="Q93" s="569"/>
      <c r="R93" s="569"/>
      <c r="S93" s="569"/>
      <c r="T93" s="569"/>
      <c r="U93" s="569"/>
      <c r="V93" s="569"/>
      <c r="W93" s="569"/>
      <c r="X93" s="569"/>
      <c r="Y93" s="569"/>
      <c r="Z93" s="569"/>
    </row>
    <row r="94">
      <c r="A94" s="569"/>
      <c r="B94" s="569"/>
      <c r="C94" s="569"/>
      <c r="D94" s="569"/>
      <c r="E94" s="569"/>
      <c r="F94" s="569"/>
      <c r="G94" s="569"/>
      <c r="H94" s="569"/>
      <c r="I94" s="569"/>
      <c r="J94" s="569"/>
      <c r="K94" s="569"/>
      <c r="L94" s="569"/>
      <c r="M94" s="569"/>
      <c r="N94" s="569"/>
      <c r="O94" s="569"/>
      <c r="P94" s="569"/>
      <c r="Q94" s="569"/>
      <c r="R94" s="569"/>
      <c r="S94" s="569"/>
      <c r="T94" s="569"/>
      <c r="U94" s="569"/>
      <c r="V94" s="569"/>
      <c r="W94" s="569"/>
      <c r="X94" s="569"/>
      <c r="Y94" s="569"/>
      <c r="Z94" s="569"/>
    </row>
    <row r="95">
      <c r="A95" s="569"/>
      <c r="B95" s="569"/>
      <c r="C95" s="569"/>
      <c r="D95" s="569"/>
      <c r="E95" s="569"/>
      <c r="F95" s="569"/>
      <c r="G95" s="569"/>
      <c r="H95" s="569"/>
      <c r="I95" s="569"/>
      <c r="J95" s="569"/>
      <c r="K95" s="569"/>
      <c r="L95" s="569"/>
      <c r="M95" s="569"/>
      <c r="N95" s="569"/>
      <c r="O95" s="569"/>
      <c r="P95" s="569"/>
      <c r="Q95" s="569"/>
      <c r="R95" s="569"/>
      <c r="S95" s="569"/>
      <c r="T95" s="569"/>
      <c r="U95" s="569"/>
      <c r="V95" s="569"/>
      <c r="W95" s="569"/>
      <c r="X95" s="569"/>
      <c r="Y95" s="569"/>
      <c r="Z95" s="569"/>
    </row>
    <row r="96">
      <c r="A96" s="569"/>
      <c r="B96" s="569"/>
      <c r="C96" s="569"/>
      <c r="D96" s="569"/>
      <c r="E96" s="569"/>
      <c r="F96" s="569"/>
      <c r="G96" s="569"/>
      <c r="H96" s="569"/>
      <c r="I96" s="569"/>
      <c r="J96" s="569"/>
      <c r="K96" s="569"/>
      <c r="L96" s="569"/>
      <c r="M96" s="569"/>
      <c r="N96" s="569"/>
      <c r="O96" s="569"/>
      <c r="P96" s="569"/>
      <c r="Q96" s="569"/>
      <c r="R96" s="569"/>
      <c r="S96" s="569"/>
      <c r="T96" s="569"/>
      <c r="U96" s="569"/>
      <c r="V96" s="569"/>
      <c r="W96" s="569"/>
      <c r="X96" s="569"/>
      <c r="Y96" s="569"/>
      <c r="Z96" s="569"/>
    </row>
    <row r="97">
      <c r="A97" s="569"/>
      <c r="B97" s="569"/>
      <c r="C97" s="569"/>
      <c r="D97" s="569"/>
      <c r="E97" s="569"/>
      <c r="F97" s="569"/>
      <c r="G97" s="569"/>
      <c r="H97" s="569"/>
      <c r="I97" s="569"/>
      <c r="J97" s="569"/>
      <c r="K97" s="569"/>
      <c r="L97" s="569"/>
      <c r="M97" s="569"/>
      <c r="N97" s="569"/>
      <c r="O97" s="569"/>
      <c r="P97" s="569"/>
      <c r="Q97" s="569"/>
      <c r="R97" s="569"/>
      <c r="S97" s="569"/>
      <c r="T97" s="569"/>
      <c r="U97" s="569"/>
      <c r="V97" s="569"/>
      <c r="W97" s="569"/>
      <c r="X97" s="569"/>
      <c r="Y97" s="569"/>
      <c r="Z97" s="569"/>
    </row>
    <row r="98">
      <c r="A98" s="569"/>
      <c r="B98" s="569"/>
      <c r="C98" s="569"/>
      <c r="D98" s="569"/>
      <c r="E98" s="569"/>
      <c r="F98" s="569"/>
      <c r="G98" s="569"/>
      <c r="H98" s="569"/>
      <c r="I98" s="569"/>
      <c r="J98" s="569"/>
      <c r="K98" s="569"/>
      <c r="L98" s="569"/>
      <c r="M98" s="569"/>
      <c r="N98" s="569"/>
      <c r="O98" s="569"/>
      <c r="P98" s="569"/>
      <c r="Q98" s="569"/>
      <c r="R98" s="569"/>
      <c r="S98" s="569"/>
      <c r="T98" s="569"/>
      <c r="U98" s="569"/>
      <c r="V98" s="569"/>
      <c r="W98" s="569"/>
      <c r="X98" s="569"/>
      <c r="Y98" s="569"/>
      <c r="Z98" s="569"/>
    </row>
    <row r="99">
      <c r="A99" s="569"/>
      <c r="B99" s="569"/>
      <c r="C99" s="569"/>
      <c r="D99" s="569"/>
      <c r="E99" s="569"/>
      <c r="F99" s="569"/>
      <c r="G99" s="569"/>
      <c r="H99" s="569"/>
      <c r="I99" s="569"/>
      <c r="J99" s="569"/>
      <c r="K99" s="569"/>
      <c r="L99" s="569"/>
      <c r="M99" s="569"/>
      <c r="N99" s="569"/>
      <c r="O99" s="569"/>
      <c r="P99" s="569"/>
      <c r="Q99" s="569"/>
      <c r="R99" s="569"/>
      <c r="S99" s="569"/>
      <c r="T99" s="569"/>
      <c r="U99" s="569"/>
      <c r="V99" s="569"/>
      <c r="W99" s="569"/>
      <c r="X99" s="569"/>
      <c r="Y99" s="569"/>
      <c r="Z99" s="569"/>
    </row>
    <row r="100">
      <c r="A100" s="569"/>
      <c r="B100" s="569"/>
      <c r="C100" s="569"/>
      <c r="D100" s="569"/>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row>
    <row r="101">
      <c r="A101" s="569"/>
      <c r="B101" s="569"/>
      <c r="C101" s="569"/>
      <c r="D101" s="569"/>
      <c r="E101" s="569"/>
      <c r="F101" s="569"/>
      <c r="G101" s="569"/>
      <c r="H101" s="569"/>
      <c r="I101" s="569"/>
      <c r="J101" s="569"/>
      <c r="K101" s="569"/>
      <c r="L101" s="569"/>
      <c r="M101" s="569"/>
      <c r="N101" s="569"/>
      <c r="O101" s="569"/>
      <c r="P101" s="569"/>
      <c r="Q101" s="569"/>
      <c r="R101" s="569"/>
      <c r="S101" s="569"/>
      <c r="T101" s="569"/>
      <c r="U101" s="569"/>
      <c r="V101" s="569"/>
      <c r="W101" s="569"/>
      <c r="X101" s="569"/>
      <c r="Y101" s="569"/>
      <c r="Z101" s="569"/>
    </row>
    <row r="102">
      <c r="A102" s="569"/>
      <c r="B102" s="569"/>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row>
    <row r="103">
      <c r="A103" s="569"/>
      <c r="B103" s="569"/>
      <c r="C103" s="569"/>
      <c r="D103" s="569"/>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row>
    <row r="104">
      <c r="A104" s="569"/>
      <c r="B104" s="569"/>
      <c r="C104" s="569"/>
      <c r="D104" s="569"/>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row>
    <row r="105">
      <c r="A105" s="569"/>
      <c r="B105" s="569"/>
      <c r="C105" s="569"/>
      <c r="D105" s="569"/>
      <c r="E105" s="569"/>
      <c r="F105" s="569"/>
      <c r="G105" s="569"/>
      <c r="H105" s="569"/>
      <c r="I105" s="569"/>
      <c r="J105" s="569"/>
      <c r="K105" s="569"/>
      <c r="L105" s="569"/>
      <c r="M105" s="569"/>
      <c r="N105" s="569"/>
      <c r="O105" s="569"/>
      <c r="P105" s="569"/>
      <c r="Q105" s="569"/>
      <c r="R105" s="569"/>
      <c r="S105" s="569"/>
      <c r="T105" s="569"/>
      <c r="U105" s="569"/>
      <c r="V105" s="569"/>
      <c r="W105" s="569"/>
      <c r="X105" s="569"/>
      <c r="Y105" s="569"/>
      <c r="Z105" s="569"/>
    </row>
    <row r="106">
      <c r="A106" s="569"/>
      <c r="B106" s="569"/>
      <c r="C106" s="569"/>
      <c r="D106" s="569"/>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row>
    <row r="107">
      <c r="A107" s="569"/>
      <c r="B107" s="569"/>
      <c r="C107" s="569"/>
      <c r="D107" s="569"/>
      <c r="E107" s="569"/>
      <c r="F107" s="569"/>
      <c r="G107" s="569"/>
      <c r="H107" s="569"/>
      <c r="I107" s="569"/>
      <c r="J107" s="569"/>
      <c r="K107" s="569"/>
      <c r="L107" s="569"/>
      <c r="M107" s="569"/>
      <c r="N107" s="569"/>
      <c r="O107" s="569"/>
      <c r="P107" s="569"/>
      <c r="Q107" s="569"/>
      <c r="R107" s="569"/>
      <c r="S107" s="569"/>
      <c r="T107" s="569"/>
      <c r="U107" s="569"/>
      <c r="V107" s="569"/>
      <c r="W107" s="569"/>
      <c r="X107" s="569"/>
      <c r="Y107" s="569"/>
      <c r="Z107" s="569"/>
    </row>
    <row r="108">
      <c r="A108" s="569"/>
      <c r="B108" s="569"/>
      <c r="C108" s="569"/>
      <c r="D108" s="569"/>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row>
    <row r="109">
      <c r="A109" s="569"/>
      <c r="B109" s="569"/>
      <c r="C109" s="569"/>
      <c r="D109" s="569"/>
      <c r="E109" s="569"/>
      <c r="F109" s="569"/>
      <c r="G109" s="569"/>
      <c r="H109" s="569"/>
      <c r="I109" s="569"/>
      <c r="J109" s="569"/>
      <c r="K109" s="569"/>
      <c r="L109" s="569"/>
      <c r="M109" s="569"/>
      <c r="N109" s="569"/>
      <c r="O109" s="569"/>
      <c r="P109" s="569"/>
      <c r="Q109" s="569"/>
      <c r="R109" s="569"/>
      <c r="S109" s="569"/>
      <c r="T109" s="569"/>
      <c r="U109" s="569"/>
      <c r="V109" s="569"/>
      <c r="W109" s="569"/>
      <c r="X109" s="569"/>
      <c r="Y109" s="569"/>
      <c r="Z109" s="569"/>
    </row>
    <row r="110">
      <c r="A110" s="569"/>
      <c r="B110" s="569"/>
      <c r="C110" s="569"/>
      <c r="D110" s="569"/>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row>
    <row r="111">
      <c r="A111" s="569"/>
      <c r="B111" s="569"/>
      <c r="C111" s="569"/>
      <c r="D111" s="569"/>
      <c r="E111" s="569"/>
      <c r="F111" s="569"/>
      <c r="G111" s="569"/>
      <c r="H111" s="569"/>
      <c r="I111" s="569"/>
      <c r="J111" s="569"/>
      <c r="K111" s="569"/>
      <c r="L111" s="569"/>
      <c r="M111" s="569"/>
      <c r="N111" s="569"/>
      <c r="O111" s="569"/>
      <c r="P111" s="569"/>
      <c r="Q111" s="569"/>
      <c r="R111" s="569"/>
      <c r="S111" s="569"/>
      <c r="T111" s="569"/>
      <c r="U111" s="569"/>
      <c r="V111" s="569"/>
      <c r="W111" s="569"/>
      <c r="X111" s="569"/>
      <c r="Y111" s="569"/>
      <c r="Z111" s="569"/>
    </row>
    <row r="112">
      <c r="A112" s="569"/>
      <c r="B112" s="569"/>
      <c r="C112" s="569"/>
      <c r="D112" s="569"/>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row>
    <row r="113">
      <c r="A113" s="569"/>
      <c r="B113" s="569"/>
      <c r="C113" s="569"/>
      <c r="D113" s="569"/>
      <c r="E113" s="569"/>
      <c r="F113" s="569"/>
      <c r="G113" s="569"/>
      <c r="H113" s="569"/>
      <c r="I113" s="569"/>
      <c r="J113" s="569"/>
      <c r="K113" s="569"/>
      <c r="L113" s="569"/>
      <c r="M113" s="569"/>
      <c r="N113" s="569"/>
      <c r="O113" s="569"/>
      <c r="P113" s="569"/>
      <c r="Q113" s="569"/>
      <c r="R113" s="569"/>
      <c r="S113" s="569"/>
      <c r="T113" s="569"/>
      <c r="U113" s="569"/>
      <c r="V113" s="569"/>
      <c r="W113" s="569"/>
      <c r="X113" s="569"/>
      <c r="Y113" s="569"/>
      <c r="Z113" s="569"/>
    </row>
    <row r="114">
      <c r="A114" s="569"/>
      <c r="B114" s="569"/>
      <c r="C114" s="569"/>
      <c r="D114" s="569"/>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row>
    <row r="115">
      <c r="A115" s="569"/>
      <c r="B115" s="569"/>
      <c r="C115" s="569"/>
      <c r="D115" s="569"/>
      <c r="E115" s="569"/>
      <c r="F115" s="569"/>
      <c r="G115" s="569"/>
      <c r="H115" s="569"/>
      <c r="I115" s="569"/>
      <c r="J115" s="569"/>
      <c r="K115" s="569"/>
      <c r="L115" s="569"/>
      <c r="M115" s="569"/>
      <c r="N115" s="569"/>
      <c r="O115" s="569"/>
      <c r="P115" s="569"/>
      <c r="Q115" s="569"/>
      <c r="R115" s="569"/>
      <c r="S115" s="569"/>
      <c r="T115" s="569"/>
      <c r="U115" s="569"/>
      <c r="V115" s="569"/>
      <c r="W115" s="569"/>
      <c r="X115" s="569"/>
      <c r="Y115" s="569"/>
      <c r="Z115" s="569"/>
    </row>
    <row r="116">
      <c r="A116" s="569"/>
      <c r="B116" s="569"/>
      <c r="C116" s="569"/>
      <c r="D116" s="569"/>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row>
    <row r="117">
      <c r="A117" s="569"/>
      <c r="B117" s="569"/>
      <c r="C117" s="569"/>
      <c r="D117" s="569"/>
      <c r="E117" s="569"/>
      <c r="F117" s="569"/>
      <c r="G117" s="569"/>
      <c r="H117" s="569"/>
      <c r="I117" s="569"/>
      <c r="J117" s="569"/>
      <c r="K117" s="569"/>
      <c r="L117" s="569"/>
      <c r="M117" s="569"/>
      <c r="N117" s="569"/>
      <c r="O117" s="569"/>
      <c r="P117" s="569"/>
      <c r="Q117" s="569"/>
      <c r="R117" s="569"/>
      <c r="S117" s="569"/>
      <c r="T117" s="569"/>
      <c r="U117" s="569"/>
      <c r="V117" s="569"/>
      <c r="W117" s="569"/>
      <c r="X117" s="569"/>
      <c r="Y117" s="569"/>
      <c r="Z117" s="569"/>
    </row>
    <row r="118">
      <c r="A118" s="569"/>
      <c r="B118" s="569"/>
      <c r="C118" s="569"/>
      <c r="D118" s="569"/>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row>
    <row r="119">
      <c r="A119" s="569"/>
      <c r="B119" s="569"/>
      <c r="C119" s="569"/>
      <c r="D119" s="569"/>
      <c r="E119" s="569"/>
      <c r="F119" s="569"/>
      <c r="G119" s="569"/>
      <c r="H119" s="569"/>
      <c r="I119" s="569"/>
      <c r="J119" s="569"/>
      <c r="K119" s="569"/>
      <c r="L119" s="569"/>
      <c r="M119" s="569"/>
      <c r="N119" s="569"/>
      <c r="O119" s="569"/>
      <c r="P119" s="569"/>
      <c r="Q119" s="569"/>
      <c r="R119" s="569"/>
      <c r="S119" s="569"/>
      <c r="T119" s="569"/>
      <c r="U119" s="569"/>
      <c r="V119" s="569"/>
      <c r="W119" s="569"/>
      <c r="X119" s="569"/>
      <c r="Y119" s="569"/>
      <c r="Z119" s="569"/>
    </row>
    <row r="120">
      <c r="A120" s="569"/>
      <c r="B120" s="569"/>
      <c r="C120" s="569"/>
      <c r="D120" s="569"/>
      <c r="E120" s="569"/>
      <c r="F120" s="569"/>
      <c r="G120" s="569"/>
      <c r="H120" s="569"/>
      <c r="I120" s="569"/>
      <c r="J120" s="569"/>
      <c r="K120" s="569"/>
      <c r="L120" s="569"/>
      <c r="M120" s="569"/>
      <c r="N120" s="569"/>
      <c r="O120" s="569"/>
      <c r="P120" s="569"/>
      <c r="Q120" s="569"/>
      <c r="R120" s="569"/>
      <c r="S120" s="569"/>
      <c r="T120" s="569"/>
      <c r="U120" s="569"/>
      <c r="V120" s="569"/>
      <c r="W120" s="569"/>
      <c r="X120" s="569"/>
      <c r="Y120" s="569"/>
      <c r="Z120" s="569"/>
    </row>
    <row r="121">
      <c r="A121" s="569"/>
      <c r="B121" s="569"/>
      <c r="C121" s="569"/>
      <c r="D121" s="569"/>
      <c r="E121" s="569"/>
      <c r="F121" s="569"/>
      <c r="G121" s="569"/>
      <c r="H121" s="569"/>
      <c r="I121" s="569"/>
      <c r="J121" s="569"/>
      <c r="K121" s="569"/>
      <c r="L121" s="569"/>
      <c r="M121" s="569"/>
      <c r="N121" s="569"/>
      <c r="O121" s="569"/>
      <c r="P121" s="569"/>
      <c r="Q121" s="569"/>
      <c r="R121" s="569"/>
      <c r="S121" s="569"/>
      <c r="T121" s="569"/>
      <c r="U121" s="569"/>
      <c r="V121" s="569"/>
      <c r="W121" s="569"/>
      <c r="X121" s="569"/>
      <c r="Y121" s="569"/>
      <c r="Z121" s="569"/>
    </row>
    <row r="122">
      <c r="A122" s="569"/>
      <c r="B122" s="569"/>
      <c r="C122" s="569"/>
      <c r="D122" s="569"/>
      <c r="E122" s="569"/>
      <c r="F122" s="569"/>
      <c r="G122" s="569"/>
      <c r="H122" s="569"/>
      <c r="I122" s="569"/>
      <c r="J122" s="569"/>
      <c r="K122" s="569"/>
      <c r="L122" s="569"/>
      <c r="M122" s="569"/>
      <c r="N122" s="569"/>
      <c r="O122" s="569"/>
      <c r="P122" s="569"/>
      <c r="Q122" s="569"/>
      <c r="R122" s="569"/>
      <c r="S122" s="569"/>
      <c r="T122" s="569"/>
      <c r="U122" s="569"/>
      <c r="V122" s="569"/>
      <c r="W122" s="569"/>
      <c r="X122" s="569"/>
      <c r="Y122" s="569"/>
      <c r="Z122" s="569"/>
    </row>
    <row r="123">
      <c r="A123" s="569"/>
      <c r="B123" s="569"/>
      <c r="C123" s="569"/>
      <c r="D123" s="569"/>
      <c r="E123" s="569"/>
      <c r="F123" s="569"/>
      <c r="G123" s="569"/>
      <c r="H123" s="569"/>
      <c r="I123" s="569"/>
      <c r="J123" s="569"/>
      <c r="K123" s="569"/>
      <c r="L123" s="569"/>
      <c r="M123" s="569"/>
      <c r="N123" s="569"/>
      <c r="O123" s="569"/>
      <c r="P123" s="569"/>
      <c r="Q123" s="569"/>
      <c r="R123" s="569"/>
      <c r="S123" s="569"/>
      <c r="T123" s="569"/>
      <c r="U123" s="569"/>
      <c r="V123" s="569"/>
      <c r="W123" s="569"/>
      <c r="X123" s="569"/>
      <c r="Y123" s="569"/>
      <c r="Z123" s="569"/>
    </row>
    <row r="124">
      <c r="A124" s="569"/>
      <c r="B124" s="569"/>
      <c r="C124" s="569"/>
      <c r="D124" s="569"/>
      <c r="E124" s="569"/>
      <c r="F124" s="569"/>
      <c r="G124" s="569"/>
      <c r="H124" s="569"/>
      <c r="I124" s="569"/>
      <c r="J124" s="569"/>
      <c r="K124" s="569"/>
      <c r="L124" s="569"/>
      <c r="M124" s="569"/>
      <c r="N124" s="569"/>
      <c r="O124" s="569"/>
      <c r="P124" s="569"/>
      <c r="Q124" s="569"/>
      <c r="R124" s="569"/>
      <c r="S124" s="569"/>
      <c r="T124" s="569"/>
      <c r="U124" s="569"/>
      <c r="V124" s="569"/>
      <c r="W124" s="569"/>
      <c r="X124" s="569"/>
      <c r="Y124" s="569"/>
      <c r="Z124" s="569"/>
    </row>
    <row r="125">
      <c r="A125" s="569"/>
      <c r="B125" s="569"/>
      <c r="C125" s="569"/>
      <c r="D125" s="569"/>
      <c r="E125" s="569"/>
      <c r="F125" s="569"/>
      <c r="G125" s="569"/>
      <c r="H125" s="569"/>
      <c r="I125" s="569"/>
      <c r="J125" s="569"/>
      <c r="K125" s="569"/>
      <c r="L125" s="569"/>
      <c r="M125" s="569"/>
      <c r="N125" s="569"/>
      <c r="O125" s="569"/>
      <c r="P125" s="569"/>
      <c r="Q125" s="569"/>
      <c r="R125" s="569"/>
      <c r="S125" s="569"/>
      <c r="T125" s="569"/>
      <c r="U125" s="569"/>
      <c r="V125" s="569"/>
      <c r="W125" s="569"/>
      <c r="X125" s="569"/>
      <c r="Y125" s="569"/>
      <c r="Z125" s="569"/>
    </row>
    <row r="126">
      <c r="A126" s="569"/>
      <c r="B126" s="569"/>
      <c r="C126" s="569"/>
      <c r="D126" s="569"/>
      <c r="E126" s="569"/>
      <c r="F126" s="569"/>
      <c r="G126" s="569"/>
      <c r="H126" s="569"/>
      <c r="I126" s="569"/>
      <c r="J126" s="569"/>
      <c r="K126" s="569"/>
      <c r="L126" s="569"/>
      <c r="M126" s="569"/>
      <c r="N126" s="569"/>
      <c r="O126" s="569"/>
      <c r="P126" s="569"/>
      <c r="Q126" s="569"/>
      <c r="R126" s="569"/>
      <c r="S126" s="569"/>
      <c r="T126" s="569"/>
      <c r="U126" s="569"/>
      <c r="V126" s="569"/>
      <c r="W126" s="569"/>
      <c r="X126" s="569"/>
      <c r="Y126" s="569"/>
      <c r="Z126" s="569"/>
    </row>
    <row r="127">
      <c r="A127" s="569"/>
      <c r="B127" s="569"/>
      <c r="C127" s="569"/>
      <c r="D127" s="569"/>
      <c r="E127" s="569"/>
      <c r="F127" s="569"/>
      <c r="G127" s="569"/>
      <c r="H127" s="569"/>
      <c r="I127" s="569"/>
      <c r="J127" s="569"/>
      <c r="K127" s="569"/>
      <c r="L127" s="569"/>
      <c r="M127" s="569"/>
      <c r="N127" s="569"/>
      <c r="O127" s="569"/>
      <c r="P127" s="569"/>
      <c r="Q127" s="569"/>
      <c r="R127" s="569"/>
      <c r="S127" s="569"/>
      <c r="T127" s="569"/>
      <c r="U127" s="569"/>
      <c r="V127" s="569"/>
      <c r="W127" s="569"/>
      <c r="X127" s="569"/>
      <c r="Y127" s="569"/>
      <c r="Z127" s="569"/>
    </row>
    <row r="128">
      <c r="A128" s="569"/>
      <c r="B128" s="569"/>
      <c r="C128" s="569"/>
      <c r="D128" s="569"/>
      <c r="E128" s="569"/>
      <c r="F128" s="569"/>
      <c r="G128" s="569"/>
      <c r="H128" s="569"/>
      <c r="I128" s="569"/>
      <c r="J128" s="569"/>
      <c r="K128" s="569"/>
      <c r="L128" s="569"/>
      <c r="M128" s="569"/>
      <c r="N128" s="569"/>
      <c r="O128" s="569"/>
      <c r="P128" s="569"/>
      <c r="Q128" s="569"/>
      <c r="R128" s="569"/>
      <c r="S128" s="569"/>
      <c r="T128" s="569"/>
      <c r="U128" s="569"/>
      <c r="V128" s="569"/>
      <c r="W128" s="569"/>
      <c r="X128" s="569"/>
      <c r="Y128" s="569"/>
      <c r="Z128" s="569"/>
    </row>
    <row r="129">
      <c r="A129" s="569"/>
      <c r="B129" s="569"/>
      <c r="C129" s="569"/>
      <c r="D129" s="569"/>
      <c r="E129" s="569"/>
      <c r="F129" s="569"/>
      <c r="G129" s="569"/>
      <c r="H129" s="569"/>
      <c r="I129" s="569"/>
      <c r="J129" s="569"/>
      <c r="K129" s="569"/>
      <c r="L129" s="569"/>
      <c r="M129" s="569"/>
      <c r="N129" s="569"/>
      <c r="O129" s="569"/>
      <c r="P129" s="569"/>
      <c r="Q129" s="569"/>
      <c r="R129" s="569"/>
      <c r="S129" s="569"/>
      <c r="T129" s="569"/>
      <c r="U129" s="569"/>
      <c r="V129" s="569"/>
      <c r="W129" s="569"/>
      <c r="X129" s="569"/>
      <c r="Y129" s="569"/>
      <c r="Z129" s="569"/>
    </row>
    <row r="130">
      <c r="A130" s="569"/>
      <c r="B130" s="569"/>
      <c r="C130" s="569"/>
      <c r="D130" s="569"/>
      <c r="E130" s="569"/>
      <c r="F130" s="569"/>
      <c r="G130" s="569"/>
      <c r="H130" s="569"/>
      <c r="I130" s="569"/>
      <c r="J130" s="569"/>
      <c r="K130" s="569"/>
      <c r="L130" s="569"/>
      <c r="M130" s="569"/>
      <c r="N130" s="569"/>
      <c r="O130" s="569"/>
      <c r="P130" s="569"/>
      <c r="Q130" s="569"/>
      <c r="R130" s="569"/>
      <c r="S130" s="569"/>
      <c r="T130" s="569"/>
      <c r="U130" s="569"/>
      <c r="V130" s="569"/>
      <c r="W130" s="569"/>
      <c r="X130" s="569"/>
      <c r="Y130" s="569"/>
      <c r="Z130" s="569"/>
    </row>
    <row r="131">
      <c r="A131" s="569"/>
      <c r="B131" s="569"/>
      <c r="C131" s="569"/>
      <c r="D131" s="569"/>
      <c r="E131" s="569"/>
      <c r="F131" s="569"/>
      <c r="G131" s="569"/>
      <c r="H131" s="569"/>
      <c r="I131" s="569"/>
      <c r="J131" s="569"/>
      <c r="K131" s="569"/>
      <c r="L131" s="569"/>
      <c r="M131" s="569"/>
      <c r="N131" s="569"/>
      <c r="O131" s="569"/>
      <c r="P131" s="569"/>
      <c r="Q131" s="569"/>
      <c r="R131" s="569"/>
      <c r="S131" s="569"/>
      <c r="T131" s="569"/>
      <c r="U131" s="569"/>
      <c r="V131" s="569"/>
      <c r="W131" s="569"/>
      <c r="X131" s="569"/>
      <c r="Y131" s="569"/>
      <c r="Z131" s="569"/>
    </row>
    <row r="132">
      <c r="A132" s="569"/>
      <c r="B132" s="569"/>
      <c r="C132" s="569"/>
      <c r="D132" s="569"/>
      <c r="E132" s="569"/>
      <c r="F132" s="569"/>
      <c r="G132" s="569"/>
      <c r="H132" s="569"/>
      <c r="I132" s="569"/>
      <c r="J132" s="569"/>
      <c r="K132" s="569"/>
      <c r="L132" s="569"/>
      <c r="M132" s="569"/>
      <c r="N132" s="569"/>
      <c r="O132" s="569"/>
      <c r="P132" s="569"/>
      <c r="Q132" s="569"/>
      <c r="R132" s="569"/>
      <c r="S132" s="569"/>
      <c r="T132" s="569"/>
      <c r="U132" s="569"/>
      <c r="V132" s="569"/>
      <c r="W132" s="569"/>
      <c r="X132" s="569"/>
      <c r="Y132" s="569"/>
      <c r="Z132" s="569"/>
    </row>
    <row r="133">
      <c r="A133" s="569"/>
      <c r="B133" s="569"/>
      <c r="C133" s="569"/>
      <c r="D133" s="569"/>
      <c r="E133" s="569"/>
      <c r="F133" s="569"/>
      <c r="G133" s="569"/>
      <c r="H133" s="569"/>
      <c r="I133" s="569"/>
      <c r="J133" s="569"/>
      <c r="K133" s="569"/>
      <c r="L133" s="569"/>
      <c r="M133" s="569"/>
      <c r="N133" s="569"/>
      <c r="O133" s="569"/>
      <c r="P133" s="569"/>
      <c r="Q133" s="569"/>
      <c r="R133" s="569"/>
      <c r="S133" s="569"/>
      <c r="T133" s="569"/>
      <c r="U133" s="569"/>
      <c r="V133" s="569"/>
      <c r="W133" s="569"/>
      <c r="X133" s="569"/>
      <c r="Y133" s="569"/>
      <c r="Z133" s="569"/>
    </row>
    <row r="134">
      <c r="A134" s="569"/>
      <c r="B134" s="569"/>
      <c r="C134" s="569"/>
      <c r="D134" s="569"/>
      <c r="E134" s="569"/>
      <c r="F134" s="569"/>
      <c r="G134" s="569"/>
      <c r="H134" s="569"/>
      <c r="I134" s="569"/>
      <c r="J134" s="569"/>
      <c r="K134" s="569"/>
      <c r="L134" s="569"/>
      <c r="M134" s="569"/>
      <c r="N134" s="569"/>
      <c r="O134" s="569"/>
      <c r="P134" s="569"/>
      <c r="Q134" s="569"/>
      <c r="R134" s="569"/>
      <c r="S134" s="569"/>
      <c r="T134" s="569"/>
      <c r="U134" s="569"/>
      <c r="V134" s="569"/>
      <c r="W134" s="569"/>
      <c r="X134" s="569"/>
      <c r="Y134" s="569"/>
      <c r="Z134" s="569"/>
    </row>
    <row r="135">
      <c r="A135" s="569"/>
      <c r="B135" s="569"/>
      <c r="C135" s="569"/>
      <c r="D135" s="569"/>
      <c r="E135" s="569"/>
      <c r="F135" s="569"/>
      <c r="G135" s="569"/>
      <c r="H135" s="569"/>
      <c r="I135" s="569"/>
      <c r="J135" s="569"/>
      <c r="K135" s="569"/>
      <c r="L135" s="569"/>
      <c r="M135" s="569"/>
      <c r="N135" s="569"/>
      <c r="O135" s="569"/>
      <c r="P135" s="569"/>
      <c r="Q135" s="569"/>
      <c r="R135" s="569"/>
      <c r="S135" s="569"/>
      <c r="T135" s="569"/>
      <c r="U135" s="569"/>
      <c r="V135" s="569"/>
      <c r="W135" s="569"/>
      <c r="X135" s="569"/>
      <c r="Y135" s="569"/>
      <c r="Z135" s="569"/>
    </row>
    <row r="136">
      <c r="A136" s="569"/>
      <c r="B136" s="569"/>
      <c r="C136" s="569"/>
      <c r="D136" s="569"/>
      <c r="E136" s="569"/>
      <c r="F136" s="569"/>
      <c r="G136" s="569"/>
      <c r="H136" s="569"/>
      <c r="I136" s="569"/>
      <c r="J136" s="569"/>
      <c r="K136" s="569"/>
      <c r="L136" s="569"/>
      <c r="M136" s="569"/>
      <c r="N136" s="569"/>
      <c r="O136" s="569"/>
      <c r="P136" s="569"/>
      <c r="Q136" s="569"/>
      <c r="R136" s="569"/>
      <c r="S136" s="569"/>
      <c r="T136" s="569"/>
      <c r="U136" s="569"/>
      <c r="V136" s="569"/>
      <c r="W136" s="569"/>
      <c r="X136" s="569"/>
      <c r="Y136" s="569"/>
      <c r="Z136" s="569"/>
    </row>
    <row r="137">
      <c r="A137" s="569"/>
      <c r="B137" s="569"/>
      <c r="C137" s="569"/>
      <c r="D137" s="569"/>
      <c r="E137" s="569"/>
      <c r="F137" s="569"/>
      <c r="G137" s="569"/>
      <c r="H137" s="569"/>
      <c r="I137" s="569"/>
      <c r="J137" s="569"/>
      <c r="K137" s="569"/>
      <c r="L137" s="569"/>
      <c r="M137" s="569"/>
      <c r="N137" s="569"/>
      <c r="O137" s="569"/>
      <c r="P137" s="569"/>
      <c r="Q137" s="569"/>
      <c r="R137" s="569"/>
      <c r="S137" s="569"/>
      <c r="T137" s="569"/>
      <c r="U137" s="569"/>
      <c r="V137" s="569"/>
      <c r="W137" s="569"/>
      <c r="X137" s="569"/>
      <c r="Y137" s="569"/>
      <c r="Z137" s="569"/>
    </row>
    <row r="138">
      <c r="A138" s="569"/>
      <c r="B138" s="569"/>
      <c r="C138" s="569"/>
      <c r="D138" s="569"/>
      <c r="E138" s="569"/>
      <c r="F138" s="569"/>
      <c r="G138" s="569"/>
      <c r="H138" s="569"/>
      <c r="I138" s="569"/>
      <c r="J138" s="569"/>
      <c r="K138" s="569"/>
      <c r="L138" s="569"/>
      <c r="M138" s="569"/>
      <c r="N138" s="569"/>
      <c r="O138" s="569"/>
      <c r="P138" s="569"/>
      <c r="Q138" s="569"/>
      <c r="R138" s="569"/>
      <c r="S138" s="569"/>
      <c r="T138" s="569"/>
      <c r="U138" s="569"/>
      <c r="V138" s="569"/>
      <c r="W138" s="569"/>
      <c r="X138" s="569"/>
      <c r="Y138" s="569"/>
      <c r="Z138" s="569"/>
    </row>
    <row r="139">
      <c r="A139" s="569"/>
      <c r="B139" s="569"/>
      <c r="C139" s="569"/>
      <c r="D139" s="569"/>
      <c r="E139" s="569"/>
      <c r="F139" s="569"/>
      <c r="G139" s="569"/>
      <c r="H139" s="569"/>
      <c r="I139" s="569"/>
      <c r="J139" s="569"/>
      <c r="K139" s="569"/>
      <c r="L139" s="569"/>
      <c r="M139" s="569"/>
      <c r="N139" s="569"/>
      <c r="O139" s="569"/>
      <c r="P139" s="569"/>
      <c r="Q139" s="569"/>
      <c r="R139" s="569"/>
      <c r="S139" s="569"/>
      <c r="T139" s="569"/>
      <c r="U139" s="569"/>
      <c r="V139" s="569"/>
      <c r="W139" s="569"/>
      <c r="X139" s="569"/>
      <c r="Y139" s="569"/>
      <c r="Z139" s="569"/>
    </row>
    <row r="140">
      <c r="A140" s="569"/>
      <c r="B140" s="569"/>
      <c r="C140" s="569"/>
      <c r="D140" s="569"/>
      <c r="E140" s="569"/>
      <c r="F140" s="569"/>
      <c r="G140" s="569"/>
      <c r="H140" s="569"/>
      <c r="I140" s="569"/>
      <c r="J140" s="569"/>
      <c r="K140" s="569"/>
      <c r="L140" s="569"/>
      <c r="M140" s="569"/>
      <c r="N140" s="569"/>
      <c r="O140" s="569"/>
      <c r="P140" s="569"/>
      <c r="Q140" s="569"/>
      <c r="R140" s="569"/>
      <c r="S140" s="569"/>
      <c r="T140" s="569"/>
      <c r="U140" s="569"/>
      <c r="V140" s="569"/>
      <c r="W140" s="569"/>
      <c r="X140" s="569"/>
      <c r="Y140" s="569"/>
      <c r="Z140" s="569"/>
    </row>
    <row r="141">
      <c r="A141" s="569"/>
      <c r="B141" s="569"/>
      <c r="C141" s="569"/>
      <c r="D141" s="569"/>
      <c r="E141" s="569"/>
      <c r="F141" s="569"/>
      <c r="G141" s="569"/>
      <c r="H141" s="569"/>
      <c r="I141" s="569"/>
      <c r="J141" s="569"/>
      <c r="K141" s="569"/>
      <c r="L141" s="569"/>
      <c r="M141" s="569"/>
      <c r="N141" s="569"/>
      <c r="O141" s="569"/>
      <c r="P141" s="569"/>
      <c r="Q141" s="569"/>
      <c r="R141" s="569"/>
      <c r="S141" s="569"/>
      <c r="T141" s="569"/>
      <c r="U141" s="569"/>
      <c r="V141" s="569"/>
      <c r="W141" s="569"/>
      <c r="X141" s="569"/>
      <c r="Y141" s="569"/>
      <c r="Z141" s="569"/>
    </row>
    <row r="142">
      <c r="A142" s="569"/>
      <c r="B142" s="569"/>
      <c r="C142" s="569"/>
      <c r="D142" s="569"/>
      <c r="E142" s="569"/>
      <c r="F142" s="569"/>
      <c r="G142" s="569"/>
      <c r="H142" s="569"/>
      <c r="I142" s="569"/>
      <c r="J142" s="569"/>
      <c r="K142" s="569"/>
      <c r="L142" s="569"/>
      <c r="M142" s="569"/>
      <c r="N142" s="569"/>
      <c r="O142" s="569"/>
      <c r="P142" s="569"/>
      <c r="Q142" s="569"/>
      <c r="R142" s="569"/>
      <c r="S142" s="569"/>
      <c r="T142" s="569"/>
      <c r="U142" s="569"/>
      <c r="V142" s="569"/>
      <c r="W142" s="569"/>
      <c r="X142" s="569"/>
      <c r="Y142" s="569"/>
      <c r="Z142" s="569"/>
    </row>
    <row r="143">
      <c r="A143" s="569"/>
      <c r="B143" s="569"/>
      <c r="C143" s="569"/>
      <c r="D143" s="569"/>
      <c r="E143" s="569"/>
      <c r="F143" s="569"/>
      <c r="G143" s="569"/>
      <c r="H143" s="569"/>
      <c r="I143" s="569"/>
      <c r="J143" s="569"/>
      <c r="K143" s="569"/>
      <c r="L143" s="569"/>
      <c r="M143" s="569"/>
      <c r="N143" s="569"/>
      <c r="O143" s="569"/>
      <c r="P143" s="569"/>
      <c r="Q143" s="569"/>
      <c r="R143" s="569"/>
      <c r="S143" s="569"/>
      <c r="T143" s="569"/>
      <c r="U143" s="569"/>
      <c r="V143" s="569"/>
      <c r="W143" s="569"/>
      <c r="X143" s="569"/>
      <c r="Y143" s="569"/>
      <c r="Z143" s="569"/>
    </row>
    <row r="144">
      <c r="A144" s="569"/>
      <c r="B144" s="569"/>
      <c r="C144" s="569"/>
      <c r="D144" s="569"/>
      <c r="E144" s="569"/>
      <c r="F144" s="569"/>
      <c r="G144" s="569"/>
      <c r="H144" s="569"/>
      <c r="I144" s="569"/>
      <c r="J144" s="569"/>
      <c r="K144" s="569"/>
      <c r="L144" s="569"/>
      <c r="M144" s="569"/>
      <c r="N144" s="569"/>
      <c r="O144" s="569"/>
      <c r="P144" s="569"/>
      <c r="Q144" s="569"/>
      <c r="R144" s="569"/>
      <c r="S144" s="569"/>
      <c r="T144" s="569"/>
      <c r="U144" s="569"/>
      <c r="V144" s="569"/>
      <c r="W144" s="569"/>
      <c r="X144" s="569"/>
      <c r="Y144" s="569"/>
      <c r="Z144" s="569"/>
    </row>
    <row r="145">
      <c r="A145" s="569"/>
      <c r="B145" s="569"/>
      <c r="C145" s="569"/>
      <c r="D145" s="569"/>
      <c r="E145" s="569"/>
      <c r="F145" s="569"/>
      <c r="G145" s="569"/>
      <c r="H145" s="569"/>
      <c r="I145" s="569"/>
      <c r="J145" s="569"/>
      <c r="K145" s="569"/>
      <c r="L145" s="569"/>
      <c r="M145" s="569"/>
      <c r="N145" s="569"/>
      <c r="O145" s="569"/>
      <c r="P145" s="569"/>
      <c r="Q145" s="569"/>
      <c r="R145" s="569"/>
      <c r="S145" s="569"/>
      <c r="T145" s="569"/>
      <c r="U145" s="569"/>
      <c r="V145" s="569"/>
      <c r="W145" s="569"/>
      <c r="X145" s="569"/>
      <c r="Y145" s="569"/>
      <c r="Z145" s="569"/>
    </row>
    <row r="146">
      <c r="A146" s="569"/>
      <c r="B146" s="569"/>
      <c r="C146" s="569"/>
      <c r="D146" s="569"/>
      <c r="E146" s="569"/>
      <c r="F146" s="569"/>
      <c r="G146" s="569"/>
      <c r="H146" s="569"/>
      <c r="I146" s="569"/>
      <c r="J146" s="569"/>
      <c r="K146" s="569"/>
      <c r="L146" s="569"/>
      <c r="M146" s="569"/>
      <c r="N146" s="569"/>
      <c r="O146" s="569"/>
      <c r="P146" s="569"/>
      <c r="Q146" s="569"/>
      <c r="R146" s="569"/>
      <c r="S146" s="569"/>
      <c r="T146" s="569"/>
      <c r="U146" s="569"/>
      <c r="V146" s="569"/>
      <c r="W146" s="569"/>
      <c r="X146" s="569"/>
      <c r="Y146" s="569"/>
      <c r="Z146" s="569"/>
    </row>
    <row r="147">
      <c r="A147" s="569"/>
      <c r="B147" s="569"/>
      <c r="C147" s="569"/>
      <c r="D147" s="569"/>
      <c r="E147" s="569"/>
      <c r="F147" s="569"/>
      <c r="G147" s="569"/>
      <c r="H147" s="569"/>
      <c r="I147" s="569"/>
      <c r="J147" s="569"/>
      <c r="K147" s="569"/>
      <c r="L147" s="569"/>
      <c r="M147" s="569"/>
      <c r="N147" s="569"/>
      <c r="O147" s="569"/>
      <c r="P147" s="569"/>
      <c r="Q147" s="569"/>
      <c r="R147" s="569"/>
      <c r="S147" s="569"/>
      <c r="T147" s="569"/>
      <c r="U147" s="569"/>
      <c r="V147" s="569"/>
      <c r="W147" s="569"/>
      <c r="X147" s="569"/>
      <c r="Y147" s="569"/>
      <c r="Z147" s="569"/>
    </row>
    <row r="148">
      <c r="A148" s="569"/>
      <c r="B148" s="569"/>
      <c r="C148" s="569"/>
      <c r="D148" s="569"/>
      <c r="E148" s="569"/>
      <c r="F148" s="569"/>
      <c r="G148" s="569"/>
      <c r="H148" s="569"/>
      <c r="I148" s="569"/>
      <c r="J148" s="569"/>
      <c r="K148" s="569"/>
      <c r="L148" s="569"/>
      <c r="M148" s="569"/>
      <c r="N148" s="569"/>
      <c r="O148" s="569"/>
      <c r="P148" s="569"/>
      <c r="Q148" s="569"/>
      <c r="R148" s="569"/>
      <c r="S148" s="569"/>
      <c r="T148" s="569"/>
      <c r="U148" s="569"/>
      <c r="V148" s="569"/>
      <c r="W148" s="569"/>
      <c r="X148" s="569"/>
      <c r="Y148" s="569"/>
      <c r="Z148" s="569"/>
    </row>
    <row r="149">
      <c r="A149" s="569"/>
      <c r="B149" s="569"/>
      <c r="C149" s="569"/>
      <c r="D149" s="569"/>
      <c r="E149" s="569"/>
      <c r="F149" s="569"/>
      <c r="G149" s="569"/>
      <c r="H149" s="569"/>
      <c r="I149" s="569"/>
      <c r="J149" s="569"/>
      <c r="K149" s="569"/>
      <c r="L149" s="569"/>
      <c r="M149" s="569"/>
      <c r="N149" s="569"/>
      <c r="O149" s="569"/>
      <c r="P149" s="569"/>
      <c r="Q149" s="569"/>
      <c r="R149" s="569"/>
      <c r="S149" s="569"/>
      <c r="T149" s="569"/>
      <c r="U149" s="569"/>
      <c r="V149" s="569"/>
      <c r="W149" s="569"/>
      <c r="X149" s="569"/>
      <c r="Y149" s="569"/>
      <c r="Z149" s="569"/>
    </row>
    <row r="150">
      <c r="A150" s="569"/>
      <c r="B150" s="569"/>
      <c r="C150" s="569"/>
      <c r="D150" s="569"/>
      <c r="E150" s="569"/>
      <c r="F150" s="569"/>
      <c r="G150" s="569"/>
      <c r="H150" s="569"/>
      <c r="I150" s="569"/>
      <c r="J150" s="569"/>
      <c r="K150" s="569"/>
      <c r="L150" s="569"/>
      <c r="M150" s="569"/>
      <c r="N150" s="569"/>
      <c r="O150" s="569"/>
      <c r="P150" s="569"/>
      <c r="Q150" s="569"/>
      <c r="R150" s="569"/>
      <c r="S150" s="569"/>
      <c r="T150" s="569"/>
      <c r="U150" s="569"/>
      <c r="V150" s="569"/>
      <c r="W150" s="569"/>
      <c r="X150" s="569"/>
      <c r="Y150" s="569"/>
      <c r="Z150" s="569"/>
    </row>
    <row r="151">
      <c r="A151" s="569"/>
      <c r="B151" s="569"/>
      <c r="C151" s="569"/>
      <c r="D151" s="569"/>
      <c r="E151" s="569"/>
      <c r="F151" s="569"/>
      <c r="G151" s="569"/>
      <c r="H151" s="569"/>
      <c r="I151" s="569"/>
      <c r="J151" s="569"/>
      <c r="K151" s="569"/>
      <c r="L151" s="569"/>
      <c r="M151" s="569"/>
      <c r="N151" s="569"/>
      <c r="O151" s="569"/>
      <c r="P151" s="569"/>
      <c r="Q151" s="569"/>
      <c r="R151" s="569"/>
      <c r="S151" s="569"/>
      <c r="T151" s="569"/>
      <c r="U151" s="569"/>
      <c r="V151" s="569"/>
      <c r="W151" s="569"/>
      <c r="X151" s="569"/>
      <c r="Y151" s="569"/>
      <c r="Z151" s="569"/>
    </row>
    <row r="152">
      <c r="A152" s="569"/>
      <c r="B152" s="569"/>
      <c r="C152" s="569"/>
      <c r="D152" s="569"/>
      <c r="E152" s="569"/>
      <c r="F152" s="569"/>
      <c r="G152" s="569"/>
      <c r="H152" s="569"/>
      <c r="I152" s="569"/>
      <c r="J152" s="569"/>
      <c r="K152" s="569"/>
      <c r="L152" s="569"/>
      <c r="M152" s="569"/>
      <c r="N152" s="569"/>
      <c r="O152" s="569"/>
      <c r="P152" s="569"/>
      <c r="Q152" s="569"/>
      <c r="R152" s="569"/>
      <c r="S152" s="569"/>
      <c r="T152" s="569"/>
      <c r="U152" s="569"/>
      <c r="V152" s="569"/>
      <c r="W152" s="569"/>
      <c r="X152" s="569"/>
      <c r="Y152" s="569"/>
      <c r="Z152" s="569"/>
    </row>
    <row r="153">
      <c r="A153" s="569"/>
      <c r="B153" s="569"/>
      <c r="C153" s="569"/>
      <c r="D153" s="569"/>
      <c r="E153" s="569"/>
      <c r="F153" s="569"/>
      <c r="G153" s="569"/>
      <c r="H153" s="569"/>
      <c r="I153" s="569"/>
      <c r="J153" s="569"/>
      <c r="K153" s="569"/>
      <c r="L153" s="569"/>
      <c r="M153" s="569"/>
      <c r="N153" s="569"/>
      <c r="O153" s="569"/>
      <c r="P153" s="569"/>
      <c r="Q153" s="569"/>
      <c r="R153" s="569"/>
      <c r="S153" s="569"/>
      <c r="T153" s="569"/>
      <c r="U153" s="569"/>
      <c r="V153" s="569"/>
      <c r="W153" s="569"/>
      <c r="X153" s="569"/>
      <c r="Y153" s="569"/>
      <c r="Z153" s="569"/>
    </row>
    <row r="154">
      <c r="A154" s="569"/>
      <c r="B154" s="569"/>
      <c r="C154" s="569"/>
      <c r="D154" s="569"/>
      <c r="E154" s="569"/>
      <c r="F154" s="569"/>
      <c r="G154" s="569"/>
      <c r="H154" s="569"/>
      <c r="I154" s="569"/>
      <c r="J154" s="569"/>
      <c r="K154" s="569"/>
      <c r="L154" s="569"/>
      <c r="M154" s="569"/>
      <c r="N154" s="569"/>
      <c r="O154" s="569"/>
      <c r="P154" s="569"/>
      <c r="Q154" s="569"/>
      <c r="R154" s="569"/>
      <c r="S154" s="569"/>
      <c r="T154" s="569"/>
      <c r="U154" s="569"/>
      <c r="V154" s="569"/>
      <c r="W154" s="569"/>
      <c r="X154" s="569"/>
      <c r="Y154" s="569"/>
      <c r="Z154" s="569"/>
    </row>
    <row r="155">
      <c r="A155" s="569"/>
      <c r="B155" s="569"/>
      <c r="C155" s="569"/>
      <c r="D155" s="569"/>
      <c r="E155" s="569"/>
      <c r="F155" s="569"/>
      <c r="G155" s="569"/>
      <c r="H155" s="569"/>
      <c r="I155" s="569"/>
      <c r="J155" s="569"/>
      <c r="K155" s="569"/>
      <c r="L155" s="569"/>
      <c r="M155" s="569"/>
      <c r="N155" s="569"/>
      <c r="O155" s="569"/>
      <c r="P155" s="569"/>
      <c r="Q155" s="569"/>
      <c r="R155" s="569"/>
      <c r="S155" s="569"/>
      <c r="T155" s="569"/>
      <c r="U155" s="569"/>
      <c r="V155" s="569"/>
      <c r="W155" s="569"/>
      <c r="X155" s="569"/>
      <c r="Y155" s="569"/>
      <c r="Z155" s="569"/>
    </row>
    <row r="156">
      <c r="A156" s="569"/>
      <c r="B156" s="569"/>
      <c r="C156" s="569"/>
      <c r="D156" s="569"/>
      <c r="E156" s="569"/>
      <c r="F156" s="569"/>
      <c r="G156" s="569"/>
      <c r="H156" s="569"/>
      <c r="I156" s="569"/>
      <c r="J156" s="569"/>
      <c r="K156" s="569"/>
      <c r="L156" s="569"/>
      <c r="M156" s="569"/>
      <c r="N156" s="569"/>
      <c r="O156" s="569"/>
      <c r="P156" s="569"/>
      <c r="Q156" s="569"/>
      <c r="R156" s="569"/>
      <c r="S156" s="569"/>
      <c r="T156" s="569"/>
      <c r="U156" s="569"/>
      <c r="V156" s="569"/>
      <c r="W156" s="569"/>
      <c r="X156" s="569"/>
      <c r="Y156" s="569"/>
      <c r="Z156" s="569"/>
    </row>
    <row r="157">
      <c r="A157" s="569"/>
      <c r="B157" s="569"/>
      <c r="C157" s="569"/>
      <c r="D157" s="569"/>
      <c r="E157" s="569"/>
      <c r="F157" s="569"/>
      <c r="G157" s="569"/>
      <c r="H157" s="569"/>
      <c r="I157" s="569"/>
      <c r="J157" s="569"/>
      <c r="K157" s="569"/>
      <c r="L157" s="569"/>
      <c r="M157" s="569"/>
      <c r="N157" s="569"/>
      <c r="O157" s="569"/>
      <c r="P157" s="569"/>
      <c r="Q157" s="569"/>
      <c r="R157" s="569"/>
      <c r="S157" s="569"/>
      <c r="T157" s="569"/>
      <c r="U157" s="569"/>
      <c r="V157" s="569"/>
      <c r="W157" s="569"/>
      <c r="X157" s="569"/>
      <c r="Y157" s="569"/>
      <c r="Z157" s="569"/>
    </row>
    <row r="158">
      <c r="A158" s="569"/>
      <c r="B158" s="569"/>
      <c r="C158" s="569"/>
      <c r="D158" s="569"/>
      <c r="E158" s="569"/>
      <c r="F158" s="569"/>
      <c r="G158" s="569"/>
      <c r="H158" s="569"/>
      <c r="I158" s="569"/>
      <c r="J158" s="569"/>
      <c r="K158" s="569"/>
      <c r="L158" s="569"/>
      <c r="M158" s="569"/>
      <c r="N158" s="569"/>
      <c r="O158" s="569"/>
      <c r="P158" s="569"/>
      <c r="Q158" s="569"/>
      <c r="R158" s="569"/>
      <c r="S158" s="569"/>
      <c r="T158" s="569"/>
      <c r="U158" s="569"/>
      <c r="V158" s="569"/>
      <c r="W158" s="569"/>
      <c r="X158" s="569"/>
      <c r="Y158" s="569"/>
      <c r="Z158" s="569"/>
    </row>
    <row r="159">
      <c r="A159" s="569"/>
      <c r="B159" s="569"/>
      <c r="C159" s="569"/>
      <c r="D159" s="569"/>
      <c r="E159" s="569"/>
      <c r="F159" s="569"/>
      <c r="G159" s="569"/>
      <c r="H159" s="569"/>
      <c r="I159" s="569"/>
      <c r="J159" s="569"/>
      <c r="K159" s="569"/>
      <c r="L159" s="569"/>
      <c r="M159" s="569"/>
      <c r="N159" s="569"/>
      <c r="O159" s="569"/>
      <c r="P159" s="569"/>
      <c r="Q159" s="569"/>
      <c r="R159" s="569"/>
      <c r="S159" s="569"/>
      <c r="T159" s="569"/>
      <c r="U159" s="569"/>
      <c r="V159" s="569"/>
      <c r="W159" s="569"/>
      <c r="X159" s="569"/>
      <c r="Y159" s="569"/>
      <c r="Z159" s="569"/>
    </row>
    <row r="160">
      <c r="A160" s="569"/>
      <c r="B160" s="569"/>
      <c r="C160" s="569"/>
      <c r="D160" s="569"/>
      <c r="E160" s="569"/>
      <c r="F160" s="569"/>
      <c r="G160" s="569"/>
      <c r="H160" s="569"/>
      <c r="I160" s="569"/>
      <c r="J160" s="569"/>
      <c r="K160" s="569"/>
      <c r="L160" s="569"/>
      <c r="M160" s="569"/>
      <c r="N160" s="569"/>
      <c r="O160" s="569"/>
      <c r="P160" s="569"/>
      <c r="Q160" s="569"/>
      <c r="R160" s="569"/>
      <c r="S160" s="569"/>
      <c r="T160" s="569"/>
      <c r="U160" s="569"/>
      <c r="V160" s="569"/>
      <c r="W160" s="569"/>
      <c r="X160" s="569"/>
      <c r="Y160" s="569"/>
      <c r="Z160" s="569"/>
    </row>
    <row r="161">
      <c r="A161" s="569"/>
      <c r="B161" s="569"/>
      <c r="C161" s="569"/>
      <c r="D161" s="569"/>
      <c r="E161" s="569"/>
      <c r="F161" s="569"/>
      <c r="G161" s="569"/>
      <c r="H161" s="569"/>
      <c r="I161" s="569"/>
      <c r="J161" s="569"/>
      <c r="K161" s="569"/>
      <c r="L161" s="569"/>
      <c r="M161" s="569"/>
      <c r="N161" s="569"/>
      <c r="O161" s="569"/>
      <c r="P161" s="569"/>
      <c r="Q161" s="569"/>
      <c r="R161" s="569"/>
      <c r="S161" s="569"/>
      <c r="T161" s="569"/>
      <c r="U161" s="569"/>
      <c r="V161" s="569"/>
      <c r="W161" s="569"/>
      <c r="X161" s="569"/>
      <c r="Y161" s="569"/>
      <c r="Z161" s="569"/>
    </row>
    <row r="162">
      <c r="A162" s="569"/>
      <c r="B162" s="569"/>
      <c r="C162" s="569"/>
      <c r="D162" s="569"/>
      <c r="E162" s="569"/>
      <c r="F162" s="569"/>
      <c r="G162" s="569"/>
      <c r="H162" s="569"/>
      <c r="I162" s="569"/>
      <c r="J162" s="569"/>
      <c r="K162" s="569"/>
      <c r="L162" s="569"/>
      <c r="M162" s="569"/>
      <c r="N162" s="569"/>
      <c r="O162" s="569"/>
      <c r="P162" s="569"/>
      <c r="Q162" s="569"/>
      <c r="R162" s="569"/>
      <c r="S162" s="569"/>
      <c r="T162" s="569"/>
      <c r="U162" s="569"/>
      <c r="V162" s="569"/>
      <c r="W162" s="569"/>
      <c r="X162" s="569"/>
      <c r="Y162" s="569"/>
      <c r="Z162" s="569"/>
    </row>
    <row r="163">
      <c r="A163" s="569"/>
      <c r="B163" s="569"/>
      <c r="C163" s="569"/>
      <c r="D163" s="569"/>
      <c r="E163" s="569"/>
      <c r="F163" s="569"/>
      <c r="G163" s="569"/>
      <c r="H163" s="569"/>
      <c r="I163" s="569"/>
      <c r="J163" s="569"/>
      <c r="K163" s="569"/>
      <c r="L163" s="569"/>
      <c r="M163" s="569"/>
      <c r="N163" s="569"/>
      <c r="O163" s="569"/>
      <c r="P163" s="569"/>
      <c r="Q163" s="569"/>
      <c r="R163" s="569"/>
      <c r="S163" s="569"/>
      <c r="T163" s="569"/>
      <c r="U163" s="569"/>
      <c r="V163" s="569"/>
      <c r="W163" s="569"/>
      <c r="X163" s="569"/>
      <c r="Y163" s="569"/>
      <c r="Z163" s="569"/>
    </row>
    <row r="164">
      <c r="A164" s="569"/>
      <c r="B164" s="569"/>
      <c r="C164" s="569"/>
      <c r="D164" s="569"/>
      <c r="E164" s="569"/>
      <c r="F164" s="569"/>
      <c r="G164" s="569"/>
      <c r="H164" s="569"/>
      <c r="I164" s="569"/>
      <c r="J164" s="569"/>
      <c r="K164" s="569"/>
      <c r="L164" s="569"/>
      <c r="M164" s="569"/>
      <c r="N164" s="569"/>
      <c r="O164" s="569"/>
      <c r="P164" s="569"/>
      <c r="Q164" s="569"/>
      <c r="R164" s="569"/>
      <c r="S164" s="569"/>
      <c r="T164" s="569"/>
      <c r="U164" s="569"/>
      <c r="V164" s="569"/>
      <c r="W164" s="569"/>
      <c r="X164" s="569"/>
      <c r="Y164" s="569"/>
      <c r="Z164" s="569"/>
    </row>
    <row r="165">
      <c r="A165" s="569"/>
      <c r="B165" s="569"/>
      <c r="C165" s="569"/>
      <c r="D165" s="569"/>
      <c r="E165" s="569"/>
      <c r="F165" s="569"/>
      <c r="G165" s="569"/>
      <c r="H165" s="569"/>
      <c r="I165" s="569"/>
      <c r="J165" s="569"/>
      <c r="K165" s="569"/>
      <c r="L165" s="569"/>
      <c r="M165" s="569"/>
      <c r="N165" s="569"/>
      <c r="O165" s="569"/>
      <c r="P165" s="569"/>
      <c r="Q165" s="569"/>
      <c r="R165" s="569"/>
      <c r="S165" s="569"/>
      <c r="T165" s="569"/>
      <c r="U165" s="569"/>
      <c r="V165" s="569"/>
      <c r="W165" s="569"/>
      <c r="X165" s="569"/>
      <c r="Y165" s="569"/>
      <c r="Z165" s="569"/>
    </row>
    <row r="166">
      <c r="A166" s="569"/>
      <c r="B166" s="569"/>
      <c r="C166" s="569"/>
      <c r="D166" s="569"/>
      <c r="E166" s="569"/>
      <c r="F166" s="569"/>
      <c r="G166" s="569"/>
      <c r="H166" s="569"/>
      <c r="I166" s="569"/>
      <c r="J166" s="569"/>
      <c r="K166" s="569"/>
      <c r="L166" s="569"/>
      <c r="M166" s="569"/>
      <c r="N166" s="569"/>
      <c r="O166" s="569"/>
      <c r="P166" s="569"/>
      <c r="Q166" s="569"/>
      <c r="R166" s="569"/>
      <c r="S166" s="569"/>
      <c r="T166" s="569"/>
      <c r="U166" s="569"/>
      <c r="V166" s="569"/>
      <c r="W166" s="569"/>
      <c r="X166" s="569"/>
      <c r="Y166" s="569"/>
      <c r="Z166" s="569"/>
    </row>
    <row r="167">
      <c r="A167" s="569"/>
      <c r="B167" s="569"/>
      <c r="C167" s="569"/>
      <c r="D167" s="569"/>
      <c r="E167" s="569"/>
      <c r="F167" s="569"/>
      <c r="G167" s="569"/>
      <c r="H167" s="569"/>
      <c r="I167" s="569"/>
      <c r="J167" s="569"/>
      <c r="K167" s="569"/>
      <c r="L167" s="569"/>
      <c r="M167" s="569"/>
      <c r="N167" s="569"/>
      <c r="O167" s="569"/>
      <c r="P167" s="569"/>
      <c r="Q167" s="569"/>
      <c r="R167" s="569"/>
      <c r="S167" s="569"/>
      <c r="T167" s="569"/>
      <c r="U167" s="569"/>
      <c r="V167" s="569"/>
      <c r="W167" s="569"/>
      <c r="X167" s="569"/>
      <c r="Y167" s="569"/>
      <c r="Z167" s="569"/>
    </row>
    <row r="168">
      <c r="A168" s="569"/>
      <c r="B168" s="569"/>
      <c r="C168" s="569"/>
      <c r="D168" s="569"/>
      <c r="E168" s="569"/>
      <c r="F168" s="569"/>
      <c r="G168" s="569"/>
      <c r="H168" s="569"/>
      <c r="I168" s="569"/>
      <c r="J168" s="569"/>
      <c r="K168" s="569"/>
      <c r="L168" s="569"/>
      <c r="M168" s="569"/>
      <c r="N168" s="569"/>
      <c r="O168" s="569"/>
      <c r="P168" s="569"/>
      <c r="Q168" s="569"/>
      <c r="R168" s="569"/>
      <c r="S168" s="569"/>
      <c r="T168" s="569"/>
      <c r="U168" s="569"/>
      <c r="V168" s="569"/>
      <c r="W168" s="569"/>
      <c r="X168" s="569"/>
      <c r="Y168" s="569"/>
      <c r="Z168" s="569"/>
    </row>
    <row r="169">
      <c r="A169" s="569"/>
      <c r="B169" s="569"/>
      <c r="C169" s="569"/>
      <c r="D169" s="569"/>
      <c r="E169" s="569"/>
      <c r="F169" s="569"/>
      <c r="G169" s="569"/>
      <c r="H169" s="569"/>
      <c r="I169" s="569"/>
      <c r="J169" s="569"/>
      <c r="K169" s="569"/>
      <c r="L169" s="569"/>
      <c r="M169" s="569"/>
      <c r="N169" s="569"/>
      <c r="O169" s="569"/>
      <c r="P169" s="569"/>
      <c r="Q169" s="569"/>
      <c r="R169" s="569"/>
      <c r="S169" s="569"/>
      <c r="T169" s="569"/>
      <c r="U169" s="569"/>
      <c r="V169" s="569"/>
      <c r="W169" s="569"/>
      <c r="X169" s="569"/>
      <c r="Y169" s="569"/>
      <c r="Z169" s="569"/>
    </row>
    <row r="170">
      <c r="A170" s="569"/>
      <c r="B170" s="569"/>
      <c r="C170" s="569"/>
      <c r="D170" s="569"/>
      <c r="E170" s="569"/>
      <c r="F170" s="569"/>
      <c r="G170" s="569"/>
      <c r="H170" s="569"/>
      <c r="I170" s="569"/>
      <c r="J170" s="569"/>
      <c r="K170" s="569"/>
      <c r="L170" s="569"/>
      <c r="M170" s="569"/>
      <c r="N170" s="569"/>
      <c r="O170" s="569"/>
      <c r="P170" s="569"/>
      <c r="Q170" s="569"/>
      <c r="R170" s="569"/>
      <c r="S170" s="569"/>
      <c r="T170" s="569"/>
      <c r="U170" s="569"/>
      <c r="V170" s="569"/>
      <c r="W170" s="569"/>
      <c r="X170" s="569"/>
      <c r="Y170" s="569"/>
      <c r="Z170" s="569"/>
    </row>
    <row r="171">
      <c r="A171" s="569"/>
      <c r="B171" s="569"/>
      <c r="C171" s="569"/>
      <c r="D171" s="569"/>
      <c r="E171" s="569"/>
      <c r="F171" s="569"/>
      <c r="G171" s="569"/>
      <c r="H171" s="569"/>
      <c r="I171" s="569"/>
      <c r="J171" s="569"/>
      <c r="K171" s="569"/>
      <c r="L171" s="569"/>
      <c r="M171" s="569"/>
      <c r="N171" s="569"/>
      <c r="O171" s="569"/>
      <c r="P171" s="569"/>
      <c r="Q171" s="569"/>
      <c r="R171" s="569"/>
      <c r="S171" s="569"/>
      <c r="T171" s="569"/>
      <c r="U171" s="569"/>
      <c r="V171" s="569"/>
      <c r="W171" s="569"/>
      <c r="X171" s="569"/>
      <c r="Y171" s="569"/>
      <c r="Z171" s="569"/>
    </row>
    <row r="172">
      <c r="A172" s="569"/>
      <c r="B172" s="569"/>
      <c r="C172" s="569"/>
      <c r="D172" s="569"/>
      <c r="E172" s="569"/>
      <c r="F172" s="569"/>
      <c r="G172" s="569"/>
      <c r="H172" s="569"/>
      <c r="I172" s="569"/>
      <c r="J172" s="569"/>
      <c r="K172" s="569"/>
      <c r="L172" s="569"/>
      <c r="M172" s="569"/>
      <c r="N172" s="569"/>
      <c r="O172" s="569"/>
      <c r="P172" s="569"/>
      <c r="Q172" s="569"/>
      <c r="R172" s="569"/>
      <c r="S172" s="569"/>
      <c r="T172" s="569"/>
      <c r="U172" s="569"/>
      <c r="V172" s="569"/>
      <c r="W172" s="569"/>
      <c r="X172" s="569"/>
      <c r="Y172" s="569"/>
      <c r="Z172" s="569"/>
    </row>
    <row r="173">
      <c r="A173" s="569"/>
      <c r="B173" s="569"/>
      <c r="C173" s="569"/>
      <c r="D173" s="569"/>
      <c r="E173" s="569"/>
      <c r="F173" s="569"/>
      <c r="G173" s="569"/>
      <c r="H173" s="569"/>
      <c r="I173" s="569"/>
      <c r="J173" s="569"/>
      <c r="K173" s="569"/>
      <c r="L173" s="569"/>
      <c r="M173" s="569"/>
      <c r="N173" s="569"/>
      <c r="O173" s="569"/>
      <c r="P173" s="569"/>
      <c r="Q173" s="569"/>
      <c r="R173" s="569"/>
      <c r="S173" s="569"/>
      <c r="T173" s="569"/>
      <c r="U173" s="569"/>
      <c r="V173" s="569"/>
      <c r="W173" s="569"/>
      <c r="X173" s="569"/>
      <c r="Y173" s="569"/>
      <c r="Z173" s="569"/>
    </row>
    <row r="174">
      <c r="A174" s="569"/>
      <c r="B174" s="569"/>
      <c r="C174" s="569"/>
      <c r="D174" s="569"/>
      <c r="E174" s="569"/>
      <c r="F174" s="569"/>
      <c r="G174" s="569"/>
      <c r="H174" s="569"/>
      <c r="I174" s="569"/>
      <c r="J174" s="569"/>
      <c r="K174" s="569"/>
      <c r="L174" s="569"/>
      <c r="M174" s="569"/>
      <c r="N174" s="569"/>
      <c r="O174" s="569"/>
      <c r="P174" s="569"/>
      <c r="Q174" s="569"/>
      <c r="R174" s="569"/>
      <c r="S174" s="569"/>
      <c r="T174" s="569"/>
      <c r="U174" s="569"/>
      <c r="V174" s="569"/>
      <c r="W174" s="569"/>
      <c r="X174" s="569"/>
      <c r="Y174" s="569"/>
      <c r="Z174" s="569"/>
    </row>
    <row r="175">
      <c r="A175" s="569"/>
      <c r="B175" s="569"/>
      <c r="C175" s="569"/>
      <c r="D175" s="569"/>
      <c r="E175" s="569"/>
      <c r="F175" s="569"/>
      <c r="G175" s="569"/>
      <c r="H175" s="569"/>
      <c r="I175" s="569"/>
      <c r="J175" s="569"/>
      <c r="K175" s="569"/>
      <c r="L175" s="569"/>
      <c r="M175" s="569"/>
      <c r="N175" s="569"/>
      <c r="O175" s="569"/>
      <c r="P175" s="569"/>
      <c r="Q175" s="569"/>
      <c r="R175" s="569"/>
      <c r="S175" s="569"/>
      <c r="T175" s="569"/>
      <c r="U175" s="569"/>
      <c r="V175" s="569"/>
      <c r="W175" s="569"/>
      <c r="X175" s="569"/>
      <c r="Y175" s="569"/>
      <c r="Z175" s="569"/>
    </row>
    <row r="176">
      <c r="A176" s="569"/>
      <c r="B176" s="569"/>
      <c r="C176" s="569"/>
      <c r="D176" s="569"/>
      <c r="E176" s="569"/>
      <c r="F176" s="569"/>
      <c r="G176" s="569"/>
      <c r="H176" s="569"/>
      <c r="I176" s="569"/>
      <c r="J176" s="569"/>
      <c r="K176" s="569"/>
      <c r="L176" s="569"/>
      <c r="M176" s="569"/>
      <c r="N176" s="569"/>
      <c r="O176" s="569"/>
      <c r="P176" s="569"/>
      <c r="Q176" s="569"/>
      <c r="R176" s="569"/>
      <c r="S176" s="569"/>
      <c r="T176" s="569"/>
      <c r="U176" s="569"/>
      <c r="V176" s="569"/>
      <c r="W176" s="569"/>
      <c r="X176" s="569"/>
      <c r="Y176" s="569"/>
      <c r="Z176" s="569"/>
    </row>
    <row r="177">
      <c r="A177" s="569"/>
      <c r="B177" s="569"/>
      <c r="C177" s="569"/>
      <c r="D177" s="569"/>
      <c r="E177" s="569"/>
      <c r="F177" s="569"/>
      <c r="G177" s="569"/>
      <c r="H177" s="569"/>
      <c r="I177" s="569"/>
      <c r="J177" s="569"/>
      <c r="K177" s="569"/>
      <c r="L177" s="569"/>
      <c r="M177" s="569"/>
      <c r="N177" s="569"/>
      <c r="O177" s="569"/>
      <c r="P177" s="569"/>
      <c r="Q177" s="569"/>
      <c r="R177" s="569"/>
      <c r="S177" s="569"/>
      <c r="T177" s="569"/>
      <c r="U177" s="569"/>
      <c r="V177" s="569"/>
      <c r="W177" s="569"/>
      <c r="X177" s="569"/>
      <c r="Y177" s="569"/>
      <c r="Z177" s="569"/>
    </row>
    <row r="178">
      <c r="A178" s="569"/>
      <c r="B178" s="569"/>
      <c r="C178" s="569"/>
      <c r="D178" s="569"/>
      <c r="E178" s="569"/>
      <c r="F178" s="569"/>
      <c r="G178" s="569"/>
      <c r="H178" s="569"/>
      <c r="I178" s="569"/>
      <c r="J178" s="569"/>
      <c r="K178" s="569"/>
      <c r="L178" s="569"/>
      <c r="M178" s="569"/>
      <c r="N178" s="569"/>
      <c r="O178" s="569"/>
      <c r="P178" s="569"/>
      <c r="Q178" s="569"/>
      <c r="R178" s="569"/>
      <c r="S178" s="569"/>
      <c r="T178" s="569"/>
      <c r="U178" s="569"/>
      <c r="V178" s="569"/>
      <c r="W178" s="569"/>
      <c r="X178" s="569"/>
      <c r="Y178" s="569"/>
      <c r="Z178" s="569"/>
    </row>
    <row r="179">
      <c r="A179" s="569"/>
      <c r="B179" s="569"/>
      <c r="C179" s="569"/>
      <c r="D179" s="569"/>
      <c r="E179" s="569"/>
      <c r="F179" s="569"/>
      <c r="G179" s="569"/>
      <c r="H179" s="569"/>
      <c r="I179" s="569"/>
      <c r="J179" s="569"/>
      <c r="K179" s="569"/>
      <c r="L179" s="569"/>
      <c r="M179" s="569"/>
      <c r="N179" s="569"/>
      <c r="O179" s="569"/>
      <c r="P179" s="569"/>
      <c r="Q179" s="569"/>
      <c r="R179" s="569"/>
      <c r="S179" s="569"/>
      <c r="T179" s="569"/>
      <c r="U179" s="569"/>
      <c r="V179" s="569"/>
      <c r="W179" s="569"/>
      <c r="X179" s="569"/>
      <c r="Y179" s="569"/>
      <c r="Z179" s="569"/>
    </row>
    <row r="180">
      <c r="A180" s="569"/>
      <c r="B180" s="569"/>
      <c r="C180" s="569"/>
      <c r="D180" s="569"/>
      <c r="E180" s="569"/>
      <c r="F180" s="569"/>
      <c r="G180" s="569"/>
      <c r="H180" s="569"/>
      <c r="I180" s="569"/>
      <c r="J180" s="569"/>
      <c r="K180" s="569"/>
      <c r="L180" s="569"/>
      <c r="M180" s="569"/>
      <c r="N180" s="569"/>
      <c r="O180" s="569"/>
      <c r="P180" s="569"/>
      <c r="Q180" s="569"/>
      <c r="R180" s="569"/>
      <c r="S180" s="569"/>
      <c r="T180" s="569"/>
      <c r="U180" s="569"/>
      <c r="V180" s="569"/>
      <c r="W180" s="569"/>
      <c r="X180" s="569"/>
      <c r="Y180" s="569"/>
      <c r="Z180" s="569"/>
    </row>
    <row r="181">
      <c r="A181" s="569"/>
      <c r="B181" s="569"/>
      <c r="C181" s="569"/>
      <c r="D181" s="569"/>
      <c r="E181" s="569"/>
      <c r="F181" s="569"/>
      <c r="G181" s="569"/>
      <c r="H181" s="569"/>
      <c r="I181" s="569"/>
      <c r="J181" s="569"/>
      <c r="K181" s="569"/>
      <c r="L181" s="569"/>
      <c r="M181" s="569"/>
      <c r="N181" s="569"/>
      <c r="O181" s="569"/>
      <c r="P181" s="569"/>
      <c r="Q181" s="569"/>
      <c r="R181" s="569"/>
      <c r="S181" s="569"/>
      <c r="T181" s="569"/>
      <c r="U181" s="569"/>
      <c r="V181" s="569"/>
      <c r="W181" s="569"/>
      <c r="X181" s="569"/>
      <c r="Y181" s="569"/>
      <c r="Z181" s="569"/>
    </row>
    <row r="182">
      <c r="A182" s="569"/>
      <c r="B182" s="569"/>
      <c r="C182" s="569"/>
      <c r="D182" s="569"/>
      <c r="E182" s="569"/>
      <c r="F182" s="569"/>
      <c r="G182" s="569"/>
      <c r="H182" s="569"/>
      <c r="I182" s="569"/>
      <c r="J182" s="569"/>
      <c r="K182" s="569"/>
      <c r="L182" s="569"/>
      <c r="M182" s="569"/>
      <c r="N182" s="569"/>
      <c r="O182" s="569"/>
      <c r="P182" s="569"/>
      <c r="Q182" s="569"/>
      <c r="R182" s="569"/>
      <c r="S182" s="569"/>
      <c r="T182" s="569"/>
      <c r="U182" s="569"/>
      <c r="V182" s="569"/>
      <c r="W182" s="569"/>
      <c r="X182" s="569"/>
      <c r="Y182" s="569"/>
      <c r="Z182" s="569"/>
    </row>
    <row r="183">
      <c r="A183" s="569"/>
      <c r="B183" s="569"/>
      <c r="C183" s="569"/>
      <c r="D183" s="569"/>
      <c r="E183" s="569"/>
      <c r="F183" s="569"/>
      <c r="G183" s="569"/>
      <c r="H183" s="569"/>
      <c r="I183" s="569"/>
      <c r="J183" s="569"/>
      <c r="K183" s="569"/>
      <c r="L183" s="569"/>
      <c r="M183" s="569"/>
      <c r="N183" s="569"/>
      <c r="O183" s="569"/>
      <c r="P183" s="569"/>
      <c r="Q183" s="569"/>
      <c r="R183" s="569"/>
      <c r="S183" s="569"/>
      <c r="T183" s="569"/>
      <c r="U183" s="569"/>
      <c r="V183" s="569"/>
      <c r="W183" s="569"/>
      <c r="X183" s="569"/>
      <c r="Y183" s="569"/>
      <c r="Z183" s="569"/>
    </row>
    <row r="184">
      <c r="A184" s="569"/>
      <c r="B184" s="569"/>
      <c r="C184" s="569"/>
      <c r="D184" s="569"/>
      <c r="E184" s="569"/>
      <c r="F184" s="569"/>
      <c r="G184" s="569"/>
      <c r="H184" s="569"/>
      <c r="I184" s="569"/>
      <c r="J184" s="569"/>
      <c r="K184" s="569"/>
      <c r="L184" s="569"/>
      <c r="M184" s="569"/>
      <c r="N184" s="569"/>
      <c r="O184" s="569"/>
      <c r="P184" s="569"/>
      <c r="Q184" s="569"/>
      <c r="R184" s="569"/>
      <c r="S184" s="569"/>
      <c r="T184" s="569"/>
      <c r="U184" s="569"/>
      <c r="V184" s="569"/>
      <c r="W184" s="569"/>
      <c r="X184" s="569"/>
      <c r="Y184" s="569"/>
      <c r="Z184" s="569"/>
    </row>
    <row r="185">
      <c r="A185" s="569"/>
      <c r="B185" s="569"/>
      <c r="C185" s="569"/>
      <c r="D185" s="569"/>
      <c r="E185" s="569"/>
      <c r="F185" s="569"/>
      <c r="G185" s="569"/>
      <c r="H185" s="569"/>
      <c r="I185" s="569"/>
      <c r="J185" s="569"/>
      <c r="K185" s="569"/>
      <c r="L185" s="569"/>
      <c r="M185" s="569"/>
      <c r="N185" s="569"/>
      <c r="O185" s="569"/>
      <c r="P185" s="569"/>
      <c r="Q185" s="569"/>
      <c r="R185" s="569"/>
      <c r="S185" s="569"/>
      <c r="T185" s="569"/>
      <c r="U185" s="569"/>
      <c r="V185" s="569"/>
      <c r="W185" s="569"/>
      <c r="X185" s="569"/>
      <c r="Y185" s="569"/>
      <c r="Z185" s="569"/>
    </row>
    <row r="186">
      <c r="A186" s="569"/>
      <c r="B186" s="569"/>
      <c r="C186" s="569"/>
      <c r="D186" s="569"/>
      <c r="E186" s="569"/>
      <c r="F186" s="569"/>
      <c r="G186" s="569"/>
      <c r="H186" s="569"/>
      <c r="I186" s="569"/>
      <c r="J186" s="569"/>
      <c r="K186" s="569"/>
      <c r="L186" s="569"/>
      <c r="M186" s="569"/>
      <c r="N186" s="569"/>
      <c r="O186" s="569"/>
      <c r="P186" s="569"/>
      <c r="Q186" s="569"/>
      <c r="R186" s="569"/>
      <c r="S186" s="569"/>
      <c r="T186" s="569"/>
      <c r="U186" s="569"/>
      <c r="V186" s="569"/>
      <c r="W186" s="569"/>
      <c r="X186" s="569"/>
      <c r="Y186" s="569"/>
      <c r="Z186" s="569"/>
    </row>
    <row r="187">
      <c r="A187" s="569"/>
      <c r="B187" s="569"/>
      <c r="C187" s="569"/>
      <c r="D187" s="569"/>
      <c r="E187" s="569"/>
      <c r="F187" s="569"/>
      <c r="G187" s="569"/>
      <c r="H187" s="569"/>
      <c r="I187" s="569"/>
      <c r="J187" s="569"/>
      <c r="K187" s="569"/>
      <c r="L187" s="569"/>
      <c r="M187" s="569"/>
      <c r="N187" s="569"/>
      <c r="O187" s="569"/>
      <c r="P187" s="569"/>
      <c r="Q187" s="569"/>
      <c r="R187" s="569"/>
      <c r="S187" s="569"/>
      <c r="T187" s="569"/>
      <c r="U187" s="569"/>
      <c r="V187" s="569"/>
      <c r="W187" s="569"/>
      <c r="X187" s="569"/>
      <c r="Y187" s="569"/>
      <c r="Z187" s="569"/>
    </row>
    <row r="188">
      <c r="A188" s="569"/>
      <c r="B188" s="569"/>
      <c r="C188" s="569"/>
      <c r="D188" s="569"/>
      <c r="E188" s="569"/>
      <c r="F188" s="569"/>
      <c r="G188" s="569"/>
      <c r="H188" s="569"/>
      <c r="I188" s="569"/>
      <c r="J188" s="569"/>
      <c r="K188" s="569"/>
      <c r="L188" s="569"/>
      <c r="M188" s="569"/>
      <c r="N188" s="569"/>
      <c r="O188" s="569"/>
      <c r="P188" s="569"/>
      <c r="Q188" s="569"/>
      <c r="R188" s="569"/>
      <c r="S188" s="569"/>
      <c r="T188" s="569"/>
      <c r="U188" s="569"/>
      <c r="V188" s="569"/>
      <c r="W188" s="569"/>
      <c r="X188" s="569"/>
      <c r="Y188" s="569"/>
      <c r="Z188" s="569"/>
    </row>
    <row r="189">
      <c r="A189" s="569"/>
      <c r="B189" s="569"/>
      <c r="C189" s="569"/>
      <c r="D189" s="569"/>
      <c r="E189" s="569"/>
      <c r="F189" s="569"/>
      <c r="G189" s="569"/>
      <c r="H189" s="569"/>
      <c r="I189" s="569"/>
      <c r="J189" s="569"/>
      <c r="K189" s="569"/>
      <c r="L189" s="569"/>
      <c r="M189" s="569"/>
      <c r="N189" s="569"/>
      <c r="O189" s="569"/>
      <c r="P189" s="569"/>
      <c r="Q189" s="569"/>
      <c r="R189" s="569"/>
      <c r="S189" s="569"/>
      <c r="T189" s="569"/>
      <c r="U189" s="569"/>
      <c r="V189" s="569"/>
      <c r="W189" s="569"/>
      <c r="X189" s="569"/>
      <c r="Y189" s="569"/>
      <c r="Z189" s="569"/>
    </row>
    <row r="190">
      <c r="A190" s="569"/>
      <c r="B190" s="569"/>
      <c r="C190" s="569"/>
      <c r="D190" s="569"/>
      <c r="E190" s="569"/>
      <c r="F190" s="569"/>
      <c r="G190" s="569"/>
      <c r="H190" s="569"/>
      <c r="I190" s="569"/>
      <c r="J190" s="569"/>
      <c r="K190" s="569"/>
      <c r="L190" s="569"/>
      <c r="M190" s="569"/>
      <c r="N190" s="569"/>
      <c r="O190" s="569"/>
      <c r="P190" s="569"/>
      <c r="Q190" s="569"/>
      <c r="R190" s="569"/>
      <c r="S190" s="569"/>
      <c r="T190" s="569"/>
      <c r="U190" s="569"/>
      <c r="V190" s="569"/>
      <c r="W190" s="569"/>
      <c r="X190" s="569"/>
      <c r="Y190" s="569"/>
      <c r="Z190" s="569"/>
    </row>
    <row r="191">
      <c r="A191" s="569"/>
      <c r="B191" s="569"/>
      <c r="C191" s="569"/>
      <c r="D191" s="569"/>
      <c r="E191" s="569"/>
      <c r="F191" s="569"/>
      <c r="G191" s="569"/>
      <c r="H191" s="569"/>
      <c r="I191" s="569"/>
      <c r="J191" s="569"/>
      <c r="K191" s="569"/>
      <c r="L191" s="569"/>
      <c r="M191" s="569"/>
      <c r="N191" s="569"/>
      <c r="O191" s="569"/>
      <c r="P191" s="569"/>
      <c r="Q191" s="569"/>
      <c r="R191" s="569"/>
      <c r="S191" s="569"/>
      <c r="T191" s="569"/>
      <c r="U191" s="569"/>
      <c r="V191" s="569"/>
      <c r="W191" s="569"/>
      <c r="X191" s="569"/>
      <c r="Y191" s="569"/>
      <c r="Z191" s="569"/>
    </row>
    <row r="192">
      <c r="A192" s="569"/>
      <c r="B192" s="569"/>
      <c r="C192" s="569"/>
      <c r="D192" s="569"/>
      <c r="E192" s="569"/>
      <c r="F192" s="569"/>
      <c r="G192" s="569"/>
      <c r="H192" s="569"/>
      <c r="I192" s="569"/>
      <c r="J192" s="569"/>
      <c r="K192" s="569"/>
      <c r="L192" s="569"/>
      <c r="M192" s="569"/>
      <c r="N192" s="569"/>
      <c r="O192" s="569"/>
      <c r="P192" s="569"/>
      <c r="Q192" s="569"/>
      <c r="R192" s="569"/>
      <c r="S192" s="569"/>
      <c r="T192" s="569"/>
      <c r="U192" s="569"/>
      <c r="V192" s="569"/>
      <c r="W192" s="569"/>
      <c r="X192" s="569"/>
      <c r="Y192" s="569"/>
      <c r="Z192" s="569"/>
    </row>
    <row r="193">
      <c r="A193" s="569"/>
      <c r="B193" s="569"/>
      <c r="C193" s="569"/>
      <c r="D193" s="569"/>
      <c r="E193" s="569"/>
      <c r="F193" s="569"/>
      <c r="G193" s="569"/>
      <c r="H193" s="569"/>
      <c r="I193" s="569"/>
      <c r="J193" s="569"/>
      <c r="K193" s="569"/>
      <c r="L193" s="569"/>
      <c r="M193" s="569"/>
      <c r="N193" s="569"/>
      <c r="O193" s="569"/>
      <c r="P193" s="569"/>
      <c r="Q193" s="569"/>
      <c r="R193" s="569"/>
      <c r="S193" s="569"/>
      <c r="T193" s="569"/>
      <c r="U193" s="569"/>
      <c r="V193" s="569"/>
      <c r="W193" s="569"/>
      <c r="X193" s="569"/>
      <c r="Y193" s="569"/>
      <c r="Z193" s="569"/>
    </row>
    <row r="194">
      <c r="A194" s="569"/>
      <c r="B194" s="569"/>
      <c r="C194" s="569"/>
      <c r="D194" s="569"/>
      <c r="E194" s="569"/>
      <c r="F194" s="569"/>
      <c r="G194" s="569"/>
      <c r="H194" s="569"/>
      <c r="I194" s="569"/>
      <c r="J194" s="569"/>
      <c r="K194" s="569"/>
      <c r="L194" s="569"/>
      <c r="M194" s="569"/>
      <c r="N194" s="569"/>
      <c r="O194" s="569"/>
      <c r="P194" s="569"/>
      <c r="Q194" s="569"/>
      <c r="R194" s="569"/>
      <c r="S194" s="569"/>
      <c r="T194" s="569"/>
      <c r="U194" s="569"/>
      <c r="V194" s="569"/>
      <c r="W194" s="569"/>
      <c r="X194" s="569"/>
      <c r="Y194" s="569"/>
      <c r="Z194" s="569"/>
    </row>
    <row r="195">
      <c r="A195" s="569"/>
      <c r="B195" s="569"/>
      <c r="C195" s="569"/>
      <c r="D195" s="569"/>
      <c r="E195" s="569"/>
      <c r="F195" s="569"/>
      <c r="G195" s="569"/>
      <c r="H195" s="569"/>
      <c r="I195" s="569"/>
      <c r="J195" s="569"/>
      <c r="K195" s="569"/>
      <c r="L195" s="569"/>
      <c r="M195" s="569"/>
      <c r="N195" s="569"/>
      <c r="O195" s="569"/>
      <c r="P195" s="569"/>
      <c r="Q195" s="569"/>
      <c r="R195" s="569"/>
      <c r="S195" s="569"/>
      <c r="T195" s="569"/>
      <c r="U195" s="569"/>
      <c r="V195" s="569"/>
      <c r="W195" s="569"/>
      <c r="X195" s="569"/>
      <c r="Y195" s="569"/>
      <c r="Z195" s="569"/>
    </row>
    <row r="196">
      <c r="A196" s="569"/>
      <c r="B196" s="569"/>
      <c r="C196" s="569"/>
      <c r="D196" s="569"/>
      <c r="E196" s="569"/>
      <c r="F196" s="569"/>
      <c r="G196" s="569"/>
      <c r="H196" s="569"/>
      <c r="I196" s="569"/>
      <c r="J196" s="569"/>
      <c r="K196" s="569"/>
      <c r="L196" s="569"/>
      <c r="M196" s="569"/>
      <c r="N196" s="569"/>
      <c r="O196" s="569"/>
      <c r="P196" s="569"/>
      <c r="Q196" s="569"/>
      <c r="R196" s="569"/>
      <c r="S196" s="569"/>
      <c r="T196" s="569"/>
      <c r="U196" s="569"/>
      <c r="V196" s="569"/>
      <c r="W196" s="569"/>
      <c r="X196" s="569"/>
      <c r="Y196" s="569"/>
      <c r="Z196" s="569"/>
    </row>
    <row r="197">
      <c r="A197" s="569"/>
      <c r="B197" s="569"/>
      <c r="C197" s="569"/>
      <c r="D197" s="569"/>
      <c r="E197" s="569"/>
      <c r="F197" s="569"/>
      <c r="G197" s="569"/>
      <c r="H197" s="569"/>
      <c r="I197" s="569"/>
      <c r="J197" s="569"/>
      <c r="K197" s="569"/>
      <c r="L197" s="569"/>
      <c r="M197" s="569"/>
      <c r="N197" s="569"/>
      <c r="O197" s="569"/>
      <c r="P197" s="569"/>
      <c r="Q197" s="569"/>
      <c r="R197" s="569"/>
      <c r="S197" s="569"/>
      <c r="T197" s="569"/>
      <c r="U197" s="569"/>
      <c r="V197" s="569"/>
      <c r="W197" s="569"/>
      <c r="X197" s="569"/>
      <c r="Y197" s="569"/>
      <c r="Z197" s="569"/>
    </row>
    <row r="198">
      <c r="A198" s="569"/>
      <c r="B198" s="569"/>
      <c r="C198" s="569"/>
      <c r="D198" s="569"/>
      <c r="E198" s="569"/>
      <c r="F198" s="569"/>
      <c r="G198" s="569"/>
      <c r="H198" s="569"/>
      <c r="I198" s="569"/>
      <c r="J198" s="569"/>
      <c r="K198" s="569"/>
      <c r="L198" s="569"/>
      <c r="M198" s="569"/>
      <c r="N198" s="569"/>
      <c r="O198" s="569"/>
      <c r="P198" s="569"/>
      <c r="Q198" s="569"/>
      <c r="R198" s="569"/>
      <c r="S198" s="569"/>
      <c r="T198" s="569"/>
      <c r="U198" s="569"/>
      <c r="V198" s="569"/>
      <c r="W198" s="569"/>
      <c r="X198" s="569"/>
      <c r="Y198" s="569"/>
      <c r="Z198" s="569"/>
    </row>
    <row r="199">
      <c r="A199" s="569"/>
      <c r="B199" s="569"/>
      <c r="C199" s="569"/>
      <c r="D199" s="569"/>
      <c r="E199" s="569"/>
      <c r="F199" s="569"/>
      <c r="G199" s="569"/>
      <c r="H199" s="569"/>
      <c r="I199" s="569"/>
      <c r="J199" s="569"/>
      <c r="K199" s="569"/>
      <c r="L199" s="569"/>
      <c r="M199" s="569"/>
      <c r="N199" s="569"/>
      <c r="O199" s="569"/>
      <c r="P199" s="569"/>
      <c r="Q199" s="569"/>
      <c r="R199" s="569"/>
      <c r="S199" s="569"/>
      <c r="T199" s="569"/>
      <c r="U199" s="569"/>
      <c r="V199" s="569"/>
      <c r="W199" s="569"/>
      <c r="X199" s="569"/>
      <c r="Y199" s="569"/>
      <c r="Z199" s="569"/>
    </row>
    <row r="200">
      <c r="A200" s="569"/>
      <c r="B200" s="569"/>
      <c r="C200" s="569"/>
      <c r="D200" s="569"/>
      <c r="E200" s="569"/>
      <c r="F200" s="569"/>
      <c r="G200" s="569"/>
      <c r="H200" s="569"/>
      <c r="I200" s="569"/>
      <c r="J200" s="569"/>
      <c r="K200" s="569"/>
      <c r="L200" s="569"/>
      <c r="M200" s="569"/>
      <c r="N200" s="569"/>
      <c r="O200" s="569"/>
      <c r="P200" s="569"/>
      <c r="Q200" s="569"/>
      <c r="R200" s="569"/>
      <c r="S200" s="569"/>
      <c r="T200" s="569"/>
      <c r="U200" s="569"/>
      <c r="V200" s="569"/>
      <c r="W200" s="569"/>
      <c r="X200" s="569"/>
      <c r="Y200" s="569"/>
      <c r="Z200" s="569"/>
    </row>
    <row r="201">
      <c r="A201" s="569"/>
      <c r="B201" s="569"/>
      <c r="C201" s="569"/>
      <c r="D201" s="569"/>
      <c r="E201" s="569"/>
      <c r="F201" s="569"/>
      <c r="G201" s="569"/>
      <c r="H201" s="569"/>
      <c r="I201" s="569"/>
      <c r="J201" s="569"/>
      <c r="K201" s="569"/>
      <c r="L201" s="569"/>
      <c r="M201" s="569"/>
      <c r="N201" s="569"/>
      <c r="O201" s="569"/>
      <c r="P201" s="569"/>
      <c r="Q201" s="569"/>
      <c r="R201" s="569"/>
      <c r="S201" s="569"/>
      <c r="T201" s="569"/>
      <c r="U201" s="569"/>
      <c r="V201" s="569"/>
      <c r="W201" s="569"/>
      <c r="X201" s="569"/>
      <c r="Y201" s="569"/>
      <c r="Z201" s="569"/>
    </row>
    <row r="202">
      <c r="A202" s="569"/>
      <c r="B202" s="569"/>
      <c r="C202" s="569"/>
      <c r="D202" s="569"/>
      <c r="E202" s="569"/>
      <c r="F202" s="569"/>
      <c r="G202" s="569"/>
      <c r="H202" s="569"/>
      <c r="I202" s="569"/>
      <c r="J202" s="569"/>
      <c r="K202" s="569"/>
      <c r="L202" s="569"/>
      <c r="M202" s="569"/>
      <c r="N202" s="569"/>
      <c r="O202" s="569"/>
      <c r="P202" s="569"/>
      <c r="Q202" s="569"/>
      <c r="R202" s="569"/>
      <c r="S202" s="569"/>
      <c r="T202" s="569"/>
      <c r="U202" s="569"/>
      <c r="V202" s="569"/>
      <c r="W202" s="569"/>
      <c r="X202" s="569"/>
      <c r="Y202" s="569"/>
      <c r="Z202" s="569"/>
    </row>
    <row r="203">
      <c r="A203" s="569"/>
      <c r="B203" s="569"/>
      <c r="C203" s="569"/>
      <c r="D203" s="569"/>
      <c r="E203" s="569"/>
      <c r="F203" s="569"/>
      <c r="G203" s="569"/>
      <c r="H203" s="569"/>
      <c r="I203" s="569"/>
      <c r="J203" s="569"/>
      <c r="K203" s="569"/>
      <c r="L203" s="569"/>
      <c r="M203" s="569"/>
      <c r="N203" s="569"/>
      <c r="O203" s="569"/>
      <c r="P203" s="569"/>
      <c r="Q203" s="569"/>
      <c r="R203" s="569"/>
      <c r="S203" s="569"/>
      <c r="T203" s="569"/>
      <c r="U203" s="569"/>
      <c r="V203" s="569"/>
      <c r="W203" s="569"/>
      <c r="X203" s="569"/>
      <c r="Y203" s="569"/>
      <c r="Z203" s="569"/>
    </row>
    <row r="204">
      <c r="A204" s="569"/>
      <c r="B204" s="569"/>
      <c r="C204" s="569"/>
      <c r="D204" s="569"/>
      <c r="E204" s="569"/>
      <c r="F204" s="569"/>
      <c r="G204" s="569"/>
      <c r="H204" s="569"/>
      <c r="I204" s="569"/>
      <c r="J204" s="569"/>
      <c r="K204" s="569"/>
      <c r="L204" s="569"/>
      <c r="M204" s="569"/>
      <c r="N204" s="569"/>
      <c r="O204" s="569"/>
      <c r="P204" s="569"/>
      <c r="Q204" s="569"/>
      <c r="R204" s="569"/>
      <c r="S204" s="569"/>
      <c r="T204" s="569"/>
      <c r="U204" s="569"/>
      <c r="V204" s="569"/>
      <c r="W204" s="569"/>
      <c r="X204" s="569"/>
      <c r="Y204" s="569"/>
      <c r="Z204" s="569"/>
    </row>
    <row r="205">
      <c r="A205" s="569"/>
      <c r="B205" s="569"/>
      <c r="C205" s="569"/>
      <c r="D205" s="569"/>
      <c r="E205" s="569"/>
      <c r="F205" s="569"/>
      <c r="G205" s="569"/>
      <c r="H205" s="569"/>
      <c r="I205" s="569"/>
      <c r="J205" s="569"/>
      <c r="K205" s="569"/>
      <c r="L205" s="569"/>
      <c r="M205" s="569"/>
      <c r="N205" s="569"/>
      <c r="O205" s="569"/>
      <c r="P205" s="569"/>
      <c r="Q205" s="569"/>
      <c r="R205" s="569"/>
      <c r="S205" s="569"/>
      <c r="T205" s="569"/>
      <c r="U205" s="569"/>
      <c r="V205" s="569"/>
      <c r="W205" s="569"/>
      <c r="X205" s="569"/>
      <c r="Y205" s="569"/>
      <c r="Z205" s="569"/>
    </row>
    <row r="206">
      <c r="A206" s="569"/>
      <c r="B206" s="569"/>
      <c r="C206" s="569"/>
      <c r="D206" s="569"/>
      <c r="E206" s="569"/>
      <c r="F206" s="569"/>
      <c r="G206" s="569"/>
      <c r="H206" s="569"/>
      <c r="I206" s="569"/>
      <c r="J206" s="569"/>
      <c r="K206" s="569"/>
      <c r="L206" s="569"/>
      <c r="M206" s="569"/>
      <c r="N206" s="569"/>
      <c r="O206" s="569"/>
      <c r="P206" s="569"/>
      <c r="Q206" s="569"/>
      <c r="R206" s="569"/>
      <c r="S206" s="569"/>
      <c r="T206" s="569"/>
      <c r="U206" s="569"/>
      <c r="V206" s="569"/>
      <c r="W206" s="569"/>
      <c r="X206" s="569"/>
      <c r="Y206" s="569"/>
      <c r="Z206" s="569"/>
    </row>
    <row r="207">
      <c r="A207" s="569"/>
      <c r="B207" s="569"/>
      <c r="C207" s="569"/>
      <c r="D207" s="569"/>
      <c r="E207" s="569"/>
      <c r="F207" s="569"/>
      <c r="G207" s="569"/>
      <c r="H207" s="569"/>
      <c r="I207" s="569"/>
      <c r="J207" s="569"/>
      <c r="K207" s="569"/>
      <c r="L207" s="569"/>
      <c r="M207" s="569"/>
      <c r="N207" s="569"/>
      <c r="O207" s="569"/>
      <c r="P207" s="569"/>
      <c r="Q207" s="569"/>
      <c r="R207" s="569"/>
      <c r="S207" s="569"/>
      <c r="T207" s="569"/>
      <c r="U207" s="569"/>
      <c r="V207" s="569"/>
      <c r="W207" s="569"/>
      <c r="X207" s="569"/>
      <c r="Y207" s="569"/>
      <c r="Z207" s="569"/>
    </row>
    <row r="208">
      <c r="A208" s="569"/>
      <c r="B208" s="569"/>
      <c r="C208" s="569"/>
      <c r="D208" s="569"/>
      <c r="E208" s="569"/>
      <c r="F208" s="569"/>
      <c r="G208" s="569"/>
      <c r="H208" s="569"/>
      <c r="I208" s="569"/>
      <c r="J208" s="569"/>
      <c r="K208" s="569"/>
      <c r="L208" s="569"/>
      <c r="M208" s="569"/>
      <c r="N208" s="569"/>
      <c r="O208" s="569"/>
      <c r="P208" s="569"/>
      <c r="Q208" s="569"/>
      <c r="R208" s="569"/>
      <c r="S208" s="569"/>
      <c r="T208" s="569"/>
      <c r="U208" s="569"/>
      <c r="V208" s="569"/>
      <c r="W208" s="569"/>
      <c r="X208" s="569"/>
      <c r="Y208" s="569"/>
      <c r="Z208" s="569"/>
    </row>
    <row r="209">
      <c r="A209" s="569"/>
      <c r="B209" s="569"/>
      <c r="C209" s="569"/>
      <c r="D209" s="569"/>
      <c r="E209" s="569"/>
      <c r="F209" s="569"/>
      <c r="G209" s="569"/>
      <c r="H209" s="569"/>
      <c r="I209" s="569"/>
      <c r="J209" s="569"/>
      <c r="K209" s="569"/>
      <c r="L209" s="569"/>
      <c r="M209" s="569"/>
      <c r="N209" s="569"/>
      <c r="O209" s="569"/>
      <c r="P209" s="569"/>
      <c r="Q209" s="569"/>
      <c r="R209" s="569"/>
      <c r="S209" s="569"/>
      <c r="T209" s="569"/>
      <c r="U209" s="569"/>
      <c r="V209" s="569"/>
      <c r="W209" s="569"/>
      <c r="X209" s="569"/>
      <c r="Y209" s="569"/>
      <c r="Z209" s="569"/>
    </row>
    <row r="210">
      <c r="A210" s="569"/>
      <c r="B210" s="569"/>
      <c r="C210" s="569"/>
      <c r="D210" s="569"/>
      <c r="E210" s="569"/>
      <c r="F210" s="569"/>
      <c r="G210" s="569"/>
      <c r="H210" s="569"/>
      <c r="I210" s="569"/>
      <c r="J210" s="569"/>
      <c r="K210" s="569"/>
      <c r="L210" s="569"/>
      <c r="M210" s="569"/>
      <c r="N210" s="569"/>
      <c r="O210" s="569"/>
      <c r="P210" s="569"/>
      <c r="Q210" s="569"/>
      <c r="R210" s="569"/>
      <c r="S210" s="569"/>
      <c r="T210" s="569"/>
      <c r="U210" s="569"/>
      <c r="V210" s="569"/>
      <c r="W210" s="569"/>
      <c r="X210" s="569"/>
      <c r="Y210" s="569"/>
      <c r="Z210" s="569"/>
    </row>
    <row r="211">
      <c r="A211" s="569"/>
      <c r="B211" s="569"/>
      <c r="C211" s="569"/>
      <c r="D211" s="569"/>
      <c r="E211" s="569"/>
      <c r="F211" s="569"/>
      <c r="G211" s="569"/>
      <c r="H211" s="569"/>
      <c r="I211" s="569"/>
      <c r="J211" s="569"/>
      <c r="K211" s="569"/>
      <c r="L211" s="569"/>
      <c r="M211" s="569"/>
      <c r="N211" s="569"/>
      <c r="O211" s="569"/>
      <c r="P211" s="569"/>
      <c r="Q211" s="569"/>
      <c r="R211" s="569"/>
      <c r="S211" s="569"/>
      <c r="T211" s="569"/>
      <c r="U211" s="569"/>
      <c r="V211" s="569"/>
      <c r="W211" s="569"/>
      <c r="X211" s="569"/>
      <c r="Y211" s="569"/>
      <c r="Z211" s="569"/>
    </row>
    <row r="212">
      <c r="A212" s="569"/>
      <c r="B212" s="569"/>
      <c r="C212" s="569"/>
      <c r="D212" s="569"/>
      <c r="E212" s="569"/>
      <c r="F212" s="569"/>
      <c r="G212" s="569"/>
      <c r="H212" s="569"/>
      <c r="I212" s="569"/>
      <c r="J212" s="569"/>
      <c r="K212" s="569"/>
      <c r="L212" s="569"/>
      <c r="M212" s="569"/>
      <c r="N212" s="569"/>
      <c r="O212" s="569"/>
      <c r="P212" s="569"/>
      <c r="Q212" s="569"/>
      <c r="R212" s="569"/>
      <c r="S212" s="569"/>
      <c r="T212" s="569"/>
      <c r="U212" s="569"/>
      <c r="V212" s="569"/>
      <c r="W212" s="569"/>
      <c r="X212" s="569"/>
      <c r="Y212" s="569"/>
      <c r="Z212" s="569"/>
    </row>
    <row r="213">
      <c r="A213" s="569"/>
      <c r="B213" s="569"/>
      <c r="C213" s="569"/>
      <c r="D213" s="569"/>
      <c r="E213" s="569"/>
      <c r="F213" s="569"/>
      <c r="G213" s="569"/>
      <c r="H213" s="569"/>
      <c r="I213" s="569"/>
      <c r="J213" s="569"/>
      <c r="K213" s="569"/>
      <c r="L213" s="569"/>
      <c r="M213" s="569"/>
      <c r="N213" s="569"/>
      <c r="O213" s="569"/>
      <c r="P213" s="569"/>
      <c r="Q213" s="569"/>
      <c r="R213" s="569"/>
      <c r="S213" s="569"/>
      <c r="T213" s="569"/>
      <c r="U213" s="569"/>
      <c r="V213" s="569"/>
      <c r="W213" s="569"/>
      <c r="X213" s="569"/>
      <c r="Y213" s="569"/>
      <c r="Z213" s="569"/>
    </row>
    <row r="214">
      <c r="A214" s="569"/>
      <c r="B214" s="569"/>
      <c r="C214" s="569"/>
      <c r="D214" s="569"/>
      <c r="E214" s="569"/>
      <c r="F214" s="569"/>
      <c r="G214" s="569"/>
      <c r="H214" s="569"/>
      <c r="I214" s="569"/>
      <c r="J214" s="569"/>
      <c r="K214" s="569"/>
      <c r="L214" s="569"/>
      <c r="M214" s="569"/>
      <c r="N214" s="569"/>
      <c r="O214" s="569"/>
      <c r="P214" s="569"/>
      <c r="Q214" s="569"/>
      <c r="R214" s="569"/>
      <c r="S214" s="569"/>
      <c r="T214" s="569"/>
      <c r="U214" s="569"/>
      <c r="V214" s="569"/>
      <c r="W214" s="569"/>
      <c r="X214" s="569"/>
      <c r="Y214" s="569"/>
      <c r="Z214" s="569"/>
    </row>
    <row r="215">
      <c r="A215" s="569"/>
      <c r="B215" s="569"/>
      <c r="C215" s="569"/>
      <c r="D215" s="569"/>
      <c r="E215" s="569"/>
      <c r="F215" s="569"/>
      <c r="G215" s="569"/>
      <c r="H215" s="569"/>
      <c r="I215" s="569"/>
      <c r="J215" s="569"/>
      <c r="K215" s="569"/>
      <c r="L215" s="569"/>
      <c r="M215" s="569"/>
      <c r="N215" s="569"/>
      <c r="O215" s="569"/>
      <c r="P215" s="569"/>
      <c r="Q215" s="569"/>
      <c r="R215" s="569"/>
      <c r="S215" s="569"/>
      <c r="T215" s="569"/>
      <c r="U215" s="569"/>
      <c r="V215" s="569"/>
      <c r="W215" s="569"/>
      <c r="X215" s="569"/>
      <c r="Y215" s="569"/>
      <c r="Z215" s="569"/>
    </row>
    <row r="216">
      <c r="A216" s="569"/>
      <c r="B216" s="569"/>
      <c r="C216" s="569"/>
      <c r="D216" s="569"/>
      <c r="E216" s="569"/>
      <c r="F216" s="569"/>
      <c r="G216" s="569"/>
      <c r="H216" s="569"/>
      <c r="I216" s="569"/>
      <c r="J216" s="569"/>
      <c r="K216" s="569"/>
      <c r="L216" s="569"/>
      <c r="M216" s="569"/>
      <c r="N216" s="569"/>
      <c r="O216" s="569"/>
      <c r="P216" s="569"/>
      <c r="Q216" s="569"/>
      <c r="R216" s="569"/>
      <c r="S216" s="569"/>
      <c r="T216" s="569"/>
      <c r="U216" s="569"/>
      <c r="V216" s="569"/>
      <c r="W216" s="569"/>
      <c r="X216" s="569"/>
      <c r="Y216" s="569"/>
      <c r="Z216" s="569"/>
    </row>
    <row r="217">
      <c r="A217" s="569"/>
      <c r="B217" s="569"/>
      <c r="C217" s="569"/>
      <c r="D217" s="569"/>
      <c r="E217" s="569"/>
      <c r="F217" s="569"/>
      <c r="G217" s="569"/>
      <c r="H217" s="569"/>
      <c r="I217" s="569"/>
      <c r="J217" s="569"/>
      <c r="K217" s="569"/>
      <c r="L217" s="569"/>
      <c r="M217" s="569"/>
      <c r="N217" s="569"/>
      <c r="O217" s="569"/>
      <c r="P217" s="569"/>
      <c r="Q217" s="569"/>
      <c r="R217" s="569"/>
      <c r="S217" s="569"/>
      <c r="T217" s="569"/>
      <c r="U217" s="569"/>
      <c r="V217" s="569"/>
      <c r="W217" s="569"/>
      <c r="X217" s="569"/>
      <c r="Y217" s="569"/>
      <c r="Z217" s="569"/>
    </row>
    <row r="218">
      <c r="A218" s="569"/>
      <c r="B218" s="569"/>
      <c r="C218" s="569"/>
      <c r="D218" s="569"/>
      <c r="E218" s="569"/>
      <c r="F218" s="569"/>
      <c r="G218" s="569"/>
      <c r="H218" s="569"/>
      <c r="I218" s="569"/>
      <c r="J218" s="569"/>
      <c r="K218" s="569"/>
      <c r="L218" s="569"/>
      <c r="M218" s="569"/>
      <c r="N218" s="569"/>
      <c r="O218" s="569"/>
      <c r="P218" s="569"/>
      <c r="Q218" s="569"/>
      <c r="R218" s="569"/>
      <c r="S218" s="569"/>
      <c r="T218" s="569"/>
      <c r="U218" s="569"/>
      <c r="V218" s="569"/>
      <c r="W218" s="569"/>
      <c r="X218" s="569"/>
      <c r="Y218" s="569"/>
      <c r="Z218" s="569"/>
    </row>
    <row r="219">
      <c r="A219" s="569"/>
      <c r="B219" s="569"/>
      <c r="C219" s="569"/>
      <c r="D219" s="569"/>
      <c r="E219" s="569"/>
      <c r="F219" s="569"/>
      <c r="G219" s="569"/>
      <c r="H219" s="569"/>
      <c r="I219" s="569"/>
      <c r="J219" s="569"/>
      <c r="K219" s="569"/>
      <c r="L219" s="569"/>
      <c r="M219" s="569"/>
      <c r="N219" s="569"/>
      <c r="O219" s="569"/>
      <c r="P219" s="569"/>
      <c r="Q219" s="569"/>
      <c r="R219" s="569"/>
      <c r="S219" s="569"/>
      <c r="T219" s="569"/>
      <c r="U219" s="569"/>
      <c r="V219" s="569"/>
      <c r="W219" s="569"/>
      <c r="X219" s="569"/>
      <c r="Y219" s="569"/>
      <c r="Z219" s="569"/>
    </row>
    <row r="220">
      <c r="A220" s="569"/>
      <c r="B220" s="569"/>
      <c r="C220" s="569"/>
      <c r="D220" s="569"/>
      <c r="E220" s="569"/>
      <c r="F220" s="569"/>
      <c r="G220" s="569"/>
      <c r="H220" s="569"/>
      <c r="I220" s="569"/>
      <c r="J220" s="569"/>
      <c r="K220" s="569"/>
      <c r="L220" s="569"/>
      <c r="M220" s="569"/>
      <c r="N220" s="569"/>
      <c r="O220" s="569"/>
      <c r="P220" s="569"/>
      <c r="Q220" s="569"/>
      <c r="R220" s="569"/>
      <c r="S220" s="569"/>
      <c r="T220" s="569"/>
      <c r="U220" s="569"/>
      <c r="V220" s="569"/>
      <c r="W220" s="569"/>
      <c r="X220" s="569"/>
      <c r="Y220" s="569"/>
      <c r="Z220" s="569"/>
    </row>
    <row r="221">
      <c r="A221" s="569"/>
      <c r="B221" s="569"/>
      <c r="C221" s="569"/>
      <c r="D221" s="569"/>
      <c r="E221" s="569"/>
      <c r="F221" s="569"/>
      <c r="G221" s="569"/>
      <c r="H221" s="569"/>
      <c r="I221" s="569"/>
      <c r="J221" s="569"/>
      <c r="K221" s="569"/>
      <c r="L221" s="569"/>
      <c r="M221" s="569"/>
      <c r="N221" s="569"/>
      <c r="O221" s="569"/>
      <c r="P221" s="569"/>
      <c r="Q221" s="569"/>
      <c r="R221" s="569"/>
      <c r="S221" s="569"/>
      <c r="T221" s="569"/>
      <c r="U221" s="569"/>
      <c r="V221" s="569"/>
      <c r="W221" s="569"/>
      <c r="X221" s="569"/>
      <c r="Y221" s="569"/>
      <c r="Z221" s="569"/>
    </row>
    <row r="222">
      <c r="A222" s="569"/>
      <c r="B222" s="569"/>
      <c r="C222" s="569"/>
      <c r="D222" s="569"/>
      <c r="E222" s="569"/>
      <c r="F222" s="569"/>
      <c r="G222" s="569"/>
      <c r="H222" s="569"/>
      <c r="I222" s="569"/>
      <c r="J222" s="569"/>
      <c r="K222" s="569"/>
      <c r="L222" s="569"/>
      <c r="M222" s="569"/>
      <c r="N222" s="569"/>
      <c r="O222" s="569"/>
      <c r="P222" s="569"/>
      <c r="Q222" s="569"/>
      <c r="R222" s="569"/>
      <c r="S222" s="569"/>
      <c r="T222" s="569"/>
      <c r="U222" s="569"/>
      <c r="V222" s="569"/>
      <c r="W222" s="569"/>
      <c r="X222" s="569"/>
      <c r="Y222" s="569"/>
      <c r="Z222" s="569"/>
    </row>
    <row r="223">
      <c r="A223" s="569"/>
      <c r="B223" s="569"/>
      <c r="C223" s="569"/>
      <c r="D223" s="569"/>
      <c r="E223" s="569"/>
      <c r="F223" s="569"/>
      <c r="G223" s="569"/>
      <c r="H223" s="569"/>
      <c r="I223" s="569"/>
      <c r="J223" s="569"/>
      <c r="K223" s="569"/>
      <c r="L223" s="569"/>
      <c r="M223" s="569"/>
      <c r="N223" s="569"/>
      <c r="O223" s="569"/>
      <c r="P223" s="569"/>
      <c r="Q223" s="569"/>
      <c r="R223" s="569"/>
      <c r="S223" s="569"/>
      <c r="T223" s="569"/>
      <c r="U223" s="569"/>
      <c r="V223" s="569"/>
      <c r="W223" s="569"/>
      <c r="X223" s="569"/>
      <c r="Y223" s="569"/>
      <c r="Z223" s="569"/>
    </row>
    <row r="224">
      <c r="A224" s="569"/>
      <c r="B224" s="569"/>
      <c r="C224" s="569"/>
      <c r="D224" s="569"/>
      <c r="E224" s="569"/>
      <c r="F224" s="569"/>
      <c r="G224" s="569"/>
      <c r="H224" s="569"/>
      <c r="I224" s="569"/>
      <c r="J224" s="569"/>
      <c r="K224" s="569"/>
      <c r="L224" s="569"/>
      <c r="M224" s="569"/>
      <c r="N224" s="569"/>
      <c r="O224" s="569"/>
      <c r="P224" s="569"/>
      <c r="Q224" s="569"/>
      <c r="R224" s="569"/>
      <c r="S224" s="569"/>
      <c r="T224" s="569"/>
      <c r="U224" s="569"/>
      <c r="V224" s="569"/>
      <c r="W224" s="569"/>
      <c r="X224" s="569"/>
      <c r="Y224" s="569"/>
      <c r="Z224" s="569"/>
    </row>
    <row r="225">
      <c r="A225" s="569"/>
      <c r="B225" s="569"/>
      <c r="C225" s="569"/>
      <c r="D225" s="569"/>
      <c r="E225" s="569"/>
      <c r="F225" s="569"/>
      <c r="G225" s="569"/>
      <c r="H225" s="569"/>
      <c r="I225" s="569"/>
      <c r="J225" s="569"/>
      <c r="K225" s="569"/>
      <c r="L225" s="569"/>
      <c r="M225" s="569"/>
      <c r="N225" s="569"/>
      <c r="O225" s="569"/>
      <c r="P225" s="569"/>
      <c r="Q225" s="569"/>
      <c r="R225" s="569"/>
      <c r="S225" s="569"/>
      <c r="T225" s="569"/>
      <c r="U225" s="569"/>
      <c r="V225" s="569"/>
      <c r="W225" s="569"/>
      <c r="X225" s="569"/>
      <c r="Y225" s="569"/>
      <c r="Z225" s="569"/>
    </row>
    <row r="226">
      <c r="A226" s="569"/>
      <c r="B226" s="569"/>
      <c r="C226" s="569"/>
      <c r="D226" s="569"/>
      <c r="E226" s="569"/>
      <c r="F226" s="569"/>
      <c r="G226" s="569"/>
      <c r="H226" s="569"/>
      <c r="I226" s="569"/>
      <c r="J226" s="569"/>
      <c r="K226" s="569"/>
      <c r="L226" s="569"/>
      <c r="M226" s="569"/>
      <c r="N226" s="569"/>
      <c r="O226" s="569"/>
      <c r="P226" s="569"/>
      <c r="Q226" s="569"/>
      <c r="R226" s="569"/>
      <c r="S226" s="569"/>
      <c r="T226" s="569"/>
      <c r="U226" s="569"/>
      <c r="V226" s="569"/>
      <c r="W226" s="569"/>
      <c r="X226" s="569"/>
      <c r="Y226" s="569"/>
      <c r="Z226" s="569"/>
    </row>
    <row r="227">
      <c r="A227" s="569"/>
      <c r="B227" s="569"/>
      <c r="C227" s="569"/>
      <c r="D227" s="569"/>
      <c r="E227" s="569"/>
      <c r="F227" s="569"/>
      <c r="G227" s="569"/>
      <c r="H227" s="569"/>
      <c r="I227" s="569"/>
      <c r="J227" s="569"/>
      <c r="K227" s="569"/>
      <c r="L227" s="569"/>
      <c r="M227" s="569"/>
      <c r="N227" s="569"/>
      <c r="O227" s="569"/>
      <c r="P227" s="569"/>
      <c r="Q227" s="569"/>
      <c r="R227" s="569"/>
      <c r="S227" s="569"/>
      <c r="T227" s="569"/>
      <c r="U227" s="569"/>
      <c r="V227" s="569"/>
      <c r="W227" s="569"/>
      <c r="X227" s="569"/>
      <c r="Y227" s="569"/>
      <c r="Z227" s="569"/>
    </row>
    <row r="228">
      <c r="A228" s="569"/>
      <c r="B228" s="569"/>
      <c r="C228" s="569"/>
      <c r="D228" s="569"/>
      <c r="E228" s="569"/>
      <c r="F228" s="569"/>
      <c r="G228" s="569"/>
      <c r="H228" s="569"/>
      <c r="I228" s="569"/>
      <c r="J228" s="569"/>
      <c r="K228" s="569"/>
      <c r="L228" s="569"/>
      <c r="M228" s="569"/>
      <c r="N228" s="569"/>
      <c r="O228" s="569"/>
      <c r="P228" s="569"/>
      <c r="Q228" s="569"/>
      <c r="R228" s="569"/>
      <c r="S228" s="569"/>
      <c r="T228" s="569"/>
      <c r="U228" s="569"/>
      <c r="V228" s="569"/>
      <c r="W228" s="569"/>
      <c r="X228" s="569"/>
      <c r="Y228" s="569"/>
      <c r="Z228" s="569"/>
    </row>
    <row r="229">
      <c r="A229" s="569"/>
      <c r="B229" s="569"/>
      <c r="C229" s="569"/>
      <c r="D229" s="569"/>
      <c r="E229" s="569"/>
      <c r="F229" s="569"/>
      <c r="G229" s="569"/>
      <c r="H229" s="569"/>
      <c r="I229" s="569"/>
      <c r="J229" s="569"/>
      <c r="K229" s="569"/>
      <c r="L229" s="569"/>
      <c r="M229" s="569"/>
      <c r="N229" s="569"/>
      <c r="O229" s="569"/>
      <c r="P229" s="569"/>
      <c r="Q229" s="569"/>
      <c r="R229" s="569"/>
      <c r="S229" s="569"/>
      <c r="T229" s="569"/>
      <c r="U229" s="569"/>
      <c r="V229" s="569"/>
      <c r="W229" s="569"/>
      <c r="X229" s="569"/>
      <c r="Y229" s="569"/>
      <c r="Z229" s="569"/>
    </row>
    <row r="230">
      <c r="A230" s="569"/>
      <c r="B230" s="569"/>
      <c r="C230" s="569"/>
      <c r="D230" s="569"/>
      <c r="E230" s="569"/>
      <c r="F230" s="569"/>
      <c r="G230" s="569"/>
      <c r="H230" s="569"/>
      <c r="I230" s="569"/>
      <c r="J230" s="569"/>
      <c r="K230" s="569"/>
      <c r="L230" s="569"/>
      <c r="M230" s="569"/>
      <c r="N230" s="569"/>
      <c r="O230" s="569"/>
      <c r="P230" s="569"/>
      <c r="Q230" s="569"/>
      <c r="R230" s="569"/>
      <c r="S230" s="569"/>
      <c r="T230" s="569"/>
      <c r="U230" s="569"/>
      <c r="V230" s="569"/>
      <c r="W230" s="569"/>
      <c r="X230" s="569"/>
      <c r="Y230" s="569"/>
      <c r="Z230" s="569"/>
    </row>
    <row r="231">
      <c r="A231" s="569"/>
      <c r="B231" s="569"/>
      <c r="C231" s="569"/>
      <c r="D231" s="569"/>
      <c r="E231" s="569"/>
      <c r="F231" s="569"/>
      <c r="G231" s="569"/>
      <c r="H231" s="569"/>
      <c r="I231" s="569"/>
      <c r="J231" s="569"/>
      <c r="K231" s="569"/>
      <c r="L231" s="569"/>
      <c r="M231" s="569"/>
      <c r="N231" s="569"/>
      <c r="O231" s="569"/>
      <c r="P231" s="569"/>
      <c r="Q231" s="569"/>
      <c r="R231" s="569"/>
      <c r="S231" s="569"/>
      <c r="T231" s="569"/>
      <c r="U231" s="569"/>
      <c r="V231" s="569"/>
      <c r="W231" s="569"/>
      <c r="X231" s="569"/>
      <c r="Y231" s="569"/>
      <c r="Z231" s="569"/>
    </row>
    <row r="232">
      <c r="A232" s="569"/>
      <c r="B232" s="569"/>
      <c r="C232" s="569"/>
      <c r="D232" s="569"/>
      <c r="E232" s="569"/>
      <c r="F232" s="569"/>
      <c r="G232" s="569"/>
      <c r="H232" s="569"/>
      <c r="I232" s="569"/>
      <c r="J232" s="569"/>
      <c r="K232" s="569"/>
      <c r="L232" s="569"/>
      <c r="M232" s="569"/>
      <c r="N232" s="569"/>
      <c r="O232" s="569"/>
      <c r="P232" s="569"/>
      <c r="Q232" s="569"/>
      <c r="R232" s="569"/>
      <c r="S232" s="569"/>
      <c r="T232" s="569"/>
      <c r="U232" s="569"/>
      <c r="V232" s="569"/>
      <c r="W232" s="569"/>
      <c r="X232" s="569"/>
      <c r="Y232" s="569"/>
      <c r="Z232" s="569"/>
    </row>
    <row r="233">
      <c r="A233" s="569"/>
      <c r="B233" s="569"/>
      <c r="C233" s="569"/>
      <c r="D233" s="569"/>
      <c r="E233" s="569"/>
      <c r="F233" s="569"/>
      <c r="G233" s="569"/>
      <c r="H233" s="569"/>
      <c r="I233" s="569"/>
      <c r="J233" s="569"/>
      <c r="K233" s="569"/>
      <c r="L233" s="569"/>
      <c r="M233" s="569"/>
      <c r="N233" s="569"/>
      <c r="O233" s="569"/>
      <c r="P233" s="569"/>
      <c r="Q233" s="569"/>
      <c r="R233" s="569"/>
      <c r="S233" s="569"/>
      <c r="T233" s="569"/>
      <c r="U233" s="569"/>
      <c r="V233" s="569"/>
      <c r="W233" s="569"/>
      <c r="X233" s="569"/>
      <c r="Y233" s="569"/>
      <c r="Z233" s="569"/>
    </row>
    <row r="234">
      <c r="A234" s="569"/>
      <c r="B234" s="569"/>
      <c r="C234" s="569"/>
      <c r="D234" s="569"/>
      <c r="E234" s="569"/>
      <c r="F234" s="569"/>
      <c r="G234" s="569"/>
      <c r="H234" s="569"/>
      <c r="I234" s="569"/>
      <c r="J234" s="569"/>
      <c r="K234" s="569"/>
      <c r="L234" s="569"/>
      <c r="M234" s="569"/>
      <c r="N234" s="569"/>
      <c r="O234" s="569"/>
      <c r="P234" s="569"/>
      <c r="Q234" s="569"/>
      <c r="R234" s="569"/>
      <c r="S234" s="569"/>
      <c r="T234" s="569"/>
      <c r="U234" s="569"/>
      <c r="V234" s="569"/>
      <c r="W234" s="569"/>
      <c r="X234" s="569"/>
      <c r="Y234" s="569"/>
      <c r="Z234" s="569"/>
    </row>
    <row r="235">
      <c r="A235" s="569"/>
      <c r="B235" s="569"/>
      <c r="C235" s="569"/>
      <c r="D235" s="569"/>
      <c r="E235" s="569"/>
      <c r="F235" s="569"/>
      <c r="G235" s="569"/>
      <c r="H235" s="569"/>
      <c r="I235" s="569"/>
      <c r="J235" s="569"/>
      <c r="K235" s="569"/>
      <c r="L235" s="569"/>
      <c r="M235" s="569"/>
      <c r="N235" s="569"/>
      <c r="O235" s="569"/>
      <c r="P235" s="569"/>
      <c r="Q235" s="569"/>
      <c r="R235" s="569"/>
      <c r="S235" s="569"/>
      <c r="T235" s="569"/>
      <c r="U235" s="569"/>
      <c r="V235" s="569"/>
      <c r="W235" s="569"/>
      <c r="X235" s="569"/>
      <c r="Y235" s="569"/>
      <c r="Z235" s="569"/>
    </row>
    <row r="236">
      <c r="A236" s="569"/>
      <c r="B236" s="569"/>
      <c r="C236" s="569"/>
      <c r="D236" s="569"/>
      <c r="E236" s="569"/>
      <c r="F236" s="569"/>
      <c r="G236" s="569"/>
      <c r="H236" s="569"/>
      <c r="I236" s="569"/>
      <c r="J236" s="569"/>
      <c r="K236" s="569"/>
      <c r="L236" s="569"/>
      <c r="M236" s="569"/>
      <c r="N236" s="569"/>
      <c r="O236" s="569"/>
      <c r="P236" s="569"/>
      <c r="Q236" s="569"/>
      <c r="R236" s="569"/>
      <c r="S236" s="569"/>
      <c r="T236" s="569"/>
      <c r="U236" s="569"/>
      <c r="V236" s="569"/>
      <c r="W236" s="569"/>
      <c r="X236" s="569"/>
      <c r="Y236" s="569"/>
      <c r="Z236" s="569"/>
    </row>
    <row r="237">
      <c r="A237" s="569"/>
      <c r="B237" s="569"/>
      <c r="C237" s="569"/>
      <c r="D237" s="569"/>
      <c r="E237" s="569"/>
      <c r="F237" s="569"/>
      <c r="G237" s="569"/>
      <c r="H237" s="569"/>
      <c r="I237" s="569"/>
      <c r="J237" s="569"/>
      <c r="K237" s="569"/>
      <c r="L237" s="569"/>
      <c r="M237" s="569"/>
      <c r="N237" s="569"/>
      <c r="O237" s="569"/>
      <c r="P237" s="569"/>
      <c r="Q237" s="569"/>
      <c r="R237" s="569"/>
      <c r="S237" s="569"/>
      <c r="T237" s="569"/>
      <c r="U237" s="569"/>
      <c r="V237" s="569"/>
      <c r="W237" s="569"/>
      <c r="X237" s="569"/>
      <c r="Y237" s="569"/>
      <c r="Z237" s="569"/>
    </row>
    <row r="238">
      <c r="A238" s="569"/>
      <c r="B238" s="569"/>
      <c r="C238" s="569"/>
      <c r="D238" s="569"/>
      <c r="E238" s="569"/>
      <c r="F238" s="569"/>
      <c r="G238" s="569"/>
      <c r="H238" s="569"/>
      <c r="I238" s="569"/>
      <c r="J238" s="569"/>
      <c r="K238" s="569"/>
      <c r="L238" s="569"/>
      <c r="M238" s="569"/>
      <c r="N238" s="569"/>
      <c r="O238" s="569"/>
      <c r="P238" s="569"/>
      <c r="Q238" s="569"/>
      <c r="R238" s="569"/>
      <c r="S238" s="569"/>
      <c r="T238" s="569"/>
      <c r="U238" s="569"/>
      <c r="V238" s="569"/>
      <c r="W238" s="569"/>
      <c r="X238" s="569"/>
      <c r="Y238" s="569"/>
      <c r="Z238" s="569"/>
    </row>
    <row r="239">
      <c r="A239" s="569"/>
      <c r="B239" s="569"/>
      <c r="C239" s="569"/>
      <c r="D239" s="569"/>
      <c r="E239" s="569"/>
      <c r="F239" s="569"/>
      <c r="G239" s="569"/>
      <c r="H239" s="569"/>
      <c r="I239" s="569"/>
      <c r="J239" s="569"/>
      <c r="K239" s="569"/>
      <c r="L239" s="569"/>
      <c r="M239" s="569"/>
      <c r="N239" s="569"/>
      <c r="O239" s="569"/>
      <c r="P239" s="569"/>
      <c r="Q239" s="569"/>
      <c r="R239" s="569"/>
      <c r="S239" s="569"/>
      <c r="T239" s="569"/>
      <c r="U239" s="569"/>
      <c r="V239" s="569"/>
      <c r="W239" s="569"/>
      <c r="X239" s="569"/>
      <c r="Y239" s="569"/>
      <c r="Z239" s="569"/>
    </row>
    <row r="240">
      <c r="A240" s="569"/>
      <c r="B240" s="569"/>
      <c r="C240" s="569"/>
      <c r="D240" s="569"/>
      <c r="E240" s="569"/>
      <c r="F240" s="569"/>
      <c r="G240" s="569"/>
      <c r="H240" s="569"/>
      <c r="I240" s="569"/>
      <c r="J240" s="569"/>
      <c r="K240" s="569"/>
      <c r="L240" s="569"/>
      <c r="M240" s="569"/>
      <c r="N240" s="569"/>
      <c r="O240" s="569"/>
      <c r="P240" s="569"/>
      <c r="Q240" s="569"/>
      <c r="R240" s="569"/>
      <c r="S240" s="569"/>
      <c r="T240" s="569"/>
      <c r="U240" s="569"/>
      <c r="V240" s="569"/>
      <c r="W240" s="569"/>
      <c r="X240" s="569"/>
      <c r="Y240" s="569"/>
      <c r="Z240" s="569"/>
    </row>
    <row r="241">
      <c r="A241" s="569"/>
      <c r="B241" s="569"/>
      <c r="C241" s="569"/>
      <c r="D241" s="569"/>
      <c r="E241" s="569"/>
      <c r="F241" s="569"/>
      <c r="G241" s="569"/>
      <c r="H241" s="569"/>
      <c r="I241" s="569"/>
      <c r="J241" s="569"/>
      <c r="K241" s="569"/>
      <c r="L241" s="569"/>
      <c r="M241" s="569"/>
      <c r="N241" s="569"/>
      <c r="O241" s="569"/>
      <c r="P241" s="569"/>
      <c r="Q241" s="569"/>
      <c r="R241" s="569"/>
      <c r="S241" s="569"/>
      <c r="T241" s="569"/>
      <c r="U241" s="569"/>
      <c r="V241" s="569"/>
      <c r="W241" s="569"/>
      <c r="X241" s="569"/>
      <c r="Y241" s="569"/>
      <c r="Z241" s="569"/>
    </row>
    <row r="242">
      <c r="A242" s="569"/>
      <c r="B242" s="569"/>
      <c r="C242" s="569"/>
      <c r="D242" s="569"/>
      <c r="E242" s="569"/>
      <c r="F242" s="569"/>
      <c r="G242" s="569"/>
      <c r="H242" s="569"/>
      <c r="I242" s="569"/>
      <c r="J242" s="569"/>
      <c r="K242" s="569"/>
      <c r="L242" s="569"/>
      <c r="M242" s="569"/>
      <c r="N242" s="569"/>
      <c r="O242" s="569"/>
      <c r="P242" s="569"/>
      <c r="Q242" s="569"/>
      <c r="R242" s="569"/>
      <c r="S242" s="569"/>
      <c r="T242" s="569"/>
      <c r="U242" s="569"/>
      <c r="V242" s="569"/>
      <c r="W242" s="569"/>
      <c r="X242" s="569"/>
      <c r="Y242" s="569"/>
      <c r="Z242" s="569"/>
    </row>
    <row r="243">
      <c r="A243" s="569"/>
      <c r="B243" s="569"/>
      <c r="C243" s="569"/>
      <c r="D243" s="569"/>
      <c r="E243" s="569"/>
      <c r="F243" s="569"/>
      <c r="G243" s="569"/>
      <c r="H243" s="569"/>
      <c r="I243" s="569"/>
      <c r="J243" s="569"/>
      <c r="K243" s="569"/>
      <c r="L243" s="569"/>
      <c r="M243" s="569"/>
      <c r="N243" s="569"/>
      <c r="O243" s="569"/>
      <c r="P243" s="569"/>
      <c r="Q243" s="569"/>
      <c r="R243" s="569"/>
      <c r="S243" s="569"/>
      <c r="T243" s="569"/>
      <c r="U243" s="569"/>
      <c r="V243" s="569"/>
      <c r="W243" s="569"/>
      <c r="X243" s="569"/>
      <c r="Y243" s="569"/>
      <c r="Z243" s="569"/>
    </row>
    <row r="244">
      <c r="A244" s="569"/>
      <c r="B244" s="569"/>
      <c r="C244" s="569"/>
      <c r="D244" s="569"/>
      <c r="E244" s="569"/>
      <c r="F244" s="569"/>
      <c r="G244" s="569"/>
      <c r="H244" s="569"/>
      <c r="I244" s="569"/>
      <c r="J244" s="569"/>
      <c r="K244" s="569"/>
      <c r="L244" s="569"/>
      <c r="M244" s="569"/>
      <c r="N244" s="569"/>
      <c r="O244" s="569"/>
      <c r="P244" s="569"/>
      <c r="Q244" s="569"/>
      <c r="R244" s="569"/>
      <c r="S244" s="569"/>
      <c r="T244" s="569"/>
      <c r="U244" s="569"/>
      <c r="V244" s="569"/>
      <c r="W244" s="569"/>
      <c r="X244" s="569"/>
      <c r="Y244" s="569"/>
      <c r="Z244" s="569"/>
    </row>
    <row r="245">
      <c r="A245" s="569"/>
      <c r="B245" s="569"/>
      <c r="C245" s="569"/>
      <c r="D245" s="569"/>
      <c r="E245" s="569"/>
      <c r="F245" s="569"/>
      <c r="G245" s="569"/>
      <c r="H245" s="569"/>
      <c r="I245" s="569"/>
      <c r="J245" s="569"/>
      <c r="K245" s="569"/>
      <c r="L245" s="569"/>
      <c r="M245" s="569"/>
      <c r="N245" s="569"/>
      <c r="O245" s="569"/>
      <c r="P245" s="569"/>
      <c r="Q245" s="569"/>
      <c r="R245" s="569"/>
      <c r="S245" s="569"/>
      <c r="T245" s="569"/>
      <c r="U245" s="569"/>
      <c r="V245" s="569"/>
      <c r="W245" s="569"/>
      <c r="X245" s="569"/>
      <c r="Y245" s="569"/>
      <c r="Z245" s="569"/>
    </row>
    <row r="246">
      <c r="A246" s="569"/>
      <c r="B246" s="569"/>
      <c r="C246" s="569"/>
      <c r="D246" s="569"/>
      <c r="E246" s="569"/>
      <c r="F246" s="569"/>
      <c r="G246" s="569"/>
      <c r="H246" s="569"/>
      <c r="I246" s="569"/>
      <c r="J246" s="569"/>
      <c r="K246" s="569"/>
      <c r="L246" s="569"/>
      <c r="M246" s="569"/>
      <c r="N246" s="569"/>
      <c r="O246" s="569"/>
      <c r="P246" s="569"/>
      <c r="Q246" s="569"/>
      <c r="R246" s="569"/>
      <c r="S246" s="569"/>
      <c r="T246" s="569"/>
      <c r="U246" s="569"/>
      <c r="V246" s="569"/>
      <c r="W246" s="569"/>
      <c r="X246" s="569"/>
      <c r="Y246" s="569"/>
      <c r="Z246" s="569"/>
    </row>
    <row r="247">
      <c r="A247" s="569"/>
      <c r="B247" s="569"/>
      <c r="C247" s="569"/>
      <c r="D247" s="569"/>
      <c r="E247" s="569"/>
      <c r="F247" s="569"/>
      <c r="G247" s="569"/>
      <c r="H247" s="569"/>
      <c r="I247" s="569"/>
      <c r="J247" s="569"/>
      <c r="K247" s="569"/>
      <c r="L247" s="569"/>
      <c r="M247" s="569"/>
      <c r="N247" s="569"/>
      <c r="O247" s="569"/>
      <c r="P247" s="569"/>
      <c r="Q247" s="569"/>
      <c r="R247" s="569"/>
      <c r="S247" s="569"/>
      <c r="T247" s="569"/>
      <c r="U247" s="569"/>
      <c r="V247" s="569"/>
      <c r="W247" s="569"/>
      <c r="X247" s="569"/>
      <c r="Y247" s="569"/>
      <c r="Z247" s="569"/>
    </row>
    <row r="248">
      <c r="A248" s="569"/>
      <c r="B248" s="569"/>
      <c r="C248" s="569"/>
      <c r="D248" s="569"/>
      <c r="E248" s="569"/>
      <c r="F248" s="569"/>
      <c r="G248" s="569"/>
      <c r="H248" s="569"/>
      <c r="I248" s="569"/>
      <c r="J248" s="569"/>
      <c r="K248" s="569"/>
      <c r="L248" s="569"/>
      <c r="M248" s="569"/>
      <c r="N248" s="569"/>
      <c r="O248" s="569"/>
      <c r="P248" s="569"/>
      <c r="Q248" s="569"/>
      <c r="R248" s="569"/>
      <c r="S248" s="569"/>
      <c r="T248" s="569"/>
      <c r="U248" s="569"/>
      <c r="V248" s="569"/>
      <c r="W248" s="569"/>
      <c r="X248" s="569"/>
      <c r="Y248" s="569"/>
      <c r="Z248" s="569"/>
    </row>
    <row r="249">
      <c r="A249" s="569"/>
      <c r="B249" s="569"/>
      <c r="C249" s="569"/>
      <c r="D249" s="569"/>
      <c r="E249" s="569"/>
      <c r="F249" s="569"/>
      <c r="G249" s="569"/>
      <c r="H249" s="569"/>
      <c r="I249" s="569"/>
      <c r="J249" s="569"/>
      <c r="K249" s="569"/>
      <c r="L249" s="569"/>
      <c r="M249" s="569"/>
      <c r="N249" s="569"/>
      <c r="O249" s="569"/>
      <c r="P249" s="569"/>
      <c r="Q249" s="569"/>
      <c r="R249" s="569"/>
      <c r="S249" s="569"/>
      <c r="T249" s="569"/>
      <c r="U249" s="569"/>
      <c r="V249" s="569"/>
      <c r="W249" s="569"/>
      <c r="X249" s="569"/>
      <c r="Y249" s="569"/>
      <c r="Z249" s="569"/>
    </row>
    <row r="250">
      <c r="A250" s="569"/>
      <c r="B250" s="569"/>
      <c r="C250" s="569"/>
      <c r="D250" s="569"/>
      <c r="E250" s="569"/>
      <c r="F250" s="569"/>
      <c r="G250" s="569"/>
      <c r="H250" s="569"/>
      <c r="I250" s="569"/>
      <c r="J250" s="569"/>
      <c r="K250" s="569"/>
      <c r="L250" s="569"/>
      <c r="M250" s="569"/>
      <c r="N250" s="569"/>
      <c r="O250" s="569"/>
      <c r="P250" s="569"/>
      <c r="Q250" s="569"/>
      <c r="R250" s="569"/>
      <c r="S250" s="569"/>
      <c r="T250" s="569"/>
      <c r="U250" s="569"/>
      <c r="V250" s="569"/>
      <c r="W250" s="569"/>
      <c r="X250" s="569"/>
      <c r="Y250" s="569"/>
      <c r="Z250" s="569"/>
    </row>
    <row r="251">
      <c r="A251" s="569"/>
      <c r="B251" s="569"/>
      <c r="C251" s="569"/>
      <c r="D251" s="569"/>
      <c r="E251" s="569"/>
      <c r="F251" s="569"/>
      <c r="G251" s="569"/>
      <c r="H251" s="569"/>
      <c r="I251" s="569"/>
      <c r="J251" s="569"/>
      <c r="K251" s="569"/>
      <c r="L251" s="569"/>
      <c r="M251" s="569"/>
      <c r="N251" s="569"/>
      <c r="O251" s="569"/>
      <c r="P251" s="569"/>
      <c r="Q251" s="569"/>
      <c r="R251" s="569"/>
      <c r="S251" s="569"/>
      <c r="T251" s="569"/>
      <c r="U251" s="569"/>
      <c r="V251" s="569"/>
      <c r="W251" s="569"/>
      <c r="X251" s="569"/>
      <c r="Y251" s="569"/>
      <c r="Z251" s="569"/>
    </row>
    <row r="252">
      <c r="A252" s="569"/>
      <c r="B252" s="569"/>
      <c r="C252" s="569"/>
      <c r="D252" s="569"/>
      <c r="E252" s="569"/>
      <c r="F252" s="569"/>
      <c r="G252" s="569"/>
      <c r="H252" s="569"/>
      <c r="I252" s="569"/>
      <c r="J252" s="569"/>
      <c r="K252" s="569"/>
      <c r="L252" s="569"/>
      <c r="M252" s="569"/>
      <c r="N252" s="569"/>
      <c r="O252" s="569"/>
      <c r="P252" s="569"/>
      <c r="Q252" s="569"/>
      <c r="R252" s="569"/>
      <c r="S252" s="569"/>
      <c r="T252" s="569"/>
      <c r="U252" s="569"/>
      <c r="V252" s="569"/>
      <c r="W252" s="569"/>
      <c r="X252" s="569"/>
      <c r="Y252" s="569"/>
      <c r="Z252" s="569"/>
    </row>
    <row r="253">
      <c r="A253" s="569"/>
      <c r="B253" s="569"/>
      <c r="C253" s="569"/>
      <c r="D253" s="569"/>
      <c r="E253" s="569"/>
      <c r="F253" s="569"/>
      <c r="G253" s="569"/>
      <c r="H253" s="569"/>
      <c r="I253" s="569"/>
      <c r="J253" s="569"/>
      <c r="K253" s="569"/>
      <c r="L253" s="569"/>
      <c r="M253" s="569"/>
      <c r="N253" s="569"/>
      <c r="O253" s="569"/>
      <c r="P253" s="569"/>
      <c r="Q253" s="569"/>
      <c r="R253" s="569"/>
      <c r="S253" s="569"/>
      <c r="T253" s="569"/>
      <c r="U253" s="569"/>
      <c r="V253" s="569"/>
      <c r="W253" s="569"/>
      <c r="X253" s="569"/>
      <c r="Y253" s="569"/>
      <c r="Z253" s="569"/>
    </row>
    <row r="254">
      <c r="A254" s="569"/>
      <c r="B254" s="569"/>
      <c r="C254" s="569"/>
      <c r="D254" s="569"/>
      <c r="E254" s="569"/>
      <c r="F254" s="569"/>
      <c r="G254" s="569"/>
      <c r="H254" s="569"/>
      <c r="I254" s="569"/>
      <c r="J254" s="569"/>
      <c r="K254" s="569"/>
      <c r="L254" s="569"/>
      <c r="M254" s="569"/>
      <c r="N254" s="569"/>
      <c r="O254" s="569"/>
      <c r="P254" s="569"/>
      <c r="Q254" s="569"/>
      <c r="R254" s="569"/>
      <c r="S254" s="569"/>
      <c r="T254" s="569"/>
      <c r="U254" s="569"/>
      <c r="V254" s="569"/>
      <c r="W254" s="569"/>
      <c r="X254" s="569"/>
      <c r="Y254" s="569"/>
      <c r="Z254" s="569"/>
    </row>
    <row r="255">
      <c r="A255" s="569"/>
      <c r="B255" s="569"/>
      <c r="C255" s="569"/>
      <c r="D255" s="569"/>
      <c r="E255" s="569"/>
      <c r="F255" s="569"/>
      <c r="G255" s="569"/>
      <c r="H255" s="569"/>
      <c r="I255" s="569"/>
      <c r="J255" s="569"/>
      <c r="K255" s="569"/>
      <c r="L255" s="569"/>
      <c r="M255" s="569"/>
      <c r="N255" s="569"/>
      <c r="O255" s="569"/>
      <c r="P255" s="569"/>
      <c r="Q255" s="569"/>
      <c r="R255" s="569"/>
      <c r="S255" s="569"/>
      <c r="T255" s="569"/>
      <c r="U255" s="569"/>
      <c r="V255" s="569"/>
      <c r="W255" s="569"/>
      <c r="X255" s="569"/>
      <c r="Y255" s="569"/>
      <c r="Z255" s="569"/>
    </row>
    <row r="256">
      <c r="A256" s="569"/>
      <c r="B256" s="569"/>
      <c r="C256" s="569"/>
      <c r="D256" s="569"/>
      <c r="E256" s="569"/>
      <c r="F256" s="569"/>
      <c r="G256" s="569"/>
      <c r="H256" s="569"/>
      <c r="I256" s="569"/>
      <c r="J256" s="569"/>
      <c r="K256" s="569"/>
      <c r="L256" s="569"/>
      <c r="M256" s="569"/>
      <c r="N256" s="569"/>
      <c r="O256" s="569"/>
      <c r="P256" s="569"/>
      <c r="Q256" s="569"/>
      <c r="R256" s="569"/>
      <c r="S256" s="569"/>
      <c r="T256" s="569"/>
      <c r="U256" s="569"/>
      <c r="V256" s="569"/>
      <c r="W256" s="569"/>
      <c r="X256" s="569"/>
      <c r="Y256" s="569"/>
      <c r="Z256" s="569"/>
    </row>
    <row r="257">
      <c r="A257" s="569"/>
      <c r="B257" s="569"/>
      <c r="C257" s="569"/>
      <c r="D257" s="569"/>
      <c r="E257" s="569"/>
      <c r="F257" s="569"/>
      <c r="G257" s="569"/>
      <c r="H257" s="569"/>
      <c r="I257" s="569"/>
      <c r="J257" s="569"/>
      <c r="K257" s="569"/>
      <c r="L257" s="569"/>
      <c r="M257" s="569"/>
      <c r="N257" s="569"/>
      <c r="O257" s="569"/>
      <c r="P257" s="569"/>
      <c r="Q257" s="569"/>
      <c r="R257" s="569"/>
      <c r="S257" s="569"/>
      <c r="T257" s="569"/>
      <c r="U257" s="569"/>
      <c r="V257" s="569"/>
      <c r="W257" s="569"/>
      <c r="X257" s="569"/>
      <c r="Y257" s="569"/>
      <c r="Z257" s="569"/>
    </row>
    <row r="258">
      <c r="A258" s="569"/>
      <c r="B258" s="569"/>
      <c r="C258" s="569"/>
      <c r="D258" s="569"/>
      <c r="E258" s="569"/>
      <c r="F258" s="569"/>
      <c r="G258" s="569"/>
      <c r="H258" s="569"/>
      <c r="I258" s="569"/>
      <c r="J258" s="569"/>
      <c r="K258" s="569"/>
      <c r="L258" s="569"/>
      <c r="M258" s="569"/>
      <c r="N258" s="569"/>
      <c r="O258" s="569"/>
      <c r="P258" s="569"/>
      <c r="Q258" s="569"/>
      <c r="R258" s="569"/>
      <c r="S258" s="569"/>
      <c r="T258" s="569"/>
      <c r="U258" s="569"/>
      <c r="V258" s="569"/>
      <c r="W258" s="569"/>
      <c r="X258" s="569"/>
      <c r="Y258" s="569"/>
      <c r="Z258" s="569"/>
    </row>
    <row r="259">
      <c r="A259" s="569"/>
      <c r="B259" s="569"/>
      <c r="C259" s="569"/>
      <c r="D259" s="569"/>
      <c r="E259" s="569"/>
      <c r="F259" s="569"/>
      <c r="G259" s="569"/>
      <c r="H259" s="569"/>
      <c r="I259" s="569"/>
      <c r="J259" s="569"/>
      <c r="K259" s="569"/>
      <c r="L259" s="569"/>
      <c r="M259" s="569"/>
      <c r="N259" s="569"/>
      <c r="O259" s="569"/>
      <c r="P259" s="569"/>
      <c r="Q259" s="569"/>
      <c r="R259" s="569"/>
      <c r="S259" s="569"/>
      <c r="T259" s="569"/>
      <c r="U259" s="569"/>
      <c r="V259" s="569"/>
      <c r="W259" s="569"/>
      <c r="X259" s="569"/>
      <c r="Y259" s="569"/>
      <c r="Z259" s="569"/>
    </row>
    <row r="260">
      <c r="A260" s="569"/>
      <c r="B260" s="569"/>
      <c r="C260" s="569"/>
      <c r="D260" s="569"/>
      <c r="E260" s="569"/>
      <c r="F260" s="569"/>
      <c r="G260" s="569"/>
      <c r="H260" s="569"/>
      <c r="I260" s="569"/>
      <c r="J260" s="569"/>
      <c r="K260" s="569"/>
      <c r="L260" s="569"/>
      <c r="M260" s="569"/>
      <c r="N260" s="569"/>
      <c r="O260" s="569"/>
      <c r="P260" s="569"/>
      <c r="Q260" s="569"/>
      <c r="R260" s="569"/>
      <c r="S260" s="569"/>
      <c r="T260" s="569"/>
      <c r="U260" s="569"/>
      <c r="V260" s="569"/>
      <c r="W260" s="569"/>
      <c r="X260" s="569"/>
      <c r="Y260" s="569"/>
      <c r="Z260" s="569"/>
    </row>
    <row r="261">
      <c r="A261" s="569"/>
      <c r="B261" s="569"/>
      <c r="C261" s="569"/>
      <c r="D261" s="569"/>
      <c r="E261" s="569"/>
      <c r="F261" s="569"/>
      <c r="G261" s="569"/>
      <c r="H261" s="569"/>
      <c r="I261" s="569"/>
      <c r="J261" s="569"/>
      <c r="K261" s="569"/>
      <c r="L261" s="569"/>
      <c r="M261" s="569"/>
      <c r="N261" s="569"/>
      <c r="O261" s="569"/>
      <c r="P261" s="569"/>
      <c r="Q261" s="569"/>
      <c r="R261" s="569"/>
      <c r="S261" s="569"/>
      <c r="T261" s="569"/>
      <c r="U261" s="569"/>
      <c r="V261" s="569"/>
      <c r="W261" s="569"/>
      <c r="X261" s="569"/>
      <c r="Y261" s="569"/>
      <c r="Z261" s="569"/>
    </row>
    <row r="262">
      <c r="A262" s="569"/>
      <c r="B262" s="569"/>
      <c r="C262" s="569"/>
      <c r="D262" s="569"/>
      <c r="E262" s="569"/>
      <c r="F262" s="569"/>
      <c r="G262" s="569"/>
      <c r="H262" s="569"/>
      <c r="I262" s="569"/>
      <c r="J262" s="569"/>
      <c r="K262" s="569"/>
      <c r="L262" s="569"/>
      <c r="M262" s="569"/>
      <c r="N262" s="569"/>
      <c r="O262" s="569"/>
      <c r="P262" s="569"/>
      <c r="Q262" s="569"/>
      <c r="R262" s="569"/>
      <c r="S262" s="569"/>
      <c r="T262" s="569"/>
      <c r="U262" s="569"/>
      <c r="V262" s="569"/>
      <c r="W262" s="569"/>
      <c r="X262" s="569"/>
      <c r="Y262" s="569"/>
      <c r="Z262" s="569"/>
    </row>
    <row r="263">
      <c r="A263" s="569"/>
      <c r="B263" s="569"/>
      <c r="C263" s="569"/>
      <c r="D263" s="569"/>
      <c r="E263" s="569"/>
      <c r="F263" s="569"/>
      <c r="G263" s="569"/>
      <c r="H263" s="569"/>
      <c r="I263" s="569"/>
      <c r="J263" s="569"/>
      <c r="K263" s="569"/>
      <c r="L263" s="569"/>
      <c r="M263" s="569"/>
      <c r="N263" s="569"/>
      <c r="O263" s="569"/>
      <c r="P263" s="569"/>
      <c r="Q263" s="569"/>
      <c r="R263" s="569"/>
      <c r="S263" s="569"/>
      <c r="T263" s="569"/>
      <c r="U263" s="569"/>
      <c r="V263" s="569"/>
      <c r="W263" s="569"/>
      <c r="X263" s="569"/>
      <c r="Y263" s="569"/>
      <c r="Z263" s="569"/>
    </row>
    <row r="264">
      <c r="A264" s="569"/>
      <c r="B264" s="569"/>
      <c r="C264" s="569"/>
      <c r="D264" s="569"/>
      <c r="E264" s="569"/>
      <c r="F264" s="569"/>
      <c r="G264" s="569"/>
      <c r="H264" s="569"/>
      <c r="I264" s="569"/>
      <c r="J264" s="569"/>
      <c r="K264" s="569"/>
      <c r="L264" s="569"/>
      <c r="M264" s="569"/>
      <c r="N264" s="569"/>
      <c r="O264" s="569"/>
      <c r="P264" s="569"/>
      <c r="Q264" s="569"/>
      <c r="R264" s="569"/>
      <c r="S264" s="569"/>
      <c r="T264" s="569"/>
      <c r="U264" s="569"/>
      <c r="V264" s="569"/>
      <c r="W264" s="569"/>
      <c r="X264" s="569"/>
      <c r="Y264" s="569"/>
      <c r="Z264" s="569"/>
    </row>
    <row r="265">
      <c r="A265" s="569"/>
      <c r="B265" s="569"/>
      <c r="C265" s="569"/>
      <c r="D265" s="569"/>
      <c r="E265" s="569"/>
      <c r="F265" s="569"/>
      <c r="G265" s="569"/>
      <c r="H265" s="569"/>
      <c r="I265" s="569"/>
      <c r="J265" s="569"/>
      <c r="K265" s="569"/>
      <c r="L265" s="569"/>
      <c r="M265" s="569"/>
      <c r="N265" s="569"/>
      <c r="O265" s="569"/>
      <c r="P265" s="569"/>
      <c r="Q265" s="569"/>
      <c r="R265" s="569"/>
      <c r="S265" s="569"/>
      <c r="T265" s="569"/>
      <c r="U265" s="569"/>
      <c r="V265" s="569"/>
      <c r="W265" s="569"/>
      <c r="X265" s="569"/>
      <c r="Y265" s="569"/>
      <c r="Z265" s="569"/>
    </row>
    <row r="266">
      <c r="A266" s="569"/>
      <c r="B266" s="569"/>
      <c r="C266" s="569"/>
      <c r="D266" s="569"/>
      <c r="E266" s="569"/>
      <c r="F266" s="569"/>
      <c r="G266" s="569"/>
      <c r="H266" s="569"/>
      <c r="I266" s="569"/>
      <c r="J266" s="569"/>
      <c r="K266" s="569"/>
      <c r="L266" s="569"/>
      <c r="M266" s="569"/>
      <c r="N266" s="569"/>
      <c r="O266" s="569"/>
      <c r="P266" s="569"/>
      <c r="Q266" s="569"/>
      <c r="R266" s="569"/>
      <c r="S266" s="569"/>
      <c r="T266" s="569"/>
      <c r="U266" s="569"/>
      <c r="V266" s="569"/>
      <c r="W266" s="569"/>
      <c r="X266" s="569"/>
      <c r="Y266" s="569"/>
      <c r="Z266" s="569"/>
    </row>
    <row r="267">
      <c r="A267" s="569"/>
      <c r="B267" s="569"/>
      <c r="C267" s="569"/>
      <c r="D267" s="569"/>
      <c r="E267" s="569"/>
      <c r="F267" s="569"/>
      <c r="G267" s="569"/>
      <c r="H267" s="569"/>
      <c r="I267" s="569"/>
      <c r="J267" s="569"/>
      <c r="K267" s="569"/>
      <c r="L267" s="569"/>
      <c r="M267" s="569"/>
      <c r="N267" s="569"/>
      <c r="O267" s="569"/>
      <c r="P267" s="569"/>
      <c r="Q267" s="569"/>
      <c r="R267" s="569"/>
      <c r="S267" s="569"/>
      <c r="T267" s="569"/>
      <c r="U267" s="569"/>
      <c r="V267" s="569"/>
      <c r="W267" s="569"/>
      <c r="X267" s="569"/>
      <c r="Y267" s="569"/>
      <c r="Z267" s="569"/>
    </row>
    <row r="268">
      <c r="A268" s="569"/>
      <c r="B268" s="569"/>
      <c r="C268" s="569"/>
      <c r="D268" s="569"/>
      <c r="E268" s="569"/>
      <c r="F268" s="569"/>
      <c r="G268" s="569"/>
      <c r="H268" s="569"/>
      <c r="I268" s="569"/>
      <c r="J268" s="569"/>
      <c r="K268" s="569"/>
      <c r="L268" s="569"/>
      <c r="M268" s="569"/>
      <c r="N268" s="569"/>
      <c r="O268" s="569"/>
      <c r="P268" s="569"/>
      <c r="Q268" s="569"/>
      <c r="R268" s="569"/>
      <c r="S268" s="569"/>
      <c r="T268" s="569"/>
      <c r="U268" s="569"/>
      <c r="V268" s="569"/>
      <c r="W268" s="569"/>
      <c r="X268" s="569"/>
      <c r="Y268" s="569"/>
      <c r="Z268" s="569"/>
    </row>
    <row r="269">
      <c r="A269" s="569"/>
      <c r="B269" s="569"/>
      <c r="C269" s="569"/>
      <c r="D269" s="569"/>
      <c r="E269" s="569"/>
      <c r="F269" s="569"/>
      <c r="G269" s="569"/>
      <c r="H269" s="569"/>
      <c r="I269" s="569"/>
      <c r="J269" s="569"/>
      <c r="K269" s="569"/>
      <c r="L269" s="569"/>
      <c r="M269" s="569"/>
      <c r="N269" s="569"/>
      <c r="O269" s="569"/>
      <c r="P269" s="569"/>
      <c r="Q269" s="569"/>
      <c r="R269" s="569"/>
      <c r="S269" s="569"/>
      <c r="T269" s="569"/>
      <c r="U269" s="569"/>
      <c r="V269" s="569"/>
      <c r="W269" s="569"/>
      <c r="X269" s="569"/>
      <c r="Y269" s="569"/>
      <c r="Z269" s="569"/>
    </row>
    <row r="270">
      <c r="A270" s="569"/>
      <c r="B270" s="569"/>
      <c r="C270" s="569"/>
      <c r="D270" s="569"/>
      <c r="E270" s="569"/>
      <c r="F270" s="569"/>
      <c r="G270" s="569"/>
      <c r="H270" s="569"/>
      <c r="I270" s="569"/>
      <c r="J270" s="569"/>
      <c r="K270" s="569"/>
      <c r="L270" s="569"/>
      <c r="M270" s="569"/>
      <c r="N270" s="569"/>
      <c r="O270" s="569"/>
      <c r="P270" s="569"/>
      <c r="Q270" s="569"/>
      <c r="R270" s="569"/>
      <c r="S270" s="569"/>
      <c r="T270" s="569"/>
      <c r="U270" s="569"/>
      <c r="V270" s="569"/>
      <c r="W270" s="569"/>
      <c r="X270" s="569"/>
      <c r="Y270" s="569"/>
      <c r="Z270" s="569"/>
    </row>
    <row r="271">
      <c r="A271" s="569"/>
      <c r="B271" s="569"/>
      <c r="C271" s="569"/>
      <c r="D271" s="569"/>
      <c r="E271" s="569"/>
      <c r="F271" s="569"/>
      <c r="G271" s="569"/>
      <c r="H271" s="569"/>
      <c r="I271" s="569"/>
      <c r="J271" s="569"/>
      <c r="K271" s="569"/>
      <c r="L271" s="569"/>
      <c r="M271" s="569"/>
      <c r="N271" s="569"/>
      <c r="O271" s="569"/>
      <c r="P271" s="569"/>
      <c r="Q271" s="569"/>
      <c r="R271" s="569"/>
      <c r="S271" s="569"/>
      <c r="T271" s="569"/>
      <c r="U271" s="569"/>
      <c r="V271" s="569"/>
      <c r="W271" s="569"/>
      <c r="X271" s="569"/>
      <c r="Y271" s="569"/>
      <c r="Z271" s="569"/>
    </row>
    <row r="272">
      <c r="A272" s="569"/>
      <c r="B272" s="569"/>
      <c r="C272" s="569"/>
      <c r="D272" s="569"/>
      <c r="E272" s="569"/>
      <c r="F272" s="569"/>
      <c r="G272" s="569"/>
      <c r="H272" s="569"/>
      <c r="I272" s="569"/>
      <c r="J272" s="569"/>
      <c r="K272" s="569"/>
      <c r="L272" s="569"/>
      <c r="M272" s="569"/>
      <c r="N272" s="569"/>
      <c r="O272" s="569"/>
      <c r="P272" s="569"/>
      <c r="Q272" s="569"/>
      <c r="R272" s="569"/>
      <c r="S272" s="569"/>
      <c r="T272" s="569"/>
      <c r="U272" s="569"/>
      <c r="V272" s="569"/>
      <c r="W272" s="569"/>
      <c r="X272" s="569"/>
      <c r="Y272" s="569"/>
      <c r="Z272" s="569"/>
    </row>
    <row r="273">
      <c r="A273" s="569"/>
      <c r="B273" s="569"/>
      <c r="C273" s="569"/>
      <c r="D273" s="569"/>
      <c r="E273" s="569"/>
      <c r="F273" s="569"/>
      <c r="G273" s="569"/>
      <c r="H273" s="569"/>
      <c r="I273" s="569"/>
      <c r="J273" s="569"/>
      <c r="K273" s="569"/>
      <c r="L273" s="569"/>
      <c r="M273" s="569"/>
      <c r="N273" s="569"/>
      <c r="O273" s="569"/>
      <c r="P273" s="569"/>
      <c r="Q273" s="569"/>
      <c r="R273" s="569"/>
      <c r="S273" s="569"/>
      <c r="T273" s="569"/>
      <c r="U273" s="569"/>
      <c r="V273" s="569"/>
      <c r="W273" s="569"/>
      <c r="X273" s="569"/>
      <c r="Y273" s="569"/>
      <c r="Z273" s="569"/>
    </row>
    <row r="274">
      <c r="A274" s="569"/>
      <c r="B274" s="569"/>
      <c r="C274" s="569"/>
      <c r="D274" s="569"/>
      <c r="E274" s="569"/>
      <c r="F274" s="569"/>
      <c r="G274" s="569"/>
      <c r="H274" s="569"/>
      <c r="I274" s="569"/>
      <c r="J274" s="569"/>
      <c r="K274" s="569"/>
      <c r="L274" s="569"/>
      <c r="M274" s="569"/>
      <c r="N274" s="569"/>
      <c r="O274" s="569"/>
      <c r="P274" s="569"/>
      <c r="Q274" s="569"/>
      <c r="R274" s="569"/>
      <c r="S274" s="569"/>
      <c r="T274" s="569"/>
      <c r="U274" s="569"/>
      <c r="V274" s="569"/>
      <c r="W274" s="569"/>
      <c r="X274" s="569"/>
      <c r="Y274" s="569"/>
      <c r="Z274" s="569"/>
    </row>
    <row r="275">
      <c r="A275" s="569"/>
      <c r="B275" s="569"/>
      <c r="C275" s="569"/>
      <c r="D275" s="569"/>
      <c r="E275" s="569"/>
      <c r="F275" s="569"/>
      <c r="G275" s="569"/>
      <c r="H275" s="569"/>
      <c r="I275" s="569"/>
      <c r="J275" s="569"/>
      <c r="K275" s="569"/>
      <c r="L275" s="569"/>
      <c r="M275" s="569"/>
      <c r="N275" s="569"/>
      <c r="O275" s="569"/>
      <c r="P275" s="569"/>
      <c r="Q275" s="569"/>
      <c r="R275" s="569"/>
      <c r="S275" s="569"/>
      <c r="T275" s="569"/>
      <c r="U275" s="569"/>
      <c r="V275" s="569"/>
      <c r="W275" s="569"/>
      <c r="X275" s="569"/>
      <c r="Y275" s="569"/>
      <c r="Z275" s="569"/>
    </row>
    <row r="276">
      <c r="A276" s="569"/>
      <c r="B276" s="569"/>
      <c r="C276" s="569"/>
      <c r="D276" s="569"/>
      <c r="E276" s="569"/>
      <c r="F276" s="569"/>
      <c r="G276" s="569"/>
      <c r="H276" s="569"/>
      <c r="I276" s="569"/>
      <c r="J276" s="569"/>
      <c r="K276" s="569"/>
      <c r="L276" s="569"/>
      <c r="M276" s="569"/>
      <c r="N276" s="569"/>
      <c r="O276" s="569"/>
      <c r="P276" s="569"/>
      <c r="Q276" s="569"/>
      <c r="R276" s="569"/>
      <c r="S276" s="569"/>
      <c r="T276" s="569"/>
      <c r="U276" s="569"/>
      <c r="V276" s="569"/>
      <c r="W276" s="569"/>
      <c r="X276" s="569"/>
      <c r="Y276" s="569"/>
      <c r="Z276" s="569"/>
    </row>
    <row r="277">
      <c r="A277" s="569"/>
      <c r="B277" s="569"/>
      <c r="C277" s="569"/>
      <c r="D277" s="569"/>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row>
    <row r="278">
      <c r="A278" s="569"/>
      <c r="B278" s="569"/>
      <c r="C278" s="569"/>
      <c r="D278" s="569"/>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row>
    <row r="279">
      <c r="A279" s="569"/>
      <c r="B279" s="569"/>
      <c r="C279" s="569"/>
      <c r="D279" s="569"/>
      <c r="E279" s="569"/>
      <c r="F279" s="569"/>
      <c r="G279" s="569"/>
      <c r="H279" s="569"/>
      <c r="I279" s="569"/>
      <c r="J279" s="569"/>
      <c r="K279" s="569"/>
      <c r="L279" s="569"/>
      <c r="M279" s="569"/>
      <c r="N279" s="569"/>
      <c r="O279" s="569"/>
      <c r="P279" s="569"/>
      <c r="Q279" s="569"/>
      <c r="R279" s="569"/>
      <c r="S279" s="569"/>
      <c r="T279" s="569"/>
      <c r="U279" s="569"/>
      <c r="V279" s="569"/>
      <c r="W279" s="569"/>
      <c r="X279" s="569"/>
      <c r="Y279" s="569"/>
      <c r="Z279" s="569"/>
    </row>
    <row r="280">
      <c r="A280" s="569"/>
      <c r="B280" s="569"/>
      <c r="C280" s="569"/>
      <c r="D280" s="569"/>
      <c r="E280" s="569"/>
      <c r="F280" s="569"/>
      <c r="G280" s="569"/>
      <c r="H280" s="569"/>
      <c r="I280" s="569"/>
      <c r="J280" s="569"/>
      <c r="K280" s="569"/>
      <c r="L280" s="569"/>
      <c r="M280" s="569"/>
      <c r="N280" s="569"/>
      <c r="O280" s="569"/>
      <c r="P280" s="569"/>
      <c r="Q280" s="569"/>
      <c r="R280" s="569"/>
      <c r="S280" s="569"/>
      <c r="T280" s="569"/>
      <c r="U280" s="569"/>
      <c r="V280" s="569"/>
      <c r="W280" s="569"/>
      <c r="X280" s="569"/>
      <c r="Y280" s="569"/>
      <c r="Z280" s="569"/>
    </row>
    <row r="281">
      <c r="A281" s="569"/>
      <c r="B281" s="569"/>
      <c r="C281" s="569"/>
      <c r="D281" s="569"/>
      <c r="E281" s="569"/>
      <c r="F281" s="569"/>
      <c r="G281" s="569"/>
      <c r="H281" s="569"/>
      <c r="I281" s="569"/>
      <c r="J281" s="569"/>
      <c r="K281" s="569"/>
      <c r="L281" s="569"/>
      <c r="M281" s="569"/>
      <c r="N281" s="569"/>
      <c r="O281" s="569"/>
      <c r="P281" s="569"/>
      <c r="Q281" s="569"/>
      <c r="R281" s="569"/>
      <c r="S281" s="569"/>
      <c r="T281" s="569"/>
      <c r="U281" s="569"/>
      <c r="V281" s="569"/>
      <c r="W281" s="569"/>
      <c r="X281" s="569"/>
      <c r="Y281" s="569"/>
      <c r="Z281" s="569"/>
    </row>
    <row r="282">
      <c r="A282" s="569"/>
      <c r="B282" s="569"/>
      <c r="C282" s="569"/>
      <c r="D282" s="569"/>
      <c r="E282" s="569"/>
      <c r="F282" s="569"/>
      <c r="G282" s="569"/>
      <c r="H282" s="569"/>
      <c r="I282" s="569"/>
      <c r="J282" s="569"/>
      <c r="K282" s="569"/>
      <c r="L282" s="569"/>
      <c r="M282" s="569"/>
      <c r="N282" s="569"/>
      <c r="O282" s="569"/>
      <c r="P282" s="569"/>
      <c r="Q282" s="569"/>
      <c r="R282" s="569"/>
      <c r="S282" s="569"/>
      <c r="T282" s="569"/>
      <c r="U282" s="569"/>
      <c r="V282" s="569"/>
      <c r="W282" s="569"/>
      <c r="X282" s="569"/>
      <c r="Y282" s="569"/>
      <c r="Z282" s="569"/>
    </row>
    <row r="283">
      <c r="A283" s="569"/>
      <c r="B283" s="569"/>
      <c r="C283" s="569"/>
      <c r="D283" s="569"/>
      <c r="E283" s="569"/>
      <c r="F283" s="569"/>
      <c r="G283" s="569"/>
      <c r="H283" s="569"/>
      <c r="I283" s="569"/>
      <c r="J283" s="569"/>
      <c r="K283" s="569"/>
      <c r="L283" s="569"/>
      <c r="M283" s="569"/>
      <c r="N283" s="569"/>
      <c r="O283" s="569"/>
      <c r="P283" s="569"/>
      <c r="Q283" s="569"/>
      <c r="R283" s="569"/>
      <c r="S283" s="569"/>
      <c r="T283" s="569"/>
      <c r="U283" s="569"/>
      <c r="V283" s="569"/>
      <c r="W283" s="569"/>
      <c r="X283" s="569"/>
      <c r="Y283" s="569"/>
      <c r="Z283" s="569"/>
    </row>
    <row r="284">
      <c r="A284" s="569"/>
      <c r="B284" s="569"/>
      <c r="C284" s="569"/>
      <c r="D284" s="569"/>
      <c r="E284" s="569"/>
      <c r="F284" s="569"/>
      <c r="G284" s="569"/>
      <c r="H284" s="569"/>
      <c r="I284" s="569"/>
      <c r="J284" s="569"/>
      <c r="K284" s="569"/>
      <c r="L284" s="569"/>
      <c r="M284" s="569"/>
      <c r="N284" s="569"/>
      <c r="O284" s="569"/>
      <c r="P284" s="569"/>
      <c r="Q284" s="569"/>
      <c r="R284" s="569"/>
      <c r="S284" s="569"/>
      <c r="T284" s="569"/>
      <c r="U284" s="569"/>
      <c r="V284" s="569"/>
      <c r="W284" s="569"/>
      <c r="X284" s="569"/>
      <c r="Y284" s="569"/>
      <c r="Z284" s="569"/>
    </row>
    <row r="285">
      <c r="A285" s="569"/>
      <c r="B285" s="569"/>
      <c r="C285" s="569"/>
      <c r="D285" s="569"/>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row>
    <row r="286">
      <c r="A286" s="569"/>
      <c r="B286" s="569"/>
      <c r="C286" s="569"/>
      <c r="D286" s="569"/>
      <c r="E286" s="569"/>
      <c r="F286" s="569"/>
      <c r="G286" s="569"/>
      <c r="H286" s="569"/>
      <c r="I286" s="569"/>
      <c r="J286" s="569"/>
      <c r="K286" s="569"/>
      <c r="L286" s="569"/>
      <c r="M286" s="569"/>
      <c r="N286" s="569"/>
      <c r="O286" s="569"/>
      <c r="P286" s="569"/>
      <c r="Q286" s="569"/>
      <c r="R286" s="569"/>
      <c r="S286" s="569"/>
      <c r="T286" s="569"/>
      <c r="U286" s="569"/>
      <c r="V286" s="569"/>
      <c r="W286" s="569"/>
      <c r="X286" s="569"/>
      <c r="Y286" s="569"/>
      <c r="Z286" s="569"/>
    </row>
    <row r="287">
      <c r="A287" s="569"/>
      <c r="B287" s="569"/>
      <c r="C287" s="569"/>
      <c r="D287" s="569"/>
      <c r="E287" s="569"/>
      <c r="F287" s="569"/>
      <c r="G287" s="569"/>
      <c r="H287" s="569"/>
      <c r="I287" s="569"/>
      <c r="J287" s="569"/>
      <c r="K287" s="569"/>
      <c r="L287" s="569"/>
      <c r="M287" s="569"/>
      <c r="N287" s="569"/>
      <c r="O287" s="569"/>
      <c r="P287" s="569"/>
      <c r="Q287" s="569"/>
      <c r="R287" s="569"/>
      <c r="S287" s="569"/>
      <c r="T287" s="569"/>
      <c r="U287" s="569"/>
      <c r="V287" s="569"/>
      <c r="W287" s="569"/>
      <c r="X287" s="569"/>
      <c r="Y287" s="569"/>
      <c r="Z287" s="569"/>
    </row>
    <row r="288">
      <c r="A288" s="569"/>
      <c r="B288" s="569"/>
      <c r="C288" s="569"/>
      <c r="D288" s="569"/>
      <c r="E288" s="569"/>
      <c r="F288" s="569"/>
      <c r="G288" s="569"/>
      <c r="H288" s="569"/>
      <c r="I288" s="569"/>
      <c r="J288" s="569"/>
      <c r="K288" s="569"/>
      <c r="L288" s="569"/>
      <c r="M288" s="569"/>
      <c r="N288" s="569"/>
      <c r="O288" s="569"/>
      <c r="P288" s="569"/>
      <c r="Q288" s="569"/>
      <c r="R288" s="569"/>
      <c r="S288" s="569"/>
      <c r="T288" s="569"/>
      <c r="U288" s="569"/>
      <c r="V288" s="569"/>
      <c r="W288" s="569"/>
      <c r="X288" s="569"/>
      <c r="Y288" s="569"/>
      <c r="Z288" s="569"/>
    </row>
    <row r="289">
      <c r="A289" s="569"/>
      <c r="B289" s="569"/>
      <c r="C289" s="569"/>
      <c r="D289" s="569"/>
      <c r="E289" s="569"/>
      <c r="F289" s="569"/>
      <c r="G289" s="569"/>
      <c r="H289" s="569"/>
      <c r="I289" s="569"/>
      <c r="J289" s="569"/>
      <c r="K289" s="569"/>
      <c r="L289" s="569"/>
      <c r="M289" s="569"/>
      <c r="N289" s="569"/>
      <c r="O289" s="569"/>
      <c r="P289" s="569"/>
      <c r="Q289" s="569"/>
      <c r="R289" s="569"/>
      <c r="S289" s="569"/>
      <c r="T289" s="569"/>
      <c r="U289" s="569"/>
      <c r="V289" s="569"/>
      <c r="W289" s="569"/>
      <c r="X289" s="569"/>
      <c r="Y289" s="569"/>
      <c r="Z289" s="569"/>
    </row>
    <row r="290">
      <c r="A290" s="569"/>
      <c r="B290" s="569"/>
      <c r="C290" s="569"/>
      <c r="D290" s="569"/>
      <c r="E290" s="569"/>
      <c r="F290" s="569"/>
      <c r="G290" s="569"/>
      <c r="H290" s="569"/>
      <c r="I290" s="569"/>
      <c r="J290" s="569"/>
      <c r="K290" s="569"/>
      <c r="L290" s="569"/>
      <c r="M290" s="569"/>
      <c r="N290" s="569"/>
      <c r="O290" s="569"/>
      <c r="P290" s="569"/>
      <c r="Q290" s="569"/>
      <c r="R290" s="569"/>
      <c r="S290" s="569"/>
      <c r="T290" s="569"/>
      <c r="U290" s="569"/>
      <c r="V290" s="569"/>
      <c r="W290" s="569"/>
      <c r="X290" s="569"/>
      <c r="Y290" s="569"/>
      <c r="Z290" s="569"/>
    </row>
    <row r="291">
      <c r="A291" s="569"/>
      <c r="B291" s="569"/>
      <c r="C291" s="569"/>
      <c r="D291" s="569"/>
      <c r="E291" s="569"/>
      <c r="F291" s="569"/>
      <c r="G291" s="569"/>
      <c r="H291" s="569"/>
      <c r="I291" s="569"/>
      <c r="J291" s="569"/>
      <c r="K291" s="569"/>
      <c r="L291" s="569"/>
      <c r="M291" s="569"/>
      <c r="N291" s="569"/>
      <c r="O291" s="569"/>
      <c r="P291" s="569"/>
      <c r="Q291" s="569"/>
      <c r="R291" s="569"/>
      <c r="S291" s="569"/>
      <c r="T291" s="569"/>
      <c r="U291" s="569"/>
      <c r="V291" s="569"/>
      <c r="W291" s="569"/>
      <c r="X291" s="569"/>
      <c r="Y291" s="569"/>
      <c r="Z291" s="569"/>
    </row>
    <row r="292">
      <c r="A292" s="569"/>
      <c r="B292" s="569"/>
      <c r="C292" s="569"/>
      <c r="D292" s="569"/>
      <c r="E292" s="569"/>
      <c r="F292" s="569"/>
      <c r="G292" s="569"/>
      <c r="H292" s="569"/>
      <c r="I292" s="569"/>
      <c r="J292" s="569"/>
      <c r="K292" s="569"/>
      <c r="L292" s="569"/>
      <c r="M292" s="569"/>
      <c r="N292" s="569"/>
      <c r="O292" s="569"/>
      <c r="P292" s="569"/>
      <c r="Q292" s="569"/>
      <c r="R292" s="569"/>
      <c r="S292" s="569"/>
      <c r="T292" s="569"/>
      <c r="U292" s="569"/>
      <c r="V292" s="569"/>
      <c r="W292" s="569"/>
      <c r="X292" s="569"/>
      <c r="Y292" s="569"/>
      <c r="Z292" s="569"/>
    </row>
    <row r="293">
      <c r="A293" s="569"/>
      <c r="B293" s="569"/>
      <c r="C293" s="569"/>
      <c r="D293" s="569"/>
      <c r="E293" s="569"/>
      <c r="F293" s="569"/>
      <c r="G293" s="569"/>
      <c r="H293" s="569"/>
      <c r="I293" s="569"/>
      <c r="J293" s="569"/>
      <c r="K293" s="569"/>
      <c r="L293" s="569"/>
      <c r="M293" s="569"/>
      <c r="N293" s="569"/>
      <c r="O293" s="569"/>
      <c r="P293" s="569"/>
      <c r="Q293" s="569"/>
      <c r="R293" s="569"/>
      <c r="S293" s="569"/>
      <c r="T293" s="569"/>
      <c r="U293" s="569"/>
      <c r="V293" s="569"/>
      <c r="W293" s="569"/>
      <c r="X293" s="569"/>
      <c r="Y293" s="569"/>
      <c r="Z293" s="569"/>
    </row>
    <row r="294">
      <c r="A294" s="569"/>
      <c r="B294" s="569"/>
      <c r="C294" s="569"/>
      <c r="D294" s="569"/>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row>
    <row r="295">
      <c r="A295" s="569"/>
      <c r="B295" s="569"/>
      <c r="C295" s="569"/>
      <c r="D295" s="569"/>
      <c r="E295" s="569"/>
      <c r="F295" s="569"/>
      <c r="G295" s="569"/>
      <c r="H295" s="569"/>
      <c r="I295" s="569"/>
      <c r="J295" s="569"/>
      <c r="K295" s="569"/>
      <c r="L295" s="569"/>
      <c r="M295" s="569"/>
      <c r="N295" s="569"/>
      <c r="O295" s="569"/>
      <c r="P295" s="569"/>
      <c r="Q295" s="569"/>
      <c r="R295" s="569"/>
      <c r="S295" s="569"/>
      <c r="T295" s="569"/>
      <c r="U295" s="569"/>
      <c r="V295" s="569"/>
      <c r="W295" s="569"/>
      <c r="X295" s="569"/>
      <c r="Y295" s="569"/>
      <c r="Z295" s="569"/>
    </row>
    <row r="296">
      <c r="A296" s="569"/>
      <c r="B296" s="569"/>
      <c r="C296" s="569"/>
      <c r="D296" s="569"/>
      <c r="E296" s="569"/>
      <c r="F296" s="569"/>
      <c r="G296" s="569"/>
      <c r="H296" s="569"/>
      <c r="I296" s="569"/>
      <c r="J296" s="569"/>
      <c r="K296" s="569"/>
      <c r="L296" s="569"/>
      <c r="M296" s="569"/>
      <c r="N296" s="569"/>
      <c r="O296" s="569"/>
      <c r="P296" s="569"/>
      <c r="Q296" s="569"/>
      <c r="R296" s="569"/>
      <c r="S296" s="569"/>
      <c r="T296" s="569"/>
      <c r="U296" s="569"/>
      <c r="V296" s="569"/>
      <c r="W296" s="569"/>
      <c r="X296" s="569"/>
      <c r="Y296" s="569"/>
      <c r="Z296" s="569"/>
    </row>
    <row r="297">
      <c r="A297" s="569"/>
      <c r="B297" s="569"/>
      <c r="C297" s="569"/>
      <c r="D297" s="569"/>
      <c r="E297" s="569"/>
      <c r="F297" s="569"/>
      <c r="G297" s="569"/>
      <c r="H297" s="569"/>
      <c r="I297" s="569"/>
      <c r="J297" s="569"/>
      <c r="K297" s="569"/>
      <c r="L297" s="569"/>
      <c r="M297" s="569"/>
      <c r="N297" s="569"/>
      <c r="O297" s="569"/>
      <c r="P297" s="569"/>
      <c r="Q297" s="569"/>
      <c r="R297" s="569"/>
      <c r="S297" s="569"/>
      <c r="T297" s="569"/>
      <c r="U297" s="569"/>
      <c r="V297" s="569"/>
      <c r="W297" s="569"/>
      <c r="X297" s="569"/>
      <c r="Y297" s="569"/>
      <c r="Z297" s="569"/>
    </row>
    <row r="298">
      <c r="A298" s="569"/>
      <c r="B298" s="569"/>
      <c r="C298" s="569"/>
      <c r="D298" s="569"/>
      <c r="E298" s="569"/>
      <c r="F298" s="569"/>
      <c r="G298" s="569"/>
      <c r="H298" s="569"/>
      <c r="I298" s="569"/>
      <c r="J298" s="569"/>
      <c r="K298" s="569"/>
      <c r="L298" s="569"/>
      <c r="M298" s="569"/>
      <c r="N298" s="569"/>
      <c r="O298" s="569"/>
      <c r="P298" s="569"/>
      <c r="Q298" s="569"/>
      <c r="R298" s="569"/>
      <c r="S298" s="569"/>
      <c r="T298" s="569"/>
      <c r="U298" s="569"/>
      <c r="V298" s="569"/>
      <c r="W298" s="569"/>
      <c r="X298" s="569"/>
      <c r="Y298" s="569"/>
      <c r="Z298" s="569"/>
    </row>
    <row r="299">
      <c r="A299" s="569"/>
      <c r="B299" s="569"/>
      <c r="C299" s="569"/>
      <c r="D299" s="569"/>
      <c r="E299" s="569"/>
      <c r="F299" s="569"/>
      <c r="G299" s="569"/>
      <c r="H299" s="569"/>
      <c r="I299" s="569"/>
      <c r="J299" s="569"/>
      <c r="K299" s="569"/>
      <c r="L299" s="569"/>
      <c r="M299" s="569"/>
      <c r="N299" s="569"/>
      <c r="O299" s="569"/>
      <c r="P299" s="569"/>
      <c r="Q299" s="569"/>
      <c r="R299" s="569"/>
      <c r="S299" s="569"/>
      <c r="T299" s="569"/>
      <c r="U299" s="569"/>
      <c r="V299" s="569"/>
      <c r="W299" s="569"/>
      <c r="X299" s="569"/>
      <c r="Y299" s="569"/>
      <c r="Z299" s="569"/>
    </row>
    <row r="300">
      <c r="A300" s="569"/>
      <c r="B300" s="569"/>
      <c r="C300" s="569"/>
      <c r="D300" s="569"/>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row>
    <row r="301">
      <c r="A301" s="569"/>
      <c r="B301" s="569"/>
      <c r="C301" s="569"/>
      <c r="D301" s="569"/>
      <c r="E301" s="569"/>
      <c r="F301" s="569"/>
      <c r="G301" s="569"/>
      <c r="H301" s="569"/>
      <c r="I301" s="569"/>
      <c r="J301" s="569"/>
      <c r="K301" s="569"/>
      <c r="L301" s="569"/>
      <c r="M301" s="569"/>
      <c r="N301" s="569"/>
      <c r="O301" s="569"/>
      <c r="P301" s="569"/>
      <c r="Q301" s="569"/>
      <c r="R301" s="569"/>
      <c r="S301" s="569"/>
      <c r="T301" s="569"/>
      <c r="U301" s="569"/>
      <c r="V301" s="569"/>
      <c r="W301" s="569"/>
      <c r="X301" s="569"/>
      <c r="Y301" s="569"/>
      <c r="Z301" s="569"/>
    </row>
    <row r="302">
      <c r="A302" s="569"/>
      <c r="B302" s="569"/>
      <c r="C302" s="569"/>
      <c r="D302" s="569"/>
      <c r="E302" s="569"/>
      <c r="F302" s="569"/>
      <c r="G302" s="569"/>
      <c r="H302" s="569"/>
      <c r="I302" s="569"/>
      <c r="J302" s="569"/>
      <c r="K302" s="569"/>
      <c r="L302" s="569"/>
      <c r="M302" s="569"/>
      <c r="N302" s="569"/>
      <c r="O302" s="569"/>
      <c r="P302" s="569"/>
      <c r="Q302" s="569"/>
      <c r="R302" s="569"/>
      <c r="S302" s="569"/>
      <c r="T302" s="569"/>
      <c r="U302" s="569"/>
      <c r="V302" s="569"/>
      <c r="W302" s="569"/>
      <c r="X302" s="569"/>
      <c r="Y302" s="569"/>
      <c r="Z302" s="569"/>
    </row>
    <row r="303">
      <c r="A303" s="569"/>
      <c r="B303" s="569"/>
      <c r="C303" s="569"/>
      <c r="D303" s="569"/>
      <c r="E303" s="569"/>
      <c r="F303" s="569"/>
      <c r="G303" s="569"/>
      <c r="H303" s="569"/>
      <c r="I303" s="569"/>
      <c r="J303" s="569"/>
      <c r="K303" s="569"/>
      <c r="L303" s="569"/>
      <c r="M303" s="569"/>
      <c r="N303" s="569"/>
      <c r="O303" s="569"/>
      <c r="P303" s="569"/>
      <c r="Q303" s="569"/>
      <c r="R303" s="569"/>
      <c r="S303" s="569"/>
      <c r="T303" s="569"/>
      <c r="U303" s="569"/>
      <c r="V303" s="569"/>
      <c r="W303" s="569"/>
      <c r="X303" s="569"/>
      <c r="Y303" s="569"/>
      <c r="Z303" s="569"/>
    </row>
    <row r="304">
      <c r="A304" s="569"/>
      <c r="B304" s="569"/>
      <c r="C304" s="569"/>
      <c r="D304" s="569"/>
      <c r="E304" s="569"/>
      <c r="F304" s="569"/>
      <c r="G304" s="569"/>
      <c r="H304" s="569"/>
      <c r="I304" s="569"/>
      <c r="J304" s="569"/>
      <c r="K304" s="569"/>
      <c r="L304" s="569"/>
      <c r="M304" s="569"/>
      <c r="N304" s="569"/>
      <c r="O304" s="569"/>
      <c r="P304" s="569"/>
      <c r="Q304" s="569"/>
      <c r="R304" s="569"/>
      <c r="S304" s="569"/>
      <c r="T304" s="569"/>
      <c r="U304" s="569"/>
      <c r="V304" s="569"/>
      <c r="W304" s="569"/>
      <c r="X304" s="569"/>
      <c r="Y304" s="569"/>
      <c r="Z304" s="569"/>
    </row>
    <row r="305">
      <c r="A305" s="569"/>
      <c r="B305" s="569"/>
      <c r="C305" s="569"/>
      <c r="D305" s="569"/>
      <c r="E305" s="569"/>
      <c r="F305" s="569"/>
      <c r="G305" s="569"/>
      <c r="H305" s="569"/>
      <c r="I305" s="569"/>
      <c r="J305" s="569"/>
      <c r="K305" s="569"/>
      <c r="L305" s="569"/>
      <c r="M305" s="569"/>
      <c r="N305" s="569"/>
      <c r="O305" s="569"/>
      <c r="P305" s="569"/>
      <c r="Q305" s="569"/>
      <c r="R305" s="569"/>
      <c r="S305" s="569"/>
      <c r="T305" s="569"/>
      <c r="U305" s="569"/>
      <c r="V305" s="569"/>
      <c r="W305" s="569"/>
      <c r="X305" s="569"/>
      <c r="Y305" s="569"/>
      <c r="Z305" s="569"/>
    </row>
    <row r="306">
      <c r="A306" s="569"/>
      <c r="B306" s="569"/>
      <c r="C306" s="569"/>
      <c r="D306" s="569"/>
      <c r="E306" s="569"/>
      <c r="F306" s="569"/>
      <c r="G306" s="569"/>
      <c r="H306" s="569"/>
      <c r="I306" s="569"/>
      <c r="J306" s="569"/>
      <c r="K306" s="569"/>
      <c r="L306" s="569"/>
      <c r="M306" s="569"/>
      <c r="N306" s="569"/>
      <c r="O306" s="569"/>
      <c r="P306" s="569"/>
      <c r="Q306" s="569"/>
      <c r="R306" s="569"/>
      <c r="S306" s="569"/>
      <c r="T306" s="569"/>
      <c r="U306" s="569"/>
      <c r="V306" s="569"/>
      <c r="W306" s="569"/>
      <c r="X306" s="569"/>
      <c r="Y306" s="569"/>
      <c r="Z306" s="569"/>
    </row>
    <row r="307">
      <c r="A307" s="569"/>
      <c r="B307" s="569"/>
      <c r="C307" s="569"/>
      <c r="D307" s="569"/>
      <c r="E307" s="569"/>
      <c r="F307" s="569"/>
      <c r="G307" s="569"/>
      <c r="H307" s="569"/>
      <c r="I307" s="569"/>
      <c r="J307" s="569"/>
      <c r="K307" s="569"/>
      <c r="L307" s="569"/>
      <c r="M307" s="569"/>
      <c r="N307" s="569"/>
      <c r="O307" s="569"/>
      <c r="P307" s="569"/>
      <c r="Q307" s="569"/>
      <c r="R307" s="569"/>
      <c r="S307" s="569"/>
      <c r="T307" s="569"/>
      <c r="U307" s="569"/>
      <c r="V307" s="569"/>
      <c r="W307" s="569"/>
      <c r="X307" s="569"/>
      <c r="Y307" s="569"/>
      <c r="Z307" s="569"/>
    </row>
    <row r="308">
      <c r="A308" s="569"/>
      <c r="B308" s="569"/>
      <c r="C308" s="569"/>
      <c r="D308" s="569"/>
      <c r="E308" s="569"/>
      <c r="F308" s="569"/>
      <c r="G308" s="569"/>
      <c r="H308" s="569"/>
      <c r="I308" s="569"/>
      <c r="J308" s="569"/>
      <c r="K308" s="569"/>
      <c r="L308" s="569"/>
      <c r="M308" s="569"/>
      <c r="N308" s="569"/>
      <c r="O308" s="569"/>
      <c r="P308" s="569"/>
      <c r="Q308" s="569"/>
      <c r="R308" s="569"/>
      <c r="S308" s="569"/>
      <c r="T308" s="569"/>
      <c r="U308" s="569"/>
      <c r="V308" s="569"/>
      <c r="W308" s="569"/>
      <c r="X308" s="569"/>
      <c r="Y308" s="569"/>
      <c r="Z308" s="569"/>
    </row>
    <row r="309">
      <c r="A309" s="569"/>
      <c r="B309" s="569"/>
      <c r="C309" s="569"/>
      <c r="D309" s="569"/>
      <c r="E309" s="569"/>
      <c r="F309" s="569"/>
      <c r="G309" s="569"/>
      <c r="H309" s="569"/>
      <c r="I309" s="569"/>
      <c r="J309" s="569"/>
      <c r="K309" s="569"/>
      <c r="L309" s="569"/>
      <c r="M309" s="569"/>
      <c r="N309" s="569"/>
      <c r="O309" s="569"/>
      <c r="P309" s="569"/>
      <c r="Q309" s="569"/>
      <c r="R309" s="569"/>
      <c r="S309" s="569"/>
      <c r="T309" s="569"/>
      <c r="U309" s="569"/>
      <c r="V309" s="569"/>
      <c r="W309" s="569"/>
      <c r="X309" s="569"/>
      <c r="Y309" s="569"/>
      <c r="Z309" s="569"/>
    </row>
    <row r="310">
      <c r="A310" s="569"/>
      <c r="B310" s="569"/>
      <c r="C310" s="569"/>
      <c r="D310" s="569"/>
      <c r="E310" s="569"/>
      <c r="F310" s="569"/>
      <c r="G310" s="569"/>
      <c r="H310" s="569"/>
      <c r="I310" s="569"/>
      <c r="J310" s="569"/>
      <c r="K310" s="569"/>
      <c r="L310" s="569"/>
      <c r="M310" s="569"/>
      <c r="N310" s="569"/>
      <c r="O310" s="569"/>
      <c r="P310" s="569"/>
      <c r="Q310" s="569"/>
      <c r="R310" s="569"/>
      <c r="S310" s="569"/>
      <c r="T310" s="569"/>
      <c r="U310" s="569"/>
      <c r="V310" s="569"/>
      <c r="W310" s="569"/>
      <c r="X310" s="569"/>
      <c r="Y310" s="569"/>
      <c r="Z310" s="569"/>
    </row>
    <row r="311">
      <c r="A311" s="569"/>
      <c r="B311" s="569"/>
      <c r="C311" s="569"/>
      <c r="D311" s="569"/>
      <c r="E311" s="569"/>
      <c r="F311" s="569"/>
      <c r="G311" s="569"/>
      <c r="H311" s="569"/>
      <c r="I311" s="569"/>
      <c r="J311" s="569"/>
      <c r="K311" s="569"/>
      <c r="L311" s="569"/>
      <c r="M311" s="569"/>
      <c r="N311" s="569"/>
      <c r="O311" s="569"/>
      <c r="P311" s="569"/>
      <c r="Q311" s="569"/>
      <c r="R311" s="569"/>
      <c r="S311" s="569"/>
      <c r="T311" s="569"/>
      <c r="U311" s="569"/>
      <c r="V311" s="569"/>
      <c r="W311" s="569"/>
      <c r="X311" s="569"/>
      <c r="Y311" s="569"/>
      <c r="Z311" s="569"/>
    </row>
    <row r="312">
      <c r="A312" s="569"/>
      <c r="B312" s="569"/>
      <c r="C312" s="569"/>
      <c r="D312" s="569"/>
      <c r="E312" s="569"/>
      <c r="F312" s="569"/>
      <c r="G312" s="569"/>
      <c r="H312" s="569"/>
      <c r="I312" s="569"/>
      <c r="J312" s="569"/>
      <c r="K312" s="569"/>
      <c r="L312" s="569"/>
      <c r="M312" s="569"/>
      <c r="N312" s="569"/>
      <c r="O312" s="569"/>
      <c r="P312" s="569"/>
      <c r="Q312" s="569"/>
      <c r="R312" s="569"/>
      <c r="S312" s="569"/>
      <c r="T312" s="569"/>
      <c r="U312" s="569"/>
      <c r="V312" s="569"/>
      <c r="W312" s="569"/>
      <c r="X312" s="569"/>
      <c r="Y312" s="569"/>
      <c r="Z312" s="569"/>
    </row>
    <row r="313">
      <c r="A313" s="569"/>
      <c r="B313" s="569"/>
      <c r="C313" s="569"/>
      <c r="D313" s="569"/>
      <c r="E313" s="569"/>
      <c r="F313" s="569"/>
      <c r="G313" s="569"/>
      <c r="H313" s="569"/>
      <c r="I313" s="569"/>
      <c r="J313" s="569"/>
      <c r="K313" s="569"/>
      <c r="L313" s="569"/>
      <c r="M313" s="569"/>
      <c r="N313" s="569"/>
      <c r="O313" s="569"/>
      <c r="P313" s="569"/>
      <c r="Q313" s="569"/>
      <c r="R313" s="569"/>
      <c r="S313" s="569"/>
      <c r="T313" s="569"/>
      <c r="U313" s="569"/>
      <c r="V313" s="569"/>
      <c r="W313" s="569"/>
      <c r="X313" s="569"/>
      <c r="Y313" s="569"/>
      <c r="Z313" s="569"/>
    </row>
    <row r="314">
      <c r="A314" s="569"/>
      <c r="B314" s="569"/>
      <c r="C314" s="569"/>
      <c r="D314" s="569"/>
      <c r="E314" s="569"/>
      <c r="F314" s="569"/>
      <c r="G314" s="569"/>
      <c r="H314" s="569"/>
      <c r="I314" s="569"/>
      <c r="J314" s="569"/>
      <c r="K314" s="569"/>
      <c r="L314" s="569"/>
      <c r="M314" s="569"/>
      <c r="N314" s="569"/>
      <c r="O314" s="569"/>
      <c r="P314" s="569"/>
      <c r="Q314" s="569"/>
      <c r="R314" s="569"/>
      <c r="S314" s="569"/>
      <c r="T314" s="569"/>
      <c r="U314" s="569"/>
      <c r="V314" s="569"/>
      <c r="W314" s="569"/>
      <c r="X314" s="569"/>
      <c r="Y314" s="569"/>
      <c r="Z314" s="569"/>
    </row>
    <row r="315">
      <c r="A315" s="569"/>
      <c r="B315" s="569"/>
      <c r="C315" s="569"/>
      <c r="D315" s="569"/>
      <c r="E315" s="569"/>
      <c r="F315" s="569"/>
      <c r="G315" s="569"/>
      <c r="H315" s="569"/>
      <c r="I315" s="569"/>
      <c r="J315" s="569"/>
      <c r="K315" s="569"/>
      <c r="L315" s="569"/>
      <c r="M315" s="569"/>
      <c r="N315" s="569"/>
      <c r="O315" s="569"/>
      <c r="P315" s="569"/>
      <c r="Q315" s="569"/>
      <c r="R315" s="569"/>
      <c r="S315" s="569"/>
      <c r="T315" s="569"/>
      <c r="U315" s="569"/>
      <c r="V315" s="569"/>
      <c r="W315" s="569"/>
      <c r="X315" s="569"/>
      <c r="Y315" s="569"/>
      <c r="Z315" s="569"/>
    </row>
    <row r="316">
      <c r="A316" s="569"/>
      <c r="B316" s="569"/>
      <c r="C316" s="569"/>
      <c r="D316" s="569"/>
      <c r="E316" s="569"/>
      <c r="F316" s="569"/>
      <c r="G316" s="569"/>
      <c r="H316" s="569"/>
      <c r="I316" s="569"/>
      <c r="J316" s="569"/>
      <c r="K316" s="569"/>
      <c r="L316" s="569"/>
      <c r="M316" s="569"/>
      <c r="N316" s="569"/>
      <c r="O316" s="569"/>
      <c r="P316" s="569"/>
      <c r="Q316" s="569"/>
      <c r="R316" s="569"/>
      <c r="S316" s="569"/>
      <c r="T316" s="569"/>
      <c r="U316" s="569"/>
      <c r="V316" s="569"/>
      <c r="W316" s="569"/>
      <c r="X316" s="569"/>
      <c r="Y316" s="569"/>
      <c r="Z316" s="569"/>
    </row>
    <row r="317">
      <c r="A317" s="569"/>
      <c r="B317" s="569"/>
      <c r="C317" s="569"/>
      <c r="D317" s="569"/>
      <c r="E317" s="569"/>
      <c r="F317" s="569"/>
      <c r="G317" s="569"/>
      <c r="H317" s="569"/>
      <c r="I317" s="569"/>
      <c r="J317" s="569"/>
      <c r="K317" s="569"/>
      <c r="L317" s="569"/>
      <c r="M317" s="569"/>
      <c r="N317" s="569"/>
      <c r="O317" s="569"/>
      <c r="P317" s="569"/>
      <c r="Q317" s="569"/>
      <c r="R317" s="569"/>
      <c r="S317" s="569"/>
      <c r="T317" s="569"/>
      <c r="U317" s="569"/>
      <c r="V317" s="569"/>
      <c r="W317" s="569"/>
      <c r="X317" s="569"/>
      <c r="Y317" s="569"/>
      <c r="Z317" s="569"/>
    </row>
    <row r="318">
      <c r="A318" s="569"/>
      <c r="B318" s="569"/>
      <c r="C318" s="569"/>
      <c r="D318" s="569"/>
      <c r="E318" s="569"/>
      <c r="F318" s="569"/>
      <c r="G318" s="569"/>
      <c r="H318" s="569"/>
      <c r="I318" s="569"/>
      <c r="J318" s="569"/>
      <c r="K318" s="569"/>
      <c r="L318" s="569"/>
      <c r="M318" s="569"/>
      <c r="N318" s="569"/>
      <c r="O318" s="569"/>
      <c r="P318" s="569"/>
      <c r="Q318" s="569"/>
      <c r="R318" s="569"/>
      <c r="S318" s="569"/>
      <c r="T318" s="569"/>
      <c r="U318" s="569"/>
      <c r="V318" s="569"/>
      <c r="W318" s="569"/>
      <c r="X318" s="569"/>
      <c r="Y318" s="569"/>
      <c r="Z318" s="569"/>
    </row>
    <row r="319">
      <c r="A319" s="569"/>
      <c r="B319" s="569"/>
      <c r="C319" s="569"/>
      <c r="D319" s="569"/>
      <c r="E319" s="569"/>
      <c r="F319" s="569"/>
      <c r="G319" s="569"/>
      <c r="H319" s="569"/>
      <c r="I319" s="569"/>
      <c r="J319" s="569"/>
      <c r="K319" s="569"/>
      <c r="L319" s="569"/>
      <c r="M319" s="569"/>
      <c r="N319" s="569"/>
      <c r="O319" s="569"/>
      <c r="P319" s="569"/>
      <c r="Q319" s="569"/>
      <c r="R319" s="569"/>
      <c r="S319" s="569"/>
      <c r="T319" s="569"/>
      <c r="U319" s="569"/>
      <c r="V319" s="569"/>
      <c r="W319" s="569"/>
      <c r="X319" s="569"/>
      <c r="Y319" s="569"/>
      <c r="Z319" s="569"/>
    </row>
    <row r="320">
      <c r="A320" s="569"/>
      <c r="B320" s="569"/>
      <c r="C320" s="569"/>
      <c r="D320" s="569"/>
      <c r="E320" s="569"/>
      <c r="F320" s="569"/>
      <c r="G320" s="569"/>
      <c r="H320" s="569"/>
      <c r="I320" s="569"/>
      <c r="J320" s="569"/>
      <c r="K320" s="569"/>
      <c r="L320" s="569"/>
      <c r="M320" s="569"/>
      <c r="N320" s="569"/>
      <c r="O320" s="569"/>
      <c r="P320" s="569"/>
      <c r="Q320" s="569"/>
      <c r="R320" s="569"/>
      <c r="S320" s="569"/>
      <c r="T320" s="569"/>
      <c r="U320" s="569"/>
      <c r="V320" s="569"/>
      <c r="W320" s="569"/>
      <c r="X320" s="569"/>
      <c r="Y320" s="569"/>
      <c r="Z320" s="569"/>
    </row>
    <row r="321">
      <c r="A321" s="569"/>
      <c r="B321" s="569"/>
      <c r="C321" s="569"/>
      <c r="D321" s="569"/>
      <c r="E321" s="569"/>
      <c r="F321" s="569"/>
      <c r="G321" s="569"/>
      <c r="H321" s="569"/>
      <c r="I321" s="569"/>
      <c r="J321" s="569"/>
      <c r="K321" s="569"/>
      <c r="L321" s="569"/>
      <c r="M321" s="569"/>
      <c r="N321" s="569"/>
      <c r="O321" s="569"/>
      <c r="P321" s="569"/>
      <c r="Q321" s="569"/>
      <c r="R321" s="569"/>
      <c r="S321" s="569"/>
      <c r="T321" s="569"/>
      <c r="U321" s="569"/>
      <c r="V321" s="569"/>
      <c r="W321" s="569"/>
      <c r="X321" s="569"/>
      <c r="Y321" s="569"/>
      <c r="Z321" s="569"/>
    </row>
    <row r="322">
      <c r="A322" s="569"/>
      <c r="B322" s="569"/>
      <c r="C322" s="569"/>
      <c r="D322" s="569"/>
      <c r="E322" s="569"/>
      <c r="F322" s="569"/>
      <c r="G322" s="569"/>
      <c r="H322" s="569"/>
      <c r="I322" s="569"/>
      <c r="J322" s="569"/>
      <c r="K322" s="569"/>
      <c r="L322" s="569"/>
      <c r="M322" s="569"/>
      <c r="N322" s="569"/>
      <c r="O322" s="569"/>
      <c r="P322" s="569"/>
      <c r="Q322" s="569"/>
      <c r="R322" s="569"/>
      <c r="S322" s="569"/>
      <c r="T322" s="569"/>
      <c r="U322" s="569"/>
      <c r="V322" s="569"/>
      <c r="W322" s="569"/>
      <c r="X322" s="569"/>
      <c r="Y322" s="569"/>
      <c r="Z322" s="569"/>
    </row>
    <row r="323">
      <c r="A323" s="569"/>
      <c r="B323" s="569"/>
      <c r="C323" s="569"/>
      <c r="D323" s="569"/>
      <c r="E323" s="569"/>
      <c r="F323" s="569"/>
      <c r="G323" s="569"/>
      <c r="H323" s="569"/>
      <c r="I323" s="569"/>
      <c r="J323" s="569"/>
      <c r="K323" s="569"/>
      <c r="L323" s="569"/>
      <c r="M323" s="569"/>
      <c r="N323" s="569"/>
      <c r="O323" s="569"/>
      <c r="P323" s="569"/>
      <c r="Q323" s="569"/>
      <c r="R323" s="569"/>
      <c r="S323" s="569"/>
      <c r="T323" s="569"/>
      <c r="U323" s="569"/>
      <c r="V323" s="569"/>
      <c r="W323" s="569"/>
      <c r="X323" s="569"/>
      <c r="Y323" s="569"/>
      <c r="Z323" s="569"/>
    </row>
    <row r="324">
      <c r="A324" s="569"/>
      <c r="B324" s="569"/>
      <c r="C324" s="569"/>
      <c r="D324" s="569"/>
      <c r="E324" s="569"/>
      <c r="F324" s="569"/>
      <c r="G324" s="569"/>
      <c r="H324" s="569"/>
      <c r="I324" s="569"/>
      <c r="J324" s="569"/>
      <c r="K324" s="569"/>
      <c r="L324" s="569"/>
      <c r="M324" s="569"/>
      <c r="N324" s="569"/>
      <c r="O324" s="569"/>
      <c r="P324" s="569"/>
      <c r="Q324" s="569"/>
      <c r="R324" s="569"/>
      <c r="S324" s="569"/>
      <c r="T324" s="569"/>
      <c r="U324" s="569"/>
      <c r="V324" s="569"/>
      <c r="W324" s="569"/>
      <c r="X324" s="569"/>
      <c r="Y324" s="569"/>
      <c r="Z324" s="569"/>
    </row>
    <row r="325">
      <c r="A325" s="569"/>
      <c r="B325" s="569"/>
      <c r="C325" s="569"/>
      <c r="D325" s="569"/>
      <c r="E325" s="569"/>
      <c r="F325" s="569"/>
      <c r="G325" s="569"/>
      <c r="H325" s="569"/>
      <c r="I325" s="569"/>
      <c r="J325" s="569"/>
      <c r="K325" s="569"/>
      <c r="L325" s="569"/>
      <c r="M325" s="569"/>
      <c r="N325" s="569"/>
      <c r="O325" s="569"/>
      <c r="P325" s="569"/>
      <c r="Q325" s="569"/>
      <c r="R325" s="569"/>
      <c r="S325" s="569"/>
      <c r="T325" s="569"/>
      <c r="U325" s="569"/>
      <c r="V325" s="569"/>
      <c r="W325" s="569"/>
      <c r="X325" s="569"/>
      <c r="Y325" s="569"/>
      <c r="Z325" s="569"/>
    </row>
    <row r="326">
      <c r="A326" s="569"/>
      <c r="B326" s="569"/>
      <c r="C326" s="569"/>
      <c r="D326" s="569"/>
      <c r="E326" s="569"/>
      <c r="F326" s="569"/>
      <c r="G326" s="569"/>
      <c r="H326" s="569"/>
      <c r="I326" s="569"/>
      <c r="J326" s="569"/>
      <c r="K326" s="569"/>
      <c r="L326" s="569"/>
      <c r="M326" s="569"/>
      <c r="N326" s="569"/>
      <c r="O326" s="569"/>
      <c r="P326" s="569"/>
      <c r="Q326" s="569"/>
      <c r="R326" s="569"/>
      <c r="S326" s="569"/>
      <c r="T326" s="569"/>
      <c r="U326" s="569"/>
      <c r="V326" s="569"/>
      <c r="W326" s="569"/>
      <c r="X326" s="569"/>
      <c r="Y326" s="569"/>
      <c r="Z326" s="569"/>
    </row>
    <row r="327">
      <c r="A327" s="569"/>
      <c r="B327" s="569"/>
      <c r="C327" s="569"/>
      <c r="D327" s="569"/>
      <c r="E327" s="569"/>
      <c r="F327" s="569"/>
      <c r="G327" s="569"/>
      <c r="H327" s="569"/>
      <c r="I327" s="569"/>
      <c r="J327" s="569"/>
      <c r="K327" s="569"/>
      <c r="L327" s="569"/>
      <c r="M327" s="569"/>
      <c r="N327" s="569"/>
      <c r="O327" s="569"/>
      <c r="P327" s="569"/>
      <c r="Q327" s="569"/>
      <c r="R327" s="569"/>
      <c r="S327" s="569"/>
      <c r="T327" s="569"/>
      <c r="U327" s="569"/>
      <c r="V327" s="569"/>
      <c r="W327" s="569"/>
      <c r="X327" s="569"/>
      <c r="Y327" s="569"/>
      <c r="Z327" s="569"/>
    </row>
    <row r="328">
      <c r="A328" s="569"/>
      <c r="B328" s="569"/>
      <c r="C328" s="569"/>
      <c r="D328" s="569"/>
      <c r="E328" s="569"/>
      <c r="F328" s="569"/>
      <c r="G328" s="569"/>
      <c r="H328" s="569"/>
      <c r="I328" s="569"/>
      <c r="J328" s="569"/>
      <c r="K328" s="569"/>
      <c r="L328" s="569"/>
      <c r="M328" s="569"/>
      <c r="N328" s="569"/>
      <c r="O328" s="569"/>
      <c r="P328" s="569"/>
      <c r="Q328" s="569"/>
      <c r="R328" s="569"/>
      <c r="S328" s="569"/>
      <c r="T328" s="569"/>
      <c r="U328" s="569"/>
      <c r="V328" s="569"/>
      <c r="W328" s="569"/>
      <c r="X328" s="569"/>
      <c r="Y328" s="569"/>
      <c r="Z328" s="569"/>
    </row>
    <row r="329">
      <c r="A329" s="569"/>
      <c r="B329" s="569"/>
      <c r="C329" s="569"/>
      <c r="D329" s="569"/>
      <c r="E329" s="569"/>
      <c r="F329" s="569"/>
      <c r="G329" s="569"/>
      <c r="H329" s="569"/>
      <c r="I329" s="569"/>
      <c r="J329" s="569"/>
      <c r="K329" s="569"/>
      <c r="L329" s="569"/>
      <c r="M329" s="569"/>
      <c r="N329" s="569"/>
      <c r="O329" s="569"/>
      <c r="P329" s="569"/>
      <c r="Q329" s="569"/>
      <c r="R329" s="569"/>
      <c r="S329" s="569"/>
      <c r="T329" s="569"/>
      <c r="U329" s="569"/>
      <c r="V329" s="569"/>
      <c r="W329" s="569"/>
      <c r="X329" s="569"/>
      <c r="Y329" s="569"/>
      <c r="Z329" s="569"/>
    </row>
    <row r="330">
      <c r="A330" s="569"/>
      <c r="B330" s="569"/>
      <c r="C330" s="569"/>
      <c r="D330" s="569"/>
      <c r="E330" s="569"/>
      <c r="F330" s="569"/>
      <c r="G330" s="569"/>
      <c r="H330" s="569"/>
      <c r="I330" s="569"/>
      <c r="J330" s="569"/>
      <c r="K330" s="569"/>
      <c r="L330" s="569"/>
      <c r="M330" s="569"/>
      <c r="N330" s="569"/>
      <c r="O330" s="569"/>
      <c r="P330" s="569"/>
      <c r="Q330" s="569"/>
      <c r="R330" s="569"/>
      <c r="S330" s="569"/>
      <c r="T330" s="569"/>
      <c r="U330" s="569"/>
      <c r="V330" s="569"/>
      <c r="W330" s="569"/>
      <c r="X330" s="569"/>
      <c r="Y330" s="569"/>
      <c r="Z330" s="569"/>
    </row>
    <row r="331">
      <c r="A331" s="569"/>
      <c r="B331" s="569"/>
      <c r="C331" s="569"/>
      <c r="D331" s="569"/>
      <c r="E331" s="569"/>
      <c r="F331" s="569"/>
      <c r="G331" s="569"/>
      <c r="H331" s="569"/>
      <c r="I331" s="569"/>
      <c r="J331" s="569"/>
      <c r="K331" s="569"/>
      <c r="L331" s="569"/>
      <c r="M331" s="569"/>
      <c r="N331" s="569"/>
      <c r="O331" s="569"/>
      <c r="P331" s="569"/>
      <c r="Q331" s="569"/>
      <c r="R331" s="569"/>
      <c r="S331" s="569"/>
      <c r="T331" s="569"/>
      <c r="U331" s="569"/>
      <c r="V331" s="569"/>
      <c r="W331" s="569"/>
      <c r="X331" s="569"/>
      <c r="Y331" s="569"/>
      <c r="Z331" s="569"/>
    </row>
    <row r="332">
      <c r="A332" s="569"/>
      <c r="B332" s="569"/>
      <c r="C332" s="569"/>
      <c r="D332" s="569"/>
      <c r="E332" s="569"/>
      <c r="F332" s="569"/>
      <c r="G332" s="569"/>
      <c r="H332" s="569"/>
      <c r="I332" s="569"/>
      <c r="J332" s="569"/>
      <c r="K332" s="569"/>
      <c r="L332" s="569"/>
      <c r="M332" s="569"/>
      <c r="N332" s="569"/>
      <c r="O332" s="569"/>
      <c r="P332" s="569"/>
      <c r="Q332" s="569"/>
      <c r="R332" s="569"/>
      <c r="S332" s="569"/>
      <c r="T332" s="569"/>
      <c r="U332" s="569"/>
      <c r="V332" s="569"/>
      <c r="W332" s="569"/>
      <c r="X332" s="569"/>
      <c r="Y332" s="569"/>
      <c r="Z332" s="569"/>
    </row>
    <row r="333">
      <c r="A333" s="569"/>
      <c r="B333" s="569"/>
      <c r="C333" s="569"/>
      <c r="D333" s="569"/>
      <c r="E333" s="569"/>
      <c r="F333" s="569"/>
      <c r="G333" s="569"/>
      <c r="H333" s="569"/>
      <c r="I333" s="569"/>
      <c r="J333" s="569"/>
      <c r="K333" s="569"/>
      <c r="L333" s="569"/>
      <c r="M333" s="569"/>
      <c r="N333" s="569"/>
      <c r="O333" s="569"/>
      <c r="P333" s="569"/>
      <c r="Q333" s="569"/>
      <c r="R333" s="569"/>
      <c r="S333" s="569"/>
      <c r="T333" s="569"/>
      <c r="U333" s="569"/>
      <c r="V333" s="569"/>
      <c r="W333" s="569"/>
      <c r="X333" s="569"/>
      <c r="Y333" s="569"/>
      <c r="Z333" s="569"/>
    </row>
    <row r="334">
      <c r="A334" s="569"/>
      <c r="B334" s="569"/>
      <c r="C334" s="569"/>
      <c r="D334" s="569"/>
      <c r="E334" s="569"/>
      <c r="F334" s="569"/>
      <c r="G334" s="569"/>
      <c r="H334" s="569"/>
      <c r="I334" s="569"/>
      <c r="J334" s="569"/>
      <c r="K334" s="569"/>
      <c r="L334" s="569"/>
      <c r="M334" s="569"/>
      <c r="N334" s="569"/>
      <c r="O334" s="569"/>
      <c r="P334" s="569"/>
      <c r="Q334" s="569"/>
      <c r="R334" s="569"/>
      <c r="S334" s="569"/>
      <c r="T334" s="569"/>
      <c r="U334" s="569"/>
      <c r="V334" s="569"/>
      <c r="W334" s="569"/>
      <c r="X334" s="569"/>
      <c r="Y334" s="569"/>
      <c r="Z334" s="569"/>
    </row>
    <row r="335">
      <c r="A335" s="569"/>
      <c r="B335" s="569"/>
      <c r="C335" s="569"/>
      <c r="D335" s="569"/>
      <c r="E335" s="569"/>
      <c r="F335" s="569"/>
      <c r="G335" s="569"/>
      <c r="H335" s="569"/>
      <c r="I335" s="569"/>
      <c r="J335" s="569"/>
      <c r="K335" s="569"/>
      <c r="L335" s="569"/>
      <c r="M335" s="569"/>
      <c r="N335" s="569"/>
      <c r="O335" s="569"/>
      <c r="P335" s="569"/>
      <c r="Q335" s="569"/>
      <c r="R335" s="569"/>
      <c r="S335" s="569"/>
      <c r="T335" s="569"/>
      <c r="U335" s="569"/>
      <c r="V335" s="569"/>
      <c r="W335" s="569"/>
      <c r="X335" s="569"/>
      <c r="Y335" s="569"/>
      <c r="Z335" s="569"/>
    </row>
    <row r="336">
      <c r="A336" s="569"/>
      <c r="B336" s="569"/>
      <c r="C336" s="569"/>
      <c r="D336" s="569"/>
      <c r="E336" s="569"/>
      <c r="F336" s="569"/>
      <c r="G336" s="569"/>
      <c r="H336" s="569"/>
      <c r="I336" s="569"/>
      <c r="J336" s="569"/>
      <c r="K336" s="569"/>
      <c r="L336" s="569"/>
      <c r="M336" s="569"/>
      <c r="N336" s="569"/>
      <c r="O336" s="569"/>
      <c r="P336" s="569"/>
      <c r="Q336" s="569"/>
      <c r="R336" s="569"/>
      <c r="S336" s="569"/>
      <c r="T336" s="569"/>
      <c r="U336" s="569"/>
      <c r="V336" s="569"/>
      <c r="W336" s="569"/>
      <c r="X336" s="569"/>
      <c r="Y336" s="569"/>
      <c r="Z336" s="569"/>
    </row>
    <row r="337">
      <c r="A337" s="569"/>
      <c r="B337" s="569"/>
      <c r="C337" s="569"/>
      <c r="D337" s="569"/>
      <c r="E337" s="569"/>
      <c r="F337" s="569"/>
      <c r="G337" s="569"/>
      <c r="H337" s="569"/>
      <c r="I337" s="569"/>
      <c r="J337" s="569"/>
      <c r="K337" s="569"/>
      <c r="L337" s="569"/>
      <c r="M337" s="569"/>
      <c r="N337" s="569"/>
      <c r="O337" s="569"/>
      <c r="P337" s="569"/>
      <c r="Q337" s="569"/>
      <c r="R337" s="569"/>
      <c r="S337" s="569"/>
      <c r="T337" s="569"/>
      <c r="U337" s="569"/>
      <c r="V337" s="569"/>
      <c r="W337" s="569"/>
      <c r="X337" s="569"/>
      <c r="Y337" s="569"/>
      <c r="Z337" s="569"/>
    </row>
    <row r="338">
      <c r="A338" s="569"/>
      <c r="B338" s="569"/>
      <c r="C338" s="569"/>
      <c r="D338" s="569"/>
      <c r="E338" s="569"/>
      <c r="F338" s="569"/>
      <c r="G338" s="569"/>
      <c r="H338" s="569"/>
      <c r="I338" s="569"/>
      <c r="J338" s="569"/>
      <c r="K338" s="569"/>
      <c r="L338" s="569"/>
      <c r="M338" s="569"/>
      <c r="N338" s="569"/>
      <c r="O338" s="569"/>
      <c r="P338" s="569"/>
      <c r="Q338" s="569"/>
      <c r="R338" s="569"/>
      <c r="S338" s="569"/>
      <c r="T338" s="569"/>
      <c r="U338" s="569"/>
      <c r="V338" s="569"/>
      <c r="W338" s="569"/>
      <c r="X338" s="569"/>
      <c r="Y338" s="569"/>
      <c r="Z338" s="569"/>
    </row>
    <row r="339">
      <c r="A339" s="569"/>
      <c r="B339" s="569"/>
      <c r="C339" s="569"/>
      <c r="D339" s="569"/>
      <c r="E339" s="569"/>
      <c r="F339" s="569"/>
      <c r="G339" s="569"/>
      <c r="H339" s="569"/>
      <c r="I339" s="569"/>
      <c r="J339" s="569"/>
      <c r="K339" s="569"/>
      <c r="L339" s="569"/>
      <c r="M339" s="569"/>
      <c r="N339" s="569"/>
      <c r="O339" s="569"/>
      <c r="P339" s="569"/>
      <c r="Q339" s="569"/>
      <c r="R339" s="569"/>
      <c r="S339" s="569"/>
      <c r="T339" s="569"/>
      <c r="U339" s="569"/>
      <c r="V339" s="569"/>
      <c r="W339" s="569"/>
      <c r="X339" s="569"/>
      <c r="Y339" s="569"/>
      <c r="Z339" s="569"/>
    </row>
    <row r="340">
      <c r="A340" s="569"/>
      <c r="B340" s="569"/>
      <c r="C340" s="569"/>
      <c r="D340" s="569"/>
      <c r="E340" s="569"/>
      <c r="F340" s="569"/>
      <c r="G340" s="569"/>
      <c r="H340" s="569"/>
      <c r="I340" s="569"/>
      <c r="J340" s="569"/>
      <c r="K340" s="569"/>
      <c r="L340" s="569"/>
      <c r="M340" s="569"/>
      <c r="N340" s="569"/>
      <c r="O340" s="569"/>
      <c r="P340" s="569"/>
      <c r="Q340" s="569"/>
      <c r="R340" s="569"/>
      <c r="S340" s="569"/>
      <c r="T340" s="569"/>
      <c r="U340" s="569"/>
      <c r="V340" s="569"/>
      <c r="W340" s="569"/>
      <c r="X340" s="569"/>
      <c r="Y340" s="569"/>
      <c r="Z340" s="569"/>
    </row>
    <row r="341">
      <c r="A341" s="569"/>
      <c r="B341" s="569"/>
      <c r="C341" s="569"/>
      <c r="D341" s="569"/>
      <c r="E341" s="569"/>
      <c r="F341" s="569"/>
      <c r="G341" s="569"/>
      <c r="H341" s="569"/>
      <c r="I341" s="569"/>
      <c r="J341" s="569"/>
      <c r="K341" s="569"/>
      <c r="L341" s="569"/>
      <c r="M341" s="569"/>
      <c r="N341" s="569"/>
      <c r="O341" s="569"/>
      <c r="P341" s="569"/>
      <c r="Q341" s="569"/>
      <c r="R341" s="569"/>
      <c r="S341" s="569"/>
      <c r="T341" s="569"/>
      <c r="U341" s="569"/>
      <c r="V341" s="569"/>
      <c r="W341" s="569"/>
      <c r="X341" s="569"/>
      <c r="Y341" s="569"/>
      <c r="Z341" s="569"/>
    </row>
    <row r="342">
      <c r="A342" s="569"/>
      <c r="B342" s="569"/>
      <c r="C342" s="569"/>
      <c r="D342" s="569"/>
      <c r="E342" s="569"/>
      <c r="F342" s="569"/>
      <c r="G342" s="569"/>
      <c r="H342" s="569"/>
      <c r="I342" s="569"/>
      <c r="J342" s="569"/>
      <c r="K342" s="569"/>
      <c r="L342" s="569"/>
      <c r="M342" s="569"/>
      <c r="N342" s="569"/>
      <c r="O342" s="569"/>
      <c r="P342" s="569"/>
      <c r="Q342" s="569"/>
      <c r="R342" s="569"/>
      <c r="S342" s="569"/>
      <c r="T342" s="569"/>
      <c r="U342" s="569"/>
      <c r="V342" s="569"/>
      <c r="W342" s="569"/>
      <c r="X342" s="569"/>
      <c r="Y342" s="569"/>
      <c r="Z342" s="569"/>
    </row>
    <row r="343">
      <c r="A343" s="569"/>
      <c r="B343" s="569"/>
      <c r="C343" s="569"/>
      <c r="D343" s="569"/>
      <c r="E343" s="569"/>
      <c r="F343" s="569"/>
      <c r="G343" s="569"/>
      <c r="H343" s="569"/>
      <c r="I343" s="569"/>
      <c r="J343" s="569"/>
      <c r="K343" s="569"/>
      <c r="L343" s="569"/>
      <c r="M343" s="569"/>
      <c r="N343" s="569"/>
      <c r="O343" s="569"/>
      <c r="P343" s="569"/>
      <c r="Q343" s="569"/>
      <c r="R343" s="569"/>
      <c r="S343" s="569"/>
      <c r="T343" s="569"/>
      <c r="U343" s="569"/>
      <c r="V343" s="569"/>
      <c r="W343" s="569"/>
      <c r="X343" s="569"/>
      <c r="Y343" s="569"/>
      <c r="Z343" s="569"/>
    </row>
    <row r="344">
      <c r="A344" s="569"/>
      <c r="B344" s="569"/>
      <c r="C344" s="569"/>
      <c r="D344" s="569"/>
      <c r="E344" s="569"/>
      <c r="F344" s="569"/>
      <c r="G344" s="569"/>
      <c r="H344" s="569"/>
      <c r="I344" s="569"/>
      <c r="J344" s="569"/>
      <c r="K344" s="569"/>
      <c r="L344" s="569"/>
      <c r="M344" s="569"/>
      <c r="N344" s="569"/>
      <c r="O344" s="569"/>
      <c r="P344" s="569"/>
      <c r="Q344" s="569"/>
      <c r="R344" s="569"/>
      <c r="S344" s="569"/>
      <c r="T344" s="569"/>
      <c r="U344" s="569"/>
      <c r="V344" s="569"/>
      <c r="W344" s="569"/>
      <c r="X344" s="569"/>
      <c r="Y344" s="569"/>
      <c r="Z344" s="569"/>
    </row>
    <row r="345">
      <c r="A345" s="569"/>
      <c r="B345" s="569"/>
      <c r="C345" s="569"/>
      <c r="D345" s="569"/>
      <c r="E345" s="569"/>
      <c r="F345" s="569"/>
      <c r="G345" s="569"/>
      <c r="H345" s="569"/>
      <c r="I345" s="569"/>
      <c r="J345" s="569"/>
      <c r="K345" s="569"/>
      <c r="L345" s="569"/>
      <c r="M345" s="569"/>
      <c r="N345" s="569"/>
      <c r="O345" s="569"/>
      <c r="P345" s="569"/>
      <c r="Q345" s="569"/>
      <c r="R345" s="569"/>
      <c r="S345" s="569"/>
      <c r="T345" s="569"/>
      <c r="U345" s="569"/>
      <c r="V345" s="569"/>
      <c r="W345" s="569"/>
      <c r="X345" s="569"/>
      <c r="Y345" s="569"/>
      <c r="Z345" s="569"/>
    </row>
    <row r="346">
      <c r="A346" s="569"/>
      <c r="B346" s="569"/>
      <c r="C346" s="569"/>
      <c r="D346" s="569"/>
      <c r="E346" s="569"/>
      <c r="F346" s="569"/>
      <c r="G346" s="569"/>
      <c r="H346" s="569"/>
      <c r="I346" s="569"/>
      <c r="J346" s="569"/>
      <c r="K346" s="569"/>
      <c r="L346" s="569"/>
      <c r="M346" s="569"/>
      <c r="N346" s="569"/>
      <c r="O346" s="569"/>
      <c r="P346" s="569"/>
      <c r="Q346" s="569"/>
      <c r="R346" s="569"/>
      <c r="S346" s="569"/>
      <c r="T346" s="569"/>
      <c r="U346" s="569"/>
      <c r="V346" s="569"/>
      <c r="W346" s="569"/>
      <c r="X346" s="569"/>
      <c r="Y346" s="569"/>
      <c r="Z346" s="569"/>
    </row>
    <row r="347">
      <c r="A347" s="569"/>
      <c r="B347" s="569"/>
      <c r="C347" s="569"/>
      <c r="D347" s="569"/>
      <c r="E347" s="569"/>
      <c r="F347" s="569"/>
      <c r="G347" s="569"/>
      <c r="H347" s="569"/>
      <c r="I347" s="569"/>
      <c r="J347" s="569"/>
      <c r="K347" s="569"/>
      <c r="L347" s="569"/>
      <c r="M347" s="569"/>
      <c r="N347" s="569"/>
      <c r="O347" s="569"/>
      <c r="P347" s="569"/>
      <c r="Q347" s="569"/>
      <c r="R347" s="569"/>
      <c r="S347" s="569"/>
      <c r="T347" s="569"/>
      <c r="U347" s="569"/>
      <c r="V347" s="569"/>
      <c r="W347" s="569"/>
      <c r="X347" s="569"/>
      <c r="Y347" s="569"/>
      <c r="Z347" s="569"/>
    </row>
    <row r="348">
      <c r="A348" s="569"/>
      <c r="B348" s="569"/>
      <c r="C348" s="569"/>
      <c r="D348" s="569"/>
      <c r="E348" s="569"/>
      <c r="F348" s="569"/>
      <c r="G348" s="569"/>
      <c r="H348" s="569"/>
      <c r="I348" s="569"/>
      <c r="J348" s="569"/>
      <c r="K348" s="569"/>
      <c r="L348" s="569"/>
      <c r="M348" s="569"/>
      <c r="N348" s="569"/>
      <c r="O348" s="569"/>
      <c r="P348" s="569"/>
      <c r="Q348" s="569"/>
      <c r="R348" s="569"/>
      <c r="S348" s="569"/>
      <c r="T348" s="569"/>
      <c r="U348" s="569"/>
      <c r="V348" s="569"/>
      <c r="W348" s="569"/>
      <c r="X348" s="569"/>
      <c r="Y348" s="569"/>
      <c r="Z348" s="569"/>
    </row>
    <row r="349">
      <c r="A349" s="569"/>
      <c r="B349" s="569"/>
      <c r="C349" s="569"/>
      <c r="D349" s="569"/>
      <c r="E349" s="569"/>
      <c r="F349" s="569"/>
      <c r="G349" s="569"/>
      <c r="H349" s="569"/>
      <c r="I349" s="569"/>
      <c r="J349" s="569"/>
      <c r="K349" s="569"/>
      <c r="L349" s="569"/>
      <c r="M349" s="569"/>
      <c r="N349" s="569"/>
      <c r="O349" s="569"/>
      <c r="P349" s="569"/>
      <c r="Q349" s="569"/>
      <c r="R349" s="569"/>
      <c r="S349" s="569"/>
      <c r="T349" s="569"/>
      <c r="U349" s="569"/>
      <c r="V349" s="569"/>
      <c r="W349" s="569"/>
      <c r="X349" s="569"/>
      <c r="Y349" s="569"/>
      <c r="Z349" s="569"/>
    </row>
    <row r="350">
      <c r="A350" s="569"/>
      <c r="B350" s="569"/>
      <c r="C350" s="569"/>
      <c r="D350" s="569"/>
      <c r="E350" s="569"/>
      <c r="F350" s="569"/>
      <c r="G350" s="569"/>
      <c r="H350" s="569"/>
      <c r="I350" s="569"/>
      <c r="J350" s="569"/>
      <c r="K350" s="569"/>
      <c r="L350" s="569"/>
      <c r="M350" s="569"/>
      <c r="N350" s="569"/>
      <c r="O350" s="569"/>
      <c r="P350" s="569"/>
      <c r="Q350" s="569"/>
      <c r="R350" s="569"/>
      <c r="S350" s="569"/>
      <c r="T350" s="569"/>
      <c r="U350" s="569"/>
      <c r="V350" s="569"/>
      <c r="W350" s="569"/>
      <c r="X350" s="569"/>
      <c r="Y350" s="569"/>
      <c r="Z350" s="569"/>
    </row>
    <row r="351">
      <c r="A351" s="569"/>
      <c r="B351" s="569"/>
      <c r="C351" s="569"/>
      <c r="D351" s="569"/>
      <c r="E351" s="569"/>
      <c r="F351" s="569"/>
      <c r="G351" s="569"/>
      <c r="H351" s="569"/>
      <c r="I351" s="569"/>
      <c r="J351" s="569"/>
      <c r="K351" s="569"/>
      <c r="L351" s="569"/>
      <c r="M351" s="569"/>
      <c r="N351" s="569"/>
      <c r="O351" s="569"/>
      <c r="P351" s="569"/>
      <c r="Q351" s="569"/>
      <c r="R351" s="569"/>
      <c r="S351" s="569"/>
      <c r="T351" s="569"/>
      <c r="U351" s="569"/>
      <c r="V351" s="569"/>
      <c r="W351" s="569"/>
      <c r="X351" s="569"/>
      <c r="Y351" s="569"/>
      <c r="Z351" s="569"/>
    </row>
    <row r="352">
      <c r="A352" s="569"/>
      <c r="B352" s="569"/>
      <c r="C352" s="569"/>
      <c r="D352" s="569"/>
      <c r="E352" s="569"/>
      <c r="F352" s="569"/>
      <c r="G352" s="569"/>
      <c r="H352" s="569"/>
      <c r="I352" s="569"/>
      <c r="J352" s="569"/>
      <c r="K352" s="569"/>
      <c r="L352" s="569"/>
      <c r="M352" s="569"/>
      <c r="N352" s="569"/>
      <c r="O352" s="569"/>
      <c r="P352" s="569"/>
      <c r="Q352" s="569"/>
      <c r="R352" s="569"/>
      <c r="S352" s="569"/>
      <c r="T352" s="569"/>
      <c r="U352" s="569"/>
      <c r="V352" s="569"/>
      <c r="W352" s="569"/>
      <c r="X352" s="569"/>
      <c r="Y352" s="569"/>
      <c r="Z352" s="569"/>
    </row>
    <row r="353">
      <c r="A353" s="569"/>
      <c r="B353" s="569"/>
      <c r="C353" s="569"/>
      <c r="D353" s="569"/>
      <c r="E353" s="569"/>
      <c r="F353" s="569"/>
      <c r="G353" s="569"/>
      <c r="H353" s="569"/>
      <c r="I353" s="569"/>
      <c r="J353" s="569"/>
      <c r="K353" s="569"/>
      <c r="L353" s="569"/>
      <c r="M353" s="569"/>
      <c r="N353" s="569"/>
      <c r="O353" s="569"/>
      <c r="P353" s="569"/>
      <c r="Q353" s="569"/>
      <c r="R353" s="569"/>
      <c r="S353" s="569"/>
      <c r="T353" s="569"/>
      <c r="U353" s="569"/>
      <c r="V353" s="569"/>
      <c r="W353" s="569"/>
      <c r="X353" s="569"/>
      <c r="Y353" s="569"/>
      <c r="Z353" s="569"/>
    </row>
    <row r="354">
      <c r="A354" s="569"/>
      <c r="B354" s="569"/>
      <c r="C354" s="569"/>
      <c r="D354" s="569"/>
      <c r="E354" s="569"/>
      <c r="F354" s="569"/>
      <c r="G354" s="569"/>
      <c r="H354" s="569"/>
      <c r="I354" s="569"/>
      <c r="J354" s="569"/>
      <c r="K354" s="569"/>
      <c r="L354" s="569"/>
      <c r="M354" s="569"/>
      <c r="N354" s="569"/>
      <c r="O354" s="569"/>
      <c r="P354" s="569"/>
      <c r="Q354" s="569"/>
      <c r="R354" s="569"/>
      <c r="S354" s="569"/>
      <c r="T354" s="569"/>
      <c r="U354" s="569"/>
      <c r="V354" s="569"/>
      <c r="W354" s="569"/>
      <c r="X354" s="569"/>
      <c r="Y354" s="569"/>
      <c r="Z354" s="569"/>
    </row>
    <row r="355">
      <c r="A355" s="569"/>
      <c r="B355" s="569"/>
      <c r="C355" s="569"/>
      <c r="D355" s="569"/>
      <c r="E355" s="569"/>
      <c r="F355" s="569"/>
      <c r="G355" s="569"/>
      <c r="H355" s="569"/>
      <c r="I355" s="569"/>
      <c r="J355" s="569"/>
      <c r="K355" s="569"/>
      <c r="L355" s="569"/>
      <c r="M355" s="569"/>
      <c r="N355" s="569"/>
      <c r="O355" s="569"/>
      <c r="P355" s="569"/>
      <c r="Q355" s="569"/>
      <c r="R355" s="569"/>
      <c r="S355" s="569"/>
      <c r="T355" s="569"/>
      <c r="U355" s="569"/>
      <c r="V355" s="569"/>
      <c r="W355" s="569"/>
      <c r="X355" s="569"/>
      <c r="Y355" s="569"/>
      <c r="Z355" s="569"/>
    </row>
    <row r="356">
      <c r="A356" s="569"/>
      <c r="B356" s="569"/>
      <c r="C356" s="569"/>
      <c r="D356" s="569"/>
      <c r="E356" s="569"/>
      <c r="F356" s="569"/>
      <c r="G356" s="569"/>
      <c r="H356" s="569"/>
      <c r="I356" s="569"/>
      <c r="J356" s="569"/>
      <c r="K356" s="569"/>
      <c r="L356" s="569"/>
      <c r="M356" s="569"/>
      <c r="N356" s="569"/>
      <c r="O356" s="569"/>
      <c r="P356" s="569"/>
      <c r="Q356" s="569"/>
      <c r="R356" s="569"/>
      <c r="S356" s="569"/>
      <c r="T356" s="569"/>
      <c r="U356" s="569"/>
      <c r="V356" s="569"/>
      <c r="W356" s="569"/>
      <c r="X356" s="569"/>
      <c r="Y356" s="569"/>
      <c r="Z356" s="569"/>
    </row>
    <row r="357">
      <c r="A357" s="569"/>
      <c r="B357" s="569"/>
      <c r="C357" s="569"/>
      <c r="D357" s="569"/>
      <c r="E357" s="569"/>
      <c r="F357" s="569"/>
      <c r="G357" s="569"/>
      <c r="H357" s="569"/>
      <c r="I357" s="569"/>
      <c r="J357" s="569"/>
      <c r="K357" s="569"/>
      <c r="L357" s="569"/>
      <c r="M357" s="569"/>
      <c r="N357" s="569"/>
      <c r="O357" s="569"/>
      <c r="P357" s="569"/>
      <c r="Q357" s="569"/>
      <c r="R357" s="569"/>
      <c r="S357" s="569"/>
      <c r="T357" s="569"/>
      <c r="U357" s="569"/>
      <c r="V357" s="569"/>
      <c r="W357" s="569"/>
      <c r="X357" s="569"/>
      <c r="Y357" s="569"/>
      <c r="Z357" s="569"/>
    </row>
    <row r="358">
      <c r="A358" s="569"/>
      <c r="B358" s="569"/>
      <c r="C358" s="569"/>
      <c r="D358" s="569"/>
      <c r="E358" s="569"/>
      <c r="F358" s="569"/>
      <c r="G358" s="569"/>
      <c r="H358" s="569"/>
      <c r="I358" s="569"/>
      <c r="J358" s="569"/>
      <c r="K358" s="569"/>
      <c r="L358" s="569"/>
      <c r="M358" s="569"/>
      <c r="N358" s="569"/>
      <c r="O358" s="569"/>
      <c r="P358" s="569"/>
      <c r="Q358" s="569"/>
      <c r="R358" s="569"/>
      <c r="S358" s="569"/>
      <c r="T358" s="569"/>
      <c r="U358" s="569"/>
      <c r="V358" s="569"/>
      <c r="W358" s="569"/>
      <c r="X358" s="569"/>
      <c r="Y358" s="569"/>
      <c r="Z358" s="569"/>
    </row>
    <row r="359">
      <c r="A359" s="569"/>
      <c r="B359" s="569"/>
      <c r="C359" s="569"/>
      <c r="D359" s="569"/>
      <c r="E359" s="569"/>
      <c r="F359" s="569"/>
      <c r="G359" s="569"/>
      <c r="H359" s="569"/>
      <c r="I359" s="569"/>
      <c r="J359" s="569"/>
      <c r="K359" s="569"/>
      <c r="L359" s="569"/>
      <c r="M359" s="569"/>
      <c r="N359" s="569"/>
      <c r="O359" s="569"/>
      <c r="P359" s="569"/>
      <c r="Q359" s="569"/>
      <c r="R359" s="569"/>
      <c r="S359" s="569"/>
      <c r="T359" s="569"/>
      <c r="U359" s="569"/>
      <c r="V359" s="569"/>
      <c r="W359" s="569"/>
      <c r="X359" s="569"/>
      <c r="Y359" s="569"/>
      <c r="Z359" s="569"/>
    </row>
    <row r="360">
      <c r="A360" s="569"/>
      <c r="B360" s="569"/>
      <c r="C360" s="569"/>
      <c r="D360" s="569"/>
      <c r="E360" s="569"/>
      <c r="F360" s="569"/>
      <c r="G360" s="569"/>
      <c r="H360" s="569"/>
      <c r="I360" s="569"/>
      <c r="J360" s="569"/>
      <c r="K360" s="569"/>
      <c r="L360" s="569"/>
      <c r="M360" s="569"/>
      <c r="N360" s="569"/>
      <c r="O360" s="569"/>
      <c r="P360" s="569"/>
      <c r="Q360" s="569"/>
      <c r="R360" s="569"/>
      <c r="S360" s="569"/>
      <c r="T360" s="569"/>
      <c r="U360" s="569"/>
      <c r="V360" s="569"/>
      <c r="W360" s="569"/>
      <c r="X360" s="569"/>
      <c r="Y360" s="569"/>
      <c r="Z360" s="569"/>
    </row>
    <row r="361">
      <c r="A361" s="569"/>
      <c r="B361" s="569"/>
      <c r="C361" s="569"/>
      <c r="D361" s="569"/>
      <c r="E361" s="569"/>
      <c r="F361" s="569"/>
      <c r="G361" s="569"/>
      <c r="H361" s="569"/>
      <c r="I361" s="569"/>
      <c r="J361" s="569"/>
      <c r="K361" s="569"/>
      <c r="L361" s="569"/>
      <c r="M361" s="569"/>
      <c r="N361" s="569"/>
      <c r="O361" s="569"/>
      <c r="P361" s="569"/>
      <c r="Q361" s="569"/>
      <c r="R361" s="569"/>
      <c r="S361" s="569"/>
      <c r="T361" s="569"/>
      <c r="U361" s="569"/>
      <c r="V361" s="569"/>
      <c r="W361" s="569"/>
      <c r="X361" s="569"/>
      <c r="Y361" s="569"/>
      <c r="Z361" s="569"/>
    </row>
    <row r="362">
      <c r="A362" s="569"/>
      <c r="B362" s="569"/>
      <c r="C362" s="569"/>
      <c r="D362" s="569"/>
      <c r="E362" s="569"/>
      <c r="F362" s="569"/>
      <c r="G362" s="569"/>
      <c r="H362" s="569"/>
      <c r="I362" s="569"/>
      <c r="J362" s="569"/>
      <c r="K362" s="569"/>
      <c r="L362" s="569"/>
      <c r="M362" s="569"/>
      <c r="N362" s="569"/>
      <c r="O362" s="569"/>
      <c r="P362" s="569"/>
      <c r="Q362" s="569"/>
      <c r="R362" s="569"/>
      <c r="S362" s="569"/>
      <c r="T362" s="569"/>
      <c r="U362" s="569"/>
      <c r="V362" s="569"/>
      <c r="W362" s="569"/>
      <c r="X362" s="569"/>
      <c r="Y362" s="569"/>
      <c r="Z362" s="569"/>
    </row>
    <row r="363">
      <c r="A363" s="569"/>
      <c r="B363" s="569"/>
      <c r="C363" s="569"/>
      <c r="D363" s="569"/>
      <c r="E363" s="569"/>
      <c r="F363" s="569"/>
      <c r="G363" s="569"/>
      <c r="H363" s="569"/>
      <c r="I363" s="569"/>
      <c r="J363" s="569"/>
      <c r="K363" s="569"/>
      <c r="L363" s="569"/>
      <c r="M363" s="569"/>
      <c r="N363" s="569"/>
      <c r="O363" s="569"/>
      <c r="P363" s="569"/>
      <c r="Q363" s="569"/>
      <c r="R363" s="569"/>
      <c r="S363" s="569"/>
      <c r="T363" s="569"/>
      <c r="U363" s="569"/>
      <c r="V363" s="569"/>
      <c r="W363" s="569"/>
      <c r="X363" s="569"/>
      <c r="Y363" s="569"/>
      <c r="Z363" s="569"/>
    </row>
    <row r="364">
      <c r="A364" s="569"/>
      <c r="B364" s="569"/>
      <c r="C364" s="569"/>
      <c r="D364" s="569"/>
      <c r="E364" s="569"/>
      <c r="F364" s="569"/>
      <c r="G364" s="569"/>
      <c r="H364" s="569"/>
      <c r="I364" s="569"/>
      <c r="J364" s="569"/>
      <c r="K364" s="569"/>
      <c r="L364" s="569"/>
      <c r="M364" s="569"/>
      <c r="N364" s="569"/>
      <c r="O364" s="569"/>
      <c r="P364" s="569"/>
      <c r="Q364" s="569"/>
      <c r="R364" s="569"/>
      <c r="S364" s="569"/>
      <c r="T364" s="569"/>
      <c r="U364" s="569"/>
      <c r="V364" s="569"/>
      <c r="W364" s="569"/>
      <c r="X364" s="569"/>
      <c r="Y364" s="569"/>
      <c r="Z364" s="569"/>
    </row>
    <row r="365">
      <c r="A365" s="569"/>
      <c r="B365" s="569"/>
      <c r="C365" s="569"/>
      <c r="D365" s="569"/>
      <c r="E365" s="569"/>
      <c r="F365" s="569"/>
      <c r="G365" s="569"/>
      <c r="H365" s="569"/>
      <c r="I365" s="569"/>
      <c r="J365" s="569"/>
      <c r="K365" s="569"/>
      <c r="L365" s="569"/>
      <c r="M365" s="569"/>
      <c r="N365" s="569"/>
      <c r="O365" s="569"/>
      <c r="P365" s="569"/>
      <c r="Q365" s="569"/>
      <c r="R365" s="569"/>
      <c r="S365" s="569"/>
      <c r="T365" s="569"/>
      <c r="U365" s="569"/>
      <c r="V365" s="569"/>
      <c r="W365" s="569"/>
      <c r="X365" s="569"/>
      <c r="Y365" s="569"/>
      <c r="Z365" s="569"/>
    </row>
    <row r="366">
      <c r="A366" s="569"/>
      <c r="B366" s="569"/>
      <c r="C366" s="569"/>
      <c r="D366" s="569"/>
      <c r="E366" s="569"/>
      <c r="F366" s="569"/>
      <c r="G366" s="569"/>
      <c r="H366" s="569"/>
      <c r="I366" s="569"/>
      <c r="J366" s="569"/>
      <c r="K366" s="569"/>
      <c r="L366" s="569"/>
      <c r="M366" s="569"/>
      <c r="N366" s="569"/>
      <c r="O366" s="569"/>
      <c r="P366" s="569"/>
      <c r="Q366" s="569"/>
      <c r="R366" s="569"/>
      <c r="S366" s="569"/>
      <c r="T366" s="569"/>
      <c r="U366" s="569"/>
      <c r="V366" s="569"/>
      <c r="W366" s="569"/>
      <c r="X366" s="569"/>
      <c r="Y366" s="569"/>
      <c r="Z366" s="569"/>
    </row>
    <row r="367">
      <c r="A367" s="569"/>
      <c r="B367" s="569"/>
      <c r="C367" s="569"/>
      <c r="D367" s="569"/>
      <c r="E367" s="569"/>
      <c r="F367" s="569"/>
      <c r="G367" s="569"/>
      <c r="H367" s="569"/>
      <c r="I367" s="569"/>
      <c r="J367" s="569"/>
      <c r="K367" s="569"/>
      <c r="L367" s="569"/>
      <c r="M367" s="569"/>
      <c r="N367" s="569"/>
      <c r="O367" s="569"/>
      <c r="P367" s="569"/>
      <c r="Q367" s="569"/>
      <c r="R367" s="569"/>
      <c r="S367" s="569"/>
      <c r="T367" s="569"/>
      <c r="U367" s="569"/>
      <c r="V367" s="569"/>
      <c r="W367" s="569"/>
      <c r="X367" s="569"/>
      <c r="Y367" s="569"/>
      <c r="Z367" s="569"/>
    </row>
    <row r="368">
      <c r="A368" s="569"/>
      <c r="B368" s="569"/>
      <c r="C368" s="569"/>
      <c r="D368" s="569"/>
      <c r="E368" s="569"/>
      <c r="F368" s="569"/>
      <c r="G368" s="569"/>
      <c r="H368" s="569"/>
      <c r="I368" s="569"/>
      <c r="J368" s="569"/>
      <c r="K368" s="569"/>
      <c r="L368" s="569"/>
      <c r="M368" s="569"/>
      <c r="N368" s="569"/>
      <c r="O368" s="569"/>
      <c r="P368" s="569"/>
      <c r="Q368" s="569"/>
      <c r="R368" s="569"/>
      <c r="S368" s="569"/>
      <c r="T368" s="569"/>
      <c r="U368" s="569"/>
      <c r="V368" s="569"/>
      <c r="W368" s="569"/>
      <c r="X368" s="569"/>
      <c r="Y368" s="569"/>
      <c r="Z368" s="569"/>
    </row>
    <row r="369">
      <c r="A369" s="569"/>
      <c r="B369" s="569"/>
      <c r="C369" s="569"/>
      <c r="D369" s="569"/>
      <c r="E369" s="569"/>
      <c r="F369" s="569"/>
      <c r="G369" s="569"/>
      <c r="H369" s="569"/>
      <c r="I369" s="569"/>
      <c r="J369" s="569"/>
      <c r="K369" s="569"/>
      <c r="L369" s="569"/>
      <c r="M369" s="569"/>
      <c r="N369" s="569"/>
      <c r="O369" s="569"/>
      <c r="P369" s="569"/>
      <c r="Q369" s="569"/>
      <c r="R369" s="569"/>
      <c r="S369" s="569"/>
      <c r="T369" s="569"/>
      <c r="U369" s="569"/>
      <c r="V369" s="569"/>
      <c r="W369" s="569"/>
      <c r="X369" s="569"/>
      <c r="Y369" s="569"/>
      <c r="Z369" s="569"/>
    </row>
    <row r="370">
      <c r="A370" s="569"/>
      <c r="B370" s="569"/>
      <c r="C370" s="569"/>
      <c r="D370" s="569"/>
      <c r="E370" s="569"/>
      <c r="F370" s="569"/>
      <c r="G370" s="569"/>
      <c r="H370" s="569"/>
      <c r="I370" s="569"/>
      <c r="J370" s="569"/>
      <c r="K370" s="569"/>
      <c r="L370" s="569"/>
      <c r="M370" s="569"/>
      <c r="N370" s="569"/>
      <c r="O370" s="569"/>
      <c r="P370" s="569"/>
      <c r="Q370" s="569"/>
      <c r="R370" s="569"/>
      <c r="S370" s="569"/>
      <c r="T370" s="569"/>
      <c r="U370" s="569"/>
      <c r="V370" s="569"/>
      <c r="W370" s="569"/>
      <c r="X370" s="569"/>
      <c r="Y370" s="569"/>
      <c r="Z370" s="569"/>
    </row>
    <row r="371">
      <c r="A371" s="569"/>
      <c r="B371" s="569"/>
      <c r="C371" s="569"/>
      <c r="D371" s="569"/>
      <c r="E371" s="569"/>
      <c r="F371" s="569"/>
      <c r="G371" s="569"/>
      <c r="H371" s="569"/>
      <c r="I371" s="569"/>
      <c r="J371" s="569"/>
      <c r="K371" s="569"/>
      <c r="L371" s="569"/>
      <c r="M371" s="569"/>
      <c r="N371" s="569"/>
      <c r="O371" s="569"/>
      <c r="P371" s="569"/>
      <c r="Q371" s="569"/>
      <c r="R371" s="569"/>
      <c r="S371" s="569"/>
      <c r="T371" s="569"/>
      <c r="U371" s="569"/>
      <c r="V371" s="569"/>
      <c r="W371" s="569"/>
      <c r="X371" s="569"/>
      <c r="Y371" s="569"/>
      <c r="Z371" s="569"/>
    </row>
    <row r="372">
      <c r="A372" s="569"/>
      <c r="B372" s="569"/>
      <c r="C372" s="569"/>
      <c r="D372" s="569"/>
      <c r="E372" s="569"/>
      <c r="F372" s="569"/>
      <c r="G372" s="569"/>
      <c r="H372" s="569"/>
      <c r="I372" s="569"/>
      <c r="J372" s="569"/>
      <c r="K372" s="569"/>
      <c r="L372" s="569"/>
      <c r="M372" s="569"/>
      <c r="N372" s="569"/>
      <c r="O372" s="569"/>
      <c r="P372" s="569"/>
      <c r="Q372" s="569"/>
      <c r="R372" s="569"/>
      <c r="S372" s="569"/>
      <c r="T372" s="569"/>
      <c r="U372" s="569"/>
      <c r="V372" s="569"/>
      <c r="W372" s="569"/>
      <c r="X372" s="569"/>
      <c r="Y372" s="569"/>
      <c r="Z372" s="569"/>
    </row>
    <row r="373">
      <c r="A373" s="569"/>
      <c r="B373" s="569"/>
      <c r="C373" s="569"/>
      <c r="D373" s="569"/>
      <c r="E373" s="569"/>
      <c r="F373" s="569"/>
      <c r="G373" s="569"/>
      <c r="H373" s="569"/>
      <c r="I373" s="569"/>
      <c r="J373" s="569"/>
      <c r="K373" s="569"/>
      <c r="L373" s="569"/>
      <c r="M373" s="569"/>
      <c r="N373" s="569"/>
      <c r="O373" s="569"/>
      <c r="P373" s="569"/>
      <c r="Q373" s="569"/>
      <c r="R373" s="569"/>
      <c r="S373" s="569"/>
      <c r="T373" s="569"/>
      <c r="U373" s="569"/>
      <c r="V373" s="569"/>
      <c r="W373" s="569"/>
      <c r="X373" s="569"/>
      <c r="Y373" s="569"/>
      <c r="Z373" s="569"/>
    </row>
    <row r="374">
      <c r="A374" s="569"/>
      <c r="B374" s="569"/>
      <c r="C374" s="569"/>
      <c r="D374" s="569"/>
      <c r="E374" s="569"/>
      <c r="F374" s="569"/>
      <c r="G374" s="569"/>
      <c r="H374" s="569"/>
      <c r="I374" s="569"/>
      <c r="J374" s="569"/>
      <c r="K374" s="569"/>
      <c r="L374" s="569"/>
      <c r="M374" s="569"/>
      <c r="N374" s="569"/>
      <c r="O374" s="569"/>
      <c r="P374" s="569"/>
      <c r="Q374" s="569"/>
      <c r="R374" s="569"/>
      <c r="S374" s="569"/>
      <c r="T374" s="569"/>
      <c r="U374" s="569"/>
      <c r="V374" s="569"/>
      <c r="W374" s="569"/>
      <c r="X374" s="569"/>
      <c r="Y374" s="569"/>
      <c r="Z374" s="569"/>
    </row>
    <row r="375">
      <c r="A375" s="569"/>
      <c r="B375" s="569"/>
      <c r="C375" s="569"/>
      <c r="D375" s="569"/>
      <c r="E375" s="569"/>
      <c r="F375" s="569"/>
      <c r="G375" s="569"/>
      <c r="H375" s="569"/>
      <c r="I375" s="569"/>
      <c r="J375" s="569"/>
      <c r="K375" s="569"/>
      <c r="L375" s="569"/>
      <c r="M375" s="569"/>
      <c r="N375" s="569"/>
      <c r="O375" s="569"/>
      <c r="P375" s="569"/>
      <c r="Q375" s="569"/>
      <c r="R375" s="569"/>
      <c r="S375" s="569"/>
      <c r="T375" s="569"/>
      <c r="U375" s="569"/>
      <c r="V375" s="569"/>
      <c r="W375" s="569"/>
      <c r="X375" s="569"/>
      <c r="Y375" s="569"/>
      <c r="Z375" s="569"/>
    </row>
    <row r="376">
      <c r="A376" s="569"/>
      <c r="B376" s="569"/>
      <c r="C376" s="569"/>
      <c r="D376" s="569"/>
      <c r="E376" s="569"/>
      <c r="F376" s="569"/>
      <c r="G376" s="569"/>
      <c r="H376" s="569"/>
      <c r="I376" s="569"/>
      <c r="J376" s="569"/>
      <c r="K376" s="569"/>
      <c r="L376" s="569"/>
      <c r="M376" s="569"/>
      <c r="N376" s="569"/>
      <c r="O376" s="569"/>
      <c r="P376" s="569"/>
      <c r="Q376" s="569"/>
      <c r="R376" s="569"/>
      <c r="S376" s="569"/>
      <c r="T376" s="569"/>
      <c r="U376" s="569"/>
      <c r="V376" s="569"/>
      <c r="W376" s="569"/>
      <c r="X376" s="569"/>
      <c r="Y376" s="569"/>
      <c r="Z376" s="569"/>
    </row>
    <row r="377">
      <c r="A377" s="569"/>
      <c r="B377" s="569"/>
      <c r="C377" s="569"/>
      <c r="D377" s="569"/>
      <c r="E377" s="569"/>
      <c r="F377" s="569"/>
      <c r="G377" s="569"/>
      <c r="H377" s="569"/>
      <c r="I377" s="569"/>
      <c r="J377" s="569"/>
      <c r="K377" s="569"/>
      <c r="L377" s="569"/>
      <c r="M377" s="569"/>
      <c r="N377" s="569"/>
      <c r="O377" s="569"/>
      <c r="P377" s="569"/>
      <c r="Q377" s="569"/>
      <c r="R377" s="569"/>
      <c r="S377" s="569"/>
      <c r="T377" s="569"/>
      <c r="U377" s="569"/>
      <c r="V377" s="569"/>
      <c r="W377" s="569"/>
      <c r="X377" s="569"/>
      <c r="Y377" s="569"/>
      <c r="Z377" s="569"/>
    </row>
    <row r="378">
      <c r="A378" s="569"/>
      <c r="B378" s="569"/>
      <c r="C378" s="569"/>
      <c r="D378" s="569"/>
      <c r="E378" s="569"/>
      <c r="F378" s="569"/>
      <c r="G378" s="569"/>
      <c r="H378" s="569"/>
      <c r="I378" s="569"/>
      <c r="J378" s="569"/>
      <c r="K378" s="569"/>
      <c r="L378" s="569"/>
      <c r="M378" s="569"/>
      <c r="N378" s="569"/>
      <c r="O378" s="569"/>
      <c r="P378" s="569"/>
      <c r="Q378" s="569"/>
      <c r="R378" s="569"/>
      <c r="S378" s="569"/>
      <c r="T378" s="569"/>
      <c r="U378" s="569"/>
      <c r="V378" s="569"/>
      <c r="W378" s="569"/>
      <c r="X378" s="569"/>
      <c r="Y378" s="569"/>
      <c r="Z378" s="569"/>
    </row>
    <row r="379">
      <c r="A379" s="569"/>
      <c r="B379" s="569"/>
      <c r="C379" s="569"/>
      <c r="D379" s="569"/>
      <c r="E379" s="569"/>
      <c r="F379" s="569"/>
      <c r="G379" s="569"/>
      <c r="H379" s="569"/>
      <c r="I379" s="569"/>
      <c r="J379" s="569"/>
      <c r="K379" s="569"/>
      <c r="L379" s="569"/>
      <c r="M379" s="569"/>
      <c r="N379" s="569"/>
      <c r="O379" s="569"/>
      <c r="P379" s="569"/>
      <c r="Q379" s="569"/>
      <c r="R379" s="569"/>
      <c r="S379" s="569"/>
      <c r="T379" s="569"/>
      <c r="U379" s="569"/>
      <c r="V379" s="569"/>
      <c r="W379" s="569"/>
      <c r="X379" s="569"/>
      <c r="Y379" s="569"/>
      <c r="Z379" s="569"/>
    </row>
    <row r="380">
      <c r="A380" s="569"/>
      <c r="B380" s="569"/>
      <c r="C380" s="569"/>
      <c r="D380" s="569"/>
      <c r="E380" s="569"/>
      <c r="F380" s="569"/>
      <c r="G380" s="569"/>
      <c r="H380" s="569"/>
      <c r="I380" s="569"/>
      <c r="J380" s="569"/>
      <c r="K380" s="569"/>
      <c r="L380" s="569"/>
      <c r="M380" s="569"/>
      <c r="N380" s="569"/>
      <c r="O380" s="569"/>
      <c r="P380" s="569"/>
      <c r="Q380" s="569"/>
      <c r="R380" s="569"/>
      <c r="S380" s="569"/>
      <c r="T380" s="569"/>
      <c r="U380" s="569"/>
      <c r="V380" s="569"/>
      <c r="W380" s="569"/>
      <c r="X380" s="569"/>
      <c r="Y380" s="569"/>
      <c r="Z380" s="569"/>
    </row>
    <row r="381">
      <c r="A381" s="569"/>
      <c r="B381" s="569"/>
      <c r="C381" s="569"/>
      <c r="D381" s="569"/>
      <c r="E381" s="569"/>
      <c r="F381" s="569"/>
      <c r="G381" s="569"/>
      <c r="H381" s="569"/>
      <c r="I381" s="569"/>
      <c r="J381" s="569"/>
      <c r="K381" s="569"/>
      <c r="L381" s="569"/>
      <c r="M381" s="569"/>
      <c r="N381" s="569"/>
      <c r="O381" s="569"/>
      <c r="P381" s="569"/>
      <c r="Q381" s="569"/>
      <c r="R381" s="569"/>
      <c r="S381" s="569"/>
      <c r="T381" s="569"/>
      <c r="U381" s="569"/>
      <c r="V381" s="569"/>
      <c r="W381" s="569"/>
      <c r="X381" s="569"/>
      <c r="Y381" s="569"/>
      <c r="Z381" s="569"/>
    </row>
    <row r="382">
      <c r="A382" s="569"/>
      <c r="B382" s="569"/>
      <c r="C382" s="569"/>
      <c r="D382" s="569"/>
      <c r="E382" s="569"/>
      <c r="F382" s="569"/>
      <c r="G382" s="569"/>
      <c r="H382" s="569"/>
      <c r="I382" s="569"/>
      <c r="J382" s="569"/>
      <c r="K382" s="569"/>
      <c r="L382" s="569"/>
      <c r="M382" s="569"/>
      <c r="N382" s="569"/>
      <c r="O382" s="569"/>
      <c r="P382" s="569"/>
      <c r="Q382" s="569"/>
      <c r="R382" s="569"/>
      <c r="S382" s="569"/>
      <c r="T382" s="569"/>
      <c r="U382" s="569"/>
      <c r="V382" s="569"/>
      <c r="W382" s="569"/>
      <c r="X382" s="569"/>
      <c r="Y382" s="569"/>
      <c r="Z382" s="569"/>
    </row>
    <row r="383">
      <c r="A383" s="569"/>
      <c r="B383" s="569"/>
      <c r="C383" s="569"/>
      <c r="D383" s="569"/>
      <c r="E383" s="569"/>
      <c r="F383" s="569"/>
      <c r="G383" s="569"/>
      <c r="H383" s="569"/>
      <c r="I383" s="569"/>
      <c r="J383" s="569"/>
      <c r="K383" s="569"/>
      <c r="L383" s="569"/>
      <c r="M383" s="569"/>
      <c r="N383" s="569"/>
      <c r="O383" s="569"/>
      <c r="P383" s="569"/>
      <c r="Q383" s="569"/>
      <c r="R383" s="569"/>
      <c r="S383" s="569"/>
      <c r="T383" s="569"/>
      <c r="U383" s="569"/>
      <c r="V383" s="569"/>
      <c r="W383" s="569"/>
      <c r="X383" s="569"/>
      <c r="Y383" s="569"/>
      <c r="Z383" s="569"/>
    </row>
    <row r="384">
      <c r="A384" s="569"/>
      <c r="B384" s="569"/>
      <c r="C384" s="569"/>
      <c r="D384" s="569"/>
      <c r="E384" s="569"/>
      <c r="F384" s="569"/>
      <c r="G384" s="569"/>
      <c r="H384" s="569"/>
      <c r="I384" s="569"/>
      <c r="J384" s="569"/>
      <c r="K384" s="569"/>
      <c r="L384" s="569"/>
      <c r="M384" s="569"/>
      <c r="N384" s="569"/>
      <c r="O384" s="569"/>
      <c r="P384" s="569"/>
      <c r="Q384" s="569"/>
      <c r="R384" s="569"/>
      <c r="S384" s="569"/>
      <c r="T384" s="569"/>
      <c r="U384" s="569"/>
      <c r="V384" s="569"/>
      <c r="W384" s="569"/>
      <c r="X384" s="569"/>
      <c r="Y384" s="569"/>
      <c r="Z384" s="569"/>
    </row>
    <row r="385">
      <c r="A385" s="569"/>
      <c r="B385" s="569"/>
      <c r="C385" s="569"/>
      <c r="D385" s="569"/>
      <c r="E385" s="569"/>
      <c r="F385" s="569"/>
      <c r="G385" s="569"/>
      <c r="H385" s="569"/>
      <c r="I385" s="569"/>
      <c r="J385" s="569"/>
      <c r="K385" s="569"/>
      <c r="L385" s="569"/>
      <c r="M385" s="569"/>
      <c r="N385" s="569"/>
      <c r="O385" s="569"/>
      <c r="P385" s="569"/>
      <c r="Q385" s="569"/>
      <c r="R385" s="569"/>
      <c r="S385" s="569"/>
      <c r="T385" s="569"/>
      <c r="U385" s="569"/>
      <c r="V385" s="569"/>
      <c r="W385" s="569"/>
      <c r="X385" s="569"/>
      <c r="Y385" s="569"/>
      <c r="Z385" s="569"/>
    </row>
    <row r="386">
      <c r="A386" s="569"/>
      <c r="B386" s="569"/>
      <c r="C386" s="569"/>
      <c r="D386" s="569"/>
      <c r="E386" s="569"/>
      <c r="F386" s="569"/>
      <c r="G386" s="569"/>
      <c r="H386" s="569"/>
      <c r="I386" s="569"/>
      <c r="J386" s="569"/>
      <c r="K386" s="569"/>
      <c r="L386" s="569"/>
      <c r="M386" s="569"/>
      <c r="N386" s="569"/>
      <c r="O386" s="569"/>
      <c r="P386" s="569"/>
      <c r="Q386" s="569"/>
      <c r="R386" s="569"/>
      <c r="S386" s="569"/>
      <c r="T386" s="569"/>
      <c r="U386" s="569"/>
      <c r="V386" s="569"/>
      <c r="W386" s="569"/>
      <c r="X386" s="569"/>
      <c r="Y386" s="569"/>
      <c r="Z386" s="569"/>
    </row>
    <row r="387">
      <c r="A387" s="569"/>
      <c r="B387" s="569"/>
      <c r="C387" s="569"/>
      <c r="D387" s="569"/>
      <c r="E387" s="569"/>
      <c r="F387" s="569"/>
      <c r="G387" s="569"/>
      <c r="H387" s="569"/>
      <c r="I387" s="569"/>
      <c r="J387" s="569"/>
      <c r="K387" s="569"/>
      <c r="L387" s="569"/>
      <c r="M387" s="569"/>
      <c r="N387" s="569"/>
      <c r="O387" s="569"/>
      <c r="P387" s="569"/>
      <c r="Q387" s="569"/>
      <c r="R387" s="569"/>
      <c r="S387" s="569"/>
      <c r="T387" s="569"/>
      <c r="U387" s="569"/>
      <c r="V387" s="569"/>
      <c r="W387" s="569"/>
      <c r="X387" s="569"/>
      <c r="Y387" s="569"/>
      <c r="Z387" s="569"/>
    </row>
    <row r="388">
      <c r="A388" s="569"/>
      <c r="B388" s="569"/>
      <c r="C388" s="569"/>
      <c r="D388" s="569"/>
      <c r="E388" s="569"/>
      <c r="F388" s="569"/>
      <c r="G388" s="569"/>
      <c r="H388" s="569"/>
      <c r="I388" s="569"/>
      <c r="J388" s="569"/>
      <c r="K388" s="569"/>
      <c r="L388" s="569"/>
      <c r="M388" s="569"/>
      <c r="N388" s="569"/>
      <c r="O388" s="569"/>
      <c r="P388" s="569"/>
      <c r="Q388" s="569"/>
      <c r="R388" s="569"/>
      <c r="S388" s="569"/>
      <c r="T388" s="569"/>
      <c r="U388" s="569"/>
      <c r="V388" s="569"/>
      <c r="W388" s="569"/>
      <c r="X388" s="569"/>
      <c r="Y388" s="569"/>
      <c r="Z388" s="569"/>
    </row>
    <row r="389">
      <c r="A389" s="569"/>
      <c r="B389" s="569"/>
      <c r="C389" s="569"/>
      <c r="D389" s="569"/>
      <c r="E389" s="569"/>
      <c r="F389" s="569"/>
      <c r="G389" s="569"/>
      <c r="H389" s="569"/>
      <c r="I389" s="569"/>
      <c r="J389" s="569"/>
      <c r="K389" s="569"/>
      <c r="L389" s="569"/>
      <c r="M389" s="569"/>
      <c r="N389" s="569"/>
      <c r="O389" s="569"/>
      <c r="P389" s="569"/>
      <c r="Q389" s="569"/>
      <c r="R389" s="569"/>
      <c r="S389" s="569"/>
      <c r="T389" s="569"/>
      <c r="U389" s="569"/>
      <c r="V389" s="569"/>
      <c r="W389" s="569"/>
      <c r="X389" s="569"/>
      <c r="Y389" s="569"/>
      <c r="Z389" s="569"/>
    </row>
    <row r="390">
      <c r="A390" s="569"/>
      <c r="B390" s="569"/>
      <c r="C390" s="569"/>
      <c r="D390" s="569"/>
      <c r="E390" s="569"/>
      <c r="F390" s="569"/>
      <c r="G390" s="569"/>
      <c r="H390" s="569"/>
      <c r="I390" s="569"/>
      <c r="J390" s="569"/>
      <c r="K390" s="569"/>
      <c r="L390" s="569"/>
      <c r="M390" s="569"/>
      <c r="N390" s="569"/>
      <c r="O390" s="569"/>
      <c r="P390" s="569"/>
      <c r="Q390" s="569"/>
      <c r="R390" s="569"/>
      <c r="S390" s="569"/>
      <c r="T390" s="569"/>
      <c r="U390" s="569"/>
      <c r="V390" s="569"/>
      <c r="W390" s="569"/>
      <c r="X390" s="569"/>
      <c r="Y390" s="569"/>
      <c r="Z390" s="569"/>
    </row>
    <row r="391">
      <c r="A391" s="569"/>
      <c r="B391" s="569"/>
      <c r="C391" s="569"/>
      <c r="D391" s="569"/>
      <c r="E391" s="569"/>
      <c r="F391" s="569"/>
      <c r="G391" s="569"/>
      <c r="H391" s="569"/>
      <c r="I391" s="569"/>
      <c r="J391" s="569"/>
      <c r="K391" s="569"/>
      <c r="L391" s="569"/>
      <c r="M391" s="569"/>
      <c r="N391" s="569"/>
      <c r="O391" s="569"/>
      <c r="P391" s="569"/>
      <c r="Q391" s="569"/>
      <c r="R391" s="569"/>
      <c r="S391" s="569"/>
      <c r="T391" s="569"/>
      <c r="U391" s="569"/>
      <c r="V391" s="569"/>
      <c r="W391" s="569"/>
      <c r="X391" s="569"/>
      <c r="Y391" s="569"/>
      <c r="Z391" s="569"/>
    </row>
    <row r="392">
      <c r="A392" s="569"/>
      <c r="B392" s="569"/>
      <c r="C392" s="569"/>
      <c r="D392" s="569"/>
      <c r="E392" s="569"/>
      <c r="F392" s="569"/>
      <c r="G392" s="569"/>
      <c r="H392" s="569"/>
      <c r="I392" s="569"/>
      <c r="J392" s="569"/>
      <c r="K392" s="569"/>
      <c r="L392" s="569"/>
      <c r="M392" s="569"/>
      <c r="N392" s="569"/>
      <c r="O392" s="569"/>
      <c r="P392" s="569"/>
      <c r="Q392" s="569"/>
      <c r="R392" s="569"/>
      <c r="S392" s="569"/>
      <c r="T392" s="569"/>
      <c r="U392" s="569"/>
      <c r="V392" s="569"/>
      <c r="W392" s="569"/>
      <c r="X392" s="569"/>
      <c r="Y392" s="569"/>
      <c r="Z392" s="569"/>
    </row>
    <row r="393">
      <c r="A393" s="569"/>
      <c r="B393" s="569"/>
      <c r="C393" s="569"/>
      <c r="D393" s="569"/>
      <c r="E393" s="569"/>
      <c r="F393" s="569"/>
      <c r="G393" s="569"/>
      <c r="H393" s="569"/>
      <c r="I393" s="569"/>
      <c r="J393" s="569"/>
      <c r="K393" s="569"/>
      <c r="L393" s="569"/>
      <c r="M393" s="569"/>
      <c r="N393" s="569"/>
      <c r="O393" s="569"/>
      <c r="P393" s="569"/>
      <c r="Q393" s="569"/>
      <c r="R393" s="569"/>
      <c r="S393" s="569"/>
      <c r="T393" s="569"/>
      <c r="U393" s="569"/>
      <c r="V393" s="569"/>
      <c r="W393" s="569"/>
      <c r="X393" s="569"/>
      <c r="Y393" s="569"/>
      <c r="Z393" s="569"/>
    </row>
    <row r="394">
      <c r="A394" s="569"/>
      <c r="B394" s="569"/>
      <c r="C394" s="569"/>
      <c r="D394" s="569"/>
      <c r="E394" s="569"/>
      <c r="F394" s="569"/>
      <c r="G394" s="569"/>
      <c r="H394" s="569"/>
      <c r="I394" s="569"/>
      <c r="J394" s="569"/>
      <c r="K394" s="569"/>
      <c r="L394" s="569"/>
      <c r="M394" s="569"/>
      <c r="N394" s="569"/>
      <c r="O394" s="569"/>
      <c r="P394" s="569"/>
      <c r="Q394" s="569"/>
      <c r="R394" s="569"/>
      <c r="S394" s="569"/>
      <c r="T394" s="569"/>
      <c r="U394" s="569"/>
      <c r="V394" s="569"/>
      <c r="W394" s="569"/>
      <c r="X394" s="569"/>
      <c r="Y394" s="569"/>
      <c r="Z394" s="569"/>
    </row>
    <row r="395">
      <c r="A395" s="569"/>
      <c r="B395" s="569"/>
      <c r="C395" s="569"/>
      <c r="D395" s="569"/>
      <c r="E395" s="569"/>
      <c r="F395" s="569"/>
      <c r="G395" s="569"/>
      <c r="H395" s="569"/>
      <c r="I395" s="569"/>
      <c r="J395" s="569"/>
      <c r="K395" s="569"/>
      <c r="L395" s="569"/>
      <c r="M395" s="569"/>
      <c r="N395" s="569"/>
      <c r="O395" s="569"/>
      <c r="P395" s="569"/>
      <c r="Q395" s="569"/>
      <c r="R395" s="569"/>
      <c r="S395" s="569"/>
      <c r="T395" s="569"/>
      <c r="U395" s="569"/>
      <c r="V395" s="569"/>
      <c r="W395" s="569"/>
      <c r="X395" s="569"/>
      <c r="Y395" s="569"/>
      <c r="Z395" s="569"/>
    </row>
    <row r="396">
      <c r="A396" s="569"/>
      <c r="B396" s="569"/>
      <c r="C396" s="569"/>
      <c r="D396" s="569"/>
      <c r="E396" s="569"/>
      <c r="F396" s="569"/>
      <c r="G396" s="569"/>
      <c r="H396" s="569"/>
      <c r="I396" s="569"/>
      <c r="J396" s="569"/>
      <c r="K396" s="569"/>
      <c r="L396" s="569"/>
      <c r="M396" s="569"/>
      <c r="N396" s="569"/>
      <c r="O396" s="569"/>
      <c r="P396" s="569"/>
      <c r="Q396" s="569"/>
      <c r="R396" s="569"/>
      <c r="S396" s="569"/>
      <c r="T396" s="569"/>
      <c r="U396" s="569"/>
      <c r="V396" s="569"/>
      <c r="W396" s="569"/>
      <c r="X396" s="569"/>
      <c r="Y396" s="569"/>
      <c r="Z396" s="569"/>
    </row>
    <row r="397">
      <c r="A397" s="569"/>
      <c r="B397" s="569"/>
      <c r="C397" s="569"/>
      <c r="D397" s="569"/>
      <c r="E397" s="569"/>
      <c r="F397" s="569"/>
      <c r="G397" s="569"/>
      <c r="H397" s="569"/>
      <c r="I397" s="569"/>
      <c r="J397" s="569"/>
      <c r="K397" s="569"/>
      <c r="L397" s="569"/>
      <c r="M397" s="569"/>
      <c r="N397" s="569"/>
      <c r="O397" s="569"/>
      <c r="P397" s="569"/>
      <c r="Q397" s="569"/>
      <c r="R397" s="569"/>
      <c r="S397" s="569"/>
      <c r="T397" s="569"/>
      <c r="U397" s="569"/>
      <c r="V397" s="569"/>
      <c r="W397" s="569"/>
      <c r="X397" s="569"/>
      <c r="Y397" s="569"/>
      <c r="Z397" s="569"/>
    </row>
    <row r="398">
      <c r="A398" s="569"/>
      <c r="B398" s="569"/>
      <c r="C398" s="569"/>
      <c r="D398" s="569"/>
      <c r="E398" s="569"/>
      <c r="F398" s="569"/>
      <c r="G398" s="569"/>
      <c r="H398" s="569"/>
      <c r="I398" s="569"/>
      <c r="J398" s="569"/>
      <c r="K398" s="569"/>
      <c r="L398" s="569"/>
      <c r="M398" s="569"/>
      <c r="N398" s="569"/>
      <c r="O398" s="569"/>
      <c r="P398" s="569"/>
      <c r="Q398" s="569"/>
      <c r="R398" s="569"/>
      <c r="S398" s="569"/>
      <c r="T398" s="569"/>
      <c r="U398" s="569"/>
      <c r="V398" s="569"/>
      <c r="W398" s="569"/>
      <c r="X398" s="569"/>
      <c r="Y398" s="569"/>
      <c r="Z398" s="569"/>
    </row>
    <row r="399">
      <c r="A399" s="569"/>
      <c r="B399" s="569"/>
      <c r="C399" s="569"/>
      <c r="D399" s="569"/>
      <c r="E399" s="569"/>
      <c r="F399" s="569"/>
      <c r="G399" s="569"/>
      <c r="H399" s="569"/>
      <c r="I399" s="569"/>
      <c r="J399" s="569"/>
      <c r="K399" s="569"/>
      <c r="L399" s="569"/>
      <c r="M399" s="569"/>
      <c r="N399" s="569"/>
      <c r="O399" s="569"/>
      <c r="P399" s="569"/>
      <c r="Q399" s="569"/>
      <c r="R399" s="569"/>
      <c r="S399" s="569"/>
      <c r="T399" s="569"/>
      <c r="U399" s="569"/>
      <c r="V399" s="569"/>
      <c r="W399" s="569"/>
      <c r="X399" s="569"/>
      <c r="Y399" s="569"/>
      <c r="Z399" s="569"/>
    </row>
    <row r="400">
      <c r="A400" s="569"/>
      <c r="B400" s="569"/>
      <c r="C400" s="569"/>
      <c r="D400" s="569"/>
      <c r="E400" s="569"/>
      <c r="F400" s="569"/>
      <c r="G400" s="569"/>
      <c r="H400" s="569"/>
      <c r="I400" s="569"/>
      <c r="J400" s="569"/>
      <c r="K400" s="569"/>
      <c r="L400" s="569"/>
      <c r="M400" s="569"/>
      <c r="N400" s="569"/>
      <c r="O400" s="569"/>
      <c r="P400" s="569"/>
      <c r="Q400" s="569"/>
      <c r="R400" s="569"/>
      <c r="S400" s="569"/>
      <c r="T400" s="569"/>
      <c r="U400" s="569"/>
      <c r="V400" s="569"/>
      <c r="W400" s="569"/>
      <c r="X400" s="569"/>
      <c r="Y400" s="569"/>
      <c r="Z400" s="569"/>
    </row>
    <row r="401">
      <c r="A401" s="569"/>
      <c r="B401" s="569"/>
      <c r="C401" s="569"/>
      <c r="D401" s="569"/>
      <c r="E401" s="569"/>
      <c r="F401" s="569"/>
      <c r="G401" s="569"/>
      <c r="H401" s="569"/>
      <c r="I401" s="569"/>
      <c r="J401" s="569"/>
      <c r="K401" s="569"/>
      <c r="L401" s="569"/>
      <c r="M401" s="569"/>
      <c r="N401" s="569"/>
      <c r="O401" s="569"/>
      <c r="P401" s="569"/>
      <c r="Q401" s="569"/>
      <c r="R401" s="569"/>
      <c r="S401" s="569"/>
      <c r="T401" s="569"/>
      <c r="U401" s="569"/>
      <c r="V401" s="569"/>
      <c r="W401" s="569"/>
      <c r="X401" s="569"/>
      <c r="Y401" s="569"/>
      <c r="Z401" s="569"/>
    </row>
    <row r="402">
      <c r="A402" s="569"/>
      <c r="B402" s="569"/>
      <c r="C402" s="569"/>
      <c r="D402" s="569"/>
      <c r="E402" s="569"/>
      <c r="F402" s="569"/>
      <c r="G402" s="569"/>
      <c r="H402" s="569"/>
      <c r="I402" s="569"/>
      <c r="J402" s="569"/>
      <c r="K402" s="569"/>
      <c r="L402" s="569"/>
      <c r="M402" s="569"/>
      <c r="N402" s="569"/>
      <c r="O402" s="569"/>
      <c r="P402" s="569"/>
      <c r="Q402" s="569"/>
      <c r="R402" s="569"/>
      <c r="S402" s="569"/>
      <c r="T402" s="569"/>
      <c r="U402" s="569"/>
      <c r="V402" s="569"/>
      <c r="W402" s="569"/>
      <c r="X402" s="569"/>
      <c r="Y402" s="569"/>
      <c r="Z402" s="569"/>
    </row>
    <row r="403">
      <c r="A403" s="569"/>
      <c r="B403" s="569"/>
      <c r="C403" s="569"/>
      <c r="D403" s="569"/>
      <c r="E403" s="569"/>
      <c r="F403" s="569"/>
      <c r="G403" s="569"/>
      <c r="H403" s="569"/>
      <c r="I403" s="569"/>
      <c r="J403" s="569"/>
      <c r="K403" s="569"/>
      <c r="L403" s="569"/>
      <c r="M403" s="569"/>
      <c r="N403" s="569"/>
      <c r="O403" s="569"/>
      <c r="P403" s="569"/>
      <c r="Q403" s="569"/>
      <c r="R403" s="569"/>
      <c r="S403" s="569"/>
      <c r="T403" s="569"/>
      <c r="U403" s="569"/>
      <c r="V403" s="569"/>
      <c r="W403" s="569"/>
      <c r="X403" s="569"/>
      <c r="Y403" s="569"/>
      <c r="Z403" s="569"/>
    </row>
    <row r="404">
      <c r="A404" s="569"/>
      <c r="B404" s="569"/>
      <c r="C404" s="569"/>
      <c r="D404" s="569"/>
      <c r="E404" s="569"/>
      <c r="F404" s="569"/>
      <c r="G404" s="569"/>
      <c r="H404" s="569"/>
      <c r="I404" s="569"/>
      <c r="J404" s="569"/>
      <c r="K404" s="569"/>
      <c r="L404" s="569"/>
      <c r="M404" s="569"/>
      <c r="N404" s="569"/>
      <c r="O404" s="569"/>
      <c r="P404" s="569"/>
      <c r="Q404" s="569"/>
      <c r="R404" s="569"/>
      <c r="S404" s="569"/>
      <c r="T404" s="569"/>
      <c r="U404" s="569"/>
      <c r="V404" s="569"/>
      <c r="W404" s="569"/>
      <c r="X404" s="569"/>
      <c r="Y404" s="569"/>
      <c r="Z404" s="569"/>
    </row>
    <row r="405">
      <c r="A405" s="569"/>
      <c r="B405" s="569"/>
      <c r="C405" s="569"/>
      <c r="D405" s="569"/>
      <c r="E405" s="569"/>
      <c r="F405" s="569"/>
      <c r="G405" s="569"/>
      <c r="H405" s="569"/>
      <c r="I405" s="569"/>
      <c r="J405" s="569"/>
      <c r="K405" s="569"/>
      <c r="L405" s="569"/>
      <c r="M405" s="569"/>
      <c r="N405" s="569"/>
      <c r="O405" s="569"/>
      <c r="P405" s="569"/>
      <c r="Q405" s="569"/>
      <c r="R405" s="569"/>
      <c r="S405" s="569"/>
      <c r="T405" s="569"/>
      <c r="U405" s="569"/>
      <c r="V405" s="569"/>
      <c r="W405" s="569"/>
      <c r="X405" s="569"/>
      <c r="Y405" s="569"/>
      <c r="Z405" s="569"/>
    </row>
    <row r="406">
      <c r="A406" s="569"/>
      <c r="B406" s="569"/>
      <c r="C406" s="569"/>
      <c r="D406" s="569"/>
      <c r="E406" s="569"/>
      <c r="F406" s="569"/>
      <c r="G406" s="569"/>
      <c r="H406" s="569"/>
      <c r="I406" s="569"/>
      <c r="J406" s="569"/>
      <c r="K406" s="569"/>
      <c r="L406" s="569"/>
      <c r="M406" s="569"/>
      <c r="N406" s="569"/>
      <c r="O406" s="569"/>
      <c r="P406" s="569"/>
      <c r="Q406" s="569"/>
      <c r="R406" s="569"/>
      <c r="S406" s="569"/>
      <c r="T406" s="569"/>
      <c r="U406" s="569"/>
      <c r="V406" s="569"/>
      <c r="W406" s="569"/>
      <c r="X406" s="569"/>
      <c r="Y406" s="569"/>
      <c r="Z406" s="569"/>
    </row>
    <row r="407">
      <c r="A407" s="569"/>
      <c r="B407" s="569"/>
      <c r="C407" s="569"/>
      <c r="D407" s="569"/>
      <c r="E407" s="569"/>
      <c r="F407" s="569"/>
      <c r="G407" s="569"/>
      <c r="H407" s="569"/>
      <c r="I407" s="569"/>
      <c r="J407" s="569"/>
      <c r="K407" s="569"/>
      <c r="L407" s="569"/>
      <c r="M407" s="569"/>
      <c r="N407" s="569"/>
      <c r="O407" s="569"/>
      <c r="P407" s="569"/>
      <c r="Q407" s="569"/>
      <c r="R407" s="569"/>
      <c r="S407" s="569"/>
      <c r="T407" s="569"/>
      <c r="U407" s="569"/>
      <c r="V407" s="569"/>
      <c r="W407" s="569"/>
      <c r="X407" s="569"/>
      <c r="Y407" s="569"/>
      <c r="Z407" s="569"/>
    </row>
    <row r="408">
      <c r="A408" s="569"/>
      <c r="B408" s="569"/>
      <c r="C408" s="569"/>
      <c r="D408" s="569"/>
      <c r="E408" s="569"/>
      <c r="F408" s="569"/>
      <c r="G408" s="569"/>
      <c r="H408" s="569"/>
      <c r="I408" s="569"/>
      <c r="J408" s="569"/>
      <c r="K408" s="569"/>
      <c r="L408" s="569"/>
      <c r="M408" s="569"/>
      <c r="N408" s="569"/>
      <c r="O408" s="569"/>
      <c r="P408" s="569"/>
      <c r="Q408" s="569"/>
      <c r="R408" s="569"/>
      <c r="S408" s="569"/>
      <c r="T408" s="569"/>
      <c r="U408" s="569"/>
      <c r="V408" s="569"/>
      <c r="W408" s="569"/>
      <c r="X408" s="569"/>
      <c r="Y408" s="569"/>
      <c r="Z408" s="569"/>
    </row>
    <row r="409">
      <c r="A409" s="569"/>
      <c r="B409" s="569"/>
      <c r="C409" s="569"/>
      <c r="D409" s="569"/>
      <c r="E409" s="569"/>
      <c r="F409" s="569"/>
      <c r="G409" s="569"/>
      <c r="H409" s="569"/>
      <c r="I409" s="569"/>
      <c r="J409" s="569"/>
      <c r="K409" s="569"/>
      <c r="L409" s="569"/>
      <c r="M409" s="569"/>
      <c r="N409" s="569"/>
      <c r="O409" s="569"/>
      <c r="P409" s="569"/>
      <c r="Q409" s="569"/>
      <c r="R409" s="569"/>
      <c r="S409" s="569"/>
      <c r="T409" s="569"/>
      <c r="U409" s="569"/>
      <c r="V409" s="569"/>
      <c r="W409" s="569"/>
      <c r="X409" s="569"/>
      <c r="Y409" s="569"/>
      <c r="Z409" s="569"/>
    </row>
    <row r="410">
      <c r="A410" s="569"/>
      <c r="B410" s="569"/>
      <c r="C410" s="569"/>
      <c r="D410" s="569"/>
      <c r="E410" s="569"/>
      <c r="F410" s="569"/>
      <c r="G410" s="569"/>
      <c r="H410" s="569"/>
      <c r="I410" s="569"/>
      <c r="J410" s="569"/>
      <c r="K410" s="569"/>
      <c r="L410" s="569"/>
      <c r="M410" s="569"/>
      <c r="N410" s="569"/>
      <c r="O410" s="569"/>
      <c r="P410" s="569"/>
      <c r="Q410" s="569"/>
      <c r="R410" s="569"/>
      <c r="S410" s="569"/>
      <c r="T410" s="569"/>
      <c r="U410" s="569"/>
      <c r="V410" s="569"/>
      <c r="W410" s="569"/>
      <c r="X410" s="569"/>
      <c r="Y410" s="569"/>
      <c r="Z410" s="569"/>
    </row>
    <row r="411">
      <c r="A411" s="569"/>
      <c r="B411" s="569"/>
      <c r="C411" s="569"/>
      <c r="D411" s="569"/>
      <c r="E411" s="569"/>
      <c r="F411" s="569"/>
      <c r="G411" s="569"/>
      <c r="H411" s="569"/>
      <c r="I411" s="569"/>
      <c r="J411" s="569"/>
      <c r="K411" s="569"/>
      <c r="L411" s="569"/>
      <c r="M411" s="569"/>
      <c r="N411" s="569"/>
      <c r="O411" s="569"/>
      <c r="P411" s="569"/>
      <c r="Q411" s="569"/>
      <c r="R411" s="569"/>
      <c r="S411" s="569"/>
      <c r="T411" s="569"/>
      <c r="U411" s="569"/>
      <c r="V411" s="569"/>
      <c r="W411" s="569"/>
      <c r="X411" s="569"/>
      <c r="Y411" s="569"/>
      <c r="Z411" s="569"/>
    </row>
    <row r="412">
      <c r="A412" s="569"/>
      <c r="B412" s="569"/>
      <c r="C412" s="569"/>
      <c r="D412" s="569"/>
      <c r="E412" s="569"/>
      <c r="F412" s="569"/>
      <c r="G412" s="569"/>
      <c r="H412" s="569"/>
      <c r="I412" s="569"/>
      <c r="J412" s="569"/>
      <c r="K412" s="569"/>
      <c r="L412" s="569"/>
      <c r="M412" s="569"/>
      <c r="N412" s="569"/>
      <c r="O412" s="569"/>
      <c r="P412" s="569"/>
      <c r="Q412" s="569"/>
      <c r="R412" s="569"/>
      <c r="S412" s="569"/>
      <c r="T412" s="569"/>
      <c r="U412" s="569"/>
      <c r="V412" s="569"/>
      <c r="W412" s="569"/>
      <c r="X412" s="569"/>
      <c r="Y412" s="569"/>
      <c r="Z412" s="569"/>
    </row>
    <row r="413">
      <c r="A413" s="569"/>
      <c r="B413" s="569"/>
      <c r="C413" s="569"/>
      <c r="D413" s="569"/>
      <c r="E413" s="569"/>
      <c r="F413" s="569"/>
      <c r="G413" s="569"/>
      <c r="H413" s="569"/>
      <c r="I413" s="569"/>
      <c r="J413" s="569"/>
      <c r="K413" s="569"/>
      <c r="L413" s="569"/>
      <c r="M413" s="569"/>
      <c r="N413" s="569"/>
      <c r="O413" s="569"/>
      <c r="P413" s="569"/>
      <c r="Q413" s="569"/>
      <c r="R413" s="569"/>
      <c r="S413" s="569"/>
      <c r="T413" s="569"/>
      <c r="U413" s="569"/>
      <c r="V413" s="569"/>
      <c r="W413" s="569"/>
      <c r="X413" s="569"/>
      <c r="Y413" s="569"/>
      <c r="Z413" s="569"/>
    </row>
    <row r="414">
      <c r="A414" s="569"/>
      <c r="B414" s="569"/>
      <c r="C414" s="569"/>
      <c r="D414" s="569"/>
      <c r="E414" s="569"/>
      <c r="F414" s="569"/>
      <c r="G414" s="569"/>
      <c r="H414" s="569"/>
      <c r="I414" s="569"/>
      <c r="J414" s="569"/>
      <c r="K414" s="569"/>
      <c r="L414" s="569"/>
      <c r="M414" s="569"/>
      <c r="N414" s="569"/>
      <c r="O414" s="569"/>
      <c r="P414" s="569"/>
      <c r="Q414" s="569"/>
      <c r="R414" s="569"/>
      <c r="S414" s="569"/>
      <c r="T414" s="569"/>
      <c r="U414" s="569"/>
      <c r="V414" s="569"/>
      <c r="W414" s="569"/>
      <c r="X414" s="569"/>
      <c r="Y414" s="569"/>
      <c r="Z414" s="569"/>
    </row>
    <row r="415">
      <c r="A415" s="569"/>
      <c r="B415" s="569"/>
      <c r="C415" s="569"/>
      <c r="D415" s="569"/>
      <c r="E415" s="569"/>
      <c r="F415" s="569"/>
      <c r="G415" s="569"/>
      <c r="H415" s="569"/>
      <c r="I415" s="569"/>
      <c r="J415" s="569"/>
      <c r="K415" s="569"/>
      <c r="L415" s="569"/>
      <c r="M415" s="569"/>
      <c r="N415" s="569"/>
      <c r="O415" s="569"/>
      <c r="P415" s="569"/>
      <c r="Q415" s="569"/>
      <c r="R415" s="569"/>
      <c r="S415" s="569"/>
      <c r="T415" s="569"/>
      <c r="U415" s="569"/>
      <c r="V415" s="569"/>
      <c r="W415" s="569"/>
      <c r="X415" s="569"/>
      <c r="Y415" s="569"/>
      <c r="Z415" s="569"/>
    </row>
    <row r="416">
      <c r="A416" s="569"/>
      <c r="B416" s="569"/>
      <c r="C416" s="569"/>
      <c r="D416" s="569"/>
      <c r="E416" s="569"/>
      <c r="F416" s="569"/>
      <c r="G416" s="569"/>
      <c r="H416" s="569"/>
      <c r="I416" s="569"/>
      <c r="J416" s="569"/>
      <c r="K416" s="569"/>
      <c r="L416" s="569"/>
      <c r="M416" s="569"/>
      <c r="N416" s="569"/>
      <c r="O416" s="569"/>
      <c r="P416" s="569"/>
      <c r="Q416" s="569"/>
      <c r="R416" s="569"/>
      <c r="S416" s="569"/>
      <c r="T416" s="569"/>
      <c r="U416" s="569"/>
      <c r="V416" s="569"/>
      <c r="W416" s="569"/>
      <c r="X416" s="569"/>
      <c r="Y416" s="569"/>
      <c r="Z416" s="569"/>
    </row>
    <row r="417">
      <c r="A417" s="569"/>
      <c r="B417" s="569"/>
      <c r="C417" s="569"/>
      <c r="D417" s="569"/>
      <c r="E417" s="569"/>
      <c r="F417" s="569"/>
      <c r="G417" s="569"/>
      <c r="H417" s="569"/>
      <c r="I417" s="569"/>
      <c r="J417" s="569"/>
      <c r="K417" s="569"/>
      <c r="L417" s="569"/>
      <c r="M417" s="569"/>
      <c r="N417" s="569"/>
      <c r="O417" s="569"/>
      <c r="P417" s="569"/>
      <c r="Q417" s="569"/>
      <c r="R417" s="569"/>
      <c r="S417" s="569"/>
      <c r="T417" s="569"/>
      <c r="U417" s="569"/>
      <c r="V417" s="569"/>
      <c r="W417" s="569"/>
      <c r="X417" s="569"/>
      <c r="Y417" s="569"/>
      <c r="Z417" s="569"/>
    </row>
    <row r="418">
      <c r="A418" s="569"/>
      <c r="B418" s="569"/>
      <c r="C418" s="569"/>
      <c r="D418" s="569"/>
      <c r="E418" s="569"/>
      <c r="F418" s="569"/>
      <c r="G418" s="569"/>
      <c r="H418" s="569"/>
      <c r="I418" s="569"/>
      <c r="J418" s="569"/>
      <c r="K418" s="569"/>
      <c r="L418" s="569"/>
      <c r="M418" s="569"/>
      <c r="N418" s="569"/>
      <c r="O418" s="569"/>
      <c r="P418" s="569"/>
      <c r="Q418" s="569"/>
      <c r="R418" s="569"/>
      <c r="S418" s="569"/>
      <c r="T418" s="569"/>
      <c r="U418" s="569"/>
      <c r="V418" s="569"/>
      <c r="W418" s="569"/>
      <c r="X418" s="569"/>
      <c r="Y418" s="569"/>
      <c r="Z418" s="569"/>
    </row>
    <row r="419">
      <c r="A419" s="569"/>
      <c r="B419" s="569"/>
      <c r="C419" s="569"/>
      <c r="D419" s="569"/>
      <c r="E419" s="569"/>
      <c r="F419" s="569"/>
      <c r="G419" s="569"/>
      <c r="H419" s="569"/>
      <c r="I419" s="569"/>
      <c r="J419" s="569"/>
      <c r="K419" s="569"/>
      <c r="L419" s="569"/>
      <c r="M419" s="569"/>
      <c r="N419" s="569"/>
      <c r="O419" s="569"/>
      <c r="P419" s="569"/>
      <c r="Q419" s="569"/>
      <c r="R419" s="569"/>
      <c r="S419" s="569"/>
      <c r="T419" s="569"/>
      <c r="U419" s="569"/>
      <c r="V419" s="569"/>
      <c r="W419" s="569"/>
      <c r="X419" s="569"/>
      <c r="Y419" s="569"/>
      <c r="Z419" s="569"/>
    </row>
    <row r="420">
      <c r="A420" s="569"/>
      <c r="B420" s="569"/>
      <c r="C420" s="569"/>
      <c r="D420" s="569"/>
      <c r="E420" s="569"/>
      <c r="F420" s="569"/>
      <c r="G420" s="569"/>
      <c r="H420" s="569"/>
      <c r="I420" s="569"/>
      <c r="J420" s="569"/>
      <c r="K420" s="569"/>
      <c r="L420" s="569"/>
      <c r="M420" s="569"/>
      <c r="N420" s="569"/>
      <c r="O420" s="569"/>
      <c r="P420" s="569"/>
      <c r="Q420" s="569"/>
      <c r="R420" s="569"/>
      <c r="S420" s="569"/>
      <c r="T420" s="569"/>
      <c r="U420" s="569"/>
      <c r="V420" s="569"/>
      <c r="W420" s="569"/>
      <c r="X420" s="569"/>
      <c r="Y420" s="569"/>
      <c r="Z420" s="569"/>
    </row>
    <row r="421">
      <c r="A421" s="569"/>
      <c r="B421" s="569"/>
      <c r="C421" s="569"/>
      <c r="D421" s="569"/>
      <c r="E421" s="569"/>
      <c r="F421" s="569"/>
      <c r="G421" s="569"/>
      <c r="H421" s="569"/>
      <c r="I421" s="569"/>
      <c r="J421" s="569"/>
      <c r="K421" s="569"/>
      <c r="L421" s="569"/>
      <c r="M421" s="569"/>
      <c r="N421" s="569"/>
      <c r="O421" s="569"/>
      <c r="P421" s="569"/>
      <c r="Q421" s="569"/>
      <c r="R421" s="569"/>
      <c r="S421" s="569"/>
      <c r="T421" s="569"/>
      <c r="U421" s="569"/>
      <c r="V421" s="569"/>
      <c r="W421" s="569"/>
      <c r="X421" s="569"/>
      <c r="Y421" s="569"/>
      <c r="Z421" s="569"/>
    </row>
    <row r="422">
      <c r="A422" s="569"/>
      <c r="B422" s="569"/>
      <c r="C422" s="569"/>
      <c r="D422" s="569"/>
      <c r="E422" s="569"/>
      <c r="F422" s="569"/>
      <c r="G422" s="569"/>
      <c r="H422" s="569"/>
      <c r="I422" s="569"/>
      <c r="J422" s="569"/>
      <c r="K422" s="569"/>
      <c r="L422" s="569"/>
      <c r="M422" s="569"/>
      <c r="N422" s="569"/>
      <c r="O422" s="569"/>
      <c r="P422" s="569"/>
      <c r="Q422" s="569"/>
      <c r="R422" s="569"/>
      <c r="S422" s="569"/>
      <c r="T422" s="569"/>
      <c r="U422" s="569"/>
      <c r="V422" s="569"/>
      <c r="W422" s="569"/>
      <c r="X422" s="569"/>
      <c r="Y422" s="569"/>
      <c r="Z422" s="569"/>
    </row>
    <row r="423">
      <c r="A423" s="569"/>
      <c r="B423" s="569"/>
      <c r="C423" s="569"/>
      <c r="D423" s="569"/>
      <c r="E423" s="569"/>
      <c r="F423" s="569"/>
      <c r="G423" s="569"/>
      <c r="H423" s="569"/>
      <c r="I423" s="569"/>
      <c r="J423" s="569"/>
      <c r="K423" s="569"/>
      <c r="L423" s="569"/>
      <c r="M423" s="569"/>
      <c r="N423" s="569"/>
      <c r="O423" s="569"/>
      <c r="P423" s="569"/>
      <c r="Q423" s="569"/>
      <c r="R423" s="569"/>
      <c r="S423" s="569"/>
      <c r="T423" s="569"/>
      <c r="U423" s="569"/>
      <c r="V423" s="569"/>
      <c r="W423" s="569"/>
      <c r="X423" s="569"/>
      <c r="Y423" s="569"/>
      <c r="Z423" s="569"/>
    </row>
    <row r="424">
      <c r="A424" s="569"/>
      <c r="B424" s="569"/>
      <c r="C424" s="569"/>
      <c r="D424" s="569"/>
      <c r="E424" s="569"/>
      <c r="F424" s="569"/>
      <c r="G424" s="569"/>
      <c r="H424" s="569"/>
      <c r="I424" s="569"/>
      <c r="J424" s="569"/>
      <c r="K424" s="569"/>
      <c r="L424" s="569"/>
      <c r="M424" s="569"/>
      <c r="N424" s="569"/>
      <c r="O424" s="569"/>
      <c r="P424" s="569"/>
      <c r="Q424" s="569"/>
      <c r="R424" s="569"/>
      <c r="S424" s="569"/>
      <c r="T424" s="569"/>
      <c r="U424" s="569"/>
      <c r="V424" s="569"/>
      <c r="W424" s="569"/>
      <c r="X424" s="569"/>
      <c r="Y424" s="569"/>
      <c r="Z424" s="569"/>
    </row>
    <row r="425">
      <c r="A425" s="569"/>
      <c r="B425" s="569"/>
      <c r="C425" s="569"/>
      <c r="D425" s="569"/>
      <c r="E425" s="569"/>
      <c r="F425" s="569"/>
      <c r="G425" s="569"/>
      <c r="H425" s="569"/>
      <c r="I425" s="569"/>
      <c r="J425" s="569"/>
      <c r="K425" s="569"/>
      <c r="L425" s="569"/>
      <c r="M425" s="569"/>
      <c r="N425" s="569"/>
      <c r="O425" s="569"/>
      <c r="P425" s="569"/>
      <c r="Q425" s="569"/>
      <c r="R425" s="569"/>
      <c r="S425" s="569"/>
      <c r="T425" s="569"/>
      <c r="U425" s="569"/>
      <c r="V425" s="569"/>
      <c r="W425" s="569"/>
      <c r="X425" s="569"/>
      <c r="Y425" s="569"/>
      <c r="Z425" s="569"/>
    </row>
    <row r="426">
      <c r="A426" s="569"/>
      <c r="B426" s="569"/>
      <c r="C426" s="569"/>
      <c r="D426" s="569"/>
      <c r="E426" s="569"/>
      <c r="F426" s="569"/>
      <c r="G426" s="569"/>
      <c r="H426" s="569"/>
      <c r="I426" s="569"/>
      <c r="J426" s="569"/>
      <c r="K426" s="569"/>
      <c r="L426" s="569"/>
      <c r="M426" s="569"/>
      <c r="N426" s="569"/>
      <c r="O426" s="569"/>
      <c r="P426" s="569"/>
      <c r="Q426" s="569"/>
      <c r="R426" s="569"/>
      <c r="S426" s="569"/>
      <c r="T426" s="569"/>
      <c r="U426" s="569"/>
      <c r="V426" s="569"/>
      <c r="W426" s="569"/>
      <c r="X426" s="569"/>
      <c r="Y426" s="569"/>
      <c r="Z426" s="569"/>
    </row>
    <row r="427">
      <c r="A427" s="569"/>
      <c r="B427" s="569"/>
      <c r="C427" s="569"/>
      <c r="D427" s="569"/>
      <c r="E427" s="569"/>
      <c r="F427" s="569"/>
      <c r="G427" s="569"/>
      <c r="H427" s="569"/>
      <c r="I427" s="569"/>
      <c r="J427" s="569"/>
      <c r="K427" s="569"/>
      <c r="L427" s="569"/>
      <c r="M427" s="569"/>
      <c r="N427" s="569"/>
      <c r="O427" s="569"/>
      <c r="P427" s="569"/>
      <c r="Q427" s="569"/>
      <c r="R427" s="569"/>
      <c r="S427" s="569"/>
      <c r="T427" s="569"/>
      <c r="U427" s="569"/>
      <c r="V427" s="569"/>
      <c r="W427" s="569"/>
      <c r="X427" s="569"/>
      <c r="Y427" s="569"/>
      <c r="Z427" s="569"/>
    </row>
    <row r="428">
      <c r="A428" s="569"/>
      <c r="B428" s="569"/>
      <c r="C428" s="569"/>
      <c r="D428" s="569"/>
      <c r="E428" s="569"/>
      <c r="F428" s="569"/>
      <c r="G428" s="569"/>
      <c r="H428" s="569"/>
      <c r="I428" s="569"/>
      <c r="J428" s="569"/>
      <c r="K428" s="569"/>
      <c r="L428" s="569"/>
      <c r="M428" s="569"/>
      <c r="N428" s="569"/>
      <c r="O428" s="569"/>
      <c r="P428" s="569"/>
      <c r="Q428" s="569"/>
      <c r="R428" s="569"/>
      <c r="S428" s="569"/>
      <c r="T428" s="569"/>
      <c r="U428" s="569"/>
      <c r="V428" s="569"/>
      <c r="W428" s="569"/>
      <c r="X428" s="569"/>
      <c r="Y428" s="569"/>
      <c r="Z428" s="569"/>
    </row>
    <row r="429">
      <c r="A429" s="569"/>
      <c r="B429" s="569"/>
      <c r="C429" s="569"/>
      <c r="D429" s="569"/>
      <c r="E429" s="569"/>
      <c r="F429" s="569"/>
      <c r="G429" s="569"/>
      <c r="H429" s="569"/>
      <c r="I429" s="569"/>
      <c r="J429" s="569"/>
      <c r="K429" s="569"/>
      <c r="L429" s="569"/>
      <c r="M429" s="569"/>
      <c r="N429" s="569"/>
      <c r="O429" s="569"/>
      <c r="P429" s="569"/>
      <c r="Q429" s="569"/>
      <c r="R429" s="569"/>
      <c r="S429" s="569"/>
      <c r="T429" s="569"/>
      <c r="U429" s="569"/>
      <c r="V429" s="569"/>
      <c r="W429" s="569"/>
      <c r="X429" s="569"/>
      <c r="Y429" s="569"/>
      <c r="Z429" s="569"/>
    </row>
    <row r="430">
      <c r="A430" s="569"/>
      <c r="B430" s="569"/>
      <c r="C430" s="569"/>
      <c r="D430" s="569"/>
      <c r="E430" s="569"/>
      <c r="F430" s="569"/>
      <c r="G430" s="569"/>
      <c r="H430" s="569"/>
      <c r="I430" s="569"/>
      <c r="J430" s="569"/>
      <c r="K430" s="569"/>
      <c r="L430" s="569"/>
      <c r="M430" s="569"/>
      <c r="N430" s="569"/>
      <c r="O430" s="569"/>
      <c r="P430" s="569"/>
      <c r="Q430" s="569"/>
      <c r="R430" s="569"/>
      <c r="S430" s="569"/>
      <c r="T430" s="569"/>
      <c r="U430" s="569"/>
      <c r="V430" s="569"/>
      <c r="W430" s="569"/>
      <c r="X430" s="569"/>
      <c r="Y430" s="569"/>
      <c r="Z430" s="569"/>
    </row>
    <row r="431">
      <c r="A431" s="569"/>
      <c r="B431" s="569"/>
      <c r="C431" s="569"/>
      <c r="D431" s="569"/>
      <c r="E431" s="569"/>
      <c r="F431" s="569"/>
      <c r="G431" s="569"/>
      <c r="H431" s="569"/>
      <c r="I431" s="569"/>
      <c r="J431" s="569"/>
      <c r="K431" s="569"/>
      <c r="L431" s="569"/>
      <c r="M431" s="569"/>
      <c r="N431" s="569"/>
      <c r="O431" s="569"/>
      <c r="P431" s="569"/>
      <c r="Q431" s="569"/>
      <c r="R431" s="569"/>
      <c r="S431" s="569"/>
      <c r="T431" s="569"/>
      <c r="U431" s="569"/>
      <c r="V431" s="569"/>
      <c r="W431" s="569"/>
      <c r="X431" s="569"/>
      <c r="Y431" s="569"/>
      <c r="Z431" s="569"/>
    </row>
    <row r="432">
      <c r="A432" s="569"/>
      <c r="B432" s="569"/>
      <c r="C432" s="569"/>
      <c r="D432" s="569"/>
      <c r="E432" s="569"/>
      <c r="F432" s="569"/>
      <c r="G432" s="569"/>
      <c r="H432" s="569"/>
      <c r="I432" s="569"/>
      <c r="J432" s="569"/>
      <c r="K432" s="569"/>
      <c r="L432" s="569"/>
      <c r="M432" s="569"/>
      <c r="N432" s="569"/>
      <c r="O432" s="569"/>
      <c r="P432" s="569"/>
      <c r="Q432" s="569"/>
      <c r="R432" s="569"/>
      <c r="S432" s="569"/>
      <c r="T432" s="569"/>
      <c r="U432" s="569"/>
      <c r="V432" s="569"/>
      <c r="W432" s="569"/>
      <c r="X432" s="569"/>
      <c r="Y432" s="569"/>
      <c r="Z432" s="569"/>
    </row>
    <row r="433">
      <c r="A433" s="569"/>
      <c r="B433" s="569"/>
      <c r="C433" s="569"/>
      <c r="D433" s="569"/>
      <c r="E433" s="569"/>
      <c r="F433" s="569"/>
      <c r="G433" s="569"/>
      <c r="H433" s="569"/>
      <c r="I433" s="569"/>
      <c r="J433" s="569"/>
      <c r="K433" s="569"/>
      <c r="L433" s="569"/>
      <c r="M433" s="569"/>
      <c r="N433" s="569"/>
      <c r="O433" s="569"/>
      <c r="P433" s="569"/>
      <c r="Q433" s="569"/>
      <c r="R433" s="569"/>
      <c r="S433" s="569"/>
      <c r="T433" s="569"/>
      <c r="U433" s="569"/>
      <c r="V433" s="569"/>
      <c r="W433" s="569"/>
      <c r="X433" s="569"/>
      <c r="Y433" s="569"/>
      <c r="Z433" s="569"/>
    </row>
    <row r="434">
      <c r="A434" s="569"/>
      <c r="B434" s="569"/>
      <c r="C434" s="569"/>
      <c r="D434" s="569"/>
      <c r="E434" s="569"/>
      <c r="F434" s="569"/>
      <c r="G434" s="569"/>
      <c r="H434" s="569"/>
      <c r="I434" s="569"/>
      <c r="J434" s="569"/>
      <c r="K434" s="569"/>
      <c r="L434" s="569"/>
      <c r="M434" s="569"/>
      <c r="N434" s="569"/>
      <c r="O434" s="569"/>
      <c r="P434" s="569"/>
      <c r="Q434" s="569"/>
      <c r="R434" s="569"/>
      <c r="S434" s="569"/>
      <c r="T434" s="569"/>
      <c r="U434" s="569"/>
      <c r="V434" s="569"/>
      <c r="W434" s="569"/>
      <c r="X434" s="569"/>
      <c r="Y434" s="569"/>
      <c r="Z434" s="569"/>
    </row>
    <row r="435">
      <c r="A435" s="569"/>
      <c r="B435" s="569"/>
      <c r="C435" s="569"/>
      <c r="D435" s="569"/>
      <c r="E435" s="569"/>
      <c r="F435" s="569"/>
      <c r="G435" s="569"/>
      <c r="H435" s="569"/>
      <c r="I435" s="569"/>
      <c r="J435" s="569"/>
      <c r="K435" s="569"/>
      <c r="L435" s="569"/>
      <c r="M435" s="569"/>
      <c r="N435" s="569"/>
      <c r="O435" s="569"/>
      <c r="P435" s="569"/>
      <c r="Q435" s="569"/>
      <c r="R435" s="569"/>
      <c r="S435" s="569"/>
      <c r="T435" s="569"/>
      <c r="U435" s="569"/>
      <c r="V435" s="569"/>
      <c r="W435" s="569"/>
      <c r="X435" s="569"/>
      <c r="Y435" s="569"/>
      <c r="Z435" s="569"/>
    </row>
    <row r="436">
      <c r="A436" s="569"/>
      <c r="B436" s="569"/>
      <c r="C436" s="569"/>
      <c r="D436" s="569"/>
      <c r="E436" s="569"/>
      <c r="F436" s="569"/>
      <c r="G436" s="569"/>
      <c r="H436" s="569"/>
      <c r="I436" s="569"/>
      <c r="J436" s="569"/>
      <c r="K436" s="569"/>
      <c r="L436" s="569"/>
      <c r="M436" s="569"/>
      <c r="N436" s="569"/>
      <c r="O436" s="569"/>
      <c r="P436" s="569"/>
      <c r="Q436" s="569"/>
      <c r="R436" s="569"/>
      <c r="S436" s="569"/>
      <c r="T436" s="569"/>
      <c r="U436" s="569"/>
      <c r="V436" s="569"/>
      <c r="W436" s="569"/>
      <c r="X436" s="569"/>
      <c r="Y436" s="569"/>
      <c r="Z436" s="569"/>
    </row>
    <row r="437">
      <c r="A437" s="569"/>
      <c r="B437" s="569"/>
      <c r="C437" s="569"/>
      <c r="D437" s="569"/>
      <c r="E437" s="569"/>
      <c r="F437" s="569"/>
      <c r="G437" s="569"/>
      <c r="H437" s="569"/>
      <c r="I437" s="569"/>
      <c r="J437" s="569"/>
      <c r="K437" s="569"/>
      <c r="L437" s="569"/>
      <c r="M437" s="569"/>
      <c r="N437" s="569"/>
      <c r="O437" s="569"/>
      <c r="P437" s="569"/>
      <c r="Q437" s="569"/>
      <c r="R437" s="569"/>
      <c r="S437" s="569"/>
      <c r="T437" s="569"/>
      <c r="U437" s="569"/>
      <c r="V437" s="569"/>
      <c r="W437" s="569"/>
      <c r="X437" s="569"/>
      <c r="Y437" s="569"/>
      <c r="Z437" s="569"/>
    </row>
    <row r="438">
      <c r="A438" s="569"/>
      <c r="B438" s="569"/>
      <c r="C438" s="569"/>
      <c r="D438" s="569"/>
      <c r="E438" s="569"/>
      <c r="F438" s="569"/>
      <c r="G438" s="569"/>
      <c r="H438" s="569"/>
      <c r="I438" s="569"/>
      <c r="J438" s="569"/>
      <c r="K438" s="569"/>
      <c r="L438" s="569"/>
      <c r="M438" s="569"/>
      <c r="N438" s="569"/>
      <c r="O438" s="569"/>
      <c r="P438" s="569"/>
      <c r="Q438" s="569"/>
      <c r="R438" s="569"/>
      <c r="S438" s="569"/>
      <c r="T438" s="569"/>
      <c r="U438" s="569"/>
      <c r="V438" s="569"/>
      <c r="W438" s="569"/>
      <c r="X438" s="569"/>
      <c r="Y438" s="569"/>
      <c r="Z438" s="569"/>
    </row>
    <row r="439">
      <c r="A439" s="569"/>
      <c r="B439" s="569"/>
      <c r="C439" s="569"/>
      <c r="D439" s="569"/>
      <c r="E439" s="569"/>
      <c r="F439" s="569"/>
      <c r="G439" s="569"/>
      <c r="H439" s="569"/>
      <c r="I439" s="569"/>
      <c r="J439" s="569"/>
      <c r="K439" s="569"/>
      <c r="L439" s="569"/>
      <c r="M439" s="569"/>
      <c r="N439" s="569"/>
      <c r="O439" s="569"/>
      <c r="P439" s="569"/>
      <c r="Q439" s="569"/>
      <c r="R439" s="569"/>
      <c r="S439" s="569"/>
      <c r="T439" s="569"/>
      <c r="U439" s="569"/>
      <c r="V439" s="569"/>
      <c r="W439" s="569"/>
      <c r="X439" s="569"/>
      <c r="Y439" s="569"/>
      <c r="Z439" s="569"/>
    </row>
    <row r="440">
      <c r="A440" s="569"/>
      <c r="B440" s="569"/>
      <c r="C440" s="569"/>
      <c r="D440" s="569"/>
      <c r="E440" s="569"/>
      <c r="F440" s="569"/>
      <c r="G440" s="569"/>
      <c r="H440" s="569"/>
      <c r="I440" s="569"/>
      <c r="J440" s="569"/>
      <c r="K440" s="569"/>
      <c r="L440" s="569"/>
      <c r="M440" s="569"/>
      <c r="N440" s="569"/>
      <c r="O440" s="569"/>
      <c r="P440" s="569"/>
      <c r="Q440" s="569"/>
      <c r="R440" s="569"/>
      <c r="S440" s="569"/>
      <c r="T440" s="569"/>
      <c r="U440" s="569"/>
      <c r="V440" s="569"/>
      <c r="W440" s="569"/>
      <c r="X440" s="569"/>
      <c r="Y440" s="569"/>
      <c r="Z440" s="569"/>
    </row>
    <row r="441">
      <c r="A441" s="569"/>
      <c r="B441" s="569"/>
      <c r="C441" s="569"/>
      <c r="D441" s="569"/>
      <c r="E441" s="569"/>
      <c r="F441" s="569"/>
      <c r="G441" s="569"/>
      <c r="H441" s="569"/>
      <c r="I441" s="569"/>
      <c r="J441" s="569"/>
      <c r="K441" s="569"/>
      <c r="L441" s="569"/>
      <c r="M441" s="569"/>
      <c r="N441" s="569"/>
      <c r="O441" s="569"/>
      <c r="P441" s="569"/>
      <c r="Q441" s="569"/>
      <c r="R441" s="569"/>
      <c r="S441" s="569"/>
      <c r="T441" s="569"/>
      <c r="U441" s="569"/>
      <c r="V441" s="569"/>
      <c r="W441" s="569"/>
      <c r="X441" s="569"/>
      <c r="Y441" s="569"/>
      <c r="Z441" s="569"/>
    </row>
    <row r="442">
      <c r="A442" s="569"/>
      <c r="B442" s="569"/>
      <c r="C442" s="569"/>
      <c r="D442" s="569"/>
      <c r="E442" s="569"/>
      <c r="F442" s="569"/>
      <c r="G442" s="569"/>
      <c r="H442" s="569"/>
      <c r="I442" s="569"/>
      <c r="J442" s="569"/>
      <c r="K442" s="569"/>
      <c r="L442" s="569"/>
      <c r="M442" s="569"/>
      <c r="N442" s="569"/>
      <c r="O442" s="569"/>
      <c r="P442" s="569"/>
      <c r="Q442" s="569"/>
      <c r="R442" s="569"/>
      <c r="S442" s="569"/>
      <c r="T442" s="569"/>
      <c r="U442" s="569"/>
      <c r="V442" s="569"/>
      <c r="W442" s="569"/>
      <c r="X442" s="569"/>
      <c r="Y442" s="569"/>
      <c r="Z442" s="569"/>
    </row>
    <row r="443">
      <c r="A443" s="569"/>
      <c r="B443" s="569"/>
      <c r="C443" s="569"/>
      <c r="D443" s="569"/>
      <c r="E443" s="569"/>
      <c r="F443" s="569"/>
      <c r="G443" s="569"/>
      <c r="H443" s="569"/>
      <c r="I443" s="569"/>
      <c r="J443" s="569"/>
      <c r="K443" s="569"/>
      <c r="L443" s="569"/>
      <c r="M443" s="569"/>
      <c r="N443" s="569"/>
      <c r="O443" s="569"/>
      <c r="P443" s="569"/>
      <c r="Q443" s="569"/>
      <c r="R443" s="569"/>
      <c r="S443" s="569"/>
      <c r="T443" s="569"/>
      <c r="U443" s="569"/>
      <c r="V443" s="569"/>
      <c r="W443" s="569"/>
      <c r="X443" s="569"/>
      <c r="Y443" s="569"/>
      <c r="Z443" s="569"/>
    </row>
    <row r="444">
      <c r="A444" s="569"/>
      <c r="B444" s="569"/>
      <c r="C444" s="569"/>
      <c r="D444" s="569"/>
      <c r="E444" s="569"/>
      <c r="F444" s="569"/>
      <c r="G444" s="569"/>
      <c r="H444" s="569"/>
      <c r="I444" s="569"/>
      <c r="J444" s="569"/>
      <c r="K444" s="569"/>
      <c r="L444" s="569"/>
      <c r="M444" s="569"/>
      <c r="N444" s="569"/>
      <c r="O444" s="569"/>
      <c r="P444" s="569"/>
      <c r="Q444" s="569"/>
      <c r="R444" s="569"/>
      <c r="S444" s="569"/>
      <c r="T444" s="569"/>
      <c r="U444" s="569"/>
      <c r="V444" s="569"/>
      <c r="W444" s="569"/>
      <c r="X444" s="569"/>
      <c r="Y444" s="569"/>
      <c r="Z444" s="569"/>
    </row>
    <row r="445">
      <c r="A445" s="569"/>
      <c r="B445" s="569"/>
      <c r="C445" s="569"/>
      <c r="D445" s="569"/>
      <c r="E445" s="569"/>
      <c r="F445" s="569"/>
      <c r="G445" s="569"/>
      <c r="H445" s="569"/>
      <c r="I445" s="569"/>
      <c r="J445" s="569"/>
      <c r="K445" s="569"/>
      <c r="L445" s="569"/>
      <c r="M445" s="569"/>
      <c r="N445" s="569"/>
      <c r="O445" s="569"/>
      <c r="P445" s="569"/>
      <c r="Q445" s="569"/>
      <c r="R445" s="569"/>
      <c r="S445" s="569"/>
      <c r="T445" s="569"/>
      <c r="U445" s="569"/>
      <c r="V445" s="569"/>
      <c r="W445" s="569"/>
      <c r="X445" s="569"/>
      <c r="Y445" s="569"/>
      <c r="Z445" s="569"/>
    </row>
    <row r="446">
      <c r="A446" s="569"/>
      <c r="B446" s="569"/>
      <c r="C446" s="569"/>
      <c r="D446" s="569"/>
      <c r="E446" s="569"/>
      <c r="F446" s="569"/>
      <c r="G446" s="569"/>
      <c r="H446" s="569"/>
      <c r="I446" s="569"/>
      <c r="J446" s="569"/>
      <c r="K446" s="569"/>
      <c r="L446" s="569"/>
      <c r="M446" s="569"/>
      <c r="N446" s="569"/>
      <c r="O446" s="569"/>
      <c r="P446" s="569"/>
      <c r="Q446" s="569"/>
      <c r="R446" s="569"/>
      <c r="S446" s="569"/>
      <c r="T446" s="569"/>
      <c r="U446" s="569"/>
      <c r="V446" s="569"/>
      <c r="W446" s="569"/>
      <c r="X446" s="569"/>
      <c r="Y446" s="569"/>
      <c r="Z446" s="569"/>
    </row>
    <row r="447">
      <c r="A447" s="569"/>
      <c r="B447" s="569"/>
      <c r="C447" s="569"/>
      <c r="D447" s="569"/>
      <c r="E447" s="569"/>
      <c r="F447" s="569"/>
      <c r="G447" s="569"/>
      <c r="H447" s="569"/>
      <c r="I447" s="569"/>
      <c r="J447" s="569"/>
      <c r="K447" s="569"/>
      <c r="L447" s="569"/>
      <c r="M447" s="569"/>
      <c r="N447" s="569"/>
      <c r="O447" s="569"/>
      <c r="P447" s="569"/>
      <c r="Q447" s="569"/>
      <c r="R447" s="569"/>
      <c r="S447" s="569"/>
      <c r="T447" s="569"/>
      <c r="U447" s="569"/>
      <c r="V447" s="569"/>
      <c r="W447" s="569"/>
      <c r="X447" s="569"/>
      <c r="Y447" s="569"/>
      <c r="Z447" s="569"/>
    </row>
    <row r="448">
      <c r="A448" s="569"/>
      <c r="B448" s="569"/>
      <c r="C448" s="569"/>
      <c r="D448" s="569"/>
      <c r="E448" s="569"/>
      <c r="F448" s="569"/>
      <c r="G448" s="569"/>
      <c r="H448" s="569"/>
      <c r="I448" s="569"/>
      <c r="J448" s="569"/>
      <c r="K448" s="569"/>
      <c r="L448" s="569"/>
      <c r="M448" s="569"/>
      <c r="N448" s="569"/>
      <c r="O448" s="569"/>
      <c r="P448" s="569"/>
      <c r="Q448" s="569"/>
      <c r="R448" s="569"/>
      <c r="S448" s="569"/>
      <c r="T448" s="569"/>
      <c r="U448" s="569"/>
      <c r="V448" s="569"/>
      <c r="W448" s="569"/>
      <c r="X448" s="569"/>
      <c r="Y448" s="569"/>
      <c r="Z448" s="569"/>
    </row>
    <row r="449">
      <c r="A449" s="569"/>
      <c r="B449" s="569"/>
      <c r="C449" s="569"/>
      <c r="D449" s="569"/>
      <c r="E449" s="569"/>
      <c r="F449" s="569"/>
      <c r="G449" s="569"/>
      <c r="H449" s="569"/>
      <c r="I449" s="569"/>
      <c r="J449" s="569"/>
      <c r="K449" s="569"/>
      <c r="L449" s="569"/>
      <c r="M449" s="569"/>
      <c r="N449" s="569"/>
      <c r="O449" s="569"/>
      <c r="P449" s="569"/>
      <c r="Q449" s="569"/>
      <c r="R449" s="569"/>
      <c r="S449" s="569"/>
      <c r="T449" s="569"/>
      <c r="U449" s="569"/>
      <c r="V449" s="569"/>
      <c r="W449" s="569"/>
      <c r="X449" s="569"/>
      <c r="Y449" s="569"/>
      <c r="Z449" s="569"/>
    </row>
    <row r="450">
      <c r="A450" s="569"/>
      <c r="B450" s="569"/>
      <c r="C450" s="569"/>
      <c r="D450" s="569"/>
      <c r="E450" s="569"/>
      <c r="F450" s="569"/>
      <c r="G450" s="569"/>
      <c r="H450" s="569"/>
      <c r="I450" s="569"/>
      <c r="J450" s="569"/>
      <c r="K450" s="569"/>
      <c r="L450" s="569"/>
      <c r="M450" s="569"/>
      <c r="N450" s="569"/>
      <c r="O450" s="569"/>
      <c r="P450" s="569"/>
      <c r="Q450" s="569"/>
      <c r="R450" s="569"/>
      <c r="S450" s="569"/>
      <c r="T450" s="569"/>
      <c r="U450" s="569"/>
      <c r="V450" s="569"/>
      <c r="W450" s="569"/>
      <c r="X450" s="569"/>
      <c r="Y450" s="569"/>
      <c r="Z450" s="569"/>
    </row>
    <row r="451">
      <c r="A451" s="569"/>
      <c r="B451" s="569"/>
      <c r="C451" s="569"/>
      <c r="D451" s="569"/>
      <c r="E451" s="569"/>
      <c r="F451" s="569"/>
      <c r="G451" s="569"/>
      <c r="H451" s="569"/>
      <c r="I451" s="569"/>
      <c r="J451" s="569"/>
      <c r="K451" s="569"/>
      <c r="L451" s="569"/>
      <c r="M451" s="569"/>
      <c r="N451" s="569"/>
      <c r="O451" s="569"/>
      <c r="P451" s="569"/>
      <c r="Q451" s="569"/>
      <c r="R451" s="569"/>
      <c r="S451" s="569"/>
      <c r="T451" s="569"/>
      <c r="U451" s="569"/>
      <c r="V451" s="569"/>
      <c r="W451" s="569"/>
      <c r="X451" s="569"/>
      <c r="Y451" s="569"/>
      <c r="Z451" s="569"/>
    </row>
    <row r="452">
      <c r="A452" s="569"/>
      <c r="B452" s="569"/>
      <c r="C452" s="569"/>
      <c r="D452" s="569"/>
      <c r="E452" s="569"/>
      <c r="F452" s="569"/>
      <c r="G452" s="569"/>
      <c r="H452" s="569"/>
      <c r="I452" s="569"/>
      <c r="J452" s="569"/>
      <c r="K452" s="569"/>
      <c r="L452" s="569"/>
      <c r="M452" s="569"/>
      <c r="N452" s="569"/>
      <c r="O452" s="569"/>
      <c r="P452" s="569"/>
      <c r="Q452" s="569"/>
      <c r="R452" s="569"/>
      <c r="S452" s="569"/>
      <c r="T452" s="569"/>
      <c r="U452" s="569"/>
      <c r="V452" s="569"/>
      <c r="W452" s="569"/>
      <c r="X452" s="569"/>
      <c r="Y452" s="569"/>
      <c r="Z452" s="569"/>
    </row>
    <row r="453">
      <c r="A453" s="569"/>
      <c r="B453" s="569"/>
      <c r="C453" s="569"/>
      <c r="D453" s="569"/>
      <c r="E453" s="569"/>
      <c r="F453" s="569"/>
      <c r="G453" s="569"/>
      <c r="H453" s="569"/>
      <c r="I453" s="569"/>
      <c r="J453" s="569"/>
      <c r="K453" s="569"/>
      <c r="L453" s="569"/>
      <c r="M453" s="569"/>
      <c r="N453" s="569"/>
      <c r="O453" s="569"/>
      <c r="P453" s="569"/>
      <c r="Q453" s="569"/>
      <c r="R453" s="569"/>
      <c r="S453" s="569"/>
      <c r="T453" s="569"/>
      <c r="U453" s="569"/>
      <c r="V453" s="569"/>
      <c r="W453" s="569"/>
      <c r="X453" s="569"/>
      <c r="Y453" s="569"/>
      <c r="Z453" s="569"/>
    </row>
    <row r="454">
      <c r="A454" s="569"/>
      <c r="B454" s="569"/>
      <c r="C454" s="569"/>
      <c r="D454" s="569"/>
      <c r="E454" s="569"/>
      <c r="F454" s="569"/>
      <c r="G454" s="569"/>
      <c r="H454" s="569"/>
      <c r="I454" s="569"/>
      <c r="J454" s="569"/>
      <c r="K454" s="569"/>
      <c r="L454" s="569"/>
      <c r="M454" s="569"/>
      <c r="N454" s="569"/>
      <c r="O454" s="569"/>
      <c r="P454" s="569"/>
      <c r="Q454" s="569"/>
      <c r="R454" s="569"/>
      <c r="S454" s="569"/>
      <c r="T454" s="569"/>
      <c r="U454" s="569"/>
      <c r="V454" s="569"/>
      <c r="W454" s="569"/>
      <c r="X454" s="569"/>
      <c r="Y454" s="569"/>
      <c r="Z454" s="569"/>
    </row>
    <row r="455">
      <c r="A455" s="569"/>
      <c r="B455" s="569"/>
      <c r="C455" s="569"/>
      <c r="D455" s="569"/>
      <c r="E455" s="569"/>
      <c r="F455" s="569"/>
      <c r="G455" s="569"/>
      <c r="H455" s="569"/>
      <c r="I455" s="569"/>
      <c r="J455" s="569"/>
      <c r="K455" s="569"/>
      <c r="L455" s="569"/>
      <c r="M455" s="569"/>
      <c r="N455" s="569"/>
      <c r="O455" s="569"/>
      <c r="P455" s="569"/>
      <c r="Q455" s="569"/>
      <c r="R455" s="569"/>
      <c r="S455" s="569"/>
      <c r="T455" s="569"/>
      <c r="U455" s="569"/>
      <c r="V455" s="569"/>
      <c r="W455" s="569"/>
      <c r="X455" s="569"/>
      <c r="Y455" s="569"/>
      <c r="Z455" s="569"/>
    </row>
    <row r="456">
      <c r="A456" s="569"/>
      <c r="B456" s="569"/>
      <c r="C456" s="569"/>
      <c r="D456" s="569"/>
      <c r="E456" s="569"/>
      <c r="F456" s="569"/>
      <c r="G456" s="569"/>
      <c r="H456" s="569"/>
      <c r="I456" s="569"/>
      <c r="J456" s="569"/>
      <c r="K456" s="569"/>
      <c r="L456" s="569"/>
      <c r="M456" s="569"/>
      <c r="N456" s="569"/>
      <c r="O456" s="569"/>
      <c r="P456" s="569"/>
      <c r="Q456" s="569"/>
      <c r="R456" s="569"/>
      <c r="S456" s="569"/>
      <c r="T456" s="569"/>
      <c r="U456" s="569"/>
      <c r="V456" s="569"/>
      <c r="W456" s="569"/>
      <c r="X456" s="569"/>
      <c r="Y456" s="569"/>
      <c r="Z456" s="569"/>
    </row>
    <row r="457">
      <c r="A457" s="569"/>
      <c r="B457" s="569"/>
      <c r="C457" s="569"/>
      <c r="D457" s="569"/>
      <c r="E457" s="569"/>
      <c r="F457" s="569"/>
      <c r="G457" s="569"/>
      <c r="H457" s="569"/>
      <c r="I457" s="569"/>
      <c r="J457" s="569"/>
      <c r="K457" s="569"/>
      <c r="L457" s="569"/>
      <c r="M457" s="569"/>
      <c r="N457" s="569"/>
      <c r="O457" s="569"/>
      <c r="P457" s="569"/>
      <c r="Q457" s="569"/>
      <c r="R457" s="569"/>
      <c r="S457" s="569"/>
      <c r="T457" s="569"/>
      <c r="U457" s="569"/>
      <c r="V457" s="569"/>
      <c r="W457" s="569"/>
      <c r="X457" s="569"/>
      <c r="Y457" s="569"/>
      <c r="Z457" s="569"/>
    </row>
    <row r="458">
      <c r="A458" s="569"/>
      <c r="B458" s="569"/>
      <c r="C458" s="569"/>
      <c r="D458" s="569"/>
      <c r="E458" s="569"/>
      <c r="F458" s="569"/>
      <c r="G458" s="569"/>
      <c r="H458" s="569"/>
      <c r="I458" s="569"/>
      <c r="J458" s="569"/>
      <c r="K458" s="569"/>
      <c r="L458" s="569"/>
      <c r="M458" s="569"/>
      <c r="N458" s="569"/>
      <c r="O458" s="569"/>
      <c r="P458" s="569"/>
      <c r="Q458" s="569"/>
      <c r="R458" s="569"/>
      <c r="S458" s="569"/>
      <c r="T458" s="569"/>
      <c r="U458" s="569"/>
      <c r="V458" s="569"/>
      <c r="W458" s="569"/>
      <c r="X458" s="569"/>
      <c r="Y458" s="569"/>
      <c r="Z458" s="569"/>
    </row>
    <row r="459">
      <c r="A459" s="569"/>
      <c r="B459" s="569"/>
      <c r="C459" s="569"/>
      <c r="D459" s="569"/>
      <c r="E459" s="569"/>
      <c r="F459" s="569"/>
      <c r="G459" s="569"/>
      <c r="H459" s="569"/>
      <c r="I459" s="569"/>
      <c r="J459" s="569"/>
      <c r="K459" s="569"/>
      <c r="L459" s="569"/>
      <c r="M459" s="569"/>
      <c r="N459" s="569"/>
      <c r="O459" s="569"/>
      <c r="P459" s="569"/>
      <c r="Q459" s="569"/>
      <c r="R459" s="569"/>
      <c r="S459" s="569"/>
      <c r="T459" s="569"/>
      <c r="U459" s="569"/>
      <c r="V459" s="569"/>
      <c r="W459" s="569"/>
      <c r="X459" s="569"/>
      <c r="Y459" s="569"/>
      <c r="Z459" s="569"/>
    </row>
    <row r="460">
      <c r="A460" s="569"/>
      <c r="B460" s="569"/>
      <c r="C460" s="569"/>
      <c r="D460" s="569"/>
      <c r="E460" s="569"/>
      <c r="F460" s="569"/>
      <c r="G460" s="569"/>
      <c r="H460" s="569"/>
      <c r="I460" s="569"/>
      <c r="J460" s="569"/>
      <c r="K460" s="569"/>
      <c r="L460" s="569"/>
      <c r="M460" s="569"/>
      <c r="N460" s="569"/>
      <c r="O460" s="569"/>
      <c r="P460" s="569"/>
      <c r="Q460" s="569"/>
      <c r="R460" s="569"/>
      <c r="S460" s="569"/>
      <c r="T460" s="569"/>
      <c r="U460" s="569"/>
      <c r="V460" s="569"/>
      <c r="W460" s="569"/>
      <c r="X460" s="569"/>
      <c r="Y460" s="569"/>
      <c r="Z460" s="569"/>
    </row>
    <row r="461">
      <c r="A461" s="569"/>
      <c r="B461" s="569"/>
      <c r="C461" s="569"/>
      <c r="D461" s="569"/>
      <c r="E461" s="569"/>
      <c r="F461" s="569"/>
      <c r="G461" s="569"/>
      <c r="H461" s="569"/>
      <c r="I461" s="569"/>
      <c r="J461" s="569"/>
      <c r="K461" s="569"/>
      <c r="L461" s="569"/>
      <c r="M461" s="569"/>
      <c r="N461" s="569"/>
      <c r="O461" s="569"/>
      <c r="P461" s="569"/>
      <c r="Q461" s="569"/>
      <c r="R461" s="569"/>
      <c r="S461" s="569"/>
      <c r="T461" s="569"/>
      <c r="U461" s="569"/>
      <c r="V461" s="569"/>
      <c r="W461" s="569"/>
      <c r="X461" s="569"/>
      <c r="Y461" s="569"/>
      <c r="Z461" s="569"/>
    </row>
    <row r="462">
      <c r="A462" s="569"/>
      <c r="B462" s="569"/>
      <c r="C462" s="569"/>
      <c r="D462" s="569"/>
      <c r="E462" s="569"/>
      <c r="F462" s="569"/>
      <c r="G462" s="569"/>
      <c r="H462" s="569"/>
      <c r="I462" s="569"/>
      <c r="J462" s="569"/>
      <c r="K462" s="569"/>
      <c r="L462" s="569"/>
      <c r="M462" s="569"/>
      <c r="N462" s="569"/>
      <c r="O462" s="569"/>
      <c r="P462" s="569"/>
      <c r="Q462" s="569"/>
      <c r="R462" s="569"/>
      <c r="S462" s="569"/>
      <c r="T462" s="569"/>
      <c r="U462" s="569"/>
      <c r="V462" s="569"/>
      <c r="W462" s="569"/>
      <c r="X462" s="569"/>
      <c r="Y462" s="569"/>
      <c r="Z462" s="569"/>
    </row>
    <row r="463">
      <c r="A463" s="569"/>
      <c r="B463" s="569"/>
      <c r="C463" s="569"/>
      <c r="D463" s="569"/>
      <c r="E463" s="569"/>
      <c r="F463" s="569"/>
      <c r="G463" s="569"/>
      <c r="H463" s="569"/>
      <c r="I463" s="569"/>
      <c r="J463" s="569"/>
      <c r="K463" s="569"/>
      <c r="L463" s="569"/>
      <c r="M463" s="569"/>
      <c r="N463" s="569"/>
      <c r="O463" s="569"/>
      <c r="P463" s="569"/>
      <c r="Q463" s="569"/>
      <c r="R463" s="569"/>
      <c r="S463" s="569"/>
      <c r="T463" s="569"/>
      <c r="U463" s="569"/>
      <c r="V463" s="569"/>
      <c r="W463" s="569"/>
      <c r="X463" s="569"/>
      <c r="Y463" s="569"/>
      <c r="Z463" s="569"/>
    </row>
    <row r="464">
      <c r="A464" s="569"/>
      <c r="B464" s="569"/>
      <c r="C464" s="569"/>
      <c r="D464" s="569"/>
      <c r="E464" s="569"/>
      <c r="F464" s="569"/>
      <c r="G464" s="569"/>
      <c r="H464" s="569"/>
      <c r="I464" s="569"/>
      <c r="J464" s="569"/>
      <c r="K464" s="569"/>
      <c r="L464" s="569"/>
      <c r="M464" s="569"/>
      <c r="N464" s="569"/>
      <c r="O464" s="569"/>
      <c r="P464" s="569"/>
      <c r="Q464" s="569"/>
      <c r="R464" s="569"/>
      <c r="S464" s="569"/>
      <c r="T464" s="569"/>
      <c r="U464" s="569"/>
      <c r="V464" s="569"/>
      <c r="W464" s="569"/>
      <c r="X464" s="569"/>
      <c r="Y464" s="569"/>
      <c r="Z464" s="569"/>
    </row>
    <row r="465">
      <c r="A465" s="569"/>
      <c r="B465" s="569"/>
      <c r="C465" s="569"/>
      <c r="D465" s="569"/>
      <c r="E465" s="569"/>
      <c r="F465" s="569"/>
      <c r="G465" s="569"/>
      <c r="H465" s="569"/>
      <c r="I465" s="569"/>
      <c r="J465" s="569"/>
      <c r="K465" s="569"/>
      <c r="L465" s="569"/>
      <c r="M465" s="569"/>
      <c r="N465" s="569"/>
      <c r="O465" s="569"/>
      <c r="P465" s="569"/>
      <c r="Q465" s="569"/>
      <c r="R465" s="569"/>
      <c r="S465" s="569"/>
      <c r="T465" s="569"/>
      <c r="U465" s="569"/>
      <c r="V465" s="569"/>
      <c r="W465" s="569"/>
      <c r="X465" s="569"/>
      <c r="Y465" s="569"/>
      <c r="Z465" s="569"/>
    </row>
    <row r="466">
      <c r="A466" s="569"/>
      <c r="B466" s="569"/>
      <c r="C466" s="569"/>
      <c r="D466" s="569"/>
      <c r="E466" s="569"/>
      <c r="F466" s="569"/>
      <c r="G466" s="569"/>
      <c r="H466" s="569"/>
      <c r="I466" s="569"/>
      <c r="J466" s="569"/>
      <c r="K466" s="569"/>
      <c r="L466" s="569"/>
      <c r="M466" s="569"/>
      <c r="N466" s="569"/>
      <c r="O466" s="569"/>
      <c r="P466" s="569"/>
      <c r="Q466" s="569"/>
      <c r="R466" s="569"/>
      <c r="S466" s="569"/>
      <c r="T466" s="569"/>
      <c r="U466" s="569"/>
      <c r="V466" s="569"/>
      <c r="W466" s="569"/>
      <c r="X466" s="569"/>
      <c r="Y466" s="569"/>
      <c r="Z466" s="569"/>
    </row>
    <row r="467">
      <c r="A467" s="569"/>
      <c r="B467" s="569"/>
      <c r="C467" s="569"/>
      <c r="D467" s="569"/>
      <c r="E467" s="569"/>
      <c r="F467" s="569"/>
      <c r="G467" s="569"/>
      <c r="H467" s="569"/>
      <c r="I467" s="569"/>
      <c r="J467" s="569"/>
      <c r="K467" s="569"/>
      <c r="L467" s="569"/>
      <c r="M467" s="569"/>
      <c r="N467" s="569"/>
      <c r="O467" s="569"/>
      <c r="P467" s="569"/>
      <c r="Q467" s="569"/>
      <c r="R467" s="569"/>
      <c r="S467" s="569"/>
      <c r="T467" s="569"/>
      <c r="U467" s="569"/>
      <c r="V467" s="569"/>
      <c r="W467" s="569"/>
      <c r="X467" s="569"/>
      <c r="Y467" s="569"/>
      <c r="Z467" s="569"/>
    </row>
    <row r="468">
      <c r="A468" s="569"/>
      <c r="B468" s="569"/>
      <c r="C468" s="569"/>
      <c r="D468" s="569"/>
      <c r="E468" s="569"/>
      <c r="F468" s="569"/>
      <c r="G468" s="569"/>
      <c r="H468" s="569"/>
      <c r="I468" s="569"/>
      <c r="J468" s="569"/>
      <c r="K468" s="569"/>
      <c r="L468" s="569"/>
      <c r="M468" s="569"/>
      <c r="N468" s="569"/>
      <c r="O468" s="569"/>
      <c r="P468" s="569"/>
      <c r="Q468" s="569"/>
      <c r="R468" s="569"/>
      <c r="S468" s="569"/>
      <c r="T468" s="569"/>
      <c r="U468" s="569"/>
      <c r="V468" s="569"/>
      <c r="W468" s="569"/>
      <c r="X468" s="569"/>
      <c r="Y468" s="569"/>
      <c r="Z468" s="569"/>
    </row>
    <row r="469">
      <c r="A469" s="569"/>
      <c r="B469" s="569"/>
      <c r="C469" s="569"/>
      <c r="D469" s="569"/>
      <c r="E469" s="569"/>
      <c r="F469" s="569"/>
      <c r="G469" s="569"/>
      <c r="H469" s="569"/>
      <c r="I469" s="569"/>
      <c r="J469" s="569"/>
      <c r="K469" s="569"/>
      <c r="L469" s="569"/>
      <c r="M469" s="569"/>
      <c r="N469" s="569"/>
      <c r="O469" s="569"/>
      <c r="P469" s="569"/>
      <c r="Q469" s="569"/>
      <c r="R469" s="569"/>
      <c r="S469" s="569"/>
      <c r="T469" s="569"/>
      <c r="U469" s="569"/>
      <c r="V469" s="569"/>
      <c r="W469" s="569"/>
      <c r="X469" s="569"/>
      <c r="Y469" s="569"/>
      <c r="Z469" s="569"/>
    </row>
    <row r="470">
      <c r="A470" s="569"/>
      <c r="B470" s="569"/>
      <c r="C470" s="569"/>
      <c r="D470" s="569"/>
      <c r="E470" s="569"/>
      <c r="F470" s="569"/>
      <c r="G470" s="569"/>
      <c r="H470" s="569"/>
      <c r="I470" s="569"/>
      <c r="J470" s="569"/>
      <c r="K470" s="569"/>
      <c r="L470" s="569"/>
      <c r="M470" s="569"/>
      <c r="N470" s="569"/>
      <c r="O470" s="569"/>
      <c r="P470" s="569"/>
      <c r="Q470" s="569"/>
      <c r="R470" s="569"/>
      <c r="S470" s="569"/>
      <c r="T470" s="569"/>
      <c r="U470" s="569"/>
      <c r="V470" s="569"/>
      <c r="W470" s="569"/>
      <c r="X470" s="569"/>
      <c r="Y470" s="569"/>
      <c r="Z470" s="569"/>
    </row>
    <row r="471">
      <c r="A471" s="569"/>
      <c r="B471" s="569"/>
      <c r="C471" s="569"/>
      <c r="D471" s="569"/>
      <c r="E471" s="569"/>
      <c r="F471" s="569"/>
      <c r="G471" s="569"/>
      <c r="H471" s="569"/>
      <c r="I471" s="569"/>
      <c r="J471" s="569"/>
      <c r="K471" s="569"/>
      <c r="L471" s="569"/>
      <c r="M471" s="569"/>
      <c r="N471" s="569"/>
      <c r="O471" s="569"/>
      <c r="P471" s="569"/>
      <c r="Q471" s="569"/>
      <c r="R471" s="569"/>
      <c r="S471" s="569"/>
      <c r="T471" s="569"/>
      <c r="U471" s="569"/>
      <c r="V471" s="569"/>
      <c r="W471" s="569"/>
      <c r="X471" s="569"/>
      <c r="Y471" s="569"/>
      <c r="Z471" s="569"/>
    </row>
    <row r="472">
      <c r="A472" s="569"/>
      <c r="B472" s="569"/>
      <c r="C472" s="569"/>
      <c r="D472" s="569"/>
      <c r="E472" s="569"/>
      <c r="F472" s="569"/>
      <c r="G472" s="569"/>
      <c r="H472" s="569"/>
      <c r="I472" s="569"/>
      <c r="J472" s="569"/>
      <c r="K472" s="569"/>
      <c r="L472" s="569"/>
      <c r="M472" s="569"/>
      <c r="N472" s="569"/>
      <c r="O472" s="569"/>
      <c r="P472" s="569"/>
      <c r="Q472" s="569"/>
      <c r="R472" s="569"/>
      <c r="S472" s="569"/>
      <c r="T472" s="569"/>
      <c r="U472" s="569"/>
      <c r="V472" s="569"/>
      <c r="W472" s="569"/>
      <c r="X472" s="569"/>
      <c r="Y472" s="569"/>
      <c r="Z472" s="569"/>
    </row>
    <row r="473">
      <c r="A473" s="569"/>
      <c r="B473" s="569"/>
      <c r="C473" s="569"/>
      <c r="D473" s="569"/>
      <c r="E473" s="569"/>
      <c r="F473" s="569"/>
      <c r="G473" s="569"/>
      <c r="H473" s="569"/>
      <c r="I473" s="569"/>
      <c r="J473" s="569"/>
      <c r="K473" s="569"/>
      <c r="L473" s="569"/>
      <c r="M473" s="569"/>
      <c r="N473" s="569"/>
      <c r="O473" s="569"/>
      <c r="P473" s="569"/>
      <c r="Q473" s="569"/>
      <c r="R473" s="569"/>
      <c r="S473" s="569"/>
      <c r="T473" s="569"/>
      <c r="U473" s="569"/>
      <c r="V473" s="569"/>
      <c r="W473" s="569"/>
      <c r="X473" s="569"/>
      <c r="Y473" s="569"/>
      <c r="Z473" s="569"/>
    </row>
    <row r="474">
      <c r="A474" s="569"/>
      <c r="B474" s="569"/>
      <c r="C474" s="569"/>
      <c r="D474" s="569"/>
      <c r="E474" s="569"/>
      <c r="F474" s="569"/>
      <c r="G474" s="569"/>
      <c r="H474" s="569"/>
      <c r="I474" s="569"/>
      <c r="J474" s="569"/>
      <c r="K474" s="569"/>
      <c r="L474" s="569"/>
      <c r="M474" s="569"/>
      <c r="N474" s="569"/>
      <c r="O474" s="569"/>
      <c r="P474" s="569"/>
      <c r="Q474" s="569"/>
      <c r="R474" s="569"/>
      <c r="S474" s="569"/>
      <c r="T474" s="569"/>
      <c r="U474" s="569"/>
      <c r="V474" s="569"/>
      <c r="W474" s="569"/>
      <c r="X474" s="569"/>
      <c r="Y474" s="569"/>
      <c r="Z474" s="569"/>
    </row>
    <row r="475">
      <c r="A475" s="569"/>
      <c r="B475" s="569"/>
      <c r="C475" s="569"/>
      <c r="D475" s="569"/>
      <c r="E475" s="569"/>
      <c r="F475" s="569"/>
      <c r="G475" s="569"/>
      <c r="H475" s="569"/>
      <c r="I475" s="569"/>
      <c r="J475" s="569"/>
      <c r="K475" s="569"/>
      <c r="L475" s="569"/>
      <c r="M475" s="569"/>
      <c r="N475" s="569"/>
      <c r="O475" s="569"/>
      <c r="P475" s="569"/>
      <c r="Q475" s="569"/>
      <c r="R475" s="569"/>
      <c r="S475" s="569"/>
      <c r="T475" s="569"/>
      <c r="U475" s="569"/>
      <c r="V475" s="569"/>
      <c r="W475" s="569"/>
      <c r="X475" s="569"/>
      <c r="Y475" s="569"/>
      <c r="Z475" s="569"/>
    </row>
    <row r="476">
      <c r="A476" s="569"/>
      <c r="B476" s="569"/>
      <c r="C476" s="569"/>
      <c r="D476" s="569"/>
      <c r="E476" s="569"/>
      <c r="F476" s="569"/>
      <c r="G476" s="569"/>
      <c r="H476" s="569"/>
      <c r="I476" s="569"/>
      <c r="J476" s="569"/>
      <c r="K476" s="569"/>
      <c r="L476" s="569"/>
      <c r="M476" s="569"/>
      <c r="N476" s="569"/>
      <c r="O476" s="569"/>
      <c r="P476" s="569"/>
      <c r="Q476" s="569"/>
      <c r="R476" s="569"/>
      <c r="S476" s="569"/>
      <c r="T476" s="569"/>
      <c r="U476" s="569"/>
      <c r="V476" s="569"/>
      <c r="W476" s="569"/>
      <c r="X476" s="569"/>
      <c r="Y476" s="569"/>
      <c r="Z476" s="569"/>
    </row>
    <row r="477">
      <c r="A477" s="569"/>
      <c r="B477" s="569"/>
      <c r="C477" s="569"/>
      <c r="D477" s="569"/>
      <c r="E477" s="569"/>
      <c r="F477" s="569"/>
      <c r="G477" s="569"/>
      <c r="H477" s="569"/>
      <c r="I477" s="569"/>
      <c r="J477" s="569"/>
      <c r="K477" s="569"/>
      <c r="L477" s="569"/>
      <c r="M477" s="569"/>
      <c r="N477" s="569"/>
      <c r="O477" s="569"/>
      <c r="P477" s="569"/>
      <c r="Q477" s="569"/>
      <c r="R477" s="569"/>
      <c r="S477" s="569"/>
      <c r="T477" s="569"/>
      <c r="U477" s="569"/>
      <c r="V477" s="569"/>
      <c r="W477" s="569"/>
      <c r="X477" s="569"/>
      <c r="Y477" s="569"/>
      <c r="Z477" s="569"/>
    </row>
    <row r="478">
      <c r="A478" s="569"/>
      <c r="B478" s="569"/>
      <c r="C478" s="569"/>
      <c r="D478" s="569"/>
      <c r="E478" s="569"/>
      <c r="F478" s="569"/>
      <c r="G478" s="569"/>
      <c r="H478" s="569"/>
      <c r="I478" s="569"/>
      <c r="J478" s="569"/>
      <c r="K478" s="569"/>
      <c r="L478" s="569"/>
      <c r="M478" s="569"/>
      <c r="N478" s="569"/>
      <c r="O478" s="569"/>
      <c r="P478" s="569"/>
      <c r="Q478" s="569"/>
      <c r="R478" s="569"/>
      <c r="S478" s="569"/>
      <c r="T478" s="569"/>
      <c r="U478" s="569"/>
      <c r="V478" s="569"/>
      <c r="W478" s="569"/>
      <c r="X478" s="569"/>
      <c r="Y478" s="569"/>
      <c r="Z478" s="569"/>
    </row>
    <row r="479">
      <c r="A479" s="569"/>
      <c r="B479" s="569"/>
      <c r="C479" s="569"/>
      <c r="D479" s="569"/>
      <c r="E479" s="569"/>
      <c r="F479" s="569"/>
      <c r="G479" s="569"/>
      <c r="H479" s="569"/>
      <c r="I479" s="569"/>
      <c r="J479" s="569"/>
      <c r="K479" s="569"/>
      <c r="L479" s="569"/>
      <c r="M479" s="569"/>
      <c r="N479" s="569"/>
      <c r="O479" s="569"/>
      <c r="P479" s="569"/>
      <c r="Q479" s="569"/>
      <c r="R479" s="569"/>
      <c r="S479" s="569"/>
      <c r="T479" s="569"/>
      <c r="U479" s="569"/>
      <c r="V479" s="569"/>
      <c r="W479" s="569"/>
      <c r="X479" s="569"/>
      <c r="Y479" s="569"/>
      <c r="Z479" s="569"/>
    </row>
    <row r="480">
      <c r="A480" s="569"/>
      <c r="B480" s="569"/>
      <c r="C480" s="569"/>
      <c r="D480" s="569"/>
      <c r="E480" s="569"/>
      <c r="F480" s="569"/>
      <c r="G480" s="569"/>
      <c r="H480" s="569"/>
      <c r="I480" s="569"/>
      <c r="J480" s="569"/>
      <c r="K480" s="569"/>
      <c r="L480" s="569"/>
      <c r="M480" s="569"/>
      <c r="N480" s="569"/>
      <c r="O480" s="569"/>
      <c r="P480" s="569"/>
      <c r="Q480" s="569"/>
      <c r="R480" s="569"/>
      <c r="S480" s="569"/>
      <c r="T480" s="569"/>
      <c r="U480" s="569"/>
      <c r="V480" s="569"/>
      <c r="W480" s="569"/>
      <c r="X480" s="569"/>
      <c r="Y480" s="569"/>
      <c r="Z480" s="569"/>
    </row>
    <row r="481">
      <c r="A481" s="569"/>
      <c r="B481" s="569"/>
      <c r="C481" s="569"/>
      <c r="D481" s="569"/>
      <c r="E481" s="569"/>
      <c r="F481" s="569"/>
      <c r="G481" s="569"/>
      <c r="H481" s="569"/>
      <c r="I481" s="569"/>
      <c r="J481" s="569"/>
      <c r="K481" s="569"/>
      <c r="L481" s="569"/>
      <c r="M481" s="569"/>
      <c r="N481" s="569"/>
      <c r="O481" s="569"/>
      <c r="P481" s="569"/>
      <c r="Q481" s="569"/>
      <c r="R481" s="569"/>
      <c r="S481" s="569"/>
      <c r="T481" s="569"/>
      <c r="U481" s="569"/>
      <c r="V481" s="569"/>
      <c r="W481" s="569"/>
      <c r="X481" s="569"/>
      <c r="Y481" s="569"/>
      <c r="Z481" s="569"/>
    </row>
    <row r="482">
      <c r="A482" s="569"/>
      <c r="B482" s="569"/>
      <c r="C482" s="569"/>
      <c r="D482" s="569"/>
      <c r="E482" s="569"/>
      <c r="F482" s="569"/>
      <c r="G482" s="569"/>
      <c r="H482" s="569"/>
      <c r="I482" s="569"/>
      <c r="J482" s="569"/>
      <c r="K482" s="569"/>
      <c r="L482" s="569"/>
      <c r="M482" s="569"/>
      <c r="N482" s="569"/>
      <c r="O482" s="569"/>
      <c r="P482" s="569"/>
      <c r="Q482" s="569"/>
      <c r="R482" s="569"/>
      <c r="S482" s="569"/>
      <c r="T482" s="569"/>
      <c r="U482" s="569"/>
      <c r="V482" s="569"/>
      <c r="W482" s="569"/>
      <c r="X482" s="569"/>
      <c r="Y482" s="569"/>
      <c r="Z482" s="569"/>
    </row>
    <row r="483">
      <c r="A483" s="569"/>
      <c r="B483" s="569"/>
      <c r="C483" s="569"/>
      <c r="D483" s="569"/>
      <c r="E483" s="569"/>
      <c r="F483" s="569"/>
      <c r="G483" s="569"/>
      <c r="H483" s="569"/>
      <c r="I483" s="569"/>
      <c r="J483" s="569"/>
      <c r="K483" s="569"/>
      <c r="L483" s="569"/>
      <c r="M483" s="569"/>
      <c r="N483" s="569"/>
      <c r="O483" s="569"/>
      <c r="P483" s="569"/>
      <c r="Q483" s="569"/>
      <c r="R483" s="569"/>
      <c r="S483" s="569"/>
      <c r="T483" s="569"/>
      <c r="U483" s="569"/>
      <c r="V483" s="569"/>
      <c r="W483" s="569"/>
      <c r="X483" s="569"/>
      <c r="Y483" s="569"/>
      <c r="Z483" s="569"/>
    </row>
    <row r="484">
      <c r="A484" s="569"/>
      <c r="B484" s="569"/>
      <c r="C484" s="569"/>
      <c r="D484" s="569"/>
      <c r="E484" s="569"/>
      <c r="F484" s="569"/>
      <c r="G484" s="569"/>
      <c r="H484" s="569"/>
      <c r="I484" s="569"/>
      <c r="J484" s="569"/>
      <c r="K484" s="569"/>
      <c r="L484" s="569"/>
      <c r="M484" s="569"/>
      <c r="N484" s="569"/>
      <c r="O484" s="569"/>
      <c r="P484" s="569"/>
      <c r="Q484" s="569"/>
      <c r="R484" s="569"/>
      <c r="S484" s="569"/>
      <c r="T484" s="569"/>
      <c r="U484" s="569"/>
      <c r="V484" s="569"/>
      <c r="W484" s="569"/>
      <c r="X484" s="569"/>
      <c r="Y484" s="569"/>
      <c r="Z484" s="569"/>
    </row>
    <row r="485">
      <c r="A485" s="569"/>
      <c r="B485" s="569"/>
      <c r="C485" s="569"/>
      <c r="D485" s="569"/>
      <c r="E485" s="569"/>
      <c r="F485" s="569"/>
      <c r="G485" s="569"/>
      <c r="H485" s="569"/>
      <c r="I485" s="569"/>
      <c r="J485" s="569"/>
      <c r="K485" s="569"/>
      <c r="L485" s="569"/>
      <c r="M485" s="569"/>
      <c r="N485" s="569"/>
      <c r="O485" s="569"/>
      <c r="P485" s="569"/>
      <c r="Q485" s="569"/>
      <c r="R485" s="569"/>
      <c r="S485" s="569"/>
      <c r="T485" s="569"/>
      <c r="U485" s="569"/>
      <c r="V485" s="569"/>
      <c r="W485" s="569"/>
      <c r="X485" s="569"/>
      <c r="Y485" s="569"/>
      <c r="Z485" s="569"/>
    </row>
    <row r="486">
      <c r="A486" s="569"/>
      <c r="B486" s="569"/>
      <c r="C486" s="569"/>
      <c r="D486" s="569"/>
      <c r="E486" s="569"/>
      <c r="F486" s="569"/>
      <c r="G486" s="569"/>
      <c r="H486" s="569"/>
      <c r="I486" s="569"/>
      <c r="J486" s="569"/>
      <c r="K486" s="569"/>
      <c r="L486" s="569"/>
      <c r="M486" s="569"/>
      <c r="N486" s="569"/>
      <c r="O486" s="569"/>
      <c r="P486" s="569"/>
      <c r="Q486" s="569"/>
      <c r="R486" s="569"/>
      <c r="S486" s="569"/>
      <c r="T486" s="569"/>
      <c r="U486" s="569"/>
      <c r="V486" s="569"/>
      <c r="W486" s="569"/>
      <c r="X486" s="569"/>
      <c r="Y486" s="569"/>
      <c r="Z486" s="569"/>
    </row>
    <row r="487">
      <c r="A487" s="569"/>
      <c r="B487" s="569"/>
      <c r="C487" s="569"/>
      <c r="D487" s="569"/>
      <c r="E487" s="569"/>
      <c r="F487" s="569"/>
      <c r="G487" s="569"/>
      <c r="H487" s="569"/>
      <c r="I487" s="569"/>
      <c r="J487" s="569"/>
      <c r="K487" s="569"/>
      <c r="L487" s="569"/>
      <c r="M487" s="569"/>
      <c r="N487" s="569"/>
      <c r="O487" s="569"/>
      <c r="P487" s="569"/>
      <c r="Q487" s="569"/>
      <c r="R487" s="569"/>
      <c r="S487" s="569"/>
      <c r="T487" s="569"/>
      <c r="U487" s="569"/>
      <c r="V487" s="569"/>
      <c r="W487" s="569"/>
      <c r="X487" s="569"/>
      <c r="Y487" s="569"/>
      <c r="Z487" s="569"/>
    </row>
    <row r="488">
      <c r="A488" s="569"/>
      <c r="B488" s="569"/>
      <c r="C488" s="569"/>
      <c r="D488" s="569"/>
      <c r="E488" s="569"/>
      <c r="F488" s="569"/>
      <c r="G488" s="569"/>
      <c r="H488" s="569"/>
      <c r="I488" s="569"/>
      <c r="J488" s="569"/>
      <c r="K488" s="569"/>
      <c r="L488" s="569"/>
      <c r="M488" s="569"/>
      <c r="N488" s="569"/>
      <c r="O488" s="569"/>
      <c r="P488" s="569"/>
      <c r="Q488" s="569"/>
      <c r="R488" s="569"/>
      <c r="S488" s="569"/>
      <c r="T488" s="569"/>
      <c r="U488" s="569"/>
      <c r="V488" s="569"/>
      <c r="W488" s="569"/>
      <c r="X488" s="569"/>
      <c r="Y488" s="569"/>
      <c r="Z488" s="569"/>
    </row>
    <row r="489">
      <c r="A489" s="569"/>
      <c r="B489" s="569"/>
      <c r="C489" s="569"/>
      <c r="D489" s="569"/>
      <c r="E489" s="569"/>
      <c r="F489" s="569"/>
      <c r="G489" s="569"/>
      <c r="H489" s="569"/>
      <c r="I489" s="569"/>
      <c r="J489" s="569"/>
      <c r="K489" s="569"/>
      <c r="L489" s="569"/>
      <c r="M489" s="569"/>
      <c r="N489" s="569"/>
      <c r="O489" s="569"/>
      <c r="P489" s="569"/>
      <c r="Q489" s="569"/>
      <c r="R489" s="569"/>
      <c r="S489" s="569"/>
      <c r="T489" s="569"/>
      <c r="U489" s="569"/>
      <c r="V489" s="569"/>
      <c r="W489" s="569"/>
      <c r="X489" s="569"/>
      <c r="Y489" s="569"/>
      <c r="Z489" s="569"/>
    </row>
    <row r="490">
      <c r="A490" s="569"/>
      <c r="B490" s="569"/>
      <c r="C490" s="569"/>
      <c r="D490" s="569"/>
      <c r="E490" s="569"/>
      <c r="F490" s="569"/>
      <c r="G490" s="569"/>
      <c r="H490" s="569"/>
      <c r="I490" s="569"/>
      <c r="J490" s="569"/>
      <c r="K490" s="569"/>
      <c r="L490" s="569"/>
      <c r="M490" s="569"/>
      <c r="N490" s="569"/>
      <c r="O490" s="569"/>
      <c r="P490" s="569"/>
      <c r="Q490" s="569"/>
      <c r="R490" s="569"/>
      <c r="S490" s="569"/>
      <c r="T490" s="569"/>
      <c r="U490" s="569"/>
      <c r="V490" s="569"/>
      <c r="W490" s="569"/>
      <c r="X490" s="569"/>
      <c r="Y490" s="569"/>
      <c r="Z490" s="569"/>
    </row>
    <row r="491">
      <c r="A491" s="569"/>
      <c r="B491" s="569"/>
      <c r="C491" s="569"/>
      <c r="D491" s="569"/>
      <c r="E491" s="569"/>
      <c r="F491" s="569"/>
      <c r="G491" s="569"/>
      <c r="H491" s="569"/>
      <c r="I491" s="569"/>
      <c r="J491" s="569"/>
      <c r="K491" s="569"/>
      <c r="L491" s="569"/>
      <c r="M491" s="569"/>
      <c r="N491" s="569"/>
      <c r="O491" s="569"/>
      <c r="P491" s="569"/>
      <c r="Q491" s="569"/>
      <c r="R491" s="569"/>
      <c r="S491" s="569"/>
      <c r="T491" s="569"/>
      <c r="U491" s="569"/>
      <c r="V491" s="569"/>
      <c r="W491" s="569"/>
      <c r="X491" s="569"/>
      <c r="Y491" s="569"/>
      <c r="Z491" s="569"/>
    </row>
    <row r="492">
      <c r="A492" s="569"/>
      <c r="B492" s="569"/>
      <c r="C492" s="569"/>
      <c r="D492" s="569"/>
      <c r="E492" s="569"/>
      <c r="F492" s="569"/>
      <c r="G492" s="569"/>
      <c r="H492" s="569"/>
      <c r="I492" s="569"/>
      <c r="J492" s="569"/>
      <c r="K492" s="569"/>
      <c r="L492" s="569"/>
      <c r="M492" s="569"/>
      <c r="N492" s="569"/>
      <c r="O492" s="569"/>
      <c r="P492" s="569"/>
      <c r="Q492" s="569"/>
      <c r="R492" s="569"/>
      <c r="S492" s="569"/>
      <c r="T492" s="569"/>
      <c r="U492" s="569"/>
      <c r="V492" s="569"/>
      <c r="W492" s="569"/>
      <c r="X492" s="569"/>
      <c r="Y492" s="569"/>
      <c r="Z492" s="569"/>
    </row>
    <row r="493">
      <c r="A493" s="569"/>
      <c r="B493" s="569"/>
      <c r="C493" s="569"/>
      <c r="D493" s="569"/>
      <c r="E493" s="569"/>
      <c r="F493" s="569"/>
      <c r="G493" s="569"/>
      <c r="H493" s="569"/>
      <c r="I493" s="569"/>
      <c r="J493" s="569"/>
      <c r="K493" s="569"/>
      <c r="L493" s="569"/>
      <c r="M493" s="569"/>
      <c r="N493" s="569"/>
      <c r="O493" s="569"/>
      <c r="P493" s="569"/>
      <c r="Q493" s="569"/>
      <c r="R493" s="569"/>
      <c r="S493" s="569"/>
      <c r="T493" s="569"/>
      <c r="U493" s="569"/>
      <c r="V493" s="569"/>
      <c r="W493" s="569"/>
      <c r="X493" s="569"/>
      <c r="Y493" s="569"/>
      <c r="Z493" s="569"/>
    </row>
    <row r="494">
      <c r="A494" s="569"/>
      <c r="B494" s="569"/>
      <c r="C494" s="569"/>
      <c r="D494" s="569"/>
      <c r="E494" s="569"/>
      <c r="F494" s="569"/>
      <c r="G494" s="569"/>
      <c r="H494" s="569"/>
      <c r="I494" s="569"/>
      <c r="J494" s="569"/>
      <c r="K494" s="569"/>
      <c r="L494" s="569"/>
      <c r="M494" s="569"/>
      <c r="N494" s="569"/>
      <c r="O494" s="569"/>
      <c r="P494" s="569"/>
      <c r="Q494" s="569"/>
      <c r="R494" s="569"/>
      <c r="S494" s="569"/>
      <c r="T494" s="569"/>
      <c r="U494" s="569"/>
      <c r="V494" s="569"/>
      <c r="W494" s="569"/>
      <c r="X494" s="569"/>
      <c r="Y494" s="569"/>
      <c r="Z494" s="569"/>
    </row>
    <row r="495">
      <c r="A495" s="569"/>
      <c r="B495" s="569"/>
      <c r="C495" s="569"/>
      <c r="D495" s="569"/>
      <c r="E495" s="569"/>
      <c r="F495" s="569"/>
      <c r="G495" s="569"/>
      <c r="H495" s="569"/>
      <c r="I495" s="569"/>
      <c r="J495" s="569"/>
      <c r="K495" s="569"/>
      <c r="L495" s="569"/>
      <c r="M495" s="569"/>
      <c r="N495" s="569"/>
      <c r="O495" s="569"/>
      <c r="P495" s="569"/>
      <c r="Q495" s="569"/>
      <c r="R495" s="569"/>
      <c r="S495" s="569"/>
      <c r="T495" s="569"/>
      <c r="U495" s="569"/>
      <c r="V495" s="569"/>
      <c r="W495" s="569"/>
      <c r="X495" s="569"/>
      <c r="Y495" s="569"/>
      <c r="Z495" s="569"/>
    </row>
    <row r="496">
      <c r="A496" s="569"/>
      <c r="B496" s="569"/>
      <c r="C496" s="569"/>
      <c r="D496" s="569"/>
      <c r="E496" s="569"/>
      <c r="F496" s="569"/>
      <c r="G496" s="569"/>
      <c r="H496" s="569"/>
      <c r="I496" s="569"/>
      <c r="J496" s="569"/>
      <c r="K496" s="569"/>
      <c r="L496" s="569"/>
      <c r="M496" s="569"/>
      <c r="N496" s="569"/>
      <c r="O496" s="569"/>
      <c r="P496" s="569"/>
      <c r="Q496" s="569"/>
      <c r="R496" s="569"/>
      <c r="S496" s="569"/>
      <c r="T496" s="569"/>
      <c r="U496" s="569"/>
      <c r="V496" s="569"/>
      <c r="W496" s="569"/>
      <c r="X496" s="569"/>
      <c r="Y496" s="569"/>
      <c r="Z496" s="569"/>
    </row>
    <row r="497">
      <c r="A497" s="569"/>
      <c r="B497" s="569"/>
      <c r="C497" s="569"/>
      <c r="D497" s="569"/>
      <c r="E497" s="569"/>
      <c r="F497" s="569"/>
      <c r="G497" s="569"/>
      <c r="H497" s="569"/>
      <c r="I497" s="569"/>
      <c r="J497" s="569"/>
      <c r="K497" s="569"/>
      <c r="L497" s="569"/>
      <c r="M497" s="569"/>
      <c r="N497" s="569"/>
      <c r="O497" s="569"/>
      <c r="P497" s="569"/>
      <c r="Q497" s="569"/>
      <c r="R497" s="569"/>
      <c r="S497" s="569"/>
      <c r="T497" s="569"/>
      <c r="U497" s="569"/>
      <c r="V497" s="569"/>
      <c r="W497" s="569"/>
      <c r="X497" s="569"/>
      <c r="Y497" s="569"/>
      <c r="Z497" s="569"/>
    </row>
    <row r="498">
      <c r="A498" s="569"/>
      <c r="B498" s="569"/>
      <c r="C498" s="569"/>
      <c r="D498" s="569"/>
      <c r="E498" s="569"/>
      <c r="F498" s="569"/>
      <c r="G498" s="569"/>
      <c r="H498" s="569"/>
      <c r="I498" s="569"/>
      <c r="J498" s="569"/>
      <c r="K498" s="569"/>
      <c r="L498" s="569"/>
      <c r="M498" s="569"/>
      <c r="N498" s="569"/>
      <c r="O498" s="569"/>
      <c r="P498" s="569"/>
      <c r="Q498" s="569"/>
      <c r="R498" s="569"/>
      <c r="S498" s="569"/>
      <c r="T498" s="569"/>
      <c r="U498" s="569"/>
      <c r="V498" s="569"/>
      <c r="W498" s="569"/>
      <c r="X498" s="569"/>
      <c r="Y498" s="569"/>
      <c r="Z498" s="569"/>
    </row>
    <row r="499">
      <c r="A499" s="569"/>
      <c r="B499" s="569"/>
      <c r="C499" s="569"/>
      <c r="D499" s="569"/>
      <c r="E499" s="569"/>
      <c r="F499" s="569"/>
      <c r="G499" s="569"/>
      <c r="H499" s="569"/>
      <c r="I499" s="569"/>
      <c r="J499" s="569"/>
      <c r="K499" s="569"/>
      <c r="L499" s="569"/>
      <c r="M499" s="569"/>
      <c r="N499" s="569"/>
      <c r="O499" s="569"/>
      <c r="P499" s="569"/>
      <c r="Q499" s="569"/>
      <c r="R499" s="569"/>
      <c r="S499" s="569"/>
      <c r="T499" s="569"/>
      <c r="U499" s="569"/>
      <c r="V499" s="569"/>
      <c r="W499" s="569"/>
      <c r="X499" s="569"/>
      <c r="Y499" s="569"/>
      <c r="Z499" s="569"/>
    </row>
    <row r="500">
      <c r="A500" s="569"/>
      <c r="B500" s="569"/>
      <c r="C500" s="569"/>
      <c r="D500" s="569"/>
      <c r="E500" s="569"/>
      <c r="F500" s="569"/>
      <c r="G500" s="569"/>
      <c r="H500" s="569"/>
      <c r="I500" s="569"/>
      <c r="J500" s="569"/>
      <c r="K500" s="569"/>
      <c r="L500" s="569"/>
      <c r="M500" s="569"/>
      <c r="N500" s="569"/>
      <c r="O500" s="569"/>
      <c r="P500" s="569"/>
      <c r="Q500" s="569"/>
      <c r="R500" s="569"/>
      <c r="S500" s="569"/>
      <c r="T500" s="569"/>
      <c r="U500" s="569"/>
      <c r="V500" s="569"/>
      <c r="W500" s="569"/>
      <c r="X500" s="569"/>
      <c r="Y500" s="569"/>
      <c r="Z500" s="569"/>
    </row>
    <row r="501">
      <c r="A501" s="569"/>
      <c r="B501" s="569"/>
      <c r="C501" s="569"/>
      <c r="D501" s="569"/>
      <c r="E501" s="569"/>
      <c r="F501" s="569"/>
      <c r="G501" s="569"/>
      <c r="H501" s="569"/>
      <c r="I501" s="569"/>
      <c r="J501" s="569"/>
      <c r="K501" s="569"/>
      <c r="L501" s="569"/>
      <c r="M501" s="569"/>
      <c r="N501" s="569"/>
      <c r="O501" s="569"/>
      <c r="P501" s="569"/>
      <c r="Q501" s="569"/>
      <c r="R501" s="569"/>
      <c r="S501" s="569"/>
      <c r="T501" s="569"/>
      <c r="U501" s="569"/>
      <c r="V501" s="569"/>
      <c r="W501" s="569"/>
      <c r="X501" s="569"/>
      <c r="Y501" s="569"/>
      <c r="Z501" s="569"/>
    </row>
    <row r="502">
      <c r="A502" s="569"/>
      <c r="B502" s="569"/>
      <c r="C502" s="569"/>
      <c r="D502" s="569"/>
      <c r="E502" s="569"/>
      <c r="F502" s="569"/>
      <c r="G502" s="569"/>
      <c r="H502" s="569"/>
      <c r="I502" s="569"/>
      <c r="J502" s="569"/>
      <c r="K502" s="569"/>
      <c r="L502" s="569"/>
      <c r="M502" s="569"/>
      <c r="N502" s="569"/>
      <c r="O502" s="569"/>
      <c r="P502" s="569"/>
      <c r="Q502" s="569"/>
      <c r="R502" s="569"/>
      <c r="S502" s="569"/>
      <c r="T502" s="569"/>
      <c r="U502" s="569"/>
      <c r="V502" s="569"/>
      <c r="W502" s="569"/>
      <c r="X502" s="569"/>
      <c r="Y502" s="569"/>
      <c r="Z502" s="569"/>
    </row>
    <row r="503">
      <c r="A503" s="569"/>
      <c r="B503" s="569"/>
      <c r="C503" s="569"/>
      <c r="D503" s="569"/>
      <c r="E503" s="569"/>
      <c r="F503" s="569"/>
      <c r="G503" s="569"/>
      <c r="H503" s="569"/>
      <c r="I503" s="569"/>
      <c r="J503" s="569"/>
      <c r="K503" s="569"/>
      <c r="L503" s="569"/>
      <c r="M503" s="569"/>
      <c r="N503" s="569"/>
      <c r="O503" s="569"/>
      <c r="P503" s="569"/>
      <c r="Q503" s="569"/>
      <c r="R503" s="569"/>
      <c r="S503" s="569"/>
      <c r="T503" s="569"/>
      <c r="U503" s="569"/>
      <c r="V503" s="569"/>
      <c r="W503" s="569"/>
      <c r="X503" s="569"/>
      <c r="Y503" s="569"/>
      <c r="Z503" s="569"/>
    </row>
    <row r="504">
      <c r="A504" s="569"/>
      <c r="B504" s="569"/>
      <c r="C504" s="569"/>
      <c r="D504" s="569"/>
      <c r="E504" s="569"/>
      <c r="F504" s="569"/>
      <c r="G504" s="569"/>
      <c r="H504" s="569"/>
      <c r="I504" s="569"/>
      <c r="J504" s="569"/>
      <c r="K504" s="569"/>
      <c r="L504" s="569"/>
      <c r="M504" s="569"/>
      <c r="N504" s="569"/>
      <c r="O504" s="569"/>
      <c r="P504" s="569"/>
      <c r="Q504" s="569"/>
      <c r="R504" s="569"/>
      <c r="S504" s="569"/>
      <c r="T504" s="569"/>
      <c r="U504" s="569"/>
      <c r="V504" s="569"/>
      <c r="W504" s="569"/>
      <c r="X504" s="569"/>
      <c r="Y504" s="569"/>
      <c r="Z504" s="569"/>
    </row>
    <row r="505">
      <c r="A505" s="569"/>
      <c r="B505" s="569"/>
      <c r="C505" s="569"/>
      <c r="D505" s="569"/>
      <c r="E505" s="569"/>
      <c r="F505" s="569"/>
      <c r="G505" s="569"/>
      <c r="H505" s="569"/>
      <c r="I505" s="569"/>
      <c r="J505" s="569"/>
      <c r="K505" s="569"/>
      <c r="L505" s="569"/>
      <c r="M505" s="569"/>
      <c r="N505" s="569"/>
      <c r="O505" s="569"/>
      <c r="P505" s="569"/>
      <c r="Q505" s="569"/>
      <c r="R505" s="569"/>
      <c r="S505" s="569"/>
      <c r="T505" s="569"/>
      <c r="U505" s="569"/>
      <c r="V505" s="569"/>
      <c r="W505" s="569"/>
      <c r="X505" s="569"/>
      <c r="Y505" s="569"/>
      <c r="Z505" s="569"/>
    </row>
    <row r="506">
      <c r="A506" s="569"/>
      <c r="B506" s="569"/>
      <c r="C506" s="569"/>
      <c r="D506" s="569"/>
      <c r="E506" s="569"/>
      <c r="F506" s="569"/>
      <c r="G506" s="569"/>
      <c r="H506" s="569"/>
      <c r="I506" s="569"/>
      <c r="J506" s="569"/>
      <c r="K506" s="569"/>
      <c r="L506" s="569"/>
      <c r="M506" s="569"/>
      <c r="N506" s="569"/>
      <c r="O506" s="569"/>
      <c r="P506" s="569"/>
      <c r="Q506" s="569"/>
      <c r="R506" s="569"/>
      <c r="S506" s="569"/>
      <c r="T506" s="569"/>
      <c r="U506" s="569"/>
      <c r="V506" s="569"/>
      <c r="W506" s="569"/>
      <c r="X506" s="569"/>
      <c r="Y506" s="569"/>
      <c r="Z506" s="569"/>
    </row>
    <row r="507">
      <c r="A507" s="569"/>
      <c r="B507" s="569"/>
      <c r="C507" s="569"/>
      <c r="D507" s="569"/>
      <c r="E507" s="569"/>
      <c r="F507" s="569"/>
      <c r="G507" s="569"/>
      <c r="H507" s="569"/>
      <c r="I507" s="569"/>
      <c r="J507" s="569"/>
      <c r="K507" s="569"/>
      <c r="L507" s="569"/>
      <c r="M507" s="569"/>
      <c r="N507" s="569"/>
      <c r="O507" s="569"/>
      <c r="P507" s="569"/>
      <c r="Q507" s="569"/>
      <c r="R507" s="569"/>
      <c r="S507" s="569"/>
      <c r="T507" s="569"/>
      <c r="U507" s="569"/>
      <c r="V507" s="569"/>
      <c r="W507" s="569"/>
      <c r="X507" s="569"/>
      <c r="Y507" s="569"/>
      <c r="Z507" s="569"/>
    </row>
    <row r="508">
      <c r="A508" s="569"/>
      <c r="B508" s="569"/>
      <c r="C508" s="569"/>
      <c r="D508" s="569"/>
      <c r="E508" s="569"/>
      <c r="F508" s="569"/>
      <c r="G508" s="569"/>
      <c r="H508" s="569"/>
      <c r="I508" s="569"/>
      <c r="J508" s="569"/>
      <c r="K508" s="569"/>
      <c r="L508" s="569"/>
      <c r="M508" s="569"/>
      <c r="N508" s="569"/>
      <c r="O508" s="569"/>
      <c r="P508" s="569"/>
      <c r="Q508" s="569"/>
      <c r="R508" s="569"/>
      <c r="S508" s="569"/>
      <c r="T508" s="569"/>
      <c r="U508" s="569"/>
      <c r="V508" s="569"/>
      <c r="W508" s="569"/>
      <c r="X508" s="569"/>
      <c r="Y508" s="569"/>
      <c r="Z508" s="569"/>
    </row>
    <row r="509">
      <c r="A509" s="569"/>
      <c r="B509" s="569"/>
      <c r="C509" s="569"/>
      <c r="D509" s="569"/>
      <c r="E509" s="569"/>
      <c r="F509" s="569"/>
      <c r="G509" s="569"/>
      <c r="H509" s="569"/>
      <c r="I509" s="569"/>
      <c r="J509" s="569"/>
      <c r="K509" s="569"/>
      <c r="L509" s="569"/>
      <c r="M509" s="569"/>
      <c r="N509" s="569"/>
      <c r="O509" s="569"/>
      <c r="P509" s="569"/>
      <c r="Q509" s="569"/>
      <c r="R509" s="569"/>
      <c r="S509" s="569"/>
      <c r="T509" s="569"/>
      <c r="U509" s="569"/>
      <c r="V509" s="569"/>
      <c r="W509" s="569"/>
      <c r="X509" s="569"/>
      <c r="Y509" s="569"/>
      <c r="Z509" s="569"/>
    </row>
    <row r="510">
      <c r="A510" s="569"/>
      <c r="B510" s="569"/>
      <c r="C510" s="569"/>
      <c r="D510" s="569"/>
      <c r="E510" s="569"/>
      <c r="F510" s="569"/>
      <c r="G510" s="569"/>
      <c r="H510" s="569"/>
      <c r="I510" s="569"/>
      <c r="J510" s="569"/>
      <c r="K510" s="569"/>
      <c r="L510" s="569"/>
      <c r="M510" s="569"/>
      <c r="N510" s="569"/>
      <c r="O510" s="569"/>
      <c r="P510" s="569"/>
      <c r="Q510" s="569"/>
      <c r="R510" s="569"/>
      <c r="S510" s="569"/>
      <c r="T510" s="569"/>
      <c r="U510" s="569"/>
      <c r="V510" s="569"/>
      <c r="W510" s="569"/>
      <c r="X510" s="569"/>
      <c r="Y510" s="569"/>
      <c r="Z510" s="569"/>
    </row>
    <row r="511">
      <c r="A511" s="569"/>
      <c r="B511" s="569"/>
      <c r="C511" s="569"/>
      <c r="D511" s="569"/>
      <c r="E511" s="569"/>
      <c r="F511" s="569"/>
      <c r="G511" s="569"/>
      <c r="H511" s="569"/>
      <c r="I511" s="569"/>
      <c r="J511" s="569"/>
      <c r="K511" s="569"/>
      <c r="L511" s="569"/>
      <c r="M511" s="569"/>
      <c r="N511" s="569"/>
      <c r="O511" s="569"/>
      <c r="P511" s="569"/>
      <c r="Q511" s="569"/>
      <c r="R511" s="569"/>
      <c r="S511" s="569"/>
      <c r="T511" s="569"/>
      <c r="U511" s="569"/>
      <c r="V511" s="569"/>
      <c r="W511" s="569"/>
      <c r="X511" s="569"/>
      <c r="Y511" s="569"/>
      <c r="Z511" s="569"/>
    </row>
    <row r="512">
      <c r="A512" s="569"/>
      <c r="B512" s="569"/>
      <c r="C512" s="569"/>
      <c r="D512" s="569"/>
      <c r="E512" s="569"/>
      <c r="F512" s="569"/>
      <c r="G512" s="569"/>
      <c r="H512" s="569"/>
      <c r="I512" s="569"/>
      <c r="J512" s="569"/>
      <c r="K512" s="569"/>
      <c r="L512" s="569"/>
      <c r="M512" s="569"/>
      <c r="N512" s="569"/>
      <c r="O512" s="569"/>
      <c r="P512" s="569"/>
      <c r="Q512" s="569"/>
      <c r="R512" s="569"/>
      <c r="S512" s="569"/>
      <c r="T512" s="569"/>
      <c r="U512" s="569"/>
      <c r="V512" s="569"/>
      <c r="W512" s="569"/>
      <c r="X512" s="569"/>
      <c r="Y512" s="569"/>
      <c r="Z512" s="569"/>
    </row>
    <row r="513">
      <c r="A513" s="569"/>
      <c r="B513" s="569"/>
      <c r="C513" s="569"/>
      <c r="D513" s="569"/>
      <c r="E513" s="569"/>
      <c r="F513" s="569"/>
      <c r="G513" s="569"/>
      <c r="H513" s="569"/>
      <c r="I513" s="569"/>
      <c r="J513" s="569"/>
      <c r="K513" s="569"/>
      <c r="L513" s="569"/>
      <c r="M513" s="569"/>
      <c r="N513" s="569"/>
      <c r="O513" s="569"/>
      <c r="P513" s="569"/>
      <c r="Q513" s="569"/>
      <c r="R513" s="569"/>
      <c r="S513" s="569"/>
      <c r="T513" s="569"/>
      <c r="U513" s="569"/>
      <c r="V513" s="569"/>
      <c r="W513" s="569"/>
      <c r="X513" s="569"/>
      <c r="Y513" s="569"/>
      <c r="Z513" s="569"/>
    </row>
    <row r="514">
      <c r="A514" s="569"/>
      <c r="B514" s="569"/>
      <c r="C514" s="569"/>
      <c r="D514" s="569"/>
      <c r="E514" s="569"/>
      <c r="F514" s="569"/>
      <c r="G514" s="569"/>
      <c r="H514" s="569"/>
      <c r="I514" s="569"/>
      <c r="J514" s="569"/>
      <c r="K514" s="569"/>
      <c r="L514" s="569"/>
      <c r="M514" s="569"/>
      <c r="N514" s="569"/>
      <c r="O514" s="569"/>
      <c r="P514" s="569"/>
      <c r="Q514" s="569"/>
      <c r="R514" s="569"/>
      <c r="S514" s="569"/>
      <c r="T514" s="569"/>
      <c r="U514" s="569"/>
      <c r="V514" s="569"/>
      <c r="W514" s="569"/>
      <c r="X514" s="569"/>
      <c r="Y514" s="569"/>
      <c r="Z514" s="569"/>
    </row>
    <row r="515">
      <c r="A515" s="569"/>
      <c r="B515" s="569"/>
      <c r="C515" s="569"/>
      <c r="D515" s="569"/>
      <c r="E515" s="569"/>
      <c r="F515" s="569"/>
      <c r="G515" s="569"/>
      <c r="H515" s="569"/>
      <c r="I515" s="569"/>
      <c r="J515" s="569"/>
      <c r="K515" s="569"/>
      <c r="L515" s="569"/>
      <c r="M515" s="569"/>
      <c r="N515" s="569"/>
      <c r="O515" s="569"/>
      <c r="P515" s="569"/>
      <c r="Q515" s="569"/>
      <c r="R515" s="569"/>
      <c r="S515" s="569"/>
      <c r="T515" s="569"/>
      <c r="U515" s="569"/>
      <c r="V515" s="569"/>
      <c r="W515" s="569"/>
      <c r="X515" s="569"/>
      <c r="Y515" s="569"/>
      <c r="Z515" s="569"/>
    </row>
    <row r="516">
      <c r="A516" s="569"/>
      <c r="B516" s="569"/>
      <c r="C516" s="569"/>
      <c r="D516" s="569"/>
      <c r="E516" s="569"/>
      <c r="F516" s="569"/>
      <c r="G516" s="569"/>
      <c r="H516" s="569"/>
      <c r="I516" s="569"/>
      <c r="J516" s="569"/>
      <c r="K516" s="569"/>
      <c r="L516" s="569"/>
      <c r="M516" s="569"/>
      <c r="N516" s="569"/>
      <c r="O516" s="569"/>
      <c r="P516" s="569"/>
      <c r="Q516" s="569"/>
      <c r="R516" s="569"/>
      <c r="S516" s="569"/>
      <c r="T516" s="569"/>
      <c r="U516" s="569"/>
      <c r="V516" s="569"/>
      <c r="W516" s="569"/>
      <c r="X516" s="569"/>
      <c r="Y516" s="569"/>
      <c r="Z516" s="569"/>
    </row>
    <row r="517">
      <c r="A517" s="569"/>
      <c r="B517" s="569"/>
      <c r="C517" s="569"/>
      <c r="D517" s="569"/>
      <c r="E517" s="569"/>
      <c r="F517" s="569"/>
      <c r="G517" s="569"/>
      <c r="H517" s="569"/>
      <c r="I517" s="569"/>
      <c r="J517" s="569"/>
      <c r="K517" s="569"/>
      <c r="L517" s="569"/>
      <c r="M517" s="569"/>
      <c r="N517" s="569"/>
      <c r="O517" s="569"/>
      <c r="P517" s="569"/>
      <c r="Q517" s="569"/>
      <c r="R517" s="569"/>
      <c r="S517" s="569"/>
      <c r="T517" s="569"/>
      <c r="U517" s="569"/>
      <c r="V517" s="569"/>
      <c r="W517" s="569"/>
      <c r="X517" s="569"/>
      <c r="Y517" s="569"/>
      <c r="Z517" s="569"/>
    </row>
    <row r="518">
      <c r="A518" s="569"/>
      <c r="B518" s="569"/>
      <c r="C518" s="569"/>
      <c r="D518" s="569"/>
      <c r="E518" s="569"/>
      <c r="F518" s="569"/>
      <c r="G518" s="569"/>
      <c r="H518" s="569"/>
      <c r="I518" s="569"/>
      <c r="J518" s="569"/>
      <c r="K518" s="569"/>
      <c r="L518" s="569"/>
      <c r="M518" s="569"/>
      <c r="N518" s="569"/>
      <c r="O518" s="569"/>
      <c r="P518" s="569"/>
      <c r="Q518" s="569"/>
      <c r="R518" s="569"/>
      <c r="S518" s="569"/>
      <c r="T518" s="569"/>
      <c r="U518" s="569"/>
      <c r="V518" s="569"/>
      <c r="W518" s="569"/>
      <c r="X518" s="569"/>
      <c r="Y518" s="569"/>
      <c r="Z518" s="569"/>
    </row>
    <row r="519">
      <c r="A519" s="569"/>
      <c r="B519" s="569"/>
      <c r="C519" s="569"/>
      <c r="D519" s="569"/>
      <c r="E519" s="569"/>
      <c r="F519" s="569"/>
      <c r="G519" s="569"/>
      <c r="H519" s="569"/>
      <c r="I519" s="569"/>
      <c r="J519" s="569"/>
      <c r="K519" s="569"/>
      <c r="L519" s="569"/>
      <c r="M519" s="569"/>
      <c r="N519" s="569"/>
      <c r="O519" s="569"/>
      <c r="P519" s="569"/>
      <c r="Q519" s="569"/>
      <c r="R519" s="569"/>
      <c r="S519" s="569"/>
      <c r="T519" s="569"/>
      <c r="U519" s="569"/>
      <c r="V519" s="569"/>
      <c r="W519" s="569"/>
      <c r="X519" s="569"/>
      <c r="Y519" s="569"/>
      <c r="Z519" s="569"/>
    </row>
    <row r="520">
      <c r="A520" s="569"/>
      <c r="B520" s="569"/>
      <c r="C520" s="569"/>
      <c r="D520" s="569"/>
      <c r="E520" s="569"/>
      <c r="F520" s="569"/>
      <c r="G520" s="569"/>
      <c r="H520" s="569"/>
      <c r="I520" s="569"/>
      <c r="J520" s="569"/>
      <c r="K520" s="569"/>
      <c r="L520" s="569"/>
      <c r="M520" s="569"/>
      <c r="N520" s="569"/>
      <c r="O520" s="569"/>
      <c r="P520" s="569"/>
      <c r="Q520" s="569"/>
      <c r="R520" s="569"/>
      <c r="S520" s="569"/>
      <c r="T520" s="569"/>
      <c r="U520" s="569"/>
      <c r="V520" s="569"/>
      <c r="W520" s="569"/>
      <c r="X520" s="569"/>
      <c r="Y520" s="569"/>
      <c r="Z520" s="569"/>
    </row>
    <row r="521">
      <c r="A521" s="569"/>
      <c r="B521" s="569"/>
      <c r="C521" s="569"/>
      <c r="D521" s="569"/>
      <c r="E521" s="569"/>
      <c r="F521" s="569"/>
      <c r="G521" s="569"/>
      <c r="H521" s="569"/>
      <c r="I521" s="569"/>
      <c r="J521" s="569"/>
      <c r="K521" s="569"/>
      <c r="L521" s="569"/>
      <c r="M521" s="569"/>
      <c r="N521" s="569"/>
      <c r="O521" s="569"/>
      <c r="P521" s="569"/>
      <c r="Q521" s="569"/>
      <c r="R521" s="569"/>
      <c r="S521" s="569"/>
      <c r="T521" s="569"/>
      <c r="U521" s="569"/>
      <c r="V521" s="569"/>
      <c r="W521" s="569"/>
      <c r="X521" s="569"/>
      <c r="Y521" s="569"/>
      <c r="Z521" s="569"/>
    </row>
    <row r="522">
      <c r="A522" s="569"/>
      <c r="B522" s="569"/>
      <c r="C522" s="569"/>
      <c r="D522" s="569"/>
      <c r="E522" s="569"/>
      <c r="F522" s="569"/>
      <c r="G522" s="569"/>
      <c r="H522" s="569"/>
      <c r="I522" s="569"/>
      <c r="J522" s="569"/>
      <c r="K522" s="569"/>
      <c r="L522" s="569"/>
      <c r="M522" s="569"/>
      <c r="N522" s="569"/>
      <c r="O522" s="569"/>
      <c r="P522" s="569"/>
      <c r="Q522" s="569"/>
      <c r="R522" s="569"/>
      <c r="S522" s="569"/>
      <c r="T522" s="569"/>
      <c r="U522" s="569"/>
      <c r="V522" s="569"/>
      <c r="W522" s="569"/>
      <c r="X522" s="569"/>
      <c r="Y522" s="569"/>
      <c r="Z522" s="569"/>
    </row>
    <row r="523">
      <c r="A523" s="569"/>
      <c r="B523" s="569"/>
      <c r="C523" s="569"/>
      <c r="D523" s="569"/>
      <c r="E523" s="569"/>
      <c r="F523" s="569"/>
      <c r="G523" s="569"/>
      <c r="H523" s="569"/>
      <c r="I523" s="569"/>
      <c r="J523" s="569"/>
      <c r="K523" s="569"/>
      <c r="L523" s="569"/>
      <c r="M523" s="569"/>
      <c r="N523" s="569"/>
      <c r="O523" s="569"/>
      <c r="P523" s="569"/>
      <c r="Q523" s="569"/>
      <c r="R523" s="569"/>
      <c r="S523" s="569"/>
      <c r="T523" s="569"/>
      <c r="U523" s="569"/>
      <c r="V523" s="569"/>
      <c r="W523" s="569"/>
      <c r="X523" s="569"/>
      <c r="Y523" s="569"/>
      <c r="Z523" s="569"/>
    </row>
    <row r="524">
      <c r="A524" s="569"/>
      <c r="B524" s="569"/>
      <c r="C524" s="569"/>
      <c r="D524" s="569"/>
      <c r="E524" s="569"/>
      <c r="F524" s="569"/>
      <c r="G524" s="569"/>
      <c r="H524" s="569"/>
      <c r="I524" s="569"/>
      <c r="J524" s="569"/>
      <c r="K524" s="569"/>
      <c r="L524" s="569"/>
      <c r="M524" s="569"/>
      <c r="N524" s="569"/>
      <c r="O524" s="569"/>
      <c r="P524" s="569"/>
      <c r="Q524" s="569"/>
      <c r="R524" s="569"/>
      <c r="S524" s="569"/>
      <c r="T524" s="569"/>
      <c r="U524" s="569"/>
      <c r="V524" s="569"/>
      <c r="W524" s="569"/>
      <c r="X524" s="569"/>
      <c r="Y524" s="569"/>
      <c r="Z524" s="569"/>
    </row>
    <row r="525">
      <c r="A525" s="569"/>
      <c r="B525" s="569"/>
      <c r="C525" s="569"/>
      <c r="D525" s="569"/>
      <c r="E525" s="569"/>
      <c r="F525" s="569"/>
      <c r="G525" s="569"/>
      <c r="H525" s="569"/>
      <c r="I525" s="569"/>
      <c r="J525" s="569"/>
      <c r="K525" s="569"/>
      <c r="L525" s="569"/>
      <c r="M525" s="569"/>
      <c r="N525" s="569"/>
      <c r="O525" s="569"/>
      <c r="P525" s="569"/>
      <c r="Q525" s="569"/>
      <c r="R525" s="569"/>
      <c r="S525" s="569"/>
      <c r="T525" s="569"/>
      <c r="U525" s="569"/>
      <c r="V525" s="569"/>
      <c r="W525" s="569"/>
      <c r="X525" s="569"/>
      <c r="Y525" s="569"/>
      <c r="Z525" s="569"/>
    </row>
    <row r="526">
      <c r="A526" s="569"/>
      <c r="B526" s="569"/>
      <c r="C526" s="569"/>
      <c r="D526" s="569"/>
      <c r="E526" s="569"/>
      <c r="F526" s="569"/>
      <c r="G526" s="569"/>
      <c r="H526" s="569"/>
      <c r="I526" s="569"/>
      <c r="J526" s="569"/>
      <c r="K526" s="569"/>
      <c r="L526" s="569"/>
      <c r="M526" s="569"/>
      <c r="N526" s="569"/>
      <c r="O526" s="569"/>
      <c r="P526" s="569"/>
      <c r="Q526" s="569"/>
      <c r="R526" s="569"/>
      <c r="S526" s="569"/>
      <c r="T526" s="569"/>
      <c r="U526" s="569"/>
      <c r="V526" s="569"/>
      <c r="W526" s="569"/>
      <c r="X526" s="569"/>
      <c r="Y526" s="569"/>
      <c r="Z526" s="569"/>
    </row>
    <row r="527">
      <c r="A527" s="569"/>
      <c r="B527" s="569"/>
      <c r="C527" s="569"/>
      <c r="D527" s="569"/>
      <c r="E527" s="569"/>
      <c r="F527" s="569"/>
      <c r="G527" s="569"/>
      <c r="H527" s="569"/>
      <c r="I527" s="569"/>
      <c r="J527" s="569"/>
      <c r="K527" s="569"/>
      <c r="L527" s="569"/>
      <c r="M527" s="569"/>
      <c r="N527" s="569"/>
      <c r="O527" s="569"/>
      <c r="P527" s="569"/>
      <c r="Q527" s="569"/>
      <c r="R527" s="569"/>
      <c r="S527" s="569"/>
      <c r="T527" s="569"/>
      <c r="U527" s="569"/>
      <c r="V527" s="569"/>
      <c r="W527" s="569"/>
      <c r="X527" s="569"/>
      <c r="Y527" s="569"/>
      <c r="Z527" s="569"/>
    </row>
    <row r="528">
      <c r="A528" s="569"/>
      <c r="B528" s="569"/>
      <c r="C528" s="569"/>
      <c r="D528" s="569"/>
      <c r="E528" s="569"/>
      <c r="F528" s="569"/>
      <c r="G528" s="569"/>
      <c r="H528" s="569"/>
      <c r="I528" s="569"/>
      <c r="J528" s="569"/>
      <c r="K528" s="569"/>
      <c r="L528" s="569"/>
      <c r="M528" s="569"/>
      <c r="N528" s="569"/>
      <c r="O528" s="569"/>
      <c r="P528" s="569"/>
      <c r="Q528" s="569"/>
      <c r="R528" s="569"/>
      <c r="S528" s="569"/>
      <c r="T528" s="569"/>
      <c r="U528" s="569"/>
      <c r="V528" s="569"/>
      <c r="W528" s="569"/>
      <c r="X528" s="569"/>
      <c r="Y528" s="569"/>
      <c r="Z528" s="569"/>
    </row>
    <row r="529">
      <c r="A529" s="569"/>
      <c r="B529" s="569"/>
      <c r="C529" s="569"/>
      <c r="D529" s="569"/>
      <c r="E529" s="569"/>
      <c r="F529" s="569"/>
      <c r="G529" s="569"/>
      <c r="H529" s="569"/>
      <c r="I529" s="569"/>
      <c r="J529" s="569"/>
      <c r="K529" s="569"/>
      <c r="L529" s="569"/>
      <c r="M529" s="569"/>
      <c r="N529" s="569"/>
      <c r="O529" s="569"/>
      <c r="P529" s="569"/>
      <c r="Q529" s="569"/>
      <c r="R529" s="569"/>
      <c r="S529" s="569"/>
      <c r="T529" s="569"/>
      <c r="U529" s="569"/>
      <c r="V529" s="569"/>
      <c r="W529" s="569"/>
      <c r="X529" s="569"/>
      <c r="Y529" s="569"/>
      <c r="Z529" s="569"/>
    </row>
    <row r="530">
      <c r="A530" s="569"/>
      <c r="B530" s="569"/>
      <c r="C530" s="569"/>
      <c r="D530" s="569"/>
      <c r="E530" s="569"/>
      <c r="F530" s="569"/>
      <c r="G530" s="569"/>
      <c r="H530" s="569"/>
      <c r="I530" s="569"/>
      <c r="J530" s="569"/>
      <c r="K530" s="569"/>
      <c r="L530" s="569"/>
      <c r="M530" s="569"/>
      <c r="N530" s="569"/>
      <c r="O530" s="569"/>
      <c r="P530" s="569"/>
      <c r="Q530" s="569"/>
      <c r="R530" s="569"/>
      <c r="S530" s="569"/>
      <c r="T530" s="569"/>
      <c r="U530" s="569"/>
      <c r="V530" s="569"/>
      <c r="W530" s="569"/>
      <c r="X530" s="569"/>
      <c r="Y530" s="569"/>
      <c r="Z530" s="569"/>
    </row>
    <row r="531">
      <c r="A531" s="569"/>
      <c r="B531" s="569"/>
      <c r="C531" s="569"/>
      <c r="D531" s="569"/>
      <c r="E531" s="569"/>
      <c r="F531" s="569"/>
      <c r="G531" s="569"/>
      <c r="H531" s="569"/>
      <c r="I531" s="569"/>
      <c r="J531" s="569"/>
      <c r="K531" s="569"/>
      <c r="L531" s="569"/>
      <c r="M531" s="569"/>
      <c r="N531" s="569"/>
      <c r="O531" s="569"/>
      <c r="P531" s="569"/>
      <c r="Q531" s="569"/>
      <c r="R531" s="569"/>
      <c r="S531" s="569"/>
      <c r="T531" s="569"/>
      <c r="U531" s="569"/>
      <c r="V531" s="569"/>
      <c r="W531" s="569"/>
      <c r="X531" s="569"/>
      <c r="Y531" s="569"/>
      <c r="Z531" s="569"/>
    </row>
    <row r="532">
      <c r="A532" s="569"/>
      <c r="B532" s="569"/>
      <c r="C532" s="569"/>
      <c r="D532" s="569"/>
      <c r="E532" s="569"/>
      <c r="F532" s="569"/>
      <c r="G532" s="569"/>
      <c r="H532" s="569"/>
      <c r="I532" s="569"/>
      <c r="J532" s="569"/>
      <c r="K532" s="569"/>
      <c r="L532" s="569"/>
      <c r="M532" s="569"/>
      <c r="N532" s="569"/>
      <c r="O532" s="569"/>
      <c r="P532" s="569"/>
      <c r="Q532" s="569"/>
      <c r="R532" s="569"/>
      <c r="S532" s="569"/>
      <c r="T532" s="569"/>
      <c r="U532" s="569"/>
      <c r="V532" s="569"/>
      <c r="W532" s="569"/>
      <c r="X532" s="569"/>
      <c r="Y532" s="569"/>
      <c r="Z532" s="569"/>
    </row>
    <row r="533">
      <c r="A533" s="569"/>
      <c r="B533" s="569"/>
      <c r="C533" s="569"/>
      <c r="D533" s="569"/>
      <c r="E533" s="569"/>
      <c r="F533" s="569"/>
      <c r="G533" s="569"/>
      <c r="H533" s="569"/>
      <c r="I533" s="569"/>
      <c r="J533" s="569"/>
      <c r="K533" s="569"/>
      <c r="L533" s="569"/>
      <c r="M533" s="569"/>
      <c r="N533" s="569"/>
      <c r="O533" s="569"/>
      <c r="P533" s="569"/>
      <c r="Q533" s="569"/>
      <c r="R533" s="569"/>
      <c r="S533" s="569"/>
      <c r="T533" s="569"/>
      <c r="U533" s="569"/>
      <c r="V533" s="569"/>
      <c r="W533" s="569"/>
      <c r="X533" s="569"/>
      <c r="Y533" s="569"/>
      <c r="Z533" s="569"/>
    </row>
    <row r="534">
      <c r="A534" s="569"/>
      <c r="B534" s="569"/>
      <c r="C534" s="569"/>
      <c r="D534" s="569"/>
      <c r="E534" s="569"/>
      <c r="F534" s="569"/>
      <c r="G534" s="569"/>
      <c r="H534" s="569"/>
      <c r="I534" s="569"/>
      <c r="J534" s="569"/>
      <c r="K534" s="569"/>
      <c r="L534" s="569"/>
      <c r="M534" s="569"/>
      <c r="N534" s="569"/>
      <c r="O534" s="569"/>
      <c r="P534" s="569"/>
      <c r="Q534" s="569"/>
      <c r="R534" s="569"/>
      <c r="S534" s="569"/>
      <c r="T534" s="569"/>
      <c r="U534" s="569"/>
      <c r="V534" s="569"/>
      <c r="W534" s="569"/>
      <c r="X534" s="569"/>
      <c r="Y534" s="569"/>
      <c r="Z534" s="569"/>
    </row>
    <row r="535">
      <c r="A535" s="569"/>
      <c r="B535" s="569"/>
      <c r="C535" s="569"/>
      <c r="D535" s="569"/>
      <c r="E535" s="569"/>
      <c r="F535" s="569"/>
      <c r="G535" s="569"/>
      <c r="H535" s="569"/>
      <c r="I535" s="569"/>
      <c r="J535" s="569"/>
      <c r="K535" s="569"/>
      <c r="L535" s="569"/>
      <c r="M535" s="569"/>
      <c r="N535" s="569"/>
      <c r="O535" s="569"/>
      <c r="P535" s="569"/>
      <c r="Q535" s="569"/>
      <c r="R535" s="569"/>
      <c r="S535" s="569"/>
      <c r="T535" s="569"/>
      <c r="U535" s="569"/>
      <c r="V535" s="569"/>
      <c r="W535" s="569"/>
      <c r="X535" s="569"/>
      <c r="Y535" s="569"/>
      <c r="Z535" s="569"/>
    </row>
    <row r="536">
      <c r="A536" s="569"/>
      <c r="B536" s="569"/>
      <c r="C536" s="569"/>
      <c r="D536" s="569"/>
      <c r="E536" s="569"/>
      <c r="F536" s="569"/>
      <c r="G536" s="569"/>
      <c r="H536" s="569"/>
      <c r="I536" s="569"/>
      <c r="J536" s="569"/>
      <c r="K536" s="569"/>
      <c r="L536" s="569"/>
      <c r="M536" s="569"/>
      <c r="N536" s="569"/>
      <c r="O536" s="569"/>
      <c r="P536" s="569"/>
      <c r="Q536" s="569"/>
      <c r="R536" s="569"/>
      <c r="S536" s="569"/>
      <c r="T536" s="569"/>
      <c r="U536" s="569"/>
      <c r="V536" s="569"/>
      <c r="W536" s="569"/>
      <c r="X536" s="569"/>
      <c r="Y536" s="569"/>
      <c r="Z536" s="569"/>
    </row>
    <row r="537">
      <c r="A537" s="569"/>
      <c r="B537" s="569"/>
      <c r="C537" s="569"/>
      <c r="D537" s="569"/>
      <c r="E537" s="569"/>
      <c r="F537" s="569"/>
      <c r="G537" s="569"/>
      <c r="H537" s="569"/>
      <c r="I537" s="569"/>
      <c r="J537" s="569"/>
      <c r="K537" s="569"/>
      <c r="L537" s="569"/>
      <c r="M537" s="569"/>
      <c r="N537" s="569"/>
      <c r="O537" s="569"/>
      <c r="P537" s="569"/>
      <c r="Q537" s="569"/>
      <c r="R537" s="569"/>
      <c r="S537" s="569"/>
      <c r="T537" s="569"/>
      <c r="U537" s="569"/>
      <c r="V537" s="569"/>
      <c r="W537" s="569"/>
      <c r="X537" s="569"/>
      <c r="Y537" s="569"/>
      <c r="Z537" s="569"/>
    </row>
    <row r="538">
      <c r="A538" s="569"/>
      <c r="B538" s="569"/>
      <c r="C538" s="569"/>
      <c r="D538" s="569"/>
      <c r="E538" s="569"/>
      <c r="F538" s="569"/>
      <c r="G538" s="569"/>
      <c r="H538" s="569"/>
      <c r="I538" s="569"/>
      <c r="J538" s="569"/>
      <c r="K538" s="569"/>
      <c r="L538" s="569"/>
      <c r="M538" s="569"/>
      <c r="N538" s="569"/>
      <c r="O538" s="569"/>
      <c r="P538" s="569"/>
      <c r="Q538" s="569"/>
      <c r="R538" s="569"/>
      <c r="S538" s="569"/>
      <c r="T538" s="569"/>
      <c r="U538" s="569"/>
      <c r="V538" s="569"/>
      <c r="W538" s="569"/>
      <c r="X538" s="569"/>
      <c r="Y538" s="569"/>
      <c r="Z538" s="569"/>
    </row>
    <row r="539">
      <c r="A539" s="569"/>
      <c r="B539" s="569"/>
      <c r="C539" s="569"/>
      <c r="D539" s="569"/>
      <c r="E539" s="569"/>
      <c r="F539" s="569"/>
      <c r="G539" s="569"/>
      <c r="H539" s="569"/>
      <c r="I539" s="569"/>
      <c r="J539" s="569"/>
      <c r="K539" s="569"/>
      <c r="L539" s="569"/>
      <c r="M539" s="569"/>
      <c r="N539" s="569"/>
      <c r="O539" s="569"/>
      <c r="P539" s="569"/>
      <c r="Q539" s="569"/>
      <c r="R539" s="569"/>
      <c r="S539" s="569"/>
      <c r="T539" s="569"/>
      <c r="U539" s="569"/>
      <c r="V539" s="569"/>
      <c r="W539" s="569"/>
      <c r="X539" s="569"/>
      <c r="Y539" s="569"/>
      <c r="Z539" s="569"/>
    </row>
    <row r="540">
      <c r="A540" s="569"/>
      <c r="B540" s="569"/>
      <c r="C540" s="569"/>
      <c r="D540" s="569"/>
      <c r="E540" s="569"/>
      <c r="F540" s="569"/>
      <c r="G540" s="569"/>
      <c r="H540" s="569"/>
      <c r="I540" s="569"/>
      <c r="J540" s="569"/>
      <c r="K540" s="569"/>
      <c r="L540" s="569"/>
      <c r="M540" s="569"/>
      <c r="N540" s="569"/>
      <c r="O540" s="569"/>
      <c r="P540" s="569"/>
      <c r="Q540" s="569"/>
      <c r="R540" s="569"/>
      <c r="S540" s="569"/>
      <c r="T540" s="569"/>
      <c r="U540" s="569"/>
      <c r="V540" s="569"/>
      <c r="W540" s="569"/>
      <c r="X540" s="569"/>
      <c r="Y540" s="569"/>
      <c r="Z540" s="569"/>
    </row>
    <row r="541">
      <c r="A541" s="569"/>
      <c r="B541" s="569"/>
      <c r="C541" s="569"/>
      <c r="D541" s="569"/>
      <c r="E541" s="569"/>
      <c r="F541" s="569"/>
      <c r="G541" s="569"/>
      <c r="H541" s="569"/>
      <c r="I541" s="569"/>
      <c r="J541" s="569"/>
      <c r="K541" s="569"/>
      <c r="L541" s="569"/>
      <c r="M541" s="569"/>
      <c r="N541" s="569"/>
      <c r="O541" s="569"/>
      <c r="P541" s="569"/>
      <c r="Q541" s="569"/>
      <c r="R541" s="569"/>
      <c r="S541" s="569"/>
      <c r="T541" s="569"/>
      <c r="U541" s="569"/>
      <c r="V541" s="569"/>
      <c r="W541" s="569"/>
      <c r="X541" s="569"/>
      <c r="Y541" s="569"/>
      <c r="Z541" s="569"/>
    </row>
    <row r="542">
      <c r="A542" s="569"/>
      <c r="B542" s="569"/>
      <c r="C542" s="569"/>
      <c r="D542" s="569"/>
      <c r="E542" s="569"/>
      <c r="F542" s="569"/>
      <c r="G542" s="569"/>
      <c r="H542" s="569"/>
      <c r="I542" s="569"/>
      <c r="J542" s="569"/>
      <c r="K542" s="569"/>
      <c r="L542" s="569"/>
      <c r="M542" s="569"/>
      <c r="N542" s="569"/>
      <c r="O542" s="569"/>
      <c r="P542" s="569"/>
      <c r="Q542" s="569"/>
      <c r="R542" s="569"/>
      <c r="S542" s="569"/>
      <c r="T542" s="569"/>
      <c r="U542" s="569"/>
      <c r="V542" s="569"/>
      <c r="W542" s="569"/>
      <c r="X542" s="569"/>
      <c r="Y542" s="569"/>
      <c r="Z542" s="569"/>
    </row>
    <row r="543">
      <c r="A543" s="569"/>
      <c r="B543" s="569"/>
      <c r="C543" s="569"/>
      <c r="D543" s="569"/>
      <c r="E543" s="569"/>
      <c r="F543" s="569"/>
      <c r="G543" s="569"/>
      <c r="H543" s="569"/>
      <c r="I543" s="569"/>
      <c r="J543" s="569"/>
      <c r="K543" s="569"/>
      <c r="L543" s="569"/>
      <c r="M543" s="569"/>
      <c r="N543" s="569"/>
      <c r="O543" s="569"/>
      <c r="P543" s="569"/>
      <c r="Q543" s="569"/>
      <c r="R543" s="569"/>
      <c r="S543" s="569"/>
      <c r="T543" s="569"/>
      <c r="U543" s="569"/>
      <c r="V543" s="569"/>
      <c r="W543" s="569"/>
      <c r="X543" s="569"/>
      <c r="Y543" s="569"/>
      <c r="Z543" s="569"/>
    </row>
    <row r="544">
      <c r="A544" s="569"/>
      <c r="B544" s="569"/>
      <c r="C544" s="569"/>
      <c r="D544" s="569"/>
      <c r="E544" s="569"/>
      <c r="F544" s="569"/>
      <c r="G544" s="569"/>
      <c r="H544" s="569"/>
      <c r="I544" s="569"/>
      <c r="J544" s="569"/>
      <c r="K544" s="569"/>
      <c r="L544" s="569"/>
      <c r="M544" s="569"/>
      <c r="N544" s="569"/>
      <c r="O544" s="569"/>
      <c r="P544" s="569"/>
      <c r="Q544" s="569"/>
      <c r="R544" s="569"/>
      <c r="S544" s="569"/>
      <c r="T544" s="569"/>
      <c r="U544" s="569"/>
      <c r="V544" s="569"/>
      <c r="W544" s="569"/>
      <c r="X544" s="569"/>
      <c r="Y544" s="569"/>
      <c r="Z544" s="569"/>
    </row>
    <row r="545">
      <c r="A545" s="569"/>
      <c r="B545" s="569"/>
      <c r="C545" s="569"/>
      <c r="D545" s="569"/>
      <c r="E545" s="569"/>
      <c r="F545" s="569"/>
      <c r="G545" s="569"/>
      <c r="H545" s="569"/>
      <c r="I545" s="569"/>
      <c r="J545" s="569"/>
      <c r="K545" s="569"/>
      <c r="L545" s="569"/>
      <c r="M545" s="569"/>
      <c r="N545" s="569"/>
      <c r="O545" s="569"/>
      <c r="P545" s="569"/>
      <c r="Q545" s="569"/>
      <c r="R545" s="569"/>
      <c r="S545" s="569"/>
      <c r="T545" s="569"/>
      <c r="U545" s="569"/>
      <c r="V545" s="569"/>
      <c r="W545" s="569"/>
      <c r="X545" s="569"/>
      <c r="Y545" s="569"/>
      <c r="Z545" s="569"/>
    </row>
    <row r="546">
      <c r="A546" s="569"/>
      <c r="B546" s="569"/>
      <c r="C546" s="569"/>
      <c r="D546" s="569"/>
      <c r="E546" s="569"/>
      <c r="F546" s="569"/>
      <c r="G546" s="569"/>
      <c r="H546" s="569"/>
      <c r="I546" s="569"/>
      <c r="J546" s="569"/>
      <c r="K546" s="569"/>
      <c r="L546" s="569"/>
      <c r="M546" s="569"/>
      <c r="N546" s="569"/>
      <c r="O546" s="569"/>
      <c r="P546" s="569"/>
      <c r="Q546" s="569"/>
      <c r="R546" s="569"/>
      <c r="S546" s="569"/>
      <c r="T546" s="569"/>
      <c r="U546" s="569"/>
      <c r="V546" s="569"/>
      <c r="W546" s="569"/>
      <c r="X546" s="569"/>
      <c r="Y546" s="569"/>
      <c r="Z546" s="569"/>
    </row>
    <row r="547">
      <c r="A547" s="569"/>
      <c r="B547" s="569"/>
      <c r="C547" s="569"/>
      <c r="D547" s="569"/>
      <c r="E547" s="569"/>
      <c r="F547" s="569"/>
      <c r="G547" s="569"/>
      <c r="H547" s="569"/>
      <c r="I547" s="569"/>
      <c r="J547" s="569"/>
      <c r="K547" s="569"/>
      <c r="L547" s="569"/>
      <c r="M547" s="569"/>
      <c r="N547" s="569"/>
      <c r="O547" s="569"/>
      <c r="P547" s="569"/>
      <c r="Q547" s="569"/>
      <c r="R547" s="569"/>
      <c r="S547" s="569"/>
      <c r="T547" s="569"/>
      <c r="U547" s="569"/>
      <c r="V547" s="569"/>
      <c r="W547" s="569"/>
      <c r="X547" s="569"/>
      <c r="Y547" s="569"/>
      <c r="Z547" s="569"/>
    </row>
    <row r="548">
      <c r="A548" s="569"/>
      <c r="B548" s="569"/>
      <c r="C548" s="569"/>
      <c r="D548" s="569"/>
      <c r="E548" s="569"/>
      <c r="F548" s="569"/>
      <c r="G548" s="569"/>
      <c r="H548" s="569"/>
      <c r="I548" s="569"/>
      <c r="J548" s="569"/>
      <c r="K548" s="569"/>
      <c r="L548" s="569"/>
      <c r="M548" s="569"/>
      <c r="N548" s="569"/>
      <c r="O548" s="569"/>
      <c r="P548" s="569"/>
      <c r="Q548" s="569"/>
      <c r="R548" s="569"/>
      <c r="S548" s="569"/>
      <c r="T548" s="569"/>
      <c r="U548" s="569"/>
      <c r="V548" s="569"/>
      <c r="W548" s="569"/>
      <c r="X548" s="569"/>
      <c r="Y548" s="569"/>
      <c r="Z548" s="569"/>
    </row>
    <row r="549">
      <c r="A549" s="569"/>
      <c r="B549" s="569"/>
      <c r="C549" s="569"/>
      <c r="D549" s="569"/>
      <c r="E549" s="569"/>
      <c r="F549" s="569"/>
      <c r="G549" s="569"/>
      <c r="H549" s="569"/>
      <c r="I549" s="569"/>
      <c r="J549" s="569"/>
      <c r="K549" s="569"/>
      <c r="L549" s="569"/>
      <c r="M549" s="569"/>
      <c r="N549" s="569"/>
      <c r="O549" s="569"/>
      <c r="P549" s="569"/>
      <c r="Q549" s="569"/>
      <c r="R549" s="569"/>
      <c r="S549" s="569"/>
      <c r="T549" s="569"/>
      <c r="U549" s="569"/>
      <c r="V549" s="569"/>
      <c r="W549" s="569"/>
      <c r="X549" s="569"/>
      <c r="Y549" s="569"/>
      <c r="Z549" s="569"/>
    </row>
    <row r="550">
      <c r="A550" s="569"/>
      <c r="B550" s="569"/>
      <c r="C550" s="569"/>
      <c r="D550" s="569"/>
      <c r="E550" s="569"/>
      <c r="F550" s="569"/>
      <c r="G550" s="569"/>
      <c r="H550" s="569"/>
      <c r="I550" s="569"/>
      <c r="J550" s="569"/>
      <c r="K550" s="569"/>
      <c r="L550" s="569"/>
      <c r="M550" s="569"/>
      <c r="N550" s="569"/>
      <c r="O550" s="569"/>
      <c r="P550" s="569"/>
      <c r="Q550" s="569"/>
      <c r="R550" s="569"/>
      <c r="S550" s="569"/>
      <c r="T550" s="569"/>
      <c r="U550" s="569"/>
      <c r="V550" s="569"/>
      <c r="W550" s="569"/>
      <c r="X550" s="569"/>
      <c r="Y550" s="569"/>
      <c r="Z550" s="569"/>
    </row>
    <row r="551">
      <c r="A551" s="569"/>
      <c r="B551" s="569"/>
      <c r="C551" s="569"/>
      <c r="D551" s="569"/>
      <c r="E551" s="569"/>
      <c r="F551" s="569"/>
      <c r="G551" s="569"/>
      <c r="H551" s="569"/>
      <c r="I551" s="569"/>
      <c r="J551" s="569"/>
      <c r="K551" s="569"/>
      <c r="L551" s="569"/>
      <c r="M551" s="569"/>
      <c r="N551" s="569"/>
      <c r="O551" s="569"/>
      <c r="P551" s="569"/>
      <c r="Q551" s="569"/>
      <c r="R551" s="569"/>
      <c r="S551" s="569"/>
      <c r="T551" s="569"/>
      <c r="U551" s="569"/>
      <c r="V551" s="569"/>
      <c r="W551" s="569"/>
      <c r="X551" s="569"/>
      <c r="Y551" s="569"/>
      <c r="Z551" s="569"/>
    </row>
    <row r="552">
      <c r="A552" s="569"/>
      <c r="B552" s="569"/>
      <c r="C552" s="569"/>
      <c r="D552" s="569"/>
      <c r="E552" s="569"/>
      <c r="F552" s="569"/>
      <c r="G552" s="569"/>
      <c r="H552" s="569"/>
      <c r="I552" s="569"/>
      <c r="J552" s="569"/>
      <c r="K552" s="569"/>
      <c r="L552" s="569"/>
      <c r="M552" s="569"/>
      <c r="N552" s="569"/>
      <c r="O552" s="569"/>
      <c r="P552" s="569"/>
      <c r="Q552" s="569"/>
      <c r="R552" s="569"/>
      <c r="S552" s="569"/>
      <c r="T552" s="569"/>
      <c r="U552" s="569"/>
      <c r="V552" s="569"/>
      <c r="W552" s="569"/>
      <c r="X552" s="569"/>
      <c r="Y552" s="569"/>
      <c r="Z552" s="569"/>
    </row>
    <row r="553">
      <c r="A553" s="569"/>
      <c r="B553" s="569"/>
      <c r="C553" s="569"/>
      <c r="D553" s="569"/>
      <c r="E553" s="569"/>
      <c r="F553" s="569"/>
      <c r="G553" s="569"/>
      <c r="H553" s="569"/>
      <c r="I553" s="569"/>
      <c r="J553" s="569"/>
      <c r="K553" s="569"/>
      <c r="L553" s="569"/>
      <c r="M553" s="569"/>
      <c r="N553" s="569"/>
      <c r="O553" s="569"/>
      <c r="P553" s="569"/>
      <c r="Q553" s="569"/>
      <c r="R553" s="569"/>
      <c r="S553" s="569"/>
      <c r="T553" s="569"/>
      <c r="U553" s="569"/>
      <c r="V553" s="569"/>
      <c r="W553" s="569"/>
      <c r="X553" s="569"/>
      <c r="Y553" s="569"/>
      <c r="Z553" s="569"/>
    </row>
    <row r="554">
      <c r="A554" s="569"/>
      <c r="B554" s="569"/>
      <c r="C554" s="569"/>
      <c r="D554" s="569"/>
      <c r="E554" s="569"/>
      <c r="F554" s="569"/>
      <c r="G554" s="569"/>
      <c r="H554" s="569"/>
      <c r="I554" s="569"/>
      <c r="J554" s="569"/>
      <c r="K554" s="569"/>
      <c r="L554" s="569"/>
      <c r="M554" s="569"/>
      <c r="N554" s="569"/>
      <c r="O554" s="569"/>
      <c r="P554" s="569"/>
      <c r="Q554" s="569"/>
      <c r="R554" s="569"/>
      <c r="S554" s="569"/>
      <c r="T554" s="569"/>
      <c r="U554" s="569"/>
      <c r="V554" s="569"/>
      <c r="W554" s="569"/>
      <c r="X554" s="569"/>
      <c r="Y554" s="569"/>
      <c r="Z554" s="569"/>
    </row>
    <row r="555">
      <c r="A555" s="569"/>
      <c r="B555" s="569"/>
      <c r="C555" s="569"/>
      <c r="D555" s="569"/>
      <c r="E555" s="569"/>
      <c r="F555" s="569"/>
      <c r="G555" s="569"/>
      <c r="H555" s="569"/>
      <c r="I555" s="569"/>
      <c r="J555" s="569"/>
      <c r="K555" s="569"/>
      <c r="L555" s="569"/>
      <c r="M555" s="569"/>
      <c r="N555" s="569"/>
      <c r="O555" s="569"/>
      <c r="P555" s="569"/>
      <c r="Q555" s="569"/>
      <c r="R555" s="569"/>
      <c r="S555" s="569"/>
      <c r="T555" s="569"/>
      <c r="U555" s="569"/>
      <c r="V555" s="569"/>
      <c r="W555" s="569"/>
      <c r="X555" s="569"/>
      <c r="Y555" s="569"/>
      <c r="Z555" s="569"/>
    </row>
    <row r="556">
      <c r="A556" s="569"/>
      <c r="B556" s="569"/>
      <c r="C556" s="569"/>
      <c r="D556" s="569"/>
      <c r="E556" s="569"/>
      <c r="F556" s="569"/>
      <c r="G556" s="569"/>
      <c r="H556" s="569"/>
      <c r="I556" s="569"/>
      <c r="J556" s="569"/>
      <c r="K556" s="569"/>
      <c r="L556" s="569"/>
      <c r="M556" s="569"/>
      <c r="N556" s="569"/>
      <c r="O556" s="569"/>
      <c r="P556" s="569"/>
      <c r="Q556" s="569"/>
      <c r="R556" s="569"/>
      <c r="S556" s="569"/>
      <c r="T556" s="569"/>
      <c r="U556" s="569"/>
      <c r="V556" s="569"/>
      <c r="W556" s="569"/>
      <c r="X556" s="569"/>
      <c r="Y556" s="569"/>
      <c r="Z556" s="569"/>
    </row>
    <row r="557">
      <c r="A557" s="569"/>
      <c r="B557" s="569"/>
      <c r="C557" s="569"/>
      <c r="D557" s="569"/>
      <c r="E557" s="569"/>
      <c r="F557" s="569"/>
      <c r="G557" s="569"/>
      <c r="H557" s="569"/>
      <c r="I557" s="569"/>
      <c r="J557" s="569"/>
      <c r="K557" s="569"/>
      <c r="L557" s="569"/>
      <c r="M557" s="569"/>
      <c r="N557" s="569"/>
      <c r="O557" s="569"/>
      <c r="P557" s="569"/>
      <c r="Q557" s="569"/>
      <c r="R557" s="569"/>
      <c r="S557" s="569"/>
      <c r="T557" s="569"/>
      <c r="U557" s="569"/>
      <c r="V557" s="569"/>
      <c r="W557" s="569"/>
      <c r="X557" s="569"/>
      <c r="Y557" s="569"/>
      <c r="Z557" s="569"/>
    </row>
    <row r="558">
      <c r="A558" s="569"/>
      <c r="B558" s="569"/>
      <c r="C558" s="569"/>
      <c r="D558" s="569"/>
      <c r="E558" s="569"/>
      <c r="F558" s="569"/>
      <c r="G558" s="569"/>
      <c r="H558" s="569"/>
      <c r="I558" s="569"/>
      <c r="J558" s="569"/>
      <c r="K558" s="569"/>
      <c r="L558" s="569"/>
      <c r="M558" s="569"/>
      <c r="N558" s="569"/>
      <c r="O558" s="569"/>
      <c r="P558" s="569"/>
      <c r="Q558" s="569"/>
      <c r="R558" s="569"/>
      <c r="S558" s="569"/>
      <c r="T558" s="569"/>
      <c r="U558" s="569"/>
      <c r="V558" s="569"/>
      <c r="W558" s="569"/>
      <c r="X558" s="569"/>
      <c r="Y558" s="569"/>
      <c r="Z558" s="569"/>
    </row>
    <row r="559">
      <c r="A559" s="569"/>
      <c r="B559" s="569"/>
      <c r="C559" s="569"/>
      <c r="D559" s="569"/>
      <c r="E559" s="569"/>
      <c r="F559" s="569"/>
      <c r="G559" s="569"/>
      <c r="H559" s="569"/>
      <c r="I559" s="569"/>
      <c r="J559" s="569"/>
      <c r="K559" s="569"/>
      <c r="L559" s="569"/>
      <c r="M559" s="569"/>
      <c r="N559" s="569"/>
      <c r="O559" s="569"/>
      <c r="P559" s="569"/>
      <c r="Q559" s="569"/>
      <c r="R559" s="569"/>
      <c r="S559" s="569"/>
      <c r="T559" s="569"/>
      <c r="U559" s="569"/>
      <c r="V559" s="569"/>
      <c r="W559" s="569"/>
      <c r="X559" s="569"/>
      <c r="Y559" s="569"/>
      <c r="Z559" s="569"/>
    </row>
    <row r="560">
      <c r="A560" s="569"/>
      <c r="B560" s="569"/>
      <c r="C560" s="569"/>
      <c r="D560" s="569"/>
      <c r="E560" s="569"/>
      <c r="F560" s="569"/>
      <c r="G560" s="569"/>
      <c r="H560" s="569"/>
      <c r="I560" s="569"/>
      <c r="J560" s="569"/>
      <c r="K560" s="569"/>
      <c r="L560" s="569"/>
      <c r="M560" s="569"/>
      <c r="N560" s="569"/>
      <c r="O560" s="569"/>
      <c r="P560" s="569"/>
      <c r="Q560" s="569"/>
      <c r="R560" s="569"/>
      <c r="S560" s="569"/>
      <c r="T560" s="569"/>
      <c r="U560" s="569"/>
      <c r="V560" s="569"/>
      <c r="W560" s="569"/>
      <c r="X560" s="569"/>
      <c r="Y560" s="569"/>
      <c r="Z560" s="569"/>
    </row>
    <row r="561">
      <c r="A561" s="569"/>
      <c r="B561" s="569"/>
      <c r="C561" s="569"/>
      <c r="D561" s="569"/>
      <c r="E561" s="569"/>
      <c r="F561" s="569"/>
      <c r="G561" s="569"/>
      <c r="H561" s="569"/>
      <c r="I561" s="569"/>
      <c r="J561" s="569"/>
      <c r="K561" s="569"/>
      <c r="L561" s="569"/>
      <c r="M561" s="569"/>
      <c r="N561" s="569"/>
      <c r="O561" s="569"/>
      <c r="P561" s="569"/>
      <c r="Q561" s="569"/>
      <c r="R561" s="569"/>
      <c r="S561" s="569"/>
      <c r="T561" s="569"/>
      <c r="U561" s="569"/>
      <c r="V561" s="569"/>
      <c r="W561" s="569"/>
      <c r="X561" s="569"/>
      <c r="Y561" s="569"/>
      <c r="Z561" s="569"/>
    </row>
    <row r="562">
      <c r="A562" s="569"/>
      <c r="B562" s="569"/>
      <c r="C562" s="569"/>
      <c r="D562" s="569"/>
      <c r="E562" s="569"/>
      <c r="F562" s="569"/>
      <c r="G562" s="569"/>
      <c r="H562" s="569"/>
      <c r="I562" s="569"/>
      <c r="J562" s="569"/>
      <c r="K562" s="569"/>
      <c r="L562" s="569"/>
      <c r="M562" s="569"/>
      <c r="N562" s="569"/>
      <c r="O562" s="569"/>
      <c r="P562" s="569"/>
      <c r="Q562" s="569"/>
      <c r="R562" s="569"/>
      <c r="S562" s="569"/>
      <c r="T562" s="569"/>
      <c r="U562" s="569"/>
      <c r="V562" s="569"/>
      <c r="W562" s="569"/>
      <c r="X562" s="569"/>
      <c r="Y562" s="569"/>
      <c r="Z562" s="569"/>
    </row>
    <row r="563">
      <c r="A563" s="569"/>
      <c r="B563" s="569"/>
      <c r="C563" s="569"/>
      <c r="D563" s="569"/>
      <c r="E563" s="569"/>
      <c r="F563" s="569"/>
      <c r="G563" s="569"/>
      <c r="H563" s="569"/>
      <c r="I563" s="569"/>
      <c r="J563" s="569"/>
      <c r="K563" s="569"/>
      <c r="L563" s="569"/>
      <c r="M563" s="569"/>
      <c r="N563" s="569"/>
      <c r="O563" s="569"/>
      <c r="P563" s="569"/>
      <c r="Q563" s="569"/>
      <c r="R563" s="569"/>
      <c r="S563" s="569"/>
      <c r="T563" s="569"/>
      <c r="U563" s="569"/>
      <c r="V563" s="569"/>
      <c r="W563" s="569"/>
      <c r="X563" s="569"/>
      <c r="Y563" s="569"/>
      <c r="Z563" s="569"/>
    </row>
    <row r="564">
      <c r="A564" s="569"/>
      <c r="B564" s="569"/>
      <c r="C564" s="569"/>
      <c r="D564" s="569"/>
      <c r="E564" s="569"/>
      <c r="F564" s="569"/>
      <c r="G564" s="569"/>
      <c r="H564" s="569"/>
      <c r="I564" s="569"/>
      <c r="J564" s="569"/>
      <c r="K564" s="569"/>
      <c r="L564" s="569"/>
      <c r="M564" s="569"/>
      <c r="N564" s="569"/>
      <c r="O564" s="569"/>
      <c r="P564" s="569"/>
      <c r="Q564" s="569"/>
      <c r="R564" s="569"/>
      <c r="S564" s="569"/>
      <c r="T564" s="569"/>
      <c r="U564" s="569"/>
      <c r="V564" s="569"/>
      <c r="W564" s="569"/>
      <c r="X564" s="569"/>
      <c r="Y564" s="569"/>
      <c r="Z564" s="569"/>
    </row>
    <row r="565">
      <c r="A565" s="569"/>
      <c r="B565" s="569"/>
      <c r="C565" s="569"/>
      <c r="D565" s="569"/>
      <c r="E565" s="569"/>
      <c r="F565" s="569"/>
      <c r="G565" s="569"/>
      <c r="H565" s="569"/>
      <c r="I565" s="569"/>
      <c r="J565" s="569"/>
      <c r="K565" s="569"/>
      <c r="L565" s="569"/>
      <c r="M565" s="569"/>
      <c r="N565" s="569"/>
      <c r="O565" s="569"/>
      <c r="P565" s="569"/>
      <c r="Q565" s="569"/>
      <c r="R565" s="569"/>
      <c r="S565" s="569"/>
      <c r="T565" s="569"/>
      <c r="U565" s="569"/>
      <c r="V565" s="569"/>
      <c r="W565" s="569"/>
      <c r="X565" s="569"/>
      <c r="Y565" s="569"/>
      <c r="Z565" s="569"/>
    </row>
    <row r="566">
      <c r="A566" s="569"/>
      <c r="B566" s="569"/>
      <c r="C566" s="569"/>
      <c r="D566" s="569"/>
      <c r="E566" s="569"/>
      <c r="F566" s="569"/>
      <c r="G566" s="569"/>
      <c r="H566" s="569"/>
      <c r="I566" s="569"/>
      <c r="J566" s="569"/>
      <c r="K566" s="569"/>
      <c r="L566" s="569"/>
      <c r="M566" s="569"/>
      <c r="N566" s="569"/>
      <c r="O566" s="569"/>
      <c r="P566" s="569"/>
      <c r="Q566" s="569"/>
      <c r="R566" s="569"/>
      <c r="S566" s="569"/>
      <c r="T566" s="569"/>
      <c r="U566" s="569"/>
      <c r="V566" s="569"/>
      <c r="W566" s="569"/>
      <c r="X566" s="569"/>
      <c r="Y566" s="569"/>
      <c r="Z566" s="569"/>
    </row>
    <row r="567">
      <c r="A567" s="569"/>
      <c r="B567" s="569"/>
      <c r="C567" s="569"/>
      <c r="D567" s="569"/>
      <c r="E567" s="569"/>
      <c r="F567" s="569"/>
      <c r="G567" s="569"/>
      <c r="H567" s="569"/>
      <c r="I567" s="569"/>
      <c r="J567" s="569"/>
      <c r="K567" s="569"/>
      <c r="L567" s="569"/>
      <c r="M567" s="569"/>
      <c r="N567" s="569"/>
      <c r="O567" s="569"/>
      <c r="P567" s="569"/>
      <c r="Q567" s="569"/>
      <c r="R567" s="569"/>
      <c r="S567" s="569"/>
      <c r="T567" s="569"/>
      <c r="U567" s="569"/>
      <c r="V567" s="569"/>
      <c r="W567" s="569"/>
      <c r="X567" s="569"/>
      <c r="Y567" s="569"/>
      <c r="Z567" s="569"/>
    </row>
    <row r="568">
      <c r="A568" s="569"/>
      <c r="B568" s="569"/>
      <c r="C568" s="569"/>
      <c r="D568" s="569"/>
      <c r="E568" s="569"/>
      <c r="F568" s="569"/>
      <c r="G568" s="569"/>
      <c r="H568" s="569"/>
      <c r="I568" s="569"/>
      <c r="J568" s="569"/>
      <c r="K568" s="569"/>
      <c r="L568" s="569"/>
      <c r="M568" s="569"/>
      <c r="N568" s="569"/>
      <c r="O568" s="569"/>
      <c r="P568" s="569"/>
      <c r="Q568" s="569"/>
      <c r="R568" s="569"/>
      <c r="S568" s="569"/>
      <c r="T568" s="569"/>
      <c r="U568" s="569"/>
      <c r="V568" s="569"/>
      <c r="W568" s="569"/>
      <c r="X568" s="569"/>
      <c r="Y568" s="569"/>
      <c r="Z568" s="569"/>
    </row>
    <row r="569">
      <c r="A569" s="569"/>
      <c r="B569" s="569"/>
      <c r="C569" s="569"/>
      <c r="D569" s="569"/>
      <c r="E569" s="569"/>
      <c r="F569" s="569"/>
      <c r="G569" s="569"/>
      <c r="H569" s="569"/>
      <c r="I569" s="569"/>
      <c r="J569" s="569"/>
      <c r="K569" s="569"/>
      <c r="L569" s="569"/>
      <c r="M569" s="569"/>
      <c r="N569" s="569"/>
      <c r="O569" s="569"/>
      <c r="P569" s="569"/>
      <c r="Q569" s="569"/>
      <c r="R569" s="569"/>
      <c r="S569" s="569"/>
      <c r="T569" s="569"/>
      <c r="U569" s="569"/>
      <c r="V569" s="569"/>
      <c r="W569" s="569"/>
      <c r="X569" s="569"/>
      <c r="Y569" s="569"/>
      <c r="Z569" s="569"/>
    </row>
    <row r="570">
      <c r="A570" s="569"/>
      <c r="B570" s="569"/>
      <c r="C570" s="569"/>
      <c r="D570" s="569"/>
      <c r="E570" s="569"/>
      <c r="F570" s="569"/>
      <c r="G570" s="569"/>
      <c r="H570" s="569"/>
      <c r="I570" s="569"/>
      <c r="J570" s="569"/>
      <c r="K570" s="569"/>
      <c r="L570" s="569"/>
      <c r="M570" s="569"/>
      <c r="N570" s="569"/>
      <c r="O570" s="569"/>
      <c r="P570" s="569"/>
      <c r="Q570" s="569"/>
      <c r="R570" s="569"/>
      <c r="S570" s="569"/>
      <c r="T570" s="569"/>
      <c r="U570" s="569"/>
      <c r="V570" s="569"/>
      <c r="W570" s="569"/>
      <c r="X570" s="569"/>
      <c r="Y570" s="569"/>
      <c r="Z570" s="569"/>
    </row>
    <row r="571">
      <c r="A571" s="569"/>
      <c r="B571" s="569"/>
      <c r="C571" s="569"/>
      <c r="D571" s="569"/>
      <c r="E571" s="569"/>
      <c r="F571" s="569"/>
      <c r="G571" s="569"/>
      <c r="H571" s="569"/>
      <c r="I571" s="569"/>
      <c r="J571" s="569"/>
      <c r="K571" s="569"/>
      <c r="L571" s="569"/>
      <c r="M571" s="569"/>
      <c r="N571" s="569"/>
      <c r="O571" s="569"/>
      <c r="P571" s="569"/>
      <c r="Q571" s="569"/>
      <c r="R571" s="569"/>
      <c r="S571" s="569"/>
      <c r="T571" s="569"/>
      <c r="U571" s="569"/>
      <c r="V571" s="569"/>
      <c r="W571" s="569"/>
      <c r="X571" s="569"/>
      <c r="Y571" s="569"/>
      <c r="Z571" s="569"/>
    </row>
    <row r="572">
      <c r="A572" s="569"/>
      <c r="B572" s="569"/>
      <c r="C572" s="569"/>
      <c r="D572" s="569"/>
      <c r="E572" s="569"/>
      <c r="F572" s="569"/>
      <c r="G572" s="569"/>
      <c r="H572" s="569"/>
      <c r="I572" s="569"/>
      <c r="J572" s="569"/>
      <c r="K572" s="569"/>
      <c r="L572" s="569"/>
      <c r="M572" s="569"/>
      <c r="N572" s="569"/>
      <c r="O572" s="569"/>
      <c r="P572" s="569"/>
      <c r="Q572" s="569"/>
      <c r="R572" s="569"/>
      <c r="S572" s="569"/>
      <c r="T572" s="569"/>
      <c r="U572" s="569"/>
      <c r="V572" s="569"/>
      <c r="W572" s="569"/>
      <c r="X572" s="569"/>
      <c r="Y572" s="569"/>
      <c r="Z572" s="569"/>
    </row>
    <row r="573">
      <c r="A573" s="569"/>
      <c r="B573" s="569"/>
      <c r="C573" s="569"/>
      <c r="D573" s="569"/>
      <c r="E573" s="569"/>
      <c r="F573" s="569"/>
      <c r="G573" s="569"/>
      <c r="H573" s="569"/>
      <c r="I573" s="569"/>
      <c r="J573" s="569"/>
      <c r="K573" s="569"/>
      <c r="L573" s="569"/>
      <c r="M573" s="569"/>
      <c r="N573" s="569"/>
      <c r="O573" s="569"/>
      <c r="P573" s="569"/>
      <c r="Q573" s="569"/>
      <c r="R573" s="569"/>
      <c r="S573" s="569"/>
      <c r="T573" s="569"/>
      <c r="U573" s="569"/>
      <c r="V573" s="569"/>
      <c r="W573" s="569"/>
      <c r="X573" s="569"/>
      <c r="Y573" s="569"/>
      <c r="Z573" s="569"/>
    </row>
    <row r="574">
      <c r="A574" s="569"/>
      <c r="B574" s="569"/>
      <c r="C574" s="569"/>
      <c r="D574" s="569"/>
      <c r="E574" s="569"/>
      <c r="F574" s="569"/>
      <c r="G574" s="569"/>
      <c r="H574" s="569"/>
      <c r="I574" s="569"/>
      <c r="J574" s="569"/>
      <c r="K574" s="569"/>
      <c r="L574" s="569"/>
      <c r="M574" s="569"/>
      <c r="N574" s="569"/>
      <c r="O574" s="569"/>
      <c r="P574" s="569"/>
      <c r="Q574" s="569"/>
      <c r="R574" s="569"/>
      <c r="S574" s="569"/>
      <c r="T574" s="569"/>
      <c r="U574" s="569"/>
      <c r="V574" s="569"/>
      <c r="W574" s="569"/>
      <c r="X574" s="569"/>
      <c r="Y574" s="569"/>
      <c r="Z574" s="569"/>
    </row>
    <row r="575">
      <c r="A575" s="569"/>
      <c r="B575" s="569"/>
      <c r="C575" s="569"/>
      <c r="D575" s="569"/>
      <c r="E575" s="569"/>
      <c r="F575" s="569"/>
      <c r="G575" s="569"/>
      <c r="H575" s="569"/>
      <c r="I575" s="569"/>
      <c r="J575" s="569"/>
      <c r="K575" s="569"/>
      <c r="L575" s="569"/>
      <c r="M575" s="569"/>
      <c r="N575" s="569"/>
      <c r="O575" s="569"/>
      <c r="P575" s="569"/>
      <c r="Q575" s="569"/>
      <c r="R575" s="569"/>
      <c r="S575" s="569"/>
      <c r="T575" s="569"/>
      <c r="U575" s="569"/>
      <c r="V575" s="569"/>
      <c r="W575" s="569"/>
      <c r="X575" s="569"/>
      <c r="Y575" s="569"/>
      <c r="Z575" s="569"/>
    </row>
    <row r="576">
      <c r="A576" s="569"/>
      <c r="B576" s="569"/>
      <c r="C576" s="569"/>
      <c r="D576" s="569"/>
      <c r="E576" s="569"/>
      <c r="F576" s="569"/>
      <c r="G576" s="569"/>
      <c r="H576" s="569"/>
      <c r="I576" s="569"/>
      <c r="J576" s="569"/>
      <c r="K576" s="569"/>
      <c r="L576" s="569"/>
      <c r="M576" s="569"/>
      <c r="N576" s="569"/>
      <c r="O576" s="569"/>
      <c r="P576" s="569"/>
      <c r="Q576" s="569"/>
      <c r="R576" s="569"/>
      <c r="S576" s="569"/>
      <c r="T576" s="569"/>
      <c r="U576" s="569"/>
      <c r="V576" s="569"/>
      <c r="W576" s="569"/>
      <c r="X576" s="569"/>
      <c r="Y576" s="569"/>
      <c r="Z576" s="569"/>
    </row>
    <row r="577">
      <c r="A577" s="569"/>
      <c r="B577" s="569"/>
      <c r="C577" s="569"/>
      <c r="D577" s="569"/>
      <c r="E577" s="569"/>
      <c r="F577" s="569"/>
      <c r="G577" s="569"/>
      <c r="H577" s="569"/>
      <c r="I577" s="569"/>
      <c r="J577" s="569"/>
      <c r="K577" s="569"/>
      <c r="L577" s="569"/>
      <c r="M577" s="569"/>
      <c r="N577" s="569"/>
      <c r="O577" s="569"/>
      <c r="P577" s="569"/>
      <c r="Q577" s="569"/>
      <c r="R577" s="569"/>
      <c r="S577" s="569"/>
      <c r="T577" s="569"/>
      <c r="U577" s="569"/>
      <c r="V577" s="569"/>
      <c r="W577" s="569"/>
      <c r="X577" s="569"/>
      <c r="Y577" s="569"/>
      <c r="Z577" s="569"/>
    </row>
    <row r="578">
      <c r="A578" s="569"/>
      <c r="B578" s="569"/>
      <c r="C578" s="569"/>
      <c r="D578" s="569"/>
      <c r="E578" s="569"/>
      <c r="F578" s="569"/>
      <c r="G578" s="569"/>
      <c r="H578" s="569"/>
      <c r="I578" s="569"/>
      <c r="J578" s="569"/>
      <c r="K578" s="569"/>
      <c r="L578" s="569"/>
      <c r="M578" s="569"/>
      <c r="N578" s="569"/>
      <c r="O578" s="569"/>
      <c r="P578" s="569"/>
      <c r="Q578" s="569"/>
      <c r="R578" s="569"/>
      <c r="S578" s="569"/>
      <c r="T578" s="569"/>
      <c r="U578" s="569"/>
      <c r="V578" s="569"/>
      <c r="W578" s="569"/>
      <c r="X578" s="569"/>
      <c r="Y578" s="569"/>
      <c r="Z578" s="569"/>
    </row>
    <row r="579">
      <c r="A579" s="569"/>
      <c r="B579" s="569"/>
      <c r="C579" s="569"/>
      <c r="D579" s="569"/>
      <c r="E579" s="569"/>
      <c r="F579" s="569"/>
      <c r="G579" s="569"/>
      <c r="H579" s="569"/>
      <c r="I579" s="569"/>
      <c r="J579" s="569"/>
      <c r="K579" s="569"/>
      <c r="L579" s="569"/>
      <c r="M579" s="569"/>
      <c r="N579" s="569"/>
      <c r="O579" s="569"/>
      <c r="P579" s="569"/>
      <c r="Q579" s="569"/>
      <c r="R579" s="569"/>
      <c r="S579" s="569"/>
      <c r="T579" s="569"/>
      <c r="U579" s="569"/>
      <c r="V579" s="569"/>
      <c r="W579" s="569"/>
      <c r="X579" s="569"/>
      <c r="Y579" s="569"/>
      <c r="Z579" s="569"/>
    </row>
    <row r="580">
      <c r="A580" s="569"/>
      <c r="B580" s="569"/>
      <c r="C580" s="569"/>
      <c r="D580" s="569"/>
      <c r="E580" s="569"/>
      <c r="F580" s="569"/>
      <c r="G580" s="569"/>
      <c r="H580" s="569"/>
      <c r="I580" s="569"/>
      <c r="J580" s="569"/>
      <c r="K580" s="569"/>
      <c r="L580" s="569"/>
      <c r="M580" s="569"/>
      <c r="N580" s="569"/>
      <c r="O580" s="569"/>
      <c r="P580" s="569"/>
      <c r="Q580" s="569"/>
      <c r="R580" s="569"/>
      <c r="S580" s="569"/>
      <c r="T580" s="569"/>
      <c r="U580" s="569"/>
      <c r="V580" s="569"/>
      <c r="W580" s="569"/>
      <c r="X580" s="569"/>
      <c r="Y580" s="569"/>
      <c r="Z580" s="569"/>
    </row>
    <row r="581">
      <c r="A581" s="569"/>
      <c r="B581" s="569"/>
      <c r="C581" s="569"/>
      <c r="D581" s="569"/>
      <c r="E581" s="569"/>
      <c r="F581" s="569"/>
      <c r="G581" s="569"/>
      <c r="H581" s="569"/>
      <c r="I581" s="569"/>
      <c r="J581" s="569"/>
      <c r="K581" s="569"/>
      <c r="L581" s="569"/>
      <c r="M581" s="569"/>
      <c r="N581" s="569"/>
      <c r="O581" s="569"/>
      <c r="P581" s="569"/>
      <c r="Q581" s="569"/>
      <c r="R581" s="569"/>
      <c r="S581" s="569"/>
      <c r="T581" s="569"/>
      <c r="U581" s="569"/>
      <c r="V581" s="569"/>
      <c r="W581" s="569"/>
      <c r="X581" s="569"/>
      <c r="Y581" s="569"/>
      <c r="Z581" s="569"/>
    </row>
    <row r="582">
      <c r="A582" s="569"/>
      <c r="B582" s="569"/>
      <c r="C582" s="569"/>
      <c r="D582" s="569"/>
      <c r="E582" s="569"/>
      <c r="F582" s="569"/>
      <c r="G582" s="569"/>
      <c r="H582" s="569"/>
      <c r="I582" s="569"/>
      <c r="J582" s="569"/>
      <c r="K582" s="569"/>
      <c r="L582" s="569"/>
      <c r="M582" s="569"/>
      <c r="N582" s="569"/>
      <c r="O582" s="569"/>
      <c r="P582" s="569"/>
      <c r="Q582" s="569"/>
      <c r="R582" s="569"/>
      <c r="S582" s="569"/>
      <c r="T582" s="569"/>
      <c r="U582" s="569"/>
      <c r="V582" s="569"/>
      <c r="W582" s="569"/>
      <c r="X582" s="569"/>
      <c r="Y582" s="569"/>
      <c r="Z582" s="569"/>
    </row>
    <row r="583">
      <c r="A583" s="569"/>
      <c r="B583" s="569"/>
      <c r="C583" s="569"/>
      <c r="D583" s="569"/>
      <c r="E583" s="569"/>
      <c r="F583" s="569"/>
      <c r="G583" s="569"/>
      <c r="H583" s="569"/>
      <c r="I583" s="569"/>
      <c r="J583" s="569"/>
      <c r="K583" s="569"/>
      <c r="L583" s="569"/>
      <c r="M583" s="569"/>
      <c r="N583" s="569"/>
      <c r="O583" s="569"/>
      <c r="P583" s="569"/>
      <c r="Q583" s="569"/>
      <c r="R583" s="569"/>
      <c r="S583" s="569"/>
      <c r="T583" s="569"/>
      <c r="U583" s="569"/>
      <c r="V583" s="569"/>
      <c r="W583" s="569"/>
      <c r="X583" s="569"/>
      <c r="Y583" s="569"/>
      <c r="Z583" s="569"/>
    </row>
    <row r="584">
      <c r="A584" s="569"/>
      <c r="B584" s="569"/>
      <c r="C584" s="569"/>
      <c r="D584" s="569"/>
      <c r="E584" s="569"/>
      <c r="F584" s="569"/>
      <c r="G584" s="569"/>
      <c r="H584" s="569"/>
      <c r="I584" s="569"/>
      <c r="J584" s="569"/>
      <c r="K584" s="569"/>
      <c r="L584" s="569"/>
      <c r="M584" s="569"/>
      <c r="N584" s="569"/>
      <c r="O584" s="569"/>
      <c r="P584" s="569"/>
      <c r="Q584" s="569"/>
      <c r="R584" s="569"/>
      <c r="S584" s="569"/>
      <c r="T584" s="569"/>
      <c r="U584" s="569"/>
      <c r="V584" s="569"/>
      <c r="W584" s="569"/>
      <c r="X584" s="569"/>
      <c r="Y584" s="569"/>
      <c r="Z584" s="569"/>
    </row>
    <row r="585">
      <c r="A585" s="569"/>
      <c r="B585" s="569"/>
      <c r="C585" s="569"/>
      <c r="D585" s="569"/>
      <c r="E585" s="569"/>
      <c r="F585" s="569"/>
      <c r="G585" s="569"/>
      <c r="H585" s="569"/>
      <c r="I585" s="569"/>
      <c r="J585" s="569"/>
      <c r="K585" s="569"/>
      <c r="L585" s="569"/>
      <c r="M585" s="569"/>
      <c r="N585" s="569"/>
      <c r="O585" s="569"/>
      <c r="P585" s="569"/>
      <c r="Q585" s="569"/>
      <c r="R585" s="569"/>
      <c r="S585" s="569"/>
      <c r="T585" s="569"/>
      <c r="U585" s="569"/>
      <c r="V585" s="569"/>
      <c r="W585" s="569"/>
      <c r="X585" s="569"/>
      <c r="Y585" s="569"/>
      <c r="Z585" s="569"/>
    </row>
    <row r="586">
      <c r="A586" s="569"/>
      <c r="B586" s="569"/>
      <c r="C586" s="569"/>
      <c r="D586" s="569"/>
      <c r="E586" s="569"/>
      <c r="F586" s="569"/>
      <c r="G586" s="569"/>
      <c r="H586" s="569"/>
      <c r="I586" s="569"/>
      <c r="J586" s="569"/>
      <c r="K586" s="569"/>
      <c r="L586" s="569"/>
      <c r="M586" s="569"/>
      <c r="N586" s="569"/>
      <c r="O586" s="569"/>
      <c r="P586" s="569"/>
      <c r="Q586" s="569"/>
      <c r="R586" s="569"/>
      <c r="S586" s="569"/>
      <c r="T586" s="569"/>
      <c r="U586" s="569"/>
      <c r="V586" s="569"/>
      <c r="W586" s="569"/>
      <c r="X586" s="569"/>
      <c r="Y586" s="569"/>
      <c r="Z586" s="569"/>
    </row>
    <row r="587">
      <c r="A587" s="569"/>
      <c r="B587" s="569"/>
      <c r="C587" s="569"/>
      <c r="D587" s="569"/>
      <c r="E587" s="569"/>
      <c r="F587" s="569"/>
      <c r="G587" s="569"/>
      <c r="H587" s="569"/>
      <c r="I587" s="569"/>
      <c r="J587" s="569"/>
      <c r="K587" s="569"/>
      <c r="L587" s="569"/>
      <c r="M587" s="569"/>
      <c r="N587" s="569"/>
      <c r="O587" s="569"/>
      <c r="P587" s="569"/>
      <c r="Q587" s="569"/>
      <c r="R587" s="569"/>
      <c r="S587" s="569"/>
      <c r="T587" s="569"/>
      <c r="U587" s="569"/>
      <c r="V587" s="569"/>
      <c r="W587" s="569"/>
      <c r="X587" s="569"/>
      <c r="Y587" s="569"/>
      <c r="Z587" s="569"/>
    </row>
    <row r="588">
      <c r="A588" s="569"/>
      <c r="B588" s="569"/>
      <c r="C588" s="569"/>
      <c r="D588" s="569"/>
      <c r="E588" s="569"/>
      <c r="F588" s="569"/>
      <c r="G588" s="569"/>
      <c r="H588" s="569"/>
      <c r="I588" s="569"/>
      <c r="J588" s="569"/>
      <c r="K588" s="569"/>
      <c r="L588" s="569"/>
      <c r="M588" s="569"/>
      <c r="N588" s="569"/>
      <c r="O588" s="569"/>
      <c r="P588" s="569"/>
      <c r="Q588" s="569"/>
      <c r="R588" s="569"/>
      <c r="S588" s="569"/>
      <c r="T588" s="569"/>
      <c r="U588" s="569"/>
      <c r="V588" s="569"/>
      <c r="W588" s="569"/>
      <c r="X588" s="569"/>
      <c r="Y588" s="569"/>
      <c r="Z588" s="569"/>
    </row>
    <row r="589">
      <c r="A589" s="569"/>
      <c r="B589" s="569"/>
      <c r="C589" s="569"/>
      <c r="D589" s="569"/>
      <c r="E589" s="569"/>
      <c r="F589" s="569"/>
      <c r="G589" s="569"/>
      <c r="H589" s="569"/>
      <c r="I589" s="569"/>
      <c r="J589" s="569"/>
      <c r="K589" s="569"/>
      <c r="L589" s="569"/>
      <c r="M589" s="569"/>
      <c r="N589" s="569"/>
      <c r="O589" s="569"/>
      <c r="P589" s="569"/>
      <c r="Q589" s="569"/>
      <c r="R589" s="569"/>
      <c r="S589" s="569"/>
      <c r="T589" s="569"/>
      <c r="U589" s="569"/>
      <c r="V589" s="569"/>
      <c r="W589" s="569"/>
      <c r="X589" s="569"/>
      <c r="Y589" s="569"/>
      <c r="Z589" s="569"/>
    </row>
    <row r="590">
      <c r="A590" s="569"/>
      <c r="B590" s="569"/>
      <c r="C590" s="569"/>
      <c r="D590" s="569"/>
      <c r="E590" s="569"/>
      <c r="F590" s="569"/>
      <c r="G590" s="569"/>
      <c r="H590" s="569"/>
      <c r="I590" s="569"/>
      <c r="J590" s="569"/>
      <c r="K590" s="569"/>
      <c r="L590" s="569"/>
      <c r="M590" s="569"/>
      <c r="N590" s="569"/>
      <c r="O590" s="569"/>
      <c r="P590" s="569"/>
      <c r="Q590" s="569"/>
      <c r="R590" s="569"/>
      <c r="S590" s="569"/>
      <c r="T590" s="569"/>
      <c r="U590" s="569"/>
      <c r="V590" s="569"/>
      <c r="W590" s="569"/>
      <c r="X590" s="569"/>
      <c r="Y590" s="569"/>
      <c r="Z590" s="569"/>
    </row>
    <row r="591">
      <c r="A591" s="569"/>
      <c r="B591" s="569"/>
      <c r="C591" s="569"/>
      <c r="D591" s="569"/>
      <c r="E591" s="569"/>
      <c r="F591" s="569"/>
      <c r="G591" s="569"/>
      <c r="H591" s="569"/>
      <c r="I591" s="569"/>
      <c r="J591" s="569"/>
      <c r="K591" s="569"/>
      <c r="L591" s="569"/>
      <c r="M591" s="569"/>
      <c r="N591" s="569"/>
      <c r="O591" s="569"/>
      <c r="P591" s="569"/>
      <c r="Q591" s="569"/>
      <c r="R591" s="569"/>
      <c r="S591" s="569"/>
      <c r="T591" s="569"/>
      <c r="U591" s="569"/>
      <c r="V591" s="569"/>
      <c r="W591" s="569"/>
      <c r="X591" s="569"/>
      <c r="Y591" s="569"/>
      <c r="Z591" s="569"/>
    </row>
    <row r="592">
      <c r="A592" s="569"/>
      <c r="B592" s="569"/>
      <c r="C592" s="569"/>
      <c r="D592" s="569"/>
      <c r="E592" s="569"/>
      <c r="F592" s="569"/>
      <c r="G592" s="569"/>
      <c r="H592" s="569"/>
      <c r="I592" s="569"/>
      <c r="J592" s="569"/>
      <c r="K592" s="569"/>
      <c r="L592" s="569"/>
      <c r="M592" s="569"/>
      <c r="N592" s="569"/>
      <c r="O592" s="569"/>
      <c r="P592" s="569"/>
      <c r="Q592" s="569"/>
      <c r="R592" s="569"/>
      <c r="S592" s="569"/>
      <c r="T592" s="569"/>
      <c r="U592" s="569"/>
      <c r="V592" s="569"/>
      <c r="W592" s="569"/>
      <c r="X592" s="569"/>
      <c r="Y592" s="569"/>
      <c r="Z592" s="569"/>
    </row>
    <row r="593">
      <c r="A593" s="569"/>
      <c r="B593" s="569"/>
      <c r="C593" s="569"/>
      <c r="D593" s="569"/>
      <c r="E593" s="569"/>
      <c r="F593" s="569"/>
      <c r="G593" s="569"/>
      <c r="H593" s="569"/>
      <c r="I593" s="569"/>
      <c r="J593" s="569"/>
      <c r="K593" s="569"/>
      <c r="L593" s="569"/>
      <c r="M593" s="569"/>
      <c r="N593" s="569"/>
      <c r="O593" s="569"/>
      <c r="P593" s="569"/>
      <c r="Q593" s="569"/>
      <c r="R593" s="569"/>
      <c r="S593" s="569"/>
      <c r="T593" s="569"/>
      <c r="U593" s="569"/>
      <c r="V593" s="569"/>
      <c r="W593" s="569"/>
      <c r="X593" s="569"/>
      <c r="Y593" s="569"/>
      <c r="Z593" s="569"/>
    </row>
    <row r="594">
      <c r="A594" s="569"/>
      <c r="B594" s="569"/>
      <c r="C594" s="569"/>
      <c r="D594" s="569"/>
      <c r="E594" s="569"/>
      <c r="F594" s="569"/>
      <c r="G594" s="569"/>
      <c r="H594" s="569"/>
      <c r="I594" s="569"/>
      <c r="J594" s="569"/>
      <c r="K594" s="569"/>
      <c r="L594" s="569"/>
      <c r="M594" s="569"/>
      <c r="N594" s="569"/>
      <c r="O594" s="569"/>
      <c r="P594" s="569"/>
      <c r="Q594" s="569"/>
      <c r="R594" s="569"/>
      <c r="S594" s="569"/>
      <c r="T594" s="569"/>
      <c r="U594" s="569"/>
      <c r="V594" s="569"/>
      <c r="W594" s="569"/>
      <c r="X594" s="569"/>
      <c r="Y594" s="569"/>
      <c r="Z594" s="569"/>
    </row>
    <row r="595">
      <c r="A595" s="569"/>
      <c r="B595" s="569"/>
      <c r="C595" s="569"/>
      <c r="D595" s="569"/>
      <c r="E595" s="569"/>
      <c r="F595" s="569"/>
      <c r="G595" s="569"/>
      <c r="H595" s="569"/>
      <c r="I595" s="569"/>
      <c r="J595" s="569"/>
      <c r="K595" s="569"/>
      <c r="L595" s="569"/>
      <c r="M595" s="569"/>
      <c r="N595" s="569"/>
      <c r="O595" s="569"/>
      <c r="P595" s="569"/>
      <c r="Q595" s="569"/>
      <c r="R595" s="569"/>
      <c r="S595" s="569"/>
      <c r="T595" s="569"/>
      <c r="U595" s="569"/>
      <c r="V595" s="569"/>
      <c r="W595" s="569"/>
      <c r="X595" s="569"/>
      <c r="Y595" s="569"/>
      <c r="Z595" s="569"/>
    </row>
    <row r="596">
      <c r="A596" s="569"/>
      <c r="B596" s="569"/>
      <c r="C596" s="569"/>
      <c r="D596" s="569"/>
      <c r="E596" s="569"/>
      <c r="F596" s="569"/>
      <c r="G596" s="569"/>
      <c r="H596" s="569"/>
      <c r="I596" s="569"/>
      <c r="J596" s="569"/>
      <c r="K596" s="569"/>
      <c r="L596" s="569"/>
      <c r="M596" s="569"/>
      <c r="N596" s="569"/>
      <c r="O596" s="569"/>
      <c r="P596" s="569"/>
      <c r="Q596" s="569"/>
      <c r="R596" s="569"/>
      <c r="S596" s="569"/>
      <c r="T596" s="569"/>
      <c r="U596" s="569"/>
      <c r="V596" s="569"/>
      <c r="W596" s="569"/>
      <c r="X596" s="569"/>
      <c r="Y596" s="569"/>
      <c r="Z596" s="569"/>
    </row>
    <row r="597">
      <c r="A597" s="569"/>
      <c r="B597" s="569"/>
      <c r="C597" s="569"/>
      <c r="D597" s="569"/>
      <c r="E597" s="569"/>
      <c r="F597" s="569"/>
      <c r="G597" s="569"/>
      <c r="H597" s="569"/>
      <c r="I597" s="569"/>
      <c r="J597" s="569"/>
      <c r="K597" s="569"/>
      <c r="L597" s="569"/>
      <c r="M597" s="569"/>
      <c r="N597" s="569"/>
      <c r="O597" s="569"/>
      <c r="P597" s="569"/>
      <c r="Q597" s="569"/>
      <c r="R597" s="569"/>
      <c r="S597" s="569"/>
      <c r="T597" s="569"/>
      <c r="U597" s="569"/>
      <c r="V597" s="569"/>
      <c r="W597" s="569"/>
      <c r="X597" s="569"/>
      <c r="Y597" s="569"/>
      <c r="Z597" s="569"/>
    </row>
    <row r="598">
      <c r="A598" s="569"/>
      <c r="B598" s="569"/>
      <c r="C598" s="569"/>
      <c r="D598" s="569"/>
      <c r="E598" s="569"/>
      <c r="F598" s="569"/>
      <c r="G598" s="569"/>
      <c r="H598" s="569"/>
      <c r="I598" s="569"/>
      <c r="J598" s="569"/>
      <c r="K598" s="569"/>
      <c r="L598" s="569"/>
      <c r="M598" s="569"/>
      <c r="N598" s="569"/>
      <c r="O598" s="569"/>
      <c r="P598" s="569"/>
      <c r="Q598" s="569"/>
      <c r="R598" s="569"/>
      <c r="S598" s="569"/>
      <c r="T598" s="569"/>
      <c r="U598" s="569"/>
      <c r="V598" s="569"/>
      <c r="W598" s="569"/>
      <c r="X598" s="569"/>
      <c r="Y598" s="569"/>
      <c r="Z598" s="569"/>
    </row>
    <row r="599">
      <c r="A599" s="569"/>
      <c r="B599" s="569"/>
      <c r="C599" s="569"/>
      <c r="D599" s="569"/>
      <c r="E599" s="569"/>
      <c r="F599" s="569"/>
      <c r="G599" s="569"/>
      <c r="H599" s="569"/>
      <c r="I599" s="569"/>
      <c r="J599" s="569"/>
      <c r="K599" s="569"/>
      <c r="L599" s="569"/>
      <c r="M599" s="569"/>
      <c r="N599" s="569"/>
      <c r="O599" s="569"/>
      <c r="P599" s="569"/>
      <c r="Q599" s="569"/>
      <c r="R599" s="569"/>
      <c r="S599" s="569"/>
      <c r="T599" s="569"/>
      <c r="U599" s="569"/>
      <c r="V599" s="569"/>
      <c r="W599" s="569"/>
      <c r="X599" s="569"/>
      <c r="Y599" s="569"/>
      <c r="Z599" s="569"/>
    </row>
    <row r="600">
      <c r="A600" s="569"/>
      <c r="B600" s="569"/>
      <c r="C600" s="569"/>
      <c r="D600" s="569"/>
      <c r="E600" s="569"/>
      <c r="F600" s="569"/>
      <c r="G600" s="569"/>
      <c r="H600" s="569"/>
      <c r="I600" s="569"/>
      <c r="J600" s="569"/>
      <c r="K600" s="569"/>
      <c r="L600" s="569"/>
      <c r="M600" s="569"/>
      <c r="N600" s="569"/>
      <c r="O600" s="569"/>
      <c r="P600" s="569"/>
      <c r="Q600" s="569"/>
      <c r="R600" s="569"/>
      <c r="S600" s="569"/>
      <c r="T600" s="569"/>
      <c r="U600" s="569"/>
      <c r="V600" s="569"/>
      <c r="W600" s="569"/>
      <c r="X600" s="569"/>
      <c r="Y600" s="569"/>
      <c r="Z600" s="569"/>
    </row>
    <row r="601">
      <c r="A601" s="569"/>
      <c r="B601" s="569"/>
      <c r="C601" s="569"/>
      <c r="D601" s="569"/>
      <c r="E601" s="569"/>
      <c r="F601" s="569"/>
      <c r="G601" s="569"/>
      <c r="H601" s="569"/>
      <c r="I601" s="569"/>
      <c r="J601" s="569"/>
      <c r="K601" s="569"/>
      <c r="L601" s="569"/>
      <c r="M601" s="569"/>
      <c r="N601" s="569"/>
      <c r="O601" s="569"/>
      <c r="P601" s="569"/>
      <c r="Q601" s="569"/>
      <c r="R601" s="569"/>
      <c r="S601" s="569"/>
      <c r="T601" s="569"/>
      <c r="U601" s="569"/>
      <c r="V601" s="569"/>
      <c r="W601" s="569"/>
      <c r="X601" s="569"/>
      <c r="Y601" s="569"/>
      <c r="Z601" s="569"/>
    </row>
    <row r="602">
      <c r="A602" s="569"/>
      <c r="B602" s="569"/>
      <c r="C602" s="569"/>
      <c r="D602" s="569"/>
      <c r="E602" s="569"/>
      <c r="F602" s="569"/>
      <c r="G602" s="569"/>
      <c r="H602" s="569"/>
      <c r="I602" s="569"/>
      <c r="J602" s="569"/>
      <c r="K602" s="569"/>
      <c r="L602" s="569"/>
      <c r="M602" s="569"/>
      <c r="N602" s="569"/>
      <c r="O602" s="569"/>
      <c r="P602" s="569"/>
      <c r="Q602" s="569"/>
      <c r="R602" s="569"/>
      <c r="S602" s="569"/>
      <c r="T602" s="569"/>
      <c r="U602" s="569"/>
      <c r="V602" s="569"/>
      <c r="W602" s="569"/>
      <c r="X602" s="569"/>
      <c r="Y602" s="569"/>
      <c r="Z602" s="569"/>
    </row>
    <row r="603">
      <c r="A603" s="569"/>
      <c r="B603" s="569"/>
      <c r="C603" s="569"/>
      <c r="D603" s="569"/>
      <c r="E603" s="569"/>
      <c r="F603" s="569"/>
      <c r="G603" s="569"/>
      <c r="H603" s="569"/>
      <c r="I603" s="569"/>
      <c r="J603" s="569"/>
      <c r="K603" s="569"/>
      <c r="L603" s="569"/>
      <c r="M603" s="569"/>
      <c r="N603" s="569"/>
      <c r="O603" s="569"/>
      <c r="P603" s="569"/>
      <c r="Q603" s="569"/>
      <c r="R603" s="569"/>
      <c r="S603" s="569"/>
      <c r="T603" s="569"/>
      <c r="U603" s="569"/>
      <c r="V603" s="569"/>
      <c r="W603" s="569"/>
      <c r="X603" s="569"/>
      <c r="Y603" s="569"/>
      <c r="Z603" s="569"/>
    </row>
    <row r="604">
      <c r="A604" s="569"/>
      <c r="B604" s="569"/>
      <c r="C604" s="569"/>
      <c r="D604" s="569"/>
      <c r="E604" s="569"/>
      <c r="F604" s="569"/>
      <c r="G604" s="569"/>
      <c r="H604" s="569"/>
      <c r="I604" s="569"/>
      <c r="J604" s="569"/>
      <c r="K604" s="569"/>
      <c r="L604" s="569"/>
      <c r="M604" s="569"/>
      <c r="N604" s="569"/>
      <c r="O604" s="569"/>
      <c r="P604" s="569"/>
      <c r="Q604" s="569"/>
      <c r="R604" s="569"/>
      <c r="S604" s="569"/>
      <c r="T604" s="569"/>
      <c r="U604" s="569"/>
      <c r="V604" s="569"/>
      <c r="W604" s="569"/>
      <c r="X604" s="569"/>
      <c r="Y604" s="569"/>
      <c r="Z604" s="569"/>
    </row>
    <row r="605">
      <c r="A605" s="569"/>
      <c r="B605" s="569"/>
      <c r="C605" s="569"/>
      <c r="D605" s="569"/>
      <c r="E605" s="569"/>
      <c r="F605" s="569"/>
      <c r="G605" s="569"/>
      <c r="H605" s="569"/>
      <c r="I605" s="569"/>
      <c r="J605" s="569"/>
      <c r="K605" s="569"/>
      <c r="L605" s="569"/>
      <c r="M605" s="569"/>
      <c r="N605" s="569"/>
      <c r="O605" s="569"/>
      <c r="P605" s="569"/>
      <c r="Q605" s="569"/>
      <c r="R605" s="569"/>
      <c r="S605" s="569"/>
      <c r="T605" s="569"/>
      <c r="U605" s="569"/>
      <c r="V605" s="569"/>
      <c r="W605" s="569"/>
      <c r="X605" s="569"/>
      <c r="Y605" s="569"/>
      <c r="Z605" s="569"/>
    </row>
    <row r="606">
      <c r="A606" s="569"/>
      <c r="B606" s="569"/>
      <c r="C606" s="569"/>
      <c r="D606" s="569"/>
      <c r="E606" s="569"/>
      <c r="F606" s="569"/>
      <c r="G606" s="569"/>
      <c r="H606" s="569"/>
      <c r="I606" s="569"/>
      <c r="J606" s="569"/>
      <c r="K606" s="569"/>
      <c r="L606" s="569"/>
      <c r="M606" s="569"/>
      <c r="N606" s="569"/>
      <c r="O606" s="569"/>
      <c r="P606" s="569"/>
      <c r="Q606" s="569"/>
      <c r="R606" s="569"/>
      <c r="S606" s="569"/>
      <c r="T606" s="569"/>
      <c r="U606" s="569"/>
      <c r="V606" s="569"/>
      <c r="W606" s="569"/>
      <c r="X606" s="569"/>
      <c r="Y606" s="569"/>
      <c r="Z606" s="569"/>
    </row>
    <row r="607">
      <c r="A607" s="569"/>
      <c r="B607" s="569"/>
      <c r="C607" s="569"/>
      <c r="D607" s="569"/>
      <c r="E607" s="569"/>
      <c r="F607" s="569"/>
      <c r="G607" s="569"/>
      <c r="H607" s="569"/>
      <c r="I607" s="569"/>
      <c r="J607" s="569"/>
      <c r="K607" s="569"/>
      <c r="L607" s="569"/>
      <c r="M607" s="569"/>
      <c r="N607" s="569"/>
      <c r="O607" s="569"/>
      <c r="P607" s="569"/>
      <c r="Q607" s="569"/>
      <c r="R607" s="569"/>
      <c r="S607" s="569"/>
      <c r="T607" s="569"/>
      <c r="U607" s="569"/>
      <c r="V607" s="569"/>
      <c r="W607" s="569"/>
      <c r="X607" s="569"/>
      <c r="Y607" s="569"/>
      <c r="Z607" s="569"/>
    </row>
    <row r="608">
      <c r="A608" s="569"/>
      <c r="B608" s="569"/>
      <c r="C608" s="569"/>
      <c r="D608" s="569"/>
      <c r="E608" s="569"/>
      <c r="F608" s="569"/>
      <c r="G608" s="569"/>
      <c r="H608" s="569"/>
      <c r="I608" s="569"/>
      <c r="J608" s="569"/>
      <c r="K608" s="569"/>
      <c r="L608" s="569"/>
      <c r="M608" s="569"/>
      <c r="N608" s="569"/>
      <c r="O608" s="569"/>
      <c r="P608" s="569"/>
      <c r="Q608" s="569"/>
      <c r="R608" s="569"/>
      <c r="S608" s="569"/>
      <c r="T608" s="569"/>
      <c r="U608" s="569"/>
      <c r="V608" s="569"/>
      <c r="W608" s="569"/>
      <c r="X608" s="569"/>
      <c r="Y608" s="569"/>
      <c r="Z608" s="569"/>
    </row>
    <row r="609">
      <c r="A609" s="569"/>
      <c r="B609" s="569"/>
      <c r="C609" s="569"/>
      <c r="D609" s="569"/>
      <c r="E609" s="569"/>
      <c r="F609" s="569"/>
      <c r="G609" s="569"/>
      <c r="H609" s="569"/>
      <c r="I609" s="569"/>
      <c r="J609" s="569"/>
      <c r="K609" s="569"/>
      <c r="L609" s="569"/>
      <c r="M609" s="569"/>
      <c r="N609" s="569"/>
      <c r="O609" s="569"/>
      <c r="P609" s="569"/>
      <c r="Q609" s="569"/>
      <c r="R609" s="569"/>
      <c r="S609" s="569"/>
      <c r="T609" s="569"/>
      <c r="U609" s="569"/>
      <c r="V609" s="569"/>
      <c r="W609" s="569"/>
      <c r="X609" s="569"/>
      <c r="Y609" s="569"/>
      <c r="Z609" s="569"/>
    </row>
    <row r="610">
      <c r="A610" s="569"/>
      <c r="B610" s="569"/>
      <c r="C610" s="569"/>
      <c r="D610" s="569"/>
      <c r="E610" s="569"/>
      <c r="F610" s="569"/>
      <c r="G610" s="569"/>
      <c r="H610" s="569"/>
      <c r="I610" s="569"/>
      <c r="J610" s="569"/>
      <c r="K610" s="569"/>
      <c r="L610" s="569"/>
      <c r="M610" s="569"/>
      <c r="N610" s="569"/>
      <c r="O610" s="569"/>
      <c r="P610" s="569"/>
      <c r="Q610" s="569"/>
      <c r="R610" s="569"/>
      <c r="S610" s="569"/>
      <c r="T610" s="569"/>
      <c r="U610" s="569"/>
      <c r="V610" s="569"/>
      <c r="W610" s="569"/>
      <c r="X610" s="569"/>
      <c r="Y610" s="569"/>
      <c r="Z610" s="569"/>
    </row>
    <row r="611">
      <c r="A611" s="569"/>
      <c r="B611" s="569"/>
      <c r="C611" s="569"/>
      <c r="D611" s="569"/>
      <c r="E611" s="569"/>
      <c r="F611" s="569"/>
      <c r="G611" s="569"/>
      <c r="H611" s="569"/>
      <c r="I611" s="569"/>
      <c r="J611" s="569"/>
      <c r="K611" s="569"/>
      <c r="L611" s="569"/>
      <c r="M611" s="569"/>
      <c r="N611" s="569"/>
      <c r="O611" s="569"/>
      <c r="P611" s="569"/>
      <c r="Q611" s="569"/>
      <c r="R611" s="569"/>
      <c r="S611" s="569"/>
      <c r="T611" s="569"/>
      <c r="U611" s="569"/>
      <c r="V611" s="569"/>
      <c r="W611" s="569"/>
      <c r="X611" s="569"/>
      <c r="Y611" s="569"/>
      <c r="Z611" s="569"/>
    </row>
    <row r="612">
      <c r="A612" s="569"/>
      <c r="B612" s="569"/>
      <c r="C612" s="569"/>
      <c r="D612" s="569"/>
      <c r="E612" s="569"/>
      <c r="F612" s="569"/>
      <c r="G612" s="569"/>
      <c r="H612" s="569"/>
      <c r="I612" s="569"/>
      <c r="J612" s="569"/>
      <c r="K612" s="569"/>
      <c r="L612" s="569"/>
      <c r="M612" s="569"/>
      <c r="N612" s="569"/>
      <c r="O612" s="569"/>
      <c r="P612" s="569"/>
      <c r="Q612" s="569"/>
      <c r="R612" s="569"/>
      <c r="S612" s="569"/>
      <c r="T612" s="569"/>
      <c r="U612" s="569"/>
      <c r="V612" s="569"/>
      <c r="W612" s="569"/>
      <c r="X612" s="569"/>
      <c r="Y612" s="569"/>
      <c r="Z612" s="569"/>
    </row>
    <row r="613">
      <c r="A613" s="569"/>
      <c r="B613" s="569"/>
      <c r="C613" s="569"/>
      <c r="D613" s="569"/>
      <c r="E613" s="569"/>
      <c r="F613" s="569"/>
      <c r="G613" s="569"/>
      <c r="H613" s="569"/>
      <c r="I613" s="569"/>
      <c r="J613" s="569"/>
      <c r="K613" s="569"/>
      <c r="L613" s="569"/>
      <c r="M613" s="569"/>
      <c r="N613" s="569"/>
      <c r="O613" s="569"/>
      <c r="P613" s="569"/>
      <c r="Q613" s="569"/>
      <c r="R613" s="569"/>
      <c r="S613" s="569"/>
      <c r="T613" s="569"/>
      <c r="U613" s="569"/>
      <c r="V613" s="569"/>
      <c r="W613" s="569"/>
      <c r="X613" s="569"/>
      <c r="Y613" s="569"/>
      <c r="Z613" s="569"/>
    </row>
    <row r="614">
      <c r="A614" s="569"/>
      <c r="B614" s="569"/>
      <c r="C614" s="569"/>
      <c r="D614" s="569"/>
      <c r="E614" s="569"/>
      <c r="F614" s="569"/>
      <c r="G614" s="569"/>
      <c r="H614" s="569"/>
      <c r="I614" s="569"/>
      <c r="J614" s="569"/>
      <c r="K614" s="569"/>
      <c r="L614" s="569"/>
      <c r="M614" s="569"/>
      <c r="N614" s="569"/>
      <c r="O614" s="569"/>
      <c r="P614" s="569"/>
      <c r="Q614" s="569"/>
      <c r="R614" s="569"/>
      <c r="S614" s="569"/>
      <c r="T614" s="569"/>
      <c r="U614" s="569"/>
      <c r="V614" s="569"/>
      <c r="W614" s="569"/>
      <c r="X614" s="569"/>
      <c r="Y614" s="569"/>
      <c r="Z614" s="569"/>
    </row>
    <row r="615">
      <c r="A615" s="569"/>
      <c r="B615" s="569"/>
      <c r="C615" s="569"/>
      <c r="D615" s="569"/>
      <c r="E615" s="569"/>
      <c r="F615" s="569"/>
      <c r="G615" s="569"/>
      <c r="H615" s="569"/>
      <c r="I615" s="569"/>
      <c r="J615" s="569"/>
      <c r="K615" s="569"/>
      <c r="L615" s="569"/>
      <c r="M615" s="569"/>
      <c r="N615" s="569"/>
      <c r="O615" s="569"/>
      <c r="P615" s="569"/>
      <c r="Q615" s="569"/>
      <c r="R615" s="569"/>
      <c r="S615" s="569"/>
      <c r="T615" s="569"/>
      <c r="U615" s="569"/>
      <c r="V615" s="569"/>
      <c r="W615" s="569"/>
      <c r="X615" s="569"/>
      <c r="Y615" s="569"/>
      <c r="Z615" s="569"/>
    </row>
    <row r="616">
      <c r="A616" s="569"/>
      <c r="B616" s="569"/>
      <c r="C616" s="569"/>
      <c r="D616" s="569"/>
      <c r="E616" s="569"/>
      <c r="F616" s="569"/>
      <c r="G616" s="569"/>
      <c r="H616" s="569"/>
      <c r="I616" s="569"/>
      <c r="J616" s="569"/>
      <c r="K616" s="569"/>
      <c r="L616" s="569"/>
      <c r="M616" s="569"/>
      <c r="N616" s="569"/>
      <c r="O616" s="569"/>
      <c r="P616" s="569"/>
      <c r="Q616" s="569"/>
      <c r="R616" s="569"/>
      <c r="S616" s="569"/>
      <c r="T616" s="569"/>
      <c r="U616" s="569"/>
      <c r="V616" s="569"/>
      <c r="W616" s="569"/>
      <c r="X616" s="569"/>
      <c r="Y616" s="569"/>
      <c r="Z616" s="569"/>
    </row>
    <row r="617">
      <c r="A617" s="569"/>
      <c r="B617" s="569"/>
      <c r="C617" s="569"/>
      <c r="D617" s="569"/>
      <c r="E617" s="569"/>
      <c r="F617" s="569"/>
      <c r="G617" s="569"/>
      <c r="H617" s="569"/>
      <c r="I617" s="569"/>
      <c r="J617" s="569"/>
      <c r="K617" s="569"/>
      <c r="L617" s="569"/>
      <c r="M617" s="569"/>
      <c r="N617" s="569"/>
      <c r="O617" s="569"/>
      <c r="P617" s="569"/>
      <c r="Q617" s="569"/>
      <c r="R617" s="569"/>
      <c r="S617" s="569"/>
      <c r="T617" s="569"/>
      <c r="U617" s="569"/>
      <c r="V617" s="569"/>
      <c r="W617" s="569"/>
      <c r="X617" s="569"/>
      <c r="Y617" s="569"/>
      <c r="Z617" s="569"/>
    </row>
    <row r="618">
      <c r="A618" s="569"/>
      <c r="B618" s="569"/>
      <c r="C618" s="569"/>
      <c r="D618" s="569"/>
      <c r="E618" s="569"/>
      <c r="F618" s="569"/>
      <c r="G618" s="569"/>
      <c r="H618" s="569"/>
      <c r="I618" s="569"/>
      <c r="J618" s="569"/>
      <c r="K618" s="569"/>
      <c r="L618" s="569"/>
      <c r="M618" s="569"/>
      <c r="N618" s="569"/>
      <c r="O618" s="569"/>
      <c r="P618" s="569"/>
      <c r="Q618" s="569"/>
      <c r="R618" s="569"/>
      <c r="S618" s="569"/>
      <c r="T618" s="569"/>
      <c r="U618" s="569"/>
      <c r="V618" s="569"/>
      <c r="W618" s="569"/>
      <c r="X618" s="569"/>
      <c r="Y618" s="569"/>
      <c r="Z618" s="569"/>
    </row>
    <row r="619">
      <c r="A619" s="569"/>
      <c r="B619" s="569"/>
      <c r="C619" s="569"/>
      <c r="D619" s="569"/>
      <c r="E619" s="569"/>
      <c r="F619" s="569"/>
      <c r="G619" s="569"/>
      <c r="H619" s="569"/>
      <c r="I619" s="569"/>
      <c r="J619" s="569"/>
      <c r="K619" s="569"/>
      <c r="L619" s="569"/>
      <c r="M619" s="569"/>
      <c r="N619" s="569"/>
      <c r="O619" s="569"/>
      <c r="P619" s="569"/>
      <c r="Q619" s="569"/>
      <c r="R619" s="569"/>
      <c r="S619" s="569"/>
      <c r="T619" s="569"/>
      <c r="U619" s="569"/>
      <c r="V619" s="569"/>
      <c r="W619" s="569"/>
      <c r="X619" s="569"/>
      <c r="Y619" s="569"/>
      <c r="Z619" s="569"/>
    </row>
    <row r="620">
      <c r="A620" s="569"/>
      <c r="B620" s="569"/>
      <c r="C620" s="569"/>
      <c r="D620" s="569"/>
      <c r="E620" s="569"/>
      <c r="F620" s="569"/>
      <c r="G620" s="569"/>
      <c r="H620" s="569"/>
      <c r="I620" s="569"/>
      <c r="J620" s="569"/>
      <c r="K620" s="569"/>
      <c r="L620" s="569"/>
      <c r="M620" s="569"/>
      <c r="N620" s="569"/>
      <c r="O620" s="569"/>
      <c r="P620" s="569"/>
      <c r="Q620" s="569"/>
      <c r="R620" s="569"/>
      <c r="S620" s="569"/>
      <c r="T620" s="569"/>
      <c r="U620" s="569"/>
      <c r="V620" s="569"/>
      <c r="W620" s="569"/>
      <c r="X620" s="569"/>
      <c r="Y620" s="569"/>
      <c r="Z620" s="569"/>
    </row>
    <row r="621">
      <c r="A621" s="569"/>
      <c r="B621" s="569"/>
      <c r="C621" s="569"/>
      <c r="D621" s="569"/>
      <c r="E621" s="569"/>
      <c r="F621" s="569"/>
      <c r="G621" s="569"/>
      <c r="H621" s="569"/>
      <c r="I621" s="569"/>
      <c r="J621" s="569"/>
      <c r="K621" s="569"/>
      <c r="L621" s="569"/>
      <c r="M621" s="569"/>
      <c r="N621" s="569"/>
      <c r="O621" s="569"/>
      <c r="P621" s="569"/>
      <c r="Q621" s="569"/>
      <c r="R621" s="569"/>
      <c r="S621" s="569"/>
      <c r="T621" s="569"/>
      <c r="U621" s="569"/>
      <c r="V621" s="569"/>
      <c r="W621" s="569"/>
      <c r="X621" s="569"/>
      <c r="Y621" s="569"/>
      <c r="Z621" s="569"/>
    </row>
    <row r="622">
      <c r="A622" s="569"/>
      <c r="B622" s="569"/>
      <c r="C622" s="569"/>
      <c r="D622" s="569"/>
      <c r="E622" s="569"/>
      <c r="F622" s="569"/>
      <c r="G622" s="569"/>
      <c r="H622" s="569"/>
      <c r="I622" s="569"/>
      <c r="J622" s="569"/>
      <c r="K622" s="569"/>
      <c r="L622" s="569"/>
      <c r="M622" s="569"/>
      <c r="N622" s="569"/>
      <c r="O622" s="569"/>
      <c r="P622" s="569"/>
      <c r="Q622" s="569"/>
      <c r="R622" s="569"/>
      <c r="S622" s="569"/>
      <c r="T622" s="569"/>
      <c r="U622" s="569"/>
      <c r="V622" s="569"/>
      <c r="W622" s="569"/>
      <c r="X622" s="569"/>
      <c r="Y622" s="569"/>
      <c r="Z622" s="569"/>
    </row>
    <row r="623">
      <c r="A623" s="569"/>
      <c r="B623" s="569"/>
      <c r="C623" s="569"/>
      <c r="D623" s="569"/>
      <c r="E623" s="569"/>
      <c r="F623" s="569"/>
      <c r="G623" s="569"/>
      <c r="H623" s="569"/>
      <c r="I623" s="569"/>
      <c r="J623" s="569"/>
      <c r="K623" s="569"/>
      <c r="L623" s="569"/>
      <c r="M623" s="569"/>
      <c r="N623" s="569"/>
      <c r="O623" s="569"/>
      <c r="P623" s="569"/>
      <c r="Q623" s="569"/>
      <c r="R623" s="569"/>
      <c r="S623" s="569"/>
      <c r="T623" s="569"/>
      <c r="U623" s="569"/>
      <c r="V623" s="569"/>
      <c r="W623" s="569"/>
      <c r="X623" s="569"/>
      <c r="Y623" s="569"/>
      <c r="Z623" s="569"/>
    </row>
    <row r="624">
      <c r="A624" s="569"/>
      <c r="B624" s="569"/>
      <c r="C624" s="569"/>
      <c r="D624" s="569"/>
      <c r="E624" s="569"/>
      <c r="F624" s="569"/>
      <c r="G624" s="569"/>
      <c r="H624" s="569"/>
      <c r="I624" s="569"/>
      <c r="J624" s="569"/>
      <c r="K624" s="569"/>
      <c r="L624" s="569"/>
      <c r="M624" s="569"/>
      <c r="N624" s="569"/>
      <c r="O624" s="569"/>
      <c r="P624" s="569"/>
      <c r="Q624" s="569"/>
      <c r="R624" s="569"/>
      <c r="S624" s="569"/>
      <c r="T624" s="569"/>
      <c r="U624" s="569"/>
      <c r="V624" s="569"/>
      <c r="W624" s="569"/>
      <c r="X624" s="569"/>
      <c r="Y624" s="569"/>
      <c r="Z624" s="569"/>
    </row>
    <row r="625">
      <c r="A625" s="569"/>
      <c r="B625" s="569"/>
      <c r="C625" s="569"/>
      <c r="D625" s="569"/>
      <c r="E625" s="569"/>
      <c r="F625" s="569"/>
      <c r="G625" s="569"/>
      <c r="H625" s="569"/>
      <c r="I625" s="569"/>
      <c r="J625" s="569"/>
      <c r="K625" s="569"/>
      <c r="L625" s="569"/>
      <c r="M625" s="569"/>
      <c r="N625" s="569"/>
      <c r="O625" s="569"/>
      <c r="P625" s="569"/>
      <c r="Q625" s="569"/>
      <c r="R625" s="569"/>
      <c r="S625" s="569"/>
      <c r="T625" s="569"/>
      <c r="U625" s="569"/>
      <c r="V625" s="569"/>
      <c r="W625" s="569"/>
      <c r="X625" s="569"/>
      <c r="Y625" s="569"/>
      <c r="Z625" s="569"/>
    </row>
    <row r="626">
      <c r="A626" s="569"/>
      <c r="B626" s="569"/>
      <c r="C626" s="569"/>
      <c r="D626" s="569"/>
      <c r="E626" s="569"/>
      <c r="F626" s="569"/>
      <c r="G626" s="569"/>
      <c r="H626" s="569"/>
      <c r="I626" s="569"/>
      <c r="J626" s="569"/>
      <c r="K626" s="569"/>
      <c r="L626" s="569"/>
      <c r="M626" s="569"/>
      <c r="N626" s="569"/>
      <c r="O626" s="569"/>
      <c r="P626" s="569"/>
      <c r="Q626" s="569"/>
      <c r="R626" s="569"/>
      <c r="S626" s="569"/>
      <c r="T626" s="569"/>
      <c r="U626" s="569"/>
      <c r="V626" s="569"/>
      <c r="W626" s="569"/>
      <c r="X626" s="569"/>
      <c r="Y626" s="569"/>
      <c r="Z626" s="569"/>
    </row>
    <row r="627">
      <c r="A627" s="569"/>
      <c r="B627" s="569"/>
      <c r="C627" s="569"/>
      <c r="D627" s="569"/>
      <c r="E627" s="569"/>
      <c r="F627" s="569"/>
      <c r="G627" s="569"/>
      <c r="H627" s="569"/>
      <c r="I627" s="569"/>
      <c r="J627" s="569"/>
      <c r="K627" s="569"/>
      <c r="L627" s="569"/>
      <c r="M627" s="569"/>
      <c r="N627" s="569"/>
      <c r="O627" s="569"/>
      <c r="P627" s="569"/>
      <c r="Q627" s="569"/>
      <c r="R627" s="569"/>
      <c r="S627" s="569"/>
      <c r="T627" s="569"/>
      <c r="U627" s="569"/>
      <c r="V627" s="569"/>
      <c r="W627" s="569"/>
      <c r="X627" s="569"/>
      <c r="Y627" s="569"/>
      <c r="Z627" s="569"/>
    </row>
    <row r="628">
      <c r="A628" s="569"/>
      <c r="B628" s="569"/>
      <c r="C628" s="569"/>
      <c r="D628" s="569"/>
      <c r="E628" s="569"/>
      <c r="F628" s="569"/>
      <c r="G628" s="569"/>
      <c r="H628" s="569"/>
      <c r="I628" s="569"/>
      <c r="J628" s="569"/>
      <c r="K628" s="569"/>
      <c r="L628" s="569"/>
      <c r="M628" s="569"/>
      <c r="N628" s="569"/>
      <c r="O628" s="569"/>
      <c r="P628" s="569"/>
      <c r="Q628" s="569"/>
      <c r="R628" s="569"/>
      <c r="S628" s="569"/>
      <c r="T628" s="569"/>
      <c r="U628" s="569"/>
      <c r="V628" s="569"/>
      <c r="W628" s="569"/>
      <c r="X628" s="569"/>
      <c r="Y628" s="569"/>
      <c r="Z628" s="569"/>
    </row>
    <row r="629">
      <c r="A629" s="569"/>
      <c r="B629" s="569"/>
      <c r="C629" s="569"/>
      <c r="D629" s="569"/>
      <c r="E629" s="569"/>
      <c r="F629" s="569"/>
      <c r="G629" s="569"/>
      <c r="H629" s="569"/>
      <c r="I629" s="569"/>
      <c r="J629" s="569"/>
      <c r="K629" s="569"/>
      <c r="L629" s="569"/>
      <c r="M629" s="569"/>
      <c r="N629" s="569"/>
      <c r="O629" s="569"/>
      <c r="P629" s="569"/>
      <c r="Q629" s="569"/>
      <c r="R629" s="569"/>
      <c r="S629" s="569"/>
      <c r="T629" s="569"/>
      <c r="U629" s="569"/>
      <c r="V629" s="569"/>
      <c r="W629" s="569"/>
      <c r="X629" s="569"/>
      <c r="Y629" s="569"/>
      <c r="Z629" s="569"/>
    </row>
    <row r="630">
      <c r="A630" s="569"/>
      <c r="B630" s="569"/>
      <c r="C630" s="569"/>
      <c r="D630" s="569"/>
      <c r="E630" s="569"/>
      <c r="F630" s="569"/>
      <c r="G630" s="569"/>
      <c r="H630" s="569"/>
      <c r="I630" s="569"/>
      <c r="J630" s="569"/>
      <c r="K630" s="569"/>
      <c r="L630" s="569"/>
      <c r="M630" s="569"/>
      <c r="N630" s="569"/>
      <c r="O630" s="569"/>
      <c r="P630" s="569"/>
      <c r="Q630" s="569"/>
      <c r="R630" s="569"/>
      <c r="S630" s="569"/>
      <c r="T630" s="569"/>
      <c r="U630" s="569"/>
      <c r="V630" s="569"/>
      <c r="W630" s="569"/>
      <c r="X630" s="569"/>
      <c r="Y630" s="569"/>
      <c r="Z630" s="569"/>
    </row>
    <row r="631">
      <c r="A631" s="569"/>
      <c r="B631" s="569"/>
      <c r="C631" s="569"/>
      <c r="D631" s="569"/>
      <c r="E631" s="569"/>
      <c r="F631" s="569"/>
      <c r="G631" s="569"/>
      <c r="H631" s="569"/>
      <c r="I631" s="569"/>
      <c r="J631" s="569"/>
      <c r="K631" s="569"/>
      <c r="L631" s="569"/>
      <c r="M631" s="569"/>
      <c r="N631" s="569"/>
      <c r="O631" s="569"/>
      <c r="P631" s="569"/>
      <c r="Q631" s="569"/>
      <c r="R631" s="569"/>
      <c r="S631" s="569"/>
      <c r="T631" s="569"/>
      <c r="U631" s="569"/>
      <c r="V631" s="569"/>
      <c r="W631" s="569"/>
      <c r="X631" s="569"/>
      <c r="Y631" s="569"/>
      <c r="Z631" s="569"/>
    </row>
    <row r="632">
      <c r="A632" s="569"/>
      <c r="B632" s="569"/>
      <c r="C632" s="569"/>
      <c r="D632" s="569"/>
      <c r="E632" s="569"/>
      <c r="F632" s="569"/>
      <c r="G632" s="569"/>
      <c r="H632" s="569"/>
      <c r="I632" s="569"/>
      <c r="J632" s="569"/>
      <c r="K632" s="569"/>
      <c r="L632" s="569"/>
      <c r="M632" s="569"/>
      <c r="N632" s="569"/>
      <c r="O632" s="569"/>
      <c r="P632" s="569"/>
      <c r="Q632" s="569"/>
      <c r="R632" s="569"/>
      <c r="S632" s="569"/>
      <c r="T632" s="569"/>
      <c r="U632" s="569"/>
      <c r="V632" s="569"/>
      <c r="W632" s="569"/>
      <c r="X632" s="569"/>
      <c r="Y632" s="569"/>
      <c r="Z632" s="569"/>
    </row>
    <row r="633">
      <c r="A633" s="569"/>
      <c r="B633" s="569"/>
      <c r="C633" s="569"/>
      <c r="D633" s="569"/>
      <c r="E633" s="569"/>
      <c r="F633" s="569"/>
      <c r="G633" s="569"/>
      <c r="H633" s="569"/>
      <c r="I633" s="569"/>
      <c r="J633" s="569"/>
      <c r="K633" s="569"/>
      <c r="L633" s="569"/>
      <c r="M633" s="569"/>
      <c r="N633" s="569"/>
      <c r="O633" s="569"/>
      <c r="P633" s="569"/>
      <c r="Q633" s="569"/>
      <c r="R633" s="569"/>
      <c r="S633" s="569"/>
      <c r="T633" s="569"/>
      <c r="U633" s="569"/>
      <c r="V633" s="569"/>
      <c r="W633" s="569"/>
      <c r="X633" s="569"/>
      <c r="Y633" s="569"/>
      <c r="Z633" s="569"/>
    </row>
    <row r="634">
      <c r="A634" s="569"/>
      <c r="B634" s="569"/>
      <c r="C634" s="569"/>
      <c r="D634" s="569"/>
      <c r="E634" s="569"/>
      <c r="F634" s="569"/>
      <c r="G634" s="569"/>
      <c r="H634" s="569"/>
      <c r="I634" s="569"/>
      <c r="J634" s="569"/>
      <c r="K634" s="569"/>
      <c r="L634" s="569"/>
      <c r="M634" s="569"/>
      <c r="N634" s="569"/>
      <c r="O634" s="569"/>
      <c r="P634" s="569"/>
      <c r="Q634" s="569"/>
      <c r="R634" s="569"/>
      <c r="S634" s="569"/>
      <c r="T634" s="569"/>
      <c r="U634" s="569"/>
      <c r="V634" s="569"/>
      <c r="W634" s="569"/>
      <c r="X634" s="569"/>
      <c r="Y634" s="569"/>
      <c r="Z634" s="569"/>
    </row>
    <row r="635">
      <c r="A635" s="569"/>
      <c r="B635" s="569"/>
      <c r="C635" s="569"/>
      <c r="D635" s="569"/>
      <c r="E635" s="569"/>
      <c r="F635" s="569"/>
      <c r="G635" s="569"/>
      <c r="H635" s="569"/>
      <c r="I635" s="569"/>
      <c r="J635" s="569"/>
      <c r="K635" s="569"/>
      <c r="L635" s="569"/>
      <c r="M635" s="569"/>
      <c r="N635" s="569"/>
      <c r="O635" s="569"/>
      <c r="P635" s="569"/>
      <c r="Q635" s="569"/>
      <c r="R635" s="569"/>
      <c r="S635" s="569"/>
      <c r="T635" s="569"/>
      <c r="U635" s="569"/>
      <c r="V635" s="569"/>
      <c r="W635" s="569"/>
      <c r="X635" s="569"/>
      <c r="Y635" s="569"/>
      <c r="Z635" s="569"/>
    </row>
    <row r="636">
      <c r="A636" s="569"/>
      <c r="B636" s="569"/>
      <c r="C636" s="569"/>
      <c r="D636" s="569"/>
      <c r="E636" s="569"/>
      <c r="F636" s="569"/>
      <c r="G636" s="569"/>
      <c r="H636" s="569"/>
      <c r="I636" s="569"/>
      <c r="J636" s="569"/>
      <c r="K636" s="569"/>
      <c r="L636" s="569"/>
      <c r="M636" s="569"/>
      <c r="N636" s="569"/>
      <c r="O636" s="569"/>
      <c r="P636" s="569"/>
      <c r="Q636" s="569"/>
      <c r="R636" s="569"/>
      <c r="S636" s="569"/>
      <c r="T636" s="569"/>
      <c r="U636" s="569"/>
      <c r="V636" s="569"/>
      <c r="W636" s="569"/>
      <c r="X636" s="569"/>
      <c r="Y636" s="569"/>
      <c r="Z636" s="569"/>
    </row>
    <row r="637">
      <c r="A637" s="569"/>
      <c r="B637" s="569"/>
      <c r="C637" s="569"/>
      <c r="D637" s="569"/>
      <c r="E637" s="569"/>
      <c r="F637" s="569"/>
      <c r="G637" s="569"/>
      <c r="H637" s="569"/>
      <c r="I637" s="569"/>
      <c r="J637" s="569"/>
      <c r="K637" s="569"/>
      <c r="L637" s="569"/>
      <c r="M637" s="569"/>
      <c r="N637" s="569"/>
      <c r="O637" s="569"/>
      <c r="P637" s="569"/>
      <c r="Q637" s="569"/>
      <c r="R637" s="569"/>
      <c r="S637" s="569"/>
      <c r="T637" s="569"/>
      <c r="U637" s="569"/>
      <c r="V637" s="569"/>
      <c r="W637" s="569"/>
      <c r="X637" s="569"/>
      <c r="Y637" s="569"/>
      <c r="Z637" s="569"/>
    </row>
    <row r="638">
      <c r="A638" s="569"/>
      <c r="B638" s="569"/>
      <c r="C638" s="569"/>
      <c r="D638" s="569"/>
      <c r="E638" s="569"/>
      <c r="F638" s="569"/>
      <c r="G638" s="569"/>
      <c r="H638" s="569"/>
      <c r="I638" s="569"/>
      <c r="J638" s="569"/>
      <c r="K638" s="569"/>
      <c r="L638" s="569"/>
      <c r="M638" s="569"/>
      <c r="N638" s="569"/>
      <c r="O638" s="569"/>
      <c r="P638" s="569"/>
      <c r="Q638" s="569"/>
      <c r="R638" s="569"/>
      <c r="S638" s="569"/>
      <c r="T638" s="569"/>
      <c r="U638" s="569"/>
      <c r="V638" s="569"/>
      <c r="W638" s="569"/>
      <c r="X638" s="569"/>
      <c r="Y638" s="569"/>
      <c r="Z638" s="569"/>
    </row>
    <row r="639">
      <c r="A639" s="569"/>
      <c r="B639" s="569"/>
      <c r="C639" s="569"/>
      <c r="D639" s="569"/>
      <c r="E639" s="569"/>
      <c r="F639" s="569"/>
      <c r="G639" s="569"/>
      <c r="H639" s="569"/>
      <c r="I639" s="569"/>
      <c r="J639" s="569"/>
      <c r="K639" s="569"/>
      <c r="L639" s="569"/>
      <c r="M639" s="569"/>
      <c r="N639" s="569"/>
      <c r="O639" s="569"/>
      <c r="P639" s="569"/>
      <c r="Q639" s="569"/>
      <c r="R639" s="569"/>
      <c r="S639" s="569"/>
      <c r="T639" s="569"/>
      <c r="U639" s="569"/>
      <c r="V639" s="569"/>
      <c r="W639" s="569"/>
      <c r="X639" s="569"/>
      <c r="Y639" s="569"/>
      <c r="Z639" s="569"/>
    </row>
    <row r="640">
      <c r="A640" s="569"/>
      <c r="B640" s="569"/>
      <c r="C640" s="569"/>
      <c r="D640" s="569"/>
      <c r="E640" s="569"/>
      <c r="F640" s="569"/>
      <c r="G640" s="569"/>
      <c r="H640" s="569"/>
      <c r="I640" s="569"/>
      <c r="J640" s="569"/>
      <c r="K640" s="569"/>
      <c r="L640" s="569"/>
      <c r="M640" s="569"/>
      <c r="N640" s="569"/>
      <c r="O640" s="569"/>
      <c r="P640" s="569"/>
      <c r="Q640" s="569"/>
      <c r="R640" s="569"/>
      <c r="S640" s="569"/>
      <c r="T640" s="569"/>
      <c r="U640" s="569"/>
      <c r="V640" s="569"/>
      <c r="W640" s="569"/>
      <c r="X640" s="569"/>
      <c r="Y640" s="569"/>
      <c r="Z640" s="569"/>
    </row>
    <row r="641">
      <c r="A641" s="569"/>
      <c r="B641" s="569"/>
      <c r="C641" s="569"/>
      <c r="D641" s="569"/>
      <c r="E641" s="569"/>
      <c r="F641" s="569"/>
      <c r="G641" s="569"/>
      <c r="H641" s="569"/>
      <c r="I641" s="569"/>
      <c r="J641" s="569"/>
      <c r="K641" s="569"/>
      <c r="L641" s="569"/>
      <c r="M641" s="569"/>
      <c r="N641" s="569"/>
      <c r="O641" s="569"/>
      <c r="P641" s="569"/>
      <c r="Q641" s="569"/>
      <c r="R641" s="569"/>
      <c r="S641" s="569"/>
      <c r="T641" s="569"/>
      <c r="U641" s="569"/>
      <c r="V641" s="569"/>
      <c r="W641" s="569"/>
      <c r="X641" s="569"/>
      <c r="Y641" s="569"/>
      <c r="Z641" s="569"/>
    </row>
    <row r="642">
      <c r="A642" s="569"/>
      <c r="B642" s="569"/>
      <c r="C642" s="569"/>
      <c r="D642" s="569"/>
      <c r="E642" s="569"/>
      <c r="F642" s="569"/>
      <c r="G642" s="569"/>
      <c r="H642" s="569"/>
      <c r="I642" s="569"/>
      <c r="J642" s="569"/>
      <c r="K642" s="569"/>
      <c r="L642" s="569"/>
      <c r="M642" s="569"/>
      <c r="N642" s="569"/>
      <c r="O642" s="569"/>
      <c r="P642" s="569"/>
      <c r="Q642" s="569"/>
      <c r="R642" s="569"/>
      <c r="S642" s="569"/>
      <c r="T642" s="569"/>
      <c r="U642" s="569"/>
      <c r="V642" s="569"/>
      <c r="W642" s="569"/>
      <c r="X642" s="569"/>
      <c r="Y642" s="569"/>
      <c r="Z642" s="569"/>
    </row>
    <row r="643">
      <c r="A643" s="569"/>
      <c r="B643" s="569"/>
      <c r="C643" s="569"/>
      <c r="D643" s="569"/>
      <c r="E643" s="569"/>
      <c r="F643" s="569"/>
      <c r="G643" s="569"/>
      <c r="H643" s="569"/>
      <c r="I643" s="569"/>
      <c r="J643" s="569"/>
      <c r="K643" s="569"/>
      <c r="L643" s="569"/>
      <c r="M643" s="569"/>
      <c r="N643" s="569"/>
      <c r="O643" s="569"/>
      <c r="P643" s="569"/>
      <c r="Q643" s="569"/>
      <c r="R643" s="569"/>
      <c r="S643" s="569"/>
      <c r="T643" s="569"/>
      <c r="U643" s="569"/>
      <c r="V643" s="569"/>
      <c r="W643" s="569"/>
      <c r="X643" s="569"/>
      <c r="Y643" s="569"/>
      <c r="Z643" s="569"/>
    </row>
    <row r="644">
      <c r="A644" s="569"/>
      <c r="B644" s="569"/>
      <c r="C644" s="569"/>
      <c r="D644" s="569"/>
      <c r="E644" s="569"/>
      <c r="F644" s="569"/>
      <c r="G644" s="569"/>
      <c r="H644" s="569"/>
      <c r="I644" s="569"/>
      <c r="J644" s="569"/>
      <c r="K644" s="569"/>
      <c r="L644" s="569"/>
      <c r="M644" s="569"/>
      <c r="N644" s="569"/>
      <c r="O644" s="569"/>
      <c r="P644" s="569"/>
      <c r="Q644" s="569"/>
      <c r="R644" s="569"/>
      <c r="S644" s="569"/>
      <c r="T644" s="569"/>
      <c r="U644" s="569"/>
      <c r="V644" s="569"/>
      <c r="W644" s="569"/>
      <c r="X644" s="569"/>
      <c r="Y644" s="569"/>
      <c r="Z644" s="569"/>
    </row>
    <row r="645">
      <c r="A645" s="569"/>
      <c r="B645" s="569"/>
      <c r="C645" s="569"/>
      <c r="D645" s="569"/>
      <c r="E645" s="569"/>
      <c r="F645" s="569"/>
      <c r="G645" s="569"/>
      <c r="H645" s="569"/>
      <c r="I645" s="569"/>
      <c r="J645" s="569"/>
      <c r="K645" s="569"/>
      <c r="L645" s="569"/>
      <c r="M645" s="569"/>
      <c r="N645" s="569"/>
      <c r="O645" s="569"/>
      <c r="P645" s="569"/>
      <c r="Q645" s="569"/>
      <c r="R645" s="569"/>
      <c r="S645" s="569"/>
      <c r="T645" s="569"/>
      <c r="U645" s="569"/>
      <c r="V645" s="569"/>
      <c r="W645" s="569"/>
      <c r="X645" s="569"/>
      <c r="Y645" s="569"/>
      <c r="Z645" s="569"/>
    </row>
    <row r="646">
      <c r="A646" s="569"/>
      <c r="B646" s="569"/>
      <c r="C646" s="569"/>
      <c r="D646" s="569"/>
      <c r="E646" s="569"/>
      <c r="F646" s="569"/>
      <c r="G646" s="569"/>
      <c r="H646" s="569"/>
      <c r="I646" s="569"/>
      <c r="J646" s="569"/>
      <c r="K646" s="569"/>
      <c r="L646" s="569"/>
      <c r="M646" s="569"/>
      <c r="N646" s="569"/>
      <c r="O646" s="569"/>
      <c r="P646" s="569"/>
      <c r="Q646" s="569"/>
      <c r="R646" s="569"/>
      <c r="S646" s="569"/>
      <c r="T646" s="569"/>
      <c r="U646" s="569"/>
      <c r="V646" s="569"/>
      <c r="W646" s="569"/>
      <c r="X646" s="569"/>
      <c r="Y646" s="569"/>
      <c r="Z646" s="569"/>
    </row>
    <row r="647">
      <c r="A647" s="569"/>
      <c r="B647" s="569"/>
      <c r="C647" s="569"/>
      <c r="D647" s="569"/>
      <c r="E647" s="569"/>
      <c r="F647" s="569"/>
      <c r="G647" s="569"/>
      <c r="H647" s="569"/>
      <c r="I647" s="569"/>
      <c r="J647" s="569"/>
      <c r="K647" s="569"/>
      <c r="L647" s="569"/>
      <c r="M647" s="569"/>
      <c r="N647" s="569"/>
      <c r="O647" s="569"/>
      <c r="P647" s="569"/>
      <c r="Q647" s="569"/>
      <c r="R647" s="569"/>
      <c r="S647" s="569"/>
      <c r="T647" s="569"/>
      <c r="U647" s="569"/>
      <c r="V647" s="569"/>
      <c r="W647" s="569"/>
      <c r="X647" s="569"/>
      <c r="Y647" s="569"/>
      <c r="Z647" s="569"/>
    </row>
    <row r="648">
      <c r="A648" s="569"/>
      <c r="B648" s="569"/>
      <c r="C648" s="569"/>
      <c r="D648" s="569"/>
      <c r="E648" s="569"/>
      <c r="F648" s="569"/>
      <c r="G648" s="569"/>
      <c r="H648" s="569"/>
      <c r="I648" s="569"/>
      <c r="J648" s="569"/>
      <c r="K648" s="569"/>
      <c r="L648" s="569"/>
      <c r="M648" s="569"/>
      <c r="N648" s="569"/>
      <c r="O648" s="569"/>
      <c r="P648" s="569"/>
      <c r="Q648" s="569"/>
      <c r="R648" s="569"/>
      <c r="S648" s="569"/>
      <c r="T648" s="569"/>
      <c r="U648" s="569"/>
      <c r="V648" s="569"/>
      <c r="W648" s="569"/>
      <c r="X648" s="569"/>
      <c r="Y648" s="569"/>
      <c r="Z648" s="569"/>
    </row>
    <row r="649">
      <c r="A649" s="569"/>
      <c r="B649" s="569"/>
      <c r="C649" s="569"/>
      <c r="D649" s="569"/>
      <c r="E649" s="569"/>
      <c r="F649" s="569"/>
      <c r="G649" s="569"/>
      <c r="H649" s="569"/>
      <c r="I649" s="569"/>
      <c r="J649" s="569"/>
      <c r="K649" s="569"/>
      <c r="L649" s="569"/>
      <c r="M649" s="569"/>
      <c r="N649" s="569"/>
      <c r="O649" s="569"/>
      <c r="P649" s="569"/>
      <c r="Q649" s="569"/>
      <c r="R649" s="569"/>
      <c r="S649" s="569"/>
      <c r="T649" s="569"/>
      <c r="U649" s="569"/>
      <c r="V649" s="569"/>
      <c r="W649" s="569"/>
      <c r="X649" s="569"/>
      <c r="Y649" s="569"/>
      <c r="Z649" s="569"/>
    </row>
    <row r="650">
      <c r="A650" s="569"/>
      <c r="B650" s="569"/>
      <c r="C650" s="569"/>
      <c r="D650" s="569"/>
      <c r="E650" s="569"/>
      <c r="F650" s="569"/>
      <c r="G650" s="569"/>
      <c r="H650" s="569"/>
      <c r="I650" s="569"/>
      <c r="J650" s="569"/>
      <c r="K650" s="569"/>
      <c r="L650" s="569"/>
      <c r="M650" s="569"/>
      <c r="N650" s="569"/>
      <c r="O650" s="569"/>
      <c r="P650" s="569"/>
      <c r="Q650" s="569"/>
      <c r="R650" s="569"/>
      <c r="S650" s="569"/>
      <c r="T650" s="569"/>
      <c r="U650" s="569"/>
      <c r="V650" s="569"/>
      <c r="W650" s="569"/>
      <c r="X650" s="569"/>
      <c r="Y650" s="569"/>
      <c r="Z650" s="569"/>
    </row>
    <row r="651">
      <c r="A651" s="569"/>
      <c r="B651" s="569"/>
      <c r="C651" s="569"/>
      <c r="D651" s="569"/>
      <c r="E651" s="569"/>
      <c r="F651" s="569"/>
      <c r="G651" s="569"/>
      <c r="H651" s="569"/>
      <c r="I651" s="569"/>
      <c r="J651" s="569"/>
      <c r="K651" s="569"/>
      <c r="L651" s="569"/>
      <c r="M651" s="569"/>
      <c r="N651" s="569"/>
      <c r="O651" s="569"/>
      <c r="P651" s="569"/>
      <c r="Q651" s="569"/>
      <c r="R651" s="569"/>
      <c r="S651" s="569"/>
      <c r="T651" s="569"/>
      <c r="U651" s="569"/>
      <c r="V651" s="569"/>
      <c r="W651" s="569"/>
      <c r="X651" s="569"/>
      <c r="Y651" s="569"/>
      <c r="Z651" s="569"/>
    </row>
    <row r="652">
      <c r="A652" s="569"/>
      <c r="B652" s="569"/>
      <c r="C652" s="569"/>
      <c r="D652" s="569"/>
      <c r="E652" s="569"/>
      <c r="F652" s="569"/>
      <c r="G652" s="569"/>
      <c r="H652" s="569"/>
      <c r="I652" s="569"/>
      <c r="J652" s="569"/>
      <c r="K652" s="569"/>
      <c r="L652" s="569"/>
      <c r="M652" s="569"/>
      <c r="N652" s="569"/>
      <c r="O652" s="569"/>
      <c r="P652" s="569"/>
      <c r="Q652" s="569"/>
      <c r="R652" s="569"/>
      <c r="S652" s="569"/>
      <c r="T652" s="569"/>
      <c r="U652" s="569"/>
      <c r="V652" s="569"/>
      <c r="W652" s="569"/>
      <c r="X652" s="569"/>
      <c r="Y652" s="569"/>
      <c r="Z652" s="569"/>
    </row>
    <row r="653">
      <c r="A653" s="569"/>
      <c r="B653" s="569"/>
      <c r="C653" s="569"/>
      <c r="D653" s="569"/>
      <c r="E653" s="569"/>
      <c r="F653" s="569"/>
      <c r="G653" s="569"/>
      <c r="H653" s="569"/>
      <c r="I653" s="569"/>
      <c r="J653" s="569"/>
      <c r="K653" s="569"/>
      <c r="L653" s="569"/>
      <c r="M653" s="569"/>
      <c r="N653" s="569"/>
      <c r="O653" s="569"/>
      <c r="P653" s="569"/>
      <c r="Q653" s="569"/>
      <c r="R653" s="569"/>
      <c r="S653" s="569"/>
      <c r="T653" s="569"/>
      <c r="U653" s="569"/>
      <c r="V653" s="569"/>
      <c r="W653" s="569"/>
      <c r="X653" s="569"/>
      <c r="Y653" s="569"/>
      <c r="Z653" s="569"/>
    </row>
    <row r="654">
      <c r="A654" s="569"/>
      <c r="B654" s="569"/>
      <c r="C654" s="569"/>
      <c r="D654" s="569"/>
      <c r="E654" s="569"/>
      <c r="F654" s="569"/>
      <c r="G654" s="569"/>
      <c r="H654" s="569"/>
      <c r="I654" s="569"/>
      <c r="J654" s="569"/>
      <c r="K654" s="569"/>
      <c r="L654" s="569"/>
      <c r="M654" s="569"/>
      <c r="N654" s="569"/>
      <c r="O654" s="569"/>
      <c r="P654" s="569"/>
      <c r="Q654" s="569"/>
      <c r="R654" s="569"/>
      <c r="S654" s="569"/>
      <c r="T654" s="569"/>
      <c r="U654" s="569"/>
      <c r="V654" s="569"/>
      <c r="W654" s="569"/>
      <c r="X654" s="569"/>
      <c r="Y654" s="569"/>
      <c r="Z654" s="569"/>
    </row>
    <row r="655">
      <c r="A655" s="569"/>
      <c r="B655" s="569"/>
      <c r="C655" s="569"/>
      <c r="D655" s="569"/>
      <c r="E655" s="569"/>
      <c r="F655" s="569"/>
      <c r="G655" s="569"/>
      <c r="H655" s="569"/>
      <c r="I655" s="569"/>
      <c r="J655" s="569"/>
      <c r="K655" s="569"/>
      <c r="L655" s="569"/>
      <c r="M655" s="569"/>
      <c r="N655" s="569"/>
      <c r="O655" s="569"/>
      <c r="P655" s="569"/>
      <c r="Q655" s="569"/>
      <c r="R655" s="569"/>
      <c r="S655" s="569"/>
      <c r="T655" s="569"/>
      <c r="U655" s="569"/>
      <c r="V655" s="569"/>
      <c r="W655" s="569"/>
      <c r="X655" s="569"/>
      <c r="Y655" s="569"/>
      <c r="Z655" s="569"/>
    </row>
    <row r="656">
      <c r="A656" s="569"/>
      <c r="B656" s="569"/>
      <c r="C656" s="569"/>
      <c r="D656" s="569"/>
      <c r="E656" s="569"/>
      <c r="F656" s="569"/>
      <c r="G656" s="569"/>
      <c r="H656" s="569"/>
      <c r="I656" s="569"/>
      <c r="J656" s="569"/>
      <c r="K656" s="569"/>
      <c r="L656" s="569"/>
      <c r="M656" s="569"/>
      <c r="N656" s="569"/>
      <c r="O656" s="569"/>
      <c r="P656" s="569"/>
      <c r="Q656" s="569"/>
      <c r="R656" s="569"/>
      <c r="S656" s="569"/>
      <c r="T656" s="569"/>
      <c r="U656" s="569"/>
      <c r="V656" s="569"/>
      <c r="W656" s="569"/>
      <c r="X656" s="569"/>
      <c r="Y656" s="569"/>
      <c r="Z656" s="569"/>
    </row>
    <row r="657">
      <c r="A657" s="569"/>
      <c r="B657" s="569"/>
      <c r="C657" s="569"/>
      <c r="D657" s="569"/>
      <c r="E657" s="569"/>
      <c r="F657" s="569"/>
      <c r="G657" s="569"/>
      <c r="H657" s="569"/>
      <c r="I657" s="569"/>
      <c r="J657" s="569"/>
      <c r="K657" s="569"/>
      <c r="L657" s="569"/>
      <c r="M657" s="569"/>
      <c r="N657" s="569"/>
      <c r="O657" s="569"/>
      <c r="P657" s="569"/>
      <c r="Q657" s="569"/>
      <c r="R657" s="569"/>
      <c r="S657" s="569"/>
      <c r="T657" s="569"/>
      <c r="U657" s="569"/>
      <c r="V657" s="569"/>
      <c r="W657" s="569"/>
      <c r="X657" s="569"/>
      <c r="Y657" s="569"/>
      <c r="Z657" s="569"/>
    </row>
    <row r="658">
      <c r="A658" s="569"/>
      <c r="B658" s="569"/>
      <c r="C658" s="569"/>
      <c r="D658" s="569"/>
      <c r="E658" s="569"/>
      <c r="F658" s="569"/>
      <c r="G658" s="569"/>
      <c r="H658" s="569"/>
      <c r="I658" s="569"/>
      <c r="J658" s="569"/>
      <c r="K658" s="569"/>
      <c r="L658" s="569"/>
      <c r="M658" s="569"/>
      <c r="N658" s="569"/>
      <c r="O658" s="569"/>
      <c r="P658" s="569"/>
      <c r="Q658" s="569"/>
      <c r="R658" s="569"/>
      <c r="S658" s="569"/>
      <c r="T658" s="569"/>
      <c r="U658" s="569"/>
      <c r="V658" s="569"/>
      <c r="W658" s="569"/>
      <c r="X658" s="569"/>
      <c r="Y658" s="569"/>
      <c r="Z658" s="569"/>
    </row>
    <row r="659">
      <c r="A659" s="569"/>
      <c r="B659" s="569"/>
      <c r="C659" s="569"/>
      <c r="D659" s="569"/>
      <c r="E659" s="569"/>
      <c r="F659" s="569"/>
      <c r="G659" s="569"/>
      <c r="H659" s="569"/>
      <c r="I659" s="569"/>
      <c r="J659" s="569"/>
      <c r="K659" s="569"/>
      <c r="L659" s="569"/>
      <c r="M659" s="569"/>
      <c r="N659" s="569"/>
      <c r="O659" s="569"/>
      <c r="P659" s="569"/>
      <c r="Q659" s="569"/>
      <c r="R659" s="569"/>
      <c r="S659" s="569"/>
      <c r="T659" s="569"/>
      <c r="U659" s="569"/>
      <c r="V659" s="569"/>
      <c r="W659" s="569"/>
      <c r="X659" s="569"/>
      <c r="Y659" s="569"/>
      <c r="Z659" s="569"/>
    </row>
    <row r="660">
      <c r="A660" s="569"/>
      <c r="B660" s="569"/>
      <c r="C660" s="569"/>
      <c r="D660" s="569"/>
      <c r="E660" s="569"/>
      <c r="F660" s="569"/>
      <c r="G660" s="569"/>
      <c r="H660" s="569"/>
      <c r="I660" s="569"/>
      <c r="J660" s="569"/>
      <c r="K660" s="569"/>
      <c r="L660" s="569"/>
      <c r="M660" s="569"/>
      <c r="N660" s="569"/>
      <c r="O660" s="569"/>
      <c r="P660" s="569"/>
      <c r="Q660" s="569"/>
      <c r="R660" s="569"/>
      <c r="S660" s="569"/>
      <c r="T660" s="569"/>
      <c r="U660" s="569"/>
      <c r="V660" s="569"/>
      <c r="W660" s="569"/>
      <c r="X660" s="569"/>
      <c r="Y660" s="569"/>
      <c r="Z660" s="569"/>
    </row>
    <row r="661">
      <c r="A661" s="569"/>
      <c r="B661" s="569"/>
      <c r="C661" s="569"/>
      <c r="D661" s="569"/>
      <c r="E661" s="569"/>
      <c r="F661" s="569"/>
      <c r="G661" s="569"/>
      <c r="H661" s="569"/>
      <c r="I661" s="569"/>
      <c r="J661" s="569"/>
      <c r="K661" s="569"/>
      <c r="L661" s="569"/>
      <c r="M661" s="569"/>
      <c r="N661" s="569"/>
      <c r="O661" s="569"/>
      <c r="P661" s="569"/>
      <c r="Q661" s="569"/>
      <c r="R661" s="569"/>
      <c r="S661" s="569"/>
      <c r="T661" s="569"/>
      <c r="U661" s="569"/>
      <c r="V661" s="569"/>
      <c r="W661" s="569"/>
      <c r="X661" s="569"/>
      <c r="Y661" s="569"/>
      <c r="Z661" s="569"/>
    </row>
    <row r="662">
      <c r="A662" s="569"/>
      <c r="B662" s="569"/>
      <c r="C662" s="569"/>
      <c r="D662" s="569"/>
      <c r="E662" s="569"/>
      <c r="F662" s="569"/>
      <c r="G662" s="569"/>
      <c r="H662" s="569"/>
      <c r="I662" s="569"/>
      <c r="J662" s="569"/>
      <c r="K662" s="569"/>
      <c r="L662" s="569"/>
      <c r="M662" s="569"/>
      <c r="N662" s="569"/>
      <c r="O662" s="569"/>
      <c r="P662" s="569"/>
      <c r="Q662" s="569"/>
      <c r="R662" s="569"/>
      <c r="S662" s="569"/>
      <c r="T662" s="569"/>
      <c r="U662" s="569"/>
      <c r="V662" s="569"/>
      <c r="W662" s="569"/>
      <c r="X662" s="569"/>
      <c r="Y662" s="569"/>
      <c r="Z662" s="569"/>
    </row>
    <row r="663">
      <c r="A663" s="569"/>
      <c r="B663" s="569"/>
      <c r="C663" s="569"/>
      <c r="D663" s="569"/>
      <c r="E663" s="569"/>
      <c r="F663" s="569"/>
      <c r="G663" s="569"/>
      <c r="H663" s="569"/>
      <c r="I663" s="569"/>
      <c r="J663" s="569"/>
      <c r="K663" s="569"/>
      <c r="L663" s="569"/>
      <c r="M663" s="569"/>
      <c r="N663" s="569"/>
      <c r="O663" s="569"/>
      <c r="P663" s="569"/>
      <c r="Q663" s="569"/>
      <c r="R663" s="569"/>
      <c r="S663" s="569"/>
      <c r="T663" s="569"/>
      <c r="U663" s="569"/>
      <c r="V663" s="569"/>
      <c r="W663" s="569"/>
      <c r="X663" s="569"/>
      <c r="Y663" s="569"/>
      <c r="Z663" s="569"/>
    </row>
    <row r="664">
      <c r="A664" s="569"/>
      <c r="B664" s="569"/>
      <c r="C664" s="569"/>
      <c r="D664" s="569"/>
      <c r="E664" s="569"/>
      <c r="F664" s="569"/>
      <c r="G664" s="569"/>
      <c r="H664" s="569"/>
      <c r="I664" s="569"/>
      <c r="J664" s="569"/>
      <c r="K664" s="569"/>
      <c r="L664" s="569"/>
      <c r="M664" s="569"/>
      <c r="N664" s="569"/>
      <c r="O664" s="569"/>
      <c r="P664" s="569"/>
      <c r="Q664" s="569"/>
      <c r="R664" s="569"/>
      <c r="S664" s="569"/>
      <c r="T664" s="569"/>
      <c r="U664" s="569"/>
      <c r="V664" s="569"/>
      <c r="W664" s="569"/>
      <c r="X664" s="569"/>
      <c r="Y664" s="569"/>
      <c r="Z664" s="569"/>
    </row>
    <row r="665">
      <c r="A665" s="569"/>
      <c r="B665" s="569"/>
      <c r="C665" s="569"/>
      <c r="D665" s="569"/>
      <c r="E665" s="569"/>
      <c r="F665" s="569"/>
      <c r="G665" s="569"/>
      <c r="H665" s="569"/>
      <c r="I665" s="569"/>
      <c r="J665" s="569"/>
      <c r="K665" s="569"/>
      <c r="L665" s="569"/>
      <c r="M665" s="569"/>
      <c r="N665" s="569"/>
      <c r="O665" s="569"/>
      <c r="P665" s="569"/>
      <c r="Q665" s="569"/>
      <c r="R665" s="569"/>
      <c r="S665" s="569"/>
      <c r="T665" s="569"/>
      <c r="U665" s="569"/>
      <c r="V665" s="569"/>
      <c r="W665" s="569"/>
      <c r="X665" s="569"/>
      <c r="Y665" s="569"/>
      <c r="Z665" s="569"/>
    </row>
    <row r="666">
      <c r="A666" s="569"/>
      <c r="B666" s="569"/>
      <c r="C666" s="569"/>
      <c r="D666" s="569"/>
      <c r="E666" s="569"/>
      <c r="F666" s="569"/>
      <c r="G666" s="569"/>
      <c r="H666" s="569"/>
      <c r="I666" s="569"/>
      <c r="J666" s="569"/>
      <c r="K666" s="569"/>
      <c r="L666" s="569"/>
      <c r="M666" s="569"/>
      <c r="N666" s="569"/>
      <c r="O666" s="569"/>
      <c r="P666" s="569"/>
      <c r="Q666" s="569"/>
      <c r="R666" s="569"/>
      <c r="S666" s="569"/>
      <c r="T666" s="569"/>
      <c r="U666" s="569"/>
      <c r="V666" s="569"/>
      <c r="W666" s="569"/>
      <c r="X666" s="569"/>
      <c r="Y666" s="569"/>
      <c r="Z666" s="569"/>
    </row>
    <row r="667">
      <c r="A667" s="569"/>
      <c r="B667" s="569"/>
      <c r="C667" s="569"/>
      <c r="D667" s="569"/>
      <c r="E667" s="569"/>
      <c r="F667" s="569"/>
      <c r="G667" s="569"/>
      <c r="H667" s="569"/>
      <c r="I667" s="569"/>
      <c r="J667" s="569"/>
      <c r="K667" s="569"/>
      <c r="L667" s="569"/>
      <c r="M667" s="569"/>
      <c r="N667" s="569"/>
      <c r="O667" s="569"/>
      <c r="P667" s="569"/>
      <c r="Q667" s="569"/>
      <c r="R667" s="569"/>
      <c r="S667" s="569"/>
      <c r="T667" s="569"/>
      <c r="U667" s="569"/>
      <c r="V667" s="569"/>
      <c r="W667" s="569"/>
      <c r="X667" s="569"/>
      <c r="Y667" s="569"/>
      <c r="Z667" s="569"/>
    </row>
    <row r="668">
      <c r="A668" s="569"/>
      <c r="B668" s="569"/>
      <c r="C668" s="569"/>
      <c r="D668" s="569"/>
      <c r="E668" s="569"/>
      <c r="F668" s="569"/>
      <c r="G668" s="569"/>
      <c r="H668" s="569"/>
      <c r="I668" s="569"/>
      <c r="J668" s="569"/>
      <c r="K668" s="569"/>
      <c r="L668" s="569"/>
      <c r="M668" s="569"/>
      <c r="N668" s="569"/>
      <c r="O668" s="569"/>
      <c r="P668" s="569"/>
      <c r="Q668" s="569"/>
      <c r="R668" s="569"/>
      <c r="S668" s="569"/>
      <c r="T668" s="569"/>
      <c r="U668" s="569"/>
      <c r="V668" s="569"/>
      <c r="W668" s="569"/>
      <c r="X668" s="569"/>
      <c r="Y668" s="569"/>
      <c r="Z668" s="569"/>
    </row>
    <row r="669">
      <c r="A669" s="569"/>
      <c r="B669" s="569"/>
      <c r="C669" s="569"/>
      <c r="D669" s="569"/>
      <c r="E669" s="569"/>
      <c r="F669" s="569"/>
      <c r="G669" s="569"/>
      <c r="H669" s="569"/>
      <c r="I669" s="569"/>
      <c r="J669" s="569"/>
      <c r="K669" s="569"/>
      <c r="L669" s="569"/>
      <c r="M669" s="569"/>
      <c r="N669" s="569"/>
      <c r="O669" s="569"/>
      <c r="P669" s="569"/>
      <c r="Q669" s="569"/>
      <c r="R669" s="569"/>
      <c r="S669" s="569"/>
      <c r="T669" s="569"/>
      <c r="U669" s="569"/>
      <c r="V669" s="569"/>
      <c r="W669" s="569"/>
      <c r="X669" s="569"/>
      <c r="Y669" s="569"/>
      <c r="Z669" s="569"/>
    </row>
    <row r="670">
      <c r="A670" s="569"/>
      <c r="B670" s="569"/>
      <c r="C670" s="569"/>
      <c r="D670" s="569"/>
      <c r="E670" s="569"/>
      <c r="F670" s="569"/>
      <c r="G670" s="569"/>
      <c r="H670" s="569"/>
      <c r="I670" s="569"/>
      <c r="J670" s="569"/>
      <c r="K670" s="569"/>
      <c r="L670" s="569"/>
      <c r="M670" s="569"/>
      <c r="N670" s="569"/>
      <c r="O670" s="569"/>
      <c r="P670" s="569"/>
      <c r="Q670" s="569"/>
      <c r="R670" s="569"/>
      <c r="S670" s="569"/>
      <c r="T670" s="569"/>
      <c r="U670" s="569"/>
      <c r="V670" s="569"/>
      <c r="W670" s="569"/>
      <c r="X670" s="569"/>
      <c r="Y670" s="569"/>
      <c r="Z670" s="569"/>
    </row>
    <row r="671">
      <c r="A671" s="569"/>
      <c r="B671" s="569"/>
      <c r="C671" s="569"/>
      <c r="D671" s="569"/>
      <c r="E671" s="569"/>
      <c r="F671" s="569"/>
      <c r="G671" s="569"/>
      <c r="H671" s="569"/>
      <c r="I671" s="569"/>
      <c r="J671" s="569"/>
      <c r="K671" s="569"/>
      <c r="L671" s="569"/>
      <c r="M671" s="569"/>
      <c r="N671" s="569"/>
      <c r="O671" s="569"/>
      <c r="P671" s="569"/>
      <c r="Q671" s="569"/>
      <c r="R671" s="569"/>
      <c r="S671" s="569"/>
      <c r="T671" s="569"/>
      <c r="U671" s="569"/>
      <c r="V671" s="569"/>
      <c r="W671" s="569"/>
      <c r="X671" s="569"/>
      <c r="Y671" s="569"/>
      <c r="Z671" s="569"/>
    </row>
    <row r="672">
      <c r="A672" s="569"/>
      <c r="B672" s="569"/>
      <c r="C672" s="569"/>
      <c r="D672" s="569"/>
      <c r="E672" s="569"/>
      <c r="F672" s="569"/>
      <c r="G672" s="569"/>
      <c r="H672" s="569"/>
      <c r="I672" s="569"/>
      <c r="J672" s="569"/>
      <c r="K672" s="569"/>
      <c r="L672" s="569"/>
      <c r="M672" s="569"/>
      <c r="N672" s="569"/>
      <c r="O672" s="569"/>
      <c r="P672" s="569"/>
      <c r="Q672" s="569"/>
      <c r="R672" s="569"/>
      <c r="S672" s="569"/>
      <c r="T672" s="569"/>
      <c r="U672" s="569"/>
      <c r="V672" s="569"/>
      <c r="W672" s="569"/>
      <c r="X672" s="569"/>
      <c r="Y672" s="569"/>
      <c r="Z672" s="569"/>
    </row>
    <row r="673">
      <c r="A673" s="569"/>
      <c r="B673" s="569"/>
      <c r="C673" s="569"/>
      <c r="D673" s="569"/>
      <c r="E673" s="569"/>
      <c r="F673" s="569"/>
      <c r="G673" s="569"/>
      <c r="H673" s="569"/>
      <c r="I673" s="569"/>
      <c r="J673" s="569"/>
      <c r="K673" s="569"/>
      <c r="L673" s="569"/>
      <c r="M673" s="569"/>
      <c r="N673" s="569"/>
      <c r="O673" s="569"/>
      <c r="P673" s="569"/>
      <c r="Q673" s="569"/>
      <c r="R673" s="569"/>
      <c r="S673" s="569"/>
      <c r="T673" s="569"/>
      <c r="U673" s="569"/>
      <c r="V673" s="569"/>
      <c r="W673" s="569"/>
      <c r="X673" s="569"/>
      <c r="Y673" s="569"/>
      <c r="Z673" s="569"/>
    </row>
    <row r="674">
      <c r="A674" s="569"/>
      <c r="B674" s="569"/>
      <c r="C674" s="569"/>
      <c r="D674" s="569"/>
      <c r="E674" s="569"/>
      <c r="F674" s="569"/>
      <c r="G674" s="569"/>
      <c r="H674" s="569"/>
      <c r="I674" s="569"/>
      <c r="J674" s="569"/>
      <c r="K674" s="569"/>
      <c r="L674" s="569"/>
      <c r="M674" s="569"/>
      <c r="N674" s="569"/>
      <c r="O674" s="569"/>
      <c r="P674" s="569"/>
      <c r="Q674" s="569"/>
      <c r="R674" s="569"/>
      <c r="S674" s="569"/>
      <c r="T674" s="569"/>
      <c r="U674" s="569"/>
      <c r="V674" s="569"/>
      <c r="W674" s="569"/>
      <c r="X674" s="569"/>
      <c r="Y674" s="569"/>
      <c r="Z674" s="569"/>
    </row>
    <row r="675">
      <c r="A675" s="569"/>
      <c r="B675" s="569"/>
      <c r="C675" s="569"/>
      <c r="D675" s="569"/>
      <c r="E675" s="569"/>
      <c r="F675" s="569"/>
      <c r="G675" s="569"/>
      <c r="H675" s="569"/>
      <c r="I675" s="569"/>
      <c r="J675" s="569"/>
      <c r="K675" s="569"/>
      <c r="L675" s="569"/>
      <c r="M675" s="569"/>
      <c r="N675" s="569"/>
      <c r="O675" s="569"/>
      <c r="P675" s="569"/>
      <c r="Q675" s="569"/>
      <c r="R675" s="569"/>
      <c r="S675" s="569"/>
      <c r="T675" s="569"/>
      <c r="U675" s="569"/>
      <c r="V675" s="569"/>
      <c r="W675" s="569"/>
      <c r="X675" s="569"/>
      <c r="Y675" s="569"/>
      <c r="Z675" s="569"/>
    </row>
    <row r="676">
      <c r="A676" s="569"/>
      <c r="B676" s="569"/>
      <c r="C676" s="569"/>
      <c r="D676" s="569"/>
      <c r="E676" s="569"/>
      <c r="F676" s="569"/>
      <c r="G676" s="569"/>
      <c r="H676" s="569"/>
      <c r="I676" s="569"/>
      <c r="J676" s="569"/>
      <c r="K676" s="569"/>
      <c r="L676" s="569"/>
      <c r="M676" s="569"/>
      <c r="N676" s="569"/>
      <c r="O676" s="569"/>
      <c r="P676" s="569"/>
      <c r="Q676" s="569"/>
      <c r="R676" s="569"/>
      <c r="S676" s="569"/>
      <c r="T676" s="569"/>
      <c r="U676" s="569"/>
      <c r="V676" s="569"/>
      <c r="W676" s="569"/>
      <c r="X676" s="569"/>
      <c r="Y676" s="569"/>
      <c r="Z676" s="569"/>
    </row>
    <row r="677">
      <c r="A677" s="569"/>
      <c r="B677" s="569"/>
      <c r="C677" s="569"/>
      <c r="D677" s="569"/>
      <c r="E677" s="569"/>
      <c r="F677" s="569"/>
      <c r="G677" s="569"/>
      <c r="H677" s="569"/>
      <c r="I677" s="569"/>
      <c r="J677" s="569"/>
      <c r="K677" s="569"/>
      <c r="L677" s="569"/>
      <c r="M677" s="569"/>
      <c r="N677" s="569"/>
      <c r="O677" s="569"/>
      <c r="P677" s="569"/>
      <c r="Q677" s="569"/>
      <c r="R677" s="569"/>
      <c r="S677" s="569"/>
      <c r="T677" s="569"/>
      <c r="U677" s="569"/>
      <c r="V677" s="569"/>
      <c r="W677" s="569"/>
      <c r="X677" s="569"/>
      <c r="Y677" s="569"/>
      <c r="Z677" s="569"/>
    </row>
    <row r="678">
      <c r="A678" s="569"/>
      <c r="B678" s="569"/>
      <c r="C678" s="569"/>
      <c r="D678" s="569"/>
      <c r="E678" s="569"/>
      <c r="F678" s="569"/>
      <c r="G678" s="569"/>
      <c r="H678" s="569"/>
      <c r="I678" s="569"/>
      <c r="J678" s="569"/>
      <c r="K678" s="569"/>
      <c r="L678" s="569"/>
      <c r="M678" s="569"/>
      <c r="N678" s="569"/>
      <c r="O678" s="569"/>
      <c r="P678" s="569"/>
      <c r="Q678" s="569"/>
      <c r="R678" s="569"/>
      <c r="S678" s="569"/>
      <c r="T678" s="569"/>
      <c r="U678" s="569"/>
      <c r="V678" s="569"/>
      <c r="W678" s="569"/>
      <c r="X678" s="569"/>
      <c r="Y678" s="569"/>
      <c r="Z678" s="569"/>
    </row>
    <row r="679">
      <c r="A679" s="569"/>
      <c r="B679" s="569"/>
      <c r="C679" s="569"/>
      <c r="D679" s="569"/>
      <c r="E679" s="569"/>
      <c r="F679" s="569"/>
      <c r="G679" s="569"/>
      <c r="H679" s="569"/>
      <c r="I679" s="569"/>
      <c r="J679" s="569"/>
      <c r="K679" s="569"/>
      <c r="L679" s="569"/>
      <c r="M679" s="569"/>
      <c r="N679" s="569"/>
      <c r="O679" s="569"/>
      <c r="P679" s="569"/>
      <c r="Q679" s="569"/>
      <c r="R679" s="569"/>
      <c r="S679" s="569"/>
      <c r="T679" s="569"/>
      <c r="U679" s="569"/>
      <c r="V679" s="569"/>
      <c r="W679" s="569"/>
      <c r="X679" s="569"/>
      <c r="Y679" s="569"/>
      <c r="Z679" s="569"/>
    </row>
    <row r="680">
      <c r="A680" s="569"/>
      <c r="B680" s="569"/>
      <c r="C680" s="569"/>
      <c r="D680" s="569"/>
      <c r="E680" s="569"/>
      <c r="F680" s="569"/>
      <c r="G680" s="569"/>
      <c r="H680" s="569"/>
      <c r="I680" s="569"/>
      <c r="J680" s="569"/>
      <c r="K680" s="569"/>
      <c r="L680" s="569"/>
      <c r="M680" s="569"/>
      <c r="N680" s="569"/>
      <c r="O680" s="569"/>
      <c r="P680" s="569"/>
      <c r="Q680" s="569"/>
      <c r="R680" s="569"/>
      <c r="S680" s="569"/>
      <c r="T680" s="569"/>
      <c r="U680" s="569"/>
      <c r="V680" s="569"/>
      <c r="W680" s="569"/>
      <c r="X680" s="569"/>
      <c r="Y680" s="569"/>
      <c r="Z680" s="569"/>
    </row>
    <row r="681">
      <c r="A681" s="569"/>
      <c r="B681" s="569"/>
      <c r="C681" s="569"/>
      <c r="D681" s="569"/>
      <c r="E681" s="569"/>
      <c r="F681" s="569"/>
      <c r="G681" s="569"/>
      <c r="H681" s="569"/>
      <c r="I681" s="569"/>
      <c r="J681" s="569"/>
      <c r="K681" s="569"/>
      <c r="L681" s="569"/>
      <c r="M681" s="569"/>
      <c r="N681" s="569"/>
      <c r="O681" s="569"/>
      <c r="P681" s="569"/>
      <c r="Q681" s="569"/>
      <c r="R681" s="569"/>
      <c r="S681" s="569"/>
      <c r="T681" s="569"/>
      <c r="U681" s="569"/>
      <c r="V681" s="569"/>
      <c r="W681" s="569"/>
      <c r="X681" s="569"/>
      <c r="Y681" s="569"/>
      <c r="Z681" s="569"/>
    </row>
    <row r="682">
      <c r="A682" s="569"/>
      <c r="B682" s="569"/>
      <c r="C682" s="569"/>
      <c r="D682" s="569"/>
      <c r="E682" s="569"/>
      <c r="F682" s="569"/>
      <c r="G682" s="569"/>
      <c r="H682" s="569"/>
      <c r="I682" s="569"/>
      <c r="J682" s="569"/>
      <c r="K682" s="569"/>
      <c r="L682" s="569"/>
      <c r="M682" s="569"/>
      <c r="N682" s="569"/>
      <c r="O682" s="569"/>
      <c r="P682" s="569"/>
      <c r="Q682" s="569"/>
      <c r="R682" s="569"/>
      <c r="S682" s="569"/>
      <c r="T682" s="569"/>
      <c r="U682" s="569"/>
      <c r="V682" s="569"/>
      <c r="W682" s="569"/>
      <c r="X682" s="569"/>
      <c r="Y682" s="569"/>
      <c r="Z682" s="569"/>
    </row>
    <row r="683">
      <c r="A683" s="569"/>
      <c r="B683" s="569"/>
      <c r="C683" s="569"/>
      <c r="D683" s="569"/>
      <c r="E683" s="569"/>
      <c r="F683" s="569"/>
      <c r="G683" s="569"/>
      <c r="H683" s="569"/>
      <c r="I683" s="569"/>
      <c r="J683" s="569"/>
      <c r="K683" s="569"/>
      <c r="L683" s="569"/>
      <c r="M683" s="569"/>
      <c r="N683" s="569"/>
      <c r="O683" s="569"/>
      <c r="P683" s="569"/>
      <c r="Q683" s="569"/>
      <c r="R683" s="569"/>
      <c r="S683" s="569"/>
      <c r="T683" s="569"/>
      <c r="U683" s="569"/>
      <c r="V683" s="569"/>
      <c r="W683" s="569"/>
      <c r="X683" s="569"/>
      <c r="Y683" s="569"/>
      <c r="Z683" s="569"/>
    </row>
    <row r="684">
      <c r="A684" s="569"/>
      <c r="B684" s="569"/>
      <c r="C684" s="569"/>
      <c r="D684" s="569"/>
      <c r="E684" s="569"/>
      <c r="F684" s="569"/>
      <c r="G684" s="569"/>
      <c r="H684" s="569"/>
      <c r="I684" s="569"/>
      <c r="J684" s="569"/>
      <c r="K684" s="569"/>
      <c r="L684" s="569"/>
      <c r="M684" s="569"/>
      <c r="N684" s="569"/>
      <c r="O684" s="569"/>
      <c r="P684" s="569"/>
      <c r="Q684" s="569"/>
      <c r="R684" s="569"/>
      <c r="S684" s="569"/>
      <c r="T684" s="569"/>
      <c r="U684" s="569"/>
      <c r="V684" s="569"/>
      <c r="W684" s="569"/>
      <c r="X684" s="569"/>
      <c r="Y684" s="569"/>
      <c r="Z684" s="569"/>
    </row>
    <row r="685">
      <c r="A685" s="569"/>
      <c r="B685" s="569"/>
      <c r="C685" s="569"/>
      <c r="D685" s="569"/>
      <c r="E685" s="569"/>
      <c r="F685" s="569"/>
      <c r="G685" s="569"/>
      <c r="H685" s="569"/>
      <c r="I685" s="569"/>
      <c r="J685" s="569"/>
      <c r="K685" s="569"/>
      <c r="L685" s="569"/>
      <c r="M685" s="569"/>
      <c r="N685" s="569"/>
      <c r="O685" s="569"/>
      <c r="P685" s="569"/>
      <c r="Q685" s="569"/>
      <c r="R685" s="569"/>
      <c r="S685" s="569"/>
      <c r="T685" s="569"/>
      <c r="U685" s="569"/>
      <c r="V685" s="569"/>
      <c r="W685" s="569"/>
      <c r="X685" s="569"/>
      <c r="Y685" s="569"/>
      <c r="Z685" s="569"/>
    </row>
    <row r="686">
      <c r="A686" s="569"/>
      <c r="B686" s="569"/>
      <c r="C686" s="569"/>
      <c r="D686" s="569"/>
      <c r="E686" s="569"/>
      <c r="F686" s="569"/>
      <c r="G686" s="569"/>
      <c r="H686" s="569"/>
      <c r="I686" s="569"/>
      <c r="J686" s="569"/>
      <c r="K686" s="569"/>
      <c r="L686" s="569"/>
      <c r="M686" s="569"/>
      <c r="N686" s="569"/>
      <c r="O686" s="569"/>
      <c r="P686" s="569"/>
      <c r="Q686" s="569"/>
      <c r="R686" s="569"/>
      <c r="S686" s="569"/>
      <c r="T686" s="569"/>
      <c r="U686" s="569"/>
      <c r="V686" s="569"/>
      <c r="W686" s="569"/>
      <c r="X686" s="569"/>
      <c r="Y686" s="569"/>
      <c r="Z686" s="569"/>
    </row>
    <row r="687">
      <c r="A687" s="569"/>
      <c r="B687" s="569"/>
      <c r="C687" s="569"/>
      <c r="D687" s="569"/>
      <c r="E687" s="569"/>
      <c r="F687" s="569"/>
      <c r="G687" s="569"/>
      <c r="H687" s="569"/>
      <c r="I687" s="569"/>
      <c r="J687" s="569"/>
      <c r="K687" s="569"/>
      <c r="L687" s="569"/>
      <c r="M687" s="569"/>
      <c r="N687" s="569"/>
      <c r="O687" s="569"/>
      <c r="P687" s="569"/>
      <c r="Q687" s="569"/>
      <c r="R687" s="569"/>
      <c r="S687" s="569"/>
      <c r="T687" s="569"/>
      <c r="U687" s="569"/>
      <c r="V687" s="569"/>
      <c r="W687" s="569"/>
      <c r="X687" s="569"/>
      <c r="Y687" s="569"/>
      <c r="Z687" s="569"/>
    </row>
    <row r="688">
      <c r="A688" s="569"/>
      <c r="B688" s="569"/>
      <c r="C688" s="569"/>
      <c r="D688" s="569"/>
      <c r="E688" s="569"/>
      <c r="F688" s="569"/>
      <c r="G688" s="569"/>
      <c r="H688" s="569"/>
      <c r="I688" s="569"/>
      <c r="J688" s="569"/>
      <c r="K688" s="569"/>
      <c r="L688" s="569"/>
      <c r="M688" s="569"/>
      <c r="N688" s="569"/>
      <c r="O688" s="569"/>
      <c r="P688" s="569"/>
      <c r="Q688" s="569"/>
      <c r="R688" s="569"/>
      <c r="S688" s="569"/>
      <c r="T688" s="569"/>
      <c r="U688" s="569"/>
      <c r="V688" s="569"/>
      <c r="W688" s="569"/>
      <c r="X688" s="569"/>
      <c r="Y688" s="569"/>
      <c r="Z688" s="569"/>
    </row>
    <row r="689">
      <c r="A689" s="569"/>
      <c r="B689" s="569"/>
      <c r="C689" s="569"/>
      <c r="D689" s="569"/>
      <c r="E689" s="569"/>
      <c r="F689" s="569"/>
      <c r="G689" s="569"/>
      <c r="H689" s="569"/>
      <c r="I689" s="569"/>
      <c r="J689" s="569"/>
      <c r="K689" s="569"/>
      <c r="L689" s="569"/>
      <c r="M689" s="569"/>
      <c r="N689" s="569"/>
      <c r="O689" s="569"/>
      <c r="P689" s="569"/>
      <c r="Q689" s="569"/>
      <c r="R689" s="569"/>
      <c r="S689" s="569"/>
      <c r="T689" s="569"/>
      <c r="U689" s="569"/>
      <c r="V689" s="569"/>
      <c r="W689" s="569"/>
      <c r="X689" s="569"/>
      <c r="Y689" s="569"/>
      <c r="Z689" s="569"/>
    </row>
    <row r="690">
      <c r="A690" s="569"/>
      <c r="B690" s="569"/>
      <c r="C690" s="569"/>
      <c r="D690" s="569"/>
      <c r="E690" s="569"/>
      <c r="F690" s="569"/>
      <c r="G690" s="569"/>
      <c r="H690" s="569"/>
      <c r="I690" s="569"/>
      <c r="J690" s="569"/>
      <c r="K690" s="569"/>
      <c r="L690" s="569"/>
      <c r="M690" s="569"/>
      <c r="N690" s="569"/>
      <c r="O690" s="569"/>
      <c r="P690" s="569"/>
      <c r="Q690" s="569"/>
      <c r="R690" s="569"/>
      <c r="S690" s="569"/>
      <c r="T690" s="569"/>
      <c r="U690" s="569"/>
      <c r="V690" s="569"/>
      <c r="W690" s="569"/>
      <c r="X690" s="569"/>
      <c r="Y690" s="569"/>
      <c r="Z690" s="569"/>
    </row>
    <row r="691">
      <c r="A691" s="569"/>
      <c r="B691" s="569"/>
      <c r="C691" s="569"/>
      <c r="D691" s="569"/>
      <c r="E691" s="569"/>
      <c r="F691" s="569"/>
      <c r="G691" s="569"/>
      <c r="H691" s="569"/>
      <c r="I691" s="569"/>
      <c r="J691" s="569"/>
      <c r="K691" s="569"/>
      <c r="L691" s="569"/>
      <c r="M691" s="569"/>
      <c r="N691" s="569"/>
      <c r="O691" s="569"/>
      <c r="P691" s="569"/>
      <c r="Q691" s="569"/>
      <c r="R691" s="569"/>
      <c r="S691" s="569"/>
      <c r="T691" s="569"/>
      <c r="U691" s="569"/>
      <c r="V691" s="569"/>
      <c r="W691" s="569"/>
      <c r="X691" s="569"/>
      <c r="Y691" s="569"/>
      <c r="Z691" s="569"/>
    </row>
    <row r="692">
      <c r="A692" s="569"/>
      <c r="B692" s="569"/>
      <c r="C692" s="569"/>
      <c r="D692" s="569"/>
      <c r="E692" s="569"/>
      <c r="F692" s="569"/>
      <c r="G692" s="569"/>
      <c r="H692" s="569"/>
      <c r="I692" s="569"/>
      <c r="J692" s="569"/>
      <c r="K692" s="569"/>
      <c r="L692" s="569"/>
      <c r="M692" s="569"/>
      <c r="N692" s="569"/>
      <c r="O692" s="569"/>
      <c r="P692" s="569"/>
      <c r="Q692" s="569"/>
      <c r="R692" s="569"/>
      <c r="S692" s="569"/>
      <c r="T692" s="569"/>
      <c r="U692" s="569"/>
      <c r="V692" s="569"/>
      <c r="W692" s="569"/>
      <c r="X692" s="569"/>
      <c r="Y692" s="569"/>
      <c r="Z692" s="569"/>
    </row>
    <row r="693">
      <c r="A693" s="569"/>
      <c r="B693" s="569"/>
      <c r="C693" s="569"/>
      <c r="D693" s="569"/>
      <c r="E693" s="569"/>
      <c r="F693" s="569"/>
      <c r="G693" s="569"/>
      <c r="H693" s="569"/>
      <c r="I693" s="569"/>
      <c r="J693" s="569"/>
      <c r="K693" s="569"/>
      <c r="L693" s="569"/>
      <c r="M693" s="569"/>
      <c r="N693" s="569"/>
      <c r="O693" s="569"/>
      <c r="P693" s="569"/>
      <c r="Q693" s="569"/>
      <c r="R693" s="569"/>
      <c r="S693" s="569"/>
      <c r="T693" s="569"/>
      <c r="U693" s="569"/>
      <c r="V693" s="569"/>
      <c r="W693" s="569"/>
      <c r="X693" s="569"/>
      <c r="Y693" s="569"/>
      <c r="Z693" s="569"/>
    </row>
    <row r="694">
      <c r="A694" s="569"/>
      <c r="B694" s="569"/>
      <c r="C694" s="569"/>
      <c r="D694" s="569"/>
      <c r="E694" s="569"/>
      <c r="F694" s="569"/>
      <c r="G694" s="569"/>
      <c r="H694" s="569"/>
      <c r="I694" s="569"/>
      <c r="J694" s="569"/>
      <c r="K694" s="569"/>
      <c r="L694" s="569"/>
      <c r="M694" s="569"/>
      <c r="N694" s="569"/>
      <c r="O694" s="569"/>
      <c r="P694" s="569"/>
      <c r="Q694" s="569"/>
      <c r="R694" s="569"/>
      <c r="S694" s="569"/>
      <c r="T694" s="569"/>
      <c r="U694" s="569"/>
      <c r="V694" s="569"/>
      <c r="W694" s="569"/>
      <c r="X694" s="569"/>
      <c r="Y694" s="569"/>
      <c r="Z694" s="569"/>
    </row>
    <row r="695">
      <c r="A695" s="569"/>
      <c r="B695" s="569"/>
      <c r="C695" s="569"/>
      <c r="D695" s="569"/>
      <c r="E695" s="569"/>
      <c r="F695" s="569"/>
      <c r="G695" s="569"/>
      <c r="H695" s="569"/>
      <c r="I695" s="569"/>
      <c r="J695" s="569"/>
      <c r="K695" s="569"/>
      <c r="L695" s="569"/>
      <c r="M695" s="569"/>
      <c r="N695" s="569"/>
      <c r="O695" s="569"/>
      <c r="P695" s="569"/>
      <c r="Q695" s="569"/>
      <c r="R695" s="569"/>
      <c r="S695" s="569"/>
      <c r="T695" s="569"/>
      <c r="U695" s="569"/>
      <c r="V695" s="569"/>
      <c r="W695" s="569"/>
      <c r="X695" s="569"/>
      <c r="Y695" s="569"/>
      <c r="Z695" s="569"/>
    </row>
    <row r="696">
      <c r="A696" s="569"/>
      <c r="B696" s="569"/>
      <c r="C696" s="569"/>
      <c r="D696" s="569"/>
      <c r="E696" s="569"/>
      <c r="F696" s="569"/>
      <c r="G696" s="569"/>
      <c r="H696" s="569"/>
      <c r="I696" s="569"/>
      <c r="J696" s="569"/>
      <c r="K696" s="569"/>
      <c r="L696" s="569"/>
      <c r="M696" s="569"/>
      <c r="N696" s="569"/>
      <c r="O696" s="569"/>
      <c r="P696" s="569"/>
      <c r="Q696" s="569"/>
      <c r="R696" s="569"/>
      <c r="S696" s="569"/>
      <c r="T696" s="569"/>
      <c r="U696" s="569"/>
      <c r="V696" s="569"/>
      <c r="W696" s="569"/>
      <c r="X696" s="569"/>
      <c r="Y696" s="569"/>
      <c r="Z696" s="569"/>
    </row>
    <row r="697">
      <c r="A697" s="569"/>
      <c r="B697" s="569"/>
      <c r="C697" s="569"/>
      <c r="D697" s="569"/>
      <c r="E697" s="569"/>
      <c r="F697" s="569"/>
      <c r="G697" s="569"/>
      <c r="H697" s="569"/>
      <c r="I697" s="569"/>
      <c r="J697" s="569"/>
      <c r="K697" s="569"/>
      <c r="L697" s="569"/>
      <c r="M697" s="569"/>
      <c r="N697" s="569"/>
      <c r="O697" s="569"/>
      <c r="P697" s="569"/>
      <c r="Q697" s="569"/>
      <c r="R697" s="569"/>
      <c r="S697" s="569"/>
      <c r="T697" s="569"/>
      <c r="U697" s="569"/>
      <c r="V697" s="569"/>
      <c r="W697" s="569"/>
      <c r="X697" s="569"/>
      <c r="Y697" s="569"/>
      <c r="Z697" s="569"/>
    </row>
    <row r="698">
      <c r="A698" s="569"/>
      <c r="B698" s="569"/>
      <c r="C698" s="569"/>
      <c r="D698" s="569"/>
      <c r="E698" s="569"/>
      <c r="F698" s="569"/>
      <c r="G698" s="569"/>
      <c r="H698" s="569"/>
      <c r="I698" s="569"/>
      <c r="J698" s="569"/>
      <c r="K698" s="569"/>
      <c r="L698" s="569"/>
      <c r="M698" s="569"/>
      <c r="N698" s="569"/>
      <c r="O698" s="569"/>
      <c r="P698" s="569"/>
      <c r="Q698" s="569"/>
      <c r="R698" s="569"/>
      <c r="S698" s="569"/>
      <c r="T698" s="569"/>
      <c r="U698" s="569"/>
      <c r="V698" s="569"/>
      <c r="W698" s="569"/>
      <c r="X698" s="569"/>
      <c r="Y698" s="569"/>
      <c r="Z698" s="569"/>
    </row>
    <row r="699">
      <c r="A699" s="569"/>
      <c r="B699" s="569"/>
      <c r="C699" s="569"/>
      <c r="D699" s="569"/>
      <c r="E699" s="569"/>
      <c r="F699" s="569"/>
      <c r="G699" s="569"/>
      <c r="H699" s="569"/>
      <c r="I699" s="569"/>
      <c r="J699" s="569"/>
      <c r="K699" s="569"/>
      <c r="L699" s="569"/>
      <c r="M699" s="569"/>
      <c r="N699" s="569"/>
      <c r="O699" s="569"/>
      <c r="P699" s="569"/>
      <c r="Q699" s="569"/>
      <c r="R699" s="569"/>
      <c r="S699" s="569"/>
      <c r="T699" s="569"/>
      <c r="U699" s="569"/>
      <c r="V699" s="569"/>
      <c r="W699" s="569"/>
      <c r="X699" s="569"/>
      <c r="Y699" s="569"/>
      <c r="Z699" s="569"/>
    </row>
    <row r="700">
      <c r="A700" s="569"/>
      <c r="B700" s="569"/>
      <c r="C700" s="569"/>
      <c r="D700" s="569"/>
      <c r="E700" s="569"/>
      <c r="F700" s="569"/>
      <c r="G700" s="569"/>
      <c r="H700" s="569"/>
      <c r="I700" s="569"/>
      <c r="J700" s="569"/>
      <c r="K700" s="569"/>
      <c r="L700" s="569"/>
      <c r="M700" s="569"/>
      <c r="N700" s="569"/>
      <c r="O700" s="569"/>
      <c r="P700" s="569"/>
      <c r="Q700" s="569"/>
      <c r="R700" s="569"/>
      <c r="S700" s="569"/>
      <c r="T700" s="569"/>
      <c r="U700" s="569"/>
      <c r="V700" s="569"/>
      <c r="W700" s="569"/>
      <c r="X700" s="569"/>
      <c r="Y700" s="569"/>
      <c r="Z700" s="569"/>
    </row>
    <row r="701">
      <c r="A701" s="569"/>
      <c r="B701" s="569"/>
      <c r="C701" s="569"/>
      <c r="D701" s="569"/>
      <c r="E701" s="569"/>
      <c r="F701" s="569"/>
      <c r="G701" s="569"/>
      <c r="H701" s="569"/>
      <c r="I701" s="569"/>
      <c r="J701" s="569"/>
      <c r="K701" s="569"/>
      <c r="L701" s="569"/>
      <c r="M701" s="569"/>
      <c r="N701" s="569"/>
      <c r="O701" s="569"/>
      <c r="P701" s="569"/>
      <c r="Q701" s="569"/>
      <c r="R701" s="569"/>
      <c r="S701" s="569"/>
      <c r="T701" s="569"/>
      <c r="U701" s="569"/>
      <c r="V701" s="569"/>
      <c r="W701" s="569"/>
      <c r="X701" s="569"/>
      <c r="Y701" s="569"/>
      <c r="Z701" s="569"/>
    </row>
    <row r="702">
      <c r="A702" s="569"/>
      <c r="B702" s="569"/>
      <c r="C702" s="569"/>
      <c r="D702" s="569"/>
      <c r="E702" s="569"/>
      <c r="F702" s="569"/>
      <c r="G702" s="569"/>
      <c r="H702" s="569"/>
      <c r="I702" s="569"/>
      <c r="J702" s="569"/>
      <c r="K702" s="569"/>
      <c r="L702" s="569"/>
      <c r="M702" s="569"/>
      <c r="N702" s="569"/>
      <c r="O702" s="569"/>
      <c r="P702" s="569"/>
      <c r="Q702" s="569"/>
      <c r="R702" s="569"/>
      <c r="S702" s="569"/>
      <c r="T702" s="569"/>
      <c r="U702" s="569"/>
      <c r="V702" s="569"/>
      <c r="W702" s="569"/>
      <c r="X702" s="569"/>
      <c r="Y702" s="569"/>
      <c r="Z702" s="569"/>
    </row>
    <row r="703">
      <c r="A703" s="569"/>
      <c r="B703" s="569"/>
      <c r="C703" s="569"/>
      <c r="D703" s="569"/>
      <c r="E703" s="569"/>
      <c r="F703" s="569"/>
      <c r="G703" s="569"/>
      <c r="H703" s="569"/>
      <c r="I703" s="569"/>
      <c r="J703" s="569"/>
      <c r="K703" s="569"/>
      <c r="L703" s="569"/>
      <c r="M703" s="569"/>
      <c r="N703" s="569"/>
      <c r="O703" s="569"/>
      <c r="P703" s="569"/>
      <c r="Q703" s="569"/>
      <c r="R703" s="569"/>
      <c r="S703" s="569"/>
      <c r="T703" s="569"/>
      <c r="U703" s="569"/>
      <c r="V703" s="569"/>
      <c r="W703" s="569"/>
      <c r="X703" s="569"/>
      <c r="Y703" s="569"/>
      <c r="Z703" s="569"/>
    </row>
    <row r="704">
      <c r="A704" s="569"/>
      <c r="B704" s="569"/>
      <c r="C704" s="569"/>
      <c r="D704" s="569"/>
      <c r="E704" s="569"/>
      <c r="F704" s="569"/>
      <c r="G704" s="569"/>
      <c r="H704" s="569"/>
      <c r="I704" s="569"/>
      <c r="J704" s="569"/>
      <c r="K704" s="569"/>
      <c r="L704" s="569"/>
      <c r="M704" s="569"/>
      <c r="N704" s="569"/>
      <c r="O704" s="569"/>
      <c r="P704" s="569"/>
      <c r="Q704" s="569"/>
      <c r="R704" s="569"/>
      <c r="S704" s="569"/>
      <c r="T704" s="569"/>
      <c r="U704" s="569"/>
      <c r="V704" s="569"/>
      <c r="W704" s="569"/>
      <c r="X704" s="569"/>
      <c r="Y704" s="569"/>
      <c r="Z704" s="569"/>
    </row>
    <row r="705">
      <c r="A705" s="569"/>
      <c r="B705" s="569"/>
      <c r="C705" s="569"/>
      <c r="D705" s="569"/>
      <c r="E705" s="569"/>
      <c r="F705" s="569"/>
      <c r="G705" s="569"/>
      <c r="H705" s="569"/>
      <c r="I705" s="569"/>
      <c r="J705" s="569"/>
      <c r="K705" s="569"/>
      <c r="L705" s="569"/>
      <c r="M705" s="569"/>
      <c r="N705" s="569"/>
      <c r="O705" s="569"/>
      <c r="P705" s="569"/>
      <c r="Q705" s="569"/>
      <c r="R705" s="569"/>
      <c r="S705" s="569"/>
      <c r="T705" s="569"/>
      <c r="U705" s="569"/>
      <c r="V705" s="569"/>
      <c r="W705" s="569"/>
      <c r="X705" s="569"/>
      <c r="Y705" s="569"/>
      <c r="Z705" s="569"/>
    </row>
    <row r="706">
      <c r="A706" s="569"/>
      <c r="B706" s="569"/>
      <c r="C706" s="569"/>
      <c r="D706" s="569"/>
      <c r="E706" s="569"/>
      <c r="F706" s="569"/>
      <c r="G706" s="569"/>
      <c r="H706" s="569"/>
      <c r="I706" s="569"/>
      <c r="J706" s="569"/>
      <c r="K706" s="569"/>
      <c r="L706" s="569"/>
      <c r="M706" s="569"/>
      <c r="N706" s="569"/>
      <c r="O706" s="569"/>
      <c r="P706" s="569"/>
      <c r="Q706" s="569"/>
      <c r="R706" s="569"/>
      <c r="S706" s="569"/>
      <c r="T706" s="569"/>
      <c r="U706" s="569"/>
      <c r="V706" s="569"/>
      <c r="W706" s="569"/>
      <c r="X706" s="569"/>
      <c r="Y706" s="569"/>
      <c r="Z706" s="569"/>
    </row>
    <row r="707">
      <c r="A707" s="569"/>
      <c r="B707" s="569"/>
      <c r="C707" s="569"/>
      <c r="D707" s="569"/>
      <c r="E707" s="569"/>
      <c r="F707" s="569"/>
      <c r="G707" s="569"/>
      <c r="H707" s="569"/>
      <c r="I707" s="569"/>
      <c r="J707" s="569"/>
      <c r="K707" s="569"/>
      <c r="L707" s="569"/>
      <c r="M707" s="569"/>
      <c r="N707" s="569"/>
      <c r="O707" s="569"/>
      <c r="P707" s="569"/>
      <c r="Q707" s="569"/>
      <c r="R707" s="569"/>
      <c r="S707" s="569"/>
      <c r="T707" s="569"/>
      <c r="U707" s="569"/>
      <c r="V707" s="569"/>
      <c r="W707" s="569"/>
      <c r="X707" s="569"/>
      <c r="Y707" s="569"/>
      <c r="Z707" s="569"/>
    </row>
    <row r="708">
      <c r="A708" s="569"/>
      <c r="B708" s="569"/>
      <c r="C708" s="569"/>
      <c r="D708" s="569"/>
      <c r="E708" s="569"/>
      <c r="F708" s="569"/>
      <c r="G708" s="569"/>
      <c r="H708" s="569"/>
      <c r="I708" s="569"/>
      <c r="J708" s="569"/>
      <c r="K708" s="569"/>
      <c r="L708" s="569"/>
      <c r="M708" s="569"/>
      <c r="N708" s="569"/>
      <c r="O708" s="569"/>
      <c r="P708" s="569"/>
      <c r="Q708" s="569"/>
      <c r="R708" s="569"/>
      <c r="S708" s="569"/>
      <c r="T708" s="569"/>
      <c r="U708" s="569"/>
      <c r="V708" s="569"/>
      <c r="W708" s="569"/>
      <c r="X708" s="569"/>
      <c r="Y708" s="569"/>
      <c r="Z708" s="569"/>
    </row>
    <row r="709">
      <c r="A709" s="569"/>
      <c r="B709" s="569"/>
      <c r="C709" s="569"/>
      <c r="D709" s="569"/>
      <c r="E709" s="569"/>
      <c r="F709" s="569"/>
      <c r="G709" s="569"/>
      <c r="H709" s="569"/>
      <c r="I709" s="569"/>
      <c r="J709" s="569"/>
      <c r="K709" s="569"/>
      <c r="L709" s="569"/>
      <c r="M709" s="569"/>
      <c r="N709" s="569"/>
      <c r="O709" s="569"/>
      <c r="P709" s="569"/>
      <c r="Q709" s="569"/>
      <c r="R709" s="569"/>
      <c r="S709" s="569"/>
      <c r="T709" s="569"/>
      <c r="U709" s="569"/>
      <c r="V709" s="569"/>
      <c r="W709" s="569"/>
      <c r="X709" s="569"/>
      <c r="Y709" s="569"/>
      <c r="Z709" s="569"/>
    </row>
    <row r="710">
      <c r="A710" s="569"/>
      <c r="B710" s="569"/>
      <c r="C710" s="569"/>
      <c r="D710" s="569"/>
      <c r="E710" s="569"/>
      <c r="F710" s="569"/>
      <c r="G710" s="569"/>
      <c r="H710" s="569"/>
      <c r="I710" s="569"/>
      <c r="J710" s="569"/>
      <c r="K710" s="569"/>
      <c r="L710" s="569"/>
      <c r="M710" s="569"/>
      <c r="N710" s="569"/>
      <c r="O710" s="569"/>
      <c r="P710" s="569"/>
      <c r="Q710" s="569"/>
      <c r="R710" s="569"/>
      <c r="S710" s="569"/>
      <c r="T710" s="569"/>
      <c r="U710" s="569"/>
      <c r="V710" s="569"/>
      <c r="W710" s="569"/>
      <c r="X710" s="569"/>
      <c r="Y710" s="569"/>
      <c r="Z710" s="569"/>
    </row>
    <row r="711">
      <c r="A711" s="569"/>
      <c r="B711" s="569"/>
      <c r="C711" s="569"/>
      <c r="D711" s="569"/>
      <c r="E711" s="569"/>
      <c r="F711" s="569"/>
      <c r="G711" s="569"/>
      <c r="H711" s="569"/>
      <c r="I711" s="569"/>
      <c r="J711" s="569"/>
      <c r="K711" s="569"/>
      <c r="L711" s="569"/>
      <c r="M711" s="569"/>
      <c r="N711" s="569"/>
      <c r="O711" s="569"/>
      <c r="P711" s="569"/>
      <c r="Q711" s="569"/>
      <c r="R711" s="569"/>
      <c r="S711" s="569"/>
      <c r="T711" s="569"/>
      <c r="U711" s="569"/>
      <c r="V711" s="569"/>
      <c r="W711" s="569"/>
      <c r="X711" s="569"/>
      <c r="Y711" s="569"/>
      <c r="Z711" s="569"/>
    </row>
    <row r="712">
      <c r="A712" s="569"/>
      <c r="B712" s="569"/>
      <c r="C712" s="569"/>
      <c r="D712" s="569"/>
      <c r="E712" s="569"/>
      <c r="F712" s="569"/>
      <c r="G712" s="569"/>
      <c r="H712" s="569"/>
      <c r="I712" s="569"/>
      <c r="J712" s="569"/>
      <c r="K712" s="569"/>
      <c r="L712" s="569"/>
      <c r="M712" s="569"/>
      <c r="N712" s="569"/>
      <c r="O712" s="569"/>
      <c r="P712" s="569"/>
      <c r="Q712" s="569"/>
      <c r="R712" s="569"/>
      <c r="S712" s="569"/>
      <c r="T712" s="569"/>
      <c r="U712" s="569"/>
      <c r="V712" s="569"/>
      <c r="W712" s="569"/>
      <c r="X712" s="569"/>
      <c r="Y712" s="569"/>
      <c r="Z712" s="569"/>
    </row>
    <row r="713">
      <c r="A713" s="569"/>
      <c r="B713" s="569"/>
      <c r="C713" s="569"/>
      <c r="D713" s="569"/>
      <c r="E713" s="569"/>
      <c r="F713" s="569"/>
      <c r="G713" s="569"/>
      <c r="H713" s="569"/>
      <c r="I713" s="569"/>
      <c r="J713" s="569"/>
      <c r="K713" s="569"/>
      <c r="L713" s="569"/>
      <c r="M713" s="569"/>
      <c r="N713" s="569"/>
      <c r="O713" s="569"/>
      <c r="P713" s="569"/>
      <c r="Q713" s="569"/>
      <c r="R713" s="569"/>
      <c r="S713" s="569"/>
      <c r="T713" s="569"/>
      <c r="U713" s="569"/>
      <c r="V713" s="569"/>
      <c r="W713" s="569"/>
      <c r="X713" s="569"/>
      <c r="Y713" s="569"/>
      <c r="Z713" s="569"/>
    </row>
    <row r="714">
      <c r="A714" s="569"/>
      <c r="B714" s="569"/>
      <c r="C714" s="569"/>
      <c r="D714" s="569"/>
      <c r="E714" s="569"/>
      <c r="F714" s="569"/>
      <c r="G714" s="569"/>
      <c r="H714" s="569"/>
      <c r="I714" s="569"/>
      <c r="J714" s="569"/>
      <c r="K714" s="569"/>
      <c r="L714" s="569"/>
      <c r="M714" s="569"/>
      <c r="N714" s="569"/>
      <c r="O714" s="569"/>
      <c r="P714" s="569"/>
      <c r="Q714" s="569"/>
      <c r="R714" s="569"/>
      <c r="S714" s="569"/>
      <c r="T714" s="569"/>
      <c r="U714" s="569"/>
      <c r="V714" s="569"/>
      <c r="W714" s="569"/>
      <c r="X714" s="569"/>
      <c r="Y714" s="569"/>
      <c r="Z714" s="569"/>
    </row>
    <row r="715">
      <c r="A715" s="569"/>
      <c r="B715" s="569"/>
      <c r="C715" s="569"/>
      <c r="D715" s="569"/>
      <c r="E715" s="569"/>
      <c r="F715" s="569"/>
      <c r="G715" s="569"/>
      <c r="H715" s="569"/>
      <c r="I715" s="569"/>
      <c r="J715" s="569"/>
      <c r="K715" s="569"/>
      <c r="L715" s="569"/>
      <c r="M715" s="569"/>
      <c r="N715" s="569"/>
      <c r="O715" s="569"/>
      <c r="P715" s="569"/>
      <c r="Q715" s="569"/>
      <c r="R715" s="569"/>
      <c r="S715" s="569"/>
      <c r="T715" s="569"/>
      <c r="U715" s="569"/>
      <c r="V715" s="569"/>
      <c r="W715" s="569"/>
      <c r="X715" s="569"/>
      <c r="Y715" s="569"/>
      <c r="Z715" s="569"/>
    </row>
    <row r="716">
      <c r="A716" s="569"/>
      <c r="B716" s="569"/>
      <c r="C716" s="569"/>
      <c r="D716" s="569"/>
      <c r="E716" s="569"/>
      <c r="F716" s="569"/>
      <c r="G716" s="569"/>
      <c r="H716" s="569"/>
      <c r="I716" s="569"/>
      <c r="J716" s="569"/>
      <c r="K716" s="569"/>
      <c r="L716" s="569"/>
      <c r="M716" s="569"/>
      <c r="N716" s="569"/>
      <c r="O716" s="569"/>
      <c r="P716" s="569"/>
      <c r="Q716" s="569"/>
      <c r="R716" s="569"/>
      <c r="S716" s="569"/>
      <c r="T716" s="569"/>
      <c r="U716" s="569"/>
      <c r="V716" s="569"/>
      <c r="W716" s="569"/>
      <c r="X716" s="569"/>
      <c r="Y716" s="569"/>
      <c r="Z716" s="569"/>
    </row>
    <row r="717">
      <c r="A717" s="569"/>
      <c r="B717" s="569"/>
      <c r="C717" s="569"/>
      <c r="D717" s="569"/>
      <c r="E717" s="569"/>
      <c r="F717" s="569"/>
      <c r="G717" s="569"/>
      <c r="H717" s="569"/>
      <c r="I717" s="569"/>
      <c r="J717" s="569"/>
      <c r="K717" s="569"/>
      <c r="L717" s="569"/>
      <c r="M717" s="569"/>
      <c r="N717" s="569"/>
      <c r="O717" s="569"/>
      <c r="P717" s="569"/>
      <c r="Q717" s="569"/>
      <c r="R717" s="569"/>
      <c r="S717" s="569"/>
      <c r="T717" s="569"/>
      <c r="U717" s="569"/>
      <c r="V717" s="569"/>
      <c r="W717" s="569"/>
      <c r="X717" s="569"/>
      <c r="Y717" s="569"/>
      <c r="Z717" s="569"/>
    </row>
    <row r="718">
      <c r="A718" s="569"/>
      <c r="B718" s="569"/>
      <c r="C718" s="569"/>
      <c r="D718" s="569"/>
      <c r="E718" s="569"/>
      <c r="F718" s="569"/>
      <c r="G718" s="569"/>
      <c r="H718" s="569"/>
      <c r="I718" s="569"/>
      <c r="J718" s="569"/>
      <c r="K718" s="569"/>
      <c r="L718" s="569"/>
      <c r="M718" s="569"/>
      <c r="N718" s="569"/>
      <c r="O718" s="569"/>
      <c r="P718" s="569"/>
      <c r="Q718" s="569"/>
      <c r="R718" s="569"/>
      <c r="S718" s="569"/>
      <c r="T718" s="569"/>
      <c r="U718" s="569"/>
      <c r="V718" s="569"/>
      <c r="W718" s="569"/>
      <c r="X718" s="569"/>
      <c r="Y718" s="569"/>
      <c r="Z718" s="569"/>
    </row>
    <row r="719">
      <c r="A719" s="569"/>
      <c r="B719" s="569"/>
      <c r="C719" s="569"/>
      <c r="D719" s="569"/>
      <c r="E719" s="569"/>
      <c r="F719" s="569"/>
      <c r="G719" s="569"/>
      <c r="H719" s="569"/>
      <c r="I719" s="569"/>
      <c r="J719" s="569"/>
      <c r="K719" s="569"/>
      <c r="L719" s="569"/>
      <c r="M719" s="569"/>
      <c r="N719" s="569"/>
      <c r="O719" s="569"/>
      <c r="P719" s="569"/>
      <c r="Q719" s="569"/>
      <c r="R719" s="569"/>
      <c r="S719" s="569"/>
      <c r="T719" s="569"/>
      <c r="U719" s="569"/>
      <c r="V719" s="569"/>
      <c r="W719" s="569"/>
      <c r="X719" s="569"/>
      <c r="Y719" s="569"/>
      <c r="Z719" s="569"/>
    </row>
    <row r="720">
      <c r="A720" s="569"/>
      <c r="B720" s="569"/>
      <c r="C720" s="569"/>
      <c r="D720" s="569"/>
      <c r="E720" s="569"/>
      <c r="F720" s="569"/>
      <c r="G720" s="569"/>
      <c r="H720" s="569"/>
      <c r="I720" s="569"/>
      <c r="J720" s="569"/>
      <c r="K720" s="569"/>
      <c r="L720" s="569"/>
      <c r="M720" s="569"/>
      <c r="N720" s="569"/>
      <c r="O720" s="569"/>
      <c r="P720" s="569"/>
      <c r="Q720" s="569"/>
      <c r="R720" s="569"/>
      <c r="S720" s="569"/>
      <c r="T720" s="569"/>
      <c r="U720" s="569"/>
      <c r="V720" s="569"/>
      <c r="W720" s="569"/>
      <c r="X720" s="569"/>
      <c r="Y720" s="569"/>
      <c r="Z720" s="569"/>
    </row>
    <row r="721">
      <c r="A721" s="569"/>
      <c r="B721" s="569"/>
      <c r="C721" s="569"/>
      <c r="D721" s="569"/>
      <c r="E721" s="569"/>
      <c r="F721" s="569"/>
      <c r="G721" s="569"/>
      <c r="H721" s="569"/>
      <c r="I721" s="569"/>
      <c r="J721" s="569"/>
      <c r="K721" s="569"/>
      <c r="L721" s="569"/>
      <c r="M721" s="569"/>
      <c r="N721" s="569"/>
      <c r="O721" s="569"/>
      <c r="P721" s="569"/>
      <c r="Q721" s="569"/>
      <c r="R721" s="569"/>
      <c r="S721" s="569"/>
      <c r="T721" s="569"/>
      <c r="U721" s="569"/>
      <c r="V721" s="569"/>
      <c r="W721" s="569"/>
      <c r="X721" s="569"/>
      <c r="Y721" s="569"/>
      <c r="Z721" s="569"/>
    </row>
    <row r="722">
      <c r="A722" s="569"/>
      <c r="B722" s="569"/>
      <c r="C722" s="569"/>
      <c r="D722" s="569"/>
      <c r="E722" s="569"/>
      <c r="F722" s="569"/>
      <c r="G722" s="569"/>
      <c r="H722" s="569"/>
      <c r="I722" s="569"/>
      <c r="J722" s="569"/>
      <c r="K722" s="569"/>
      <c r="L722" s="569"/>
      <c r="M722" s="569"/>
      <c r="N722" s="569"/>
      <c r="O722" s="569"/>
      <c r="P722" s="569"/>
      <c r="Q722" s="569"/>
      <c r="R722" s="569"/>
      <c r="S722" s="569"/>
      <c r="T722" s="569"/>
      <c r="U722" s="569"/>
      <c r="V722" s="569"/>
      <c r="W722" s="569"/>
      <c r="X722" s="569"/>
      <c r="Y722" s="569"/>
      <c r="Z722" s="569"/>
    </row>
    <row r="723">
      <c r="A723" s="569"/>
      <c r="B723" s="569"/>
      <c r="C723" s="569"/>
      <c r="D723" s="569"/>
      <c r="E723" s="569"/>
      <c r="F723" s="569"/>
      <c r="G723" s="569"/>
      <c r="H723" s="569"/>
      <c r="I723" s="569"/>
      <c r="J723" s="569"/>
      <c r="K723" s="569"/>
      <c r="L723" s="569"/>
      <c r="M723" s="569"/>
      <c r="N723" s="569"/>
      <c r="O723" s="569"/>
      <c r="P723" s="569"/>
      <c r="Q723" s="569"/>
      <c r="R723" s="569"/>
      <c r="S723" s="569"/>
      <c r="T723" s="569"/>
      <c r="U723" s="569"/>
      <c r="V723" s="569"/>
      <c r="W723" s="569"/>
      <c r="X723" s="569"/>
      <c r="Y723" s="569"/>
      <c r="Z723" s="569"/>
    </row>
    <row r="724">
      <c r="A724" s="569"/>
      <c r="B724" s="569"/>
      <c r="C724" s="569"/>
      <c r="D724" s="569"/>
      <c r="E724" s="569"/>
      <c r="F724" s="569"/>
      <c r="G724" s="569"/>
      <c r="H724" s="569"/>
      <c r="I724" s="569"/>
      <c r="J724" s="569"/>
      <c r="K724" s="569"/>
      <c r="L724" s="569"/>
      <c r="M724" s="569"/>
      <c r="N724" s="569"/>
      <c r="O724" s="569"/>
      <c r="P724" s="569"/>
      <c r="Q724" s="569"/>
      <c r="R724" s="569"/>
      <c r="S724" s="569"/>
      <c r="T724" s="569"/>
      <c r="U724" s="569"/>
      <c r="V724" s="569"/>
      <c r="W724" s="569"/>
      <c r="X724" s="569"/>
      <c r="Y724" s="569"/>
      <c r="Z724" s="569"/>
    </row>
    <row r="725">
      <c r="A725" s="569"/>
      <c r="B725" s="569"/>
      <c r="C725" s="569"/>
      <c r="D725" s="569"/>
      <c r="E725" s="569"/>
      <c r="F725" s="569"/>
      <c r="G725" s="569"/>
      <c r="H725" s="569"/>
      <c r="I725" s="569"/>
      <c r="J725" s="569"/>
      <c r="K725" s="569"/>
      <c r="L725" s="569"/>
      <c r="M725" s="569"/>
      <c r="N725" s="569"/>
      <c r="O725" s="569"/>
      <c r="P725" s="569"/>
      <c r="Q725" s="569"/>
      <c r="R725" s="569"/>
      <c r="S725" s="569"/>
      <c r="T725" s="569"/>
      <c r="U725" s="569"/>
      <c r="V725" s="569"/>
      <c r="W725" s="569"/>
      <c r="X725" s="569"/>
      <c r="Y725" s="569"/>
      <c r="Z725" s="569"/>
    </row>
    <row r="726">
      <c r="A726" s="569"/>
      <c r="B726" s="569"/>
      <c r="C726" s="569"/>
      <c r="D726" s="569"/>
      <c r="E726" s="569"/>
      <c r="F726" s="569"/>
      <c r="G726" s="569"/>
      <c r="H726" s="569"/>
      <c r="I726" s="569"/>
      <c r="J726" s="569"/>
      <c r="K726" s="569"/>
      <c r="L726" s="569"/>
      <c r="M726" s="569"/>
      <c r="N726" s="569"/>
      <c r="O726" s="569"/>
      <c r="P726" s="569"/>
      <c r="Q726" s="569"/>
      <c r="R726" s="569"/>
      <c r="S726" s="569"/>
      <c r="T726" s="569"/>
      <c r="U726" s="569"/>
      <c r="V726" s="569"/>
      <c r="W726" s="569"/>
      <c r="X726" s="569"/>
      <c r="Y726" s="569"/>
      <c r="Z726" s="569"/>
    </row>
    <row r="727">
      <c r="A727" s="569"/>
      <c r="B727" s="569"/>
      <c r="C727" s="569"/>
      <c r="D727" s="569"/>
      <c r="E727" s="569"/>
      <c r="F727" s="569"/>
      <c r="G727" s="569"/>
      <c r="H727" s="569"/>
      <c r="I727" s="569"/>
      <c r="J727" s="569"/>
      <c r="K727" s="569"/>
      <c r="L727" s="569"/>
      <c r="M727" s="569"/>
      <c r="N727" s="569"/>
      <c r="O727" s="569"/>
      <c r="P727" s="569"/>
      <c r="Q727" s="569"/>
      <c r="R727" s="569"/>
      <c r="S727" s="569"/>
      <c r="T727" s="569"/>
      <c r="U727" s="569"/>
      <c r="V727" s="569"/>
      <c r="W727" s="569"/>
      <c r="X727" s="569"/>
      <c r="Y727" s="569"/>
      <c r="Z727" s="569"/>
    </row>
    <row r="728">
      <c r="A728" s="569"/>
      <c r="B728" s="569"/>
      <c r="C728" s="569"/>
      <c r="D728" s="569"/>
      <c r="E728" s="569"/>
      <c r="F728" s="569"/>
      <c r="G728" s="569"/>
      <c r="H728" s="569"/>
      <c r="I728" s="569"/>
      <c r="J728" s="569"/>
      <c r="K728" s="569"/>
      <c r="L728" s="569"/>
      <c r="M728" s="569"/>
      <c r="N728" s="569"/>
      <c r="O728" s="569"/>
      <c r="P728" s="569"/>
      <c r="Q728" s="569"/>
      <c r="R728" s="569"/>
      <c r="S728" s="569"/>
      <c r="T728" s="569"/>
      <c r="U728" s="569"/>
      <c r="V728" s="569"/>
      <c r="W728" s="569"/>
      <c r="X728" s="569"/>
      <c r="Y728" s="569"/>
      <c r="Z728" s="569"/>
    </row>
    <row r="729">
      <c r="A729" s="569"/>
      <c r="B729" s="569"/>
      <c r="C729" s="569"/>
      <c r="D729" s="569"/>
      <c r="E729" s="569"/>
      <c r="F729" s="569"/>
      <c r="G729" s="569"/>
      <c r="H729" s="569"/>
      <c r="I729" s="569"/>
      <c r="J729" s="569"/>
      <c r="K729" s="569"/>
      <c r="L729" s="569"/>
      <c r="M729" s="569"/>
      <c r="N729" s="569"/>
      <c r="O729" s="569"/>
      <c r="P729" s="569"/>
      <c r="Q729" s="569"/>
      <c r="R729" s="569"/>
      <c r="S729" s="569"/>
      <c r="T729" s="569"/>
      <c r="U729" s="569"/>
      <c r="V729" s="569"/>
      <c r="W729" s="569"/>
      <c r="X729" s="569"/>
      <c r="Y729" s="569"/>
      <c r="Z729" s="569"/>
    </row>
    <row r="730">
      <c r="A730" s="569"/>
      <c r="B730" s="569"/>
      <c r="C730" s="569"/>
      <c r="D730" s="569"/>
      <c r="E730" s="569"/>
      <c r="F730" s="569"/>
      <c r="G730" s="569"/>
      <c r="H730" s="569"/>
      <c r="I730" s="569"/>
      <c r="J730" s="569"/>
      <c r="K730" s="569"/>
      <c r="L730" s="569"/>
      <c r="M730" s="569"/>
      <c r="N730" s="569"/>
      <c r="O730" s="569"/>
      <c r="P730" s="569"/>
      <c r="Q730" s="569"/>
      <c r="R730" s="569"/>
      <c r="S730" s="569"/>
      <c r="T730" s="569"/>
      <c r="U730" s="569"/>
      <c r="V730" s="569"/>
      <c r="W730" s="569"/>
      <c r="X730" s="569"/>
      <c r="Y730" s="569"/>
      <c r="Z730" s="569"/>
    </row>
    <row r="731">
      <c r="A731" s="569"/>
      <c r="B731" s="569"/>
      <c r="C731" s="569"/>
      <c r="D731" s="569"/>
      <c r="E731" s="569"/>
      <c r="F731" s="569"/>
      <c r="G731" s="569"/>
      <c r="H731" s="569"/>
      <c r="I731" s="569"/>
      <c r="J731" s="569"/>
      <c r="K731" s="569"/>
      <c r="L731" s="569"/>
      <c r="M731" s="569"/>
      <c r="N731" s="569"/>
      <c r="O731" s="569"/>
      <c r="P731" s="569"/>
      <c r="Q731" s="569"/>
      <c r="R731" s="569"/>
      <c r="S731" s="569"/>
      <c r="T731" s="569"/>
      <c r="U731" s="569"/>
      <c r="V731" s="569"/>
      <c r="W731" s="569"/>
      <c r="X731" s="569"/>
      <c r="Y731" s="569"/>
      <c r="Z731" s="569"/>
    </row>
    <row r="732">
      <c r="A732" s="569"/>
      <c r="B732" s="569"/>
      <c r="C732" s="569"/>
      <c r="D732" s="569"/>
      <c r="E732" s="569"/>
      <c r="F732" s="569"/>
      <c r="G732" s="569"/>
      <c r="H732" s="569"/>
      <c r="I732" s="569"/>
      <c r="J732" s="569"/>
      <c r="K732" s="569"/>
      <c r="L732" s="569"/>
      <c r="M732" s="569"/>
      <c r="N732" s="569"/>
      <c r="O732" s="569"/>
      <c r="P732" s="569"/>
      <c r="Q732" s="569"/>
      <c r="R732" s="569"/>
      <c r="S732" s="569"/>
      <c r="T732" s="569"/>
      <c r="U732" s="569"/>
      <c r="V732" s="569"/>
      <c r="W732" s="569"/>
      <c r="X732" s="569"/>
      <c r="Y732" s="569"/>
      <c r="Z732" s="569"/>
    </row>
    <row r="733">
      <c r="A733" s="569"/>
      <c r="B733" s="569"/>
      <c r="C733" s="569"/>
      <c r="D733" s="569"/>
      <c r="E733" s="569"/>
      <c r="F733" s="569"/>
      <c r="G733" s="569"/>
      <c r="H733" s="569"/>
      <c r="I733" s="569"/>
      <c r="J733" s="569"/>
      <c r="K733" s="569"/>
      <c r="L733" s="569"/>
      <c r="M733" s="569"/>
      <c r="N733" s="569"/>
      <c r="O733" s="569"/>
      <c r="P733" s="569"/>
      <c r="Q733" s="569"/>
      <c r="R733" s="569"/>
      <c r="S733" s="569"/>
      <c r="T733" s="569"/>
      <c r="U733" s="569"/>
      <c r="V733" s="569"/>
      <c r="W733" s="569"/>
      <c r="X733" s="569"/>
      <c r="Y733" s="569"/>
      <c r="Z733" s="569"/>
    </row>
    <row r="734">
      <c r="A734" s="569"/>
      <c r="B734" s="569"/>
      <c r="C734" s="569"/>
      <c r="D734" s="569"/>
      <c r="E734" s="569"/>
      <c r="F734" s="569"/>
      <c r="G734" s="569"/>
      <c r="H734" s="569"/>
      <c r="I734" s="569"/>
      <c r="J734" s="569"/>
      <c r="K734" s="569"/>
      <c r="L734" s="569"/>
      <c r="M734" s="569"/>
      <c r="N734" s="569"/>
      <c r="O734" s="569"/>
      <c r="P734" s="569"/>
      <c r="Q734" s="569"/>
      <c r="R734" s="569"/>
      <c r="S734" s="569"/>
      <c r="T734" s="569"/>
      <c r="U734" s="569"/>
      <c r="V734" s="569"/>
      <c r="W734" s="569"/>
      <c r="X734" s="569"/>
      <c r="Y734" s="569"/>
      <c r="Z734" s="569"/>
    </row>
    <row r="735">
      <c r="A735" s="569"/>
      <c r="B735" s="569"/>
      <c r="C735" s="569"/>
      <c r="D735" s="569"/>
      <c r="E735" s="569"/>
      <c r="F735" s="569"/>
      <c r="G735" s="569"/>
      <c r="H735" s="569"/>
      <c r="I735" s="569"/>
      <c r="J735" s="569"/>
      <c r="K735" s="569"/>
      <c r="L735" s="569"/>
      <c r="M735" s="569"/>
      <c r="N735" s="569"/>
      <c r="O735" s="569"/>
      <c r="P735" s="569"/>
      <c r="Q735" s="569"/>
      <c r="R735" s="569"/>
      <c r="S735" s="569"/>
      <c r="T735" s="569"/>
      <c r="U735" s="569"/>
      <c r="V735" s="569"/>
      <c r="W735" s="569"/>
      <c r="X735" s="569"/>
      <c r="Y735" s="569"/>
      <c r="Z735" s="569"/>
    </row>
    <row r="736">
      <c r="A736" s="569"/>
      <c r="B736" s="569"/>
      <c r="C736" s="569"/>
      <c r="D736" s="569"/>
      <c r="E736" s="569"/>
      <c r="F736" s="569"/>
      <c r="G736" s="569"/>
      <c r="H736" s="569"/>
      <c r="I736" s="569"/>
      <c r="J736" s="569"/>
      <c r="K736" s="569"/>
      <c r="L736" s="569"/>
      <c r="M736" s="569"/>
      <c r="N736" s="569"/>
      <c r="O736" s="569"/>
      <c r="P736" s="569"/>
      <c r="Q736" s="569"/>
      <c r="R736" s="569"/>
      <c r="S736" s="569"/>
      <c r="T736" s="569"/>
      <c r="U736" s="569"/>
      <c r="V736" s="569"/>
      <c r="W736" s="569"/>
      <c r="X736" s="569"/>
      <c r="Y736" s="569"/>
      <c r="Z736" s="569"/>
    </row>
    <row r="737">
      <c r="A737" s="569"/>
      <c r="B737" s="569"/>
      <c r="C737" s="569"/>
      <c r="D737" s="569"/>
      <c r="E737" s="569"/>
      <c r="F737" s="569"/>
      <c r="G737" s="569"/>
      <c r="H737" s="569"/>
      <c r="I737" s="569"/>
      <c r="J737" s="569"/>
      <c r="K737" s="569"/>
      <c r="L737" s="569"/>
      <c r="M737" s="569"/>
      <c r="N737" s="569"/>
      <c r="O737" s="569"/>
      <c r="P737" s="569"/>
      <c r="Q737" s="569"/>
      <c r="R737" s="569"/>
      <c r="S737" s="569"/>
      <c r="T737" s="569"/>
      <c r="U737" s="569"/>
      <c r="V737" s="569"/>
      <c r="W737" s="569"/>
      <c r="X737" s="569"/>
      <c r="Y737" s="569"/>
      <c r="Z737" s="569"/>
    </row>
    <row r="738">
      <c r="A738" s="569"/>
      <c r="B738" s="569"/>
      <c r="C738" s="569"/>
      <c r="D738" s="569"/>
      <c r="E738" s="569"/>
      <c r="F738" s="569"/>
      <c r="G738" s="569"/>
      <c r="H738" s="569"/>
      <c r="I738" s="569"/>
      <c r="J738" s="569"/>
      <c r="K738" s="569"/>
      <c r="L738" s="569"/>
      <c r="M738" s="569"/>
      <c r="N738" s="569"/>
      <c r="O738" s="569"/>
      <c r="P738" s="569"/>
      <c r="Q738" s="569"/>
      <c r="R738" s="569"/>
      <c r="S738" s="569"/>
      <c r="T738" s="569"/>
      <c r="U738" s="569"/>
      <c r="V738" s="569"/>
      <c r="W738" s="569"/>
      <c r="X738" s="569"/>
      <c r="Y738" s="569"/>
      <c r="Z738" s="569"/>
    </row>
    <row r="739">
      <c r="A739" s="569"/>
      <c r="B739" s="569"/>
      <c r="C739" s="569"/>
      <c r="D739" s="569"/>
      <c r="E739" s="569"/>
      <c r="F739" s="569"/>
      <c r="G739" s="569"/>
      <c r="H739" s="569"/>
      <c r="I739" s="569"/>
      <c r="J739" s="569"/>
      <c r="K739" s="569"/>
      <c r="L739" s="569"/>
      <c r="M739" s="569"/>
      <c r="N739" s="569"/>
      <c r="O739" s="569"/>
      <c r="P739" s="569"/>
      <c r="Q739" s="569"/>
      <c r="R739" s="569"/>
      <c r="S739" s="569"/>
      <c r="T739" s="569"/>
      <c r="U739" s="569"/>
      <c r="V739" s="569"/>
      <c r="W739" s="569"/>
      <c r="X739" s="569"/>
      <c r="Y739" s="569"/>
      <c r="Z739" s="569"/>
    </row>
    <row r="740">
      <c r="A740" s="569"/>
      <c r="B740" s="569"/>
      <c r="C740" s="569"/>
      <c r="D740" s="569"/>
      <c r="E740" s="569"/>
      <c r="F740" s="569"/>
      <c r="G740" s="569"/>
      <c r="H740" s="569"/>
      <c r="I740" s="569"/>
      <c r="J740" s="569"/>
      <c r="K740" s="569"/>
      <c r="L740" s="569"/>
      <c r="M740" s="569"/>
      <c r="N740" s="569"/>
      <c r="O740" s="569"/>
      <c r="P740" s="569"/>
      <c r="Q740" s="569"/>
      <c r="R740" s="569"/>
      <c r="S740" s="569"/>
      <c r="T740" s="569"/>
      <c r="U740" s="569"/>
      <c r="V740" s="569"/>
      <c r="W740" s="569"/>
      <c r="X740" s="569"/>
      <c r="Y740" s="569"/>
      <c r="Z740" s="569"/>
    </row>
    <row r="741">
      <c r="A741" s="569"/>
      <c r="B741" s="569"/>
      <c r="C741" s="569"/>
      <c r="D741" s="569"/>
      <c r="E741" s="569"/>
      <c r="F741" s="569"/>
      <c r="G741" s="569"/>
      <c r="H741" s="569"/>
      <c r="I741" s="569"/>
      <c r="J741" s="569"/>
      <c r="K741" s="569"/>
      <c r="L741" s="569"/>
      <c r="M741" s="569"/>
      <c r="N741" s="569"/>
      <c r="O741" s="569"/>
      <c r="P741" s="569"/>
      <c r="Q741" s="569"/>
      <c r="R741" s="569"/>
      <c r="S741" s="569"/>
      <c r="T741" s="569"/>
      <c r="U741" s="569"/>
      <c r="V741" s="569"/>
      <c r="W741" s="569"/>
      <c r="X741" s="569"/>
      <c r="Y741" s="569"/>
      <c r="Z741" s="569"/>
    </row>
    <row r="742">
      <c r="A742" s="569"/>
      <c r="B742" s="569"/>
      <c r="C742" s="569"/>
      <c r="D742" s="569"/>
      <c r="E742" s="569"/>
      <c r="F742" s="569"/>
      <c r="G742" s="569"/>
      <c r="H742" s="569"/>
      <c r="I742" s="569"/>
      <c r="J742" s="569"/>
      <c r="K742" s="569"/>
      <c r="L742" s="569"/>
      <c r="M742" s="569"/>
      <c r="N742" s="569"/>
      <c r="O742" s="569"/>
      <c r="P742" s="569"/>
      <c r="Q742" s="569"/>
      <c r="R742" s="569"/>
      <c r="S742" s="569"/>
      <c r="T742" s="569"/>
      <c r="U742" s="569"/>
      <c r="V742" s="569"/>
      <c r="W742" s="569"/>
      <c r="X742" s="569"/>
      <c r="Y742" s="569"/>
      <c r="Z742" s="569"/>
    </row>
    <row r="743">
      <c r="A743" s="569"/>
      <c r="B743" s="569"/>
      <c r="C743" s="569"/>
      <c r="D743" s="569"/>
      <c r="E743" s="569"/>
      <c r="F743" s="569"/>
      <c r="G743" s="569"/>
      <c r="H743" s="569"/>
      <c r="I743" s="569"/>
      <c r="J743" s="569"/>
      <c r="K743" s="569"/>
      <c r="L743" s="569"/>
      <c r="M743" s="569"/>
      <c r="N743" s="569"/>
      <c r="O743" s="569"/>
      <c r="P743" s="569"/>
      <c r="Q743" s="569"/>
      <c r="R743" s="569"/>
      <c r="S743" s="569"/>
      <c r="T743" s="569"/>
      <c r="U743" s="569"/>
      <c r="V743" s="569"/>
      <c r="W743" s="569"/>
      <c r="X743" s="569"/>
      <c r="Y743" s="569"/>
      <c r="Z743" s="569"/>
    </row>
    <row r="744">
      <c r="A744" s="569"/>
      <c r="B744" s="569"/>
      <c r="C744" s="569"/>
      <c r="D744" s="569"/>
      <c r="E744" s="569"/>
      <c r="F744" s="569"/>
      <c r="G744" s="569"/>
      <c r="H744" s="569"/>
      <c r="I744" s="569"/>
      <c r="J744" s="569"/>
      <c r="K744" s="569"/>
      <c r="L744" s="569"/>
      <c r="M744" s="569"/>
      <c r="N744" s="569"/>
      <c r="O744" s="569"/>
      <c r="P744" s="569"/>
      <c r="Q744" s="569"/>
      <c r="R744" s="569"/>
      <c r="S744" s="569"/>
      <c r="T744" s="569"/>
      <c r="U744" s="569"/>
      <c r="V744" s="569"/>
      <c r="W744" s="569"/>
      <c r="X744" s="569"/>
      <c r="Y744" s="569"/>
      <c r="Z744" s="569"/>
    </row>
    <row r="745">
      <c r="A745" s="569"/>
      <c r="B745" s="569"/>
      <c r="C745" s="569"/>
      <c r="D745" s="569"/>
      <c r="E745" s="569"/>
      <c r="F745" s="569"/>
      <c r="G745" s="569"/>
      <c r="H745" s="569"/>
      <c r="I745" s="569"/>
      <c r="J745" s="569"/>
      <c r="K745" s="569"/>
      <c r="L745" s="569"/>
      <c r="M745" s="569"/>
      <c r="N745" s="569"/>
      <c r="O745" s="569"/>
      <c r="P745" s="569"/>
      <c r="Q745" s="569"/>
      <c r="R745" s="569"/>
      <c r="S745" s="569"/>
      <c r="T745" s="569"/>
      <c r="U745" s="569"/>
      <c r="V745" s="569"/>
      <c r="W745" s="569"/>
      <c r="X745" s="569"/>
      <c r="Y745" s="569"/>
      <c r="Z745" s="569"/>
    </row>
    <row r="746">
      <c r="A746" s="569"/>
      <c r="B746" s="569"/>
      <c r="C746" s="569"/>
      <c r="D746" s="569"/>
      <c r="E746" s="569"/>
      <c r="F746" s="569"/>
      <c r="G746" s="569"/>
      <c r="H746" s="569"/>
      <c r="I746" s="569"/>
      <c r="J746" s="569"/>
      <c r="K746" s="569"/>
      <c r="L746" s="569"/>
      <c r="M746" s="569"/>
      <c r="N746" s="569"/>
      <c r="O746" s="569"/>
      <c r="P746" s="569"/>
      <c r="Q746" s="569"/>
      <c r="R746" s="569"/>
      <c r="S746" s="569"/>
      <c r="T746" s="569"/>
      <c r="U746" s="569"/>
      <c r="V746" s="569"/>
      <c r="W746" s="569"/>
      <c r="X746" s="569"/>
      <c r="Y746" s="569"/>
      <c r="Z746" s="569"/>
    </row>
    <row r="747">
      <c r="A747" s="569"/>
      <c r="B747" s="569"/>
      <c r="C747" s="569"/>
      <c r="D747" s="569"/>
      <c r="E747" s="569"/>
      <c r="F747" s="569"/>
      <c r="G747" s="569"/>
      <c r="H747" s="569"/>
      <c r="I747" s="569"/>
      <c r="J747" s="569"/>
      <c r="K747" s="569"/>
      <c r="L747" s="569"/>
      <c r="M747" s="569"/>
      <c r="N747" s="569"/>
      <c r="O747" s="569"/>
      <c r="P747" s="569"/>
      <c r="Q747" s="569"/>
      <c r="R747" s="569"/>
      <c r="S747" s="569"/>
      <c r="T747" s="569"/>
      <c r="U747" s="569"/>
      <c r="V747" s="569"/>
      <c r="W747" s="569"/>
      <c r="X747" s="569"/>
      <c r="Y747" s="569"/>
      <c r="Z747" s="569"/>
    </row>
    <row r="748">
      <c r="A748" s="569"/>
      <c r="B748" s="569"/>
      <c r="C748" s="569"/>
      <c r="D748" s="569"/>
      <c r="E748" s="569"/>
      <c r="F748" s="569"/>
      <c r="G748" s="569"/>
      <c r="H748" s="569"/>
      <c r="I748" s="569"/>
      <c r="J748" s="569"/>
      <c r="K748" s="569"/>
      <c r="L748" s="569"/>
      <c r="M748" s="569"/>
      <c r="N748" s="569"/>
      <c r="O748" s="569"/>
      <c r="P748" s="569"/>
      <c r="Q748" s="569"/>
      <c r="R748" s="569"/>
      <c r="S748" s="569"/>
      <c r="T748" s="569"/>
      <c r="U748" s="569"/>
      <c r="V748" s="569"/>
      <c r="W748" s="569"/>
      <c r="X748" s="569"/>
      <c r="Y748" s="569"/>
      <c r="Z748" s="569"/>
    </row>
    <row r="749">
      <c r="A749" s="569"/>
      <c r="B749" s="569"/>
      <c r="C749" s="569"/>
      <c r="D749" s="569"/>
      <c r="E749" s="569"/>
      <c r="F749" s="569"/>
      <c r="G749" s="569"/>
      <c r="H749" s="569"/>
      <c r="I749" s="569"/>
      <c r="J749" s="569"/>
      <c r="K749" s="569"/>
      <c r="L749" s="569"/>
      <c r="M749" s="569"/>
      <c r="N749" s="569"/>
      <c r="O749" s="569"/>
      <c r="P749" s="569"/>
      <c r="Q749" s="569"/>
      <c r="R749" s="569"/>
      <c r="S749" s="569"/>
      <c r="T749" s="569"/>
      <c r="U749" s="569"/>
      <c r="V749" s="569"/>
      <c r="W749" s="569"/>
      <c r="X749" s="569"/>
      <c r="Y749" s="569"/>
      <c r="Z749" s="569"/>
    </row>
    <row r="750">
      <c r="A750" s="569"/>
      <c r="B750" s="569"/>
      <c r="C750" s="569"/>
      <c r="D750" s="569"/>
      <c r="E750" s="569"/>
      <c r="F750" s="569"/>
      <c r="G750" s="569"/>
      <c r="H750" s="569"/>
      <c r="I750" s="569"/>
      <c r="J750" s="569"/>
      <c r="K750" s="569"/>
      <c r="L750" s="569"/>
      <c r="M750" s="569"/>
      <c r="N750" s="569"/>
      <c r="O750" s="569"/>
      <c r="P750" s="569"/>
      <c r="Q750" s="569"/>
      <c r="R750" s="569"/>
      <c r="S750" s="569"/>
      <c r="T750" s="569"/>
      <c r="U750" s="569"/>
      <c r="V750" s="569"/>
      <c r="W750" s="569"/>
      <c r="X750" s="569"/>
      <c r="Y750" s="569"/>
      <c r="Z750" s="569"/>
    </row>
    <row r="751">
      <c r="A751" s="569"/>
      <c r="B751" s="569"/>
      <c r="C751" s="569"/>
      <c r="D751" s="569"/>
      <c r="E751" s="569"/>
      <c r="F751" s="569"/>
      <c r="G751" s="569"/>
      <c r="H751" s="569"/>
      <c r="I751" s="569"/>
      <c r="J751" s="569"/>
      <c r="K751" s="569"/>
      <c r="L751" s="569"/>
      <c r="M751" s="569"/>
      <c r="N751" s="569"/>
      <c r="O751" s="569"/>
      <c r="P751" s="569"/>
      <c r="Q751" s="569"/>
      <c r="R751" s="569"/>
      <c r="S751" s="569"/>
      <c r="T751" s="569"/>
      <c r="U751" s="569"/>
      <c r="V751" s="569"/>
      <c r="W751" s="569"/>
      <c r="X751" s="569"/>
      <c r="Y751" s="569"/>
      <c r="Z751" s="569"/>
    </row>
    <row r="752">
      <c r="A752" s="569"/>
      <c r="B752" s="569"/>
      <c r="C752" s="569"/>
      <c r="D752" s="569"/>
      <c r="E752" s="569"/>
      <c r="F752" s="569"/>
      <c r="G752" s="569"/>
      <c r="H752" s="569"/>
      <c r="I752" s="569"/>
      <c r="J752" s="569"/>
      <c r="K752" s="569"/>
      <c r="L752" s="569"/>
      <c r="M752" s="569"/>
      <c r="N752" s="569"/>
      <c r="O752" s="569"/>
      <c r="P752" s="569"/>
      <c r="Q752" s="569"/>
      <c r="R752" s="569"/>
      <c r="S752" s="569"/>
      <c r="T752" s="569"/>
      <c r="U752" s="569"/>
      <c r="V752" s="569"/>
      <c r="W752" s="569"/>
      <c r="X752" s="569"/>
      <c r="Y752" s="569"/>
      <c r="Z752" s="569"/>
    </row>
    <row r="753">
      <c r="A753" s="569"/>
      <c r="B753" s="569"/>
      <c r="C753" s="569"/>
      <c r="D753" s="569"/>
      <c r="E753" s="569"/>
      <c r="F753" s="569"/>
      <c r="G753" s="569"/>
      <c r="H753" s="569"/>
      <c r="I753" s="569"/>
      <c r="J753" s="569"/>
      <c r="K753" s="569"/>
      <c r="L753" s="569"/>
      <c r="M753" s="569"/>
      <c r="N753" s="569"/>
      <c r="O753" s="569"/>
      <c r="P753" s="569"/>
      <c r="Q753" s="569"/>
      <c r="R753" s="569"/>
      <c r="S753" s="569"/>
      <c r="T753" s="569"/>
      <c r="U753" s="569"/>
      <c r="V753" s="569"/>
      <c r="W753" s="569"/>
      <c r="X753" s="569"/>
      <c r="Y753" s="569"/>
      <c r="Z753" s="569"/>
    </row>
    <row r="754">
      <c r="A754" s="569"/>
      <c r="B754" s="569"/>
      <c r="C754" s="569"/>
      <c r="D754" s="569"/>
      <c r="E754" s="569"/>
      <c r="F754" s="569"/>
      <c r="G754" s="569"/>
      <c r="H754" s="569"/>
      <c r="I754" s="569"/>
      <c r="J754" s="569"/>
      <c r="K754" s="569"/>
      <c r="L754" s="569"/>
      <c r="M754" s="569"/>
      <c r="N754" s="569"/>
      <c r="O754" s="569"/>
      <c r="P754" s="569"/>
      <c r="Q754" s="569"/>
      <c r="R754" s="569"/>
      <c r="S754" s="569"/>
      <c r="T754" s="569"/>
      <c r="U754" s="569"/>
      <c r="V754" s="569"/>
      <c r="W754" s="569"/>
      <c r="X754" s="569"/>
      <c r="Y754" s="569"/>
      <c r="Z754" s="569"/>
    </row>
    <row r="755">
      <c r="A755" s="569"/>
      <c r="B755" s="569"/>
      <c r="C755" s="569"/>
      <c r="D755" s="569"/>
      <c r="E755" s="569"/>
      <c r="F755" s="569"/>
      <c r="G755" s="569"/>
      <c r="H755" s="569"/>
      <c r="I755" s="569"/>
      <c r="J755" s="569"/>
      <c r="K755" s="569"/>
      <c r="L755" s="569"/>
      <c r="M755" s="569"/>
      <c r="N755" s="569"/>
      <c r="O755" s="569"/>
      <c r="P755" s="569"/>
      <c r="Q755" s="569"/>
      <c r="R755" s="569"/>
      <c r="S755" s="569"/>
      <c r="T755" s="569"/>
      <c r="U755" s="569"/>
      <c r="V755" s="569"/>
      <c r="W755" s="569"/>
      <c r="X755" s="569"/>
      <c r="Y755" s="569"/>
      <c r="Z755" s="569"/>
    </row>
    <row r="756">
      <c r="A756" s="569"/>
      <c r="B756" s="569"/>
      <c r="C756" s="569"/>
      <c r="D756" s="569"/>
      <c r="E756" s="569"/>
      <c r="F756" s="569"/>
      <c r="G756" s="569"/>
      <c r="H756" s="569"/>
      <c r="I756" s="569"/>
      <c r="J756" s="569"/>
      <c r="K756" s="569"/>
      <c r="L756" s="569"/>
      <c r="M756" s="569"/>
      <c r="N756" s="569"/>
      <c r="O756" s="569"/>
      <c r="P756" s="569"/>
      <c r="Q756" s="569"/>
      <c r="R756" s="569"/>
      <c r="S756" s="569"/>
      <c r="T756" s="569"/>
      <c r="U756" s="569"/>
      <c r="V756" s="569"/>
      <c r="W756" s="569"/>
      <c r="X756" s="569"/>
      <c r="Y756" s="569"/>
      <c r="Z756" s="569"/>
    </row>
    <row r="757">
      <c r="A757" s="569"/>
      <c r="B757" s="569"/>
      <c r="C757" s="569"/>
      <c r="D757" s="569"/>
      <c r="E757" s="569"/>
      <c r="F757" s="569"/>
      <c r="G757" s="569"/>
      <c r="H757" s="569"/>
      <c r="I757" s="569"/>
      <c r="J757" s="569"/>
      <c r="K757" s="569"/>
      <c r="L757" s="569"/>
      <c r="M757" s="569"/>
      <c r="N757" s="569"/>
      <c r="O757" s="569"/>
      <c r="P757" s="569"/>
      <c r="Q757" s="569"/>
      <c r="R757" s="569"/>
      <c r="S757" s="569"/>
      <c r="T757" s="569"/>
      <c r="U757" s="569"/>
      <c r="V757" s="569"/>
      <c r="W757" s="569"/>
      <c r="X757" s="569"/>
      <c r="Y757" s="569"/>
      <c r="Z757" s="569"/>
    </row>
    <row r="758">
      <c r="A758" s="569"/>
      <c r="B758" s="569"/>
      <c r="C758" s="569"/>
      <c r="D758" s="569"/>
      <c r="E758" s="569"/>
      <c r="F758" s="569"/>
      <c r="G758" s="569"/>
      <c r="H758" s="569"/>
      <c r="I758" s="569"/>
      <c r="J758" s="569"/>
      <c r="K758" s="569"/>
      <c r="L758" s="569"/>
      <c r="M758" s="569"/>
      <c r="N758" s="569"/>
      <c r="O758" s="569"/>
      <c r="P758" s="569"/>
      <c r="Q758" s="569"/>
      <c r="R758" s="569"/>
      <c r="S758" s="569"/>
      <c r="T758" s="569"/>
      <c r="U758" s="569"/>
      <c r="V758" s="569"/>
      <c r="W758" s="569"/>
      <c r="X758" s="569"/>
      <c r="Y758" s="569"/>
      <c r="Z758" s="569"/>
    </row>
    <row r="759">
      <c r="A759" s="569"/>
      <c r="B759" s="569"/>
      <c r="C759" s="569"/>
      <c r="D759" s="569"/>
      <c r="E759" s="569"/>
      <c r="F759" s="569"/>
      <c r="G759" s="569"/>
      <c r="H759" s="569"/>
      <c r="I759" s="569"/>
      <c r="J759" s="569"/>
      <c r="K759" s="569"/>
      <c r="L759" s="569"/>
      <c r="M759" s="569"/>
      <c r="N759" s="569"/>
      <c r="O759" s="569"/>
      <c r="P759" s="569"/>
      <c r="Q759" s="569"/>
      <c r="R759" s="569"/>
      <c r="S759" s="569"/>
      <c r="T759" s="569"/>
      <c r="U759" s="569"/>
      <c r="V759" s="569"/>
      <c r="W759" s="569"/>
      <c r="X759" s="569"/>
      <c r="Y759" s="569"/>
      <c r="Z759" s="569"/>
    </row>
    <row r="760">
      <c r="A760" s="569"/>
      <c r="B760" s="569"/>
      <c r="C760" s="569"/>
      <c r="D760" s="569"/>
      <c r="E760" s="569"/>
      <c r="F760" s="569"/>
      <c r="G760" s="569"/>
      <c r="H760" s="569"/>
      <c r="I760" s="569"/>
      <c r="J760" s="569"/>
      <c r="K760" s="569"/>
      <c r="L760" s="569"/>
      <c r="M760" s="569"/>
      <c r="N760" s="569"/>
      <c r="O760" s="569"/>
      <c r="P760" s="569"/>
      <c r="Q760" s="569"/>
      <c r="R760" s="569"/>
      <c r="S760" s="569"/>
      <c r="T760" s="569"/>
      <c r="U760" s="569"/>
      <c r="V760" s="569"/>
      <c r="W760" s="569"/>
      <c r="X760" s="569"/>
      <c r="Y760" s="569"/>
      <c r="Z760" s="569"/>
    </row>
    <row r="761">
      <c r="A761" s="569"/>
      <c r="B761" s="569"/>
      <c r="C761" s="569"/>
      <c r="D761" s="569"/>
      <c r="E761" s="569"/>
      <c r="F761" s="569"/>
      <c r="G761" s="569"/>
      <c r="H761" s="569"/>
      <c r="I761" s="569"/>
      <c r="J761" s="569"/>
      <c r="K761" s="569"/>
      <c r="L761" s="569"/>
      <c r="M761" s="569"/>
      <c r="N761" s="569"/>
      <c r="O761" s="569"/>
      <c r="P761" s="569"/>
      <c r="Q761" s="569"/>
      <c r="R761" s="569"/>
      <c r="S761" s="569"/>
      <c r="T761" s="569"/>
      <c r="U761" s="569"/>
      <c r="V761" s="569"/>
      <c r="W761" s="569"/>
      <c r="X761" s="569"/>
      <c r="Y761" s="569"/>
      <c r="Z761" s="569"/>
    </row>
    <row r="762">
      <c r="A762" s="569"/>
      <c r="B762" s="569"/>
      <c r="C762" s="569"/>
      <c r="D762" s="569"/>
      <c r="E762" s="569"/>
      <c r="F762" s="569"/>
      <c r="G762" s="569"/>
      <c r="H762" s="569"/>
      <c r="I762" s="569"/>
      <c r="J762" s="569"/>
      <c r="K762" s="569"/>
      <c r="L762" s="569"/>
      <c r="M762" s="569"/>
      <c r="N762" s="569"/>
      <c r="O762" s="569"/>
      <c r="P762" s="569"/>
      <c r="Q762" s="569"/>
      <c r="R762" s="569"/>
      <c r="S762" s="569"/>
      <c r="T762" s="569"/>
      <c r="U762" s="569"/>
      <c r="V762" s="569"/>
      <c r="W762" s="569"/>
      <c r="X762" s="569"/>
      <c r="Y762" s="569"/>
      <c r="Z762" s="569"/>
    </row>
    <row r="763">
      <c r="A763" s="569"/>
      <c r="B763" s="569"/>
      <c r="C763" s="569"/>
      <c r="D763" s="569"/>
      <c r="E763" s="569"/>
      <c r="F763" s="569"/>
      <c r="G763" s="569"/>
      <c r="H763" s="569"/>
      <c r="I763" s="569"/>
      <c r="J763" s="569"/>
      <c r="K763" s="569"/>
      <c r="L763" s="569"/>
      <c r="M763" s="569"/>
      <c r="N763" s="569"/>
      <c r="O763" s="569"/>
      <c r="P763" s="569"/>
      <c r="Q763" s="569"/>
      <c r="R763" s="569"/>
      <c r="S763" s="569"/>
      <c r="T763" s="569"/>
      <c r="U763" s="569"/>
      <c r="V763" s="569"/>
      <c r="W763" s="569"/>
      <c r="X763" s="569"/>
      <c r="Y763" s="569"/>
      <c r="Z763" s="569"/>
    </row>
    <row r="764">
      <c r="A764" s="569"/>
      <c r="B764" s="569"/>
      <c r="C764" s="569"/>
      <c r="D764" s="569"/>
      <c r="E764" s="569"/>
      <c r="F764" s="569"/>
      <c r="G764" s="569"/>
      <c r="H764" s="569"/>
      <c r="I764" s="569"/>
      <c r="J764" s="569"/>
      <c r="K764" s="569"/>
      <c r="L764" s="569"/>
      <c r="M764" s="569"/>
      <c r="N764" s="569"/>
      <c r="O764" s="569"/>
      <c r="P764" s="569"/>
      <c r="Q764" s="569"/>
      <c r="R764" s="569"/>
      <c r="S764" s="569"/>
      <c r="T764" s="569"/>
      <c r="U764" s="569"/>
      <c r="V764" s="569"/>
      <c r="W764" s="569"/>
      <c r="X764" s="569"/>
      <c r="Y764" s="569"/>
      <c r="Z764" s="569"/>
    </row>
    <row r="765">
      <c r="A765" s="569"/>
      <c r="B765" s="569"/>
      <c r="C765" s="569"/>
      <c r="D765" s="569"/>
      <c r="E765" s="569"/>
      <c r="F765" s="569"/>
      <c r="G765" s="569"/>
      <c r="H765" s="569"/>
      <c r="I765" s="569"/>
      <c r="J765" s="569"/>
      <c r="K765" s="569"/>
      <c r="L765" s="569"/>
      <c r="M765" s="569"/>
      <c r="N765" s="569"/>
      <c r="O765" s="569"/>
      <c r="P765" s="569"/>
      <c r="Q765" s="569"/>
      <c r="R765" s="569"/>
      <c r="S765" s="569"/>
      <c r="T765" s="569"/>
      <c r="U765" s="569"/>
      <c r="V765" s="569"/>
      <c r="W765" s="569"/>
      <c r="X765" s="569"/>
      <c r="Y765" s="569"/>
      <c r="Z765" s="569"/>
    </row>
    <row r="766">
      <c r="A766" s="569"/>
      <c r="B766" s="569"/>
      <c r="C766" s="569"/>
      <c r="D766" s="569"/>
      <c r="E766" s="569"/>
      <c r="F766" s="569"/>
      <c r="G766" s="569"/>
      <c r="H766" s="569"/>
      <c r="I766" s="569"/>
      <c r="J766" s="569"/>
      <c r="K766" s="569"/>
      <c r="L766" s="569"/>
      <c r="M766" s="569"/>
      <c r="N766" s="569"/>
      <c r="O766" s="569"/>
      <c r="P766" s="569"/>
      <c r="Q766" s="569"/>
      <c r="R766" s="569"/>
      <c r="S766" s="569"/>
      <c r="T766" s="569"/>
      <c r="U766" s="569"/>
      <c r="V766" s="569"/>
      <c r="W766" s="569"/>
      <c r="X766" s="569"/>
      <c r="Y766" s="569"/>
      <c r="Z766" s="569"/>
    </row>
    <row r="767">
      <c r="A767" s="569"/>
      <c r="B767" s="569"/>
      <c r="C767" s="569"/>
      <c r="D767" s="569"/>
      <c r="E767" s="569"/>
      <c r="F767" s="569"/>
      <c r="G767" s="569"/>
      <c r="H767" s="569"/>
      <c r="I767" s="569"/>
      <c r="J767" s="569"/>
      <c r="K767" s="569"/>
      <c r="L767" s="569"/>
      <c r="M767" s="569"/>
      <c r="N767" s="569"/>
      <c r="O767" s="569"/>
      <c r="P767" s="569"/>
      <c r="Q767" s="569"/>
      <c r="R767" s="569"/>
      <c r="S767" s="569"/>
      <c r="T767" s="569"/>
      <c r="U767" s="569"/>
      <c r="V767" s="569"/>
      <c r="W767" s="569"/>
      <c r="X767" s="569"/>
      <c r="Y767" s="569"/>
      <c r="Z767" s="569"/>
    </row>
    <row r="768">
      <c r="A768" s="569"/>
      <c r="B768" s="569"/>
      <c r="C768" s="569"/>
      <c r="D768" s="569"/>
      <c r="E768" s="569"/>
      <c r="F768" s="569"/>
      <c r="G768" s="569"/>
      <c r="H768" s="569"/>
      <c r="I768" s="569"/>
      <c r="J768" s="569"/>
      <c r="K768" s="569"/>
      <c r="L768" s="569"/>
      <c r="M768" s="569"/>
      <c r="N768" s="569"/>
      <c r="O768" s="569"/>
      <c r="P768" s="569"/>
      <c r="Q768" s="569"/>
      <c r="R768" s="569"/>
      <c r="S768" s="569"/>
      <c r="T768" s="569"/>
      <c r="U768" s="569"/>
      <c r="V768" s="569"/>
      <c r="W768" s="569"/>
      <c r="X768" s="569"/>
      <c r="Y768" s="569"/>
      <c r="Z768" s="569"/>
    </row>
    <row r="769">
      <c r="A769" s="569"/>
      <c r="B769" s="569"/>
      <c r="C769" s="569"/>
      <c r="D769" s="569"/>
      <c r="E769" s="569"/>
      <c r="F769" s="569"/>
      <c r="G769" s="569"/>
      <c r="H769" s="569"/>
      <c r="I769" s="569"/>
      <c r="J769" s="569"/>
      <c r="K769" s="569"/>
      <c r="L769" s="569"/>
      <c r="M769" s="569"/>
      <c r="N769" s="569"/>
      <c r="O769" s="569"/>
      <c r="P769" s="569"/>
      <c r="Q769" s="569"/>
      <c r="R769" s="569"/>
      <c r="S769" s="569"/>
      <c r="T769" s="569"/>
      <c r="U769" s="569"/>
      <c r="V769" s="569"/>
      <c r="W769" s="569"/>
      <c r="X769" s="569"/>
      <c r="Y769" s="569"/>
      <c r="Z769" s="569"/>
    </row>
    <row r="770">
      <c r="A770" s="569"/>
      <c r="B770" s="569"/>
      <c r="C770" s="569"/>
      <c r="D770" s="569"/>
      <c r="E770" s="569"/>
      <c r="F770" s="569"/>
      <c r="G770" s="569"/>
      <c r="H770" s="569"/>
      <c r="I770" s="569"/>
      <c r="J770" s="569"/>
      <c r="K770" s="569"/>
      <c r="L770" s="569"/>
      <c r="M770" s="569"/>
      <c r="N770" s="569"/>
      <c r="O770" s="569"/>
      <c r="P770" s="569"/>
      <c r="Q770" s="569"/>
      <c r="R770" s="569"/>
      <c r="S770" s="569"/>
      <c r="T770" s="569"/>
      <c r="U770" s="569"/>
      <c r="V770" s="569"/>
      <c r="W770" s="569"/>
      <c r="X770" s="569"/>
      <c r="Y770" s="569"/>
      <c r="Z770" s="569"/>
    </row>
    <row r="771">
      <c r="A771" s="569"/>
      <c r="B771" s="569"/>
      <c r="C771" s="569"/>
      <c r="D771" s="569"/>
      <c r="E771" s="569"/>
      <c r="F771" s="569"/>
      <c r="G771" s="569"/>
      <c r="H771" s="569"/>
      <c r="I771" s="569"/>
      <c r="J771" s="569"/>
      <c r="K771" s="569"/>
      <c r="L771" s="569"/>
      <c r="M771" s="569"/>
      <c r="N771" s="569"/>
      <c r="O771" s="569"/>
      <c r="P771" s="569"/>
      <c r="Q771" s="569"/>
      <c r="R771" s="569"/>
      <c r="S771" s="569"/>
      <c r="T771" s="569"/>
      <c r="U771" s="569"/>
      <c r="V771" s="569"/>
      <c r="W771" s="569"/>
      <c r="X771" s="569"/>
      <c r="Y771" s="569"/>
      <c r="Z771" s="569"/>
    </row>
    <row r="772">
      <c r="A772" s="569"/>
      <c r="B772" s="569"/>
      <c r="C772" s="569"/>
      <c r="D772" s="569"/>
      <c r="E772" s="569"/>
      <c r="F772" s="569"/>
      <c r="G772" s="569"/>
      <c r="H772" s="569"/>
      <c r="I772" s="569"/>
      <c r="J772" s="569"/>
      <c r="K772" s="569"/>
      <c r="L772" s="569"/>
      <c r="M772" s="569"/>
      <c r="N772" s="569"/>
      <c r="O772" s="569"/>
      <c r="P772" s="569"/>
      <c r="Q772" s="569"/>
      <c r="R772" s="569"/>
      <c r="S772" s="569"/>
      <c r="T772" s="569"/>
      <c r="U772" s="569"/>
      <c r="V772" s="569"/>
      <c r="W772" s="569"/>
      <c r="X772" s="569"/>
      <c r="Y772" s="569"/>
      <c r="Z772" s="569"/>
    </row>
    <row r="773">
      <c r="A773" s="569"/>
      <c r="B773" s="569"/>
      <c r="C773" s="569"/>
      <c r="D773" s="569"/>
      <c r="E773" s="569"/>
      <c r="F773" s="569"/>
      <c r="G773" s="569"/>
      <c r="H773" s="569"/>
      <c r="I773" s="569"/>
      <c r="J773" s="569"/>
      <c r="K773" s="569"/>
      <c r="L773" s="569"/>
      <c r="M773" s="569"/>
      <c r="N773" s="569"/>
      <c r="O773" s="569"/>
      <c r="P773" s="569"/>
      <c r="Q773" s="569"/>
      <c r="R773" s="569"/>
      <c r="S773" s="569"/>
      <c r="T773" s="569"/>
      <c r="U773" s="569"/>
      <c r="V773" s="569"/>
      <c r="W773" s="569"/>
      <c r="X773" s="569"/>
      <c r="Y773" s="569"/>
      <c r="Z773" s="569"/>
    </row>
    <row r="774">
      <c r="A774" s="569"/>
      <c r="B774" s="569"/>
      <c r="C774" s="569"/>
      <c r="D774" s="569"/>
      <c r="E774" s="569"/>
      <c r="F774" s="569"/>
      <c r="G774" s="569"/>
      <c r="H774" s="569"/>
      <c r="I774" s="569"/>
      <c r="J774" s="569"/>
      <c r="K774" s="569"/>
      <c r="L774" s="569"/>
      <c r="M774" s="569"/>
      <c r="N774" s="569"/>
      <c r="O774" s="569"/>
      <c r="P774" s="569"/>
      <c r="Q774" s="569"/>
      <c r="R774" s="569"/>
      <c r="S774" s="569"/>
      <c r="T774" s="569"/>
      <c r="U774" s="569"/>
      <c r="V774" s="569"/>
      <c r="W774" s="569"/>
      <c r="X774" s="569"/>
      <c r="Y774" s="569"/>
      <c r="Z774" s="569"/>
    </row>
    <row r="775">
      <c r="A775" s="569"/>
      <c r="B775" s="569"/>
      <c r="C775" s="569"/>
      <c r="D775" s="569"/>
      <c r="E775" s="569"/>
      <c r="F775" s="569"/>
      <c r="G775" s="569"/>
      <c r="H775" s="569"/>
      <c r="I775" s="569"/>
      <c r="J775" s="569"/>
      <c r="K775" s="569"/>
      <c r="L775" s="569"/>
      <c r="M775" s="569"/>
      <c r="N775" s="569"/>
      <c r="O775" s="569"/>
      <c r="P775" s="569"/>
      <c r="Q775" s="569"/>
      <c r="R775" s="569"/>
      <c r="S775" s="569"/>
      <c r="T775" s="569"/>
      <c r="U775" s="569"/>
      <c r="V775" s="569"/>
      <c r="W775" s="569"/>
      <c r="X775" s="569"/>
      <c r="Y775" s="569"/>
      <c r="Z775" s="569"/>
    </row>
    <row r="776">
      <c r="A776" s="569"/>
      <c r="B776" s="569"/>
      <c r="C776" s="569"/>
      <c r="D776" s="569"/>
      <c r="E776" s="569"/>
      <c r="F776" s="569"/>
      <c r="G776" s="569"/>
      <c r="H776" s="569"/>
      <c r="I776" s="569"/>
      <c r="J776" s="569"/>
      <c r="K776" s="569"/>
      <c r="L776" s="569"/>
      <c r="M776" s="569"/>
      <c r="N776" s="569"/>
      <c r="O776" s="569"/>
      <c r="P776" s="569"/>
      <c r="Q776" s="569"/>
      <c r="R776" s="569"/>
      <c r="S776" s="569"/>
      <c r="T776" s="569"/>
      <c r="U776" s="569"/>
      <c r="V776" s="569"/>
      <c r="W776" s="569"/>
      <c r="X776" s="569"/>
      <c r="Y776" s="569"/>
      <c r="Z776" s="569"/>
    </row>
    <row r="777">
      <c r="A777" s="569"/>
      <c r="B777" s="569"/>
      <c r="C777" s="569"/>
      <c r="D777" s="569"/>
      <c r="E777" s="569"/>
      <c r="F777" s="569"/>
      <c r="G777" s="569"/>
      <c r="H777" s="569"/>
      <c r="I777" s="569"/>
      <c r="J777" s="569"/>
      <c r="K777" s="569"/>
      <c r="L777" s="569"/>
      <c r="M777" s="569"/>
      <c r="N777" s="569"/>
      <c r="O777" s="569"/>
      <c r="P777" s="569"/>
      <c r="Q777" s="569"/>
      <c r="R777" s="569"/>
      <c r="S777" s="569"/>
      <c r="T777" s="569"/>
      <c r="U777" s="569"/>
      <c r="V777" s="569"/>
      <c r="W777" s="569"/>
      <c r="X777" s="569"/>
      <c r="Y777" s="569"/>
      <c r="Z777" s="569"/>
    </row>
    <row r="778">
      <c r="A778" s="569"/>
      <c r="B778" s="569"/>
      <c r="C778" s="569"/>
      <c r="D778" s="569"/>
      <c r="E778" s="569"/>
      <c r="F778" s="569"/>
      <c r="G778" s="569"/>
      <c r="H778" s="569"/>
      <c r="I778" s="569"/>
      <c r="J778" s="569"/>
      <c r="K778" s="569"/>
      <c r="L778" s="569"/>
      <c r="M778" s="569"/>
      <c r="N778" s="569"/>
      <c r="O778" s="569"/>
      <c r="P778" s="569"/>
      <c r="Q778" s="569"/>
      <c r="R778" s="569"/>
      <c r="S778" s="569"/>
      <c r="T778" s="569"/>
      <c r="U778" s="569"/>
      <c r="V778" s="569"/>
      <c r="W778" s="569"/>
      <c r="X778" s="569"/>
      <c r="Y778" s="569"/>
      <c r="Z778" s="569"/>
    </row>
    <row r="779">
      <c r="A779" s="569"/>
      <c r="B779" s="569"/>
      <c r="C779" s="569"/>
      <c r="D779" s="569"/>
      <c r="E779" s="569"/>
      <c r="F779" s="569"/>
      <c r="G779" s="569"/>
      <c r="H779" s="569"/>
      <c r="I779" s="569"/>
      <c r="J779" s="569"/>
      <c r="K779" s="569"/>
      <c r="L779" s="569"/>
      <c r="M779" s="569"/>
      <c r="N779" s="569"/>
      <c r="O779" s="569"/>
      <c r="P779" s="569"/>
      <c r="Q779" s="569"/>
      <c r="R779" s="569"/>
      <c r="S779" s="569"/>
      <c r="T779" s="569"/>
      <c r="U779" s="569"/>
      <c r="V779" s="569"/>
      <c r="W779" s="569"/>
      <c r="X779" s="569"/>
      <c r="Y779" s="569"/>
      <c r="Z779" s="569"/>
    </row>
    <row r="780">
      <c r="A780" s="569"/>
      <c r="B780" s="569"/>
      <c r="C780" s="569"/>
      <c r="D780" s="569"/>
      <c r="E780" s="569"/>
      <c r="F780" s="569"/>
      <c r="G780" s="569"/>
      <c r="H780" s="569"/>
      <c r="I780" s="569"/>
      <c r="J780" s="569"/>
      <c r="K780" s="569"/>
      <c r="L780" s="569"/>
      <c r="M780" s="569"/>
      <c r="N780" s="569"/>
      <c r="O780" s="569"/>
      <c r="P780" s="569"/>
      <c r="Q780" s="569"/>
      <c r="R780" s="569"/>
      <c r="S780" s="569"/>
      <c r="T780" s="569"/>
      <c r="U780" s="569"/>
      <c r="V780" s="569"/>
      <c r="W780" s="569"/>
      <c r="X780" s="569"/>
      <c r="Y780" s="569"/>
      <c r="Z780" s="569"/>
    </row>
    <row r="781">
      <c r="A781" s="569"/>
      <c r="B781" s="569"/>
      <c r="C781" s="569"/>
      <c r="D781" s="569"/>
      <c r="E781" s="569"/>
      <c r="F781" s="569"/>
      <c r="G781" s="569"/>
      <c r="H781" s="569"/>
      <c r="I781" s="569"/>
      <c r="J781" s="569"/>
      <c r="K781" s="569"/>
      <c r="L781" s="569"/>
      <c r="M781" s="569"/>
      <c r="N781" s="569"/>
      <c r="O781" s="569"/>
      <c r="P781" s="569"/>
      <c r="Q781" s="569"/>
      <c r="R781" s="569"/>
      <c r="S781" s="569"/>
      <c r="T781" s="569"/>
      <c r="U781" s="569"/>
      <c r="V781" s="569"/>
      <c r="W781" s="569"/>
      <c r="X781" s="569"/>
      <c r="Y781" s="569"/>
      <c r="Z781" s="569"/>
    </row>
    <row r="782">
      <c r="A782" s="569"/>
      <c r="B782" s="569"/>
      <c r="C782" s="569"/>
      <c r="D782" s="569"/>
      <c r="E782" s="569"/>
      <c r="F782" s="569"/>
      <c r="G782" s="569"/>
      <c r="H782" s="569"/>
      <c r="I782" s="569"/>
      <c r="J782" s="569"/>
      <c r="K782" s="569"/>
      <c r="L782" s="569"/>
      <c r="M782" s="569"/>
      <c r="N782" s="569"/>
      <c r="O782" s="569"/>
      <c r="P782" s="569"/>
      <c r="Q782" s="569"/>
      <c r="R782" s="569"/>
      <c r="S782" s="569"/>
      <c r="T782" s="569"/>
      <c r="U782" s="569"/>
      <c r="V782" s="569"/>
      <c r="W782" s="569"/>
      <c r="X782" s="569"/>
      <c r="Y782" s="569"/>
      <c r="Z782" s="569"/>
    </row>
    <row r="783">
      <c r="A783" s="569"/>
      <c r="B783" s="569"/>
      <c r="C783" s="569"/>
      <c r="D783" s="569"/>
      <c r="E783" s="569"/>
      <c r="F783" s="569"/>
      <c r="G783" s="569"/>
      <c r="H783" s="569"/>
      <c r="I783" s="569"/>
      <c r="J783" s="569"/>
      <c r="K783" s="569"/>
      <c r="L783" s="569"/>
      <c r="M783" s="569"/>
      <c r="N783" s="569"/>
      <c r="O783" s="569"/>
      <c r="P783" s="569"/>
      <c r="Q783" s="569"/>
      <c r="R783" s="569"/>
      <c r="S783" s="569"/>
      <c r="T783" s="569"/>
      <c r="U783" s="569"/>
      <c r="V783" s="569"/>
      <c r="W783" s="569"/>
      <c r="X783" s="569"/>
      <c r="Y783" s="569"/>
      <c r="Z783" s="569"/>
    </row>
    <row r="784">
      <c r="A784" s="569"/>
      <c r="B784" s="569"/>
      <c r="C784" s="569"/>
      <c r="D784" s="569"/>
      <c r="E784" s="569"/>
      <c r="F784" s="569"/>
      <c r="G784" s="569"/>
      <c r="H784" s="569"/>
      <c r="I784" s="569"/>
      <c r="J784" s="569"/>
      <c r="K784" s="569"/>
      <c r="L784" s="569"/>
      <c r="M784" s="569"/>
      <c r="N784" s="569"/>
      <c r="O784" s="569"/>
      <c r="P784" s="569"/>
      <c r="Q784" s="569"/>
      <c r="R784" s="569"/>
      <c r="S784" s="569"/>
      <c r="T784" s="569"/>
      <c r="U784" s="569"/>
      <c r="V784" s="569"/>
      <c r="W784" s="569"/>
      <c r="X784" s="569"/>
      <c r="Y784" s="569"/>
      <c r="Z784" s="569"/>
    </row>
    <row r="785">
      <c r="A785" s="569"/>
      <c r="B785" s="569"/>
      <c r="C785" s="569"/>
      <c r="D785" s="569"/>
      <c r="E785" s="569"/>
      <c r="F785" s="569"/>
      <c r="G785" s="569"/>
      <c r="H785" s="569"/>
      <c r="I785" s="569"/>
      <c r="J785" s="569"/>
      <c r="K785" s="569"/>
      <c r="L785" s="569"/>
      <c r="M785" s="569"/>
      <c r="N785" s="569"/>
      <c r="O785" s="569"/>
      <c r="P785" s="569"/>
      <c r="Q785" s="569"/>
      <c r="R785" s="569"/>
      <c r="S785" s="569"/>
      <c r="T785" s="569"/>
      <c r="U785" s="569"/>
      <c r="V785" s="569"/>
      <c r="W785" s="569"/>
      <c r="X785" s="569"/>
      <c r="Y785" s="569"/>
      <c r="Z785" s="569"/>
    </row>
    <row r="786">
      <c r="A786" s="569"/>
      <c r="B786" s="569"/>
      <c r="C786" s="569"/>
      <c r="D786" s="569"/>
      <c r="E786" s="569"/>
      <c r="F786" s="569"/>
      <c r="G786" s="569"/>
      <c r="H786" s="569"/>
      <c r="I786" s="569"/>
      <c r="J786" s="569"/>
      <c r="K786" s="569"/>
      <c r="L786" s="569"/>
      <c r="M786" s="569"/>
      <c r="N786" s="569"/>
      <c r="O786" s="569"/>
      <c r="P786" s="569"/>
      <c r="Q786" s="569"/>
      <c r="R786" s="569"/>
      <c r="S786" s="569"/>
      <c r="T786" s="569"/>
      <c r="U786" s="569"/>
      <c r="V786" s="569"/>
      <c r="W786" s="569"/>
      <c r="X786" s="569"/>
      <c r="Y786" s="569"/>
      <c r="Z786" s="569"/>
    </row>
    <row r="787">
      <c r="A787" s="569"/>
      <c r="B787" s="569"/>
      <c r="C787" s="569"/>
      <c r="D787" s="569"/>
      <c r="E787" s="569"/>
      <c r="F787" s="569"/>
      <c r="G787" s="569"/>
      <c r="H787" s="569"/>
      <c r="I787" s="569"/>
      <c r="J787" s="569"/>
      <c r="K787" s="569"/>
      <c r="L787" s="569"/>
      <c r="M787" s="569"/>
      <c r="N787" s="569"/>
      <c r="O787" s="569"/>
      <c r="P787" s="569"/>
      <c r="Q787" s="569"/>
      <c r="R787" s="569"/>
      <c r="S787" s="569"/>
      <c r="T787" s="569"/>
      <c r="U787" s="569"/>
      <c r="V787" s="569"/>
      <c r="W787" s="569"/>
      <c r="X787" s="569"/>
      <c r="Y787" s="569"/>
      <c r="Z787" s="569"/>
    </row>
    <row r="788">
      <c r="A788" s="569"/>
      <c r="B788" s="569"/>
      <c r="C788" s="569"/>
      <c r="D788" s="569"/>
      <c r="E788" s="569"/>
      <c r="F788" s="569"/>
      <c r="G788" s="569"/>
      <c r="H788" s="569"/>
      <c r="I788" s="569"/>
      <c r="J788" s="569"/>
      <c r="K788" s="569"/>
      <c r="L788" s="569"/>
      <c r="M788" s="569"/>
      <c r="N788" s="569"/>
      <c r="O788" s="569"/>
      <c r="P788" s="569"/>
      <c r="Q788" s="569"/>
      <c r="R788" s="569"/>
      <c r="S788" s="569"/>
      <c r="T788" s="569"/>
      <c r="U788" s="569"/>
      <c r="V788" s="569"/>
      <c r="W788" s="569"/>
      <c r="X788" s="569"/>
      <c r="Y788" s="569"/>
      <c r="Z788" s="569"/>
    </row>
    <row r="789">
      <c r="A789" s="569"/>
      <c r="B789" s="569"/>
      <c r="C789" s="569"/>
      <c r="D789" s="569"/>
      <c r="E789" s="569"/>
      <c r="F789" s="569"/>
      <c r="G789" s="569"/>
      <c r="H789" s="569"/>
      <c r="I789" s="569"/>
      <c r="J789" s="569"/>
      <c r="K789" s="569"/>
      <c r="L789" s="569"/>
      <c r="M789" s="569"/>
      <c r="N789" s="569"/>
      <c r="O789" s="569"/>
      <c r="P789" s="569"/>
      <c r="Q789" s="569"/>
      <c r="R789" s="569"/>
      <c r="S789" s="569"/>
      <c r="T789" s="569"/>
      <c r="U789" s="569"/>
      <c r="V789" s="569"/>
      <c r="W789" s="569"/>
      <c r="X789" s="569"/>
      <c r="Y789" s="569"/>
      <c r="Z789" s="569"/>
    </row>
    <row r="790">
      <c r="A790" s="569"/>
      <c r="B790" s="569"/>
      <c r="C790" s="569"/>
      <c r="D790" s="569"/>
      <c r="E790" s="569"/>
      <c r="F790" s="569"/>
      <c r="G790" s="569"/>
      <c r="H790" s="569"/>
      <c r="I790" s="569"/>
      <c r="J790" s="569"/>
      <c r="K790" s="569"/>
      <c r="L790" s="569"/>
      <c r="M790" s="569"/>
      <c r="N790" s="569"/>
      <c r="O790" s="569"/>
      <c r="P790" s="569"/>
      <c r="Q790" s="569"/>
      <c r="R790" s="569"/>
      <c r="S790" s="569"/>
      <c r="T790" s="569"/>
      <c r="U790" s="569"/>
      <c r="V790" s="569"/>
      <c r="W790" s="569"/>
      <c r="X790" s="569"/>
      <c r="Y790" s="569"/>
      <c r="Z790" s="569"/>
    </row>
    <row r="791">
      <c r="A791" s="569"/>
      <c r="B791" s="569"/>
      <c r="C791" s="569"/>
      <c r="D791" s="569"/>
      <c r="E791" s="569"/>
      <c r="F791" s="569"/>
      <c r="G791" s="569"/>
      <c r="H791" s="569"/>
      <c r="I791" s="569"/>
      <c r="J791" s="569"/>
      <c r="K791" s="569"/>
      <c r="L791" s="569"/>
      <c r="M791" s="569"/>
      <c r="N791" s="569"/>
      <c r="O791" s="569"/>
      <c r="P791" s="569"/>
      <c r="Q791" s="569"/>
      <c r="R791" s="569"/>
      <c r="S791" s="569"/>
      <c r="T791" s="569"/>
      <c r="U791" s="569"/>
      <c r="V791" s="569"/>
      <c r="W791" s="569"/>
      <c r="X791" s="569"/>
      <c r="Y791" s="569"/>
      <c r="Z791" s="569"/>
    </row>
    <row r="792">
      <c r="A792" s="569"/>
      <c r="B792" s="569"/>
      <c r="C792" s="569"/>
      <c r="D792" s="569"/>
      <c r="E792" s="569"/>
      <c r="F792" s="569"/>
      <c r="G792" s="569"/>
      <c r="H792" s="569"/>
      <c r="I792" s="569"/>
      <c r="J792" s="569"/>
      <c r="K792" s="569"/>
      <c r="L792" s="569"/>
      <c r="M792" s="569"/>
      <c r="N792" s="569"/>
      <c r="O792" s="569"/>
      <c r="P792" s="569"/>
      <c r="Q792" s="569"/>
      <c r="R792" s="569"/>
      <c r="S792" s="569"/>
      <c r="T792" s="569"/>
      <c r="U792" s="569"/>
      <c r="V792" s="569"/>
      <c r="W792" s="569"/>
      <c r="X792" s="569"/>
      <c r="Y792" s="569"/>
      <c r="Z792" s="569"/>
    </row>
    <row r="793">
      <c r="A793" s="569"/>
      <c r="B793" s="569"/>
      <c r="C793" s="569"/>
      <c r="D793" s="569"/>
      <c r="E793" s="569"/>
      <c r="F793" s="569"/>
      <c r="G793" s="569"/>
      <c r="H793" s="569"/>
      <c r="I793" s="569"/>
      <c r="J793" s="569"/>
      <c r="K793" s="569"/>
      <c r="L793" s="569"/>
      <c r="M793" s="569"/>
      <c r="N793" s="569"/>
      <c r="O793" s="569"/>
      <c r="P793" s="569"/>
      <c r="Q793" s="569"/>
      <c r="R793" s="569"/>
      <c r="S793" s="569"/>
      <c r="T793" s="569"/>
      <c r="U793" s="569"/>
      <c r="V793" s="569"/>
      <c r="W793" s="569"/>
      <c r="X793" s="569"/>
      <c r="Y793" s="569"/>
      <c r="Z793" s="569"/>
    </row>
    <row r="794">
      <c r="A794" s="569"/>
      <c r="B794" s="569"/>
      <c r="C794" s="569"/>
      <c r="D794" s="569"/>
      <c r="E794" s="569"/>
      <c r="F794" s="569"/>
      <c r="G794" s="569"/>
      <c r="H794" s="569"/>
      <c r="I794" s="569"/>
      <c r="J794" s="569"/>
      <c r="K794" s="569"/>
      <c r="L794" s="569"/>
      <c r="M794" s="569"/>
      <c r="N794" s="569"/>
      <c r="O794" s="569"/>
      <c r="P794" s="569"/>
      <c r="Q794" s="569"/>
      <c r="R794" s="569"/>
      <c r="S794" s="569"/>
      <c r="T794" s="569"/>
      <c r="U794" s="569"/>
      <c r="V794" s="569"/>
      <c r="W794" s="569"/>
      <c r="X794" s="569"/>
      <c r="Y794" s="569"/>
      <c r="Z794" s="569"/>
    </row>
    <row r="795">
      <c r="A795" s="569"/>
      <c r="B795" s="569"/>
      <c r="C795" s="569"/>
      <c r="D795" s="569"/>
      <c r="E795" s="569"/>
      <c r="F795" s="569"/>
      <c r="G795" s="569"/>
      <c r="H795" s="569"/>
      <c r="I795" s="569"/>
      <c r="J795" s="569"/>
      <c r="K795" s="569"/>
      <c r="L795" s="569"/>
      <c r="M795" s="569"/>
      <c r="N795" s="569"/>
      <c r="O795" s="569"/>
      <c r="P795" s="569"/>
      <c r="Q795" s="569"/>
      <c r="R795" s="569"/>
      <c r="S795" s="569"/>
      <c r="T795" s="569"/>
      <c r="U795" s="569"/>
      <c r="V795" s="569"/>
      <c r="W795" s="569"/>
      <c r="X795" s="569"/>
      <c r="Y795" s="569"/>
      <c r="Z795" s="569"/>
    </row>
    <row r="796">
      <c r="A796" s="569"/>
      <c r="B796" s="569"/>
      <c r="C796" s="569"/>
      <c r="D796" s="569"/>
      <c r="E796" s="569"/>
      <c r="F796" s="569"/>
      <c r="G796" s="569"/>
      <c r="H796" s="569"/>
      <c r="I796" s="569"/>
      <c r="J796" s="569"/>
      <c r="K796" s="569"/>
      <c r="L796" s="569"/>
      <c r="M796" s="569"/>
      <c r="N796" s="569"/>
      <c r="O796" s="569"/>
      <c r="P796" s="569"/>
      <c r="Q796" s="569"/>
      <c r="R796" s="569"/>
      <c r="S796" s="569"/>
      <c r="T796" s="569"/>
      <c r="U796" s="569"/>
      <c r="V796" s="569"/>
      <c r="W796" s="569"/>
      <c r="X796" s="569"/>
      <c r="Y796" s="569"/>
      <c r="Z796" s="569"/>
    </row>
    <row r="797">
      <c r="A797" s="569"/>
      <c r="B797" s="569"/>
      <c r="C797" s="569"/>
      <c r="D797" s="569"/>
      <c r="E797" s="569"/>
      <c r="F797" s="569"/>
      <c r="G797" s="569"/>
      <c r="H797" s="569"/>
      <c r="I797" s="569"/>
      <c r="J797" s="569"/>
      <c r="K797" s="569"/>
      <c r="L797" s="569"/>
      <c r="M797" s="569"/>
      <c r="N797" s="569"/>
      <c r="O797" s="569"/>
      <c r="P797" s="569"/>
      <c r="Q797" s="569"/>
      <c r="R797" s="569"/>
      <c r="S797" s="569"/>
      <c r="T797" s="569"/>
      <c r="U797" s="569"/>
      <c r="V797" s="569"/>
      <c r="W797" s="569"/>
      <c r="X797" s="569"/>
      <c r="Y797" s="569"/>
      <c r="Z797" s="569"/>
    </row>
    <row r="798">
      <c r="A798" s="569"/>
      <c r="B798" s="569"/>
      <c r="C798" s="569"/>
      <c r="D798" s="569"/>
      <c r="E798" s="569"/>
      <c r="F798" s="569"/>
      <c r="G798" s="569"/>
      <c r="H798" s="569"/>
      <c r="I798" s="569"/>
      <c r="J798" s="569"/>
      <c r="K798" s="569"/>
      <c r="L798" s="569"/>
      <c r="M798" s="569"/>
      <c r="N798" s="569"/>
      <c r="O798" s="569"/>
      <c r="P798" s="569"/>
      <c r="Q798" s="569"/>
      <c r="R798" s="569"/>
      <c r="S798" s="569"/>
      <c r="T798" s="569"/>
      <c r="U798" s="569"/>
      <c r="V798" s="569"/>
      <c r="W798" s="569"/>
      <c r="X798" s="569"/>
      <c r="Y798" s="569"/>
      <c r="Z798" s="569"/>
    </row>
    <row r="799">
      <c r="A799" s="569"/>
      <c r="B799" s="569"/>
      <c r="C799" s="569"/>
      <c r="D799" s="569"/>
      <c r="E799" s="569"/>
      <c r="F799" s="569"/>
      <c r="G799" s="569"/>
      <c r="H799" s="569"/>
      <c r="I799" s="569"/>
      <c r="J799" s="569"/>
      <c r="K799" s="569"/>
      <c r="L799" s="569"/>
      <c r="M799" s="569"/>
      <c r="N799" s="569"/>
      <c r="O799" s="569"/>
      <c r="P799" s="569"/>
      <c r="Q799" s="569"/>
      <c r="R799" s="569"/>
      <c r="S799" s="569"/>
      <c r="T799" s="569"/>
      <c r="U799" s="569"/>
      <c r="V799" s="569"/>
      <c r="W799" s="569"/>
      <c r="X799" s="569"/>
      <c r="Y799" s="569"/>
      <c r="Z799" s="569"/>
    </row>
    <row r="800">
      <c r="A800" s="569"/>
      <c r="B800" s="569"/>
      <c r="C800" s="569"/>
      <c r="D800" s="569"/>
      <c r="E800" s="569"/>
      <c r="F800" s="569"/>
      <c r="G800" s="569"/>
      <c r="H800" s="569"/>
      <c r="I800" s="569"/>
      <c r="J800" s="569"/>
      <c r="K800" s="569"/>
      <c r="L800" s="569"/>
      <c r="M800" s="569"/>
      <c r="N800" s="569"/>
      <c r="O800" s="569"/>
      <c r="P800" s="569"/>
      <c r="Q800" s="569"/>
      <c r="R800" s="569"/>
      <c r="S800" s="569"/>
      <c r="T800" s="569"/>
      <c r="U800" s="569"/>
      <c r="V800" s="569"/>
      <c r="W800" s="569"/>
      <c r="X800" s="569"/>
      <c r="Y800" s="569"/>
      <c r="Z800" s="569"/>
    </row>
    <row r="801">
      <c r="A801" s="569"/>
      <c r="B801" s="569"/>
      <c r="C801" s="569"/>
      <c r="D801" s="569"/>
      <c r="E801" s="569"/>
      <c r="F801" s="569"/>
      <c r="G801" s="569"/>
      <c r="H801" s="569"/>
      <c r="I801" s="569"/>
      <c r="J801" s="569"/>
      <c r="K801" s="569"/>
      <c r="L801" s="569"/>
      <c r="M801" s="569"/>
      <c r="N801" s="569"/>
      <c r="O801" s="569"/>
      <c r="P801" s="569"/>
      <c r="Q801" s="569"/>
      <c r="R801" s="569"/>
      <c r="S801" s="569"/>
      <c r="T801" s="569"/>
      <c r="U801" s="569"/>
      <c r="V801" s="569"/>
      <c r="W801" s="569"/>
      <c r="X801" s="569"/>
      <c r="Y801" s="569"/>
      <c r="Z801" s="569"/>
    </row>
    <row r="802">
      <c r="A802" s="569"/>
      <c r="B802" s="569"/>
      <c r="C802" s="569"/>
      <c r="D802" s="569"/>
      <c r="E802" s="569"/>
      <c r="F802" s="569"/>
      <c r="G802" s="569"/>
      <c r="H802" s="569"/>
      <c r="I802" s="569"/>
      <c r="J802" s="569"/>
      <c r="K802" s="569"/>
      <c r="L802" s="569"/>
      <c r="M802" s="569"/>
      <c r="N802" s="569"/>
      <c r="O802" s="569"/>
      <c r="P802" s="569"/>
      <c r="Q802" s="569"/>
      <c r="R802" s="569"/>
      <c r="S802" s="569"/>
      <c r="T802" s="569"/>
      <c r="U802" s="569"/>
      <c r="V802" s="569"/>
      <c r="W802" s="569"/>
      <c r="X802" s="569"/>
      <c r="Y802" s="569"/>
      <c r="Z802" s="569"/>
    </row>
    <row r="803">
      <c r="A803" s="569"/>
      <c r="B803" s="569"/>
      <c r="C803" s="569"/>
      <c r="D803" s="569"/>
      <c r="E803" s="569"/>
      <c r="F803" s="569"/>
      <c r="G803" s="569"/>
      <c r="H803" s="569"/>
      <c r="I803" s="569"/>
      <c r="J803" s="569"/>
      <c r="K803" s="569"/>
      <c r="L803" s="569"/>
      <c r="M803" s="569"/>
      <c r="N803" s="569"/>
      <c r="O803" s="569"/>
      <c r="P803" s="569"/>
      <c r="Q803" s="569"/>
      <c r="R803" s="569"/>
      <c r="S803" s="569"/>
      <c r="T803" s="569"/>
      <c r="U803" s="569"/>
      <c r="V803" s="569"/>
      <c r="W803" s="569"/>
      <c r="X803" s="569"/>
      <c r="Y803" s="569"/>
      <c r="Z803" s="569"/>
    </row>
    <row r="804">
      <c r="A804" s="569"/>
      <c r="B804" s="569"/>
      <c r="C804" s="569"/>
      <c r="D804" s="569"/>
      <c r="E804" s="569"/>
      <c r="F804" s="569"/>
      <c r="G804" s="569"/>
      <c r="H804" s="569"/>
      <c r="I804" s="569"/>
      <c r="J804" s="569"/>
      <c r="K804" s="569"/>
      <c r="L804" s="569"/>
      <c r="M804" s="569"/>
      <c r="N804" s="569"/>
      <c r="O804" s="569"/>
      <c r="P804" s="569"/>
      <c r="Q804" s="569"/>
      <c r="R804" s="569"/>
      <c r="S804" s="569"/>
      <c r="T804" s="569"/>
      <c r="U804" s="569"/>
      <c r="V804" s="569"/>
      <c r="W804" s="569"/>
      <c r="X804" s="569"/>
      <c r="Y804" s="569"/>
      <c r="Z804" s="569"/>
    </row>
    <row r="805">
      <c r="A805" s="569"/>
      <c r="B805" s="569"/>
      <c r="C805" s="569"/>
      <c r="D805" s="569"/>
      <c r="E805" s="569"/>
      <c r="F805" s="569"/>
      <c r="G805" s="569"/>
      <c r="H805" s="569"/>
      <c r="I805" s="569"/>
      <c r="J805" s="569"/>
      <c r="K805" s="569"/>
      <c r="L805" s="569"/>
      <c r="M805" s="569"/>
      <c r="N805" s="569"/>
      <c r="O805" s="569"/>
      <c r="P805" s="569"/>
      <c r="Q805" s="569"/>
      <c r="R805" s="569"/>
      <c r="S805" s="569"/>
      <c r="T805" s="569"/>
      <c r="U805" s="569"/>
      <c r="V805" s="569"/>
      <c r="W805" s="569"/>
      <c r="X805" s="569"/>
      <c r="Y805" s="569"/>
      <c r="Z805" s="569"/>
    </row>
    <row r="806">
      <c r="A806" s="569"/>
      <c r="B806" s="569"/>
      <c r="C806" s="569"/>
      <c r="D806" s="569"/>
      <c r="E806" s="569"/>
      <c r="F806" s="569"/>
      <c r="G806" s="569"/>
      <c r="H806" s="569"/>
      <c r="I806" s="569"/>
      <c r="J806" s="569"/>
      <c r="K806" s="569"/>
      <c r="L806" s="569"/>
      <c r="M806" s="569"/>
      <c r="N806" s="569"/>
      <c r="O806" s="569"/>
      <c r="P806" s="569"/>
      <c r="Q806" s="569"/>
      <c r="R806" s="569"/>
      <c r="S806" s="569"/>
      <c r="T806" s="569"/>
      <c r="U806" s="569"/>
      <c r="V806" s="569"/>
      <c r="W806" s="569"/>
      <c r="X806" s="569"/>
      <c r="Y806" s="569"/>
      <c r="Z806" s="569"/>
    </row>
    <row r="807">
      <c r="A807" s="569"/>
      <c r="B807" s="569"/>
      <c r="C807" s="569"/>
      <c r="D807" s="569"/>
      <c r="E807" s="569"/>
      <c r="F807" s="569"/>
      <c r="G807" s="569"/>
      <c r="H807" s="569"/>
      <c r="I807" s="569"/>
      <c r="J807" s="569"/>
      <c r="K807" s="569"/>
      <c r="L807" s="569"/>
      <c r="M807" s="569"/>
      <c r="N807" s="569"/>
      <c r="O807" s="569"/>
      <c r="P807" s="569"/>
      <c r="Q807" s="569"/>
      <c r="R807" s="569"/>
      <c r="S807" s="569"/>
      <c r="T807" s="569"/>
      <c r="U807" s="569"/>
      <c r="V807" s="569"/>
      <c r="W807" s="569"/>
      <c r="X807" s="569"/>
      <c r="Y807" s="569"/>
      <c r="Z807" s="569"/>
    </row>
    <row r="808">
      <c r="A808" s="569"/>
      <c r="B808" s="569"/>
      <c r="C808" s="569"/>
      <c r="D808" s="569"/>
      <c r="E808" s="569"/>
      <c r="F808" s="569"/>
      <c r="G808" s="569"/>
      <c r="H808" s="569"/>
      <c r="I808" s="569"/>
      <c r="J808" s="569"/>
      <c r="K808" s="569"/>
      <c r="L808" s="569"/>
      <c r="M808" s="569"/>
      <c r="N808" s="569"/>
      <c r="O808" s="569"/>
      <c r="P808" s="569"/>
      <c r="Q808" s="569"/>
      <c r="R808" s="569"/>
      <c r="S808" s="569"/>
      <c r="T808" s="569"/>
      <c r="U808" s="569"/>
      <c r="V808" s="569"/>
      <c r="W808" s="569"/>
      <c r="X808" s="569"/>
      <c r="Y808" s="569"/>
      <c r="Z808" s="569"/>
    </row>
    <row r="809">
      <c r="A809" s="569"/>
      <c r="B809" s="569"/>
      <c r="C809" s="569"/>
      <c r="D809" s="569"/>
      <c r="E809" s="569"/>
      <c r="F809" s="569"/>
      <c r="G809" s="569"/>
      <c r="H809" s="569"/>
      <c r="I809" s="569"/>
      <c r="J809" s="569"/>
      <c r="K809" s="569"/>
      <c r="L809" s="569"/>
      <c r="M809" s="569"/>
      <c r="N809" s="569"/>
      <c r="O809" s="569"/>
      <c r="P809" s="569"/>
      <c r="Q809" s="569"/>
      <c r="R809" s="569"/>
      <c r="S809" s="569"/>
      <c r="T809" s="569"/>
      <c r="U809" s="569"/>
      <c r="V809" s="569"/>
      <c r="W809" s="569"/>
      <c r="X809" s="569"/>
      <c r="Y809" s="569"/>
      <c r="Z809" s="569"/>
    </row>
    <row r="810">
      <c r="A810" s="569"/>
      <c r="B810" s="569"/>
      <c r="C810" s="569"/>
      <c r="D810" s="569"/>
      <c r="E810" s="569"/>
      <c r="F810" s="569"/>
      <c r="G810" s="569"/>
      <c r="H810" s="569"/>
      <c r="I810" s="569"/>
      <c r="J810" s="569"/>
      <c r="K810" s="569"/>
      <c r="L810" s="569"/>
      <c r="M810" s="569"/>
      <c r="N810" s="569"/>
      <c r="O810" s="569"/>
      <c r="P810" s="569"/>
      <c r="Q810" s="569"/>
      <c r="R810" s="569"/>
      <c r="S810" s="569"/>
      <c r="T810" s="569"/>
      <c r="U810" s="569"/>
      <c r="V810" s="569"/>
      <c r="W810" s="569"/>
      <c r="X810" s="569"/>
      <c r="Y810" s="569"/>
      <c r="Z810" s="569"/>
    </row>
    <row r="811">
      <c r="A811" s="569"/>
      <c r="B811" s="569"/>
      <c r="C811" s="569"/>
      <c r="D811" s="569"/>
      <c r="E811" s="569"/>
      <c r="F811" s="569"/>
      <c r="G811" s="569"/>
      <c r="H811" s="569"/>
      <c r="I811" s="569"/>
      <c r="J811" s="569"/>
      <c r="K811" s="569"/>
      <c r="L811" s="569"/>
      <c r="M811" s="569"/>
      <c r="N811" s="569"/>
      <c r="O811" s="569"/>
      <c r="P811" s="569"/>
      <c r="Q811" s="569"/>
      <c r="R811" s="569"/>
      <c r="S811" s="569"/>
      <c r="T811" s="569"/>
      <c r="U811" s="569"/>
      <c r="V811" s="569"/>
      <c r="W811" s="569"/>
      <c r="X811" s="569"/>
      <c r="Y811" s="569"/>
      <c r="Z811" s="569"/>
    </row>
    <row r="812">
      <c r="A812" s="569"/>
      <c r="B812" s="569"/>
      <c r="C812" s="569"/>
      <c r="D812" s="569"/>
      <c r="E812" s="569"/>
      <c r="F812" s="569"/>
      <c r="G812" s="569"/>
      <c r="H812" s="569"/>
      <c r="I812" s="569"/>
      <c r="J812" s="569"/>
      <c r="K812" s="569"/>
      <c r="L812" s="569"/>
      <c r="M812" s="569"/>
      <c r="N812" s="569"/>
      <c r="O812" s="569"/>
      <c r="P812" s="569"/>
      <c r="Q812" s="569"/>
      <c r="R812" s="569"/>
      <c r="S812" s="569"/>
      <c r="T812" s="569"/>
      <c r="U812" s="569"/>
      <c r="V812" s="569"/>
      <c r="W812" s="569"/>
      <c r="X812" s="569"/>
      <c r="Y812" s="569"/>
      <c r="Z812" s="569"/>
    </row>
    <row r="813">
      <c r="A813" s="569"/>
      <c r="B813" s="569"/>
      <c r="C813" s="569"/>
      <c r="D813" s="569"/>
      <c r="E813" s="569"/>
      <c r="F813" s="569"/>
      <c r="G813" s="569"/>
      <c r="H813" s="569"/>
      <c r="I813" s="569"/>
      <c r="J813" s="569"/>
      <c r="K813" s="569"/>
      <c r="L813" s="569"/>
      <c r="M813" s="569"/>
      <c r="N813" s="569"/>
      <c r="O813" s="569"/>
      <c r="P813" s="569"/>
      <c r="Q813" s="569"/>
      <c r="R813" s="569"/>
      <c r="S813" s="569"/>
      <c r="T813" s="569"/>
      <c r="U813" s="569"/>
      <c r="V813" s="569"/>
      <c r="W813" s="569"/>
      <c r="X813" s="569"/>
      <c r="Y813" s="569"/>
      <c r="Z813" s="569"/>
    </row>
    <row r="814">
      <c r="A814" s="569"/>
      <c r="B814" s="569"/>
      <c r="C814" s="569"/>
      <c r="D814" s="569"/>
      <c r="E814" s="569"/>
      <c r="F814" s="569"/>
      <c r="G814" s="569"/>
      <c r="H814" s="569"/>
      <c r="I814" s="569"/>
      <c r="J814" s="569"/>
      <c r="K814" s="569"/>
      <c r="L814" s="569"/>
      <c r="M814" s="569"/>
      <c r="N814" s="569"/>
      <c r="O814" s="569"/>
      <c r="P814" s="569"/>
      <c r="Q814" s="569"/>
      <c r="R814" s="569"/>
      <c r="S814" s="569"/>
      <c r="T814" s="569"/>
      <c r="U814" s="569"/>
      <c r="V814" s="569"/>
      <c r="W814" s="569"/>
      <c r="X814" s="569"/>
      <c r="Y814" s="569"/>
      <c r="Z814" s="569"/>
    </row>
    <row r="815">
      <c r="A815" s="569"/>
      <c r="B815" s="569"/>
      <c r="C815" s="569"/>
      <c r="D815" s="569"/>
      <c r="E815" s="569"/>
      <c r="F815" s="569"/>
      <c r="G815" s="569"/>
      <c r="H815" s="569"/>
      <c r="I815" s="569"/>
      <c r="J815" s="569"/>
      <c r="K815" s="569"/>
      <c r="L815" s="569"/>
      <c r="M815" s="569"/>
      <c r="N815" s="569"/>
      <c r="O815" s="569"/>
      <c r="P815" s="569"/>
      <c r="Q815" s="569"/>
      <c r="R815" s="569"/>
      <c r="S815" s="569"/>
      <c r="T815" s="569"/>
      <c r="U815" s="569"/>
      <c r="V815" s="569"/>
      <c r="W815" s="569"/>
      <c r="X815" s="569"/>
      <c r="Y815" s="569"/>
      <c r="Z815" s="569"/>
    </row>
    <row r="816">
      <c r="A816" s="569"/>
      <c r="B816" s="569"/>
      <c r="C816" s="569"/>
      <c r="D816" s="569"/>
      <c r="E816" s="569"/>
      <c r="F816" s="569"/>
      <c r="G816" s="569"/>
      <c r="H816" s="569"/>
      <c r="I816" s="569"/>
      <c r="J816" s="569"/>
      <c r="K816" s="569"/>
      <c r="L816" s="569"/>
      <c r="M816" s="569"/>
      <c r="N816" s="569"/>
      <c r="O816" s="569"/>
      <c r="P816" s="569"/>
      <c r="Q816" s="569"/>
      <c r="R816" s="569"/>
      <c r="S816" s="569"/>
      <c r="T816" s="569"/>
      <c r="U816" s="569"/>
      <c r="V816" s="569"/>
      <c r="W816" s="569"/>
      <c r="X816" s="569"/>
      <c r="Y816" s="569"/>
      <c r="Z816" s="569"/>
    </row>
    <row r="817">
      <c r="A817" s="569"/>
      <c r="B817" s="569"/>
      <c r="C817" s="569"/>
      <c r="D817" s="569"/>
      <c r="E817" s="569"/>
      <c r="F817" s="569"/>
      <c r="G817" s="569"/>
      <c r="H817" s="569"/>
      <c r="I817" s="569"/>
      <c r="J817" s="569"/>
      <c r="K817" s="569"/>
      <c r="L817" s="569"/>
      <c r="M817" s="569"/>
      <c r="N817" s="569"/>
      <c r="O817" s="569"/>
      <c r="P817" s="569"/>
      <c r="Q817" s="569"/>
      <c r="R817" s="569"/>
      <c r="S817" s="569"/>
      <c r="T817" s="569"/>
      <c r="U817" s="569"/>
      <c r="V817" s="569"/>
      <c r="W817" s="569"/>
      <c r="X817" s="569"/>
      <c r="Y817" s="569"/>
      <c r="Z817" s="569"/>
    </row>
    <row r="818">
      <c r="A818" s="569"/>
      <c r="B818" s="569"/>
      <c r="C818" s="569"/>
      <c r="D818" s="569"/>
      <c r="E818" s="569"/>
      <c r="F818" s="569"/>
      <c r="G818" s="569"/>
      <c r="H818" s="569"/>
      <c r="I818" s="569"/>
      <c r="J818" s="569"/>
      <c r="K818" s="569"/>
      <c r="L818" s="569"/>
      <c r="M818" s="569"/>
      <c r="N818" s="569"/>
      <c r="O818" s="569"/>
      <c r="P818" s="569"/>
      <c r="Q818" s="569"/>
      <c r="R818" s="569"/>
      <c r="S818" s="569"/>
      <c r="T818" s="569"/>
      <c r="U818" s="569"/>
      <c r="V818" s="569"/>
      <c r="W818" s="569"/>
      <c r="X818" s="569"/>
      <c r="Y818" s="569"/>
      <c r="Z818" s="569"/>
    </row>
    <row r="819">
      <c r="A819" s="569"/>
      <c r="B819" s="569"/>
      <c r="C819" s="569"/>
      <c r="D819" s="569"/>
      <c r="E819" s="569"/>
      <c r="F819" s="569"/>
      <c r="G819" s="569"/>
      <c r="H819" s="569"/>
      <c r="I819" s="569"/>
      <c r="J819" s="569"/>
      <c r="K819" s="569"/>
      <c r="L819" s="569"/>
      <c r="M819" s="569"/>
      <c r="N819" s="569"/>
      <c r="O819" s="569"/>
      <c r="P819" s="569"/>
      <c r="Q819" s="569"/>
      <c r="R819" s="569"/>
      <c r="S819" s="569"/>
      <c r="T819" s="569"/>
      <c r="U819" s="569"/>
      <c r="V819" s="569"/>
      <c r="W819" s="569"/>
      <c r="X819" s="569"/>
      <c r="Y819" s="569"/>
      <c r="Z819" s="569"/>
    </row>
    <row r="820">
      <c r="A820" s="569"/>
      <c r="B820" s="569"/>
      <c r="C820" s="569"/>
      <c r="D820" s="569"/>
      <c r="E820" s="569"/>
      <c r="F820" s="569"/>
      <c r="G820" s="569"/>
      <c r="H820" s="569"/>
      <c r="I820" s="569"/>
      <c r="J820" s="569"/>
      <c r="K820" s="569"/>
      <c r="L820" s="569"/>
      <c r="M820" s="569"/>
      <c r="N820" s="569"/>
      <c r="O820" s="569"/>
      <c r="P820" s="569"/>
      <c r="Q820" s="569"/>
      <c r="R820" s="569"/>
      <c r="S820" s="569"/>
      <c r="T820" s="569"/>
      <c r="U820" s="569"/>
      <c r="V820" s="569"/>
      <c r="W820" s="569"/>
      <c r="X820" s="569"/>
      <c r="Y820" s="569"/>
      <c r="Z820" s="569"/>
    </row>
    <row r="821">
      <c r="A821" s="569"/>
      <c r="B821" s="569"/>
      <c r="C821" s="569"/>
      <c r="D821" s="569"/>
      <c r="E821" s="569"/>
      <c r="F821" s="569"/>
      <c r="G821" s="569"/>
      <c r="H821" s="569"/>
      <c r="I821" s="569"/>
      <c r="J821" s="569"/>
      <c r="K821" s="569"/>
      <c r="L821" s="569"/>
      <c r="M821" s="569"/>
      <c r="N821" s="569"/>
      <c r="O821" s="569"/>
      <c r="P821" s="569"/>
      <c r="Q821" s="569"/>
      <c r="R821" s="569"/>
      <c r="S821" s="569"/>
      <c r="T821" s="569"/>
      <c r="U821" s="569"/>
      <c r="V821" s="569"/>
      <c r="W821" s="569"/>
      <c r="X821" s="569"/>
      <c r="Y821" s="569"/>
      <c r="Z821" s="569"/>
    </row>
    <row r="822">
      <c r="A822" s="569"/>
      <c r="B822" s="569"/>
      <c r="C822" s="569"/>
      <c r="D822" s="569"/>
      <c r="E822" s="569"/>
      <c r="F822" s="569"/>
      <c r="G822" s="569"/>
      <c r="H822" s="569"/>
      <c r="I822" s="569"/>
      <c r="J822" s="569"/>
      <c r="K822" s="569"/>
      <c r="L822" s="569"/>
      <c r="M822" s="569"/>
      <c r="N822" s="569"/>
      <c r="O822" s="569"/>
      <c r="P822" s="569"/>
      <c r="Q822" s="569"/>
      <c r="R822" s="569"/>
      <c r="S822" s="569"/>
      <c r="T822" s="569"/>
      <c r="U822" s="569"/>
      <c r="V822" s="569"/>
      <c r="W822" s="569"/>
      <c r="X822" s="569"/>
      <c r="Y822" s="569"/>
      <c r="Z822" s="569"/>
    </row>
    <row r="823">
      <c r="A823" s="569"/>
      <c r="B823" s="569"/>
      <c r="C823" s="569"/>
      <c r="D823" s="569"/>
      <c r="E823" s="569"/>
      <c r="F823" s="569"/>
      <c r="G823" s="569"/>
      <c r="H823" s="569"/>
      <c r="I823" s="569"/>
      <c r="J823" s="569"/>
      <c r="K823" s="569"/>
      <c r="L823" s="569"/>
      <c r="M823" s="569"/>
      <c r="N823" s="569"/>
      <c r="O823" s="569"/>
      <c r="P823" s="569"/>
      <c r="Q823" s="569"/>
      <c r="R823" s="569"/>
      <c r="S823" s="569"/>
      <c r="T823" s="569"/>
      <c r="U823" s="569"/>
      <c r="V823" s="569"/>
      <c r="W823" s="569"/>
      <c r="X823" s="569"/>
      <c r="Y823" s="569"/>
      <c r="Z823" s="569"/>
    </row>
    <row r="824">
      <c r="A824" s="569"/>
      <c r="B824" s="569"/>
      <c r="C824" s="569"/>
      <c r="D824" s="569"/>
      <c r="E824" s="569"/>
      <c r="F824" s="569"/>
      <c r="G824" s="569"/>
      <c r="H824" s="569"/>
      <c r="I824" s="569"/>
      <c r="J824" s="569"/>
      <c r="K824" s="569"/>
      <c r="L824" s="569"/>
      <c r="M824" s="569"/>
      <c r="N824" s="569"/>
      <c r="O824" s="569"/>
      <c r="P824" s="569"/>
      <c r="Q824" s="569"/>
      <c r="R824" s="569"/>
      <c r="S824" s="569"/>
      <c r="T824" s="569"/>
      <c r="U824" s="569"/>
      <c r="V824" s="569"/>
      <c r="W824" s="569"/>
      <c r="X824" s="569"/>
      <c r="Y824" s="569"/>
      <c r="Z824" s="569"/>
    </row>
    <row r="825">
      <c r="A825" s="569"/>
      <c r="B825" s="569"/>
      <c r="C825" s="569"/>
      <c r="D825" s="569"/>
      <c r="E825" s="569"/>
      <c r="F825" s="569"/>
      <c r="G825" s="569"/>
      <c r="H825" s="569"/>
      <c r="I825" s="569"/>
      <c r="J825" s="569"/>
      <c r="K825" s="569"/>
      <c r="L825" s="569"/>
      <c r="M825" s="569"/>
      <c r="N825" s="569"/>
      <c r="O825" s="569"/>
      <c r="P825" s="569"/>
      <c r="Q825" s="569"/>
      <c r="R825" s="569"/>
      <c r="S825" s="569"/>
      <c r="T825" s="569"/>
      <c r="U825" s="569"/>
      <c r="V825" s="569"/>
      <c r="W825" s="569"/>
      <c r="X825" s="569"/>
      <c r="Y825" s="569"/>
      <c r="Z825" s="569"/>
    </row>
    <row r="826">
      <c r="A826" s="569"/>
      <c r="B826" s="569"/>
      <c r="C826" s="569"/>
      <c r="D826" s="569"/>
      <c r="E826" s="569"/>
      <c r="F826" s="569"/>
      <c r="G826" s="569"/>
      <c r="H826" s="569"/>
      <c r="I826" s="569"/>
      <c r="J826" s="569"/>
      <c r="K826" s="569"/>
      <c r="L826" s="569"/>
      <c r="M826" s="569"/>
      <c r="N826" s="569"/>
      <c r="O826" s="569"/>
      <c r="P826" s="569"/>
      <c r="Q826" s="569"/>
      <c r="R826" s="569"/>
      <c r="S826" s="569"/>
      <c r="T826" s="569"/>
      <c r="U826" s="569"/>
      <c r="V826" s="569"/>
      <c r="W826" s="569"/>
      <c r="X826" s="569"/>
      <c r="Y826" s="569"/>
      <c r="Z826" s="569"/>
    </row>
    <row r="827">
      <c r="A827" s="569"/>
      <c r="B827" s="569"/>
      <c r="C827" s="569"/>
      <c r="D827" s="569"/>
      <c r="E827" s="569"/>
      <c r="F827" s="569"/>
      <c r="G827" s="569"/>
      <c r="H827" s="569"/>
      <c r="I827" s="569"/>
      <c r="J827" s="569"/>
      <c r="K827" s="569"/>
      <c r="L827" s="569"/>
      <c r="M827" s="569"/>
      <c r="N827" s="569"/>
      <c r="O827" s="569"/>
      <c r="P827" s="569"/>
      <c r="Q827" s="569"/>
      <c r="R827" s="569"/>
      <c r="S827" s="569"/>
      <c r="T827" s="569"/>
      <c r="U827" s="569"/>
      <c r="V827" s="569"/>
      <c r="W827" s="569"/>
      <c r="X827" s="569"/>
      <c r="Y827" s="569"/>
      <c r="Z827" s="569"/>
    </row>
    <row r="828">
      <c r="A828" s="569"/>
      <c r="B828" s="569"/>
      <c r="C828" s="569"/>
      <c r="D828" s="569"/>
      <c r="E828" s="569"/>
      <c r="F828" s="569"/>
      <c r="G828" s="569"/>
      <c r="H828" s="569"/>
      <c r="I828" s="569"/>
      <c r="J828" s="569"/>
      <c r="K828" s="569"/>
      <c r="L828" s="569"/>
      <c r="M828" s="569"/>
      <c r="N828" s="569"/>
      <c r="O828" s="569"/>
      <c r="P828" s="569"/>
      <c r="Q828" s="569"/>
      <c r="R828" s="569"/>
      <c r="S828" s="569"/>
      <c r="T828" s="569"/>
      <c r="U828" s="569"/>
      <c r="V828" s="569"/>
      <c r="W828" s="569"/>
      <c r="X828" s="569"/>
      <c r="Y828" s="569"/>
      <c r="Z828" s="569"/>
    </row>
    <row r="829">
      <c r="A829" s="569"/>
      <c r="B829" s="569"/>
      <c r="C829" s="569"/>
      <c r="D829" s="569"/>
      <c r="E829" s="569"/>
      <c r="F829" s="569"/>
      <c r="G829" s="569"/>
      <c r="H829" s="569"/>
      <c r="I829" s="569"/>
      <c r="J829" s="569"/>
      <c r="K829" s="569"/>
      <c r="L829" s="569"/>
      <c r="M829" s="569"/>
      <c r="N829" s="569"/>
      <c r="O829" s="569"/>
      <c r="P829" s="569"/>
      <c r="Q829" s="569"/>
      <c r="R829" s="569"/>
      <c r="S829" s="569"/>
      <c r="T829" s="569"/>
      <c r="U829" s="569"/>
      <c r="V829" s="569"/>
      <c r="W829" s="569"/>
      <c r="X829" s="569"/>
      <c r="Y829" s="569"/>
      <c r="Z829" s="569"/>
    </row>
    <row r="830">
      <c r="A830" s="569"/>
      <c r="B830" s="569"/>
      <c r="C830" s="569"/>
      <c r="D830" s="569"/>
      <c r="E830" s="569"/>
      <c r="F830" s="569"/>
      <c r="G830" s="569"/>
      <c r="H830" s="569"/>
      <c r="I830" s="569"/>
      <c r="J830" s="569"/>
      <c r="K830" s="569"/>
      <c r="L830" s="569"/>
      <c r="M830" s="569"/>
      <c r="N830" s="569"/>
      <c r="O830" s="569"/>
      <c r="P830" s="569"/>
      <c r="Q830" s="569"/>
      <c r="R830" s="569"/>
      <c r="S830" s="569"/>
      <c r="T830" s="569"/>
      <c r="U830" s="569"/>
      <c r="V830" s="569"/>
      <c r="W830" s="569"/>
      <c r="X830" s="569"/>
      <c r="Y830" s="569"/>
      <c r="Z830" s="569"/>
    </row>
    <row r="831">
      <c r="A831" s="569"/>
      <c r="B831" s="569"/>
      <c r="C831" s="569"/>
      <c r="D831" s="569"/>
      <c r="E831" s="569"/>
      <c r="F831" s="569"/>
      <c r="G831" s="569"/>
      <c r="H831" s="569"/>
      <c r="I831" s="569"/>
      <c r="J831" s="569"/>
      <c r="K831" s="569"/>
      <c r="L831" s="569"/>
      <c r="M831" s="569"/>
      <c r="N831" s="569"/>
      <c r="O831" s="569"/>
      <c r="P831" s="569"/>
      <c r="Q831" s="569"/>
      <c r="R831" s="569"/>
      <c r="S831" s="569"/>
      <c r="T831" s="569"/>
      <c r="U831" s="569"/>
      <c r="V831" s="569"/>
      <c r="W831" s="569"/>
      <c r="X831" s="569"/>
      <c r="Y831" s="569"/>
      <c r="Z831" s="569"/>
    </row>
    <row r="832">
      <c r="A832" s="569"/>
      <c r="B832" s="569"/>
      <c r="C832" s="569"/>
      <c r="D832" s="569"/>
      <c r="E832" s="569"/>
      <c r="F832" s="569"/>
      <c r="G832" s="569"/>
      <c r="H832" s="569"/>
      <c r="I832" s="569"/>
      <c r="J832" s="569"/>
      <c r="K832" s="569"/>
      <c r="L832" s="569"/>
      <c r="M832" s="569"/>
      <c r="N832" s="569"/>
      <c r="O832" s="569"/>
      <c r="P832" s="569"/>
      <c r="Q832" s="569"/>
      <c r="R832" s="569"/>
      <c r="S832" s="569"/>
      <c r="T832" s="569"/>
      <c r="U832" s="569"/>
      <c r="V832" s="569"/>
      <c r="W832" s="569"/>
      <c r="X832" s="569"/>
      <c r="Y832" s="569"/>
      <c r="Z832" s="569"/>
    </row>
    <row r="833">
      <c r="A833" s="569"/>
      <c r="B833" s="569"/>
      <c r="C833" s="569"/>
      <c r="D833" s="569"/>
      <c r="E833" s="569"/>
      <c r="F833" s="569"/>
      <c r="G833" s="569"/>
      <c r="H833" s="569"/>
      <c r="I833" s="569"/>
      <c r="J833" s="569"/>
      <c r="K833" s="569"/>
      <c r="L833" s="569"/>
      <c r="M833" s="569"/>
      <c r="N833" s="569"/>
      <c r="O833" s="569"/>
      <c r="P833" s="569"/>
      <c r="Q833" s="569"/>
      <c r="R833" s="569"/>
      <c r="S833" s="569"/>
      <c r="T833" s="569"/>
      <c r="U833" s="569"/>
      <c r="V833" s="569"/>
      <c r="W833" s="569"/>
      <c r="X833" s="569"/>
      <c r="Y833" s="569"/>
      <c r="Z833" s="569"/>
    </row>
    <row r="834">
      <c r="A834" s="569"/>
      <c r="B834" s="569"/>
      <c r="C834" s="569"/>
      <c r="D834" s="569"/>
      <c r="E834" s="569"/>
      <c r="F834" s="569"/>
      <c r="G834" s="569"/>
      <c r="H834" s="569"/>
      <c r="I834" s="569"/>
      <c r="J834" s="569"/>
      <c r="K834" s="569"/>
      <c r="L834" s="569"/>
      <c r="M834" s="569"/>
      <c r="N834" s="569"/>
      <c r="O834" s="569"/>
      <c r="P834" s="569"/>
      <c r="Q834" s="569"/>
      <c r="R834" s="569"/>
      <c r="S834" s="569"/>
      <c r="T834" s="569"/>
      <c r="U834" s="569"/>
      <c r="V834" s="569"/>
      <c r="W834" s="569"/>
      <c r="X834" s="569"/>
      <c r="Y834" s="569"/>
      <c r="Z834" s="569"/>
    </row>
    <row r="835">
      <c r="A835" s="569"/>
      <c r="B835" s="569"/>
      <c r="C835" s="569"/>
      <c r="D835" s="569"/>
      <c r="E835" s="569"/>
      <c r="F835" s="569"/>
      <c r="G835" s="569"/>
      <c r="H835" s="569"/>
      <c r="I835" s="569"/>
      <c r="J835" s="569"/>
      <c r="K835" s="569"/>
      <c r="L835" s="569"/>
      <c r="M835" s="569"/>
      <c r="N835" s="569"/>
      <c r="O835" s="569"/>
      <c r="P835" s="569"/>
      <c r="Q835" s="569"/>
      <c r="R835" s="569"/>
      <c r="S835" s="569"/>
      <c r="T835" s="569"/>
      <c r="U835" s="569"/>
      <c r="V835" s="569"/>
      <c r="W835" s="569"/>
      <c r="X835" s="569"/>
      <c r="Y835" s="569"/>
      <c r="Z835" s="569"/>
    </row>
    <row r="836">
      <c r="A836" s="569"/>
      <c r="B836" s="569"/>
      <c r="C836" s="569"/>
      <c r="D836" s="569"/>
      <c r="E836" s="569"/>
      <c r="F836" s="569"/>
      <c r="G836" s="569"/>
      <c r="H836" s="569"/>
      <c r="I836" s="569"/>
      <c r="J836" s="569"/>
      <c r="K836" s="569"/>
      <c r="L836" s="569"/>
      <c r="M836" s="569"/>
      <c r="N836" s="569"/>
      <c r="O836" s="569"/>
      <c r="P836" s="569"/>
      <c r="Q836" s="569"/>
      <c r="R836" s="569"/>
      <c r="S836" s="569"/>
      <c r="T836" s="569"/>
      <c r="U836" s="569"/>
      <c r="V836" s="569"/>
      <c r="W836" s="569"/>
      <c r="X836" s="569"/>
      <c r="Y836" s="569"/>
      <c r="Z836" s="569"/>
    </row>
    <row r="837">
      <c r="A837" s="569"/>
      <c r="B837" s="569"/>
      <c r="C837" s="569"/>
      <c r="D837" s="569"/>
      <c r="E837" s="569"/>
      <c r="F837" s="569"/>
      <c r="G837" s="569"/>
      <c r="H837" s="569"/>
      <c r="I837" s="569"/>
      <c r="J837" s="569"/>
      <c r="K837" s="569"/>
      <c r="L837" s="569"/>
      <c r="M837" s="569"/>
      <c r="N837" s="569"/>
      <c r="O837" s="569"/>
      <c r="P837" s="569"/>
      <c r="Q837" s="569"/>
      <c r="R837" s="569"/>
      <c r="S837" s="569"/>
      <c r="T837" s="569"/>
      <c r="U837" s="569"/>
      <c r="V837" s="569"/>
      <c r="W837" s="569"/>
      <c r="X837" s="569"/>
      <c r="Y837" s="569"/>
      <c r="Z837" s="569"/>
    </row>
    <row r="838">
      <c r="A838" s="569"/>
      <c r="B838" s="569"/>
      <c r="C838" s="569"/>
      <c r="D838" s="569"/>
      <c r="E838" s="569"/>
      <c r="F838" s="569"/>
      <c r="G838" s="569"/>
      <c r="H838" s="569"/>
      <c r="I838" s="569"/>
      <c r="J838" s="569"/>
      <c r="K838" s="569"/>
      <c r="L838" s="569"/>
      <c r="M838" s="569"/>
      <c r="N838" s="569"/>
      <c r="O838" s="569"/>
      <c r="P838" s="569"/>
      <c r="Q838" s="569"/>
      <c r="R838" s="569"/>
      <c r="S838" s="569"/>
      <c r="T838" s="569"/>
      <c r="U838" s="569"/>
      <c r="V838" s="569"/>
      <c r="W838" s="569"/>
      <c r="X838" s="569"/>
      <c r="Y838" s="569"/>
      <c r="Z838" s="569"/>
    </row>
    <row r="839">
      <c r="A839" s="569"/>
      <c r="B839" s="569"/>
      <c r="C839" s="569"/>
      <c r="D839" s="569"/>
      <c r="E839" s="569"/>
      <c r="F839" s="569"/>
      <c r="G839" s="569"/>
      <c r="H839" s="569"/>
      <c r="I839" s="569"/>
      <c r="J839" s="569"/>
      <c r="K839" s="569"/>
      <c r="L839" s="569"/>
      <c r="M839" s="569"/>
      <c r="N839" s="569"/>
      <c r="O839" s="569"/>
      <c r="P839" s="569"/>
      <c r="Q839" s="569"/>
      <c r="R839" s="569"/>
      <c r="S839" s="569"/>
      <c r="T839" s="569"/>
      <c r="U839" s="569"/>
      <c r="V839" s="569"/>
      <c r="W839" s="569"/>
      <c r="X839" s="569"/>
      <c r="Y839" s="569"/>
      <c r="Z839" s="569"/>
    </row>
    <row r="840">
      <c r="A840" s="569"/>
      <c r="B840" s="569"/>
      <c r="C840" s="569"/>
      <c r="D840" s="569"/>
      <c r="E840" s="569"/>
      <c r="F840" s="569"/>
      <c r="G840" s="569"/>
      <c r="H840" s="569"/>
      <c r="I840" s="569"/>
      <c r="J840" s="569"/>
      <c r="K840" s="569"/>
      <c r="L840" s="569"/>
      <c r="M840" s="569"/>
      <c r="N840" s="569"/>
      <c r="O840" s="569"/>
      <c r="P840" s="569"/>
      <c r="Q840" s="569"/>
      <c r="R840" s="569"/>
      <c r="S840" s="569"/>
      <c r="T840" s="569"/>
      <c r="U840" s="569"/>
      <c r="V840" s="569"/>
      <c r="W840" s="569"/>
      <c r="X840" s="569"/>
      <c r="Y840" s="569"/>
      <c r="Z840" s="569"/>
    </row>
    <row r="841">
      <c r="A841" s="569"/>
      <c r="B841" s="569"/>
      <c r="C841" s="569"/>
      <c r="D841" s="569"/>
      <c r="E841" s="569"/>
      <c r="F841" s="569"/>
      <c r="G841" s="569"/>
      <c r="H841" s="569"/>
      <c r="I841" s="569"/>
      <c r="J841" s="569"/>
      <c r="K841" s="569"/>
      <c r="L841" s="569"/>
      <c r="M841" s="569"/>
      <c r="N841" s="569"/>
      <c r="O841" s="569"/>
      <c r="P841" s="569"/>
      <c r="Q841" s="569"/>
      <c r="R841" s="569"/>
      <c r="S841" s="569"/>
      <c r="T841" s="569"/>
      <c r="U841" s="569"/>
      <c r="V841" s="569"/>
      <c r="W841" s="569"/>
      <c r="X841" s="569"/>
      <c r="Y841" s="569"/>
      <c r="Z841" s="569"/>
    </row>
    <row r="842">
      <c r="A842" s="569"/>
      <c r="B842" s="569"/>
      <c r="C842" s="569"/>
      <c r="D842" s="569"/>
      <c r="E842" s="569"/>
      <c r="F842" s="569"/>
      <c r="G842" s="569"/>
      <c r="H842" s="569"/>
      <c r="I842" s="569"/>
      <c r="J842" s="569"/>
      <c r="K842" s="569"/>
      <c r="L842" s="569"/>
      <c r="M842" s="569"/>
      <c r="N842" s="569"/>
      <c r="O842" s="569"/>
      <c r="P842" s="569"/>
      <c r="Q842" s="569"/>
      <c r="R842" s="569"/>
      <c r="S842" s="569"/>
      <c r="T842" s="569"/>
      <c r="U842" s="569"/>
      <c r="V842" s="569"/>
      <c r="W842" s="569"/>
      <c r="X842" s="569"/>
      <c r="Y842" s="569"/>
      <c r="Z842" s="569"/>
    </row>
    <row r="843">
      <c r="A843" s="569"/>
      <c r="B843" s="569"/>
      <c r="C843" s="569"/>
      <c r="D843" s="569"/>
      <c r="E843" s="569"/>
      <c r="F843" s="569"/>
      <c r="G843" s="569"/>
      <c r="H843" s="569"/>
      <c r="I843" s="569"/>
      <c r="J843" s="569"/>
      <c r="K843" s="569"/>
      <c r="L843" s="569"/>
      <c r="M843" s="569"/>
      <c r="N843" s="569"/>
      <c r="O843" s="569"/>
      <c r="P843" s="569"/>
      <c r="Q843" s="569"/>
      <c r="R843" s="569"/>
      <c r="S843" s="569"/>
      <c r="T843" s="569"/>
      <c r="U843" s="569"/>
      <c r="V843" s="569"/>
      <c r="W843" s="569"/>
      <c r="X843" s="569"/>
      <c r="Y843" s="569"/>
      <c r="Z843" s="569"/>
    </row>
    <row r="844">
      <c r="A844" s="569"/>
      <c r="B844" s="569"/>
      <c r="C844" s="569"/>
      <c r="D844" s="569"/>
      <c r="E844" s="569"/>
      <c r="F844" s="569"/>
      <c r="G844" s="569"/>
      <c r="H844" s="569"/>
      <c r="I844" s="569"/>
      <c r="J844" s="569"/>
      <c r="K844" s="569"/>
      <c r="L844" s="569"/>
      <c r="M844" s="569"/>
      <c r="N844" s="569"/>
      <c r="O844" s="569"/>
      <c r="P844" s="569"/>
      <c r="Q844" s="569"/>
      <c r="R844" s="569"/>
      <c r="S844" s="569"/>
      <c r="T844" s="569"/>
      <c r="U844" s="569"/>
      <c r="V844" s="569"/>
      <c r="W844" s="569"/>
      <c r="X844" s="569"/>
      <c r="Y844" s="569"/>
      <c r="Z844" s="569"/>
    </row>
    <row r="845">
      <c r="A845" s="569"/>
      <c r="B845" s="569"/>
      <c r="C845" s="569"/>
      <c r="D845" s="569"/>
      <c r="E845" s="569"/>
      <c r="F845" s="569"/>
      <c r="G845" s="569"/>
      <c r="H845" s="569"/>
      <c r="I845" s="569"/>
      <c r="J845" s="569"/>
      <c r="K845" s="569"/>
      <c r="L845" s="569"/>
      <c r="M845" s="569"/>
      <c r="N845" s="569"/>
      <c r="O845" s="569"/>
      <c r="P845" s="569"/>
      <c r="Q845" s="569"/>
      <c r="R845" s="569"/>
      <c r="S845" s="569"/>
      <c r="T845" s="569"/>
      <c r="U845" s="569"/>
      <c r="V845" s="569"/>
      <c r="W845" s="569"/>
      <c r="X845" s="569"/>
      <c r="Y845" s="569"/>
      <c r="Z845" s="569"/>
    </row>
    <row r="846">
      <c r="A846" s="569"/>
      <c r="B846" s="569"/>
      <c r="C846" s="569"/>
      <c r="D846" s="569"/>
      <c r="E846" s="569"/>
      <c r="F846" s="569"/>
      <c r="G846" s="569"/>
      <c r="H846" s="569"/>
      <c r="I846" s="569"/>
      <c r="J846" s="569"/>
      <c r="K846" s="569"/>
      <c r="L846" s="569"/>
      <c r="M846" s="569"/>
      <c r="N846" s="569"/>
      <c r="O846" s="569"/>
      <c r="P846" s="569"/>
      <c r="Q846" s="569"/>
      <c r="R846" s="569"/>
      <c r="S846" s="569"/>
      <c r="T846" s="569"/>
      <c r="U846" s="569"/>
      <c r="V846" s="569"/>
      <c r="W846" s="569"/>
      <c r="X846" s="569"/>
      <c r="Y846" s="569"/>
      <c r="Z846" s="569"/>
    </row>
    <row r="847">
      <c r="A847" s="569"/>
      <c r="B847" s="569"/>
      <c r="C847" s="569"/>
      <c r="D847" s="569"/>
      <c r="E847" s="569"/>
      <c r="F847" s="569"/>
      <c r="G847" s="569"/>
      <c r="H847" s="569"/>
      <c r="I847" s="569"/>
      <c r="J847" s="569"/>
      <c r="K847" s="569"/>
      <c r="L847" s="569"/>
      <c r="M847" s="569"/>
      <c r="N847" s="569"/>
      <c r="O847" s="569"/>
      <c r="P847" s="569"/>
      <c r="Q847" s="569"/>
      <c r="R847" s="569"/>
      <c r="S847" s="569"/>
      <c r="T847" s="569"/>
      <c r="U847" s="569"/>
      <c r="V847" s="569"/>
      <c r="W847" s="569"/>
      <c r="X847" s="569"/>
      <c r="Y847" s="569"/>
      <c r="Z847" s="569"/>
    </row>
    <row r="848">
      <c r="A848" s="569"/>
      <c r="B848" s="569"/>
      <c r="C848" s="569"/>
      <c r="D848" s="569"/>
      <c r="E848" s="569"/>
      <c r="F848" s="569"/>
      <c r="G848" s="569"/>
      <c r="H848" s="569"/>
      <c r="I848" s="569"/>
      <c r="J848" s="569"/>
      <c r="K848" s="569"/>
      <c r="L848" s="569"/>
      <c r="M848" s="569"/>
      <c r="N848" s="569"/>
      <c r="O848" s="569"/>
      <c r="P848" s="569"/>
      <c r="Q848" s="569"/>
      <c r="R848" s="569"/>
      <c r="S848" s="569"/>
      <c r="T848" s="569"/>
      <c r="U848" s="569"/>
      <c r="V848" s="569"/>
      <c r="W848" s="569"/>
      <c r="X848" s="569"/>
      <c r="Y848" s="569"/>
      <c r="Z848" s="569"/>
    </row>
    <row r="849">
      <c r="A849" s="569"/>
      <c r="B849" s="569"/>
      <c r="C849" s="569"/>
      <c r="D849" s="569"/>
      <c r="E849" s="569"/>
      <c r="F849" s="569"/>
      <c r="G849" s="569"/>
      <c r="H849" s="569"/>
      <c r="I849" s="569"/>
      <c r="J849" s="569"/>
      <c r="K849" s="569"/>
      <c r="L849" s="569"/>
      <c r="M849" s="569"/>
      <c r="N849" s="569"/>
      <c r="O849" s="569"/>
      <c r="P849" s="569"/>
      <c r="Q849" s="569"/>
      <c r="R849" s="569"/>
      <c r="S849" s="569"/>
      <c r="T849" s="569"/>
      <c r="U849" s="569"/>
      <c r="V849" s="569"/>
      <c r="W849" s="569"/>
      <c r="X849" s="569"/>
      <c r="Y849" s="569"/>
      <c r="Z849" s="569"/>
    </row>
    <row r="850">
      <c r="A850" s="569"/>
      <c r="B850" s="569"/>
      <c r="C850" s="569"/>
      <c r="D850" s="569"/>
      <c r="E850" s="569"/>
      <c r="F850" s="569"/>
      <c r="G850" s="569"/>
      <c r="H850" s="569"/>
      <c r="I850" s="569"/>
      <c r="J850" s="569"/>
      <c r="K850" s="569"/>
      <c r="L850" s="569"/>
      <c r="M850" s="569"/>
      <c r="N850" s="569"/>
      <c r="O850" s="569"/>
      <c r="P850" s="569"/>
      <c r="Q850" s="569"/>
      <c r="R850" s="569"/>
      <c r="S850" s="569"/>
      <c r="T850" s="569"/>
      <c r="U850" s="569"/>
      <c r="V850" s="569"/>
      <c r="W850" s="569"/>
      <c r="X850" s="569"/>
      <c r="Y850" s="569"/>
      <c r="Z850" s="569"/>
    </row>
    <row r="851">
      <c r="A851" s="569"/>
      <c r="B851" s="569"/>
      <c r="C851" s="569"/>
      <c r="D851" s="569"/>
      <c r="E851" s="569"/>
      <c r="F851" s="569"/>
      <c r="G851" s="569"/>
      <c r="H851" s="569"/>
      <c r="I851" s="569"/>
      <c r="J851" s="569"/>
      <c r="K851" s="569"/>
      <c r="L851" s="569"/>
      <c r="M851" s="569"/>
      <c r="N851" s="569"/>
      <c r="O851" s="569"/>
      <c r="P851" s="569"/>
      <c r="Q851" s="569"/>
      <c r="R851" s="569"/>
      <c r="S851" s="569"/>
      <c r="T851" s="569"/>
      <c r="U851" s="569"/>
      <c r="V851" s="569"/>
      <c r="W851" s="569"/>
      <c r="X851" s="569"/>
      <c r="Y851" s="569"/>
      <c r="Z851" s="569"/>
    </row>
    <row r="852">
      <c r="A852" s="569"/>
      <c r="B852" s="569"/>
      <c r="C852" s="569"/>
      <c r="D852" s="569"/>
      <c r="E852" s="569"/>
      <c r="F852" s="569"/>
      <c r="G852" s="569"/>
      <c r="H852" s="569"/>
      <c r="I852" s="569"/>
      <c r="J852" s="569"/>
      <c r="K852" s="569"/>
      <c r="L852" s="569"/>
      <c r="M852" s="569"/>
      <c r="N852" s="569"/>
      <c r="O852" s="569"/>
      <c r="P852" s="569"/>
      <c r="Q852" s="569"/>
      <c r="R852" s="569"/>
      <c r="S852" s="569"/>
      <c r="T852" s="569"/>
      <c r="U852" s="569"/>
      <c r="V852" s="569"/>
      <c r="W852" s="569"/>
      <c r="X852" s="569"/>
      <c r="Y852" s="569"/>
      <c r="Z852" s="569"/>
    </row>
    <row r="853">
      <c r="A853" s="569"/>
      <c r="B853" s="569"/>
      <c r="C853" s="569"/>
      <c r="D853" s="569"/>
      <c r="E853" s="569"/>
      <c r="F853" s="569"/>
      <c r="G853" s="569"/>
      <c r="H853" s="569"/>
      <c r="I853" s="569"/>
      <c r="J853" s="569"/>
      <c r="K853" s="569"/>
      <c r="L853" s="569"/>
      <c r="M853" s="569"/>
      <c r="N853" s="569"/>
      <c r="O853" s="569"/>
      <c r="P853" s="569"/>
      <c r="Q853" s="569"/>
      <c r="R853" s="569"/>
      <c r="S853" s="569"/>
      <c r="T853" s="569"/>
      <c r="U853" s="569"/>
      <c r="V853" s="569"/>
      <c r="W853" s="569"/>
      <c r="X853" s="569"/>
      <c r="Y853" s="569"/>
      <c r="Z853" s="569"/>
    </row>
    <row r="854">
      <c r="A854" s="569"/>
      <c r="B854" s="569"/>
      <c r="C854" s="569"/>
      <c r="D854" s="569"/>
      <c r="E854" s="569"/>
      <c r="F854" s="569"/>
      <c r="G854" s="569"/>
      <c r="H854" s="569"/>
      <c r="I854" s="569"/>
      <c r="J854" s="569"/>
      <c r="K854" s="569"/>
      <c r="L854" s="569"/>
      <c r="M854" s="569"/>
      <c r="N854" s="569"/>
      <c r="O854" s="569"/>
      <c r="P854" s="569"/>
      <c r="Q854" s="569"/>
      <c r="R854" s="569"/>
      <c r="S854" s="569"/>
      <c r="T854" s="569"/>
      <c r="U854" s="569"/>
      <c r="V854" s="569"/>
      <c r="W854" s="569"/>
      <c r="X854" s="569"/>
      <c r="Y854" s="569"/>
      <c r="Z854" s="569"/>
    </row>
    <row r="855">
      <c r="A855" s="569"/>
      <c r="B855" s="569"/>
      <c r="C855" s="569"/>
      <c r="D855" s="569"/>
      <c r="E855" s="569"/>
      <c r="F855" s="569"/>
      <c r="G855" s="569"/>
      <c r="H855" s="569"/>
      <c r="I855" s="569"/>
      <c r="J855" s="569"/>
      <c r="K855" s="569"/>
      <c r="L855" s="569"/>
      <c r="M855" s="569"/>
      <c r="N855" s="569"/>
      <c r="O855" s="569"/>
      <c r="P855" s="569"/>
      <c r="Q855" s="569"/>
      <c r="R855" s="569"/>
      <c r="S855" s="569"/>
      <c r="T855" s="569"/>
      <c r="U855" s="569"/>
      <c r="V855" s="569"/>
      <c r="W855" s="569"/>
      <c r="X855" s="569"/>
      <c r="Y855" s="569"/>
      <c r="Z855" s="569"/>
    </row>
    <row r="856">
      <c r="A856" s="569"/>
      <c r="B856" s="569"/>
      <c r="C856" s="569"/>
      <c r="D856" s="569"/>
      <c r="E856" s="569"/>
      <c r="F856" s="569"/>
      <c r="G856" s="569"/>
      <c r="H856" s="569"/>
      <c r="I856" s="569"/>
      <c r="J856" s="569"/>
      <c r="K856" s="569"/>
      <c r="L856" s="569"/>
      <c r="M856" s="569"/>
      <c r="N856" s="569"/>
      <c r="O856" s="569"/>
      <c r="P856" s="569"/>
      <c r="Q856" s="569"/>
      <c r="R856" s="569"/>
      <c r="S856" s="569"/>
      <c r="T856" s="569"/>
      <c r="U856" s="569"/>
      <c r="V856" s="569"/>
      <c r="W856" s="569"/>
      <c r="X856" s="569"/>
      <c r="Y856" s="569"/>
      <c r="Z856" s="569"/>
    </row>
    <row r="857">
      <c r="A857" s="569"/>
      <c r="B857" s="569"/>
      <c r="C857" s="569"/>
      <c r="D857" s="569"/>
      <c r="E857" s="569"/>
      <c r="F857" s="569"/>
      <c r="G857" s="569"/>
      <c r="H857" s="569"/>
      <c r="I857" s="569"/>
      <c r="J857" s="569"/>
      <c r="K857" s="569"/>
      <c r="L857" s="569"/>
      <c r="M857" s="569"/>
      <c r="N857" s="569"/>
      <c r="O857" s="569"/>
      <c r="P857" s="569"/>
      <c r="Q857" s="569"/>
      <c r="R857" s="569"/>
      <c r="S857" s="569"/>
      <c r="T857" s="569"/>
      <c r="U857" s="569"/>
      <c r="V857" s="569"/>
      <c r="W857" s="569"/>
      <c r="X857" s="569"/>
      <c r="Y857" s="569"/>
      <c r="Z857" s="569"/>
    </row>
    <row r="858">
      <c r="A858" s="569"/>
      <c r="B858" s="569"/>
      <c r="C858" s="569"/>
      <c r="D858" s="569"/>
      <c r="E858" s="569"/>
      <c r="F858" s="569"/>
      <c r="G858" s="569"/>
      <c r="H858" s="569"/>
      <c r="I858" s="569"/>
      <c r="J858" s="569"/>
      <c r="K858" s="569"/>
      <c r="L858" s="569"/>
      <c r="M858" s="569"/>
      <c r="N858" s="569"/>
      <c r="O858" s="569"/>
      <c r="P858" s="569"/>
      <c r="Q858" s="569"/>
      <c r="R858" s="569"/>
      <c r="S858" s="569"/>
      <c r="T858" s="569"/>
      <c r="U858" s="569"/>
      <c r="V858" s="569"/>
      <c r="W858" s="569"/>
      <c r="X858" s="569"/>
      <c r="Y858" s="569"/>
      <c r="Z858" s="569"/>
    </row>
    <row r="859">
      <c r="A859" s="569"/>
      <c r="B859" s="569"/>
      <c r="C859" s="569"/>
      <c r="D859" s="569"/>
      <c r="E859" s="569"/>
      <c r="F859" s="569"/>
      <c r="G859" s="569"/>
      <c r="H859" s="569"/>
      <c r="I859" s="569"/>
      <c r="J859" s="569"/>
      <c r="K859" s="569"/>
      <c r="L859" s="569"/>
      <c r="M859" s="569"/>
      <c r="N859" s="569"/>
      <c r="O859" s="569"/>
      <c r="P859" s="569"/>
      <c r="Q859" s="569"/>
      <c r="R859" s="569"/>
      <c r="S859" s="569"/>
      <c r="T859" s="569"/>
      <c r="U859" s="569"/>
      <c r="V859" s="569"/>
      <c r="W859" s="569"/>
      <c r="X859" s="569"/>
      <c r="Y859" s="569"/>
      <c r="Z859" s="569"/>
    </row>
    <row r="860">
      <c r="A860" s="569"/>
      <c r="B860" s="569"/>
      <c r="C860" s="569"/>
      <c r="D860" s="569"/>
      <c r="E860" s="569"/>
      <c r="F860" s="569"/>
      <c r="G860" s="569"/>
      <c r="H860" s="569"/>
      <c r="I860" s="569"/>
      <c r="J860" s="569"/>
      <c r="K860" s="569"/>
      <c r="L860" s="569"/>
      <c r="M860" s="569"/>
      <c r="N860" s="569"/>
      <c r="O860" s="569"/>
      <c r="P860" s="569"/>
      <c r="Q860" s="569"/>
      <c r="R860" s="569"/>
      <c r="S860" s="569"/>
      <c r="T860" s="569"/>
      <c r="U860" s="569"/>
      <c r="V860" s="569"/>
      <c r="W860" s="569"/>
      <c r="X860" s="569"/>
      <c r="Y860" s="569"/>
      <c r="Z860" s="569"/>
    </row>
    <row r="861">
      <c r="A861" s="569"/>
      <c r="B861" s="569"/>
      <c r="C861" s="569"/>
      <c r="D861" s="569"/>
      <c r="E861" s="569"/>
      <c r="F861" s="569"/>
      <c r="G861" s="569"/>
      <c r="H861" s="569"/>
      <c r="I861" s="569"/>
      <c r="J861" s="569"/>
      <c r="K861" s="569"/>
      <c r="L861" s="569"/>
      <c r="M861" s="569"/>
      <c r="N861" s="569"/>
      <c r="O861" s="569"/>
      <c r="P861" s="569"/>
      <c r="Q861" s="569"/>
      <c r="R861" s="569"/>
      <c r="S861" s="569"/>
      <c r="T861" s="569"/>
      <c r="U861" s="569"/>
      <c r="V861" s="569"/>
      <c r="W861" s="569"/>
      <c r="X861" s="569"/>
      <c r="Y861" s="569"/>
      <c r="Z861" s="569"/>
    </row>
    <row r="862">
      <c r="A862" s="569"/>
      <c r="B862" s="569"/>
      <c r="C862" s="569"/>
      <c r="D862" s="569"/>
      <c r="E862" s="569"/>
      <c r="F862" s="569"/>
      <c r="G862" s="569"/>
      <c r="H862" s="569"/>
      <c r="I862" s="569"/>
      <c r="J862" s="569"/>
      <c r="K862" s="569"/>
      <c r="L862" s="569"/>
      <c r="M862" s="569"/>
      <c r="N862" s="569"/>
      <c r="O862" s="569"/>
      <c r="P862" s="569"/>
      <c r="Q862" s="569"/>
      <c r="R862" s="569"/>
      <c r="S862" s="569"/>
      <c r="T862" s="569"/>
      <c r="U862" s="569"/>
      <c r="V862" s="569"/>
      <c r="W862" s="569"/>
      <c r="X862" s="569"/>
      <c r="Y862" s="569"/>
      <c r="Z862" s="569"/>
    </row>
    <row r="863">
      <c r="A863" s="569"/>
      <c r="B863" s="569"/>
      <c r="C863" s="569"/>
      <c r="D863" s="569"/>
      <c r="E863" s="569"/>
      <c r="F863" s="569"/>
      <c r="G863" s="569"/>
      <c r="H863" s="569"/>
      <c r="I863" s="569"/>
      <c r="J863" s="569"/>
      <c r="K863" s="569"/>
      <c r="L863" s="569"/>
      <c r="M863" s="569"/>
      <c r="N863" s="569"/>
      <c r="O863" s="569"/>
      <c r="P863" s="569"/>
      <c r="Q863" s="569"/>
      <c r="R863" s="569"/>
      <c r="S863" s="569"/>
      <c r="T863" s="569"/>
      <c r="U863" s="569"/>
      <c r="V863" s="569"/>
      <c r="W863" s="569"/>
      <c r="X863" s="569"/>
      <c r="Y863" s="569"/>
      <c r="Z863" s="569"/>
    </row>
    <row r="864">
      <c r="A864" s="569"/>
      <c r="B864" s="569"/>
      <c r="C864" s="569"/>
      <c r="D864" s="569"/>
      <c r="E864" s="569"/>
      <c r="F864" s="569"/>
      <c r="G864" s="569"/>
      <c r="H864" s="569"/>
      <c r="I864" s="569"/>
      <c r="J864" s="569"/>
      <c r="K864" s="569"/>
      <c r="L864" s="569"/>
      <c r="M864" s="569"/>
      <c r="N864" s="569"/>
      <c r="O864" s="569"/>
      <c r="P864" s="569"/>
      <c r="Q864" s="569"/>
      <c r="R864" s="569"/>
      <c r="S864" s="569"/>
      <c r="T864" s="569"/>
      <c r="U864" s="569"/>
      <c r="V864" s="569"/>
      <c r="W864" s="569"/>
      <c r="X864" s="569"/>
      <c r="Y864" s="569"/>
      <c r="Z864" s="569"/>
    </row>
    <row r="865">
      <c r="A865" s="569"/>
      <c r="B865" s="569"/>
      <c r="C865" s="569"/>
      <c r="D865" s="569"/>
      <c r="E865" s="569"/>
      <c r="F865" s="569"/>
      <c r="G865" s="569"/>
      <c r="H865" s="569"/>
      <c r="I865" s="569"/>
      <c r="J865" s="569"/>
      <c r="K865" s="569"/>
      <c r="L865" s="569"/>
      <c r="M865" s="569"/>
      <c r="N865" s="569"/>
      <c r="O865" s="569"/>
      <c r="P865" s="569"/>
      <c r="Q865" s="569"/>
      <c r="R865" s="569"/>
      <c r="S865" s="569"/>
      <c r="T865" s="569"/>
      <c r="U865" s="569"/>
      <c r="V865" s="569"/>
      <c r="W865" s="569"/>
      <c r="X865" s="569"/>
      <c r="Y865" s="569"/>
      <c r="Z865" s="569"/>
    </row>
    <row r="866">
      <c r="A866" s="569"/>
      <c r="B866" s="569"/>
      <c r="C866" s="569"/>
      <c r="D866" s="569"/>
      <c r="E866" s="569"/>
      <c r="F866" s="569"/>
      <c r="G866" s="569"/>
      <c r="H866" s="569"/>
      <c r="I866" s="569"/>
      <c r="J866" s="569"/>
      <c r="K866" s="569"/>
      <c r="L866" s="569"/>
      <c r="M866" s="569"/>
      <c r="N866" s="569"/>
      <c r="O866" s="569"/>
      <c r="P866" s="569"/>
      <c r="Q866" s="569"/>
      <c r="R866" s="569"/>
      <c r="S866" s="569"/>
      <c r="T866" s="569"/>
      <c r="U866" s="569"/>
      <c r="V866" s="569"/>
      <c r="W866" s="569"/>
      <c r="X866" s="569"/>
      <c r="Y866" s="569"/>
      <c r="Z866" s="569"/>
    </row>
    <row r="867">
      <c r="A867" s="569"/>
      <c r="B867" s="569"/>
      <c r="C867" s="569"/>
      <c r="D867" s="569"/>
      <c r="E867" s="569"/>
      <c r="F867" s="569"/>
      <c r="G867" s="569"/>
      <c r="H867" s="569"/>
      <c r="I867" s="569"/>
      <c r="J867" s="569"/>
      <c r="K867" s="569"/>
      <c r="L867" s="569"/>
      <c r="M867" s="569"/>
      <c r="N867" s="569"/>
      <c r="O867" s="569"/>
      <c r="P867" s="569"/>
      <c r="Q867" s="569"/>
      <c r="R867" s="569"/>
      <c r="S867" s="569"/>
      <c r="T867" s="569"/>
      <c r="U867" s="569"/>
      <c r="V867" s="569"/>
      <c r="W867" s="569"/>
      <c r="X867" s="569"/>
      <c r="Y867" s="569"/>
      <c r="Z867" s="569"/>
    </row>
    <row r="868">
      <c r="A868" s="569"/>
      <c r="B868" s="569"/>
      <c r="C868" s="569"/>
      <c r="D868" s="569"/>
      <c r="E868" s="569"/>
      <c r="F868" s="569"/>
      <c r="G868" s="569"/>
      <c r="H868" s="569"/>
      <c r="I868" s="569"/>
      <c r="J868" s="569"/>
      <c r="K868" s="569"/>
      <c r="L868" s="569"/>
      <c r="M868" s="569"/>
      <c r="N868" s="569"/>
      <c r="O868" s="569"/>
      <c r="P868" s="569"/>
      <c r="Q868" s="569"/>
      <c r="R868" s="569"/>
      <c r="S868" s="569"/>
      <c r="T868" s="569"/>
      <c r="U868" s="569"/>
      <c r="V868" s="569"/>
      <c r="W868" s="569"/>
      <c r="X868" s="569"/>
      <c r="Y868" s="569"/>
      <c r="Z868" s="569"/>
    </row>
    <row r="869">
      <c r="A869" s="569"/>
      <c r="B869" s="569"/>
      <c r="C869" s="569"/>
      <c r="D869" s="569"/>
      <c r="E869" s="569"/>
      <c r="F869" s="569"/>
      <c r="G869" s="569"/>
      <c r="H869" s="569"/>
      <c r="I869" s="569"/>
      <c r="J869" s="569"/>
      <c r="K869" s="569"/>
      <c r="L869" s="569"/>
      <c r="M869" s="569"/>
      <c r="N869" s="569"/>
      <c r="O869" s="569"/>
      <c r="P869" s="569"/>
      <c r="Q869" s="569"/>
      <c r="R869" s="569"/>
      <c r="S869" s="569"/>
      <c r="T869" s="569"/>
      <c r="U869" s="569"/>
      <c r="V869" s="569"/>
      <c r="W869" s="569"/>
      <c r="X869" s="569"/>
      <c r="Y869" s="569"/>
      <c r="Z869" s="569"/>
    </row>
    <row r="870">
      <c r="A870" s="569"/>
      <c r="B870" s="569"/>
      <c r="C870" s="569"/>
      <c r="D870" s="569"/>
      <c r="E870" s="569"/>
      <c r="F870" s="569"/>
      <c r="G870" s="569"/>
      <c r="H870" s="569"/>
      <c r="I870" s="569"/>
      <c r="J870" s="569"/>
      <c r="K870" s="569"/>
      <c r="L870" s="569"/>
      <c r="M870" s="569"/>
      <c r="N870" s="569"/>
      <c r="O870" s="569"/>
      <c r="P870" s="569"/>
      <c r="Q870" s="569"/>
      <c r="R870" s="569"/>
      <c r="S870" s="569"/>
      <c r="T870" s="569"/>
      <c r="U870" s="569"/>
      <c r="V870" s="569"/>
      <c r="W870" s="569"/>
      <c r="X870" s="569"/>
      <c r="Y870" s="569"/>
      <c r="Z870" s="569"/>
    </row>
    <row r="871">
      <c r="A871" s="569"/>
      <c r="B871" s="569"/>
      <c r="C871" s="569"/>
      <c r="D871" s="569"/>
      <c r="E871" s="569"/>
      <c r="F871" s="569"/>
      <c r="G871" s="569"/>
      <c r="H871" s="569"/>
      <c r="I871" s="569"/>
      <c r="J871" s="569"/>
      <c r="K871" s="569"/>
      <c r="L871" s="569"/>
      <c r="M871" s="569"/>
      <c r="N871" s="569"/>
      <c r="O871" s="569"/>
      <c r="P871" s="569"/>
      <c r="Q871" s="569"/>
      <c r="R871" s="569"/>
      <c r="S871" s="569"/>
      <c r="T871" s="569"/>
      <c r="U871" s="569"/>
      <c r="V871" s="569"/>
      <c r="W871" s="569"/>
      <c r="X871" s="569"/>
      <c r="Y871" s="569"/>
      <c r="Z871" s="569"/>
    </row>
    <row r="872">
      <c r="A872" s="569"/>
      <c r="B872" s="569"/>
      <c r="C872" s="569"/>
      <c r="D872" s="569"/>
      <c r="E872" s="569"/>
      <c r="F872" s="569"/>
      <c r="G872" s="569"/>
      <c r="H872" s="569"/>
      <c r="I872" s="569"/>
      <c r="J872" s="569"/>
      <c r="K872" s="569"/>
      <c r="L872" s="569"/>
      <c r="M872" s="569"/>
      <c r="N872" s="569"/>
      <c r="O872" s="569"/>
      <c r="P872" s="569"/>
      <c r="Q872" s="569"/>
      <c r="R872" s="569"/>
      <c r="S872" s="569"/>
      <c r="T872" s="569"/>
      <c r="U872" s="569"/>
      <c r="V872" s="569"/>
      <c r="W872" s="569"/>
      <c r="X872" s="569"/>
      <c r="Y872" s="569"/>
      <c r="Z872" s="569"/>
    </row>
    <row r="873">
      <c r="A873" s="569"/>
      <c r="B873" s="569"/>
      <c r="C873" s="569"/>
      <c r="D873" s="569"/>
      <c r="E873" s="569"/>
      <c r="F873" s="569"/>
      <c r="G873" s="569"/>
      <c r="H873" s="569"/>
      <c r="I873" s="569"/>
      <c r="J873" s="569"/>
      <c r="K873" s="569"/>
      <c r="L873" s="569"/>
      <c r="M873" s="569"/>
      <c r="N873" s="569"/>
      <c r="O873" s="569"/>
      <c r="P873" s="569"/>
      <c r="Q873" s="569"/>
      <c r="R873" s="569"/>
      <c r="S873" s="569"/>
      <c r="T873" s="569"/>
      <c r="U873" s="569"/>
      <c r="V873" s="569"/>
      <c r="W873" s="569"/>
      <c r="X873" s="569"/>
      <c r="Y873" s="569"/>
      <c r="Z873" s="569"/>
    </row>
    <row r="874">
      <c r="A874" s="569"/>
      <c r="B874" s="569"/>
      <c r="C874" s="569"/>
      <c r="D874" s="569"/>
      <c r="E874" s="569"/>
      <c r="F874" s="569"/>
      <c r="G874" s="569"/>
      <c r="H874" s="569"/>
      <c r="I874" s="569"/>
      <c r="J874" s="569"/>
      <c r="K874" s="569"/>
      <c r="L874" s="569"/>
      <c r="M874" s="569"/>
      <c r="N874" s="569"/>
      <c r="O874" s="569"/>
      <c r="P874" s="569"/>
      <c r="Q874" s="569"/>
      <c r="R874" s="569"/>
      <c r="S874" s="569"/>
      <c r="T874" s="569"/>
      <c r="U874" s="569"/>
      <c r="V874" s="569"/>
      <c r="W874" s="569"/>
      <c r="X874" s="569"/>
      <c r="Y874" s="569"/>
      <c r="Z874" s="569"/>
    </row>
    <row r="875">
      <c r="A875" s="569"/>
      <c r="B875" s="569"/>
      <c r="C875" s="569"/>
      <c r="D875" s="569"/>
      <c r="E875" s="569"/>
      <c r="F875" s="569"/>
      <c r="G875" s="569"/>
      <c r="H875" s="569"/>
      <c r="I875" s="569"/>
      <c r="J875" s="569"/>
      <c r="K875" s="569"/>
      <c r="L875" s="569"/>
      <c r="M875" s="569"/>
      <c r="N875" s="569"/>
      <c r="O875" s="569"/>
      <c r="P875" s="569"/>
      <c r="Q875" s="569"/>
      <c r="R875" s="569"/>
      <c r="S875" s="569"/>
      <c r="T875" s="569"/>
      <c r="U875" s="569"/>
      <c r="V875" s="569"/>
      <c r="W875" s="569"/>
      <c r="X875" s="569"/>
      <c r="Y875" s="569"/>
      <c r="Z875" s="569"/>
    </row>
    <row r="876">
      <c r="A876" s="569"/>
      <c r="B876" s="569"/>
      <c r="C876" s="569"/>
      <c r="D876" s="569"/>
      <c r="E876" s="569"/>
      <c r="F876" s="569"/>
      <c r="G876" s="569"/>
      <c r="H876" s="569"/>
      <c r="I876" s="569"/>
      <c r="J876" s="569"/>
      <c r="K876" s="569"/>
      <c r="L876" s="569"/>
      <c r="M876" s="569"/>
      <c r="N876" s="569"/>
      <c r="O876" s="569"/>
      <c r="P876" s="569"/>
      <c r="Q876" s="569"/>
      <c r="R876" s="569"/>
      <c r="S876" s="569"/>
      <c r="T876" s="569"/>
      <c r="U876" s="569"/>
      <c r="V876" s="569"/>
      <c r="W876" s="569"/>
      <c r="X876" s="569"/>
      <c r="Y876" s="569"/>
      <c r="Z876" s="569"/>
    </row>
    <row r="877">
      <c r="A877" s="569"/>
      <c r="B877" s="569"/>
      <c r="C877" s="569"/>
      <c r="D877" s="569"/>
      <c r="E877" s="569"/>
      <c r="F877" s="569"/>
      <c r="G877" s="569"/>
      <c r="H877" s="569"/>
      <c r="I877" s="569"/>
      <c r="J877" s="569"/>
      <c r="K877" s="569"/>
      <c r="L877" s="569"/>
      <c r="M877" s="569"/>
      <c r="N877" s="569"/>
      <c r="O877" s="569"/>
      <c r="P877" s="569"/>
      <c r="Q877" s="569"/>
      <c r="R877" s="569"/>
      <c r="S877" s="569"/>
      <c r="T877" s="569"/>
      <c r="U877" s="569"/>
      <c r="V877" s="569"/>
      <c r="W877" s="569"/>
      <c r="X877" s="569"/>
      <c r="Y877" s="569"/>
      <c r="Z877" s="569"/>
    </row>
    <row r="878">
      <c r="A878" s="569"/>
      <c r="B878" s="569"/>
      <c r="C878" s="569"/>
      <c r="D878" s="569"/>
      <c r="E878" s="569"/>
      <c r="F878" s="569"/>
      <c r="G878" s="569"/>
      <c r="H878" s="569"/>
      <c r="I878" s="569"/>
      <c r="J878" s="569"/>
      <c r="K878" s="569"/>
      <c r="L878" s="569"/>
      <c r="M878" s="569"/>
      <c r="N878" s="569"/>
      <c r="O878" s="569"/>
      <c r="P878" s="569"/>
      <c r="Q878" s="569"/>
      <c r="R878" s="569"/>
      <c r="S878" s="569"/>
      <c r="T878" s="569"/>
      <c r="U878" s="569"/>
      <c r="V878" s="569"/>
      <c r="W878" s="569"/>
      <c r="X878" s="569"/>
      <c r="Y878" s="569"/>
      <c r="Z878" s="569"/>
    </row>
    <row r="879">
      <c r="A879" s="569"/>
      <c r="B879" s="569"/>
      <c r="C879" s="569"/>
      <c r="D879" s="569"/>
      <c r="E879" s="569"/>
      <c r="F879" s="569"/>
      <c r="G879" s="569"/>
      <c r="H879" s="569"/>
      <c r="I879" s="569"/>
      <c r="J879" s="569"/>
      <c r="K879" s="569"/>
      <c r="L879" s="569"/>
      <c r="M879" s="569"/>
      <c r="N879" s="569"/>
      <c r="O879" s="569"/>
      <c r="P879" s="569"/>
      <c r="Q879" s="569"/>
      <c r="R879" s="569"/>
      <c r="S879" s="569"/>
      <c r="T879" s="569"/>
      <c r="U879" s="569"/>
      <c r="V879" s="569"/>
      <c r="W879" s="569"/>
      <c r="X879" s="569"/>
      <c r="Y879" s="569"/>
      <c r="Z879" s="569"/>
    </row>
    <row r="880">
      <c r="A880" s="569"/>
      <c r="B880" s="569"/>
      <c r="C880" s="569"/>
      <c r="D880" s="569"/>
      <c r="E880" s="569"/>
      <c r="F880" s="569"/>
      <c r="G880" s="569"/>
      <c r="H880" s="569"/>
      <c r="I880" s="569"/>
      <c r="J880" s="569"/>
      <c r="K880" s="569"/>
      <c r="L880" s="569"/>
      <c r="M880" s="569"/>
      <c r="N880" s="569"/>
      <c r="O880" s="569"/>
      <c r="P880" s="569"/>
      <c r="Q880" s="569"/>
      <c r="R880" s="569"/>
      <c r="S880" s="569"/>
      <c r="T880" s="569"/>
      <c r="U880" s="569"/>
      <c r="V880" s="569"/>
      <c r="W880" s="569"/>
      <c r="X880" s="569"/>
      <c r="Y880" s="569"/>
      <c r="Z880" s="569"/>
    </row>
    <row r="881">
      <c r="A881" s="569"/>
      <c r="B881" s="569"/>
      <c r="C881" s="569"/>
      <c r="D881" s="569"/>
      <c r="E881" s="569"/>
      <c r="F881" s="569"/>
      <c r="G881" s="569"/>
      <c r="H881" s="569"/>
      <c r="I881" s="569"/>
      <c r="J881" s="569"/>
      <c r="K881" s="569"/>
      <c r="L881" s="569"/>
      <c r="M881" s="569"/>
      <c r="N881" s="569"/>
      <c r="O881" s="569"/>
      <c r="P881" s="569"/>
      <c r="Q881" s="569"/>
      <c r="R881" s="569"/>
      <c r="S881" s="569"/>
      <c r="T881" s="569"/>
      <c r="U881" s="569"/>
      <c r="V881" s="569"/>
      <c r="W881" s="569"/>
      <c r="X881" s="569"/>
      <c r="Y881" s="569"/>
      <c r="Z881" s="569"/>
    </row>
    <row r="882">
      <c r="A882" s="569"/>
      <c r="B882" s="569"/>
      <c r="C882" s="569"/>
      <c r="D882" s="569"/>
      <c r="E882" s="569"/>
      <c r="F882" s="569"/>
      <c r="G882" s="569"/>
      <c r="H882" s="569"/>
      <c r="I882" s="569"/>
      <c r="J882" s="569"/>
      <c r="K882" s="569"/>
      <c r="L882" s="569"/>
      <c r="M882" s="569"/>
      <c r="N882" s="569"/>
      <c r="O882" s="569"/>
      <c r="P882" s="569"/>
      <c r="Q882" s="569"/>
      <c r="R882" s="569"/>
      <c r="S882" s="569"/>
      <c r="T882" s="569"/>
      <c r="U882" s="569"/>
      <c r="V882" s="569"/>
      <c r="W882" s="569"/>
      <c r="X882" s="569"/>
      <c r="Y882" s="569"/>
      <c r="Z882" s="569"/>
    </row>
    <row r="883">
      <c r="A883" s="569"/>
      <c r="B883" s="569"/>
      <c r="C883" s="569"/>
      <c r="D883" s="569"/>
      <c r="E883" s="569"/>
      <c r="F883" s="569"/>
      <c r="G883" s="569"/>
      <c r="H883" s="569"/>
      <c r="I883" s="569"/>
      <c r="J883" s="569"/>
      <c r="K883" s="569"/>
      <c r="L883" s="569"/>
      <c r="M883" s="569"/>
      <c r="N883" s="569"/>
      <c r="O883" s="569"/>
      <c r="P883" s="569"/>
      <c r="Q883" s="569"/>
      <c r="R883" s="569"/>
      <c r="S883" s="569"/>
      <c r="T883" s="569"/>
      <c r="U883" s="569"/>
      <c r="V883" s="569"/>
      <c r="W883" s="569"/>
      <c r="X883" s="569"/>
      <c r="Y883" s="569"/>
      <c r="Z883" s="569"/>
    </row>
    <row r="884">
      <c r="A884" s="569"/>
      <c r="B884" s="569"/>
      <c r="C884" s="569"/>
      <c r="D884" s="569"/>
      <c r="E884" s="569"/>
      <c r="F884" s="569"/>
      <c r="G884" s="569"/>
      <c r="H884" s="569"/>
      <c r="I884" s="569"/>
      <c r="J884" s="569"/>
      <c r="K884" s="569"/>
      <c r="L884" s="569"/>
      <c r="M884" s="569"/>
      <c r="N884" s="569"/>
      <c r="O884" s="569"/>
      <c r="P884" s="569"/>
      <c r="Q884" s="569"/>
      <c r="R884" s="569"/>
      <c r="S884" s="569"/>
      <c r="T884" s="569"/>
      <c r="U884" s="569"/>
      <c r="V884" s="569"/>
      <c r="W884" s="569"/>
      <c r="X884" s="569"/>
      <c r="Y884" s="569"/>
      <c r="Z884" s="569"/>
    </row>
    <row r="885">
      <c r="A885" s="569"/>
      <c r="B885" s="569"/>
      <c r="C885" s="569"/>
      <c r="D885" s="569"/>
      <c r="E885" s="569"/>
      <c r="F885" s="569"/>
      <c r="G885" s="569"/>
      <c r="H885" s="569"/>
      <c r="I885" s="569"/>
      <c r="J885" s="569"/>
      <c r="K885" s="569"/>
      <c r="L885" s="569"/>
      <c r="M885" s="569"/>
      <c r="N885" s="569"/>
      <c r="O885" s="569"/>
      <c r="P885" s="569"/>
      <c r="Q885" s="569"/>
      <c r="R885" s="569"/>
      <c r="S885" s="569"/>
      <c r="T885" s="569"/>
      <c r="U885" s="569"/>
      <c r="V885" s="569"/>
      <c r="W885" s="569"/>
      <c r="X885" s="569"/>
      <c r="Y885" s="569"/>
      <c r="Z885" s="569"/>
    </row>
    <row r="886">
      <c r="A886" s="569"/>
      <c r="B886" s="569"/>
      <c r="C886" s="569"/>
      <c r="D886" s="569"/>
      <c r="E886" s="569"/>
      <c r="F886" s="569"/>
      <c r="G886" s="569"/>
      <c r="H886" s="569"/>
      <c r="I886" s="569"/>
      <c r="J886" s="569"/>
      <c r="K886" s="569"/>
      <c r="L886" s="569"/>
      <c r="M886" s="569"/>
      <c r="N886" s="569"/>
      <c r="O886" s="569"/>
      <c r="P886" s="569"/>
      <c r="Q886" s="569"/>
      <c r="R886" s="569"/>
      <c r="S886" s="569"/>
      <c r="T886" s="569"/>
      <c r="U886" s="569"/>
      <c r="V886" s="569"/>
      <c r="W886" s="569"/>
      <c r="X886" s="569"/>
      <c r="Y886" s="569"/>
      <c r="Z886" s="569"/>
    </row>
    <row r="887">
      <c r="A887" s="569"/>
      <c r="B887" s="569"/>
      <c r="C887" s="569"/>
      <c r="D887" s="569"/>
      <c r="E887" s="569"/>
      <c r="F887" s="569"/>
      <c r="G887" s="569"/>
      <c r="H887" s="569"/>
      <c r="I887" s="569"/>
      <c r="J887" s="569"/>
      <c r="K887" s="569"/>
      <c r="L887" s="569"/>
      <c r="M887" s="569"/>
      <c r="N887" s="569"/>
      <c r="O887" s="569"/>
      <c r="P887" s="569"/>
      <c r="Q887" s="569"/>
      <c r="R887" s="569"/>
      <c r="S887" s="569"/>
      <c r="T887" s="569"/>
      <c r="U887" s="569"/>
      <c r="V887" s="569"/>
      <c r="W887" s="569"/>
      <c r="X887" s="569"/>
      <c r="Y887" s="569"/>
      <c r="Z887" s="569"/>
    </row>
    <row r="888">
      <c r="A888" s="569"/>
      <c r="B888" s="569"/>
      <c r="C888" s="569"/>
      <c r="D888" s="569"/>
      <c r="E888" s="569"/>
      <c r="F888" s="569"/>
      <c r="G888" s="569"/>
      <c r="H888" s="569"/>
      <c r="I888" s="569"/>
      <c r="J888" s="569"/>
      <c r="K888" s="569"/>
      <c r="L888" s="569"/>
      <c r="M888" s="569"/>
      <c r="N888" s="569"/>
      <c r="O888" s="569"/>
      <c r="P888" s="569"/>
      <c r="Q888" s="569"/>
      <c r="R888" s="569"/>
      <c r="S888" s="569"/>
      <c r="T888" s="569"/>
      <c r="U888" s="569"/>
      <c r="V888" s="569"/>
      <c r="W888" s="569"/>
      <c r="X888" s="569"/>
      <c r="Y888" s="569"/>
      <c r="Z888" s="569"/>
    </row>
    <row r="889">
      <c r="A889" s="569"/>
      <c r="B889" s="569"/>
      <c r="C889" s="569"/>
      <c r="D889" s="569"/>
      <c r="E889" s="569"/>
      <c r="F889" s="569"/>
      <c r="G889" s="569"/>
      <c r="H889" s="569"/>
      <c r="I889" s="569"/>
      <c r="J889" s="569"/>
      <c r="K889" s="569"/>
      <c r="L889" s="569"/>
      <c r="M889" s="569"/>
      <c r="N889" s="569"/>
      <c r="O889" s="569"/>
      <c r="P889" s="569"/>
      <c r="Q889" s="569"/>
      <c r="R889" s="569"/>
      <c r="S889" s="569"/>
      <c r="T889" s="569"/>
      <c r="U889" s="569"/>
      <c r="V889" s="569"/>
      <c r="W889" s="569"/>
      <c r="X889" s="569"/>
      <c r="Y889" s="569"/>
      <c r="Z889" s="569"/>
    </row>
    <row r="890">
      <c r="A890" s="569"/>
      <c r="B890" s="569"/>
      <c r="C890" s="569"/>
      <c r="D890" s="569"/>
      <c r="E890" s="569"/>
      <c r="F890" s="569"/>
      <c r="G890" s="569"/>
      <c r="H890" s="569"/>
      <c r="I890" s="569"/>
      <c r="J890" s="569"/>
      <c r="K890" s="569"/>
      <c r="L890" s="569"/>
      <c r="M890" s="569"/>
      <c r="N890" s="569"/>
      <c r="O890" s="569"/>
      <c r="P890" s="569"/>
      <c r="Q890" s="569"/>
      <c r="R890" s="569"/>
      <c r="S890" s="569"/>
      <c r="T890" s="569"/>
      <c r="U890" s="569"/>
      <c r="V890" s="569"/>
      <c r="W890" s="569"/>
      <c r="X890" s="569"/>
      <c r="Y890" s="569"/>
      <c r="Z890" s="569"/>
    </row>
    <row r="891">
      <c r="A891" s="569"/>
      <c r="B891" s="569"/>
      <c r="C891" s="569"/>
      <c r="D891" s="569"/>
      <c r="E891" s="569"/>
      <c r="F891" s="569"/>
      <c r="G891" s="569"/>
      <c r="H891" s="569"/>
      <c r="I891" s="569"/>
      <c r="J891" s="569"/>
      <c r="K891" s="569"/>
      <c r="L891" s="569"/>
      <c r="M891" s="569"/>
      <c r="N891" s="569"/>
      <c r="O891" s="569"/>
      <c r="P891" s="569"/>
      <c r="Q891" s="569"/>
      <c r="R891" s="569"/>
      <c r="S891" s="569"/>
      <c r="T891" s="569"/>
      <c r="U891" s="569"/>
      <c r="V891" s="569"/>
      <c r="W891" s="569"/>
      <c r="X891" s="569"/>
      <c r="Y891" s="569"/>
      <c r="Z891" s="569"/>
    </row>
    <row r="892">
      <c r="A892" s="569"/>
      <c r="B892" s="569"/>
      <c r="C892" s="569"/>
      <c r="D892" s="569"/>
      <c r="E892" s="569"/>
      <c r="F892" s="569"/>
      <c r="G892" s="569"/>
      <c r="H892" s="569"/>
      <c r="I892" s="569"/>
      <c r="J892" s="569"/>
      <c r="K892" s="569"/>
      <c r="L892" s="569"/>
      <c r="M892" s="569"/>
      <c r="N892" s="569"/>
      <c r="O892" s="569"/>
      <c r="P892" s="569"/>
      <c r="Q892" s="569"/>
      <c r="R892" s="569"/>
      <c r="S892" s="569"/>
      <c r="T892" s="569"/>
      <c r="U892" s="569"/>
      <c r="V892" s="569"/>
      <c r="W892" s="569"/>
      <c r="X892" s="569"/>
      <c r="Y892" s="569"/>
      <c r="Z892" s="569"/>
    </row>
    <row r="893">
      <c r="A893" s="569"/>
      <c r="B893" s="569"/>
      <c r="C893" s="569"/>
      <c r="D893" s="569"/>
      <c r="E893" s="569"/>
      <c r="F893" s="569"/>
      <c r="G893" s="569"/>
      <c r="H893" s="569"/>
      <c r="I893" s="569"/>
      <c r="J893" s="569"/>
      <c r="K893" s="569"/>
      <c r="L893" s="569"/>
      <c r="M893" s="569"/>
      <c r="N893" s="569"/>
      <c r="O893" s="569"/>
      <c r="P893" s="569"/>
      <c r="Q893" s="569"/>
      <c r="R893" s="569"/>
      <c r="S893" s="569"/>
      <c r="T893" s="569"/>
      <c r="U893" s="569"/>
      <c r="V893" s="569"/>
      <c r="W893" s="569"/>
      <c r="X893" s="569"/>
      <c r="Y893" s="569"/>
      <c r="Z893" s="569"/>
    </row>
    <row r="894">
      <c r="A894" s="569"/>
      <c r="B894" s="569"/>
      <c r="C894" s="569"/>
      <c r="D894" s="569"/>
      <c r="E894" s="569"/>
      <c r="F894" s="569"/>
      <c r="G894" s="569"/>
      <c r="H894" s="569"/>
      <c r="I894" s="569"/>
      <c r="J894" s="569"/>
      <c r="K894" s="569"/>
      <c r="L894" s="569"/>
      <c r="M894" s="569"/>
      <c r="N894" s="569"/>
      <c r="O894" s="569"/>
      <c r="P894" s="569"/>
      <c r="Q894" s="569"/>
      <c r="R894" s="569"/>
      <c r="S894" s="569"/>
      <c r="T894" s="569"/>
      <c r="U894" s="569"/>
      <c r="V894" s="569"/>
      <c r="W894" s="569"/>
      <c r="X894" s="569"/>
      <c r="Y894" s="569"/>
      <c r="Z894" s="569"/>
    </row>
    <row r="895">
      <c r="A895" s="569"/>
      <c r="B895" s="569"/>
      <c r="C895" s="569"/>
      <c r="D895" s="569"/>
      <c r="E895" s="569"/>
      <c r="F895" s="569"/>
      <c r="G895" s="569"/>
      <c r="H895" s="569"/>
      <c r="I895" s="569"/>
      <c r="J895" s="569"/>
      <c r="K895" s="569"/>
      <c r="L895" s="569"/>
      <c r="M895" s="569"/>
      <c r="N895" s="569"/>
      <c r="O895" s="569"/>
      <c r="P895" s="569"/>
      <c r="Q895" s="569"/>
      <c r="R895" s="569"/>
      <c r="S895" s="569"/>
      <c r="T895" s="569"/>
      <c r="U895" s="569"/>
      <c r="V895" s="569"/>
      <c r="W895" s="569"/>
      <c r="X895" s="569"/>
      <c r="Y895" s="569"/>
      <c r="Z895" s="569"/>
    </row>
    <row r="896">
      <c r="A896" s="569"/>
      <c r="B896" s="569"/>
      <c r="C896" s="569"/>
      <c r="D896" s="569"/>
      <c r="E896" s="569"/>
      <c r="F896" s="569"/>
      <c r="G896" s="569"/>
      <c r="H896" s="569"/>
      <c r="I896" s="569"/>
      <c r="J896" s="569"/>
      <c r="K896" s="569"/>
      <c r="L896" s="569"/>
      <c r="M896" s="569"/>
      <c r="N896" s="569"/>
      <c r="O896" s="569"/>
      <c r="P896" s="569"/>
      <c r="Q896" s="569"/>
      <c r="R896" s="569"/>
      <c r="S896" s="569"/>
      <c r="T896" s="569"/>
      <c r="U896" s="569"/>
      <c r="V896" s="569"/>
      <c r="W896" s="569"/>
      <c r="X896" s="569"/>
      <c r="Y896" s="569"/>
      <c r="Z896" s="569"/>
    </row>
    <row r="897">
      <c r="A897" s="569"/>
      <c r="B897" s="569"/>
      <c r="C897" s="569"/>
      <c r="D897" s="569"/>
      <c r="E897" s="569"/>
      <c r="F897" s="569"/>
      <c r="G897" s="569"/>
      <c r="H897" s="569"/>
      <c r="I897" s="569"/>
      <c r="J897" s="569"/>
      <c r="K897" s="569"/>
      <c r="L897" s="569"/>
      <c r="M897" s="569"/>
      <c r="N897" s="569"/>
      <c r="O897" s="569"/>
      <c r="P897" s="569"/>
      <c r="Q897" s="569"/>
      <c r="R897" s="569"/>
      <c r="S897" s="569"/>
      <c r="T897" s="569"/>
      <c r="U897" s="569"/>
      <c r="V897" s="569"/>
      <c r="W897" s="569"/>
      <c r="X897" s="569"/>
      <c r="Y897" s="569"/>
      <c r="Z897" s="569"/>
    </row>
    <row r="898">
      <c r="A898" s="569"/>
      <c r="B898" s="569"/>
      <c r="C898" s="569"/>
      <c r="D898" s="569"/>
      <c r="E898" s="569"/>
      <c r="F898" s="569"/>
      <c r="G898" s="569"/>
      <c r="H898" s="569"/>
      <c r="I898" s="569"/>
      <c r="J898" s="569"/>
      <c r="K898" s="569"/>
      <c r="L898" s="569"/>
      <c r="M898" s="569"/>
      <c r="N898" s="569"/>
      <c r="O898" s="569"/>
      <c r="P898" s="569"/>
      <c r="Q898" s="569"/>
      <c r="R898" s="569"/>
      <c r="S898" s="569"/>
      <c r="T898" s="569"/>
      <c r="U898" s="569"/>
      <c r="V898" s="569"/>
      <c r="W898" s="569"/>
      <c r="X898" s="569"/>
      <c r="Y898" s="569"/>
      <c r="Z898" s="569"/>
    </row>
    <row r="899">
      <c r="A899" s="569"/>
      <c r="B899" s="569"/>
      <c r="C899" s="569"/>
      <c r="D899" s="569"/>
      <c r="E899" s="569"/>
      <c r="F899" s="569"/>
      <c r="G899" s="569"/>
      <c r="H899" s="569"/>
      <c r="I899" s="569"/>
      <c r="J899" s="569"/>
      <c r="K899" s="569"/>
      <c r="L899" s="569"/>
      <c r="M899" s="569"/>
      <c r="N899" s="569"/>
      <c r="O899" s="569"/>
      <c r="P899" s="569"/>
      <c r="Q899" s="569"/>
      <c r="R899" s="569"/>
      <c r="S899" s="569"/>
      <c r="T899" s="569"/>
      <c r="U899" s="569"/>
      <c r="V899" s="569"/>
      <c r="W899" s="569"/>
      <c r="X899" s="569"/>
      <c r="Y899" s="569"/>
      <c r="Z899" s="569"/>
    </row>
    <row r="900">
      <c r="A900" s="569"/>
      <c r="B900" s="569"/>
      <c r="C900" s="569"/>
      <c r="D900" s="569"/>
      <c r="E900" s="569"/>
      <c r="F900" s="569"/>
      <c r="G900" s="569"/>
      <c r="H900" s="569"/>
      <c r="I900" s="569"/>
      <c r="J900" s="569"/>
      <c r="K900" s="569"/>
      <c r="L900" s="569"/>
      <c r="M900" s="569"/>
      <c r="N900" s="569"/>
      <c r="O900" s="569"/>
      <c r="P900" s="569"/>
      <c r="Q900" s="569"/>
      <c r="R900" s="569"/>
      <c r="S900" s="569"/>
      <c r="T900" s="569"/>
      <c r="U900" s="569"/>
      <c r="V900" s="569"/>
      <c r="W900" s="569"/>
      <c r="X900" s="569"/>
      <c r="Y900" s="569"/>
      <c r="Z900" s="569"/>
    </row>
    <row r="901">
      <c r="A901" s="569"/>
      <c r="B901" s="569"/>
      <c r="C901" s="569"/>
      <c r="D901" s="569"/>
      <c r="E901" s="569"/>
      <c r="F901" s="569"/>
      <c r="G901" s="569"/>
      <c r="H901" s="569"/>
      <c r="I901" s="569"/>
      <c r="J901" s="569"/>
      <c r="K901" s="569"/>
      <c r="L901" s="569"/>
      <c r="M901" s="569"/>
      <c r="N901" s="569"/>
      <c r="O901" s="569"/>
      <c r="P901" s="569"/>
      <c r="Q901" s="569"/>
      <c r="R901" s="569"/>
      <c r="S901" s="569"/>
      <c r="T901" s="569"/>
      <c r="U901" s="569"/>
      <c r="V901" s="569"/>
      <c r="W901" s="569"/>
      <c r="X901" s="569"/>
      <c r="Y901" s="569"/>
      <c r="Z901" s="569"/>
    </row>
    <row r="902">
      <c r="A902" s="569"/>
      <c r="B902" s="569"/>
      <c r="C902" s="569"/>
      <c r="D902" s="569"/>
      <c r="E902" s="569"/>
      <c r="F902" s="569"/>
      <c r="G902" s="569"/>
      <c r="H902" s="569"/>
      <c r="I902" s="569"/>
      <c r="J902" s="569"/>
      <c r="K902" s="569"/>
      <c r="L902" s="569"/>
      <c r="M902" s="569"/>
      <c r="N902" s="569"/>
      <c r="O902" s="569"/>
      <c r="P902" s="569"/>
      <c r="Q902" s="569"/>
      <c r="R902" s="569"/>
      <c r="S902" s="569"/>
      <c r="T902" s="569"/>
      <c r="U902" s="569"/>
      <c r="V902" s="569"/>
      <c r="W902" s="569"/>
      <c r="X902" s="569"/>
      <c r="Y902" s="569"/>
      <c r="Z902" s="569"/>
    </row>
    <row r="903">
      <c r="A903" s="569"/>
      <c r="B903" s="569"/>
      <c r="C903" s="569"/>
      <c r="D903" s="569"/>
      <c r="E903" s="569"/>
      <c r="F903" s="569"/>
      <c r="G903" s="569"/>
      <c r="H903" s="569"/>
      <c r="I903" s="569"/>
      <c r="J903" s="569"/>
      <c r="K903" s="569"/>
      <c r="L903" s="569"/>
      <c r="M903" s="569"/>
      <c r="N903" s="569"/>
      <c r="O903" s="569"/>
      <c r="P903" s="569"/>
      <c r="Q903" s="569"/>
      <c r="R903" s="569"/>
      <c r="S903" s="569"/>
      <c r="T903" s="569"/>
      <c r="U903" s="569"/>
      <c r="V903" s="569"/>
      <c r="W903" s="569"/>
      <c r="X903" s="569"/>
      <c r="Y903" s="569"/>
      <c r="Z903" s="569"/>
    </row>
    <row r="904">
      <c r="A904" s="569"/>
      <c r="B904" s="569"/>
      <c r="C904" s="569"/>
      <c r="D904" s="569"/>
      <c r="E904" s="569"/>
      <c r="F904" s="569"/>
      <c r="G904" s="569"/>
      <c r="H904" s="569"/>
      <c r="I904" s="569"/>
      <c r="J904" s="569"/>
      <c r="K904" s="569"/>
      <c r="L904" s="569"/>
      <c r="M904" s="569"/>
      <c r="N904" s="569"/>
      <c r="O904" s="569"/>
      <c r="P904" s="569"/>
      <c r="Q904" s="569"/>
      <c r="R904" s="569"/>
      <c r="S904" s="569"/>
      <c r="T904" s="569"/>
      <c r="U904" s="569"/>
      <c r="V904" s="569"/>
      <c r="W904" s="569"/>
      <c r="X904" s="569"/>
      <c r="Y904" s="569"/>
      <c r="Z904" s="569"/>
    </row>
    <row r="905">
      <c r="A905" s="569"/>
      <c r="B905" s="569"/>
      <c r="C905" s="569"/>
      <c r="D905" s="569"/>
      <c r="E905" s="569"/>
      <c r="F905" s="569"/>
      <c r="G905" s="569"/>
      <c r="H905" s="569"/>
      <c r="I905" s="569"/>
      <c r="J905" s="569"/>
      <c r="K905" s="569"/>
      <c r="L905" s="569"/>
      <c r="M905" s="569"/>
      <c r="N905" s="569"/>
      <c r="O905" s="569"/>
      <c r="P905" s="569"/>
      <c r="Q905" s="569"/>
      <c r="R905" s="569"/>
      <c r="S905" s="569"/>
      <c r="T905" s="569"/>
      <c r="U905" s="569"/>
      <c r="V905" s="569"/>
      <c r="W905" s="569"/>
      <c r="X905" s="569"/>
      <c r="Y905" s="569"/>
      <c r="Z905" s="569"/>
    </row>
    <row r="906">
      <c r="A906" s="569"/>
      <c r="B906" s="569"/>
      <c r="C906" s="569"/>
      <c r="D906" s="569"/>
      <c r="E906" s="569"/>
      <c r="F906" s="569"/>
      <c r="G906" s="569"/>
      <c r="H906" s="569"/>
      <c r="I906" s="569"/>
      <c r="J906" s="569"/>
      <c r="K906" s="569"/>
      <c r="L906" s="569"/>
      <c r="M906" s="569"/>
      <c r="N906" s="569"/>
      <c r="O906" s="569"/>
      <c r="P906" s="569"/>
      <c r="Q906" s="569"/>
      <c r="R906" s="569"/>
      <c r="S906" s="569"/>
      <c r="T906" s="569"/>
      <c r="U906" s="569"/>
      <c r="V906" s="569"/>
      <c r="W906" s="569"/>
      <c r="X906" s="569"/>
      <c r="Y906" s="569"/>
      <c r="Z906" s="569"/>
    </row>
    <row r="907">
      <c r="A907" s="569"/>
      <c r="B907" s="569"/>
      <c r="C907" s="569"/>
      <c r="D907" s="569"/>
      <c r="E907" s="569"/>
      <c r="F907" s="569"/>
      <c r="G907" s="569"/>
      <c r="H907" s="569"/>
      <c r="I907" s="569"/>
      <c r="J907" s="569"/>
      <c r="K907" s="569"/>
      <c r="L907" s="569"/>
      <c r="M907" s="569"/>
      <c r="N907" s="569"/>
      <c r="O907" s="569"/>
      <c r="P907" s="569"/>
      <c r="Q907" s="569"/>
      <c r="R907" s="569"/>
      <c r="S907" s="569"/>
      <c r="T907" s="569"/>
      <c r="U907" s="569"/>
      <c r="V907" s="569"/>
      <c r="W907" s="569"/>
      <c r="X907" s="569"/>
      <c r="Y907" s="569"/>
      <c r="Z907" s="569"/>
    </row>
    <row r="908">
      <c r="A908" s="569"/>
      <c r="B908" s="569"/>
      <c r="C908" s="569"/>
      <c r="D908" s="569"/>
      <c r="E908" s="569"/>
      <c r="F908" s="569"/>
      <c r="G908" s="569"/>
      <c r="H908" s="569"/>
      <c r="I908" s="569"/>
      <c r="J908" s="569"/>
      <c r="K908" s="569"/>
      <c r="L908" s="569"/>
      <c r="M908" s="569"/>
      <c r="N908" s="569"/>
      <c r="O908" s="569"/>
      <c r="P908" s="569"/>
      <c r="Q908" s="569"/>
      <c r="R908" s="569"/>
      <c r="S908" s="569"/>
      <c r="T908" s="569"/>
      <c r="U908" s="569"/>
      <c r="V908" s="569"/>
      <c r="W908" s="569"/>
      <c r="X908" s="569"/>
      <c r="Y908" s="569"/>
      <c r="Z908" s="569"/>
    </row>
    <row r="909">
      <c r="A909" s="569"/>
      <c r="B909" s="569"/>
      <c r="C909" s="569"/>
      <c r="D909" s="569"/>
      <c r="E909" s="569"/>
      <c r="F909" s="569"/>
      <c r="G909" s="569"/>
      <c r="H909" s="569"/>
      <c r="I909" s="569"/>
      <c r="J909" s="569"/>
      <c r="K909" s="569"/>
      <c r="L909" s="569"/>
      <c r="M909" s="569"/>
      <c r="N909" s="569"/>
      <c r="O909" s="569"/>
      <c r="P909" s="569"/>
      <c r="Q909" s="569"/>
      <c r="R909" s="569"/>
      <c r="S909" s="569"/>
      <c r="T909" s="569"/>
      <c r="U909" s="569"/>
      <c r="V909" s="569"/>
      <c r="W909" s="569"/>
      <c r="X909" s="569"/>
      <c r="Y909" s="569"/>
      <c r="Z909" s="569"/>
    </row>
    <row r="910">
      <c r="A910" s="569"/>
      <c r="B910" s="569"/>
      <c r="C910" s="569"/>
      <c r="D910" s="569"/>
      <c r="E910" s="569"/>
      <c r="F910" s="569"/>
      <c r="G910" s="569"/>
      <c r="H910" s="569"/>
      <c r="I910" s="569"/>
      <c r="J910" s="569"/>
      <c r="K910" s="569"/>
      <c r="L910" s="569"/>
      <c r="M910" s="569"/>
      <c r="N910" s="569"/>
      <c r="O910" s="569"/>
      <c r="P910" s="569"/>
      <c r="Q910" s="569"/>
      <c r="R910" s="569"/>
      <c r="S910" s="569"/>
      <c r="T910" s="569"/>
      <c r="U910" s="569"/>
      <c r="V910" s="569"/>
      <c r="W910" s="569"/>
      <c r="X910" s="569"/>
      <c r="Y910" s="569"/>
      <c r="Z910" s="569"/>
    </row>
    <row r="911">
      <c r="A911" s="569"/>
      <c r="B911" s="569"/>
      <c r="C911" s="569"/>
      <c r="D911" s="569"/>
      <c r="E911" s="569"/>
      <c r="F911" s="569"/>
      <c r="G911" s="569"/>
      <c r="H911" s="569"/>
      <c r="I911" s="569"/>
      <c r="J911" s="569"/>
      <c r="K911" s="569"/>
      <c r="L911" s="569"/>
      <c r="M911" s="569"/>
      <c r="N911" s="569"/>
      <c r="O911" s="569"/>
      <c r="P911" s="569"/>
      <c r="Q911" s="569"/>
      <c r="R911" s="569"/>
      <c r="S911" s="569"/>
      <c r="T911" s="569"/>
      <c r="U911" s="569"/>
      <c r="V911" s="569"/>
      <c r="W911" s="569"/>
      <c r="X911" s="569"/>
      <c r="Y911" s="569"/>
      <c r="Z911" s="569"/>
    </row>
    <row r="912">
      <c r="A912" s="569"/>
      <c r="B912" s="569"/>
      <c r="C912" s="569"/>
      <c r="D912" s="569"/>
      <c r="E912" s="569"/>
      <c r="F912" s="569"/>
      <c r="G912" s="569"/>
      <c r="H912" s="569"/>
      <c r="I912" s="569"/>
      <c r="J912" s="569"/>
      <c r="K912" s="569"/>
      <c r="L912" s="569"/>
      <c r="M912" s="569"/>
      <c r="N912" s="569"/>
      <c r="O912" s="569"/>
      <c r="P912" s="569"/>
      <c r="Q912" s="569"/>
      <c r="R912" s="569"/>
      <c r="S912" s="569"/>
      <c r="T912" s="569"/>
      <c r="U912" s="569"/>
      <c r="V912" s="569"/>
      <c r="W912" s="569"/>
      <c r="X912" s="569"/>
      <c r="Y912" s="569"/>
      <c r="Z912" s="569"/>
    </row>
    <row r="913">
      <c r="A913" s="569"/>
      <c r="B913" s="569"/>
      <c r="C913" s="569"/>
      <c r="D913" s="569"/>
      <c r="E913" s="569"/>
      <c r="F913" s="569"/>
      <c r="G913" s="569"/>
      <c r="H913" s="569"/>
      <c r="I913" s="569"/>
      <c r="J913" s="569"/>
      <c r="K913" s="569"/>
      <c r="L913" s="569"/>
      <c r="M913" s="569"/>
      <c r="N913" s="569"/>
      <c r="O913" s="569"/>
      <c r="P913" s="569"/>
      <c r="Q913" s="569"/>
      <c r="R913" s="569"/>
      <c r="S913" s="569"/>
      <c r="T913" s="569"/>
      <c r="U913" s="569"/>
      <c r="V913" s="569"/>
      <c r="W913" s="569"/>
      <c r="X913" s="569"/>
      <c r="Y913" s="569"/>
      <c r="Z913" s="569"/>
    </row>
    <row r="914">
      <c r="A914" s="569"/>
      <c r="B914" s="569"/>
      <c r="C914" s="569"/>
      <c r="D914" s="569"/>
      <c r="E914" s="569"/>
      <c r="F914" s="569"/>
      <c r="G914" s="569"/>
      <c r="H914" s="569"/>
      <c r="I914" s="569"/>
      <c r="J914" s="569"/>
      <c r="K914" s="569"/>
      <c r="L914" s="569"/>
      <c r="M914" s="569"/>
      <c r="N914" s="569"/>
      <c r="O914" s="569"/>
      <c r="P914" s="569"/>
      <c r="Q914" s="569"/>
      <c r="R914" s="569"/>
      <c r="S914" s="569"/>
      <c r="T914" s="569"/>
      <c r="U914" s="569"/>
      <c r="V914" s="569"/>
      <c r="W914" s="569"/>
      <c r="X914" s="569"/>
      <c r="Y914" s="569"/>
      <c r="Z914" s="569"/>
    </row>
    <row r="915">
      <c r="A915" s="569"/>
      <c r="B915" s="569"/>
      <c r="C915" s="569"/>
      <c r="D915" s="569"/>
      <c r="E915" s="569"/>
      <c r="F915" s="569"/>
      <c r="G915" s="569"/>
      <c r="H915" s="569"/>
      <c r="I915" s="569"/>
      <c r="J915" s="569"/>
      <c r="K915" s="569"/>
      <c r="L915" s="569"/>
      <c r="M915" s="569"/>
      <c r="N915" s="569"/>
      <c r="O915" s="569"/>
      <c r="P915" s="569"/>
      <c r="Q915" s="569"/>
      <c r="R915" s="569"/>
      <c r="S915" s="569"/>
      <c r="T915" s="569"/>
      <c r="U915" s="569"/>
      <c r="V915" s="569"/>
      <c r="W915" s="569"/>
      <c r="X915" s="569"/>
      <c r="Y915" s="569"/>
      <c r="Z915" s="569"/>
    </row>
    <row r="916">
      <c r="A916" s="569"/>
      <c r="B916" s="569"/>
      <c r="C916" s="569"/>
      <c r="D916" s="569"/>
      <c r="E916" s="569"/>
      <c r="F916" s="569"/>
      <c r="G916" s="569"/>
      <c r="H916" s="569"/>
      <c r="I916" s="569"/>
      <c r="J916" s="569"/>
      <c r="K916" s="569"/>
      <c r="L916" s="569"/>
      <c r="M916" s="569"/>
      <c r="N916" s="569"/>
      <c r="O916" s="569"/>
      <c r="P916" s="569"/>
      <c r="Q916" s="569"/>
      <c r="R916" s="569"/>
      <c r="S916" s="569"/>
      <c r="T916" s="569"/>
      <c r="U916" s="569"/>
      <c r="V916" s="569"/>
      <c r="W916" s="569"/>
      <c r="X916" s="569"/>
      <c r="Y916" s="569"/>
      <c r="Z916" s="569"/>
    </row>
    <row r="917">
      <c r="A917" s="569"/>
      <c r="B917" s="569"/>
      <c r="C917" s="569"/>
      <c r="D917" s="569"/>
      <c r="E917" s="569"/>
      <c r="F917" s="569"/>
      <c r="G917" s="569"/>
      <c r="H917" s="569"/>
      <c r="I917" s="569"/>
      <c r="J917" s="569"/>
      <c r="K917" s="569"/>
      <c r="L917" s="569"/>
      <c r="M917" s="569"/>
      <c r="N917" s="569"/>
      <c r="O917" s="569"/>
      <c r="P917" s="569"/>
      <c r="Q917" s="569"/>
      <c r="R917" s="569"/>
      <c r="S917" s="569"/>
      <c r="T917" s="569"/>
      <c r="U917" s="569"/>
      <c r="V917" s="569"/>
      <c r="W917" s="569"/>
      <c r="X917" s="569"/>
      <c r="Y917" s="569"/>
      <c r="Z917" s="569"/>
    </row>
    <row r="918">
      <c r="A918" s="569"/>
      <c r="B918" s="569"/>
      <c r="C918" s="569"/>
      <c r="D918" s="569"/>
      <c r="E918" s="569"/>
      <c r="F918" s="569"/>
      <c r="G918" s="569"/>
      <c r="H918" s="569"/>
      <c r="I918" s="569"/>
      <c r="J918" s="569"/>
      <c r="K918" s="569"/>
      <c r="L918" s="569"/>
      <c r="M918" s="569"/>
      <c r="N918" s="569"/>
      <c r="O918" s="569"/>
      <c r="P918" s="569"/>
      <c r="Q918" s="569"/>
      <c r="R918" s="569"/>
      <c r="S918" s="569"/>
      <c r="T918" s="569"/>
      <c r="U918" s="569"/>
      <c r="V918" s="569"/>
      <c r="W918" s="569"/>
      <c r="X918" s="569"/>
      <c r="Y918" s="569"/>
      <c r="Z918" s="569"/>
    </row>
    <row r="919">
      <c r="A919" s="569"/>
      <c r="B919" s="569"/>
      <c r="C919" s="569"/>
      <c r="D919" s="569"/>
      <c r="E919" s="569"/>
      <c r="F919" s="569"/>
      <c r="G919" s="569"/>
      <c r="H919" s="569"/>
      <c r="I919" s="569"/>
      <c r="J919" s="569"/>
      <c r="K919" s="569"/>
      <c r="L919" s="569"/>
      <c r="M919" s="569"/>
      <c r="N919" s="569"/>
      <c r="O919" s="569"/>
      <c r="P919" s="569"/>
      <c r="Q919" s="569"/>
      <c r="R919" s="569"/>
      <c r="S919" s="569"/>
      <c r="T919" s="569"/>
      <c r="U919" s="569"/>
      <c r="V919" s="569"/>
      <c r="W919" s="569"/>
      <c r="X919" s="569"/>
      <c r="Y919" s="569"/>
      <c r="Z919" s="569"/>
    </row>
    <row r="920">
      <c r="A920" s="569"/>
      <c r="B920" s="569"/>
      <c r="C920" s="569"/>
      <c r="D920" s="569"/>
      <c r="E920" s="569"/>
      <c r="F920" s="569"/>
      <c r="G920" s="569"/>
      <c r="H920" s="569"/>
      <c r="I920" s="569"/>
      <c r="J920" s="569"/>
      <c r="K920" s="569"/>
      <c r="L920" s="569"/>
      <c r="M920" s="569"/>
      <c r="N920" s="569"/>
      <c r="O920" s="569"/>
      <c r="P920" s="569"/>
      <c r="Q920" s="569"/>
      <c r="R920" s="569"/>
      <c r="S920" s="569"/>
      <c r="T920" s="569"/>
      <c r="U920" s="569"/>
      <c r="V920" s="569"/>
      <c r="W920" s="569"/>
      <c r="X920" s="569"/>
      <c r="Y920" s="569"/>
      <c r="Z920" s="569"/>
    </row>
    <row r="921">
      <c r="A921" s="569"/>
      <c r="B921" s="569"/>
      <c r="C921" s="569"/>
      <c r="D921" s="569"/>
      <c r="E921" s="569"/>
      <c r="F921" s="569"/>
      <c r="G921" s="569"/>
      <c r="H921" s="569"/>
      <c r="I921" s="569"/>
      <c r="J921" s="569"/>
      <c r="K921" s="569"/>
      <c r="L921" s="569"/>
      <c r="M921" s="569"/>
      <c r="N921" s="569"/>
      <c r="O921" s="569"/>
      <c r="P921" s="569"/>
      <c r="Q921" s="569"/>
      <c r="R921" s="569"/>
      <c r="S921" s="569"/>
      <c r="T921" s="569"/>
      <c r="U921" s="569"/>
      <c r="V921" s="569"/>
      <c r="W921" s="569"/>
      <c r="X921" s="569"/>
      <c r="Y921" s="569"/>
      <c r="Z921" s="569"/>
    </row>
    <row r="922">
      <c r="A922" s="569"/>
      <c r="B922" s="569"/>
      <c r="C922" s="569"/>
      <c r="D922" s="569"/>
      <c r="E922" s="569"/>
      <c r="F922" s="569"/>
      <c r="G922" s="569"/>
      <c r="H922" s="569"/>
      <c r="I922" s="569"/>
      <c r="J922" s="569"/>
      <c r="K922" s="569"/>
      <c r="L922" s="569"/>
      <c r="M922" s="569"/>
      <c r="N922" s="569"/>
      <c r="O922" s="569"/>
      <c r="P922" s="569"/>
      <c r="Q922" s="569"/>
      <c r="R922" s="569"/>
      <c r="S922" s="569"/>
      <c r="T922" s="569"/>
      <c r="U922" s="569"/>
      <c r="V922" s="569"/>
      <c r="W922" s="569"/>
      <c r="X922" s="569"/>
      <c r="Y922" s="569"/>
      <c r="Z922" s="569"/>
    </row>
    <row r="923">
      <c r="A923" s="569"/>
      <c r="B923" s="569"/>
      <c r="C923" s="569"/>
      <c r="D923" s="569"/>
      <c r="E923" s="569"/>
      <c r="F923" s="569"/>
      <c r="G923" s="569"/>
      <c r="H923" s="569"/>
      <c r="I923" s="569"/>
      <c r="J923" s="569"/>
      <c r="K923" s="569"/>
      <c r="L923" s="569"/>
      <c r="M923" s="569"/>
      <c r="N923" s="569"/>
      <c r="O923" s="569"/>
      <c r="P923" s="569"/>
      <c r="Q923" s="569"/>
      <c r="R923" s="569"/>
      <c r="S923" s="569"/>
      <c r="T923" s="569"/>
      <c r="U923" s="569"/>
      <c r="V923" s="569"/>
      <c r="W923" s="569"/>
      <c r="X923" s="569"/>
      <c r="Y923" s="569"/>
      <c r="Z923" s="569"/>
    </row>
    <row r="924">
      <c r="A924" s="569"/>
      <c r="B924" s="569"/>
      <c r="C924" s="569"/>
      <c r="D924" s="569"/>
      <c r="E924" s="569"/>
      <c r="F924" s="569"/>
      <c r="G924" s="569"/>
      <c r="H924" s="569"/>
      <c r="I924" s="569"/>
      <c r="J924" s="569"/>
      <c r="K924" s="569"/>
      <c r="L924" s="569"/>
      <c r="M924" s="569"/>
      <c r="N924" s="569"/>
      <c r="O924" s="569"/>
      <c r="P924" s="569"/>
      <c r="Q924" s="569"/>
      <c r="R924" s="569"/>
      <c r="S924" s="569"/>
      <c r="T924" s="569"/>
      <c r="U924" s="569"/>
      <c r="V924" s="569"/>
      <c r="W924" s="569"/>
      <c r="X924" s="569"/>
      <c r="Y924" s="569"/>
      <c r="Z924" s="569"/>
    </row>
    <row r="925">
      <c r="A925" s="569"/>
      <c r="B925" s="569"/>
      <c r="C925" s="569"/>
      <c r="D925" s="569"/>
      <c r="E925" s="569"/>
      <c r="F925" s="569"/>
      <c r="G925" s="569"/>
      <c r="H925" s="569"/>
      <c r="I925" s="569"/>
      <c r="J925" s="569"/>
      <c r="K925" s="569"/>
      <c r="L925" s="569"/>
      <c r="M925" s="569"/>
      <c r="N925" s="569"/>
      <c r="O925" s="569"/>
      <c r="P925" s="569"/>
      <c r="Q925" s="569"/>
      <c r="R925" s="569"/>
      <c r="S925" s="569"/>
      <c r="T925" s="569"/>
      <c r="U925" s="569"/>
      <c r="V925" s="569"/>
      <c r="W925" s="569"/>
      <c r="X925" s="569"/>
      <c r="Y925" s="569"/>
      <c r="Z925" s="569"/>
    </row>
    <row r="926">
      <c r="A926" s="569"/>
      <c r="B926" s="569"/>
      <c r="C926" s="569"/>
      <c r="D926" s="569"/>
      <c r="E926" s="569"/>
      <c r="F926" s="569"/>
      <c r="G926" s="569"/>
      <c r="H926" s="569"/>
      <c r="I926" s="569"/>
      <c r="J926" s="569"/>
      <c r="K926" s="569"/>
      <c r="L926" s="569"/>
      <c r="M926" s="569"/>
      <c r="N926" s="569"/>
      <c r="O926" s="569"/>
      <c r="P926" s="569"/>
      <c r="Q926" s="569"/>
      <c r="R926" s="569"/>
      <c r="S926" s="569"/>
      <c r="T926" s="569"/>
      <c r="U926" s="569"/>
      <c r="V926" s="569"/>
      <c r="W926" s="569"/>
      <c r="X926" s="569"/>
      <c r="Y926" s="569"/>
      <c r="Z926" s="569"/>
    </row>
    <row r="927">
      <c r="A927" s="569"/>
      <c r="B927" s="569"/>
      <c r="C927" s="569"/>
      <c r="D927" s="569"/>
      <c r="E927" s="569"/>
      <c r="F927" s="569"/>
      <c r="G927" s="569"/>
      <c r="H927" s="569"/>
      <c r="I927" s="569"/>
      <c r="J927" s="569"/>
      <c r="K927" s="569"/>
      <c r="L927" s="569"/>
      <c r="M927" s="569"/>
      <c r="N927" s="569"/>
      <c r="O927" s="569"/>
      <c r="P927" s="569"/>
      <c r="Q927" s="569"/>
      <c r="R927" s="569"/>
      <c r="S927" s="569"/>
      <c r="T927" s="569"/>
      <c r="U927" s="569"/>
      <c r="V927" s="569"/>
      <c r="W927" s="569"/>
      <c r="X927" s="569"/>
      <c r="Y927" s="569"/>
      <c r="Z927" s="569"/>
    </row>
    <row r="928">
      <c r="A928" s="569"/>
      <c r="B928" s="569"/>
      <c r="C928" s="569"/>
      <c r="D928" s="569"/>
      <c r="E928" s="569"/>
      <c r="F928" s="569"/>
      <c r="G928" s="569"/>
      <c r="H928" s="569"/>
      <c r="I928" s="569"/>
      <c r="J928" s="569"/>
      <c r="K928" s="569"/>
      <c r="L928" s="569"/>
      <c r="M928" s="569"/>
      <c r="N928" s="569"/>
      <c r="O928" s="569"/>
      <c r="P928" s="569"/>
      <c r="Q928" s="569"/>
      <c r="R928" s="569"/>
      <c r="S928" s="569"/>
      <c r="T928" s="569"/>
      <c r="U928" s="569"/>
      <c r="V928" s="569"/>
      <c r="W928" s="569"/>
      <c r="X928" s="569"/>
      <c r="Y928" s="569"/>
      <c r="Z928" s="569"/>
    </row>
    <row r="929">
      <c r="A929" s="569"/>
      <c r="B929" s="569"/>
      <c r="C929" s="569"/>
      <c r="D929" s="569"/>
      <c r="E929" s="569"/>
      <c r="F929" s="569"/>
      <c r="G929" s="569"/>
      <c r="H929" s="569"/>
      <c r="I929" s="569"/>
      <c r="J929" s="569"/>
      <c r="K929" s="569"/>
      <c r="L929" s="569"/>
      <c r="M929" s="569"/>
      <c r="N929" s="569"/>
      <c r="O929" s="569"/>
      <c r="P929" s="569"/>
      <c r="Q929" s="569"/>
      <c r="R929" s="569"/>
      <c r="S929" s="569"/>
      <c r="T929" s="569"/>
      <c r="U929" s="569"/>
      <c r="V929" s="569"/>
      <c r="W929" s="569"/>
      <c r="X929" s="569"/>
      <c r="Y929" s="569"/>
      <c r="Z929" s="569"/>
    </row>
    <row r="930">
      <c r="A930" s="569"/>
      <c r="B930" s="569"/>
      <c r="C930" s="569"/>
      <c r="D930" s="569"/>
      <c r="E930" s="569"/>
      <c r="F930" s="569"/>
      <c r="G930" s="569"/>
      <c r="H930" s="569"/>
      <c r="I930" s="569"/>
      <c r="J930" s="569"/>
      <c r="K930" s="569"/>
      <c r="L930" s="569"/>
      <c r="M930" s="569"/>
      <c r="N930" s="569"/>
      <c r="O930" s="569"/>
      <c r="P930" s="569"/>
      <c r="Q930" s="569"/>
      <c r="R930" s="569"/>
      <c r="S930" s="569"/>
      <c r="T930" s="569"/>
      <c r="U930" s="569"/>
      <c r="V930" s="569"/>
      <c r="W930" s="569"/>
      <c r="X930" s="569"/>
      <c r="Y930" s="569"/>
      <c r="Z930" s="569"/>
    </row>
    <row r="931">
      <c r="A931" s="569"/>
      <c r="B931" s="569"/>
      <c r="C931" s="569"/>
      <c r="D931" s="569"/>
      <c r="E931" s="569"/>
      <c r="F931" s="569"/>
      <c r="G931" s="569"/>
      <c r="H931" s="569"/>
      <c r="I931" s="569"/>
      <c r="J931" s="569"/>
      <c r="K931" s="569"/>
      <c r="L931" s="569"/>
      <c r="M931" s="569"/>
      <c r="N931" s="569"/>
      <c r="O931" s="569"/>
      <c r="P931" s="569"/>
      <c r="Q931" s="569"/>
      <c r="R931" s="569"/>
      <c r="S931" s="569"/>
      <c r="T931" s="569"/>
      <c r="U931" s="569"/>
      <c r="V931" s="569"/>
      <c r="W931" s="569"/>
      <c r="X931" s="569"/>
      <c r="Y931" s="569"/>
      <c r="Z931" s="569"/>
    </row>
    <row r="932">
      <c r="A932" s="569"/>
      <c r="B932" s="569"/>
      <c r="C932" s="569"/>
      <c r="D932" s="569"/>
      <c r="E932" s="569"/>
      <c r="F932" s="569"/>
      <c r="G932" s="569"/>
      <c r="H932" s="569"/>
      <c r="I932" s="569"/>
      <c r="J932" s="569"/>
      <c r="K932" s="569"/>
      <c r="L932" s="569"/>
      <c r="M932" s="569"/>
      <c r="N932" s="569"/>
      <c r="O932" s="569"/>
      <c r="P932" s="569"/>
      <c r="Q932" s="569"/>
      <c r="R932" s="569"/>
      <c r="S932" s="569"/>
      <c r="T932" s="569"/>
      <c r="U932" s="569"/>
      <c r="V932" s="569"/>
      <c r="W932" s="569"/>
      <c r="X932" s="569"/>
      <c r="Y932" s="569"/>
      <c r="Z932" s="569"/>
    </row>
    <row r="933">
      <c r="A933" s="569"/>
      <c r="B933" s="569"/>
      <c r="C933" s="569"/>
      <c r="D933" s="569"/>
      <c r="E933" s="569"/>
      <c r="F933" s="569"/>
      <c r="G933" s="569"/>
      <c r="H933" s="569"/>
      <c r="I933" s="569"/>
      <c r="J933" s="569"/>
      <c r="K933" s="569"/>
      <c r="L933" s="569"/>
      <c r="M933" s="569"/>
      <c r="N933" s="569"/>
      <c r="O933" s="569"/>
      <c r="P933" s="569"/>
      <c r="Q933" s="569"/>
      <c r="R933" s="569"/>
      <c r="S933" s="569"/>
      <c r="T933" s="569"/>
      <c r="U933" s="569"/>
      <c r="V933" s="569"/>
      <c r="W933" s="569"/>
      <c r="X933" s="569"/>
      <c r="Y933" s="569"/>
      <c r="Z933" s="569"/>
    </row>
    <row r="934">
      <c r="A934" s="569"/>
      <c r="B934" s="569"/>
      <c r="C934" s="569"/>
      <c r="D934" s="569"/>
      <c r="E934" s="569"/>
      <c r="F934" s="569"/>
      <c r="G934" s="569"/>
      <c r="H934" s="569"/>
      <c r="I934" s="569"/>
      <c r="J934" s="569"/>
      <c r="K934" s="569"/>
      <c r="L934" s="569"/>
      <c r="M934" s="569"/>
      <c r="N934" s="569"/>
      <c r="O934" s="569"/>
      <c r="P934" s="569"/>
      <c r="Q934" s="569"/>
      <c r="R934" s="569"/>
      <c r="S934" s="569"/>
      <c r="T934" s="569"/>
      <c r="U934" s="569"/>
      <c r="V934" s="569"/>
      <c r="W934" s="569"/>
      <c r="X934" s="569"/>
      <c r="Y934" s="569"/>
      <c r="Z934" s="569"/>
    </row>
    <row r="935">
      <c r="A935" s="569"/>
      <c r="B935" s="569"/>
      <c r="C935" s="569"/>
      <c r="D935" s="569"/>
      <c r="E935" s="569"/>
      <c r="F935" s="569"/>
      <c r="G935" s="569"/>
      <c r="H935" s="569"/>
      <c r="I935" s="569"/>
      <c r="J935" s="569"/>
      <c r="K935" s="569"/>
      <c r="L935" s="569"/>
      <c r="M935" s="569"/>
      <c r="N935" s="569"/>
      <c r="O935" s="569"/>
      <c r="P935" s="569"/>
      <c r="Q935" s="569"/>
      <c r="R935" s="569"/>
      <c r="S935" s="569"/>
      <c r="T935" s="569"/>
      <c r="U935" s="569"/>
      <c r="V935" s="569"/>
      <c r="W935" s="569"/>
      <c r="X935" s="569"/>
      <c r="Y935" s="569"/>
      <c r="Z935" s="569"/>
    </row>
    <row r="936">
      <c r="A936" s="569"/>
      <c r="B936" s="569"/>
      <c r="C936" s="569"/>
      <c r="D936" s="569"/>
      <c r="E936" s="569"/>
      <c r="F936" s="569"/>
      <c r="G936" s="569"/>
      <c r="H936" s="569"/>
      <c r="I936" s="569"/>
      <c r="J936" s="569"/>
      <c r="K936" s="569"/>
      <c r="L936" s="569"/>
      <c r="M936" s="569"/>
      <c r="N936" s="569"/>
      <c r="O936" s="569"/>
      <c r="P936" s="569"/>
      <c r="Q936" s="569"/>
      <c r="R936" s="569"/>
      <c r="S936" s="569"/>
      <c r="T936" s="569"/>
      <c r="U936" s="569"/>
      <c r="V936" s="569"/>
      <c r="W936" s="569"/>
      <c r="X936" s="569"/>
      <c r="Y936" s="569"/>
      <c r="Z936" s="569"/>
    </row>
    <row r="937">
      <c r="A937" s="569"/>
      <c r="B937" s="569"/>
      <c r="C937" s="569"/>
      <c r="D937" s="569"/>
      <c r="E937" s="569"/>
      <c r="F937" s="569"/>
      <c r="G937" s="569"/>
      <c r="H937" s="569"/>
      <c r="I937" s="569"/>
      <c r="J937" s="569"/>
      <c r="K937" s="569"/>
      <c r="L937" s="569"/>
      <c r="M937" s="569"/>
      <c r="N937" s="569"/>
      <c r="O937" s="569"/>
      <c r="P937" s="569"/>
      <c r="Q937" s="569"/>
      <c r="R937" s="569"/>
      <c r="S937" s="569"/>
      <c r="T937" s="569"/>
      <c r="U937" s="569"/>
      <c r="V937" s="569"/>
      <c r="W937" s="569"/>
      <c r="X937" s="569"/>
      <c r="Y937" s="569"/>
      <c r="Z937" s="569"/>
    </row>
    <row r="938">
      <c r="A938" s="569"/>
      <c r="B938" s="569"/>
      <c r="C938" s="569"/>
      <c r="D938" s="569"/>
      <c r="E938" s="569"/>
      <c r="F938" s="569"/>
      <c r="G938" s="569"/>
      <c r="H938" s="569"/>
      <c r="I938" s="569"/>
      <c r="J938" s="569"/>
      <c r="K938" s="569"/>
      <c r="L938" s="569"/>
      <c r="M938" s="569"/>
      <c r="N938" s="569"/>
      <c r="O938" s="569"/>
      <c r="P938" s="569"/>
      <c r="Q938" s="569"/>
      <c r="R938" s="569"/>
      <c r="S938" s="569"/>
      <c r="T938" s="569"/>
      <c r="U938" s="569"/>
      <c r="V938" s="569"/>
      <c r="W938" s="569"/>
      <c r="X938" s="569"/>
      <c r="Y938" s="569"/>
      <c r="Z938" s="569"/>
    </row>
    <row r="939">
      <c r="A939" s="569"/>
      <c r="B939" s="569"/>
      <c r="C939" s="569"/>
      <c r="D939" s="569"/>
      <c r="E939" s="569"/>
      <c r="F939" s="569"/>
      <c r="G939" s="569"/>
      <c r="H939" s="569"/>
      <c r="I939" s="569"/>
      <c r="J939" s="569"/>
      <c r="K939" s="569"/>
      <c r="L939" s="569"/>
      <c r="M939" s="569"/>
      <c r="N939" s="569"/>
      <c r="O939" s="569"/>
      <c r="P939" s="569"/>
      <c r="Q939" s="569"/>
      <c r="R939" s="569"/>
      <c r="S939" s="569"/>
      <c r="T939" s="569"/>
      <c r="U939" s="569"/>
      <c r="V939" s="569"/>
      <c r="W939" s="569"/>
      <c r="X939" s="569"/>
      <c r="Y939" s="569"/>
      <c r="Z939" s="569"/>
    </row>
    <row r="940">
      <c r="A940" s="569"/>
      <c r="B940" s="569"/>
      <c r="C940" s="569"/>
      <c r="D940" s="569"/>
      <c r="E940" s="569"/>
      <c r="F940" s="569"/>
      <c r="G940" s="569"/>
      <c r="H940" s="569"/>
      <c r="I940" s="569"/>
      <c r="J940" s="569"/>
      <c r="K940" s="569"/>
      <c r="L940" s="569"/>
      <c r="M940" s="569"/>
      <c r="N940" s="569"/>
      <c r="O940" s="569"/>
      <c r="P940" s="569"/>
      <c r="Q940" s="569"/>
      <c r="R940" s="569"/>
      <c r="S940" s="569"/>
      <c r="T940" s="569"/>
      <c r="U940" s="569"/>
      <c r="V940" s="569"/>
      <c r="W940" s="569"/>
      <c r="X940" s="569"/>
      <c r="Y940" s="569"/>
      <c r="Z940" s="569"/>
    </row>
    <row r="941">
      <c r="A941" s="569"/>
      <c r="B941" s="569"/>
      <c r="C941" s="569"/>
      <c r="D941" s="569"/>
      <c r="E941" s="569"/>
      <c r="F941" s="569"/>
      <c r="G941" s="569"/>
      <c r="H941" s="569"/>
      <c r="I941" s="569"/>
      <c r="J941" s="569"/>
      <c r="K941" s="569"/>
      <c r="L941" s="569"/>
      <c r="M941" s="569"/>
      <c r="N941" s="569"/>
      <c r="O941" s="569"/>
      <c r="P941" s="569"/>
      <c r="Q941" s="569"/>
      <c r="R941" s="569"/>
      <c r="S941" s="569"/>
      <c r="T941" s="569"/>
      <c r="U941" s="569"/>
      <c r="V941" s="569"/>
      <c r="W941" s="569"/>
      <c r="X941" s="569"/>
      <c r="Y941" s="569"/>
      <c r="Z941" s="569"/>
    </row>
    <row r="942">
      <c r="A942" s="569"/>
      <c r="B942" s="569"/>
      <c r="C942" s="569"/>
      <c r="D942" s="569"/>
      <c r="E942" s="569"/>
      <c r="F942" s="569"/>
      <c r="G942" s="569"/>
      <c r="H942" s="569"/>
      <c r="I942" s="569"/>
      <c r="J942" s="569"/>
      <c r="K942" s="569"/>
      <c r="L942" s="569"/>
      <c r="M942" s="569"/>
      <c r="N942" s="569"/>
      <c r="O942" s="569"/>
      <c r="P942" s="569"/>
      <c r="Q942" s="569"/>
      <c r="R942" s="569"/>
      <c r="S942" s="569"/>
      <c r="T942" s="569"/>
      <c r="U942" s="569"/>
      <c r="V942" s="569"/>
      <c r="W942" s="569"/>
      <c r="X942" s="569"/>
      <c r="Y942" s="569"/>
      <c r="Z942" s="569"/>
    </row>
    <row r="943">
      <c r="A943" s="569"/>
      <c r="B943" s="569"/>
      <c r="C943" s="569"/>
      <c r="D943" s="569"/>
      <c r="E943" s="569"/>
      <c r="F943" s="569"/>
      <c r="G943" s="569"/>
      <c r="H943" s="569"/>
      <c r="I943" s="569"/>
      <c r="J943" s="569"/>
      <c r="K943" s="569"/>
      <c r="L943" s="569"/>
      <c r="M943" s="569"/>
      <c r="N943" s="569"/>
      <c r="O943" s="569"/>
      <c r="P943" s="569"/>
      <c r="Q943" s="569"/>
      <c r="R943" s="569"/>
      <c r="S943" s="569"/>
      <c r="T943" s="569"/>
      <c r="U943" s="569"/>
      <c r="V943" s="569"/>
      <c r="W943" s="569"/>
      <c r="X943" s="569"/>
      <c r="Y943" s="569"/>
      <c r="Z943" s="569"/>
    </row>
    <row r="944">
      <c r="A944" s="569"/>
      <c r="B944" s="569"/>
      <c r="C944" s="569"/>
      <c r="D944" s="569"/>
      <c r="E944" s="569"/>
      <c r="F944" s="569"/>
      <c r="G944" s="569"/>
      <c r="H944" s="569"/>
      <c r="I944" s="569"/>
      <c r="J944" s="569"/>
      <c r="K944" s="569"/>
      <c r="L944" s="569"/>
      <c r="M944" s="569"/>
      <c r="N944" s="569"/>
      <c r="O944" s="569"/>
      <c r="P944" s="569"/>
      <c r="Q944" s="569"/>
      <c r="R944" s="569"/>
      <c r="S944" s="569"/>
      <c r="T944" s="569"/>
      <c r="U944" s="569"/>
      <c r="V944" s="569"/>
      <c r="W944" s="569"/>
      <c r="X944" s="569"/>
      <c r="Y944" s="569"/>
      <c r="Z944" s="569"/>
    </row>
    <row r="945">
      <c r="A945" s="569"/>
      <c r="B945" s="569"/>
      <c r="C945" s="569"/>
      <c r="D945" s="569"/>
      <c r="E945" s="569"/>
      <c r="F945" s="569"/>
      <c r="G945" s="569"/>
      <c r="H945" s="569"/>
      <c r="I945" s="569"/>
      <c r="J945" s="569"/>
      <c r="K945" s="569"/>
      <c r="L945" s="569"/>
      <c r="M945" s="569"/>
      <c r="N945" s="569"/>
      <c r="O945" s="569"/>
      <c r="P945" s="569"/>
      <c r="Q945" s="569"/>
      <c r="R945" s="569"/>
      <c r="S945" s="569"/>
      <c r="T945" s="569"/>
      <c r="U945" s="569"/>
      <c r="V945" s="569"/>
      <c r="W945" s="569"/>
      <c r="X945" s="569"/>
      <c r="Y945" s="569"/>
      <c r="Z945" s="569"/>
    </row>
    <row r="946">
      <c r="A946" s="569"/>
      <c r="B946" s="569"/>
      <c r="C946" s="569"/>
      <c r="D946" s="569"/>
      <c r="E946" s="569"/>
      <c r="F946" s="569"/>
      <c r="G946" s="569"/>
      <c r="H946" s="569"/>
      <c r="I946" s="569"/>
      <c r="J946" s="569"/>
      <c r="K946" s="569"/>
      <c r="L946" s="569"/>
      <c r="M946" s="569"/>
      <c r="N946" s="569"/>
      <c r="O946" s="569"/>
      <c r="P946" s="569"/>
      <c r="Q946" s="569"/>
      <c r="R946" s="569"/>
      <c r="S946" s="569"/>
      <c r="T946" s="569"/>
      <c r="U946" s="569"/>
      <c r="V946" s="569"/>
      <c r="W946" s="569"/>
      <c r="X946" s="569"/>
      <c r="Y946" s="569"/>
      <c r="Z946" s="569"/>
    </row>
    <row r="947">
      <c r="A947" s="569"/>
      <c r="B947" s="569"/>
      <c r="C947" s="569"/>
      <c r="D947" s="569"/>
      <c r="E947" s="569"/>
      <c r="F947" s="569"/>
      <c r="G947" s="569"/>
      <c r="H947" s="569"/>
      <c r="I947" s="569"/>
      <c r="J947" s="569"/>
      <c r="K947" s="569"/>
      <c r="L947" s="569"/>
      <c r="M947" s="569"/>
      <c r="N947" s="569"/>
      <c r="O947" s="569"/>
      <c r="P947" s="569"/>
      <c r="Q947" s="569"/>
      <c r="R947" s="569"/>
      <c r="S947" s="569"/>
      <c r="T947" s="569"/>
      <c r="U947" s="569"/>
      <c r="V947" s="569"/>
      <c r="W947" s="569"/>
      <c r="X947" s="569"/>
      <c r="Y947" s="569"/>
      <c r="Z947" s="569"/>
    </row>
    <row r="948">
      <c r="A948" s="569"/>
      <c r="B948" s="569"/>
      <c r="C948" s="569"/>
      <c r="D948" s="569"/>
      <c r="E948" s="569"/>
      <c r="F948" s="569"/>
      <c r="G948" s="569"/>
      <c r="H948" s="569"/>
      <c r="I948" s="569"/>
      <c r="J948" s="569"/>
      <c r="K948" s="569"/>
      <c r="L948" s="569"/>
      <c r="M948" s="569"/>
      <c r="N948" s="569"/>
      <c r="O948" s="569"/>
      <c r="P948" s="569"/>
      <c r="Q948" s="569"/>
      <c r="R948" s="569"/>
      <c r="S948" s="569"/>
      <c r="T948" s="569"/>
      <c r="U948" s="569"/>
      <c r="V948" s="569"/>
      <c r="W948" s="569"/>
      <c r="X948" s="569"/>
      <c r="Y948" s="569"/>
      <c r="Z948" s="569"/>
    </row>
    <row r="949">
      <c r="A949" s="569"/>
      <c r="B949" s="569"/>
      <c r="C949" s="569"/>
      <c r="D949" s="569"/>
      <c r="E949" s="569"/>
      <c r="F949" s="569"/>
      <c r="G949" s="569"/>
      <c r="H949" s="569"/>
      <c r="I949" s="569"/>
      <c r="J949" s="569"/>
      <c r="K949" s="569"/>
      <c r="L949" s="569"/>
      <c r="M949" s="569"/>
      <c r="N949" s="569"/>
      <c r="O949" s="569"/>
      <c r="P949" s="569"/>
      <c r="Q949" s="569"/>
      <c r="R949" s="569"/>
      <c r="S949" s="569"/>
      <c r="T949" s="569"/>
      <c r="U949" s="569"/>
      <c r="V949" s="569"/>
      <c r="W949" s="569"/>
      <c r="X949" s="569"/>
      <c r="Y949" s="569"/>
      <c r="Z949" s="569"/>
    </row>
    <row r="950">
      <c r="A950" s="569"/>
      <c r="B950" s="569"/>
      <c r="C950" s="569"/>
      <c r="D950" s="569"/>
      <c r="E950" s="569"/>
      <c r="F950" s="569"/>
      <c r="G950" s="569"/>
      <c r="H950" s="569"/>
      <c r="I950" s="569"/>
      <c r="J950" s="569"/>
      <c r="K950" s="569"/>
      <c r="L950" s="569"/>
      <c r="M950" s="569"/>
      <c r="N950" s="569"/>
      <c r="O950" s="569"/>
      <c r="P950" s="569"/>
      <c r="Q950" s="569"/>
      <c r="R950" s="569"/>
      <c r="S950" s="569"/>
      <c r="T950" s="569"/>
      <c r="U950" s="569"/>
      <c r="V950" s="569"/>
      <c r="W950" s="569"/>
      <c r="X950" s="569"/>
      <c r="Y950" s="569"/>
      <c r="Z950" s="569"/>
    </row>
    <row r="951">
      <c r="A951" s="569"/>
      <c r="B951" s="569"/>
      <c r="C951" s="569"/>
      <c r="D951" s="569"/>
      <c r="E951" s="569"/>
      <c r="F951" s="569"/>
      <c r="G951" s="569"/>
      <c r="H951" s="569"/>
      <c r="I951" s="569"/>
      <c r="J951" s="569"/>
      <c r="K951" s="569"/>
      <c r="L951" s="569"/>
      <c r="M951" s="569"/>
      <c r="N951" s="569"/>
      <c r="O951" s="569"/>
      <c r="P951" s="569"/>
      <c r="Q951" s="569"/>
      <c r="R951" s="569"/>
      <c r="S951" s="569"/>
      <c r="T951" s="569"/>
      <c r="U951" s="569"/>
      <c r="V951" s="569"/>
      <c r="W951" s="569"/>
      <c r="X951" s="569"/>
      <c r="Y951" s="569"/>
      <c r="Z951" s="569"/>
    </row>
    <row r="952">
      <c r="A952" s="569"/>
      <c r="B952" s="569"/>
      <c r="C952" s="569"/>
      <c r="D952" s="569"/>
      <c r="E952" s="569"/>
      <c r="F952" s="569"/>
      <c r="G952" s="569"/>
      <c r="H952" s="569"/>
      <c r="I952" s="569"/>
      <c r="J952" s="569"/>
      <c r="K952" s="569"/>
      <c r="L952" s="569"/>
      <c r="M952" s="569"/>
      <c r="N952" s="569"/>
      <c r="O952" s="569"/>
      <c r="P952" s="569"/>
      <c r="Q952" s="569"/>
      <c r="R952" s="569"/>
      <c r="S952" s="569"/>
      <c r="T952" s="569"/>
      <c r="U952" s="569"/>
      <c r="V952" s="569"/>
      <c r="W952" s="569"/>
      <c r="X952" s="569"/>
      <c r="Y952" s="569"/>
      <c r="Z952" s="569"/>
    </row>
    <row r="953">
      <c r="A953" s="569"/>
      <c r="B953" s="569"/>
      <c r="C953" s="569"/>
      <c r="D953" s="569"/>
      <c r="E953" s="569"/>
      <c r="F953" s="569"/>
      <c r="G953" s="569"/>
      <c r="H953" s="569"/>
      <c r="I953" s="569"/>
      <c r="J953" s="569"/>
      <c r="K953" s="569"/>
      <c r="L953" s="569"/>
      <c r="M953" s="569"/>
      <c r="N953" s="569"/>
      <c r="O953" s="569"/>
      <c r="P953" s="569"/>
      <c r="Q953" s="569"/>
      <c r="R953" s="569"/>
      <c r="S953" s="569"/>
      <c r="T953" s="569"/>
      <c r="U953" s="569"/>
      <c r="V953" s="569"/>
      <c r="W953" s="569"/>
      <c r="X953" s="569"/>
      <c r="Y953" s="569"/>
      <c r="Z953" s="569"/>
    </row>
    <row r="954">
      <c r="A954" s="569"/>
      <c r="B954" s="569"/>
      <c r="C954" s="569"/>
      <c r="D954" s="569"/>
      <c r="E954" s="569"/>
      <c r="F954" s="569"/>
      <c r="G954" s="569"/>
      <c r="H954" s="569"/>
      <c r="I954" s="569"/>
      <c r="J954" s="569"/>
      <c r="K954" s="569"/>
      <c r="L954" s="569"/>
      <c r="M954" s="569"/>
      <c r="N954" s="569"/>
      <c r="O954" s="569"/>
      <c r="P954" s="569"/>
      <c r="Q954" s="569"/>
      <c r="R954" s="569"/>
      <c r="S954" s="569"/>
      <c r="T954" s="569"/>
      <c r="U954" s="569"/>
      <c r="V954" s="569"/>
      <c r="W954" s="569"/>
      <c r="X954" s="569"/>
      <c r="Y954" s="569"/>
      <c r="Z954" s="569"/>
    </row>
    <row r="955">
      <c r="A955" s="569"/>
      <c r="B955" s="569"/>
      <c r="C955" s="569"/>
      <c r="D955" s="569"/>
      <c r="E955" s="569"/>
      <c r="F955" s="569"/>
      <c r="G955" s="569"/>
      <c r="H955" s="569"/>
      <c r="I955" s="569"/>
      <c r="J955" s="569"/>
      <c r="K955" s="569"/>
      <c r="L955" s="569"/>
      <c r="M955" s="569"/>
      <c r="N955" s="569"/>
      <c r="O955" s="569"/>
      <c r="P955" s="569"/>
      <c r="Q955" s="569"/>
      <c r="R955" s="569"/>
      <c r="S955" s="569"/>
      <c r="T955" s="569"/>
      <c r="U955" s="569"/>
      <c r="V955" s="569"/>
      <c r="W955" s="569"/>
      <c r="X955" s="569"/>
      <c r="Y955" s="569"/>
      <c r="Z955" s="569"/>
    </row>
    <row r="956">
      <c r="A956" s="569"/>
      <c r="B956" s="569"/>
      <c r="C956" s="569"/>
      <c r="D956" s="569"/>
      <c r="E956" s="569"/>
      <c r="F956" s="569"/>
      <c r="G956" s="569"/>
      <c r="H956" s="569"/>
      <c r="I956" s="569"/>
      <c r="J956" s="569"/>
      <c r="K956" s="569"/>
      <c r="L956" s="569"/>
      <c r="M956" s="569"/>
      <c r="N956" s="569"/>
      <c r="O956" s="569"/>
      <c r="P956" s="569"/>
      <c r="Q956" s="569"/>
      <c r="R956" s="569"/>
      <c r="S956" s="569"/>
      <c r="T956" s="569"/>
      <c r="U956" s="569"/>
      <c r="V956" s="569"/>
      <c r="W956" s="569"/>
      <c r="X956" s="569"/>
      <c r="Y956" s="569"/>
      <c r="Z956" s="569"/>
    </row>
    <row r="957">
      <c r="A957" s="569"/>
      <c r="B957" s="569"/>
      <c r="C957" s="569"/>
      <c r="D957" s="569"/>
      <c r="E957" s="569"/>
      <c r="F957" s="569"/>
      <c r="G957" s="569"/>
      <c r="H957" s="569"/>
      <c r="I957" s="569"/>
      <c r="J957" s="569"/>
      <c r="K957" s="569"/>
      <c r="L957" s="569"/>
      <c r="M957" s="569"/>
      <c r="N957" s="569"/>
      <c r="O957" s="569"/>
      <c r="P957" s="569"/>
      <c r="Q957" s="569"/>
      <c r="R957" s="569"/>
      <c r="S957" s="569"/>
      <c r="T957" s="569"/>
      <c r="U957" s="569"/>
      <c r="V957" s="569"/>
      <c r="W957" s="569"/>
      <c r="X957" s="569"/>
      <c r="Y957" s="569"/>
      <c r="Z957" s="569"/>
    </row>
    <row r="958">
      <c r="A958" s="569"/>
      <c r="B958" s="569"/>
      <c r="C958" s="569"/>
      <c r="D958" s="569"/>
      <c r="E958" s="569"/>
      <c r="F958" s="569"/>
      <c r="G958" s="569"/>
      <c r="H958" s="569"/>
      <c r="I958" s="569"/>
      <c r="J958" s="569"/>
      <c r="K958" s="569"/>
      <c r="L958" s="569"/>
      <c r="M958" s="569"/>
      <c r="N958" s="569"/>
      <c r="O958" s="569"/>
      <c r="P958" s="569"/>
      <c r="Q958" s="569"/>
      <c r="R958" s="569"/>
      <c r="S958" s="569"/>
      <c r="T958" s="569"/>
      <c r="U958" s="569"/>
      <c r="V958" s="569"/>
      <c r="W958" s="569"/>
      <c r="X958" s="569"/>
      <c r="Y958" s="569"/>
      <c r="Z958" s="569"/>
    </row>
    <row r="959">
      <c r="A959" s="569"/>
      <c r="B959" s="569"/>
      <c r="C959" s="569"/>
      <c r="D959" s="569"/>
      <c r="E959" s="569"/>
      <c r="F959" s="569"/>
      <c r="G959" s="569"/>
      <c r="H959" s="569"/>
      <c r="I959" s="569"/>
      <c r="J959" s="569"/>
      <c r="K959" s="569"/>
      <c r="L959" s="569"/>
      <c r="M959" s="569"/>
      <c r="N959" s="569"/>
      <c r="O959" s="569"/>
      <c r="P959" s="569"/>
      <c r="Q959" s="569"/>
      <c r="R959" s="569"/>
      <c r="S959" s="569"/>
      <c r="T959" s="569"/>
      <c r="U959" s="569"/>
      <c r="V959" s="569"/>
      <c r="W959" s="569"/>
      <c r="X959" s="569"/>
      <c r="Y959" s="569"/>
      <c r="Z959" s="569"/>
    </row>
    <row r="960">
      <c r="A960" s="569"/>
      <c r="B960" s="569"/>
      <c r="C960" s="569"/>
      <c r="D960" s="569"/>
      <c r="E960" s="569"/>
      <c r="F960" s="569"/>
      <c r="G960" s="569"/>
      <c r="H960" s="569"/>
      <c r="I960" s="569"/>
      <c r="J960" s="569"/>
      <c r="K960" s="569"/>
      <c r="L960" s="569"/>
      <c r="M960" s="569"/>
      <c r="N960" s="569"/>
      <c r="O960" s="569"/>
      <c r="P960" s="569"/>
      <c r="Q960" s="569"/>
      <c r="R960" s="569"/>
      <c r="S960" s="569"/>
      <c r="T960" s="569"/>
      <c r="U960" s="569"/>
      <c r="V960" s="569"/>
      <c r="W960" s="569"/>
      <c r="X960" s="569"/>
      <c r="Y960" s="569"/>
      <c r="Z960" s="569"/>
    </row>
    <row r="961">
      <c r="A961" s="569"/>
      <c r="B961" s="569"/>
      <c r="C961" s="569"/>
      <c r="D961" s="569"/>
      <c r="E961" s="569"/>
      <c r="F961" s="569"/>
      <c r="G961" s="569"/>
      <c r="H961" s="569"/>
      <c r="I961" s="569"/>
      <c r="J961" s="569"/>
      <c r="K961" s="569"/>
      <c r="L961" s="569"/>
      <c r="M961" s="569"/>
      <c r="N961" s="569"/>
      <c r="O961" s="569"/>
      <c r="P961" s="569"/>
      <c r="Q961" s="569"/>
      <c r="R961" s="569"/>
      <c r="S961" s="569"/>
      <c r="T961" s="569"/>
      <c r="U961" s="569"/>
      <c r="V961" s="569"/>
      <c r="W961" s="569"/>
      <c r="X961" s="569"/>
      <c r="Y961" s="569"/>
      <c r="Z961" s="569"/>
    </row>
    <row r="962">
      <c r="A962" s="569"/>
      <c r="B962" s="569"/>
      <c r="C962" s="569"/>
      <c r="D962" s="569"/>
      <c r="E962" s="569"/>
      <c r="F962" s="569"/>
      <c r="G962" s="569"/>
      <c r="H962" s="569"/>
      <c r="I962" s="569"/>
      <c r="J962" s="569"/>
      <c r="K962" s="569"/>
      <c r="L962" s="569"/>
      <c r="M962" s="569"/>
      <c r="N962" s="569"/>
      <c r="O962" s="569"/>
      <c r="P962" s="569"/>
      <c r="Q962" s="569"/>
      <c r="R962" s="569"/>
      <c r="S962" s="569"/>
      <c r="T962" s="569"/>
      <c r="U962" s="569"/>
      <c r="V962" s="569"/>
      <c r="W962" s="569"/>
      <c r="X962" s="569"/>
      <c r="Y962" s="569"/>
      <c r="Z962" s="569"/>
    </row>
    <row r="963">
      <c r="A963" s="569"/>
      <c r="B963" s="569"/>
      <c r="C963" s="569"/>
      <c r="D963" s="569"/>
      <c r="E963" s="569"/>
      <c r="F963" s="569"/>
      <c r="G963" s="569"/>
      <c r="H963" s="569"/>
      <c r="I963" s="569"/>
      <c r="J963" s="569"/>
      <c r="K963" s="569"/>
      <c r="L963" s="569"/>
      <c r="M963" s="569"/>
      <c r="N963" s="569"/>
      <c r="O963" s="569"/>
      <c r="P963" s="569"/>
      <c r="Q963" s="569"/>
      <c r="R963" s="569"/>
      <c r="S963" s="569"/>
      <c r="T963" s="569"/>
      <c r="U963" s="569"/>
      <c r="V963" s="569"/>
      <c r="W963" s="569"/>
      <c r="X963" s="569"/>
      <c r="Y963" s="569"/>
      <c r="Z963" s="569"/>
    </row>
    <row r="964">
      <c r="A964" s="569"/>
      <c r="B964" s="569"/>
      <c r="C964" s="569"/>
      <c r="D964" s="569"/>
      <c r="E964" s="569"/>
      <c r="F964" s="569"/>
      <c r="G964" s="569"/>
      <c r="H964" s="569"/>
      <c r="I964" s="569"/>
      <c r="J964" s="569"/>
      <c r="K964" s="569"/>
      <c r="L964" s="569"/>
      <c r="M964" s="569"/>
      <c r="N964" s="569"/>
      <c r="O964" s="569"/>
      <c r="P964" s="569"/>
      <c r="Q964" s="569"/>
      <c r="R964" s="569"/>
      <c r="S964" s="569"/>
      <c r="T964" s="569"/>
      <c r="U964" s="569"/>
      <c r="V964" s="569"/>
      <c r="W964" s="569"/>
      <c r="X964" s="569"/>
      <c r="Y964" s="569"/>
      <c r="Z964" s="569"/>
    </row>
    <row r="965">
      <c r="A965" s="569"/>
      <c r="B965" s="569"/>
      <c r="C965" s="569"/>
      <c r="D965" s="569"/>
      <c r="E965" s="569"/>
      <c r="F965" s="569"/>
      <c r="G965" s="569"/>
      <c r="H965" s="569"/>
      <c r="I965" s="569"/>
      <c r="J965" s="569"/>
      <c r="K965" s="569"/>
      <c r="L965" s="569"/>
      <c r="M965" s="569"/>
      <c r="N965" s="569"/>
      <c r="O965" s="569"/>
      <c r="P965" s="569"/>
      <c r="Q965" s="569"/>
      <c r="R965" s="569"/>
      <c r="S965" s="569"/>
      <c r="T965" s="569"/>
      <c r="U965" s="569"/>
      <c r="V965" s="569"/>
      <c r="W965" s="569"/>
      <c r="X965" s="569"/>
      <c r="Y965" s="569"/>
      <c r="Z965" s="569"/>
    </row>
    <row r="966">
      <c r="A966" s="569"/>
      <c r="B966" s="569"/>
      <c r="C966" s="569"/>
      <c r="D966" s="569"/>
      <c r="E966" s="569"/>
      <c r="F966" s="569"/>
      <c r="G966" s="569"/>
      <c r="H966" s="569"/>
      <c r="I966" s="569"/>
      <c r="J966" s="569"/>
      <c r="K966" s="569"/>
      <c r="L966" s="569"/>
      <c r="M966" s="569"/>
      <c r="N966" s="569"/>
      <c r="O966" s="569"/>
      <c r="P966" s="569"/>
      <c r="Q966" s="569"/>
      <c r="R966" s="569"/>
      <c r="S966" s="569"/>
      <c r="T966" s="569"/>
      <c r="U966" s="569"/>
      <c r="V966" s="569"/>
      <c r="W966" s="569"/>
      <c r="X966" s="569"/>
      <c r="Y966" s="569"/>
      <c r="Z966" s="569"/>
    </row>
    <row r="967">
      <c r="A967" s="569"/>
      <c r="B967" s="569"/>
      <c r="C967" s="569"/>
      <c r="D967" s="569"/>
      <c r="E967" s="569"/>
      <c r="F967" s="569"/>
      <c r="G967" s="569"/>
      <c r="H967" s="569"/>
      <c r="I967" s="569"/>
      <c r="J967" s="569"/>
      <c r="K967" s="569"/>
      <c r="L967" s="569"/>
      <c r="M967" s="569"/>
      <c r="N967" s="569"/>
      <c r="O967" s="569"/>
      <c r="P967" s="569"/>
      <c r="Q967" s="569"/>
      <c r="R967" s="569"/>
      <c r="S967" s="569"/>
      <c r="T967" s="569"/>
      <c r="U967" s="569"/>
      <c r="V967" s="569"/>
      <c r="W967" s="569"/>
      <c r="X967" s="569"/>
      <c r="Y967" s="569"/>
      <c r="Z967" s="569"/>
    </row>
    <row r="968">
      <c r="A968" s="569"/>
      <c r="B968" s="569"/>
      <c r="C968" s="569"/>
      <c r="D968" s="569"/>
      <c r="E968" s="569"/>
      <c r="F968" s="569"/>
      <c r="G968" s="569"/>
      <c r="H968" s="569"/>
      <c r="I968" s="569"/>
      <c r="J968" s="569"/>
      <c r="K968" s="569"/>
      <c r="L968" s="569"/>
      <c r="M968" s="569"/>
      <c r="N968" s="569"/>
      <c r="O968" s="569"/>
      <c r="P968" s="569"/>
      <c r="Q968" s="569"/>
      <c r="R968" s="569"/>
      <c r="S968" s="569"/>
      <c r="T968" s="569"/>
      <c r="U968" s="569"/>
      <c r="V968" s="569"/>
      <c r="W968" s="569"/>
      <c r="X968" s="569"/>
      <c r="Y968" s="569"/>
      <c r="Z968" s="569"/>
    </row>
    <row r="969">
      <c r="A969" s="569"/>
      <c r="B969" s="569"/>
      <c r="C969" s="569"/>
      <c r="D969" s="569"/>
      <c r="E969" s="569"/>
      <c r="F969" s="569"/>
      <c r="G969" s="569"/>
      <c r="H969" s="569"/>
      <c r="I969" s="569"/>
      <c r="J969" s="569"/>
      <c r="K969" s="569"/>
      <c r="L969" s="569"/>
      <c r="M969" s="569"/>
      <c r="N969" s="569"/>
      <c r="O969" s="569"/>
      <c r="P969" s="569"/>
      <c r="Q969" s="569"/>
      <c r="R969" s="569"/>
      <c r="S969" s="569"/>
      <c r="T969" s="569"/>
      <c r="U969" s="569"/>
      <c r="V969" s="569"/>
      <c r="W969" s="569"/>
      <c r="X969" s="569"/>
      <c r="Y969" s="569"/>
      <c r="Z969" s="569"/>
    </row>
    <row r="970">
      <c r="A970" s="569"/>
      <c r="B970" s="569"/>
      <c r="C970" s="569"/>
      <c r="D970" s="569"/>
      <c r="E970" s="569"/>
      <c r="F970" s="569"/>
      <c r="G970" s="569"/>
      <c r="H970" s="569"/>
      <c r="I970" s="569"/>
      <c r="J970" s="569"/>
      <c r="K970" s="569"/>
      <c r="L970" s="569"/>
      <c r="M970" s="569"/>
      <c r="N970" s="569"/>
      <c r="O970" s="569"/>
      <c r="P970" s="569"/>
      <c r="Q970" s="569"/>
      <c r="R970" s="569"/>
      <c r="S970" s="569"/>
      <c r="T970" s="569"/>
      <c r="U970" s="569"/>
      <c r="V970" s="569"/>
      <c r="W970" s="569"/>
      <c r="X970" s="569"/>
      <c r="Y970" s="569"/>
      <c r="Z970" s="569"/>
    </row>
    <row r="971">
      <c r="A971" s="569"/>
      <c r="B971" s="569"/>
      <c r="C971" s="569"/>
      <c r="D971" s="569"/>
      <c r="E971" s="569"/>
      <c r="F971" s="569"/>
      <c r="G971" s="569"/>
      <c r="H971" s="569"/>
      <c r="I971" s="569"/>
      <c r="J971" s="569"/>
      <c r="K971" s="569"/>
      <c r="L971" s="569"/>
      <c r="M971" s="569"/>
      <c r="N971" s="569"/>
      <c r="O971" s="569"/>
      <c r="P971" s="569"/>
      <c r="Q971" s="569"/>
      <c r="R971" s="569"/>
      <c r="S971" s="569"/>
      <c r="T971" s="569"/>
      <c r="U971" s="569"/>
      <c r="V971" s="569"/>
      <c r="W971" s="569"/>
      <c r="X971" s="569"/>
      <c r="Y971" s="569"/>
      <c r="Z971" s="569"/>
    </row>
    <row r="972">
      <c r="A972" s="569"/>
      <c r="B972" s="569"/>
      <c r="C972" s="569"/>
      <c r="D972" s="569"/>
      <c r="E972" s="569"/>
      <c r="F972" s="569"/>
      <c r="G972" s="569"/>
      <c r="H972" s="569"/>
      <c r="I972" s="569"/>
      <c r="J972" s="569"/>
      <c r="K972" s="569"/>
      <c r="L972" s="569"/>
      <c r="M972" s="569"/>
      <c r="N972" s="569"/>
      <c r="O972" s="569"/>
      <c r="P972" s="569"/>
      <c r="Q972" s="569"/>
      <c r="R972" s="569"/>
      <c r="S972" s="569"/>
      <c r="T972" s="569"/>
      <c r="U972" s="569"/>
      <c r="V972" s="569"/>
      <c r="W972" s="569"/>
      <c r="X972" s="569"/>
      <c r="Y972" s="569"/>
      <c r="Z972" s="569"/>
    </row>
    <row r="973">
      <c r="A973" s="569"/>
      <c r="B973" s="569"/>
      <c r="C973" s="569"/>
      <c r="D973" s="569"/>
      <c r="E973" s="569"/>
      <c r="F973" s="569"/>
      <c r="G973" s="569"/>
      <c r="H973" s="569"/>
      <c r="I973" s="569"/>
      <c r="J973" s="569"/>
      <c r="K973" s="569"/>
      <c r="L973" s="569"/>
      <c r="M973" s="569"/>
      <c r="N973" s="569"/>
      <c r="O973" s="569"/>
      <c r="P973" s="569"/>
      <c r="Q973" s="569"/>
      <c r="R973" s="569"/>
      <c r="S973" s="569"/>
      <c r="T973" s="569"/>
      <c r="U973" s="569"/>
      <c r="V973" s="569"/>
      <c r="W973" s="569"/>
      <c r="X973" s="569"/>
      <c r="Y973" s="569"/>
      <c r="Z973" s="569"/>
    </row>
    <row r="974">
      <c r="A974" s="569"/>
      <c r="B974" s="569"/>
      <c r="C974" s="569"/>
      <c r="D974" s="569"/>
      <c r="E974" s="569"/>
      <c r="F974" s="569"/>
      <c r="G974" s="569"/>
      <c r="H974" s="569"/>
      <c r="I974" s="569"/>
      <c r="J974" s="569"/>
      <c r="K974" s="569"/>
      <c r="L974" s="569"/>
      <c r="M974" s="569"/>
      <c r="N974" s="569"/>
      <c r="O974" s="569"/>
      <c r="P974" s="569"/>
      <c r="Q974" s="569"/>
      <c r="R974" s="569"/>
      <c r="S974" s="569"/>
      <c r="T974" s="569"/>
      <c r="U974" s="569"/>
      <c r="V974" s="569"/>
      <c r="W974" s="569"/>
      <c r="X974" s="569"/>
      <c r="Y974" s="569"/>
      <c r="Z974" s="569"/>
    </row>
    <row r="975">
      <c r="A975" s="569"/>
      <c r="B975" s="569"/>
      <c r="C975" s="569"/>
      <c r="D975" s="569"/>
      <c r="E975" s="569"/>
      <c r="F975" s="569"/>
      <c r="G975" s="569"/>
      <c r="H975" s="569"/>
      <c r="I975" s="569"/>
      <c r="J975" s="569"/>
      <c r="K975" s="569"/>
      <c r="L975" s="569"/>
      <c r="M975" s="569"/>
      <c r="N975" s="569"/>
      <c r="O975" s="569"/>
      <c r="P975" s="569"/>
      <c r="Q975" s="569"/>
      <c r="R975" s="569"/>
      <c r="S975" s="569"/>
      <c r="T975" s="569"/>
      <c r="U975" s="569"/>
      <c r="V975" s="569"/>
      <c r="W975" s="569"/>
      <c r="X975" s="569"/>
      <c r="Y975" s="569"/>
      <c r="Z975" s="569"/>
    </row>
    <row r="976">
      <c r="A976" s="569"/>
      <c r="B976" s="569"/>
      <c r="C976" s="569"/>
      <c r="D976" s="569"/>
      <c r="E976" s="569"/>
      <c r="F976" s="569"/>
      <c r="G976" s="569"/>
      <c r="H976" s="569"/>
      <c r="I976" s="569"/>
      <c r="J976" s="569"/>
      <c r="K976" s="569"/>
      <c r="L976" s="569"/>
      <c r="M976" s="569"/>
      <c r="N976" s="569"/>
      <c r="O976" s="569"/>
      <c r="P976" s="569"/>
      <c r="Q976" s="569"/>
      <c r="R976" s="569"/>
      <c r="S976" s="569"/>
      <c r="T976" s="569"/>
      <c r="U976" s="569"/>
      <c r="V976" s="569"/>
      <c r="W976" s="569"/>
      <c r="X976" s="569"/>
      <c r="Y976" s="569"/>
      <c r="Z976" s="569"/>
    </row>
    <row r="977">
      <c r="A977" s="569"/>
      <c r="B977" s="569"/>
      <c r="C977" s="569"/>
      <c r="D977" s="569"/>
      <c r="E977" s="569"/>
      <c r="F977" s="569"/>
      <c r="G977" s="569"/>
      <c r="H977" s="569"/>
      <c r="I977" s="569"/>
      <c r="J977" s="569"/>
      <c r="K977" s="569"/>
      <c r="L977" s="569"/>
      <c r="M977" s="569"/>
      <c r="N977" s="569"/>
      <c r="O977" s="569"/>
      <c r="P977" s="569"/>
      <c r="Q977" s="569"/>
      <c r="R977" s="569"/>
      <c r="S977" s="569"/>
      <c r="T977" s="569"/>
      <c r="U977" s="569"/>
      <c r="V977" s="569"/>
      <c r="W977" s="569"/>
      <c r="X977" s="569"/>
      <c r="Y977" s="569"/>
      <c r="Z977" s="569"/>
    </row>
    <row r="978">
      <c r="A978" s="569"/>
      <c r="B978" s="569"/>
      <c r="C978" s="569"/>
      <c r="D978" s="569"/>
      <c r="E978" s="569"/>
      <c r="F978" s="569"/>
      <c r="G978" s="569"/>
      <c r="H978" s="569"/>
      <c r="I978" s="569"/>
      <c r="J978" s="569"/>
      <c r="K978" s="569"/>
      <c r="L978" s="569"/>
      <c r="M978" s="569"/>
      <c r="N978" s="569"/>
      <c r="O978" s="569"/>
      <c r="P978" s="569"/>
      <c r="Q978" s="569"/>
      <c r="R978" s="569"/>
      <c r="S978" s="569"/>
      <c r="T978" s="569"/>
      <c r="U978" s="569"/>
      <c r="V978" s="569"/>
      <c r="W978" s="569"/>
      <c r="X978" s="569"/>
      <c r="Y978" s="569"/>
      <c r="Z978" s="569"/>
    </row>
    <row r="979">
      <c r="A979" s="569"/>
      <c r="B979" s="569"/>
      <c r="C979" s="569"/>
      <c r="D979" s="569"/>
      <c r="E979" s="569"/>
      <c r="F979" s="569"/>
      <c r="G979" s="569"/>
      <c r="H979" s="569"/>
      <c r="I979" s="569"/>
      <c r="J979" s="569"/>
      <c r="K979" s="569"/>
      <c r="L979" s="569"/>
      <c r="M979" s="569"/>
      <c r="N979" s="569"/>
      <c r="O979" s="569"/>
      <c r="P979" s="569"/>
      <c r="Q979" s="569"/>
      <c r="R979" s="569"/>
      <c r="S979" s="569"/>
      <c r="T979" s="569"/>
      <c r="U979" s="569"/>
      <c r="V979" s="569"/>
      <c r="W979" s="569"/>
      <c r="X979" s="569"/>
      <c r="Y979" s="569"/>
      <c r="Z979" s="569"/>
    </row>
    <row r="980">
      <c r="A980" s="569"/>
      <c r="B980" s="569"/>
      <c r="C980" s="569"/>
      <c r="D980" s="569"/>
      <c r="E980" s="569"/>
      <c r="F980" s="569"/>
      <c r="G980" s="569"/>
      <c r="H980" s="569"/>
      <c r="I980" s="569"/>
      <c r="J980" s="569"/>
      <c r="K980" s="569"/>
      <c r="L980" s="569"/>
      <c r="M980" s="569"/>
      <c r="N980" s="569"/>
      <c r="O980" s="569"/>
      <c r="P980" s="569"/>
      <c r="Q980" s="569"/>
      <c r="R980" s="569"/>
      <c r="S980" s="569"/>
      <c r="T980" s="569"/>
      <c r="U980" s="569"/>
      <c r="V980" s="569"/>
      <c r="W980" s="569"/>
      <c r="X980" s="569"/>
      <c r="Y980" s="569"/>
      <c r="Z980" s="569"/>
    </row>
    <row r="981">
      <c r="A981" s="569"/>
      <c r="B981" s="569"/>
      <c r="C981" s="569"/>
      <c r="D981" s="569"/>
      <c r="E981" s="569"/>
      <c r="F981" s="569"/>
      <c r="G981" s="569"/>
      <c r="H981" s="569"/>
      <c r="I981" s="569"/>
      <c r="J981" s="569"/>
      <c r="K981" s="569"/>
      <c r="L981" s="569"/>
      <c r="M981" s="569"/>
      <c r="N981" s="569"/>
      <c r="O981" s="569"/>
      <c r="P981" s="569"/>
      <c r="Q981" s="569"/>
      <c r="R981" s="569"/>
      <c r="S981" s="569"/>
      <c r="T981" s="569"/>
      <c r="U981" s="569"/>
      <c r="V981" s="569"/>
      <c r="W981" s="569"/>
      <c r="X981" s="569"/>
      <c r="Y981" s="569"/>
      <c r="Z981" s="569"/>
    </row>
    <row r="982">
      <c r="A982" s="569"/>
      <c r="B982" s="569"/>
      <c r="C982" s="569"/>
      <c r="D982" s="569"/>
      <c r="E982" s="569"/>
      <c r="F982" s="569"/>
      <c r="G982" s="569"/>
      <c r="H982" s="569"/>
      <c r="I982" s="569"/>
      <c r="J982" s="569"/>
      <c r="K982" s="569"/>
      <c r="L982" s="569"/>
      <c r="M982" s="569"/>
      <c r="N982" s="569"/>
      <c r="O982" s="569"/>
      <c r="P982" s="569"/>
      <c r="Q982" s="569"/>
      <c r="R982" s="569"/>
      <c r="S982" s="569"/>
      <c r="T982" s="569"/>
      <c r="U982" s="569"/>
      <c r="V982" s="569"/>
      <c r="W982" s="569"/>
      <c r="X982" s="569"/>
      <c r="Y982" s="569"/>
      <c r="Z982" s="569"/>
    </row>
    <row r="983">
      <c r="A983" s="569"/>
      <c r="B983" s="569"/>
      <c r="C983" s="569"/>
      <c r="D983" s="569"/>
      <c r="E983" s="569"/>
      <c r="F983" s="569"/>
      <c r="G983" s="569"/>
      <c r="H983" s="569"/>
      <c r="I983" s="569"/>
      <c r="J983" s="569"/>
      <c r="K983" s="569"/>
      <c r="L983" s="569"/>
      <c r="M983" s="569"/>
      <c r="N983" s="569"/>
      <c r="O983" s="569"/>
      <c r="P983" s="569"/>
      <c r="Q983" s="569"/>
      <c r="R983" s="569"/>
      <c r="S983" s="569"/>
      <c r="T983" s="569"/>
      <c r="U983" s="569"/>
      <c r="V983" s="569"/>
      <c r="W983" s="569"/>
      <c r="X983" s="569"/>
      <c r="Y983" s="569"/>
      <c r="Z983" s="569"/>
    </row>
    <row r="984">
      <c r="A984" s="569"/>
      <c r="B984" s="569"/>
      <c r="C984" s="569"/>
      <c r="D984" s="569"/>
      <c r="E984" s="569"/>
      <c r="F984" s="569"/>
      <c r="G984" s="569"/>
      <c r="H984" s="569"/>
      <c r="I984" s="569"/>
      <c r="J984" s="569"/>
      <c r="K984" s="569"/>
      <c r="L984" s="569"/>
      <c r="M984" s="569"/>
      <c r="N984" s="569"/>
      <c r="O984" s="569"/>
      <c r="P984" s="569"/>
      <c r="Q984" s="569"/>
      <c r="R984" s="569"/>
      <c r="S984" s="569"/>
      <c r="T984" s="569"/>
      <c r="U984" s="569"/>
      <c r="V984" s="569"/>
      <c r="W984" s="569"/>
      <c r="X984" s="569"/>
      <c r="Y984" s="569"/>
      <c r="Z984" s="569"/>
    </row>
    <row r="985">
      <c r="A985" s="569"/>
      <c r="B985" s="569"/>
      <c r="C985" s="569"/>
      <c r="D985" s="569"/>
      <c r="E985" s="569"/>
      <c r="F985" s="569"/>
      <c r="G985" s="569"/>
      <c r="H985" s="569"/>
      <c r="I985" s="569"/>
      <c r="J985" s="569"/>
      <c r="K985" s="569"/>
      <c r="L985" s="569"/>
      <c r="M985" s="569"/>
      <c r="N985" s="569"/>
      <c r="O985" s="569"/>
      <c r="P985" s="569"/>
      <c r="Q985" s="569"/>
      <c r="R985" s="569"/>
      <c r="S985" s="569"/>
      <c r="T985" s="569"/>
      <c r="U985" s="569"/>
      <c r="V985" s="569"/>
      <c r="W985" s="569"/>
      <c r="X985" s="569"/>
      <c r="Y985" s="569"/>
      <c r="Z985" s="569"/>
    </row>
    <row r="986">
      <c r="A986" s="569"/>
      <c r="B986" s="569"/>
      <c r="C986" s="569"/>
      <c r="D986" s="569"/>
      <c r="E986" s="569"/>
      <c r="F986" s="569"/>
      <c r="G986" s="569"/>
      <c r="H986" s="569"/>
      <c r="I986" s="569"/>
      <c r="J986" s="569"/>
      <c r="K986" s="569"/>
      <c r="L986" s="569"/>
      <c r="M986" s="569"/>
      <c r="N986" s="569"/>
      <c r="O986" s="569"/>
      <c r="P986" s="569"/>
      <c r="Q986" s="569"/>
      <c r="R986" s="569"/>
      <c r="S986" s="569"/>
      <c r="T986" s="569"/>
      <c r="U986" s="569"/>
      <c r="V986" s="569"/>
      <c r="W986" s="569"/>
      <c r="X986" s="569"/>
      <c r="Y986" s="569"/>
      <c r="Z986" s="569"/>
    </row>
    <row r="987">
      <c r="A987" s="569"/>
      <c r="B987" s="569"/>
      <c r="C987" s="569"/>
      <c r="D987" s="569"/>
      <c r="E987" s="569"/>
      <c r="F987" s="569"/>
      <c r="G987" s="569"/>
      <c r="H987" s="569"/>
      <c r="I987" s="569"/>
      <c r="J987" s="569"/>
      <c r="K987" s="569"/>
      <c r="L987" s="569"/>
      <c r="M987" s="569"/>
      <c r="N987" s="569"/>
      <c r="O987" s="569"/>
      <c r="P987" s="569"/>
      <c r="Q987" s="569"/>
      <c r="R987" s="569"/>
      <c r="S987" s="569"/>
      <c r="T987" s="569"/>
      <c r="U987" s="569"/>
      <c r="V987" s="569"/>
      <c r="W987" s="569"/>
      <c r="X987" s="569"/>
      <c r="Y987" s="569"/>
      <c r="Z987" s="569"/>
    </row>
    <row r="988">
      <c r="A988" s="569"/>
      <c r="B988" s="569"/>
      <c r="C988" s="569"/>
      <c r="D988" s="569"/>
      <c r="E988" s="569"/>
      <c r="F988" s="569"/>
      <c r="G988" s="569"/>
      <c r="H988" s="569"/>
      <c r="I988" s="569"/>
      <c r="J988" s="569"/>
      <c r="K988" s="569"/>
      <c r="L988" s="569"/>
      <c r="M988" s="569"/>
      <c r="N988" s="569"/>
      <c r="O988" s="569"/>
      <c r="P988" s="569"/>
      <c r="Q988" s="569"/>
      <c r="R988" s="569"/>
      <c r="S988" s="569"/>
      <c r="T988" s="569"/>
      <c r="U988" s="569"/>
      <c r="V988" s="569"/>
      <c r="W988" s="569"/>
      <c r="X988" s="569"/>
      <c r="Y988" s="569"/>
      <c r="Z988" s="569"/>
    </row>
    <row r="989">
      <c r="A989" s="569"/>
      <c r="B989" s="569"/>
      <c r="C989" s="569"/>
      <c r="D989" s="569"/>
      <c r="E989" s="569"/>
      <c r="F989" s="569"/>
      <c r="G989" s="569"/>
      <c r="H989" s="569"/>
      <c r="I989" s="569"/>
      <c r="J989" s="569"/>
      <c r="K989" s="569"/>
      <c r="L989" s="569"/>
      <c r="M989" s="569"/>
      <c r="N989" s="569"/>
      <c r="O989" s="569"/>
      <c r="P989" s="569"/>
      <c r="Q989" s="569"/>
      <c r="R989" s="569"/>
      <c r="S989" s="569"/>
      <c r="T989" s="569"/>
      <c r="U989" s="569"/>
      <c r="V989" s="569"/>
      <c r="W989" s="569"/>
      <c r="X989" s="569"/>
      <c r="Y989" s="569"/>
      <c r="Z989" s="569"/>
    </row>
    <row r="990">
      <c r="A990" s="569"/>
      <c r="B990" s="569"/>
      <c r="C990" s="569"/>
      <c r="D990" s="569"/>
      <c r="E990" s="569"/>
      <c r="F990" s="569"/>
      <c r="G990" s="569"/>
      <c r="H990" s="569"/>
      <c r="I990" s="569"/>
      <c r="J990" s="569"/>
      <c r="K990" s="569"/>
      <c r="L990" s="569"/>
      <c r="M990" s="569"/>
      <c r="N990" s="569"/>
      <c r="O990" s="569"/>
      <c r="P990" s="569"/>
      <c r="Q990" s="569"/>
      <c r="R990" s="569"/>
      <c r="S990" s="569"/>
      <c r="T990" s="569"/>
      <c r="U990" s="569"/>
      <c r="V990" s="569"/>
      <c r="W990" s="569"/>
      <c r="X990" s="569"/>
      <c r="Y990" s="569"/>
      <c r="Z990" s="569"/>
    </row>
    <row r="991">
      <c r="A991" s="569"/>
      <c r="B991" s="569"/>
      <c r="C991" s="569"/>
      <c r="D991" s="569"/>
      <c r="E991" s="569"/>
      <c r="F991" s="569"/>
      <c r="G991" s="569"/>
      <c r="H991" s="569"/>
      <c r="I991" s="569"/>
      <c r="J991" s="569"/>
      <c r="K991" s="569"/>
      <c r="L991" s="569"/>
      <c r="M991" s="569"/>
      <c r="N991" s="569"/>
      <c r="O991" s="569"/>
      <c r="P991" s="569"/>
      <c r="Q991" s="569"/>
      <c r="R991" s="569"/>
      <c r="S991" s="569"/>
      <c r="T991" s="569"/>
      <c r="U991" s="569"/>
      <c r="V991" s="569"/>
      <c r="W991" s="569"/>
      <c r="X991" s="569"/>
      <c r="Y991" s="569"/>
      <c r="Z991" s="569"/>
    </row>
    <row r="992">
      <c r="A992" s="569"/>
      <c r="B992" s="569"/>
      <c r="C992" s="569"/>
      <c r="D992" s="569"/>
      <c r="E992" s="569"/>
      <c r="F992" s="569"/>
      <c r="G992" s="569"/>
      <c r="H992" s="569"/>
      <c r="I992" s="569"/>
      <c r="J992" s="569"/>
      <c r="K992" s="569"/>
      <c r="L992" s="569"/>
      <c r="M992" s="569"/>
      <c r="N992" s="569"/>
      <c r="O992" s="569"/>
      <c r="P992" s="569"/>
      <c r="Q992" s="569"/>
      <c r="R992" s="569"/>
      <c r="S992" s="569"/>
      <c r="T992" s="569"/>
      <c r="U992" s="569"/>
      <c r="V992" s="569"/>
      <c r="W992" s="569"/>
      <c r="X992" s="569"/>
      <c r="Y992" s="569"/>
      <c r="Z992" s="569"/>
    </row>
    <row r="993">
      <c r="A993" s="569"/>
      <c r="B993" s="569"/>
      <c r="C993" s="569"/>
      <c r="D993" s="569"/>
      <c r="E993" s="569"/>
      <c r="F993" s="569"/>
      <c r="G993" s="569"/>
      <c r="H993" s="569"/>
      <c r="I993" s="569"/>
      <c r="J993" s="569"/>
      <c r="K993" s="569"/>
      <c r="L993" s="569"/>
      <c r="M993" s="569"/>
      <c r="N993" s="569"/>
      <c r="O993" s="569"/>
      <c r="P993" s="569"/>
      <c r="Q993" s="569"/>
      <c r="R993" s="569"/>
      <c r="S993" s="569"/>
      <c r="T993" s="569"/>
      <c r="U993" s="569"/>
      <c r="V993" s="569"/>
      <c r="W993" s="569"/>
      <c r="X993" s="569"/>
      <c r="Y993" s="569"/>
      <c r="Z993" s="569"/>
    </row>
    <row r="994">
      <c r="A994" s="569"/>
      <c r="B994" s="569"/>
      <c r="C994" s="569"/>
      <c r="D994" s="569"/>
      <c r="E994" s="569"/>
      <c r="F994" s="569"/>
      <c r="G994" s="569"/>
      <c r="H994" s="569"/>
      <c r="I994" s="569"/>
      <c r="J994" s="569"/>
      <c r="K994" s="569"/>
      <c r="L994" s="569"/>
      <c r="M994" s="569"/>
      <c r="N994" s="569"/>
      <c r="O994" s="569"/>
      <c r="P994" s="569"/>
      <c r="Q994" s="569"/>
      <c r="R994" s="569"/>
      <c r="S994" s="569"/>
      <c r="T994" s="569"/>
      <c r="U994" s="569"/>
      <c r="V994" s="569"/>
      <c r="W994" s="569"/>
      <c r="X994" s="569"/>
      <c r="Y994" s="569"/>
      <c r="Z994" s="569"/>
    </row>
    <row r="995">
      <c r="A995" s="569"/>
      <c r="B995" s="569"/>
      <c r="C995" s="569"/>
      <c r="D995" s="569"/>
      <c r="E995" s="569"/>
      <c r="F995" s="569"/>
      <c r="G995" s="569"/>
      <c r="H995" s="569"/>
      <c r="I995" s="569"/>
      <c r="J995" s="569"/>
      <c r="K995" s="569"/>
      <c r="L995" s="569"/>
      <c r="M995" s="569"/>
      <c r="N995" s="569"/>
      <c r="O995" s="569"/>
      <c r="P995" s="569"/>
      <c r="Q995" s="569"/>
      <c r="R995" s="569"/>
      <c r="S995" s="569"/>
      <c r="T995" s="569"/>
      <c r="U995" s="569"/>
      <c r="V995" s="569"/>
      <c r="W995" s="569"/>
      <c r="X995" s="569"/>
      <c r="Y995" s="569"/>
      <c r="Z995" s="569"/>
    </row>
    <row r="996">
      <c r="A996" s="569"/>
      <c r="B996" s="569"/>
      <c r="C996" s="569"/>
      <c r="D996" s="569"/>
      <c r="E996" s="569"/>
      <c r="F996" s="569"/>
      <c r="G996" s="569"/>
      <c r="H996" s="569"/>
      <c r="I996" s="569"/>
      <c r="J996" s="569"/>
      <c r="K996" s="569"/>
      <c r="L996" s="569"/>
      <c r="M996" s="569"/>
      <c r="N996" s="569"/>
      <c r="O996" s="569"/>
      <c r="P996" s="569"/>
      <c r="Q996" s="569"/>
      <c r="R996" s="569"/>
      <c r="S996" s="569"/>
      <c r="T996" s="569"/>
      <c r="U996" s="569"/>
      <c r="V996" s="569"/>
      <c r="W996" s="569"/>
      <c r="X996" s="569"/>
      <c r="Y996" s="569"/>
      <c r="Z996" s="569"/>
    </row>
    <row r="997">
      <c r="A997" s="569"/>
      <c r="B997" s="569"/>
      <c r="C997" s="569"/>
      <c r="D997" s="569"/>
      <c r="E997" s="569"/>
      <c r="F997" s="569"/>
      <c r="G997" s="569"/>
      <c r="H997" s="569"/>
      <c r="I997" s="569"/>
      <c r="J997" s="569"/>
      <c r="K997" s="569"/>
      <c r="L997" s="569"/>
      <c r="M997" s="569"/>
      <c r="N997" s="569"/>
      <c r="O997" s="569"/>
      <c r="P997" s="569"/>
      <c r="Q997" s="569"/>
      <c r="R997" s="569"/>
      <c r="S997" s="569"/>
      <c r="T997" s="569"/>
      <c r="U997" s="569"/>
      <c r="V997" s="569"/>
      <c r="W997" s="569"/>
      <c r="X997" s="569"/>
      <c r="Y997" s="569"/>
      <c r="Z997" s="569"/>
    </row>
    <row r="998">
      <c r="A998" s="569"/>
      <c r="B998" s="569"/>
      <c r="C998" s="569"/>
      <c r="D998" s="569"/>
      <c r="E998" s="569"/>
      <c r="F998" s="569"/>
      <c r="G998" s="569"/>
      <c r="H998" s="569"/>
      <c r="I998" s="569"/>
      <c r="J998" s="569"/>
      <c r="K998" s="569"/>
      <c r="L998" s="569"/>
      <c r="M998" s="569"/>
      <c r="N998" s="569"/>
      <c r="O998" s="569"/>
      <c r="P998" s="569"/>
      <c r="Q998" s="569"/>
      <c r="R998" s="569"/>
      <c r="S998" s="569"/>
      <c r="T998" s="569"/>
      <c r="U998" s="569"/>
      <c r="V998" s="569"/>
      <c r="W998" s="569"/>
      <c r="X998" s="569"/>
      <c r="Y998" s="569"/>
      <c r="Z998" s="569"/>
    </row>
    <row r="999">
      <c r="A999" s="569"/>
      <c r="B999" s="569"/>
      <c r="C999" s="569"/>
      <c r="D999" s="569"/>
      <c r="E999" s="569"/>
      <c r="F999" s="569"/>
      <c r="G999" s="569"/>
      <c r="H999" s="569"/>
      <c r="I999" s="569"/>
      <c r="J999" s="569"/>
      <c r="K999" s="569"/>
      <c r="L999" s="569"/>
      <c r="M999" s="569"/>
      <c r="N999" s="569"/>
      <c r="O999" s="569"/>
      <c r="P999" s="569"/>
      <c r="Q999" s="569"/>
      <c r="R999" s="569"/>
      <c r="S999" s="569"/>
      <c r="T999" s="569"/>
      <c r="U999" s="569"/>
      <c r="V999" s="569"/>
      <c r="W999" s="569"/>
      <c r="X999" s="569"/>
      <c r="Y999" s="569"/>
      <c r="Z999" s="569"/>
    </row>
    <row r="1000">
      <c r="A1000" s="569"/>
      <c r="B1000" s="569"/>
      <c r="C1000" s="569"/>
      <c r="D1000" s="569"/>
      <c r="E1000" s="569"/>
      <c r="F1000" s="569"/>
      <c r="G1000" s="569"/>
      <c r="H1000" s="569"/>
      <c r="I1000" s="569"/>
      <c r="J1000" s="569"/>
      <c r="K1000" s="569"/>
      <c r="L1000" s="569"/>
      <c r="M1000" s="569"/>
      <c r="N1000" s="569"/>
      <c r="O1000" s="569"/>
      <c r="P1000" s="569"/>
      <c r="Q1000" s="569"/>
      <c r="R1000" s="569"/>
      <c r="S1000" s="569"/>
      <c r="T1000" s="569"/>
      <c r="U1000" s="569"/>
      <c r="V1000" s="569"/>
      <c r="W1000" s="569"/>
      <c r="X1000" s="569"/>
      <c r="Y1000" s="569"/>
      <c r="Z1000" s="56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43"/>
    <col customWidth="1" min="2" max="2" width="40.29"/>
    <col customWidth="1" min="3" max="3" width="18.86"/>
    <col customWidth="1" min="4" max="4" width="9.86"/>
    <col customWidth="1" min="5" max="6" width="14.43"/>
    <col customWidth="1" min="7" max="7" width="30.14"/>
    <col customWidth="1" min="8" max="9" width="14.43"/>
  </cols>
  <sheetData>
    <row r="1" ht="15.75" customHeight="1">
      <c r="A1" s="571" t="s">
        <v>465</v>
      </c>
      <c r="B1" s="571" t="s">
        <v>336</v>
      </c>
      <c r="C1" s="82" t="s">
        <v>5806</v>
      </c>
      <c r="D1" s="82" t="s">
        <v>481</v>
      </c>
      <c r="E1" s="82" t="s">
        <v>482</v>
      </c>
      <c r="F1" s="70" t="s">
        <v>5807</v>
      </c>
      <c r="G1" s="571" t="s">
        <v>341</v>
      </c>
      <c r="H1" s="571" t="s">
        <v>480</v>
      </c>
      <c r="I1" s="571" t="s">
        <v>5808</v>
      </c>
      <c r="J1" s="572"/>
      <c r="K1" s="572"/>
      <c r="L1" s="572"/>
      <c r="M1" s="572"/>
      <c r="N1" s="572"/>
      <c r="O1" s="572"/>
      <c r="P1" s="572"/>
      <c r="Q1" s="572"/>
      <c r="R1" s="572"/>
      <c r="S1" s="572"/>
      <c r="T1" s="572"/>
      <c r="U1" s="572"/>
      <c r="V1" s="572"/>
      <c r="W1" s="572"/>
      <c r="X1" s="572"/>
      <c r="Y1" s="572"/>
      <c r="Z1" s="1"/>
      <c r="AA1" s="1"/>
      <c r="AB1" s="1"/>
    </row>
    <row r="2" ht="15.75" customHeight="1">
      <c r="A2" s="58" t="s">
        <v>596</v>
      </c>
      <c r="B2" s="62" t="s">
        <v>5809</v>
      </c>
      <c r="C2" s="62" t="s">
        <v>610</v>
      </c>
      <c r="D2" s="62" t="s">
        <v>3247</v>
      </c>
      <c r="E2" s="573" t="s">
        <v>3041</v>
      </c>
      <c r="F2" s="58" t="s">
        <v>5810</v>
      </c>
      <c r="G2" s="58" t="s">
        <v>509</v>
      </c>
      <c r="H2" s="574" t="s">
        <v>5811</v>
      </c>
      <c r="I2" s="58"/>
      <c r="J2" s="58"/>
      <c r="K2" s="58"/>
      <c r="L2" s="58"/>
      <c r="M2" s="58"/>
      <c r="N2" s="58"/>
      <c r="O2" s="58"/>
      <c r="P2" s="58"/>
      <c r="Q2" s="58"/>
      <c r="R2" s="58"/>
      <c r="S2" s="58"/>
      <c r="T2" s="58"/>
      <c r="U2" s="58"/>
      <c r="V2" s="58"/>
      <c r="W2" s="58"/>
      <c r="X2" s="58"/>
      <c r="Y2" s="58"/>
      <c r="Z2" s="1"/>
      <c r="AA2" s="1"/>
      <c r="AB2" s="1"/>
    </row>
    <row r="3" ht="15.75" customHeight="1">
      <c r="A3" s="58" t="s">
        <v>652</v>
      </c>
      <c r="B3" s="58"/>
      <c r="C3" s="62" t="s">
        <v>596</v>
      </c>
      <c r="D3" s="62" t="s">
        <v>3247</v>
      </c>
      <c r="E3" s="573" t="s">
        <v>3041</v>
      </c>
      <c r="F3" s="58" t="s">
        <v>5812</v>
      </c>
      <c r="G3" s="58" t="s">
        <v>5813</v>
      </c>
      <c r="H3" s="575" t="s">
        <v>5814</v>
      </c>
      <c r="I3" s="58"/>
      <c r="J3" s="58"/>
      <c r="K3" s="58"/>
      <c r="L3" s="58"/>
      <c r="M3" s="58"/>
      <c r="N3" s="58"/>
      <c r="O3" s="58"/>
      <c r="P3" s="58"/>
      <c r="Q3" s="58"/>
      <c r="R3" s="58"/>
      <c r="S3" s="58"/>
      <c r="T3" s="58"/>
      <c r="U3" s="58"/>
      <c r="V3" s="58"/>
      <c r="W3" s="58"/>
      <c r="X3" s="58"/>
      <c r="Y3" s="58"/>
      <c r="Z3" s="1"/>
      <c r="AA3" s="1"/>
      <c r="AB3" s="1"/>
    </row>
    <row r="4" ht="15.75" customHeight="1">
      <c r="A4" s="58" t="s">
        <v>610</v>
      </c>
      <c r="B4" s="62"/>
      <c r="C4" s="62" t="s">
        <v>610</v>
      </c>
      <c r="D4" s="62" t="s">
        <v>3247</v>
      </c>
      <c r="E4" s="573" t="s">
        <v>3041</v>
      </c>
      <c r="F4" s="58" t="s">
        <v>5815</v>
      </c>
      <c r="G4" s="58" t="s">
        <v>509</v>
      </c>
      <c r="H4" s="575" t="s">
        <v>5816</v>
      </c>
      <c r="I4" s="62" t="s">
        <v>5817</v>
      </c>
      <c r="J4" s="58"/>
      <c r="K4" s="58"/>
      <c r="L4" s="58"/>
      <c r="M4" s="58"/>
      <c r="N4" s="58"/>
      <c r="O4" s="58"/>
      <c r="P4" s="58"/>
      <c r="Q4" s="58"/>
      <c r="R4" s="58"/>
      <c r="S4" s="58"/>
      <c r="T4" s="58"/>
      <c r="U4" s="58"/>
      <c r="V4" s="58"/>
      <c r="W4" s="58"/>
      <c r="X4" s="58"/>
      <c r="Y4" s="58"/>
      <c r="Z4" s="1"/>
      <c r="AA4" s="1"/>
      <c r="AB4" s="1"/>
    </row>
    <row r="5" ht="15.75" customHeight="1">
      <c r="A5" s="58" t="s">
        <v>1006</v>
      </c>
      <c r="B5" s="58" t="s">
        <v>5818</v>
      </c>
      <c r="C5" s="62" t="s">
        <v>596</v>
      </c>
      <c r="D5" s="62" t="s">
        <v>3247</v>
      </c>
      <c r="E5" s="573" t="s">
        <v>3041</v>
      </c>
      <c r="F5" s="58" t="s">
        <v>5819</v>
      </c>
      <c r="G5" s="58"/>
      <c r="H5" s="575" t="s">
        <v>5820</v>
      </c>
      <c r="I5" s="58"/>
      <c r="J5" s="58"/>
      <c r="K5" s="58"/>
      <c r="L5" s="58"/>
      <c r="M5" s="58"/>
      <c r="N5" s="58"/>
      <c r="O5" s="58"/>
      <c r="P5" s="58"/>
      <c r="Q5" s="58"/>
      <c r="R5" s="58"/>
      <c r="S5" s="58"/>
      <c r="T5" s="58"/>
      <c r="U5" s="58"/>
      <c r="V5" s="58"/>
      <c r="W5" s="58"/>
      <c r="X5" s="58"/>
      <c r="Y5" s="58"/>
      <c r="Z5" s="1"/>
      <c r="AA5" s="1"/>
      <c r="AB5" s="1"/>
    </row>
    <row r="6" ht="15.75" customHeight="1">
      <c r="A6" s="58" t="s">
        <v>578</v>
      </c>
      <c r="B6" s="58" t="s">
        <v>5821</v>
      </c>
      <c r="C6" s="62" t="s">
        <v>610</v>
      </c>
      <c r="D6" s="62" t="s">
        <v>3247</v>
      </c>
      <c r="E6" s="573" t="s">
        <v>3041</v>
      </c>
      <c r="F6" s="58" t="s">
        <v>5822</v>
      </c>
      <c r="G6" s="58" t="s">
        <v>509</v>
      </c>
      <c r="H6" s="575" t="s">
        <v>5823</v>
      </c>
      <c r="I6" s="62" t="s">
        <v>5824</v>
      </c>
      <c r="J6" s="58"/>
      <c r="K6" s="58"/>
      <c r="L6" s="58"/>
      <c r="M6" s="58"/>
      <c r="N6" s="58"/>
      <c r="O6" s="58"/>
      <c r="P6" s="58"/>
      <c r="Q6" s="58"/>
      <c r="R6" s="58"/>
      <c r="S6" s="58"/>
      <c r="T6" s="58"/>
      <c r="U6" s="58"/>
      <c r="V6" s="58"/>
      <c r="W6" s="58"/>
      <c r="X6" s="58"/>
      <c r="Y6" s="58"/>
      <c r="Z6" s="1"/>
      <c r="AA6" s="1"/>
      <c r="AB6" s="1"/>
    </row>
    <row r="7" ht="15.75" customHeight="1">
      <c r="A7" s="576">
        <v>7.0</v>
      </c>
      <c r="B7" s="572" t="s">
        <v>5825</v>
      </c>
      <c r="C7" s="62" t="s">
        <v>578</v>
      </c>
      <c r="D7" s="62" t="s">
        <v>3247</v>
      </c>
      <c r="E7" s="573" t="s">
        <v>3041</v>
      </c>
      <c r="F7" s="572"/>
      <c r="G7" s="572" t="s">
        <v>5826</v>
      </c>
      <c r="H7" s="577" t="s">
        <v>5827</v>
      </c>
      <c r="I7" s="572" t="s">
        <v>5828</v>
      </c>
      <c r="J7" s="572"/>
      <c r="K7" s="572"/>
      <c r="L7" s="572"/>
      <c r="M7" s="572"/>
      <c r="N7" s="572"/>
      <c r="O7" s="572"/>
      <c r="P7" s="572"/>
      <c r="Q7" s="572"/>
      <c r="R7" s="572"/>
      <c r="S7" s="572"/>
      <c r="T7" s="572"/>
      <c r="U7" s="572"/>
      <c r="V7" s="572"/>
      <c r="W7" s="572"/>
      <c r="X7" s="572"/>
      <c r="Y7" s="572"/>
      <c r="Z7" s="1"/>
      <c r="AA7" s="1"/>
      <c r="AB7" s="1"/>
    </row>
    <row r="8" ht="15.75" customHeight="1">
      <c r="A8" s="576">
        <v>8.0</v>
      </c>
      <c r="B8" s="572" t="s">
        <v>5829</v>
      </c>
      <c r="C8" s="62" t="s">
        <v>578</v>
      </c>
      <c r="D8" s="62" t="s">
        <v>3247</v>
      </c>
      <c r="E8" s="573" t="s">
        <v>3041</v>
      </c>
      <c r="F8" s="572"/>
      <c r="G8" s="572" t="s">
        <v>5830</v>
      </c>
      <c r="H8" s="577" t="s">
        <v>5831</v>
      </c>
      <c r="I8" s="572" t="s">
        <v>5832</v>
      </c>
      <c r="J8" s="572"/>
      <c r="K8" s="572"/>
      <c r="L8" s="572"/>
      <c r="M8" s="572"/>
      <c r="N8" s="572"/>
      <c r="O8" s="572"/>
      <c r="P8" s="572"/>
      <c r="Q8" s="572"/>
      <c r="R8" s="572"/>
      <c r="S8" s="572"/>
      <c r="T8" s="572"/>
      <c r="U8" s="572"/>
      <c r="V8" s="572"/>
      <c r="W8" s="572"/>
      <c r="X8" s="572"/>
      <c r="Y8" s="572"/>
      <c r="Z8" s="1"/>
      <c r="AA8" s="1"/>
      <c r="AB8" s="1"/>
    </row>
    <row r="9" ht="15.75" customHeight="1">
      <c r="A9" s="576">
        <v>9.0</v>
      </c>
      <c r="B9" s="572" t="s">
        <v>5833</v>
      </c>
      <c r="C9" s="62" t="s">
        <v>578</v>
      </c>
      <c r="D9" s="62" t="s">
        <v>3247</v>
      </c>
      <c r="E9" s="573" t="s">
        <v>3041</v>
      </c>
      <c r="F9" s="572"/>
      <c r="G9" s="572" t="s">
        <v>5834</v>
      </c>
      <c r="H9" s="577" t="str">
        <f>HYPERLINK("https://hci.ist.psu.edu","https://hci.ist.psu.edu/")</f>
        <v>https://hci.ist.psu.edu/</v>
      </c>
      <c r="I9" s="572" t="s">
        <v>5835</v>
      </c>
      <c r="J9" s="572"/>
      <c r="K9" s="572"/>
      <c r="L9" s="572"/>
      <c r="M9" s="572"/>
      <c r="N9" s="572"/>
      <c r="O9" s="572"/>
      <c r="P9" s="572"/>
      <c r="Q9" s="572"/>
      <c r="R9" s="572"/>
      <c r="S9" s="572"/>
      <c r="T9" s="572"/>
      <c r="U9" s="572"/>
      <c r="V9" s="572"/>
      <c r="W9" s="572"/>
      <c r="X9" s="572"/>
      <c r="Y9" s="572"/>
      <c r="Z9" s="1"/>
      <c r="AA9" s="1"/>
      <c r="AB9" s="1"/>
    </row>
    <row r="10" ht="15.75" customHeight="1">
      <c r="A10" s="576">
        <v>10.0</v>
      </c>
      <c r="B10" s="572" t="s">
        <v>5836</v>
      </c>
      <c r="C10" s="62" t="s">
        <v>578</v>
      </c>
      <c r="D10" s="62" t="s">
        <v>3247</v>
      </c>
      <c r="E10" s="573" t="s">
        <v>3041</v>
      </c>
      <c r="F10" s="572"/>
      <c r="G10" s="572" t="s">
        <v>5837</v>
      </c>
      <c r="H10" s="577" t="s">
        <v>5838</v>
      </c>
      <c r="I10" s="572" t="s">
        <v>5839</v>
      </c>
      <c r="J10" s="572"/>
      <c r="K10" s="572"/>
      <c r="L10" s="572"/>
      <c r="M10" s="572"/>
      <c r="N10" s="572"/>
      <c r="O10" s="572"/>
      <c r="P10" s="572"/>
      <c r="Q10" s="572"/>
      <c r="R10" s="572"/>
      <c r="S10" s="572"/>
      <c r="T10" s="572"/>
      <c r="U10" s="572"/>
      <c r="V10" s="572"/>
      <c r="W10" s="572"/>
      <c r="X10" s="572"/>
      <c r="Y10" s="572"/>
      <c r="Z10" s="1"/>
      <c r="AA10" s="1"/>
      <c r="AB10" s="1"/>
    </row>
    <row r="11" ht="15.75" customHeight="1">
      <c r="A11" s="576">
        <v>11.0</v>
      </c>
      <c r="B11" s="572" t="s">
        <v>5840</v>
      </c>
      <c r="C11" s="62" t="s">
        <v>578</v>
      </c>
      <c r="D11" s="62" t="s">
        <v>3247</v>
      </c>
      <c r="E11" s="573" t="s">
        <v>3041</v>
      </c>
      <c r="F11" s="572"/>
      <c r="G11" s="572" t="s">
        <v>5841</v>
      </c>
      <c r="H11" s="577" t="str">
        <f>HYPERLINK("https://hcii.cmu.edu/research/wearable-computers","https://www.hcii.cmu.edu/research/wearable-computers")</f>
        <v>https://www.hcii.cmu.edu/research/wearable-computers</v>
      </c>
      <c r="I11" s="572" t="s">
        <v>5842</v>
      </c>
      <c r="J11" s="572"/>
      <c r="K11" s="572"/>
      <c r="L11" s="572"/>
      <c r="M11" s="572"/>
      <c r="N11" s="572"/>
      <c r="O11" s="572"/>
      <c r="P11" s="572"/>
      <c r="Q11" s="572"/>
      <c r="R11" s="572"/>
      <c r="S11" s="572"/>
      <c r="T11" s="572"/>
      <c r="U11" s="572"/>
      <c r="V11" s="572"/>
      <c r="W11" s="572"/>
      <c r="X11" s="572"/>
      <c r="Y11" s="572"/>
      <c r="Z11" s="1"/>
      <c r="AA11" s="1"/>
      <c r="AB11" s="1"/>
    </row>
    <row r="12" ht="15.75" customHeight="1">
      <c r="A12" s="576">
        <v>12.0</v>
      </c>
      <c r="B12" s="572" t="s">
        <v>5843</v>
      </c>
      <c r="C12" s="62" t="s">
        <v>578</v>
      </c>
      <c r="D12" s="62" t="s">
        <v>3247</v>
      </c>
      <c r="E12" s="573" t="s">
        <v>3041</v>
      </c>
      <c r="F12" s="572"/>
      <c r="G12" s="572" t="s">
        <v>5844</v>
      </c>
      <c r="H12" s="577" t="str">
        <f>HYPERLINK("https://hcil.umd.edu/wearable/","http://hcil.umd.edu/wearable/")</f>
        <v>http://hcil.umd.edu/wearable/</v>
      </c>
      <c r="I12" s="572" t="s">
        <v>5845</v>
      </c>
      <c r="J12" s="572"/>
      <c r="K12" s="572"/>
      <c r="L12" s="572"/>
      <c r="M12" s="572"/>
      <c r="N12" s="572"/>
      <c r="O12" s="572"/>
      <c r="P12" s="572"/>
      <c r="Q12" s="572"/>
      <c r="R12" s="572"/>
      <c r="S12" s="572"/>
      <c r="T12" s="572"/>
      <c r="U12" s="572"/>
      <c r="V12" s="572"/>
      <c r="W12" s="572"/>
      <c r="X12" s="572"/>
      <c r="Y12" s="572"/>
      <c r="Z12" s="1"/>
      <c r="AA12" s="1"/>
      <c r="AB12" s="1"/>
    </row>
    <row r="13" ht="15.75" customHeight="1">
      <c r="A13" s="576">
        <v>13.0</v>
      </c>
      <c r="B13" s="572" t="s">
        <v>5846</v>
      </c>
      <c r="C13" s="62" t="s">
        <v>578</v>
      </c>
      <c r="D13" s="62" t="s">
        <v>3247</v>
      </c>
      <c r="E13" s="573" t="s">
        <v>3041</v>
      </c>
      <c r="F13" s="572"/>
      <c r="G13" s="572" t="s">
        <v>5847</v>
      </c>
      <c r="H13" s="577" t="str">
        <f>HYPERLINK("https://www.uscbodycomputing.org","http://www.uscbodycomputing.org")</f>
        <v>http://www.uscbodycomputing.org</v>
      </c>
      <c r="I13" s="572" t="s">
        <v>5848</v>
      </c>
      <c r="J13" s="572"/>
      <c r="K13" s="572"/>
      <c r="L13" s="572"/>
      <c r="M13" s="572"/>
      <c r="N13" s="572"/>
      <c r="O13" s="572"/>
      <c r="P13" s="572"/>
      <c r="Q13" s="572"/>
      <c r="R13" s="572"/>
      <c r="S13" s="572"/>
      <c r="T13" s="572"/>
      <c r="U13" s="572"/>
      <c r="V13" s="572"/>
      <c r="W13" s="572"/>
      <c r="X13" s="572"/>
      <c r="Y13" s="572"/>
      <c r="Z13" s="1"/>
      <c r="AA13" s="1"/>
      <c r="AB13" s="1"/>
    </row>
    <row r="14" ht="15.75" customHeight="1">
      <c r="A14" s="576">
        <v>14.0</v>
      </c>
      <c r="B14" s="2" t="s">
        <v>5849</v>
      </c>
      <c r="C14" s="62" t="s">
        <v>578</v>
      </c>
      <c r="D14" s="62" t="s">
        <v>3247</v>
      </c>
      <c r="E14" s="573" t="s">
        <v>3041</v>
      </c>
      <c r="F14" s="69" t="s">
        <v>5850</v>
      </c>
      <c r="G14" s="572" t="s">
        <v>5851</v>
      </c>
      <c r="H14" s="577" t="str">
        <f>HYPERLINK("https://www.bcm.edu/departments/surgery/research/icamp","https://www.bcm.edu/departments/surgery/research/icamp")</f>
        <v>https://www.bcm.edu/departments/surgery/research/icamp</v>
      </c>
      <c r="I14" s="572" t="s">
        <v>5852</v>
      </c>
      <c r="J14" s="572"/>
      <c r="K14" s="572"/>
      <c r="L14" s="572"/>
      <c r="M14" s="572"/>
      <c r="N14" s="572"/>
      <c r="O14" s="572"/>
      <c r="P14" s="572"/>
      <c r="Q14" s="572"/>
      <c r="R14" s="572"/>
      <c r="S14" s="572"/>
      <c r="T14" s="572"/>
      <c r="U14" s="572"/>
      <c r="V14" s="572"/>
      <c r="W14" s="572"/>
      <c r="X14" s="572"/>
      <c r="Y14" s="572"/>
      <c r="Z14" s="1"/>
      <c r="AA14" s="1"/>
      <c r="AB14" s="1"/>
    </row>
    <row r="15" ht="15.75" customHeight="1">
      <c r="A15" s="576">
        <v>15.0</v>
      </c>
      <c r="B15" s="2" t="s">
        <v>5853</v>
      </c>
      <c r="C15" s="62" t="s">
        <v>578</v>
      </c>
      <c r="D15" s="62" t="s">
        <v>3247</v>
      </c>
      <c r="E15" s="573" t="s">
        <v>3041</v>
      </c>
      <c r="F15" s="69" t="s">
        <v>5854</v>
      </c>
      <c r="G15" s="572" t="s">
        <v>5855</v>
      </c>
      <c r="H15" s="577" t="str">
        <f>HYPERLINK("https://eclipse.umbc.edu","http://eclipse.umbc.edu")</f>
        <v>http://eclipse.umbc.edu</v>
      </c>
      <c r="I15" s="572" t="s">
        <v>5856</v>
      </c>
      <c r="J15" s="572"/>
      <c r="K15" s="572"/>
      <c r="L15" s="572"/>
      <c r="M15" s="572"/>
      <c r="N15" s="572"/>
      <c r="O15" s="572"/>
      <c r="P15" s="572"/>
      <c r="Q15" s="572"/>
      <c r="R15" s="572"/>
      <c r="S15" s="572"/>
      <c r="T15" s="572"/>
      <c r="U15" s="572"/>
      <c r="V15" s="572"/>
      <c r="W15" s="572"/>
      <c r="X15" s="572"/>
      <c r="Y15" s="572"/>
      <c r="Z15" s="1"/>
      <c r="AA15" s="1"/>
      <c r="AB15" s="1"/>
    </row>
    <row r="16" ht="15.75" customHeight="1">
      <c r="A16" s="576">
        <v>16.0</v>
      </c>
      <c r="B16" s="576" t="s">
        <v>5857</v>
      </c>
      <c r="C16" s="62" t="s">
        <v>578</v>
      </c>
      <c r="D16" s="62" t="s">
        <v>3247</v>
      </c>
      <c r="E16" s="573" t="s">
        <v>3041</v>
      </c>
      <c r="F16" s="572"/>
      <c r="G16" s="572" t="s">
        <v>5858</v>
      </c>
      <c r="H16" s="577" t="str">
        <f>HYPERLINK("https://news.northwestern.edu/stories/2014/04/wearable-health-monitor-sticks-to-your-skin/","http://news.northwestern.edu/stories/2014/04/wearable-health-monitor-sticks-to-your-skin/")</f>
        <v>http://news.northwestern.edu/stories/2014/04/wearable-health-monitor-sticks-to-your-skin/</v>
      </c>
      <c r="I16" s="576" t="s">
        <v>5859</v>
      </c>
      <c r="J16" s="572"/>
      <c r="K16" s="572"/>
      <c r="L16" s="572"/>
      <c r="M16" s="572"/>
      <c r="N16" s="572"/>
      <c r="O16" s="572"/>
      <c r="P16" s="572"/>
      <c r="Q16" s="572"/>
      <c r="R16" s="572"/>
      <c r="S16" s="572"/>
      <c r="T16" s="572"/>
      <c r="U16" s="572"/>
      <c r="V16" s="572"/>
      <c r="W16" s="572"/>
      <c r="X16" s="572"/>
      <c r="Y16" s="572"/>
      <c r="Z16" s="1"/>
      <c r="AA16" s="1"/>
      <c r="AB16" s="1"/>
    </row>
    <row r="17" ht="15.75" customHeight="1">
      <c r="A17" s="576">
        <v>17.0</v>
      </c>
      <c r="B17" s="2" t="s">
        <v>5860</v>
      </c>
      <c r="C17" s="62" t="s">
        <v>610</v>
      </c>
      <c r="D17" s="62" t="s">
        <v>506</v>
      </c>
      <c r="E17" s="573" t="s">
        <v>5861</v>
      </c>
      <c r="F17" s="2" t="s">
        <v>5862</v>
      </c>
      <c r="G17" s="572"/>
      <c r="H17" s="44" t="s">
        <v>5863</v>
      </c>
      <c r="I17" s="572" t="s">
        <v>5864</v>
      </c>
      <c r="J17" s="572"/>
      <c r="K17" s="572"/>
      <c r="L17" s="572"/>
      <c r="M17" s="572"/>
      <c r="N17" s="572"/>
      <c r="O17" s="572"/>
      <c r="P17" s="572"/>
      <c r="Q17" s="572"/>
      <c r="R17" s="572"/>
      <c r="S17" s="572"/>
      <c r="T17" s="572"/>
      <c r="U17" s="572"/>
      <c r="V17" s="572"/>
      <c r="W17" s="572"/>
      <c r="X17" s="572"/>
      <c r="Y17" s="572"/>
      <c r="Z17" s="1"/>
      <c r="AA17" s="1"/>
      <c r="AB17" s="1"/>
    </row>
    <row r="18" ht="15.75" customHeight="1">
      <c r="A18" s="576">
        <v>18.0</v>
      </c>
      <c r="B18" s="576" t="s">
        <v>5865</v>
      </c>
      <c r="C18" s="62" t="s">
        <v>578</v>
      </c>
      <c r="D18" s="62" t="s">
        <v>3247</v>
      </c>
      <c r="E18" s="573" t="s">
        <v>3041</v>
      </c>
      <c r="F18" s="572"/>
      <c r="G18" s="572" t="s">
        <v>5866</v>
      </c>
      <c r="H18" s="577" t="str">
        <f>HYPERLINK("http://medicine.iupui.edu/IIPM/research/wearables/","http://medicine.iupui.edu/IIPM/research/wearables/")</f>
        <v>http://medicine.iupui.edu/IIPM/research/wearables/</v>
      </c>
      <c r="I18" s="572"/>
      <c r="J18" s="572"/>
      <c r="K18" s="572"/>
      <c r="L18" s="572"/>
      <c r="M18" s="572"/>
      <c r="N18" s="572"/>
      <c r="O18" s="572"/>
      <c r="P18" s="572"/>
      <c r="Q18" s="572"/>
      <c r="R18" s="572"/>
      <c r="S18" s="572"/>
      <c r="T18" s="572"/>
      <c r="U18" s="572"/>
      <c r="V18" s="572"/>
      <c r="W18" s="572"/>
      <c r="X18" s="572"/>
      <c r="Y18" s="572"/>
      <c r="Z18" s="1"/>
      <c r="AA18" s="1"/>
      <c r="AB18" s="1"/>
    </row>
    <row r="19" ht="15.75" customHeight="1">
      <c r="A19" s="576">
        <v>19.0</v>
      </c>
      <c r="B19" s="2" t="s">
        <v>5867</v>
      </c>
      <c r="C19" s="62" t="s">
        <v>578</v>
      </c>
      <c r="D19" s="62" t="s">
        <v>3247</v>
      </c>
      <c r="E19" s="573" t="s">
        <v>3041</v>
      </c>
      <c r="F19" s="69" t="s">
        <v>5868</v>
      </c>
      <c r="G19" s="572" t="s">
        <v>5869</v>
      </c>
      <c r="H19" s="577" t="str">
        <f>HYPERLINK("http://tech-access.ca/en/wearable-interactive-and-mobile-technologies-access-centre-in-healthcare-wimtach/","http://tech-access.ca/en/wearable-interactive-and-mobile-technologies-access-centre-in-healthcare-wimtach/")</f>
        <v>http://tech-access.ca/en/wearable-interactive-and-mobile-technologies-access-centre-in-healthcare-wimtach/</v>
      </c>
      <c r="I19" s="572" t="s">
        <v>5870</v>
      </c>
      <c r="J19" s="572"/>
      <c r="K19" s="572"/>
      <c r="L19" s="572"/>
      <c r="M19" s="572"/>
      <c r="N19" s="572"/>
      <c r="O19" s="572"/>
      <c r="P19" s="572"/>
      <c r="Q19" s="572"/>
      <c r="R19" s="572"/>
      <c r="S19" s="572"/>
      <c r="T19" s="572"/>
      <c r="U19" s="572"/>
      <c r="V19" s="572"/>
      <c r="W19" s="572"/>
      <c r="X19" s="572"/>
      <c r="Y19" s="572"/>
      <c r="Z19" s="1"/>
      <c r="AA19" s="1"/>
      <c r="AB19" s="1"/>
    </row>
    <row r="20" ht="15.75" customHeight="1">
      <c r="A20" s="576">
        <v>20.0</v>
      </c>
      <c r="B20" s="572" t="s">
        <v>5871</v>
      </c>
      <c r="C20" s="62" t="s">
        <v>578</v>
      </c>
      <c r="D20" s="62" t="s">
        <v>3247</v>
      </c>
      <c r="E20" s="573" t="s">
        <v>3041</v>
      </c>
      <c r="F20" s="572"/>
      <c r="G20" s="572" t="s">
        <v>5872</v>
      </c>
      <c r="H20" s="577" t="str">
        <f>HYPERLINK("https://www.cics.umass.edu/research/area/mobile-and-sensor-systems","https://www.cics.umass.edu/research/area/mobile-and-sensor-systems")</f>
        <v>https://www.cics.umass.edu/research/area/mobile-and-sensor-systems</v>
      </c>
      <c r="I20" s="572" t="s">
        <v>5873</v>
      </c>
      <c r="J20" s="572"/>
      <c r="K20" s="572"/>
      <c r="L20" s="572"/>
      <c r="M20" s="572"/>
      <c r="N20" s="572"/>
      <c r="O20" s="572"/>
      <c r="P20" s="572"/>
      <c r="Q20" s="572"/>
      <c r="R20" s="572"/>
      <c r="S20" s="572"/>
      <c r="T20" s="572"/>
      <c r="U20" s="572"/>
      <c r="V20" s="572"/>
      <c r="W20" s="572"/>
      <c r="X20" s="572"/>
      <c r="Y20" s="572"/>
      <c r="Z20" s="1"/>
      <c r="AA20" s="1"/>
      <c r="AB20" s="1"/>
    </row>
    <row r="21" ht="15.75" customHeight="1">
      <c r="A21" s="576">
        <v>21.0</v>
      </c>
      <c r="B21" s="572" t="s">
        <v>5874</v>
      </c>
      <c r="C21" s="62" t="s">
        <v>578</v>
      </c>
      <c r="D21" s="62" t="s">
        <v>3247</v>
      </c>
      <c r="E21" s="573" t="s">
        <v>3041</v>
      </c>
      <c r="F21" s="572"/>
      <c r="G21" s="572" t="s">
        <v>5875</v>
      </c>
      <c r="H21" s="577" t="str">
        <f>HYPERLINK("http://srg.mit.edu","http://srg.mit.edu")</f>
        <v>http://srg.mit.edu</v>
      </c>
      <c r="I21" s="572" t="s">
        <v>5876</v>
      </c>
      <c r="J21" s="572"/>
      <c r="K21" s="572"/>
      <c r="L21" s="572"/>
      <c r="M21" s="572"/>
      <c r="N21" s="572"/>
      <c r="O21" s="572"/>
      <c r="P21" s="572"/>
      <c r="Q21" s="572"/>
      <c r="R21" s="572"/>
      <c r="S21" s="572"/>
      <c r="T21" s="572"/>
      <c r="U21" s="572"/>
      <c r="V21" s="572"/>
      <c r="W21" s="572"/>
      <c r="X21" s="572"/>
      <c r="Y21" s="572"/>
      <c r="Z21" s="1"/>
      <c r="AA21" s="1"/>
      <c r="AB21" s="1"/>
    </row>
    <row r="22" ht="15.75" customHeight="1">
      <c r="A22" s="576">
        <v>22.0</v>
      </c>
      <c r="B22" s="572" t="s">
        <v>5877</v>
      </c>
      <c r="C22" s="62" t="s">
        <v>578</v>
      </c>
      <c r="D22" s="62" t="s">
        <v>3247</v>
      </c>
      <c r="E22" s="573" t="s">
        <v>3041</v>
      </c>
      <c r="F22" s="572"/>
      <c r="G22" s="572" t="s">
        <v>5878</v>
      </c>
      <c r="H22" s="577" t="str">
        <f>HYPERLINK("https://www.cs.washington.edu/research/sensors","https://www.cs.washington.edu/research/sensors")</f>
        <v>https://www.cs.washington.edu/research/sensors</v>
      </c>
      <c r="I22" s="572" t="s">
        <v>5879</v>
      </c>
      <c r="J22" s="572"/>
      <c r="K22" s="572"/>
      <c r="L22" s="572"/>
      <c r="M22" s="572"/>
      <c r="N22" s="572"/>
      <c r="O22" s="572"/>
      <c r="P22" s="572"/>
      <c r="Q22" s="572"/>
      <c r="R22" s="572"/>
      <c r="S22" s="572"/>
      <c r="T22" s="572"/>
      <c r="U22" s="572"/>
      <c r="V22" s="572"/>
      <c r="W22" s="572"/>
      <c r="X22" s="572"/>
      <c r="Y22" s="572"/>
      <c r="Z22" s="1"/>
      <c r="AA22" s="1"/>
      <c r="AB22" s="1"/>
    </row>
    <row r="23" ht="15.75" customHeight="1">
      <c r="A23" s="576">
        <v>23.0</v>
      </c>
      <c r="B23" s="572" t="s">
        <v>5880</v>
      </c>
      <c r="C23" s="62" t="s">
        <v>578</v>
      </c>
      <c r="D23" s="62" t="s">
        <v>3247</v>
      </c>
      <c r="E23" s="573" t="s">
        <v>3041</v>
      </c>
      <c r="F23" s="572"/>
      <c r="G23" s="572" t="s">
        <v>5881</v>
      </c>
      <c r="H23" s="577" t="str">
        <f>HYPERLINK("https://www.egr.msu.edu/news/2016/05/18/wearable-technology","https://www.egr.msu.edu/news/2016/05/18/wearable-technology")</f>
        <v>https://www.egr.msu.edu/news/2016/05/18/wearable-technology</v>
      </c>
      <c r="I23" s="572" t="s">
        <v>5882</v>
      </c>
      <c r="J23" s="572"/>
      <c r="K23" s="572"/>
      <c r="L23" s="572"/>
      <c r="M23" s="572"/>
      <c r="N23" s="572"/>
      <c r="O23" s="572"/>
      <c r="P23" s="572"/>
      <c r="Q23" s="572"/>
      <c r="R23" s="572"/>
      <c r="S23" s="572"/>
      <c r="T23" s="572"/>
      <c r="U23" s="572"/>
      <c r="V23" s="572"/>
      <c r="W23" s="572"/>
      <c r="X23" s="572"/>
      <c r="Y23" s="572"/>
      <c r="Z23" s="1"/>
      <c r="AA23" s="1"/>
      <c r="AB23" s="1"/>
    </row>
    <row r="24" ht="15.75" customHeight="1">
      <c r="A24" s="576">
        <v>24.0</v>
      </c>
      <c r="B24" s="2" t="s">
        <v>5883</v>
      </c>
      <c r="C24" s="62" t="s">
        <v>578</v>
      </c>
      <c r="D24" s="62" t="s">
        <v>3247</v>
      </c>
      <c r="E24" s="573" t="s">
        <v>3041</v>
      </c>
      <c r="F24" s="69" t="s">
        <v>5884</v>
      </c>
      <c r="G24" s="572" t="s">
        <v>5885</v>
      </c>
      <c r="H24" s="577" t="str">
        <f>HYPERLINK("https://4h.unl.edu/weartec","http://4h.unl.edu/weartec")</f>
        <v>http://4h.unl.edu/weartec</v>
      </c>
      <c r="I24" s="572" t="s">
        <v>5886</v>
      </c>
      <c r="J24" s="572"/>
      <c r="K24" s="572"/>
      <c r="L24" s="572"/>
      <c r="M24" s="572"/>
      <c r="N24" s="572"/>
      <c r="O24" s="572"/>
      <c r="P24" s="572"/>
      <c r="Q24" s="572"/>
      <c r="R24" s="572"/>
      <c r="S24" s="572"/>
      <c r="T24" s="572"/>
      <c r="U24" s="572"/>
      <c r="V24" s="572"/>
      <c r="W24" s="572"/>
      <c r="X24" s="572"/>
      <c r="Y24" s="572"/>
      <c r="Z24" s="1"/>
      <c r="AA24" s="1"/>
      <c r="AB24" s="1"/>
    </row>
    <row r="25" ht="15.75" customHeight="1">
      <c r="A25" s="576">
        <v>25.0</v>
      </c>
      <c r="B25" s="572" t="s">
        <v>5887</v>
      </c>
      <c r="C25" s="62" t="s">
        <v>578</v>
      </c>
      <c r="D25" s="62" t="s">
        <v>3247</v>
      </c>
      <c r="E25" s="573" t="s">
        <v>3041</v>
      </c>
      <c r="F25" s="572"/>
      <c r="G25" s="572" t="s">
        <v>5888</v>
      </c>
      <c r="H25" s="577" t="str">
        <f>HYPERLINK("https://biodesign.asu.edu/news/consumer-wearables-biosensors-and-health-care","https://biodesign.asu.edu/news/consumer-wearables-biosensors-and-health-care")</f>
        <v>https://biodesign.asu.edu/news/consumer-wearables-biosensors-and-health-care</v>
      </c>
      <c r="I25" s="572" t="s">
        <v>5889</v>
      </c>
      <c r="J25" s="572"/>
      <c r="K25" s="572"/>
      <c r="L25" s="572"/>
      <c r="M25" s="572"/>
      <c r="N25" s="572"/>
      <c r="O25" s="572"/>
      <c r="P25" s="572"/>
      <c r="Q25" s="572"/>
      <c r="R25" s="572"/>
      <c r="S25" s="572"/>
      <c r="T25" s="572"/>
      <c r="U25" s="572"/>
      <c r="V25" s="572"/>
      <c r="W25" s="572"/>
      <c r="X25" s="572"/>
      <c r="Y25" s="572"/>
      <c r="Z25" s="1"/>
      <c r="AA25" s="1"/>
      <c r="AB25" s="1"/>
    </row>
    <row r="26" ht="15.75" customHeight="1">
      <c r="A26" s="576">
        <v>26.0</v>
      </c>
      <c r="B26" s="2" t="s">
        <v>5890</v>
      </c>
      <c r="C26" s="62" t="s">
        <v>578</v>
      </c>
      <c r="D26" s="62" t="s">
        <v>3247</v>
      </c>
      <c r="E26" s="573" t="s">
        <v>3041</v>
      </c>
      <c r="F26" s="69" t="s">
        <v>5891</v>
      </c>
      <c r="G26" s="572" t="s">
        <v>5858</v>
      </c>
      <c r="H26" s="577" t="str">
        <f>HYPERLINK("http://cbits.northwestern.edu","http://cbits.northwestern.edu")</f>
        <v>http://cbits.northwestern.edu</v>
      </c>
      <c r="I26" s="572" t="s">
        <v>5892</v>
      </c>
      <c r="J26" s="572"/>
      <c r="K26" s="572"/>
      <c r="L26" s="572"/>
      <c r="M26" s="572"/>
      <c r="N26" s="572"/>
      <c r="O26" s="572"/>
      <c r="P26" s="572"/>
      <c r="Q26" s="572"/>
      <c r="R26" s="572"/>
      <c r="S26" s="572"/>
      <c r="T26" s="572"/>
      <c r="U26" s="572"/>
      <c r="V26" s="572"/>
      <c r="W26" s="572"/>
      <c r="X26" s="572"/>
      <c r="Y26" s="572"/>
      <c r="Z26" s="1"/>
      <c r="AA26" s="1"/>
      <c r="AB26" s="1"/>
    </row>
    <row r="27" ht="15.75" customHeight="1">
      <c r="A27" s="576">
        <v>27.0</v>
      </c>
      <c r="B27" s="2" t="s">
        <v>5893</v>
      </c>
      <c r="C27" s="62" t="s">
        <v>578</v>
      </c>
      <c r="D27" s="62" t="s">
        <v>3247</v>
      </c>
      <c r="E27" s="573" t="s">
        <v>3041</v>
      </c>
      <c r="F27" s="69" t="s">
        <v>5894</v>
      </c>
      <c r="G27" s="572" t="s">
        <v>5895</v>
      </c>
      <c r="H27" s="577" t="s">
        <v>5896</v>
      </c>
      <c r="I27" s="572"/>
      <c r="J27" s="572"/>
      <c r="K27" s="572"/>
      <c r="L27" s="572"/>
      <c r="M27" s="572"/>
      <c r="N27" s="572"/>
      <c r="O27" s="572"/>
      <c r="P27" s="572"/>
      <c r="Q27" s="572"/>
      <c r="R27" s="572"/>
      <c r="S27" s="572"/>
      <c r="T27" s="572"/>
      <c r="U27" s="572"/>
      <c r="V27" s="572"/>
      <c r="W27" s="572"/>
      <c r="X27" s="572"/>
      <c r="Y27" s="572"/>
      <c r="Z27" s="1"/>
      <c r="AA27" s="1"/>
      <c r="AB27" s="1"/>
    </row>
    <row r="28" ht="15.75" customHeight="1">
      <c r="A28" s="576">
        <v>28.0</v>
      </c>
      <c r="B28" s="572" t="s">
        <v>5897</v>
      </c>
      <c r="C28" s="62" t="s">
        <v>578</v>
      </c>
      <c r="D28" s="62" t="s">
        <v>3247</v>
      </c>
      <c r="E28" s="573" t="s">
        <v>3041</v>
      </c>
      <c r="F28" s="572"/>
      <c r="G28" s="572" t="s">
        <v>5898</v>
      </c>
      <c r="H28" s="577" t="str">
        <f>HYPERLINK("https://www.centerfordigitalhealthinnovation.org/what-we-do/","http://centerfordigitalhealthinnovation.org/what-we-do/")</f>
        <v>http://centerfordigitalhealthinnovation.org/what-we-do/</v>
      </c>
      <c r="I28" s="572" t="s">
        <v>5899</v>
      </c>
      <c r="J28" s="572"/>
      <c r="K28" s="572"/>
      <c r="L28" s="572"/>
      <c r="M28" s="572"/>
      <c r="N28" s="572"/>
      <c r="O28" s="572"/>
      <c r="P28" s="572"/>
      <c r="Q28" s="572"/>
      <c r="R28" s="572"/>
      <c r="S28" s="572"/>
      <c r="T28" s="572"/>
      <c r="U28" s="572"/>
      <c r="V28" s="572"/>
      <c r="W28" s="572"/>
      <c r="X28" s="572"/>
      <c r="Y28" s="572"/>
      <c r="Z28" s="1"/>
      <c r="AA28" s="1"/>
      <c r="AB28" s="1"/>
    </row>
    <row r="29" ht="15.75" customHeight="1">
      <c r="A29" s="576">
        <v>29.0</v>
      </c>
      <c r="B29" s="572" t="s">
        <v>5900</v>
      </c>
      <c r="C29" s="62" t="s">
        <v>578</v>
      </c>
      <c r="D29" s="62" t="s">
        <v>3247</v>
      </c>
      <c r="E29" s="573" t="s">
        <v>3041</v>
      </c>
      <c r="F29" s="572"/>
      <c r="G29" s="572" t="s">
        <v>5901</v>
      </c>
      <c r="H29" s="577" t="str">
        <f>HYPERLINK("http://neurodigital.strikingly.com/#who-we-are","http://neurodigital.strikingly.com/#who-we-are")</f>
        <v>http://neurodigital.strikingly.com/#who-we-are</v>
      </c>
      <c r="I29" s="572" t="s">
        <v>5902</v>
      </c>
      <c r="J29" s="572"/>
      <c r="K29" s="572"/>
      <c r="L29" s="572"/>
      <c r="M29" s="572"/>
      <c r="N29" s="572"/>
      <c r="O29" s="572"/>
      <c r="P29" s="572"/>
      <c r="Q29" s="572"/>
      <c r="R29" s="572"/>
      <c r="S29" s="572"/>
      <c r="T29" s="572"/>
      <c r="U29" s="572"/>
      <c r="V29" s="572"/>
      <c r="W29" s="572"/>
      <c r="X29" s="572"/>
      <c r="Y29" s="572"/>
      <c r="Z29" s="1"/>
      <c r="AA29" s="1"/>
      <c r="AB29" s="1"/>
    </row>
    <row r="30" ht="15.75" customHeight="1">
      <c r="A30" s="576">
        <v>30.0</v>
      </c>
      <c r="B30" s="572" t="s">
        <v>5903</v>
      </c>
      <c r="C30" s="62" t="s">
        <v>578</v>
      </c>
      <c r="D30" s="62" t="s">
        <v>3247</v>
      </c>
      <c r="E30" s="573" t="s">
        <v>3041</v>
      </c>
      <c r="F30" s="572"/>
      <c r="G30" s="572" t="s">
        <v>5904</v>
      </c>
      <c r="H30" s="577" t="str">
        <f>HYPERLINK("https://drexel.edu/excite/discovery/shima-seiki-haute-tech-lab/","http://drexel.edu/excite/research/shimaSeiki/")</f>
        <v>http://drexel.edu/excite/research/shimaSeiki/</v>
      </c>
      <c r="I30" s="572" t="s">
        <v>5905</v>
      </c>
      <c r="J30" s="572"/>
      <c r="K30" s="572"/>
      <c r="L30" s="572"/>
      <c r="M30" s="572"/>
      <c r="N30" s="572"/>
      <c r="O30" s="572"/>
      <c r="P30" s="572"/>
      <c r="Q30" s="572"/>
      <c r="R30" s="572"/>
      <c r="S30" s="572"/>
      <c r="T30" s="572"/>
      <c r="U30" s="572"/>
      <c r="V30" s="572"/>
      <c r="W30" s="572"/>
      <c r="X30" s="572"/>
      <c r="Y30" s="572"/>
      <c r="Z30" s="1"/>
      <c r="AA30" s="1"/>
      <c r="AB30" s="1"/>
    </row>
    <row r="31" ht="15.75" customHeight="1">
      <c r="A31" s="576">
        <v>32.0</v>
      </c>
      <c r="B31" s="572" t="s">
        <v>5906</v>
      </c>
      <c r="C31" s="62" t="s">
        <v>578</v>
      </c>
      <c r="D31" s="62" t="s">
        <v>3247</v>
      </c>
      <c r="E31" s="573" t="s">
        <v>3041</v>
      </c>
      <c r="F31" s="572"/>
      <c r="G31" s="572" t="s">
        <v>5907</v>
      </c>
      <c r="H31" s="577" t="str">
        <f>HYPERLINK("https://www.unisa.edu.au/Research/Advanced-Computing-Research-Centre/Research-at-ACRC2/Wearable-computers/","http://www.unisa.edu.au/Research/Advanced-Computing-Research-Centre/Research-at-ACRC2/Wearable-computers/")</f>
        <v>http://www.unisa.edu.au/Research/Advanced-Computing-Research-Centre/Research-at-ACRC2/Wearable-computers/</v>
      </c>
      <c r="I31" s="572" t="s">
        <v>5908</v>
      </c>
      <c r="J31" s="572"/>
      <c r="K31" s="572"/>
      <c r="L31" s="572"/>
      <c r="M31" s="572"/>
      <c r="N31" s="572"/>
      <c r="O31" s="572"/>
      <c r="P31" s="572"/>
      <c r="Q31" s="572"/>
      <c r="R31" s="572"/>
      <c r="S31" s="572"/>
      <c r="T31" s="572"/>
      <c r="U31" s="572"/>
      <c r="V31" s="572"/>
      <c r="W31" s="572"/>
      <c r="X31" s="572"/>
      <c r="Y31" s="572"/>
      <c r="Z31" s="1"/>
      <c r="AA31" s="1"/>
      <c r="AB31" s="1"/>
    </row>
    <row r="32" ht="15.75" customHeight="1">
      <c r="A32" s="576">
        <v>33.0</v>
      </c>
      <c r="B32" s="572" t="s">
        <v>5909</v>
      </c>
      <c r="C32" s="62" t="s">
        <v>578</v>
      </c>
      <c r="D32" s="62" t="s">
        <v>3247</v>
      </c>
      <c r="E32" s="573" t="s">
        <v>3041</v>
      </c>
      <c r="F32" s="572"/>
      <c r="G32" s="572" t="s">
        <v>5910</v>
      </c>
      <c r="H32" s="577" t="str">
        <f>HYPERLINK("http://www.bris.ac.uk/engineering/departments/computerscience/","http://www.cs.bris.ac.uk/Research/MobileWearable/")</f>
        <v>http://www.cs.bris.ac.uk/Research/MobileWearable/</v>
      </c>
      <c r="I32" s="572" t="s">
        <v>5911</v>
      </c>
      <c r="J32" s="572"/>
      <c r="K32" s="572"/>
      <c r="L32" s="572"/>
      <c r="M32" s="572"/>
      <c r="N32" s="572"/>
      <c r="O32" s="572"/>
      <c r="P32" s="572"/>
      <c r="Q32" s="572"/>
      <c r="R32" s="572"/>
      <c r="S32" s="572"/>
      <c r="T32" s="572"/>
      <c r="U32" s="572"/>
      <c r="V32" s="572"/>
      <c r="W32" s="572"/>
      <c r="X32" s="572"/>
      <c r="Y32" s="572"/>
      <c r="Z32" s="1"/>
      <c r="AA32" s="1"/>
      <c r="AB32" s="1"/>
    </row>
    <row r="33" ht="15.75" customHeight="1">
      <c r="A33" s="576">
        <v>34.0</v>
      </c>
      <c r="B33" s="572" t="s">
        <v>5912</v>
      </c>
      <c r="C33" s="62" t="s">
        <v>578</v>
      </c>
      <c r="D33" s="62" t="s">
        <v>3247</v>
      </c>
      <c r="E33" s="573" t="s">
        <v>3041</v>
      </c>
      <c r="F33" s="572"/>
      <c r="G33" s="572" t="s">
        <v>5913</v>
      </c>
      <c r="H33" s="577" t="str">
        <f>HYPERLINK("http://www.sussex.ac.uk/strc/research/wearable","http://www.sussex.ac.uk/strc/research/wearable")</f>
        <v>http://www.sussex.ac.uk/strc/research/wearable</v>
      </c>
      <c r="I33" s="572" t="s">
        <v>5914</v>
      </c>
      <c r="J33" s="572"/>
      <c r="K33" s="572"/>
      <c r="L33" s="572"/>
      <c r="M33" s="572"/>
      <c r="N33" s="572"/>
      <c r="O33" s="572"/>
      <c r="P33" s="572"/>
      <c r="Q33" s="572"/>
      <c r="R33" s="572"/>
      <c r="S33" s="572"/>
      <c r="T33" s="572"/>
      <c r="U33" s="572"/>
      <c r="V33" s="572"/>
      <c r="W33" s="572"/>
      <c r="X33" s="572"/>
      <c r="Y33" s="572"/>
      <c r="Z33" s="1"/>
      <c r="AA33" s="1"/>
      <c r="AB33" s="1"/>
    </row>
    <row r="34" ht="15.75" customHeight="1">
      <c r="A34" s="576">
        <v>35.0</v>
      </c>
      <c r="B34" s="572" t="s">
        <v>5915</v>
      </c>
      <c r="C34" s="62" t="s">
        <v>578</v>
      </c>
      <c r="D34" s="62" t="s">
        <v>3247</v>
      </c>
      <c r="E34" s="573" t="s">
        <v>3041</v>
      </c>
      <c r="F34" s="572"/>
      <c r="G34" s="572" t="s">
        <v>5916</v>
      </c>
      <c r="H34" s="577" t="s">
        <v>5917</v>
      </c>
      <c r="I34" s="572" t="s">
        <v>5918</v>
      </c>
      <c r="J34" s="572"/>
      <c r="K34" s="572"/>
      <c r="L34" s="572"/>
      <c r="M34" s="572"/>
      <c r="N34" s="572"/>
      <c r="O34" s="572"/>
      <c r="P34" s="572"/>
      <c r="Q34" s="572"/>
      <c r="R34" s="572"/>
      <c r="S34" s="572"/>
      <c r="T34" s="572"/>
      <c r="U34" s="572"/>
      <c r="V34" s="572"/>
      <c r="W34" s="572"/>
      <c r="X34" s="572"/>
      <c r="Y34" s="572"/>
      <c r="Z34" s="1"/>
      <c r="AA34" s="1"/>
      <c r="AB34" s="1"/>
    </row>
    <row r="35" ht="15.75" customHeight="1">
      <c r="A35" s="576">
        <v>36.0</v>
      </c>
      <c r="B35" s="572" t="s">
        <v>5919</v>
      </c>
      <c r="C35" s="62" t="s">
        <v>578</v>
      </c>
      <c r="D35" s="62" t="s">
        <v>3247</v>
      </c>
      <c r="E35" s="573" t="s">
        <v>3041</v>
      </c>
      <c r="F35" s="572"/>
      <c r="G35" s="572" t="s">
        <v>5907</v>
      </c>
      <c r="H35" s="577" t="str">
        <f>HYPERLINK("https://wearables.unisa.edu.au","http://wearables.unisa.edu.au")</f>
        <v>http://wearables.unisa.edu.au</v>
      </c>
      <c r="I35" s="572" t="s">
        <v>5920</v>
      </c>
      <c r="J35" s="572"/>
      <c r="K35" s="572"/>
      <c r="L35" s="572"/>
      <c r="M35" s="572"/>
      <c r="N35" s="572"/>
      <c r="O35" s="572"/>
      <c r="P35" s="572"/>
      <c r="Q35" s="572"/>
      <c r="R35" s="572"/>
      <c r="S35" s="572"/>
      <c r="T35" s="572"/>
      <c r="U35" s="572"/>
      <c r="V35" s="572"/>
      <c r="W35" s="572"/>
      <c r="X35" s="572"/>
      <c r="Y35" s="572"/>
      <c r="Z35" s="1"/>
      <c r="AA35" s="1"/>
      <c r="AB35" s="1"/>
    </row>
    <row r="36" ht="15.75" customHeight="1">
      <c r="A36" s="576">
        <v>37.0</v>
      </c>
      <c r="B36" s="2" t="s">
        <v>5921</v>
      </c>
      <c r="C36" s="62" t="s">
        <v>578</v>
      </c>
      <c r="D36" s="62" t="s">
        <v>3247</v>
      </c>
      <c r="E36" s="573" t="s">
        <v>3041</v>
      </c>
      <c r="F36" s="69" t="s">
        <v>5922</v>
      </c>
      <c r="G36" s="572" t="s">
        <v>5923</v>
      </c>
      <c r="H36" s="577" t="str">
        <f>HYPERLINK("https://sabellabs.com","https://sabellabs.com")</f>
        <v>https://sabellabs.com</v>
      </c>
      <c r="I36" s="572" t="s">
        <v>5924</v>
      </c>
      <c r="J36" s="572"/>
      <c r="K36" s="572"/>
      <c r="L36" s="572"/>
      <c r="M36" s="572"/>
      <c r="N36" s="572"/>
      <c r="O36" s="572"/>
      <c r="P36" s="572"/>
      <c r="Q36" s="572"/>
      <c r="R36" s="572"/>
      <c r="S36" s="572"/>
      <c r="T36" s="572"/>
      <c r="U36" s="572"/>
      <c r="V36" s="572"/>
      <c r="W36" s="572"/>
      <c r="X36" s="572"/>
      <c r="Y36" s="572"/>
      <c r="Z36" s="1"/>
      <c r="AA36" s="1"/>
      <c r="AB36" s="1"/>
    </row>
    <row r="37" ht="15.75" customHeight="1">
      <c r="A37" s="576">
        <v>38.0</v>
      </c>
      <c r="B37" s="572" t="s">
        <v>5925</v>
      </c>
      <c r="C37" s="62" t="s">
        <v>578</v>
      </c>
      <c r="D37" s="62" t="s">
        <v>3247</v>
      </c>
      <c r="E37" s="573" t="s">
        <v>3041</v>
      </c>
      <c r="F37" s="572"/>
      <c r="G37" s="572" t="s">
        <v>5926</v>
      </c>
      <c r="H37" s="577" t="str">
        <f>HYPERLINK("https://www.lboro.ac.uk/enterprise/carelight/","http://www.lboro.ac.uk/enterprise/carelight/")</f>
        <v>http://www.lboro.ac.uk/enterprise/carelight/</v>
      </c>
      <c r="I37" s="572" t="s">
        <v>5927</v>
      </c>
      <c r="J37" s="572"/>
      <c r="K37" s="572"/>
      <c r="L37" s="572"/>
      <c r="M37" s="572"/>
      <c r="N37" s="572"/>
      <c r="O37" s="572"/>
      <c r="P37" s="572"/>
      <c r="Q37" s="572"/>
      <c r="R37" s="572"/>
      <c r="S37" s="572"/>
      <c r="T37" s="572"/>
      <c r="U37" s="572"/>
      <c r="V37" s="572"/>
      <c r="W37" s="572"/>
      <c r="X37" s="572"/>
      <c r="Y37" s="572"/>
      <c r="Z37" s="1"/>
      <c r="AA37" s="1"/>
      <c r="AB37" s="1"/>
    </row>
    <row r="38" ht="15.75" customHeight="1">
      <c r="A38" s="576">
        <v>39.0</v>
      </c>
      <c r="B38" s="572" t="s">
        <v>5928</v>
      </c>
      <c r="C38" s="62" t="s">
        <v>578</v>
      </c>
      <c r="D38" s="62" t="s">
        <v>3247</v>
      </c>
      <c r="E38" s="573" t="s">
        <v>3041</v>
      </c>
      <c r="F38" s="572"/>
      <c r="G38" s="572" t="s">
        <v>5929</v>
      </c>
      <c r="H38" s="577" t="str">
        <f>HYPERLINK("http://www.clarity-centre.org","http://www.clarity-centre.org")</f>
        <v>http://www.clarity-centre.org</v>
      </c>
      <c r="I38" s="572" t="s">
        <v>5930</v>
      </c>
      <c r="J38" s="572"/>
      <c r="K38" s="572"/>
      <c r="L38" s="572"/>
      <c r="M38" s="572"/>
      <c r="N38" s="572"/>
      <c r="O38" s="572"/>
      <c r="P38" s="572"/>
      <c r="Q38" s="572"/>
      <c r="R38" s="572"/>
      <c r="S38" s="572"/>
      <c r="T38" s="572"/>
      <c r="U38" s="572"/>
      <c r="V38" s="572"/>
      <c r="W38" s="572"/>
      <c r="X38" s="572"/>
      <c r="Y38" s="572"/>
      <c r="Z38" s="1"/>
      <c r="AA38" s="1"/>
      <c r="AB38" s="1"/>
    </row>
    <row r="39" ht="15.75" customHeight="1">
      <c r="A39" s="576">
        <v>40.0</v>
      </c>
      <c r="B39" s="2" t="s">
        <v>5931</v>
      </c>
      <c r="C39" s="62" t="s">
        <v>578</v>
      </c>
      <c r="D39" s="62" t="s">
        <v>3247</v>
      </c>
      <c r="E39" s="573" t="s">
        <v>3041</v>
      </c>
      <c r="F39" s="69" t="s">
        <v>5932</v>
      </c>
      <c r="G39" s="572" t="s">
        <v>5933</v>
      </c>
      <c r="H39" s="577" t="str">
        <f>HYPERLINK("https://mms.geomatics.ucalgary.ca","http://mms.geomatics.ucalgary.ca")</f>
        <v>http://mms.geomatics.ucalgary.ca</v>
      </c>
      <c r="I39" s="572" t="s">
        <v>5934</v>
      </c>
      <c r="J39" s="572"/>
      <c r="K39" s="572"/>
      <c r="L39" s="572"/>
      <c r="M39" s="572"/>
      <c r="N39" s="572"/>
      <c r="O39" s="572"/>
      <c r="P39" s="572"/>
      <c r="Q39" s="572"/>
      <c r="R39" s="572"/>
      <c r="S39" s="572"/>
      <c r="T39" s="572"/>
      <c r="U39" s="572"/>
      <c r="V39" s="572"/>
      <c r="W39" s="572"/>
      <c r="X39" s="572"/>
      <c r="Y39" s="572"/>
      <c r="Z39" s="1"/>
      <c r="AA39" s="1"/>
      <c r="AB39" s="1"/>
    </row>
    <row r="40" ht="15.75" customHeight="1">
      <c r="A40" s="576">
        <v>41.0</v>
      </c>
      <c r="B40" s="572" t="s">
        <v>5935</v>
      </c>
      <c r="C40" s="62" t="s">
        <v>578</v>
      </c>
      <c r="D40" s="62" t="s">
        <v>3247</v>
      </c>
      <c r="E40" s="573" t="s">
        <v>3041</v>
      </c>
      <c r="F40" s="572"/>
      <c r="G40" s="572" t="s">
        <v>5936</v>
      </c>
      <c r="H40" s="577" t="str">
        <f>HYPERLINK("http://emps.exeter.ac.uk/physics-astronomy/research/graphene/","http://emps.exeter.ac.uk/physics-astronomy/research/graphene/")</f>
        <v>http://emps.exeter.ac.uk/physics-astronomy/research/graphene/</v>
      </c>
      <c r="I40" s="572" t="s">
        <v>5937</v>
      </c>
      <c r="J40" s="572"/>
      <c r="K40" s="572"/>
      <c r="L40" s="572"/>
      <c r="M40" s="572"/>
      <c r="N40" s="572"/>
      <c r="O40" s="572"/>
      <c r="P40" s="572"/>
      <c r="Q40" s="572"/>
      <c r="R40" s="572"/>
      <c r="S40" s="572"/>
      <c r="T40" s="572"/>
      <c r="U40" s="572"/>
      <c r="V40" s="572"/>
      <c r="W40" s="572"/>
      <c r="X40" s="572"/>
      <c r="Y40" s="572"/>
      <c r="Z40" s="1"/>
      <c r="AA40" s="1"/>
      <c r="AB40" s="1"/>
    </row>
    <row r="41" ht="15.75" customHeight="1">
      <c r="A41" s="576">
        <v>42.0</v>
      </c>
      <c r="B41" s="572" t="s">
        <v>5938</v>
      </c>
      <c r="C41" s="62" t="s">
        <v>578</v>
      </c>
      <c r="D41" s="62" t="s">
        <v>3247</v>
      </c>
      <c r="E41" s="573" t="s">
        <v>3041</v>
      </c>
      <c r="F41" s="572"/>
      <c r="G41" s="572" t="s">
        <v>5939</v>
      </c>
      <c r="H41" s="577" t="str">
        <f>HYPERLINK("https://connectedeverydaylab.org","http://studiolab.ide.tudelft.nl/connectedeverydaylab/project/")</f>
        <v>http://studiolab.ide.tudelft.nl/connectedeverydaylab/project/</v>
      </c>
      <c r="I41" s="572"/>
      <c r="J41" s="572"/>
      <c r="K41" s="572"/>
      <c r="L41" s="572"/>
      <c r="M41" s="572"/>
      <c r="N41" s="572"/>
      <c r="O41" s="572"/>
      <c r="P41" s="572"/>
      <c r="Q41" s="572"/>
      <c r="R41" s="572"/>
      <c r="S41" s="572"/>
      <c r="T41" s="572"/>
      <c r="U41" s="572"/>
      <c r="V41" s="572"/>
      <c r="W41" s="572"/>
      <c r="X41" s="572"/>
      <c r="Y41" s="572"/>
      <c r="Z41" s="1"/>
      <c r="AA41" s="1"/>
      <c r="AB41" s="1"/>
    </row>
    <row r="42" ht="15.75" customHeight="1">
      <c r="A42" s="576">
        <v>43.0</v>
      </c>
      <c r="B42" s="572" t="s">
        <v>5940</v>
      </c>
      <c r="C42" s="62" t="s">
        <v>578</v>
      </c>
      <c r="D42" s="62" t="s">
        <v>3247</v>
      </c>
      <c r="E42" s="573" t="s">
        <v>3041</v>
      </c>
      <c r="F42" s="572"/>
      <c r="G42" s="572" t="s">
        <v>5941</v>
      </c>
      <c r="H42" s="577" t="str">
        <f>HYPERLINK("https://www1.imperial.ac.uk/ehealth/","https://www1.imperial.ac.uk/ehealth/")</f>
        <v>https://www1.imperial.ac.uk/ehealth/</v>
      </c>
      <c r="I42" s="572"/>
      <c r="J42" s="572"/>
      <c r="K42" s="572"/>
      <c r="L42" s="572"/>
      <c r="M42" s="572"/>
      <c r="N42" s="572"/>
      <c r="O42" s="572"/>
      <c r="P42" s="572"/>
      <c r="Q42" s="572"/>
      <c r="R42" s="572"/>
      <c r="S42" s="572"/>
      <c r="T42" s="572"/>
      <c r="U42" s="572"/>
      <c r="V42" s="572"/>
      <c r="W42" s="572"/>
      <c r="X42" s="572"/>
      <c r="Y42" s="572"/>
      <c r="Z42" s="1"/>
      <c r="AA42" s="1"/>
      <c r="AB42" s="1"/>
    </row>
    <row r="43" ht="15.75" customHeight="1">
      <c r="A43" s="576">
        <v>46.0</v>
      </c>
      <c r="B43" s="578" t="s">
        <v>5942</v>
      </c>
      <c r="C43" s="62" t="s">
        <v>578</v>
      </c>
      <c r="D43" s="62" t="s">
        <v>3247</v>
      </c>
      <c r="E43" s="573" t="s">
        <v>3041</v>
      </c>
      <c r="F43" s="69" t="s">
        <v>5943</v>
      </c>
      <c r="G43" s="572" t="s">
        <v>5944</v>
      </c>
      <c r="H43" s="577" t="str">
        <f>HYPERLINK("https://assist.ncsu.edu","https://assist.ncsu.edu/")</f>
        <v>https://assist.ncsu.edu/</v>
      </c>
      <c r="I43" s="572" t="s">
        <v>5945</v>
      </c>
      <c r="J43" s="572"/>
      <c r="K43" s="572"/>
      <c r="L43" s="572"/>
      <c r="M43" s="572"/>
      <c r="N43" s="572"/>
      <c r="O43" s="572"/>
      <c r="P43" s="572"/>
      <c r="Q43" s="572"/>
      <c r="R43" s="572"/>
      <c r="S43" s="572"/>
      <c r="T43" s="572"/>
      <c r="U43" s="572"/>
      <c r="V43" s="572"/>
      <c r="W43" s="572"/>
      <c r="X43" s="572"/>
      <c r="Y43" s="572"/>
      <c r="Z43" s="1"/>
      <c r="AA43" s="1"/>
      <c r="AB43" s="1"/>
    </row>
    <row r="44" ht="15.75" customHeight="1">
      <c r="A44" s="576">
        <v>56.0</v>
      </c>
      <c r="B44" s="576" t="s">
        <v>5946</v>
      </c>
      <c r="C44" s="62" t="s">
        <v>578</v>
      </c>
      <c r="D44" s="62" t="s">
        <v>3247</v>
      </c>
      <c r="E44" s="573" t="s">
        <v>3041</v>
      </c>
      <c r="F44" s="576"/>
      <c r="G44" s="576" t="s">
        <v>5947</v>
      </c>
      <c r="H44" s="579" t="s">
        <v>5948</v>
      </c>
      <c r="I44" s="576" t="s">
        <v>5949</v>
      </c>
      <c r="J44" s="572"/>
      <c r="K44" s="572"/>
      <c r="L44" s="572"/>
      <c r="M44" s="572"/>
      <c r="N44" s="572"/>
      <c r="O44" s="572"/>
      <c r="P44" s="572"/>
      <c r="Q44" s="572"/>
      <c r="R44" s="572"/>
      <c r="S44" s="572"/>
      <c r="T44" s="572"/>
      <c r="U44" s="572"/>
      <c r="V44" s="572"/>
      <c r="W44" s="572"/>
      <c r="X44" s="572"/>
      <c r="Y44" s="572"/>
      <c r="Z44" s="1"/>
      <c r="AA44" s="1"/>
      <c r="AB44" s="1"/>
    </row>
    <row r="45" ht="15.75" customHeight="1">
      <c r="A45" s="576">
        <v>57.0</v>
      </c>
      <c r="B45" s="576" t="s">
        <v>5950</v>
      </c>
      <c r="C45" s="62" t="s">
        <v>578</v>
      </c>
      <c r="D45" s="62" t="s">
        <v>3247</v>
      </c>
      <c r="E45" s="573" t="s">
        <v>3041</v>
      </c>
      <c r="F45" s="576"/>
      <c r="G45" s="576" t="s">
        <v>5951</v>
      </c>
      <c r="H45" s="579" t="s">
        <v>5952</v>
      </c>
      <c r="I45" s="576" t="s">
        <v>5953</v>
      </c>
      <c r="J45" s="572"/>
      <c r="K45" s="572"/>
      <c r="L45" s="572"/>
      <c r="M45" s="572"/>
      <c r="N45" s="572"/>
      <c r="O45" s="572"/>
      <c r="P45" s="572"/>
      <c r="Q45" s="572"/>
      <c r="R45" s="572"/>
      <c r="S45" s="572"/>
      <c r="T45" s="572"/>
      <c r="U45" s="572"/>
      <c r="V45" s="572"/>
      <c r="W45" s="572"/>
      <c r="X45" s="572"/>
      <c r="Y45" s="572"/>
      <c r="Z45" s="1"/>
      <c r="AA45" s="1"/>
      <c r="AB45" s="1"/>
    </row>
    <row r="46" ht="15.75" customHeight="1">
      <c r="A46" s="576">
        <v>58.0</v>
      </c>
      <c r="B46" s="576" t="s">
        <v>5954</v>
      </c>
      <c r="C46" s="62" t="s">
        <v>578</v>
      </c>
      <c r="D46" s="62" t="s">
        <v>3247</v>
      </c>
      <c r="E46" s="573" t="s">
        <v>3041</v>
      </c>
      <c r="F46" s="576"/>
      <c r="G46" s="576" t="s">
        <v>5955</v>
      </c>
      <c r="H46" s="579" t="s">
        <v>5956</v>
      </c>
      <c r="I46" s="576" t="s">
        <v>5957</v>
      </c>
      <c r="J46" s="572"/>
      <c r="K46" s="572"/>
      <c r="L46" s="572"/>
      <c r="M46" s="572"/>
      <c r="N46" s="572"/>
      <c r="O46" s="572"/>
      <c r="P46" s="572"/>
      <c r="Q46" s="572"/>
      <c r="R46" s="572"/>
      <c r="S46" s="572"/>
      <c r="T46" s="572"/>
      <c r="U46" s="572"/>
      <c r="V46" s="572"/>
      <c r="W46" s="572"/>
      <c r="X46" s="572"/>
      <c r="Y46" s="572"/>
      <c r="Z46" s="1"/>
      <c r="AA46" s="1"/>
      <c r="AB46" s="1"/>
    </row>
    <row r="47" ht="15.75" customHeight="1">
      <c r="A47" s="576">
        <v>59.0</v>
      </c>
      <c r="B47" s="11" t="s">
        <v>5958</v>
      </c>
      <c r="C47" s="62" t="s">
        <v>578</v>
      </c>
      <c r="D47" s="62" t="s">
        <v>3247</v>
      </c>
      <c r="E47" s="573" t="s">
        <v>3041</v>
      </c>
      <c r="F47" s="69" t="s">
        <v>5959</v>
      </c>
      <c r="G47" s="576" t="s">
        <v>5960</v>
      </c>
      <c r="H47" s="579" t="s">
        <v>5961</v>
      </c>
      <c r="I47" s="576"/>
      <c r="J47" s="572"/>
      <c r="K47" s="572"/>
      <c r="L47" s="572"/>
      <c r="M47" s="572"/>
      <c r="N47" s="572"/>
      <c r="O47" s="572"/>
      <c r="P47" s="572"/>
      <c r="Q47" s="572"/>
      <c r="R47" s="572"/>
      <c r="S47" s="572"/>
      <c r="T47" s="572"/>
      <c r="U47" s="572"/>
      <c r="V47" s="572"/>
      <c r="W47" s="572"/>
      <c r="X47" s="572"/>
      <c r="Y47" s="572"/>
      <c r="Z47" s="1"/>
      <c r="AA47" s="1"/>
      <c r="AB47" s="1"/>
    </row>
    <row r="48" ht="15.75" customHeight="1">
      <c r="A48" s="576">
        <v>60.0</v>
      </c>
      <c r="B48" s="576" t="s">
        <v>5962</v>
      </c>
      <c r="C48" s="62" t="s">
        <v>578</v>
      </c>
      <c r="D48" s="62" t="s">
        <v>3247</v>
      </c>
      <c r="E48" s="573" t="s">
        <v>3041</v>
      </c>
      <c r="F48" s="580"/>
      <c r="G48" s="580" t="s">
        <v>5963</v>
      </c>
      <c r="H48" s="581" t="s">
        <v>5964</v>
      </c>
      <c r="I48" s="576"/>
      <c r="J48" s="572"/>
      <c r="K48" s="572"/>
      <c r="L48" s="572"/>
      <c r="M48" s="572"/>
      <c r="N48" s="572"/>
      <c r="O48" s="572"/>
      <c r="P48" s="572"/>
      <c r="Q48" s="572"/>
      <c r="R48" s="572"/>
      <c r="S48" s="572"/>
      <c r="T48" s="572"/>
      <c r="U48" s="572"/>
      <c r="V48" s="572"/>
      <c r="W48" s="572"/>
      <c r="X48" s="572"/>
      <c r="Y48" s="572"/>
      <c r="Z48" s="1"/>
      <c r="AA48" s="1"/>
      <c r="AB48" s="1"/>
    </row>
    <row r="49" ht="15.75" customHeight="1">
      <c r="A49" s="576">
        <v>61.0</v>
      </c>
      <c r="B49" s="11" t="s">
        <v>5965</v>
      </c>
      <c r="C49" s="62" t="s">
        <v>578</v>
      </c>
      <c r="D49" s="62" t="s">
        <v>3247</v>
      </c>
      <c r="E49" s="573" t="s">
        <v>3041</v>
      </c>
      <c r="F49" s="576"/>
      <c r="G49" s="576" t="s">
        <v>5875</v>
      </c>
      <c r="H49" s="579" t="s">
        <v>5966</v>
      </c>
      <c r="I49" s="576" t="s">
        <v>5967</v>
      </c>
      <c r="J49" s="572"/>
      <c r="K49" s="572"/>
      <c r="L49" s="572"/>
      <c r="M49" s="572"/>
      <c r="N49" s="572"/>
      <c r="O49" s="572"/>
      <c r="P49" s="572"/>
      <c r="Q49" s="572"/>
      <c r="R49" s="572"/>
      <c r="S49" s="572"/>
      <c r="T49" s="572"/>
      <c r="U49" s="572"/>
      <c r="V49" s="572"/>
      <c r="W49" s="572"/>
      <c r="X49" s="572"/>
      <c r="Y49" s="572"/>
      <c r="Z49" s="1"/>
      <c r="AA49" s="1"/>
      <c r="AB49" s="1"/>
    </row>
    <row r="50" ht="15.75" customHeight="1">
      <c r="A50" s="576">
        <v>62.0</v>
      </c>
      <c r="B50" s="576" t="s">
        <v>5968</v>
      </c>
      <c r="C50" s="62" t="s">
        <v>652</v>
      </c>
      <c r="D50" s="62" t="s">
        <v>3247</v>
      </c>
      <c r="E50" s="573" t="s">
        <v>3041</v>
      </c>
      <c r="F50" s="576"/>
      <c r="G50" s="576"/>
      <c r="H50" s="579" t="s">
        <v>5969</v>
      </c>
      <c r="I50" s="582" t="s">
        <v>5970</v>
      </c>
      <c r="J50" s="572"/>
      <c r="K50" s="572"/>
      <c r="L50" s="572"/>
      <c r="M50" s="572"/>
      <c r="N50" s="572"/>
      <c r="O50" s="572"/>
      <c r="P50" s="572"/>
      <c r="Q50" s="572"/>
      <c r="R50" s="572"/>
      <c r="S50" s="572"/>
      <c r="T50" s="572"/>
      <c r="U50" s="572"/>
      <c r="V50" s="572"/>
      <c r="W50" s="572"/>
      <c r="X50" s="572"/>
      <c r="Y50" s="572"/>
      <c r="Z50" s="1"/>
      <c r="AA50" s="1"/>
      <c r="AB50" s="1"/>
    </row>
    <row r="51" ht="15.75" customHeight="1">
      <c r="A51" s="576">
        <v>63.0</v>
      </c>
      <c r="B51" s="576" t="s">
        <v>5971</v>
      </c>
      <c r="C51" s="62" t="s">
        <v>578</v>
      </c>
      <c r="D51" s="62" t="s">
        <v>3247</v>
      </c>
      <c r="E51" s="573" t="s">
        <v>3041</v>
      </c>
      <c r="F51" s="576"/>
      <c r="G51" s="576" t="s">
        <v>5898</v>
      </c>
      <c r="H51" s="579" t="s">
        <v>5972</v>
      </c>
      <c r="I51" s="576" t="s">
        <v>5973</v>
      </c>
      <c r="J51" s="572"/>
      <c r="K51" s="572"/>
      <c r="L51" s="572"/>
      <c r="M51" s="572"/>
      <c r="N51" s="572"/>
      <c r="O51" s="572"/>
      <c r="P51" s="572"/>
      <c r="Q51" s="572"/>
      <c r="R51" s="572"/>
      <c r="S51" s="572"/>
      <c r="T51" s="572"/>
      <c r="U51" s="572"/>
      <c r="V51" s="572"/>
      <c r="W51" s="572"/>
      <c r="X51" s="572"/>
      <c r="Y51" s="572"/>
      <c r="Z51" s="1"/>
      <c r="AA51" s="1"/>
      <c r="AB51" s="1"/>
    </row>
    <row r="52" ht="15.75" customHeight="1">
      <c r="A52" s="576">
        <v>64.0</v>
      </c>
      <c r="B52" s="576" t="s">
        <v>5974</v>
      </c>
      <c r="C52" s="62" t="s">
        <v>578</v>
      </c>
      <c r="D52" s="62" t="s">
        <v>3247</v>
      </c>
      <c r="E52" s="573" t="s">
        <v>3041</v>
      </c>
      <c r="F52" s="576"/>
      <c r="G52" s="576" t="s">
        <v>5975</v>
      </c>
      <c r="H52" s="579" t="s">
        <v>5976</v>
      </c>
      <c r="I52" s="576" t="s">
        <v>5977</v>
      </c>
      <c r="J52" s="572"/>
      <c r="K52" s="572"/>
      <c r="L52" s="572"/>
      <c r="M52" s="572"/>
      <c r="N52" s="572"/>
      <c r="O52" s="572"/>
      <c r="P52" s="572"/>
      <c r="Q52" s="572"/>
      <c r="R52" s="572"/>
      <c r="S52" s="572"/>
      <c r="T52" s="572"/>
      <c r="U52" s="572"/>
      <c r="V52" s="572"/>
      <c r="W52" s="572"/>
      <c r="X52" s="572"/>
      <c r="Y52" s="572"/>
      <c r="Z52" s="1"/>
      <c r="AA52" s="1"/>
      <c r="AB52" s="1"/>
    </row>
    <row r="53" ht="15.75" customHeight="1">
      <c r="A53" s="576">
        <v>65.0</v>
      </c>
      <c r="B53" s="576" t="s">
        <v>5978</v>
      </c>
      <c r="C53" s="62" t="s">
        <v>578</v>
      </c>
      <c r="D53" s="62" t="s">
        <v>3247</v>
      </c>
      <c r="E53" s="573" t="s">
        <v>3041</v>
      </c>
      <c r="F53" s="576"/>
      <c r="G53" s="576" t="s">
        <v>5979</v>
      </c>
      <c r="H53" s="579" t="s">
        <v>5980</v>
      </c>
      <c r="I53" s="576"/>
      <c r="J53" s="572"/>
      <c r="K53" s="572"/>
      <c r="L53" s="572"/>
      <c r="M53" s="572"/>
      <c r="N53" s="572"/>
      <c r="O53" s="572"/>
      <c r="P53" s="572"/>
      <c r="Q53" s="572"/>
      <c r="R53" s="572"/>
      <c r="S53" s="572"/>
      <c r="T53" s="572"/>
      <c r="U53" s="572"/>
      <c r="V53" s="572"/>
      <c r="W53" s="572"/>
      <c r="X53" s="572"/>
      <c r="Y53" s="572"/>
      <c r="Z53" s="1"/>
      <c r="AA53" s="1"/>
      <c r="AB53" s="1"/>
    </row>
    <row r="54" ht="15.75" customHeight="1">
      <c r="A54" s="576">
        <v>66.0</v>
      </c>
      <c r="B54" s="11" t="s">
        <v>5981</v>
      </c>
      <c r="C54" s="62" t="s">
        <v>578</v>
      </c>
      <c r="D54" s="62" t="s">
        <v>3247</v>
      </c>
      <c r="E54" s="573" t="s">
        <v>3041</v>
      </c>
      <c r="F54" s="69" t="s">
        <v>5982</v>
      </c>
      <c r="G54" s="576" t="s">
        <v>5983</v>
      </c>
      <c r="H54" s="579" t="s">
        <v>5984</v>
      </c>
      <c r="I54" s="576" t="s">
        <v>5985</v>
      </c>
      <c r="J54" s="572"/>
      <c r="K54" s="572"/>
      <c r="L54" s="572"/>
      <c r="M54" s="572"/>
      <c r="N54" s="572"/>
      <c r="O54" s="572"/>
      <c r="P54" s="572"/>
      <c r="Q54" s="572"/>
      <c r="R54" s="572"/>
      <c r="S54" s="572"/>
      <c r="T54" s="572"/>
      <c r="U54" s="572"/>
      <c r="V54" s="572"/>
      <c r="W54" s="572"/>
      <c r="X54" s="572"/>
      <c r="Y54" s="572"/>
      <c r="Z54" s="1"/>
      <c r="AA54" s="1"/>
      <c r="AB54" s="1"/>
    </row>
    <row r="55" ht="15.75" customHeight="1">
      <c r="A55" s="576">
        <v>67.0</v>
      </c>
      <c r="B55" s="11" t="s">
        <v>5986</v>
      </c>
      <c r="C55" s="62" t="s">
        <v>578</v>
      </c>
      <c r="D55" s="62" t="s">
        <v>3247</v>
      </c>
      <c r="E55" s="573" t="s">
        <v>3041</v>
      </c>
      <c r="F55" s="69" t="s">
        <v>5987</v>
      </c>
      <c r="G55" s="576" t="s">
        <v>5988</v>
      </c>
      <c r="H55" s="579" t="s">
        <v>5989</v>
      </c>
      <c r="I55" s="576" t="s">
        <v>5990</v>
      </c>
      <c r="J55" s="572"/>
      <c r="K55" s="572"/>
      <c r="L55" s="572"/>
      <c r="M55" s="572"/>
      <c r="N55" s="572"/>
      <c r="O55" s="572"/>
      <c r="P55" s="572"/>
      <c r="Q55" s="572"/>
      <c r="R55" s="572"/>
      <c r="S55" s="572"/>
      <c r="T55" s="572"/>
      <c r="U55" s="572"/>
      <c r="V55" s="572"/>
      <c r="W55" s="572"/>
      <c r="X55" s="572"/>
      <c r="Y55" s="572"/>
      <c r="Z55" s="1"/>
      <c r="AA55" s="1"/>
      <c r="AB55" s="1"/>
    </row>
    <row r="56" ht="15.75" customHeight="1">
      <c r="A56" s="576">
        <v>68.0</v>
      </c>
      <c r="B56" s="576" t="s">
        <v>5991</v>
      </c>
      <c r="C56" s="62" t="s">
        <v>578</v>
      </c>
      <c r="D56" s="62" t="s">
        <v>3247</v>
      </c>
      <c r="E56" s="573" t="s">
        <v>3041</v>
      </c>
      <c r="F56" s="576"/>
      <c r="G56" s="576" t="s">
        <v>5992</v>
      </c>
      <c r="H56" s="579" t="s">
        <v>5993</v>
      </c>
      <c r="I56" s="576" t="s">
        <v>5994</v>
      </c>
      <c r="J56" s="572"/>
      <c r="K56" s="572"/>
      <c r="L56" s="572"/>
      <c r="M56" s="572"/>
      <c r="N56" s="572"/>
      <c r="O56" s="572"/>
      <c r="P56" s="572"/>
      <c r="Q56" s="572"/>
      <c r="R56" s="572"/>
      <c r="S56" s="572"/>
      <c r="T56" s="572"/>
      <c r="U56" s="572"/>
      <c r="V56" s="572"/>
      <c r="W56" s="572"/>
      <c r="X56" s="572"/>
      <c r="Y56" s="572"/>
      <c r="Z56" s="1"/>
      <c r="AA56" s="1"/>
      <c r="AB56" s="1"/>
    </row>
    <row r="57" ht="15.75" customHeight="1">
      <c r="A57" s="576">
        <v>69.0</v>
      </c>
      <c r="B57" s="11" t="s">
        <v>5995</v>
      </c>
      <c r="C57" s="62" t="s">
        <v>578</v>
      </c>
      <c r="D57" s="62" t="s">
        <v>3247</v>
      </c>
      <c r="E57" s="573" t="s">
        <v>3041</v>
      </c>
      <c r="F57" s="69" t="s">
        <v>5996</v>
      </c>
      <c r="G57" s="576" t="s">
        <v>5997</v>
      </c>
      <c r="H57" s="579" t="s">
        <v>5998</v>
      </c>
      <c r="I57" s="576" t="s">
        <v>5999</v>
      </c>
      <c r="J57" s="572"/>
      <c r="K57" s="572"/>
      <c r="L57" s="572"/>
      <c r="M57" s="572"/>
      <c r="N57" s="572"/>
      <c r="O57" s="572"/>
      <c r="P57" s="572"/>
      <c r="Q57" s="572"/>
      <c r="R57" s="572"/>
      <c r="S57" s="572"/>
      <c r="T57" s="572"/>
      <c r="U57" s="572"/>
      <c r="V57" s="572"/>
      <c r="W57" s="572"/>
      <c r="X57" s="572"/>
      <c r="Y57" s="572"/>
      <c r="Z57" s="1"/>
      <c r="AA57" s="1"/>
      <c r="AB57" s="1"/>
    </row>
    <row r="58" ht="15.75" customHeight="1">
      <c r="A58" s="576">
        <v>70.0</v>
      </c>
      <c r="B58" s="576" t="s">
        <v>3736</v>
      </c>
      <c r="C58" s="62" t="s">
        <v>652</v>
      </c>
      <c r="D58" s="62" t="s">
        <v>3247</v>
      </c>
      <c r="E58" s="573" t="s">
        <v>3041</v>
      </c>
      <c r="F58" s="572"/>
      <c r="G58" s="572"/>
      <c r="H58" s="581" t="s">
        <v>6000</v>
      </c>
      <c r="I58" s="576" t="s">
        <v>6001</v>
      </c>
      <c r="J58" s="572"/>
      <c r="K58" s="572"/>
      <c r="L58" s="572"/>
      <c r="M58" s="572"/>
      <c r="N58" s="572"/>
      <c r="O58" s="572"/>
      <c r="P58" s="572"/>
      <c r="Q58" s="572"/>
      <c r="R58" s="572"/>
      <c r="S58" s="572"/>
      <c r="T58" s="572"/>
      <c r="U58" s="572"/>
      <c r="V58" s="572"/>
      <c r="W58" s="572"/>
      <c r="X58" s="572"/>
      <c r="Y58" s="572"/>
      <c r="Z58" s="1"/>
      <c r="AA58" s="1"/>
      <c r="AB58" s="1"/>
    </row>
    <row r="59" ht="15.75" customHeight="1">
      <c r="A59" s="576">
        <v>71.0</v>
      </c>
      <c r="B59" s="576" t="s">
        <v>6002</v>
      </c>
      <c r="C59" s="62" t="s">
        <v>578</v>
      </c>
      <c r="D59" s="62" t="s">
        <v>3247</v>
      </c>
      <c r="E59" s="573" t="s">
        <v>3041</v>
      </c>
      <c r="F59" s="576"/>
      <c r="G59" s="576" t="s">
        <v>6003</v>
      </c>
      <c r="H59" s="579" t="s">
        <v>6004</v>
      </c>
      <c r="I59" s="576" t="s">
        <v>6005</v>
      </c>
      <c r="J59" s="572"/>
      <c r="K59" s="572"/>
      <c r="L59" s="572"/>
      <c r="M59" s="572"/>
      <c r="N59" s="572"/>
      <c r="O59" s="572"/>
      <c r="P59" s="572"/>
      <c r="Q59" s="572"/>
      <c r="R59" s="572"/>
      <c r="S59" s="572"/>
      <c r="T59" s="572"/>
      <c r="U59" s="572"/>
      <c r="V59" s="572"/>
      <c r="W59" s="572"/>
      <c r="X59" s="572"/>
      <c r="Y59" s="572"/>
      <c r="Z59" s="1"/>
      <c r="AA59" s="1"/>
      <c r="AB59" s="1"/>
    </row>
    <row r="60" ht="15.75" customHeight="1">
      <c r="A60" s="576">
        <v>72.0</v>
      </c>
      <c r="B60" s="576" t="s">
        <v>6006</v>
      </c>
      <c r="C60" s="62" t="s">
        <v>1006</v>
      </c>
      <c r="D60" s="62" t="s">
        <v>506</v>
      </c>
      <c r="E60" s="573" t="s">
        <v>5861</v>
      </c>
      <c r="F60" s="572"/>
      <c r="G60" s="572"/>
      <c r="H60" s="579" t="s">
        <v>6007</v>
      </c>
      <c r="I60" s="576" t="s">
        <v>6008</v>
      </c>
      <c r="J60" s="572"/>
      <c r="K60" s="572"/>
      <c r="L60" s="572"/>
      <c r="M60" s="572"/>
      <c r="N60" s="572"/>
      <c r="O60" s="572"/>
      <c r="P60" s="572"/>
      <c r="Q60" s="572"/>
      <c r="R60" s="572"/>
      <c r="S60" s="572"/>
      <c r="T60" s="572"/>
      <c r="U60" s="572"/>
      <c r="V60" s="572"/>
      <c r="W60" s="572"/>
      <c r="X60" s="572"/>
      <c r="Y60" s="572"/>
      <c r="Z60" s="1"/>
      <c r="AA60" s="1"/>
      <c r="AB60" s="1"/>
    </row>
    <row r="61" ht="15.75" customHeight="1">
      <c r="A61" s="576">
        <v>73.0</v>
      </c>
      <c r="B61" s="576" t="s">
        <v>6009</v>
      </c>
      <c r="C61" s="62" t="s">
        <v>578</v>
      </c>
      <c r="D61" s="62" t="s">
        <v>3247</v>
      </c>
      <c r="E61" s="573" t="s">
        <v>3041</v>
      </c>
      <c r="F61" s="576"/>
      <c r="G61" s="576" t="s">
        <v>6010</v>
      </c>
      <c r="H61" s="579" t="s">
        <v>6011</v>
      </c>
      <c r="I61" s="576" t="s">
        <v>6012</v>
      </c>
      <c r="J61" s="572"/>
      <c r="K61" s="572"/>
      <c r="L61" s="572"/>
      <c r="M61" s="572"/>
      <c r="N61" s="572"/>
      <c r="O61" s="572"/>
      <c r="P61" s="572"/>
      <c r="Q61" s="572"/>
      <c r="R61" s="572"/>
      <c r="S61" s="572"/>
      <c r="T61" s="572"/>
      <c r="U61" s="572"/>
      <c r="V61" s="572"/>
      <c r="W61" s="572"/>
      <c r="X61" s="572"/>
      <c r="Y61" s="572"/>
      <c r="Z61" s="1"/>
      <c r="AA61" s="1"/>
      <c r="AB61" s="1"/>
    </row>
    <row r="62" ht="15.75" customHeight="1">
      <c r="A62" s="576">
        <v>74.0</v>
      </c>
      <c r="B62" s="576" t="s">
        <v>6013</v>
      </c>
      <c r="C62" s="62" t="s">
        <v>578</v>
      </c>
      <c r="D62" s="62" t="s">
        <v>3247</v>
      </c>
      <c r="E62" s="573" t="s">
        <v>3041</v>
      </c>
      <c r="F62" s="572"/>
      <c r="G62" s="572" t="s">
        <v>6014</v>
      </c>
      <c r="H62" s="577" t="s">
        <v>6015</v>
      </c>
      <c r="I62" s="576" t="s">
        <v>6016</v>
      </c>
      <c r="J62" s="572"/>
      <c r="K62" s="572"/>
      <c r="L62" s="572"/>
      <c r="M62" s="572"/>
      <c r="N62" s="572"/>
      <c r="O62" s="572"/>
      <c r="P62" s="572"/>
      <c r="Q62" s="572"/>
      <c r="R62" s="572"/>
      <c r="S62" s="572"/>
      <c r="T62" s="572"/>
      <c r="U62" s="572"/>
      <c r="V62" s="572"/>
      <c r="W62" s="572"/>
      <c r="X62" s="572"/>
      <c r="Y62" s="572"/>
      <c r="Z62" s="1"/>
      <c r="AA62" s="1"/>
      <c r="AB62" s="1"/>
    </row>
    <row r="63" ht="15.75" customHeight="1">
      <c r="A63" s="576">
        <v>75.0</v>
      </c>
      <c r="B63" s="576" t="s">
        <v>6017</v>
      </c>
      <c r="C63" s="62" t="s">
        <v>578</v>
      </c>
      <c r="D63" s="62" t="s">
        <v>3247</v>
      </c>
      <c r="E63" s="573" t="s">
        <v>3041</v>
      </c>
      <c r="F63" s="576"/>
      <c r="G63" s="576" t="s">
        <v>6018</v>
      </c>
      <c r="H63" s="579" t="s">
        <v>6019</v>
      </c>
      <c r="I63" s="576" t="s">
        <v>6020</v>
      </c>
      <c r="J63" s="572"/>
      <c r="K63" s="572"/>
      <c r="L63" s="572"/>
      <c r="M63" s="572"/>
      <c r="N63" s="572"/>
      <c r="O63" s="572"/>
      <c r="P63" s="572"/>
      <c r="Q63" s="572"/>
      <c r="R63" s="572"/>
      <c r="S63" s="572"/>
      <c r="T63" s="572"/>
      <c r="U63" s="572"/>
      <c r="V63" s="572"/>
      <c r="W63" s="572"/>
      <c r="X63" s="572"/>
      <c r="Y63" s="572"/>
      <c r="Z63" s="1"/>
      <c r="AA63" s="1"/>
      <c r="AB63" s="1"/>
    </row>
    <row r="64" ht="15.75" customHeight="1">
      <c r="A64" s="576">
        <v>76.0</v>
      </c>
      <c r="B64" s="576" t="s">
        <v>6021</v>
      </c>
      <c r="C64" s="62" t="s">
        <v>610</v>
      </c>
      <c r="D64" s="62" t="s">
        <v>3247</v>
      </c>
      <c r="E64" s="573" t="s">
        <v>3041</v>
      </c>
      <c r="F64" s="576"/>
      <c r="G64" s="576" t="s">
        <v>509</v>
      </c>
      <c r="H64" s="579" t="s">
        <v>6022</v>
      </c>
      <c r="I64" s="576" t="s">
        <v>6023</v>
      </c>
      <c r="J64" s="572"/>
      <c r="K64" s="572"/>
      <c r="L64" s="572"/>
      <c r="M64" s="572"/>
      <c r="N64" s="572"/>
      <c r="O64" s="572"/>
      <c r="P64" s="572"/>
      <c r="Q64" s="572"/>
      <c r="R64" s="572"/>
      <c r="S64" s="572"/>
      <c r="T64" s="572"/>
      <c r="U64" s="572"/>
      <c r="V64" s="572"/>
      <c r="W64" s="572"/>
      <c r="X64" s="572"/>
      <c r="Y64" s="572"/>
      <c r="Z64" s="1"/>
      <c r="AA64" s="1"/>
      <c r="AB64" s="1"/>
    </row>
    <row r="65" ht="15.75" customHeight="1">
      <c r="A65" s="576">
        <v>78.0</v>
      </c>
      <c r="B65" s="576" t="s">
        <v>6024</v>
      </c>
      <c r="C65" s="62" t="s">
        <v>1006</v>
      </c>
      <c r="D65" s="62" t="s">
        <v>3247</v>
      </c>
      <c r="E65" s="573" t="s">
        <v>3041</v>
      </c>
      <c r="F65" s="576"/>
      <c r="G65" s="576" t="s">
        <v>6025</v>
      </c>
      <c r="H65" s="579" t="s">
        <v>6026</v>
      </c>
      <c r="I65" s="576" t="s">
        <v>6027</v>
      </c>
      <c r="J65" s="572"/>
      <c r="K65" s="572"/>
      <c r="L65" s="572"/>
      <c r="M65" s="572"/>
      <c r="N65" s="572"/>
      <c r="O65" s="572"/>
      <c r="P65" s="572"/>
      <c r="Q65" s="572"/>
      <c r="R65" s="572"/>
      <c r="S65" s="572"/>
      <c r="T65" s="572"/>
      <c r="U65" s="572"/>
      <c r="V65" s="572"/>
      <c r="W65" s="572"/>
      <c r="X65" s="572"/>
      <c r="Y65" s="572"/>
      <c r="Z65" s="1"/>
      <c r="AA65" s="1"/>
      <c r="AB65" s="1"/>
    </row>
    <row r="66" ht="15.75" customHeight="1">
      <c r="A66" s="576">
        <v>79.0</v>
      </c>
      <c r="B66" s="576" t="s">
        <v>6028</v>
      </c>
      <c r="C66" s="62" t="s">
        <v>578</v>
      </c>
      <c r="D66" s="62" t="s">
        <v>3247</v>
      </c>
      <c r="E66" s="573" t="s">
        <v>3041</v>
      </c>
      <c r="F66" s="572"/>
      <c r="G66" s="576" t="s">
        <v>6029</v>
      </c>
      <c r="H66" s="577" t="s">
        <v>6030</v>
      </c>
      <c r="I66" s="576" t="s">
        <v>6031</v>
      </c>
      <c r="J66" s="572"/>
      <c r="K66" s="572"/>
      <c r="L66" s="572"/>
      <c r="M66" s="572"/>
      <c r="N66" s="572"/>
      <c r="O66" s="572"/>
      <c r="P66" s="572"/>
      <c r="Q66" s="572"/>
      <c r="R66" s="572"/>
      <c r="S66" s="572"/>
      <c r="T66" s="572"/>
      <c r="U66" s="572"/>
      <c r="V66" s="572"/>
      <c r="W66" s="572"/>
      <c r="X66" s="572"/>
      <c r="Y66" s="572"/>
      <c r="Z66" s="1"/>
      <c r="AA66" s="1"/>
      <c r="AB66" s="1"/>
    </row>
    <row r="67" ht="15.75" customHeight="1">
      <c r="A67" s="576">
        <v>80.0</v>
      </c>
      <c r="B67" s="576" t="s">
        <v>6032</v>
      </c>
      <c r="C67" s="62" t="s">
        <v>578</v>
      </c>
      <c r="D67" s="62" t="s">
        <v>3247</v>
      </c>
      <c r="E67" s="573" t="s">
        <v>3041</v>
      </c>
      <c r="F67" s="576"/>
      <c r="G67" s="576" t="s">
        <v>6033</v>
      </c>
      <c r="H67" s="579" t="s">
        <v>6034</v>
      </c>
      <c r="I67" s="576" t="s">
        <v>6035</v>
      </c>
      <c r="J67" s="572"/>
      <c r="K67" s="572"/>
      <c r="L67" s="572"/>
      <c r="M67" s="572"/>
      <c r="N67" s="572"/>
      <c r="O67" s="572"/>
      <c r="P67" s="572"/>
      <c r="Q67" s="572"/>
      <c r="R67" s="572"/>
      <c r="S67" s="572"/>
      <c r="T67" s="572"/>
      <c r="U67" s="572"/>
      <c r="V67" s="572"/>
      <c r="W67" s="572"/>
      <c r="X67" s="572"/>
      <c r="Y67" s="572"/>
      <c r="Z67" s="1"/>
      <c r="AA67" s="1"/>
      <c r="AB67" s="1"/>
    </row>
    <row r="68" ht="15.75" customHeight="1">
      <c r="A68" s="576">
        <v>81.0</v>
      </c>
      <c r="B68" s="576" t="s">
        <v>6036</v>
      </c>
      <c r="C68" s="62" t="s">
        <v>578</v>
      </c>
      <c r="D68" s="62" t="s">
        <v>3247</v>
      </c>
      <c r="E68" s="573" t="s">
        <v>3041</v>
      </c>
      <c r="F68" s="572"/>
      <c r="G68" s="576" t="s">
        <v>6037</v>
      </c>
      <c r="H68" s="577" t="s">
        <v>6038</v>
      </c>
      <c r="I68" s="576" t="s">
        <v>6039</v>
      </c>
      <c r="J68" s="572"/>
      <c r="K68" s="572"/>
      <c r="L68" s="572"/>
      <c r="M68" s="572"/>
      <c r="N68" s="572"/>
      <c r="O68" s="572"/>
      <c r="P68" s="572"/>
      <c r="Q68" s="572"/>
      <c r="R68" s="572"/>
      <c r="S68" s="572"/>
      <c r="T68" s="572"/>
      <c r="U68" s="572"/>
      <c r="V68" s="572"/>
      <c r="W68" s="572"/>
      <c r="X68" s="572"/>
      <c r="Y68" s="572"/>
      <c r="Z68" s="1"/>
      <c r="AA68" s="1"/>
      <c r="AB68" s="1"/>
    </row>
    <row r="69" ht="15.75" customHeight="1">
      <c r="A69" s="576">
        <v>82.0</v>
      </c>
      <c r="B69" s="572" t="s">
        <v>6040</v>
      </c>
      <c r="C69" s="62" t="s">
        <v>578</v>
      </c>
      <c r="D69" s="62" t="s">
        <v>3247</v>
      </c>
      <c r="E69" s="573" t="s">
        <v>3041</v>
      </c>
      <c r="F69" s="572"/>
      <c r="G69" s="572" t="s">
        <v>6041</v>
      </c>
      <c r="H69" s="577" t="s">
        <v>6042</v>
      </c>
      <c r="I69" s="572" t="s">
        <v>6043</v>
      </c>
      <c r="J69" s="572"/>
      <c r="K69" s="572"/>
      <c r="L69" s="572"/>
      <c r="M69" s="572"/>
      <c r="N69" s="572"/>
      <c r="O69" s="572"/>
      <c r="P69" s="572"/>
      <c r="Q69" s="572"/>
      <c r="R69" s="572"/>
      <c r="S69" s="572"/>
      <c r="T69" s="572"/>
      <c r="U69" s="572"/>
      <c r="V69" s="572"/>
      <c r="W69" s="572"/>
      <c r="X69" s="572"/>
      <c r="Y69" s="572"/>
      <c r="Z69" s="1"/>
      <c r="AA69" s="1"/>
      <c r="AB69" s="1"/>
    </row>
    <row r="70" ht="15.75" customHeight="1">
      <c r="A70" s="576">
        <v>83.0</v>
      </c>
      <c r="B70" s="572" t="s">
        <v>6044</v>
      </c>
      <c r="C70" s="62" t="s">
        <v>578</v>
      </c>
      <c r="D70" s="62" t="s">
        <v>3247</v>
      </c>
      <c r="E70" s="573" t="s">
        <v>3041</v>
      </c>
      <c r="F70" s="572"/>
      <c r="G70" s="572" t="s">
        <v>6045</v>
      </c>
      <c r="H70" s="577" t="s">
        <v>6046</v>
      </c>
      <c r="I70" s="572" t="s">
        <v>6047</v>
      </c>
      <c r="J70" s="572"/>
      <c r="K70" s="572"/>
      <c r="L70" s="572"/>
      <c r="M70" s="572"/>
      <c r="N70" s="572"/>
      <c r="O70" s="572"/>
      <c r="P70" s="572"/>
      <c r="Q70" s="572"/>
      <c r="R70" s="572"/>
      <c r="S70" s="572"/>
      <c r="T70" s="572"/>
      <c r="U70" s="572"/>
      <c r="V70" s="572"/>
      <c r="W70" s="572"/>
      <c r="X70" s="572"/>
      <c r="Y70" s="572"/>
      <c r="Z70" s="1"/>
      <c r="AA70" s="1"/>
      <c r="AB70" s="1"/>
    </row>
    <row r="71" ht="15.75" customHeight="1">
      <c r="A71" s="576">
        <v>84.0</v>
      </c>
      <c r="B71" s="572" t="s">
        <v>6048</v>
      </c>
      <c r="C71" s="62" t="s">
        <v>578</v>
      </c>
      <c r="D71" s="62" t="s">
        <v>3247</v>
      </c>
      <c r="E71" s="573" t="s">
        <v>3041</v>
      </c>
      <c r="F71" s="580"/>
      <c r="G71" s="477" t="s">
        <v>6049</v>
      </c>
      <c r="H71" s="577" t="s">
        <v>6050</v>
      </c>
      <c r="I71" s="572" t="s">
        <v>6051</v>
      </c>
      <c r="J71" s="572"/>
      <c r="K71" s="572"/>
      <c r="L71" s="572"/>
      <c r="M71" s="572"/>
      <c r="N71" s="572"/>
      <c r="O71" s="572"/>
      <c r="P71" s="572"/>
      <c r="Q71" s="572"/>
      <c r="R71" s="572"/>
      <c r="S71" s="572"/>
      <c r="T71" s="572"/>
      <c r="U71" s="572"/>
      <c r="V71" s="572"/>
      <c r="W71" s="572"/>
      <c r="X71" s="572"/>
      <c r="Y71" s="572"/>
      <c r="Z71" s="1"/>
      <c r="AA71" s="1"/>
      <c r="AB71" s="1"/>
    </row>
    <row r="72" ht="15.75" customHeight="1">
      <c r="A72" s="576">
        <v>85.0</v>
      </c>
      <c r="B72" s="572" t="s">
        <v>6052</v>
      </c>
      <c r="C72" s="62" t="s">
        <v>578</v>
      </c>
      <c r="D72" s="62" t="s">
        <v>3247</v>
      </c>
      <c r="E72" s="573" t="s">
        <v>3041</v>
      </c>
      <c r="F72" s="572"/>
      <c r="G72" s="572" t="s">
        <v>6053</v>
      </c>
      <c r="H72" s="577" t="s">
        <v>6054</v>
      </c>
      <c r="I72" s="572"/>
      <c r="J72" s="572"/>
      <c r="K72" s="572"/>
      <c r="L72" s="572"/>
      <c r="M72" s="572"/>
      <c r="N72" s="572"/>
      <c r="O72" s="572"/>
      <c r="P72" s="572"/>
      <c r="Q72" s="572"/>
      <c r="R72" s="572"/>
      <c r="S72" s="572"/>
      <c r="T72" s="572"/>
      <c r="U72" s="572"/>
      <c r="V72" s="572"/>
      <c r="W72" s="572"/>
      <c r="X72" s="572"/>
      <c r="Y72" s="572"/>
      <c r="Z72" s="1"/>
      <c r="AA72" s="1"/>
      <c r="AB72" s="1"/>
    </row>
    <row r="73" ht="15.75" customHeight="1">
      <c r="A73" s="576">
        <v>86.0</v>
      </c>
      <c r="B73" s="572" t="s">
        <v>6055</v>
      </c>
      <c r="C73" s="62" t="s">
        <v>578</v>
      </c>
      <c r="D73" s="62" t="s">
        <v>3247</v>
      </c>
      <c r="E73" s="573" t="s">
        <v>3041</v>
      </c>
      <c r="F73" s="572"/>
      <c r="G73" s="572" t="s">
        <v>6056</v>
      </c>
      <c r="H73" s="577" t="s">
        <v>6057</v>
      </c>
      <c r="I73" s="572" t="s">
        <v>6058</v>
      </c>
      <c r="J73" s="572"/>
      <c r="K73" s="572"/>
      <c r="L73" s="572"/>
      <c r="M73" s="572"/>
      <c r="N73" s="572"/>
      <c r="O73" s="572"/>
      <c r="P73" s="572"/>
      <c r="Q73" s="572"/>
      <c r="R73" s="572"/>
      <c r="S73" s="572"/>
      <c r="T73" s="572"/>
      <c r="U73" s="572"/>
      <c r="V73" s="572"/>
      <c r="W73" s="572"/>
      <c r="X73" s="572"/>
      <c r="Y73" s="572"/>
      <c r="Z73" s="1"/>
      <c r="AA73" s="1"/>
      <c r="AB73" s="1"/>
    </row>
    <row r="74" ht="15.75" customHeight="1">
      <c r="A74" s="576">
        <v>87.0</v>
      </c>
      <c r="B74" s="572" t="s">
        <v>6059</v>
      </c>
      <c r="C74" s="62" t="s">
        <v>578</v>
      </c>
      <c r="D74" s="62" t="s">
        <v>3247</v>
      </c>
      <c r="E74" s="573" t="s">
        <v>3041</v>
      </c>
      <c r="F74" s="572"/>
      <c r="G74" s="572" t="s">
        <v>6060</v>
      </c>
      <c r="H74" s="577" t="s">
        <v>6061</v>
      </c>
      <c r="I74" s="572" t="s">
        <v>6062</v>
      </c>
      <c r="J74" s="572"/>
      <c r="K74" s="572"/>
      <c r="L74" s="572"/>
      <c r="M74" s="572"/>
      <c r="N74" s="572"/>
      <c r="O74" s="572"/>
      <c r="P74" s="572"/>
      <c r="Q74" s="572"/>
      <c r="R74" s="572"/>
      <c r="S74" s="572"/>
      <c r="T74" s="572"/>
      <c r="U74" s="572"/>
      <c r="V74" s="572"/>
      <c r="W74" s="572"/>
      <c r="X74" s="572"/>
      <c r="Y74" s="572"/>
      <c r="Z74" s="1"/>
      <c r="AA74" s="1"/>
      <c r="AB74" s="1"/>
    </row>
    <row r="75" ht="15.75" customHeight="1">
      <c r="A75" s="576">
        <v>88.0</v>
      </c>
      <c r="B75" s="572" t="s">
        <v>6063</v>
      </c>
      <c r="C75" s="62" t="s">
        <v>6064</v>
      </c>
      <c r="D75" s="62" t="s">
        <v>3247</v>
      </c>
      <c r="E75" s="573" t="s">
        <v>3041</v>
      </c>
      <c r="F75" s="572"/>
      <c r="G75" s="572" t="s">
        <v>6065</v>
      </c>
      <c r="H75" s="577" t="s">
        <v>6066</v>
      </c>
      <c r="I75" s="572" t="s">
        <v>6067</v>
      </c>
      <c r="J75" s="572"/>
      <c r="K75" s="572"/>
      <c r="L75" s="572"/>
      <c r="M75" s="572"/>
      <c r="N75" s="572"/>
      <c r="O75" s="572"/>
      <c r="P75" s="572"/>
      <c r="Q75" s="572"/>
      <c r="R75" s="572"/>
      <c r="S75" s="572"/>
      <c r="T75" s="572"/>
      <c r="U75" s="572"/>
      <c r="V75" s="572"/>
      <c r="W75" s="572"/>
      <c r="X75" s="572"/>
      <c r="Y75" s="572"/>
      <c r="Z75" s="1"/>
      <c r="AA75" s="1"/>
      <c r="AB75" s="1"/>
    </row>
    <row r="76" ht="15.75" customHeight="1">
      <c r="A76" s="576">
        <v>89.0</v>
      </c>
      <c r="B76" s="572" t="s">
        <v>6068</v>
      </c>
      <c r="C76" s="62" t="s">
        <v>578</v>
      </c>
      <c r="D76" s="62" t="s">
        <v>3247</v>
      </c>
      <c r="E76" s="573" t="s">
        <v>3041</v>
      </c>
      <c r="F76" s="572"/>
      <c r="G76" s="572" t="s">
        <v>6069</v>
      </c>
      <c r="H76" s="577" t="s">
        <v>6070</v>
      </c>
      <c r="I76" s="572" t="s">
        <v>6071</v>
      </c>
      <c r="J76" s="572"/>
      <c r="K76" s="572"/>
      <c r="L76" s="572"/>
      <c r="M76" s="572"/>
      <c r="N76" s="572"/>
      <c r="O76" s="572"/>
      <c r="P76" s="572"/>
      <c r="Q76" s="572"/>
      <c r="R76" s="572"/>
      <c r="S76" s="572"/>
      <c r="T76" s="572"/>
      <c r="U76" s="572"/>
      <c r="V76" s="572"/>
      <c r="W76" s="572"/>
      <c r="X76" s="572"/>
      <c r="Y76" s="572"/>
      <c r="Z76" s="1"/>
      <c r="AA76" s="1"/>
      <c r="AB76" s="1"/>
    </row>
    <row r="77" ht="15.75" customHeight="1">
      <c r="A77" s="576">
        <v>90.0</v>
      </c>
      <c r="B77" s="572" t="s">
        <v>6072</v>
      </c>
      <c r="C77" s="149" t="s">
        <v>578</v>
      </c>
      <c r="D77" s="62" t="s">
        <v>3247</v>
      </c>
      <c r="E77" s="573" t="s">
        <v>3041</v>
      </c>
      <c r="F77" s="572"/>
      <c r="G77" s="2"/>
      <c r="H77" s="577" t="s">
        <v>6073</v>
      </c>
      <c r="I77" s="572" t="s">
        <v>6074</v>
      </c>
      <c r="J77" s="572"/>
      <c r="K77" s="572"/>
      <c r="L77" s="572"/>
      <c r="M77" s="572"/>
      <c r="N77" s="572"/>
      <c r="O77" s="572"/>
      <c r="P77" s="572"/>
      <c r="Q77" s="572"/>
      <c r="R77" s="572"/>
      <c r="S77" s="572"/>
      <c r="T77" s="572"/>
      <c r="U77" s="572"/>
      <c r="V77" s="572"/>
      <c r="W77" s="572"/>
      <c r="X77" s="572"/>
      <c r="Y77" s="572"/>
      <c r="Z77" s="1"/>
      <c r="AA77" s="1"/>
      <c r="AB77" s="1"/>
    </row>
    <row r="78" ht="15.75" customHeight="1">
      <c r="A78" s="576">
        <v>91.0</v>
      </c>
      <c r="B78" s="572" t="s">
        <v>6075</v>
      </c>
      <c r="C78" s="62" t="s">
        <v>578</v>
      </c>
      <c r="D78" s="62" t="s">
        <v>3247</v>
      </c>
      <c r="E78" s="573" t="s">
        <v>3041</v>
      </c>
      <c r="F78" s="572"/>
      <c r="G78" s="572" t="s">
        <v>6076</v>
      </c>
      <c r="H78" s="577" t="s">
        <v>6077</v>
      </c>
      <c r="I78" s="572" t="s">
        <v>6078</v>
      </c>
      <c r="J78" s="572"/>
      <c r="K78" s="572"/>
      <c r="L78" s="572"/>
      <c r="M78" s="572"/>
      <c r="N78" s="572"/>
      <c r="O78" s="572"/>
      <c r="P78" s="572"/>
      <c r="Q78" s="572"/>
      <c r="R78" s="572"/>
      <c r="S78" s="572"/>
      <c r="T78" s="572"/>
      <c r="U78" s="572"/>
      <c r="V78" s="572"/>
      <c r="W78" s="572"/>
      <c r="X78" s="572"/>
      <c r="Y78" s="572"/>
      <c r="Z78" s="1"/>
      <c r="AA78" s="1"/>
      <c r="AB78" s="1"/>
    </row>
    <row r="79" ht="15.75" customHeight="1">
      <c r="A79" s="576">
        <v>92.0</v>
      </c>
      <c r="B79" s="572" t="s">
        <v>6079</v>
      </c>
      <c r="C79" s="62" t="s">
        <v>578</v>
      </c>
      <c r="D79" s="62" t="s">
        <v>3247</v>
      </c>
      <c r="E79" s="573" t="s">
        <v>3041</v>
      </c>
      <c r="F79" s="572"/>
      <c r="G79" s="572" t="s">
        <v>6053</v>
      </c>
      <c r="H79" s="577" t="s">
        <v>6080</v>
      </c>
      <c r="I79" s="572" t="s">
        <v>6081</v>
      </c>
      <c r="J79" s="572"/>
      <c r="K79" s="572"/>
      <c r="L79" s="572"/>
      <c r="M79" s="572"/>
      <c r="N79" s="572"/>
      <c r="O79" s="572"/>
      <c r="P79" s="572"/>
      <c r="Q79" s="572"/>
      <c r="R79" s="572"/>
      <c r="S79" s="572"/>
      <c r="T79" s="572"/>
      <c r="U79" s="572"/>
      <c r="V79" s="572"/>
      <c r="W79" s="572"/>
      <c r="X79" s="572"/>
      <c r="Y79" s="572"/>
      <c r="Z79" s="1"/>
      <c r="AA79" s="1"/>
      <c r="AB79" s="1"/>
    </row>
    <row r="80" ht="15.75" customHeight="1">
      <c r="A80" s="576">
        <v>93.0</v>
      </c>
      <c r="B80" s="572" t="s">
        <v>6082</v>
      </c>
      <c r="C80" s="62" t="s">
        <v>652</v>
      </c>
      <c r="D80" s="62" t="s">
        <v>3247</v>
      </c>
      <c r="E80" s="573" t="s">
        <v>3041</v>
      </c>
      <c r="F80" s="572"/>
      <c r="G80" s="572"/>
      <c r="H80" s="577" t="s">
        <v>6083</v>
      </c>
      <c r="I80" s="572" t="s">
        <v>6084</v>
      </c>
      <c r="J80" s="572"/>
      <c r="K80" s="572"/>
      <c r="L80" s="572"/>
      <c r="M80" s="572"/>
      <c r="N80" s="572"/>
      <c r="O80" s="572"/>
      <c r="P80" s="572"/>
      <c r="Q80" s="572"/>
      <c r="R80" s="572"/>
      <c r="S80" s="572"/>
      <c r="T80" s="572"/>
      <c r="U80" s="572"/>
      <c r="V80" s="572"/>
      <c r="W80" s="572"/>
      <c r="X80" s="572"/>
      <c r="Y80" s="572"/>
      <c r="Z80" s="1"/>
      <c r="AA80" s="1"/>
      <c r="AB80" s="1"/>
    </row>
    <row r="81" ht="15.75" customHeight="1">
      <c r="A81" s="576">
        <v>94.0</v>
      </c>
      <c r="B81" s="572" t="s">
        <v>6085</v>
      </c>
      <c r="C81" s="62" t="s">
        <v>578</v>
      </c>
      <c r="D81" s="62" t="s">
        <v>3247</v>
      </c>
      <c r="E81" s="573" t="s">
        <v>3041</v>
      </c>
      <c r="F81" s="572"/>
      <c r="G81" s="2" t="s">
        <v>6086</v>
      </c>
      <c r="H81" s="577" t="s">
        <v>6087</v>
      </c>
      <c r="I81" s="572" t="s">
        <v>6088</v>
      </c>
      <c r="J81" s="572"/>
      <c r="K81" s="572"/>
      <c r="L81" s="572"/>
      <c r="M81" s="572"/>
      <c r="N81" s="572"/>
      <c r="O81" s="572"/>
      <c r="P81" s="572"/>
      <c r="Q81" s="572"/>
      <c r="R81" s="572"/>
      <c r="S81" s="572"/>
      <c r="T81" s="572"/>
      <c r="U81" s="572"/>
      <c r="V81" s="572"/>
      <c r="W81" s="572"/>
      <c r="X81" s="572"/>
      <c r="Y81" s="572"/>
      <c r="Z81" s="1"/>
      <c r="AA81" s="1"/>
      <c r="AB81" s="1"/>
    </row>
    <row r="82" ht="15.75" customHeight="1">
      <c r="A82" s="576">
        <v>95.0</v>
      </c>
      <c r="B82" s="572" t="s">
        <v>6089</v>
      </c>
      <c r="C82" s="62" t="s">
        <v>652</v>
      </c>
      <c r="D82" s="62" t="s">
        <v>3247</v>
      </c>
      <c r="E82" s="573" t="s">
        <v>3041</v>
      </c>
      <c r="F82" s="572"/>
      <c r="G82" s="572"/>
      <c r="H82" s="577" t="s">
        <v>6090</v>
      </c>
      <c r="I82" s="572" t="s">
        <v>6091</v>
      </c>
      <c r="J82" s="572"/>
      <c r="K82" s="572"/>
      <c r="L82" s="572"/>
      <c r="M82" s="572"/>
      <c r="N82" s="572"/>
      <c r="O82" s="572"/>
      <c r="P82" s="572"/>
      <c r="Q82" s="572"/>
      <c r="R82" s="572"/>
      <c r="S82" s="572"/>
      <c r="T82" s="572"/>
      <c r="U82" s="572"/>
      <c r="V82" s="572"/>
      <c r="W82" s="572"/>
      <c r="X82" s="572"/>
      <c r="Y82" s="572"/>
      <c r="Z82" s="1"/>
      <c r="AA82" s="1"/>
      <c r="AB82" s="1"/>
    </row>
    <row r="83" ht="15.75" customHeight="1">
      <c r="A83" s="576">
        <v>96.0</v>
      </c>
      <c r="B83" s="572" t="s">
        <v>6092</v>
      </c>
      <c r="C83" s="62" t="s">
        <v>652</v>
      </c>
      <c r="D83" s="62" t="s">
        <v>3247</v>
      </c>
      <c r="E83" s="573" t="s">
        <v>3041</v>
      </c>
      <c r="F83" s="572"/>
      <c r="G83" s="572"/>
      <c r="H83" s="577" t="s">
        <v>6093</v>
      </c>
      <c r="I83" s="572" t="s">
        <v>6094</v>
      </c>
      <c r="J83" s="572"/>
      <c r="K83" s="572"/>
      <c r="L83" s="572"/>
      <c r="M83" s="572"/>
      <c r="N83" s="572"/>
      <c r="O83" s="572"/>
      <c r="P83" s="572"/>
      <c r="Q83" s="572"/>
      <c r="R83" s="572"/>
      <c r="S83" s="572"/>
      <c r="T83" s="572"/>
      <c r="U83" s="572"/>
      <c r="V83" s="572"/>
      <c r="W83" s="572"/>
      <c r="X83" s="572"/>
      <c r="Y83" s="572"/>
      <c r="Z83" s="1"/>
      <c r="AA83" s="1"/>
      <c r="AB83" s="1"/>
    </row>
    <row r="84" ht="15.75" customHeight="1">
      <c r="A84" s="576">
        <v>97.0</v>
      </c>
      <c r="B84" s="572" t="s">
        <v>6095</v>
      </c>
      <c r="C84" s="62" t="s">
        <v>714</v>
      </c>
      <c r="D84" s="62" t="s">
        <v>3247</v>
      </c>
      <c r="E84" s="573" t="s">
        <v>3041</v>
      </c>
      <c r="F84" s="572"/>
      <c r="G84" s="572"/>
      <c r="H84" s="44" t="s">
        <v>6096</v>
      </c>
      <c r="I84" s="572" t="s">
        <v>6097</v>
      </c>
      <c r="J84" s="572"/>
      <c r="K84" s="572"/>
      <c r="L84" s="572"/>
      <c r="M84" s="572"/>
      <c r="N84" s="572"/>
      <c r="O84" s="572"/>
      <c r="P84" s="572"/>
      <c r="Q84" s="572"/>
      <c r="R84" s="572"/>
      <c r="S84" s="572"/>
      <c r="T84" s="572"/>
      <c r="U84" s="572"/>
      <c r="V84" s="572"/>
      <c r="W84" s="572"/>
      <c r="X84" s="572"/>
      <c r="Y84" s="572"/>
      <c r="Z84" s="1"/>
      <c r="AA84" s="1"/>
      <c r="AB84" s="1"/>
    </row>
    <row r="85" ht="15.75" customHeight="1">
      <c r="A85" s="576">
        <v>98.0</v>
      </c>
      <c r="B85" s="572" t="s">
        <v>6098</v>
      </c>
      <c r="C85" s="62" t="s">
        <v>578</v>
      </c>
      <c r="D85" s="62" t="s">
        <v>3247</v>
      </c>
      <c r="E85" s="573" t="s">
        <v>3041</v>
      </c>
      <c r="F85" s="572"/>
      <c r="G85" s="572" t="s">
        <v>6099</v>
      </c>
      <c r="H85" s="577" t="s">
        <v>6100</v>
      </c>
      <c r="I85" s="572" t="s">
        <v>6101</v>
      </c>
      <c r="J85" s="572"/>
      <c r="K85" s="572"/>
      <c r="L85" s="572"/>
      <c r="M85" s="572"/>
      <c r="N85" s="572"/>
      <c r="O85" s="572"/>
      <c r="P85" s="572"/>
      <c r="Q85" s="572"/>
      <c r="R85" s="572"/>
      <c r="S85" s="572"/>
      <c r="T85" s="572"/>
      <c r="U85" s="572"/>
      <c r="V85" s="572"/>
      <c r="W85" s="572"/>
      <c r="X85" s="572"/>
      <c r="Y85" s="572"/>
      <c r="Z85" s="1"/>
      <c r="AA85" s="1"/>
      <c r="AB85" s="1"/>
    </row>
    <row r="86" ht="15.75" customHeight="1">
      <c r="A86" s="576">
        <v>99.0</v>
      </c>
      <c r="B86" s="572" t="s">
        <v>6032</v>
      </c>
      <c r="C86" s="62" t="s">
        <v>578</v>
      </c>
      <c r="D86" s="62" t="s">
        <v>3247</v>
      </c>
      <c r="E86" s="573" t="s">
        <v>3041</v>
      </c>
      <c r="F86" s="572"/>
      <c r="G86" s="572" t="s">
        <v>5847</v>
      </c>
      <c r="H86" s="577" t="s">
        <v>6102</v>
      </c>
      <c r="I86" s="572" t="s">
        <v>6103</v>
      </c>
      <c r="J86" s="572"/>
      <c r="K86" s="572"/>
      <c r="L86" s="572"/>
      <c r="M86" s="572"/>
      <c r="N86" s="572"/>
      <c r="O86" s="572"/>
      <c r="P86" s="572"/>
      <c r="Q86" s="572"/>
      <c r="R86" s="572"/>
      <c r="S86" s="572"/>
      <c r="T86" s="572"/>
      <c r="U86" s="572"/>
      <c r="V86" s="572"/>
      <c r="W86" s="572"/>
      <c r="X86" s="572"/>
      <c r="Y86" s="572"/>
      <c r="Z86" s="1"/>
      <c r="AA86" s="1"/>
      <c r="AB86" s="1"/>
    </row>
    <row r="87" ht="15.75" customHeight="1">
      <c r="A87" s="576">
        <v>100.0</v>
      </c>
      <c r="B87" s="572" t="s">
        <v>6028</v>
      </c>
      <c r="C87" s="62" t="s">
        <v>578</v>
      </c>
      <c r="D87" s="62" t="s">
        <v>3247</v>
      </c>
      <c r="E87" s="573" t="s">
        <v>3041</v>
      </c>
      <c r="F87" s="572"/>
      <c r="G87" s="572" t="s">
        <v>6104</v>
      </c>
      <c r="H87" s="577" t="s">
        <v>6105</v>
      </c>
      <c r="I87" s="572" t="s">
        <v>6106</v>
      </c>
      <c r="J87" s="572"/>
      <c r="K87" s="572"/>
      <c r="L87" s="572"/>
      <c r="M87" s="572"/>
      <c r="N87" s="572"/>
      <c r="O87" s="572"/>
      <c r="P87" s="572"/>
      <c r="Q87" s="572"/>
      <c r="R87" s="572"/>
      <c r="S87" s="572"/>
      <c r="T87" s="572"/>
      <c r="U87" s="572"/>
      <c r="V87" s="572"/>
      <c r="W87" s="572"/>
      <c r="X87" s="572"/>
      <c r="Y87" s="572"/>
      <c r="Z87" s="1"/>
      <c r="AA87" s="1"/>
      <c r="AB87" s="1"/>
    </row>
    <row r="88" ht="15.75" customHeight="1">
      <c r="A88" s="576">
        <v>101.0</v>
      </c>
      <c r="B88" s="2" t="s">
        <v>6107</v>
      </c>
      <c r="C88" s="62" t="s">
        <v>578</v>
      </c>
      <c r="D88" s="62" t="s">
        <v>3247</v>
      </c>
      <c r="E88" s="573" t="s">
        <v>3041</v>
      </c>
      <c r="F88" s="69" t="s">
        <v>6108</v>
      </c>
      <c r="G88" s="572"/>
      <c r="H88" s="44" t="s">
        <v>6109</v>
      </c>
      <c r="I88" s="572"/>
      <c r="J88" s="572"/>
      <c r="K88" s="572"/>
      <c r="L88" s="572"/>
      <c r="M88" s="572"/>
      <c r="N88" s="572"/>
      <c r="O88" s="572"/>
      <c r="P88" s="572"/>
      <c r="Q88" s="572"/>
      <c r="R88" s="572"/>
      <c r="S88" s="572"/>
      <c r="T88" s="572"/>
      <c r="U88" s="572"/>
      <c r="V88" s="572"/>
      <c r="W88" s="572"/>
      <c r="X88" s="572"/>
      <c r="Y88" s="572"/>
      <c r="Z88" s="1"/>
      <c r="AA88" s="1"/>
      <c r="AB88" s="1"/>
    </row>
    <row r="89" ht="15.75" customHeight="1">
      <c r="A89" s="576">
        <v>102.0</v>
      </c>
      <c r="B89" s="2" t="s">
        <v>6110</v>
      </c>
      <c r="C89" s="62" t="s">
        <v>652</v>
      </c>
      <c r="D89" s="62" t="s">
        <v>3247</v>
      </c>
      <c r="E89" s="573" t="s">
        <v>3041</v>
      </c>
      <c r="F89" s="572"/>
      <c r="G89" s="572"/>
      <c r="H89" s="577" t="s">
        <v>6111</v>
      </c>
      <c r="I89" s="572" t="s">
        <v>6112</v>
      </c>
      <c r="J89" s="572"/>
      <c r="K89" s="572"/>
      <c r="L89" s="572"/>
      <c r="M89" s="572"/>
      <c r="N89" s="572"/>
      <c r="O89" s="572"/>
      <c r="P89" s="572"/>
      <c r="Q89" s="572"/>
      <c r="R89" s="572"/>
      <c r="S89" s="572"/>
      <c r="T89" s="572"/>
      <c r="U89" s="572"/>
      <c r="V89" s="572"/>
      <c r="W89" s="572"/>
      <c r="X89" s="572"/>
      <c r="Y89" s="572"/>
      <c r="Z89" s="1"/>
      <c r="AA89" s="1"/>
      <c r="AB89" s="1"/>
    </row>
    <row r="90" ht="15.75" customHeight="1">
      <c r="A90" s="576">
        <v>103.0</v>
      </c>
      <c r="B90" s="2" t="s">
        <v>6113</v>
      </c>
      <c r="C90" s="62" t="s">
        <v>578</v>
      </c>
      <c r="D90" s="62" t="s">
        <v>3247</v>
      </c>
      <c r="E90" s="573" t="s">
        <v>3041</v>
      </c>
      <c r="F90" s="69" t="s">
        <v>6114</v>
      </c>
      <c r="G90" s="572" t="s">
        <v>6115</v>
      </c>
      <c r="H90" s="577" t="s">
        <v>6116</v>
      </c>
      <c r="I90" s="572" t="s">
        <v>6117</v>
      </c>
      <c r="J90" s="572"/>
      <c r="K90" s="572"/>
      <c r="L90" s="572"/>
      <c r="M90" s="572"/>
      <c r="N90" s="572"/>
      <c r="O90" s="572"/>
      <c r="P90" s="572"/>
      <c r="Q90" s="572"/>
      <c r="R90" s="572"/>
      <c r="S90" s="572"/>
      <c r="T90" s="572"/>
      <c r="U90" s="572"/>
      <c r="V90" s="572"/>
      <c r="W90" s="572"/>
      <c r="X90" s="572"/>
      <c r="Y90" s="572"/>
      <c r="Z90" s="1"/>
      <c r="AA90" s="1"/>
      <c r="AB90" s="1"/>
    </row>
    <row r="91" ht="15.75" customHeight="1">
      <c r="A91" s="576">
        <v>104.0</v>
      </c>
      <c r="B91" s="572" t="s">
        <v>6118</v>
      </c>
      <c r="C91" s="62" t="s">
        <v>578</v>
      </c>
      <c r="D91" s="62" t="s">
        <v>3247</v>
      </c>
      <c r="E91" s="573" t="s">
        <v>3041</v>
      </c>
      <c r="F91" s="572"/>
      <c r="G91" s="572" t="s">
        <v>6115</v>
      </c>
      <c r="H91" s="577" t="s">
        <v>6119</v>
      </c>
      <c r="I91" s="572" t="s">
        <v>6120</v>
      </c>
      <c r="J91" s="572"/>
      <c r="K91" s="572"/>
      <c r="L91" s="572"/>
      <c r="M91" s="572"/>
      <c r="N91" s="572"/>
      <c r="O91" s="572"/>
      <c r="P91" s="572"/>
      <c r="Q91" s="572"/>
      <c r="R91" s="572"/>
      <c r="S91" s="572"/>
      <c r="T91" s="572"/>
      <c r="U91" s="572"/>
      <c r="V91" s="572"/>
      <c r="W91" s="572"/>
      <c r="X91" s="572"/>
      <c r="Y91" s="572"/>
      <c r="Z91" s="1"/>
      <c r="AA91" s="1"/>
      <c r="AB91" s="1"/>
    </row>
    <row r="92" ht="15.75" customHeight="1">
      <c r="A92" s="576">
        <v>105.0</v>
      </c>
      <c r="B92" s="572" t="s">
        <v>6121</v>
      </c>
      <c r="C92" s="62" t="s">
        <v>578</v>
      </c>
      <c r="D92" s="62" t="s">
        <v>3247</v>
      </c>
      <c r="E92" s="573" t="s">
        <v>3041</v>
      </c>
      <c r="F92" s="572"/>
      <c r="G92" s="572"/>
      <c r="H92" s="577" t="s">
        <v>6122</v>
      </c>
      <c r="I92" s="572" t="s">
        <v>6123</v>
      </c>
      <c r="J92" s="572"/>
      <c r="K92" s="572"/>
      <c r="L92" s="572"/>
      <c r="M92" s="572"/>
      <c r="N92" s="572"/>
      <c r="O92" s="572"/>
      <c r="P92" s="572"/>
      <c r="Q92" s="572"/>
      <c r="R92" s="572"/>
      <c r="S92" s="572"/>
      <c r="T92" s="572"/>
      <c r="U92" s="572"/>
      <c r="V92" s="572"/>
      <c r="W92" s="572"/>
      <c r="X92" s="572"/>
      <c r="Y92" s="572"/>
      <c r="Z92" s="1"/>
      <c r="AA92" s="1"/>
      <c r="AB92" s="1"/>
    </row>
    <row r="93" ht="15.75" customHeight="1">
      <c r="A93" s="576">
        <v>106.0</v>
      </c>
      <c r="B93" s="2" t="s">
        <v>6124</v>
      </c>
      <c r="C93" s="62" t="s">
        <v>578</v>
      </c>
      <c r="D93" s="62" t="s">
        <v>3247</v>
      </c>
      <c r="E93" s="573" t="s">
        <v>3041</v>
      </c>
      <c r="F93" s="69" t="s">
        <v>6125</v>
      </c>
      <c r="G93" s="572" t="s">
        <v>6126</v>
      </c>
      <c r="H93" s="577" t="s">
        <v>6127</v>
      </c>
      <c r="I93" s="572" t="s">
        <v>6128</v>
      </c>
      <c r="J93" s="572"/>
      <c r="K93" s="572"/>
      <c r="L93" s="572"/>
      <c r="M93" s="572"/>
      <c r="N93" s="572"/>
      <c r="O93" s="572"/>
      <c r="P93" s="572"/>
      <c r="Q93" s="572"/>
      <c r="R93" s="572"/>
      <c r="S93" s="572"/>
      <c r="T93" s="572"/>
      <c r="U93" s="572"/>
      <c r="V93" s="572"/>
      <c r="W93" s="572"/>
      <c r="X93" s="572"/>
      <c r="Y93" s="572"/>
      <c r="Z93" s="1"/>
      <c r="AA93" s="1"/>
      <c r="AB93" s="1"/>
    </row>
    <row r="94" ht="15.75" customHeight="1">
      <c r="A94" s="576">
        <v>107.0</v>
      </c>
      <c r="B94" s="572" t="s">
        <v>6129</v>
      </c>
      <c r="C94" s="62" t="s">
        <v>578</v>
      </c>
      <c r="D94" s="62" t="s">
        <v>3247</v>
      </c>
      <c r="E94" s="573" t="s">
        <v>3041</v>
      </c>
      <c r="F94" s="572"/>
      <c r="G94" s="2" t="s">
        <v>6130</v>
      </c>
      <c r="H94" s="577" t="s">
        <v>6131</v>
      </c>
      <c r="I94" s="572" t="s">
        <v>6008</v>
      </c>
      <c r="J94" s="572"/>
      <c r="K94" s="572"/>
      <c r="L94" s="572"/>
      <c r="M94" s="572"/>
      <c r="N94" s="572"/>
      <c r="O94" s="572"/>
      <c r="P94" s="572"/>
      <c r="Q94" s="572"/>
      <c r="R94" s="572"/>
      <c r="S94" s="572"/>
      <c r="T94" s="572"/>
      <c r="U94" s="572"/>
      <c r="V94" s="572"/>
      <c r="W94" s="572"/>
      <c r="X94" s="572"/>
      <c r="Y94" s="572"/>
      <c r="Z94" s="1"/>
      <c r="AA94" s="1"/>
      <c r="AB94" s="1"/>
    </row>
    <row r="95" ht="15.75" customHeight="1">
      <c r="A95" s="576">
        <v>109.0</v>
      </c>
      <c r="B95" s="572" t="s">
        <v>6132</v>
      </c>
      <c r="C95" s="62" t="s">
        <v>1006</v>
      </c>
      <c r="D95" s="62" t="s">
        <v>3247</v>
      </c>
      <c r="E95" s="573" t="s">
        <v>3041</v>
      </c>
      <c r="F95" s="572"/>
      <c r="G95" s="572" t="s">
        <v>6133</v>
      </c>
      <c r="H95" s="577" t="s">
        <v>6134</v>
      </c>
      <c r="I95" s="572" t="s">
        <v>6135</v>
      </c>
      <c r="J95" s="572"/>
      <c r="K95" s="572"/>
      <c r="L95" s="572"/>
      <c r="M95" s="572"/>
      <c r="N95" s="572"/>
      <c r="O95" s="572"/>
      <c r="P95" s="572"/>
      <c r="Q95" s="572"/>
      <c r="R95" s="572"/>
      <c r="S95" s="572"/>
      <c r="T95" s="572"/>
      <c r="U95" s="572"/>
      <c r="V95" s="572"/>
      <c r="W95" s="572"/>
      <c r="X95" s="572"/>
      <c r="Y95" s="572"/>
      <c r="Z95" s="1"/>
      <c r="AA95" s="1"/>
      <c r="AB95" s="1"/>
    </row>
    <row r="96" ht="15.75" customHeight="1">
      <c r="A96" s="576">
        <v>110.0</v>
      </c>
      <c r="B96" s="572" t="s">
        <v>6136</v>
      </c>
      <c r="C96" s="62" t="s">
        <v>578</v>
      </c>
      <c r="D96" s="62" t="s">
        <v>3247</v>
      </c>
      <c r="E96" s="573" t="s">
        <v>3041</v>
      </c>
      <c r="F96" s="572"/>
      <c r="G96" s="572" t="s">
        <v>6137</v>
      </c>
      <c r="H96" s="577" t="s">
        <v>6138</v>
      </c>
      <c r="I96" s="572" t="s">
        <v>6139</v>
      </c>
      <c r="J96" s="572"/>
      <c r="K96" s="572"/>
      <c r="L96" s="572"/>
      <c r="M96" s="572"/>
      <c r="N96" s="572"/>
      <c r="O96" s="572"/>
      <c r="P96" s="572"/>
      <c r="Q96" s="572"/>
      <c r="R96" s="572"/>
      <c r="S96" s="572"/>
      <c r="T96" s="572"/>
      <c r="U96" s="572"/>
      <c r="V96" s="572"/>
      <c r="W96" s="572"/>
      <c r="X96" s="572"/>
      <c r="Y96" s="572"/>
      <c r="Z96" s="1"/>
      <c r="AA96" s="1"/>
      <c r="AB96" s="1"/>
    </row>
    <row r="97" ht="15.75" customHeight="1">
      <c r="A97" s="576">
        <v>111.0</v>
      </c>
      <c r="B97" s="572" t="s">
        <v>6140</v>
      </c>
      <c r="C97" s="62" t="s">
        <v>578</v>
      </c>
      <c r="D97" s="62" t="s">
        <v>3247</v>
      </c>
      <c r="E97" s="573" t="s">
        <v>3041</v>
      </c>
      <c r="F97" s="572"/>
      <c r="G97" s="572" t="s">
        <v>6141</v>
      </c>
      <c r="H97" s="577" t="s">
        <v>6142</v>
      </c>
      <c r="I97" s="572" t="s">
        <v>6143</v>
      </c>
      <c r="J97" s="572"/>
      <c r="K97" s="572"/>
      <c r="L97" s="572"/>
      <c r="M97" s="572"/>
      <c r="N97" s="572"/>
      <c r="O97" s="572"/>
      <c r="P97" s="572"/>
      <c r="Q97" s="572"/>
      <c r="R97" s="572"/>
      <c r="S97" s="572"/>
      <c r="T97" s="572"/>
      <c r="U97" s="572"/>
      <c r="V97" s="572"/>
      <c r="W97" s="572"/>
      <c r="X97" s="572"/>
      <c r="Y97" s="572"/>
      <c r="Z97" s="1"/>
      <c r="AA97" s="1"/>
      <c r="AB97" s="1"/>
    </row>
    <row r="98" ht="15.75" customHeight="1">
      <c r="A98" s="576">
        <v>112.0</v>
      </c>
      <c r="B98" s="572" t="s">
        <v>6144</v>
      </c>
      <c r="C98" s="62" t="s">
        <v>578</v>
      </c>
      <c r="D98" s="62" t="s">
        <v>3247</v>
      </c>
      <c r="E98" s="573" t="s">
        <v>3041</v>
      </c>
      <c r="F98" s="572"/>
      <c r="G98" s="572" t="s">
        <v>6145</v>
      </c>
      <c r="H98" s="577" t="s">
        <v>6146</v>
      </c>
      <c r="I98" s="572" t="s">
        <v>6147</v>
      </c>
      <c r="J98" s="572"/>
      <c r="K98" s="572"/>
      <c r="L98" s="572"/>
      <c r="M98" s="572"/>
      <c r="N98" s="572"/>
      <c r="O98" s="572"/>
      <c r="P98" s="572"/>
      <c r="Q98" s="572"/>
      <c r="R98" s="572"/>
      <c r="S98" s="572"/>
      <c r="T98" s="572"/>
      <c r="U98" s="572"/>
      <c r="V98" s="572"/>
      <c r="W98" s="572"/>
      <c r="X98" s="572"/>
      <c r="Y98" s="572"/>
      <c r="Z98" s="1"/>
      <c r="AA98" s="1"/>
      <c r="AB98" s="1"/>
    </row>
    <row r="99" ht="15.75" customHeight="1">
      <c r="A99" s="576">
        <v>114.0</v>
      </c>
      <c r="B99" s="572" t="s">
        <v>6148</v>
      </c>
      <c r="C99" s="62" t="s">
        <v>578</v>
      </c>
      <c r="D99" s="62" t="s">
        <v>3247</v>
      </c>
      <c r="E99" s="573" t="s">
        <v>3041</v>
      </c>
      <c r="F99" s="572"/>
      <c r="G99" s="572" t="s">
        <v>6149</v>
      </c>
      <c r="H99" s="577" t="s">
        <v>6150</v>
      </c>
      <c r="I99" s="572" t="s">
        <v>6151</v>
      </c>
      <c r="J99" s="572"/>
      <c r="K99" s="572"/>
      <c r="L99" s="572"/>
      <c r="M99" s="572"/>
      <c r="N99" s="572"/>
      <c r="O99" s="572"/>
      <c r="P99" s="572"/>
      <c r="Q99" s="572"/>
      <c r="R99" s="572"/>
      <c r="S99" s="572"/>
      <c r="T99" s="572"/>
      <c r="U99" s="572"/>
      <c r="V99" s="572"/>
      <c r="W99" s="572"/>
      <c r="X99" s="572"/>
      <c r="Y99" s="572"/>
      <c r="Z99" s="1"/>
      <c r="AA99" s="1"/>
      <c r="AB99" s="1"/>
    </row>
    <row r="100" ht="15.75" customHeight="1">
      <c r="A100" s="576">
        <v>115.0</v>
      </c>
      <c r="B100" s="572" t="s">
        <v>6152</v>
      </c>
      <c r="C100" s="62" t="s">
        <v>578</v>
      </c>
      <c r="D100" s="62" t="s">
        <v>3247</v>
      </c>
      <c r="E100" s="573" t="s">
        <v>3041</v>
      </c>
      <c r="F100" s="572"/>
      <c r="G100" s="572" t="s">
        <v>6153</v>
      </c>
      <c r="H100" s="577" t="s">
        <v>6154</v>
      </c>
      <c r="I100" s="572" t="s">
        <v>6155</v>
      </c>
      <c r="J100" s="572"/>
      <c r="K100" s="572"/>
      <c r="L100" s="572"/>
      <c r="M100" s="572"/>
      <c r="N100" s="572"/>
      <c r="O100" s="572"/>
      <c r="P100" s="572"/>
      <c r="Q100" s="572"/>
      <c r="R100" s="572"/>
      <c r="S100" s="572"/>
      <c r="T100" s="572"/>
      <c r="U100" s="572"/>
      <c r="V100" s="572"/>
      <c r="W100" s="572"/>
      <c r="X100" s="572"/>
      <c r="Y100" s="572"/>
      <c r="Z100" s="1"/>
      <c r="AA100" s="1"/>
      <c r="AB100" s="1"/>
    </row>
    <row r="101" ht="15.75" customHeight="1">
      <c r="A101" s="576">
        <v>116.0</v>
      </c>
      <c r="B101" s="572" t="s">
        <v>6156</v>
      </c>
      <c r="C101" s="62" t="s">
        <v>578</v>
      </c>
      <c r="D101" s="62" t="s">
        <v>3247</v>
      </c>
      <c r="E101" s="573" t="s">
        <v>3041</v>
      </c>
      <c r="F101" s="572"/>
      <c r="G101" s="572" t="s">
        <v>6157</v>
      </c>
      <c r="H101" s="577" t="s">
        <v>6158</v>
      </c>
      <c r="I101" s="572" t="s">
        <v>6159</v>
      </c>
      <c r="J101" s="572"/>
      <c r="K101" s="572"/>
      <c r="L101" s="572"/>
      <c r="M101" s="572"/>
      <c r="N101" s="572"/>
      <c r="O101" s="572"/>
      <c r="P101" s="572"/>
      <c r="Q101" s="572"/>
      <c r="R101" s="572"/>
      <c r="S101" s="572"/>
      <c r="T101" s="572"/>
      <c r="U101" s="572"/>
      <c r="V101" s="572"/>
      <c r="W101" s="572"/>
      <c r="X101" s="572"/>
      <c r="Y101" s="572"/>
      <c r="Z101" s="1"/>
      <c r="AA101" s="1"/>
      <c r="AB101" s="1"/>
    </row>
    <row r="102" ht="15.75" customHeight="1">
      <c r="A102" s="576">
        <v>117.0</v>
      </c>
      <c r="B102" s="572" t="s">
        <v>6160</v>
      </c>
      <c r="C102" s="62" t="s">
        <v>578</v>
      </c>
      <c r="D102" s="62" t="s">
        <v>3247</v>
      </c>
      <c r="E102" s="573" t="s">
        <v>3041</v>
      </c>
      <c r="F102" s="572"/>
      <c r="G102" s="572" t="s">
        <v>6161</v>
      </c>
      <c r="H102" s="572"/>
      <c r="I102" s="572" t="s">
        <v>6162</v>
      </c>
      <c r="J102" s="572"/>
      <c r="K102" s="572"/>
      <c r="L102" s="572"/>
      <c r="M102" s="572"/>
      <c r="N102" s="572"/>
      <c r="O102" s="572"/>
      <c r="P102" s="572"/>
      <c r="Q102" s="572"/>
      <c r="R102" s="572"/>
      <c r="S102" s="572"/>
      <c r="T102" s="572"/>
      <c r="U102" s="572"/>
      <c r="V102" s="572"/>
      <c r="W102" s="572"/>
      <c r="X102" s="572"/>
      <c r="Y102" s="572"/>
      <c r="Z102" s="1"/>
      <c r="AA102" s="1"/>
      <c r="AB102" s="1"/>
    </row>
    <row r="103" ht="15.75" customHeight="1">
      <c r="A103" s="576">
        <v>118.0</v>
      </c>
      <c r="B103" s="2" t="s">
        <v>6163</v>
      </c>
      <c r="C103" s="62" t="s">
        <v>578</v>
      </c>
      <c r="D103" s="62" t="s">
        <v>3247</v>
      </c>
      <c r="E103" s="573" t="s">
        <v>3041</v>
      </c>
      <c r="F103" s="572"/>
      <c r="G103" s="572" t="s">
        <v>5947</v>
      </c>
      <c r="H103" s="577" t="s">
        <v>6164</v>
      </c>
      <c r="I103" s="572" t="s">
        <v>6165</v>
      </c>
      <c r="J103" s="572"/>
      <c r="K103" s="572"/>
      <c r="L103" s="572"/>
      <c r="M103" s="572"/>
      <c r="N103" s="572"/>
      <c r="O103" s="572"/>
      <c r="P103" s="572"/>
      <c r="Q103" s="572"/>
      <c r="R103" s="572"/>
      <c r="S103" s="572"/>
      <c r="T103" s="572"/>
      <c r="U103" s="572"/>
      <c r="V103" s="572"/>
      <c r="W103" s="572"/>
      <c r="X103" s="572"/>
      <c r="Y103" s="572"/>
      <c r="Z103" s="1"/>
      <c r="AA103" s="1"/>
      <c r="AB103" s="1"/>
    </row>
    <row r="104" ht="15.75" customHeight="1">
      <c r="A104" s="576">
        <v>119.0</v>
      </c>
      <c r="B104" s="572" t="s">
        <v>6166</v>
      </c>
      <c r="C104" s="62" t="s">
        <v>578</v>
      </c>
      <c r="D104" s="62" t="s">
        <v>3247</v>
      </c>
      <c r="E104" s="573" t="s">
        <v>3041</v>
      </c>
      <c r="F104" s="572"/>
      <c r="G104" s="572" t="s">
        <v>6167</v>
      </c>
      <c r="H104" s="577" t="s">
        <v>6168</v>
      </c>
      <c r="I104" s="572" t="s">
        <v>6169</v>
      </c>
      <c r="J104" s="572"/>
      <c r="K104" s="572"/>
      <c r="L104" s="572"/>
      <c r="M104" s="572"/>
      <c r="N104" s="572"/>
      <c r="O104" s="572"/>
      <c r="P104" s="572"/>
      <c r="Q104" s="572"/>
      <c r="R104" s="572"/>
      <c r="S104" s="572"/>
      <c r="T104" s="572"/>
      <c r="U104" s="572"/>
      <c r="V104" s="572"/>
      <c r="W104" s="572"/>
      <c r="X104" s="572"/>
      <c r="Y104" s="572"/>
      <c r="Z104" s="1"/>
      <c r="AA104" s="1"/>
      <c r="AB104" s="1"/>
    </row>
    <row r="105" ht="15.75" customHeight="1">
      <c r="A105" s="576">
        <v>120.0</v>
      </c>
      <c r="B105" s="572" t="s">
        <v>6170</v>
      </c>
      <c r="C105" s="62" t="s">
        <v>578</v>
      </c>
      <c r="D105" s="62" t="s">
        <v>3247</v>
      </c>
      <c r="E105" s="573" t="s">
        <v>3041</v>
      </c>
      <c r="F105" s="572"/>
      <c r="G105" s="572" t="s">
        <v>6171</v>
      </c>
      <c r="H105" s="577" t="s">
        <v>6172</v>
      </c>
      <c r="I105" s="572" t="s">
        <v>6173</v>
      </c>
      <c r="J105" s="572"/>
      <c r="K105" s="572"/>
      <c r="L105" s="572"/>
      <c r="M105" s="572"/>
      <c r="N105" s="572"/>
      <c r="O105" s="572"/>
      <c r="P105" s="572"/>
      <c r="Q105" s="572"/>
      <c r="R105" s="572"/>
      <c r="S105" s="572"/>
      <c r="T105" s="572"/>
      <c r="U105" s="572"/>
      <c r="V105" s="572"/>
      <c r="W105" s="572"/>
      <c r="X105" s="572"/>
      <c r="Y105" s="572"/>
      <c r="Z105" s="1"/>
      <c r="AA105" s="1"/>
      <c r="AB105" s="1"/>
    </row>
    <row r="106" ht="15.75" customHeight="1">
      <c r="A106" s="576">
        <v>121.0</v>
      </c>
      <c r="B106" s="2" t="s">
        <v>6174</v>
      </c>
      <c r="C106" s="62" t="s">
        <v>578</v>
      </c>
      <c r="D106" s="62" t="s">
        <v>3247</v>
      </c>
      <c r="E106" s="573" t="s">
        <v>3041</v>
      </c>
      <c r="F106" s="572"/>
      <c r="G106" s="2" t="s">
        <v>6175</v>
      </c>
      <c r="H106" s="577" t="s">
        <v>6176</v>
      </c>
      <c r="I106" s="572" t="s">
        <v>6177</v>
      </c>
      <c r="J106" s="572"/>
      <c r="K106" s="572"/>
      <c r="L106" s="572"/>
      <c r="M106" s="572"/>
      <c r="N106" s="572"/>
      <c r="O106" s="572"/>
      <c r="P106" s="572"/>
      <c r="Q106" s="572"/>
      <c r="R106" s="572"/>
      <c r="S106" s="572"/>
      <c r="T106" s="572"/>
      <c r="U106" s="572"/>
      <c r="V106" s="572"/>
      <c r="W106" s="572"/>
      <c r="X106" s="572"/>
      <c r="Y106" s="572"/>
      <c r="Z106" s="1"/>
      <c r="AA106" s="1"/>
      <c r="AB106" s="1"/>
    </row>
    <row r="107" ht="15.75" customHeight="1">
      <c r="A107" s="576">
        <v>122.0</v>
      </c>
      <c r="B107" s="572" t="s">
        <v>6178</v>
      </c>
      <c r="C107" s="62" t="s">
        <v>578</v>
      </c>
      <c r="D107" s="62" t="s">
        <v>3247</v>
      </c>
      <c r="E107" s="573" t="s">
        <v>3041</v>
      </c>
      <c r="F107" s="572"/>
      <c r="G107" s="572" t="s">
        <v>6179</v>
      </c>
      <c r="H107" s="577" t="s">
        <v>6180</v>
      </c>
      <c r="I107" s="572" t="s">
        <v>6181</v>
      </c>
      <c r="J107" s="572"/>
      <c r="K107" s="572"/>
      <c r="L107" s="572"/>
      <c r="M107" s="572"/>
      <c r="N107" s="572"/>
      <c r="O107" s="572"/>
      <c r="P107" s="572"/>
      <c r="Q107" s="572"/>
      <c r="R107" s="572"/>
      <c r="S107" s="572"/>
      <c r="T107" s="572"/>
      <c r="U107" s="572"/>
      <c r="V107" s="572"/>
      <c r="W107" s="572"/>
      <c r="X107" s="572"/>
      <c r="Y107" s="572"/>
      <c r="Z107" s="1"/>
      <c r="AA107" s="1"/>
      <c r="AB107" s="1"/>
    </row>
    <row r="108" ht="15.75" customHeight="1">
      <c r="A108" s="576">
        <v>123.0</v>
      </c>
      <c r="B108" s="2" t="s">
        <v>6182</v>
      </c>
      <c r="C108" s="62" t="s">
        <v>578</v>
      </c>
      <c r="D108" s="62" t="s">
        <v>3247</v>
      </c>
      <c r="E108" s="573" t="s">
        <v>3041</v>
      </c>
      <c r="F108" s="572"/>
      <c r="G108" s="572" t="s">
        <v>6183</v>
      </c>
      <c r="H108" s="577" t="s">
        <v>6184</v>
      </c>
      <c r="I108" s="572" t="s">
        <v>6185</v>
      </c>
      <c r="J108" s="572"/>
      <c r="K108" s="572"/>
      <c r="L108" s="572"/>
      <c r="M108" s="572"/>
      <c r="N108" s="572"/>
      <c r="O108" s="572"/>
      <c r="P108" s="572"/>
      <c r="Q108" s="572"/>
      <c r="R108" s="572"/>
      <c r="S108" s="572"/>
      <c r="T108" s="572"/>
      <c r="U108" s="572"/>
      <c r="V108" s="572"/>
      <c r="W108" s="572"/>
      <c r="X108" s="572"/>
      <c r="Y108" s="572"/>
      <c r="Z108" s="1"/>
      <c r="AA108" s="1"/>
      <c r="AB108" s="1"/>
    </row>
    <row r="109" ht="15.75" customHeight="1">
      <c r="A109" s="576">
        <v>124.0</v>
      </c>
      <c r="B109" s="572" t="s">
        <v>6186</v>
      </c>
      <c r="C109" s="62" t="s">
        <v>578</v>
      </c>
      <c r="D109" s="62" t="s">
        <v>3247</v>
      </c>
      <c r="E109" s="573" t="s">
        <v>3041</v>
      </c>
      <c r="F109" s="580"/>
      <c r="G109" s="580" t="s">
        <v>6187</v>
      </c>
      <c r="H109" s="577" t="s">
        <v>6188</v>
      </c>
      <c r="I109" s="572" t="s">
        <v>6189</v>
      </c>
      <c r="J109" s="572"/>
      <c r="K109" s="572"/>
      <c r="L109" s="572"/>
      <c r="M109" s="572"/>
      <c r="N109" s="572"/>
      <c r="O109" s="572"/>
      <c r="P109" s="572"/>
      <c r="Q109" s="572"/>
      <c r="R109" s="572"/>
      <c r="S109" s="572"/>
      <c r="T109" s="572"/>
      <c r="U109" s="572"/>
      <c r="V109" s="572"/>
      <c r="W109" s="572"/>
      <c r="X109" s="572"/>
      <c r="Y109" s="572"/>
      <c r="Z109" s="1"/>
      <c r="AA109" s="1"/>
      <c r="AB109" s="1"/>
    </row>
    <row r="110" ht="15.75" customHeight="1">
      <c r="A110" s="576">
        <v>125.0</v>
      </c>
      <c r="B110" s="572" t="s">
        <v>6190</v>
      </c>
      <c r="C110" s="62" t="s">
        <v>578</v>
      </c>
      <c r="D110" s="62" t="s">
        <v>3247</v>
      </c>
      <c r="E110" s="573" t="s">
        <v>3041</v>
      </c>
      <c r="F110" s="572"/>
      <c r="G110" s="572" t="s">
        <v>6191</v>
      </c>
      <c r="H110" s="577" t="s">
        <v>6192</v>
      </c>
      <c r="I110" s="572" t="s">
        <v>6193</v>
      </c>
      <c r="J110" s="572"/>
      <c r="K110" s="572"/>
      <c r="L110" s="572"/>
      <c r="M110" s="572"/>
      <c r="N110" s="572"/>
      <c r="O110" s="572"/>
      <c r="P110" s="572"/>
      <c r="Q110" s="572"/>
      <c r="R110" s="572"/>
      <c r="S110" s="572"/>
      <c r="T110" s="572"/>
      <c r="U110" s="572"/>
      <c r="V110" s="572"/>
      <c r="W110" s="572"/>
      <c r="X110" s="572"/>
      <c r="Y110" s="572"/>
      <c r="Z110" s="1"/>
      <c r="AA110" s="1"/>
      <c r="AB110" s="1"/>
    </row>
    <row r="111" ht="15.75" customHeight="1">
      <c r="A111" s="576">
        <v>126.0</v>
      </c>
      <c r="B111" s="572" t="s">
        <v>6194</v>
      </c>
      <c r="C111" s="62" t="s">
        <v>578</v>
      </c>
      <c r="D111" s="62" t="s">
        <v>3247</v>
      </c>
      <c r="E111" s="573" t="s">
        <v>3041</v>
      </c>
      <c r="F111" s="572"/>
      <c r="G111" s="572" t="s">
        <v>6195</v>
      </c>
      <c r="H111" s="577" t="s">
        <v>6196</v>
      </c>
      <c r="I111" s="572" t="s">
        <v>6197</v>
      </c>
      <c r="J111" s="572"/>
      <c r="K111" s="572"/>
      <c r="L111" s="572"/>
      <c r="M111" s="572"/>
      <c r="N111" s="572"/>
      <c r="O111" s="572"/>
      <c r="P111" s="572"/>
      <c r="Q111" s="572"/>
      <c r="R111" s="572"/>
      <c r="S111" s="572"/>
      <c r="T111" s="572"/>
      <c r="U111" s="572"/>
      <c r="V111" s="572"/>
      <c r="W111" s="572"/>
      <c r="X111" s="572"/>
      <c r="Y111" s="572"/>
      <c r="Z111" s="1"/>
      <c r="AA111" s="1"/>
      <c r="AB111" s="1"/>
    </row>
    <row r="112" ht="15.75" customHeight="1">
      <c r="A112" s="576">
        <v>127.0</v>
      </c>
      <c r="B112" s="572" t="s">
        <v>6024</v>
      </c>
      <c r="C112" s="62" t="s">
        <v>578</v>
      </c>
      <c r="D112" s="62" t="s">
        <v>3247</v>
      </c>
      <c r="E112" s="573" t="s">
        <v>3041</v>
      </c>
      <c r="F112" s="572"/>
      <c r="G112" s="572" t="s">
        <v>6198</v>
      </c>
      <c r="H112" s="577" t="s">
        <v>6199</v>
      </c>
      <c r="I112" s="572" t="s">
        <v>6200</v>
      </c>
      <c r="J112" s="572"/>
      <c r="K112" s="572"/>
      <c r="L112" s="572"/>
      <c r="M112" s="572"/>
      <c r="N112" s="572"/>
      <c r="O112" s="572"/>
      <c r="P112" s="572"/>
      <c r="Q112" s="572"/>
      <c r="R112" s="572"/>
      <c r="S112" s="572"/>
      <c r="T112" s="572"/>
      <c r="U112" s="572"/>
      <c r="V112" s="572"/>
      <c r="W112" s="572"/>
      <c r="X112" s="572"/>
      <c r="Y112" s="572"/>
      <c r="Z112" s="1"/>
      <c r="AA112" s="1"/>
      <c r="AB112" s="1"/>
    </row>
    <row r="113" ht="15.75" customHeight="1">
      <c r="A113" s="576">
        <v>128.0</v>
      </c>
      <c r="B113" s="572" t="s">
        <v>6201</v>
      </c>
      <c r="C113" s="62" t="s">
        <v>578</v>
      </c>
      <c r="D113" s="62" t="s">
        <v>3247</v>
      </c>
      <c r="E113" s="573" t="s">
        <v>3041</v>
      </c>
      <c r="F113" s="572"/>
      <c r="G113" s="572" t="s">
        <v>6202</v>
      </c>
      <c r="H113" s="577" t="s">
        <v>6203</v>
      </c>
      <c r="I113" s="572" t="s">
        <v>6204</v>
      </c>
      <c r="J113" s="572"/>
      <c r="K113" s="572"/>
      <c r="L113" s="572"/>
      <c r="M113" s="572"/>
      <c r="N113" s="572"/>
      <c r="O113" s="572"/>
      <c r="P113" s="572"/>
      <c r="Q113" s="572"/>
      <c r="R113" s="572"/>
      <c r="S113" s="572"/>
      <c r="T113" s="572"/>
      <c r="U113" s="572"/>
      <c r="V113" s="572"/>
      <c r="W113" s="572"/>
      <c r="X113" s="572"/>
      <c r="Y113" s="572"/>
      <c r="Z113" s="1"/>
      <c r="AA113" s="1"/>
      <c r="AB113" s="1"/>
    </row>
    <row r="114" ht="15.75" customHeight="1">
      <c r="A114" s="576">
        <v>129.0</v>
      </c>
      <c r="B114" s="572" t="s">
        <v>6205</v>
      </c>
      <c r="C114" s="62" t="s">
        <v>578</v>
      </c>
      <c r="D114" s="62" t="s">
        <v>3247</v>
      </c>
      <c r="E114" s="573" t="s">
        <v>3041</v>
      </c>
      <c r="F114" s="572"/>
      <c r="G114" s="572" t="s">
        <v>6206</v>
      </c>
      <c r="H114" s="577" t="s">
        <v>6207</v>
      </c>
      <c r="I114" s="572" t="s">
        <v>6208</v>
      </c>
      <c r="J114" s="572"/>
      <c r="K114" s="572"/>
      <c r="L114" s="572"/>
      <c r="M114" s="572"/>
      <c r="N114" s="572"/>
      <c r="O114" s="572"/>
      <c r="P114" s="572"/>
      <c r="Q114" s="572"/>
      <c r="R114" s="572"/>
      <c r="S114" s="572"/>
      <c r="T114" s="572"/>
      <c r="U114" s="572"/>
      <c r="V114" s="572"/>
      <c r="W114" s="572"/>
      <c r="X114" s="572"/>
      <c r="Y114" s="572"/>
      <c r="Z114" s="1"/>
      <c r="AA114" s="1"/>
      <c r="AB114" s="1"/>
    </row>
    <row r="115" ht="15.75" customHeight="1">
      <c r="A115" s="576">
        <v>130.0</v>
      </c>
      <c r="B115" s="572" t="s">
        <v>6209</v>
      </c>
      <c r="C115" s="62" t="s">
        <v>578</v>
      </c>
      <c r="D115" s="62" t="s">
        <v>3247</v>
      </c>
      <c r="E115" s="573" t="s">
        <v>3041</v>
      </c>
      <c r="F115" s="572"/>
      <c r="G115" s="572" t="s">
        <v>5847</v>
      </c>
      <c r="H115" s="577" t="s">
        <v>6210</v>
      </c>
      <c r="I115" s="572" t="s">
        <v>6211</v>
      </c>
      <c r="J115" s="572"/>
      <c r="K115" s="572"/>
      <c r="L115" s="572"/>
      <c r="M115" s="572"/>
      <c r="N115" s="572"/>
      <c r="O115" s="572"/>
      <c r="P115" s="572"/>
      <c r="Q115" s="572"/>
      <c r="R115" s="572"/>
      <c r="S115" s="572"/>
      <c r="T115" s="572"/>
      <c r="U115" s="572"/>
      <c r="V115" s="572"/>
      <c r="W115" s="572"/>
      <c r="X115" s="572"/>
      <c r="Y115" s="572"/>
      <c r="Z115" s="1"/>
      <c r="AA115" s="1"/>
      <c r="AB115" s="1"/>
    </row>
    <row r="116" ht="15.75" customHeight="1">
      <c r="A116" s="576">
        <v>131.0</v>
      </c>
      <c r="B116" s="572" t="s">
        <v>6212</v>
      </c>
      <c r="C116" s="62" t="s">
        <v>578</v>
      </c>
      <c r="D116" s="62" t="s">
        <v>3247</v>
      </c>
      <c r="E116" s="573" t="s">
        <v>3041</v>
      </c>
      <c r="F116" s="572"/>
      <c r="G116" s="572" t="s">
        <v>6213</v>
      </c>
      <c r="H116" s="577" t="s">
        <v>6214</v>
      </c>
      <c r="I116" s="572" t="s">
        <v>6215</v>
      </c>
      <c r="J116" s="572"/>
      <c r="K116" s="572"/>
      <c r="L116" s="572"/>
      <c r="M116" s="572"/>
      <c r="N116" s="572"/>
      <c r="O116" s="572"/>
      <c r="P116" s="572"/>
      <c r="Q116" s="572"/>
      <c r="R116" s="572"/>
      <c r="S116" s="572"/>
      <c r="T116" s="572"/>
      <c r="U116" s="572"/>
      <c r="V116" s="572"/>
      <c r="W116" s="572"/>
      <c r="X116" s="572"/>
      <c r="Y116" s="572"/>
      <c r="Z116" s="1"/>
      <c r="AA116" s="1"/>
      <c r="AB116" s="1"/>
    </row>
    <row r="117" ht="15.75" customHeight="1">
      <c r="A117" s="576">
        <v>132.0</v>
      </c>
      <c r="B117" s="572" t="s">
        <v>6216</v>
      </c>
      <c r="C117" s="62" t="s">
        <v>578</v>
      </c>
      <c r="D117" s="62" t="s">
        <v>3247</v>
      </c>
      <c r="E117" s="573" t="s">
        <v>3041</v>
      </c>
      <c r="F117" s="572"/>
      <c r="G117" s="572" t="s">
        <v>6217</v>
      </c>
      <c r="H117" s="577" t="s">
        <v>6218</v>
      </c>
      <c r="I117" s="572" t="s">
        <v>6219</v>
      </c>
      <c r="J117" s="572"/>
      <c r="K117" s="572"/>
      <c r="L117" s="572"/>
      <c r="M117" s="572"/>
      <c r="N117" s="572"/>
      <c r="O117" s="572"/>
      <c r="P117" s="572"/>
      <c r="Q117" s="572"/>
      <c r="R117" s="572"/>
      <c r="S117" s="572"/>
      <c r="T117" s="572"/>
      <c r="U117" s="572"/>
      <c r="V117" s="572"/>
      <c r="W117" s="572"/>
      <c r="X117" s="572"/>
      <c r="Y117" s="572"/>
      <c r="Z117" s="1"/>
      <c r="AA117" s="1"/>
      <c r="AB117" s="1"/>
    </row>
    <row r="118" ht="15.75" customHeight="1">
      <c r="A118" s="576">
        <v>133.0</v>
      </c>
      <c r="B118" s="572" t="s">
        <v>6220</v>
      </c>
      <c r="C118" s="62" t="s">
        <v>578</v>
      </c>
      <c r="D118" s="62" t="s">
        <v>3247</v>
      </c>
      <c r="E118" s="573" t="s">
        <v>3041</v>
      </c>
      <c r="F118" s="572"/>
      <c r="G118" s="572" t="s">
        <v>6221</v>
      </c>
      <c r="H118" s="577" t="s">
        <v>6222</v>
      </c>
      <c r="I118" s="572" t="s">
        <v>6223</v>
      </c>
      <c r="J118" s="572"/>
      <c r="K118" s="572"/>
      <c r="L118" s="572"/>
      <c r="M118" s="572"/>
      <c r="N118" s="572"/>
      <c r="O118" s="572"/>
      <c r="P118" s="572"/>
      <c r="Q118" s="572"/>
      <c r="R118" s="572"/>
      <c r="S118" s="572"/>
      <c r="T118" s="572"/>
      <c r="U118" s="572"/>
      <c r="V118" s="572"/>
      <c r="W118" s="572"/>
      <c r="X118" s="572"/>
      <c r="Y118" s="572"/>
      <c r="Z118" s="1"/>
      <c r="AA118" s="1"/>
      <c r="AB118" s="1"/>
    </row>
    <row r="119" ht="15.75" customHeight="1">
      <c r="A119" s="576">
        <v>135.0</v>
      </c>
      <c r="B119" s="572" t="s">
        <v>6224</v>
      </c>
      <c r="C119" s="62" t="s">
        <v>578</v>
      </c>
      <c r="D119" s="62" t="s">
        <v>3247</v>
      </c>
      <c r="E119" s="573" t="s">
        <v>3041</v>
      </c>
      <c r="F119" s="572"/>
      <c r="G119" s="572" t="s">
        <v>6225</v>
      </c>
      <c r="H119" s="577" t="s">
        <v>6226</v>
      </c>
      <c r="I119" s="572" t="s">
        <v>6227</v>
      </c>
      <c r="J119" s="572"/>
      <c r="K119" s="572"/>
      <c r="L119" s="572"/>
      <c r="M119" s="572"/>
      <c r="N119" s="572"/>
      <c r="O119" s="572"/>
      <c r="P119" s="572"/>
      <c r="Q119" s="572"/>
      <c r="R119" s="572"/>
      <c r="S119" s="572"/>
      <c r="T119" s="572"/>
      <c r="U119" s="572"/>
      <c r="V119" s="572"/>
      <c r="W119" s="572"/>
      <c r="X119" s="572"/>
      <c r="Y119" s="572"/>
      <c r="Z119" s="1"/>
      <c r="AA119" s="1"/>
      <c r="AB119" s="1"/>
    </row>
    <row r="120" ht="15.75" customHeight="1">
      <c r="A120" s="576">
        <v>136.0</v>
      </c>
      <c r="B120" s="572" t="s">
        <v>6228</v>
      </c>
      <c r="C120" s="62" t="s">
        <v>578</v>
      </c>
      <c r="D120" s="62" t="s">
        <v>3247</v>
      </c>
      <c r="E120" s="573" t="s">
        <v>3041</v>
      </c>
      <c r="F120" s="572"/>
      <c r="G120" s="572" t="s">
        <v>6229</v>
      </c>
      <c r="H120" s="572"/>
      <c r="I120" s="572" t="s">
        <v>6230</v>
      </c>
      <c r="J120" s="572"/>
      <c r="K120" s="572"/>
      <c r="L120" s="572"/>
      <c r="M120" s="572"/>
      <c r="N120" s="572"/>
      <c r="O120" s="572"/>
      <c r="P120" s="572"/>
      <c r="Q120" s="572"/>
      <c r="R120" s="572"/>
      <c r="S120" s="572"/>
      <c r="T120" s="572"/>
      <c r="U120" s="572"/>
      <c r="V120" s="572"/>
      <c r="W120" s="572"/>
      <c r="X120" s="572"/>
      <c r="Y120" s="572"/>
      <c r="Z120" s="1"/>
      <c r="AA120" s="1"/>
      <c r="AB120" s="1"/>
    </row>
    <row r="121" ht="15.75" customHeight="1">
      <c r="A121" s="576">
        <v>137.0</v>
      </c>
      <c r="B121" s="572" t="s">
        <v>6231</v>
      </c>
      <c r="C121" s="62" t="s">
        <v>578</v>
      </c>
      <c r="D121" s="62" t="s">
        <v>3247</v>
      </c>
      <c r="E121" s="573" t="s">
        <v>3041</v>
      </c>
      <c r="F121" s="572"/>
      <c r="G121" s="2" t="s">
        <v>6232</v>
      </c>
      <c r="H121" s="577" t="s">
        <v>6233</v>
      </c>
      <c r="I121" s="572" t="s">
        <v>6234</v>
      </c>
      <c r="J121" s="572"/>
      <c r="K121" s="572"/>
      <c r="L121" s="572"/>
      <c r="M121" s="572"/>
      <c r="N121" s="572"/>
      <c r="O121" s="572"/>
      <c r="P121" s="572"/>
      <c r="Q121" s="572"/>
      <c r="R121" s="572"/>
      <c r="S121" s="572"/>
      <c r="T121" s="572"/>
      <c r="U121" s="572"/>
      <c r="V121" s="572"/>
      <c r="W121" s="572"/>
      <c r="X121" s="572"/>
      <c r="Y121" s="572"/>
      <c r="Z121" s="1"/>
      <c r="AA121" s="1"/>
      <c r="AB121" s="1"/>
    </row>
    <row r="122" ht="15.75" customHeight="1">
      <c r="A122" s="576">
        <v>138.0</v>
      </c>
      <c r="B122" s="572" t="s">
        <v>6235</v>
      </c>
      <c r="C122" s="62" t="s">
        <v>1006</v>
      </c>
      <c r="D122" s="62" t="s">
        <v>3247</v>
      </c>
      <c r="E122" s="573" t="s">
        <v>3041</v>
      </c>
      <c r="F122" s="572"/>
      <c r="G122" s="572" t="s">
        <v>6236</v>
      </c>
      <c r="H122" s="577" t="s">
        <v>6237</v>
      </c>
      <c r="I122" s="572" t="s">
        <v>6238</v>
      </c>
      <c r="J122" s="572"/>
      <c r="K122" s="572"/>
      <c r="L122" s="572"/>
      <c r="M122" s="572"/>
      <c r="N122" s="572"/>
      <c r="O122" s="572"/>
      <c r="P122" s="572"/>
      <c r="Q122" s="572"/>
      <c r="R122" s="572"/>
      <c r="S122" s="572"/>
      <c r="T122" s="572"/>
      <c r="U122" s="572"/>
      <c r="V122" s="572"/>
      <c r="W122" s="572"/>
      <c r="X122" s="572"/>
      <c r="Y122" s="572"/>
      <c r="Z122" s="1"/>
      <c r="AA122" s="1"/>
      <c r="AB122" s="1"/>
    </row>
    <row r="123" ht="15.75" customHeight="1">
      <c r="A123" s="576">
        <v>139.0</v>
      </c>
      <c r="B123" s="572" t="s">
        <v>6239</v>
      </c>
      <c r="C123" s="62" t="s">
        <v>578</v>
      </c>
      <c r="D123" s="62" t="s">
        <v>3247</v>
      </c>
      <c r="E123" s="573" t="s">
        <v>3041</v>
      </c>
      <c r="F123" s="572"/>
      <c r="G123" s="2" t="s">
        <v>6240</v>
      </c>
      <c r="H123" s="577" t="s">
        <v>6241</v>
      </c>
      <c r="I123" s="572" t="s">
        <v>6242</v>
      </c>
      <c r="J123" s="572"/>
      <c r="K123" s="572"/>
      <c r="L123" s="572"/>
      <c r="M123" s="572"/>
      <c r="N123" s="572"/>
      <c r="O123" s="572"/>
      <c r="P123" s="572"/>
      <c r="Q123" s="572"/>
      <c r="R123" s="572"/>
      <c r="S123" s="572"/>
      <c r="T123" s="572"/>
      <c r="U123" s="572"/>
      <c r="V123" s="572"/>
      <c r="W123" s="572"/>
      <c r="X123" s="572"/>
      <c r="Y123" s="572"/>
      <c r="Z123" s="1"/>
      <c r="AA123" s="1"/>
      <c r="AB123" s="1"/>
    </row>
    <row r="124" ht="15.75" customHeight="1">
      <c r="A124" s="576">
        <v>140.0</v>
      </c>
      <c r="B124" s="572" t="s">
        <v>6243</v>
      </c>
      <c r="C124" s="62" t="s">
        <v>652</v>
      </c>
      <c r="D124" s="62" t="s">
        <v>3247</v>
      </c>
      <c r="E124" s="573" t="s">
        <v>3041</v>
      </c>
      <c r="F124" s="572"/>
      <c r="G124" s="572"/>
      <c r="H124" s="577" t="s">
        <v>6244</v>
      </c>
      <c r="I124" s="572" t="s">
        <v>6245</v>
      </c>
      <c r="J124" s="572"/>
      <c r="K124" s="572"/>
      <c r="L124" s="572"/>
      <c r="M124" s="572"/>
      <c r="N124" s="572"/>
      <c r="O124" s="572"/>
      <c r="P124" s="572"/>
      <c r="Q124" s="572"/>
      <c r="R124" s="572"/>
      <c r="S124" s="572"/>
      <c r="T124" s="572"/>
      <c r="U124" s="572"/>
      <c r="V124" s="572"/>
      <c r="W124" s="572"/>
      <c r="X124" s="572"/>
      <c r="Y124" s="572"/>
      <c r="Z124" s="1"/>
      <c r="AA124" s="1"/>
      <c r="AB124" s="1"/>
    </row>
    <row r="125" ht="15.75" customHeight="1">
      <c r="A125" s="576">
        <v>141.0</v>
      </c>
      <c r="B125" s="572" t="s">
        <v>6246</v>
      </c>
      <c r="C125" s="62" t="s">
        <v>1006</v>
      </c>
      <c r="D125" s="62" t="s">
        <v>3247</v>
      </c>
      <c r="E125" s="573" t="s">
        <v>3041</v>
      </c>
      <c r="F125" s="572"/>
      <c r="G125" s="572"/>
      <c r="H125" s="577" t="s">
        <v>6247</v>
      </c>
      <c r="I125" s="572" t="s">
        <v>6248</v>
      </c>
      <c r="J125" s="572"/>
      <c r="K125" s="572"/>
      <c r="L125" s="572"/>
      <c r="M125" s="572"/>
      <c r="N125" s="572"/>
      <c r="O125" s="572"/>
      <c r="P125" s="572"/>
      <c r="Q125" s="572"/>
      <c r="R125" s="572"/>
      <c r="S125" s="572"/>
      <c r="T125" s="572"/>
      <c r="U125" s="572"/>
      <c r="V125" s="572"/>
      <c r="W125" s="572"/>
      <c r="X125" s="572"/>
      <c r="Y125" s="572"/>
      <c r="Z125" s="1"/>
      <c r="AA125" s="1"/>
      <c r="AB125" s="1"/>
    </row>
    <row r="126" ht="15.75" customHeight="1">
      <c r="A126" s="576">
        <v>142.0</v>
      </c>
      <c r="B126" s="572" t="s">
        <v>6249</v>
      </c>
      <c r="C126" s="62" t="s">
        <v>578</v>
      </c>
      <c r="D126" s="62" t="s">
        <v>3247</v>
      </c>
      <c r="E126" s="573" t="s">
        <v>3041</v>
      </c>
      <c r="F126" s="572"/>
      <c r="G126" s="572" t="s">
        <v>6157</v>
      </c>
      <c r="H126" s="577" t="s">
        <v>6250</v>
      </c>
      <c r="I126" s="572" t="s">
        <v>6251</v>
      </c>
      <c r="J126" s="572"/>
      <c r="K126" s="572"/>
      <c r="L126" s="572"/>
      <c r="M126" s="572"/>
      <c r="N126" s="572"/>
      <c r="O126" s="572"/>
      <c r="P126" s="572"/>
      <c r="Q126" s="572"/>
      <c r="R126" s="572"/>
      <c r="S126" s="572"/>
      <c r="T126" s="572"/>
      <c r="U126" s="572"/>
      <c r="V126" s="572"/>
      <c r="W126" s="572"/>
      <c r="X126" s="572"/>
      <c r="Y126" s="572"/>
      <c r="Z126" s="1"/>
      <c r="AA126" s="1"/>
      <c r="AB126" s="1"/>
    </row>
    <row r="127" ht="15.75" customHeight="1">
      <c r="A127" s="576">
        <v>143.0</v>
      </c>
      <c r="B127" s="572" t="s">
        <v>6252</v>
      </c>
      <c r="C127" s="62" t="s">
        <v>578</v>
      </c>
      <c r="D127" s="62" t="s">
        <v>3247</v>
      </c>
      <c r="E127" s="573" t="s">
        <v>3041</v>
      </c>
      <c r="F127" s="572"/>
      <c r="G127" s="572" t="s">
        <v>6253</v>
      </c>
      <c r="H127" s="577" t="s">
        <v>6254</v>
      </c>
      <c r="I127" s="572" t="s">
        <v>6255</v>
      </c>
      <c r="J127" s="572"/>
      <c r="K127" s="572"/>
      <c r="L127" s="572"/>
      <c r="M127" s="572"/>
      <c r="N127" s="572"/>
      <c r="O127" s="572"/>
      <c r="P127" s="572"/>
      <c r="Q127" s="572"/>
      <c r="R127" s="572"/>
      <c r="S127" s="572"/>
      <c r="T127" s="572"/>
      <c r="U127" s="572"/>
      <c r="V127" s="572"/>
      <c r="W127" s="572"/>
      <c r="X127" s="572"/>
      <c r="Y127" s="572"/>
      <c r="Z127" s="1"/>
      <c r="AA127" s="1"/>
      <c r="AB127" s="1"/>
    </row>
    <row r="128" ht="15.75" customHeight="1">
      <c r="A128" s="576">
        <v>144.0</v>
      </c>
      <c r="B128" s="572" t="s">
        <v>6256</v>
      </c>
      <c r="C128" s="62" t="s">
        <v>578</v>
      </c>
      <c r="D128" s="62" t="s">
        <v>3247</v>
      </c>
      <c r="E128" s="573" t="s">
        <v>3041</v>
      </c>
      <c r="F128" s="572"/>
      <c r="G128" s="572" t="s">
        <v>6257</v>
      </c>
      <c r="H128" s="577" t="s">
        <v>6258</v>
      </c>
      <c r="I128" s="572" t="s">
        <v>6259</v>
      </c>
      <c r="J128" s="572"/>
      <c r="K128" s="572"/>
      <c r="L128" s="572"/>
      <c r="M128" s="572"/>
      <c r="N128" s="572"/>
      <c r="O128" s="572"/>
      <c r="P128" s="572"/>
      <c r="Q128" s="572"/>
      <c r="R128" s="572"/>
      <c r="S128" s="572"/>
      <c r="T128" s="572"/>
      <c r="U128" s="572"/>
      <c r="V128" s="572"/>
      <c r="W128" s="572"/>
      <c r="X128" s="572"/>
      <c r="Y128" s="572"/>
      <c r="Z128" s="1"/>
      <c r="AA128" s="1"/>
      <c r="AB128" s="1"/>
    </row>
    <row r="129" ht="15.75" customHeight="1">
      <c r="A129" s="576">
        <v>145.0</v>
      </c>
      <c r="B129" s="572" t="s">
        <v>6260</v>
      </c>
      <c r="C129" s="62" t="s">
        <v>578</v>
      </c>
      <c r="D129" s="62" t="s">
        <v>3247</v>
      </c>
      <c r="E129" s="573" t="s">
        <v>3041</v>
      </c>
      <c r="F129" s="572"/>
      <c r="G129" s="572" t="s">
        <v>6261</v>
      </c>
      <c r="H129" s="577" t="s">
        <v>6262</v>
      </c>
      <c r="I129" s="572" t="s">
        <v>6263</v>
      </c>
      <c r="J129" s="572"/>
      <c r="K129" s="572"/>
      <c r="L129" s="572"/>
      <c r="M129" s="572"/>
      <c r="N129" s="572"/>
      <c r="O129" s="572"/>
      <c r="P129" s="572"/>
      <c r="Q129" s="572"/>
      <c r="R129" s="572"/>
      <c r="S129" s="572"/>
      <c r="T129" s="572"/>
      <c r="U129" s="572"/>
      <c r="V129" s="572"/>
      <c r="W129" s="572"/>
      <c r="X129" s="572"/>
      <c r="Y129" s="572"/>
      <c r="Z129" s="1"/>
      <c r="AA129" s="1"/>
      <c r="AB129" s="1"/>
    </row>
    <row r="130" ht="15.75" customHeight="1">
      <c r="A130" s="576">
        <v>146.0</v>
      </c>
      <c r="B130" s="572" t="s">
        <v>6264</v>
      </c>
      <c r="C130" s="62" t="s">
        <v>578</v>
      </c>
      <c r="D130" s="62" t="s">
        <v>3247</v>
      </c>
      <c r="E130" s="573" t="s">
        <v>3041</v>
      </c>
      <c r="F130" s="572"/>
      <c r="G130" s="572" t="s">
        <v>6265</v>
      </c>
      <c r="H130" s="577" t="s">
        <v>6266</v>
      </c>
      <c r="I130" s="572" t="s">
        <v>6267</v>
      </c>
      <c r="J130" s="572"/>
      <c r="K130" s="572"/>
      <c r="L130" s="572"/>
      <c r="M130" s="572"/>
      <c r="N130" s="572"/>
      <c r="O130" s="572"/>
      <c r="P130" s="572"/>
      <c r="Q130" s="572"/>
      <c r="R130" s="572"/>
      <c r="S130" s="572"/>
      <c r="T130" s="572"/>
      <c r="U130" s="572"/>
      <c r="V130" s="572"/>
      <c r="W130" s="572"/>
      <c r="X130" s="572"/>
      <c r="Y130" s="572"/>
      <c r="Z130" s="1"/>
      <c r="AA130" s="1"/>
      <c r="AB130" s="1"/>
    </row>
    <row r="131" ht="15.75" customHeight="1">
      <c r="A131" s="576">
        <v>147.0</v>
      </c>
      <c r="B131" s="572" t="s">
        <v>6268</v>
      </c>
      <c r="C131" s="62" t="s">
        <v>578</v>
      </c>
      <c r="D131" s="62" t="s">
        <v>3247</v>
      </c>
      <c r="E131" s="573" t="s">
        <v>3041</v>
      </c>
      <c r="F131" s="572"/>
      <c r="G131" s="572" t="s">
        <v>6269</v>
      </c>
      <c r="H131" s="572"/>
      <c r="I131" s="572" t="s">
        <v>6270</v>
      </c>
      <c r="J131" s="572"/>
      <c r="K131" s="572"/>
      <c r="L131" s="572"/>
      <c r="M131" s="572"/>
      <c r="N131" s="572"/>
      <c r="O131" s="572"/>
      <c r="P131" s="572"/>
      <c r="Q131" s="572"/>
      <c r="R131" s="572"/>
      <c r="S131" s="572"/>
      <c r="T131" s="572"/>
      <c r="U131" s="572"/>
      <c r="V131" s="572"/>
      <c r="W131" s="572"/>
      <c r="X131" s="572"/>
      <c r="Y131" s="572"/>
      <c r="Z131" s="1"/>
      <c r="AA131" s="1"/>
      <c r="AB131" s="1"/>
    </row>
    <row r="132" ht="15.75" customHeight="1">
      <c r="A132" s="576">
        <v>148.0</v>
      </c>
      <c r="B132" s="2" t="s">
        <v>6271</v>
      </c>
      <c r="C132" s="62" t="s">
        <v>578</v>
      </c>
      <c r="D132" s="62" t="s">
        <v>3247</v>
      </c>
      <c r="E132" s="573" t="s">
        <v>3041</v>
      </c>
      <c r="F132" s="69" t="s">
        <v>6272</v>
      </c>
      <c r="G132" s="572" t="s">
        <v>6273</v>
      </c>
      <c r="H132" s="577" t="s">
        <v>6274</v>
      </c>
      <c r="I132" s="572" t="s">
        <v>6275</v>
      </c>
      <c r="J132" s="572"/>
      <c r="K132" s="572"/>
      <c r="L132" s="572"/>
      <c r="M132" s="572"/>
      <c r="N132" s="572"/>
      <c r="O132" s="572"/>
      <c r="P132" s="572"/>
      <c r="Q132" s="572"/>
      <c r="R132" s="572"/>
      <c r="S132" s="572"/>
      <c r="T132" s="572"/>
      <c r="U132" s="572"/>
      <c r="V132" s="572"/>
      <c r="W132" s="572"/>
      <c r="X132" s="572"/>
      <c r="Y132" s="572"/>
      <c r="Z132" s="1"/>
      <c r="AA132" s="1"/>
      <c r="AB132" s="1"/>
    </row>
    <row r="133" ht="15.75" customHeight="1">
      <c r="A133" s="576">
        <v>149.0</v>
      </c>
      <c r="B133" s="572" t="s">
        <v>6276</v>
      </c>
      <c r="C133" s="62" t="s">
        <v>578</v>
      </c>
      <c r="D133" s="62" t="s">
        <v>3247</v>
      </c>
      <c r="E133" s="573" t="s">
        <v>3041</v>
      </c>
      <c r="F133" s="572"/>
      <c r="G133" s="2" t="s">
        <v>6277</v>
      </c>
      <c r="H133" s="577" t="s">
        <v>6278</v>
      </c>
      <c r="I133" s="572" t="s">
        <v>6275</v>
      </c>
      <c r="J133" s="572"/>
      <c r="K133" s="572"/>
      <c r="L133" s="572"/>
      <c r="M133" s="572"/>
      <c r="N133" s="572"/>
      <c r="O133" s="572"/>
      <c r="P133" s="572"/>
      <c r="Q133" s="572"/>
      <c r="R133" s="572"/>
      <c r="S133" s="572"/>
      <c r="T133" s="572"/>
      <c r="U133" s="572"/>
      <c r="V133" s="572"/>
      <c r="W133" s="572"/>
      <c r="X133" s="572"/>
      <c r="Y133" s="572"/>
      <c r="Z133" s="1"/>
      <c r="AA133" s="1"/>
      <c r="AB133" s="1"/>
    </row>
    <row r="134" ht="15.75" customHeight="1">
      <c r="A134" s="576">
        <v>150.0</v>
      </c>
      <c r="B134" s="572" t="s">
        <v>6279</v>
      </c>
      <c r="C134" s="62" t="s">
        <v>578</v>
      </c>
      <c r="D134" s="62" t="s">
        <v>3247</v>
      </c>
      <c r="E134" s="573" t="s">
        <v>3041</v>
      </c>
      <c r="F134" s="572"/>
      <c r="G134" s="572" t="s">
        <v>6280</v>
      </c>
      <c r="H134" s="577" t="s">
        <v>6281</v>
      </c>
      <c r="I134" s="572" t="s">
        <v>6282</v>
      </c>
      <c r="J134" s="572"/>
      <c r="K134" s="572"/>
      <c r="L134" s="572"/>
      <c r="M134" s="572"/>
      <c r="N134" s="572"/>
      <c r="O134" s="572"/>
      <c r="P134" s="572"/>
      <c r="Q134" s="572"/>
      <c r="R134" s="572"/>
      <c r="S134" s="572"/>
      <c r="T134" s="572"/>
      <c r="U134" s="572"/>
      <c r="V134" s="572"/>
      <c r="W134" s="572"/>
      <c r="X134" s="572"/>
      <c r="Y134" s="572"/>
      <c r="Z134" s="1"/>
      <c r="AA134" s="1"/>
      <c r="AB134" s="1"/>
    </row>
    <row r="135" ht="15.75" customHeight="1">
      <c r="A135" s="576">
        <v>151.0</v>
      </c>
      <c r="B135" s="572" t="s">
        <v>6283</v>
      </c>
      <c r="C135" s="62" t="s">
        <v>578</v>
      </c>
      <c r="D135" s="62" t="s">
        <v>3247</v>
      </c>
      <c r="E135" s="573" t="s">
        <v>3041</v>
      </c>
      <c r="F135" s="572"/>
      <c r="G135" s="572" t="s">
        <v>6191</v>
      </c>
      <c r="H135" s="577" t="s">
        <v>6284</v>
      </c>
      <c r="I135" s="572" t="s">
        <v>6285</v>
      </c>
      <c r="J135" s="572"/>
      <c r="K135" s="572"/>
      <c r="L135" s="572"/>
      <c r="M135" s="572"/>
      <c r="N135" s="572"/>
      <c r="O135" s="572"/>
      <c r="P135" s="572"/>
      <c r="Q135" s="572"/>
      <c r="R135" s="572"/>
      <c r="S135" s="572"/>
      <c r="T135" s="572"/>
      <c r="U135" s="572"/>
      <c r="V135" s="572"/>
      <c r="W135" s="572"/>
      <c r="X135" s="572"/>
      <c r="Y135" s="572"/>
      <c r="Z135" s="1"/>
      <c r="AA135" s="1"/>
      <c r="AB135" s="1"/>
    </row>
    <row r="136" ht="15.75" customHeight="1">
      <c r="A136" s="576">
        <v>152.0</v>
      </c>
      <c r="B136" s="572" t="s">
        <v>6286</v>
      </c>
      <c r="C136" s="62" t="s">
        <v>578</v>
      </c>
      <c r="D136" s="62" t="s">
        <v>3247</v>
      </c>
      <c r="E136" s="573" t="s">
        <v>3041</v>
      </c>
      <c r="F136" s="572"/>
      <c r="G136" s="572" t="s">
        <v>6287</v>
      </c>
      <c r="H136" s="577" t="s">
        <v>6288</v>
      </c>
      <c r="I136" s="572" t="s">
        <v>6289</v>
      </c>
      <c r="J136" s="572"/>
      <c r="K136" s="572"/>
      <c r="L136" s="572"/>
      <c r="M136" s="572"/>
      <c r="N136" s="572"/>
      <c r="O136" s="572"/>
      <c r="P136" s="572"/>
      <c r="Q136" s="572"/>
      <c r="R136" s="572"/>
      <c r="S136" s="572"/>
      <c r="T136" s="572"/>
      <c r="U136" s="572"/>
      <c r="V136" s="572"/>
      <c r="W136" s="572"/>
      <c r="X136" s="572"/>
      <c r="Y136" s="572"/>
      <c r="Z136" s="1"/>
      <c r="AA136" s="1"/>
      <c r="AB136" s="1"/>
    </row>
    <row r="137" ht="15.75" customHeight="1">
      <c r="A137" s="576">
        <v>153.0</v>
      </c>
      <c r="B137" s="572" t="s">
        <v>6290</v>
      </c>
      <c r="C137" s="62" t="s">
        <v>578</v>
      </c>
      <c r="D137" s="62" t="s">
        <v>3247</v>
      </c>
      <c r="E137" s="573" t="s">
        <v>3041</v>
      </c>
      <c r="F137" s="572"/>
      <c r="G137" s="572" t="s">
        <v>6291</v>
      </c>
      <c r="H137" s="577" t="s">
        <v>6292</v>
      </c>
      <c r="I137" s="572" t="s">
        <v>6293</v>
      </c>
      <c r="J137" s="572"/>
      <c r="K137" s="572"/>
      <c r="L137" s="572"/>
      <c r="M137" s="572"/>
      <c r="N137" s="572"/>
      <c r="O137" s="572"/>
      <c r="P137" s="572"/>
      <c r="Q137" s="572"/>
      <c r="R137" s="572"/>
      <c r="S137" s="572"/>
      <c r="T137" s="572"/>
      <c r="U137" s="572"/>
      <c r="V137" s="572"/>
      <c r="W137" s="572"/>
      <c r="X137" s="572"/>
      <c r="Y137" s="572"/>
      <c r="Z137" s="1"/>
      <c r="AA137" s="1"/>
      <c r="AB137" s="1"/>
    </row>
    <row r="138" ht="15.75" customHeight="1">
      <c r="A138" s="576">
        <v>154.0</v>
      </c>
      <c r="B138" s="572" t="s">
        <v>6294</v>
      </c>
      <c r="C138" s="62" t="s">
        <v>1006</v>
      </c>
      <c r="D138" s="62" t="s">
        <v>3247</v>
      </c>
      <c r="E138" s="573" t="s">
        <v>3041</v>
      </c>
      <c r="F138" s="572"/>
      <c r="G138" s="572" t="s">
        <v>6295</v>
      </c>
      <c r="H138" s="577" t="s">
        <v>6296</v>
      </c>
      <c r="I138" s="572" t="s">
        <v>6293</v>
      </c>
      <c r="J138" s="572"/>
      <c r="K138" s="572"/>
      <c r="L138" s="572"/>
      <c r="M138" s="572"/>
      <c r="N138" s="572"/>
      <c r="O138" s="572"/>
      <c r="P138" s="572"/>
      <c r="Q138" s="572"/>
      <c r="R138" s="572"/>
      <c r="S138" s="572"/>
      <c r="T138" s="572"/>
      <c r="U138" s="572"/>
      <c r="V138" s="572"/>
      <c r="W138" s="572"/>
      <c r="X138" s="572"/>
      <c r="Y138" s="572"/>
      <c r="Z138" s="1"/>
      <c r="AA138" s="1"/>
      <c r="AB138" s="1"/>
    </row>
    <row r="139" ht="15.75" customHeight="1">
      <c r="A139" s="576">
        <v>156.0</v>
      </c>
      <c r="B139" s="572" t="s">
        <v>6286</v>
      </c>
      <c r="C139" s="62" t="s">
        <v>578</v>
      </c>
      <c r="D139" s="62" t="s">
        <v>3247</v>
      </c>
      <c r="E139" s="573" t="s">
        <v>3041</v>
      </c>
      <c r="F139" s="572"/>
      <c r="G139" s="572" t="s">
        <v>6297</v>
      </c>
      <c r="H139" s="577" t="s">
        <v>6298</v>
      </c>
      <c r="I139" s="572" t="s">
        <v>6299</v>
      </c>
      <c r="J139" s="572"/>
      <c r="K139" s="572"/>
      <c r="L139" s="572"/>
      <c r="M139" s="572"/>
      <c r="N139" s="572"/>
      <c r="O139" s="572"/>
      <c r="P139" s="572"/>
      <c r="Q139" s="572"/>
      <c r="R139" s="572"/>
      <c r="S139" s="572"/>
      <c r="T139" s="572"/>
      <c r="U139" s="572"/>
      <c r="V139" s="572"/>
      <c r="W139" s="572"/>
      <c r="X139" s="572"/>
      <c r="Y139" s="572"/>
      <c r="Z139" s="1"/>
      <c r="AA139" s="1"/>
      <c r="AB139" s="1"/>
    </row>
    <row r="140" ht="15.75" customHeight="1">
      <c r="A140" s="576">
        <v>157.0</v>
      </c>
      <c r="B140" s="583" t="s">
        <v>6300</v>
      </c>
      <c r="C140" s="62" t="s">
        <v>578</v>
      </c>
      <c r="D140" s="62" t="s">
        <v>3247</v>
      </c>
      <c r="E140" s="573" t="s">
        <v>3041</v>
      </c>
      <c r="F140" s="572"/>
      <c r="G140" s="572" t="s">
        <v>6301</v>
      </c>
      <c r="H140" s="577" t="s">
        <v>6302</v>
      </c>
      <c r="I140" s="572" t="s">
        <v>6303</v>
      </c>
      <c r="J140" s="572"/>
      <c r="K140" s="572"/>
      <c r="L140" s="572"/>
      <c r="M140" s="572"/>
      <c r="N140" s="572"/>
      <c r="O140" s="572"/>
      <c r="P140" s="572"/>
      <c r="Q140" s="572"/>
      <c r="R140" s="572"/>
      <c r="S140" s="572"/>
      <c r="T140" s="572"/>
      <c r="U140" s="572"/>
      <c r="V140" s="572"/>
      <c r="W140" s="572"/>
      <c r="X140" s="572"/>
      <c r="Y140" s="572"/>
      <c r="Z140" s="1"/>
      <c r="AA140" s="1"/>
      <c r="AB140" s="1"/>
    </row>
    <row r="141" ht="15.75" customHeight="1">
      <c r="A141" s="576">
        <v>158.0</v>
      </c>
      <c r="B141" s="2" t="s">
        <v>6304</v>
      </c>
      <c r="C141" s="62" t="s">
        <v>578</v>
      </c>
      <c r="D141" s="62" t="s">
        <v>3247</v>
      </c>
      <c r="E141" s="573" t="s">
        <v>3041</v>
      </c>
      <c r="F141" s="69" t="s">
        <v>6305</v>
      </c>
      <c r="G141" s="572" t="s">
        <v>6306</v>
      </c>
      <c r="H141" s="577" t="s">
        <v>6307</v>
      </c>
      <c r="I141" s="572" t="s">
        <v>6308</v>
      </c>
      <c r="J141" s="572"/>
      <c r="K141" s="572"/>
      <c r="L141" s="572"/>
      <c r="M141" s="572"/>
      <c r="N141" s="572"/>
      <c r="O141" s="572"/>
      <c r="P141" s="572"/>
      <c r="Q141" s="572"/>
      <c r="R141" s="572"/>
      <c r="S141" s="572"/>
      <c r="T141" s="572"/>
      <c r="U141" s="572"/>
      <c r="V141" s="572"/>
      <c r="W141" s="572"/>
      <c r="X141" s="572"/>
      <c r="Y141" s="572"/>
      <c r="Z141" s="1"/>
      <c r="AA141" s="1"/>
      <c r="AB141" s="1"/>
    </row>
    <row r="142" ht="15.75" customHeight="1">
      <c r="A142" s="576">
        <v>159.0</v>
      </c>
      <c r="B142" s="572" t="s">
        <v>6309</v>
      </c>
      <c r="C142" s="62" t="s">
        <v>578</v>
      </c>
      <c r="D142" s="62" t="s">
        <v>3247</v>
      </c>
      <c r="E142" s="573" t="s">
        <v>3041</v>
      </c>
      <c r="F142" s="572"/>
      <c r="G142" s="572" t="s">
        <v>6306</v>
      </c>
      <c r="H142" s="577" t="s">
        <v>6310</v>
      </c>
      <c r="I142" s="572" t="s">
        <v>6311</v>
      </c>
      <c r="J142" s="572"/>
      <c r="K142" s="572"/>
      <c r="L142" s="572"/>
      <c r="M142" s="572"/>
      <c r="N142" s="572"/>
      <c r="O142" s="572"/>
      <c r="P142" s="572"/>
      <c r="Q142" s="572"/>
      <c r="R142" s="572"/>
      <c r="S142" s="572"/>
      <c r="T142" s="572"/>
      <c r="U142" s="572"/>
      <c r="V142" s="572"/>
      <c r="W142" s="572"/>
      <c r="X142" s="572"/>
      <c r="Y142" s="572"/>
      <c r="Z142" s="1"/>
      <c r="AA142" s="1"/>
      <c r="AB142" s="1"/>
    </row>
    <row r="143" ht="15.75" customHeight="1">
      <c r="A143" s="576">
        <v>160.0</v>
      </c>
      <c r="B143" s="572" t="s">
        <v>6312</v>
      </c>
      <c r="C143" s="62" t="s">
        <v>578</v>
      </c>
      <c r="D143" s="62" t="s">
        <v>3247</v>
      </c>
      <c r="E143" s="573" t="s">
        <v>3041</v>
      </c>
      <c r="F143" s="572"/>
      <c r="G143" s="572" t="s">
        <v>6313</v>
      </c>
      <c r="H143" s="572"/>
      <c r="I143" s="572" t="s">
        <v>6314</v>
      </c>
      <c r="J143" s="572"/>
      <c r="K143" s="572"/>
      <c r="L143" s="572"/>
      <c r="M143" s="572"/>
      <c r="N143" s="572"/>
      <c r="O143" s="572"/>
      <c r="P143" s="572"/>
      <c r="Q143" s="572"/>
      <c r="R143" s="572"/>
      <c r="S143" s="572"/>
      <c r="T143" s="572"/>
      <c r="U143" s="572"/>
      <c r="V143" s="572"/>
      <c r="W143" s="572"/>
      <c r="X143" s="572"/>
      <c r="Y143" s="572"/>
      <c r="Z143" s="1"/>
      <c r="AA143" s="1"/>
      <c r="AB143" s="1"/>
    </row>
    <row r="144" ht="15.75" customHeight="1">
      <c r="A144" s="576">
        <v>161.0</v>
      </c>
      <c r="B144" s="584" t="s">
        <v>6315</v>
      </c>
      <c r="C144" s="62" t="s">
        <v>578</v>
      </c>
      <c r="D144" s="62" t="s">
        <v>3247</v>
      </c>
      <c r="E144" s="573" t="s">
        <v>3041</v>
      </c>
      <c r="F144" s="69" t="s">
        <v>6316</v>
      </c>
      <c r="G144" s="572" t="s">
        <v>6317</v>
      </c>
      <c r="H144" s="577" t="s">
        <v>6318</v>
      </c>
      <c r="I144" s="572" t="s">
        <v>6319</v>
      </c>
      <c r="J144" s="572"/>
      <c r="K144" s="572"/>
      <c r="L144" s="572"/>
      <c r="M144" s="572"/>
      <c r="N144" s="572"/>
      <c r="O144" s="572"/>
      <c r="P144" s="572"/>
      <c r="Q144" s="572"/>
      <c r="R144" s="572"/>
      <c r="S144" s="572"/>
      <c r="T144" s="572"/>
      <c r="U144" s="572"/>
      <c r="V144" s="572"/>
      <c r="W144" s="572"/>
      <c r="X144" s="572"/>
      <c r="Y144" s="572"/>
      <c r="Z144" s="1"/>
      <c r="AA144" s="1"/>
      <c r="AB144" s="1"/>
    </row>
    <row r="145" ht="15.75" customHeight="1">
      <c r="A145" s="576">
        <v>162.0</v>
      </c>
      <c r="B145" s="572" t="s">
        <v>6320</v>
      </c>
      <c r="C145" s="62" t="s">
        <v>1006</v>
      </c>
      <c r="D145" s="62" t="s">
        <v>3247</v>
      </c>
      <c r="E145" s="573" t="s">
        <v>3041</v>
      </c>
      <c r="F145" s="572"/>
      <c r="G145" s="572" t="s">
        <v>6321</v>
      </c>
      <c r="H145" s="572"/>
      <c r="I145" s="572" t="s">
        <v>6322</v>
      </c>
      <c r="J145" s="572"/>
      <c r="K145" s="572"/>
      <c r="L145" s="572"/>
      <c r="M145" s="572"/>
      <c r="N145" s="572"/>
      <c r="O145" s="572"/>
      <c r="P145" s="572"/>
      <c r="Q145" s="572"/>
      <c r="R145" s="572"/>
      <c r="S145" s="572"/>
      <c r="T145" s="572"/>
      <c r="U145" s="572"/>
      <c r="V145" s="572"/>
      <c r="W145" s="572"/>
      <c r="X145" s="572"/>
      <c r="Y145" s="572"/>
      <c r="Z145" s="1"/>
      <c r="AA145" s="1"/>
      <c r="AB145" s="1"/>
    </row>
    <row r="146" ht="15.75" customHeight="1">
      <c r="A146" s="576">
        <v>163.0</v>
      </c>
      <c r="B146" s="572" t="s">
        <v>6152</v>
      </c>
      <c r="C146" s="62" t="s">
        <v>578</v>
      </c>
      <c r="D146" s="62" t="s">
        <v>3247</v>
      </c>
      <c r="E146" s="573" t="s">
        <v>3041</v>
      </c>
      <c r="F146" s="572"/>
      <c r="G146" s="572" t="s">
        <v>6323</v>
      </c>
      <c r="H146" s="572"/>
      <c r="I146" s="572" t="s">
        <v>6324</v>
      </c>
      <c r="J146" s="572"/>
      <c r="K146" s="572"/>
      <c r="L146" s="572"/>
      <c r="M146" s="572"/>
      <c r="N146" s="572"/>
      <c r="O146" s="572"/>
      <c r="P146" s="572"/>
      <c r="Q146" s="572"/>
      <c r="R146" s="572"/>
      <c r="S146" s="572"/>
      <c r="T146" s="572"/>
      <c r="U146" s="572"/>
      <c r="V146" s="572"/>
      <c r="W146" s="572"/>
      <c r="X146" s="572"/>
      <c r="Y146" s="572"/>
      <c r="Z146" s="1"/>
      <c r="AA146" s="1"/>
      <c r="AB146" s="1"/>
    </row>
    <row r="147" ht="15.75" customHeight="1">
      <c r="A147" s="576">
        <v>164.0</v>
      </c>
      <c r="B147" s="572" t="s">
        <v>6325</v>
      </c>
      <c r="C147" s="62" t="s">
        <v>578</v>
      </c>
      <c r="D147" s="62" t="s">
        <v>3247</v>
      </c>
      <c r="E147" s="573" t="s">
        <v>3041</v>
      </c>
      <c r="F147" s="572"/>
      <c r="G147" s="572" t="s">
        <v>5947</v>
      </c>
      <c r="H147" s="577" t="str">
        <f>HYPERLINK("http://pmr.stanford.edu/research/cmmt.html","http://pmr.stanford.edu/research/cmmt.html")</f>
        <v>http://pmr.stanford.edu/research/cmmt.html</v>
      </c>
      <c r="I147" s="572" t="s">
        <v>6326</v>
      </c>
      <c r="J147" s="572"/>
      <c r="K147" s="572"/>
      <c r="L147" s="572"/>
      <c r="M147" s="572"/>
      <c r="N147" s="572"/>
      <c r="O147" s="572"/>
      <c r="P147" s="572"/>
      <c r="Q147" s="572"/>
      <c r="R147" s="572"/>
      <c r="S147" s="572"/>
      <c r="T147" s="572"/>
      <c r="U147" s="572"/>
      <c r="V147" s="572"/>
      <c r="W147" s="572"/>
      <c r="X147" s="572"/>
      <c r="Y147" s="572"/>
      <c r="Z147" s="1"/>
      <c r="AA147" s="1"/>
      <c r="AB147" s="1"/>
    </row>
    <row r="148" ht="15.75" customHeight="1">
      <c r="A148" s="576">
        <v>165.0</v>
      </c>
      <c r="B148" s="572" t="s">
        <v>6327</v>
      </c>
      <c r="C148" s="62" t="s">
        <v>578</v>
      </c>
      <c r="D148" s="62" t="s">
        <v>3247</v>
      </c>
      <c r="E148" s="573" t="s">
        <v>3041</v>
      </c>
      <c r="F148" s="572"/>
      <c r="G148" s="572" t="s">
        <v>6328</v>
      </c>
      <c r="H148" s="577" t="s">
        <v>6329</v>
      </c>
      <c r="I148" s="572" t="s">
        <v>6330</v>
      </c>
      <c r="J148" s="572"/>
      <c r="K148" s="572"/>
      <c r="L148" s="572"/>
      <c r="M148" s="572"/>
      <c r="N148" s="572"/>
      <c r="O148" s="572"/>
      <c r="P148" s="572"/>
      <c r="Q148" s="572"/>
      <c r="R148" s="572"/>
      <c r="S148" s="572"/>
      <c r="T148" s="572"/>
      <c r="U148" s="572"/>
      <c r="V148" s="572"/>
      <c r="W148" s="572"/>
      <c r="X148" s="572"/>
      <c r="Y148" s="572"/>
      <c r="Z148" s="1"/>
      <c r="AA148" s="1"/>
      <c r="AB148" s="1"/>
    </row>
    <row r="149" ht="15.75" customHeight="1">
      <c r="A149" s="576">
        <v>166.0</v>
      </c>
      <c r="B149" s="572" t="s">
        <v>6331</v>
      </c>
      <c r="C149" s="62" t="s">
        <v>578</v>
      </c>
      <c r="D149" s="62" t="s">
        <v>3247</v>
      </c>
      <c r="E149" s="573" t="s">
        <v>3041</v>
      </c>
      <c r="F149" s="572"/>
      <c r="G149" s="572" t="s">
        <v>6332</v>
      </c>
      <c r="H149" s="577" t="s">
        <v>6333</v>
      </c>
      <c r="I149" s="572" t="s">
        <v>6334</v>
      </c>
      <c r="J149" s="572"/>
      <c r="K149" s="572"/>
      <c r="L149" s="572"/>
      <c r="M149" s="572"/>
      <c r="N149" s="572"/>
      <c r="O149" s="572"/>
      <c r="P149" s="572"/>
      <c r="Q149" s="572"/>
      <c r="R149" s="572"/>
      <c r="S149" s="572"/>
      <c r="T149" s="572"/>
      <c r="U149" s="572"/>
      <c r="V149" s="572"/>
      <c r="W149" s="572"/>
      <c r="X149" s="572"/>
      <c r="Y149" s="572"/>
      <c r="Z149" s="1"/>
      <c r="AA149" s="1"/>
      <c r="AB149" s="1"/>
    </row>
    <row r="150" ht="15.75" customHeight="1">
      <c r="A150" s="576">
        <v>167.0</v>
      </c>
      <c r="B150" s="572" t="s">
        <v>6335</v>
      </c>
      <c r="C150" s="62" t="s">
        <v>578</v>
      </c>
      <c r="D150" s="62" t="s">
        <v>3247</v>
      </c>
      <c r="E150" s="573" t="s">
        <v>3041</v>
      </c>
      <c r="F150" s="576"/>
      <c r="G150" s="576" t="s">
        <v>6336</v>
      </c>
      <c r="H150" s="577" t="str">
        <f>HYPERLINK("https://healthinformatics.uic.edu/blog/wearable-health-technologies/","http://healthinformatics.uic.edu/resources/articles/wearable-health-technologies/")</f>
        <v>http://healthinformatics.uic.edu/resources/articles/wearable-health-technologies/</v>
      </c>
      <c r="I150" s="572" t="s">
        <v>5859</v>
      </c>
      <c r="J150" s="572"/>
      <c r="K150" s="572"/>
      <c r="L150" s="572"/>
      <c r="M150" s="572"/>
      <c r="N150" s="572"/>
      <c r="O150" s="572"/>
      <c r="P150" s="572"/>
      <c r="Q150" s="572"/>
      <c r="R150" s="572"/>
      <c r="S150" s="572"/>
      <c r="T150" s="572"/>
      <c r="U150" s="572"/>
      <c r="V150" s="572"/>
      <c r="W150" s="572"/>
      <c r="X150" s="572"/>
      <c r="Y150" s="572"/>
      <c r="Z150" s="1"/>
      <c r="AA150" s="1"/>
      <c r="AB150" s="1"/>
    </row>
    <row r="151" ht="15.75" customHeight="1">
      <c r="A151" s="576">
        <v>168.0</v>
      </c>
      <c r="B151" s="11" t="s">
        <v>6337</v>
      </c>
      <c r="C151" s="62" t="s">
        <v>578</v>
      </c>
      <c r="D151" s="62" t="s">
        <v>3247</v>
      </c>
      <c r="E151" s="573" t="s">
        <v>3041</v>
      </c>
      <c r="F151" s="69" t="s">
        <v>6338</v>
      </c>
      <c r="G151" s="572" t="s">
        <v>6339</v>
      </c>
      <c r="H151" s="577" t="s">
        <v>6340</v>
      </c>
      <c r="I151" s="572" t="s">
        <v>6341</v>
      </c>
      <c r="J151" s="572"/>
      <c r="K151" s="572"/>
      <c r="L151" s="572"/>
      <c r="M151" s="572"/>
      <c r="N151" s="572"/>
      <c r="O151" s="572"/>
      <c r="P151" s="572"/>
      <c r="Q151" s="572"/>
      <c r="R151" s="572"/>
      <c r="S151" s="572"/>
      <c r="T151" s="572"/>
      <c r="U151" s="572"/>
      <c r="V151" s="572"/>
      <c r="W151" s="572"/>
      <c r="X151" s="572"/>
      <c r="Y151" s="572"/>
      <c r="Z151" s="1"/>
      <c r="AA151" s="1"/>
      <c r="AB151" s="1"/>
    </row>
    <row r="152" ht="15.75" customHeight="1">
      <c r="A152" s="576">
        <v>169.0</v>
      </c>
      <c r="B152" s="572" t="s">
        <v>6342</v>
      </c>
      <c r="C152" s="62" t="s">
        <v>578</v>
      </c>
      <c r="D152" s="62" t="s">
        <v>3247</v>
      </c>
      <c r="E152" s="573" t="s">
        <v>3041</v>
      </c>
      <c r="F152" s="572"/>
      <c r="G152" s="572" t="s">
        <v>5826</v>
      </c>
      <c r="H152" s="577" t="s">
        <v>6343</v>
      </c>
      <c r="I152" s="572" t="s">
        <v>6344</v>
      </c>
      <c r="J152" s="572"/>
      <c r="K152" s="572"/>
      <c r="L152" s="572"/>
      <c r="M152" s="572"/>
      <c r="N152" s="572"/>
      <c r="O152" s="572"/>
      <c r="P152" s="572"/>
      <c r="Q152" s="572"/>
      <c r="R152" s="572"/>
      <c r="S152" s="572"/>
      <c r="T152" s="572"/>
      <c r="U152" s="572"/>
      <c r="V152" s="572"/>
      <c r="W152" s="572"/>
      <c r="X152" s="572"/>
      <c r="Y152" s="572"/>
      <c r="Z152" s="1"/>
      <c r="AA152" s="1"/>
      <c r="AB152" s="1"/>
    </row>
    <row r="153" ht="15.75" customHeight="1">
      <c r="A153" s="2">
        <v>171.0</v>
      </c>
      <c r="B153" s="585" t="s">
        <v>6345</v>
      </c>
      <c r="C153" s="62" t="s">
        <v>652</v>
      </c>
      <c r="D153" s="62" t="s">
        <v>3247</v>
      </c>
      <c r="E153" s="573" t="s">
        <v>3041</v>
      </c>
      <c r="F153" s="572"/>
      <c r="G153" s="572"/>
      <c r="H153" s="586" t="s">
        <v>3808</v>
      </c>
      <c r="I153" s="572"/>
      <c r="J153" s="572"/>
      <c r="K153" s="572"/>
      <c r="L153" s="572"/>
      <c r="M153" s="572"/>
      <c r="N153" s="572"/>
      <c r="O153" s="572"/>
      <c r="P153" s="572"/>
      <c r="Q153" s="572"/>
      <c r="R153" s="572"/>
      <c r="S153" s="572"/>
      <c r="T153" s="572"/>
      <c r="U153" s="572"/>
      <c r="V153" s="572"/>
      <c r="W153" s="572"/>
      <c r="X153" s="572"/>
      <c r="Y153" s="572"/>
      <c r="Z153" s="1"/>
      <c r="AA153" s="1"/>
      <c r="AB153" s="1"/>
    </row>
    <row r="154" ht="15.75" customHeight="1">
      <c r="A154" s="576">
        <v>172.0</v>
      </c>
      <c r="B154" s="585" t="s">
        <v>4124</v>
      </c>
      <c r="C154" s="62" t="s">
        <v>652</v>
      </c>
      <c r="D154" s="62" t="s">
        <v>3247</v>
      </c>
      <c r="E154" s="573" t="s">
        <v>3041</v>
      </c>
      <c r="F154" s="572"/>
      <c r="G154" s="572"/>
      <c r="H154" s="586" t="s">
        <v>3813</v>
      </c>
      <c r="I154" s="572"/>
      <c r="J154" s="572"/>
      <c r="K154" s="572"/>
      <c r="L154" s="572"/>
      <c r="M154" s="572"/>
      <c r="N154" s="572"/>
      <c r="O154" s="572"/>
      <c r="P154" s="572"/>
      <c r="Q154" s="572"/>
      <c r="R154" s="572"/>
      <c r="S154" s="572"/>
      <c r="T154" s="572"/>
      <c r="U154" s="572"/>
      <c r="V154" s="572"/>
      <c r="W154" s="572"/>
      <c r="X154" s="572"/>
      <c r="Y154" s="572"/>
      <c r="Z154" s="1"/>
      <c r="AA154" s="1"/>
      <c r="AB154" s="1"/>
    </row>
    <row r="155" ht="15.75" customHeight="1">
      <c r="A155" s="576">
        <v>173.0</v>
      </c>
      <c r="B155" s="585" t="s">
        <v>6346</v>
      </c>
      <c r="C155" s="62" t="s">
        <v>652</v>
      </c>
      <c r="D155" s="62" t="s">
        <v>3247</v>
      </c>
      <c r="E155" s="573" t="s">
        <v>3041</v>
      </c>
      <c r="F155" s="572"/>
      <c r="G155" s="572"/>
      <c r="H155" s="587" t="s">
        <v>3821</v>
      </c>
      <c r="I155" s="572"/>
      <c r="J155" s="572"/>
      <c r="K155" s="572"/>
      <c r="L155" s="572"/>
      <c r="M155" s="572"/>
      <c r="N155" s="572"/>
      <c r="O155" s="572"/>
      <c r="P155" s="572"/>
      <c r="Q155" s="572"/>
      <c r="R155" s="572"/>
      <c r="S155" s="572"/>
      <c r="T155" s="572"/>
      <c r="U155" s="572"/>
      <c r="V155" s="572"/>
      <c r="W155" s="572"/>
      <c r="X155" s="572"/>
      <c r="Y155" s="572"/>
      <c r="Z155" s="1"/>
      <c r="AA155" s="1"/>
      <c r="AB155" s="1"/>
    </row>
    <row r="156" ht="15.75" customHeight="1">
      <c r="A156" s="576">
        <v>174.0</v>
      </c>
      <c r="B156" s="585" t="s">
        <v>3824</v>
      </c>
      <c r="C156" s="62" t="s">
        <v>652</v>
      </c>
      <c r="D156" s="62" t="s">
        <v>3247</v>
      </c>
      <c r="E156" s="573" t="s">
        <v>3041</v>
      </c>
      <c r="F156" s="572"/>
      <c r="G156" s="572"/>
      <c r="H156" s="586" t="s">
        <v>3825</v>
      </c>
      <c r="I156" s="572"/>
      <c r="J156" s="572"/>
      <c r="K156" s="572"/>
      <c r="L156" s="572"/>
      <c r="M156" s="572"/>
      <c r="N156" s="572"/>
      <c r="O156" s="572"/>
      <c r="P156" s="572"/>
      <c r="Q156" s="572"/>
      <c r="R156" s="572"/>
      <c r="S156" s="572"/>
      <c r="T156" s="572"/>
      <c r="U156" s="572"/>
      <c r="V156" s="572"/>
      <c r="W156" s="572"/>
      <c r="X156" s="572"/>
      <c r="Y156" s="572"/>
      <c r="Z156" s="1"/>
      <c r="AA156" s="1"/>
      <c r="AB156" s="1"/>
    </row>
    <row r="157" ht="15.75" customHeight="1">
      <c r="A157" s="576">
        <v>175.0</v>
      </c>
      <c r="B157" s="585" t="s">
        <v>6347</v>
      </c>
      <c r="C157" s="62" t="s">
        <v>652</v>
      </c>
      <c r="D157" s="62" t="s">
        <v>3247</v>
      </c>
      <c r="E157" s="573" t="s">
        <v>3041</v>
      </c>
      <c r="F157" s="572"/>
      <c r="G157" s="572"/>
      <c r="H157" s="586" t="s">
        <v>3829</v>
      </c>
      <c r="I157" s="572"/>
      <c r="J157" s="572"/>
      <c r="K157" s="572"/>
      <c r="L157" s="572"/>
      <c r="M157" s="572"/>
      <c r="N157" s="572"/>
      <c r="O157" s="572"/>
      <c r="P157" s="572"/>
      <c r="Q157" s="572"/>
      <c r="R157" s="572"/>
      <c r="S157" s="572"/>
      <c r="T157" s="572"/>
      <c r="U157" s="572"/>
      <c r="V157" s="572"/>
      <c r="W157" s="572"/>
      <c r="X157" s="572"/>
      <c r="Y157" s="572"/>
      <c r="Z157" s="1"/>
      <c r="AA157" s="1"/>
      <c r="AB157" s="1"/>
    </row>
    <row r="158" ht="15.75" customHeight="1">
      <c r="A158" s="576">
        <v>176.0</v>
      </c>
      <c r="B158" s="585" t="s">
        <v>5177</v>
      </c>
      <c r="C158" s="62" t="s">
        <v>652</v>
      </c>
      <c r="D158" s="62" t="s">
        <v>3247</v>
      </c>
      <c r="E158" s="573" t="s">
        <v>3041</v>
      </c>
      <c r="F158" s="572"/>
      <c r="G158" s="572"/>
      <c r="H158" s="586" t="s">
        <v>3837</v>
      </c>
      <c r="I158" s="572"/>
      <c r="J158" s="572"/>
      <c r="K158" s="572"/>
      <c r="L158" s="572"/>
      <c r="M158" s="572"/>
      <c r="N158" s="572"/>
      <c r="O158" s="572"/>
      <c r="P158" s="572"/>
      <c r="Q158" s="572"/>
      <c r="R158" s="572"/>
      <c r="S158" s="572"/>
      <c r="T158" s="572"/>
      <c r="U158" s="572"/>
      <c r="V158" s="572"/>
      <c r="W158" s="572"/>
      <c r="X158" s="572"/>
      <c r="Y158" s="572"/>
      <c r="Z158" s="1"/>
      <c r="AA158" s="1"/>
      <c r="AB158" s="1"/>
    </row>
    <row r="159" ht="15.75" customHeight="1">
      <c r="A159" s="576">
        <v>177.0</v>
      </c>
      <c r="B159" s="588" t="s">
        <v>6348</v>
      </c>
      <c r="C159" s="62" t="s">
        <v>578</v>
      </c>
      <c r="D159" s="62" t="s">
        <v>3247</v>
      </c>
      <c r="E159" s="573" t="s">
        <v>3041</v>
      </c>
      <c r="F159" s="572"/>
      <c r="G159" s="2" t="s">
        <v>6349</v>
      </c>
      <c r="H159" s="586" t="s">
        <v>3840</v>
      </c>
      <c r="I159" s="572"/>
      <c r="J159" s="572"/>
      <c r="K159" s="572"/>
      <c r="L159" s="572"/>
      <c r="M159" s="572"/>
      <c r="N159" s="572"/>
      <c r="O159" s="572"/>
      <c r="P159" s="572"/>
      <c r="Q159" s="572"/>
      <c r="R159" s="572"/>
      <c r="S159" s="572"/>
      <c r="T159" s="572"/>
      <c r="U159" s="572"/>
      <c r="V159" s="572"/>
      <c r="W159" s="572"/>
      <c r="X159" s="572"/>
      <c r="Y159" s="572"/>
      <c r="Z159" s="1"/>
      <c r="AA159" s="1"/>
      <c r="AB159" s="1"/>
    </row>
    <row r="160" ht="15.75" customHeight="1">
      <c r="A160" s="576">
        <v>178.0</v>
      </c>
      <c r="B160" s="2" t="s">
        <v>3847</v>
      </c>
      <c r="C160" s="62" t="s">
        <v>652</v>
      </c>
      <c r="D160" s="62" t="s">
        <v>3247</v>
      </c>
      <c r="E160" s="573" t="s">
        <v>3041</v>
      </c>
      <c r="F160" s="572"/>
      <c r="G160" s="572"/>
      <c r="H160" s="586" t="s">
        <v>3848</v>
      </c>
      <c r="I160" s="572"/>
      <c r="J160" s="572"/>
      <c r="K160" s="572"/>
      <c r="L160" s="572"/>
      <c r="M160" s="572"/>
      <c r="N160" s="572"/>
      <c r="O160" s="572"/>
      <c r="P160" s="572"/>
      <c r="Q160" s="572"/>
      <c r="R160" s="572"/>
      <c r="S160" s="572"/>
      <c r="T160" s="572"/>
      <c r="U160" s="572"/>
      <c r="V160" s="572"/>
      <c r="W160" s="572"/>
      <c r="X160" s="572"/>
      <c r="Y160" s="572"/>
      <c r="Z160" s="1"/>
      <c r="AA160" s="1"/>
      <c r="AB160" s="1"/>
    </row>
    <row r="161" ht="15.75" customHeight="1">
      <c r="A161" s="2">
        <v>179.0</v>
      </c>
      <c r="B161" s="585" t="s">
        <v>6350</v>
      </c>
      <c r="C161" s="62" t="s">
        <v>652</v>
      </c>
      <c r="D161" s="62" t="s">
        <v>3247</v>
      </c>
      <c r="E161" s="573" t="s">
        <v>3041</v>
      </c>
      <c r="F161" s="572"/>
      <c r="G161" s="572"/>
      <c r="H161" s="586" t="s">
        <v>3863</v>
      </c>
      <c r="I161" s="572"/>
      <c r="J161" s="572"/>
      <c r="K161" s="572"/>
      <c r="L161" s="572"/>
      <c r="M161" s="572"/>
      <c r="N161" s="572"/>
      <c r="O161" s="572"/>
      <c r="P161" s="572"/>
      <c r="Q161" s="572"/>
      <c r="R161" s="572"/>
      <c r="S161" s="572"/>
      <c r="T161" s="572"/>
      <c r="U161" s="572"/>
      <c r="V161" s="572"/>
      <c r="W161" s="572"/>
      <c r="X161" s="572"/>
      <c r="Y161" s="572"/>
      <c r="Z161" s="1"/>
      <c r="AA161" s="1"/>
      <c r="AB161" s="1"/>
    </row>
    <row r="162" ht="15.75" customHeight="1">
      <c r="A162" s="2">
        <v>180.0</v>
      </c>
      <c r="B162" s="2" t="s">
        <v>6351</v>
      </c>
      <c r="C162" s="62" t="s">
        <v>652</v>
      </c>
      <c r="D162" s="62" t="s">
        <v>3247</v>
      </c>
      <c r="E162" s="573" t="s">
        <v>3041</v>
      </c>
      <c r="F162" s="572"/>
      <c r="G162" s="572"/>
      <c r="H162" s="44" t="s">
        <v>6352</v>
      </c>
      <c r="I162" s="572"/>
      <c r="J162" s="572"/>
      <c r="K162" s="572"/>
      <c r="L162" s="572"/>
      <c r="M162" s="572"/>
      <c r="N162" s="572"/>
      <c r="O162" s="572"/>
      <c r="P162" s="572"/>
      <c r="Q162" s="572"/>
      <c r="R162" s="572"/>
      <c r="S162" s="572"/>
      <c r="T162" s="572"/>
      <c r="U162" s="572"/>
      <c r="V162" s="572"/>
      <c r="W162" s="572"/>
      <c r="X162" s="572"/>
      <c r="Y162" s="572"/>
      <c r="Z162" s="1"/>
      <c r="AA162" s="1"/>
      <c r="AB162" s="1"/>
    </row>
    <row r="163" ht="15.75" customHeight="1">
      <c r="A163" s="576">
        <v>181.0</v>
      </c>
      <c r="B163" s="2" t="s">
        <v>6353</v>
      </c>
      <c r="C163" s="62" t="s">
        <v>652</v>
      </c>
      <c r="D163" s="62" t="s">
        <v>3247</v>
      </c>
      <c r="E163" s="573" t="s">
        <v>3041</v>
      </c>
      <c r="F163" s="572"/>
      <c r="G163" s="572"/>
      <c r="H163" s="3" t="s">
        <v>6354</v>
      </c>
      <c r="I163" s="572"/>
      <c r="J163" s="572"/>
      <c r="K163" s="572"/>
      <c r="L163" s="572"/>
      <c r="M163" s="572"/>
      <c r="N163" s="572"/>
      <c r="O163" s="572"/>
      <c r="P163" s="572"/>
      <c r="Q163" s="572"/>
      <c r="R163" s="572"/>
      <c r="S163" s="572"/>
      <c r="T163" s="572"/>
      <c r="U163" s="572"/>
      <c r="V163" s="572"/>
      <c r="W163" s="572"/>
      <c r="X163" s="572"/>
      <c r="Y163" s="572"/>
      <c r="Z163" s="1"/>
      <c r="AA163" s="1"/>
      <c r="AB163" s="1"/>
    </row>
    <row r="164" ht="15.75" customHeight="1">
      <c r="A164" s="11">
        <v>182.0</v>
      </c>
      <c r="B164" s="589" t="s">
        <v>6355</v>
      </c>
      <c r="C164" s="62" t="s">
        <v>652</v>
      </c>
      <c r="D164" s="62" t="s">
        <v>3040</v>
      </c>
      <c r="E164" s="573" t="s">
        <v>3041</v>
      </c>
      <c r="F164" s="572"/>
      <c r="G164" s="572"/>
      <c r="H164" s="590" t="s">
        <v>6356</v>
      </c>
      <c r="I164" s="2" t="s">
        <v>6355</v>
      </c>
      <c r="J164" s="572"/>
      <c r="K164" s="572"/>
      <c r="L164" s="572"/>
      <c r="M164" s="572"/>
      <c r="N164" s="572"/>
      <c r="O164" s="572"/>
      <c r="P164" s="572"/>
      <c r="Q164" s="572"/>
      <c r="R164" s="572"/>
      <c r="S164" s="572"/>
      <c r="T164" s="572"/>
      <c r="U164" s="572"/>
      <c r="V164" s="572"/>
      <c r="W164" s="572"/>
      <c r="X164" s="572"/>
      <c r="Y164" s="572"/>
      <c r="Z164" s="1"/>
      <c r="AA164" s="1"/>
      <c r="AB164" s="1"/>
    </row>
    <row r="165" ht="15.75" customHeight="1">
      <c r="A165" s="11">
        <v>183.0</v>
      </c>
      <c r="B165" s="591" t="s">
        <v>6357</v>
      </c>
      <c r="C165" s="62" t="s">
        <v>652</v>
      </c>
      <c r="D165" s="62" t="s">
        <v>3040</v>
      </c>
      <c r="E165" s="573" t="s">
        <v>3041</v>
      </c>
      <c r="F165" s="572"/>
      <c r="G165" s="572"/>
      <c r="H165" s="3" t="s">
        <v>6358</v>
      </c>
      <c r="I165" s="2" t="s">
        <v>6357</v>
      </c>
      <c r="J165" s="572"/>
      <c r="K165" s="572"/>
      <c r="L165" s="572"/>
      <c r="M165" s="572"/>
      <c r="N165" s="572"/>
      <c r="O165" s="572"/>
      <c r="P165" s="572"/>
      <c r="Q165" s="572"/>
      <c r="R165" s="572"/>
      <c r="S165" s="572"/>
      <c r="T165" s="572"/>
      <c r="U165" s="572"/>
      <c r="V165" s="572"/>
      <c r="W165" s="572"/>
      <c r="X165" s="572"/>
      <c r="Y165" s="572"/>
      <c r="Z165" s="1"/>
      <c r="AA165" s="1"/>
      <c r="AB165" s="1"/>
    </row>
    <row r="166" ht="15.75" customHeight="1">
      <c r="A166" s="11">
        <v>184.0</v>
      </c>
      <c r="B166" s="2" t="s">
        <v>6359</v>
      </c>
      <c r="C166" s="62" t="s">
        <v>652</v>
      </c>
      <c r="D166" s="62" t="s">
        <v>3040</v>
      </c>
      <c r="E166" s="573" t="s">
        <v>3041</v>
      </c>
      <c r="F166" s="572"/>
      <c r="G166" s="572"/>
      <c r="H166" s="3" t="s">
        <v>6360</v>
      </c>
      <c r="I166" s="592" t="s">
        <v>6361</v>
      </c>
      <c r="J166" s="572"/>
      <c r="K166" s="572"/>
      <c r="L166" s="572"/>
      <c r="M166" s="572"/>
      <c r="N166" s="572"/>
      <c r="O166" s="572"/>
      <c r="P166" s="572"/>
      <c r="Q166" s="572"/>
      <c r="R166" s="572"/>
      <c r="S166" s="572"/>
      <c r="T166" s="572"/>
      <c r="U166" s="572"/>
      <c r="V166" s="572"/>
      <c r="W166" s="572"/>
      <c r="X166" s="572"/>
      <c r="Y166" s="572"/>
      <c r="Z166" s="1"/>
      <c r="AA166" s="1"/>
      <c r="AB166" s="1"/>
    </row>
    <row r="167" ht="15.75" customHeight="1">
      <c r="A167" s="11">
        <v>185.0</v>
      </c>
      <c r="B167" s="2" t="s">
        <v>6362</v>
      </c>
      <c r="C167" s="62" t="s">
        <v>652</v>
      </c>
      <c r="D167" s="62" t="s">
        <v>3115</v>
      </c>
      <c r="E167" s="573" t="s">
        <v>3041</v>
      </c>
      <c r="F167" s="572"/>
      <c r="G167" s="2"/>
      <c r="H167" s="3" t="s">
        <v>6363</v>
      </c>
      <c r="I167" s="572"/>
      <c r="J167" s="572"/>
      <c r="K167" s="572"/>
      <c r="L167" s="572"/>
      <c r="M167" s="572"/>
      <c r="N167" s="572"/>
      <c r="O167" s="572"/>
      <c r="P167" s="572"/>
      <c r="Q167" s="572"/>
      <c r="R167" s="572"/>
      <c r="S167" s="572"/>
      <c r="T167" s="572"/>
      <c r="U167" s="572"/>
      <c r="V167" s="572"/>
      <c r="W167" s="572"/>
      <c r="X167" s="572"/>
      <c r="Y167" s="572"/>
      <c r="Z167" s="1"/>
      <c r="AA167" s="1"/>
      <c r="AB167" s="1"/>
    </row>
    <row r="168" ht="15.75" customHeight="1">
      <c r="A168" s="2">
        <v>186.0</v>
      </c>
      <c r="B168" s="420" t="s">
        <v>6364</v>
      </c>
      <c r="C168" s="62" t="s">
        <v>652</v>
      </c>
      <c r="D168" s="62" t="s">
        <v>3125</v>
      </c>
      <c r="E168" s="573" t="s">
        <v>3041</v>
      </c>
      <c r="F168" s="572"/>
      <c r="G168" s="572"/>
      <c r="H168" s="3" t="s">
        <v>6365</v>
      </c>
      <c r="I168" s="2" t="s">
        <v>6366</v>
      </c>
      <c r="J168" s="572"/>
      <c r="K168" s="572"/>
      <c r="L168" s="572"/>
      <c r="M168" s="572"/>
      <c r="N168" s="572"/>
      <c r="O168" s="572"/>
      <c r="P168" s="572"/>
      <c r="Q168" s="572"/>
      <c r="R168" s="572"/>
      <c r="S168" s="572"/>
      <c r="T168" s="572"/>
      <c r="U168" s="572"/>
      <c r="V168" s="572"/>
      <c r="W168" s="572"/>
      <c r="X168" s="572"/>
      <c r="Y168" s="572"/>
      <c r="Z168" s="1"/>
      <c r="AA168" s="1"/>
      <c r="AB168" s="1"/>
    </row>
    <row r="169" ht="15.75" customHeight="1">
      <c r="A169" s="2">
        <v>187.0</v>
      </c>
      <c r="B169" s="2" t="s">
        <v>6367</v>
      </c>
      <c r="C169" s="2">
        <v>2.0</v>
      </c>
      <c r="D169" s="62" t="s">
        <v>3125</v>
      </c>
      <c r="E169" s="573" t="s">
        <v>3041</v>
      </c>
      <c r="F169" s="572"/>
      <c r="G169" s="572"/>
      <c r="H169" s="3" t="s">
        <v>6368</v>
      </c>
      <c r="I169" s="2" t="s">
        <v>6369</v>
      </c>
      <c r="J169" s="572"/>
      <c r="K169" s="572"/>
      <c r="L169" s="572"/>
      <c r="M169" s="572"/>
      <c r="N169" s="572"/>
      <c r="O169" s="572"/>
      <c r="P169" s="572"/>
      <c r="Q169" s="572"/>
      <c r="R169" s="572"/>
      <c r="S169" s="572"/>
      <c r="T169" s="572"/>
      <c r="U169" s="572"/>
      <c r="V169" s="572"/>
      <c r="W169" s="572"/>
      <c r="X169" s="572"/>
      <c r="Y169" s="572"/>
      <c r="Z169" s="1"/>
      <c r="AA169" s="1"/>
      <c r="AB169" s="1"/>
    </row>
    <row r="170" ht="15.75" customHeight="1">
      <c r="A170" s="2">
        <v>188.0</v>
      </c>
      <c r="B170" s="2" t="s">
        <v>6370</v>
      </c>
      <c r="C170" s="2">
        <v>2.0</v>
      </c>
      <c r="D170" s="62" t="s">
        <v>3125</v>
      </c>
      <c r="E170" s="573" t="s">
        <v>3041</v>
      </c>
      <c r="F170" s="572"/>
      <c r="G170" s="2" t="s">
        <v>6371</v>
      </c>
      <c r="H170" s="40" t="s">
        <v>6372</v>
      </c>
      <c r="I170" s="572"/>
      <c r="J170" s="572"/>
      <c r="K170" s="572"/>
      <c r="L170" s="572"/>
      <c r="M170" s="572"/>
      <c r="N170" s="572"/>
      <c r="O170" s="572"/>
      <c r="P170" s="572"/>
      <c r="Q170" s="572"/>
      <c r="R170" s="572"/>
      <c r="S170" s="572"/>
      <c r="T170" s="572"/>
      <c r="U170" s="572"/>
      <c r="V170" s="572"/>
      <c r="W170" s="572"/>
      <c r="X170" s="572"/>
      <c r="Y170" s="572"/>
      <c r="Z170" s="1"/>
      <c r="AA170" s="1"/>
      <c r="AB170" s="1"/>
    </row>
    <row r="171" ht="15.75" customHeight="1">
      <c r="A171" s="2">
        <v>189.0</v>
      </c>
      <c r="B171" s="2" t="s">
        <v>3191</v>
      </c>
      <c r="C171" s="2">
        <v>2.0</v>
      </c>
      <c r="D171" s="62" t="s">
        <v>3125</v>
      </c>
      <c r="E171" s="573" t="s">
        <v>3041</v>
      </c>
      <c r="F171" s="572"/>
      <c r="G171" s="572"/>
      <c r="H171" s="3" t="s">
        <v>6373</v>
      </c>
      <c r="J171" s="572"/>
      <c r="K171" s="572"/>
      <c r="L171" s="572"/>
      <c r="M171" s="572"/>
      <c r="N171" s="572"/>
      <c r="O171" s="572"/>
      <c r="P171" s="572"/>
      <c r="Q171" s="572"/>
      <c r="R171" s="572"/>
      <c r="S171" s="572"/>
      <c r="T171" s="572"/>
      <c r="U171" s="572"/>
      <c r="V171" s="572"/>
      <c r="W171" s="572"/>
      <c r="X171" s="572"/>
      <c r="Y171" s="572"/>
      <c r="Z171" s="1"/>
      <c r="AA171" s="1"/>
      <c r="AB171" s="1"/>
    </row>
    <row r="172" ht="15.75" customHeight="1">
      <c r="A172" s="2">
        <v>190.0</v>
      </c>
      <c r="B172" s="2" t="s">
        <v>3198</v>
      </c>
      <c r="C172" s="2">
        <v>2.0</v>
      </c>
      <c r="D172" s="62" t="s">
        <v>3202</v>
      </c>
      <c r="E172" s="573" t="s">
        <v>3041</v>
      </c>
      <c r="F172" s="572"/>
      <c r="G172" s="572"/>
      <c r="H172" s="3" t="s">
        <v>6374</v>
      </c>
      <c r="I172" s="572"/>
      <c r="J172" s="572"/>
      <c r="K172" s="572"/>
      <c r="L172" s="572"/>
      <c r="M172" s="572"/>
      <c r="N172" s="572"/>
      <c r="O172" s="572"/>
      <c r="P172" s="572"/>
      <c r="Q172" s="572"/>
      <c r="R172" s="572"/>
      <c r="S172" s="572"/>
      <c r="T172" s="572"/>
      <c r="U172" s="572"/>
      <c r="V172" s="572"/>
      <c r="W172" s="572"/>
      <c r="X172" s="572"/>
      <c r="Y172" s="572"/>
      <c r="Z172" s="1"/>
      <c r="AA172" s="1"/>
      <c r="AB172" s="1"/>
    </row>
    <row r="173" ht="15.75" customHeight="1">
      <c r="A173" s="2">
        <v>191.0</v>
      </c>
      <c r="B173" s="2" t="s">
        <v>6375</v>
      </c>
      <c r="C173" s="2">
        <v>3.0</v>
      </c>
      <c r="D173" s="62" t="s">
        <v>3210</v>
      </c>
      <c r="E173" s="573" t="s">
        <v>3041</v>
      </c>
      <c r="F173" s="572"/>
      <c r="G173" s="2" t="s">
        <v>6375</v>
      </c>
      <c r="H173" s="3" t="s">
        <v>6376</v>
      </c>
      <c r="I173" s="572"/>
      <c r="J173" s="572"/>
      <c r="K173" s="572"/>
      <c r="L173" s="572"/>
      <c r="M173" s="572"/>
      <c r="N173" s="572"/>
      <c r="O173" s="572"/>
      <c r="P173" s="572"/>
      <c r="Q173" s="572"/>
      <c r="R173" s="572"/>
      <c r="S173" s="572"/>
      <c r="T173" s="572"/>
      <c r="U173" s="572"/>
      <c r="V173" s="572"/>
      <c r="W173" s="572"/>
      <c r="X173" s="572"/>
      <c r="Y173" s="572"/>
      <c r="Z173" s="1"/>
      <c r="AA173" s="1"/>
      <c r="AB173" s="1"/>
    </row>
    <row r="174" ht="15.75" customHeight="1">
      <c r="A174" s="2">
        <v>192.0</v>
      </c>
      <c r="B174" s="2" t="s">
        <v>3229</v>
      </c>
      <c r="C174" s="2">
        <v>2.0</v>
      </c>
      <c r="D174" s="62" t="s">
        <v>3210</v>
      </c>
      <c r="E174" s="573" t="s">
        <v>3041</v>
      </c>
      <c r="F174" s="572"/>
      <c r="G174" s="572"/>
      <c r="H174" s="3" t="s">
        <v>6377</v>
      </c>
      <c r="I174" s="572"/>
      <c r="J174" s="572"/>
      <c r="K174" s="572"/>
      <c r="L174" s="572"/>
      <c r="M174" s="572"/>
      <c r="N174" s="572"/>
      <c r="O174" s="572"/>
      <c r="P174" s="572"/>
      <c r="Q174" s="572"/>
      <c r="R174" s="572"/>
      <c r="S174" s="572"/>
      <c r="T174" s="572"/>
      <c r="U174" s="572"/>
      <c r="V174" s="572"/>
      <c r="W174" s="572"/>
      <c r="X174" s="572"/>
      <c r="Y174" s="572"/>
      <c r="Z174" s="1"/>
      <c r="AA174" s="1"/>
      <c r="AB174" s="1"/>
    </row>
    <row r="175" ht="15.75" customHeight="1">
      <c r="A175" s="572"/>
      <c r="B175" s="572"/>
      <c r="C175" s="572"/>
      <c r="D175" s="572"/>
      <c r="E175" s="572"/>
      <c r="F175" s="572"/>
      <c r="G175" s="572"/>
      <c r="H175" s="572"/>
      <c r="I175" s="572"/>
      <c r="J175" s="572"/>
      <c r="K175" s="572"/>
      <c r="L175" s="572"/>
      <c r="M175" s="572"/>
      <c r="N175" s="572"/>
      <c r="O175" s="572"/>
      <c r="P175" s="572"/>
      <c r="Q175" s="572"/>
      <c r="R175" s="572"/>
      <c r="S175" s="572"/>
      <c r="T175" s="572"/>
      <c r="U175" s="572"/>
      <c r="V175" s="572"/>
      <c r="W175" s="572"/>
      <c r="X175" s="572"/>
      <c r="Y175" s="572"/>
      <c r="Z175" s="1"/>
      <c r="AA175" s="1"/>
      <c r="AB175" s="1"/>
    </row>
    <row r="176" ht="15.75" customHeight="1">
      <c r="A176" s="572"/>
      <c r="B176" s="572"/>
      <c r="C176" s="572"/>
      <c r="D176" s="572"/>
      <c r="E176" s="572"/>
      <c r="F176" s="572"/>
      <c r="G176" s="572"/>
      <c r="H176" s="572"/>
      <c r="I176" s="572"/>
      <c r="J176" s="572"/>
      <c r="K176" s="572"/>
      <c r="L176" s="572"/>
      <c r="M176" s="572"/>
      <c r="N176" s="572"/>
      <c r="O176" s="572"/>
      <c r="P176" s="572"/>
      <c r="Q176" s="572"/>
      <c r="R176" s="572"/>
      <c r="S176" s="572"/>
      <c r="T176" s="572"/>
      <c r="U176" s="572"/>
      <c r="V176" s="572"/>
      <c r="W176" s="572"/>
      <c r="X176" s="572"/>
      <c r="Y176" s="572"/>
      <c r="Z176" s="1"/>
      <c r="AA176" s="1"/>
      <c r="AB176" s="1"/>
    </row>
    <row r="177" ht="15.75" customHeight="1">
      <c r="A177" s="572"/>
      <c r="B177" s="572"/>
      <c r="C177" s="572"/>
      <c r="D177" s="572"/>
      <c r="E177" s="572"/>
      <c r="F177" s="572"/>
      <c r="G177" s="572"/>
      <c r="H177" s="572"/>
      <c r="I177" s="572"/>
      <c r="J177" s="572"/>
      <c r="K177" s="572"/>
      <c r="L177" s="572"/>
      <c r="M177" s="572"/>
      <c r="N177" s="572"/>
      <c r="O177" s="572"/>
      <c r="P177" s="572"/>
      <c r="Q177" s="572"/>
      <c r="R177" s="572"/>
      <c r="S177" s="572"/>
      <c r="T177" s="572"/>
      <c r="U177" s="572"/>
      <c r="V177" s="572"/>
      <c r="W177" s="572"/>
      <c r="X177" s="572"/>
      <c r="Y177" s="572"/>
      <c r="Z177" s="1"/>
      <c r="AA177" s="1"/>
      <c r="AB177" s="1"/>
    </row>
    <row r="178" ht="15.75" customHeight="1">
      <c r="A178" s="572"/>
      <c r="B178" s="572"/>
      <c r="C178" s="572"/>
      <c r="D178" s="572"/>
      <c r="E178" s="572"/>
      <c r="F178" s="572"/>
      <c r="G178" s="572"/>
      <c r="H178" s="572"/>
      <c r="I178" s="572"/>
      <c r="J178" s="572"/>
      <c r="K178" s="572"/>
      <c r="L178" s="572"/>
      <c r="M178" s="572"/>
      <c r="N178" s="572"/>
      <c r="O178" s="572"/>
      <c r="P178" s="572"/>
      <c r="Q178" s="572"/>
      <c r="R178" s="572"/>
      <c r="S178" s="572"/>
      <c r="T178" s="572"/>
      <c r="U178" s="572"/>
      <c r="V178" s="572"/>
      <c r="W178" s="572"/>
      <c r="X178" s="572"/>
      <c r="Y178" s="572"/>
      <c r="Z178" s="1"/>
      <c r="AA178" s="1"/>
      <c r="AB178" s="1"/>
    </row>
    <row r="179" ht="15.75" customHeight="1">
      <c r="A179" s="572"/>
      <c r="B179" s="572"/>
      <c r="C179" s="572"/>
      <c r="D179" s="572"/>
      <c r="E179" s="572"/>
      <c r="F179" s="572"/>
      <c r="G179" s="572"/>
      <c r="H179" s="572"/>
      <c r="I179" s="572"/>
      <c r="J179" s="572"/>
      <c r="K179" s="572"/>
      <c r="L179" s="572"/>
      <c r="M179" s="572"/>
      <c r="N179" s="572"/>
      <c r="O179" s="572"/>
      <c r="P179" s="572"/>
      <c r="Q179" s="572"/>
      <c r="R179" s="572"/>
      <c r="S179" s="572"/>
      <c r="T179" s="572"/>
      <c r="U179" s="572"/>
      <c r="V179" s="572"/>
      <c r="W179" s="572"/>
      <c r="X179" s="572"/>
      <c r="Y179" s="572"/>
      <c r="Z179" s="1"/>
      <c r="AA179" s="1"/>
      <c r="AB179" s="1"/>
    </row>
    <row r="180" ht="15.75" customHeight="1">
      <c r="A180" s="572"/>
      <c r="B180" s="572"/>
      <c r="C180" s="572"/>
      <c r="D180" s="572"/>
      <c r="E180" s="572"/>
      <c r="F180" s="572"/>
      <c r="G180" s="572"/>
      <c r="H180" s="572"/>
      <c r="I180" s="572"/>
      <c r="J180" s="572"/>
      <c r="K180" s="572"/>
      <c r="L180" s="572"/>
      <c r="M180" s="572"/>
      <c r="N180" s="572"/>
      <c r="O180" s="572"/>
      <c r="P180" s="572"/>
      <c r="Q180" s="572"/>
      <c r="R180" s="572"/>
      <c r="S180" s="572"/>
      <c r="T180" s="572"/>
      <c r="U180" s="572"/>
      <c r="V180" s="572"/>
      <c r="W180" s="572"/>
      <c r="X180" s="572"/>
      <c r="Y180" s="572"/>
      <c r="Z180" s="1"/>
      <c r="AA180" s="1"/>
      <c r="AB180" s="1"/>
    </row>
    <row r="181" ht="15.75" customHeight="1">
      <c r="A181" s="572"/>
      <c r="B181" s="572"/>
      <c r="C181" s="572"/>
      <c r="D181" s="572"/>
      <c r="E181" s="572"/>
      <c r="F181" s="572"/>
      <c r="G181" s="572"/>
      <c r="H181" s="572"/>
      <c r="I181" s="572"/>
      <c r="J181" s="572"/>
      <c r="K181" s="572"/>
      <c r="L181" s="572"/>
      <c r="M181" s="572"/>
      <c r="N181" s="572"/>
      <c r="O181" s="572"/>
      <c r="P181" s="572"/>
      <c r="Q181" s="572"/>
      <c r="R181" s="572"/>
      <c r="S181" s="572"/>
      <c r="T181" s="572"/>
      <c r="U181" s="572"/>
      <c r="V181" s="572"/>
      <c r="W181" s="572"/>
      <c r="X181" s="572"/>
      <c r="Y181" s="572"/>
      <c r="Z181" s="1"/>
      <c r="AA181" s="1"/>
      <c r="AB181" s="1"/>
    </row>
    <row r="182" ht="15.75" customHeight="1">
      <c r="A182" s="572"/>
      <c r="B182" s="572"/>
      <c r="C182" s="572"/>
      <c r="D182" s="572"/>
      <c r="E182" s="572"/>
      <c r="F182" s="572"/>
      <c r="G182" s="572"/>
      <c r="H182" s="572"/>
      <c r="I182" s="572"/>
      <c r="J182" s="572"/>
      <c r="K182" s="572"/>
      <c r="L182" s="572"/>
      <c r="M182" s="572"/>
      <c r="N182" s="572"/>
      <c r="O182" s="572"/>
      <c r="P182" s="572"/>
      <c r="Q182" s="572"/>
      <c r="R182" s="572"/>
      <c r="S182" s="572"/>
      <c r="T182" s="572"/>
      <c r="U182" s="572"/>
      <c r="V182" s="572"/>
      <c r="W182" s="572"/>
      <c r="X182" s="572"/>
      <c r="Y182" s="572"/>
      <c r="Z182" s="1"/>
      <c r="AA182" s="1"/>
      <c r="AB182" s="1"/>
    </row>
    <row r="183" ht="15.75" customHeight="1">
      <c r="A183" s="572"/>
      <c r="B183" s="572"/>
      <c r="C183" s="572"/>
      <c r="D183" s="572"/>
      <c r="E183" s="572"/>
      <c r="F183" s="572"/>
      <c r="G183" s="572"/>
      <c r="H183" s="572"/>
      <c r="I183" s="572"/>
      <c r="J183" s="572"/>
      <c r="K183" s="572"/>
      <c r="L183" s="572"/>
      <c r="M183" s="572"/>
      <c r="N183" s="572"/>
      <c r="O183" s="572"/>
      <c r="P183" s="572"/>
      <c r="Q183" s="572"/>
      <c r="R183" s="572"/>
      <c r="S183" s="572"/>
      <c r="T183" s="572"/>
      <c r="U183" s="572"/>
      <c r="V183" s="572"/>
      <c r="W183" s="572"/>
      <c r="X183" s="572"/>
      <c r="Y183" s="572"/>
      <c r="Z183" s="1"/>
      <c r="AA183" s="1"/>
      <c r="AB183" s="1"/>
    </row>
    <row r="184" ht="15.75" customHeight="1">
      <c r="A184" s="572"/>
      <c r="B184" s="572"/>
      <c r="C184" s="572"/>
      <c r="D184" s="572"/>
      <c r="E184" s="572"/>
      <c r="F184" s="572"/>
      <c r="G184" s="572"/>
      <c r="H184" s="572"/>
      <c r="I184" s="572"/>
      <c r="J184" s="572"/>
      <c r="K184" s="572"/>
      <c r="L184" s="572"/>
      <c r="M184" s="572"/>
      <c r="N184" s="572"/>
      <c r="O184" s="572"/>
      <c r="P184" s="572"/>
      <c r="Q184" s="572"/>
      <c r="R184" s="572"/>
      <c r="S184" s="572"/>
      <c r="T184" s="572"/>
      <c r="U184" s="572"/>
      <c r="V184" s="572"/>
      <c r="W184" s="572"/>
      <c r="X184" s="572"/>
      <c r="Y184" s="572"/>
      <c r="Z184" s="1"/>
      <c r="AA184" s="1"/>
      <c r="AB184" s="1"/>
    </row>
    <row r="185" ht="15.75" customHeight="1">
      <c r="A185" s="572"/>
      <c r="B185" s="572"/>
      <c r="C185" s="572"/>
      <c r="D185" s="572"/>
      <c r="E185" s="572"/>
      <c r="F185" s="572"/>
      <c r="G185" s="572"/>
      <c r="H185" s="572"/>
      <c r="I185" s="572"/>
      <c r="J185" s="572"/>
      <c r="K185" s="572"/>
      <c r="L185" s="572"/>
      <c r="M185" s="572"/>
      <c r="N185" s="572"/>
      <c r="O185" s="572"/>
      <c r="P185" s="572"/>
      <c r="Q185" s="572"/>
      <c r="R185" s="572"/>
      <c r="S185" s="572"/>
      <c r="T185" s="572"/>
      <c r="U185" s="572"/>
      <c r="V185" s="572"/>
      <c r="W185" s="572"/>
      <c r="X185" s="572"/>
      <c r="Y185" s="572"/>
      <c r="Z185" s="1"/>
      <c r="AA185" s="1"/>
      <c r="AB185" s="1"/>
    </row>
    <row r="186" ht="15.75" customHeight="1">
      <c r="A186" s="572"/>
      <c r="B186" s="572"/>
      <c r="C186" s="572"/>
      <c r="D186" s="572"/>
      <c r="E186" s="572"/>
      <c r="F186" s="572"/>
      <c r="G186" s="572"/>
      <c r="H186" s="572"/>
      <c r="I186" s="572"/>
      <c r="J186" s="572"/>
      <c r="K186" s="572"/>
      <c r="L186" s="572"/>
      <c r="M186" s="572"/>
      <c r="N186" s="572"/>
      <c r="O186" s="572"/>
      <c r="P186" s="572"/>
      <c r="Q186" s="572"/>
      <c r="R186" s="572"/>
      <c r="S186" s="572"/>
      <c r="T186" s="572"/>
      <c r="U186" s="572"/>
      <c r="V186" s="572"/>
      <c r="W186" s="572"/>
      <c r="X186" s="572"/>
      <c r="Y186" s="572"/>
      <c r="Z186" s="1"/>
      <c r="AA186" s="1"/>
      <c r="AB186" s="1"/>
    </row>
    <row r="187" ht="15.75" customHeight="1">
      <c r="A187" s="572"/>
      <c r="B187" s="572"/>
      <c r="C187" s="572"/>
      <c r="D187" s="572"/>
      <c r="E187" s="572"/>
      <c r="F187" s="572"/>
      <c r="G187" s="572"/>
      <c r="H187" s="572"/>
      <c r="I187" s="572"/>
      <c r="J187" s="572"/>
      <c r="K187" s="572"/>
      <c r="L187" s="572"/>
      <c r="M187" s="572"/>
      <c r="N187" s="572"/>
      <c r="O187" s="572"/>
      <c r="P187" s="572"/>
      <c r="Q187" s="572"/>
      <c r="R187" s="572"/>
      <c r="S187" s="572"/>
      <c r="T187" s="572"/>
      <c r="U187" s="572"/>
      <c r="V187" s="572"/>
      <c r="W187" s="572"/>
      <c r="X187" s="572"/>
      <c r="Y187" s="572"/>
      <c r="Z187" s="1"/>
      <c r="AA187" s="1"/>
      <c r="AB187" s="1"/>
    </row>
    <row r="188" ht="15.75" customHeight="1">
      <c r="A188" s="572"/>
      <c r="B188" s="572"/>
      <c r="C188" s="572"/>
      <c r="D188" s="572"/>
      <c r="E188" s="572"/>
      <c r="F188" s="572"/>
      <c r="G188" s="572"/>
      <c r="H188" s="572"/>
      <c r="I188" s="572"/>
      <c r="J188" s="572"/>
      <c r="K188" s="572"/>
      <c r="L188" s="572"/>
      <c r="M188" s="572"/>
      <c r="N188" s="572"/>
      <c r="O188" s="572"/>
      <c r="P188" s="572"/>
      <c r="Q188" s="572"/>
      <c r="R188" s="572"/>
      <c r="S188" s="572"/>
      <c r="T188" s="572"/>
      <c r="U188" s="572"/>
      <c r="V188" s="572"/>
      <c r="W188" s="572"/>
      <c r="X188" s="572"/>
      <c r="Y188" s="572"/>
      <c r="Z188" s="1"/>
      <c r="AA188" s="1"/>
      <c r="AB188" s="1"/>
    </row>
    <row r="189" ht="15.75" customHeight="1">
      <c r="A189" s="572"/>
      <c r="B189" s="572"/>
      <c r="C189" s="572"/>
      <c r="D189" s="572"/>
      <c r="E189" s="572"/>
      <c r="F189" s="572"/>
      <c r="G189" s="572"/>
      <c r="H189" s="572"/>
      <c r="I189" s="572"/>
      <c r="J189" s="572"/>
      <c r="K189" s="572"/>
      <c r="L189" s="572"/>
      <c r="M189" s="572"/>
      <c r="N189" s="572"/>
      <c r="O189" s="572"/>
      <c r="P189" s="572"/>
      <c r="Q189" s="572"/>
      <c r="R189" s="572"/>
      <c r="S189" s="572"/>
      <c r="T189" s="572"/>
      <c r="U189" s="572"/>
      <c r="V189" s="572"/>
      <c r="W189" s="572"/>
      <c r="X189" s="572"/>
      <c r="Y189" s="572"/>
      <c r="Z189" s="1"/>
      <c r="AA189" s="1"/>
      <c r="AB189" s="1"/>
    </row>
    <row r="190" ht="15.75" customHeight="1">
      <c r="A190" s="572"/>
      <c r="B190" s="572"/>
      <c r="C190" s="572"/>
      <c r="D190" s="572"/>
      <c r="E190" s="572"/>
      <c r="F190" s="572"/>
      <c r="G190" s="572"/>
      <c r="H190" s="572"/>
      <c r="I190" s="572"/>
      <c r="J190" s="572"/>
      <c r="K190" s="572"/>
      <c r="L190" s="572"/>
      <c r="M190" s="572"/>
      <c r="N190" s="572"/>
      <c r="O190" s="572"/>
      <c r="P190" s="572"/>
      <c r="Q190" s="572"/>
      <c r="R190" s="572"/>
      <c r="S190" s="572"/>
      <c r="T190" s="572"/>
      <c r="U190" s="572"/>
      <c r="V190" s="572"/>
      <c r="W190" s="572"/>
      <c r="X190" s="572"/>
      <c r="Y190" s="572"/>
      <c r="Z190" s="1"/>
      <c r="AA190" s="1"/>
      <c r="AB190" s="1"/>
    </row>
    <row r="191" ht="15.75" customHeight="1">
      <c r="A191" s="572"/>
      <c r="B191" s="572"/>
      <c r="C191" s="572"/>
      <c r="D191" s="572"/>
      <c r="E191" s="572"/>
      <c r="F191" s="572"/>
      <c r="G191" s="572"/>
      <c r="H191" s="572"/>
      <c r="I191" s="572"/>
      <c r="J191" s="572"/>
      <c r="K191" s="572"/>
      <c r="L191" s="572"/>
      <c r="M191" s="572"/>
      <c r="N191" s="572"/>
      <c r="O191" s="572"/>
      <c r="P191" s="572"/>
      <c r="Q191" s="572"/>
      <c r="R191" s="572"/>
      <c r="S191" s="572"/>
      <c r="T191" s="572"/>
      <c r="U191" s="572"/>
      <c r="V191" s="572"/>
      <c r="W191" s="572"/>
      <c r="X191" s="572"/>
      <c r="Y191" s="572"/>
      <c r="Z191" s="1"/>
      <c r="AA191" s="1"/>
      <c r="AB191" s="1"/>
    </row>
    <row r="192" ht="15.75" customHeight="1">
      <c r="A192" s="572"/>
      <c r="B192" s="572"/>
      <c r="C192" s="572"/>
      <c r="D192" s="572"/>
      <c r="E192" s="572"/>
      <c r="F192" s="572"/>
      <c r="G192" s="572"/>
      <c r="H192" s="572"/>
      <c r="I192" s="572"/>
      <c r="J192" s="572"/>
      <c r="K192" s="572"/>
      <c r="L192" s="572"/>
      <c r="M192" s="572"/>
      <c r="N192" s="572"/>
      <c r="O192" s="572"/>
      <c r="P192" s="572"/>
      <c r="Q192" s="572"/>
      <c r="R192" s="572"/>
      <c r="S192" s="572"/>
      <c r="T192" s="572"/>
      <c r="U192" s="572"/>
      <c r="V192" s="572"/>
      <c r="W192" s="572"/>
      <c r="X192" s="572"/>
      <c r="Y192" s="572"/>
      <c r="Z192" s="1"/>
      <c r="AA192" s="1"/>
      <c r="AB192" s="1"/>
    </row>
    <row r="193" ht="15.75" customHeight="1">
      <c r="A193" s="572"/>
      <c r="B193" s="572"/>
      <c r="C193" s="572"/>
      <c r="D193" s="572"/>
      <c r="E193" s="572"/>
      <c r="F193" s="572"/>
      <c r="G193" s="572"/>
      <c r="H193" s="572"/>
      <c r="I193" s="572"/>
      <c r="J193" s="572"/>
      <c r="K193" s="572"/>
      <c r="L193" s="572"/>
      <c r="M193" s="572"/>
      <c r="N193" s="572"/>
      <c r="O193" s="572"/>
      <c r="P193" s="572"/>
      <c r="Q193" s="572"/>
      <c r="R193" s="572"/>
      <c r="S193" s="572"/>
      <c r="T193" s="572"/>
      <c r="U193" s="572"/>
      <c r="V193" s="572"/>
      <c r="W193" s="572"/>
      <c r="X193" s="572"/>
      <c r="Y193" s="572"/>
      <c r="Z193" s="1"/>
      <c r="AA193" s="1"/>
      <c r="AB193" s="1"/>
    </row>
    <row r="194" ht="15.75" customHeight="1">
      <c r="A194" s="572"/>
      <c r="B194" s="572"/>
      <c r="C194" s="572"/>
      <c r="D194" s="572"/>
      <c r="E194" s="572"/>
      <c r="F194" s="572"/>
      <c r="G194" s="572"/>
      <c r="H194" s="572"/>
      <c r="I194" s="572"/>
      <c r="J194" s="572"/>
      <c r="K194" s="572"/>
      <c r="L194" s="572"/>
      <c r="M194" s="572"/>
      <c r="N194" s="572"/>
      <c r="O194" s="572"/>
      <c r="P194" s="572"/>
      <c r="Q194" s="572"/>
      <c r="R194" s="572"/>
      <c r="S194" s="572"/>
      <c r="T194" s="572"/>
      <c r="U194" s="572"/>
      <c r="V194" s="572"/>
      <c r="W194" s="572"/>
      <c r="X194" s="572"/>
      <c r="Y194" s="572"/>
      <c r="Z194" s="1"/>
      <c r="AA194" s="1"/>
      <c r="AB194" s="1"/>
    </row>
    <row r="195" ht="15.75" customHeight="1">
      <c r="A195" s="572"/>
      <c r="B195" s="572"/>
      <c r="C195" s="572"/>
      <c r="D195" s="572"/>
      <c r="E195" s="572"/>
      <c r="F195" s="572"/>
      <c r="G195" s="572"/>
      <c r="H195" s="572"/>
      <c r="I195" s="572"/>
      <c r="J195" s="572"/>
      <c r="K195" s="572"/>
      <c r="L195" s="572"/>
      <c r="M195" s="572"/>
      <c r="N195" s="572"/>
      <c r="O195" s="572"/>
      <c r="P195" s="572"/>
      <c r="Q195" s="572"/>
      <c r="R195" s="572"/>
      <c r="S195" s="572"/>
      <c r="T195" s="572"/>
      <c r="U195" s="572"/>
      <c r="V195" s="572"/>
      <c r="W195" s="572"/>
      <c r="X195" s="572"/>
      <c r="Y195" s="572"/>
      <c r="Z195" s="1"/>
      <c r="AA195" s="1"/>
      <c r="AB195" s="1"/>
    </row>
    <row r="196" ht="15.75" customHeight="1">
      <c r="A196" s="572"/>
      <c r="B196" s="572"/>
      <c r="C196" s="572"/>
      <c r="D196" s="572"/>
      <c r="E196" s="572"/>
      <c r="F196" s="572"/>
      <c r="G196" s="572"/>
      <c r="H196" s="572"/>
      <c r="I196" s="572"/>
      <c r="J196" s="572"/>
      <c r="K196" s="572"/>
      <c r="L196" s="572"/>
      <c r="M196" s="572"/>
      <c r="N196" s="572"/>
      <c r="O196" s="572"/>
      <c r="P196" s="572"/>
      <c r="Q196" s="572"/>
      <c r="R196" s="572"/>
      <c r="S196" s="572"/>
      <c r="T196" s="572"/>
      <c r="U196" s="572"/>
      <c r="V196" s="572"/>
      <c r="W196" s="572"/>
      <c r="X196" s="572"/>
      <c r="Y196" s="572"/>
      <c r="Z196" s="1"/>
      <c r="AA196" s="1"/>
      <c r="AB196" s="1"/>
    </row>
    <row r="197" ht="15.75" customHeight="1">
      <c r="A197" s="572"/>
      <c r="B197" s="572"/>
      <c r="C197" s="572"/>
      <c r="D197" s="572"/>
      <c r="E197" s="572"/>
      <c r="F197" s="572"/>
      <c r="G197" s="572"/>
      <c r="H197" s="572"/>
      <c r="I197" s="572"/>
      <c r="J197" s="572"/>
      <c r="K197" s="572"/>
      <c r="L197" s="572"/>
      <c r="M197" s="572"/>
      <c r="N197" s="572"/>
      <c r="O197" s="572"/>
      <c r="P197" s="572"/>
      <c r="Q197" s="572"/>
      <c r="R197" s="572"/>
      <c r="S197" s="572"/>
      <c r="T197" s="572"/>
      <c r="U197" s="572"/>
      <c r="V197" s="572"/>
      <c r="W197" s="572"/>
      <c r="X197" s="572"/>
      <c r="Y197" s="572"/>
      <c r="Z197" s="1"/>
      <c r="AA197" s="1"/>
      <c r="AB197" s="1"/>
    </row>
    <row r="198" ht="15.75" customHeight="1">
      <c r="A198" s="572"/>
      <c r="B198" s="572"/>
      <c r="C198" s="572"/>
      <c r="D198" s="572"/>
      <c r="E198" s="572"/>
      <c r="F198" s="572"/>
      <c r="G198" s="572"/>
      <c r="H198" s="572"/>
      <c r="I198" s="572"/>
      <c r="J198" s="572"/>
      <c r="K198" s="572"/>
      <c r="L198" s="572"/>
      <c r="M198" s="572"/>
      <c r="N198" s="572"/>
      <c r="O198" s="572"/>
      <c r="P198" s="572"/>
      <c r="Q198" s="572"/>
      <c r="R198" s="572"/>
      <c r="S198" s="572"/>
      <c r="T198" s="572"/>
      <c r="U198" s="572"/>
      <c r="V198" s="572"/>
      <c r="W198" s="572"/>
      <c r="X198" s="572"/>
      <c r="Y198" s="572"/>
      <c r="Z198" s="1"/>
      <c r="AA198" s="1"/>
      <c r="AB198" s="1"/>
    </row>
    <row r="199" ht="15.75" customHeight="1">
      <c r="A199" s="572"/>
      <c r="B199" s="572"/>
      <c r="C199" s="572"/>
      <c r="D199" s="572"/>
      <c r="E199" s="572"/>
      <c r="F199" s="572"/>
      <c r="G199" s="572"/>
      <c r="H199" s="572"/>
      <c r="I199" s="572"/>
      <c r="J199" s="572"/>
      <c r="K199" s="572"/>
      <c r="L199" s="572"/>
      <c r="M199" s="572"/>
      <c r="N199" s="572"/>
      <c r="O199" s="572"/>
      <c r="P199" s="572"/>
      <c r="Q199" s="572"/>
      <c r="R199" s="572"/>
      <c r="S199" s="572"/>
      <c r="T199" s="572"/>
      <c r="U199" s="572"/>
      <c r="V199" s="572"/>
      <c r="W199" s="572"/>
      <c r="X199" s="572"/>
      <c r="Y199" s="572"/>
      <c r="Z199" s="1"/>
      <c r="AA199" s="1"/>
      <c r="AB199" s="1"/>
    </row>
    <row r="200" ht="15.75" customHeight="1">
      <c r="A200" s="572"/>
      <c r="B200" s="572"/>
      <c r="C200" s="572"/>
      <c r="D200" s="572"/>
      <c r="E200" s="572"/>
      <c r="F200" s="572"/>
      <c r="G200" s="572"/>
      <c r="H200" s="572"/>
      <c r="I200" s="572"/>
      <c r="J200" s="572"/>
      <c r="K200" s="572"/>
      <c r="L200" s="572"/>
      <c r="M200" s="572"/>
      <c r="N200" s="572"/>
      <c r="O200" s="572"/>
      <c r="P200" s="572"/>
      <c r="Q200" s="572"/>
      <c r="R200" s="572"/>
      <c r="S200" s="572"/>
      <c r="T200" s="572"/>
      <c r="U200" s="572"/>
      <c r="V200" s="572"/>
      <c r="W200" s="572"/>
      <c r="X200" s="572"/>
      <c r="Y200" s="572"/>
      <c r="Z200" s="1"/>
      <c r="AA200" s="1"/>
      <c r="AB200" s="1"/>
    </row>
    <row r="201" ht="15.75" customHeight="1">
      <c r="A201" s="572"/>
      <c r="B201" s="572"/>
      <c r="C201" s="572"/>
      <c r="D201" s="572"/>
      <c r="E201" s="572"/>
      <c r="F201" s="572"/>
      <c r="G201" s="572"/>
      <c r="H201" s="572"/>
      <c r="I201" s="572"/>
      <c r="J201" s="572"/>
      <c r="K201" s="572"/>
      <c r="L201" s="572"/>
      <c r="M201" s="572"/>
      <c r="N201" s="572"/>
      <c r="O201" s="572"/>
      <c r="P201" s="572"/>
      <c r="Q201" s="572"/>
      <c r="R201" s="572"/>
      <c r="S201" s="572"/>
      <c r="T201" s="572"/>
      <c r="U201" s="572"/>
      <c r="V201" s="572"/>
      <c r="W201" s="572"/>
      <c r="X201" s="572"/>
      <c r="Y201" s="572"/>
      <c r="Z201" s="1"/>
      <c r="AA201" s="1"/>
      <c r="AB201" s="1"/>
    </row>
    <row r="202" ht="15.75" customHeight="1">
      <c r="A202" s="572"/>
      <c r="B202" s="572"/>
      <c r="C202" s="572"/>
      <c r="D202" s="572"/>
      <c r="E202" s="572"/>
      <c r="F202" s="572"/>
      <c r="G202" s="572"/>
      <c r="H202" s="572"/>
      <c r="I202" s="572"/>
      <c r="J202" s="572"/>
      <c r="K202" s="572"/>
      <c r="L202" s="572"/>
      <c r="M202" s="572"/>
      <c r="N202" s="572"/>
      <c r="O202" s="572"/>
      <c r="P202" s="572"/>
      <c r="Q202" s="572"/>
      <c r="R202" s="572"/>
      <c r="S202" s="572"/>
      <c r="T202" s="572"/>
      <c r="U202" s="572"/>
      <c r="V202" s="572"/>
      <c r="W202" s="572"/>
      <c r="X202" s="572"/>
      <c r="Y202" s="572"/>
      <c r="Z202" s="1"/>
      <c r="AA202" s="1"/>
      <c r="AB202" s="1"/>
    </row>
    <row r="203" ht="15.75" customHeight="1">
      <c r="A203" s="572"/>
      <c r="B203" s="572"/>
      <c r="C203" s="572"/>
      <c r="D203" s="572"/>
      <c r="E203" s="572"/>
      <c r="F203" s="572"/>
      <c r="G203" s="572"/>
      <c r="H203" s="572"/>
      <c r="I203" s="572"/>
      <c r="J203" s="572"/>
      <c r="K203" s="572"/>
      <c r="L203" s="572"/>
      <c r="M203" s="572"/>
      <c r="N203" s="572"/>
      <c r="O203" s="572"/>
      <c r="P203" s="572"/>
      <c r="Q203" s="572"/>
      <c r="R203" s="572"/>
      <c r="S203" s="572"/>
      <c r="T203" s="572"/>
      <c r="U203" s="572"/>
      <c r="V203" s="572"/>
      <c r="W203" s="572"/>
      <c r="X203" s="572"/>
      <c r="Y203" s="572"/>
      <c r="Z203" s="1"/>
      <c r="AA203" s="1"/>
      <c r="AB203" s="1"/>
    </row>
    <row r="204" ht="15.75" customHeight="1">
      <c r="A204" s="572"/>
      <c r="B204" s="572"/>
      <c r="C204" s="572"/>
      <c r="D204" s="572"/>
      <c r="E204" s="572"/>
      <c r="F204" s="572"/>
      <c r="G204" s="572"/>
      <c r="H204" s="572"/>
      <c r="I204" s="572"/>
      <c r="J204" s="572"/>
      <c r="K204" s="572"/>
      <c r="L204" s="572"/>
      <c r="M204" s="572"/>
      <c r="N204" s="572"/>
      <c r="O204" s="572"/>
      <c r="P204" s="572"/>
      <c r="Q204" s="572"/>
      <c r="R204" s="572"/>
      <c r="S204" s="572"/>
      <c r="T204" s="572"/>
      <c r="U204" s="572"/>
      <c r="V204" s="572"/>
      <c r="W204" s="572"/>
      <c r="X204" s="572"/>
      <c r="Y204" s="572"/>
      <c r="Z204" s="1"/>
      <c r="AA204" s="1"/>
      <c r="AB204" s="1"/>
    </row>
    <row r="205" ht="15.75" customHeight="1">
      <c r="A205" s="572"/>
      <c r="B205" s="572"/>
      <c r="C205" s="572"/>
      <c r="D205" s="572"/>
      <c r="E205" s="572"/>
      <c r="F205" s="572"/>
      <c r="G205" s="572"/>
      <c r="H205" s="572"/>
      <c r="I205" s="572"/>
      <c r="J205" s="572"/>
      <c r="K205" s="572"/>
      <c r="L205" s="572"/>
      <c r="M205" s="572"/>
      <c r="N205" s="572"/>
      <c r="O205" s="572"/>
      <c r="P205" s="572"/>
      <c r="Q205" s="572"/>
      <c r="R205" s="572"/>
      <c r="S205" s="572"/>
      <c r="T205" s="572"/>
      <c r="U205" s="572"/>
      <c r="V205" s="572"/>
      <c r="W205" s="572"/>
      <c r="X205" s="572"/>
      <c r="Y205" s="572"/>
      <c r="Z205" s="1"/>
      <c r="AA205" s="1"/>
      <c r="AB205" s="1"/>
    </row>
    <row r="206" ht="15.75" customHeight="1">
      <c r="A206" s="572"/>
      <c r="B206" s="572"/>
      <c r="C206" s="572"/>
      <c r="D206" s="572"/>
      <c r="E206" s="572"/>
      <c r="F206" s="572"/>
      <c r="G206" s="572"/>
      <c r="H206" s="572"/>
      <c r="I206" s="572"/>
      <c r="J206" s="572"/>
      <c r="K206" s="572"/>
      <c r="L206" s="572"/>
      <c r="M206" s="572"/>
      <c r="N206" s="572"/>
      <c r="O206" s="572"/>
      <c r="P206" s="572"/>
      <c r="Q206" s="572"/>
      <c r="R206" s="572"/>
      <c r="S206" s="572"/>
      <c r="T206" s="572"/>
      <c r="U206" s="572"/>
      <c r="V206" s="572"/>
      <c r="W206" s="572"/>
      <c r="X206" s="572"/>
      <c r="Y206" s="572"/>
      <c r="Z206" s="1"/>
      <c r="AA206" s="1"/>
      <c r="AB206" s="1"/>
    </row>
    <row r="207" ht="15.75" customHeight="1">
      <c r="A207" s="572"/>
      <c r="B207" s="572"/>
      <c r="C207" s="572"/>
      <c r="D207" s="572"/>
      <c r="E207" s="572"/>
      <c r="F207" s="572"/>
      <c r="G207" s="572"/>
      <c r="H207" s="572"/>
      <c r="I207" s="572"/>
      <c r="J207" s="572"/>
      <c r="K207" s="572"/>
      <c r="L207" s="572"/>
      <c r="M207" s="572"/>
      <c r="N207" s="572"/>
      <c r="O207" s="572"/>
      <c r="P207" s="572"/>
      <c r="Q207" s="572"/>
      <c r="R207" s="572"/>
      <c r="S207" s="572"/>
      <c r="T207" s="572"/>
      <c r="U207" s="572"/>
      <c r="V207" s="572"/>
      <c r="W207" s="572"/>
      <c r="X207" s="572"/>
      <c r="Y207" s="572"/>
      <c r="Z207" s="1"/>
      <c r="AA207" s="1"/>
      <c r="AB207" s="1"/>
    </row>
    <row r="208" ht="15.75" customHeight="1">
      <c r="A208" s="572"/>
      <c r="B208" s="572"/>
      <c r="C208" s="572"/>
      <c r="D208" s="572"/>
      <c r="E208" s="572"/>
      <c r="F208" s="572"/>
      <c r="G208" s="572"/>
      <c r="H208" s="572"/>
      <c r="I208" s="572"/>
      <c r="J208" s="572"/>
      <c r="K208" s="572"/>
      <c r="L208" s="572"/>
      <c r="M208" s="572"/>
      <c r="N208" s="572"/>
      <c r="O208" s="572"/>
      <c r="P208" s="572"/>
      <c r="Q208" s="572"/>
      <c r="R208" s="572"/>
      <c r="S208" s="572"/>
      <c r="T208" s="572"/>
      <c r="U208" s="572"/>
      <c r="V208" s="572"/>
      <c r="W208" s="572"/>
      <c r="X208" s="572"/>
      <c r="Y208" s="572"/>
      <c r="Z208" s="1"/>
      <c r="AA208" s="1"/>
      <c r="AB208" s="1"/>
    </row>
    <row r="209" ht="15.75" customHeight="1">
      <c r="A209" s="572"/>
      <c r="B209" s="572"/>
      <c r="C209" s="572"/>
      <c r="D209" s="572"/>
      <c r="E209" s="572"/>
      <c r="F209" s="572"/>
      <c r="G209" s="572"/>
      <c r="H209" s="572"/>
      <c r="I209" s="572"/>
      <c r="J209" s="572"/>
      <c r="K209" s="572"/>
      <c r="L209" s="572"/>
      <c r="M209" s="572"/>
      <c r="N209" s="572"/>
      <c r="O209" s="572"/>
      <c r="P209" s="572"/>
      <c r="Q209" s="572"/>
      <c r="R209" s="572"/>
      <c r="S209" s="572"/>
      <c r="T209" s="572"/>
      <c r="U209" s="572"/>
      <c r="V209" s="572"/>
      <c r="W209" s="572"/>
      <c r="X209" s="572"/>
      <c r="Y209" s="572"/>
      <c r="Z209" s="1"/>
      <c r="AA209" s="1"/>
      <c r="AB209" s="1"/>
    </row>
    <row r="210" ht="15.75" customHeight="1">
      <c r="A210" s="572"/>
      <c r="B210" s="572"/>
      <c r="C210" s="572"/>
      <c r="D210" s="572"/>
      <c r="E210" s="572"/>
      <c r="F210" s="572"/>
      <c r="G210" s="572"/>
      <c r="H210" s="572"/>
      <c r="I210" s="572"/>
      <c r="J210" s="572"/>
      <c r="K210" s="572"/>
      <c r="L210" s="572"/>
      <c r="M210" s="572"/>
      <c r="N210" s="572"/>
      <c r="O210" s="572"/>
      <c r="P210" s="572"/>
      <c r="Q210" s="572"/>
      <c r="R210" s="572"/>
      <c r="S210" s="572"/>
      <c r="T210" s="572"/>
      <c r="U210" s="572"/>
      <c r="V210" s="572"/>
      <c r="W210" s="572"/>
      <c r="X210" s="572"/>
      <c r="Y210" s="572"/>
      <c r="Z210" s="1"/>
      <c r="AA210" s="1"/>
      <c r="AB210" s="1"/>
    </row>
    <row r="211" ht="15.75" customHeight="1">
      <c r="A211" s="572"/>
      <c r="B211" s="572"/>
      <c r="C211" s="572"/>
      <c r="D211" s="572"/>
      <c r="E211" s="572"/>
      <c r="F211" s="572"/>
      <c r="G211" s="572"/>
      <c r="H211" s="572"/>
      <c r="I211" s="572"/>
      <c r="J211" s="572"/>
      <c r="K211" s="572"/>
      <c r="L211" s="572"/>
      <c r="M211" s="572"/>
      <c r="N211" s="572"/>
      <c r="O211" s="572"/>
      <c r="P211" s="572"/>
      <c r="Q211" s="572"/>
      <c r="R211" s="572"/>
      <c r="S211" s="572"/>
      <c r="T211" s="572"/>
      <c r="U211" s="572"/>
      <c r="V211" s="572"/>
      <c r="W211" s="572"/>
      <c r="X211" s="572"/>
      <c r="Y211" s="572"/>
      <c r="Z211" s="1"/>
      <c r="AA211" s="1"/>
      <c r="AB211" s="1"/>
    </row>
    <row r="212" ht="15.75" customHeight="1">
      <c r="A212" s="572"/>
      <c r="B212" s="572"/>
      <c r="C212" s="572"/>
      <c r="D212" s="572"/>
      <c r="E212" s="572"/>
      <c r="F212" s="572"/>
      <c r="G212" s="572"/>
      <c r="H212" s="572"/>
      <c r="I212" s="572"/>
      <c r="J212" s="572"/>
      <c r="K212" s="572"/>
      <c r="L212" s="572"/>
      <c r="M212" s="572"/>
      <c r="N212" s="572"/>
      <c r="O212" s="572"/>
      <c r="P212" s="572"/>
      <c r="Q212" s="572"/>
      <c r="R212" s="572"/>
      <c r="S212" s="572"/>
      <c r="T212" s="572"/>
      <c r="U212" s="572"/>
      <c r="V212" s="572"/>
      <c r="W212" s="572"/>
      <c r="X212" s="572"/>
      <c r="Y212" s="572"/>
      <c r="Z212" s="1"/>
      <c r="AA212" s="1"/>
      <c r="AB212" s="1"/>
    </row>
    <row r="213" ht="15.75" customHeight="1">
      <c r="A213" s="572"/>
      <c r="B213" s="572"/>
      <c r="C213" s="572"/>
      <c r="D213" s="572"/>
      <c r="E213" s="572"/>
      <c r="F213" s="572"/>
      <c r="G213" s="572"/>
      <c r="H213" s="572"/>
      <c r="I213" s="572"/>
      <c r="J213" s="572"/>
      <c r="K213" s="572"/>
      <c r="L213" s="572"/>
      <c r="M213" s="572"/>
      <c r="N213" s="572"/>
      <c r="O213" s="572"/>
      <c r="P213" s="572"/>
      <c r="Q213" s="572"/>
      <c r="R213" s="572"/>
      <c r="S213" s="572"/>
      <c r="T213" s="572"/>
      <c r="U213" s="572"/>
      <c r="V213" s="572"/>
      <c r="W213" s="572"/>
      <c r="X213" s="572"/>
      <c r="Y213" s="572"/>
      <c r="Z213" s="1"/>
      <c r="AA213" s="1"/>
      <c r="AB213" s="1"/>
    </row>
    <row r="214" ht="15.75" customHeight="1">
      <c r="A214" s="572"/>
      <c r="B214" s="572"/>
      <c r="C214" s="572"/>
      <c r="D214" s="572"/>
      <c r="E214" s="572"/>
      <c r="F214" s="572"/>
      <c r="G214" s="572"/>
      <c r="H214" s="572"/>
      <c r="I214" s="572"/>
      <c r="J214" s="572"/>
      <c r="K214" s="572"/>
      <c r="L214" s="572"/>
      <c r="M214" s="572"/>
      <c r="N214" s="572"/>
      <c r="O214" s="572"/>
      <c r="P214" s="572"/>
      <c r="Q214" s="572"/>
      <c r="R214" s="572"/>
      <c r="S214" s="572"/>
      <c r="T214" s="572"/>
      <c r="U214" s="572"/>
      <c r="V214" s="572"/>
      <c r="W214" s="572"/>
      <c r="X214" s="572"/>
      <c r="Y214" s="572"/>
      <c r="Z214" s="1"/>
      <c r="AA214" s="1"/>
      <c r="AB214" s="1"/>
    </row>
    <row r="215" ht="15.75" customHeight="1">
      <c r="A215" s="572"/>
      <c r="B215" s="572"/>
      <c r="C215" s="572"/>
      <c r="D215" s="572"/>
      <c r="E215" s="572"/>
      <c r="F215" s="572"/>
      <c r="G215" s="572"/>
      <c r="H215" s="572"/>
      <c r="I215" s="572"/>
      <c r="J215" s="572"/>
      <c r="K215" s="572"/>
      <c r="L215" s="572"/>
      <c r="M215" s="572"/>
      <c r="N215" s="572"/>
      <c r="O215" s="572"/>
      <c r="P215" s="572"/>
      <c r="Q215" s="572"/>
      <c r="R215" s="572"/>
      <c r="S215" s="572"/>
      <c r="T215" s="572"/>
      <c r="U215" s="572"/>
      <c r="V215" s="572"/>
      <c r="W215" s="572"/>
      <c r="X215" s="572"/>
      <c r="Y215" s="572"/>
      <c r="Z215" s="1"/>
      <c r="AA215" s="1"/>
      <c r="AB215" s="1"/>
    </row>
    <row r="216" ht="15.75" customHeight="1">
      <c r="A216" s="572"/>
      <c r="B216" s="572"/>
      <c r="C216" s="572"/>
      <c r="D216" s="572"/>
      <c r="E216" s="572"/>
      <c r="F216" s="572"/>
      <c r="G216" s="572"/>
      <c r="H216" s="572"/>
      <c r="I216" s="572"/>
      <c r="J216" s="572"/>
      <c r="K216" s="572"/>
      <c r="L216" s="572"/>
      <c r="M216" s="572"/>
      <c r="N216" s="572"/>
      <c r="O216" s="572"/>
      <c r="P216" s="572"/>
      <c r="Q216" s="572"/>
      <c r="R216" s="572"/>
      <c r="S216" s="572"/>
      <c r="T216" s="572"/>
      <c r="U216" s="572"/>
      <c r="V216" s="572"/>
      <c r="W216" s="572"/>
      <c r="X216" s="572"/>
      <c r="Y216" s="572"/>
      <c r="Z216" s="1"/>
      <c r="AA216" s="1"/>
      <c r="AB216" s="1"/>
    </row>
    <row r="217" ht="15.75" customHeight="1">
      <c r="A217" s="572"/>
      <c r="B217" s="572"/>
      <c r="C217" s="572"/>
      <c r="D217" s="572"/>
      <c r="E217" s="572"/>
      <c r="F217" s="572"/>
      <c r="G217" s="572"/>
      <c r="H217" s="572"/>
      <c r="I217" s="572"/>
      <c r="J217" s="572"/>
      <c r="K217" s="572"/>
      <c r="L217" s="572"/>
      <c r="M217" s="572"/>
      <c r="N217" s="572"/>
      <c r="O217" s="572"/>
      <c r="P217" s="572"/>
      <c r="Q217" s="572"/>
      <c r="R217" s="572"/>
      <c r="S217" s="572"/>
      <c r="T217" s="572"/>
      <c r="U217" s="572"/>
      <c r="V217" s="572"/>
      <c r="W217" s="572"/>
      <c r="X217" s="572"/>
      <c r="Y217" s="572"/>
      <c r="Z217" s="1"/>
      <c r="AA217" s="1"/>
      <c r="AB217" s="1"/>
    </row>
    <row r="218" ht="15.75" customHeight="1">
      <c r="A218" s="572"/>
      <c r="B218" s="572"/>
      <c r="C218" s="572"/>
      <c r="D218" s="572"/>
      <c r="E218" s="572"/>
      <c r="F218" s="572"/>
      <c r="G218" s="572"/>
      <c r="H218" s="572"/>
      <c r="I218" s="572"/>
      <c r="J218" s="572"/>
      <c r="K218" s="572"/>
      <c r="L218" s="572"/>
      <c r="M218" s="572"/>
      <c r="N218" s="572"/>
      <c r="O218" s="572"/>
      <c r="P218" s="572"/>
      <c r="Q218" s="572"/>
      <c r="R218" s="572"/>
      <c r="S218" s="572"/>
      <c r="T218" s="572"/>
      <c r="U218" s="572"/>
      <c r="V218" s="572"/>
      <c r="W218" s="572"/>
      <c r="X218" s="572"/>
      <c r="Y218" s="572"/>
      <c r="Z218" s="1"/>
      <c r="AA218" s="1"/>
      <c r="AB218" s="1"/>
    </row>
    <row r="219" ht="15.75" customHeight="1">
      <c r="A219" s="572"/>
      <c r="B219" s="572"/>
      <c r="C219" s="572"/>
      <c r="D219" s="572"/>
      <c r="E219" s="572"/>
      <c r="F219" s="572"/>
      <c r="G219" s="572"/>
      <c r="H219" s="572"/>
      <c r="I219" s="572"/>
      <c r="J219" s="572"/>
      <c r="K219" s="572"/>
      <c r="L219" s="572"/>
      <c r="M219" s="572"/>
      <c r="N219" s="572"/>
      <c r="O219" s="572"/>
      <c r="P219" s="572"/>
      <c r="Q219" s="572"/>
      <c r="R219" s="572"/>
      <c r="S219" s="572"/>
      <c r="T219" s="572"/>
      <c r="U219" s="572"/>
      <c r="V219" s="572"/>
      <c r="W219" s="572"/>
      <c r="X219" s="572"/>
      <c r="Y219" s="572"/>
      <c r="Z219" s="1"/>
      <c r="AA219" s="1"/>
      <c r="AB219" s="1"/>
    </row>
    <row r="220" ht="15.75" customHeight="1">
      <c r="A220" s="572"/>
      <c r="B220" s="572"/>
      <c r="C220" s="572"/>
      <c r="D220" s="572"/>
      <c r="E220" s="572"/>
      <c r="F220" s="572"/>
      <c r="G220" s="572"/>
      <c r="H220" s="572"/>
      <c r="I220" s="572"/>
      <c r="J220" s="572"/>
      <c r="K220" s="572"/>
      <c r="L220" s="572"/>
      <c r="M220" s="572"/>
      <c r="N220" s="572"/>
      <c r="O220" s="572"/>
      <c r="P220" s="572"/>
      <c r="Q220" s="572"/>
      <c r="R220" s="572"/>
      <c r="S220" s="572"/>
      <c r="T220" s="572"/>
      <c r="U220" s="572"/>
      <c r="V220" s="572"/>
      <c r="W220" s="572"/>
      <c r="X220" s="572"/>
      <c r="Y220" s="572"/>
      <c r="Z220" s="1"/>
      <c r="AA220" s="1"/>
      <c r="AB220" s="1"/>
    </row>
    <row r="221" ht="15.75" customHeight="1">
      <c r="A221" s="572"/>
      <c r="B221" s="572"/>
      <c r="C221" s="572"/>
      <c r="D221" s="572"/>
      <c r="E221" s="572"/>
      <c r="F221" s="572"/>
      <c r="G221" s="572"/>
      <c r="H221" s="572"/>
      <c r="I221" s="572"/>
      <c r="J221" s="572"/>
      <c r="K221" s="572"/>
      <c r="L221" s="572"/>
      <c r="M221" s="572"/>
      <c r="N221" s="572"/>
      <c r="O221" s="572"/>
      <c r="P221" s="572"/>
      <c r="Q221" s="572"/>
      <c r="R221" s="572"/>
      <c r="S221" s="572"/>
      <c r="T221" s="572"/>
      <c r="U221" s="572"/>
      <c r="V221" s="572"/>
      <c r="W221" s="572"/>
      <c r="X221" s="572"/>
      <c r="Y221" s="572"/>
      <c r="Z221" s="1"/>
      <c r="AA221" s="1"/>
      <c r="AB221" s="1"/>
    </row>
    <row r="222" ht="15.75" customHeight="1">
      <c r="A222" s="572"/>
      <c r="B222" s="572"/>
      <c r="C222" s="572"/>
      <c r="D222" s="572"/>
      <c r="E222" s="572"/>
      <c r="F222" s="572"/>
      <c r="G222" s="572"/>
      <c r="H222" s="572"/>
      <c r="I222" s="572"/>
      <c r="J222" s="572"/>
      <c r="K222" s="572"/>
      <c r="L222" s="572"/>
      <c r="M222" s="572"/>
      <c r="N222" s="572"/>
      <c r="O222" s="572"/>
      <c r="P222" s="572"/>
      <c r="Q222" s="572"/>
      <c r="R222" s="572"/>
      <c r="S222" s="572"/>
      <c r="T222" s="572"/>
      <c r="U222" s="572"/>
      <c r="V222" s="572"/>
      <c r="W222" s="572"/>
      <c r="X222" s="572"/>
      <c r="Y222" s="572"/>
      <c r="Z222" s="1"/>
      <c r="AA222" s="1"/>
      <c r="AB222" s="1"/>
    </row>
    <row r="223" ht="15.75" customHeight="1">
      <c r="A223" s="572"/>
      <c r="B223" s="572"/>
      <c r="C223" s="572"/>
      <c r="D223" s="572"/>
      <c r="E223" s="572"/>
      <c r="F223" s="572"/>
      <c r="G223" s="572"/>
      <c r="H223" s="572"/>
      <c r="I223" s="572"/>
      <c r="J223" s="572"/>
      <c r="K223" s="572"/>
      <c r="L223" s="572"/>
      <c r="M223" s="572"/>
      <c r="N223" s="572"/>
      <c r="O223" s="572"/>
      <c r="P223" s="572"/>
      <c r="Q223" s="572"/>
      <c r="R223" s="572"/>
      <c r="S223" s="572"/>
      <c r="T223" s="572"/>
      <c r="U223" s="572"/>
      <c r="V223" s="572"/>
      <c r="W223" s="572"/>
      <c r="X223" s="572"/>
      <c r="Y223" s="572"/>
      <c r="Z223" s="1"/>
      <c r="AA223" s="1"/>
      <c r="AB223" s="1"/>
    </row>
    <row r="224" ht="15.75" customHeight="1">
      <c r="A224" s="572"/>
      <c r="B224" s="572"/>
      <c r="C224" s="572"/>
      <c r="D224" s="572"/>
      <c r="E224" s="572"/>
      <c r="F224" s="572"/>
      <c r="G224" s="572"/>
      <c r="H224" s="572"/>
      <c r="I224" s="572"/>
      <c r="J224" s="572"/>
      <c r="K224" s="572"/>
      <c r="L224" s="572"/>
      <c r="M224" s="572"/>
      <c r="N224" s="572"/>
      <c r="O224" s="572"/>
      <c r="P224" s="572"/>
      <c r="Q224" s="572"/>
      <c r="R224" s="572"/>
      <c r="S224" s="572"/>
      <c r="T224" s="572"/>
      <c r="U224" s="572"/>
      <c r="V224" s="572"/>
      <c r="W224" s="572"/>
      <c r="X224" s="572"/>
      <c r="Y224" s="572"/>
      <c r="Z224" s="1"/>
      <c r="AA224" s="1"/>
      <c r="AB224" s="1"/>
    </row>
    <row r="225" ht="15.75" customHeight="1">
      <c r="A225" s="572"/>
      <c r="B225" s="572"/>
      <c r="C225" s="572"/>
      <c r="D225" s="572"/>
      <c r="E225" s="572"/>
      <c r="F225" s="572"/>
      <c r="G225" s="572"/>
      <c r="H225" s="572"/>
      <c r="I225" s="572"/>
      <c r="J225" s="572"/>
      <c r="K225" s="572"/>
      <c r="L225" s="572"/>
      <c r="M225" s="572"/>
      <c r="N225" s="572"/>
      <c r="O225" s="572"/>
      <c r="P225" s="572"/>
      <c r="Q225" s="572"/>
      <c r="R225" s="572"/>
      <c r="S225" s="572"/>
      <c r="T225" s="572"/>
      <c r="U225" s="572"/>
      <c r="V225" s="572"/>
      <c r="W225" s="572"/>
      <c r="X225" s="572"/>
      <c r="Y225" s="572"/>
      <c r="Z225" s="1"/>
      <c r="AA225" s="1"/>
      <c r="AB225" s="1"/>
    </row>
    <row r="226" ht="15.75" customHeight="1">
      <c r="A226" s="572"/>
      <c r="B226" s="572"/>
      <c r="C226" s="572"/>
      <c r="D226" s="572"/>
      <c r="E226" s="572"/>
      <c r="F226" s="572"/>
      <c r="G226" s="572"/>
      <c r="H226" s="572"/>
      <c r="I226" s="572"/>
      <c r="J226" s="572"/>
      <c r="K226" s="572"/>
      <c r="L226" s="572"/>
      <c r="M226" s="572"/>
      <c r="N226" s="572"/>
      <c r="O226" s="572"/>
      <c r="P226" s="572"/>
      <c r="Q226" s="572"/>
      <c r="R226" s="572"/>
      <c r="S226" s="572"/>
      <c r="T226" s="572"/>
      <c r="U226" s="572"/>
      <c r="V226" s="572"/>
      <c r="W226" s="572"/>
      <c r="X226" s="572"/>
      <c r="Y226" s="572"/>
      <c r="Z226" s="1"/>
      <c r="AA226" s="1"/>
      <c r="AB226" s="1"/>
    </row>
    <row r="227" ht="15.75" customHeight="1">
      <c r="A227" s="572"/>
      <c r="B227" s="572"/>
      <c r="C227" s="572"/>
      <c r="D227" s="572"/>
      <c r="E227" s="572"/>
      <c r="F227" s="572"/>
      <c r="G227" s="572"/>
      <c r="H227" s="572"/>
      <c r="I227" s="572"/>
      <c r="J227" s="572"/>
      <c r="K227" s="572"/>
      <c r="L227" s="572"/>
      <c r="M227" s="572"/>
      <c r="N227" s="572"/>
      <c r="O227" s="572"/>
      <c r="P227" s="572"/>
      <c r="Q227" s="572"/>
      <c r="R227" s="572"/>
      <c r="S227" s="572"/>
      <c r="T227" s="572"/>
      <c r="U227" s="572"/>
      <c r="V227" s="572"/>
      <c r="W227" s="572"/>
      <c r="X227" s="572"/>
      <c r="Y227" s="572"/>
      <c r="Z227" s="1"/>
      <c r="AA227" s="1"/>
      <c r="AB227" s="1"/>
    </row>
    <row r="228" ht="15.75" customHeight="1">
      <c r="A228" s="572"/>
      <c r="B228" s="572"/>
      <c r="C228" s="572"/>
      <c r="D228" s="572"/>
      <c r="E228" s="572"/>
      <c r="F228" s="572"/>
      <c r="G228" s="572"/>
      <c r="H228" s="572"/>
      <c r="I228" s="572"/>
      <c r="J228" s="572"/>
      <c r="K228" s="572"/>
      <c r="L228" s="572"/>
      <c r="M228" s="572"/>
      <c r="N228" s="572"/>
      <c r="O228" s="572"/>
      <c r="P228" s="572"/>
      <c r="Q228" s="572"/>
      <c r="R228" s="572"/>
      <c r="S228" s="572"/>
      <c r="T228" s="572"/>
      <c r="U228" s="572"/>
      <c r="V228" s="572"/>
      <c r="W228" s="572"/>
      <c r="X228" s="572"/>
      <c r="Y228" s="572"/>
      <c r="Z228" s="1"/>
      <c r="AA228" s="1"/>
      <c r="AB228" s="1"/>
    </row>
    <row r="229" ht="15.75" customHeight="1">
      <c r="A229" s="572"/>
      <c r="B229" s="572"/>
      <c r="C229" s="572"/>
      <c r="D229" s="572"/>
      <c r="E229" s="572"/>
      <c r="F229" s="572"/>
      <c r="G229" s="572"/>
      <c r="H229" s="572"/>
      <c r="I229" s="572"/>
      <c r="J229" s="572"/>
      <c r="K229" s="572"/>
      <c r="L229" s="572"/>
      <c r="M229" s="572"/>
      <c r="N229" s="572"/>
      <c r="O229" s="572"/>
      <c r="P229" s="572"/>
      <c r="Q229" s="572"/>
      <c r="R229" s="572"/>
      <c r="S229" s="572"/>
      <c r="T229" s="572"/>
      <c r="U229" s="572"/>
      <c r="V229" s="572"/>
      <c r="W229" s="572"/>
      <c r="X229" s="572"/>
      <c r="Y229" s="572"/>
      <c r="Z229" s="1"/>
      <c r="AA229" s="1"/>
      <c r="AB229" s="1"/>
    </row>
    <row r="230" ht="15.75" customHeight="1">
      <c r="A230" s="572"/>
      <c r="B230" s="572"/>
      <c r="C230" s="572"/>
      <c r="D230" s="572"/>
      <c r="E230" s="572"/>
      <c r="F230" s="572"/>
      <c r="G230" s="572"/>
      <c r="H230" s="572"/>
      <c r="I230" s="572"/>
      <c r="J230" s="572"/>
      <c r="K230" s="572"/>
      <c r="L230" s="572"/>
      <c r="M230" s="572"/>
      <c r="N230" s="572"/>
      <c r="O230" s="572"/>
      <c r="P230" s="572"/>
      <c r="Q230" s="572"/>
      <c r="R230" s="572"/>
      <c r="S230" s="572"/>
      <c r="T230" s="572"/>
      <c r="U230" s="572"/>
      <c r="V230" s="572"/>
      <c r="W230" s="572"/>
      <c r="X230" s="572"/>
      <c r="Y230" s="572"/>
      <c r="Z230" s="1"/>
      <c r="AA230" s="1"/>
      <c r="AB230" s="1"/>
    </row>
    <row r="231" ht="15.75" customHeight="1">
      <c r="A231" s="572"/>
      <c r="B231" s="572"/>
      <c r="C231" s="572"/>
      <c r="D231" s="572"/>
      <c r="E231" s="572"/>
      <c r="F231" s="572"/>
      <c r="G231" s="572"/>
      <c r="H231" s="572"/>
      <c r="I231" s="572"/>
      <c r="J231" s="572"/>
      <c r="K231" s="572"/>
      <c r="L231" s="572"/>
      <c r="M231" s="572"/>
      <c r="N231" s="572"/>
      <c r="O231" s="572"/>
      <c r="P231" s="572"/>
      <c r="Q231" s="572"/>
      <c r="R231" s="572"/>
      <c r="S231" s="572"/>
      <c r="T231" s="572"/>
      <c r="U231" s="572"/>
      <c r="V231" s="572"/>
      <c r="W231" s="572"/>
      <c r="X231" s="572"/>
      <c r="Y231" s="572"/>
      <c r="Z231" s="1"/>
      <c r="AA231" s="1"/>
      <c r="AB231" s="1"/>
    </row>
    <row r="232" ht="15.75" customHeight="1">
      <c r="A232" s="572"/>
      <c r="B232" s="572"/>
      <c r="C232" s="572"/>
      <c r="D232" s="572"/>
      <c r="E232" s="572"/>
      <c r="F232" s="572"/>
      <c r="G232" s="572"/>
      <c r="H232" s="572"/>
      <c r="I232" s="572"/>
      <c r="J232" s="572"/>
      <c r="K232" s="572"/>
      <c r="L232" s="572"/>
      <c r="M232" s="572"/>
      <c r="N232" s="572"/>
      <c r="O232" s="572"/>
      <c r="P232" s="572"/>
      <c r="Q232" s="572"/>
      <c r="R232" s="572"/>
      <c r="S232" s="572"/>
      <c r="T232" s="572"/>
      <c r="U232" s="572"/>
      <c r="V232" s="572"/>
      <c r="W232" s="572"/>
      <c r="X232" s="572"/>
      <c r="Y232" s="572"/>
      <c r="Z232" s="1"/>
      <c r="AA232" s="1"/>
      <c r="AB232" s="1"/>
    </row>
    <row r="233" ht="15.75" customHeight="1">
      <c r="A233" s="572"/>
      <c r="B233" s="572"/>
      <c r="C233" s="572"/>
      <c r="D233" s="572"/>
      <c r="E233" s="572"/>
      <c r="F233" s="572"/>
      <c r="G233" s="572"/>
      <c r="H233" s="572"/>
      <c r="I233" s="572"/>
      <c r="J233" s="572"/>
      <c r="K233" s="572"/>
      <c r="L233" s="572"/>
      <c r="M233" s="572"/>
      <c r="N233" s="572"/>
      <c r="O233" s="572"/>
      <c r="P233" s="572"/>
      <c r="Q233" s="572"/>
      <c r="R233" s="572"/>
      <c r="S233" s="572"/>
      <c r="T233" s="572"/>
      <c r="U233" s="572"/>
      <c r="V233" s="572"/>
      <c r="W233" s="572"/>
      <c r="X233" s="572"/>
      <c r="Y233" s="572"/>
      <c r="Z233" s="1"/>
      <c r="AA233" s="1"/>
      <c r="AB233" s="1"/>
    </row>
    <row r="234" ht="15.75" customHeight="1">
      <c r="A234" s="572"/>
      <c r="B234" s="572"/>
      <c r="C234" s="572"/>
      <c r="D234" s="572"/>
      <c r="E234" s="572"/>
      <c r="F234" s="572"/>
      <c r="G234" s="572"/>
      <c r="H234" s="572"/>
      <c r="I234" s="572"/>
      <c r="J234" s="572"/>
      <c r="K234" s="572"/>
      <c r="L234" s="572"/>
      <c r="M234" s="572"/>
      <c r="N234" s="572"/>
      <c r="O234" s="572"/>
      <c r="P234" s="572"/>
      <c r="Q234" s="572"/>
      <c r="R234" s="572"/>
      <c r="S234" s="572"/>
      <c r="T234" s="572"/>
      <c r="U234" s="572"/>
      <c r="V234" s="572"/>
      <c r="W234" s="572"/>
      <c r="X234" s="572"/>
      <c r="Y234" s="572"/>
      <c r="Z234" s="1"/>
      <c r="AA234" s="1"/>
      <c r="AB234" s="1"/>
    </row>
    <row r="235" ht="15.75" customHeight="1">
      <c r="A235" s="572"/>
      <c r="B235" s="572"/>
      <c r="C235" s="572"/>
      <c r="D235" s="572"/>
      <c r="E235" s="572"/>
      <c r="F235" s="572"/>
      <c r="G235" s="572"/>
      <c r="H235" s="572"/>
      <c r="I235" s="572"/>
      <c r="J235" s="572"/>
      <c r="K235" s="572"/>
      <c r="L235" s="572"/>
      <c r="M235" s="572"/>
      <c r="N235" s="572"/>
      <c r="O235" s="572"/>
      <c r="P235" s="572"/>
      <c r="Q235" s="572"/>
      <c r="R235" s="572"/>
      <c r="S235" s="572"/>
      <c r="T235" s="572"/>
      <c r="U235" s="572"/>
      <c r="V235" s="572"/>
      <c r="W235" s="572"/>
      <c r="X235" s="572"/>
      <c r="Y235" s="572"/>
      <c r="Z235" s="1"/>
      <c r="AA235" s="1"/>
      <c r="AB235" s="1"/>
    </row>
    <row r="236" ht="15.75" customHeight="1">
      <c r="A236" s="572"/>
      <c r="B236" s="572"/>
      <c r="C236" s="572"/>
      <c r="D236" s="572"/>
      <c r="E236" s="572"/>
      <c r="F236" s="572"/>
      <c r="G236" s="572"/>
      <c r="H236" s="572"/>
      <c r="I236" s="572"/>
      <c r="J236" s="572"/>
      <c r="K236" s="572"/>
      <c r="L236" s="572"/>
      <c r="M236" s="572"/>
      <c r="N236" s="572"/>
      <c r="O236" s="572"/>
      <c r="P236" s="572"/>
      <c r="Q236" s="572"/>
      <c r="R236" s="572"/>
      <c r="S236" s="572"/>
      <c r="T236" s="572"/>
      <c r="U236" s="572"/>
      <c r="V236" s="572"/>
      <c r="W236" s="572"/>
      <c r="X236" s="572"/>
      <c r="Y236" s="572"/>
      <c r="Z236" s="1"/>
      <c r="AA236" s="1"/>
      <c r="AB236" s="1"/>
    </row>
    <row r="237" ht="15.75" customHeight="1">
      <c r="A237" s="572"/>
      <c r="B237" s="572"/>
      <c r="C237" s="572"/>
      <c r="D237" s="572"/>
      <c r="E237" s="572"/>
      <c r="F237" s="572"/>
      <c r="G237" s="572"/>
      <c r="H237" s="572"/>
      <c r="I237" s="572"/>
      <c r="J237" s="572"/>
      <c r="K237" s="572"/>
      <c r="L237" s="572"/>
      <c r="M237" s="572"/>
      <c r="N237" s="572"/>
      <c r="O237" s="572"/>
      <c r="P237" s="572"/>
      <c r="Q237" s="572"/>
      <c r="R237" s="572"/>
      <c r="S237" s="572"/>
      <c r="T237" s="572"/>
      <c r="U237" s="572"/>
      <c r="V237" s="572"/>
      <c r="W237" s="572"/>
      <c r="X237" s="572"/>
      <c r="Y237" s="572"/>
      <c r="Z237" s="1"/>
      <c r="AA237" s="1"/>
      <c r="AB237" s="1"/>
    </row>
    <row r="238" ht="15.75" customHeight="1">
      <c r="A238" s="572"/>
      <c r="B238" s="572"/>
      <c r="C238" s="572"/>
      <c r="D238" s="572"/>
      <c r="E238" s="572"/>
      <c r="F238" s="572"/>
      <c r="G238" s="572"/>
      <c r="H238" s="572"/>
      <c r="I238" s="572"/>
      <c r="J238" s="572"/>
      <c r="K238" s="572"/>
      <c r="L238" s="572"/>
      <c r="M238" s="572"/>
      <c r="N238" s="572"/>
      <c r="O238" s="572"/>
      <c r="P238" s="572"/>
      <c r="Q238" s="572"/>
      <c r="R238" s="572"/>
      <c r="S238" s="572"/>
      <c r="T238" s="572"/>
      <c r="U238" s="572"/>
      <c r="V238" s="572"/>
      <c r="W238" s="572"/>
      <c r="X238" s="572"/>
      <c r="Y238" s="572"/>
      <c r="Z238" s="1"/>
      <c r="AA238" s="1"/>
      <c r="AB238" s="1"/>
    </row>
    <row r="239" ht="15.75" customHeight="1">
      <c r="A239" s="572"/>
      <c r="B239" s="572"/>
      <c r="C239" s="572"/>
      <c r="D239" s="572"/>
      <c r="E239" s="572"/>
      <c r="F239" s="572"/>
      <c r="G239" s="572"/>
      <c r="H239" s="572"/>
      <c r="I239" s="572"/>
      <c r="J239" s="572"/>
      <c r="K239" s="572"/>
      <c r="L239" s="572"/>
      <c r="M239" s="572"/>
      <c r="N239" s="572"/>
      <c r="O239" s="572"/>
      <c r="P239" s="572"/>
      <c r="Q239" s="572"/>
      <c r="R239" s="572"/>
      <c r="S239" s="572"/>
      <c r="T239" s="572"/>
      <c r="U239" s="572"/>
      <c r="V239" s="572"/>
      <c r="W239" s="572"/>
      <c r="X239" s="572"/>
      <c r="Y239" s="572"/>
      <c r="Z239" s="1"/>
      <c r="AA239" s="1"/>
      <c r="AB239" s="1"/>
    </row>
    <row r="240" ht="15.75" customHeight="1">
      <c r="A240" s="572"/>
      <c r="B240" s="572"/>
      <c r="C240" s="572"/>
      <c r="D240" s="572"/>
      <c r="E240" s="572"/>
      <c r="F240" s="572"/>
      <c r="G240" s="572"/>
      <c r="H240" s="572"/>
      <c r="I240" s="572"/>
      <c r="J240" s="572"/>
      <c r="K240" s="572"/>
      <c r="L240" s="572"/>
      <c r="M240" s="572"/>
      <c r="N240" s="572"/>
      <c r="O240" s="572"/>
      <c r="P240" s="572"/>
      <c r="Q240" s="572"/>
      <c r="R240" s="572"/>
      <c r="S240" s="572"/>
      <c r="T240" s="572"/>
      <c r="U240" s="572"/>
      <c r="V240" s="572"/>
      <c r="W240" s="572"/>
      <c r="X240" s="572"/>
      <c r="Y240" s="572"/>
      <c r="Z240" s="1"/>
      <c r="AA240" s="1"/>
      <c r="AB240" s="1"/>
    </row>
    <row r="241" ht="15.75" customHeight="1">
      <c r="A241" s="572"/>
      <c r="B241" s="572"/>
      <c r="C241" s="572"/>
      <c r="D241" s="572"/>
      <c r="E241" s="572"/>
      <c r="F241" s="572"/>
      <c r="G241" s="572"/>
      <c r="H241" s="572"/>
      <c r="I241" s="572"/>
      <c r="J241" s="572"/>
      <c r="K241" s="572"/>
      <c r="L241" s="572"/>
      <c r="M241" s="572"/>
      <c r="N241" s="572"/>
      <c r="O241" s="572"/>
      <c r="P241" s="572"/>
      <c r="Q241" s="572"/>
      <c r="R241" s="572"/>
      <c r="S241" s="572"/>
      <c r="T241" s="572"/>
      <c r="U241" s="572"/>
      <c r="V241" s="572"/>
      <c r="W241" s="572"/>
      <c r="X241" s="572"/>
      <c r="Y241" s="572"/>
      <c r="Z241" s="1"/>
      <c r="AA241" s="1"/>
      <c r="AB241" s="1"/>
    </row>
    <row r="242" ht="15.75" customHeight="1">
      <c r="A242" s="572"/>
      <c r="B242" s="572"/>
      <c r="C242" s="572"/>
      <c r="D242" s="572"/>
      <c r="E242" s="572"/>
      <c r="F242" s="572"/>
      <c r="G242" s="572"/>
      <c r="H242" s="572"/>
      <c r="I242" s="572"/>
      <c r="J242" s="572"/>
      <c r="K242" s="572"/>
      <c r="L242" s="572"/>
      <c r="M242" s="572"/>
      <c r="N242" s="572"/>
      <c r="O242" s="572"/>
      <c r="P242" s="572"/>
      <c r="Q242" s="572"/>
      <c r="R242" s="572"/>
      <c r="S242" s="572"/>
      <c r="T242" s="572"/>
      <c r="U242" s="572"/>
      <c r="V242" s="572"/>
      <c r="W242" s="572"/>
      <c r="X242" s="572"/>
      <c r="Y242" s="572"/>
      <c r="Z242" s="1"/>
      <c r="AA242" s="1"/>
      <c r="AB242" s="1"/>
    </row>
    <row r="243" ht="15.75" customHeight="1">
      <c r="A243" s="572"/>
      <c r="B243" s="572"/>
      <c r="C243" s="572"/>
      <c r="D243" s="572"/>
      <c r="E243" s="572"/>
      <c r="F243" s="572"/>
      <c r="G243" s="572"/>
      <c r="H243" s="572"/>
      <c r="I243" s="572"/>
      <c r="J243" s="572"/>
      <c r="K243" s="572"/>
      <c r="L243" s="572"/>
      <c r="M243" s="572"/>
      <c r="N243" s="572"/>
      <c r="O243" s="572"/>
      <c r="P243" s="572"/>
      <c r="Q243" s="572"/>
      <c r="R243" s="572"/>
      <c r="S243" s="572"/>
      <c r="T243" s="572"/>
      <c r="U243" s="572"/>
      <c r="V243" s="572"/>
      <c r="W243" s="572"/>
      <c r="X243" s="572"/>
      <c r="Y243" s="572"/>
      <c r="Z243" s="1"/>
      <c r="AA243" s="1"/>
      <c r="AB243" s="1"/>
    </row>
    <row r="244" ht="15.75" customHeight="1">
      <c r="A244" s="572"/>
      <c r="B244" s="572"/>
      <c r="C244" s="572"/>
      <c r="D244" s="572"/>
      <c r="E244" s="572"/>
      <c r="F244" s="572"/>
      <c r="G244" s="572"/>
      <c r="H244" s="572"/>
      <c r="I244" s="572"/>
      <c r="J244" s="572"/>
      <c r="K244" s="572"/>
      <c r="L244" s="572"/>
      <c r="M244" s="572"/>
      <c r="N244" s="572"/>
      <c r="O244" s="572"/>
      <c r="P244" s="572"/>
      <c r="Q244" s="572"/>
      <c r="R244" s="572"/>
      <c r="S244" s="572"/>
      <c r="T244" s="572"/>
      <c r="U244" s="572"/>
      <c r="V244" s="572"/>
      <c r="W244" s="572"/>
      <c r="X244" s="572"/>
      <c r="Y244" s="572"/>
      <c r="Z244" s="1"/>
      <c r="AA244" s="1"/>
      <c r="AB244" s="1"/>
    </row>
    <row r="245" ht="15.75" customHeight="1">
      <c r="A245" s="572"/>
      <c r="B245" s="572"/>
      <c r="C245" s="572"/>
      <c r="D245" s="572"/>
      <c r="E245" s="572"/>
      <c r="F245" s="572"/>
      <c r="G245" s="572"/>
      <c r="H245" s="572"/>
      <c r="I245" s="572"/>
      <c r="J245" s="572"/>
      <c r="K245" s="572"/>
      <c r="L245" s="572"/>
      <c r="M245" s="572"/>
      <c r="N245" s="572"/>
      <c r="O245" s="572"/>
      <c r="P245" s="572"/>
      <c r="Q245" s="572"/>
      <c r="R245" s="572"/>
      <c r="S245" s="572"/>
      <c r="T245" s="572"/>
      <c r="U245" s="572"/>
      <c r="V245" s="572"/>
      <c r="W245" s="572"/>
      <c r="X245" s="572"/>
      <c r="Y245" s="572"/>
      <c r="Z245" s="1"/>
      <c r="AA245" s="1"/>
      <c r="AB245" s="1"/>
    </row>
    <row r="246" ht="15.75" customHeight="1">
      <c r="A246" s="572"/>
      <c r="B246" s="572"/>
      <c r="C246" s="572"/>
      <c r="D246" s="572"/>
      <c r="E246" s="572"/>
      <c r="F246" s="572"/>
      <c r="G246" s="572"/>
      <c r="H246" s="572"/>
      <c r="I246" s="572"/>
      <c r="J246" s="572"/>
      <c r="K246" s="572"/>
      <c r="L246" s="572"/>
      <c r="M246" s="572"/>
      <c r="N246" s="572"/>
      <c r="O246" s="572"/>
      <c r="P246" s="572"/>
      <c r="Q246" s="572"/>
      <c r="R246" s="572"/>
      <c r="S246" s="572"/>
      <c r="T246" s="572"/>
      <c r="U246" s="572"/>
      <c r="V246" s="572"/>
      <c r="W246" s="572"/>
      <c r="X246" s="572"/>
      <c r="Y246" s="572"/>
      <c r="Z246" s="1"/>
      <c r="AA246" s="1"/>
      <c r="AB246" s="1"/>
    </row>
    <row r="247" ht="15.75" customHeight="1">
      <c r="A247" s="572"/>
      <c r="B247" s="572"/>
      <c r="C247" s="572"/>
      <c r="D247" s="572"/>
      <c r="E247" s="572"/>
      <c r="F247" s="572"/>
      <c r="G247" s="572"/>
      <c r="H247" s="572"/>
      <c r="I247" s="572"/>
      <c r="J247" s="572"/>
      <c r="K247" s="572"/>
      <c r="L247" s="572"/>
      <c r="M247" s="572"/>
      <c r="N247" s="572"/>
      <c r="O247" s="572"/>
      <c r="P247" s="572"/>
      <c r="Q247" s="572"/>
      <c r="R247" s="572"/>
      <c r="S247" s="572"/>
      <c r="T247" s="572"/>
      <c r="U247" s="572"/>
      <c r="V247" s="572"/>
      <c r="W247" s="572"/>
      <c r="X247" s="572"/>
      <c r="Y247" s="572"/>
      <c r="Z247" s="1"/>
      <c r="AA247" s="1"/>
      <c r="AB247" s="1"/>
    </row>
    <row r="248" ht="15.75" customHeight="1">
      <c r="A248" s="572"/>
      <c r="B248" s="572"/>
      <c r="C248" s="572"/>
      <c r="D248" s="572"/>
      <c r="E248" s="572"/>
      <c r="F248" s="572"/>
      <c r="G248" s="572"/>
      <c r="H248" s="572"/>
      <c r="I248" s="572"/>
      <c r="J248" s="572"/>
      <c r="K248" s="572"/>
      <c r="L248" s="572"/>
      <c r="M248" s="572"/>
      <c r="N248" s="572"/>
      <c r="O248" s="572"/>
      <c r="P248" s="572"/>
      <c r="Q248" s="572"/>
      <c r="R248" s="572"/>
      <c r="S248" s="572"/>
      <c r="T248" s="572"/>
      <c r="U248" s="572"/>
      <c r="V248" s="572"/>
      <c r="W248" s="572"/>
      <c r="X248" s="572"/>
      <c r="Y248" s="572"/>
      <c r="Z248" s="1"/>
      <c r="AA248" s="1"/>
      <c r="AB248" s="1"/>
    </row>
    <row r="249" ht="15.75" customHeight="1">
      <c r="A249" s="572"/>
      <c r="B249" s="572"/>
      <c r="C249" s="572"/>
      <c r="D249" s="572"/>
      <c r="E249" s="572"/>
      <c r="F249" s="572"/>
      <c r="G249" s="572"/>
      <c r="H249" s="572"/>
      <c r="I249" s="572"/>
      <c r="J249" s="572"/>
      <c r="K249" s="572"/>
      <c r="L249" s="572"/>
      <c r="M249" s="572"/>
      <c r="N249" s="572"/>
      <c r="O249" s="572"/>
      <c r="P249" s="572"/>
      <c r="Q249" s="572"/>
      <c r="R249" s="572"/>
      <c r="S249" s="572"/>
      <c r="T249" s="572"/>
      <c r="U249" s="572"/>
      <c r="V249" s="572"/>
      <c r="W249" s="572"/>
      <c r="X249" s="572"/>
      <c r="Y249" s="572"/>
      <c r="Z249" s="1"/>
      <c r="AA249" s="1"/>
      <c r="AB249" s="1"/>
    </row>
    <row r="250" ht="15.75" customHeight="1">
      <c r="A250" s="572"/>
      <c r="B250" s="572"/>
      <c r="C250" s="572"/>
      <c r="D250" s="572"/>
      <c r="E250" s="572"/>
      <c r="F250" s="572"/>
      <c r="G250" s="572"/>
      <c r="H250" s="572"/>
      <c r="I250" s="572"/>
      <c r="J250" s="572"/>
      <c r="K250" s="572"/>
      <c r="L250" s="572"/>
      <c r="M250" s="572"/>
      <c r="N250" s="572"/>
      <c r="O250" s="572"/>
      <c r="P250" s="572"/>
      <c r="Q250" s="572"/>
      <c r="R250" s="572"/>
      <c r="S250" s="572"/>
      <c r="T250" s="572"/>
      <c r="U250" s="572"/>
      <c r="V250" s="572"/>
      <c r="W250" s="572"/>
      <c r="X250" s="572"/>
      <c r="Y250" s="572"/>
      <c r="Z250" s="1"/>
      <c r="AA250" s="1"/>
      <c r="AB250" s="1"/>
    </row>
    <row r="251" ht="15.75" customHeight="1">
      <c r="A251" s="572"/>
      <c r="B251" s="572"/>
      <c r="C251" s="572"/>
      <c r="D251" s="572"/>
      <c r="E251" s="572"/>
      <c r="F251" s="572"/>
      <c r="G251" s="572"/>
      <c r="H251" s="572"/>
      <c r="I251" s="572"/>
      <c r="J251" s="572"/>
      <c r="K251" s="572"/>
      <c r="L251" s="572"/>
      <c r="M251" s="572"/>
      <c r="N251" s="572"/>
      <c r="O251" s="572"/>
      <c r="P251" s="572"/>
      <c r="Q251" s="572"/>
      <c r="R251" s="572"/>
      <c r="S251" s="572"/>
      <c r="T251" s="572"/>
      <c r="U251" s="572"/>
      <c r="V251" s="572"/>
      <c r="W251" s="572"/>
      <c r="X251" s="572"/>
      <c r="Y251" s="572"/>
      <c r="Z251" s="1"/>
      <c r="AA251" s="1"/>
      <c r="AB251" s="1"/>
    </row>
    <row r="252" ht="15.75" customHeight="1">
      <c r="A252" s="572"/>
      <c r="B252" s="572"/>
      <c r="C252" s="572"/>
      <c r="D252" s="572"/>
      <c r="E252" s="572"/>
      <c r="F252" s="572"/>
      <c r="G252" s="572"/>
      <c r="H252" s="572"/>
      <c r="I252" s="572"/>
      <c r="J252" s="572"/>
      <c r="K252" s="572"/>
      <c r="L252" s="572"/>
      <c r="M252" s="572"/>
      <c r="N252" s="572"/>
      <c r="O252" s="572"/>
      <c r="P252" s="572"/>
      <c r="Q252" s="572"/>
      <c r="R252" s="572"/>
      <c r="S252" s="572"/>
      <c r="T252" s="572"/>
      <c r="U252" s="572"/>
      <c r="V252" s="572"/>
      <c r="W252" s="572"/>
      <c r="X252" s="572"/>
      <c r="Y252" s="572"/>
      <c r="Z252" s="1"/>
      <c r="AA252" s="1"/>
      <c r="AB252" s="1"/>
    </row>
    <row r="253" ht="15.75" customHeight="1">
      <c r="A253" s="572"/>
      <c r="B253" s="572"/>
      <c r="C253" s="572"/>
      <c r="D253" s="572"/>
      <c r="E253" s="572"/>
      <c r="F253" s="572"/>
      <c r="G253" s="572"/>
      <c r="H253" s="572"/>
      <c r="I253" s="572"/>
      <c r="J253" s="572"/>
      <c r="K253" s="572"/>
      <c r="L253" s="572"/>
      <c r="M253" s="572"/>
      <c r="N253" s="572"/>
      <c r="O253" s="572"/>
      <c r="P253" s="572"/>
      <c r="Q253" s="572"/>
      <c r="R253" s="572"/>
      <c r="S253" s="572"/>
      <c r="T253" s="572"/>
      <c r="U253" s="572"/>
      <c r="V253" s="572"/>
      <c r="W253" s="572"/>
      <c r="X253" s="572"/>
      <c r="Y253" s="572"/>
      <c r="Z253" s="1"/>
      <c r="AA253" s="1"/>
      <c r="AB253" s="1"/>
    </row>
    <row r="254" ht="15.75" customHeight="1">
      <c r="A254" s="572"/>
      <c r="B254" s="572"/>
      <c r="C254" s="572"/>
      <c r="D254" s="572"/>
      <c r="E254" s="572"/>
      <c r="F254" s="572"/>
      <c r="G254" s="572"/>
      <c r="H254" s="572"/>
      <c r="I254" s="572"/>
      <c r="J254" s="572"/>
      <c r="K254" s="572"/>
      <c r="L254" s="572"/>
      <c r="M254" s="572"/>
      <c r="N254" s="572"/>
      <c r="O254" s="572"/>
      <c r="P254" s="572"/>
      <c r="Q254" s="572"/>
      <c r="R254" s="572"/>
      <c r="S254" s="572"/>
      <c r="T254" s="572"/>
      <c r="U254" s="572"/>
      <c r="V254" s="572"/>
      <c r="W254" s="572"/>
      <c r="X254" s="572"/>
      <c r="Y254" s="572"/>
      <c r="Z254" s="1"/>
      <c r="AA254" s="1"/>
      <c r="AB254" s="1"/>
    </row>
    <row r="255" ht="15.75" customHeight="1">
      <c r="A255" s="572"/>
      <c r="B255" s="572"/>
      <c r="C255" s="572"/>
      <c r="D255" s="572"/>
      <c r="E255" s="572"/>
      <c r="F255" s="572"/>
      <c r="G255" s="572"/>
      <c r="H255" s="572"/>
      <c r="I255" s="572"/>
      <c r="J255" s="572"/>
      <c r="K255" s="572"/>
      <c r="L255" s="572"/>
      <c r="M255" s="572"/>
      <c r="N255" s="572"/>
      <c r="O255" s="572"/>
      <c r="P255" s="572"/>
      <c r="Q255" s="572"/>
      <c r="R255" s="572"/>
      <c r="S255" s="572"/>
      <c r="T255" s="572"/>
      <c r="U255" s="572"/>
      <c r="V255" s="572"/>
      <c r="W255" s="572"/>
      <c r="X255" s="572"/>
      <c r="Y255" s="572"/>
      <c r="Z255" s="1"/>
      <c r="AA255" s="1"/>
      <c r="AB255" s="1"/>
    </row>
    <row r="256" ht="15.75" customHeight="1">
      <c r="A256" s="572"/>
      <c r="B256" s="572"/>
      <c r="C256" s="572"/>
      <c r="D256" s="572"/>
      <c r="E256" s="572"/>
      <c r="F256" s="572"/>
      <c r="G256" s="572"/>
      <c r="H256" s="572"/>
      <c r="I256" s="572"/>
      <c r="J256" s="572"/>
      <c r="K256" s="572"/>
      <c r="L256" s="572"/>
      <c r="M256" s="572"/>
      <c r="N256" s="572"/>
      <c r="O256" s="572"/>
      <c r="P256" s="572"/>
      <c r="Q256" s="572"/>
      <c r="R256" s="572"/>
      <c r="S256" s="572"/>
      <c r="T256" s="572"/>
      <c r="U256" s="572"/>
      <c r="V256" s="572"/>
      <c r="W256" s="572"/>
      <c r="X256" s="572"/>
      <c r="Y256" s="572"/>
      <c r="Z256" s="1"/>
      <c r="AA256" s="1"/>
      <c r="AB256" s="1"/>
    </row>
    <row r="257" ht="15.75" customHeight="1">
      <c r="A257" s="572"/>
      <c r="B257" s="572"/>
      <c r="C257" s="572"/>
      <c r="D257" s="572"/>
      <c r="E257" s="572"/>
      <c r="F257" s="572"/>
      <c r="G257" s="572"/>
      <c r="H257" s="572"/>
      <c r="I257" s="572"/>
      <c r="J257" s="572"/>
      <c r="K257" s="572"/>
      <c r="L257" s="572"/>
      <c r="M257" s="572"/>
      <c r="N257" s="572"/>
      <c r="O257" s="572"/>
      <c r="P257" s="572"/>
      <c r="Q257" s="572"/>
      <c r="R257" s="572"/>
      <c r="S257" s="572"/>
      <c r="T257" s="572"/>
      <c r="U257" s="572"/>
      <c r="V257" s="572"/>
      <c r="W257" s="572"/>
      <c r="X257" s="572"/>
      <c r="Y257" s="572"/>
      <c r="Z257" s="1"/>
      <c r="AA257" s="1"/>
      <c r="AB257" s="1"/>
    </row>
    <row r="258" ht="15.75" customHeight="1">
      <c r="A258" s="572"/>
      <c r="B258" s="572"/>
      <c r="C258" s="572"/>
      <c r="D258" s="572"/>
      <c r="E258" s="572"/>
      <c r="F258" s="572"/>
      <c r="G258" s="572"/>
      <c r="H258" s="572"/>
      <c r="I258" s="572"/>
      <c r="J258" s="572"/>
      <c r="K258" s="572"/>
      <c r="L258" s="572"/>
      <c r="M258" s="572"/>
      <c r="N258" s="572"/>
      <c r="O258" s="572"/>
      <c r="P258" s="572"/>
      <c r="Q258" s="572"/>
      <c r="R258" s="572"/>
      <c r="S258" s="572"/>
      <c r="T258" s="572"/>
      <c r="U258" s="572"/>
      <c r="V258" s="572"/>
      <c r="W258" s="572"/>
      <c r="X258" s="572"/>
      <c r="Y258" s="572"/>
      <c r="Z258" s="1"/>
      <c r="AA258" s="1"/>
      <c r="AB258" s="1"/>
    </row>
    <row r="259" ht="15.75" customHeight="1">
      <c r="A259" s="572"/>
      <c r="B259" s="572"/>
      <c r="C259" s="572"/>
      <c r="D259" s="572"/>
      <c r="E259" s="572"/>
      <c r="F259" s="572"/>
      <c r="G259" s="572"/>
      <c r="H259" s="572"/>
      <c r="I259" s="572"/>
      <c r="J259" s="572"/>
      <c r="K259" s="572"/>
      <c r="L259" s="572"/>
      <c r="M259" s="572"/>
      <c r="N259" s="572"/>
      <c r="O259" s="572"/>
      <c r="P259" s="572"/>
      <c r="Q259" s="572"/>
      <c r="R259" s="572"/>
      <c r="S259" s="572"/>
      <c r="T259" s="572"/>
      <c r="U259" s="572"/>
      <c r="V259" s="572"/>
      <c r="W259" s="572"/>
      <c r="X259" s="572"/>
      <c r="Y259" s="572"/>
      <c r="Z259" s="1"/>
      <c r="AA259" s="1"/>
      <c r="AB259" s="1"/>
    </row>
    <row r="260" ht="15.75" customHeight="1">
      <c r="A260" s="572"/>
      <c r="B260" s="572"/>
      <c r="C260" s="572"/>
      <c r="D260" s="572"/>
      <c r="E260" s="572"/>
      <c r="F260" s="572"/>
      <c r="G260" s="572"/>
      <c r="H260" s="572"/>
      <c r="I260" s="572"/>
      <c r="J260" s="572"/>
      <c r="K260" s="572"/>
      <c r="L260" s="572"/>
      <c r="M260" s="572"/>
      <c r="N260" s="572"/>
      <c r="O260" s="572"/>
      <c r="P260" s="572"/>
      <c r="Q260" s="572"/>
      <c r="R260" s="572"/>
      <c r="S260" s="572"/>
      <c r="T260" s="572"/>
      <c r="U260" s="572"/>
      <c r="V260" s="572"/>
      <c r="W260" s="572"/>
      <c r="X260" s="572"/>
      <c r="Y260" s="572"/>
      <c r="Z260" s="1"/>
      <c r="AA260" s="1"/>
      <c r="AB260" s="1"/>
    </row>
    <row r="261" ht="15.75" customHeight="1">
      <c r="A261" s="572"/>
      <c r="B261" s="572"/>
      <c r="C261" s="572"/>
      <c r="D261" s="572"/>
      <c r="E261" s="572"/>
      <c r="F261" s="572"/>
      <c r="G261" s="572"/>
      <c r="H261" s="572"/>
      <c r="I261" s="572"/>
      <c r="J261" s="572"/>
      <c r="K261" s="572"/>
      <c r="L261" s="572"/>
      <c r="M261" s="572"/>
      <c r="N261" s="572"/>
      <c r="O261" s="572"/>
      <c r="P261" s="572"/>
      <c r="Q261" s="572"/>
      <c r="R261" s="572"/>
      <c r="S261" s="572"/>
      <c r="T261" s="572"/>
      <c r="U261" s="572"/>
      <c r="V261" s="572"/>
      <c r="W261" s="572"/>
      <c r="X261" s="572"/>
      <c r="Y261" s="572"/>
      <c r="Z261" s="1"/>
      <c r="AA261" s="1"/>
      <c r="AB261" s="1"/>
    </row>
    <row r="262" ht="15.75" customHeight="1">
      <c r="A262" s="572"/>
      <c r="B262" s="572"/>
      <c r="C262" s="572"/>
      <c r="D262" s="572"/>
      <c r="E262" s="572"/>
      <c r="F262" s="572"/>
      <c r="G262" s="572"/>
      <c r="H262" s="572"/>
      <c r="I262" s="572"/>
      <c r="J262" s="572"/>
      <c r="K262" s="572"/>
      <c r="L262" s="572"/>
      <c r="M262" s="572"/>
      <c r="N262" s="572"/>
      <c r="O262" s="572"/>
      <c r="P262" s="572"/>
      <c r="Q262" s="572"/>
      <c r="R262" s="572"/>
      <c r="S262" s="572"/>
      <c r="T262" s="572"/>
      <c r="U262" s="572"/>
      <c r="V262" s="572"/>
      <c r="W262" s="572"/>
      <c r="X262" s="572"/>
      <c r="Y262" s="572"/>
      <c r="Z262" s="1"/>
      <c r="AA262" s="1"/>
      <c r="AB262" s="1"/>
    </row>
    <row r="263" ht="15.75" customHeight="1">
      <c r="A263" s="572"/>
      <c r="B263" s="572"/>
      <c r="C263" s="572"/>
      <c r="D263" s="572"/>
      <c r="E263" s="572"/>
      <c r="F263" s="572"/>
      <c r="G263" s="572"/>
      <c r="H263" s="572"/>
      <c r="I263" s="572"/>
      <c r="J263" s="572"/>
      <c r="K263" s="572"/>
      <c r="L263" s="572"/>
      <c r="M263" s="572"/>
      <c r="N263" s="572"/>
      <c r="O263" s="572"/>
      <c r="P263" s="572"/>
      <c r="Q263" s="572"/>
      <c r="R263" s="572"/>
      <c r="S263" s="572"/>
      <c r="T263" s="572"/>
      <c r="U263" s="572"/>
      <c r="V263" s="572"/>
      <c r="W263" s="572"/>
      <c r="X263" s="572"/>
      <c r="Y263" s="572"/>
      <c r="Z263" s="1"/>
      <c r="AA263" s="1"/>
      <c r="AB263" s="1"/>
    </row>
    <row r="264" ht="15.75" customHeight="1">
      <c r="A264" s="572"/>
      <c r="B264" s="572"/>
      <c r="C264" s="572"/>
      <c r="D264" s="572"/>
      <c r="E264" s="572"/>
      <c r="F264" s="572"/>
      <c r="G264" s="572"/>
      <c r="H264" s="572"/>
      <c r="I264" s="572"/>
      <c r="J264" s="572"/>
      <c r="K264" s="572"/>
      <c r="L264" s="572"/>
      <c r="M264" s="572"/>
      <c r="N264" s="572"/>
      <c r="O264" s="572"/>
      <c r="P264" s="572"/>
      <c r="Q264" s="572"/>
      <c r="R264" s="572"/>
      <c r="S264" s="572"/>
      <c r="T264" s="572"/>
      <c r="U264" s="572"/>
      <c r="V264" s="572"/>
      <c r="W264" s="572"/>
      <c r="X264" s="572"/>
      <c r="Y264" s="572"/>
      <c r="Z264" s="1"/>
      <c r="AA264" s="1"/>
      <c r="AB264" s="1"/>
    </row>
    <row r="265" ht="15.75" customHeight="1">
      <c r="A265" s="572"/>
      <c r="B265" s="572"/>
      <c r="C265" s="572"/>
      <c r="D265" s="572"/>
      <c r="E265" s="572"/>
      <c r="F265" s="572"/>
      <c r="G265" s="572"/>
      <c r="H265" s="572"/>
      <c r="I265" s="572"/>
      <c r="J265" s="572"/>
      <c r="K265" s="572"/>
      <c r="L265" s="572"/>
      <c r="M265" s="572"/>
      <c r="N265" s="572"/>
      <c r="O265" s="572"/>
      <c r="P265" s="572"/>
      <c r="Q265" s="572"/>
      <c r="R265" s="572"/>
      <c r="S265" s="572"/>
      <c r="T265" s="572"/>
      <c r="U265" s="572"/>
      <c r="V265" s="572"/>
      <c r="W265" s="572"/>
      <c r="X265" s="572"/>
      <c r="Y265" s="572"/>
      <c r="Z265" s="1"/>
      <c r="AA265" s="1"/>
      <c r="AB265" s="1"/>
    </row>
    <row r="266" ht="15.75" customHeight="1">
      <c r="A266" s="572"/>
      <c r="B266" s="572"/>
      <c r="C266" s="572"/>
      <c r="D266" s="572"/>
      <c r="E266" s="572"/>
      <c r="F266" s="572"/>
      <c r="G266" s="572"/>
      <c r="H266" s="572"/>
      <c r="I266" s="572"/>
      <c r="J266" s="572"/>
      <c r="K266" s="572"/>
      <c r="L266" s="572"/>
      <c r="M266" s="572"/>
      <c r="N266" s="572"/>
      <c r="O266" s="572"/>
      <c r="P266" s="572"/>
      <c r="Q266" s="572"/>
      <c r="R266" s="572"/>
      <c r="S266" s="572"/>
      <c r="T266" s="572"/>
      <c r="U266" s="572"/>
      <c r="V266" s="572"/>
      <c r="W266" s="572"/>
      <c r="X266" s="572"/>
      <c r="Y266" s="572"/>
      <c r="Z266" s="1"/>
      <c r="AA266" s="1"/>
      <c r="AB266" s="1"/>
    </row>
    <row r="267" ht="15.75" customHeight="1">
      <c r="A267" s="572"/>
      <c r="B267" s="572"/>
      <c r="C267" s="572"/>
      <c r="D267" s="572"/>
      <c r="E267" s="572"/>
      <c r="F267" s="572"/>
      <c r="G267" s="572"/>
      <c r="H267" s="572"/>
      <c r="I267" s="572"/>
      <c r="J267" s="572"/>
      <c r="K267" s="572"/>
      <c r="L267" s="572"/>
      <c r="M267" s="572"/>
      <c r="N267" s="572"/>
      <c r="O267" s="572"/>
      <c r="P267" s="572"/>
      <c r="Q267" s="572"/>
      <c r="R267" s="572"/>
      <c r="S267" s="572"/>
      <c r="T267" s="572"/>
      <c r="U267" s="572"/>
      <c r="V267" s="572"/>
      <c r="W267" s="572"/>
      <c r="X267" s="572"/>
      <c r="Y267" s="572"/>
      <c r="Z267" s="1"/>
      <c r="AA267" s="1"/>
      <c r="AB267" s="1"/>
    </row>
    <row r="268" ht="15.75" customHeight="1">
      <c r="A268" s="572"/>
      <c r="B268" s="572"/>
      <c r="C268" s="572"/>
      <c r="D268" s="572"/>
      <c r="E268" s="572"/>
      <c r="F268" s="572"/>
      <c r="G268" s="572"/>
      <c r="H268" s="572"/>
      <c r="I268" s="572"/>
      <c r="J268" s="572"/>
      <c r="K268" s="572"/>
      <c r="L268" s="572"/>
      <c r="M268" s="572"/>
      <c r="N268" s="572"/>
      <c r="O268" s="572"/>
      <c r="P268" s="572"/>
      <c r="Q268" s="572"/>
      <c r="R268" s="572"/>
      <c r="S268" s="572"/>
      <c r="T268" s="572"/>
      <c r="U268" s="572"/>
      <c r="V268" s="572"/>
      <c r="W268" s="572"/>
      <c r="X268" s="572"/>
      <c r="Y268" s="572"/>
      <c r="Z268" s="1"/>
      <c r="AA268" s="1"/>
      <c r="AB268" s="1"/>
    </row>
    <row r="269" ht="15.75" customHeight="1">
      <c r="A269" s="572"/>
      <c r="B269" s="572"/>
      <c r="C269" s="572"/>
      <c r="D269" s="572"/>
      <c r="E269" s="572"/>
      <c r="F269" s="572"/>
      <c r="G269" s="572"/>
      <c r="H269" s="572"/>
      <c r="I269" s="572"/>
      <c r="J269" s="572"/>
      <c r="K269" s="572"/>
      <c r="L269" s="572"/>
      <c r="M269" s="572"/>
      <c r="N269" s="572"/>
      <c r="O269" s="572"/>
      <c r="P269" s="572"/>
      <c r="Q269" s="572"/>
      <c r="R269" s="572"/>
      <c r="S269" s="572"/>
      <c r="T269" s="572"/>
      <c r="U269" s="572"/>
      <c r="V269" s="572"/>
      <c r="W269" s="572"/>
      <c r="X269" s="572"/>
      <c r="Y269" s="572"/>
      <c r="Z269" s="1"/>
      <c r="AA269" s="1"/>
      <c r="AB269" s="1"/>
    </row>
    <row r="270" ht="15.75" customHeight="1">
      <c r="A270" s="572"/>
      <c r="B270" s="572"/>
      <c r="C270" s="572"/>
      <c r="D270" s="572"/>
      <c r="E270" s="572"/>
      <c r="F270" s="572"/>
      <c r="G270" s="572"/>
      <c r="H270" s="572"/>
      <c r="I270" s="572"/>
      <c r="J270" s="572"/>
      <c r="K270" s="572"/>
      <c r="L270" s="572"/>
      <c r="M270" s="572"/>
      <c r="N270" s="572"/>
      <c r="O270" s="572"/>
      <c r="P270" s="572"/>
      <c r="Q270" s="572"/>
      <c r="R270" s="572"/>
      <c r="S270" s="572"/>
      <c r="T270" s="572"/>
      <c r="U270" s="572"/>
      <c r="V270" s="572"/>
      <c r="W270" s="572"/>
      <c r="X270" s="572"/>
      <c r="Y270" s="572"/>
      <c r="Z270" s="1"/>
      <c r="AA270" s="1"/>
      <c r="AB270" s="1"/>
    </row>
    <row r="271" ht="15.75" customHeight="1">
      <c r="A271" s="572"/>
      <c r="B271" s="572"/>
      <c r="C271" s="572"/>
      <c r="D271" s="572"/>
      <c r="E271" s="572"/>
      <c r="F271" s="572"/>
      <c r="G271" s="572"/>
      <c r="H271" s="572"/>
      <c r="I271" s="572"/>
      <c r="J271" s="572"/>
      <c r="K271" s="572"/>
      <c r="L271" s="572"/>
      <c r="M271" s="572"/>
      <c r="N271" s="572"/>
      <c r="O271" s="572"/>
      <c r="P271" s="572"/>
      <c r="Q271" s="572"/>
      <c r="R271" s="572"/>
      <c r="S271" s="572"/>
      <c r="T271" s="572"/>
      <c r="U271" s="572"/>
      <c r="V271" s="572"/>
      <c r="W271" s="572"/>
      <c r="X271" s="572"/>
      <c r="Y271" s="572"/>
      <c r="Z271" s="1"/>
      <c r="AA271" s="1"/>
      <c r="AB271" s="1"/>
    </row>
    <row r="272" ht="15.75" customHeight="1">
      <c r="A272" s="572"/>
      <c r="B272" s="572"/>
      <c r="C272" s="572"/>
      <c r="D272" s="572"/>
      <c r="E272" s="572"/>
      <c r="F272" s="572"/>
      <c r="G272" s="572"/>
      <c r="H272" s="572"/>
      <c r="I272" s="572"/>
      <c r="J272" s="572"/>
      <c r="K272" s="572"/>
      <c r="L272" s="572"/>
      <c r="M272" s="572"/>
      <c r="N272" s="572"/>
      <c r="O272" s="572"/>
      <c r="P272" s="572"/>
      <c r="Q272" s="572"/>
      <c r="R272" s="572"/>
      <c r="S272" s="572"/>
      <c r="T272" s="572"/>
      <c r="U272" s="572"/>
      <c r="V272" s="572"/>
      <c r="W272" s="572"/>
      <c r="X272" s="572"/>
      <c r="Y272" s="572"/>
      <c r="Z272" s="1"/>
      <c r="AA272" s="1"/>
      <c r="AB272" s="1"/>
    </row>
    <row r="273" ht="15.75" customHeight="1">
      <c r="A273" s="572"/>
      <c r="B273" s="572"/>
      <c r="C273" s="572"/>
      <c r="D273" s="572"/>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1"/>
      <c r="AA273" s="1"/>
      <c r="AB273" s="1"/>
    </row>
    <row r="274" ht="15.75" customHeight="1">
      <c r="A274" s="572"/>
      <c r="B274" s="572"/>
      <c r="C274" s="572"/>
      <c r="D274" s="572"/>
      <c r="E274" s="572"/>
      <c r="F274" s="572"/>
      <c r="G274" s="572"/>
      <c r="H274" s="572"/>
      <c r="I274" s="572"/>
      <c r="J274" s="572"/>
      <c r="K274" s="572"/>
      <c r="L274" s="572"/>
      <c r="M274" s="572"/>
      <c r="N274" s="572"/>
      <c r="O274" s="572"/>
      <c r="P274" s="572"/>
      <c r="Q274" s="572"/>
      <c r="R274" s="572"/>
      <c r="S274" s="572"/>
      <c r="T274" s="572"/>
      <c r="U274" s="572"/>
      <c r="V274" s="572"/>
      <c r="W274" s="572"/>
      <c r="X274" s="572"/>
      <c r="Y274" s="572"/>
      <c r="Z274" s="1"/>
      <c r="AA274" s="1"/>
      <c r="AB274" s="1"/>
    </row>
    <row r="275" ht="15.75" customHeight="1">
      <c r="A275" s="572"/>
      <c r="B275" s="572"/>
      <c r="C275" s="572"/>
      <c r="D275" s="572"/>
      <c r="E275" s="572"/>
      <c r="F275" s="572"/>
      <c r="G275" s="572"/>
      <c r="H275" s="572"/>
      <c r="I275" s="572"/>
      <c r="J275" s="572"/>
      <c r="K275" s="572"/>
      <c r="L275" s="572"/>
      <c r="M275" s="572"/>
      <c r="N275" s="572"/>
      <c r="O275" s="572"/>
      <c r="P275" s="572"/>
      <c r="Q275" s="572"/>
      <c r="R275" s="572"/>
      <c r="S275" s="572"/>
      <c r="T275" s="572"/>
      <c r="U275" s="572"/>
      <c r="V275" s="572"/>
      <c r="W275" s="572"/>
      <c r="X275" s="572"/>
      <c r="Y275" s="572"/>
      <c r="Z275" s="1"/>
      <c r="AA275" s="1"/>
      <c r="AB275" s="1"/>
    </row>
    <row r="276" ht="15.75" customHeight="1">
      <c r="A276" s="572"/>
      <c r="B276" s="572"/>
      <c r="C276" s="572"/>
      <c r="D276" s="572"/>
      <c r="E276" s="572"/>
      <c r="F276" s="572"/>
      <c r="G276" s="572"/>
      <c r="H276" s="572"/>
      <c r="I276" s="572"/>
      <c r="J276" s="572"/>
      <c r="K276" s="572"/>
      <c r="L276" s="572"/>
      <c r="M276" s="572"/>
      <c r="N276" s="572"/>
      <c r="O276" s="572"/>
      <c r="P276" s="572"/>
      <c r="Q276" s="572"/>
      <c r="R276" s="572"/>
      <c r="S276" s="572"/>
      <c r="T276" s="572"/>
      <c r="U276" s="572"/>
      <c r="V276" s="572"/>
      <c r="W276" s="572"/>
      <c r="X276" s="572"/>
      <c r="Y276" s="572"/>
      <c r="Z276" s="1"/>
      <c r="AA276" s="1"/>
      <c r="AB276" s="1"/>
    </row>
    <row r="277" ht="15.75" customHeight="1">
      <c r="A277" s="572"/>
      <c r="B277" s="572"/>
      <c r="C277" s="572"/>
      <c r="D277" s="572"/>
      <c r="E277" s="572"/>
      <c r="F277" s="572"/>
      <c r="G277" s="572"/>
      <c r="H277" s="572"/>
      <c r="I277" s="572"/>
      <c r="J277" s="572"/>
      <c r="K277" s="572"/>
      <c r="L277" s="572"/>
      <c r="M277" s="572"/>
      <c r="N277" s="572"/>
      <c r="O277" s="572"/>
      <c r="P277" s="572"/>
      <c r="Q277" s="572"/>
      <c r="R277" s="572"/>
      <c r="S277" s="572"/>
      <c r="T277" s="572"/>
      <c r="U277" s="572"/>
      <c r="V277" s="572"/>
      <c r="W277" s="572"/>
      <c r="X277" s="572"/>
      <c r="Y277" s="572"/>
      <c r="Z277" s="1"/>
      <c r="AA277" s="1"/>
      <c r="AB277" s="1"/>
    </row>
    <row r="278" ht="15.75" customHeight="1">
      <c r="A278" s="572"/>
      <c r="B278" s="572"/>
      <c r="C278" s="572"/>
      <c r="D278" s="572"/>
      <c r="E278" s="572"/>
      <c r="F278" s="572"/>
      <c r="G278" s="572"/>
      <c r="H278" s="572"/>
      <c r="I278" s="572"/>
      <c r="J278" s="572"/>
      <c r="K278" s="572"/>
      <c r="L278" s="572"/>
      <c r="M278" s="572"/>
      <c r="N278" s="572"/>
      <c r="O278" s="572"/>
      <c r="P278" s="572"/>
      <c r="Q278" s="572"/>
      <c r="R278" s="572"/>
      <c r="S278" s="572"/>
      <c r="T278" s="572"/>
      <c r="U278" s="572"/>
      <c r="V278" s="572"/>
      <c r="W278" s="572"/>
      <c r="X278" s="572"/>
      <c r="Y278" s="572"/>
      <c r="Z278" s="1"/>
      <c r="AA278" s="1"/>
      <c r="AB278" s="1"/>
    </row>
    <row r="279" ht="15.75" customHeight="1">
      <c r="A279" s="572"/>
      <c r="B279" s="572"/>
      <c r="C279" s="572"/>
      <c r="D279" s="572"/>
      <c r="E279" s="572"/>
      <c r="F279" s="572"/>
      <c r="G279" s="572"/>
      <c r="H279" s="572"/>
      <c r="I279" s="572"/>
      <c r="J279" s="572"/>
      <c r="K279" s="572"/>
      <c r="L279" s="572"/>
      <c r="M279" s="572"/>
      <c r="N279" s="572"/>
      <c r="O279" s="572"/>
      <c r="P279" s="572"/>
      <c r="Q279" s="572"/>
      <c r="R279" s="572"/>
      <c r="S279" s="572"/>
      <c r="T279" s="572"/>
      <c r="U279" s="572"/>
      <c r="V279" s="572"/>
      <c r="W279" s="572"/>
      <c r="X279" s="572"/>
      <c r="Y279" s="572"/>
      <c r="Z279" s="1"/>
      <c r="AA279" s="1"/>
      <c r="AB279" s="1"/>
    </row>
    <row r="280" ht="15.75" customHeight="1">
      <c r="A280" s="572"/>
      <c r="B280" s="572"/>
      <c r="C280" s="572"/>
      <c r="D280" s="572"/>
      <c r="E280" s="572"/>
      <c r="F280" s="572"/>
      <c r="G280" s="572"/>
      <c r="H280" s="572"/>
      <c r="I280" s="572"/>
      <c r="J280" s="572"/>
      <c r="K280" s="572"/>
      <c r="L280" s="572"/>
      <c r="M280" s="572"/>
      <c r="N280" s="572"/>
      <c r="O280" s="572"/>
      <c r="P280" s="572"/>
      <c r="Q280" s="572"/>
      <c r="R280" s="572"/>
      <c r="S280" s="572"/>
      <c r="T280" s="572"/>
      <c r="U280" s="572"/>
      <c r="V280" s="572"/>
      <c r="W280" s="572"/>
      <c r="X280" s="572"/>
      <c r="Y280" s="572"/>
      <c r="Z280" s="1"/>
      <c r="AA280" s="1"/>
      <c r="AB280" s="1"/>
    </row>
    <row r="281" ht="15.75" customHeight="1">
      <c r="A281" s="572"/>
      <c r="B281" s="572"/>
      <c r="C281" s="572"/>
      <c r="D281" s="572"/>
      <c r="E281" s="572"/>
      <c r="F281" s="572"/>
      <c r="G281" s="572"/>
      <c r="H281" s="572"/>
      <c r="I281" s="572"/>
      <c r="J281" s="572"/>
      <c r="K281" s="572"/>
      <c r="L281" s="572"/>
      <c r="M281" s="572"/>
      <c r="N281" s="572"/>
      <c r="O281" s="572"/>
      <c r="P281" s="572"/>
      <c r="Q281" s="572"/>
      <c r="R281" s="572"/>
      <c r="S281" s="572"/>
      <c r="T281" s="572"/>
      <c r="U281" s="572"/>
      <c r="V281" s="572"/>
      <c r="W281" s="572"/>
      <c r="X281" s="572"/>
      <c r="Y281" s="572"/>
      <c r="Z281" s="1"/>
      <c r="AA281" s="1"/>
      <c r="AB281" s="1"/>
    </row>
    <row r="282" ht="15.75" customHeight="1">
      <c r="A282" s="572"/>
      <c r="B282" s="572"/>
      <c r="C282" s="572"/>
      <c r="D282" s="572"/>
      <c r="E282" s="572"/>
      <c r="F282" s="572"/>
      <c r="G282" s="572"/>
      <c r="H282" s="572"/>
      <c r="I282" s="572"/>
      <c r="J282" s="572"/>
      <c r="K282" s="572"/>
      <c r="L282" s="572"/>
      <c r="M282" s="572"/>
      <c r="N282" s="572"/>
      <c r="O282" s="572"/>
      <c r="P282" s="572"/>
      <c r="Q282" s="572"/>
      <c r="R282" s="572"/>
      <c r="S282" s="572"/>
      <c r="T282" s="572"/>
      <c r="U282" s="572"/>
      <c r="V282" s="572"/>
      <c r="W282" s="572"/>
      <c r="X282" s="572"/>
      <c r="Y282" s="572"/>
      <c r="Z282" s="1"/>
      <c r="AA282" s="1"/>
      <c r="AB282" s="1"/>
    </row>
    <row r="283" ht="15.75" customHeight="1">
      <c r="A283" s="572"/>
      <c r="B283" s="572"/>
      <c r="C283" s="572"/>
      <c r="D283" s="572"/>
      <c r="E283" s="572"/>
      <c r="F283" s="572"/>
      <c r="G283" s="572"/>
      <c r="H283" s="572"/>
      <c r="I283" s="572"/>
      <c r="J283" s="572"/>
      <c r="K283" s="572"/>
      <c r="L283" s="572"/>
      <c r="M283" s="572"/>
      <c r="N283" s="572"/>
      <c r="O283" s="572"/>
      <c r="P283" s="572"/>
      <c r="Q283" s="572"/>
      <c r="R283" s="572"/>
      <c r="S283" s="572"/>
      <c r="T283" s="572"/>
      <c r="U283" s="572"/>
      <c r="V283" s="572"/>
      <c r="W283" s="572"/>
      <c r="X283" s="572"/>
      <c r="Y283" s="572"/>
      <c r="Z283" s="1"/>
      <c r="AA283" s="1"/>
      <c r="AB283" s="1"/>
    </row>
    <row r="284" ht="15.75" customHeight="1">
      <c r="A284" s="572"/>
      <c r="B284" s="572"/>
      <c r="C284" s="572"/>
      <c r="D284" s="572"/>
      <c r="E284" s="572"/>
      <c r="F284" s="572"/>
      <c r="G284" s="572"/>
      <c r="H284" s="572"/>
      <c r="I284" s="572"/>
      <c r="J284" s="572"/>
      <c r="K284" s="572"/>
      <c r="L284" s="572"/>
      <c r="M284" s="572"/>
      <c r="N284" s="572"/>
      <c r="O284" s="572"/>
      <c r="P284" s="572"/>
      <c r="Q284" s="572"/>
      <c r="R284" s="572"/>
      <c r="S284" s="572"/>
      <c r="T284" s="572"/>
      <c r="U284" s="572"/>
      <c r="V284" s="572"/>
      <c r="W284" s="572"/>
      <c r="X284" s="572"/>
      <c r="Y284" s="572"/>
      <c r="Z284" s="1"/>
      <c r="AA284" s="1"/>
      <c r="AB284" s="1"/>
    </row>
    <row r="285" ht="15.75" customHeight="1">
      <c r="A285" s="572"/>
      <c r="B285" s="572"/>
      <c r="C285" s="572"/>
      <c r="D285" s="572"/>
      <c r="E285" s="572"/>
      <c r="F285" s="572"/>
      <c r="G285" s="572"/>
      <c r="H285" s="572"/>
      <c r="I285" s="572"/>
      <c r="J285" s="572"/>
      <c r="K285" s="572"/>
      <c r="L285" s="572"/>
      <c r="M285" s="572"/>
      <c r="N285" s="572"/>
      <c r="O285" s="572"/>
      <c r="P285" s="572"/>
      <c r="Q285" s="572"/>
      <c r="R285" s="572"/>
      <c r="S285" s="572"/>
      <c r="T285" s="572"/>
      <c r="U285" s="572"/>
      <c r="V285" s="572"/>
      <c r="W285" s="572"/>
      <c r="X285" s="572"/>
      <c r="Y285" s="572"/>
      <c r="Z285" s="1"/>
      <c r="AA285" s="1"/>
      <c r="AB285" s="1"/>
    </row>
    <row r="286" ht="15.75" customHeight="1">
      <c r="A286" s="572"/>
      <c r="B286" s="572"/>
      <c r="C286" s="572"/>
      <c r="D286" s="572"/>
      <c r="E286" s="572"/>
      <c r="F286" s="572"/>
      <c r="G286" s="572"/>
      <c r="H286" s="572"/>
      <c r="I286" s="572"/>
      <c r="J286" s="572"/>
      <c r="K286" s="572"/>
      <c r="L286" s="572"/>
      <c r="M286" s="572"/>
      <c r="N286" s="572"/>
      <c r="O286" s="572"/>
      <c r="P286" s="572"/>
      <c r="Q286" s="572"/>
      <c r="R286" s="572"/>
      <c r="S286" s="572"/>
      <c r="T286" s="572"/>
      <c r="U286" s="572"/>
      <c r="V286" s="572"/>
      <c r="W286" s="572"/>
      <c r="X286" s="572"/>
      <c r="Y286" s="572"/>
      <c r="Z286" s="1"/>
      <c r="AA286" s="1"/>
      <c r="AB286" s="1"/>
    </row>
    <row r="287" ht="15.75" customHeight="1">
      <c r="A287" s="572"/>
      <c r="B287" s="572"/>
      <c r="C287" s="572"/>
      <c r="D287" s="572"/>
      <c r="E287" s="572"/>
      <c r="F287" s="572"/>
      <c r="G287" s="572"/>
      <c r="H287" s="572"/>
      <c r="I287" s="572"/>
      <c r="J287" s="572"/>
      <c r="K287" s="572"/>
      <c r="L287" s="572"/>
      <c r="M287" s="572"/>
      <c r="N287" s="572"/>
      <c r="O287" s="572"/>
      <c r="P287" s="572"/>
      <c r="Q287" s="572"/>
      <c r="R287" s="572"/>
      <c r="S287" s="572"/>
      <c r="T287" s="572"/>
      <c r="U287" s="572"/>
      <c r="V287" s="572"/>
      <c r="W287" s="572"/>
      <c r="X287" s="572"/>
      <c r="Y287" s="572"/>
      <c r="Z287" s="1"/>
      <c r="AA287" s="1"/>
      <c r="AB287" s="1"/>
    </row>
    <row r="288" ht="15.75" customHeight="1">
      <c r="A288" s="572"/>
      <c r="B288" s="572"/>
      <c r="C288" s="572"/>
      <c r="D288" s="572"/>
      <c r="E288" s="572"/>
      <c r="F288" s="572"/>
      <c r="G288" s="572"/>
      <c r="H288" s="572"/>
      <c r="I288" s="572"/>
      <c r="J288" s="572"/>
      <c r="K288" s="572"/>
      <c r="L288" s="572"/>
      <c r="M288" s="572"/>
      <c r="N288" s="572"/>
      <c r="O288" s="572"/>
      <c r="P288" s="572"/>
      <c r="Q288" s="572"/>
      <c r="R288" s="572"/>
      <c r="S288" s="572"/>
      <c r="T288" s="572"/>
      <c r="U288" s="572"/>
      <c r="V288" s="572"/>
      <c r="W288" s="572"/>
      <c r="X288" s="572"/>
      <c r="Y288" s="572"/>
      <c r="Z288" s="1"/>
      <c r="AA288" s="1"/>
      <c r="AB288" s="1"/>
    </row>
    <row r="289" ht="15.75" customHeight="1">
      <c r="A289" s="572"/>
      <c r="B289" s="572"/>
      <c r="C289" s="572"/>
      <c r="D289" s="572"/>
      <c r="E289" s="572"/>
      <c r="F289" s="572"/>
      <c r="G289" s="572"/>
      <c r="H289" s="572"/>
      <c r="I289" s="572"/>
      <c r="J289" s="572"/>
      <c r="K289" s="572"/>
      <c r="L289" s="572"/>
      <c r="M289" s="572"/>
      <c r="N289" s="572"/>
      <c r="O289" s="572"/>
      <c r="P289" s="572"/>
      <c r="Q289" s="572"/>
      <c r="R289" s="572"/>
      <c r="S289" s="572"/>
      <c r="T289" s="572"/>
      <c r="U289" s="572"/>
      <c r="V289" s="572"/>
      <c r="W289" s="572"/>
      <c r="X289" s="572"/>
      <c r="Y289" s="572"/>
      <c r="Z289" s="1"/>
      <c r="AA289" s="1"/>
      <c r="AB289" s="1"/>
    </row>
    <row r="290" ht="15.75" customHeight="1">
      <c r="A290" s="572"/>
      <c r="B290" s="572"/>
      <c r="C290" s="572"/>
      <c r="D290" s="572"/>
      <c r="E290" s="572"/>
      <c r="F290" s="572"/>
      <c r="G290" s="572"/>
      <c r="H290" s="572"/>
      <c r="I290" s="572"/>
      <c r="J290" s="572"/>
      <c r="K290" s="572"/>
      <c r="L290" s="572"/>
      <c r="M290" s="572"/>
      <c r="N290" s="572"/>
      <c r="O290" s="572"/>
      <c r="P290" s="572"/>
      <c r="Q290" s="572"/>
      <c r="R290" s="572"/>
      <c r="S290" s="572"/>
      <c r="T290" s="572"/>
      <c r="U290" s="572"/>
      <c r="V290" s="572"/>
      <c r="W290" s="572"/>
      <c r="X290" s="572"/>
      <c r="Y290" s="572"/>
      <c r="Z290" s="1"/>
      <c r="AA290" s="1"/>
      <c r="AB290" s="1"/>
    </row>
    <row r="291" ht="15.75" customHeight="1">
      <c r="A291" s="572"/>
      <c r="B291" s="572"/>
      <c r="C291" s="572"/>
      <c r="D291" s="572"/>
      <c r="E291" s="572"/>
      <c r="F291" s="572"/>
      <c r="G291" s="572"/>
      <c r="H291" s="572"/>
      <c r="I291" s="572"/>
      <c r="J291" s="572"/>
      <c r="K291" s="572"/>
      <c r="L291" s="572"/>
      <c r="M291" s="572"/>
      <c r="N291" s="572"/>
      <c r="O291" s="572"/>
      <c r="P291" s="572"/>
      <c r="Q291" s="572"/>
      <c r="R291" s="572"/>
      <c r="S291" s="572"/>
      <c r="T291" s="572"/>
      <c r="U291" s="572"/>
      <c r="V291" s="572"/>
      <c r="W291" s="572"/>
      <c r="X291" s="572"/>
      <c r="Y291" s="572"/>
      <c r="Z291" s="1"/>
      <c r="AA291" s="1"/>
      <c r="AB291" s="1"/>
    </row>
    <row r="292" ht="15.75" customHeight="1">
      <c r="A292" s="572"/>
      <c r="B292" s="572"/>
      <c r="C292" s="572"/>
      <c r="D292" s="572"/>
      <c r="E292" s="572"/>
      <c r="F292" s="572"/>
      <c r="G292" s="572"/>
      <c r="H292" s="572"/>
      <c r="I292" s="572"/>
      <c r="J292" s="572"/>
      <c r="K292" s="572"/>
      <c r="L292" s="572"/>
      <c r="M292" s="572"/>
      <c r="N292" s="572"/>
      <c r="O292" s="572"/>
      <c r="P292" s="572"/>
      <c r="Q292" s="572"/>
      <c r="R292" s="572"/>
      <c r="S292" s="572"/>
      <c r="T292" s="572"/>
      <c r="U292" s="572"/>
      <c r="V292" s="572"/>
      <c r="W292" s="572"/>
      <c r="X292" s="572"/>
      <c r="Y292" s="572"/>
      <c r="Z292" s="1"/>
      <c r="AA292" s="1"/>
      <c r="AB292" s="1"/>
    </row>
    <row r="293" ht="15.75" customHeight="1">
      <c r="A293" s="572"/>
      <c r="B293" s="572"/>
      <c r="C293" s="572"/>
      <c r="D293" s="572"/>
      <c r="E293" s="572"/>
      <c r="F293" s="572"/>
      <c r="G293" s="572"/>
      <c r="H293" s="572"/>
      <c r="I293" s="572"/>
      <c r="J293" s="572"/>
      <c r="K293" s="572"/>
      <c r="L293" s="572"/>
      <c r="M293" s="572"/>
      <c r="N293" s="572"/>
      <c r="O293" s="572"/>
      <c r="P293" s="572"/>
      <c r="Q293" s="572"/>
      <c r="R293" s="572"/>
      <c r="S293" s="572"/>
      <c r="T293" s="572"/>
      <c r="U293" s="572"/>
      <c r="V293" s="572"/>
      <c r="W293" s="572"/>
      <c r="X293" s="572"/>
      <c r="Y293" s="572"/>
      <c r="Z293" s="1"/>
      <c r="AA293" s="1"/>
      <c r="AB293" s="1"/>
    </row>
    <row r="294" ht="15.75" customHeight="1">
      <c r="A294" s="572"/>
      <c r="B294" s="572"/>
      <c r="C294" s="572"/>
      <c r="D294" s="572"/>
      <c r="E294" s="572"/>
      <c r="F294" s="572"/>
      <c r="G294" s="572"/>
      <c r="H294" s="572"/>
      <c r="I294" s="572"/>
      <c r="J294" s="572"/>
      <c r="K294" s="572"/>
      <c r="L294" s="572"/>
      <c r="M294" s="572"/>
      <c r="N294" s="572"/>
      <c r="O294" s="572"/>
      <c r="P294" s="572"/>
      <c r="Q294" s="572"/>
      <c r="R294" s="572"/>
      <c r="S294" s="572"/>
      <c r="T294" s="572"/>
      <c r="U294" s="572"/>
      <c r="V294" s="572"/>
      <c r="W294" s="572"/>
      <c r="X294" s="572"/>
      <c r="Y294" s="572"/>
      <c r="Z294" s="1"/>
      <c r="AA294" s="1"/>
      <c r="AB294" s="1"/>
    </row>
    <row r="295" ht="15.75" customHeight="1">
      <c r="A295" s="572"/>
      <c r="B295" s="572"/>
      <c r="C295" s="572"/>
      <c r="D295" s="572"/>
      <c r="E295" s="572"/>
      <c r="F295" s="572"/>
      <c r="G295" s="572"/>
      <c r="H295" s="572"/>
      <c r="I295" s="572"/>
      <c r="J295" s="572"/>
      <c r="K295" s="572"/>
      <c r="L295" s="572"/>
      <c r="M295" s="572"/>
      <c r="N295" s="572"/>
      <c r="O295" s="572"/>
      <c r="P295" s="572"/>
      <c r="Q295" s="572"/>
      <c r="R295" s="572"/>
      <c r="S295" s="572"/>
      <c r="T295" s="572"/>
      <c r="U295" s="572"/>
      <c r="V295" s="572"/>
      <c r="W295" s="572"/>
      <c r="X295" s="572"/>
      <c r="Y295" s="572"/>
      <c r="Z295" s="1"/>
      <c r="AA295" s="1"/>
      <c r="AB295" s="1"/>
    </row>
    <row r="296" ht="15.75" customHeight="1">
      <c r="A296" s="572"/>
      <c r="B296" s="572"/>
      <c r="C296" s="572"/>
      <c r="D296" s="572"/>
      <c r="E296" s="572"/>
      <c r="F296" s="572"/>
      <c r="G296" s="572"/>
      <c r="H296" s="572"/>
      <c r="I296" s="572"/>
      <c r="J296" s="572"/>
      <c r="K296" s="572"/>
      <c r="L296" s="572"/>
      <c r="M296" s="572"/>
      <c r="N296" s="572"/>
      <c r="O296" s="572"/>
      <c r="P296" s="572"/>
      <c r="Q296" s="572"/>
      <c r="R296" s="572"/>
      <c r="S296" s="572"/>
      <c r="T296" s="572"/>
      <c r="U296" s="572"/>
      <c r="V296" s="572"/>
      <c r="W296" s="572"/>
      <c r="X296" s="572"/>
      <c r="Y296" s="572"/>
      <c r="Z296" s="1"/>
      <c r="AA296" s="1"/>
      <c r="AB296" s="1"/>
    </row>
    <row r="297" ht="15.75" customHeight="1">
      <c r="A297" s="572"/>
      <c r="B297" s="572"/>
      <c r="C297" s="572"/>
      <c r="D297" s="572"/>
      <c r="E297" s="572"/>
      <c r="F297" s="572"/>
      <c r="G297" s="572"/>
      <c r="H297" s="572"/>
      <c r="I297" s="572"/>
      <c r="J297" s="572"/>
      <c r="K297" s="572"/>
      <c r="L297" s="572"/>
      <c r="M297" s="572"/>
      <c r="N297" s="572"/>
      <c r="O297" s="572"/>
      <c r="P297" s="572"/>
      <c r="Q297" s="572"/>
      <c r="R297" s="572"/>
      <c r="S297" s="572"/>
      <c r="T297" s="572"/>
      <c r="U297" s="572"/>
      <c r="V297" s="572"/>
      <c r="W297" s="572"/>
      <c r="X297" s="572"/>
      <c r="Y297" s="572"/>
      <c r="Z297" s="1"/>
      <c r="AA297" s="1"/>
      <c r="AB297" s="1"/>
    </row>
    <row r="298" ht="15.75" customHeight="1">
      <c r="A298" s="572"/>
      <c r="B298" s="572"/>
      <c r="C298" s="572"/>
      <c r="D298" s="572"/>
      <c r="E298" s="572"/>
      <c r="F298" s="572"/>
      <c r="G298" s="572"/>
      <c r="H298" s="572"/>
      <c r="I298" s="572"/>
      <c r="J298" s="572"/>
      <c r="K298" s="572"/>
      <c r="L298" s="572"/>
      <c r="M298" s="572"/>
      <c r="N298" s="572"/>
      <c r="O298" s="572"/>
      <c r="P298" s="572"/>
      <c r="Q298" s="572"/>
      <c r="R298" s="572"/>
      <c r="S298" s="572"/>
      <c r="T298" s="572"/>
      <c r="U298" s="572"/>
      <c r="V298" s="572"/>
      <c r="W298" s="572"/>
      <c r="X298" s="572"/>
      <c r="Y298" s="572"/>
      <c r="Z298" s="1"/>
      <c r="AA298" s="1"/>
      <c r="AB298" s="1"/>
    </row>
    <row r="299" ht="15.75" customHeight="1">
      <c r="A299" s="572"/>
      <c r="B299" s="572"/>
      <c r="C299" s="572"/>
      <c r="D299" s="572"/>
      <c r="E299" s="572"/>
      <c r="F299" s="572"/>
      <c r="G299" s="572"/>
      <c r="H299" s="572"/>
      <c r="I299" s="572"/>
      <c r="J299" s="572"/>
      <c r="K299" s="572"/>
      <c r="L299" s="572"/>
      <c r="M299" s="572"/>
      <c r="N299" s="572"/>
      <c r="O299" s="572"/>
      <c r="P299" s="572"/>
      <c r="Q299" s="572"/>
      <c r="R299" s="572"/>
      <c r="S299" s="572"/>
      <c r="T299" s="572"/>
      <c r="U299" s="572"/>
      <c r="V299" s="572"/>
      <c r="W299" s="572"/>
      <c r="X299" s="572"/>
      <c r="Y299" s="572"/>
      <c r="Z299" s="1"/>
      <c r="AA299" s="1"/>
      <c r="AB299" s="1"/>
    </row>
    <row r="300" ht="15.75" customHeight="1">
      <c r="A300" s="572"/>
      <c r="B300" s="572"/>
      <c r="C300" s="572"/>
      <c r="D300" s="572"/>
      <c r="E300" s="572"/>
      <c r="F300" s="572"/>
      <c r="G300" s="572"/>
      <c r="H300" s="572"/>
      <c r="I300" s="572"/>
      <c r="J300" s="572"/>
      <c r="K300" s="572"/>
      <c r="L300" s="572"/>
      <c r="M300" s="572"/>
      <c r="N300" s="572"/>
      <c r="O300" s="572"/>
      <c r="P300" s="572"/>
      <c r="Q300" s="572"/>
      <c r="R300" s="572"/>
      <c r="S300" s="572"/>
      <c r="T300" s="572"/>
      <c r="U300" s="572"/>
      <c r="V300" s="572"/>
      <c r="W300" s="572"/>
      <c r="X300" s="572"/>
      <c r="Y300" s="572"/>
      <c r="Z300" s="1"/>
      <c r="AA300" s="1"/>
      <c r="AB300" s="1"/>
    </row>
    <row r="301" ht="15.75" customHeight="1">
      <c r="A301" s="572"/>
      <c r="B301" s="572"/>
      <c r="C301" s="572"/>
      <c r="D301" s="572"/>
      <c r="E301" s="572"/>
      <c r="F301" s="572"/>
      <c r="G301" s="572"/>
      <c r="H301" s="572"/>
      <c r="I301" s="572"/>
      <c r="J301" s="572"/>
      <c r="K301" s="572"/>
      <c r="L301" s="572"/>
      <c r="M301" s="572"/>
      <c r="N301" s="572"/>
      <c r="O301" s="572"/>
      <c r="P301" s="572"/>
      <c r="Q301" s="572"/>
      <c r="R301" s="572"/>
      <c r="S301" s="572"/>
      <c r="T301" s="572"/>
      <c r="U301" s="572"/>
      <c r="V301" s="572"/>
      <c r="W301" s="572"/>
      <c r="X301" s="572"/>
      <c r="Y301" s="572"/>
      <c r="Z301" s="1"/>
      <c r="AA301" s="1"/>
      <c r="AB301" s="1"/>
    </row>
    <row r="302" ht="15.75" customHeight="1">
      <c r="A302" s="572"/>
      <c r="B302" s="572"/>
      <c r="C302" s="572"/>
      <c r="D302" s="572"/>
      <c r="E302" s="572"/>
      <c r="F302" s="572"/>
      <c r="G302" s="572"/>
      <c r="H302" s="572"/>
      <c r="I302" s="572"/>
      <c r="J302" s="572"/>
      <c r="K302" s="572"/>
      <c r="L302" s="572"/>
      <c r="M302" s="572"/>
      <c r="N302" s="572"/>
      <c r="O302" s="572"/>
      <c r="P302" s="572"/>
      <c r="Q302" s="572"/>
      <c r="R302" s="572"/>
      <c r="S302" s="572"/>
      <c r="T302" s="572"/>
      <c r="U302" s="572"/>
      <c r="V302" s="572"/>
      <c r="W302" s="572"/>
      <c r="X302" s="572"/>
      <c r="Y302" s="572"/>
      <c r="Z302" s="1"/>
      <c r="AA302" s="1"/>
      <c r="AB302" s="1"/>
    </row>
    <row r="303" ht="15.75" customHeight="1">
      <c r="A303" s="572"/>
      <c r="B303" s="572"/>
      <c r="C303" s="572"/>
      <c r="D303" s="572"/>
      <c r="E303" s="572"/>
      <c r="F303" s="572"/>
      <c r="G303" s="572"/>
      <c r="H303" s="572"/>
      <c r="I303" s="572"/>
      <c r="J303" s="572"/>
      <c r="K303" s="572"/>
      <c r="L303" s="572"/>
      <c r="M303" s="572"/>
      <c r="N303" s="572"/>
      <c r="O303" s="572"/>
      <c r="P303" s="572"/>
      <c r="Q303" s="572"/>
      <c r="R303" s="572"/>
      <c r="S303" s="572"/>
      <c r="T303" s="572"/>
      <c r="U303" s="572"/>
      <c r="V303" s="572"/>
      <c r="W303" s="572"/>
      <c r="X303" s="572"/>
      <c r="Y303" s="572"/>
      <c r="Z303" s="1"/>
      <c r="AA303" s="1"/>
      <c r="AB303" s="1"/>
    </row>
    <row r="304" ht="15.75" customHeight="1">
      <c r="A304" s="572"/>
      <c r="B304" s="572"/>
      <c r="C304" s="572"/>
      <c r="D304" s="572"/>
      <c r="E304" s="572"/>
      <c r="F304" s="572"/>
      <c r="G304" s="572"/>
      <c r="H304" s="572"/>
      <c r="I304" s="572"/>
      <c r="J304" s="572"/>
      <c r="K304" s="572"/>
      <c r="L304" s="572"/>
      <c r="M304" s="572"/>
      <c r="N304" s="572"/>
      <c r="O304" s="572"/>
      <c r="P304" s="572"/>
      <c r="Q304" s="572"/>
      <c r="R304" s="572"/>
      <c r="S304" s="572"/>
      <c r="T304" s="572"/>
      <c r="U304" s="572"/>
      <c r="V304" s="572"/>
      <c r="W304" s="572"/>
      <c r="X304" s="572"/>
      <c r="Y304" s="572"/>
      <c r="Z304" s="1"/>
      <c r="AA304" s="1"/>
      <c r="AB304" s="1"/>
    </row>
    <row r="305" ht="15.75" customHeight="1">
      <c r="A305" s="572"/>
      <c r="B305" s="572"/>
      <c r="C305" s="572"/>
      <c r="D305" s="572"/>
      <c r="E305" s="572"/>
      <c r="F305" s="572"/>
      <c r="G305" s="572"/>
      <c r="H305" s="572"/>
      <c r="I305" s="572"/>
      <c r="J305" s="572"/>
      <c r="K305" s="572"/>
      <c r="L305" s="572"/>
      <c r="M305" s="572"/>
      <c r="N305" s="572"/>
      <c r="O305" s="572"/>
      <c r="P305" s="572"/>
      <c r="Q305" s="572"/>
      <c r="R305" s="572"/>
      <c r="S305" s="572"/>
      <c r="T305" s="572"/>
      <c r="U305" s="572"/>
      <c r="V305" s="572"/>
      <c r="W305" s="572"/>
      <c r="X305" s="572"/>
      <c r="Y305" s="572"/>
      <c r="Z305" s="1"/>
      <c r="AA305" s="1"/>
      <c r="AB305" s="1"/>
    </row>
    <row r="306" ht="15.75" customHeight="1">
      <c r="A306" s="572"/>
      <c r="B306" s="572"/>
      <c r="C306" s="572"/>
      <c r="D306" s="572"/>
      <c r="E306" s="572"/>
      <c r="F306" s="572"/>
      <c r="G306" s="572"/>
      <c r="H306" s="572"/>
      <c r="I306" s="572"/>
      <c r="J306" s="572"/>
      <c r="K306" s="572"/>
      <c r="L306" s="572"/>
      <c r="M306" s="572"/>
      <c r="N306" s="572"/>
      <c r="O306" s="572"/>
      <c r="P306" s="572"/>
      <c r="Q306" s="572"/>
      <c r="R306" s="572"/>
      <c r="S306" s="572"/>
      <c r="T306" s="572"/>
      <c r="U306" s="572"/>
      <c r="V306" s="572"/>
      <c r="W306" s="572"/>
      <c r="X306" s="572"/>
      <c r="Y306" s="572"/>
      <c r="Z306" s="1"/>
      <c r="AA306" s="1"/>
      <c r="AB306" s="1"/>
    </row>
    <row r="307" ht="15.75" customHeight="1">
      <c r="A307" s="572"/>
      <c r="B307" s="572"/>
      <c r="C307" s="572"/>
      <c r="D307" s="572"/>
      <c r="E307" s="572"/>
      <c r="F307" s="572"/>
      <c r="G307" s="572"/>
      <c r="H307" s="572"/>
      <c r="I307" s="572"/>
      <c r="J307" s="572"/>
      <c r="K307" s="572"/>
      <c r="L307" s="572"/>
      <c r="M307" s="572"/>
      <c r="N307" s="572"/>
      <c r="O307" s="572"/>
      <c r="P307" s="572"/>
      <c r="Q307" s="572"/>
      <c r="R307" s="572"/>
      <c r="S307" s="572"/>
      <c r="T307" s="572"/>
      <c r="U307" s="572"/>
      <c r="V307" s="572"/>
      <c r="W307" s="572"/>
      <c r="X307" s="572"/>
      <c r="Y307" s="572"/>
      <c r="Z307" s="1"/>
      <c r="AA307" s="1"/>
      <c r="AB307" s="1"/>
    </row>
    <row r="308" ht="15.75" customHeight="1">
      <c r="A308" s="572"/>
      <c r="B308" s="572"/>
      <c r="C308" s="572"/>
      <c r="D308" s="572"/>
      <c r="E308" s="572"/>
      <c r="F308" s="572"/>
      <c r="G308" s="572"/>
      <c r="H308" s="572"/>
      <c r="I308" s="572"/>
      <c r="J308" s="572"/>
      <c r="K308" s="572"/>
      <c r="L308" s="572"/>
      <c r="M308" s="572"/>
      <c r="N308" s="572"/>
      <c r="O308" s="572"/>
      <c r="P308" s="572"/>
      <c r="Q308" s="572"/>
      <c r="R308" s="572"/>
      <c r="S308" s="572"/>
      <c r="T308" s="572"/>
      <c r="U308" s="572"/>
      <c r="V308" s="572"/>
      <c r="W308" s="572"/>
      <c r="X308" s="572"/>
      <c r="Y308" s="572"/>
      <c r="Z308" s="1"/>
      <c r="AA308" s="1"/>
      <c r="AB308" s="1"/>
    </row>
    <row r="309" ht="15.75" customHeight="1">
      <c r="A309" s="572"/>
      <c r="B309" s="572"/>
      <c r="C309" s="572"/>
      <c r="D309" s="572"/>
      <c r="E309" s="572"/>
      <c r="F309" s="572"/>
      <c r="G309" s="572"/>
      <c r="H309" s="572"/>
      <c r="I309" s="572"/>
      <c r="J309" s="572"/>
      <c r="K309" s="572"/>
      <c r="L309" s="572"/>
      <c r="M309" s="572"/>
      <c r="N309" s="572"/>
      <c r="O309" s="572"/>
      <c r="P309" s="572"/>
      <c r="Q309" s="572"/>
      <c r="R309" s="572"/>
      <c r="S309" s="572"/>
      <c r="T309" s="572"/>
      <c r="U309" s="572"/>
      <c r="V309" s="572"/>
      <c r="W309" s="572"/>
      <c r="X309" s="572"/>
      <c r="Y309" s="572"/>
      <c r="Z309" s="1"/>
      <c r="AA309" s="1"/>
      <c r="AB309" s="1"/>
    </row>
    <row r="310" ht="15.75" customHeight="1">
      <c r="A310" s="572"/>
      <c r="B310" s="572"/>
      <c r="C310" s="572"/>
      <c r="D310" s="572"/>
      <c r="E310" s="572"/>
      <c r="F310" s="572"/>
      <c r="G310" s="572"/>
      <c r="H310" s="572"/>
      <c r="I310" s="572"/>
      <c r="J310" s="572"/>
      <c r="K310" s="572"/>
      <c r="L310" s="572"/>
      <c r="M310" s="572"/>
      <c r="N310" s="572"/>
      <c r="O310" s="572"/>
      <c r="P310" s="572"/>
      <c r="Q310" s="572"/>
      <c r="R310" s="572"/>
      <c r="S310" s="572"/>
      <c r="T310" s="572"/>
      <c r="U310" s="572"/>
      <c r="V310" s="572"/>
      <c r="W310" s="572"/>
      <c r="X310" s="572"/>
      <c r="Y310" s="572"/>
      <c r="Z310" s="1"/>
      <c r="AA310" s="1"/>
      <c r="AB310" s="1"/>
    </row>
    <row r="311" ht="15.75" customHeight="1">
      <c r="A311" s="572"/>
      <c r="B311" s="572"/>
      <c r="C311" s="572"/>
      <c r="D311" s="572"/>
      <c r="E311" s="572"/>
      <c r="F311" s="572"/>
      <c r="G311" s="572"/>
      <c r="H311" s="572"/>
      <c r="I311" s="572"/>
      <c r="J311" s="572"/>
      <c r="K311" s="572"/>
      <c r="L311" s="572"/>
      <c r="M311" s="572"/>
      <c r="N311" s="572"/>
      <c r="O311" s="572"/>
      <c r="P311" s="572"/>
      <c r="Q311" s="572"/>
      <c r="R311" s="572"/>
      <c r="S311" s="572"/>
      <c r="T311" s="572"/>
      <c r="U311" s="572"/>
      <c r="V311" s="572"/>
      <c r="W311" s="572"/>
      <c r="X311" s="572"/>
      <c r="Y311" s="572"/>
      <c r="Z311" s="1"/>
      <c r="AA311" s="1"/>
      <c r="AB311" s="1"/>
    </row>
    <row r="312" ht="15.75" customHeight="1">
      <c r="A312" s="572"/>
      <c r="B312" s="572"/>
      <c r="C312" s="572"/>
      <c r="D312" s="572"/>
      <c r="E312" s="572"/>
      <c r="F312" s="572"/>
      <c r="G312" s="572"/>
      <c r="H312" s="572"/>
      <c r="I312" s="572"/>
      <c r="J312" s="572"/>
      <c r="K312" s="572"/>
      <c r="L312" s="572"/>
      <c r="M312" s="572"/>
      <c r="N312" s="572"/>
      <c r="O312" s="572"/>
      <c r="P312" s="572"/>
      <c r="Q312" s="572"/>
      <c r="R312" s="572"/>
      <c r="S312" s="572"/>
      <c r="T312" s="572"/>
      <c r="U312" s="572"/>
      <c r="V312" s="572"/>
      <c r="W312" s="572"/>
      <c r="X312" s="572"/>
      <c r="Y312" s="572"/>
      <c r="Z312" s="1"/>
      <c r="AA312" s="1"/>
      <c r="AB312" s="1"/>
    </row>
    <row r="313" ht="15.75" customHeight="1">
      <c r="A313" s="572"/>
      <c r="B313" s="572"/>
      <c r="C313" s="572"/>
      <c r="D313" s="572"/>
      <c r="E313" s="572"/>
      <c r="F313" s="572"/>
      <c r="G313" s="572"/>
      <c r="H313" s="572"/>
      <c r="I313" s="572"/>
      <c r="J313" s="572"/>
      <c r="K313" s="572"/>
      <c r="L313" s="572"/>
      <c r="M313" s="572"/>
      <c r="N313" s="572"/>
      <c r="O313" s="572"/>
      <c r="P313" s="572"/>
      <c r="Q313" s="572"/>
      <c r="R313" s="572"/>
      <c r="S313" s="572"/>
      <c r="T313" s="572"/>
      <c r="U313" s="572"/>
      <c r="V313" s="572"/>
      <c r="W313" s="572"/>
      <c r="X313" s="572"/>
      <c r="Y313" s="572"/>
      <c r="Z313" s="1"/>
      <c r="AA313" s="1"/>
      <c r="AB313" s="1"/>
    </row>
    <row r="314" ht="15.75" customHeight="1">
      <c r="A314" s="572"/>
      <c r="B314" s="572"/>
      <c r="C314" s="572"/>
      <c r="D314" s="572"/>
      <c r="E314" s="572"/>
      <c r="F314" s="572"/>
      <c r="G314" s="572"/>
      <c r="H314" s="572"/>
      <c r="I314" s="572"/>
      <c r="J314" s="572"/>
      <c r="K314" s="572"/>
      <c r="L314" s="572"/>
      <c r="M314" s="572"/>
      <c r="N314" s="572"/>
      <c r="O314" s="572"/>
      <c r="P314" s="572"/>
      <c r="Q314" s="572"/>
      <c r="R314" s="572"/>
      <c r="S314" s="572"/>
      <c r="T314" s="572"/>
      <c r="U314" s="572"/>
      <c r="V314" s="572"/>
      <c r="W314" s="572"/>
      <c r="X314" s="572"/>
      <c r="Y314" s="572"/>
      <c r="Z314" s="1"/>
      <c r="AA314" s="1"/>
      <c r="AB314" s="1"/>
    </row>
    <row r="315" ht="15.75" customHeight="1">
      <c r="A315" s="572"/>
      <c r="B315" s="572"/>
      <c r="C315" s="572"/>
      <c r="D315" s="572"/>
      <c r="E315" s="572"/>
      <c r="F315" s="572"/>
      <c r="G315" s="572"/>
      <c r="H315" s="572"/>
      <c r="I315" s="572"/>
      <c r="J315" s="572"/>
      <c r="K315" s="572"/>
      <c r="L315" s="572"/>
      <c r="M315" s="572"/>
      <c r="N315" s="572"/>
      <c r="O315" s="572"/>
      <c r="P315" s="572"/>
      <c r="Q315" s="572"/>
      <c r="R315" s="572"/>
      <c r="S315" s="572"/>
      <c r="T315" s="572"/>
      <c r="U315" s="572"/>
      <c r="V315" s="572"/>
      <c r="W315" s="572"/>
      <c r="X315" s="572"/>
      <c r="Y315" s="572"/>
      <c r="Z315" s="1"/>
      <c r="AA315" s="1"/>
      <c r="AB315" s="1"/>
    </row>
    <row r="316" ht="15.75" customHeight="1">
      <c r="A316" s="572"/>
      <c r="B316" s="572"/>
      <c r="C316" s="572"/>
      <c r="D316" s="572"/>
      <c r="E316" s="572"/>
      <c r="F316" s="572"/>
      <c r="G316" s="572"/>
      <c r="H316" s="572"/>
      <c r="I316" s="572"/>
      <c r="J316" s="572"/>
      <c r="K316" s="572"/>
      <c r="L316" s="572"/>
      <c r="M316" s="572"/>
      <c r="N316" s="572"/>
      <c r="O316" s="572"/>
      <c r="P316" s="572"/>
      <c r="Q316" s="572"/>
      <c r="R316" s="572"/>
      <c r="S316" s="572"/>
      <c r="T316" s="572"/>
      <c r="U316" s="572"/>
      <c r="V316" s="572"/>
      <c r="W316" s="572"/>
      <c r="X316" s="572"/>
      <c r="Y316" s="572"/>
      <c r="Z316" s="1"/>
      <c r="AA316" s="1"/>
      <c r="AB316" s="1"/>
    </row>
    <row r="317" ht="15.75" customHeight="1">
      <c r="A317" s="572"/>
      <c r="B317" s="572"/>
      <c r="C317" s="572"/>
      <c r="D317" s="572"/>
      <c r="E317" s="572"/>
      <c r="F317" s="572"/>
      <c r="G317" s="572"/>
      <c r="H317" s="572"/>
      <c r="I317" s="572"/>
      <c r="J317" s="572"/>
      <c r="K317" s="572"/>
      <c r="L317" s="572"/>
      <c r="M317" s="572"/>
      <c r="N317" s="572"/>
      <c r="O317" s="572"/>
      <c r="P317" s="572"/>
      <c r="Q317" s="572"/>
      <c r="R317" s="572"/>
      <c r="S317" s="572"/>
      <c r="T317" s="572"/>
      <c r="U317" s="572"/>
      <c r="V317" s="572"/>
      <c r="W317" s="572"/>
      <c r="X317" s="572"/>
      <c r="Y317" s="572"/>
      <c r="Z317" s="1"/>
      <c r="AA317" s="1"/>
      <c r="AB317" s="1"/>
    </row>
    <row r="318" ht="15.75" customHeight="1">
      <c r="A318" s="572"/>
      <c r="B318" s="572"/>
      <c r="C318" s="572"/>
      <c r="D318" s="572"/>
      <c r="E318" s="572"/>
      <c r="F318" s="572"/>
      <c r="G318" s="572"/>
      <c r="H318" s="572"/>
      <c r="I318" s="572"/>
      <c r="J318" s="572"/>
      <c r="K318" s="572"/>
      <c r="L318" s="572"/>
      <c r="M318" s="572"/>
      <c r="N318" s="572"/>
      <c r="O318" s="572"/>
      <c r="P318" s="572"/>
      <c r="Q318" s="572"/>
      <c r="R318" s="572"/>
      <c r="S318" s="572"/>
      <c r="T318" s="572"/>
      <c r="U318" s="572"/>
      <c r="V318" s="572"/>
      <c r="W318" s="572"/>
      <c r="X318" s="572"/>
      <c r="Y318" s="572"/>
      <c r="Z318" s="1"/>
      <c r="AA318" s="1"/>
      <c r="AB318" s="1"/>
    </row>
    <row r="319" ht="15.75" customHeight="1">
      <c r="A319" s="572"/>
      <c r="B319" s="572"/>
      <c r="C319" s="572"/>
      <c r="D319" s="572"/>
      <c r="E319" s="572"/>
      <c r="F319" s="572"/>
      <c r="G319" s="572"/>
      <c r="H319" s="572"/>
      <c r="I319" s="572"/>
      <c r="J319" s="572"/>
      <c r="K319" s="572"/>
      <c r="L319" s="572"/>
      <c r="M319" s="572"/>
      <c r="N319" s="572"/>
      <c r="O319" s="572"/>
      <c r="P319" s="572"/>
      <c r="Q319" s="572"/>
      <c r="R319" s="572"/>
      <c r="S319" s="572"/>
      <c r="T319" s="572"/>
      <c r="U319" s="572"/>
      <c r="V319" s="572"/>
      <c r="W319" s="572"/>
      <c r="X319" s="572"/>
      <c r="Y319" s="572"/>
      <c r="Z319" s="1"/>
      <c r="AA319" s="1"/>
      <c r="AB319" s="1"/>
    </row>
    <row r="320" ht="15.75" customHeight="1">
      <c r="A320" s="572"/>
      <c r="B320" s="572"/>
      <c r="C320" s="572"/>
      <c r="D320" s="572"/>
      <c r="E320" s="572"/>
      <c r="F320" s="572"/>
      <c r="G320" s="572"/>
      <c r="H320" s="572"/>
      <c r="I320" s="572"/>
      <c r="J320" s="572"/>
      <c r="K320" s="572"/>
      <c r="L320" s="572"/>
      <c r="M320" s="572"/>
      <c r="N320" s="572"/>
      <c r="O320" s="572"/>
      <c r="P320" s="572"/>
      <c r="Q320" s="572"/>
      <c r="R320" s="572"/>
      <c r="S320" s="572"/>
      <c r="T320" s="572"/>
      <c r="U320" s="572"/>
      <c r="V320" s="572"/>
      <c r="W320" s="572"/>
      <c r="X320" s="572"/>
      <c r="Y320" s="572"/>
      <c r="Z320" s="1"/>
      <c r="AA320" s="1"/>
      <c r="AB320" s="1"/>
    </row>
    <row r="321" ht="15.75" customHeight="1">
      <c r="A321" s="572"/>
      <c r="B321" s="572"/>
      <c r="C321" s="572"/>
      <c r="D321" s="572"/>
      <c r="E321" s="572"/>
      <c r="F321" s="572"/>
      <c r="G321" s="572"/>
      <c r="H321" s="572"/>
      <c r="I321" s="572"/>
      <c r="J321" s="572"/>
      <c r="K321" s="572"/>
      <c r="L321" s="572"/>
      <c r="M321" s="572"/>
      <c r="N321" s="572"/>
      <c r="O321" s="572"/>
      <c r="P321" s="572"/>
      <c r="Q321" s="572"/>
      <c r="R321" s="572"/>
      <c r="S321" s="572"/>
      <c r="T321" s="572"/>
      <c r="U321" s="572"/>
      <c r="V321" s="572"/>
      <c r="W321" s="572"/>
      <c r="X321" s="572"/>
      <c r="Y321" s="572"/>
      <c r="Z321" s="1"/>
      <c r="AA321" s="1"/>
      <c r="AB321" s="1"/>
    </row>
    <row r="322" ht="15.75" customHeight="1">
      <c r="A322" s="572"/>
      <c r="B322" s="572"/>
      <c r="C322" s="572"/>
      <c r="D322" s="572"/>
      <c r="E322" s="572"/>
      <c r="F322" s="572"/>
      <c r="G322" s="572"/>
      <c r="H322" s="572"/>
      <c r="I322" s="572"/>
      <c r="J322" s="572"/>
      <c r="K322" s="572"/>
      <c r="L322" s="572"/>
      <c r="M322" s="572"/>
      <c r="N322" s="572"/>
      <c r="O322" s="572"/>
      <c r="P322" s="572"/>
      <c r="Q322" s="572"/>
      <c r="R322" s="572"/>
      <c r="S322" s="572"/>
      <c r="T322" s="572"/>
      <c r="U322" s="572"/>
      <c r="V322" s="572"/>
      <c r="W322" s="572"/>
      <c r="X322" s="572"/>
      <c r="Y322" s="572"/>
      <c r="Z322" s="1"/>
      <c r="AA322" s="1"/>
      <c r="AB322" s="1"/>
    </row>
    <row r="323" ht="15.75" customHeight="1">
      <c r="A323" s="572"/>
      <c r="B323" s="572"/>
      <c r="C323" s="572"/>
      <c r="D323" s="572"/>
      <c r="E323" s="572"/>
      <c r="F323" s="572"/>
      <c r="G323" s="572"/>
      <c r="H323" s="572"/>
      <c r="I323" s="572"/>
      <c r="J323" s="572"/>
      <c r="K323" s="572"/>
      <c r="L323" s="572"/>
      <c r="M323" s="572"/>
      <c r="N323" s="572"/>
      <c r="O323" s="572"/>
      <c r="P323" s="572"/>
      <c r="Q323" s="572"/>
      <c r="R323" s="572"/>
      <c r="S323" s="572"/>
      <c r="T323" s="572"/>
      <c r="U323" s="572"/>
      <c r="V323" s="572"/>
      <c r="W323" s="572"/>
      <c r="X323" s="572"/>
      <c r="Y323" s="572"/>
      <c r="Z323" s="1"/>
      <c r="AA323" s="1"/>
      <c r="AB323" s="1"/>
    </row>
    <row r="324" ht="15.75" customHeight="1">
      <c r="A324" s="572"/>
      <c r="B324" s="572"/>
      <c r="C324" s="572"/>
      <c r="D324" s="572"/>
      <c r="E324" s="572"/>
      <c r="F324" s="572"/>
      <c r="G324" s="572"/>
      <c r="H324" s="572"/>
      <c r="I324" s="572"/>
      <c r="J324" s="572"/>
      <c r="K324" s="572"/>
      <c r="L324" s="572"/>
      <c r="M324" s="572"/>
      <c r="N324" s="572"/>
      <c r="O324" s="572"/>
      <c r="P324" s="572"/>
      <c r="Q324" s="572"/>
      <c r="R324" s="572"/>
      <c r="S324" s="572"/>
      <c r="T324" s="572"/>
      <c r="U324" s="572"/>
      <c r="V324" s="572"/>
      <c r="W324" s="572"/>
      <c r="X324" s="572"/>
      <c r="Y324" s="572"/>
      <c r="Z324" s="1"/>
      <c r="AA324" s="1"/>
      <c r="AB324" s="1"/>
    </row>
    <row r="325" ht="15.75" customHeight="1">
      <c r="A325" s="572"/>
      <c r="B325" s="572"/>
      <c r="C325" s="572"/>
      <c r="D325" s="572"/>
      <c r="E325" s="572"/>
      <c r="F325" s="572"/>
      <c r="G325" s="572"/>
      <c r="H325" s="572"/>
      <c r="I325" s="572"/>
      <c r="J325" s="572"/>
      <c r="K325" s="572"/>
      <c r="L325" s="572"/>
      <c r="M325" s="572"/>
      <c r="N325" s="572"/>
      <c r="O325" s="572"/>
      <c r="P325" s="572"/>
      <c r="Q325" s="572"/>
      <c r="R325" s="572"/>
      <c r="S325" s="572"/>
      <c r="T325" s="572"/>
      <c r="U325" s="572"/>
      <c r="V325" s="572"/>
      <c r="W325" s="572"/>
      <c r="X325" s="572"/>
      <c r="Y325" s="572"/>
      <c r="Z325" s="1"/>
      <c r="AA325" s="1"/>
      <c r="AB325" s="1"/>
    </row>
    <row r="326" ht="15.75" customHeight="1">
      <c r="A326" s="572"/>
      <c r="B326" s="572"/>
      <c r="C326" s="572"/>
      <c r="D326" s="572"/>
      <c r="E326" s="572"/>
      <c r="F326" s="572"/>
      <c r="G326" s="572"/>
      <c r="H326" s="572"/>
      <c r="I326" s="572"/>
      <c r="J326" s="572"/>
      <c r="K326" s="572"/>
      <c r="L326" s="572"/>
      <c r="M326" s="572"/>
      <c r="N326" s="572"/>
      <c r="O326" s="572"/>
      <c r="P326" s="572"/>
      <c r="Q326" s="572"/>
      <c r="R326" s="572"/>
      <c r="S326" s="572"/>
      <c r="T326" s="572"/>
      <c r="U326" s="572"/>
      <c r="V326" s="572"/>
      <c r="W326" s="572"/>
      <c r="X326" s="572"/>
      <c r="Y326" s="572"/>
      <c r="Z326" s="1"/>
      <c r="AA326" s="1"/>
      <c r="AB326" s="1"/>
    </row>
    <row r="327" ht="15.75" customHeight="1">
      <c r="A327" s="572"/>
      <c r="B327" s="572"/>
      <c r="C327" s="572"/>
      <c r="D327" s="572"/>
      <c r="E327" s="572"/>
      <c r="F327" s="572"/>
      <c r="G327" s="572"/>
      <c r="H327" s="572"/>
      <c r="I327" s="572"/>
      <c r="J327" s="572"/>
      <c r="K327" s="572"/>
      <c r="L327" s="572"/>
      <c r="M327" s="572"/>
      <c r="N327" s="572"/>
      <c r="O327" s="572"/>
      <c r="P327" s="572"/>
      <c r="Q327" s="572"/>
      <c r="R327" s="572"/>
      <c r="S327" s="572"/>
      <c r="T327" s="572"/>
      <c r="U327" s="572"/>
      <c r="V327" s="572"/>
      <c r="W327" s="572"/>
      <c r="X327" s="572"/>
      <c r="Y327" s="572"/>
      <c r="Z327" s="1"/>
      <c r="AA327" s="1"/>
      <c r="AB327" s="1"/>
    </row>
    <row r="328" ht="15.75" customHeight="1">
      <c r="A328" s="572"/>
      <c r="B328" s="572"/>
      <c r="C328" s="572"/>
      <c r="D328" s="572"/>
      <c r="E328" s="572"/>
      <c r="F328" s="572"/>
      <c r="G328" s="572"/>
      <c r="H328" s="572"/>
      <c r="I328" s="572"/>
      <c r="J328" s="572"/>
      <c r="K328" s="572"/>
      <c r="L328" s="572"/>
      <c r="M328" s="572"/>
      <c r="N328" s="572"/>
      <c r="O328" s="572"/>
      <c r="P328" s="572"/>
      <c r="Q328" s="572"/>
      <c r="R328" s="572"/>
      <c r="S328" s="572"/>
      <c r="T328" s="572"/>
      <c r="U328" s="572"/>
      <c r="V328" s="572"/>
      <c r="W328" s="572"/>
      <c r="X328" s="572"/>
      <c r="Y328" s="572"/>
      <c r="Z328" s="1"/>
      <c r="AA328" s="1"/>
      <c r="AB328" s="1"/>
    </row>
    <row r="329" ht="15.75" customHeight="1">
      <c r="A329" s="572"/>
      <c r="B329" s="572"/>
      <c r="C329" s="572"/>
      <c r="D329" s="572"/>
      <c r="E329" s="572"/>
      <c r="F329" s="572"/>
      <c r="G329" s="572"/>
      <c r="H329" s="572"/>
      <c r="I329" s="572"/>
      <c r="J329" s="572"/>
      <c r="K329" s="572"/>
      <c r="L329" s="572"/>
      <c r="M329" s="572"/>
      <c r="N329" s="572"/>
      <c r="O329" s="572"/>
      <c r="P329" s="572"/>
      <c r="Q329" s="572"/>
      <c r="R329" s="572"/>
      <c r="S329" s="572"/>
      <c r="T329" s="572"/>
      <c r="U329" s="572"/>
      <c r="V329" s="572"/>
      <c r="W329" s="572"/>
      <c r="X329" s="572"/>
      <c r="Y329" s="572"/>
      <c r="Z329" s="1"/>
      <c r="AA329" s="1"/>
      <c r="AB329" s="1"/>
    </row>
    <row r="330" ht="15.75" customHeight="1">
      <c r="A330" s="572"/>
      <c r="B330" s="572"/>
      <c r="C330" s="572"/>
      <c r="D330" s="572"/>
      <c r="E330" s="572"/>
      <c r="F330" s="572"/>
      <c r="G330" s="572"/>
      <c r="H330" s="572"/>
      <c r="I330" s="572"/>
      <c r="J330" s="572"/>
      <c r="K330" s="572"/>
      <c r="L330" s="572"/>
      <c r="M330" s="572"/>
      <c r="N330" s="572"/>
      <c r="O330" s="572"/>
      <c r="P330" s="572"/>
      <c r="Q330" s="572"/>
      <c r="R330" s="572"/>
      <c r="S330" s="572"/>
      <c r="T330" s="572"/>
      <c r="U330" s="572"/>
      <c r="V330" s="572"/>
      <c r="W330" s="572"/>
      <c r="X330" s="572"/>
      <c r="Y330" s="572"/>
      <c r="Z330" s="1"/>
      <c r="AA330" s="1"/>
      <c r="AB330" s="1"/>
    </row>
    <row r="331" ht="15.75" customHeight="1">
      <c r="A331" s="572"/>
      <c r="B331" s="572"/>
      <c r="C331" s="572"/>
      <c r="D331" s="572"/>
      <c r="E331" s="572"/>
      <c r="F331" s="572"/>
      <c r="G331" s="572"/>
      <c r="H331" s="572"/>
      <c r="I331" s="572"/>
      <c r="J331" s="572"/>
      <c r="K331" s="572"/>
      <c r="L331" s="572"/>
      <c r="M331" s="572"/>
      <c r="N331" s="572"/>
      <c r="O331" s="572"/>
      <c r="P331" s="572"/>
      <c r="Q331" s="572"/>
      <c r="R331" s="572"/>
      <c r="S331" s="572"/>
      <c r="T331" s="572"/>
      <c r="U331" s="572"/>
      <c r="V331" s="572"/>
      <c r="W331" s="572"/>
      <c r="X331" s="572"/>
      <c r="Y331" s="572"/>
      <c r="Z331" s="1"/>
      <c r="AA331" s="1"/>
      <c r="AB331" s="1"/>
    </row>
    <row r="332" ht="15.75" customHeight="1">
      <c r="A332" s="572"/>
      <c r="B332" s="572"/>
      <c r="C332" s="572"/>
      <c r="D332" s="572"/>
      <c r="E332" s="572"/>
      <c r="F332" s="572"/>
      <c r="G332" s="572"/>
      <c r="H332" s="572"/>
      <c r="I332" s="572"/>
      <c r="J332" s="572"/>
      <c r="K332" s="572"/>
      <c r="L332" s="572"/>
      <c r="M332" s="572"/>
      <c r="N332" s="572"/>
      <c r="O332" s="572"/>
      <c r="P332" s="572"/>
      <c r="Q332" s="572"/>
      <c r="R332" s="572"/>
      <c r="S332" s="572"/>
      <c r="T332" s="572"/>
      <c r="U332" s="572"/>
      <c r="V332" s="572"/>
      <c r="W332" s="572"/>
      <c r="X332" s="572"/>
      <c r="Y332" s="572"/>
      <c r="Z332" s="1"/>
      <c r="AA332" s="1"/>
      <c r="AB332" s="1"/>
    </row>
    <row r="333" ht="15.75" customHeight="1">
      <c r="A333" s="572"/>
      <c r="B333" s="572"/>
      <c r="C333" s="572"/>
      <c r="D333" s="572"/>
      <c r="E333" s="572"/>
      <c r="F333" s="572"/>
      <c r="G333" s="572"/>
      <c r="H333" s="572"/>
      <c r="I333" s="572"/>
      <c r="J333" s="572"/>
      <c r="K333" s="572"/>
      <c r="L333" s="572"/>
      <c r="M333" s="572"/>
      <c r="N333" s="572"/>
      <c r="O333" s="572"/>
      <c r="P333" s="572"/>
      <c r="Q333" s="572"/>
      <c r="R333" s="572"/>
      <c r="S333" s="572"/>
      <c r="T333" s="572"/>
      <c r="U333" s="572"/>
      <c r="V333" s="572"/>
      <c r="W333" s="572"/>
      <c r="X333" s="572"/>
      <c r="Y333" s="572"/>
      <c r="Z333" s="1"/>
      <c r="AA333" s="1"/>
      <c r="AB333" s="1"/>
    </row>
    <row r="334" ht="15.75" customHeight="1">
      <c r="A334" s="572"/>
      <c r="B334" s="572"/>
      <c r="C334" s="572"/>
      <c r="D334" s="572"/>
      <c r="E334" s="572"/>
      <c r="F334" s="572"/>
      <c r="G334" s="572"/>
      <c r="H334" s="572"/>
      <c r="I334" s="572"/>
      <c r="J334" s="572"/>
      <c r="K334" s="572"/>
      <c r="L334" s="572"/>
      <c r="M334" s="572"/>
      <c r="N334" s="572"/>
      <c r="O334" s="572"/>
      <c r="P334" s="572"/>
      <c r="Q334" s="572"/>
      <c r="R334" s="572"/>
      <c r="S334" s="572"/>
      <c r="T334" s="572"/>
      <c r="U334" s="572"/>
      <c r="V334" s="572"/>
      <c r="W334" s="572"/>
      <c r="X334" s="572"/>
      <c r="Y334" s="572"/>
      <c r="Z334" s="1"/>
      <c r="AA334" s="1"/>
      <c r="AB334" s="1"/>
    </row>
    <row r="335" ht="15.75" customHeight="1">
      <c r="A335" s="572"/>
      <c r="B335" s="572"/>
      <c r="C335" s="572"/>
      <c r="D335" s="572"/>
      <c r="E335" s="572"/>
      <c r="F335" s="572"/>
      <c r="G335" s="572"/>
      <c r="H335" s="572"/>
      <c r="I335" s="572"/>
      <c r="J335" s="572"/>
      <c r="K335" s="572"/>
      <c r="L335" s="572"/>
      <c r="M335" s="572"/>
      <c r="N335" s="572"/>
      <c r="O335" s="572"/>
      <c r="P335" s="572"/>
      <c r="Q335" s="572"/>
      <c r="R335" s="572"/>
      <c r="S335" s="572"/>
      <c r="T335" s="572"/>
      <c r="U335" s="572"/>
      <c r="V335" s="572"/>
      <c r="W335" s="572"/>
      <c r="X335" s="572"/>
      <c r="Y335" s="572"/>
      <c r="Z335" s="1"/>
      <c r="AA335" s="1"/>
      <c r="AB335" s="1"/>
    </row>
    <row r="336" ht="15.75" customHeight="1">
      <c r="A336" s="572"/>
      <c r="B336" s="572"/>
      <c r="C336" s="572"/>
      <c r="D336" s="572"/>
      <c r="E336" s="572"/>
      <c r="F336" s="572"/>
      <c r="G336" s="572"/>
      <c r="H336" s="572"/>
      <c r="I336" s="572"/>
      <c r="J336" s="572"/>
      <c r="K336" s="572"/>
      <c r="L336" s="572"/>
      <c r="M336" s="572"/>
      <c r="N336" s="572"/>
      <c r="O336" s="572"/>
      <c r="P336" s="572"/>
      <c r="Q336" s="572"/>
      <c r="R336" s="572"/>
      <c r="S336" s="572"/>
      <c r="T336" s="572"/>
      <c r="U336" s="572"/>
      <c r="V336" s="572"/>
      <c r="W336" s="572"/>
      <c r="X336" s="572"/>
      <c r="Y336" s="572"/>
      <c r="Z336" s="1"/>
      <c r="AA336" s="1"/>
      <c r="AB336" s="1"/>
    </row>
    <row r="337" ht="15.75" customHeight="1">
      <c r="A337" s="572"/>
      <c r="B337" s="572"/>
      <c r="C337" s="572"/>
      <c r="D337" s="572"/>
      <c r="E337" s="572"/>
      <c r="F337" s="572"/>
      <c r="G337" s="572"/>
      <c r="H337" s="572"/>
      <c r="I337" s="572"/>
      <c r="J337" s="572"/>
      <c r="K337" s="572"/>
      <c r="L337" s="572"/>
      <c r="M337" s="572"/>
      <c r="N337" s="572"/>
      <c r="O337" s="572"/>
      <c r="P337" s="572"/>
      <c r="Q337" s="572"/>
      <c r="R337" s="572"/>
      <c r="S337" s="572"/>
      <c r="T337" s="572"/>
      <c r="U337" s="572"/>
      <c r="V337" s="572"/>
      <c r="W337" s="572"/>
      <c r="X337" s="572"/>
      <c r="Y337" s="572"/>
      <c r="Z337" s="1"/>
      <c r="AA337" s="1"/>
      <c r="AB337" s="1"/>
    </row>
    <row r="338" ht="15.75" customHeight="1">
      <c r="A338" s="572"/>
      <c r="B338" s="572"/>
      <c r="C338" s="572"/>
      <c r="D338" s="572"/>
      <c r="E338" s="572"/>
      <c r="F338" s="572"/>
      <c r="G338" s="572"/>
      <c r="H338" s="572"/>
      <c r="I338" s="572"/>
      <c r="J338" s="572"/>
      <c r="K338" s="572"/>
      <c r="L338" s="572"/>
      <c r="M338" s="572"/>
      <c r="N338" s="572"/>
      <c r="O338" s="572"/>
      <c r="P338" s="572"/>
      <c r="Q338" s="572"/>
      <c r="R338" s="572"/>
      <c r="S338" s="572"/>
      <c r="T338" s="572"/>
      <c r="U338" s="572"/>
      <c r="V338" s="572"/>
      <c r="W338" s="572"/>
      <c r="X338" s="572"/>
      <c r="Y338" s="572"/>
      <c r="Z338" s="1"/>
      <c r="AA338" s="1"/>
      <c r="AB338" s="1"/>
    </row>
    <row r="339" ht="15.75" customHeight="1">
      <c r="A339" s="572"/>
      <c r="B339" s="572"/>
      <c r="C339" s="572"/>
      <c r="D339" s="572"/>
      <c r="E339" s="572"/>
      <c r="F339" s="572"/>
      <c r="G339" s="572"/>
      <c r="H339" s="572"/>
      <c r="I339" s="572"/>
      <c r="J339" s="572"/>
      <c r="K339" s="572"/>
      <c r="L339" s="572"/>
      <c r="M339" s="572"/>
      <c r="N339" s="572"/>
      <c r="O339" s="572"/>
      <c r="P339" s="572"/>
      <c r="Q339" s="572"/>
      <c r="R339" s="572"/>
      <c r="S339" s="572"/>
      <c r="T339" s="572"/>
      <c r="U339" s="572"/>
      <c r="V339" s="572"/>
      <c r="W339" s="572"/>
      <c r="X339" s="572"/>
      <c r="Y339" s="572"/>
      <c r="Z339" s="1"/>
      <c r="AA339" s="1"/>
      <c r="AB339" s="1"/>
    </row>
    <row r="340" ht="15.75" customHeight="1">
      <c r="A340" s="572"/>
      <c r="B340" s="572"/>
      <c r="C340" s="572"/>
      <c r="D340" s="572"/>
      <c r="E340" s="572"/>
      <c r="F340" s="572"/>
      <c r="G340" s="572"/>
      <c r="H340" s="572"/>
      <c r="I340" s="572"/>
      <c r="J340" s="572"/>
      <c r="K340" s="572"/>
      <c r="L340" s="572"/>
      <c r="M340" s="572"/>
      <c r="N340" s="572"/>
      <c r="O340" s="572"/>
      <c r="P340" s="572"/>
      <c r="Q340" s="572"/>
      <c r="R340" s="572"/>
      <c r="S340" s="572"/>
      <c r="T340" s="572"/>
      <c r="U340" s="572"/>
      <c r="V340" s="572"/>
      <c r="W340" s="572"/>
      <c r="X340" s="572"/>
      <c r="Y340" s="572"/>
      <c r="Z340" s="1"/>
      <c r="AA340" s="1"/>
      <c r="AB340" s="1"/>
    </row>
    <row r="341" ht="15.75" customHeight="1">
      <c r="A341" s="572"/>
      <c r="B341" s="572"/>
      <c r="C341" s="572"/>
      <c r="D341" s="572"/>
      <c r="E341" s="572"/>
      <c r="F341" s="572"/>
      <c r="G341" s="572"/>
      <c r="H341" s="572"/>
      <c r="I341" s="572"/>
      <c r="J341" s="572"/>
      <c r="K341" s="572"/>
      <c r="L341" s="572"/>
      <c r="M341" s="572"/>
      <c r="N341" s="572"/>
      <c r="O341" s="572"/>
      <c r="P341" s="572"/>
      <c r="Q341" s="572"/>
      <c r="R341" s="572"/>
      <c r="S341" s="572"/>
      <c r="T341" s="572"/>
      <c r="U341" s="572"/>
      <c r="V341" s="572"/>
      <c r="W341" s="572"/>
      <c r="X341" s="572"/>
      <c r="Y341" s="572"/>
      <c r="Z341" s="1"/>
      <c r="AA341" s="1"/>
      <c r="AB341" s="1"/>
    </row>
    <row r="342" ht="15.75" customHeight="1">
      <c r="A342" s="572"/>
      <c r="B342" s="572"/>
      <c r="C342" s="572"/>
      <c r="D342" s="572"/>
      <c r="E342" s="572"/>
      <c r="F342" s="572"/>
      <c r="G342" s="572"/>
      <c r="H342" s="572"/>
      <c r="I342" s="572"/>
      <c r="J342" s="572"/>
      <c r="K342" s="572"/>
      <c r="L342" s="572"/>
      <c r="M342" s="572"/>
      <c r="N342" s="572"/>
      <c r="O342" s="572"/>
      <c r="P342" s="572"/>
      <c r="Q342" s="572"/>
      <c r="R342" s="572"/>
      <c r="S342" s="572"/>
      <c r="T342" s="572"/>
      <c r="U342" s="572"/>
      <c r="V342" s="572"/>
      <c r="W342" s="572"/>
      <c r="X342" s="572"/>
      <c r="Y342" s="572"/>
      <c r="Z342" s="1"/>
      <c r="AA342" s="1"/>
      <c r="AB342" s="1"/>
    </row>
    <row r="343" ht="15.75" customHeight="1">
      <c r="A343" s="572"/>
      <c r="B343" s="572"/>
      <c r="C343" s="572"/>
      <c r="D343" s="572"/>
      <c r="E343" s="572"/>
      <c r="F343" s="572"/>
      <c r="G343" s="572"/>
      <c r="H343" s="572"/>
      <c r="I343" s="572"/>
      <c r="J343" s="572"/>
      <c r="K343" s="572"/>
      <c r="L343" s="572"/>
      <c r="M343" s="572"/>
      <c r="N343" s="572"/>
      <c r="O343" s="572"/>
      <c r="P343" s="572"/>
      <c r="Q343" s="572"/>
      <c r="R343" s="572"/>
      <c r="S343" s="572"/>
      <c r="T343" s="572"/>
      <c r="U343" s="572"/>
      <c r="V343" s="572"/>
      <c r="W343" s="572"/>
      <c r="X343" s="572"/>
      <c r="Y343" s="572"/>
      <c r="Z343" s="1"/>
      <c r="AA343" s="1"/>
      <c r="AB343" s="1"/>
    </row>
    <row r="344" ht="15.75" customHeight="1">
      <c r="A344" s="572"/>
      <c r="B344" s="572"/>
      <c r="C344" s="572"/>
      <c r="D344" s="572"/>
      <c r="E344" s="572"/>
      <c r="F344" s="572"/>
      <c r="G344" s="572"/>
      <c r="H344" s="572"/>
      <c r="I344" s="572"/>
      <c r="J344" s="572"/>
      <c r="K344" s="572"/>
      <c r="L344" s="572"/>
      <c r="M344" s="572"/>
      <c r="N344" s="572"/>
      <c r="O344" s="572"/>
      <c r="P344" s="572"/>
      <c r="Q344" s="572"/>
      <c r="R344" s="572"/>
      <c r="S344" s="572"/>
      <c r="T344" s="572"/>
      <c r="U344" s="572"/>
      <c r="V344" s="572"/>
      <c r="W344" s="572"/>
      <c r="X344" s="572"/>
      <c r="Y344" s="572"/>
      <c r="Z344" s="1"/>
      <c r="AA344" s="1"/>
      <c r="AB344" s="1"/>
    </row>
    <row r="345" ht="15.75" customHeight="1">
      <c r="A345" s="572"/>
      <c r="B345" s="572"/>
      <c r="C345" s="572"/>
      <c r="D345" s="572"/>
      <c r="E345" s="572"/>
      <c r="F345" s="572"/>
      <c r="G345" s="572"/>
      <c r="H345" s="572"/>
      <c r="I345" s="572"/>
      <c r="J345" s="572"/>
      <c r="K345" s="572"/>
      <c r="L345" s="572"/>
      <c r="M345" s="572"/>
      <c r="N345" s="572"/>
      <c r="O345" s="572"/>
      <c r="P345" s="572"/>
      <c r="Q345" s="572"/>
      <c r="R345" s="572"/>
      <c r="S345" s="572"/>
      <c r="T345" s="572"/>
      <c r="U345" s="572"/>
      <c r="V345" s="572"/>
      <c r="W345" s="572"/>
      <c r="X345" s="572"/>
      <c r="Y345" s="572"/>
      <c r="Z345" s="1"/>
      <c r="AA345" s="1"/>
      <c r="AB345" s="1"/>
    </row>
    <row r="346" ht="15.75" customHeight="1">
      <c r="A346" s="572"/>
      <c r="B346" s="572"/>
      <c r="C346" s="572"/>
      <c r="D346" s="572"/>
      <c r="E346" s="572"/>
      <c r="F346" s="572"/>
      <c r="G346" s="572"/>
      <c r="H346" s="572"/>
      <c r="I346" s="572"/>
      <c r="J346" s="572"/>
      <c r="K346" s="572"/>
      <c r="L346" s="572"/>
      <c r="M346" s="572"/>
      <c r="N346" s="572"/>
      <c r="O346" s="572"/>
      <c r="P346" s="572"/>
      <c r="Q346" s="572"/>
      <c r="R346" s="572"/>
      <c r="S346" s="572"/>
      <c r="T346" s="572"/>
      <c r="U346" s="572"/>
      <c r="V346" s="572"/>
      <c r="W346" s="572"/>
      <c r="X346" s="572"/>
      <c r="Y346" s="572"/>
      <c r="Z346" s="1"/>
      <c r="AA346" s="1"/>
      <c r="AB346" s="1"/>
    </row>
    <row r="347" ht="15.75" customHeight="1">
      <c r="A347" s="572"/>
      <c r="B347" s="572"/>
      <c r="C347" s="572"/>
      <c r="D347" s="572"/>
      <c r="E347" s="572"/>
      <c r="F347" s="572"/>
      <c r="G347" s="572"/>
      <c r="H347" s="572"/>
      <c r="I347" s="572"/>
      <c r="J347" s="572"/>
      <c r="K347" s="572"/>
      <c r="L347" s="572"/>
      <c r="M347" s="572"/>
      <c r="N347" s="572"/>
      <c r="O347" s="572"/>
      <c r="P347" s="572"/>
      <c r="Q347" s="572"/>
      <c r="R347" s="572"/>
      <c r="S347" s="572"/>
      <c r="T347" s="572"/>
      <c r="U347" s="572"/>
      <c r="V347" s="572"/>
      <c r="W347" s="572"/>
      <c r="X347" s="572"/>
      <c r="Y347" s="572"/>
      <c r="Z347" s="1"/>
      <c r="AA347" s="1"/>
      <c r="AB347" s="1"/>
    </row>
    <row r="348" ht="15.75" customHeight="1">
      <c r="A348" s="572"/>
      <c r="B348" s="572"/>
      <c r="C348" s="572"/>
      <c r="D348" s="572"/>
      <c r="E348" s="572"/>
      <c r="F348" s="572"/>
      <c r="G348" s="572"/>
      <c r="H348" s="572"/>
      <c r="I348" s="572"/>
      <c r="J348" s="572"/>
      <c r="K348" s="572"/>
      <c r="L348" s="572"/>
      <c r="M348" s="572"/>
      <c r="N348" s="572"/>
      <c r="O348" s="572"/>
      <c r="P348" s="572"/>
      <c r="Q348" s="572"/>
      <c r="R348" s="572"/>
      <c r="S348" s="572"/>
      <c r="T348" s="572"/>
      <c r="U348" s="572"/>
      <c r="V348" s="572"/>
      <c r="W348" s="572"/>
      <c r="X348" s="572"/>
      <c r="Y348" s="572"/>
      <c r="Z348" s="1"/>
      <c r="AA348" s="1"/>
      <c r="AB348" s="1"/>
    </row>
    <row r="349" ht="15.75" customHeight="1">
      <c r="A349" s="572"/>
      <c r="B349" s="572"/>
      <c r="C349" s="572"/>
      <c r="D349" s="572"/>
      <c r="E349" s="572"/>
      <c r="F349" s="572"/>
      <c r="G349" s="572"/>
      <c r="H349" s="572"/>
      <c r="I349" s="572"/>
      <c r="J349" s="572"/>
      <c r="K349" s="572"/>
      <c r="L349" s="572"/>
      <c r="M349" s="572"/>
      <c r="N349" s="572"/>
      <c r="O349" s="572"/>
      <c r="P349" s="572"/>
      <c r="Q349" s="572"/>
      <c r="R349" s="572"/>
      <c r="S349" s="572"/>
      <c r="T349" s="572"/>
      <c r="U349" s="572"/>
      <c r="V349" s="572"/>
      <c r="W349" s="572"/>
      <c r="X349" s="572"/>
      <c r="Y349" s="572"/>
      <c r="Z349" s="1"/>
      <c r="AA349" s="1"/>
      <c r="AB349" s="1"/>
    </row>
    <row r="350" ht="15.75" customHeight="1">
      <c r="A350" s="572"/>
      <c r="B350" s="572"/>
      <c r="C350" s="572"/>
      <c r="D350" s="572"/>
      <c r="E350" s="572"/>
      <c r="F350" s="572"/>
      <c r="G350" s="572"/>
      <c r="H350" s="572"/>
      <c r="I350" s="572"/>
      <c r="J350" s="572"/>
      <c r="K350" s="572"/>
      <c r="L350" s="572"/>
      <c r="M350" s="572"/>
      <c r="N350" s="572"/>
      <c r="O350" s="572"/>
      <c r="P350" s="572"/>
      <c r="Q350" s="572"/>
      <c r="R350" s="572"/>
      <c r="S350" s="572"/>
      <c r="T350" s="572"/>
      <c r="U350" s="572"/>
      <c r="V350" s="572"/>
      <c r="W350" s="572"/>
      <c r="X350" s="572"/>
      <c r="Y350" s="572"/>
      <c r="Z350" s="1"/>
      <c r="AA350" s="1"/>
      <c r="AB350" s="1"/>
    </row>
    <row r="351" ht="15.75" customHeight="1">
      <c r="A351" s="572"/>
      <c r="B351" s="572"/>
      <c r="C351" s="572"/>
      <c r="D351" s="572"/>
      <c r="E351" s="572"/>
      <c r="F351" s="572"/>
      <c r="G351" s="572"/>
      <c r="H351" s="572"/>
      <c r="I351" s="572"/>
      <c r="J351" s="572"/>
      <c r="K351" s="572"/>
      <c r="L351" s="572"/>
      <c r="M351" s="572"/>
      <c r="N351" s="572"/>
      <c r="O351" s="572"/>
      <c r="P351" s="572"/>
      <c r="Q351" s="572"/>
      <c r="R351" s="572"/>
      <c r="S351" s="572"/>
      <c r="T351" s="572"/>
      <c r="U351" s="572"/>
      <c r="V351" s="572"/>
      <c r="W351" s="572"/>
      <c r="X351" s="572"/>
      <c r="Y351" s="572"/>
      <c r="Z351" s="1"/>
      <c r="AA351" s="1"/>
      <c r="AB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sheetData>
  <hyperlinks>
    <hyperlink r:id="rId1" ref="H2"/>
    <hyperlink r:id="rId2" ref="H3"/>
    <hyperlink r:id="rId3" ref="H4"/>
    <hyperlink r:id="rId4" ref="H5"/>
    <hyperlink r:id="rId5" ref="H6"/>
    <hyperlink r:id="rId6" ref="H7"/>
    <hyperlink r:id="rId7" ref="H8"/>
    <hyperlink r:id="rId8" ref="H10"/>
    <hyperlink r:id="rId9" ref="H17"/>
    <hyperlink r:id="rId10" ref="H27"/>
    <hyperlink r:id="rId11" ref="H34"/>
    <hyperlink r:id="rId12" ref="H44"/>
    <hyperlink r:id="rId13" ref="H45"/>
    <hyperlink r:id="rId14" ref="H46"/>
    <hyperlink r:id="rId15" ref="H47"/>
    <hyperlink r:id="rId16" ref="H48"/>
    <hyperlink r:id="rId17" ref="H49"/>
    <hyperlink r:id="rId18" ref="H50"/>
    <hyperlink r:id="rId19" ref="H51"/>
    <hyperlink r:id="rId20" ref="H52"/>
    <hyperlink r:id="rId21" ref="H53"/>
    <hyperlink r:id="rId22" ref="H54"/>
    <hyperlink r:id="rId23" ref="H55"/>
    <hyperlink r:id="rId24" ref="H56"/>
    <hyperlink r:id="rId25" ref="H57"/>
    <hyperlink r:id="rId26" ref="H58"/>
    <hyperlink r:id="rId27" ref="H59"/>
    <hyperlink r:id="rId28" ref="H60"/>
    <hyperlink r:id="rId29" ref="H61"/>
    <hyperlink r:id="rId30" ref="H62"/>
    <hyperlink r:id="rId31" ref="H63"/>
    <hyperlink r:id="rId32" ref="H64"/>
    <hyperlink r:id="rId33" ref="H65"/>
    <hyperlink r:id="rId34" ref="H66"/>
    <hyperlink r:id="rId35" ref="H67"/>
    <hyperlink r:id="rId36" ref="H68"/>
    <hyperlink r:id="rId37" ref="H69"/>
    <hyperlink r:id="rId38" ref="H70"/>
    <hyperlink r:id="rId39" ref="H71"/>
    <hyperlink r:id="rId40" ref="H72"/>
    <hyperlink r:id="rId41" ref="H73"/>
    <hyperlink r:id="rId42" ref="H74"/>
    <hyperlink r:id="rId43" ref="H75"/>
    <hyperlink r:id="rId44" ref="H76"/>
    <hyperlink r:id="rId45" ref="H77"/>
    <hyperlink r:id="rId46" ref="H78"/>
    <hyperlink r:id="rId47" ref="H79"/>
    <hyperlink r:id="rId48" ref="H80"/>
    <hyperlink r:id="rId49" ref="H81"/>
    <hyperlink r:id="rId50" ref="H82"/>
    <hyperlink r:id="rId51" ref="H83"/>
    <hyperlink r:id="rId52" ref="H84"/>
    <hyperlink r:id="rId53" ref="H85"/>
    <hyperlink r:id="rId54" ref="H86"/>
    <hyperlink r:id="rId55" ref="H87"/>
    <hyperlink r:id="rId56" ref="H88"/>
    <hyperlink r:id="rId57" ref="H89"/>
    <hyperlink r:id="rId58" ref="H90"/>
    <hyperlink r:id="rId59" ref="H91"/>
    <hyperlink r:id="rId60" ref="H92"/>
    <hyperlink r:id="rId61" ref="H93"/>
    <hyperlink r:id="rId62" ref="H94"/>
    <hyperlink r:id="rId63" ref="H95"/>
    <hyperlink r:id="rId64" ref="H96"/>
    <hyperlink r:id="rId65" ref="H97"/>
    <hyperlink r:id="rId66" ref="H98"/>
    <hyperlink r:id="rId67" ref="H99"/>
    <hyperlink r:id="rId68" ref="H100"/>
    <hyperlink r:id="rId69" ref="H101"/>
    <hyperlink r:id="rId70" ref="H103"/>
    <hyperlink r:id="rId71" ref="H104"/>
    <hyperlink r:id="rId72" ref="H105"/>
    <hyperlink r:id="rId73" ref="H106"/>
    <hyperlink r:id="rId74" ref="H107"/>
    <hyperlink r:id="rId75" ref="H108"/>
    <hyperlink r:id="rId76" ref="H109"/>
    <hyperlink r:id="rId77" ref="H110"/>
    <hyperlink r:id="rId78" ref="H111"/>
    <hyperlink r:id="rId79" ref="H112"/>
    <hyperlink r:id="rId80" ref="H113"/>
    <hyperlink r:id="rId81" ref="H114"/>
    <hyperlink r:id="rId82" ref="H115"/>
    <hyperlink r:id="rId83" ref="H116"/>
    <hyperlink r:id="rId84" ref="H117"/>
    <hyperlink r:id="rId85" ref="H118"/>
    <hyperlink r:id="rId86" ref="H119"/>
    <hyperlink r:id="rId87" ref="H121"/>
    <hyperlink r:id="rId88" ref="H122"/>
    <hyperlink r:id="rId89" ref="H123"/>
    <hyperlink r:id="rId90" ref="H124"/>
    <hyperlink r:id="rId91" ref="H125"/>
    <hyperlink r:id="rId92" ref="H126"/>
    <hyperlink r:id="rId93" ref="H127"/>
    <hyperlink r:id="rId94" ref="H128"/>
    <hyperlink r:id="rId95" ref="H129"/>
    <hyperlink r:id="rId96" ref="H130"/>
    <hyperlink r:id="rId97" ref="H132"/>
    <hyperlink r:id="rId98" ref="H133"/>
    <hyperlink r:id="rId99" ref="H134"/>
    <hyperlink r:id="rId100" ref="H135"/>
    <hyperlink r:id="rId101" ref="H136"/>
    <hyperlink r:id="rId102" ref="H137"/>
    <hyperlink r:id="rId103" ref="H138"/>
    <hyperlink r:id="rId104" ref="H139"/>
    <hyperlink r:id="rId105" ref="H140"/>
    <hyperlink r:id="rId106" ref="H141"/>
    <hyperlink r:id="rId107" ref="H142"/>
    <hyperlink r:id="rId108" ref="H144"/>
    <hyperlink r:id="rId109" ref="H148"/>
    <hyperlink r:id="rId110" ref="H149"/>
    <hyperlink r:id="rId111" ref="H151"/>
    <hyperlink r:id="rId112" ref="H152"/>
    <hyperlink r:id="rId113" ref="H153"/>
    <hyperlink r:id="rId114" ref="H154"/>
    <hyperlink r:id="rId115" ref="H155"/>
    <hyperlink r:id="rId116" ref="H156"/>
    <hyperlink r:id="rId117" ref="H157"/>
    <hyperlink r:id="rId118" ref="H158"/>
    <hyperlink r:id="rId119" ref="H159"/>
    <hyperlink r:id="rId120" ref="H160"/>
    <hyperlink r:id="rId121" ref="H161"/>
    <hyperlink r:id="rId122" ref="H162"/>
    <hyperlink r:id="rId123" ref="H163"/>
    <hyperlink r:id="rId124" ref="H164"/>
    <hyperlink r:id="rId125" ref="H165"/>
    <hyperlink r:id="rId126" ref="H166"/>
    <hyperlink r:id="rId127" ref="H167"/>
    <hyperlink r:id="rId128" ref="H168"/>
    <hyperlink r:id="rId129" ref="H169"/>
    <hyperlink r:id="rId130" ref="H170"/>
    <hyperlink r:id="rId131" ref="H171"/>
    <hyperlink r:id="rId132" ref="H172"/>
    <hyperlink r:id="rId133" ref="H173"/>
    <hyperlink r:id="rId134" ref="H174"/>
  </hyperlinks>
  <drawing r:id="rId13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8.0"/>
    <col customWidth="1" min="2" max="2" width="24.0"/>
  </cols>
  <sheetData>
    <row r="1">
      <c r="A1" s="593" t="s">
        <v>465</v>
      </c>
      <c r="B1" s="593" t="s">
        <v>370</v>
      </c>
      <c r="C1" s="594" t="s">
        <v>6378</v>
      </c>
      <c r="D1" s="595" t="s">
        <v>325</v>
      </c>
      <c r="E1" s="596" t="str">
        <f>"SNOMEDCT:",D1</f>
        <v>#ERROR!</v>
      </c>
      <c r="F1" s="597"/>
      <c r="G1" s="597"/>
      <c r="H1" s="597"/>
      <c r="I1" s="597"/>
      <c r="J1" s="597"/>
      <c r="K1" s="597"/>
      <c r="L1" s="597"/>
      <c r="M1" s="597"/>
      <c r="N1" s="597"/>
      <c r="O1" s="597"/>
      <c r="P1" s="597"/>
      <c r="Q1" s="597"/>
      <c r="R1" s="597"/>
      <c r="S1" s="597"/>
      <c r="T1" s="597"/>
      <c r="U1" s="597"/>
      <c r="V1" s="597"/>
      <c r="W1" s="597"/>
      <c r="X1" s="597"/>
      <c r="Y1" s="597"/>
      <c r="Z1" s="597"/>
      <c r="AA1" s="597"/>
    </row>
    <row r="2">
      <c r="A2" s="598">
        <v>100.0</v>
      </c>
      <c r="B2" s="599" t="s">
        <v>6379</v>
      </c>
      <c r="C2" s="597"/>
      <c r="D2" s="597" t="str">
        <f t="shared" ref="D2:D696" si="1">"SNOMEDCT:"&amp;E2</f>
        <v>SNOMEDCT:297290004</v>
      </c>
      <c r="E2" s="600">
        <v>2.97290004E8</v>
      </c>
      <c r="F2" s="597"/>
      <c r="G2" s="597"/>
      <c r="H2" s="50"/>
      <c r="I2" s="597"/>
      <c r="J2" s="597"/>
      <c r="K2" s="597"/>
      <c r="L2" s="597"/>
      <c r="M2" s="597"/>
      <c r="N2" s="597"/>
      <c r="O2" s="597"/>
      <c r="P2" s="597"/>
      <c r="Q2" s="597"/>
      <c r="R2" s="597"/>
      <c r="S2" s="597"/>
      <c r="T2" s="597"/>
      <c r="U2" s="597"/>
      <c r="V2" s="597"/>
      <c r="W2" s="597"/>
      <c r="X2" s="597"/>
      <c r="Y2" s="597"/>
      <c r="Z2" s="597"/>
      <c r="AA2" s="597"/>
    </row>
    <row r="3">
      <c r="A3" s="598">
        <v>200.0</v>
      </c>
      <c r="B3" s="599" t="s">
        <v>6380</v>
      </c>
      <c r="C3" s="598">
        <v>100.0</v>
      </c>
      <c r="D3" s="597" t="str">
        <f t="shared" si="1"/>
        <v>SNOMEDCT:297291000</v>
      </c>
      <c r="E3" s="600">
        <v>2.97291E8</v>
      </c>
      <c r="F3" s="597"/>
      <c r="G3" s="597"/>
      <c r="H3" s="601"/>
      <c r="I3" s="601"/>
      <c r="J3" s="597"/>
      <c r="K3" s="597"/>
      <c r="L3" s="597"/>
      <c r="M3" s="597"/>
      <c r="N3" s="597"/>
      <c r="O3" s="597"/>
      <c r="P3" s="597"/>
      <c r="Q3" s="597"/>
      <c r="R3" s="597"/>
      <c r="S3" s="597"/>
      <c r="T3" s="597"/>
      <c r="U3" s="597"/>
      <c r="V3" s="597"/>
      <c r="W3" s="597"/>
      <c r="X3" s="597"/>
      <c r="Y3" s="597"/>
      <c r="Z3" s="597"/>
      <c r="AA3" s="597"/>
    </row>
    <row r="4">
      <c r="A4" s="598">
        <v>300.0</v>
      </c>
      <c r="B4" s="599" t="s">
        <v>6381</v>
      </c>
      <c r="C4" s="598">
        <v>200.0</v>
      </c>
      <c r="D4" s="597" t="str">
        <f t="shared" si="1"/>
        <v>SNOMEDCT:297292007</v>
      </c>
      <c r="E4" s="602">
        <v>2.97292007E8</v>
      </c>
      <c r="F4" s="597"/>
      <c r="G4" s="597"/>
      <c r="H4" s="601"/>
      <c r="I4" s="601"/>
      <c r="J4" s="597"/>
      <c r="K4" s="597"/>
      <c r="L4" s="597"/>
      <c r="M4" s="597"/>
      <c r="N4" s="597"/>
      <c r="O4" s="597"/>
      <c r="P4" s="597"/>
      <c r="Q4" s="597"/>
      <c r="R4" s="597"/>
      <c r="S4" s="597"/>
      <c r="T4" s="597"/>
      <c r="U4" s="597"/>
      <c r="V4" s="597"/>
      <c r="W4" s="597"/>
      <c r="X4" s="597"/>
      <c r="Y4" s="597"/>
      <c r="Z4" s="597"/>
      <c r="AA4" s="597"/>
    </row>
    <row r="5">
      <c r="A5" s="598">
        <v>400.0</v>
      </c>
      <c r="B5" s="599" t="s">
        <v>6382</v>
      </c>
      <c r="C5" s="598">
        <v>200.0</v>
      </c>
      <c r="D5" s="597" t="str">
        <f t="shared" si="1"/>
        <v>SNOMEDCT:297293002</v>
      </c>
      <c r="E5" s="602">
        <v>2.97293002E8</v>
      </c>
      <c r="F5" s="597"/>
      <c r="G5" s="597"/>
      <c r="H5" s="601"/>
      <c r="I5" s="601"/>
      <c r="J5" s="601"/>
      <c r="K5" s="601"/>
      <c r="L5" s="601"/>
      <c r="M5" s="597"/>
      <c r="N5" s="597"/>
      <c r="O5" s="597"/>
      <c r="P5" s="597"/>
      <c r="Q5" s="597"/>
      <c r="R5" s="597"/>
      <c r="S5" s="597"/>
      <c r="T5" s="597"/>
      <c r="U5" s="597"/>
      <c r="V5" s="597"/>
      <c r="W5" s="597"/>
      <c r="X5" s="597"/>
      <c r="Y5" s="597"/>
      <c r="Z5" s="597"/>
      <c r="AA5" s="597"/>
    </row>
    <row r="6">
      <c r="A6" s="598">
        <v>500.0</v>
      </c>
      <c r="B6" s="599" t="s">
        <v>6383</v>
      </c>
      <c r="C6" s="598">
        <v>200.0</v>
      </c>
      <c r="D6" s="597" t="str">
        <f t="shared" si="1"/>
        <v>SNOMEDCT:297294008</v>
      </c>
      <c r="E6" s="602">
        <v>2.97294008E8</v>
      </c>
      <c r="F6" s="597"/>
      <c r="G6" s="597"/>
      <c r="H6" s="601"/>
      <c r="I6" s="601"/>
      <c r="J6" s="601"/>
      <c r="K6" s="601"/>
      <c r="L6" s="601"/>
      <c r="M6" s="597"/>
      <c r="N6" s="597"/>
      <c r="O6" s="597"/>
      <c r="P6" s="597"/>
      <c r="Q6" s="597"/>
      <c r="R6" s="597"/>
      <c r="S6" s="597"/>
      <c r="T6" s="597"/>
      <c r="U6" s="597"/>
      <c r="V6" s="597"/>
      <c r="W6" s="597"/>
      <c r="X6" s="597"/>
      <c r="Y6" s="597"/>
      <c r="Z6" s="597"/>
      <c r="AA6" s="597"/>
    </row>
    <row r="7">
      <c r="A7" s="598">
        <v>600.0</v>
      </c>
      <c r="B7" s="599" t="s">
        <v>6384</v>
      </c>
      <c r="C7" s="598">
        <v>200.0</v>
      </c>
      <c r="D7" s="597" t="str">
        <f t="shared" si="1"/>
        <v>SNOMEDCT:297295009</v>
      </c>
      <c r="E7" s="602">
        <v>2.97295009E8</v>
      </c>
      <c r="F7" s="597"/>
      <c r="G7" s="597"/>
      <c r="H7" s="601"/>
      <c r="I7" s="601"/>
      <c r="J7" s="601"/>
      <c r="K7" s="601"/>
      <c r="L7" s="601"/>
      <c r="M7" s="597"/>
      <c r="N7" s="597"/>
      <c r="O7" s="597"/>
      <c r="P7" s="597"/>
      <c r="Q7" s="597"/>
      <c r="R7" s="597"/>
      <c r="S7" s="597"/>
      <c r="T7" s="597"/>
      <c r="U7" s="597"/>
      <c r="V7" s="597"/>
      <c r="W7" s="597"/>
      <c r="X7" s="597"/>
      <c r="Y7" s="597"/>
      <c r="Z7" s="597"/>
      <c r="AA7" s="597"/>
    </row>
    <row r="8">
      <c r="A8" s="598">
        <v>700.0</v>
      </c>
      <c r="B8" s="599" t="s">
        <v>6385</v>
      </c>
      <c r="C8" s="598">
        <v>200.0</v>
      </c>
      <c r="D8" s="597" t="str">
        <f t="shared" si="1"/>
        <v>SNOMEDCT:297296005</v>
      </c>
      <c r="E8" s="602">
        <v>2.97296005E8</v>
      </c>
      <c r="F8" s="597"/>
      <c r="G8" s="597"/>
      <c r="H8" s="601"/>
      <c r="I8" s="601"/>
      <c r="J8" s="601"/>
      <c r="K8" s="601"/>
      <c r="L8" s="601"/>
      <c r="M8" s="597"/>
      <c r="N8" s="597"/>
      <c r="O8" s="597"/>
      <c r="P8" s="597"/>
      <c r="Q8" s="597"/>
      <c r="R8" s="597"/>
      <c r="S8" s="597"/>
      <c r="T8" s="597"/>
      <c r="U8" s="597"/>
      <c r="V8" s="597"/>
      <c r="W8" s="597"/>
      <c r="X8" s="597"/>
      <c r="Y8" s="597"/>
      <c r="Z8" s="597"/>
      <c r="AA8" s="597"/>
    </row>
    <row r="9">
      <c r="A9" s="598">
        <v>800.0</v>
      </c>
      <c r="B9" s="599" t="s">
        <v>6386</v>
      </c>
      <c r="C9" s="598">
        <v>200.0</v>
      </c>
      <c r="D9" s="597" t="str">
        <f t="shared" si="1"/>
        <v>SNOMEDCT:297297001</v>
      </c>
      <c r="E9" s="602">
        <v>2.97297001E8</v>
      </c>
      <c r="F9" s="597"/>
      <c r="G9" s="597"/>
      <c r="H9" s="601"/>
      <c r="I9" s="601"/>
      <c r="J9" s="601"/>
      <c r="K9" s="601"/>
      <c r="L9" s="601"/>
      <c r="M9" s="597"/>
      <c r="N9" s="597"/>
      <c r="O9" s="597"/>
      <c r="P9" s="597"/>
      <c r="Q9" s="597"/>
      <c r="R9" s="597"/>
      <c r="S9" s="597"/>
      <c r="T9" s="597"/>
      <c r="U9" s="597"/>
      <c r="V9" s="597"/>
      <c r="W9" s="597"/>
      <c r="X9" s="597"/>
      <c r="Y9" s="597"/>
      <c r="Z9" s="597"/>
      <c r="AA9" s="597"/>
    </row>
    <row r="10">
      <c r="A10" s="598">
        <v>900.0</v>
      </c>
      <c r="B10" s="599" t="s">
        <v>6387</v>
      </c>
      <c r="C10" s="598">
        <v>100.0</v>
      </c>
      <c r="D10" s="597" t="str">
        <f t="shared" si="1"/>
        <v>SNOMEDCT:297298006</v>
      </c>
      <c r="E10" s="600">
        <v>2.97298006E8</v>
      </c>
      <c r="F10" s="597"/>
      <c r="G10" s="597"/>
      <c r="H10" s="601"/>
      <c r="I10" s="601"/>
      <c r="J10" s="601"/>
      <c r="K10" s="601"/>
      <c r="L10" s="601"/>
      <c r="M10" s="597"/>
      <c r="N10" s="597"/>
      <c r="O10" s="597"/>
      <c r="P10" s="597"/>
      <c r="Q10" s="597"/>
      <c r="R10" s="597"/>
      <c r="S10" s="597"/>
      <c r="T10" s="597"/>
      <c r="U10" s="597"/>
      <c r="V10" s="597"/>
      <c r="W10" s="597"/>
      <c r="X10" s="597"/>
      <c r="Y10" s="597"/>
      <c r="Z10" s="597"/>
      <c r="AA10" s="597"/>
    </row>
    <row r="11">
      <c r="A11" s="598">
        <v>1000.0</v>
      </c>
      <c r="B11" s="599" t="s">
        <v>6388</v>
      </c>
      <c r="C11" s="598">
        <v>900.0</v>
      </c>
      <c r="D11" s="597" t="str">
        <f t="shared" si="1"/>
        <v>SNOMEDCT:297299003</v>
      </c>
      <c r="E11" s="602">
        <v>2.97299003E8</v>
      </c>
      <c r="F11" s="597"/>
      <c r="G11" s="597"/>
      <c r="H11" s="597"/>
      <c r="I11" s="601"/>
      <c r="J11" s="601"/>
      <c r="K11" s="601"/>
      <c r="L11" s="601"/>
      <c r="M11" s="597"/>
      <c r="N11" s="597"/>
      <c r="O11" s="597"/>
      <c r="P11" s="597"/>
      <c r="Q11" s="597"/>
      <c r="R11" s="597"/>
      <c r="S11" s="597"/>
      <c r="T11" s="597"/>
      <c r="U11" s="597"/>
      <c r="V11" s="597"/>
      <c r="W11" s="597"/>
      <c r="X11" s="597"/>
      <c r="Y11" s="597"/>
      <c r="Z11" s="597"/>
      <c r="AA11" s="597"/>
    </row>
    <row r="12">
      <c r="A12" s="598">
        <v>1100.0</v>
      </c>
      <c r="B12" s="599" t="s">
        <v>6389</v>
      </c>
      <c r="C12" s="598">
        <v>100.0</v>
      </c>
      <c r="D12" s="597" t="str">
        <f t="shared" si="1"/>
        <v>SNOMEDCT:297300006</v>
      </c>
      <c r="E12" s="600">
        <v>2.97300006E8</v>
      </c>
      <c r="F12" s="597"/>
      <c r="G12" s="597"/>
      <c r="H12" s="598"/>
      <c r="I12" s="597"/>
      <c r="J12" s="601"/>
      <c r="K12" s="601"/>
      <c r="L12" s="601"/>
      <c r="M12" s="597"/>
      <c r="N12" s="597"/>
      <c r="O12" s="597"/>
      <c r="P12" s="597"/>
      <c r="Q12" s="597"/>
      <c r="R12" s="597"/>
      <c r="S12" s="597"/>
      <c r="T12" s="597"/>
      <c r="U12" s="597"/>
      <c r="V12" s="597"/>
      <c r="W12" s="597"/>
      <c r="X12" s="597"/>
      <c r="Y12" s="597"/>
      <c r="Z12" s="597"/>
      <c r="AA12" s="597"/>
    </row>
    <row r="13">
      <c r="A13" s="598">
        <v>1200.0</v>
      </c>
      <c r="B13" s="599" t="s">
        <v>6390</v>
      </c>
      <c r="C13" s="598">
        <v>1100.0</v>
      </c>
      <c r="D13" s="597" t="str">
        <f t="shared" si="1"/>
        <v>SNOMEDCT:297301005</v>
      </c>
      <c r="E13" s="600">
        <v>2.97301005E8</v>
      </c>
      <c r="F13" s="597"/>
      <c r="G13" s="597"/>
      <c r="H13" s="598"/>
      <c r="I13" s="597"/>
      <c r="J13" s="601"/>
      <c r="K13" s="601"/>
      <c r="L13" s="601"/>
      <c r="M13" s="597"/>
      <c r="N13" s="597"/>
      <c r="O13" s="597"/>
      <c r="P13" s="597"/>
      <c r="Q13" s="597"/>
      <c r="R13" s="597"/>
      <c r="S13" s="597"/>
      <c r="T13" s="597"/>
      <c r="U13" s="597"/>
      <c r="V13" s="597"/>
      <c r="W13" s="597"/>
      <c r="X13" s="597"/>
      <c r="Y13" s="597"/>
      <c r="Z13" s="597"/>
      <c r="AA13" s="597"/>
    </row>
    <row r="14">
      <c r="A14" s="598">
        <v>1300.0</v>
      </c>
      <c r="B14" s="599" t="s">
        <v>6391</v>
      </c>
      <c r="C14" s="598">
        <v>1100.0</v>
      </c>
      <c r="D14" s="597" t="str">
        <f t="shared" si="1"/>
        <v>SNOMEDCT:297302003</v>
      </c>
      <c r="E14" s="600">
        <v>2.97302003E8</v>
      </c>
      <c r="F14" s="597"/>
      <c r="G14" s="597"/>
      <c r="H14" s="597"/>
      <c r="I14" s="601"/>
      <c r="J14" s="601"/>
      <c r="K14" s="601"/>
      <c r="L14" s="601"/>
      <c r="M14" s="597"/>
      <c r="N14" s="597"/>
      <c r="O14" s="597"/>
      <c r="P14" s="597"/>
      <c r="Q14" s="597"/>
      <c r="R14" s="597"/>
      <c r="S14" s="597"/>
      <c r="T14" s="597"/>
      <c r="U14" s="597"/>
      <c r="V14" s="597"/>
      <c r="W14" s="597"/>
      <c r="X14" s="597"/>
      <c r="Y14" s="597"/>
      <c r="Z14" s="597"/>
      <c r="AA14" s="597"/>
    </row>
    <row r="15">
      <c r="A15" s="598">
        <v>1400.0</v>
      </c>
      <c r="B15" s="599" t="s">
        <v>6392</v>
      </c>
      <c r="C15" s="598">
        <v>1100.0</v>
      </c>
      <c r="D15" s="597" t="str">
        <f t="shared" si="1"/>
        <v>SNOMEDCT:297303008</v>
      </c>
      <c r="E15" s="602">
        <v>2.97303008E8</v>
      </c>
      <c r="F15" s="597"/>
      <c r="G15" s="597"/>
      <c r="H15" s="50"/>
      <c r="I15" s="601"/>
      <c r="J15" s="601"/>
      <c r="K15" s="601"/>
      <c r="L15" s="601"/>
      <c r="M15" s="597"/>
      <c r="N15" s="597"/>
      <c r="O15" s="597"/>
      <c r="P15" s="597"/>
      <c r="Q15" s="597"/>
      <c r="R15" s="597"/>
      <c r="S15" s="597"/>
      <c r="T15" s="597"/>
      <c r="U15" s="597"/>
      <c r="V15" s="597"/>
      <c r="W15" s="597"/>
      <c r="X15" s="597"/>
      <c r="Y15" s="597"/>
      <c r="Z15" s="597"/>
      <c r="AA15" s="597"/>
    </row>
    <row r="16">
      <c r="A16" s="598">
        <v>1500.0</v>
      </c>
      <c r="B16" s="599" t="s">
        <v>6393</v>
      </c>
      <c r="C16" s="598">
        <v>1100.0</v>
      </c>
      <c r="D16" s="597" t="str">
        <f t="shared" si="1"/>
        <v>SNOMEDCT:297304002</v>
      </c>
      <c r="E16" s="602">
        <v>2.97304002E8</v>
      </c>
      <c r="F16" s="597"/>
      <c r="G16" s="597"/>
      <c r="H16" s="597"/>
      <c r="I16" s="601"/>
      <c r="J16" s="601"/>
      <c r="K16" s="601"/>
      <c r="L16" s="601"/>
      <c r="M16" s="597"/>
      <c r="N16" s="597"/>
      <c r="O16" s="597"/>
      <c r="P16" s="597"/>
      <c r="Q16" s="597"/>
      <c r="R16" s="597"/>
      <c r="S16" s="597"/>
      <c r="T16" s="597"/>
      <c r="U16" s="597"/>
      <c r="V16" s="597"/>
      <c r="W16" s="597"/>
      <c r="X16" s="597"/>
      <c r="Y16" s="597"/>
      <c r="Z16" s="597"/>
      <c r="AA16" s="597"/>
    </row>
    <row r="17">
      <c r="A17" s="598">
        <v>1600.0</v>
      </c>
      <c r="B17" s="599" t="s">
        <v>6394</v>
      </c>
      <c r="C17" s="598">
        <v>1100.0</v>
      </c>
      <c r="D17" s="597" t="str">
        <f t="shared" si="1"/>
        <v>SNOMEDCT:297305001</v>
      </c>
      <c r="E17" s="602">
        <v>2.97305001E8</v>
      </c>
      <c r="F17" s="597"/>
      <c r="G17" s="597"/>
      <c r="H17" s="597"/>
      <c r="I17" s="601"/>
      <c r="J17" s="601"/>
      <c r="K17" s="601"/>
      <c r="L17" s="601"/>
      <c r="M17" s="597"/>
      <c r="N17" s="597"/>
      <c r="O17" s="597"/>
      <c r="P17" s="597"/>
      <c r="Q17" s="597"/>
      <c r="R17" s="597"/>
      <c r="S17" s="597"/>
      <c r="T17" s="597"/>
      <c r="U17" s="597"/>
      <c r="V17" s="597"/>
      <c r="W17" s="597"/>
      <c r="X17" s="597"/>
      <c r="Y17" s="597"/>
      <c r="Z17" s="597"/>
      <c r="AA17" s="597"/>
    </row>
    <row r="18">
      <c r="A18" s="598">
        <v>1700.0</v>
      </c>
      <c r="B18" s="599" t="s">
        <v>6395</v>
      </c>
      <c r="C18" s="598">
        <v>1100.0</v>
      </c>
      <c r="D18" s="597" t="str">
        <f t="shared" si="1"/>
        <v>SNOMEDCT:297306000</v>
      </c>
      <c r="E18" s="602">
        <v>2.97306E8</v>
      </c>
      <c r="F18" s="597"/>
      <c r="G18" s="597"/>
      <c r="H18" s="597"/>
      <c r="I18" s="601"/>
      <c r="J18" s="601"/>
      <c r="K18" s="601"/>
      <c r="L18" s="601"/>
      <c r="M18" s="597"/>
      <c r="N18" s="597"/>
      <c r="O18" s="597"/>
      <c r="P18" s="597"/>
      <c r="Q18" s="597"/>
      <c r="R18" s="597"/>
      <c r="S18" s="597"/>
      <c r="T18" s="597"/>
      <c r="U18" s="597"/>
      <c r="V18" s="597"/>
      <c r="W18" s="597"/>
      <c r="X18" s="597"/>
      <c r="Y18" s="597"/>
      <c r="Z18" s="597"/>
      <c r="AA18" s="597"/>
    </row>
    <row r="19">
      <c r="A19" s="598">
        <v>1800.0</v>
      </c>
      <c r="B19" s="599" t="s">
        <v>6396</v>
      </c>
      <c r="C19" s="598">
        <v>100.0</v>
      </c>
      <c r="D19" s="597" t="str">
        <f t="shared" si="1"/>
        <v>SNOMEDCT:297308004</v>
      </c>
      <c r="E19" s="600">
        <v>2.97308004E8</v>
      </c>
      <c r="F19" s="597"/>
      <c r="G19" s="597"/>
      <c r="H19" s="597"/>
      <c r="I19" s="601"/>
      <c r="J19" s="601"/>
      <c r="K19" s="601"/>
      <c r="L19" s="601"/>
      <c r="M19" s="597"/>
      <c r="N19" s="597"/>
      <c r="O19" s="597"/>
      <c r="P19" s="597"/>
      <c r="Q19" s="597"/>
      <c r="R19" s="597"/>
      <c r="S19" s="597"/>
      <c r="T19" s="597"/>
      <c r="U19" s="597"/>
      <c r="V19" s="597"/>
      <c r="W19" s="597"/>
      <c r="X19" s="597"/>
      <c r="Y19" s="597"/>
      <c r="Z19" s="597"/>
      <c r="AA19" s="597"/>
    </row>
    <row r="20">
      <c r="A20" s="598">
        <v>1900.0</v>
      </c>
      <c r="B20" s="599" t="s">
        <v>6397</v>
      </c>
      <c r="C20" s="598">
        <v>46800.0</v>
      </c>
      <c r="D20" s="597" t="str">
        <f t="shared" si="1"/>
        <v>SNOMEDCT:297819008</v>
      </c>
      <c r="E20" s="600">
        <v>2.97819008E8</v>
      </c>
      <c r="F20" s="597"/>
      <c r="G20" s="597"/>
      <c r="H20" s="597"/>
      <c r="I20" s="601"/>
      <c r="J20" s="601"/>
      <c r="K20" s="601"/>
      <c r="L20" s="601"/>
      <c r="M20" s="597"/>
      <c r="N20" s="597"/>
      <c r="O20" s="597"/>
      <c r="P20" s="597"/>
      <c r="Q20" s="597"/>
      <c r="R20" s="597"/>
      <c r="S20" s="597"/>
      <c r="T20" s="597"/>
      <c r="U20" s="597"/>
      <c r="V20" s="597"/>
      <c r="W20" s="597"/>
      <c r="X20" s="597"/>
      <c r="Y20" s="597"/>
      <c r="Z20" s="597"/>
      <c r="AA20" s="597"/>
    </row>
    <row r="21">
      <c r="A21" s="598">
        <v>2000.0</v>
      </c>
      <c r="B21" s="599" t="s">
        <v>6398</v>
      </c>
      <c r="C21" s="598">
        <v>100.0</v>
      </c>
      <c r="D21" s="597" t="str">
        <f t="shared" si="1"/>
        <v>SNOMEDCT:297310002</v>
      </c>
      <c r="E21" s="600">
        <v>2.97310002E8</v>
      </c>
      <c r="F21" s="597"/>
      <c r="G21" s="597"/>
      <c r="H21" s="597"/>
      <c r="I21" s="601"/>
      <c r="J21" s="601"/>
      <c r="K21" s="601"/>
      <c r="L21" s="601"/>
      <c r="M21" s="597"/>
      <c r="N21" s="597"/>
      <c r="O21" s="597"/>
      <c r="P21" s="597"/>
      <c r="Q21" s="597"/>
      <c r="R21" s="597"/>
      <c r="S21" s="597"/>
      <c r="T21" s="597"/>
      <c r="U21" s="597"/>
      <c r="V21" s="597"/>
      <c r="W21" s="597"/>
      <c r="X21" s="597"/>
      <c r="Y21" s="597"/>
      <c r="Z21" s="597"/>
      <c r="AA21" s="597"/>
    </row>
    <row r="22">
      <c r="A22" s="598">
        <v>2100.0</v>
      </c>
      <c r="B22" s="599" t="s">
        <v>6399</v>
      </c>
      <c r="C22" s="598">
        <v>2000.0</v>
      </c>
      <c r="D22" s="597" t="str">
        <f t="shared" si="1"/>
        <v>SNOMEDCT:297311003</v>
      </c>
      <c r="E22" s="600">
        <v>2.97311003E8</v>
      </c>
      <c r="F22" s="597"/>
      <c r="G22" s="597"/>
      <c r="H22" s="597"/>
      <c r="I22" s="601"/>
      <c r="J22" s="601"/>
      <c r="K22" s="601"/>
      <c r="L22" s="601"/>
      <c r="M22" s="597"/>
      <c r="N22" s="597"/>
      <c r="O22" s="597"/>
      <c r="P22" s="597"/>
      <c r="Q22" s="597"/>
      <c r="R22" s="597"/>
      <c r="S22" s="597"/>
      <c r="T22" s="597"/>
      <c r="U22" s="597"/>
      <c r="V22" s="597"/>
      <c r="W22" s="597"/>
      <c r="X22" s="597"/>
      <c r="Y22" s="597"/>
      <c r="Z22" s="597"/>
      <c r="AA22" s="597"/>
    </row>
    <row r="23">
      <c r="A23" s="598">
        <v>2200.0</v>
      </c>
      <c r="B23" s="599" t="s">
        <v>6400</v>
      </c>
      <c r="C23" s="597"/>
      <c r="D23" s="597" t="str">
        <f t="shared" si="1"/>
        <v>SNOMEDCT:297312005</v>
      </c>
      <c r="E23" s="603">
        <v>2.97312005E8</v>
      </c>
      <c r="F23" s="597"/>
      <c r="G23" s="597"/>
      <c r="H23" s="597"/>
      <c r="I23" s="597"/>
      <c r="J23" s="597"/>
      <c r="K23" s="597"/>
      <c r="L23" s="597"/>
      <c r="M23" s="597"/>
      <c r="N23" s="597"/>
      <c r="O23" s="597"/>
      <c r="P23" s="597"/>
      <c r="Q23" s="597"/>
      <c r="R23" s="597"/>
      <c r="S23" s="597"/>
      <c r="T23" s="597"/>
      <c r="U23" s="597"/>
      <c r="V23" s="597"/>
      <c r="W23" s="597"/>
      <c r="X23" s="597"/>
      <c r="Y23" s="597"/>
      <c r="Z23" s="597"/>
      <c r="AA23" s="597"/>
    </row>
    <row r="24">
      <c r="A24" s="598">
        <v>2300.0</v>
      </c>
      <c r="B24" s="599" t="s">
        <v>6401</v>
      </c>
      <c r="C24" s="598">
        <v>2100.0</v>
      </c>
      <c r="D24" s="597" t="str">
        <f t="shared" si="1"/>
        <v>SNOMEDCT:297313000</v>
      </c>
      <c r="E24" s="602">
        <v>2.97313E8</v>
      </c>
      <c r="F24" s="597"/>
      <c r="G24" s="597"/>
      <c r="H24" s="597"/>
      <c r="I24" s="597"/>
      <c r="J24" s="597"/>
      <c r="K24" s="597"/>
      <c r="L24" s="597"/>
      <c r="M24" s="597"/>
      <c r="N24" s="597"/>
      <c r="O24" s="597"/>
      <c r="P24" s="597"/>
      <c r="Q24" s="597"/>
      <c r="R24" s="597"/>
      <c r="S24" s="597"/>
      <c r="T24" s="597"/>
      <c r="U24" s="597"/>
      <c r="V24" s="597"/>
      <c r="W24" s="597"/>
      <c r="X24" s="597"/>
      <c r="Y24" s="597"/>
      <c r="Z24" s="597"/>
      <c r="AA24" s="597"/>
    </row>
    <row r="25">
      <c r="A25" s="598">
        <v>2400.0</v>
      </c>
      <c r="B25" s="599" t="s">
        <v>6402</v>
      </c>
      <c r="C25" s="598">
        <v>2000.0</v>
      </c>
      <c r="D25" s="597" t="str">
        <f t="shared" si="1"/>
        <v>SNOMEDCT:297314006</v>
      </c>
      <c r="E25" s="600">
        <v>2.97314006E8</v>
      </c>
      <c r="F25" s="597"/>
      <c r="G25" s="597"/>
      <c r="H25" s="597"/>
      <c r="I25" s="597"/>
      <c r="J25" s="597"/>
      <c r="K25" s="597"/>
      <c r="L25" s="597"/>
      <c r="M25" s="597"/>
      <c r="N25" s="597"/>
      <c r="O25" s="597"/>
      <c r="P25" s="597"/>
      <c r="Q25" s="597"/>
      <c r="R25" s="597"/>
      <c r="S25" s="597"/>
      <c r="T25" s="597"/>
      <c r="U25" s="597"/>
      <c r="V25" s="597"/>
      <c r="W25" s="597"/>
      <c r="X25" s="597"/>
      <c r="Y25" s="597"/>
      <c r="Z25" s="597"/>
      <c r="AA25" s="597"/>
    </row>
    <row r="26">
      <c r="A26" s="598">
        <v>2500.0</v>
      </c>
      <c r="B26" s="599" t="s">
        <v>6403</v>
      </c>
      <c r="C26" s="598">
        <v>2400.0</v>
      </c>
      <c r="D26" s="597" t="str">
        <f t="shared" si="1"/>
        <v>SNOMEDCT:297315007</v>
      </c>
      <c r="E26" s="602">
        <v>2.97315007E8</v>
      </c>
      <c r="F26" s="597"/>
      <c r="G26" s="597"/>
      <c r="H26" s="597"/>
      <c r="I26" s="597"/>
      <c r="J26" s="597"/>
      <c r="K26" s="597"/>
      <c r="L26" s="597"/>
      <c r="M26" s="597"/>
      <c r="N26" s="597"/>
      <c r="O26" s="597"/>
      <c r="P26" s="597"/>
      <c r="Q26" s="597"/>
      <c r="R26" s="597"/>
      <c r="S26" s="597"/>
      <c r="T26" s="597"/>
      <c r="U26" s="597"/>
      <c r="V26" s="597"/>
      <c r="W26" s="597"/>
      <c r="X26" s="597"/>
      <c r="Y26" s="597"/>
      <c r="Z26" s="597"/>
      <c r="AA26" s="597"/>
    </row>
    <row r="27">
      <c r="A27" s="598">
        <v>2600.0</v>
      </c>
      <c r="B27" s="599" t="s">
        <v>6404</v>
      </c>
      <c r="C27" s="598">
        <v>2000.0</v>
      </c>
      <c r="D27" s="597" t="str">
        <f t="shared" si="1"/>
        <v>SNOMEDCT:297316008</v>
      </c>
      <c r="E27" s="600">
        <v>2.97316008E8</v>
      </c>
      <c r="F27" s="597"/>
      <c r="G27" s="597"/>
      <c r="H27" s="597"/>
      <c r="I27" s="597"/>
      <c r="J27" s="597"/>
      <c r="K27" s="597"/>
      <c r="L27" s="597"/>
      <c r="M27" s="597"/>
      <c r="N27" s="597"/>
      <c r="O27" s="597"/>
      <c r="P27" s="597"/>
      <c r="Q27" s="597"/>
      <c r="R27" s="597"/>
      <c r="S27" s="597"/>
      <c r="T27" s="597"/>
      <c r="U27" s="597"/>
      <c r="V27" s="597"/>
      <c r="W27" s="597"/>
      <c r="X27" s="597"/>
      <c r="Y27" s="597"/>
      <c r="Z27" s="597"/>
      <c r="AA27" s="597"/>
    </row>
    <row r="28">
      <c r="A28" s="598">
        <v>2700.0</v>
      </c>
      <c r="B28" s="599" t="s">
        <v>6405</v>
      </c>
      <c r="C28" s="598">
        <v>2600.0</v>
      </c>
      <c r="D28" s="597" t="str">
        <f t="shared" si="1"/>
        <v>SNOMEDCT:297317004</v>
      </c>
      <c r="E28" s="600">
        <v>2.97317004E8</v>
      </c>
      <c r="F28" s="597"/>
      <c r="G28" s="597"/>
      <c r="H28" s="597"/>
      <c r="I28" s="597"/>
      <c r="J28" s="597"/>
      <c r="K28" s="597"/>
      <c r="L28" s="597"/>
      <c r="M28" s="597"/>
      <c r="N28" s="597"/>
      <c r="O28" s="597"/>
      <c r="P28" s="597"/>
      <c r="Q28" s="597"/>
      <c r="R28" s="597"/>
      <c r="S28" s="597"/>
      <c r="T28" s="597"/>
      <c r="U28" s="597"/>
      <c r="V28" s="597"/>
      <c r="W28" s="597"/>
      <c r="X28" s="597"/>
      <c r="Y28" s="597"/>
      <c r="Z28" s="597"/>
      <c r="AA28" s="597"/>
    </row>
    <row r="29">
      <c r="A29" s="598">
        <v>2800.0</v>
      </c>
      <c r="B29" s="599" t="s">
        <v>6406</v>
      </c>
      <c r="C29" s="598">
        <v>2600.0</v>
      </c>
      <c r="D29" s="597" t="str">
        <f t="shared" si="1"/>
        <v>SNOMEDCT:297318009</v>
      </c>
      <c r="E29" s="602">
        <v>2.97318009E8</v>
      </c>
      <c r="F29" s="597"/>
      <c r="G29" s="597"/>
      <c r="H29" s="597"/>
      <c r="I29" s="597"/>
      <c r="J29" s="597"/>
      <c r="K29" s="597"/>
      <c r="L29" s="597"/>
      <c r="M29" s="597"/>
      <c r="N29" s="597"/>
      <c r="O29" s="597"/>
      <c r="P29" s="597"/>
      <c r="Q29" s="597"/>
      <c r="R29" s="597"/>
      <c r="S29" s="597"/>
      <c r="T29" s="597"/>
      <c r="U29" s="597"/>
      <c r="V29" s="597"/>
      <c r="W29" s="597"/>
      <c r="X29" s="597"/>
      <c r="Y29" s="597"/>
      <c r="Z29" s="597"/>
      <c r="AA29" s="597"/>
    </row>
    <row r="30">
      <c r="A30" s="598">
        <v>2900.0</v>
      </c>
      <c r="B30" s="599" t="s">
        <v>6407</v>
      </c>
      <c r="C30" s="598">
        <v>2600.0</v>
      </c>
      <c r="D30" s="597" t="str">
        <f t="shared" si="1"/>
        <v>SNOMEDCT:297319001</v>
      </c>
      <c r="E30" s="602">
        <v>2.97319001E8</v>
      </c>
      <c r="F30" s="597"/>
      <c r="G30" s="597"/>
      <c r="H30" s="597"/>
      <c r="I30" s="597"/>
      <c r="J30" s="597"/>
      <c r="K30" s="597"/>
      <c r="L30" s="597"/>
      <c r="M30" s="597"/>
      <c r="N30" s="597"/>
      <c r="O30" s="597"/>
      <c r="P30" s="597"/>
      <c r="Q30" s="597"/>
      <c r="R30" s="597"/>
      <c r="S30" s="597"/>
      <c r="T30" s="597"/>
      <c r="U30" s="597"/>
      <c r="V30" s="597"/>
      <c r="W30" s="597"/>
      <c r="X30" s="597"/>
      <c r="Y30" s="597"/>
      <c r="Z30" s="597"/>
      <c r="AA30" s="597"/>
    </row>
    <row r="31">
      <c r="A31" s="598">
        <v>3000.0</v>
      </c>
      <c r="B31" s="599" t="s">
        <v>6408</v>
      </c>
      <c r="C31" s="598">
        <v>2600.0</v>
      </c>
      <c r="D31" s="597" t="str">
        <f t="shared" si="1"/>
        <v>SNOMEDCT:297320007</v>
      </c>
      <c r="E31" s="602">
        <v>2.97320007E8</v>
      </c>
      <c r="F31" s="597"/>
      <c r="G31" s="597"/>
      <c r="H31" s="597"/>
      <c r="I31" s="597"/>
      <c r="J31" s="597"/>
      <c r="K31" s="597"/>
      <c r="L31" s="597"/>
      <c r="M31" s="597"/>
      <c r="N31" s="597"/>
      <c r="O31" s="597"/>
      <c r="P31" s="597"/>
      <c r="Q31" s="597"/>
      <c r="R31" s="597"/>
      <c r="S31" s="597"/>
      <c r="T31" s="597"/>
      <c r="U31" s="597"/>
      <c r="V31" s="597"/>
      <c r="W31" s="597"/>
      <c r="X31" s="597"/>
      <c r="Y31" s="597"/>
      <c r="Z31" s="597"/>
      <c r="AA31" s="597"/>
    </row>
    <row r="32">
      <c r="A32" s="598">
        <v>3100.0</v>
      </c>
      <c r="B32" s="599" t="s">
        <v>6409</v>
      </c>
      <c r="C32" s="598">
        <v>2600.0</v>
      </c>
      <c r="D32" s="597" t="str">
        <f t="shared" si="1"/>
        <v>SNOMEDCT:297321006</v>
      </c>
      <c r="E32" s="602">
        <v>2.97321006E8</v>
      </c>
      <c r="F32" s="597"/>
      <c r="G32" s="597"/>
      <c r="H32" s="597"/>
      <c r="I32" s="597"/>
      <c r="J32" s="597"/>
      <c r="K32" s="597"/>
      <c r="L32" s="597"/>
      <c r="M32" s="597"/>
      <c r="N32" s="597"/>
      <c r="O32" s="597"/>
      <c r="P32" s="597"/>
      <c r="Q32" s="597"/>
      <c r="R32" s="597"/>
      <c r="S32" s="597"/>
      <c r="T32" s="597"/>
      <c r="U32" s="597"/>
      <c r="V32" s="597"/>
      <c r="W32" s="597"/>
      <c r="X32" s="597"/>
      <c r="Y32" s="597"/>
      <c r="Z32" s="597"/>
      <c r="AA32" s="597"/>
    </row>
    <row r="33">
      <c r="A33" s="598">
        <v>3200.0</v>
      </c>
      <c r="B33" s="599" t="s">
        <v>6410</v>
      </c>
      <c r="C33" s="598">
        <v>2600.0</v>
      </c>
      <c r="D33" s="597" t="str">
        <f t="shared" si="1"/>
        <v>SNOMEDCT:297322004</v>
      </c>
      <c r="E33" s="602">
        <v>2.97322004E8</v>
      </c>
      <c r="F33" s="597"/>
      <c r="G33" s="597"/>
      <c r="H33" s="597"/>
      <c r="I33" s="597"/>
      <c r="J33" s="597"/>
      <c r="K33" s="597"/>
      <c r="L33" s="597"/>
      <c r="M33" s="597"/>
      <c r="N33" s="597"/>
      <c r="O33" s="597"/>
      <c r="P33" s="597"/>
      <c r="Q33" s="597"/>
      <c r="R33" s="597"/>
      <c r="S33" s="597"/>
      <c r="T33" s="597"/>
      <c r="U33" s="597"/>
      <c r="V33" s="597"/>
      <c r="W33" s="597"/>
      <c r="X33" s="597"/>
      <c r="Y33" s="597"/>
      <c r="Z33" s="597"/>
      <c r="AA33" s="597"/>
    </row>
    <row r="34">
      <c r="A34" s="598">
        <v>3300.0</v>
      </c>
      <c r="B34" s="599" t="s">
        <v>6411</v>
      </c>
      <c r="C34" s="598">
        <v>2000.0</v>
      </c>
      <c r="D34" s="597" t="str">
        <f t="shared" si="1"/>
        <v>SNOMEDCT:297323009</v>
      </c>
      <c r="E34" s="600">
        <v>2.97323009E8</v>
      </c>
      <c r="F34" s="597"/>
      <c r="G34" s="597"/>
      <c r="H34" s="597"/>
      <c r="I34" s="597"/>
      <c r="J34" s="597"/>
      <c r="K34" s="597"/>
      <c r="L34" s="597"/>
      <c r="M34" s="597"/>
      <c r="N34" s="597"/>
      <c r="O34" s="597"/>
      <c r="P34" s="597"/>
      <c r="Q34" s="597"/>
      <c r="R34" s="597"/>
      <c r="S34" s="597"/>
      <c r="T34" s="597"/>
      <c r="U34" s="597"/>
      <c r="V34" s="597"/>
      <c r="W34" s="597"/>
      <c r="X34" s="597"/>
      <c r="Y34" s="597"/>
      <c r="Z34" s="597"/>
      <c r="AA34" s="597"/>
    </row>
    <row r="35">
      <c r="A35" s="598">
        <v>3400.0</v>
      </c>
      <c r="B35" s="599" t="s">
        <v>6412</v>
      </c>
      <c r="C35" s="598">
        <v>3300.0</v>
      </c>
      <c r="D35" s="597" t="str">
        <f t="shared" si="1"/>
        <v>SNOMEDCT:297324003</v>
      </c>
      <c r="E35" s="600">
        <v>2.97324003E8</v>
      </c>
      <c r="F35" s="597"/>
      <c r="G35" s="597"/>
      <c r="H35" s="597"/>
      <c r="I35" s="597"/>
      <c r="J35" s="597"/>
      <c r="K35" s="597"/>
      <c r="L35" s="597"/>
      <c r="M35" s="597"/>
      <c r="N35" s="597"/>
      <c r="O35" s="597"/>
      <c r="P35" s="597"/>
      <c r="Q35" s="597"/>
      <c r="R35" s="597"/>
      <c r="S35" s="597"/>
      <c r="T35" s="597"/>
      <c r="U35" s="597"/>
      <c r="V35" s="597"/>
      <c r="W35" s="597"/>
      <c r="X35" s="597"/>
      <c r="Y35" s="597"/>
      <c r="Z35" s="597"/>
      <c r="AA35" s="597"/>
    </row>
    <row r="36">
      <c r="A36" s="598">
        <v>3500.0</v>
      </c>
      <c r="B36" s="599" t="s">
        <v>6413</v>
      </c>
      <c r="C36" s="598">
        <v>3400.0</v>
      </c>
      <c r="D36" s="597" t="str">
        <f t="shared" si="1"/>
        <v>SNOMEDCT:297325002</v>
      </c>
      <c r="E36" s="600">
        <v>2.97325002E8</v>
      </c>
      <c r="F36" s="597"/>
      <c r="G36" s="597"/>
      <c r="H36" s="597"/>
      <c r="I36" s="597"/>
      <c r="J36" s="597"/>
      <c r="K36" s="597"/>
      <c r="L36" s="597"/>
      <c r="M36" s="597"/>
      <c r="N36" s="597"/>
      <c r="O36" s="597"/>
      <c r="P36" s="597"/>
      <c r="Q36" s="597"/>
      <c r="R36" s="597"/>
      <c r="S36" s="597"/>
      <c r="T36" s="597"/>
      <c r="U36" s="597"/>
      <c r="V36" s="597"/>
      <c r="W36" s="597"/>
      <c r="X36" s="597"/>
      <c r="Y36" s="597"/>
      <c r="Z36" s="597"/>
      <c r="AA36" s="597"/>
    </row>
    <row r="37">
      <c r="A37" s="598">
        <v>3600.0</v>
      </c>
      <c r="B37" s="599" t="s">
        <v>6414</v>
      </c>
      <c r="C37" s="598">
        <v>3400.0</v>
      </c>
      <c r="D37" s="597" t="str">
        <f t="shared" si="1"/>
        <v>SNOMEDCT:297326001</v>
      </c>
      <c r="E37" s="602">
        <v>2.97326001E8</v>
      </c>
      <c r="F37" s="597"/>
      <c r="G37" s="597"/>
      <c r="H37" s="597"/>
      <c r="I37" s="597"/>
      <c r="J37" s="597"/>
      <c r="K37" s="597"/>
      <c r="L37" s="597"/>
      <c r="M37" s="597"/>
      <c r="N37" s="597"/>
      <c r="O37" s="597"/>
      <c r="P37" s="597"/>
      <c r="Q37" s="597"/>
      <c r="R37" s="597"/>
      <c r="S37" s="597"/>
      <c r="T37" s="597"/>
      <c r="U37" s="597"/>
      <c r="V37" s="597"/>
      <c r="W37" s="597"/>
      <c r="X37" s="597"/>
      <c r="Y37" s="597"/>
      <c r="Z37" s="597"/>
      <c r="AA37" s="597"/>
    </row>
    <row r="38">
      <c r="A38" s="598">
        <v>3700.0</v>
      </c>
      <c r="B38" s="599" t="s">
        <v>6415</v>
      </c>
      <c r="C38" s="598">
        <v>3300.0</v>
      </c>
      <c r="D38" s="597" t="str">
        <f t="shared" si="1"/>
        <v>SNOMEDCT:297327005</v>
      </c>
      <c r="E38" s="602">
        <v>2.97327005E8</v>
      </c>
      <c r="F38" s="597"/>
      <c r="G38" s="597"/>
      <c r="H38" s="597"/>
      <c r="I38" s="597"/>
      <c r="J38" s="597"/>
      <c r="K38" s="597"/>
      <c r="L38" s="597"/>
      <c r="M38" s="597"/>
      <c r="N38" s="597"/>
      <c r="O38" s="597"/>
      <c r="P38" s="597"/>
      <c r="Q38" s="597"/>
      <c r="R38" s="597"/>
      <c r="S38" s="597"/>
      <c r="T38" s="597"/>
      <c r="U38" s="597"/>
      <c r="V38" s="597"/>
      <c r="W38" s="597"/>
      <c r="X38" s="597"/>
      <c r="Y38" s="597"/>
      <c r="Z38" s="597"/>
      <c r="AA38" s="597"/>
    </row>
    <row r="39">
      <c r="A39" s="598">
        <v>3800.0</v>
      </c>
      <c r="B39" s="599" t="s">
        <v>6416</v>
      </c>
      <c r="C39" s="597"/>
      <c r="D39" s="597" t="str">
        <f t="shared" si="1"/>
        <v>SNOMEDCT:297328000</v>
      </c>
      <c r="E39" s="600">
        <v>2.97328E8</v>
      </c>
      <c r="F39" s="597"/>
      <c r="G39" s="597"/>
      <c r="H39" s="597"/>
      <c r="I39" s="597"/>
      <c r="J39" s="597"/>
      <c r="K39" s="597"/>
      <c r="L39" s="597"/>
      <c r="M39" s="597"/>
      <c r="N39" s="597"/>
      <c r="O39" s="597"/>
      <c r="P39" s="597"/>
      <c r="Q39" s="597"/>
      <c r="R39" s="597"/>
      <c r="S39" s="597"/>
      <c r="T39" s="597"/>
      <c r="U39" s="597"/>
      <c r="V39" s="597"/>
      <c r="W39" s="597"/>
      <c r="X39" s="597"/>
      <c r="Y39" s="597"/>
      <c r="Z39" s="597"/>
      <c r="AA39" s="597"/>
    </row>
    <row r="40">
      <c r="A40" s="598">
        <v>3900.0</v>
      </c>
      <c r="B40" s="599" t="s">
        <v>6417</v>
      </c>
      <c r="C40" s="598">
        <v>3800.0</v>
      </c>
      <c r="D40" s="597" t="str">
        <f t="shared" si="1"/>
        <v>SNOMEDCT:297329008</v>
      </c>
      <c r="E40" s="600">
        <v>2.97329008E8</v>
      </c>
      <c r="F40" s="597"/>
      <c r="G40" s="597"/>
      <c r="H40" s="597"/>
      <c r="I40" s="597"/>
      <c r="J40" s="597"/>
      <c r="K40" s="597"/>
      <c r="L40" s="597"/>
      <c r="M40" s="597"/>
      <c r="N40" s="597"/>
      <c r="O40" s="597"/>
      <c r="P40" s="597"/>
      <c r="Q40" s="597"/>
      <c r="R40" s="597"/>
      <c r="S40" s="597"/>
      <c r="T40" s="597"/>
      <c r="U40" s="597"/>
      <c r="V40" s="597"/>
      <c r="W40" s="597"/>
      <c r="X40" s="597"/>
      <c r="Y40" s="597"/>
      <c r="Z40" s="597"/>
      <c r="AA40" s="597"/>
    </row>
    <row r="41">
      <c r="A41" s="598">
        <v>4000.0</v>
      </c>
      <c r="B41" s="599" t="s">
        <v>6418</v>
      </c>
      <c r="C41" s="598">
        <v>3900.0</v>
      </c>
      <c r="D41" s="597" t="str">
        <f t="shared" si="1"/>
        <v>SNOMEDCT:297330003</v>
      </c>
      <c r="E41" s="600">
        <v>2.97330003E8</v>
      </c>
      <c r="F41" s="597"/>
      <c r="G41" s="597"/>
      <c r="H41" s="597"/>
      <c r="I41" s="597"/>
      <c r="J41" s="597"/>
      <c r="K41" s="597"/>
      <c r="L41" s="597"/>
      <c r="M41" s="597"/>
      <c r="N41" s="597"/>
      <c r="O41" s="597"/>
      <c r="P41" s="597"/>
      <c r="Q41" s="597"/>
      <c r="R41" s="597"/>
      <c r="S41" s="597"/>
      <c r="T41" s="597"/>
      <c r="U41" s="597"/>
      <c r="V41" s="597"/>
      <c r="W41" s="597"/>
      <c r="X41" s="597"/>
      <c r="Y41" s="597"/>
      <c r="Z41" s="597"/>
      <c r="AA41" s="597"/>
    </row>
    <row r="42">
      <c r="A42" s="598">
        <v>4100.0</v>
      </c>
      <c r="B42" s="604" t="s">
        <v>6419</v>
      </c>
      <c r="C42" s="598">
        <v>3900.0</v>
      </c>
      <c r="D42" s="597" t="str">
        <f t="shared" si="1"/>
        <v>SNOMEDCT:297331004</v>
      </c>
      <c r="E42" s="602">
        <v>2.97331004E8</v>
      </c>
      <c r="F42" s="597"/>
      <c r="G42" s="597"/>
      <c r="H42" s="597"/>
      <c r="I42" s="597"/>
      <c r="J42" s="597"/>
      <c r="K42" s="597"/>
      <c r="L42" s="597"/>
      <c r="M42" s="597"/>
      <c r="N42" s="597"/>
      <c r="O42" s="597"/>
      <c r="P42" s="597"/>
      <c r="Q42" s="597"/>
      <c r="R42" s="597"/>
      <c r="S42" s="597"/>
      <c r="T42" s="597"/>
      <c r="U42" s="597"/>
      <c r="V42" s="597"/>
      <c r="W42" s="597"/>
      <c r="X42" s="597"/>
      <c r="Y42" s="597"/>
      <c r="Z42" s="597"/>
      <c r="AA42" s="597"/>
    </row>
    <row r="43">
      <c r="A43" s="598">
        <v>4200.0</v>
      </c>
      <c r="B43" s="599" t="s">
        <v>6420</v>
      </c>
      <c r="C43" s="598">
        <v>3800.0</v>
      </c>
      <c r="D43" s="597" t="str">
        <f t="shared" si="1"/>
        <v>SNOMEDCT:297332006</v>
      </c>
      <c r="E43" s="602">
        <v>2.97332006E8</v>
      </c>
      <c r="F43" s="597"/>
      <c r="G43" s="597"/>
      <c r="H43" s="597"/>
      <c r="I43" s="597"/>
      <c r="J43" s="597"/>
      <c r="K43" s="597"/>
      <c r="L43" s="597"/>
      <c r="M43" s="597"/>
      <c r="N43" s="597"/>
      <c r="O43" s="597"/>
      <c r="P43" s="597"/>
      <c r="Q43" s="597"/>
      <c r="R43" s="597"/>
      <c r="S43" s="597"/>
      <c r="T43" s="597"/>
      <c r="U43" s="597"/>
      <c r="V43" s="597"/>
      <c r="W43" s="597"/>
      <c r="X43" s="597"/>
      <c r="Y43" s="597"/>
      <c r="Z43" s="597"/>
      <c r="AA43" s="597"/>
    </row>
    <row r="44">
      <c r="A44" s="598">
        <v>4300.0</v>
      </c>
      <c r="B44" s="599" t="s">
        <v>6421</v>
      </c>
      <c r="C44" s="598">
        <v>4200.0</v>
      </c>
      <c r="D44" s="597" t="str">
        <f t="shared" si="1"/>
        <v>SNOMEDCT:297333001</v>
      </c>
      <c r="E44" s="600">
        <v>2.97333001E8</v>
      </c>
      <c r="F44" s="597"/>
      <c r="G44" s="597"/>
      <c r="H44" s="597"/>
      <c r="I44" s="597"/>
      <c r="J44" s="597"/>
      <c r="K44" s="597"/>
      <c r="L44" s="597"/>
      <c r="M44" s="597"/>
      <c r="N44" s="597"/>
      <c r="O44" s="597"/>
      <c r="P44" s="597"/>
      <c r="Q44" s="597"/>
      <c r="R44" s="597"/>
      <c r="S44" s="597"/>
      <c r="T44" s="597"/>
      <c r="U44" s="597"/>
      <c r="V44" s="597"/>
      <c r="W44" s="597"/>
      <c r="X44" s="597"/>
      <c r="Y44" s="597"/>
      <c r="Z44" s="597"/>
      <c r="AA44" s="597"/>
    </row>
    <row r="45">
      <c r="A45" s="598">
        <v>4400.0</v>
      </c>
      <c r="B45" s="604" t="s">
        <v>6422</v>
      </c>
      <c r="C45" s="598">
        <v>4300.0</v>
      </c>
      <c r="D45" s="597" t="str">
        <f t="shared" si="1"/>
        <v>SNOMEDCT:297335008</v>
      </c>
      <c r="E45" s="600">
        <v>2.97335008E8</v>
      </c>
      <c r="F45" s="597"/>
      <c r="G45" s="597"/>
      <c r="H45" s="597"/>
      <c r="I45" s="597"/>
      <c r="J45" s="597"/>
      <c r="K45" s="597"/>
      <c r="L45" s="597"/>
      <c r="M45" s="597"/>
      <c r="N45" s="597"/>
      <c r="O45" s="597"/>
      <c r="P45" s="597"/>
      <c r="Q45" s="597"/>
      <c r="R45" s="597"/>
      <c r="S45" s="597"/>
      <c r="T45" s="597"/>
      <c r="U45" s="597"/>
      <c r="V45" s="597"/>
      <c r="W45" s="597"/>
      <c r="X45" s="597"/>
      <c r="Y45" s="597"/>
      <c r="Z45" s="597"/>
      <c r="AA45" s="597"/>
    </row>
    <row r="46">
      <c r="A46" s="598">
        <v>4500.0</v>
      </c>
      <c r="B46" s="599" t="s">
        <v>6423</v>
      </c>
      <c r="C46" s="598">
        <v>4300.0</v>
      </c>
      <c r="D46" s="597" t="str">
        <f t="shared" si="1"/>
        <v>SNOMEDCT:297334007</v>
      </c>
      <c r="E46" s="600">
        <v>2.97334007E8</v>
      </c>
      <c r="F46" s="597"/>
      <c r="G46" s="597"/>
      <c r="H46" s="597"/>
      <c r="I46" s="597"/>
      <c r="J46" s="597"/>
      <c r="K46" s="597"/>
      <c r="L46" s="597"/>
      <c r="M46" s="597"/>
      <c r="N46" s="597"/>
      <c r="O46" s="597"/>
      <c r="P46" s="597"/>
      <c r="Q46" s="597"/>
      <c r="R46" s="597"/>
      <c r="S46" s="597"/>
      <c r="T46" s="597"/>
      <c r="U46" s="597"/>
      <c r="V46" s="597"/>
      <c r="W46" s="597"/>
      <c r="X46" s="597"/>
      <c r="Y46" s="597"/>
      <c r="Z46" s="597"/>
      <c r="AA46" s="597"/>
    </row>
    <row r="47">
      <c r="A47" s="598">
        <v>4600.0</v>
      </c>
      <c r="B47" s="599" t="s">
        <v>6424</v>
      </c>
      <c r="C47" s="598">
        <v>4200.0</v>
      </c>
      <c r="D47" s="597" t="str">
        <f t="shared" si="1"/>
        <v>SNOMEDCT:297336009</v>
      </c>
      <c r="E47" s="602">
        <v>2.97336009E8</v>
      </c>
      <c r="F47" s="597"/>
      <c r="G47" s="597"/>
      <c r="H47" s="597"/>
      <c r="I47" s="597"/>
      <c r="J47" s="597"/>
      <c r="K47" s="597"/>
      <c r="L47" s="597"/>
      <c r="M47" s="597"/>
      <c r="N47" s="597"/>
      <c r="O47" s="597"/>
      <c r="P47" s="597"/>
      <c r="Q47" s="597"/>
      <c r="R47" s="597"/>
      <c r="S47" s="597"/>
      <c r="T47" s="597"/>
      <c r="U47" s="597"/>
      <c r="V47" s="597"/>
      <c r="W47" s="597"/>
      <c r="X47" s="597"/>
      <c r="Y47" s="597"/>
      <c r="Z47" s="597"/>
      <c r="AA47" s="597"/>
    </row>
    <row r="48">
      <c r="A48" s="598">
        <v>4700.0</v>
      </c>
      <c r="B48" s="599" t="s">
        <v>6425</v>
      </c>
      <c r="C48" s="598">
        <v>4600.0</v>
      </c>
      <c r="D48" s="597" t="str">
        <f t="shared" si="1"/>
        <v>SNOMEDCT:297337000</v>
      </c>
      <c r="E48" s="602">
        <v>2.97337E8</v>
      </c>
      <c r="F48" s="597"/>
      <c r="G48" s="597"/>
      <c r="H48" s="597"/>
      <c r="I48" s="597"/>
      <c r="J48" s="597"/>
      <c r="K48" s="597"/>
      <c r="L48" s="597"/>
      <c r="M48" s="597"/>
      <c r="N48" s="597"/>
      <c r="O48" s="597"/>
      <c r="P48" s="597"/>
      <c r="Q48" s="597"/>
      <c r="R48" s="597"/>
      <c r="S48" s="597"/>
      <c r="T48" s="597"/>
      <c r="U48" s="597"/>
      <c r="V48" s="597"/>
      <c r="W48" s="597"/>
      <c r="X48" s="597"/>
      <c r="Y48" s="597"/>
      <c r="Z48" s="597"/>
      <c r="AA48" s="597"/>
    </row>
    <row r="49">
      <c r="A49" s="598">
        <v>4800.0</v>
      </c>
      <c r="B49" s="599" t="s">
        <v>6426</v>
      </c>
      <c r="C49" s="598">
        <v>4600.0</v>
      </c>
      <c r="D49" s="597" t="str">
        <f t="shared" si="1"/>
        <v>SNOMEDCT:297338005</v>
      </c>
      <c r="E49" s="602">
        <v>2.97338005E8</v>
      </c>
      <c r="F49" s="597"/>
      <c r="G49" s="597"/>
      <c r="H49" s="597"/>
      <c r="I49" s="597"/>
      <c r="J49" s="597"/>
      <c r="K49" s="597"/>
      <c r="L49" s="597"/>
      <c r="M49" s="597"/>
      <c r="N49" s="597"/>
      <c r="O49" s="597"/>
      <c r="P49" s="597"/>
      <c r="Q49" s="597"/>
      <c r="R49" s="597"/>
      <c r="S49" s="597"/>
      <c r="T49" s="597"/>
      <c r="U49" s="597"/>
      <c r="V49" s="597"/>
      <c r="W49" s="597"/>
      <c r="X49" s="597"/>
      <c r="Y49" s="597"/>
      <c r="Z49" s="597"/>
      <c r="AA49" s="597"/>
    </row>
    <row r="50">
      <c r="A50" s="598">
        <v>4900.0</v>
      </c>
      <c r="B50" s="599" t="s">
        <v>6427</v>
      </c>
      <c r="C50" s="598">
        <v>4600.0</v>
      </c>
      <c r="D50" s="597" t="str">
        <f t="shared" si="1"/>
        <v>SNOMEDCT:297339002</v>
      </c>
      <c r="E50" s="605">
        <v>2.97339002E8</v>
      </c>
      <c r="F50" s="597"/>
      <c r="G50" s="597"/>
      <c r="H50" s="597"/>
      <c r="I50" s="597"/>
      <c r="J50" s="597"/>
      <c r="K50" s="597"/>
      <c r="L50" s="597"/>
      <c r="M50" s="597"/>
      <c r="N50" s="597"/>
      <c r="O50" s="597"/>
      <c r="P50" s="597"/>
      <c r="Q50" s="597"/>
      <c r="R50" s="597"/>
      <c r="S50" s="597"/>
      <c r="T50" s="597"/>
      <c r="U50" s="597"/>
      <c r="V50" s="597"/>
      <c r="W50" s="597"/>
      <c r="X50" s="597"/>
      <c r="Y50" s="597"/>
      <c r="Z50" s="597"/>
      <c r="AA50" s="597"/>
    </row>
    <row r="51">
      <c r="A51" s="598">
        <v>5000.0</v>
      </c>
      <c r="B51" s="604" t="s">
        <v>6428</v>
      </c>
      <c r="C51" s="598">
        <v>3800.0</v>
      </c>
      <c r="D51" s="597" t="str">
        <f t="shared" si="1"/>
        <v>SNOMEDCT:297340000</v>
      </c>
      <c r="E51" s="600">
        <v>2.9734E8</v>
      </c>
      <c r="F51" s="597"/>
      <c r="G51" s="597"/>
      <c r="H51" s="597"/>
      <c r="I51" s="597"/>
      <c r="J51" s="597"/>
      <c r="K51" s="597"/>
      <c r="L51" s="597"/>
      <c r="M51" s="597"/>
      <c r="N51" s="597"/>
      <c r="O51" s="597"/>
      <c r="P51" s="597"/>
      <c r="Q51" s="597"/>
      <c r="R51" s="597"/>
      <c r="S51" s="597"/>
      <c r="T51" s="597"/>
      <c r="U51" s="597"/>
      <c r="V51" s="597"/>
      <c r="W51" s="597"/>
      <c r="X51" s="597"/>
      <c r="Y51" s="597"/>
      <c r="Z51" s="597"/>
      <c r="AA51" s="597"/>
    </row>
    <row r="52">
      <c r="A52" s="598">
        <v>5100.0</v>
      </c>
      <c r="B52" s="599" t="s">
        <v>6429</v>
      </c>
      <c r="C52" s="598">
        <v>5000.0</v>
      </c>
      <c r="D52" s="597" t="str">
        <f t="shared" si="1"/>
        <v>SNOMEDCT:297341001</v>
      </c>
      <c r="E52" s="600">
        <v>2.97341001E8</v>
      </c>
      <c r="F52" s="597"/>
      <c r="G52" s="597"/>
      <c r="H52" s="597"/>
      <c r="I52" s="597"/>
      <c r="J52" s="597"/>
      <c r="K52" s="597"/>
      <c r="L52" s="597"/>
      <c r="M52" s="597"/>
      <c r="N52" s="597"/>
      <c r="O52" s="597"/>
      <c r="P52" s="597"/>
      <c r="Q52" s="597"/>
      <c r="R52" s="597"/>
      <c r="S52" s="597"/>
      <c r="T52" s="597"/>
      <c r="U52" s="597"/>
      <c r="V52" s="597"/>
      <c r="W52" s="597"/>
      <c r="X52" s="597"/>
      <c r="Y52" s="597"/>
      <c r="Z52" s="597"/>
      <c r="AA52" s="597"/>
    </row>
    <row r="53">
      <c r="A53" s="598">
        <v>5200.0</v>
      </c>
      <c r="B53" s="599" t="s">
        <v>6430</v>
      </c>
      <c r="C53" s="598">
        <v>5000.0</v>
      </c>
      <c r="D53" s="597" t="str">
        <f t="shared" si="1"/>
        <v>SNOMEDCT:297342008</v>
      </c>
      <c r="E53" s="600">
        <v>2.97342008E8</v>
      </c>
      <c r="F53" s="597"/>
      <c r="G53" s="597"/>
      <c r="H53" s="597"/>
      <c r="I53" s="597"/>
      <c r="J53" s="597"/>
      <c r="K53" s="597"/>
      <c r="L53" s="597"/>
      <c r="M53" s="597"/>
      <c r="N53" s="597"/>
      <c r="O53" s="597"/>
      <c r="P53" s="597"/>
      <c r="Q53" s="597"/>
      <c r="R53" s="597"/>
      <c r="S53" s="597"/>
      <c r="T53" s="597"/>
      <c r="U53" s="597"/>
      <c r="V53" s="597"/>
      <c r="W53" s="597"/>
      <c r="X53" s="597"/>
      <c r="Y53" s="597"/>
      <c r="Z53" s="597"/>
      <c r="AA53" s="597"/>
    </row>
    <row r="54">
      <c r="A54" s="598">
        <v>5300.0</v>
      </c>
      <c r="B54" s="599" t="s">
        <v>6431</v>
      </c>
      <c r="C54" s="598">
        <v>5200.0</v>
      </c>
      <c r="D54" s="597" t="str">
        <f t="shared" si="1"/>
        <v>SNOMEDCT:297343003</v>
      </c>
      <c r="E54" s="600">
        <v>2.97343003E8</v>
      </c>
      <c r="F54" s="597"/>
      <c r="G54" s="597"/>
      <c r="H54" s="597"/>
      <c r="I54" s="597"/>
      <c r="J54" s="597"/>
      <c r="K54" s="597"/>
      <c r="L54" s="597"/>
      <c r="M54" s="597"/>
      <c r="N54" s="597"/>
      <c r="O54" s="597"/>
      <c r="P54" s="597"/>
      <c r="Q54" s="597"/>
      <c r="R54" s="597"/>
      <c r="S54" s="597"/>
      <c r="T54" s="597"/>
      <c r="U54" s="597"/>
      <c r="V54" s="597"/>
      <c r="W54" s="597"/>
      <c r="X54" s="597"/>
      <c r="Y54" s="597"/>
      <c r="Z54" s="597"/>
      <c r="AA54" s="597"/>
    </row>
    <row r="55">
      <c r="A55" s="598">
        <v>5400.0</v>
      </c>
      <c r="B55" s="604" t="s">
        <v>6432</v>
      </c>
      <c r="C55" s="598">
        <v>5200.0</v>
      </c>
      <c r="D55" s="597" t="str">
        <f t="shared" si="1"/>
        <v>SNOMEDCT:297344009</v>
      </c>
      <c r="E55" s="602">
        <v>2.97344009E8</v>
      </c>
      <c r="F55" s="597"/>
      <c r="G55" s="597"/>
      <c r="H55" s="597"/>
      <c r="I55" s="597"/>
      <c r="J55" s="597"/>
      <c r="K55" s="597"/>
      <c r="L55" s="597"/>
      <c r="M55" s="597"/>
      <c r="N55" s="597"/>
      <c r="O55" s="597"/>
      <c r="P55" s="597"/>
      <c r="Q55" s="597"/>
      <c r="R55" s="597"/>
      <c r="S55" s="597"/>
      <c r="T55" s="597"/>
      <c r="U55" s="597"/>
      <c r="V55" s="597"/>
      <c r="W55" s="597"/>
      <c r="X55" s="597"/>
      <c r="Y55" s="597"/>
      <c r="Z55" s="597"/>
      <c r="AA55" s="597"/>
    </row>
    <row r="56">
      <c r="A56" s="598">
        <v>5500.0</v>
      </c>
      <c r="B56" s="599" t="s">
        <v>6433</v>
      </c>
      <c r="C56" s="598">
        <v>5200.0</v>
      </c>
      <c r="D56" s="597" t="str">
        <f t="shared" si="1"/>
        <v>SNOMEDCT:297345005</v>
      </c>
      <c r="E56" s="602">
        <v>2.97345005E8</v>
      </c>
      <c r="F56" s="597"/>
      <c r="G56" s="597"/>
      <c r="H56" s="597"/>
      <c r="I56" s="597"/>
      <c r="J56" s="597"/>
      <c r="K56" s="597"/>
      <c r="L56" s="597"/>
      <c r="M56" s="597"/>
      <c r="N56" s="597"/>
      <c r="O56" s="597"/>
      <c r="P56" s="597"/>
      <c r="Q56" s="597"/>
      <c r="R56" s="597"/>
      <c r="S56" s="597"/>
      <c r="T56" s="597"/>
      <c r="U56" s="597"/>
      <c r="V56" s="597"/>
      <c r="W56" s="597"/>
      <c r="X56" s="597"/>
      <c r="Y56" s="597"/>
      <c r="Z56" s="597"/>
      <c r="AA56" s="597"/>
    </row>
    <row r="57">
      <c r="A57" s="598">
        <v>5600.0</v>
      </c>
      <c r="B57" s="599" t="s">
        <v>6434</v>
      </c>
      <c r="C57" s="598">
        <v>5000.0</v>
      </c>
      <c r="D57" s="597" t="str">
        <f t="shared" si="1"/>
        <v>SNOMEDCT:297346006</v>
      </c>
      <c r="E57" s="600">
        <v>2.97346006E8</v>
      </c>
      <c r="F57" s="597"/>
      <c r="G57" s="597"/>
      <c r="H57" s="597"/>
      <c r="I57" s="597"/>
      <c r="J57" s="597"/>
      <c r="K57" s="597"/>
      <c r="L57" s="597"/>
      <c r="M57" s="597"/>
      <c r="N57" s="597"/>
      <c r="O57" s="597"/>
      <c r="P57" s="597"/>
      <c r="Q57" s="597"/>
      <c r="R57" s="597"/>
      <c r="S57" s="597"/>
      <c r="T57" s="597"/>
      <c r="U57" s="597"/>
      <c r="V57" s="597"/>
      <c r="W57" s="597"/>
      <c r="X57" s="597"/>
      <c r="Y57" s="597"/>
      <c r="Z57" s="597"/>
      <c r="AA57" s="597"/>
    </row>
    <row r="58">
      <c r="A58" s="598">
        <v>5700.0</v>
      </c>
      <c r="B58" s="599" t="s">
        <v>6435</v>
      </c>
      <c r="C58" s="598">
        <v>5600.0</v>
      </c>
      <c r="D58" s="597" t="str">
        <f t="shared" si="1"/>
        <v>SNOMEDCT:297347002</v>
      </c>
      <c r="E58" s="600">
        <v>2.97347002E8</v>
      </c>
      <c r="F58" s="597"/>
      <c r="G58" s="597"/>
      <c r="H58" s="597"/>
      <c r="I58" s="597"/>
      <c r="J58" s="597"/>
      <c r="K58" s="597"/>
      <c r="L58" s="597"/>
      <c r="M58" s="597"/>
      <c r="N58" s="597"/>
      <c r="O58" s="597"/>
      <c r="P58" s="597"/>
      <c r="Q58" s="597"/>
      <c r="R58" s="597"/>
      <c r="S58" s="597"/>
      <c r="T58" s="597"/>
      <c r="U58" s="597"/>
      <c r="V58" s="597"/>
      <c r="W58" s="597"/>
      <c r="X58" s="597"/>
      <c r="Y58" s="597"/>
      <c r="Z58" s="597"/>
      <c r="AA58" s="597"/>
    </row>
    <row r="59">
      <c r="A59" s="598">
        <v>5800.0</v>
      </c>
      <c r="B59" s="599" t="s">
        <v>6436</v>
      </c>
      <c r="C59" s="598">
        <v>5600.0</v>
      </c>
      <c r="D59" s="597" t="str">
        <f t="shared" si="1"/>
        <v>SNOMEDCT:297348007</v>
      </c>
      <c r="E59" s="600">
        <v>2.97348007E8</v>
      </c>
      <c r="F59" s="597"/>
      <c r="G59" s="597"/>
      <c r="H59" s="597"/>
      <c r="I59" s="597"/>
      <c r="J59" s="597"/>
      <c r="K59" s="597"/>
      <c r="L59" s="597"/>
      <c r="M59" s="597"/>
      <c r="N59" s="597"/>
      <c r="O59" s="597"/>
      <c r="P59" s="597"/>
      <c r="Q59" s="597"/>
      <c r="R59" s="597"/>
      <c r="S59" s="597"/>
      <c r="T59" s="597"/>
      <c r="U59" s="597"/>
      <c r="V59" s="597"/>
      <c r="W59" s="597"/>
      <c r="X59" s="597"/>
      <c r="Y59" s="597"/>
      <c r="Z59" s="597"/>
      <c r="AA59" s="597"/>
    </row>
    <row r="60">
      <c r="A60" s="598">
        <v>5900.0</v>
      </c>
      <c r="B60" s="599" t="s">
        <v>6437</v>
      </c>
      <c r="C60" s="598">
        <v>5600.0</v>
      </c>
      <c r="D60" s="597" t="str">
        <f t="shared" si="1"/>
        <v>SNOMEDCT:297349004</v>
      </c>
      <c r="E60" s="602">
        <v>2.97349004E8</v>
      </c>
      <c r="F60" s="597"/>
      <c r="G60" s="597"/>
      <c r="H60" s="597"/>
      <c r="I60" s="597"/>
      <c r="J60" s="597"/>
      <c r="K60" s="597"/>
      <c r="L60" s="597"/>
      <c r="M60" s="597"/>
      <c r="N60" s="597"/>
      <c r="O60" s="597"/>
      <c r="P60" s="597"/>
      <c r="Q60" s="597"/>
      <c r="R60" s="597"/>
      <c r="S60" s="597"/>
      <c r="T60" s="597"/>
      <c r="U60" s="597"/>
      <c r="V60" s="597"/>
      <c r="W60" s="597"/>
      <c r="X60" s="597"/>
      <c r="Y60" s="597"/>
      <c r="Z60" s="597"/>
      <c r="AA60" s="597"/>
    </row>
    <row r="61">
      <c r="A61" s="598">
        <v>6000.0</v>
      </c>
      <c r="B61" s="599" t="s">
        <v>6438</v>
      </c>
      <c r="C61" s="598">
        <v>5600.0</v>
      </c>
      <c r="D61" s="597" t="str">
        <f t="shared" si="1"/>
        <v>SNOMEDCT:297350004</v>
      </c>
      <c r="E61" s="602">
        <v>2.97350004E8</v>
      </c>
      <c r="F61" s="597"/>
      <c r="G61" s="597"/>
      <c r="H61" s="597"/>
      <c r="I61" s="597"/>
      <c r="J61" s="597"/>
      <c r="K61" s="597"/>
      <c r="L61" s="597"/>
      <c r="M61" s="597"/>
      <c r="N61" s="597"/>
      <c r="O61" s="597"/>
      <c r="P61" s="597"/>
      <c r="Q61" s="597"/>
      <c r="R61" s="597"/>
      <c r="S61" s="597"/>
      <c r="T61" s="597"/>
      <c r="U61" s="597"/>
      <c r="V61" s="597"/>
      <c r="W61" s="597"/>
      <c r="X61" s="597"/>
      <c r="Y61" s="597"/>
      <c r="Z61" s="597"/>
      <c r="AA61" s="597"/>
    </row>
    <row r="62">
      <c r="A62" s="598">
        <v>6100.0</v>
      </c>
      <c r="B62" s="599" t="s">
        <v>6439</v>
      </c>
      <c r="C62" s="598">
        <v>5600.0</v>
      </c>
      <c r="D62" s="597" t="str">
        <f t="shared" si="1"/>
        <v>SNOMEDCT:297351000</v>
      </c>
      <c r="E62" s="602">
        <v>2.97351E8</v>
      </c>
      <c r="F62" s="597"/>
      <c r="G62" s="597"/>
      <c r="H62" s="597"/>
      <c r="I62" s="597"/>
      <c r="J62" s="597"/>
      <c r="K62" s="597"/>
      <c r="L62" s="597"/>
      <c r="M62" s="597"/>
      <c r="N62" s="597"/>
      <c r="O62" s="597"/>
      <c r="P62" s="597"/>
      <c r="Q62" s="597"/>
      <c r="R62" s="597"/>
      <c r="S62" s="597"/>
      <c r="T62" s="597"/>
      <c r="U62" s="597"/>
      <c r="V62" s="597"/>
      <c r="W62" s="597"/>
      <c r="X62" s="597"/>
      <c r="Y62" s="597"/>
      <c r="Z62" s="597"/>
      <c r="AA62" s="597"/>
    </row>
    <row r="63">
      <c r="A63" s="598">
        <v>6200.0</v>
      </c>
      <c r="B63" s="599" t="s">
        <v>6440</v>
      </c>
      <c r="C63" s="598">
        <v>5600.0</v>
      </c>
      <c r="D63" s="597" t="str">
        <f t="shared" si="1"/>
        <v>SNOMEDCT:297352007</v>
      </c>
      <c r="E63" s="602">
        <v>2.97352007E8</v>
      </c>
      <c r="F63" s="597"/>
      <c r="G63" s="597"/>
      <c r="H63" s="597"/>
      <c r="I63" s="597"/>
      <c r="J63" s="597"/>
      <c r="K63" s="597"/>
      <c r="L63" s="597"/>
      <c r="M63" s="597"/>
      <c r="N63" s="597"/>
      <c r="O63" s="597"/>
      <c r="P63" s="597"/>
      <c r="Q63" s="597"/>
      <c r="R63" s="597"/>
      <c r="S63" s="597"/>
      <c r="T63" s="597"/>
      <c r="U63" s="597"/>
      <c r="V63" s="597"/>
      <c r="W63" s="597"/>
      <c r="X63" s="597"/>
      <c r="Y63" s="597"/>
      <c r="Z63" s="597"/>
      <c r="AA63" s="597"/>
    </row>
    <row r="64">
      <c r="A64" s="598">
        <v>6300.0</v>
      </c>
      <c r="B64" s="604" t="s">
        <v>6441</v>
      </c>
      <c r="C64" s="598">
        <v>5600.0</v>
      </c>
      <c r="D64" s="597" t="str">
        <f t="shared" si="1"/>
        <v>SNOMEDCT:297353002</v>
      </c>
      <c r="E64" s="602">
        <v>2.97353002E8</v>
      </c>
      <c r="F64" s="597"/>
      <c r="G64" s="597"/>
      <c r="H64" s="597"/>
      <c r="I64" s="597"/>
      <c r="J64" s="597"/>
      <c r="K64" s="597"/>
      <c r="L64" s="597"/>
      <c r="M64" s="597"/>
      <c r="N64" s="597"/>
      <c r="O64" s="597"/>
      <c r="P64" s="597"/>
      <c r="Q64" s="597"/>
      <c r="R64" s="597"/>
      <c r="S64" s="597"/>
      <c r="T64" s="597"/>
      <c r="U64" s="597"/>
      <c r="V64" s="597"/>
      <c r="W64" s="597"/>
      <c r="X64" s="597"/>
      <c r="Y64" s="597"/>
      <c r="Z64" s="597"/>
      <c r="AA64" s="597"/>
    </row>
    <row r="65">
      <c r="A65" s="598">
        <v>6400.0</v>
      </c>
      <c r="B65" s="599" t="s">
        <v>6442</v>
      </c>
      <c r="C65" s="598">
        <v>5600.0</v>
      </c>
      <c r="D65" s="597" t="str">
        <f t="shared" si="1"/>
        <v>SNOMEDCT:445530002</v>
      </c>
      <c r="E65" s="602">
        <v>4.45530002E8</v>
      </c>
      <c r="F65" s="597"/>
      <c r="G65" s="597"/>
      <c r="H65" s="597"/>
      <c r="I65" s="597"/>
      <c r="J65" s="597"/>
      <c r="K65" s="597"/>
      <c r="L65" s="597"/>
      <c r="M65" s="597"/>
      <c r="N65" s="597"/>
      <c r="O65" s="597"/>
      <c r="P65" s="597"/>
      <c r="Q65" s="597"/>
      <c r="R65" s="597"/>
      <c r="S65" s="597"/>
      <c r="T65" s="597"/>
      <c r="U65" s="597"/>
      <c r="V65" s="597"/>
      <c r="W65" s="597"/>
      <c r="X65" s="597"/>
      <c r="Y65" s="597"/>
      <c r="Z65" s="597"/>
      <c r="AA65" s="597"/>
    </row>
    <row r="66">
      <c r="A66" s="598">
        <v>6500.0</v>
      </c>
      <c r="B66" s="599" t="s">
        <v>6443</v>
      </c>
      <c r="C66" s="598">
        <v>5600.0</v>
      </c>
      <c r="D66" s="597" t="str">
        <f t="shared" si="1"/>
        <v>SNOMEDCT:297355009</v>
      </c>
      <c r="E66" s="602">
        <v>2.97355009E8</v>
      </c>
      <c r="F66" s="597"/>
      <c r="G66" s="597"/>
      <c r="H66" s="597"/>
      <c r="I66" s="597"/>
      <c r="J66" s="597"/>
      <c r="K66" s="597"/>
      <c r="L66" s="597"/>
      <c r="M66" s="597"/>
      <c r="N66" s="597"/>
      <c r="O66" s="597"/>
      <c r="P66" s="597"/>
      <c r="Q66" s="597"/>
      <c r="R66" s="597"/>
      <c r="S66" s="597"/>
      <c r="T66" s="597"/>
      <c r="U66" s="597"/>
      <c r="V66" s="597"/>
      <c r="W66" s="597"/>
      <c r="X66" s="597"/>
      <c r="Y66" s="597"/>
      <c r="Z66" s="597"/>
      <c r="AA66" s="597"/>
    </row>
    <row r="67">
      <c r="A67" s="598">
        <v>6600.0</v>
      </c>
      <c r="B67" s="599" t="s">
        <v>6444</v>
      </c>
      <c r="C67" s="598">
        <v>5000.0</v>
      </c>
      <c r="D67" s="597" t="str">
        <f t="shared" si="1"/>
        <v>SNOMEDCT:297356005</v>
      </c>
      <c r="E67" s="602">
        <v>2.97356005E8</v>
      </c>
      <c r="F67" s="597"/>
      <c r="G67" s="597"/>
      <c r="H67" s="597"/>
      <c r="I67" s="597"/>
      <c r="J67" s="597"/>
      <c r="K67" s="597"/>
      <c r="L67" s="597"/>
      <c r="M67" s="597"/>
      <c r="N67" s="597"/>
      <c r="O67" s="597"/>
      <c r="P67" s="597"/>
      <c r="Q67" s="597"/>
      <c r="R67" s="597"/>
      <c r="S67" s="597"/>
      <c r="T67" s="597"/>
      <c r="U67" s="597"/>
      <c r="V67" s="597"/>
      <c r="W67" s="597"/>
      <c r="X67" s="597"/>
      <c r="Y67" s="597"/>
      <c r="Z67" s="597"/>
      <c r="AA67" s="597"/>
    </row>
    <row r="68">
      <c r="A68" s="598">
        <v>6700.0</v>
      </c>
      <c r="B68" s="604" t="s">
        <v>6445</v>
      </c>
      <c r="C68" s="598">
        <v>6600.0</v>
      </c>
      <c r="D68" s="597" t="str">
        <f t="shared" si="1"/>
        <v>SNOMEDCT:297358006</v>
      </c>
      <c r="E68" s="602">
        <v>2.97358006E8</v>
      </c>
      <c r="F68" s="597"/>
      <c r="G68" s="597"/>
      <c r="H68" s="597"/>
      <c r="I68" s="597"/>
      <c r="J68" s="597"/>
      <c r="K68" s="597"/>
      <c r="L68" s="597"/>
      <c r="M68" s="597"/>
      <c r="N68" s="597"/>
      <c r="O68" s="597"/>
      <c r="P68" s="597"/>
      <c r="Q68" s="597"/>
      <c r="R68" s="597"/>
      <c r="S68" s="597"/>
      <c r="T68" s="597"/>
      <c r="U68" s="597"/>
      <c r="V68" s="597"/>
      <c r="W68" s="597"/>
      <c r="X68" s="597"/>
      <c r="Y68" s="597"/>
      <c r="Z68" s="597"/>
      <c r="AA68" s="597"/>
    </row>
    <row r="69">
      <c r="A69" s="598">
        <v>6800.0</v>
      </c>
      <c r="B69" s="599" t="s">
        <v>6446</v>
      </c>
      <c r="C69" s="598">
        <v>6600.0</v>
      </c>
      <c r="D69" s="597" t="str">
        <f t="shared" si="1"/>
        <v>SNOMEDCT:297359003</v>
      </c>
      <c r="E69" s="602">
        <v>2.97359003E8</v>
      </c>
      <c r="F69" s="597"/>
      <c r="G69" s="597"/>
      <c r="H69" s="597"/>
      <c r="I69" s="597"/>
      <c r="J69" s="597"/>
      <c r="K69" s="597"/>
      <c r="L69" s="597"/>
      <c r="M69" s="597"/>
      <c r="N69" s="597"/>
      <c r="O69" s="597"/>
      <c r="P69" s="597"/>
      <c r="Q69" s="597"/>
      <c r="R69" s="597"/>
      <c r="S69" s="597"/>
      <c r="T69" s="597"/>
      <c r="U69" s="597"/>
      <c r="V69" s="597"/>
      <c r="W69" s="597"/>
      <c r="X69" s="597"/>
      <c r="Y69" s="597"/>
      <c r="Z69" s="597"/>
      <c r="AA69" s="597"/>
    </row>
    <row r="70">
      <c r="A70" s="598">
        <v>6900.0</v>
      </c>
      <c r="B70" s="599" t="s">
        <v>6447</v>
      </c>
      <c r="C70" s="598">
        <v>6600.0</v>
      </c>
      <c r="D70" s="597" t="str">
        <f t="shared" si="1"/>
        <v>SNOMEDCT:297360008</v>
      </c>
      <c r="E70" s="602">
        <v>2.97360008E8</v>
      </c>
      <c r="F70" s="597"/>
      <c r="G70" s="597"/>
      <c r="H70" s="597"/>
      <c r="I70" s="597"/>
      <c r="J70" s="597"/>
      <c r="K70" s="597"/>
      <c r="L70" s="597"/>
      <c r="M70" s="597"/>
      <c r="N70" s="597"/>
      <c r="O70" s="597"/>
      <c r="P70" s="597"/>
      <c r="Q70" s="597"/>
      <c r="R70" s="597"/>
      <c r="S70" s="597"/>
      <c r="T70" s="597"/>
      <c r="U70" s="597"/>
      <c r="V70" s="597"/>
      <c r="W70" s="597"/>
      <c r="X70" s="597"/>
      <c r="Y70" s="597"/>
      <c r="Z70" s="597"/>
      <c r="AA70" s="597"/>
    </row>
    <row r="71">
      <c r="A71" s="598">
        <v>7000.0</v>
      </c>
      <c r="B71" s="599" t="s">
        <v>6448</v>
      </c>
      <c r="C71" s="598">
        <v>5000.0</v>
      </c>
      <c r="D71" s="597" t="str">
        <f t="shared" si="1"/>
        <v>SNOMEDCT:297361007</v>
      </c>
      <c r="E71" s="600">
        <v>2.97361007E8</v>
      </c>
      <c r="F71" s="597"/>
      <c r="G71" s="597"/>
      <c r="H71" s="597"/>
      <c r="I71" s="597"/>
      <c r="J71" s="597"/>
      <c r="K71" s="597"/>
      <c r="L71" s="597"/>
      <c r="M71" s="597"/>
      <c r="N71" s="597"/>
      <c r="O71" s="597"/>
      <c r="P71" s="597"/>
      <c r="Q71" s="597"/>
      <c r="R71" s="597"/>
      <c r="S71" s="597"/>
      <c r="T71" s="597"/>
      <c r="U71" s="597"/>
      <c r="V71" s="597"/>
      <c r="W71" s="597"/>
      <c r="X71" s="597"/>
      <c r="Y71" s="597"/>
      <c r="Z71" s="597"/>
      <c r="AA71" s="597"/>
    </row>
    <row r="72">
      <c r="A72" s="598">
        <v>7100.0</v>
      </c>
      <c r="B72" s="599" t="s">
        <v>6449</v>
      </c>
      <c r="C72" s="598">
        <v>7000.0</v>
      </c>
      <c r="D72" s="597" t="str">
        <f t="shared" si="1"/>
        <v>SNOMEDCT:297362000</v>
      </c>
      <c r="E72" s="602">
        <v>2.97362E8</v>
      </c>
      <c r="F72" s="597"/>
      <c r="G72" s="597"/>
      <c r="H72" s="597"/>
      <c r="I72" s="597"/>
      <c r="J72" s="597"/>
      <c r="K72" s="597"/>
      <c r="L72" s="597"/>
      <c r="M72" s="597"/>
      <c r="N72" s="597"/>
      <c r="O72" s="597"/>
      <c r="P72" s="597"/>
      <c r="Q72" s="597"/>
      <c r="R72" s="597"/>
      <c r="S72" s="597"/>
      <c r="T72" s="597"/>
      <c r="U72" s="597"/>
      <c r="V72" s="597"/>
      <c r="W72" s="597"/>
      <c r="X72" s="597"/>
      <c r="Y72" s="597"/>
      <c r="Z72" s="597"/>
      <c r="AA72" s="597"/>
    </row>
    <row r="73">
      <c r="A73" s="598">
        <v>7200.0</v>
      </c>
      <c r="B73" s="599" t="s">
        <v>6450</v>
      </c>
      <c r="C73" s="598">
        <v>7000.0</v>
      </c>
      <c r="D73" s="597" t="str">
        <f t="shared" si="1"/>
        <v>SNOMEDCT:297363005</v>
      </c>
      <c r="E73" s="602">
        <v>2.97363005E8</v>
      </c>
      <c r="F73" s="597"/>
      <c r="G73" s="597"/>
      <c r="H73" s="597"/>
      <c r="I73" s="597"/>
      <c r="J73" s="597"/>
      <c r="K73" s="597"/>
      <c r="L73" s="597"/>
      <c r="M73" s="597"/>
      <c r="N73" s="597"/>
      <c r="O73" s="597"/>
      <c r="P73" s="597"/>
      <c r="Q73" s="597"/>
      <c r="R73" s="597"/>
      <c r="S73" s="597"/>
      <c r="T73" s="597"/>
      <c r="U73" s="597"/>
      <c r="V73" s="597"/>
      <c r="W73" s="597"/>
      <c r="X73" s="597"/>
      <c r="Y73" s="597"/>
      <c r="Z73" s="597"/>
      <c r="AA73" s="597"/>
    </row>
    <row r="74">
      <c r="A74" s="598">
        <v>7300.0</v>
      </c>
      <c r="B74" s="599" t="s">
        <v>6451</v>
      </c>
      <c r="C74" s="598">
        <v>7000.0</v>
      </c>
      <c r="D74" s="597" t="str">
        <f t="shared" si="1"/>
        <v>SNOMEDCT:297364004</v>
      </c>
      <c r="E74" s="602">
        <v>2.97364004E8</v>
      </c>
      <c r="F74" s="597"/>
      <c r="G74" s="597"/>
      <c r="H74" s="597"/>
      <c r="I74" s="597"/>
      <c r="J74" s="597"/>
      <c r="K74" s="597"/>
      <c r="L74" s="597"/>
      <c r="M74" s="597"/>
      <c r="N74" s="597"/>
      <c r="O74" s="597"/>
      <c r="P74" s="597"/>
      <c r="Q74" s="597"/>
      <c r="R74" s="597"/>
      <c r="S74" s="597"/>
      <c r="T74" s="597"/>
      <c r="U74" s="597"/>
      <c r="V74" s="597"/>
      <c r="W74" s="597"/>
      <c r="X74" s="597"/>
      <c r="Y74" s="597"/>
      <c r="Z74" s="597"/>
      <c r="AA74" s="597"/>
    </row>
    <row r="75">
      <c r="A75" s="598">
        <v>7400.0</v>
      </c>
      <c r="B75" s="599" t="s">
        <v>6452</v>
      </c>
      <c r="C75" s="598">
        <v>5000.0</v>
      </c>
      <c r="D75" s="597" t="str">
        <f t="shared" si="1"/>
        <v>SNOMEDCT:297365003</v>
      </c>
      <c r="E75" s="602">
        <v>2.97365003E8</v>
      </c>
      <c r="F75" s="597"/>
      <c r="G75" s="597"/>
      <c r="H75" s="597"/>
      <c r="I75" s="597"/>
      <c r="J75" s="597"/>
      <c r="K75" s="597"/>
      <c r="L75" s="597"/>
      <c r="M75" s="597"/>
      <c r="N75" s="597"/>
      <c r="O75" s="597"/>
      <c r="P75" s="597"/>
      <c r="Q75" s="597"/>
      <c r="R75" s="597"/>
      <c r="S75" s="597"/>
      <c r="T75" s="597"/>
      <c r="U75" s="597"/>
      <c r="V75" s="597"/>
      <c r="W75" s="597"/>
      <c r="X75" s="597"/>
      <c r="Y75" s="597"/>
      <c r="Z75" s="597"/>
      <c r="AA75" s="597"/>
    </row>
    <row r="76">
      <c r="A76" s="598">
        <v>7500.0</v>
      </c>
      <c r="B76" s="599" t="s">
        <v>6453</v>
      </c>
      <c r="C76" s="597"/>
      <c r="D76" s="597" t="str">
        <f t="shared" si="1"/>
        <v>SNOMEDCT:297636003</v>
      </c>
      <c r="E76" s="600">
        <v>2.97636003E8</v>
      </c>
      <c r="F76" s="597"/>
      <c r="G76" s="597"/>
      <c r="H76" s="597"/>
      <c r="I76" s="597"/>
      <c r="J76" s="597"/>
      <c r="K76" s="597"/>
      <c r="L76" s="597"/>
      <c r="M76" s="597"/>
      <c r="N76" s="597"/>
      <c r="O76" s="597"/>
      <c r="P76" s="597"/>
      <c r="Q76" s="597"/>
      <c r="R76" s="597"/>
      <c r="S76" s="597"/>
      <c r="T76" s="597"/>
      <c r="U76" s="597"/>
      <c r="V76" s="597"/>
      <c r="W76" s="597"/>
      <c r="X76" s="597"/>
      <c r="Y76" s="597"/>
      <c r="Z76" s="597"/>
      <c r="AA76" s="597"/>
    </row>
    <row r="77">
      <c r="A77" s="598">
        <v>7600.0</v>
      </c>
      <c r="B77" s="599" t="s">
        <v>6454</v>
      </c>
      <c r="C77" s="597"/>
      <c r="D77" s="597" t="str">
        <f t="shared" si="1"/>
        <v>SNOMEDCT:297366002</v>
      </c>
      <c r="E77" s="600">
        <v>2.97366002E8</v>
      </c>
      <c r="F77" s="597"/>
      <c r="G77" s="597"/>
      <c r="H77" s="597"/>
      <c r="I77" s="597"/>
      <c r="J77" s="597"/>
      <c r="K77" s="597"/>
      <c r="L77" s="597"/>
      <c r="M77" s="597"/>
      <c r="N77" s="597"/>
      <c r="O77" s="597"/>
      <c r="P77" s="597"/>
      <c r="Q77" s="597"/>
      <c r="R77" s="597"/>
      <c r="S77" s="597"/>
      <c r="T77" s="597"/>
      <c r="U77" s="597"/>
      <c r="V77" s="597"/>
      <c r="W77" s="597"/>
      <c r="X77" s="597"/>
      <c r="Y77" s="597"/>
      <c r="Z77" s="597"/>
      <c r="AA77" s="597"/>
    </row>
    <row r="78">
      <c r="A78" s="598">
        <v>7700.0</v>
      </c>
      <c r="B78" s="599" t="s">
        <v>6455</v>
      </c>
      <c r="C78" s="598">
        <v>7600.0</v>
      </c>
      <c r="D78" s="597" t="str">
        <f t="shared" si="1"/>
        <v>SNOMEDCT:297367006</v>
      </c>
      <c r="E78" s="600">
        <v>2.97367006E8</v>
      </c>
      <c r="F78" s="597"/>
      <c r="G78" s="597"/>
      <c r="H78" s="597"/>
      <c r="I78" s="597"/>
      <c r="J78" s="597"/>
      <c r="K78" s="597"/>
      <c r="L78" s="597"/>
      <c r="M78" s="597"/>
      <c r="N78" s="597"/>
      <c r="O78" s="597"/>
      <c r="P78" s="597"/>
      <c r="Q78" s="597"/>
      <c r="R78" s="597"/>
      <c r="S78" s="597"/>
      <c r="T78" s="597"/>
      <c r="U78" s="597"/>
      <c r="V78" s="597"/>
      <c r="W78" s="597"/>
      <c r="X78" s="597"/>
      <c r="Y78" s="597"/>
      <c r="Z78" s="597"/>
      <c r="AA78" s="597"/>
    </row>
    <row r="79">
      <c r="A79" s="598">
        <v>7800.0</v>
      </c>
      <c r="B79" s="599" t="s">
        <v>6456</v>
      </c>
      <c r="C79" s="598">
        <v>7600.0</v>
      </c>
      <c r="D79" s="597" t="str">
        <f t="shared" si="1"/>
        <v>SNOMEDCT:297368001</v>
      </c>
      <c r="E79" s="602">
        <v>2.97368001E8</v>
      </c>
      <c r="F79" s="597"/>
      <c r="G79" s="597"/>
      <c r="H79" s="597"/>
      <c r="I79" s="597"/>
      <c r="J79" s="597"/>
      <c r="K79" s="597"/>
      <c r="L79" s="597"/>
      <c r="M79" s="597"/>
      <c r="N79" s="597"/>
      <c r="O79" s="597"/>
      <c r="P79" s="597"/>
      <c r="Q79" s="597"/>
      <c r="R79" s="597"/>
      <c r="S79" s="597"/>
      <c r="T79" s="597"/>
      <c r="U79" s="597"/>
      <c r="V79" s="597"/>
      <c r="W79" s="597"/>
      <c r="X79" s="597"/>
      <c r="Y79" s="597"/>
      <c r="Z79" s="597"/>
      <c r="AA79" s="597"/>
    </row>
    <row r="80">
      <c r="A80" s="598">
        <v>7900.0</v>
      </c>
      <c r="B80" s="599" t="s">
        <v>6457</v>
      </c>
      <c r="C80" s="598">
        <v>7600.0</v>
      </c>
      <c r="D80" s="597" t="str">
        <f t="shared" si="1"/>
        <v>SNOMEDCT:297369009</v>
      </c>
      <c r="E80" s="602">
        <v>2.97369009E8</v>
      </c>
      <c r="F80" s="597"/>
      <c r="G80" s="597"/>
      <c r="H80" s="597"/>
      <c r="I80" s="597"/>
      <c r="J80" s="597"/>
      <c r="K80" s="597"/>
      <c r="L80" s="597"/>
      <c r="M80" s="597"/>
      <c r="N80" s="597"/>
      <c r="O80" s="597"/>
      <c r="P80" s="597"/>
      <c r="Q80" s="597"/>
      <c r="R80" s="597"/>
      <c r="S80" s="597"/>
      <c r="T80" s="597"/>
      <c r="U80" s="597"/>
      <c r="V80" s="597"/>
      <c r="W80" s="597"/>
      <c r="X80" s="597"/>
      <c r="Y80" s="597"/>
      <c r="Z80" s="597"/>
      <c r="AA80" s="597"/>
    </row>
    <row r="81">
      <c r="A81" s="598">
        <v>8000.0</v>
      </c>
      <c r="B81" s="599" t="s">
        <v>6458</v>
      </c>
      <c r="C81" s="598">
        <v>53500.0</v>
      </c>
      <c r="D81" s="597" t="str">
        <f t="shared" si="1"/>
        <v>SNOMEDCT:297370005</v>
      </c>
      <c r="E81" s="600">
        <v>2.97370005E8</v>
      </c>
      <c r="F81" s="597"/>
      <c r="G81" s="597"/>
      <c r="H81" s="597"/>
      <c r="I81" s="597"/>
      <c r="J81" s="597"/>
      <c r="K81" s="597"/>
      <c r="L81" s="597"/>
      <c r="M81" s="597"/>
      <c r="N81" s="597"/>
      <c r="O81" s="597"/>
      <c r="P81" s="597"/>
      <c r="Q81" s="597"/>
      <c r="R81" s="597"/>
      <c r="S81" s="597"/>
      <c r="T81" s="597"/>
      <c r="U81" s="597"/>
      <c r="V81" s="597"/>
      <c r="W81" s="597"/>
      <c r="X81" s="597"/>
      <c r="Y81" s="597"/>
      <c r="Z81" s="597"/>
      <c r="AA81" s="597"/>
    </row>
    <row r="82">
      <c r="A82" s="598">
        <v>8100.0</v>
      </c>
      <c r="B82" s="599" t="s">
        <v>6459</v>
      </c>
      <c r="C82" s="598">
        <v>8000.0</v>
      </c>
      <c r="D82" s="597" t="str">
        <f t="shared" si="1"/>
        <v>SNOMEDCT:297371009</v>
      </c>
      <c r="E82" s="600">
        <v>2.97371009E8</v>
      </c>
      <c r="F82" s="597"/>
      <c r="G82" s="597"/>
      <c r="H82" s="597"/>
      <c r="I82" s="597"/>
      <c r="J82" s="597"/>
      <c r="K82" s="597"/>
      <c r="L82" s="597"/>
      <c r="M82" s="597"/>
      <c r="N82" s="597"/>
      <c r="O82" s="597"/>
      <c r="P82" s="597"/>
      <c r="Q82" s="597"/>
      <c r="R82" s="597"/>
      <c r="S82" s="597"/>
      <c r="T82" s="597"/>
      <c r="U82" s="597"/>
      <c r="V82" s="597"/>
      <c r="W82" s="597"/>
      <c r="X82" s="597"/>
      <c r="Y82" s="597"/>
      <c r="Z82" s="597"/>
      <c r="AA82" s="597"/>
    </row>
    <row r="83">
      <c r="A83" s="598">
        <v>8200.0</v>
      </c>
      <c r="B83" s="599" t="s">
        <v>6460</v>
      </c>
      <c r="C83" s="598">
        <v>8000.0</v>
      </c>
      <c r="D83" s="597" t="str">
        <f t="shared" si="1"/>
        <v>SNOMEDCT:297372002</v>
      </c>
      <c r="E83" s="602">
        <v>2.97372002E8</v>
      </c>
      <c r="F83" s="597"/>
      <c r="G83" s="597"/>
      <c r="H83" s="597"/>
      <c r="I83" s="597"/>
      <c r="J83" s="597"/>
      <c r="K83" s="597"/>
      <c r="L83" s="597"/>
      <c r="M83" s="597"/>
      <c r="N83" s="597"/>
      <c r="O83" s="597"/>
      <c r="P83" s="597"/>
      <c r="Q83" s="597"/>
      <c r="R83" s="597"/>
      <c r="S83" s="597"/>
      <c r="T83" s="597"/>
      <c r="U83" s="597"/>
      <c r="V83" s="597"/>
      <c r="W83" s="597"/>
      <c r="X83" s="597"/>
      <c r="Y83" s="597"/>
      <c r="Z83" s="597"/>
      <c r="AA83" s="597"/>
    </row>
    <row r="84">
      <c r="A84" s="598">
        <v>8300.0</v>
      </c>
      <c r="B84" s="599" t="s">
        <v>6461</v>
      </c>
      <c r="C84" s="597"/>
      <c r="D84" s="597" t="str">
        <f t="shared" si="1"/>
        <v>SNOMEDCT:708035009</v>
      </c>
      <c r="E84" s="600">
        <v>7.08035009E8</v>
      </c>
      <c r="F84" s="597"/>
      <c r="G84" s="597"/>
      <c r="H84" s="597"/>
      <c r="I84" s="597"/>
      <c r="J84" s="597"/>
      <c r="K84" s="597"/>
      <c r="L84" s="597"/>
      <c r="M84" s="597"/>
      <c r="N84" s="597"/>
      <c r="O84" s="597"/>
      <c r="P84" s="597"/>
      <c r="Q84" s="597"/>
      <c r="R84" s="597"/>
      <c r="S84" s="597"/>
      <c r="T84" s="597"/>
      <c r="U84" s="597"/>
      <c r="V84" s="597"/>
      <c r="W84" s="597"/>
      <c r="X84" s="597"/>
      <c r="Y84" s="597"/>
      <c r="Z84" s="597"/>
      <c r="AA84" s="597"/>
    </row>
    <row r="85">
      <c r="A85" s="598">
        <v>8400.0</v>
      </c>
      <c r="B85" s="604" t="s">
        <v>6462</v>
      </c>
      <c r="C85" s="597"/>
      <c r="D85" s="597" t="str">
        <f t="shared" si="1"/>
        <v>SNOMEDCT:297637007</v>
      </c>
      <c r="E85" s="600">
        <v>2.97637007E8</v>
      </c>
      <c r="F85" s="597"/>
      <c r="G85" s="597"/>
      <c r="H85" s="597"/>
      <c r="I85" s="597"/>
      <c r="J85" s="597"/>
      <c r="K85" s="597"/>
      <c r="L85" s="597"/>
      <c r="M85" s="597"/>
      <c r="N85" s="597"/>
      <c r="O85" s="597"/>
      <c r="P85" s="597"/>
      <c r="Q85" s="597"/>
      <c r="R85" s="597"/>
      <c r="S85" s="597"/>
      <c r="T85" s="597"/>
      <c r="U85" s="597"/>
      <c r="V85" s="597"/>
      <c r="W85" s="597"/>
      <c r="X85" s="597"/>
      <c r="Y85" s="597"/>
      <c r="Z85" s="597"/>
      <c r="AA85" s="597"/>
    </row>
    <row r="86">
      <c r="A86" s="598">
        <v>8500.0</v>
      </c>
      <c r="B86" s="599" t="s">
        <v>6463</v>
      </c>
      <c r="C86" s="597"/>
      <c r="D86" s="597" t="str">
        <f t="shared" si="1"/>
        <v>SNOMEDCT:445510001</v>
      </c>
      <c r="E86" s="600">
        <v>4.45510001E8</v>
      </c>
      <c r="F86" s="597"/>
      <c r="G86" s="597"/>
      <c r="H86" s="597"/>
      <c r="I86" s="597"/>
      <c r="J86" s="597"/>
      <c r="K86" s="597"/>
      <c r="L86" s="597"/>
      <c r="M86" s="597"/>
      <c r="N86" s="597"/>
      <c r="O86" s="597"/>
      <c r="P86" s="597"/>
      <c r="Q86" s="597"/>
      <c r="R86" s="597"/>
      <c r="S86" s="597"/>
      <c r="T86" s="597"/>
      <c r="U86" s="597"/>
      <c r="V86" s="597"/>
      <c r="W86" s="597"/>
      <c r="X86" s="597"/>
      <c r="Y86" s="597"/>
      <c r="Z86" s="597"/>
      <c r="AA86" s="597"/>
    </row>
    <row r="87">
      <c r="A87" s="598">
        <v>8600.0</v>
      </c>
      <c r="B87" s="599" t="s">
        <v>6464</v>
      </c>
      <c r="C87" s="597"/>
      <c r="D87" s="597" t="str">
        <f t="shared" si="1"/>
        <v>SNOMEDCT:440684009</v>
      </c>
      <c r="E87" s="600">
        <v>4.40684009E8</v>
      </c>
      <c r="F87" s="597"/>
      <c r="G87" s="597"/>
      <c r="H87" s="597"/>
      <c r="I87" s="597"/>
      <c r="J87" s="597"/>
      <c r="K87" s="597"/>
      <c r="L87" s="597"/>
      <c r="M87" s="597"/>
      <c r="N87" s="597"/>
      <c r="O87" s="597"/>
      <c r="P87" s="597"/>
      <c r="Q87" s="597"/>
      <c r="R87" s="597"/>
      <c r="S87" s="597"/>
      <c r="T87" s="597"/>
      <c r="U87" s="597"/>
      <c r="V87" s="597"/>
      <c r="W87" s="597"/>
      <c r="X87" s="597"/>
      <c r="Y87" s="597"/>
      <c r="Z87" s="597"/>
      <c r="AA87" s="597"/>
    </row>
    <row r="88">
      <c r="A88" s="598">
        <v>8700.0</v>
      </c>
      <c r="B88" s="599" t="s">
        <v>6465</v>
      </c>
      <c r="C88" s="606">
        <v>82000.0</v>
      </c>
      <c r="D88" s="597" t="str">
        <f t="shared" si="1"/>
        <v>SNOMEDCT:704541003</v>
      </c>
      <c r="E88" s="600">
        <v>7.04541003E8</v>
      </c>
      <c r="F88" s="597"/>
      <c r="G88" s="597"/>
      <c r="H88" s="597"/>
      <c r="I88" s="597"/>
      <c r="J88" s="597"/>
      <c r="K88" s="597"/>
      <c r="L88" s="597"/>
      <c r="M88" s="597"/>
      <c r="N88" s="597"/>
      <c r="O88" s="597"/>
      <c r="P88" s="597"/>
      <c r="Q88" s="597"/>
      <c r="R88" s="597"/>
      <c r="S88" s="597"/>
      <c r="T88" s="597"/>
      <c r="U88" s="597"/>
      <c r="V88" s="597"/>
      <c r="W88" s="597"/>
      <c r="X88" s="597"/>
      <c r="Y88" s="597"/>
      <c r="Z88" s="597"/>
      <c r="AA88" s="597"/>
    </row>
    <row r="89">
      <c r="A89" s="598">
        <v>8800.0</v>
      </c>
      <c r="B89" s="599" t="s">
        <v>6466</v>
      </c>
      <c r="C89" s="597"/>
      <c r="D89" s="597" t="str">
        <f t="shared" si="1"/>
        <v>SNOMEDCT:297639005</v>
      </c>
      <c r="E89" s="600">
        <v>2.97639005E8</v>
      </c>
      <c r="F89" s="597"/>
      <c r="G89" s="597"/>
      <c r="H89" s="597"/>
      <c r="I89" s="597"/>
      <c r="J89" s="597"/>
      <c r="K89" s="597"/>
      <c r="L89" s="597"/>
      <c r="M89" s="597"/>
      <c r="N89" s="597"/>
      <c r="O89" s="597"/>
      <c r="P89" s="597"/>
      <c r="Q89" s="597"/>
      <c r="R89" s="597"/>
      <c r="S89" s="597"/>
      <c r="T89" s="597"/>
      <c r="U89" s="597"/>
      <c r="V89" s="597"/>
      <c r="W89" s="597"/>
      <c r="X89" s="597"/>
      <c r="Y89" s="597"/>
      <c r="Z89" s="597"/>
      <c r="AA89" s="597"/>
    </row>
    <row r="90">
      <c r="A90" s="598">
        <v>8900.0</v>
      </c>
      <c r="B90" s="604" t="s">
        <v>6467</v>
      </c>
      <c r="C90" s="597"/>
      <c r="D90" s="597" t="str">
        <f t="shared" si="1"/>
        <v>SNOMEDCT:297373007</v>
      </c>
      <c r="E90" s="600">
        <v>2.97373007E8</v>
      </c>
      <c r="F90" s="597"/>
      <c r="G90" s="597"/>
      <c r="H90" s="597"/>
      <c r="I90" s="597"/>
      <c r="J90" s="597"/>
      <c r="K90" s="597"/>
      <c r="L90" s="597"/>
      <c r="M90" s="597"/>
      <c r="N90" s="597"/>
      <c r="O90" s="597"/>
      <c r="P90" s="597"/>
      <c r="Q90" s="597"/>
      <c r="R90" s="597"/>
      <c r="S90" s="597"/>
      <c r="T90" s="597"/>
      <c r="U90" s="597"/>
      <c r="V90" s="597"/>
      <c r="W90" s="597"/>
      <c r="X90" s="597"/>
      <c r="Y90" s="597"/>
      <c r="Z90" s="597"/>
      <c r="AA90" s="597"/>
    </row>
    <row r="91">
      <c r="A91" s="598">
        <v>9000.0</v>
      </c>
      <c r="B91" s="599" t="s">
        <v>6468</v>
      </c>
      <c r="C91" s="598">
        <v>8900.0</v>
      </c>
      <c r="D91" s="597" t="str">
        <f t="shared" si="1"/>
        <v>SNOMEDCT:297374001</v>
      </c>
      <c r="E91" s="600">
        <v>2.97374001E8</v>
      </c>
      <c r="F91" s="597"/>
      <c r="G91" s="597"/>
      <c r="H91" s="597"/>
      <c r="I91" s="597"/>
      <c r="J91" s="597"/>
      <c r="K91" s="597"/>
      <c r="L91" s="597"/>
      <c r="M91" s="597"/>
      <c r="N91" s="597"/>
      <c r="O91" s="597"/>
      <c r="P91" s="597"/>
      <c r="Q91" s="597"/>
      <c r="R91" s="597"/>
      <c r="S91" s="597"/>
      <c r="T91" s="597"/>
      <c r="U91" s="597"/>
      <c r="V91" s="597"/>
      <c r="W91" s="597"/>
      <c r="X91" s="597"/>
      <c r="Y91" s="597"/>
      <c r="Z91" s="597"/>
      <c r="AA91" s="597"/>
    </row>
    <row r="92">
      <c r="A92" s="598">
        <v>9100.0</v>
      </c>
      <c r="B92" s="599" t="s">
        <v>6469</v>
      </c>
      <c r="C92" s="598">
        <v>9000.0</v>
      </c>
      <c r="D92" s="597" t="str">
        <f t="shared" si="1"/>
        <v>SNOMEDCT:297375000</v>
      </c>
      <c r="E92" s="600">
        <v>2.97375E8</v>
      </c>
      <c r="F92" s="597"/>
      <c r="G92" s="597"/>
      <c r="H92" s="597"/>
      <c r="I92" s="597"/>
      <c r="J92" s="597"/>
      <c r="K92" s="597"/>
      <c r="L92" s="597"/>
      <c r="M92" s="597"/>
      <c r="N92" s="597"/>
      <c r="O92" s="597"/>
      <c r="P92" s="597"/>
      <c r="Q92" s="597"/>
      <c r="R92" s="597"/>
      <c r="S92" s="597"/>
      <c r="T92" s="597"/>
      <c r="U92" s="597"/>
      <c r="V92" s="597"/>
      <c r="W92" s="597"/>
      <c r="X92" s="597"/>
      <c r="Y92" s="597"/>
      <c r="Z92" s="597"/>
      <c r="AA92" s="597"/>
    </row>
    <row r="93">
      <c r="A93" s="598">
        <v>9200.0</v>
      </c>
      <c r="B93" s="604" t="s">
        <v>6470</v>
      </c>
      <c r="C93" s="598">
        <v>9000.0</v>
      </c>
      <c r="D93" s="597" t="str">
        <f t="shared" si="1"/>
        <v>SNOMEDCT:297376004</v>
      </c>
      <c r="E93" s="600">
        <v>2.97376004E8</v>
      </c>
      <c r="F93" s="597"/>
      <c r="G93" s="597"/>
      <c r="H93" s="597"/>
      <c r="I93" s="597"/>
      <c r="J93" s="597"/>
      <c r="K93" s="597"/>
      <c r="L93" s="597"/>
      <c r="M93" s="597"/>
      <c r="N93" s="597"/>
      <c r="O93" s="597"/>
      <c r="P93" s="597"/>
      <c r="Q93" s="597"/>
      <c r="R93" s="597"/>
      <c r="S93" s="597"/>
      <c r="T93" s="597"/>
      <c r="U93" s="597"/>
      <c r="V93" s="597"/>
      <c r="W93" s="597"/>
      <c r="X93" s="597"/>
      <c r="Y93" s="597"/>
      <c r="Z93" s="597"/>
      <c r="AA93" s="597"/>
    </row>
    <row r="94">
      <c r="A94" s="598">
        <v>9300.0</v>
      </c>
      <c r="B94" s="599" t="s">
        <v>6471</v>
      </c>
      <c r="C94" s="598">
        <v>9000.0</v>
      </c>
      <c r="D94" s="597" t="str">
        <f t="shared" si="1"/>
        <v>SNOMEDCT:297377008</v>
      </c>
      <c r="E94" s="602">
        <v>2.97377008E8</v>
      </c>
      <c r="F94" s="597"/>
      <c r="G94" s="597"/>
      <c r="H94" s="597"/>
      <c r="I94" s="597"/>
      <c r="J94" s="597"/>
      <c r="K94" s="597"/>
      <c r="L94" s="597"/>
      <c r="M94" s="597"/>
      <c r="N94" s="597"/>
      <c r="O94" s="597"/>
      <c r="P94" s="597"/>
      <c r="Q94" s="597"/>
      <c r="R94" s="597"/>
      <c r="S94" s="597"/>
      <c r="T94" s="597"/>
      <c r="U94" s="597"/>
      <c r="V94" s="597"/>
      <c r="W94" s="597"/>
      <c r="X94" s="597"/>
      <c r="Y94" s="597"/>
      <c r="Z94" s="597"/>
      <c r="AA94" s="597"/>
    </row>
    <row r="95">
      <c r="A95" s="598">
        <v>9400.0</v>
      </c>
      <c r="B95" s="604" t="s">
        <v>6472</v>
      </c>
      <c r="C95" s="598">
        <v>9000.0</v>
      </c>
      <c r="D95" s="597" t="str">
        <f t="shared" si="1"/>
        <v>SNOMEDCT:297378003</v>
      </c>
      <c r="E95" s="602">
        <v>2.97378003E8</v>
      </c>
      <c r="F95" s="597"/>
      <c r="G95" s="597"/>
      <c r="H95" s="597"/>
      <c r="I95" s="597"/>
      <c r="J95" s="597"/>
      <c r="K95" s="597"/>
      <c r="L95" s="597"/>
      <c r="M95" s="597"/>
      <c r="N95" s="597"/>
      <c r="O95" s="597"/>
      <c r="P95" s="597"/>
      <c r="Q95" s="597"/>
      <c r="R95" s="597"/>
      <c r="S95" s="597"/>
      <c r="T95" s="597"/>
      <c r="U95" s="597"/>
      <c r="V95" s="597"/>
      <c r="W95" s="597"/>
      <c r="X95" s="597"/>
      <c r="Y95" s="597"/>
      <c r="Z95" s="597"/>
      <c r="AA95" s="597"/>
    </row>
    <row r="96">
      <c r="A96" s="598">
        <v>9500.0</v>
      </c>
      <c r="B96" s="599" t="s">
        <v>6473</v>
      </c>
      <c r="C96" s="598">
        <v>9000.0</v>
      </c>
      <c r="D96" s="597" t="str">
        <f t="shared" si="1"/>
        <v>SNOMEDCT:297379006</v>
      </c>
      <c r="E96" s="602">
        <v>2.97379006E8</v>
      </c>
      <c r="F96" s="597"/>
      <c r="G96" s="597"/>
      <c r="H96" s="597"/>
      <c r="I96" s="597"/>
      <c r="J96" s="597"/>
      <c r="K96" s="597"/>
      <c r="L96" s="597"/>
      <c r="M96" s="597"/>
      <c r="N96" s="597"/>
      <c r="O96" s="597"/>
      <c r="P96" s="597"/>
      <c r="Q96" s="597"/>
      <c r="R96" s="597"/>
      <c r="S96" s="597"/>
      <c r="T96" s="597"/>
      <c r="U96" s="597"/>
      <c r="V96" s="597"/>
      <c r="W96" s="597"/>
      <c r="X96" s="597"/>
      <c r="Y96" s="597"/>
      <c r="Z96" s="597"/>
      <c r="AA96" s="597"/>
    </row>
    <row r="97">
      <c r="A97" s="598">
        <v>9600.0</v>
      </c>
      <c r="B97" s="599" t="s">
        <v>6474</v>
      </c>
      <c r="C97" s="598">
        <v>8900.0</v>
      </c>
      <c r="D97" s="597" t="str">
        <f t="shared" si="1"/>
        <v>SNOMEDCT:297380009</v>
      </c>
      <c r="E97" s="600">
        <v>2.97380009E8</v>
      </c>
      <c r="F97" s="597"/>
      <c r="G97" s="597"/>
      <c r="H97" s="597"/>
      <c r="I97" s="597"/>
      <c r="J97" s="597"/>
      <c r="K97" s="597"/>
      <c r="L97" s="597"/>
      <c r="M97" s="597"/>
      <c r="N97" s="597"/>
      <c r="O97" s="597"/>
      <c r="P97" s="597"/>
      <c r="Q97" s="597"/>
      <c r="R97" s="597"/>
      <c r="S97" s="597"/>
      <c r="T97" s="597"/>
      <c r="U97" s="597"/>
      <c r="V97" s="597"/>
      <c r="W97" s="597"/>
      <c r="X97" s="597"/>
      <c r="Y97" s="597"/>
      <c r="Z97" s="597"/>
      <c r="AA97" s="597"/>
    </row>
    <row r="98">
      <c r="A98" s="598">
        <v>9700.0</v>
      </c>
      <c r="B98" s="599" t="s">
        <v>6475</v>
      </c>
      <c r="C98" s="598">
        <v>9600.0</v>
      </c>
      <c r="D98" s="597" t="str">
        <f t="shared" si="1"/>
        <v>SNOMEDCT:297381008</v>
      </c>
      <c r="E98" s="600">
        <v>2.97381008E8</v>
      </c>
      <c r="F98" s="597"/>
      <c r="G98" s="597"/>
      <c r="H98" s="597"/>
      <c r="I98" s="597"/>
      <c r="J98" s="597"/>
      <c r="K98" s="597"/>
      <c r="L98" s="597"/>
      <c r="M98" s="597"/>
      <c r="N98" s="597"/>
      <c r="O98" s="597"/>
      <c r="P98" s="597"/>
      <c r="Q98" s="597"/>
      <c r="R98" s="597"/>
      <c r="S98" s="597"/>
      <c r="T98" s="597"/>
      <c r="U98" s="597"/>
      <c r="V98" s="597"/>
      <c r="W98" s="597"/>
      <c r="X98" s="597"/>
      <c r="Y98" s="597"/>
      <c r="Z98" s="597"/>
      <c r="AA98" s="597"/>
    </row>
    <row r="99">
      <c r="A99" s="598">
        <v>9800.0</v>
      </c>
      <c r="B99" s="599" t="s">
        <v>6476</v>
      </c>
      <c r="C99" s="598">
        <v>9600.0</v>
      </c>
      <c r="D99" s="597" t="str">
        <f t="shared" si="1"/>
        <v>SNOMEDCT:297382001</v>
      </c>
      <c r="E99" s="602">
        <v>2.97382001E8</v>
      </c>
      <c r="F99" s="597"/>
      <c r="G99" s="597"/>
      <c r="H99" s="597"/>
      <c r="I99" s="597"/>
      <c r="J99" s="597"/>
      <c r="K99" s="597"/>
      <c r="L99" s="597"/>
      <c r="M99" s="597"/>
      <c r="N99" s="597"/>
      <c r="O99" s="597"/>
      <c r="P99" s="597"/>
      <c r="Q99" s="597"/>
      <c r="R99" s="597"/>
      <c r="S99" s="597"/>
      <c r="T99" s="597"/>
      <c r="U99" s="597"/>
      <c r="V99" s="597"/>
      <c r="W99" s="597"/>
      <c r="X99" s="597"/>
      <c r="Y99" s="597"/>
      <c r="Z99" s="597"/>
      <c r="AA99" s="597"/>
    </row>
    <row r="100">
      <c r="A100" s="598">
        <v>9900.0</v>
      </c>
      <c r="B100" s="599" t="s">
        <v>6477</v>
      </c>
      <c r="C100" s="598">
        <v>8900.0</v>
      </c>
      <c r="D100" s="597" t="str">
        <f t="shared" si="1"/>
        <v>SNOMEDCT:297383006</v>
      </c>
      <c r="E100" s="602">
        <v>2.97383006E8</v>
      </c>
      <c r="F100" s="597"/>
      <c r="G100" s="597"/>
      <c r="H100" s="597"/>
      <c r="I100" s="597"/>
      <c r="J100" s="597"/>
      <c r="K100" s="597"/>
      <c r="L100" s="597"/>
      <c r="M100" s="597"/>
      <c r="N100" s="597"/>
      <c r="O100" s="597"/>
      <c r="P100" s="597"/>
      <c r="Q100" s="597"/>
      <c r="R100" s="597"/>
      <c r="S100" s="597"/>
      <c r="T100" s="597"/>
      <c r="U100" s="597"/>
      <c r="V100" s="597"/>
      <c r="W100" s="597"/>
      <c r="X100" s="597"/>
      <c r="Y100" s="597"/>
      <c r="Z100" s="597"/>
      <c r="AA100" s="597"/>
    </row>
    <row r="101">
      <c r="A101" s="598">
        <v>10000.0</v>
      </c>
      <c r="B101" s="604" t="s">
        <v>6478</v>
      </c>
      <c r="C101" s="598">
        <v>9900.0</v>
      </c>
      <c r="D101" s="597" t="str">
        <f t="shared" si="1"/>
        <v>SNOMEDCT:297384000</v>
      </c>
      <c r="E101" s="602">
        <v>2.97384E8</v>
      </c>
      <c r="F101" s="597"/>
      <c r="G101" s="597"/>
      <c r="H101" s="597"/>
      <c r="I101" s="597"/>
      <c r="J101" s="597"/>
      <c r="K101" s="597"/>
      <c r="L101" s="597"/>
      <c r="M101" s="597"/>
      <c r="N101" s="597"/>
      <c r="O101" s="597"/>
      <c r="P101" s="597"/>
      <c r="Q101" s="597"/>
      <c r="R101" s="597"/>
      <c r="S101" s="597"/>
      <c r="T101" s="597"/>
      <c r="U101" s="597"/>
      <c r="V101" s="597"/>
      <c r="W101" s="597"/>
      <c r="X101" s="597"/>
      <c r="Y101" s="597"/>
      <c r="Z101" s="597"/>
      <c r="AA101" s="597"/>
    </row>
    <row r="102">
      <c r="A102" s="598">
        <v>10100.0</v>
      </c>
      <c r="B102" s="604" t="s">
        <v>6479</v>
      </c>
      <c r="C102" s="598">
        <v>8900.0</v>
      </c>
      <c r="D102" s="597" t="str">
        <f t="shared" si="1"/>
        <v>SNOMEDCT:297385004</v>
      </c>
      <c r="E102" s="600">
        <v>2.97385004E8</v>
      </c>
      <c r="F102" s="597"/>
      <c r="G102" s="597"/>
      <c r="H102" s="597"/>
      <c r="I102" s="597"/>
      <c r="J102" s="597"/>
      <c r="K102" s="597"/>
      <c r="L102" s="597"/>
      <c r="M102" s="597"/>
      <c r="N102" s="597"/>
      <c r="O102" s="597"/>
      <c r="P102" s="597"/>
      <c r="Q102" s="597"/>
      <c r="R102" s="597"/>
      <c r="S102" s="597"/>
      <c r="T102" s="597"/>
      <c r="U102" s="597"/>
      <c r="V102" s="597"/>
      <c r="W102" s="597"/>
      <c r="X102" s="597"/>
      <c r="Y102" s="597"/>
      <c r="Z102" s="597"/>
      <c r="AA102" s="597"/>
    </row>
    <row r="103">
      <c r="A103" s="598">
        <v>10200.0</v>
      </c>
      <c r="B103" s="599" t="s">
        <v>6480</v>
      </c>
      <c r="C103" s="598">
        <v>10100.0</v>
      </c>
      <c r="D103" s="597" t="str">
        <f t="shared" si="1"/>
        <v>SNOMEDCT:297386003</v>
      </c>
      <c r="E103" s="600">
        <v>2.97386003E8</v>
      </c>
      <c r="F103" s="597"/>
      <c r="G103" s="597"/>
      <c r="H103" s="597"/>
      <c r="I103" s="597"/>
      <c r="J103" s="597"/>
      <c r="K103" s="597"/>
      <c r="L103" s="597"/>
      <c r="M103" s="597"/>
      <c r="N103" s="597"/>
      <c r="O103" s="597"/>
      <c r="P103" s="597"/>
      <c r="Q103" s="597"/>
      <c r="R103" s="597"/>
      <c r="S103" s="597"/>
      <c r="T103" s="597"/>
      <c r="U103" s="597"/>
      <c r="V103" s="597"/>
      <c r="W103" s="597"/>
      <c r="X103" s="597"/>
      <c r="Y103" s="597"/>
      <c r="Z103" s="597"/>
      <c r="AA103" s="597"/>
    </row>
    <row r="104">
      <c r="A104" s="598">
        <v>10300.0</v>
      </c>
      <c r="B104" s="599" t="s">
        <v>6481</v>
      </c>
      <c r="C104" s="598">
        <v>10100.0</v>
      </c>
      <c r="D104" s="597" t="str">
        <f t="shared" si="1"/>
        <v>SNOMEDCT:297387007</v>
      </c>
      <c r="E104" s="600">
        <v>2.97387007E8</v>
      </c>
      <c r="F104" s="597"/>
      <c r="G104" s="597"/>
      <c r="H104" s="597"/>
      <c r="I104" s="597"/>
      <c r="J104" s="597"/>
      <c r="K104" s="597"/>
      <c r="L104" s="597"/>
      <c r="M104" s="597"/>
      <c r="N104" s="597"/>
      <c r="O104" s="597"/>
      <c r="P104" s="597"/>
      <c r="Q104" s="597"/>
      <c r="R104" s="597"/>
      <c r="S104" s="597"/>
      <c r="T104" s="597"/>
      <c r="U104" s="597"/>
      <c r="V104" s="597"/>
      <c r="W104" s="597"/>
      <c r="X104" s="597"/>
      <c r="Y104" s="597"/>
      <c r="Z104" s="597"/>
      <c r="AA104" s="597"/>
    </row>
    <row r="105">
      <c r="A105" s="598">
        <v>10400.0</v>
      </c>
      <c r="B105" s="599" t="s">
        <v>6482</v>
      </c>
      <c r="C105" s="598">
        <v>10100.0</v>
      </c>
      <c r="D105" s="597" t="str">
        <f t="shared" si="1"/>
        <v>SNOMEDCT:297388002</v>
      </c>
      <c r="E105" s="600">
        <v>2.97388002E8</v>
      </c>
      <c r="F105" s="597"/>
      <c r="G105" s="597"/>
      <c r="H105" s="597"/>
      <c r="I105" s="597"/>
      <c r="J105" s="597"/>
      <c r="K105" s="597"/>
      <c r="L105" s="597"/>
      <c r="M105" s="597"/>
      <c r="N105" s="597"/>
      <c r="O105" s="597"/>
      <c r="P105" s="597"/>
      <c r="Q105" s="597"/>
      <c r="R105" s="597"/>
      <c r="S105" s="597"/>
      <c r="T105" s="597"/>
      <c r="U105" s="597"/>
      <c r="V105" s="597"/>
      <c r="W105" s="597"/>
      <c r="X105" s="597"/>
      <c r="Y105" s="597"/>
      <c r="Z105" s="597"/>
      <c r="AA105" s="597"/>
    </row>
    <row r="106">
      <c r="A106" s="598">
        <v>10500.0</v>
      </c>
      <c r="B106" s="599" t="s">
        <v>6483</v>
      </c>
      <c r="C106" s="598">
        <v>10100.0</v>
      </c>
      <c r="D106" s="597" t="str">
        <f t="shared" si="1"/>
        <v>SNOMEDCT:297389005</v>
      </c>
      <c r="E106" s="600">
        <v>2.97389005E8</v>
      </c>
      <c r="F106" s="597"/>
      <c r="G106" s="597"/>
      <c r="H106" s="597"/>
      <c r="I106" s="597"/>
      <c r="J106" s="597"/>
      <c r="K106" s="597"/>
      <c r="L106" s="597"/>
      <c r="M106" s="597"/>
      <c r="N106" s="597"/>
      <c r="O106" s="597"/>
      <c r="P106" s="597"/>
      <c r="Q106" s="597"/>
      <c r="R106" s="597"/>
      <c r="S106" s="597"/>
      <c r="T106" s="597"/>
      <c r="U106" s="597"/>
      <c r="V106" s="597"/>
      <c r="W106" s="597"/>
      <c r="X106" s="597"/>
      <c r="Y106" s="597"/>
      <c r="Z106" s="597"/>
      <c r="AA106" s="597"/>
    </row>
    <row r="107">
      <c r="A107" s="598">
        <v>10600.0</v>
      </c>
      <c r="B107" s="599" t="s">
        <v>6484</v>
      </c>
      <c r="C107" s="598">
        <v>10100.0</v>
      </c>
      <c r="D107" s="597" t="str">
        <f t="shared" si="1"/>
        <v>SNOMEDCT:297390001</v>
      </c>
      <c r="E107" s="602">
        <v>2.97390001E8</v>
      </c>
      <c r="F107" s="597"/>
      <c r="G107" s="597"/>
      <c r="H107" s="597"/>
      <c r="I107" s="597"/>
      <c r="J107" s="597"/>
      <c r="K107" s="597"/>
      <c r="L107" s="597"/>
      <c r="M107" s="597"/>
      <c r="N107" s="597"/>
      <c r="O107" s="597"/>
      <c r="P107" s="597"/>
      <c r="Q107" s="597"/>
      <c r="R107" s="597"/>
      <c r="S107" s="597"/>
      <c r="T107" s="597"/>
      <c r="U107" s="597"/>
      <c r="V107" s="597"/>
      <c r="W107" s="597"/>
      <c r="X107" s="597"/>
      <c r="Y107" s="597"/>
      <c r="Z107" s="597"/>
      <c r="AA107" s="597"/>
    </row>
    <row r="108">
      <c r="A108" s="598">
        <v>10700.0</v>
      </c>
      <c r="B108" s="599" t="s">
        <v>6485</v>
      </c>
      <c r="C108" s="597"/>
      <c r="D108" s="597" t="str">
        <f t="shared" si="1"/>
        <v>SNOMEDCT:297391002</v>
      </c>
      <c r="E108" s="600">
        <v>2.97391002E8</v>
      </c>
      <c r="F108" s="597"/>
      <c r="G108" s="597"/>
      <c r="H108" s="597"/>
      <c r="I108" s="597"/>
      <c r="J108" s="597"/>
      <c r="K108" s="597"/>
      <c r="L108" s="597"/>
      <c r="M108" s="597"/>
      <c r="N108" s="597"/>
      <c r="O108" s="597"/>
      <c r="P108" s="597"/>
      <c r="Q108" s="597"/>
      <c r="R108" s="597"/>
      <c r="S108" s="597"/>
      <c r="T108" s="597"/>
      <c r="U108" s="597"/>
      <c r="V108" s="597"/>
      <c r="W108" s="597"/>
      <c r="X108" s="597"/>
      <c r="Y108" s="597"/>
      <c r="Z108" s="597"/>
      <c r="AA108" s="597"/>
    </row>
    <row r="109">
      <c r="A109" s="598">
        <v>10800.0</v>
      </c>
      <c r="B109" s="599" t="s">
        <v>6486</v>
      </c>
      <c r="C109" s="598">
        <v>10700.0</v>
      </c>
      <c r="D109" s="597" t="str">
        <f t="shared" si="1"/>
        <v>SNOMEDCT:297392009</v>
      </c>
      <c r="E109" s="600">
        <v>2.97392009E8</v>
      </c>
      <c r="F109" s="597"/>
      <c r="G109" s="597"/>
      <c r="H109" s="597"/>
      <c r="I109" s="597"/>
      <c r="J109" s="597"/>
      <c r="K109" s="597"/>
      <c r="L109" s="597"/>
      <c r="M109" s="597"/>
      <c r="N109" s="597"/>
      <c r="O109" s="597"/>
      <c r="P109" s="597"/>
      <c r="Q109" s="597"/>
      <c r="R109" s="597"/>
      <c r="S109" s="597"/>
      <c r="T109" s="597"/>
      <c r="U109" s="597"/>
      <c r="V109" s="597"/>
      <c r="W109" s="597"/>
      <c r="X109" s="597"/>
      <c r="Y109" s="597"/>
      <c r="Z109" s="597"/>
      <c r="AA109" s="597"/>
    </row>
    <row r="110">
      <c r="A110" s="598">
        <v>10900.0</v>
      </c>
      <c r="B110" s="599" t="s">
        <v>6487</v>
      </c>
      <c r="C110" s="598">
        <v>10800.0</v>
      </c>
      <c r="D110" s="597" t="str">
        <f t="shared" si="1"/>
        <v>SNOMEDCT:297393004</v>
      </c>
      <c r="E110" s="600">
        <v>2.97393004E8</v>
      </c>
      <c r="F110" s="597"/>
      <c r="G110" s="597"/>
      <c r="H110" s="597"/>
      <c r="I110" s="597"/>
      <c r="J110" s="597"/>
      <c r="K110" s="597"/>
      <c r="L110" s="597"/>
      <c r="M110" s="597"/>
      <c r="N110" s="597"/>
      <c r="O110" s="597"/>
      <c r="P110" s="597"/>
      <c r="Q110" s="597"/>
      <c r="R110" s="597"/>
      <c r="S110" s="597"/>
      <c r="T110" s="597"/>
      <c r="U110" s="597"/>
      <c r="V110" s="597"/>
      <c r="W110" s="597"/>
      <c r="X110" s="597"/>
      <c r="Y110" s="597"/>
      <c r="Z110" s="597"/>
      <c r="AA110" s="597"/>
    </row>
    <row r="111">
      <c r="A111" s="598">
        <v>11000.0</v>
      </c>
      <c r="B111" s="599" t="s">
        <v>6488</v>
      </c>
      <c r="C111" s="598">
        <v>10800.0</v>
      </c>
      <c r="D111" s="597" t="str">
        <f t="shared" si="1"/>
        <v>SNOMEDCT:297394005</v>
      </c>
      <c r="E111" s="600">
        <v>2.97394005E8</v>
      </c>
      <c r="F111" s="597"/>
      <c r="G111" s="597"/>
      <c r="H111" s="597"/>
      <c r="I111" s="597"/>
      <c r="J111" s="597"/>
      <c r="K111" s="597"/>
      <c r="L111" s="597"/>
      <c r="M111" s="597"/>
      <c r="N111" s="597"/>
      <c r="O111" s="597"/>
      <c r="P111" s="597"/>
      <c r="Q111" s="597"/>
      <c r="R111" s="597"/>
      <c r="S111" s="597"/>
      <c r="T111" s="597"/>
      <c r="U111" s="597"/>
      <c r="V111" s="597"/>
      <c r="W111" s="597"/>
      <c r="X111" s="597"/>
      <c r="Y111" s="597"/>
      <c r="Z111" s="597"/>
      <c r="AA111" s="597"/>
    </row>
    <row r="112">
      <c r="A112" s="598">
        <v>11100.0</v>
      </c>
      <c r="B112" s="599" t="s">
        <v>6489</v>
      </c>
      <c r="C112" s="598">
        <v>10800.0</v>
      </c>
      <c r="D112" s="597" t="str">
        <f t="shared" si="1"/>
        <v>SNOMEDCT:297395006</v>
      </c>
      <c r="E112" s="600">
        <v>2.97395006E8</v>
      </c>
      <c r="F112" s="597"/>
      <c r="G112" s="597"/>
      <c r="H112" s="597"/>
      <c r="I112" s="597"/>
      <c r="J112" s="597"/>
      <c r="K112" s="597"/>
      <c r="L112" s="597"/>
      <c r="M112" s="597"/>
      <c r="N112" s="597"/>
      <c r="O112" s="597"/>
      <c r="P112" s="597"/>
      <c r="Q112" s="597"/>
      <c r="R112" s="597"/>
      <c r="S112" s="597"/>
      <c r="T112" s="597"/>
      <c r="U112" s="597"/>
      <c r="V112" s="597"/>
      <c r="W112" s="597"/>
      <c r="X112" s="597"/>
      <c r="Y112" s="597"/>
      <c r="Z112" s="597"/>
      <c r="AA112" s="597"/>
    </row>
    <row r="113">
      <c r="A113" s="598">
        <v>11200.0</v>
      </c>
      <c r="B113" s="599" t="s">
        <v>6490</v>
      </c>
      <c r="C113" s="598">
        <v>10800.0</v>
      </c>
      <c r="D113" s="597" t="str">
        <f t="shared" si="1"/>
        <v>SNOMEDCT:297396007</v>
      </c>
      <c r="E113" s="602">
        <v>2.97396007E8</v>
      </c>
      <c r="F113" s="597"/>
      <c r="G113" s="597"/>
      <c r="H113" s="597"/>
      <c r="I113" s="597"/>
      <c r="J113" s="597"/>
      <c r="K113" s="597"/>
      <c r="L113" s="597"/>
      <c r="M113" s="597"/>
      <c r="N113" s="597"/>
      <c r="O113" s="597"/>
      <c r="P113" s="597"/>
      <c r="Q113" s="597"/>
      <c r="R113" s="597"/>
      <c r="S113" s="597"/>
      <c r="T113" s="597"/>
      <c r="U113" s="597"/>
      <c r="V113" s="597"/>
      <c r="W113" s="597"/>
      <c r="X113" s="597"/>
      <c r="Y113" s="597"/>
      <c r="Z113" s="597"/>
      <c r="AA113" s="597"/>
    </row>
    <row r="114">
      <c r="A114" s="598">
        <v>11300.0</v>
      </c>
      <c r="B114" s="599" t="s">
        <v>6491</v>
      </c>
      <c r="C114" s="598">
        <v>10800.0</v>
      </c>
      <c r="D114" s="597" t="str">
        <f t="shared" si="1"/>
        <v>SNOMEDCT:297397003</v>
      </c>
      <c r="E114" s="602">
        <v>2.97397003E8</v>
      </c>
      <c r="F114" s="597"/>
      <c r="G114" s="597"/>
      <c r="H114" s="597"/>
      <c r="I114" s="597"/>
      <c r="J114" s="597"/>
      <c r="K114" s="597"/>
      <c r="L114" s="597"/>
      <c r="M114" s="597"/>
      <c r="N114" s="597"/>
      <c r="O114" s="597"/>
      <c r="P114" s="597"/>
      <c r="Q114" s="597"/>
      <c r="R114" s="597"/>
      <c r="S114" s="597"/>
      <c r="T114" s="597"/>
      <c r="U114" s="597"/>
      <c r="V114" s="597"/>
      <c r="W114" s="597"/>
      <c r="X114" s="597"/>
      <c r="Y114" s="597"/>
      <c r="Z114" s="597"/>
      <c r="AA114" s="597"/>
    </row>
    <row r="115">
      <c r="A115" s="598">
        <v>11400.0</v>
      </c>
      <c r="B115" s="599" t="s">
        <v>6492</v>
      </c>
      <c r="C115" s="598">
        <v>10800.0</v>
      </c>
      <c r="D115" s="597" t="str">
        <f t="shared" si="1"/>
        <v>SNOMEDCT:297398008</v>
      </c>
      <c r="E115" s="602">
        <v>2.97398008E8</v>
      </c>
      <c r="F115" s="597"/>
      <c r="G115" s="597"/>
      <c r="H115" s="597"/>
      <c r="I115" s="597"/>
      <c r="J115" s="597"/>
      <c r="K115" s="597"/>
      <c r="L115" s="597"/>
      <c r="M115" s="597"/>
      <c r="N115" s="597"/>
      <c r="O115" s="597"/>
      <c r="P115" s="597"/>
      <c r="Q115" s="597"/>
      <c r="R115" s="597"/>
      <c r="S115" s="597"/>
      <c r="T115" s="597"/>
      <c r="U115" s="597"/>
      <c r="V115" s="597"/>
      <c r="W115" s="597"/>
      <c r="X115" s="597"/>
      <c r="Y115" s="597"/>
      <c r="Z115" s="597"/>
      <c r="AA115" s="597"/>
    </row>
    <row r="116">
      <c r="A116" s="598">
        <v>11500.0</v>
      </c>
      <c r="B116" s="599" t="s">
        <v>6493</v>
      </c>
      <c r="C116" s="598">
        <v>10800.0</v>
      </c>
      <c r="D116" s="597" t="str">
        <f t="shared" si="1"/>
        <v>SNOMEDCT:297399000</v>
      </c>
      <c r="E116" s="602">
        <v>2.97399E8</v>
      </c>
      <c r="F116" s="597"/>
      <c r="G116" s="597"/>
      <c r="H116" s="597"/>
      <c r="I116" s="597"/>
      <c r="J116" s="597"/>
      <c r="K116" s="597"/>
      <c r="L116" s="597"/>
      <c r="M116" s="597"/>
      <c r="N116" s="597"/>
      <c r="O116" s="597"/>
      <c r="P116" s="597"/>
      <c r="Q116" s="597"/>
      <c r="R116" s="597"/>
      <c r="S116" s="597"/>
      <c r="T116" s="597"/>
      <c r="U116" s="597"/>
      <c r="V116" s="597"/>
      <c r="W116" s="597"/>
      <c r="X116" s="597"/>
      <c r="Y116" s="597"/>
      <c r="Z116" s="597"/>
      <c r="AA116" s="597"/>
    </row>
    <row r="117">
      <c r="A117" s="598">
        <v>11600.0</v>
      </c>
      <c r="B117" s="599" t="s">
        <v>6494</v>
      </c>
      <c r="C117" s="598">
        <v>10700.0</v>
      </c>
      <c r="D117" s="597" t="str">
        <f t="shared" si="1"/>
        <v>SNOMEDCT:297400007</v>
      </c>
      <c r="E117" s="600">
        <v>2.97400007E8</v>
      </c>
      <c r="F117" s="597"/>
      <c r="G117" s="597"/>
      <c r="H117" s="597"/>
      <c r="I117" s="597"/>
      <c r="J117" s="597"/>
      <c r="K117" s="597"/>
      <c r="L117" s="597"/>
      <c r="M117" s="597"/>
      <c r="N117" s="597"/>
      <c r="O117" s="597"/>
      <c r="P117" s="597"/>
      <c r="Q117" s="597"/>
      <c r="R117" s="597"/>
      <c r="S117" s="597"/>
      <c r="T117" s="597"/>
      <c r="U117" s="597"/>
      <c r="V117" s="597"/>
      <c r="W117" s="597"/>
      <c r="X117" s="597"/>
      <c r="Y117" s="597"/>
      <c r="Z117" s="597"/>
      <c r="AA117" s="597"/>
    </row>
    <row r="118">
      <c r="A118" s="598">
        <v>11700.0</v>
      </c>
      <c r="B118" s="599" t="s">
        <v>6495</v>
      </c>
      <c r="C118" s="598">
        <v>11600.0</v>
      </c>
      <c r="D118" s="597" t="str">
        <f t="shared" si="1"/>
        <v>SNOMEDCT:297401006</v>
      </c>
      <c r="E118" s="600">
        <v>2.97401006E8</v>
      </c>
      <c r="F118" s="597"/>
      <c r="G118" s="597"/>
      <c r="H118" s="597"/>
      <c r="I118" s="597"/>
      <c r="J118" s="597"/>
      <c r="K118" s="597"/>
      <c r="L118" s="597"/>
      <c r="M118" s="597"/>
      <c r="N118" s="597"/>
      <c r="O118" s="597"/>
      <c r="P118" s="597"/>
      <c r="Q118" s="597"/>
      <c r="R118" s="597"/>
      <c r="S118" s="597"/>
      <c r="T118" s="597"/>
      <c r="U118" s="597"/>
      <c r="V118" s="597"/>
      <c r="W118" s="597"/>
      <c r="X118" s="597"/>
      <c r="Y118" s="597"/>
      <c r="Z118" s="597"/>
      <c r="AA118" s="597"/>
    </row>
    <row r="119">
      <c r="A119" s="598">
        <v>11800.0</v>
      </c>
      <c r="B119" s="599" t="s">
        <v>6496</v>
      </c>
      <c r="C119" s="598">
        <v>11600.0</v>
      </c>
      <c r="D119" s="597" t="str">
        <f t="shared" si="1"/>
        <v>SNOMEDCT:297402004</v>
      </c>
      <c r="E119" s="600">
        <v>2.97402004E8</v>
      </c>
      <c r="F119" s="597"/>
      <c r="G119" s="597"/>
      <c r="H119" s="597"/>
      <c r="I119" s="597"/>
      <c r="J119" s="597"/>
      <c r="K119" s="597"/>
      <c r="L119" s="597"/>
      <c r="M119" s="597"/>
      <c r="N119" s="597"/>
      <c r="O119" s="597"/>
      <c r="P119" s="597"/>
      <c r="Q119" s="597"/>
      <c r="R119" s="597"/>
      <c r="S119" s="597"/>
      <c r="T119" s="597"/>
      <c r="U119" s="597"/>
      <c r="V119" s="597"/>
      <c r="W119" s="597"/>
      <c r="X119" s="597"/>
      <c r="Y119" s="597"/>
      <c r="Z119" s="597"/>
      <c r="AA119" s="597"/>
    </row>
    <row r="120">
      <c r="A120" s="598">
        <v>11900.0</v>
      </c>
      <c r="B120" s="599" t="s">
        <v>6497</v>
      </c>
      <c r="C120" s="598">
        <v>11600.0</v>
      </c>
      <c r="D120" s="597" t="str">
        <f t="shared" si="1"/>
        <v>SNOMEDCT:297403009</v>
      </c>
      <c r="E120" s="602">
        <v>2.97403009E8</v>
      </c>
      <c r="F120" s="597"/>
      <c r="G120" s="597"/>
      <c r="H120" s="597"/>
      <c r="I120" s="597"/>
      <c r="J120" s="597"/>
      <c r="K120" s="597"/>
      <c r="L120" s="597"/>
      <c r="M120" s="597"/>
      <c r="N120" s="597"/>
      <c r="O120" s="597"/>
      <c r="P120" s="597"/>
      <c r="Q120" s="597"/>
      <c r="R120" s="597"/>
      <c r="S120" s="597"/>
      <c r="T120" s="597"/>
      <c r="U120" s="597"/>
      <c r="V120" s="597"/>
      <c r="W120" s="597"/>
      <c r="X120" s="597"/>
      <c r="Y120" s="597"/>
      <c r="Z120" s="597"/>
      <c r="AA120" s="597"/>
    </row>
    <row r="121">
      <c r="A121" s="598">
        <v>12000.0</v>
      </c>
      <c r="B121" s="599" t="s">
        <v>6498</v>
      </c>
      <c r="C121" s="598">
        <v>11600.0</v>
      </c>
      <c r="D121" s="597" t="str">
        <f t="shared" si="1"/>
        <v>SNOMEDCT:297404003</v>
      </c>
      <c r="E121" s="602">
        <v>2.97404003E8</v>
      </c>
      <c r="F121" s="597"/>
      <c r="G121" s="597"/>
      <c r="H121" s="597"/>
      <c r="I121" s="597"/>
      <c r="J121" s="597"/>
      <c r="K121" s="597"/>
      <c r="L121" s="597"/>
      <c r="M121" s="597"/>
      <c r="N121" s="597"/>
      <c r="O121" s="597"/>
      <c r="P121" s="597"/>
      <c r="Q121" s="597"/>
      <c r="R121" s="597"/>
      <c r="S121" s="597"/>
      <c r="T121" s="597"/>
      <c r="U121" s="597"/>
      <c r="V121" s="597"/>
      <c r="W121" s="597"/>
      <c r="X121" s="597"/>
      <c r="Y121" s="597"/>
      <c r="Z121" s="597"/>
      <c r="AA121" s="597"/>
    </row>
    <row r="122">
      <c r="A122" s="598">
        <v>12100.0</v>
      </c>
      <c r="B122" s="599" t="s">
        <v>6499</v>
      </c>
      <c r="C122" s="598">
        <v>11600.0</v>
      </c>
      <c r="D122" s="597" t="str">
        <f t="shared" si="1"/>
        <v>SNOMEDCT:297405002</v>
      </c>
      <c r="E122" s="602">
        <v>2.97405002E8</v>
      </c>
      <c r="F122" s="597"/>
      <c r="G122" s="597"/>
      <c r="H122" s="597"/>
      <c r="I122" s="597"/>
      <c r="J122" s="597"/>
      <c r="K122" s="597"/>
      <c r="L122" s="597"/>
      <c r="M122" s="597"/>
      <c r="N122" s="597"/>
      <c r="O122" s="597"/>
      <c r="P122" s="597"/>
      <c r="Q122" s="597"/>
      <c r="R122" s="597"/>
      <c r="S122" s="597"/>
      <c r="T122" s="597"/>
      <c r="U122" s="597"/>
      <c r="V122" s="597"/>
      <c r="W122" s="597"/>
      <c r="X122" s="597"/>
      <c r="Y122" s="597"/>
      <c r="Z122" s="597"/>
      <c r="AA122" s="597"/>
    </row>
    <row r="123">
      <c r="A123" s="598">
        <v>12200.0</v>
      </c>
      <c r="B123" s="599" t="s">
        <v>6500</v>
      </c>
      <c r="C123" s="598">
        <v>10700.0</v>
      </c>
      <c r="D123" s="597" t="str">
        <f t="shared" si="1"/>
        <v>SNOMEDCT:297406001</v>
      </c>
      <c r="E123" s="600">
        <v>2.97406001E8</v>
      </c>
      <c r="F123" s="597"/>
      <c r="G123" s="597"/>
      <c r="H123" s="597"/>
      <c r="I123" s="597"/>
      <c r="J123" s="597"/>
      <c r="K123" s="597"/>
      <c r="L123" s="597"/>
      <c r="M123" s="597"/>
      <c r="N123" s="597"/>
      <c r="O123" s="597"/>
      <c r="P123" s="597"/>
      <c r="Q123" s="597"/>
      <c r="R123" s="597"/>
      <c r="S123" s="597"/>
      <c r="T123" s="597"/>
      <c r="U123" s="597"/>
      <c r="V123" s="597"/>
      <c r="W123" s="597"/>
      <c r="X123" s="597"/>
      <c r="Y123" s="597"/>
      <c r="Z123" s="597"/>
      <c r="AA123" s="597"/>
    </row>
    <row r="124">
      <c r="A124" s="598">
        <v>12300.0</v>
      </c>
      <c r="B124" s="599" t="s">
        <v>6501</v>
      </c>
      <c r="C124" s="598">
        <v>12200.0</v>
      </c>
      <c r="D124" s="597" t="str">
        <f t="shared" si="1"/>
        <v>SNOMEDCT:297407005</v>
      </c>
      <c r="E124" s="600">
        <v>2.97407005E8</v>
      </c>
      <c r="F124" s="597"/>
      <c r="G124" s="597"/>
      <c r="H124" s="597"/>
      <c r="I124" s="597"/>
      <c r="J124" s="597"/>
      <c r="K124" s="597"/>
      <c r="L124" s="597"/>
      <c r="M124" s="597"/>
      <c r="N124" s="597"/>
      <c r="O124" s="597"/>
      <c r="P124" s="597"/>
      <c r="Q124" s="597"/>
      <c r="R124" s="597"/>
      <c r="S124" s="597"/>
      <c r="T124" s="597"/>
      <c r="U124" s="597"/>
      <c r="V124" s="597"/>
      <c r="W124" s="597"/>
      <c r="X124" s="597"/>
      <c r="Y124" s="597"/>
      <c r="Z124" s="597"/>
      <c r="AA124" s="597"/>
    </row>
    <row r="125">
      <c r="A125" s="598">
        <v>12400.0</v>
      </c>
      <c r="B125" s="599" t="s">
        <v>6502</v>
      </c>
      <c r="C125" s="598">
        <v>12200.0</v>
      </c>
      <c r="D125" s="597" t="str">
        <f t="shared" si="1"/>
        <v>SNOMEDCT:297408000</v>
      </c>
      <c r="E125" s="600">
        <v>2.97408E8</v>
      </c>
      <c r="F125" s="597"/>
      <c r="G125" s="597"/>
      <c r="H125" s="597"/>
      <c r="I125" s="597"/>
      <c r="J125" s="597"/>
      <c r="K125" s="597"/>
      <c r="L125" s="597"/>
      <c r="M125" s="597"/>
      <c r="N125" s="597"/>
      <c r="O125" s="597"/>
      <c r="P125" s="597"/>
      <c r="Q125" s="597"/>
      <c r="R125" s="597"/>
      <c r="S125" s="597"/>
      <c r="T125" s="597"/>
      <c r="U125" s="597"/>
      <c r="V125" s="597"/>
      <c r="W125" s="597"/>
      <c r="X125" s="597"/>
      <c r="Y125" s="597"/>
      <c r="Z125" s="597"/>
      <c r="AA125" s="597"/>
    </row>
    <row r="126">
      <c r="A126" s="598">
        <v>12500.0</v>
      </c>
      <c r="B126" s="599" t="s">
        <v>6503</v>
      </c>
      <c r="C126" s="598">
        <v>12200.0</v>
      </c>
      <c r="D126" s="597" t="str">
        <f t="shared" si="1"/>
        <v>SNOMEDCT:297409008</v>
      </c>
      <c r="E126" s="600">
        <v>2.97409008E8</v>
      </c>
      <c r="F126" s="597"/>
      <c r="G126" s="597"/>
      <c r="H126" s="597"/>
      <c r="I126" s="597"/>
      <c r="J126" s="597"/>
      <c r="K126" s="597"/>
      <c r="L126" s="597"/>
      <c r="M126" s="597"/>
      <c r="N126" s="597"/>
      <c r="O126" s="597"/>
      <c r="P126" s="597"/>
      <c r="Q126" s="597"/>
      <c r="R126" s="597"/>
      <c r="S126" s="597"/>
      <c r="T126" s="597"/>
      <c r="U126" s="597"/>
      <c r="V126" s="597"/>
      <c r="W126" s="597"/>
      <c r="X126" s="597"/>
      <c r="Y126" s="597"/>
      <c r="Z126" s="597"/>
      <c r="AA126" s="597"/>
    </row>
    <row r="127">
      <c r="A127" s="598">
        <v>12600.0</v>
      </c>
      <c r="B127" s="599" t="s">
        <v>6504</v>
      </c>
      <c r="C127" s="598">
        <v>12200.0</v>
      </c>
      <c r="D127" s="597" t="str">
        <f t="shared" si="1"/>
        <v>SNOMEDCT:297410003</v>
      </c>
      <c r="E127" s="602">
        <v>2.97410003E8</v>
      </c>
      <c r="F127" s="597"/>
      <c r="G127" s="597"/>
      <c r="H127" s="597"/>
      <c r="I127" s="597"/>
      <c r="J127" s="597"/>
      <c r="K127" s="597"/>
      <c r="L127" s="597"/>
      <c r="M127" s="597"/>
      <c r="N127" s="597"/>
      <c r="O127" s="597"/>
      <c r="P127" s="597"/>
      <c r="Q127" s="597"/>
      <c r="R127" s="597"/>
      <c r="S127" s="597"/>
      <c r="T127" s="597"/>
      <c r="U127" s="597"/>
      <c r="V127" s="597"/>
      <c r="W127" s="597"/>
      <c r="X127" s="597"/>
      <c r="Y127" s="597"/>
      <c r="Z127" s="597"/>
      <c r="AA127" s="597"/>
    </row>
    <row r="128">
      <c r="A128" s="598">
        <v>12700.0</v>
      </c>
      <c r="B128" s="599" t="s">
        <v>6505</v>
      </c>
      <c r="C128" s="598">
        <v>12200.0</v>
      </c>
      <c r="D128" s="597" t="str">
        <f t="shared" si="1"/>
        <v>SNOMEDCT:297411004</v>
      </c>
      <c r="E128" s="602">
        <v>2.97411004E8</v>
      </c>
      <c r="F128" s="597"/>
      <c r="G128" s="597"/>
      <c r="H128" s="597"/>
      <c r="I128" s="597"/>
      <c r="J128" s="597"/>
      <c r="K128" s="597"/>
      <c r="L128" s="597"/>
      <c r="M128" s="597"/>
      <c r="N128" s="597"/>
      <c r="O128" s="597"/>
      <c r="P128" s="597"/>
      <c r="Q128" s="597"/>
      <c r="R128" s="597"/>
      <c r="S128" s="597"/>
      <c r="T128" s="597"/>
      <c r="U128" s="597"/>
      <c r="V128" s="597"/>
      <c r="W128" s="597"/>
      <c r="X128" s="597"/>
      <c r="Y128" s="597"/>
      <c r="Z128" s="597"/>
      <c r="AA128" s="597"/>
    </row>
    <row r="129">
      <c r="A129" s="598">
        <v>12800.0</v>
      </c>
      <c r="B129" s="599" t="s">
        <v>6506</v>
      </c>
      <c r="C129" s="598">
        <v>12200.0</v>
      </c>
      <c r="D129" s="597" t="str">
        <f t="shared" si="1"/>
        <v>SNOMEDCT:297412006</v>
      </c>
      <c r="E129" s="602">
        <v>2.97412006E8</v>
      </c>
      <c r="F129" s="597"/>
      <c r="G129" s="597"/>
      <c r="H129" s="597"/>
      <c r="I129" s="597"/>
      <c r="J129" s="597"/>
      <c r="K129" s="597"/>
      <c r="L129" s="597"/>
      <c r="M129" s="597"/>
      <c r="N129" s="597"/>
      <c r="O129" s="597"/>
      <c r="P129" s="597"/>
      <c r="Q129" s="597"/>
      <c r="R129" s="597"/>
      <c r="S129" s="597"/>
      <c r="T129" s="597"/>
      <c r="U129" s="597"/>
      <c r="V129" s="597"/>
      <c r="W129" s="597"/>
      <c r="X129" s="597"/>
      <c r="Y129" s="597"/>
      <c r="Z129" s="597"/>
      <c r="AA129" s="597"/>
    </row>
    <row r="130">
      <c r="A130" s="598">
        <v>12900.0</v>
      </c>
      <c r="B130" s="599" t="s">
        <v>6507</v>
      </c>
      <c r="C130" s="597"/>
      <c r="D130" s="597" t="str">
        <f t="shared" si="1"/>
        <v>SNOMEDCT:297640007</v>
      </c>
      <c r="E130" s="600">
        <v>2.97640007E8</v>
      </c>
      <c r="F130" s="597"/>
      <c r="G130" s="597"/>
      <c r="H130" s="597"/>
      <c r="I130" s="597"/>
      <c r="J130" s="597"/>
      <c r="K130" s="597"/>
      <c r="L130" s="597"/>
      <c r="M130" s="597"/>
      <c r="N130" s="597"/>
      <c r="O130" s="597"/>
      <c r="P130" s="597"/>
      <c r="Q130" s="597"/>
      <c r="R130" s="597"/>
      <c r="S130" s="597"/>
      <c r="T130" s="597"/>
      <c r="U130" s="597"/>
      <c r="V130" s="597"/>
      <c r="W130" s="597"/>
      <c r="X130" s="597"/>
      <c r="Y130" s="597"/>
      <c r="Z130" s="597"/>
      <c r="AA130" s="597"/>
    </row>
    <row r="131">
      <c r="A131" s="598">
        <v>13000.0</v>
      </c>
      <c r="B131" s="599" t="s">
        <v>6508</v>
      </c>
      <c r="C131" s="597"/>
      <c r="D131" s="597" t="str">
        <f t="shared" si="1"/>
        <v>SNOMEDCT:297413001</v>
      </c>
      <c r="E131" s="600">
        <v>2.97413001E8</v>
      </c>
      <c r="F131" s="597"/>
      <c r="G131" s="597"/>
      <c r="H131" s="597"/>
      <c r="I131" s="597"/>
      <c r="J131" s="597"/>
      <c r="K131" s="597"/>
      <c r="L131" s="597"/>
      <c r="M131" s="597"/>
      <c r="N131" s="597"/>
      <c r="O131" s="597"/>
      <c r="P131" s="597"/>
      <c r="Q131" s="597"/>
      <c r="R131" s="597"/>
      <c r="S131" s="597"/>
      <c r="T131" s="597"/>
      <c r="U131" s="597"/>
      <c r="V131" s="597"/>
      <c r="W131" s="597"/>
      <c r="X131" s="597"/>
      <c r="Y131" s="597"/>
      <c r="Z131" s="597"/>
      <c r="AA131" s="597"/>
    </row>
    <row r="132">
      <c r="A132" s="598">
        <v>13100.0</v>
      </c>
      <c r="B132" s="599" t="s">
        <v>6509</v>
      </c>
      <c r="C132" s="598">
        <v>13000.0</v>
      </c>
      <c r="D132" s="597" t="str">
        <f t="shared" si="1"/>
        <v>SNOMEDCT:297414007</v>
      </c>
      <c r="E132" s="600">
        <v>2.97414007E8</v>
      </c>
      <c r="F132" s="597"/>
      <c r="G132" s="597"/>
      <c r="H132" s="597"/>
      <c r="I132" s="597"/>
      <c r="J132" s="597"/>
      <c r="K132" s="597"/>
      <c r="L132" s="597"/>
      <c r="M132" s="597"/>
      <c r="N132" s="597"/>
      <c r="O132" s="597"/>
      <c r="P132" s="597"/>
      <c r="Q132" s="597"/>
      <c r="R132" s="597"/>
      <c r="S132" s="597"/>
      <c r="T132" s="597"/>
      <c r="U132" s="597"/>
      <c r="V132" s="597"/>
      <c r="W132" s="597"/>
      <c r="X132" s="597"/>
      <c r="Y132" s="597"/>
      <c r="Z132" s="597"/>
      <c r="AA132" s="597"/>
    </row>
    <row r="133">
      <c r="A133" s="598">
        <v>13200.0</v>
      </c>
      <c r="B133" s="599" t="s">
        <v>6510</v>
      </c>
      <c r="C133" s="598">
        <v>13100.0</v>
      </c>
      <c r="D133" s="597" t="str">
        <f t="shared" si="1"/>
        <v>SNOMEDCT:297415008</v>
      </c>
      <c r="E133" s="602">
        <v>2.97415008E8</v>
      </c>
      <c r="F133" s="597"/>
      <c r="G133" s="597"/>
      <c r="H133" s="597"/>
      <c r="I133" s="597"/>
      <c r="J133" s="597"/>
      <c r="K133" s="597"/>
      <c r="L133" s="597"/>
      <c r="M133" s="597"/>
      <c r="N133" s="597"/>
      <c r="O133" s="597"/>
      <c r="P133" s="597"/>
      <c r="Q133" s="597"/>
      <c r="R133" s="597"/>
      <c r="S133" s="597"/>
      <c r="T133" s="597"/>
      <c r="U133" s="597"/>
      <c r="V133" s="597"/>
      <c r="W133" s="597"/>
      <c r="X133" s="597"/>
      <c r="Y133" s="597"/>
      <c r="Z133" s="597"/>
      <c r="AA133" s="597"/>
    </row>
    <row r="134">
      <c r="A134" s="598">
        <v>13300.0</v>
      </c>
      <c r="B134" s="599" t="s">
        <v>6511</v>
      </c>
      <c r="C134" s="598">
        <v>13100.0</v>
      </c>
      <c r="D134" s="597" t="str">
        <f t="shared" si="1"/>
        <v>SNOMEDCT:297416009</v>
      </c>
      <c r="E134" s="602">
        <v>2.97416009E8</v>
      </c>
      <c r="F134" s="597"/>
      <c r="G134" s="597"/>
      <c r="H134" s="597"/>
      <c r="I134" s="597"/>
      <c r="J134" s="597"/>
      <c r="K134" s="597"/>
      <c r="L134" s="597"/>
      <c r="M134" s="597"/>
      <c r="N134" s="597"/>
      <c r="O134" s="597"/>
      <c r="P134" s="597"/>
      <c r="Q134" s="597"/>
      <c r="R134" s="597"/>
      <c r="S134" s="597"/>
      <c r="T134" s="597"/>
      <c r="U134" s="597"/>
      <c r="V134" s="597"/>
      <c r="W134" s="597"/>
      <c r="X134" s="597"/>
      <c r="Y134" s="597"/>
      <c r="Z134" s="597"/>
      <c r="AA134" s="597"/>
    </row>
    <row r="135">
      <c r="A135" s="598">
        <v>13400.0</v>
      </c>
      <c r="B135" s="599" t="s">
        <v>6512</v>
      </c>
      <c r="C135" s="598">
        <v>13100.0</v>
      </c>
      <c r="D135" s="597" t="str">
        <f t="shared" si="1"/>
        <v>SNOMEDCT:297417000</v>
      </c>
      <c r="E135" s="602">
        <v>2.97417E8</v>
      </c>
      <c r="F135" s="597"/>
      <c r="G135" s="597"/>
      <c r="H135" s="597"/>
      <c r="I135" s="597"/>
      <c r="J135" s="597"/>
      <c r="K135" s="597"/>
      <c r="L135" s="597"/>
      <c r="M135" s="597"/>
      <c r="N135" s="597"/>
      <c r="O135" s="597"/>
      <c r="P135" s="597"/>
      <c r="Q135" s="597"/>
      <c r="R135" s="597"/>
      <c r="S135" s="597"/>
      <c r="T135" s="597"/>
      <c r="U135" s="597"/>
      <c r="V135" s="597"/>
      <c r="W135" s="597"/>
      <c r="X135" s="597"/>
      <c r="Y135" s="597"/>
      <c r="Z135" s="597"/>
      <c r="AA135" s="597"/>
    </row>
    <row r="136">
      <c r="A136" s="598">
        <v>13500.0</v>
      </c>
      <c r="B136" s="599" t="s">
        <v>6513</v>
      </c>
      <c r="C136" s="598">
        <v>13100.0</v>
      </c>
      <c r="D136" s="597" t="str">
        <f t="shared" si="1"/>
        <v>SNOMEDCT:297418005</v>
      </c>
      <c r="E136" s="602">
        <v>2.97418005E8</v>
      </c>
      <c r="F136" s="597"/>
      <c r="G136" s="597"/>
      <c r="H136" s="597"/>
      <c r="I136" s="597"/>
      <c r="J136" s="597"/>
      <c r="K136" s="597"/>
      <c r="L136" s="597"/>
      <c r="M136" s="597"/>
      <c r="N136" s="597"/>
      <c r="O136" s="597"/>
      <c r="P136" s="597"/>
      <c r="Q136" s="597"/>
      <c r="R136" s="597"/>
      <c r="S136" s="597"/>
      <c r="T136" s="597"/>
      <c r="U136" s="597"/>
      <c r="V136" s="597"/>
      <c r="W136" s="597"/>
      <c r="X136" s="597"/>
      <c r="Y136" s="597"/>
      <c r="Z136" s="597"/>
      <c r="AA136" s="597"/>
    </row>
    <row r="137">
      <c r="A137" s="598">
        <v>13600.0</v>
      </c>
      <c r="B137" s="599" t="s">
        <v>6514</v>
      </c>
      <c r="C137" s="598">
        <v>13000.0</v>
      </c>
      <c r="D137" s="597" t="str">
        <f t="shared" si="1"/>
        <v>SNOMEDCT:297419002</v>
      </c>
      <c r="E137" s="600">
        <v>2.97419002E8</v>
      </c>
      <c r="F137" s="597"/>
      <c r="G137" s="597"/>
      <c r="H137" s="597"/>
      <c r="I137" s="597"/>
      <c r="J137" s="597"/>
      <c r="K137" s="597"/>
      <c r="L137" s="597"/>
      <c r="M137" s="597"/>
      <c r="N137" s="597"/>
      <c r="O137" s="597"/>
      <c r="P137" s="597"/>
      <c r="Q137" s="597"/>
      <c r="R137" s="597"/>
      <c r="S137" s="597"/>
      <c r="T137" s="597"/>
      <c r="U137" s="597"/>
      <c r="V137" s="597"/>
      <c r="W137" s="597"/>
      <c r="X137" s="597"/>
      <c r="Y137" s="597"/>
      <c r="Z137" s="597"/>
      <c r="AA137" s="597"/>
    </row>
    <row r="138">
      <c r="A138" s="598">
        <v>13700.0</v>
      </c>
      <c r="B138" s="599" t="s">
        <v>6515</v>
      </c>
      <c r="C138" s="598">
        <v>13600.0</v>
      </c>
      <c r="D138" s="597" t="str">
        <f t="shared" si="1"/>
        <v>SNOMEDCT:297420008</v>
      </c>
      <c r="E138" s="600">
        <v>2.97420008E8</v>
      </c>
      <c r="F138" s="597"/>
      <c r="G138" s="597"/>
      <c r="H138" s="597"/>
      <c r="I138" s="597"/>
      <c r="J138" s="597"/>
      <c r="K138" s="597"/>
      <c r="L138" s="597"/>
      <c r="M138" s="597"/>
      <c r="N138" s="597"/>
      <c r="O138" s="597"/>
      <c r="P138" s="597"/>
      <c r="Q138" s="597"/>
      <c r="R138" s="597"/>
      <c r="S138" s="597"/>
      <c r="T138" s="597"/>
      <c r="U138" s="597"/>
      <c r="V138" s="597"/>
      <c r="W138" s="597"/>
      <c r="X138" s="597"/>
      <c r="Y138" s="597"/>
      <c r="Z138" s="597"/>
      <c r="AA138" s="597"/>
    </row>
    <row r="139">
      <c r="A139" s="598">
        <v>13800.0</v>
      </c>
      <c r="B139" s="599" t="s">
        <v>6516</v>
      </c>
      <c r="C139" s="598">
        <v>13700.0</v>
      </c>
      <c r="D139" s="597" t="str">
        <f t="shared" si="1"/>
        <v>SNOMEDCT:297421007</v>
      </c>
      <c r="E139" s="600">
        <v>2.97421007E8</v>
      </c>
      <c r="F139" s="597"/>
      <c r="G139" s="597"/>
      <c r="H139" s="597"/>
      <c r="I139" s="597"/>
      <c r="J139" s="597"/>
      <c r="K139" s="597"/>
      <c r="L139" s="597"/>
      <c r="M139" s="597"/>
      <c r="N139" s="597"/>
      <c r="O139" s="597"/>
      <c r="P139" s="597"/>
      <c r="Q139" s="597"/>
      <c r="R139" s="597"/>
      <c r="S139" s="597"/>
      <c r="T139" s="597"/>
      <c r="U139" s="597"/>
      <c r="V139" s="597"/>
      <c r="W139" s="597"/>
      <c r="X139" s="597"/>
      <c r="Y139" s="597"/>
      <c r="Z139" s="597"/>
      <c r="AA139" s="597"/>
    </row>
    <row r="140">
      <c r="A140" s="598">
        <v>13900.0</v>
      </c>
      <c r="B140" s="599" t="s">
        <v>6517</v>
      </c>
      <c r="C140" s="598">
        <v>13800.0</v>
      </c>
      <c r="D140" s="597" t="str">
        <f t="shared" si="1"/>
        <v>SNOMEDCT:297630009</v>
      </c>
      <c r="E140" s="600">
        <v>2.97630009E8</v>
      </c>
      <c r="F140" s="597"/>
      <c r="G140" s="597"/>
      <c r="H140" s="597"/>
      <c r="I140" s="597"/>
      <c r="J140" s="597"/>
      <c r="K140" s="597"/>
      <c r="L140" s="597"/>
      <c r="M140" s="597"/>
      <c r="N140" s="597"/>
      <c r="O140" s="597"/>
      <c r="P140" s="597"/>
      <c r="Q140" s="597"/>
      <c r="R140" s="597"/>
      <c r="S140" s="597"/>
      <c r="T140" s="597"/>
      <c r="U140" s="597"/>
      <c r="V140" s="597"/>
      <c r="W140" s="597"/>
      <c r="X140" s="597"/>
      <c r="Y140" s="597"/>
      <c r="Z140" s="597"/>
      <c r="AA140" s="597"/>
    </row>
    <row r="141">
      <c r="A141" s="598">
        <v>14000.0</v>
      </c>
      <c r="B141" s="599" t="s">
        <v>6518</v>
      </c>
      <c r="C141" s="598">
        <v>13800.0</v>
      </c>
      <c r="D141" s="597" t="str">
        <f t="shared" si="1"/>
        <v>SNOMEDCT:297423005</v>
      </c>
      <c r="E141" s="602">
        <v>2.97423005E8</v>
      </c>
      <c r="F141" s="597"/>
      <c r="G141" s="597"/>
      <c r="H141" s="597"/>
      <c r="I141" s="597"/>
      <c r="J141" s="597"/>
      <c r="K141" s="597"/>
      <c r="L141" s="597"/>
      <c r="M141" s="597"/>
      <c r="N141" s="597"/>
      <c r="O141" s="597"/>
      <c r="P141" s="597"/>
      <c r="Q141" s="597"/>
      <c r="R141" s="597"/>
      <c r="S141" s="597"/>
      <c r="T141" s="597"/>
      <c r="U141" s="597"/>
      <c r="V141" s="597"/>
      <c r="W141" s="597"/>
      <c r="X141" s="597"/>
      <c r="Y141" s="597"/>
      <c r="Z141" s="597"/>
      <c r="AA141" s="597"/>
    </row>
    <row r="142">
      <c r="A142" s="598">
        <v>14100.0</v>
      </c>
      <c r="B142" s="599" t="s">
        <v>6519</v>
      </c>
      <c r="C142" s="598">
        <v>13800.0</v>
      </c>
      <c r="D142" s="597" t="str">
        <f t="shared" si="1"/>
        <v>SNOMEDCT:297424004</v>
      </c>
      <c r="E142" s="602">
        <v>2.97424004E8</v>
      </c>
      <c r="F142" s="597"/>
      <c r="G142" s="597"/>
      <c r="H142" s="597"/>
      <c r="I142" s="597"/>
      <c r="J142" s="597"/>
      <c r="K142" s="597"/>
      <c r="L142" s="597"/>
      <c r="M142" s="597"/>
      <c r="N142" s="597"/>
      <c r="O142" s="597"/>
      <c r="P142" s="597"/>
      <c r="Q142" s="597"/>
      <c r="R142" s="597"/>
      <c r="S142" s="597"/>
      <c r="T142" s="597"/>
      <c r="U142" s="597"/>
      <c r="V142" s="597"/>
      <c r="W142" s="597"/>
      <c r="X142" s="597"/>
      <c r="Y142" s="597"/>
      <c r="Z142" s="597"/>
      <c r="AA142" s="597"/>
    </row>
    <row r="143">
      <c r="A143" s="598">
        <v>14200.0</v>
      </c>
      <c r="B143" s="599" t="s">
        <v>6520</v>
      </c>
      <c r="C143" s="598">
        <v>13800.0</v>
      </c>
      <c r="D143" s="597" t="str">
        <f t="shared" si="1"/>
        <v>SNOMEDCT:297425003</v>
      </c>
      <c r="E143" s="602">
        <v>2.97425003E8</v>
      </c>
      <c r="F143" s="597"/>
      <c r="G143" s="597"/>
      <c r="H143" s="597"/>
      <c r="I143" s="597"/>
      <c r="J143" s="597"/>
      <c r="K143" s="597"/>
      <c r="L143" s="597"/>
      <c r="M143" s="597"/>
      <c r="N143" s="597"/>
      <c r="O143" s="597"/>
      <c r="P143" s="597"/>
      <c r="Q143" s="597"/>
      <c r="R143" s="597"/>
      <c r="S143" s="597"/>
      <c r="T143" s="597"/>
      <c r="U143" s="597"/>
      <c r="V143" s="597"/>
      <c r="W143" s="597"/>
      <c r="X143" s="597"/>
      <c r="Y143" s="597"/>
      <c r="Z143" s="597"/>
      <c r="AA143" s="597"/>
    </row>
    <row r="144">
      <c r="A144" s="598">
        <v>14300.0</v>
      </c>
      <c r="B144" s="599" t="s">
        <v>6521</v>
      </c>
      <c r="C144" s="598">
        <v>13800.0</v>
      </c>
      <c r="D144" s="597" t="str">
        <f t="shared" si="1"/>
        <v>SNOMEDCT:297426002</v>
      </c>
      <c r="E144" s="602">
        <v>2.97426002E8</v>
      </c>
      <c r="F144" s="597"/>
      <c r="G144" s="597"/>
      <c r="H144" s="597"/>
      <c r="I144" s="597"/>
      <c r="J144" s="597"/>
      <c r="K144" s="597"/>
      <c r="L144" s="597"/>
      <c r="M144" s="597"/>
      <c r="N144" s="597"/>
      <c r="O144" s="597"/>
      <c r="P144" s="597"/>
      <c r="Q144" s="597"/>
      <c r="R144" s="597"/>
      <c r="S144" s="597"/>
      <c r="T144" s="597"/>
      <c r="U144" s="597"/>
      <c r="V144" s="597"/>
      <c r="W144" s="597"/>
      <c r="X144" s="597"/>
      <c r="Y144" s="597"/>
      <c r="Z144" s="597"/>
      <c r="AA144" s="597"/>
    </row>
    <row r="145">
      <c r="A145" s="598">
        <v>14400.0</v>
      </c>
      <c r="B145" s="599" t="s">
        <v>6522</v>
      </c>
      <c r="C145" s="598">
        <v>13800.0</v>
      </c>
      <c r="D145" s="597" t="str">
        <f t="shared" si="1"/>
        <v>SNOMEDCT:297427006</v>
      </c>
      <c r="E145" s="602">
        <v>2.97427006E8</v>
      </c>
      <c r="F145" s="597"/>
      <c r="G145" s="597"/>
      <c r="H145" s="597"/>
      <c r="I145" s="597"/>
      <c r="J145" s="597"/>
      <c r="K145" s="597"/>
      <c r="L145" s="597"/>
      <c r="M145" s="597"/>
      <c r="N145" s="597"/>
      <c r="O145" s="597"/>
      <c r="P145" s="597"/>
      <c r="Q145" s="597"/>
      <c r="R145" s="597"/>
      <c r="S145" s="597"/>
      <c r="T145" s="597"/>
      <c r="U145" s="597"/>
      <c r="V145" s="597"/>
      <c r="W145" s="597"/>
      <c r="X145" s="597"/>
      <c r="Y145" s="597"/>
      <c r="Z145" s="597"/>
      <c r="AA145" s="597"/>
    </row>
    <row r="146">
      <c r="A146" s="598">
        <v>14500.0</v>
      </c>
      <c r="B146" s="599" t="s">
        <v>6523</v>
      </c>
      <c r="C146" s="598">
        <v>13700.0</v>
      </c>
      <c r="D146" s="597" t="str">
        <f t="shared" si="1"/>
        <v>SNOMEDCT:297428001</v>
      </c>
      <c r="E146" s="602">
        <v>2.97428001E8</v>
      </c>
      <c r="F146" s="597"/>
      <c r="G146" s="597"/>
      <c r="H146" s="597"/>
      <c r="I146" s="597"/>
      <c r="J146" s="597"/>
      <c r="K146" s="597"/>
      <c r="L146" s="597"/>
      <c r="M146" s="597"/>
      <c r="N146" s="597"/>
      <c r="O146" s="597"/>
      <c r="P146" s="597"/>
      <c r="Q146" s="597"/>
      <c r="R146" s="597"/>
      <c r="S146" s="597"/>
      <c r="T146" s="597"/>
      <c r="U146" s="597"/>
      <c r="V146" s="597"/>
      <c r="W146" s="597"/>
      <c r="X146" s="597"/>
      <c r="Y146" s="597"/>
      <c r="Z146" s="597"/>
      <c r="AA146" s="597"/>
    </row>
    <row r="147">
      <c r="A147" s="598">
        <v>14600.0</v>
      </c>
      <c r="B147" s="599" t="s">
        <v>6524</v>
      </c>
      <c r="C147" s="598">
        <v>14500.0</v>
      </c>
      <c r="D147" s="597" t="str">
        <f t="shared" si="1"/>
        <v>SNOMEDCT:297429009</v>
      </c>
      <c r="E147" s="602">
        <v>2.97429009E8</v>
      </c>
      <c r="F147" s="597"/>
      <c r="G147" s="597"/>
      <c r="H147" s="597"/>
      <c r="I147" s="597"/>
      <c r="J147" s="597"/>
      <c r="K147" s="597"/>
      <c r="L147" s="597"/>
      <c r="M147" s="597"/>
      <c r="N147" s="597"/>
      <c r="O147" s="597"/>
      <c r="P147" s="597"/>
      <c r="Q147" s="597"/>
      <c r="R147" s="597"/>
      <c r="S147" s="597"/>
      <c r="T147" s="597"/>
      <c r="U147" s="597"/>
      <c r="V147" s="597"/>
      <c r="W147" s="597"/>
      <c r="X147" s="597"/>
      <c r="Y147" s="597"/>
      <c r="Z147" s="597"/>
      <c r="AA147" s="597"/>
    </row>
    <row r="148">
      <c r="A148" s="598">
        <v>14700.0</v>
      </c>
      <c r="B148" s="599" t="s">
        <v>6525</v>
      </c>
      <c r="C148" s="598">
        <v>14500.0</v>
      </c>
      <c r="D148" s="597" t="str">
        <f t="shared" si="1"/>
        <v>SNOMEDCT:297430004</v>
      </c>
      <c r="E148" s="602">
        <v>2.97430004E8</v>
      </c>
      <c r="F148" s="597"/>
      <c r="G148" s="597"/>
      <c r="H148" s="597"/>
      <c r="I148" s="597"/>
      <c r="J148" s="597"/>
      <c r="K148" s="597"/>
      <c r="L148" s="597"/>
      <c r="M148" s="597"/>
      <c r="N148" s="597"/>
      <c r="O148" s="597"/>
      <c r="P148" s="597"/>
      <c r="Q148" s="597"/>
      <c r="R148" s="597"/>
      <c r="S148" s="597"/>
      <c r="T148" s="597"/>
      <c r="U148" s="597"/>
      <c r="V148" s="597"/>
      <c r="W148" s="597"/>
      <c r="X148" s="597"/>
      <c r="Y148" s="597"/>
      <c r="Z148" s="597"/>
      <c r="AA148" s="597"/>
    </row>
    <row r="149">
      <c r="A149" s="598">
        <v>14800.0</v>
      </c>
      <c r="B149" s="599" t="s">
        <v>6526</v>
      </c>
      <c r="C149" s="598">
        <v>13700.0</v>
      </c>
      <c r="D149" s="597" t="str">
        <f t="shared" si="1"/>
        <v>SNOMEDCT:297431000</v>
      </c>
      <c r="E149" s="600">
        <v>2.97431E8</v>
      </c>
      <c r="F149" s="597"/>
      <c r="G149" s="597"/>
      <c r="H149" s="597"/>
      <c r="I149" s="597"/>
      <c r="J149" s="597"/>
      <c r="K149" s="597"/>
      <c r="L149" s="597"/>
      <c r="M149" s="597"/>
      <c r="N149" s="597"/>
      <c r="O149" s="597"/>
      <c r="P149" s="597"/>
      <c r="Q149" s="597"/>
      <c r="R149" s="597"/>
      <c r="S149" s="597"/>
      <c r="T149" s="597"/>
      <c r="U149" s="597"/>
      <c r="V149" s="597"/>
      <c r="W149" s="597"/>
      <c r="X149" s="597"/>
      <c r="Y149" s="597"/>
      <c r="Z149" s="597"/>
      <c r="AA149" s="597"/>
    </row>
    <row r="150">
      <c r="A150" s="598">
        <v>14900.0</v>
      </c>
      <c r="B150" s="599" t="s">
        <v>6527</v>
      </c>
      <c r="C150" s="598">
        <v>14800.0</v>
      </c>
      <c r="D150" s="597" t="str">
        <f t="shared" si="1"/>
        <v>SNOMEDCT:297432007</v>
      </c>
      <c r="E150" s="600">
        <v>2.97432007E8</v>
      </c>
      <c r="F150" s="597"/>
      <c r="G150" s="597"/>
      <c r="H150" s="597"/>
      <c r="I150" s="597"/>
      <c r="J150" s="597"/>
      <c r="K150" s="597"/>
      <c r="L150" s="597"/>
      <c r="M150" s="597"/>
      <c r="N150" s="597"/>
      <c r="O150" s="597"/>
      <c r="P150" s="597"/>
      <c r="Q150" s="597"/>
      <c r="R150" s="597"/>
      <c r="S150" s="597"/>
      <c r="T150" s="597"/>
      <c r="U150" s="597"/>
      <c r="V150" s="597"/>
      <c r="W150" s="597"/>
      <c r="X150" s="597"/>
      <c r="Y150" s="597"/>
      <c r="Z150" s="597"/>
      <c r="AA150" s="597"/>
    </row>
    <row r="151">
      <c r="A151" s="598">
        <v>15000.0</v>
      </c>
      <c r="B151" s="599" t="s">
        <v>6528</v>
      </c>
      <c r="C151" s="598">
        <v>14800.0</v>
      </c>
      <c r="D151" s="597" t="str">
        <f t="shared" si="1"/>
        <v>SNOMEDCT:297433002</v>
      </c>
      <c r="E151" s="600">
        <v>2.97433002E8</v>
      </c>
      <c r="F151" s="597"/>
      <c r="G151" s="597"/>
      <c r="H151" s="597"/>
      <c r="I151" s="597"/>
      <c r="J151" s="597"/>
      <c r="K151" s="597"/>
      <c r="L151" s="597"/>
      <c r="M151" s="597"/>
      <c r="N151" s="597"/>
      <c r="O151" s="597"/>
      <c r="P151" s="597"/>
      <c r="Q151" s="597"/>
      <c r="R151" s="597"/>
      <c r="S151" s="597"/>
      <c r="T151" s="597"/>
      <c r="U151" s="597"/>
      <c r="V151" s="597"/>
      <c r="W151" s="597"/>
      <c r="X151" s="597"/>
      <c r="Y151" s="597"/>
      <c r="Z151" s="597"/>
      <c r="AA151" s="597"/>
    </row>
    <row r="152">
      <c r="A152" s="598">
        <v>15100.0</v>
      </c>
      <c r="B152" s="599" t="s">
        <v>6529</v>
      </c>
      <c r="C152" s="598">
        <v>14800.0</v>
      </c>
      <c r="D152" s="597" t="str">
        <f t="shared" si="1"/>
        <v>SNOMEDCT:297434008</v>
      </c>
      <c r="E152" s="600">
        <v>2.97434008E8</v>
      </c>
      <c r="F152" s="597"/>
      <c r="G152" s="597"/>
      <c r="H152" s="597"/>
      <c r="I152" s="597"/>
      <c r="J152" s="597"/>
      <c r="K152" s="597"/>
      <c r="L152" s="597"/>
      <c r="M152" s="597"/>
      <c r="N152" s="597"/>
      <c r="O152" s="597"/>
      <c r="P152" s="597"/>
      <c r="Q152" s="597"/>
      <c r="R152" s="597"/>
      <c r="S152" s="597"/>
      <c r="T152" s="597"/>
      <c r="U152" s="597"/>
      <c r="V152" s="597"/>
      <c r="W152" s="597"/>
      <c r="X152" s="597"/>
      <c r="Y152" s="597"/>
      <c r="Z152" s="597"/>
      <c r="AA152" s="597"/>
    </row>
    <row r="153">
      <c r="A153" s="598">
        <v>15200.0</v>
      </c>
      <c r="B153" s="599" t="s">
        <v>6530</v>
      </c>
      <c r="C153" s="598">
        <v>14800.0</v>
      </c>
      <c r="D153" s="597" t="str">
        <f t="shared" si="1"/>
        <v>SNOMEDCT:297435009</v>
      </c>
      <c r="E153" s="602">
        <v>2.97435009E8</v>
      </c>
      <c r="F153" s="597"/>
      <c r="G153" s="597"/>
      <c r="H153" s="597"/>
      <c r="I153" s="597"/>
      <c r="J153" s="597"/>
      <c r="K153" s="597"/>
      <c r="L153" s="597"/>
      <c r="M153" s="597"/>
      <c r="N153" s="597"/>
      <c r="O153" s="597"/>
      <c r="P153" s="597"/>
      <c r="Q153" s="597"/>
      <c r="R153" s="597"/>
      <c r="S153" s="597"/>
      <c r="T153" s="597"/>
      <c r="U153" s="597"/>
      <c r="V153" s="597"/>
      <c r="W153" s="597"/>
      <c r="X153" s="597"/>
      <c r="Y153" s="597"/>
      <c r="Z153" s="597"/>
      <c r="AA153" s="597"/>
    </row>
    <row r="154">
      <c r="A154" s="598">
        <v>15300.0</v>
      </c>
      <c r="B154" s="599" t="s">
        <v>6531</v>
      </c>
      <c r="C154" s="598">
        <v>14800.0</v>
      </c>
      <c r="D154" s="597" t="str">
        <f t="shared" si="1"/>
        <v>SNOMEDCT:297436005</v>
      </c>
      <c r="E154" s="602">
        <v>2.97436005E8</v>
      </c>
      <c r="F154" s="597"/>
      <c r="G154" s="597"/>
      <c r="H154" s="597"/>
      <c r="I154" s="597"/>
      <c r="J154" s="597"/>
      <c r="K154" s="597"/>
      <c r="L154" s="597"/>
      <c r="M154" s="597"/>
      <c r="N154" s="597"/>
      <c r="O154" s="597"/>
      <c r="P154" s="597"/>
      <c r="Q154" s="597"/>
      <c r="R154" s="597"/>
      <c r="S154" s="597"/>
      <c r="T154" s="597"/>
      <c r="U154" s="597"/>
      <c r="V154" s="597"/>
      <c r="W154" s="597"/>
      <c r="X154" s="597"/>
      <c r="Y154" s="597"/>
      <c r="Z154" s="597"/>
      <c r="AA154" s="597"/>
    </row>
    <row r="155">
      <c r="A155" s="598">
        <v>15400.0</v>
      </c>
      <c r="B155" s="599" t="s">
        <v>6532</v>
      </c>
      <c r="C155" s="598">
        <v>14800.0</v>
      </c>
      <c r="D155" s="597" t="str">
        <f t="shared" si="1"/>
        <v>SNOMEDCT:297437001</v>
      </c>
      <c r="E155" s="602">
        <v>2.97437001E8</v>
      </c>
      <c r="F155" s="597"/>
      <c r="G155" s="597"/>
      <c r="H155" s="597"/>
      <c r="I155" s="597"/>
      <c r="J155" s="597"/>
      <c r="K155" s="597"/>
      <c r="L155" s="597"/>
      <c r="M155" s="597"/>
      <c r="N155" s="597"/>
      <c r="O155" s="597"/>
      <c r="P155" s="597"/>
      <c r="Q155" s="597"/>
      <c r="R155" s="597"/>
      <c r="S155" s="597"/>
      <c r="T155" s="597"/>
      <c r="U155" s="597"/>
      <c r="V155" s="597"/>
      <c r="W155" s="597"/>
      <c r="X155" s="597"/>
      <c r="Y155" s="597"/>
      <c r="Z155" s="597"/>
      <c r="AA155" s="597"/>
    </row>
    <row r="156">
      <c r="A156" s="598">
        <v>15500.0</v>
      </c>
      <c r="B156" s="599" t="s">
        <v>6533</v>
      </c>
      <c r="C156" s="598">
        <v>14800.0</v>
      </c>
      <c r="D156" s="597" t="str">
        <f t="shared" si="1"/>
        <v>SNOMEDCT:297438006</v>
      </c>
      <c r="E156" s="602">
        <v>2.97438006E8</v>
      </c>
      <c r="F156" s="597"/>
      <c r="G156" s="597"/>
      <c r="H156" s="597"/>
      <c r="I156" s="597"/>
      <c r="J156" s="597"/>
      <c r="K156" s="597"/>
      <c r="L156" s="597"/>
      <c r="M156" s="597"/>
      <c r="N156" s="597"/>
      <c r="O156" s="597"/>
      <c r="P156" s="597"/>
      <c r="Q156" s="597"/>
      <c r="R156" s="597"/>
      <c r="S156" s="597"/>
      <c r="T156" s="597"/>
      <c r="U156" s="597"/>
      <c r="V156" s="597"/>
      <c r="W156" s="597"/>
      <c r="X156" s="597"/>
      <c r="Y156" s="597"/>
      <c r="Z156" s="597"/>
      <c r="AA156" s="597"/>
    </row>
    <row r="157">
      <c r="A157" s="598">
        <v>15600.0</v>
      </c>
      <c r="B157" s="599" t="s">
        <v>6534</v>
      </c>
      <c r="C157" s="598">
        <v>13600.0</v>
      </c>
      <c r="D157" s="597" t="str">
        <f t="shared" si="1"/>
        <v>SNOMEDCT:297439003</v>
      </c>
      <c r="E157" s="602">
        <v>2.97439003E8</v>
      </c>
      <c r="F157" s="597"/>
      <c r="G157" s="597"/>
      <c r="H157" s="597"/>
      <c r="I157" s="597"/>
      <c r="J157" s="597"/>
      <c r="K157" s="597"/>
      <c r="L157" s="597"/>
      <c r="M157" s="597"/>
      <c r="N157" s="597"/>
      <c r="O157" s="597"/>
      <c r="P157" s="597"/>
      <c r="Q157" s="597"/>
      <c r="R157" s="597"/>
      <c r="S157" s="597"/>
      <c r="T157" s="597"/>
      <c r="U157" s="597"/>
      <c r="V157" s="597"/>
      <c r="W157" s="597"/>
      <c r="X157" s="597"/>
      <c r="Y157" s="597"/>
      <c r="Z157" s="597"/>
      <c r="AA157" s="597"/>
    </row>
    <row r="158">
      <c r="A158" s="598">
        <v>15700.0</v>
      </c>
      <c r="B158" s="599" t="s">
        <v>6535</v>
      </c>
      <c r="C158" s="597"/>
      <c r="D158" s="597" t="str">
        <f t="shared" si="1"/>
        <v>SNOMEDCT:297641006</v>
      </c>
      <c r="E158" s="600">
        <v>2.97641006E8</v>
      </c>
      <c r="F158" s="597"/>
      <c r="G158" s="597"/>
      <c r="H158" s="597"/>
      <c r="I158" s="597"/>
      <c r="J158" s="597"/>
      <c r="K158" s="597"/>
      <c r="L158" s="597"/>
      <c r="M158" s="597"/>
      <c r="N158" s="597"/>
      <c r="O158" s="597"/>
      <c r="P158" s="597"/>
      <c r="Q158" s="597"/>
      <c r="R158" s="597"/>
      <c r="S158" s="597"/>
      <c r="T158" s="597"/>
      <c r="U158" s="597"/>
      <c r="V158" s="597"/>
      <c r="W158" s="597"/>
      <c r="X158" s="597"/>
      <c r="Y158" s="597"/>
      <c r="Z158" s="597"/>
      <c r="AA158" s="597"/>
    </row>
    <row r="159">
      <c r="A159" s="598">
        <v>15800.0</v>
      </c>
      <c r="B159" s="599" t="s">
        <v>6536</v>
      </c>
      <c r="C159" s="597"/>
      <c r="D159" s="597" t="str">
        <f t="shared" si="1"/>
        <v>SNOMEDCT:297642004</v>
      </c>
      <c r="E159" s="602">
        <v>2.97642004E8</v>
      </c>
      <c r="F159" s="597"/>
      <c r="G159" s="597"/>
      <c r="H159" s="597"/>
      <c r="I159" s="597"/>
      <c r="J159" s="597"/>
      <c r="K159" s="597"/>
      <c r="L159" s="597"/>
      <c r="M159" s="597"/>
      <c r="N159" s="597"/>
      <c r="O159" s="597"/>
      <c r="P159" s="597"/>
      <c r="Q159" s="597"/>
      <c r="R159" s="597"/>
      <c r="S159" s="597"/>
      <c r="T159" s="597"/>
      <c r="U159" s="597"/>
      <c r="V159" s="597"/>
      <c r="W159" s="597"/>
      <c r="X159" s="597"/>
      <c r="Y159" s="597"/>
      <c r="Z159" s="597"/>
      <c r="AA159" s="597"/>
    </row>
    <row r="160">
      <c r="A160" s="598">
        <v>15900.0</v>
      </c>
      <c r="B160" s="599" t="s">
        <v>6537</v>
      </c>
      <c r="C160" s="597"/>
      <c r="D160" s="597" t="str">
        <f t="shared" si="1"/>
        <v>SNOMEDCT:708034008</v>
      </c>
      <c r="E160" s="600">
        <v>7.08034008E8</v>
      </c>
      <c r="F160" s="597"/>
      <c r="G160" s="597"/>
      <c r="H160" s="597"/>
      <c r="I160" s="597"/>
      <c r="J160" s="597"/>
      <c r="K160" s="597"/>
      <c r="L160" s="597"/>
      <c r="M160" s="597"/>
      <c r="N160" s="597"/>
      <c r="O160" s="597"/>
      <c r="P160" s="597"/>
      <c r="Q160" s="597"/>
      <c r="R160" s="597"/>
      <c r="S160" s="597"/>
      <c r="T160" s="597"/>
      <c r="U160" s="597"/>
      <c r="V160" s="597"/>
      <c r="W160" s="597"/>
      <c r="X160" s="597"/>
      <c r="Y160" s="597"/>
      <c r="Z160" s="597"/>
      <c r="AA160" s="597"/>
    </row>
    <row r="161">
      <c r="A161" s="598">
        <v>16000.0</v>
      </c>
      <c r="B161" s="599" t="s">
        <v>6538</v>
      </c>
      <c r="C161" s="597"/>
      <c r="D161" s="597" t="str">
        <f t="shared" si="1"/>
        <v>SNOMEDCT:297440001</v>
      </c>
      <c r="E161" s="600">
        <v>2.97440001E8</v>
      </c>
      <c r="F161" s="597"/>
      <c r="G161" s="597"/>
      <c r="H161" s="597"/>
      <c r="I161" s="597"/>
      <c r="J161" s="597"/>
      <c r="K161" s="597"/>
      <c r="L161" s="597"/>
      <c r="M161" s="597"/>
      <c r="N161" s="597"/>
      <c r="O161" s="597"/>
      <c r="P161" s="597"/>
      <c r="Q161" s="597"/>
      <c r="R161" s="597"/>
      <c r="S161" s="597"/>
      <c r="T161" s="597"/>
      <c r="U161" s="597"/>
      <c r="V161" s="597"/>
      <c r="W161" s="597"/>
      <c r="X161" s="597"/>
      <c r="Y161" s="597"/>
      <c r="Z161" s="597"/>
      <c r="AA161" s="597"/>
    </row>
    <row r="162">
      <c r="A162" s="598">
        <v>16100.0</v>
      </c>
      <c r="B162" s="599" t="s">
        <v>6539</v>
      </c>
      <c r="C162" s="597"/>
      <c r="D162" s="597" t="str">
        <f t="shared" si="1"/>
        <v>SNOMEDCT:297441002</v>
      </c>
      <c r="E162" s="600">
        <v>2.97441002E8</v>
      </c>
      <c r="F162" s="597"/>
      <c r="G162" s="597"/>
      <c r="H162" s="597"/>
      <c r="I162" s="597"/>
      <c r="J162" s="597"/>
      <c r="K162" s="597"/>
      <c r="L162" s="597"/>
      <c r="M162" s="597"/>
      <c r="N162" s="597"/>
      <c r="O162" s="597"/>
      <c r="P162" s="597"/>
      <c r="Q162" s="597"/>
      <c r="R162" s="597"/>
      <c r="S162" s="597"/>
      <c r="T162" s="597"/>
      <c r="U162" s="597"/>
      <c r="V162" s="597"/>
      <c r="W162" s="597"/>
      <c r="X162" s="597"/>
      <c r="Y162" s="597"/>
      <c r="Z162" s="597"/>
      <c r="AA162" s="597"/>
    </row>
    <row r="163">
      <c r="A163" s="598">
        <v>16200.0</v>
      </c>
      <c r="B163" s="599" t="s">
        <v>6540</v>
      </c>
      <c r="C163" s="598">
        <v>16100.0</v>
      </c>
      <c r="D163" s="597" t="str">
        <f t="shared" si="1"/>
        <v>SNOMEDCT:297442009</v>
      </c>
      <c r="E163" s="600">
        <v>2.97442009E8</v>
      </c>
      <c r="F163" s="597"/>
      <c r="G163" s="597"/>
      <c r="H163" s="597"/>
      <c r="I163" s="597"/>
      <c r="J163" s="597"/>
      <c r="K163" s="597"/>
      <c r="L163" s="597"/>
      <c r="M163" s="597"/>
      <c r="N163" s="597"/>
      <c r="O163" s="597"/>
      <c r="P163" s="597"/>
      <c r="Q163" s="597"/>
      <c r="R163" s="597"/>
      <c r="S163" s="597"/>
      <c r="T163" s="597"/>
      <c r="U163" s="597"/>
      <c r="V163" s="597"/>
      <c r="W163" s="597"/>
      <c r="X163" s="597"/>
      <c r="Y163" s="597"/>
      <c r="Z163" s="597"/>
      <c r="AA163" s="597"/>
    </row>
    <row r="164">
      <c r="A164" s="598">
        <v>16300.0</v>
      </c>
      <c r="B164" s="599" t="s">
        <v>6541</v>
      </c>
      <c r="C164" s="598">
        <v>16100.0</v>
      </c>
      <c r="D164" s="597" t="str">
        <f t="shared" si="1"/>
        <v>SNOMEDCT:297443004</v>
      </c>
      <c r="E164" s="602">
        <v>2.97443004E8</v>
      </c>
      <c r="F164" s="597"/>
      <c r="G164" s="597"/>
      <c r="H164" s="597"/>
      <c r="I164" s="597"/>
      <c r="J164" s="597"/>
      <c r="K164" s="597"/>
      <c r="L164" s="597"/>
      <c r="M164" s="597"/>
      <c r="N164" s="597"/>
      <c r="O164" s="597"/>
      <c r="P164" s="597"/>
      <c r="Q164" s="597"/>
      <c r="R164" s="597"/>
      <c r="S164" s="597"/>
      <c r="T164" s="597"/>
      <c r="U164" s="597"/>
      <c r="V164" s="597"/>
      <c r="W164" s="597"/>
      <c r="X164" s="597"/>
      <c r="Y164" s="597"/>
      <c r="Z164" s="597"/>
      <c r="AA164" s="597"/>
    </row>
    <row r="165">
      <c r="A165" s="598">
        <v>16400.0</v>
      </c>
      <c r="B165" s="599" t="s">
        <v>6542</v>
      </c>
      <c r="C165" s="598">
        <v>16100.0</v>
      </c>
      <c r="D165" s="597" t="str">
        <f t="shared" si="1"/>
        <v>SNOMEDCT:297444005</v>
      </c>
      <c r="E165" s="602">
        <v>2.97444005E8</v>
      </c>
      <c r="F165" s="597"/>
      <c r="G165" s="597"/>
      <c r="H165" s="597"/>
      <c r="I165" s="597"/>
      <c r="J165" s="597"/>
      <c r="K165" s="597"/>
      <c r="L165" s="597"/>
      <c r="M165" s="597"/>
      <c r="N165" s="597"/>
      <c r="O165" s="597"/>
      <c r="P165" s="597"/>
      <c r="Q165" s="597"/>
      <c r="R165" s="597"/>
      <c r="S165" s="597"/>
      <c r="T165" s="597"/>
      <c r="U165" s="597"/>
      <c r="V165" s="597"/>
      <c r="W165" s="597"/>
      <c r="X165" s="597"/>
      <c r="Y165" s="597"/>
      <c r="Z165" s="597"/>
      <c r="AA165" s="597"/>
    </row>
    <row r="166">
      <c r="A166" s="598">
        <v>16500.0</v>
      </c>
      <c r="B166" s="599" t="s">
        <v>6543</v>
      </c>
      <c r="C166" s="598">
        <v>16100.0</v>
      </c>
      <c r="D166" s="597" t="str">
        <f t="shared" si="1"/>
        <v>SNOMEDCT:297445006</v>
      </c>
      <c r="E166" s="602">
        <v>2.97445006E8</v>
      </c>
      <c r="F166" s="597"/>
      <c r="G166" s="597"/>
      <c r="H166" s="597"/>
      <c r="I166" s="597"/>
      <c r="J166" s="597"/>
      <c r="K166" s="597"/>
      <c r="L166" s="597"/>
      <c r="M166" s="597"/>
      <c r="N166" s="597"/>
      <c r="O166" s="597"/>
      <c r="P166" s="597"/>
      <c r="Q166" s="597"/>
      <c r="R166" s="597"/>
      <c r="S166" s="597"/>
      <c r="T166" s="597"/>
      <c r="U166" s="597"/>
      <c r="V166" s="597"/>
      <c r="W166" s="597"/>
      <c r="X166" s="597"/>
      <c r="Y166" s="597"/>
      <c r="Z166" s="597"/>
      <c r="AA166" s="597"/>
    </row>
    <row r="167">
      <c r="A167" s="598">
        <v>16600.0</v>
      </c>
      <c r="B167" s="599" t="s">
        <v>6544</v>
      </c>
      <c r="C167" s="598">
        <v>16100.0</v>
      </c>
      <c r="D167" s="597" t="str">
        <f t="shared" si="1"/>
        <v>SNOMEDCT:297446007</v>
      </c>
      <c r="E167" s="602">
        <v>2.97446007E8</v>
      </c>
      <c r="F167" s="597"/>
      <c r="G167" s="597"/>
      <c r="H167" s="597"/>
      <c r="I167" s="597"/>
      <c r="J167" s="597"/>
      <c r="K167" s="597"/>
      <c r="L167" s="597"/>
      <c r="M167" s="597"/>
      <c r="N167" s="597"/>
      <c r="O167" s="597"/>
      <c r="P167" s="597"/>
      <c r="Q167" s="597"/>
      <c r="R167" s="597"/>
      <c r="S167" s="597"/>
      <c r="T167" s="597"/>
      <c r="U167" s="597"/>
      <c r="V167" s="597"/>
      <c r="W167" s="597"/>
      <c r="X167" s="597"/>
      <c r="Y167" s="597"/>
      <c r="Z167" s="597"/>
      <c r="AA167" s="597"/>
    </row>
    <row r="168">
      <c r="A168" s="598">
        <v>16700.0</v>
      </c>
      <c r="B168" s="599" t="s">
        <v>6545</v>
      </c>
      <c r="C168" s="598">
        <v>16100.0</v>
      </c>
      <c r="D168" s="597" t="str">
        <f t="shared" si="1"/>
        <v>SNOMEDCT:297447003</v>
      </c>
      <c r="E168" s="602">
        <v>2.97447003E8</v>
      </c>
      <c r="F168" s="597"/>
      <c r="G168" s="597"/>
      <c r="H168" s="597"/>
      <c r="I168" s="597"/>
      <c r="J168" s="597"/>
      <c r="K168" s="597"/>
      <c r="L168" s="597"/>
      <c r="M168" s="597"/>
      <c r="N168" s="597"/>
      <c r="O168" s="597"/>
      <c r="P168" s="597"/>
      <c r="Q168" s="597"/>
      <c r="R168" s="597"/>
      <c r="S168" s="597"/>
      <c r="T168" s="597"/>
      <c r="U168" s="597"/>
      <c r="V168" s="597"/>
      <c r="W168" s="597"/>
      <c r="X168" s="597"/>
      <c r="Y168" s="597"/>
      <c r="Z168" s="597"/>
      <c r="AA168" s="597"/>
    </row>
    <row r="169">
      <c r="A169" s="598">
        <v>16800.0</v>
      </c>
      <c r="B169" s="599" t="s">
        <v>6546</v>
      </c>
      <c r="C169" s="598">
        <v>16100.0</v>
      </c>
      <c r="D169" s="597" t="str">
        <f t="shared" si="1"/>
        <v>SNOMEDCT:297448008</v>
      </c>
      <c r="E169" s="602">
        <v>2.97448008E8</v>
      </c>
      <c r="F169" s="597"/>
      <c r="G169" s="597"/>
      <c r="H169" s="597"/>
      <c r="I169" s="597"/>
      <c r="J169" s="597"/>
      <c r="K169" s="597"/>
      <c r="L169" s="597"/>
      <c r="M169" s="597"/>
      <c r="N169" s="597"/>
      <c r="O169" s="597"/>
      <c r="P169" s="597"/>
      <c r="Q169" s="597"/>
      <c r="R169" s="597"/>
      <c r="S169" s="597"/>
      <c r="T169" s="597"/>
      <c r="U169" s="597"/>
      <c r="V169" s="597"/>
      <c r="W169" s="597"/>
      <c r="X169" s="597"/>
      <c r="Y169" s="597"/>
      <c r="Z169" s="597"/>
      <c r="AA169" s="597"/>
    </row>
    <row r="170">
      <c r="A170" s="598">
        <v>16900.0</v>
      </c>
      <c r="B170" s="599" t="s">
        <v>6547</v>
      </c>
      <c r="C170" s="598">
        <v>16100.0</v>
      </c>
      <c r="D170" s="597" t="str">
        <f t="shared" si="1"/>
        <v>SNOMEDCT:297449000</v>
      </c>
      <c r="E170" s="602">
        <v>2.97449E8</v>
      </c>
      <c r="F170" s="597"/>
      <c r="G170" s="597"/>
      <c r="H170" s="597"/>
      <c r="I170" s="597"/>
      <c r="J170" s="597"/>
      <c r="K170" s="597"/>
      <c r="L170" s="597"/>
      <c r="M170" s="597"/>
      <c r="N170" s="597"/>
      <c r="O170" s="597"/>
      <c r="P170" s="597"/>
      <c r="Q170" s="597"/>
      <c r="R170" s="597"/>
      <c r="S170" s="597"/>
      <c r="T170" s="597"/>
      <c r="U170" s="597"/>
      <c r="V170" s="597"/>
      <c r="W170" s="597"/>
      <c r="X170" s="597"/>
      <c r="Y170" s="597"/>
      <c r="Z170" s="597"/>
      <c r="AA170" s="597"/>
    </row>
    <row r="171">
      <c r="A171" s="598">
        <v>17000.0</v>
      </c>
      <c r="B171" s="599" t="s">
        <v>6548</v>
      </c>
      <c r="C171" s="598">
        <v>16100.0</v>
      </c>
      <c r="D171" s="597" t="str">
        <f t="shared" si="1"/>
        <v>SNOMEDCT:297450000</v>
      </c>
      <c r="E171" s="602">
        <v>2.9745E8</v>
      </c>
      <c r="F171" s="597"/>
      <c r="G171" s="597"/>
      <c r="H171" s="597"/>
      <c r="I171" s="597"/>
      <c r="J171" s="597"/>
      <c r="K171" s="597"/>
      <c r="L171" s="597"/>
      <c r="M171" s="597"/>
      <c r="N171" s="597"/>
      <c r="O171" s="597"/>
      <c r="P171" s="597"/>
      <c r="Q171" s="597"/>
      <c r="R171" s="597"/>
      <c r="S171" s="597"/>
      <c r="T171" s="597"/>
      <c r="U171" s="597"/>
      <c r="V171" s="597"/>
      <c r="W171" s="597"/>
      <c r="X171" s="597"/>
      <c r="Y171" s="597"/>
      <c r="Z171" s="597"/>
      <c r="AA171" s="597"/>
    </row>
    <row r="172">
      <c r="A172" s="598">
        <v>17100.0</v>
      </c>
      <c r="B172" s="599" t="s">
        <v>6549</v>
      </c>
      <c r="C172" s="597"/>
      <c r="D172" s="597" t="str">
        <f t="shared" si="1"/>
        <v>SNOMEDCT:297643009</v>
      </c>
      <c r="E172" s="600">
        <v>2.97643009E8</v>
      </c>
      <c r="F172" s="597"/>
      <c r="G172" s="597"/>
      <c r="H172" s="597"/>
      <c r="I172" s="597"/>
      <c r="J172" s="597"/>
      <c r="K172" s="597"/>
      <c r="L172" s="597"/>
      <c r="M172" s="597"/>
      <c r="N172" s="597"/>
      <c r="O172" s="597"/>
      <c r="P172" s="597"/>
      <c r="Q172" s="597"/>
      <c r="R172" s="597"/>
      <c r="S172" s="597"/>
      <c r="T172" s="597"/>
      <c r="U172" s="597"/>
      <c r="V172" s="597"/>
      <c r="W172" s="597"/>
      <c r="X172" s="597"/>
      <c r="Y172" s="597"/>
      <c r="Z172" s="597"/>
      <c r="AA172" s="597"/>
    </row>
    <row r="173">
      <c r="A173" s="598">
        <v>17200.0</v>
      </c>
      <c r="B173" s="599" t="s">
        <v>6550</v>
      </c>
      <c r="C173" s="597"/>
      <c r="D173" s="597" t="str">
        <f t="shared" si="1"/>
        <v>SNOMEDCT:297451001</v>
      </c>
      <c r="E173" s="600">
        <v>2.97451001E8</v>
      </c>
      <c r="F173" s="597"/>
      <c r="G173" s="597"/>
      <c r="H173" s="597"/>
      <c r="I173" s="597"/>
      <c r="J173" s="597"/>
      <c r="K173" s="597"/>
      <c r="L173" s="597"/>
      <c r="M173" s="597"/>
      <c r="N173" s="597"/>
      <c r="O173" s="597"/>
      <c r="P173" s="597"/>
      <c r="Q173" s="597"/>
      <c r="R173" s="597"/>
      <c r="S173" s="597"/>
      <c r="T173" s="597"/>
      <c r="U173" s="597"/>
      <c r="V173" s="597"/>
      <c r="W173" s="597"/>
      <c r="X173" s="597"/>
      <c r="Y173" s="597"/>
      <c r="Z173" s="597"/>
      <c r="AA173" s="597"/>
    </row>
    <row r="174">
      <c r="A174" s="598">
        <v>17300.0</v>
      </c>
      <c r="B174" s="599" t="s">
        <v>6551</v>
      </c>
      <c r="C174" s="598">
        <v>17200.0</v>
      </c>
      <c r="D174" s="597" t="str">
        <f t="shared" si="1"/>
        <v>SNOMEDCT:297452008</v>
      </c>
      <c r="E174" s="600">
        <v>2.97452008E8</v>
      </c>
      <c r="F174" s="597"/>
      <c r="G174" s="597"/>
      <c r="H174" s="597"/>
      <c r="I174" s="597"/>
      <c r="J174" s="597"/>
      <c r="K174" s="597"/>
      <c r="L174" s="597"/>
      <c r="M174" s="597"/>
      <c r="N174" s="597"/>
      <c r="O174" s="597"/>
      <c r="P174" s="597"/>
      <c r="Q174" s="597"/>
      <c r="R174" s="597"/>
      <c r="S174" s="597"/>
      <c r="T174" s="597"/>
      <c r="U174" s="597"/>
      <c r="V174" s="597"/>
      <c r="W174" s="597"/>
      <c r="X174" s="597"/>
      <c r="Y174" s="597"/>
      <c r="Z174" s="597"/>
      <c r="AA174" s="597"/>
    </row>
    <row r="175">
      <c r="A175" s="598">
        <v>17400.0</v>
      </c>
      <c r="B175" s="599" t="s">
        <v>6552</v>
      </c>
      <c r="C175" s="598">
        <v>17200.0</v>
      </c>
      <c r="D175" s="597" t="str">
        <f t="shared" si="1"/>
        <v>SNOMEDCT:297453003</v>
      </c>
      <c r="E175" s="600">
        <v>2.97453003E8</v>
      </c>
      <c r="F175" s="597"/>
      <c r="G175" s="597"/>
      <c r="H175" s="597"/>
      <c r="I175" s="597"/>
      <c r="J175" s="597"/>
      <c r="K175" s="597"/>
      <c r="L175" s="597"/>
      <c r="M175" s="597"/>
      <c r="N175" s="597"/>
      <c r="O175" s="597"/>
      <c r="P175" s="597"/>
      <c r="Q175" s="597"/>
      <c r="R175" s="597"/>
      <c r="S175" s="597"/>
      <c r="T175" s="597"/>
      <c r="U175" s="597"/>
      <c r="V175" s="597"/>
      <c r="W175" s="597"/>
      <c r="X175" s="597"/>
      <c r="Y175" s="597"/>
      <c r="Z175" s="597"/>
      <c r="AA175" s="597"/>
    </row>
    <row r="176">
      <c r="A176" s="598">
        <v>17500.0</v>
      </c>
      <c r="B176" s="599" t="s">
        <v>6553</v>
      </c>
      <c r="C176" s="598">
        <v>17200.0</v>
      </c>
      <c r="D176" s="597" t="str">
        <f t="shared" si="1"/>
        <v>SNOMEDCT:439317008</v>
      </c>
      <c r="E176" s="602">
        <v>4.39317008E8</v>
      </c>
      <c r="F176" s="597"/>
      <c r="G176" s="597"/>
      <c r="H176" s="597"/>
      <c r="I176" s="597"/>
      <c r="J176" s="597"/>
      <c r="K176" s="597"/>
      <c r="L176" s="597"/>
      <c r="M176" s="597"/>
      <c r="N176" s="597"/>
      <c r="O176" s="597"/>
      <c r="P176" s="597"/>
      <c r="Q176" s="597"/>
      <c r="R176" s="597"/>
      <c r="S176" s="597"/>
      <c r="T176" s="597"/>
      <c r="U176" s="597"/>
      <c r="V176" s="597"/>
      <c r="W176" s="597"/>
      <c r="X176" s="597"/>
      <c r="Y176" s="597"/>
      <c r="Z176" s="597"/>
      <c r="AA176" s="597"/>
    </row>
    <row r="177">
      <c r="A177" s="598">
        <v>17600.0</v>
      </c>
      <c r="B177" s="599" t="s">
        <v>6554</v>
      </c>
      <c r="C177" s="598">
        <v>17200.0</v>
      </c>
      <c r="D177" s="597" t="str">
        <f t="shared" si="1"/>
        <v>SNOMEDCT:438893008</v>
      </c>
      <c r="E177" s="602">
        <v>4.38893008E8</v>
      </c>
      <c r="F177" s="597"/>
      <c r="G177" s="597"/>
      <c r="H177" s="597"/>
      <c r="I177" s="597"/>
      <c r="J177" s="597"/>
      <c r="K177" s="597"/>
      <c r="L177" s="597"/>
      <c r="M177" s="597"/>
      <c r="N177" s="597"/>
      <c r="O177" s="597"/>
      <c r="P177" s="597"/>
      <c r="Q177" s="597"/>
      <c r="R177" s="597"/>
      <c r="S177" s="597"/>
      <c r="T177" s="597"/>
      <c r="U177" s="597"/>
      <c r="V177" s="597"/>
      <c r="W177" s="597"/>
      <c r="X177" s="597"/>
      <c r="Y177" s="597"/>
      <c r="Z177" s="597"/>
      <c r="AA177" s="597"/>
    </row>
    <row r="178">
      <c r="A178" s="598">
        <v>17700.0</v>
      </c>
      <c r="B178" s="599" t="s">
        <v>6555</v>
      </c>
      <c r="C178" s="598">
        <v>17200.0</v>
      </c>
      <c r="D178" s="597" t="str">
        <f t="shared" si="1"/>
        <v>SNOMEDCT:439222005</v>
      </c>
      <c r="E178" s="602">
        <v>4.39222005E8</v>
      </c>
      <c r="F178" s="597"/>
      <c r="G178" s="597"/>
      <c r="H178" s="597"/>
      <c r="I178" s="597"/>
      <c r="J178" s="597"/>
      <c r="K178" s="597"/>
      <c r="L178" s="597"/>
      <c r="M178" s="597"/>
      <c r="N178" s="597"/>
      <c r="O178" s="597"/>
      <c r="P178" s="597"/>
      <c r="Q178" s="597"/>
      <c r="R178" s="597"/>
      <c r="S178" s="597"/>
      <c r="T178" s="597"/>
      <c r="U178" s="597"/>
      <c r="V178" s="597"/>
      <c r="W178" s="597"/>
      <c r="X178" s="597"/>
      <c r="Y178" s="597"/>
      <c r="Z178" s="597"/>
      <c r="AA178" s="597"/>
    </row>
    <row r="179">
      <c r="A179" s="598">
        <v>17800.0</v>
      </c>
      <c r="B179" s="599" t="s">
        <v>6556</v>
      </c>
      <c r="C179" s="597"/>
      <c r="D179" s="597" t="str">
        <f t="shared" si="1"/>
        <v>SNOMEDCT:297644003</v>
      </c>
      <c r="E179" s="600">
        <v>2.97644003E8</v>
      </c>
      <c r="F179" s="597"/>
      <c r="G179" s="597"/>
      <c r="H179" s="597"/>
      <c r="I179" s="597"/>
      <c r="J179" s="597"/>
      <c r="K179" s="597"/>
      <c r="L179" s="597"/>
      <c r="M179" s="597"/>
      <c r="N179" s="597"/>
      <c r="O179" s="597"/>
      <c r="P179" s="597"/>
      <c r="Q179" s="597"/>
      <c r="R179" s="597"/>
      <c r="S179" s="597"/>
      <c r="T179" s="597"/>
      <c r="U179" s="597"/>
      <c r="V179" s="597"/>
      <c r="W179" s="597"/>
      <c r="X179" s="597"/>
      <c r="Y179" s="597"/>
      <c r="Z179" s="597"/>
      <c r="AA179" s="597"/>
    </row>
    <row r="180">
      <c r="A180" s="598">
        <v>17900.0</v>
      </c>
      <c r="B180" s="599" t="s">
        <v>6557</v>
      </c>
      <c r="C180" s="597"/>
      <c r="D180" s="597" t="str">
        <f t="shared" si="1"/>
        <v>SNOMEDCT:297454009</v>
      </c>
      <c r="E180" s="602">
        <v>2.97454009E8</v>
      </c>
      <c r="F180" s="597"/>
      <c r="G180" s="597"/>
      <c r="H180" s="597"/>
      <c r="I180" s="597"/>
      <c r="J180" s="597"/>
      <c r="K180" s="597"/>
      <c r="L180" s="597"/>
      <c r="M180" s="597"/>
      <c r="N180" s="597"/>
      <c r="O180" s="597"/>
      <c r="P180" s="597"/>
      <c r="Q180" s="597"/>
      <c r="R180" s="597"/>
      <c r="S180" s="597"/>
      <c r="T180" s="597"/>
      <c r="U180" s="597"/>
      <c r="V180" s="597"/>
      <c r="W180" s="597"/>
      <c r="X180" s="597"/>
      <c r="Y180" s="597"/>
      <c r="Z180" s="597"/>
      <c r="AA180" s="597"/>
    </row>
    <row r="181">
      <c r="A181" s="598">
        <v>18000.0</v>
      </c>
      <c r="B181" s="599" t="s">
        <v>6558</v>
      </c>
      <c r="C181" s="597"/>
      <c r="D181" s="597" t="str">
        <f t="shared" si="1"/>
        <v>SNOMEDCT:297645002</v>
      </c>
      <c r="E181" s="602">
        <v>2.97645002E8</v>
      </c>
      <c r="F181" s="597"/>
      <c r="G181" s="597"/>
      <c r="H181" s="597"/>
      <c r="I181" s="597"/>
      <c r="J181" s="597"/>
      <c r="K181" s="597"/>
      <c r="L181" s="597"/>
      <c r="M181" s="597"/>
      <c r="N181" s="597"/>
      <c r="O181" s="597"/>
      <c r="P181" s="597"/>
      <c r="Q181" s="597"/>
      <c r="R181" s="597"/>
      <c r="S181" s="597"/>
      <c r="T181" s="597"/>
      <c r="U181" s="597"/>
      <c r="V181" s="597"/>
      <c r="W181" s="597"/>
      <c r="X181" s="597"/>
      <c r="Y181" s="597"/>
      <c r="Z181" s="597"/>
      <c r="AA181" s="597"/>
    </row>
    <row r="182">
      <c r="A182" s="598">
        <v>18100.0</v>
      </c>
      <c r="B182" s="599" t="s">
        <v>6559</v>
      </c>
      <c r="C182" s="597"/>
      <c r="D182" s="597" t="str">
        <f t="shared" si="1"/>
        <v>SNOMEDCT:297646001</v>
      </c>
      <c r="E182" s="602">
        <v>2.97646001E8</v>
      </c>
      <c r="F182" s="597"/>
      <c r="G182" s="597"/>
      <c r="H182" s="597"/>
      <c r="I182" s="597"/>
      <c r="J182" s="597"/>
      <c r="K182" s="597"/>
      <c r="L182" s="597"/>
      <c r="M182" s="597"/>
      <c r="N182" s="597"/>
      <c r="O182" s="597"/>
      <c r="P182" s="597"/>
      <c r="Q182" s="597"/>
      <c r="R182" s="597"/>
      <c r="S182" s="597"/>
      <c r="T182" s="597"/>
      <c r="U182" s="597"/>
      <c r="V182" s="597"/>
      <c r="W182" s="597"/>
      <c r="X182" s="597"/>
      <c r="Y182" s="597"/>
      <c r="Z182" s="597"/>
      <c r="AA182" s="597"/>
    </row>
    <row r="183">
      <c r="A183" s="598">
        <v>18200.0</v>
      </c>
      <c r="B183" s="599" t="s">
        <v>6560</v>
      </c>
      <c r="C183" s="597"/>
      <c r="D183" s="597" t="str">
        <f t="shared" si="1"/>
        <v>SNOMEDCT:297647005</v>
      </c>
      <c r="E183" s="602">
        <v>2.97647005E8</v>
      </c>
      <c r="F183" s="597"/>
      <c r="G183" s="597"/>
      <c r="H183" s="597"/>
      <c r="I183" s="597"/>
      <c r="J183" s="597"/>
      <c r="K183" s="597"/>
      <c r="L183" s="597"/>
      <c r="M183" s="597"/>
      <c r="N183" s="597"/>
      <c r="O183" s="597"/>
      <c r="P183" s="597"/>
      <c r="Q183" s="597"/>
      <c r="R183" s="597"/>
      <c r="S183" s="597"/>
      <c r="T183" s="597"/>
      <c r="U183" s="597"/>
      <c r="V183" s="597"/>
      <c r="W183" s="597"/>
      <c r="X183" s="597"/>
      <c r="Y183" s="597"/>
      <c r="Z183" s="597"/>
      <c r="AA183" s="597"/>
    </row>
    <row r="184">
      <c r="A184" s="598">
        <v>18300.0</v>
      </c>
      <c r="B184" s="599" t="s">
        <v>6561</v>
      </c>
      <c r="C184" s="597"/>
      <c r="D184" s="597" t="str">
        <f t="shared" si="1"/>
        <v>SNOMEDCT:297648000</v>
      </c>
      <c r="E184" s="602">
        <v>2.97648E8</v>
      </c>
      <c r="F184" s="597"/>
      <c r="G184" s="597"/>
      <c r="H184" s="597"/>
      <c r="I184" s="597"/>
      <c r="J184" s="597"/>
      <c r="K184" s="597"/>
      <c r="L184" s="597"/>
      <c r="M184" s="597"/>
      <c r="N184" s="597"/>
      <c r="O184" s="597"/>
      <c r="P184" s="597"/>
      <c r="Q184" s="597"/>
      <c r="R184" s="597"/>
      <c r="S184" s="597"/>
      <c r="T184" s="597"/>
      <c r="U184" s="597"/>
      <c r="V184" s="597"/>
      <c r="W184" s="597"/>
      <c r="X184" s="597"/>
      <c r="Y184" s="597"/>
      <c r="Z184" s="597"/>
      <c r="AA184" s="597"/>
    </row>
    <row r="185">
      <c r="A185" s="598">
        <v>18400.0</v>
      </c>
      <c r="B185" s="599" t="s">
        <v>6562</v>
      </c>
      <c r="C185" s="597"/>
      <c r="D185" s="597" t="str">
        <f t="shared" si="1"/>
        <v>SNOMEDCT:708892009</v>
      </c>
      <c r="E185" s="602">
        <v>7.08892009E8</v>
      </c>
      <c r="F185" s="597"/>
      <c r="G185" s="597"/>
      <c r="H185" s="597"/>
      <c r="I185" s="597"/>
      <c r="J185" s="597"/>
      <c r="K185" s="597"/>
      <c r="L185" s="597"/>
      <c r="M185" s="597"/>
      <c r="N185" s="597"/>
      <c r="O185" s="597"/>
      <c r="P185" s="597"/>
      <c r="Q185" s="597"/>
      <c r="R185" s="597"/>
      <c r="S185" s="597"/>
      <c r="T185" s="597"/>
      <c r="U185" s="597"/>
      <c r="V185" s="597"/>
      <c r="W185" s="597"/>
      <c r="X185" s="597"/>
      <c r="Y185" s="597"/>
      <c r="Z185" s="597"/>
      <c r="AA185" s="597"/>
    </row>
    <row r="186">
      <c r="A186" s="598">
        <v>18500.0</v>
      </c>
      <c r="B186" s="599" t="s">
        <v>6563</v>
      </c>
      <c r="C186" s="597"/>
      <c r="D186" s="597" t="str">
        <f t="shared" si="1"/>
        <v>SNOMEDCT:708036005</v>
      </c>
      <c r="E186" s="602">
        <v>7.08036005E8</v>
      </c>
      <c r="F186" s="597"/>
      <c r="G186" s="597"/>
      <c r="H186" s="597"/>
      <c r="I186" s="597"/>
      <c r="J186" s="597"/>
      <c r="K186" s="597"/>
      <c r="L186" s="597"/>
      <c r="M186" s="597"/>
      <c r="N186" s="597"/>
      <c r="O186" s="597"/>
      <c r="P186" s="597"/>
      <c r="Q186" s="597"/>
      <c r="R186" s="597"/>
      <c r="S186" s="597"/>
      <c r="T186" s="597"/>
      <c r="U186" s="597"/>
      <c r="V186" s="597"/>
      <c r="W186" s="597"/>
      <c r="X186" s="597"/>
      <c r="Y186" s="597"/>
      <c r="Z186" s="597"/>
      <c r="AA186" s="597"/>
    </row>
    <row r="187">
      <c r="A187" s="598">
        <v>18600.0</v>
      </c>
      <c r="B187" s="599" t="s">
        <v>6564</v>
      </c>
      <c r="C187" s="597"/>
      <c r="D187" s="597" t="str">
        <f t="shared" si="1"/>
        <v>SNOMEDCT:297455005</v>
      </c>
      <c r="E187" s="600">
        <v>2.97455005E8</v>
      </c>
      <c r="F187" s="597"/>
      <c r="G187" s="597"/>
      <c r="H187" s="597"/>
      <c r="I187" s="597"/>
      <c r="J187" s="597"/>
      <c r="K187" s="597"/>
      <c r="L187" s="597"/>
      <c r="M187" s="597"/>
      <c r="N187" s="597"/>
      <c r="O187" s="597"/>
      <c r="P187" s="597"/>
      <c r="Q187" s="597"/>
      <c r="R187" s="597"/>
      <c r="S187" s="597"/>
      <c r="T187" s="597"/>
      <c r="U187" s="597"/>
      <c r="V187" s="597"/>
      <c r="W187" s="597"/>
      <c r="X187" s="597"/>
      <c r="Y187" s="597"/>
      <c r="Z187" s="597"/>
      <c r="AA187" s="597"/>
    </row>
    <row r="188">
      <c r="A188" s="598">
        <v>18700.0</v>
      </c>
      <c r="B188" s="599" t="s">
        <v>6565</v>
      </c>
      <c r="C188" s="598">
        <v>18600.0</v>
      </c>
      <c r="D188" s="597" t="str">
        <f t="shared" si="1"/>
        <v>SNOMEDCT:297456006</v>
      </c>
      <c r="E188" s="600">
        <v>2.97456006E8</v>
      </c>
      <c r="F188" s="597"/>
      <c r="G188" s="597"/>
      <c r="H188" s="597"/>
      <c r="I188" s="597"/>
      <c r="J188" s="597"/>
      <c r="K188" s="597"/>
      <c r="L188" s="597"/>
      <c r="M188" s="597"/>
      <c r="N188" s="597"/>
      <c r="O188" s="597"/>
      <c r="P188" s="597"/>
      <c r="Q188" s="597"/>
      <c r="R188" s="597"/>
      <c r="S188" s="597"/>
      <c r="T188" s="597"/>
      <c r="U188" s="597"/>
      <c r="V188" s="597"/>
      <c r="W188" s="597"/>
      <c r="X188" s="597"/>
      <c r="Y188" s="597"/>
      <c r="Z188" s="597"/>
      <c r="AA188" s="597"/>
    </row>
    <row r="189">
      <c r="A189" s="598">
        <v>18800.0</v>
      </c>
      <c r="B189" s="599" t="s">
        <v>6566</v>
      </c>
      <c r="C189" s="598">
        <v>18600.0</v>
      </c>
      <c r="D189" s="597" t="str">
        <f t="shared" si="1"/>
        <v>SNOMEDCT:297457002</v>
      </c>
      <c r="E189" s="600">
        <v>2.97457002E8</v>
      </c>
      <c r="F189" s="597"/>
      <c r="G189" s="597"/>
      <c r="H189" s="597"/>
      <c r="I189" s="597"/>
      <c r="J189" s="597"/>
      <c r="K189" s="597"/>
      <c r="L189" s="597"/>
      <c r="M189" s="597"/>
      <c r="N189" s="597"/>
      <c r="O189" s="597"/>
      <c r="P189" s="597"/>
      <c r="Q189" s="597"/>
      <c r="R189" s="597"/>
      <c r="S189" s="597"/>
      <c r="T189" s="597"/>
      <c r="U189" s="597"/>
      <c r="V189" s="597"/>
      <c r="W189" s="597"/>
      <c r="X189" s="597"/>
      <c r="Y189" s="597"/>
      <c r="Z189" s="597"/>
      <c r="AA189" s="597"/>
    </row>
    <row r="190">
      <c r="A190" s="598">
        <v>18900.0</v>
      </c>
      <c r="B190" s="599" t="s">
        <v>6567</v>
      </c>
      <c r="C190" s="598">
        <v>18600.0</v>
      </c>
      <c r="D190" s="597" t="str">
        <f t="shared" si="1"/>
        <v>SNOMEDCT:297459004</v>
      </c>
      <c r="E190" s="600">
        <v>2.97459004E8</v>
      </c>
      <c r="F190" s="597"/>
      <c r="G190" s="597"/>
      <c r="H190" s="597"/>
      <c r="I190" s="597"/>
      <c r="J190" s="597"/>
      <c r="K190" s="597"/>
      <c r="L190" s="597"/>
      <c r="M190" s="597"/>
      <c r="N190" s="597"/>
      <c r="O190" s="597"/>
      <c r="P190" s="597"/>
      <c r="Q190" s="597"/>
      <c r="R190" s="597"/>
      <c r="S190" s="597"/>
      <c r="T190" s="597"/>
      <c r="U190" s="597"/>
      <c r="V190" s="597"/>
      <c r="W190" s="597"/>
      <c r="X190" s="597"/>
      <c r="Y190" s="597"/>
      <c r="Z190" s="597"/>
      <c r="AA190" s="597"/>
    </row>
    <row r="191">
      <c r="A191" s="598">
        <v>19000.0</v>
      </c>
      <c r="B191" s="599" t="s">
        <v>6568</v>
      </c>
      <c r="C191" s="598">
        <v>18600.0</v>
      </c>
      <c r="D191" s="597" t="str">
        <f t="shared" si="1"/>
        <v>SNOMEDCT:297460009</v>
      </c>
      <c r="E191" s="602">
        <v>2.97460009E8</v>
      </c>
      <c r="F191" s="597"/>
      <c r="G191" s="597"/>
      <c r="H191" s="597"/>
      <c r="I191" s="597"/>
      <c r="J191" s="597"/>
      <c r="K191" s="597"/>
      <c r="L191" s="597"/>
      <c r="M191" s="597"/>
      <c r="N191" s="597"/>
      <c r="O191" s="597"/>
      <c r="P191" s="597"/>
      <c r="Q191" s="597"/>
      <c r="R191" s="597"/>
      <c r="S191" s="597"/>
      <c r="T191" s="597"/>
      <c r="U191" s="597"/>
      <c r="V191" s="597"/>
      <c r="W191" s="597"/>
      <c r="X191" s="597"/>
      <c r="Y191" s="597"/>
      <c r="Z191" s="597"/>
      <c r="AA191" s="597"/>
    </row>
    <row r="192">
      <c r="A192" s="598">
        <v>19100.0</v>
      </c>
      <c r="B192" s="599" t="s">
        <v>6569</v>
      </c>
      <c r="C192" s="598">
        <v>18600.0</v>
      </c>
      <c r="D192" s="597" t="str">
        <f t="shared" si="1"/>
        <v>SNOMEDCT:297461008</v>
      </c>
      <c r="E192" s="602">
        <v>2.97461008E8</v>
      </c>
      <c r="F192" s="597"/>
      <c r="G192" s="597"/>
      <c r="H192" s="597"/>
      <c r="I192" s="597"/>
      <c r="J192" s="597"/>
      <c r="K192" s="597"/>
      <c r="L192" s="597"/>
      <c r="M192" s="597"/>
      <c r="N192" s="597"/>
      <c r="O192" s="597"/>
      <c r="P192" s="597"/>
      <c r="Q192" s="597"/>
      <c r="R192" s="597"/>
      <c r="S192" s="597"/>
      <c r="T192" s="597"/>
      <c r="U192" s="597"/>
      <c r="V192" s="597"/>
      <c r="W192" s="597"/>
      <c r="X192" s="597"/>
      <c r="Y192" s="597"/>
      <c r="Z192" s="597"/>
      <c r="AA192" s="597"/>
    </row>
    <row r="193">
      <c r="A193" s="598">
        <v>19200.0</v>
      </c>
      <c r="B193" s="599" t="s">
        <v>6570</v>
      </c>
      <c r="C193" s="598">
        <v>18600.0</v>
      </c>
      <c r="D193" s="597" t="str">
        <f t="shared" si="1"/>
        <v>SNOMEDCT:297462001</v>
      </c>
      <c r="E193" s="602">
        <v>2.97462001E8</v>
      </c>
      <c r="F193" s="597"/>
      <c r="G193" s="597"/>
      <c r="H193" s="597"/>
      <c r="I193" s="597"/>
      <c r="J193" s="597"/>
      <c r="K193" s="597"/>
      <c r="L193" s="597"/>
      <c r="M193" s="597"/>
      <c r="N193" s="597"/>
      <c r="O193" s="597"/>
      <c r="P193" s="597"/>
      <c r="Q193" s="597"/>
      <c r="R193" s="597"/>
      <c r="S193" s="597"/>
      <c r="T193" s="597"/>
      <c r="U193" s="597"/>
      <c r="V193" s="597"/>
      <c r="W193" s="597"/>
      <c r="X193" s="597"/>
      <c r="Y193" s="597"/>
      <c r="Z193" s="597"/>
      <c r="AA193" s="597"/>
    </row>
    <row r="194">
      <c r="A194" s="598">
        <v>19300.0</v>
      </c>
      <c r="B194" s="599" t="s">
        <v>6571</v>
      </c>
      <c r="C194" s="598">
        <v>18600.0</v>
      </c>
      <c r="D194" s="597" t="str">
        <f t="shared" si="1"/>
        <v>SNOMEDCT:297463006</v>
      </c>
      <c r="E194" s="602">
        <v>2.97463006E8</v>
      </c>
      <c r="F194" s="597"/>
      <c r="G194" s="597"/>
      <c r="H194" s="597"/>
      <c r="I194" s="597"/>
      <c r="J194" s="597"/>
      <c r="K194" s="597"/>
      <c r="L194" s="597"/>
      <c r="M194" s="597"/>
      <c r="N194" s="597"/>
      <c r="O194" s="597"/>
      <c r="P194" s="597"/>
      <c r="Q194" s="597"/>
      <c r="R194" s="597"/>
      <c r="S194" s="597"/>
      <c r="T194" s="597"/>
      <c r="U194" s="597"/>
      <c r="V194" s="597"/>
      <c r="W194" s="597"/>
      <c r="X194" s="597"/>
      <c r="Y194" s="597"/>
      <c r="Z194" s="597"/>
      <c r="AA194" s="597"/>
    </row>
    <row r="195">
      <c r="A195" s="598">
        <v>19400.0</v>
      </c>
      <c r="B195" s="599" t="s">
        <v>6572</v>
      </c>
      <c r="C195" s="597"/>
      <c r="D195" s="597" t="str">
        <f t="shared" si="1"/>
        <v>SNOMEDCT:297464000</v>
      </c>
      <c r="E195" s="600">
        <v>2.97464E8</v>
      </c>
      <c r="F195" s="597"/>
      <c r="G195" s="597"/>
      <c r="H195" s="597"/>
      <c r="I195" s="597"/>
      <c r="J195" s="597"/>
      <c r="K195" s="597"/>
      <c r="L195" s="597"/>
      <c r="M195" s="597"/>
      <c r="N195" s="597"/>
      <c r="O195" s="597"/>
      <c r="P195" s="597"/>
      <c r="Q195" s="597"/>
      <c r="R195" s="597"/>
      <c r="S195" s="597"/>
      <c r="T195" s="597"/>
      <c r="U195" s="597"/>
      <c r="V195" s="597"/>
      <c r="W195" s="597"/>
      <c r="X195" s="597"/>
      <c r="Y195" s="597"/>
      <c r="Z195" s="597"/>
      <c r="AA195" s="597"/>
    </row>
    <row r="196">
      <c r="A196" s="598">
        <v>19500.0</v>
      </c>
      <c r="B196" s="599" t="s">
        <v>6573</v>
      </c>
      <c r="C196" s="598">
        <v>19400.0</v>
      </c>
      <c r="D196" s="597" t="str">
        <f t="shared" si="1"/>
        <v>SNOMEDCT:297465004</v>
      </c>
      <c r="E196" s="600">
        <v>2.97465004E8</v>
      </c>
      <c r="F196" s="597"/>
      <c r="G196" s="597"/>
      <c r="H196" s="597"/>
      <c r="I196" s="597"/>
      <c r="J196" s="597"/>
      <c r="K196" s="597"/>
      <c r="L196" s="597"/>
      <c r="M196" s="597"/>
      <c r="N196" s="597"/>
      <c r="O196" s="597"/>
      <c r="P196" s="597"/>
      <c r="Q196" s="597"/>
      <c r="R196" s="597"/>
      <c r="S196" s="597"/>
      <c r="T196" s="597"/>
      <c r="U196" s="597"/>
      <c r="V196" s="597"/>
      <c r="W196" s="597"/>
      <c r="X196" s="597"/>
      <c r="Y196" s="597"/>
      <c r="Z196" s="597"/>
      <c r="AA196" s="597"/>
    </row>
    <row r="197">
      <c r="A197" s="598">
        <v>19600.0</v>
      </c>
      <c r="B197" s="599" t="s">
        <v>6574</v>
      </c>
      <c r="C197" s="598">
        <v>19400.0</v>
      </c>
      <c r="D197" s="597" t="str">
        <f t="shared" si="1"/>
        <v>SNOMEDCT:297466003</v>
      </c>
      <c r="E197" s="600">
        <v>2.97466003E8</v>
      </c>
      <c r="F197" s="597"/>
      <c r="G197" s="597"/>
      <c r="H197" s="597"/>
      <c r="I197" s="597"/>
      <c r="J197" s="597"/>
      <c r="K197" s="597"/>
      <c r="L197" s="597"/>
      <c r="M197" s="597"/>
      <c r="N197" s="597"/>
      <c r="O197" s="597"/>
      <c r="P197" s="597"/>
      <c r="Q197" s="597"/>
      <c r="R197" s="597"/>
      <c r="S197" s="597"/>
      <c r="T197" s="597"/>
      <c r="U197" s="597"/>
      <c r="V197" s="597"/>
      <c r="W197" s="597"/>
      <c r="X197" s="597"/>
      <c r="Y197" s="597"/>
      <c r="Z197" s="597"/>
      <c r="AA197" s="597"/>
    </row>
    <row r="198">
      <c r="A198" s="598">
        <v>19700.0</v>
      </c>
      <c r="B198" s="599" t="s">
        <v>6575</v>
      </c>
      <c r="C198" s="598">
        <v>19400.0</v>
      </c>
      <c r="D198" s="597" t="str">
        <f t="shared" si="1"/>
        <v>SNOMEDCT:297467007</v>
      </c>
      <c r="E198" s="600">
        <v>2.97467007E8</v>
      </c>
      <c r="F198" s="597"/>
      <c r="G198" s="597"/>
      <c r="H198" s="597"/>
      <c r="I198" s="597"/>
      <c r="J198" s="597"/>
      <c r="K198" s="597"/>
      <c r="L198" s="597"/>
      <c r="M198" s="597"/>
      <c r="N198" s="597"/>
      <c r="O198" s="597"/>
      <c r="P198" s="597"/>
      <c r="Q198" s="597"/>
      <c r="R198" s="597"/>
      <c r="S198" s="597"/>
      <c r="T198" s="597"/>
      <c r="U198" s="597"/>
      <c r="V198" s="597"/>
      <c r="W198" s="597"/>
      <c r="X198" s="597"/>
      <c r="Y198" s="597"/>
      <c r="Z198" s="597"/>
      <c r="AA198" s="597"/>
    </row>
    <row r="199">
      <c r="A199" s="598">
        <v>19800.0</v>
      </c>
      <c r="B199" s="604" t="s">
        <v>6576</v>
      </c>
      <c r="C199" s="598">
        <v>19700.0</v>
      </c>
      <c r="D199" s="597" t="str">
        <f t="shared" si="1"/>
        <v>SNOMEDCT:297468002</v>
      </c>
      <c r="E199" s="602">
        <v>2.97468002E8</v>
      </c>
      <c r="F199" s="597"/>
      <c r="G199" s="597"/>
      <c r="H199" s="597"/>
      <c r="I199" s="597"/>
      <c r="J199" s="597"/>
      <c r="K199" s="597"/>
      <c r="L199" s="597"/>
      <c r="M199" s="597"/>
      <c r="N199" s="597"/>
      <c r="O199" s="597"/>
      <c r="P199" s="597"/>
      <c r="Q199" s="597"/>
      <c r="R199" s="597"/>
      <c r="S199" s="597"/>
      <c r="T199" s="597"/>
      <c r="U199" s="597"/>
      <c r="V199" s="597"/>
      <c r="W199" s="597"/>
      <c r="X199" s="597"/>
      <c r="Y199" s="597"/>
      <c r="Z199" s="597"/>
      <c r="AA199" s="597"/>
    </row>
    <row r="200">
      <c r="A200" s="598">
        <v>19900.0</v>
      </c>
      <c r="B200" s="604" t="s">
        <v>6577</v>
      </c>
      <c r="C200" s="598">
        <v>19700.0</v>
      </c>
      <c r="D200" s="597" t="str">
        <f t="shared" si="1"/>
        <v>SNOMEDCT:297469005</v>
      </c>
      <c r="E200" s="602">
        <v>2.97469005E8</v>
      </c>
      <c r="F200" s="597"/>
      <c r="G200" s="597"/>
      <c r="H200" s="597"/>
      <c r="I200" s="597"/>
      <c r="J200" s="597"/>
      <c r="K200" s="597"/>
      <c r="L200" s="597"/>
      <c r="M200" s="597"/>
      <c r="N200" s="597"/>
      <c r="O200" s="597"/>
      <c r="P200" s="597"/>
      <c r="Q200" s="597"/>
      <c r="R200" s="597"/>
      <c r="S200" s="597"/>
      <c r="T200" s="597"/>
      <c r="U200" s="597"/>
      <c r="V200" s="597"/>
      <c r="W200" s="597"/>
      <c r="X200" s="597"/>
      <c r="Y200" s="597"/>
      <c r="Z200" s="597"/>
      <c r="AA200" s="597"/>
    </row>
    <row r="201">
      <c r="A201" s="598">
        <v>20000.0</v>
      </c>
      <c r="B201" s="599" t="s">
        <v>6578</v>
      </c>
      <c r="C201" s="598">
        <v>19400.0</v>
      </c>
      <c r="D201" s="597" t="str">
        <f t="shared" si="1"/>
        <v>SNOMEDCT:297470006</v>
      </c>
      <c r="E201" s="600">
        <v>2.97470006E8</v>
      </c>
      <c r="F201" s="597"/>
      <c r="G201" s="597"/>
      <c r="H201" s="597"/>
      <c r="I201" s="597"/>
      <c r="J201" s="597"/>
      <c r="K201" s="597"/>
      <c r="L201" s="597"/>
      <c r="M201" s="597"/>
      <c r="N201" s="597"/>
      <c r="O201" s="597"/>
      <c r="P201" s="597"/>
      <c r="Q201" s="597"/>
      <c r="R201" s="597"/>
      <c r="S201" s="597"/>
      <c r="T201" s="597"/>
      <c r="U201" s="597"/>
      <c r="V201" s="597"/>
      <c r="W201" s="597"/>
      <c r="X201" s="597"/>
      <c r="Y201" s="597"/>
      <c r="Z201" s="597"/>
      <c r="AA201" s="597"/>
    </row>
    <row r="202">
      <c r="A202" s="598">
        <v>20100.0</v>
      </c>
      <c r="B202" s="604" t="s">
        <v>6579</v>
      </c>
      <c r="C202" s="598">
        <v>20000.0</v>
      </c>
      <c r="D202" s="597" t="str">
        <f t="shared" si="1"/>
        <v>SNOMEDCT:297471005</v>
      </c>
      <c r="E202" s="600">
        <v>2.97471005E8</v>
      </c>
      <c r="F202" s="597"/>
      <c r="G202" s="597"/>
      <c r="H202" s="597"/>
      <c r="I202" s="597"/>
      <c r="J202" s="597"/>
      <c r="K202" s="597"/>
      <c r="L202" s="597"/>
      <c r="M202" s="597"/>
      <c r="N202" s="597"/>
      <c r="O202" s="597"/>
      <c r="P202" s="597"/>
      <c r="Q202" s="597"/>
      <c r="R202" s="597"/>
      <c r="S202" s="597"/>
      <c r="T202" s="597"/>
      <c r="U202" s="597"/>
      <c r="V202" s="597"/>
      <c r="W202" s="597"/>
      <c r="X202" s="597"/>
      <c r="Y202" s="597"/>
      <c r="Z202" s="597"/>
      <c r="AA202" s="597"/>
    </row>
    <row r="203">
      <c r="A203" s="598">
        <v>20200.0</v>
      </c>
      <c r="B203" s="599" t="s">
        <v>6580</v>
      </c>
      <c r="C203" s="598">
        <v>20100.0</v>
      </c>
      <c r="D203" s="597" t="str">
        <f t="shared" si="1"/>
        <v>SNOMEDCT:297472003</v>
      </c>
      <c r="E203" s="600">
        <v>2.97472003E8</v>
      </c>
      <c r="F203" s="597"/>
      <c r="G203" s="597"/>
      <c r="H203" s="597"/>
      <c r="I203" s="597"/>
      <c r="J203" s="597"/>
      <c r="K203" s="597"/>
      <c r="L203" s="597"/>
      <c r="M203" s="597"/>
      <c r="N203" s="597"/>
      <c r="O203" s="597"/>
      <c r="P203" s="597"/>
      <c r="Q203" s="597"/>
      <c r="R203" s="597"/>
      <c r="S203" s="597"/>
      <c r="T203" s="597"/>
      <c r="U203" s="597"/>
      <c r="V203" s="597"/>
      <c r="W203" s="597"/>
      <c r="X203" s="597"/>
      <c r="Y203" s="597"/>
      <c r="Z203" s="597"/>
      <c r="AA203" s="597"/>
    </row>
    <row r="204">
      <c r="A204" s="598">
        <v>20300.0</v>
      </c>
      <c r="B204" s="599" t="s">
        <v>6581</v>
      </c>
      <c r="C204" s="598">
        <v>20100.0</v>
      </c>
      <c r="D204" s="597" t="str">
        <f t="shared" si="1"/>
        <v>SNOMEDCT:445409008</v>
      </c>
      <c r="E204" s="600">
        <v>4.45409008E8</v>
      </c>
      <c r="F204" s="597"/>
      <c r="G204" s="597"/>
      <c r="H204" s="597"/>
      <c r="I204" s="597"/>
      <c r="J204" s="597"/>
      <c r="K204" s="597"/>
      <c r="L204" s="597"/>
      <c r="M204" s="597"/>
      <c r="N204" s="597"/>
      <c r="O204" s="597"/>
      <c r="P204" s="597"/>
      <c r="Q204" s="597"/>
      <c r="R204" s="597"/>
      <c r="S204" s="597"/>
      <c r="T204" s="597"/>
      <c r="U204" s="597"/>
      <c r="V204" s="597"/>
      <c r="W204" s="597"/>
      <c r="X204" s="597"/>
      <c r="Y204" s="597"/>
      <c r="Z204" s="597"/>
      <c r="AA204" s="597"/>
    </row>
    <row r="205">
      <c r="A205" s="598">
        <v>20400.0</v>
      </c>
      <c r="B205" s="599" t="s">
        <v>6582</v>
      </c>
      <c r="C205" s="598">
        <v>20100.0</v>
      </c>
      <c r="D205" s="597" t="str">
        <f t="shared" si="1"/>
        <v>SNOMEDCT:297473008</v>
      </c>
      <c r="E205" s="602">
        <v>2.97473008E8</v>
      </c>
      <c r="F205" s="597"/>
      <c r="G205" s="597"/>
      <c r="H205" s="597"/>
      <c r="I205" s="597"/>
      <c r="J205" s="597"/>
      <c r="K205" s="597"/>
      <c r="L205" s="597"/>
      <c r="M205" s="597"/>
      <c r="N205" s="597"/>
      <c r="O205" s="597"/>
      <c r="P205" s="597"/>
      <c r="Q205" s="597"/>
      <c r="R205" s="597"/>
      <c r="S205" s="597"/>
      <c r="T205" s="597"/>
      <c r="U205" s="597"/>
      <c r="V205" s="597"/>
      <c r="W205" s="597"/>
      <c r="X205" s="597"/>
      <c r="Y205" s="597"/>
      <c r="Z205" s="597"/>
      <c r="AA205" s="597"/>
    </row>
    <row r="206">
      <c r="A206" s="598">
        <v>20500.0</v>
      </c>
      <c r="B206" s="599" t="s">
        <v>6583</v>
      </c>
      <c r="C206" s="598">
        <v>20000.0</v>
      </c>
      <c r="D206" s="597" t="str">
        <f t="shared" si="1"/>
        <v>SNOMEDCT:297474002</v>
      </c>
      <c r="E206" s="602">
        <v>2.97474002E8</v>
      </c>
      <c r="F206" s="597"/>
      <c r="G206" s="597"/>
      <c r="H206" s="597"/>
      <c r="I206" s="597"/>
      <c r="J206" s="597"/>
      <c r="K206" s="597"/>
      <c r="L206" s="597"/>
      <c r="M206" s="597"/>
      <c r="N206" s="597"/>
      <c r="O206" s="597"/>
      <c r="P206" s="597"/>
      <c r="Q206" s="597"/>
      <c r="R206" s="597"/>
      <c r="S206" s="597"/>
      <c r="T206" s="597"/>
      <c r="U206" s="597"/>
      <c r="V206" s="597"/>
      <c r="W206" s="597"/>
      <c r="X206" s="597"/>
      <c r="Y206" s="597"/>
      <c r="Z206" s="597"/>
      <c r="AA206" s="597"/>
    </row>
    <row r="207">
      <c r="A207" s="598">
        <v>20600.0</v>
      </c>
      <c r="B207" s="599" t="s">
        <v>6584</v>
      </c>
      <c r="C207" s="598">
        <v>20500.0</v>
      </c>
      <c r="D207" s="597" t="str">
        <f t="shared" si="1"/>
        <v>SNOMEDCT:439813003</v>
      </c>
      <c r="E207" s="602">
        <v>4.39813003E8</v>
      </c>
      <c r="F207" s="597"/>
      <c r="G207" s="597"/>
      <c r="H207" s="597"/>
      <c r="I207" s="597"/>
      <c r="J207" s="597"/>
      <c r="K207" s="597"/>
      <c r="L207" s="597"/>
      <c r="M207" s="597"/>
      <c r="N207" s="597"/>
      <c r="O207" s="597"/>
      <c r="P207" s="597"/>
      <c r="Q207" s="597"/>
      <c r="R207" s="597"/>
      <c r="S207" s="597"/>
      <c r="T207" s="597"/>
      <c r="U207" s="597"/>
      <c r="V207" s="597"/>
      <c r="W207" s="597"/>
      <c r="X207" s="597"/>
      <c r="Y207" s="597"/>
      <c r="Z207" s="597"/>
      <c r="AA207" s="597"/>
    </row>
    <row r="208">
      <c r="A208" s="598">
        <v>20700.0</v>
      </c>
      <c r="B208" s="599" t="s">
        <v>6585</v>
      </c>
      <c r="C208" s="598">
        <v>20600.0</v>
      </c>
      <c r="D208" s="597" t="str">
        <f t="shared" si="1"/>
        <v>SNOMEDCT:297475001</v>
      </c>
      <c r="E208" s="602">
        <v>2.97475001E8</v>
      </c>
      <c r="F208" s="597"/>
      <c r="G208" s="597"/>
      <c r="H208" s="597"/>
      <c r="I208" s="597"/>
      <c r="J208" s="597"/>
      <c r="K208" s="597"/>
      <c r="L208" s="597"/>
      <c r="M208" s="597"/>
      <c r="N208" s="597"/>
      <c r="O208" s="597"/>
      <c r="P208" s="597"/>
      <c r="Q208" s="597"/>
      <c r="R208" s="597"/>
      <c r="S208" s="597"/>
      <c r="T208" s="597"/>
      <c r="U208" s="597"/>
      <c r="V208" s="597"/>
      <c r="W208" s="597"/>
      <c r="X208" s="597"/>
      <c r="Y208" s="597"/>
      <c r="Z208" s="597"/>
      <c r="AA208" s="597"/>
    </row>
    <row r="209">
      <c r="A209" s="598">
        <v>20800.0</v>
      </c>
      <c r="B209" s="599" t="s">
        <v>6586</v>
      </c>
      <c r="C209" s="598">
        <v>20600.0</v>
      </c>
      <c r="D209" s="597" t="str">
        <f t="shared" si="1"/>
        <v>SNOMEDCT:297476000</v>
      </c>
      <c r="E209" s="602">
        <v>2.97476E8</v>
      </c>
      <c r="F209" s="597"/>
      <c r="G209" s="597"/>
      <c r="H209" s="597"/>
      <c r="I209" s="597"/>
      <c r="J209" s="597"/>
      <c r="K209" s="597"/>
      <c r="L209" s="597"/>
      <c r="M209" s="597"/>
      <c r="N209" s="597"/>
      <c r="O209" s="597"/>
      <c r="P209" s="597"/>
      <c r="Q209" s="597"/>
      <c r="R209" s="597"/>
      <c r="S209" s="597"/>
      <c r="T209" s="597"/>
      <c r="U209" s="597"/>
      <c r="V209" s="597"/>
      <c r="W209" s="597"/>
      <c r="X209" s="597"/>
      <c r="Y209" s="597"/>
      <c r="Z209" s="597"/>
      <c r="AA209" s="597"/>
    </row>
    <row r="210">
      <c r="A210" s="598">
        <v>20900.0</v>
      </c>
      <c r="B210" s="599" t="s">
        <v>6587</v>
      </c>
      <c r="C210" s="598">
        <v>20500.0</v>
      </c>
      <c r="D210" s="597" t="str">
        <f t="shared" si="1"/>
        <v>SNOMEDCT:444799005</v>
      </c>
      <c r="E210" s="602">
        <v>4.44799005E8</v>
      </c>
      <c r="F210" s="597"/>
      <c r="G210" s="597"/>
      <c r="H210" s="597"/>
      <c r="I210" s="597"/>
      <c r="J210" s="597"/>
      <c r="K210" s="597"/>
      <c r="L210" s="597"/>
      <c r="M210" s="597"/>
      <c r="N210" s="597"/>
      <c r="O210" s="597"/>
      <c r="P210" s="597"/>
      <c r="Q210" s="597"/>
      <c r="R210" s="597"/>
      <c r="S210" s="597"/>
      <c r="T210" s="597"/>
      <c r="U210" s="597"/>
      <c r="V210" s="597"/>
      <c r="W210" s="597"/>
      <c r="X210" s="597"/>
      <c r="Y210" s="597"/>
      <c r="Z210" s="597"/>
      <c r="AA210" s="597"/>
    </row>
    <row r="211">
      <c r="A211" s="598">
        <v>21000.0</v>
      </c>
      <c r="B211" s="599" t="s">
        <v>6588</v>
      </c>
      <c r="C211" s="598">
        <v>19400.0</v>
      </c>
      <c r="D211" s="597" t="str">
        <f t="shared" si="1"/>
        <v>SNOMEDCT:297477009</v>
      </c>
      <c r="E211" s="600">
        <v>2.97477009E8</v>
      </c>
      <c r="F211" s="597"/>
      <c r="G211" s="597"/>
      <c r="H211" s="597"/>
      <c r="I211" s="597"/>
      <c r="J211" s="597"/>
      <c r="K211" s="597"/>
      <c r="L211" s="597"/>
      <c r="M211" s="597"/>
      <c r="N211" s="597"/>
      <c r="O211" s="597"/>
      <c r="P211" s="597"/>
      <c r="Q211" s="597"/>
      <c r="R211" s="597"/>
      <c r="S211" s="597"/>
      <c r="T211" s="597"/>
      <c r="U211" s="597"/>
      <c r="V211" s="597"/>
      <c r="W211" s="597"/>
      <c r="X211" s="597"/>
      <c r="Y211" s="597"/>
      <c r="Z211" s="597"/>
      <c r="AA211" s="597"/>
    </row>
    <row r="212">
      <c r="A212" s="598">
        <v>21100.0</v>
      </c>
      <c r="B212" s="599" t="s">
        <v>6589</v>
      </c>
      <c r="C212" s="598">
        <v>21000.0</v>
      </c>
      <c r="D212" s="597" t="str">
        <f t="shared" si="1"/>
        <v>SNOMEDCT:297478004</v>
      </c>
      <c r="E212" s="600">
        <v>2.97478004E8</v>
      </c>
      <c r="F212" s="597"/>
      <c r="G212" s="597"/>
      <c r="H212" s="597"/>
      <c r="I212" s="597"/>
      <c r="J212" s="597"/>
      <c r="K212" s="597"/>
      <c r="L212" s="597"/>
      <c r="M212" s="597"/>
      <c r="N212" s="597"/>
      <c r="O212" s="597"/>
      <c r="P212" s="597"/>
      <c r="Q212" s="597"/>
      <c r="R212" s="597"/>
      <c r="S212" s="597"/>
      <c r="T212" s="597"/>
      <c r="U212" s="597"/>
      <c r="V212" s="597"/>
      <c r="W212" s="597"/>
      <c r="X212" s="597"/>
      <c r="Y212" s="597"/>
      <c r="Z212" s="597"/>
      <c r="AA212" s="597"/>
    </row>
    <row r="213">
      <c r="A213" s="598">
        <v>21200.0</v>
      </c>
      <c r="B213" s="599" t="s">
        <v>6590</v>
      </c>
      <c r="C213" s="598">
        <v>21100.0</v>
      </c>
      <c r="D213" s="597" t="str">
        <f t="shared" si="1"/>
        <v>SNOMEDCT:297479007</v>
      </c>
      <c r="E213" s="600">
        <v>2.97479007E8</v>
      </c>
      <c r="F213" s="597"/>
      <c r="G213" s="597"/>
      <c r="H213" s="597"/>
      <c r="I213" s="597"/>
      <c r="J213" s="597"/>
      <c r="K213" s="597"/>
      <c r="L213" s="597"/>
      <c r="M213" s="597"/>
      <c r="N213" s="597"/>
      <c r="O213" s="597"/>
      <c r="P213" s="597"/>
      <c r="Q213" s="597"/>
      <c r="R213" s="597"/>
      <c r="S213" s="597"/>
      <c r="T213" s="597"/>
      <c r="U213" s="597"/>
      <c r="V213" s="597"/>
      <c r="W213" s="597"/>
      <c r="X213" s="597"/>
      <c r="Y213" s="597"/>
      <c r="Z213" s="597"/>
      <c r="AA213" s="597"/>
    </row>
    <row r="214">
      <c r="A214" s="598">
        <v>21300.0</v>
      </c>
      <c r="B214" s="599" t="s">
        <v>6591</v>
      </c>
      <c r="C214" s="598">
        <v>21100.0</v>
      </c>
      <c r="D214" s="597" t="str">
        <f t="shared" si="1"/>
        <v>SNOMEDCT:297480005</v>
      </c>
      <c r="E214" s="600">
        <v>2.97480005E8</v>
      </c>
      <c r="F214" s="597"/>
      <c r="G214" s="597"/>
      <c r="H214" s="597"/>
      <c r="I214" s="597"/>
      <c r="J214" s="597"/>
      <c r="K214" s="597"/>
      <c r="L214" s="597"/>
      <c r="M214" s="597"/>
      <c r="N214" s="597"/>
      <c r="O214" s="597"/>
      <c r="P214" s="597"/>
      <c r="Q214" s="597"/>
      <c r="R214" s="597"/>
      <c r="S214" s="597"/>
      <c r="T214" s="597"/>
      <c r="U214" s="597"/>
      <c r="V214" s="597"/>
      <c r="W214" s="597"/>
      <c r="X214" s="597"/>
      <c r="Y214" s="597"/>
      <c r="Z214" s="597"/>
      <c r="AA214" s="597"/>
    </row>
    <row r="215">
      <c r="A215" s="598">
        <v>21400.0</v>
      </c>
      <c r="B215" s="599" t="s">
        <v>6592</v>
      </c>
      <c r="C215" s="598">
        <v>21100.0</v>
      </c>
      <c r="D215" s="597" t="str">
        <f t="shared" si="1"/>
        <v>SNOMEDCT:297481009</v>
      </c>
      <c r="E215" s="602">
        <v>2.97481009E8</v>
      </c>
      <c r="F215" s="597"/>
      <c r="G215" s="597"/>
      <c r="H215" s="597"/>
      <c r="I215" s="597"/>
      <c r="J215" s="597"/>
      <c r="K215" s="597"/>
      <c r="L215" s="597"/>
      <c r="M215" s="597"/>
      <c r="N215" s="597"/>
      <c r="O215" s="597"/>
      <c r="P215" s="597"/>
      <c r="Q215" s="597"/>
      <c r="R215" s="597"/>
      <c r="S215" s="597"/>
      <c r="T215" s="597"/>
      <c r="U215" s="597"/>
      <c r="V215" s="597"/>
      <c r="W215" s="597"/>
      <c r="X215" s="597"/>
      <c r="Y215" s="597"/>
      <c r="Z215" s="597"/>
      <c r="AA215" s="597"/>
    </row>
    <row r="216">
      <c r="A216" s="598">
        <v>21500.0</v>
      </c>
      <c r="B216" s="599" t="s">
        <v>6593</v>
      </c>
      <c r="C216" s="598">
        <v>21100.0</v>
      </c>
      <c r="D216" s="597" t="str">
        <f t="shared" si="1"/>
        <v>SNOMEDCT:297482002</v>
      </c>
      <c r="E216" s="602">
        <v>2.97482002E8</v>
      </c>
      <c r="F216" s="597"/>
      <c r="G216" s="597"/>
      <c r="H216" s="597"/>
      <c r="I216" s="597"/>
      <c r="J216" s="597"/>
      <c r="K216" s="597"/>
      <c r="L216" s="597"/>
      <c r="M216" s="597"/>
      <c r="N216" s="597"/>
      <c r="O216" s="597"/>
      <c r="P216" s="597"/>
      <c r="Q216" s="597"/>
      <c r="R216" s="597"/>
      <c r="S216" s="597"/>
      <c r="T216" s="597"/>
      <c r="U216" s="597"/>
      <c r="V216" s="597"/>
      <c r="W216" s="597"/>
      <c r="X216" s="597"/>
      <c r="Y216" s="597"/>
      <c r="Z216" s="597"/>
      <c r="AA216" s="597"/>
    </row>
    <row r="217">
      <c r="A217" s="598">
        <v>21600.0</v>
      </c>
      <c r="B217" s="599" t="s">
        <v>6594</v>
      </c>
      <c r="C217" s="598">
        <v>21500.0</v>
      </c>
      <c r="D217" s="597" t="str">
        <f t="shared" si="1"/>
        <v>SNOMEDCT:444871007</v>
      </c>
      <c r="E217" s="602">
        <v>4.44871007E8</v>
      </c>
      <c r="F217" s="597"/>
      <c r="G217" s="597"/>
      <c r="H217" s="597"/>
      <c r="I217" s="597"/>
      <c r="J217" s="597"/>
      <c r="K217" s="597"/>
      <c r="L217" s="597"/>
      <c r="M217" s="597"/>
      <c r="N217" s="597"/>
      <c r="O217" s="597"/>
      <c r="P217" s="597"/>
      <c r="Q217" s="597"/>
      <c r="R217" s="597"/>
      <c r="S217" s="597"/>
      <c r="T217" s="597"/>
      <c r="U217" s="597"/>
      <c r="V217" s="597"/>
      <c r="W217" s="597"/>
      <c r="X217" s="597"/>
      <c r="Y217" s="597"/>
      <c r="Z217" s="597"/>
      <c r="AA217" s="597"/>
    </row>
    <row r="218">
      <c r="A218" s="598">
        <v>21700.0</v>
      </c>
      <c r="B218" s="599" t="s">
        <v>6595</v>
      </c>
      <c r="C218" s="598">
        <v>21500.0</v>
      </c>
      <c r="D218" s="597" t="str">
        <f t="shared" si="1"/>
        <v>SNOMEDCT:444852005</v>
      </c>
      <c r="E218" s="602">
        <v>4.44852005E8</v>
      </c>
      <c r="F218" s="597"/>
      <c r="G218" s="597"/>
      <c r="H218" s="597"/>
      <c r="I218" s="597"/>
      <c r="J218" s="597"/>
      <c r="K218" s="597"/>
      <c r="L218" s="597"/>
      <c r="M218" s="597"/>
      <c r="N218" s="597"/>
      <c r="O218" s="597"/>
      <c r="P218" s="597"/>
      <c r="Q218" s="597"/>
      <c r="R218" s="597"/>
      <c r="S218" s="597"/>
      <c r="T218" s="597"/>
      <c r="U218" s="597"/>
      <c r="V218" s="597"/>
      <c r="W218" s="597"/>
      <c r="X218" s="597"/>
      <c r="Y218" s="597"/>
      <c r="Z218" s="597"/>
      <c r="AA218" s="597"/>
    </row>
    <row r="219">
      <c r="A219" s="598">
        <v>21800.0</v>
      </c>
      <c r="B219" s="599" t="s">
        <v>6596</v>
      </c>
      <c r="C219" s="598">
        <v>21100.0</v>
      </c>
      <c r="D219" s="597" t="str">
        <f t="shared" si="1"/>
        <v>SNOMEDCT:297483007</v>
      </c>
      <c r="E219" s="602">
        <v>2.97483007E8</v>
      </c>
      <c r="F219" s="597"/>
      <c r="G219" s="597"/>
      <c r="H219" s="597"/>
      <c r="I219" s="597"/>
      <c r="J219" s="597"/>
      <c r="K219" s="597"/>
      <c r="L219" s="597"/>
      <c r="M219" s="597"/>
      <c r="N219" s="597"/>
      <c r="O219" s="597"/>
      <c r="P219" s="597"/>
      <c r="Q219" s="597"/>
      <c r="R219" s="597"/>
      <c r="S219" s="597"/>
      <c r="T219" s="597"/>
      <c r="U219" s="597"/>
      <c r="V219" s="597"/>
      <c r="W219" s="597"/>
      <c r="X219" s="597"/>
      <c r="Y219" s="597"/>
      <c r="Z219" s="597"/>
      <c r="AA219" s="597"/>
    </row>
    <row r="220">
      <c r="A220" s="598">
        <v>21900.0</v>
      </c>
      <c r="B220" s="599" t="s">
        <v>6597</v>
      </c>
      <c r="C220" s="598">
        <v>21000.0</v>
      </c>
      <c r="D220" s="597" t="str">
        <f t="shared" si="1"/>
        <v>SNOMEDCT:297484001</v>
      </c>
      <c r="E220" s="600">
        <v>2.97484001E8</v>
      </c>
      <c r="F220" s="597"/>
      <c r="G220" s="597"/>
      <c r="H220" s="597"/>
      <c r="I220" s="597"/>
      <c r="J220" s="597"/>
      <c r="K220" s="597"/>
      <c r="L220" s="597"/>
      <c r="M220" s="597"/>
      <c r="N220" s="597"/>
      <c r="O220" s="597"/>
      <c r="P220" s="597"/>
      <c r="Q220" s="597"/>
      <c r="R220" s="597"/>
      <c r="S220" s="597"/>
      <c r="T220" s="597"/>
      <c r="U220" s="597"/>
      <c r="V220" s="597"/>
      <c r="W220" s="597"/>
      <c r="X220" s="597"/>
      <c r="Y220" s="597"/>
      <c r="Z220" s="597"/>
      <c r="AA220" s="597"/>
    </row>
    <row r="221">
      <c r="A221" s="598">
        <v>22000.0</v>
      </c>
      <c r="B221" s="599" t="s">
        <v>6598</v>
      </c>
      <c r="C221" s="598">
        <v>21900.0</v>
      </c>
      <c r="D221" s="597" t="str">
        <f t="shared" si="1"/>
        <v>SNOMEDCT:297485000</v>
      </c>
      <c r="E221" s="600">
        <v>2.97485E8</v>
      </c>
      <c r="F221" s="597"/>
      <c r="G221" s="597"/>
      <c r="H221" s="597"/>
      <c r="I221" s="597"/>
      <c r="J221" s="597"/>
      <c r="K221" s="597"/>
      <c r="L221" s="597"/>
      <c r="M221" s="597"/>
      <c r="N221" s="597"/>
      <c r="O221" s="597"/>
      <c r="P221" s="597"/>
      <c r="Q221" s="597"/>
      <c r="R221" s="597"/>
      <c r="S221" s="597"/>
      <c r="T221" s="597"/>
      <c r="U221" s="597"/>
      <c r="V221" s="597"/>
      <c r="W221" s="597"/>
      <c r="X221" s="597"/>
      <c r="Y221" s="597"/>
      <c r="Z221" s="597"/>
      <c r="AA221" s="597"/>
    </row>
    <row r="222">
      <c r="A222" s="598">
        <v>22100.0</v>
      </c>
      <c r="B222" s="599" t="s">
        <v>6599</v>
      </c>
      <c r="C222" s="598">
        <v>21900.0</v>
      </c>
      <c r="D222" s="597" t="str">
        <f t="shared" si="1"/>
        <v>SNOMEDCT:297486004</v>
      </c>
      <c r="E222" s="600">
        <v>2.97486004E8</v>
      </c>
      <c r="F222" s="597"/>
      <c r="G222" s="597"/>
      <c r="H222" s="597"/>
      <c r="I222" s="597"/>
      <c r="J222" s="597"/>
      <c r="K222" s="597"/>
      <c r="L222" s="597"/>
      <c r="M222" s="597"/>
      <c r="N222" s="597"/>
      <c r="O222" s="597"/>
      <c r="P222" s="597"/>
      <c r="Q222" s="597"/>
      <c r="R222" s="597"/>
      <c r="S222" s="597"/>
      <c r="T222" s="597"/>
      <c r="U222" s="597"/>
      <c r="V222" s="597"/>
      <c r="W222" s="597"/>
      <c r="X222" s="597"/>
      <c r="Y222" s="597"/>
      <c r="Z222" s="597"/>
      <c r="AA222" s="597"/>
    </row>
    <row r="223">
      <c r="A223" s="598">
        <v>22200.0</v>
      </c>
      <c r="B223" s="599" t="s">
        <v>6600</v>
      </c>
      <c r="C223" s="598">
        <v>21900.0</v>
      </c>
      <c r="D223" s="597" t="str">
        <f t="shared" si="1"/>
        <v>SNOMEDCT:297487008</v>
      </c>
      <c r="E223" s="600">
        <v>2.97487008E8</v>
      </c>
      <c r="F223" s="597"/>
      <c r="G223" s="597"/>
      <c r="H223" s="597"/>
      <c r="I223" s="597"/>
      <c r="J223" s="597"/>
      <c r="K223" s="597"/>
      <c r="L223" s="597"/>
      <c r="M223" s="597"/>
      <c r="N223" s="597"/>
      <c r="O223" s="597"/>
      <c r="P223" s="597"/>
      <c r="Q223" s="597"/>
      <c r="R223" s="597"/>
      <c r="S223" s="597"/>
      <c r="T223" s="597"/>
      <c r="U223" s="597"/>
      <c r="V223" s="597"/>
      <c r="W223" s="597"/>
      <c r="X223" s="597"/>
      <c r="Y223" s="597"/>
      <c r="Z223" s="597"/>
      <c r="AA223" s="597"/>
    </row>
    <row r="224">
      <c r="A224" s="598">
        <v>22300.0</v>
      </c>
      <c r="B224" s="599" t="s">
        <v>6601</v>
      </c>
      <c r="C224" s="598">
        <v>21900.0</v>
      </c>
      <c r="D224" s="597" t="str">
        <f t="shared" si="1"/>
        <v>SNOMEDCT:297488003</v>
      </c>
      <c r="E224" s="600">
        <v>2.97488003E8</v>
      </c>
      <c r="F224" s="597"/>
      <c r="G224" s="597"/>
      <c r="H224" s="597"/>
      <c r="I224" s="597"/>
      <c r="J224" s="597"/>
      <c r="K224" s="597"/>
      <c r="L224" s="597"/>
      <c r="M224" s="597"/>
      <c r="N224" s="597"/>
      <c r="O224" s="597"/>
      <c r="P224" s="597"/>
      <c r="Q224" s="597"/>
      <c r="R224" s="597"/>
      <c r="S224" s="597"/>
      <c r="T224" s="597"/>
      <c r="U224" s="597"/>
      <c r="V224" s="597"/>
      <c r="W224" s="597"/>
      <c r="X224" s="597"/>
      <c r="Y224" s="597"/>
      <c r="Z224" s="597"/>
      <c r="AA224" s="597"/>
    </row>
    <row r="225">
      <c r="A225" s="598">
        <v>22400.0</v>
      </c>
      <c r="B225" s="599" t="s">
        <v>6602</v>
      </c>
      <c r="C225" s="598">
        <v>21900.0</v>
      </c>
      <c r="D225" s="597" t="str">
        <f t="shared" si="1"/>
        <v>SNOMEDCT:297489006</v>
      </c>
      <c r="E225" s="607">
        <v>2.97489006E8</v>
      </c>
      <c r="F225" s="597"/>
      <c r="G225" s="597"/>
      <c r="H225" s="597"/>
      <c r="I225" s="597"/>
      <c r="J225" s="597"/>
      <c r="K225" s="597"/>
      <c r="L225" s="597"/>
      <c r="M225" s="597"/>
      <c r="N225" s="597"/>
      <c r="O225" s="597"/>
      <c r="P225" s="597"/>
      <c r="Q225" s="597"/>
      <c r="R225" s="597"/>
      <c r="S225" s="597"/>
      <c r="T225" s="597"/>
      <c r="U225" s="597"/>
      <c r="V225" s="597"/>
      <c r="W225" s="597"/>
      <c r="X225" s="597"/>
      <c r="Y225" s="597"/>
      <c r="Z225" s="597"/>
      <c r="AA225" s="597"/>
    </row>
    <row r="226">
      <c r="A226" s="598">
        <v>22500.0</v>
      </c>
      <c r="B226" s="599" t="s">
        <v>6603</v>
      </c>
      <c r="C226" s="598">
        <v>22400.0</v>
      </c>
      <c r="D226" s="597" t="str">
        <f t="shared" si="1"/>
        <v>SNOMEDCT:444853000</v>
      </c>
      <c r="E226" s="602">
        <v>4.44853E8</v>
      </c>
      <c r="F226" s="597"/>
      <c r="G226" s="597"/>
      <c r="H226" s="597"/>
      <c r="I226" s="597"/>
      <c r="J226" s="597"/>
      <c r="K226" s="597"/>
      <c r="L226" s="597"/>
      <c r="M226" s="597"/>
      <c r="N226" s="597"/>
      <c r="O226" s="597"/>
      <c r="P226" s="597"/>
      <c r="Q226" s="597"/>
      <c r="R226" s="597"/>
      <c r="S226" s="597"/>
      <c r="T226" s="597"/>
      <c r="U226" s="597"/>
      <c r="V226" s="597"/>
      <c r="W226" s="597"/>
      <c r="X226" s="597"/>
      <c r="Y226" s="597"/>
      <c r="Z226" s="597"/>
      <c r="AA226" s="597"/>
    </row>
    <row r="227">
      <c r="A227" s="598">
        <v>22600.0</v>
      </c>
      <c r="B227" s="599" t="s">
        <v>6604</v>
      </c>
      <c r="C227" s="598">
        <v>21900.0</v>
      </c>
      <c r="D227" s="597" t="str">
        <f t="shared" si="1"/>
        <v>SNOMEDCT:297490002</v>
      </c>
      <c r="E227" s="602">
        <v>2.97490002E8</v>
      </c>
      <c r="F227" s="597"/>
      <c r="G227" s="597"/>
      <c r="H227" s="597"/>
      <c r="I227" s="597"/>
      <c r="J227" s="597"/>
      <c r="K227" s="597"/>
      <c r="L227" s="597"/>
      <c r="M227" s="597"/>
      <c r="N227" s="597"/>
      <c r="O227" s="597"/>
      <c r="P227" s="597"/>
      <c r="Q227" s="597"/>
      <c r="R227" s="597"/>
      <c r="S227" s="597"/>
      <c r="T227" s="597"/>
      <c r="U227" s="597"/>
      <c r="V227" s="597"/>
      <c r="W227" s="597"/>
      <c r="X227" s="597"/>
      <c r="Y227" s="597"/>
      <c r="Z227" s="597"/>
      <c r="AA227" s="597"/>
    </row>
    <row r="228">
      <c r="A228" s="598">
        <v>22700.0</v>
      </c>
      <c r="B228" s="599" t="s">
        <v>6605</v>
      </c>
      <c r="C228" s="598">
        <v>22600.0</v>
      </c>
      <c r="D228" s="597" t="str">
        <f t="shared" si="1"/>
        <v>SNOMEDCT:445357001</v>
      </c>
      <c r="E228" s="602">
        <v>4.45357001E8</v>
      </c>
      <c r="F228" s="597"/>
      <c r="G228" s="597"/>
      <c r="H228" s="597"/>
      <c r="I228" s="597"/>
      <c r="J228" s="597"/>
      <c r="K228" s="597"/>
      <c r="L228" s="597"/>
      <c r="M228" s="597"/>
      <c r="N228" s="597"/>
      <c r="O228" s="597"/>
      <c r="P228" s="597"/>
      <c r="Q228" s="597"/>
      <c r="R228" s="597"/>
      <c r="S228" s="597"/>
      <c r="T228" s="597"/>
      <c r="U228" s="597"/>
      <c r="V228" s="597"/>
      <c r="W228" s="597"/>
      <c r="X228" s="597"/>
      <c r="Y228" s="597"/>
      <c r="Z228" s="597"/>
      <c r="AA228" s="597"/>
    </row>
    <row r="229">
      <c r="A229" s="598">
        <v>22800.0</v>
      </c>
      <c r="B229" s="599" t="s">
        <v>6606</v>
      </c>
      <c r="C229" s="598">
        <v>22600.0</v>
      </c>
      <c r="D229" s="597" t="str">
        <f t="shared" si="1"/>
        <v>SNOMEDCT:297934003</v>
      </c>
      <c r="E229" s="602">
        <v>2.97934003E8</v>
      </c>
      <c r="F229" s="597"/>
      <c r="G229" s="597"/>
      <c r="H229" s="597"/>
      <c r="I229" s="597"/>
      <c r="J229" s="597"/>
      <c r="K229" s="597"/>
      <c r="L229" s="597"/>
      <c r="M229" s="597"/>
      <c r="N229" s="597"/>
      <c r="O229" s="597"/>
      <c r="P229" s="597"/>
      <c r="Q229" s="597"/>
      <c r="R229" s="597"/>
      <c r="S229" s="597"/>
      <c r="T229" s="597"/>
      <c r="U229" s="597"/>
      <c r="V229" s="597"/>
      <c r="W229" s="597"/>
      <c r="X229" s="597"/>
      <c r="Y229" s="597"/>
      <c r="Z229" s="597"/>
      <c r="AA229" s="597"/>
    </row>
    <row r="230">
      <c r="A230" s="598">
        <v>22900.0</v>
      </c>
      <c r="B230" s="604" t="s">
        <v>6607</v>
      </c>
      <c r="C230" s="598">
        <v>21900.0</v>
      </c>
      <c r="D230" s="597" t="str">
        <f t="shared" si="1"/>
        <v>SNOMEDCT:297491003</v>
      </c>
      <c r="E230" s="602">
        <v>2.97491003E8</v>
      </c>
      <c r="F230" s="597"/>
      <c r="G230" s="597"/>
      <c r="H230" s="597"/>
      <c r="I230" s="597"/>
      <c r="J230" s="597"/>
      <c r="K230" s="597"/>
      <c r="L230" s="597"/>
      <c r="M230" s="597"/>
      <c r="N230" s="597"/>
      <c r="O230" s="597"/>
      <c r="P230" s="597"/>
      <c r="Q230" s="597"/>
      <c r="R230" s="597"/>
      <c r="S230" s="597"/>
      <c r="T230" s="597"/>
      <c r="U230" s="597"/>
      <c r="V230" s="597"/>
      <c r="W230" s="597"/>
      <c r="X230" s="597"/>
      <c r="Y230" s="597"/>
      <c r="Z230" s="597"/>
      <c r="AA230" s="597"/>
    </row>
    <row r="231">
      <c r="A231" s="598">
        <v>23000.0</v>
      </c>
      <c r="B231" s="599" t="s">
        <v>6608</v>
      </c>
      <c r="C231" s="598">
        <v>21900.0</v>
      </c>
      <c r="D231" s="597" t="str">
        <f t="shared" si="1"/>
        <v>SNOMEDCT:297492005</v>
      </c>
      <c r="E231" s="602">
        <v>2.97492005E8</v>
      </c>
      <c r="F231" s="597"/>
      <c r="G231" s="597"/>
      <c r="H231" s="597"/>
      <c r="I231" s="597"/>
      <c r="J231" s="597"/>
      <c r="K231" s="597"/>
      <c r="L231" s="597"/>
      <c r="M231" s="597"/>
      <c r="N231" s="597"/>
      <c r="O231" s="597"/>
      <c r="P231" s="597"/>
      <c r="Q231" s="597"/>
      <c r="R231" s="597"/>
      <c r="S231" s="597"/>
      <c r="T231" s="597"/>
      <c r="U231" s="597"/>
      <c r="V231" s="597"/>
      <c r="W231" s="597"/>
      <c r="X231" s="597"/>
      <c r="Y231" s="597"/>
      <c r="Z231" s="597"/>
      <c r="AA231" s="597"/>
    </row>
    <row r="232">
      <c r="A232" s="598">
        <v>23100.0</v>
      </c>
      <c r="B232" s="599" t="s">
        <v>6609</v>
      </c>
      <c r="C232" s="598">
        <v>19400.0</v>
      </c>
      <c r="D232" s="597" t="str">
        <f t="shared" si="1"/>
        <v>SNOMEDCT:297493000</v>
      </c>
      <c r="E232" s="602">
        <v>2.97493E8</v>
      </c>
      <c r="F232" s="597"/>
      <c r="G232" s="597"/>
      <c r="H232" s="597"/>
      <c r="I232" s="597"/>
      <c r="J232" s="597"/>
      <c r="K232" s="597"/>
      <c r="L232" s="597"/>
      <c r="M232" s="597"/>
      <c r="N232" s="597"/>
      <c r="O232" s="597"/>
      <c r="P232" s="597"/>
      <c r="Q232" s="597"/>
      <c r="R232" s="597"/>
      <c r="S232" s="597"/>
      <c r="T232" s="597"/>
      <c r="U232" s="597"/>
      <c r="V232" s="597"/>
      <c r="W232" s="597"/>
      <c r="X232" s="597"/>
      <c r="Y232" s="597"/>
      <c r="Z232" s="597"/>
      <c r="AA232" s="597"/>
    </row>
    <row r="233">
      <c r="A233" s="598">
        <v>23200.0</v>
      </c>
      <c r="B233" s="599" t="s">
        <v>6610</v>
      </c>
      <c r="C233" s="598">
        <v>23100.0</v>
      </c>
      <c r="D233" s="597" t="str">
        <f t="shared" si="1"/>
        <v>SNOMEDCT:297494006</v>
      </c>
      <c r="E233" s="602">
        <v>2.97494006E8</v>
      </c>
      <c r="F233" s="597"/>
      <c r="G233" s="597"/>
      <c r="H233" s="597"/>
      <c r="I233" s="597"/>
      <c r="J233" s="597"/>
      <c r="K233" s="597"/>
      <c r="L233" s="597"/>
      <c r="M233" s="597"/>
      <c r="N233" s="597"/>
      <c r="O233" s="597"/>
      <c r="P233" s="597"/>
      <c r="Q233" s="597"/>
      <c r="R233" s="597"/>
      <c r="S233" s="597"/>
      <c r="T233" s="597"/>
      <c r="U233" s="597"/>
      <c r="V233" s="597"/>
      <c r="W233" s="597"/>
      <c r="X233" s="597"/>
      <c r="Y233" s="597"/>
      <c r="Z233" s="597"/>
      <c r="AA233" s="597"/>
    </row>
    <row r="234">
      <c r="A234" s="598">
        <v>23300.0</v>
      </c>
      <c r="B234" s="599" t="s">
        <v>6611</v>
      </c>
      <c r="C234" s="598">
        <v>19400.0</v>
      </c>
      <c r="D234" s="597" t="str">
        <f t="shared" si="1"/>
        <v>SNOMEDCT:297526000</v>
      </c>
      <c r="E234" s="600">
        <v>2.97526E8</v>
      </c>
      <c r="F234" s="597"/>
      <c r="G234" s="597"/>
      <c r="H234" s="597"/>
      <c r="I234" s="597"/>
      <c r="J234" s="597"/>
      <c r="K234" s="597"/>
      <c r="L234" s="597"/>
      <c r="M234" s="597"/>
      <c r="N234" s="597"/>
      <c r="O234" s="597"/>
      <c r="P234" s="597"/>
      <c r="Q234" s="597"/>
      <c r="R234" s="597"/>
      <c r="S234" s="597"/>
      <c r="T234" s="597"/>
      <c r="U234" s="597"/>
      <c r="V234" s="597"/>
      <c r="W234" s="597"/>
      <c r="X234" s="597"/>
      <c r="Y234" s="597"/>
      <c r="Z234" s="597"/>
      <c r="AA234" s="597"/>
    </row>
    <row r="235">
      <c r="A235" s="598">
        <v>23400.0</v>
      </c>
      <c r="B235" s="599" t="s">
        <v>6612</v>
      </c>
      <c r="C235" s="598">
        <v>23300.0</v>
      </c>
      <c r="D235" s="597" t="str">
        <f t="shared" si="1"/>
        <v>SNOMEDCT:297527009</v>
      </c>
      <c r="E235" s="602">
        <v>2.97527009E8</v>
      </c>
      <c r="F235" s="597"/>
      <c r="G235" s="597"/>
      <c r="H235" s="597"/>
      <c r="I235" s="597"/>
      <c r="J235" s="597"/>
      <c r="K235" s="597"/>
      <c r="L235" s="597"/>
      <c r="M235" s="597"/>
      <c r="N235" s="597"/>
      <c r="O235" s="597"/>
      <c r="P235" s="597"/>
      <c r="Q235" s="597"/>
      <c r="R235" s="597"/>
      <c r="S235" s="597"/>
      <c r="T235" s="597"/>
      <c r="U235" s="597"/>
      <c r="V235" s="597"/>
      <c r="W235" s="597"/>
      <c r="X235" s="597"/>
      <c r="Y235" s="597"/>
      <c r="Z235" s="597"/>
      <c r="AA235" s="597"/>
    </row>
    <row r="236">
      <c r="A236" s="598">
        <v>23500.0</v>
      </c>
      <c r="B236" s="599" t="s">
        <v>6613</v>
      </c>
      <c r="C236" s="598">
        <v>23400.0</v>
      </c>
      <c r="D236" s="597" t="str">
        <f t="shared" si="1"/>
        <v>SNOMEDCT:297528004</v>
      </c>
      <c r="E236" s="600">
        <v>2.97528004E8</v>
      </c>
      <c r="F236" s="597"/>
      <c r="G236" s="597"/>
      <c r="H236" s="597"/>
      <c r="I236" s="597"/>
      <c r="J236" s="597"/>
      <c r="K236" s="597"/>
      <c r="L236" s="597"/>
      <c r="M236" s="597"/>
      <c r="N236" s="597"/>
      <c r="O236" s="597"/>
      <c r="P236" s="597"/>
      <c r="Q236" s="597"/>
      <c r="R236" s="597"/>
      <c r="S236" s="597"/>
      <c r="T236" s="597"/>
      <c r="U236" s="597"/>
      <c r="V236" s="597"/>
      <c r="W236" s="597"/>
      <c r="X236" s="597"/>
      <c r="Y236" s="597"/>
      <c r="Z236" s="597"/>
      <c r="AA236" s="597"/>
    </row>
    <row r="237">
      <c r="A237" s="598">
        <v>23600.0</v>
      </c>
      <c r="B237" s="599" t="s">
        <v>6614</v>
      </c>
      <c r="C237" s="598">
        <v>23400.0</v>
      </c>
      <c r="D237" s="597" t="str">
        <f t="shared" si="1"/>
        <v>SNOMEDCT:161141008</v>
      </c>
      <c r="E237" s="600">
        <v>1.61141008E8</v>
      </c>
      <c r="F237" s="597"/>
      <c r="G237" s="597"/>
      <c r="H237" s="597"/>
      <c r="I237" s="597"/>
      <c r="J237" s="597"/>
      <c r="K237" s="597"/>
      <c r="L237" s="597"/>
      <c r="M237" s="597"/>
      <c r="N237" s="597"/>
      <c r="O237" s="597"/>
      <c r="P237" s="597"/>
      <c r="Q237" s="597"/>
      <c r="R237" s="597"/>
      <c r="S237" s="597"/>
      <c r="T237" s="597"/>
      <c r="U237" s="597"/>
      <c r="V237" s="597"/>
      <c r="W237" s="597"/>
      <c r="X237" s="597"/>
      <c r="Y237" s="597"/>
      <c r="Z237" s="597"/>
      <c r="AA237" s="597"/>
    </row>
    <row r="238">
      <c r="A238" s="598">
        <v>23700.0</v>
      </c>
      <c r="B238" s="599" t="s">
        <v>6615</v>
      </c>
      <c r="C238" s="598">
        <v>23600.0</v>
      </c>
      <c r="D238" s="597" t="str">
        <f t="shared" si="1"/>
        <v>SNOMEDCT:297530002</v>
      </c>
      <c r="E238" s="602">
        <v>2.97530002E8</v>
      </c>
      <c r="F238" s="597"/>
      <c r="G238" s="597"/>
      <c r="H238" s="597"/>
      <c r="I238" s="597"/>
      <c r="J238" s="597"/>
      <c r="K238" s="597"/>
      <c r="L238" s="597"/>
      <c r="M238" s="597"/>
      <c r="N238" s="597"/>
      <c r="O238" s="597"/>
      <c r="P238" s="597"/>
      <c r="Q238" s="597"/>
      <c r="R238" s="597"/>
      <c r="S238" s="597"/>
      <c r="T238" s="597"/>
      <c r="U238" s="597"/>
      <c r="V238" s="597"/>
      <c r="W238" s="597"/>
      <c r="X238" s="597"/>
      <c r="Y238" s="597"/>
      <c r="Z238" s="597"/>
      <c r="AA238" s="597"/>
    </row>
    <row r="239">
      <c r="A239" s="598">
        <v>23800.0</v>
      </c>
      <c r="B239" s="599" t="s">
        <v>6616</v>
      </c>
      <c r="C239" s="598">
        <v>23400.0</v>
      </c>
      <c r="D239" s="597" t="str">
        <f t="shared" si="1"/>
        <v>SNOMEDCT:297529007</v>
      </c>
      <c r="E239" s="600">
        <v>2.97529007E8</v>
      </c>
      <c r="F239" s="597"/>
      <c r="G239" s="597"/>
      <c r="H239" s="597"/>
      <c r="I239" s="597"/>
      <c r="J239" s="597"/>
      <c r="K239" s="597"/>
      <c r="L239" s="597"/>
      <c r="M239" s="597"/>
      <c r="N239" s="597"/>
      <c r="O239" s="597"/>
      <c r="P239" s="597"/>
      <c r="Q239" s="597"/>
      <c r="R239" s="597"/>
      <c r="S239" s="597"/>
      <c r="T239" s="597"/>
      <c r="U239" s="597"/>
      <c r="V239" s="597"/>
      <c r="W239" s="597"/>
      <c r="X239" s="597"/>
      <c r="Y239" s="597"/>
      <c r="Z239" s="597"/>
      <c r="AA239" s="597"/>
    </row>
    <row r="240">
      <c r="A240" s="598">
        <v>23900.0</v>
      </c>
      <c r="B240" s="599" t="s">
        <v>6617</v>
      </c>
      <c r="C240" s="598">
        <v>23400.0</v>
      </c>
      <c r="D240" s="597" t="str">
        <f t="shared" si="1"/>
        <v>SNOMEDCT:297531003</v>
      </c>
      <c r="E240" s="600">
        <v>2.97531003E8</v>
      </c>
      <c r="F240" s="597"/>
      <c r="G240" s="597"/>
      <c r="H240" s="597"/>
      <c r="I240" s="597"/>
      <c r="J240" s="597"/>
      <c r="K240" s="597"/>
      <c r="L240" s="597"/>
      <c r="M240" s="597"/>
      <c r="N240" s="597"/>
      <c r="O240" s="597"/>
      <c r="P240" s="597"/>
      <c r="Q240" s="597"/>
      <c r="R240" s="597"/>
      <c r="S240" s="597"/>
      <c r="T240" s="597"/>
      <c r="U240" s="597"/>
      <c r="V240" s="597"/>
      <c r="W240" s="597"/>
      <c r="X240" s="597"/>
      <c r="Y240" s="597"/>
      <c r="Z240" s="597"/>
      <c r="AA240" s="597"/>
    </row>
    <row r="241">
      <c r="A241" s="598">
        <v>24000.0</v>
      </c>
      <c r="B241" s="599" t="s">
        <v>6618</v>
      </c>
      <c r="C241" s="598">
        <v>23400.0</v>
      </c>
      <c r="D241" s="597" t="str">
        <f t="shared" si="1"/>
        <v>SNOMEDCT:161142001</v>
      </c>
      <c r="E241" s="602">
        <v>1.61142001E8</v>
      </c>
      <c r="F241" s="597"/>
      <c r="G241" s="597"/>
      <c r="H241" s="597"/>
      <c r="I241" s="597"/>
      <c r="J241" s="597"/>
      <c r="K241" s="597"/>
      <c r="L241" s="597"/>
      <c r="M241" s="597"/>
      <c r="N241" s="597"/>
      <c r="O241" s="597"/>
      <c r="P241" s="597"/>
      <c r="Q241" s="597"/>
      <c r="R241" s="597"/>
      <c r="S241" s="597"/>
      <c r="T241" s="597"/>
      <c r="U241" s="597"/>
      <c r="V241" s="597"/>
      <c r="W241" s="597"/>
      <c r="X241" s="597"/>
      <c r="Y241" s="597"/>
      <c r="Z241" s="597"/>
      <c r="AA241" s="597"/>
    </row>
    <row r="242">
      <c r="A242" s="598">
        <v>24100.0</v>
      </c>
      <c r="B242" s="599" t="s">
        <v>6619</v>
      </c>
      <c r="C242" s="598">
        <v>23400.0</v>
      </c>
      <c r="D242" s="597" t="str">
        <f t="shared" si="1"/>
        <v>SNOMEDCT:161143006</v>
      </c>
      <c r="E242" s="602">
        <v>1.61143006E8</v>
      </c>
      <c r="F242" s="597"/>
      <c r="G242" s="597"/>
      <c r="H242" s="597"/>
      <c r="I242" s="597"/>
      <c r="J242" s="597"/>
      <c r="K242" s="597"/>
      <c r="L242" s="597"/>
      <c r="M242" s="597"/>
      <c r="N242" s="597"/>
      <c r="O242" s="597"/>
      <c r="P242" s="597"/>
      <c r="Q242" s="597"/>
      <c r="R242" s="597"/>
      <c r="S242" s="597"/>
      <c r="T242" s="597"/>
      <c r="U242" s="597"/>
      <c r="V242" s="597"/>
      <c r="W242" s="597"/>
      <c r="X242" s="597"/>
      <c r="Y242" s="597"/>
      <c r="Z242" s="597"/>
      <c r="AA242" s="597"/>
    </row>
    <row r="243">
      <c r="A243" s="598">
        <v>24200.0</v>
      </c>
      <c r="B243" s="599" t="s">
        <v>6620</v>
      </c>
      <c r="C243" s="598">
        <v>23400.0</v>
      </c>
      <c r="D243" s="597" t="str">
        <f t="shared" si="1"/>
        <v>SNOMEDCT:297532005</v>
      </c>
      <c r="E243" s="602">
        <v>2.97532005E8</v>
      </c>
      <c r="F243" s="597"/>
      <c r="G243" s="597"/>
      <c r="H243" s="597"/>
      <c r="I243" s="597"/>
      <c r="J243" s="597"/>
      <c r="K243" s="597"/>
      <c r="L243" s="597"/>
      <c r="M243" s="597"/>
      <c r="N243" s="597"/>
      <c r="O243" s="597"/>
      <c r="P243" s="597"/>
      <c r="Q243" s="597"/>
      <c r="R243" s="597"/>
      <c r="S243" s="597"/>
      <c r="T243" s="597"/>
      <c r="U243" s="597"/>
      <c r="V243" s="597"/>
      <c r="W243" s="597"/>
      <c r="X243" s="597"/>
      <c r="Y243" s="597"/>
      <c r="Z243" s="597"/>
      <c r="AA243" s="597"/>
    </row>
    <row r="244">
      <c r="A244" s="598">
        <v>24300.0</v>
      </c>
      <c r="B244" s="599" t="s">
        <v>6621</v>
      </c>
      <c r="C244" s="598">
        <v>23400.0</v>
      </c>
      <c r="D244" s="597" t="str">
        <f t="shared" si="1"/>
        <v>SNOMEDCT:224628009</v>
      </c>
      <c r="E244" s="602">
        <v>2.24628009E8</v>
      </c>
      <c r="F244" s="597"/>
      <c r="G244" s="597"/>
      <c r="H244" s="597"/>
      <c r="I244" s="597"/>
      <c r="J244" s="597"/>
      <c r="K244" s="597"/>
      <c r="L244" s="597"/>
      <c r="M244" s="597"/>
      <c r="N244" s="597"/>
      <c r="O244" s="597"/>
      <c r="P244" s="597"/>
      <c r="Q244" s="597"/>
      <c r="R244" s="597"/>
      <c r="S244" s="597"/>
      <c r="T244" s="597"/>
      <c r="U244" s="597"/>
      <c r="V244" s="597"/>
      <c r="W244" s="597"/>
      <c r="X244" s="597"/>
      <c r="Y244" s="597"/>
      <c r="Z244" s="597"/>
      <c r="AA244" s="597"/>
    </row>
    <row r="245">
      <c r="A245" s="598">
        <v>24400.0</v>
      </c>
      <c r="B245" s="599" t="s">
        <v>6622</v>
      </c>
      <c r="C245" s="598">
        <v>23400.0</v>
      </c>
      <c r="D245" s="597" t="str">
        <f t="shared" si="1"/>
        <v>SNOMEDCT:297533000</v>
      </c>
      <c r="E245" s="602">
        <v>2.97533E8</v>
      </c>
      <c r="F245" s="597"/>
      <c r="G245" s="597"/>
      <c r="H245" s="597"/>
      <c r="I245" s="597"/>
      <c r="J245" s="597"/>
      <c r="K245" s="597"/>
      <c r="L245" s="597"/>
      <c r="M245" s="597"/>
      <c r="N245" s="597"/>
      <c r="O245" s="597"/>
      <c r="P245" s="597"/>
      <c r="Q245" s="597"/>
      <c r="R245" s="597"/>
      <c r="S245" s="597"/>
      <c r="T245" s="597"/>
      <c r="U245" s="597"/>
      <c r="V245" s="597"/>
      <c r="W245" s="597"/>
      <c r="X245" s="597"/>
      <c r="Y245" s="597"/>
      <c r="Z245" s="597"/>
      <c r="AA245" s="597"/>
    </row>
    <row r="246">
      <c r="A246" s="598">
        <v>24500.0</v>
      </c>
      <c r="B246" s="599" t="s">
        <v>6623</v>
      </c>
      <c r="C246" s="598">
        <v>23400.0</v>
      </c>
      <c r="D246" s="597" t="str">
        <f t="shared" si="1"/>
        <v>SNOMEDCT:297534006</v>
      </c>
      <c r="E246" s="602">
        <v>2.97534006E8</v>
      </c>
      <c r="F246" s="597"/>
      <c r="G246" s="597"/>
      <c r="H246" s="597"/>
      <c r="I246" s="597"/>
      <c r="J246" s="597"/>
      <c r="K246" s="597"/>
      <c r="L246" s="597"/>
      <c r="M246" s="597"/>
      <c r="N246" s="597"/>
      <c r="O246" s="597"/>
      <c r="P246" s="597"/>
      <c r="Q246" s="597"/>
      <c r="R246" s="597"/>
      <c r="S246" s="597"/>
      <c r="T246" s="597"/>
      <c r="U246" s="597"/>
      <c r="V246" s="597"/>
      <c r="W246" s="597"/>
      <c r="X246" s="597"/>
      <c r="Y246" s="597"/>
      <c r="Z246" s="597"/>
      <c r="AA246" s="597"/>
    </row>
    <row r="247">
      <c r="A247" s="598">
        <v>24600.0</v>
      </c>
      <c r="B247" s="599" t="s">
        <v>6624</v>
      </c>
      <c r="C247" s="598">
        <v>23400.0</v>
      </c>
      <c r="D247" s="597" t="str">
        <f t="shared" si="1"/>
        <v>SNOMEDCT:297535007</v>
      </c>
      <c r="E247" s="602">
        <v>2.97535007E8</v>
      </c>
      <c r="F247" s="597"/>
      <c r="G247" s="597"/>
      <c r="H247" s="597"/>
      <c r="I247" s="597"/>
      <c r="J247" s="597"/>
      <c r="K247" s="597"/>
      <c r="L247" s="597"/>
      <c r="M247" s="597"/>
      <c r="N247" s="597"/>
      <c r="O247" s="597"/>
      <c r="P247" s="597"/>
      <c r="Q247" s="597"/>
      <c r="R247" s="597"/>
      <c r="S247" s="597"/>
      <c r="T247" s="597"/>
      <c r="U247" s="597"/>
      <c r="V247" s="597"/>
      <c r="W247" s="597"/>
      <c r="X247" s="597"/>
      <c r="Y247" s="597"/>
      <c r="Z247" s="597"/>
      <c r="AA247" s="597"/>
    </row>
    <row r="248">
      <c r="A248" s="598">
        <v>24700.0</v>
      </c>
      <c r="B248" s="599" t="s">
        <v>6625</v>
      </c>
      <c r="C248" s="598">
        <v>23400.0</v>
      </c>
      <c r="D248" s="597" t="str">
        <f t="shared" si="1"/>
        <v>SNOMEDCT:297536008</v>
      </c>
      <c r="E248" s="602">
        <v>2.97536008E8</v>
      </c>
      <c r="F248" s="597"/>
      <c r="G248" s="597"/>
      <c r="H248" s="597"/>
      <c r="I248" s="597"/>
      <c r="J248" s="597"/>
      <c r="K248" s="597"/>
      <c r="L248" s="597"/>
      <c r="M248" s="597"/>
      <c r="N248" s="597"/>
      <c r="O248" s="597"/>
      <c r="P248" s="597"/>
      <c r="Q248" s="597"/>
      <c r="R248" s="597"/>
      <c r="S248" s="597"/>
      <c r="T248" s="597"/>
      <c r="U248" s="597"/>
      <c r="V248" s="597"/>
      <c r="W248" s="597"/>
      <c r="X248" s="597"/>
      <c r="Y248" s="597"/>
      <c r="Z248" s="597"/>
      <c r="AA248" s="597"/>
    </row>
    <row r="249">
      <c r="A249" s="598">
        <v>24800.0</v>
      </c>
      <c r="B249" s="599" t="s">
        <v>6626</v>
      </c>
      <c r="C249" s="598">
        <v>23400.0</v>
      </c>
      <c r="D249" s="597" t="str">
        <f t="shared" si="1"/>
        <v>SNOMEDCT:313422009</v>
      </c>
      <c r="E249" s="602">
        <v>3.13422009E8</v>
      </c>
      <c r="F249" s="597"/>
      <c r="G249" s="597"/>
      <c r="H249" s="597"/>
      <c r="I249" s="597"/>
      <c r="J249" s="597"/>
      <c r="K249" s="597"/>
      <c r="L249" s="597"/>
      <c r="M249" s="597"/>
      <c r="N249" s="597"/>
      <c r="O249" s="597"/>
      <c r="P249" s="597"/>
      <c r="Q249" s="597"/>
      <c r="R249" s="597"/>
      <c r="S249" s="597"/>
      <c r="T249" s="597"/>
      <c r="U249" s="597"/>
      <c r="V249" s="597"/>
      <c r="W249" s="597"/>
      <c r="X249" s="597"/>
      <c r="Y249" s="597"/>
      <c r="Z249" s="597"/>
      <c r="AA249" s="597"/>
    </row>
    <row r="250">
      <c r="A250" s="598">
        <v>24900.0</v>
      </c>
      <c r="B250" s="599" t="s">
        <v>6627</v>
      </c>
      <c r="C250" s="598">
        <v>23400.0</v>
      </c>
      <c r="D250" s="597" t="str">
        <f t="shared" si="1"/>
        <v>SNOMEDCT:297537004</v>
      </c>
      <c r="E250" s="602">
        <v>2.97537004E8</v>
      </c>
      <c r="F250" s="597"/>
      <c r="G250" s="597"/>
      <c r="H250" s="597"/>
      <c r="I250" s="597"/>
      <c r="J250" s="597"/>
      <c r="K250" s="597"/>
      <c r="L250" s="597"/>
      <c r="M250" s="597"/>
      <c r="N250" s="597"/>
      <c r="O250" s="597"/>
      <c r="P250" s="597"/>
      <c r="Q250" s="597"/>
      <c r="R250" s="597"/>
      <c r="S250" s="597"/>
      <c r="T250" s="597"/>
      <c r="U250" s="597"/>
      <c r="V250" s="597"/>
      <c r="W250" s="597"/>
      <c r="X250" s="597"/>
      <c r="Y250" s="597"/>
      <c r="Z250" s="597"/>
      <c r="AA250" s="597"/>
    </row>
    <row r="251">
      <c r="A251" s="598">
        <v>25000.0</v>
      </c>
      <c r="B251" s="599" t="s">
        <v>6628</v>
      </c>
      <c r="C251" s="598">
        <v>23400.0</v>
      </c>
      <c r="D251" s="597" t="str">
        <f t="shared" si="1"/>
        <v>SNOMEDCT:297538009</v>
      </c>
      <c r="E251" s="602">
        <v>2.97538009E8</v>
      </c>
      <c r="F251" s="597"/>
      <c r="G251" s="597"/>
      <c r="H251" s="597"/>
      <c r="I251" s="597"/>
      <c r="J251" s="597"/>
      <c r="K251" s="597"/>
      <c r="L251" s="597"/>
      <c r="M251" s="597"/>
      <c r="N251" s="597"/>
      <c r="O251" s="597"/>
      <c r="P251" s="597"/>
      <c r="Q251" s="597"/>
      <c r="R251" s="597"/>
      <c r="S251" s="597"/>
      <c r="T251" s="597"/>
      <c r="U251" s="597"/>
      <c r="V251" s="597"/>
      <c r="W251" s="597"/>
      <c r="X251" s="597"/>
      <c r="Y251" s="597"/>
      <c r="Z251" s="597"/>
      <c r="AA251" s="597"/>
    </row>
    <row r="252">
      <c r="A252" s="598">
        <v>25100.0</v>
      </c>
      <c r="B252" s="599" t="s">
        <v>6629</v>
      </c>
      <c r="C252" s="598">
        <v>23400.0</v>
      </c>
      <c r="D252" s="597" t="str">
        <f t="shared" si="1"/>
        <v>SNOMEDCT:161145004</v>
      </c>
      <c r="E252" s="602">
        <v>1.61145004E8</v>
      </c>
      <c r="F252" s="597"/>
      <c r="G252" s="597"/>
      <c r="H252" s="597"/>
      <c r="I252" s="597"/>
      <c r="J252" s="597"/>
      <c r="K252" s="597"/>
      <c r="L252" s="597"/>
      <c r="M252" s="597"/>
      <c r="N252" s="597"/>
      <c r="O252" s="597"/>
      <c r="P252" s="597"/>
      <c r="Q252" s="597"/>
      <c r="R252" s="597"/>
      <c r="S252" s="597"/>
      <c r="T252" s="597"/>
      <c r="U252" s="597"/>
      <c r="V252" s="597"/>
      <c r="W252" s="597"/>
      <c r="X252" s="597"/>
      <c r="Y252" s="597"/>
      <c r="Z252" s="597"/>
      <c r="AA252" s="597"/>
    </row>
    <row r="253">
      <c r="A253" s="598">
        <v>25200.0</v>
      </c>
      <c r="B253" s="599" t="s">
        <v>6630</v>
      </c>
      <c r="C253" s="598">
        <v>25100.0</v>
      </c>
      <c r="D253" s="597" t="str">
        <f t="shared" si="1"/>
        <v>SNOMEDCT:297539001</v>
      </c>
      <c r="E253" s="602">
        <v>2.97539001E8</v>
      </c>
      <c r="F253" s="597"/>
      <c r="G253" s="597"/>
      <c r="H253" s="597"/>
      <c r="I253" s="597"/>
      <c r="J253" s="597"/>
      <c r="K253" s="597"/>
      <c r="L253" s="597"/>
      <c r="M253" s="597"/>
      <c r="N253" s="597"/>
      <c r="O253" s="597"/>
      <c r="P253" s="597"/>
      <c r="Q253" s="597"/>
      <c r="R253" s="597"/>
      <c r="S253" s="597"/>
      <c r="T253" s="597"/>
      <c r="U253" s="597"/>
      <c r="V253" s="597"/>
      <c r="W253" s="597"/>
      <c r="X253" s="597"/>
      <c r="Y253" s="597"/>
      <c r="Z253" s="597"/>
      <c r="AA253" s="597"/>
    </row>
    <row r="254">
      <c r="A254" s="598">
        <v>25300.0</v>
      </c>
      <c r="B254" s="599" t="s">
        <v>6631</v>
      </c>
      <c r="C254" s="598">
        <v>25200.0</v>
      </c>
      <c r="D254" s="597" t="str">
        <f t="shared" si="1"/>
        <v>SNOMEDCT:297540004</v>
      </c>
      <c r="E254" s="602">
        <v>2.97540004E8</v>
      </c>
      <c r="F254" s="597"/>
      <c r="G254" s="597"/>
      <c r="H254" s="597"/>
      <c r="I254" s="597"/>
      <c r="J254" s="597"/>
      <c r="K254" s="597"/>
      <c r="L254" s="597"/>
      <c r="M254" s="597"/>
      <c r="N254" s="597"/>
      <c r="O254" s="597"/>
      <c r="P254" s="597"/>
      <c r="Q254" s="597"/>
      <c r="R254" s="597"/>
      <c r="S254" s="597"/>
      <c r="T254" s="597"/>
      <c r="U254" s="597"/>
      <c r="V254" s="597"/>
      <c r="W254" s="597"/>
      <c r="X254" s="597"/>
      <c r="Y254" s="597"/>
      <c r="Z254" s="597"/>
      <c r="AA254" s="597"/>
    </row>
    <row r="255">
      <c r="A255" s="598">
        <v>25400.0</v>
      </c>
      <c r="B255" s="599" t="s">
        <v>6632</v>
      </c>
      <c r="C255" s="598">
        <v>25100.0</v>
      </c>
      <c r="D255" s="597" t="str">
        <f t="shared" si="1"/>
        <v>SNOMEDCT:297541000</v>
      </c>
      <c r="E255" s="602">
        <v>2.97541E8</v>
      </c>
      <c r="F255" s="597"/>
      <c r="G255" s="597"/>
      <c r="H255" s="597"/>
      <c r="I255" s="597"/>
      <c r="J255" s="597"/>
      <c r="K255" s="597"/>
      <c r="L255" s="597"/>
      <c r="M255" s="597"/>
      <c r="N255" s="597"/>
      <c r="O255" s="597"/>
      <c r="P255" s="597"/>
      <c r="Q255" s="597"/>
      <c r="R255" s="597"/>
      <c r="S255" s="597"/>
      <c r="T255" s="597"/>
      <c r="U255" s="597"/>
      <c r="V255" s="597"/>
      <c r="W255" s="597"/>
      <c r="X255" s="597"/>
      <c r="Y255" s="597"/>
      <c r="Z255" s="597"/>
      <c r="AA255" s="597"/>
    </row>
    <row r="256">
      <c r="A256" s="598">
        <v>25500.0</v>
      </c>
      <c r="B256" s="599" t="s">
        <v>6633</v>
      </c>
      <c r="C256" s="598">
        <v>23400.0</v>
      </c>
      <c r="D256" s="597" t="str">
        <f t="shared" si="1"/>
        <v>SNOMEDCT:297542007</v>
      </c>
      <c r="E256" s="602">
        <v>2.97542007E8</v>
      </c>
      <c r="F256" s="597"/>
      <c r="G256" s="597"/>
      <c r="H256" s="597"/>
      <c r="I256" s="597"/>
      <c r="J256" s="597"/>
      <c r="K256" s="597"/>
      <c r="L256" s="597"/>
      <c r="M256" s="597"/>
      <c r="N256" s="597"/>
      <c r="O256" s="597"/>
      <c r="P256" s="597"/>
      <c r="Q256" s="597"/>
      <c r="R256" s="597"/>
      <c r="S256" s="597"/>
      <c r="T256" s="597"/>
      <c r="U256" s="597"/>
      <c r="V256" s="597"/>
      <c r="W256" s="597"/>
      <c r="X256" s="597"/>
      <c r="Y256" s="597"/>
      <c r="Z256" s="597"/>
      <c r="AA256" s="597"/>
    </row>
    <row r="257">
      <c r="A257" s="598">
        <v>25600.0</v>
      </c>
      <c r="B257" s="599" t="s">
        <v>6634</v>
      </c>
      <c r="C257" s="598">
        <v>23400.0</v>
      </c>
      <c r="D257" s="597" t="str">
        <f t="shared" si="1"/>
        <v>SNOMEDCT:297543002</v>
      </c>
      <c r="E257" s="602">
        <v>2.97543002E8</v>
      </c>
      <c r="F257" s="597"/>
      <c r="G257" s="597"/>
      <c r="H257" s="597"/>
      <c r="I257" s="597"/>
      <c r="J257" s="597"/>
      <c r="K257" s="597"/>
      <c r="L257" s="597"/>
      <c r="M257" s="597"/>
      <c r="N257" s="597"/>
      <c r="O257" s="597"/>
      <c r="P257" s="597"/>
      <c r="Q257" s="597"/>
      <c r="R257" s="597"/>
      <c r="S257" s="597"/>
      <c r="T257" s="597"/>
      <c r="U257" s="597"/>
      <c r="V257" s="597"/>
      <c r="W257" s="597"/>
      <c r="X257" s="597"/>
      <c r="Y257" s="597"/>
      <c r="Z257" s="597"/>
      <c r="AA257" s="597"/>
    </row>
    <row r="258">
      <c r="A258" s="598">
        <v>25700.0</v>
      </c>
      <c r="B258" s="599" t="s">
        <v>6635</v>
      </c>
      <c r="C258" s="598">
        <v>23400.0</v>
      </c>
      <c r="D258" s="597" t="str">
        <f t="shared" si="1"/>
        <v>SNOMEDCT:297544008</v>
      </c>
      <c r="E258" s="602">
        <v>2.97544008E8</v>
      </c>
      <c r="F258" s="597"/>
      <c r="G258" s="597"/>
      <c r="H258" s="597"/>
      <c r="I258" s="597"/>
      <c r="J258" s="597"/>
      <c r="K258" s="597"/>
      <c r="L258" s="597"/>
      <c r="M258" s="597"/>
      <c r="N258" s="597"/>
      <c r="O258" s="597"/>
      <c r="P258" s="597"/>
      <c r="Q258" s="597"/>
      <c r="R258" s="597"/>
      <c r="S258" s="597"/>
      <c r="T258" s="597"/>
      <c r="U258" s="597"/>
      <c r="V258" s="597"/>
      <c r="W258" s="597"/>
      <c r="X258" s="597"/>
      <c r="Y258" s="597"/>
      <c r="Z258" s="597"/>
      <c r="AA258" s="597"/>
    </row>
    <row r="259">
      <c r="A259" s="598">
        <v>25800.0</v>
      </c>
      <c r="B259" s="599" t="s">
        <v>6636</v>
      </c>
      <c r="C259" s="598">
        <v>23400.0</v>
      </c>
      <c r="D259" s="597" t="str">
        <f t="shared" si="1"/>
        <v>SNOMEDCT:297545009</v>
      </c>
      <c r="E259" s="602">
        <v>2.97545009E8</v>
      </c>
      <c r="F259" s="597"/>
      <c r="G259" s="597"/>
      <c r="H259" s="597"/>
      <c r="I259" s="597"/>
      <c r="J259" s="597"/>
      <c r="K259" s="597"/>
      <c r="L259" s="597"/>
      <c r="M259" s="597"/>
      <c r="N259" s="597"/>
      <c r="O259" s="597"/>
      <c r="P259" s="597"/>
      <c r="Q259" s="597"/>
      <c r="R259" s="597"/>
      <c r="S259" s="597"/>
      <c r="T259" s="597"/>
      <c r="U259" s="597"/>
      <c r="V259" s="597"/>
      <c r="W259" s="597"/>
      <c r="X259" s="597"/>
      <c r="Y259" s="597"/>
      <c r="Z259" s="597"/>
      <c r="AA259" s="597"/>
    </row>
    <row r="260">
      <c r="A260" s="598">
        <v>25900.0</v>
      </c>
      <c r="B260" s="599" t="s">
        <v>6637</v>
      </c>
      <c r="C260" s="598">
        <v>23400.0</v>
      </c>
      <c r="D260" s="597" t="str">
        <f t="shared" si="1"/>
        <v>SNOMEDCT:297546005</v>
      </c>
      <c r="E260" s="602">
        <v>2.97546005E8</v>
      </c>
      <c r="F260" s="597"/>
      <c r="G260" s="597"/>
      <c r="H260" s="597"/>
      <c r="I260" s="597"/>
      <c r="J260" s="597"/>
      <c r="K260" s="597"/>
      <c r="L260" s="597"/>
      <c r="M260" s="597"/>
      <c r="N260" s="597"/>
      <c r="O260" s="597"/>
      <c r="P260" s="597"/>
      <c r="Q260" s="597"/>
      <c r="R260" s="597"/>
      <c r="S260" s="597"/>
      <c r="T260" s="597"/>
      <c r="U260" s="597"/>
      <c r="V260" s="597"/>
      <c r="W260" s="597"/>
      <c r="X260" s="597"/>
      <c r="Y260" s="597"/>
      <c r="Z260" s="597"/>
      <c r="AA260" s="597"/>
    </row>
    <row r="261">
      <c r="A261" s="598">
        <v>26000.0</v>
      </c>
      <c r="B261" s="599" t="s">
        <v>6638</v>
      </c>
      <c r="C261" s="598">
        <v>23400.0</v>
      </c>
      <c r="D261" s="597" t="str">
        <f t="shared" si="1"/>
        <v>SNOMEDCT:161146003</v>
      </c>
      <c r="E261" s="602">
        <v>1.61146003E8</v>
      </c>
      <c r="F261" s="597"/>
      <c r="G261" s="597"/>
      <c r="H261" s="597"/>
      <c r="I261" s="597"/>
      <c r="J261" s="597"/>
      <c r="K261" s="597"/>
      <c r="L261" s="597"/>
      <c r="M261" s="597"/>
      <c r="N261" s="597"/>
      <c r="O261" s="597"/>
      <c r="P261" s="597"/>
      <c r="Q261" s="597"/>
      <c r="R261" s="597"/>
      <c r="S261" s="597"/>
      <c r="T261" s="597"/>
      <c r="U261" s="597"/>
      <c r="V261" s="597"/>
      <c r="W261" s="597"/>
      <c r="X261" s="597"/>
      <c r="Y261" s="597"/>
      <c r="Z261" s="597"/>
      <c r="AA261" s="597"/>
    </row>
    <row r="262">
      <c r="A262" s="598">
        <v>26100.0</v>
      </c>
      <c r="B262" s="599" t="s">
        <v>6639</v>
      </c>
      <c r="C262" s="598">
        <v>23300.0</v>
      </c>
      <c r="D262" s="597" t="str">
        <f t="shared" si="1"/>
        <v>SNOMEDCT:297547001</v>
      </c>
      <c r="E262" s="600">
        <v>2.97547001E8</v>
      </c>
      <c r="F262" s="597"/>
      <c r="G262" s="597"/>
      <c r="H262" s="597"/>
      <c r="I262" s="597"/>
      <c r="J262" s="597"/>
      <c r="K262" s="597"/>
      <c r="L262" s="597"/>
      <c r="M262" s="597"/>
      <c r="N262" s="597"/>
      <c r="O262" s="597"/>
      <c r="P262" s="597"/>
      <c r="Q262" s="597"/>
      <c r="R262" s="597"/>
      <c r="S262" s="597"/>
      <c r="T262" s="597"/>
      <c r="U262" s="597"/>
      <c r="V262" s="597"/>
      <c r="W262" s="597"/>
      <c r="X262" s="597"/>
      <c r="Y262" s="597"/>
      <c r="Z262" s="597"/>
      <c r="AA262" s="597"/>
    </row>
    <row r="263">
      <c r="A263" s="598">
        <v>26200.0</v>
      </c>
      <c r="B263" s="599" t="s">
        <v>6640</v>
      </c>
      <c r="C263" s="598">
        <v>26100.0</v>
      </c>
      <c r="D263" s="597" t="str">
        <f t="shared" si="1"/>
        <v>SNOMEDCT:297548006</v>
      </c>
      <c r="E263" s="600">
        <v>2.97548006E8</v>
      </c>
      <c r="F263" s="597"/>
      <c r="G263" s="597"/>
      <c r="H263" s="597"/>
      <c r="I263" s="597"/>
      <c r="J263" s="597"/>
      <c r="K263" s="597"/>
      <c r="L263" s="597"/>
      <c r="M263" s="597"/>
      <c r="N263" s="597"/>
      <c r="O263" s="597"/>
      <c r="P263" s="597"/>
      <c r="Q263" s="597"/>
      <c r="R263" s="597"/>
      <c r="S263" s="597"/>
      <c r="T263" s="597"/>
      <c r="U263" s="597"/>
      <c r="V263" s="597"/>
      <c r="W263" s="597"/>
      <c r="X263" s="597"/>
      <c r="Y263" s="597"/>
      <c r="Z263" s="597"/>
      <c r="AA263" s="597"/>
    </row>
    <row r="264">
      <c r="A264" s="598">
        <v>26300.0</v>
      </c>
      <c r="B264" s="604" t="s">
        <v>6641</v>
      </c>
      <c r="C264" s="598">
        <v>26100.0</v>
      </c>
      <c r="D264" s="597" t="str">
        <f t="shared" si="1"/>
        <v>SNOMEDCT:446973006</v>
      </c>
      <c r="E264" s="600">
        <v>4.46973006E8</v>
      </c>
      <c r="F264" s="597"/>
      <c r="G264" s="597"/>
      <c r="H264" s="597"/>
      <c r="I264" s="597"/>
      <c r="J264" s="597"/>
      <c r="K264" s="597"/>
      <c r="L264" s="597"/>
      <c r="M264" s="597"/>
      <c r="N264" s="597"/>
      <c r="O264" s="597"/>
      <c r="P264" s="597"/>
      <c r="Q264" s="597"/>
      <c r="R264" s="597"/>
      <c r="S264" s="597"/>
      <c r="T264" s="597"/>
      <c r="U264" s="597"/>
      <c r="V264" s="597"/>
      <c r="W264" s="597"/>
      <c r="X264" s="597"/>
      <c r="Y264" s="597"/>
      <c r="Z264" s="597"/>
      <c r="AA264" s="597"/>
    </row>
    <row r="265">
      <c r="A265" s="598">
        <v>26400.0</v>
      </c>
      <c r="B265" s="599" t="s">
        <v>6642</v>
      </c>
      <c r="C265" s="598">
        <v>26100.0</v>
      </c>
      <c r="D265" s="597" t="str">
        <f t="shared" si="1"/>
        <v>SNOMEDCT:297549003</v>
      </c>
      <c r="E265" s="602">
        <v>2.97549003E8</v>
      </c>
      <c r="F265" s="597"/>
      <c r="G265" s="597"/>
      <c r="H265" s="597"/>
      <c r="I265" s="597"/>
      <c r="J265" s="597"/>
      <c r="K265" s="597"/>
      <c r="L265" s="597"/>
      <c r="M265" s="597"/>
      <c r="N265" s="597"/>
      <c r="O265" s="597"/>
      <c r="P265" s="597"/>
      <c r="Q265" s="597"/>
      <c r="R265" s="597"/>
      <c r="S265" s="597"/>
      <c r="T265" s="597"/>
      <c r="U265" s="597"/>
      <c r="V265" s="597"/>
      <c r="W265" s="597"/>
      <c r="X265" s="597"/>
      <c r="Y265" s="597"/>
      <c r="Z265" s="597"/>
      <c r="AA265" s="597"/>
    </row>
    <row r="266">
      <c r="A266" s="598">
        <v>26500.0</v>
      </c>
      <c r="B266" s="604" t="s">
        <v>6643</v>
      </c>
      <c r="C266" s="598">
        <v>26100.0</v>
      </c>
      <c r="D266" s="597" t="str">
        <f t="shared" si="1"/>
        <v>SNOMEDCT:297550003</v>
      </c>
      <c r="E266" s="602">
        <v>2.97550003E8</v>
      </c>
      <c r="F266" s="597"/>
      <c r="G266" s="597"/>
      <c r="H266" s="597"/>
      <c r="I266" s="597"/>
      <c r="J266" s="597"/>
      <c r="K266" s="597"/>
      <c r="L266" s="597"/>
      <c r="M266" s="597"/>
      <c r="N266" s="597"/>
      <c r="O266" s="597"/>
      <c r="P266" s="597"/>
      <c r="Q266" s="597"/>
      <c r="R266" s="597"/>
      <c r="S266" s="597"/>
      <c r="T266" s="597"/>
      <c r="U266" s="597"/>
      <c r="V266" s="597"/>
      <c r="W266" s="597"/>
      <c r="X266" s="597"/>
      <c r="Y266" s="597"/>
      <c r="Z266" s="597"/>
      <c r="AA266" s="597"/>
    </row>
    <row r="267">
      <c r="A267" s="598">
        <v>26600.0</v>
      </c>
      <c r="B267" s="599" t="s">
        <v>6644</v>
      </c>
      <c r="C267" s="598">
        <v>26100.0</v>
      </c>
      <c r="D267" s="597" t="str">
        <f t="shared" si="1"/>
        <v>SNOMEDCT:297551004</v>
      </c>
      <c r="E267" s="602">
        <v>2.97551004E8</v>
      </c>
      <c r="F267" s="597"/>
      <c r="G267" s="597"/>
      <c r="H267" s="597"/>
      <c r="I267" s="597"/>
      <c r="J267" s="597"/>
      <c r="K267" s="597"/>
      <c r="L267" s="597"/>
      <c r="M267" s="597"/>
      <c r="N267" s="597"/>
      <c r="O267" s="597"/>
      <c r="P267" s="597"/>
      <c r="Q267" s="597"/>
      <c r="R267" s="597"/>
      <c r="S267" s="597"/>
      <c r="T267" s="597"/>
      <c r="U267" s="597"/>
      <c r="V267" s="597"/>
      <c r="W267" s="597"/>
      <c r="X267" s="597"/>
      <c r="Y267" s="597"/>
      <c r="Z267" s="597"/>
      <c r="AA267" s="597"/>
    </row>
    <row r="268">
      <c r="A268" s="598">
        <v>26800.0</v>
      </c>
      <c r="B268" s="599" t="s">
        <v>6645</v>
      </c>
      <c r="C268" s="598">
        <v>26100.0</v>
      </c>
      <c r="D268" s="597" t="str">
        <f t="shared" si="1"/>
        <v>SNOMEDCT:161144000</v>
      </c>
      <c r="E268" s="602">
        <v>1.61144E8</v>
      </c>
      <c r="F268" s="597"/>
      <c r="G268" s="597"/>
      <c r="H268" s="597"/>
      <c r="I268" s="597"/>
      <c r="J268" s="597"/>
      <c r="K268" s="597"/>
      <c r="L268" s="597"/>
      <c r="M268" s="597"/>
      <c r="N268" s="597"/>
      <c r="O268" s="597"/>
      <c r="P268" s="597"/>
      <c r="Q268" s="597"/>
      <c r="R268" s="597"/>
      <c r="S268" s="597"/>
      <c r="T268" s="597"/>
      <c r="U268" s="597"/>
      <c r="V268" s="597"/>
      <c r="W268" s="597"/>
      <c r="X268" s="597"/>
      <c r="Y268" s="597"/>
      <c r="Z268" s="597"/>
      <c r="AA268" s="597"/>
    </row>
    <row r="269">
      <c r="A269" s="598">
        <v>26900.0</v>
      </c>
      <c r="B269" s="599" t="s">
        <v>6646</v>
      </c>
      <c r="C269" s="598">
        <v>26100.0</v>
      </c>
      <c r="D269" s="597" t="str">
        <f t="shared" si="1"/>
        <v>SNOMEDCT:297553001</v>
      </c>
      <c r="E269" s="602">
        <v>2.97553001E8</v>
      </c>
      <c r="F269" s="597"/>
      <c r="G269" s="597"/>
      <c r="H269" s="597"/>
      <c r="I269" s="597"/>
      <c r="J269" s="597"/>
      <c r="K269" s="597"/>
      <c r="L269" s="597"/>
      <c r="M269" s="597"/>
      <c r="N269" s="597"/>
      <c r="O269" s="597"/>
      <c r="P269" s="597"/>
      <c r="Q269" s="597"/>
      <c r="R269" s="597"/>
      <c r="S269" s="597"/>
      <c r="T269" s="597"/>
      <c r="U269" s="597"/>
      <c r="V269" s="597"/>
      <c r="W269" s="597"/>
      <c r="X269" s="597"/>
      <c r="Y269" s="597"/>
      <c r="Z269" s="597"/>
      <c r="AA269" s="597"/>
    </row>
    <row r="270">
      <c r="A270" s="598">
        <v>27000.0</v>
      </c>
      <c r="B270" s="599" t="s">
        <v>6647</v>
      </c>
      <c r="C270" s="598">
        <v>26100.0</v>
      </c>
      <c r="D270" s="597" t="str">
        <f t="shared" si="1"/>
        <v>SNOMEDCT:297554007</v>
      </c>
      <c r="E270" s="602">
        <v>2.97554007E8</v>
      </c>
      <c r="F270" s="597"/>
      <c r="G270" s="597"/>
      <c r="H270" s="597"/>
      <c r="I270" s="597"/>
      <c r="J270" s="597"/>
      <c r="K270" s="597"/>
      <c r="L270" s="597"/>
      <c r="M270" s="597"/>
      <c r="N270" s="597"/>
      <c r="O270" s="597"/>
      <c r="P270" s="597"/>
      <c r="Q270" s="597"/>
      <c r="R270" s="597"/>
      <c r="S270" s="597"/>
      <c r="T270" s="597"/>
      <c r="U270" s="597"/>
      <c r="V270" s="597"/>
      <c r="W270" s="597"/>
      <c r="X270" s="597"/>
      <c r="Y270" s="597"/>
      <c r="Z270" s="597"/>
      <c r="AA270" s="597"/>
    </row>
    <row r="271">
      <c r="A271" s="598">
        <v>27100.0</v>
      </c>
      <c r="B271" s="599" t="s">
        <v>6648</v>
      </c>
      <c r="C271" s="598">
        <v>23300.0</v>
      </c>
      <c r="D271" s="597" t="str">
        <f t="shared" si="1"/>
        <v>SNOMEDCT:439766008</v>
      </c>
      <c r="E271" s="602">
        <v>4.39766008E8</v>
      </c>
      <c r="F271" s="597"/>
      <c r="G271" s="597"/>
      <c r="H271" s="597"/>
      <c r="I271" s="597"/>
      <c r="J271" s="597"/>
      <c r="K271" s="597"/>
      <c r="L271" s="597"/>
      <c r="M271" s="597"/>
      <c r="N271" s="597"/>
      <c r="O271" s="597"/>
      <c r="P271" s="597"/>
      <c r="Q271" s="597"/>
      <c r="R271" s="597"/>
      <c r="S271" s="597"/>
      <c r="T271" s="597"/>
      <c r="U271" s="597"/>
      <c r="V271" s="597"/>
      <c r="W271" s="597"/>
      <c r="X271" s="597"/>
      <c r="Y271" s="597"/>
      <c r="Z271" s="597"/>
      <c r="AA271" s="597"/>
    </row>
    <row r="272">
      <c r="A272" s="598">
        <v>27200.0</v>
      </c>
      <c r="B272" s="599" t="s">
        <v>6649</v>
      </c>
      <c r="C272" s="598">
        <v>19400.0</v>
      </c>
      <c r="D272" s="597" t="str">
        <f t="shared" si="1"/>
        <v>SNOMEDCT:297502002</v>
      </c>
      <c r="E272" s="602">
        <v>2.97502002E8</v>
      </c>
      <c r="F272" s="597"/>
      <c r="G272" s="597"/>
      <c r="H272" s="597"/>
      <c r="I272" s="597"/>
      <c r="J272" s="597"/>
      <c r="K272" s="597"/>
      <c r="L272" s="597"/>
      <c r="M272" s="597"/>
      <c r="N272" s="597"/>
      <c r="O272" s="597"/>
      <c r="P272" s="597"/>
      <c r="Q272" s="597"/>
      <c r="R272" s="597"/>
      <c r="S272" s="597"/>
      <c r="T272" s="597"/>
      <c r="U272" s="597"/>
      <c r="V272" s="597"/>
      <c r="W272" s="597"/>
      <c r="X272" s="597"/>
      <c r="Y272" s="597"/>
      <c r="Z272" s="597"/>
      <c r="AA272" s="597"/>
    </row>
    <row r="273">
      <c r="A273" s="598">
        <v>27300.0</v>
      </c>
      <c r="B273" s="599" t="s">
        <v>6650</v>
      </c>
      <c r="C273" s="598">
        <v>27200.0</v>
      </c>
      <c r="D273" s="597" t="str">
        <f t="shared" si="1"/>
        <v>SNOMEDCT:297496008</v>
      </c>
      <c r="E273" s="602">
        <v>2.97496008E8</v>
      </c>
      <c r="F273" s="597"/>
      <c r="G273" s="597"/>
      <c r="H273" s="597"/>
      <c r="I273" s="597"/>
      <c r="J273" s="597"/>
      <c r="K273" s="597"/>
      <c r="L273" s="597"/>
      <c r="M273" s="597"/>
      <c r="N273" s="597"/>
      <c r="O273" s="597"/>
      <c r="P273" s="597"/>
      <c r="Q273" s="597"/>
      <c r="R273" s="597"/>
      <c r="S273" s="597"/>
      <c r="T273" s="597"/>
      <c r="U273" s="597"/>
      <c r="V273" s="597"/>
      <c r="W273" s="597"/>
      <c r="X273" s="597"/>
      <c r="Y273" s="597"/>
      <c r="Z273" s="597"/>
      <c r="AA273" s="597"/>
    </row>
    <row r="274">
      <c r="A274" s="598">
        <v>27400.0</v>
      </c>
      <c r="B274" s="599" t="s">
        <v>6651</v>
      </c>
      <c r="C274" s="598">
        <v>19400.0</v>
      </c>
      <c r="D274" s="597" t="str">
        <f t="shared" si="1"/>
        <v>SNOMEDCT:297497004</v>
      </c>
      <c r="E274" s="600">
        <v>2.97497004E8</v>
      </c>
      <c r="F274" s="597"/>
      <c r="G274" s="597"/>
      <c r="H274" s="597"/>
      <c r="I274" s="597"/>
      <c r="J274" s="597"/>
      <c r="K274" s="597"/>
      <c r="L274" s="597"/>
      <c r="M274" s="597"/>
      <c r="N274" s="597"/>
      <c r="O274" s="597"/>
      <c r="P274" s="597"/>
      <c r="Q274" s="597"/>
      <c r="R274" s="597"/>
      <c r="S274" s="597"/>
      <c r="T274" s="597"/>
      <c r="U274" s="597"/>
      <c r="V274" s="597"/>
      <c r="W274" s="597"/>
      <c r="X274" s="597"/>
      <c r="Y274" s="597"/>
      <c r="Z274" s="597"/>
      <c r="AA274" s="597"/>
    </row>
    <row r="275">
      <c r="A275" s="598">
        <v>27500.0</v>
      </c>
      <c r="B275" s="599" t="s">
        <v>6652</v>
      </c>
      <c r="C275" s="598">
        <v>27400.0</v>
      </c>
      <c r="D275" s="597" t="str">
        <f t="shared" si="1"/>
        <v>SNOMEDCT:445356005</v>
      </c>
      <c r="E275" s="600">
        <v>4.45356005E8</v>
      </c>
      <c r="F275" s="597"/>
      <c r="G275" s="597"/>
      <c r="H275" s="597"/>
      <c r="I275" s="597"/>
      <c r="J275" s="597"/>
      <c r="K275" s="597"/>
      <c r="L275" s="597"/>
      <c r="M275" s="597"/>
      <c r="N275" s="597"/>
      <c r="O275" s="597"/>
      <c r="P275" s="597"/>
      <c r="Q275" s="597"/>
      <c r="R275" s="597"/>
      <c r="S275" s="597"/>
      <c r="T275" s="597"/>
      <c r="U275" s="597"/>
      <c r="V275" s="597"/>
      <c r="W275" s="597"/>
      <c r="X275" s="597"/>
      <c r="Y275" s="597"/>
      <c r="Z275" s="597"/>
      <c r="AA275" s="597"/>
    </row>
    <row r="276">
      <c r="A276" s="598">
        <v>27600.0</v>
      </c>
      <c r="B276" s="599" t="s">
        <v>6653</v>
      </c>
      <c r="C276" s="598">
        <v>27400.0</v>
      </c>
      <c r="D276" s="597" t="str">
        <f t="shared" si="1"/>
        <v>SNOMEDCT:297498009</v>
      </c>
      <c r="E276" s="600">
        <v>2.97498009E8</v>
      </c>
      <c r="F276" s="597"/>
      <c r="G276" s="597"/>
      <c r="H276" s="597"/>
      <c r="I276" s="597"/>
      <c r="J276" s="597"/>
      <c r="K276" s="597"/>
      <c r="L276" s="597"/>
      <c r="M276" s="597"/>
      <c r="N276" s="597"/>
      <c r="O276" s="597"/>
      <c r="P276" s="597"/>
      <c r="Q276" s="597"/>
      <c r="R276" s="597"/>
      <c r="S276" s="597"/>
      <c r="T276" s="597"/>
      <c r="U276" s="597"/>
      <c r="V276" s="597"/>
      <c r="W276" s="597"/>
      <c r="X276" s="597"/>
      <c r="Y276" s="597"/>
      <c r="Z276" s="597"/>
      <c r="AA276" s="597"/>
    </row>
    <row r="277">
      <c r="A277" s="598">
        <v>27700.0</v>
      </c>
      <c r="B277" s="599" t="s">
        <v>6654</v>
      </c>
      <c r="C277" s="598">
        <v>27400.0</v>
      </c>
      <c r="D277" s="597" t="str">
        <f t="shared" si="1"/>
        <v>SNOMEDCT:439265006</v>
      </c>
      <c r="E277" s="600">
        <v>4.39265006E8</v>
      </c>
      <c r="F277" s="597"/>
      <c r="G277" s="597"/>
      <c r="H277" s="597"/>
      <c r="I277" s="597"/>
      <c r="J277" s="597"/>
      <c r="K277" s="597"/>
      <c r="L277" s="597"/>
      <c r="M277" s="597"/>
      <c r="N277" s="597"/>
      <c r="O277" s="597"/>
      <c r="P277" s="597"/>
      <c r="Q277" s="597"/>
      <c r="R277" s="597"/>
      <c r="S277" s="597"/>
      <c r="T277" s="597"/>
      <c r="U277" s="597"/>
      <c r="V277" s="597"/>
      <c r="W277" s="597"/>
      <c r="X277" s="597"/>
      <c r="Y277" s="597"/>
      <c r="Z277" s="597"/>
      <c r="AA277" s="597"/>
    </row>
    <row r="278">
      <c r="A278" s="598">
        <v>27800.0</v>
      </c>
      <c r="B278" s="599" t="s">
        <v>6655</v>
      </c>
      <c r="C278" s="598">
        <v>27400.0</v>
      </c>
      <c r="D278" s="597" t="str">
        <f t="shared" si="1"/>
        <v>SNOMEDCT:297499001</v>
      </c>
      <c r="E278" s="600">
        <v>2.97499001E8</v>
      </c>
      <c r="F278" s="597"/>
      <c r="G278" s="597"/>
      <c r="H278" s="597"/>
      <c r="I278" s="597"/>
      <c r="J278" s="597"/>
      <c r="K278" s="597"/>
      <c r="L278" s="597"/>
      <c r="M278" s="597"/>
      <c r="N278" s="597"/>
      <c r="O278" s="597"/>
      <c r="P278" s="597"/>
      <c r="Q278" s="597"/>
      <c r="R278" s="597"/>
      <c r="S278" s="597"/>
      <c r="T278" s="597"/>
      <c r="U278" s="597"/>
      <c r="V278" s="597"/>
      <c r="W278" s="597"/>
      <c r="X278" s="597"/>
      <c r="Y278" s="597"/>
      <c r="Z278" s="597"/>
      <c r="AA278" s="597"/>
    </row>
    <row r="279">
      <c r="A279" s="598">
        <v>27900.0</v>
      </c>
      <c r="B279" s="599" t="s">
        <v>6656</v>
      </c>
      <c r="C279" s="598">
        <v>27800.0</v>
      </c>
      <c r="D279" s="597" t="str">
        <f t="shared" si="1"/>
        <v>SNOMEDCT:297501009</v>
      </c>
      <c r="E279" s="602">
        <v>2.97501009E8</v>
      </c>
      <c r="F279" s="597"/>
      <c r="G279" s="597"/>
      <c r="H279" s="597"/>
      <c r="I279" s="597"/>
      <c r="J279" s="597"/>
      <c r="K279" s="597"/>
      <c r="L279" s="597"/>
      <c r="M279" s="597"/>
      <c r="N279" s="597"/>
      <c r="O279" s="597"/>
      <c r="P279" s="597"/>
      <c r="Q279" s="597"/>
      <c r="R279" s="597"/>
      <c r="S279" s="597"/>
      <c r="T279" s="597"/>
      <c r="U279" s="597"/>
      <c r="V279" s="597"/>
      <c r="W279" s="597"/>
      <c r="X279" s="597"/>
      <c r="Y279" s="597"/>
      <c r="Z279" s="597"/>
      <c r="AA279" s="597"/>
    </row>
    <row r="280">
      <c r="A280" s="598">
        <v>28000.0</v>
      </c>
      <c r="B280" s="599" t="s">
        <v>6657</v>
      </c>
      <c r="C280" s="598">
        <v>27800.0</v>
      </c>
      <c r="D280" s="597" t="str">
        <f t="shared" si="1"/>
        <v>SNOMEDCT:444960005</v>
      </c>
      <c r="E280" s="602">
        <v>4.44960005E8</v>
      </c>
      <c r="F280" s="597"/>
      <c r="G280" s="597"/>
      <c r="H280" s="597"/>
      <c r="I280" s="597"/>
      <c r="J280" s="597"/>
      <c r="K280" s="597"/>
      <c r="L280" s="597"/>
      <c r="M280" s="597"/>
      <c r="N280" s="597"/>
      <c r="O280" s="597"/>
      <c r="P280" s="597"/>
      <c r="Q280" s="597"/>
      <c r="R280" s="597"/>
      <c r="S280" s="597"/>
      <c r="T280" s="597"/>
      <c r="U280" s="597"/>
      <c r="V280" s="597"/>
      <c r="W280" s="597"/>
      <c r="X280" s="597"/>
      <c r="Y280" s="597"/>
      <c r="Z280" s="597"/>
      <c r="AA280" s="597"/>
    </row>
    <row r="281">
      <c r="A281" s="598">
        <v>28100.0</v>
      </c>
      <c r="B281" s="599" t="s">
        <v>6658</v>
      </c>
      <c r="C281" s="598">
        <v>27400.0</v>
      </c>
      <c r="D281" s="597" t="str">
        <f t="shared" si="1"/>
        <v>SNOMEDCT:440703007</v>
      </c>
      <c r="E281" s="602">
        <v>4.40703007E8</v>
      </c>
      <c r="F281" s="597"/>
      <c r="G281" s="597"/>
      <c r="H281" s="597"/>
      <c r="I281" s="597"/>
      <c r="J281" s="597"/>
      <c r="K281" s="597"/>
      <c r="L281" s="597"/>
      <c r="M281" s="597"/>
      <c r="N281" s="597"/>
      <c r="O281" s="597"/>
      <c r="P281" s="597"/>
      <c r="Q281" s="597"/>
      <c r="R281" s="597"/>
      <c r="S281" s="597"/>
      <c r="T281" s="597"/>
      <c r="U281" s="597"/>
      <c r="V281" s="597"/>
      <c r="W281" s="597"/>
      <c r="X281" s="597"/>
      <c r="Y281" s="597"/>
      <c r="Z281" s="597"/>
      <c r="AA281" s="597"/>
    </row>
    <row r="282">
      <c r="A282" s="598">
        <v>28200.0</v>
      </c>
      <c r="B282" s="599" t="s">
        <v>6659</v>
      </c>
      <c r="C282" s="598">
        <v>27400.0</v>
      </c>
      <c r="D282" s="597" t="str">
        <f t="shared" si="1"/>
        <v>SNOMEDCT:297765000</v>
      </c>
      <c r="E282" s="602">
        <v>2.97765E8</v>
      </c>
      <c r="F282" s="597"/>
      <c r="G282" s="597"/>
      <c r="H282" s="597"/>
      <c r="I282" s="597"/>
      <c r="J282" s="597"/>
      <c r="K282" s="597"/>
      <c r="L282" s="597"/>
      <c r="M282" s="597"/>
      <c r="N282" s="597"/>
      <c r="O282" s="597"/>
      <c r="P282" s="597"/>
      <c r="Q282" s="597"/>
      <c r="R282" s="597"/>
      <c r="S282" s="597"/>
      <c r="T282" s="597"/>
      <c r="U282" s="597"/>
      <c r="V282" s="597"/>
      <c r="W282" s="597"/>
      <c r="X282" s="597"/>
      <c r="Y282" s="597"/>
      <c r="Z282" s="597"/>
      <c r="AA282" s="597"/>
    </row>
    <row r="283">
      <c r="A283" s="598">
        <v>28300.0</v>
      </c>
      <c r="B283" s="599" t="s">
        <v>6660</v>
      </c>
      <c r="C283" s="598">
        <v>27400.0</v>
      </c>
      <c r="D283" s="597" t="str">
        <f t="shared" si="1"/>
        <v>SNOMEDCT:297503007</v>
      </c>
      <c r="E283" s="602">
        <v>2.97503007E8</v>
      </c>
      <c r="F283" s="597"/>
      <c r="G283" s="597"/>
      <c r="H283" s="597"/>
      <c r="I283" s="597"/>
      <c r="J283" s="597"/>
      <c r="K283" s="597"/>
      <c r="L283" s="597"/>
      <c r="M283" s="597"/>
      <c r="N283" s="597"/>
      <c r="O283" s="597"/>
      <c r="P283" s="597"/>
      <c r="Q283" s="597"/>
      <c r="R283" s="597"/>
      <c r="S283" s="597"/>
      <c r="T283" s="597"/>
      <c r="U283" s="597"/>
      <c r="V283" s="597"/>
      <c r="W283" s="597"/>
      <c r="X283" s="597"/>
      <c r="Y283" s="597"/>
      <c r="Z283" s="597"/>
      <c r="AA283" s="597"/>
    </row>
    <row r="284">
      <c r="A284" s="598">
        <v>28400.0</v>
      </c>
      <c r="B284" s="599" t="s">
        <v>6661</v>
      </c>
      <c r="C284" s="598">
        <v>27400.0</v>
      </c>
      <c r="D284" s="597" t="str">
        <f t="shared" si="1"/>
        <v>SNOMEDCT:438566004</v>
      </c>
      <c r="E284" s="602">
        <v>4.38566004E8</v>
      </c>
      <c r="F284" s="597"/>
      <c r="G284" s="597"/>
      <c r="H284" s="597"/>
      <c r="I284" s="597"/>
      <c r="J284" s="597"/>
      <c r="K284" s="597"/>
      <c r="L284" s="597"/>
      <c r="M284" s="597"/>
      <c r="N284" s="597"/>
      <c r="O284" s="597"/>
      <c r="P284" s="597"/>
      <c r="Q284" s="597"/>
      <c r="R284" s="597"/>
      <c r="S284" s="597"/>
      <c r="T284" s="597"/>
      <c r="U284" s="597"/>
      <c r="V284" s="597"/>
      <c r="W284" s="597"/>
      <c r="X284" s="597"/>
      <c r="Y284" s="597"/>
      <c r="Z284" s="597"/>
      <c r="AA284" s="597"/>
    </row>
    <row r="285">
      <c r="A285" s="598">
        <v>28500.0</v>
      </c>
      <c r="B285" s="599" t="s">
        <v>6662</v>
      </c>
      <c r="C285" s="598">
        <v>27400.0</v>
      </c>
      <c r="D285" s="597" t="str">
        <f t="shared" si="1"/>
        <v>SNOMEDCT:297504001</v>
      </c>
      <c r="E285" s="602">
        <v>2.97504001E8</v>
      </c>
      <c r="F285" s="597"/>
      <c r="G285" s="597"/>
      <c r="H285" s="597"/>
      <c r="I285" s="597"/>
      <c r="J285" s="597"/>
      <c r="K285" s="597"/>
      <c r="L285" s="597"/>
      <c r="M285" s="597"/>
      <c r="N285" s="597"/>
      <c r="O285" s="597"/>
      <c r="P285" s="597"/>
      <c r="Q285" s="597"/>
      <c r="R285" s="597"/>
      <c r="S285" s="597"/>
      <c r="T285" s="597"/>
      <c r="U285" s="597"/>
      <c r="V285" s="597"/>
      <c r="W285" s="597"/>
      <c r="X285" s="597"/>
      <c r="Y285" s="597"/>
      <c r="Z285" s="597"/>
      <c r="AA285" s="597"/>
    </row>
    <row r="286">
      <c r="A286" s="608">
        <v>28550.0</v>
      </c>
      <c r="B286" s="609" t="s">
        <v>6663</v>
      </c>
      <c r="C286" s="610"/>
      <c r="D286" s="597" t="str">
        <f t="shared" si="1"/>
        <v>SNOMEDCT:</v>
      </c>
      <c r="E286" s="611"/>
      <c r="F286" s="610"/>
      <c r="G286" s="610"/>
      <c r="H286" s="610"/>
      <c r="I286" s="610"/>
      <c r="J286" s="610"/>
      <c r="K286" s="610"/>
      <c r="L286" s="610"/>
      <c r="M286" s="610"/>
      <c r="N286" s="610"/>
      <c r="O286" s="610"/>
      <c r="P286" s="610"/>
      <c r="Q286" s="610"/>
      <c r="R286" s="610"/>
      <c r="S286" s="610"/>
      <c r="T286" s="610"/>
      <c r="U286" s="610"/>
      <c r="V286" s="610"/>
      <c r="W286" s="610"/>
      <c r="X286" s="610"/>
      <c r="Y286" s="610"/>
      <c r="Z286" s="610"/>
      <c r="AA286" s="610"/>
    </row>
    <row r="287">
      <c r="A287" s="598">
        <v>28600.0</v>
      </c>
      <c r="B287" s="599" t="s">
        <v>6664</v>
      </c>
      <c r="C287" s="598">
        <v>28500.0</v>
      </c>
      <c r="D287" s="597" t="str">
        <f t="shared" si="1"/>
        <v>SNOMEDCT:297505000</v>
      </c>
      <c r="E287" s="602">
        <v>2.97505E8</v>
      </c>
      <c r="F287" s="597"/>
      <c r="G287" s="597"/>
      <c r="H287" s="597"/>
      <c r="I287" s="597"/>
      <c r="J287" s="597"/>
      <c r="K287" s="597"/>
      <c r="L287" s="597"/>
      <c r="M287" s="597"/>
      <c r="N287" s="597"/>
      <c r="O287" s="597"/>
      <c r="P287" s="597"/>
      <c r="Q287" s="597"/>
      <c r="R287" s="597"/>
      <c r="S287" s="597"/>
      <c r="T287" s="597"/>
      <c r="U287" s="597"/>
      <c r="V287" s="597"/>
      <c r="W287" s="597"/>
      <c r="X287" s="597"/>
      <c r="Y287" s="597"/>
      <c r="Z287" s="597"/>
      <c r="AA287" s="597"/>
    </row>
    <row r="288">
      <c r="A288" s="598">
        <v>28700.0</v>
      </c>
      <c r="B288" s="599" t="s">
        <v>6665</v>
      </c>
      <c r="C288" s="598">
        <v>27400.0</v>
      </c>
      <c r="D288" s="597" t="str">
        <f t="shared" si="1"/>
        <v>SNOMEDCT:297506004</v>
      </c>
      <c r="E288" s="602">
        <v>2.97506004E8</v>
      </c>
      <c r="F288" s="597"/>
      <c r="G288" s="597"/>
      <c r="H288" s="597"/>
      <c r="I288" s="597"/>
      <c r="J288" s="597"/>
      <c r="K288" s="597"/>
      <c r="L288" s="597"/>
      <c r="M288" s="597"/>
      <c r="N288" s="597"/>
      <c r="O288" s="597"/>
      <c r="P288" s="597"/>
      <c r="Q288" s="597"/>
      <c r="R288" s="597"/>
      <c r="S288" s="597"/>
      <c r="T288" s="597"/>
      <c r="U288" s="597"/>
      <c r="V288" s="597"/>
      <c r="W288" s="597"/>
      <c r="X288" s="597"/>
      <c r="Y288" s="597"/>
      <c r="Z288" s="597"/>
      <c r="AA288" s="597"/>
    </row>
    <row r="289">
      <c r="A289" s="598">
        <v>28800.0</v>
      </c>
      <c r="B289" s="599" t="s">
        <v>6666</v>
      </c>
      <c r="C289" s="598">
        <v>27400.0</v>
      </c>
      <c r="D289" s="597" t="str">
        <f t="shared" si="1"/>
        <v>SNOMEDCT:297507008</v>
      </c>
      <c r="E289" s="602">
        <v>2.97507008E8</v>
      </c>
      <c r="F289" s="597"/>
      <c r="G289" s="597"/>
      <c r="H289" s="597"/>
      <c r="I289" s="597"/>
      <c r="J289" s="597"/>
      <c r="K289" s="597"/>
      <c r="L289" s="597"/>
      <c r="M289" s="597"/>
      <c r="N289" s="597"/>
      <c r="O289" s="597"/>
      <c r="P289" s="597"/>
      <c r="Q289" s="597"/>
      <c r="R289" s="597"/>
      <c r="S289" s="597"/>
      <c r="T289" s="597"/>
      <c r="U289" s="597"/>
      <c r="V289" s="597"/>
      <c r="W289" s="597"/>
      <c r="X289" s="597"/>
      <c r="Y289" s="597"/>
      <c r="Z289" s="597"/>
      <c r="AA289" s="597"/>
    </row>
    <row r="290">
      <c r="A290" s="598">
        <v>28900.0</v>
      </c>
      <c r="B290" s="599" t="s">
        <v>6667</v>
      </c>
      <c r="C290" s="598">
        <v>27400.0</v>
      </c>
      <c r="D290" s="597" t="str">
        <f t="shared" si="1"/>
        <v>SNOMEDCT:439997000</v>
      </c>
      <c r="E290" s="602">
        <v>4.39997E8</v>
      </c>
      <c r="F290" s="597"/>
      <c r="G290" s="597"/>
      <c r="H290" s="597"/>
      <c r="I290" s="597"/>
      <c r="J290" s="597"/>
      <c r="K290" s="597"/>
      <c r="L290" s="597"/>
      <c r="M290" s="597"/>
      <c r="N290" s="597"/>
      <c r="O290" s="597"/>
      <c r="P290" s="597"/>
      <c r="Q290" s="597"/>
      <c r="R290" s="597"/>
      <c r="S290" s="597"/>
      <c r="T290" s="597"/>
      <c r="U290" s="597"/>
      <c r="V290" s="597"/>
      <c r="W290" s="597"/>
      <c r="X290" s="597"/>
      <c r="Y290" s="597"/>
      <c r="Z290" s="597"/>
      <c r="AA290" s="597"/>
    </row>
    <row r="291">
      <c r="A291" s="598">
        <v>29000.0</v>
      </c>
      <c r="B291" s="599" t="s">
        <v>6668</v>
      </c>
      <c r="C291" s="598">
        <v>27400.0</v>
      </c>
      <c r="D291" s="597" t="str">
        <f t="shared" si="1"/>
        <v>SNOMEDCT:297508003</v>
      </c>
      <c r="E291" s="602">
        <v>2.97508003E8</v>
      </c>
      <c r="F291" s="597"/>
      <c r="G291" s="597"/>
      <c r="H291" s="597"/>
      <c r="I291" s="597"/>
      <c r="J291" s="597"/>
      <c r="K291" s="597"/>
      <c r="L291" s="597"/>
      <c r="M291" s="597"/>
      <c r="N291" s="597"/>
      <c r="O291" s="597"/>
      <c r="P291" s="597"/>
      <c r="Q291" s="597"/>
      <c r="R291" s="597"/>
      <c r="S291" s="597"/>
      <c r="T291" s="597"/>
      <c r="U291" s="597"/>
      <c r="V291" s="597"/>
      <c r="W291" s="597"/>
      <c r="X291" s="597"/>
      <c r="Y291" s="597"/>
      <c r="Z291" s="597"/>
      <c r="AA291" s="597"/>
    </row>
    <row r="292">
      <c r="A292" s="598">
        <v>29100.0</v>
      </c>
      <c r="B292" s="599" t="s">
        <v>6669</v>
      </c>
      <c r="C292" s="598">
        <v>27400.0</v>
      </c>
      <c r="D292" s="597" t="str">
        <f t="shared" si="1"/>
        <v>SNOMEDCT:297509006</v>
      </c>
      <c r="E292" s="602">
        <v>2.97509006E8</v>
      </c>
      <c r="F292" s="597"/>
      <c r="G292" s="597"/>
      <c r="H292" s="597"/>
      <c r="I292" s="597"/>
      <c r="J292" s="597"/>
      <c r="K292" s="597"/>
      <c r="L292" s="597"/>
      <c r="M292" s="597"/>
      <c r="N292" s="597"/>
      <c r="O292" s="597"/>
      <c r="P292" s="597"/>
      <c r="Q292" s="597"/>
      <c r="R292" s="597"/>
      <c r="S292" s="597"/>
      <c r="T292" s="597"/>
      <c r="U292" s="597"/>
      <c r="V292" s="597"/>
      <c r="W292" s="597"/>
      <c r="X292" s="597"/>
      <c r="Y292" s="597"/>
      <c r="Z292" s="597"/>
      <c r="AA292" s="597"/>
    </row>
    <row r="293">
      <c r="A293" s="598">
        <v>29200.0</v>
      </c>
      <c r="B293" s="599" t="s">
        <v>6670</v>
      </c>
      <c r="C293" s="598">
        <v>27400.0</v>
      </c>
      <c r="D293" s="597" t="str">
        <f t="shared" si="1"/>
        <v>SNOMEDCT:297510001</v>
      </c>
      <c r="E293" s="602">
        <v>2.97510001E8</v>
      </c>
      <c r="F293" s="597"/>
      <c r="G293" s="597"/>
      <c r="H293" s="597"/>
      <c r="I293" s="597"/>
      <c r="J293" s="597"/>
      <c r="K293" s="597"/>
      <c r="L293" s="597"/>
      <c r="M293" s="597"/>
      <c r="N293" s="597"/>
      <c r="O293" s="597"/>
      <c r="P293" s="597"/>
      <c r="Q293" s="597"/>
      <c r="R293" s="597"/>
      <c r="S293" s="597"/>
      <c r="T293" s="597"/>
      <c r="U293" s="597"/>
      <c r="V293" s="597"/>
      <c r="W293" s="597"/>
      <c r="X293" s="597"/>
      <c r="Y293" s="597"/>
      <c r="Z293" s="597"/>
      <c r="AA293" s="597"/>
    </row>
    <row r="294">
      <c r="A294" s="598">
        <v>29300.0</v>
      </c>
      <c r="B294" s="599" t="s">
        <v>6671</v>
      </c>
      <c r="C294" s="598">
        <v>19400.0</v>
      </c>
      <c r="D294" s="597" t="str">
        <f t="shared" si="1"/>
        <v>SNOMEDCT:297511002</v>
      </c>
      <c r="E294" s="600">
        <v>2.97511002E8</v>
      </c>
      <c r="F294" s="597"/>
      <c r="G294" s="597"/>
      <c r="H294" s="597"/>
      <c r="I294" s="597"/>
      <c r="J294" s="597"/>
      <c r="K294" s="597"/>
      <c r="L294" s="597"/>
      <c r="M294" s="597"/>
      <c r="N294" s="597"/>
      <c r="O294" s="597"/>
      <c r="P294" s="597"/>
      <c r="Q294" s="597"/>
      <c r="R294" s="597"/>
      <c r="S294" s="597"/>
      <c r="T294" s="597"/>
      <c r="U294" s="597"/>
      <c r="V294" s="597"/>
      <c r="W294" s="597"/>
      <c r="X294" s="597"/>
      <c r="Y294" s="597"/>
      <c r="Z294" s="597"/>
      <c r="AA294" s="597"/>
    </row>
    <row r="295">
      <c r="A295" s="598">
        <v>29400.0</v>
      </c>
      <c r="B295" s="599" t="s">
        <v>6672</v>
      </c>
      <c r="C295" s="598">
        <v>29300.0</v>
      </c>
      <c r="D295" s="597" t="str">
        <f t="shared" si="1"/>
        <v>SNOMEDCT:297512009</v>
      </c>
      <c r="E295" s="600">
        <v>2.97512009E8</v>
      </c>
      <c r="F295" s="597"/>
      <c r="G295" s="597"/>
      <c r="H295" s="597"/>
      <c r="I295" s="597"/>
      <c r="J295" s="597"/>
      <c r="K295" s="597"/>
      <c r="L295" s="597"/>
      <c r="M295" s="597"/>
      <c r="N295" s="597"/>
      <c r="O295" s="597"/>
      <c r="P295" s="597"/>
      <c r="Q295" s="597"/>
      <c r="R295" s="597"/>
      <c r="S295" s="597"/>
      <c r="T295" s="597"/>
      <c r="U295" s="597"/>
      <c r="V295" s="597"/>
      <c r="W295" s="597"/>
      <c r="X295" s="597"/>
      <c r="Y295" s="597"/>
      <c r="Z295" s="597"/>
      <c r="AA295" s="597"/>
    </row>
    <row r="296">
      <c r="A296" s="598">
        <v>29500.0</v>
      </c>
      <c r="B296" s="599" t="s">
        <v>6673</v>
      </c>
      <c r="C296" s="598">
        <v>29400.0</v>
      </c>
      <c r="D296" s="597" t="str">
        <f t="shared" si="1"/>
        <v>SNOMEDCT:297513004</v>
      </c>
      <c r="E296" s="600">
        <v>2.97513004E8</v>
      </c>
      <c r="F296" s="597"/>
      <c r="G296" s="597"/>
      <c r="H296" s="597"/>
      <c r="I296" s="597"/>
      <c r="J296" s="597"/>
      <c r="K296" s="597"/>
      <c r="L296" s="597"/>
      <c r="M296" s="597"/>
      <c r="N296" s="597"/>
      <c r="O296" s="597"/>
      <c r="P296" s="597"/>
      <c r="Q296" s="597"/>
      <c r="R296" s="597"/>
      <c r="S296" s="597"/>
      <c r="T296" s="597"/>
      <c r="U296" s="597"/>
      <c r="V296" s="597"/>
      <c r="W296" s="597"/>
      <c r="X296" s="597"/>
      <c r="Y296" s="597"/>
      <c r="Z296" s="597"/>
      <c r="AA296" s="597"/>
    </row>
    <row r="297">
      <c r="A297" s="598">
        <v>29600.0</v>
      </c>
      <c r="B297" s="604" t="s">
        <v>6674</v>
      </c>
      <c r="C297" s="598">
        <v>29400.0</v>
      </c>
      <c r="D297" s="597" t="str">
        <f t="shared" si="1"/>
        <v>SNOMEDCT:297514005</v>
      </c>
      <c r="E297" s="602">
        <v>2.97514005E8</v>
      </c>
      <c r="F297" s="597"/>
      <c r="G297" s="597"/>
      <c r="H297" s="597"/>
      <c r="I297" s="597"/>
      <c r="J297" s="597"/>
      <c r="K297" s="597"/>
      <c r="L297" s="597"/>
      <c r="M297" s="597"/>
      <c r="N297" s="597"/>
      <c r="O297" s="597"/>
      <c r="P297" s="597"/>
      <c r="Q297" s="597"/>
      <c r="R297" s="597"/>
      <c r="S297" s="597"/>
      <c r="T297" s="597"/>
      <c r="U297" s="597"/>
      <c r="V297" s="597"/>
      <c r="W297" s="597"/>
      <c r="X297" s="597"/>
      <c r="Y297" s="597"/>
      <c r="Z297" s="597"/>
      <c r="AA297" s="597"/>
    </row>
    <row r="298">
      <c r="A298" s="598">
        <v>29700.0</v>
      </c>
      <c r="B298" s="599" t="s">
        <v>6675</v>
      </c>
      <c r="C298" s="598">
        <v>29400.0</v>
      </c>
      <c r="D298" s="597" t="str">
        <f t="shared" si="1"/>
        <v>SNOMEDCT:297515006</v>
      </c>
      <c r="E298" s="602">
        <v>2.97515006E8</v>
      </c>
      <c r="F298" s="597"/>
      <c r="G298" s="597"/>
      <c r="H298" s="597"/>
      <c r="I298" s="597"/>
      <c r="J298" s="597"/>
      <c r="K298" s="597"/>
      <c r="L298" s="597"/>
      <c r="M298" s="597"/>
      <c r="N298" s="597"/>
      <c r="O298" s="597"/>
      <c r="P298" s="597"/>
      <c r="Q298" s="597"/>
      <c r="R298" s="597"/>
      <c r="S298" s="597"/>
      <c r="T298" s="597"/>
      <c r="U298" s="597"/>
      <c r="V298" s="597"/>
      <c r="W298" s="597"/>
      <c r="X298" s="597"/>
      <c r="Y298" s="597"/>
      <c r="Z298" s="597"/>
      <c r="AA298" s="597"/>
    </row>
    <row r="299">
      <c r="A299" s="598">
        <v>29800.0</v>
      </c>
      <c r="B299" s="599" t="s">
        <v>6676</v>
      </c>
      <c r="C299" s="598">
        <v>29300.0</v>
      </c>
      <c r="D299" s="597" t="str">
        <f t="shared" si="1"/>
        <v>SNOMEDCT:297516007</v>
      </c>
      <c r="E299" s="600">
        <v>2.97516007E8</v>
      </c>
      <c r="F299" s="597"/>
      <c r="G299" s="597"/>
      <c r="H299" s="597"/>
      <c r="I299" s="597"/>
      <c r="J299" s="597"/>
      <c r="K299" s="597"/>
      <c r="L299" s="597"/>
      <c r="M299" s="597"/>
      <c r="N299" s="597"/>
      <c r="O299" s="597"/>
      <c r="P299" s="597"/>
      <c r="Q299" s="597"/>
      <c r="R299" s="597"/>
      <c r="S299" s="597"/>
      <c r="T299" s="597"/>
      <c r="U299" s="597"/>
      <c r="V299" s="597"/>
      <c r="W299" s="597"/>
      <c r="X299" s="597"/>
      <c r="Y299" s="597"/>
      <c r="Z299" s="597"/>
      <c r="AA299" s="597"/>
    </row>
    <row r="300">
      <c r="A300" s="598">
        <v>29900.0</v>
      </c>
      <c r="B300" s="599" t="s">
        <v>6677</v>
      </c>
      <c r="C300" s="597"/>
      <c r="D300" s="597" t="str">
        <f t="shared" si="1"/>
        <v>SNOMEDCT:297872007</v>
      </c>
      <c r="E300" s="600">
        <v>2.97872007E8</v>
      </c>
      <c r="F300" s="597"/>
      <c r="G300" s="597"/>
      <c r="H300" s="597"/>
      <c r="I300" s="597"/>
      <c r="J300" s="597"/>
      <c r="K300" s="597"/>
      <c r="L300" s="597"/>
      <c r="M300" s="597"/>
      <c r="N300" s="597"/>
      <c r="O300" s="597"/>
      <c r="P300" s="597"/>
      <c r="Q300" s="597"/>
      <c r="R300" s="597"/>
      <c r="S300" s="597"/>
      <c r="T300" s="597"/>
      <c r="U300" s="597"/>
      <c r="V300" s="597"/>
      <c r="W300" s="597"/>
      <c r="X300" s="597"/>
      <c r="Y300" s="597"/>
      <c r="Z300" s="597"/>
      <c r="AA300" s="597"/>
    </row>
    <row r="301">
      <c r="A301" s="598">
        <v>30000.0</v>
      </c>
      <c r="B301" s="599" t="s">
        <v>6678</v>
      </c>
      <c r="C301" s="598">
        <v>29800.0</v>
      </c>
      <c r="D301" s="597" t="str">
        <f t="shared" si="1"/>
        <v>SNOMEDCT:297517003</v>
      </c>
      <c r="E301" s="600">
        <v>2.97517003E8</v>
      </c>
      <c r="F301" s="597"/>
      <c r="G301" s="597"/>
      <c r="H301" s="597"/>
      <c r="I301" s="597"/>
      <c r="J301" s="597"/>
      <c r="K301" s="597"/>
      <c r="L301" s="597"/>
      <c r="M301" s="597"/>
      <c r="N301" s="597"/>
      <c r="O301" s="597"/>
      <c r="P301" s="597"/>
      <c r="Q301" s="597"/>
      <c r="R301" s="597"/>
      <c r="S301" s="597"/>
      <c r="T301" s="597"/>
      <c r="U301" s="597"/>
      <c r="V301" s="597"/>
      <c r="W301" s="597"/>
      <c r="X301" s="597"/>
      <c r="Y301" s="597"/>
      <c r="Z301" s="597"/>
      <c r="AA301" s="597"/>
    </row>
    <row r="302">
      <c r="A302" s="598">
        <v>30100.0</v>
      </c>
      <c r="B302" s="599" t="s">
        <v>6679</v>
      </c>
      <c r="C302" s="598">
        <v>29800.0</v>
      </c>
      <c r="D302" s="597" t="str">
        <f t="shared" si="1"/>
        <v>SNOMEDCT:445016000</v>
      </c>
      <c r="E302" s="600">
        <v>4.45016E8</v>
      </c>
      <c r="F302" s="597"/>
      <c r="G302" s="597"/>
      <c r="H302" s="597"/>
      <c r="I302" s="597"/>
      <c r="J302" s="597"/>
      <c r="K302" s="597"/>
      <c r="L302" s="597"/>
      <c r="M302" s="597"/>
      <c r="N302" s="597"/>
      <c r="O302" s="597"/>
      <c r="P302" s="597"/>
      <c r="Q302" s="597"/>
      <c r="R302" s="597"/>
      <c r="S302" s="597"/>
      <c r="T302" s="597"/>
      <c r="U302" s="597"/>
      <c r="V302" s="597"/>
      <c r="W302" s="597"/>
      <c r="X302" s="597"/>
      <c r="Y302" s="597"/>
      <c r="Z302" s="597"/>
      <c r="AA302" s="597"/>
    </row>
    <row r="303">
      <c r="A303" s="598">
        <v>30200.0</v>
      </c>
      <c r="B303" s="599" t="s">
        <v>6680</v>
      </c>
      <c r="C303" s="598">
        <v>29800.0</v>
      </c>
      <c r="D303" s="597" t="str">
        <f t="shared" si="1"/>
        <v>SNOMEDCT:297518008</v>
      </c>
      <c r="E303" s="602">
        <v>2.97518008E8</v>
      </c>
      <c r="F303" s="597"/>
      <c r="G303" s="597"/>
      <c r="H303" s="597"/>
      <c r="I303" s="597"/>
      <c r="J303" s="597"/>
      <c r="K303" s="597"/>
      <c r="L303" s="597"/>
      <c r="M303" s="597"/>
      <c r="N303" s="597"/>
      <c r="O303" s="597"/>
      <c r="P303" s="597"/>
      <c r="Q303" s="597"/>
      <c r="R303" s="597"/>
      <c r="S303" s="597"/>
      <c r="T303" s="597"/>
      <c r="U303" s="597"/>
      <c r="V303" s="597"/>
      <c r="W303" s="597"/>
      <c r="X303" s="597"/>
      <c r="Y303" s="597"/>
      <c r="Z303" s="597"/>
      <c r="AA303" s="597"/>
    </row>
    <row r="304">
      <c r="A304" s="598">
        <v>30300.0</v>
      </c>
      <c r="B304" s="599" t="s">
        <v>6681</v>
      </c>
      <c r="C304" s="598">
        <v>29800.0</v>
      </c>
      <c r="D304" s="597" t="str">
        <f t="shared" si="1"/>
        <v>SNOMEDCT:445482002</v>
      </c>
      <c r="E304" s="602">
        <v>4.45482002E8</v>
      </c>
      <c r="F304" s="597"/>
      <c r="G304" s="597"/>
      <c r="H304" s="597"/>
      <c r="I304" s="597"/>
      <c r="J304" s="597"/>
      <c r="K304" s="597"/>
      <c r="L304" s="597"/>
      <c r="M304" s="597"/>
      <c r="N304" s="597"/>
      <c r="O304" s="597"/>
      <c r="P304" s="597"/>
      <c r="Q304" s="597"/>
      <c r="R304" s="597"/>
      <c r="S304" s="597"/>
      <c r="T304" s="597"/>
      <c r="U304" s="597"/>
      <c r="V304" s="597"/>
      <c r="W304" s="597"/>
      <c r="X304" s="597"/>
      <c r="Y304" s="597"/>
      <c r="Z304" s="597"/>
      <c r="AA304" s="597"/>
    </row>
    <row r="305">
      <c r="A305" s="608">
        <v>30350.0</v>
      </c>
      <c r="B305" s="609" t="s">
        <v>6682</v>
      </c>
      <c r="C305" s="610"/>
      <c r="D305" s="597" t="str">
        <f t="shared" si="1"/>
        <v>SNOMEDCT:</v>
      </c>
      <c r="E305" s="608"/>
      <c r="F305" s="610"/>
      <c r="G305" s="610"/>
      <c r="H305" s="610"/>
      <c r="I305" s="610"/>
      <c r="J305" s="610"/>
      <c r="K305" s="610"/>
      <c r="L305" s="610"/>
      <c r="M305" s="610"/>
      <c r="N305" s="610"/>
      <c r="O305" s="610"/>
      <c r="P305" s="610"/>
      <c r="Q305" s="610"/>
      <c r="R305" s="610"/>
      <c r="S305" s="610"/>
      <c r="T305" s="610"/>
      <c r="U305" s="610"/>
      <c r="V305" s="610"/>
      <c r="W305" s="610"/>
      <c r="X305" s="610"/>
      <c r="Y305" s="610"/>
      <c r="Z305" s="610"/>
      <c r="AA305" s="610"/>
    </row>
    <row r="306">
      <c r="A306" s="598">
        <v>30400.0</v>
      </c>
      <c r="B306" s="599" t="s">
        <v>6683</v>
      </c>
      <c r="C306" s="598">
        <v>29800.0</v>
      </c>
      <c r="D306" s="597" t="str">
        <f t="shared" si="1"/>
        <v>SNOMEDCT:297519000</v>
      </c>
      <c r="E306" s="602">
        <v>2.97519E8</v>
      </c>
      <c r="F306" s="597"/>
      <c r="G306" s="597"/>
      <c r="H306" s="597"/>
      <c r="I306" s="597"/>
      <c r="J306" s="597"/>
      <c r="K306" s="597"/>
      <c r="L306" s="597"/>
      <c r="M306" s="597"/>
      <c r="N306" s="597"/>
      <c r="O306" s="597"/>
      <c r="P306" s="597"/>
      <c r="Q306" s="597"/>
      <c r="R306" s="597"/>
      <c r="S306" s="597"/>
      <c r="T306" s="597"/>
      <c r="U306" s="597"/>
      <c r="V306" s="597"/>
      <c r="W306" s="597"/>
      <c r="X306" s="597"/>
      <c r="Y306" s="597"/>
      <c r="Z306" s="597"/>
      <c r="AA306" s="597"/>
    </row>
    <row r="307">
      <c r="A307" s="598">
        <v>30500.0</v>
      </c>
      <c r="B307" s="599" t="s">
        <v>6684</v>
      </c>
      <c r="C307" s="598">
        <v>30600.0</v>
      </c>
      <c r="D307" s="597" t="str">
        <f t="shared" si="1"/>
        <v>SNOMEDCT:297520006</v>
      </c>
      <c r="E307" s="602">
        <v>2.97520006E8</v>
      </c>
      <c r="F307" s="597"/>
      <c r="G307" s="597"/>
      <c r="H307" s="597"/>
      <c r="I307" s="597"/>
      <c r="J307" s="597"/>
      <c r="K307" s="597"/>
      <c r="L307" s="597"/>
      <c r="M307" s="597"/>
      <c r="N307" s="597"/>
      <c r="O307" s="597"/>
      <c r="P307" s="597"/>
      <c r="Q307" s="597"/>
      <c r="R307" s="597"/>
      <c r="S307" s="597"/>
      <c r="T307" s="597"/>
      <c r="U307" s="597"/>
      <c r="V307" s="597"/>
      <c r="W307" s="597"/>
      <c r="X307" s="597"/>
      <c r="Y307" s="597"/>
      <c r="Z307" s="597"/>
      <c r="AA307" s="597"/>
    </row>
    <row r="308">
      <c r="A308" s="598">
        <v>30600.0</v>
      </c>
      <c r="B308" s="599" t="s">
        <v>6685</v>
      </c>
      <c r="C308" s="598">
        <v>29300.0</v>
      </c>
      <c r="D308" s="597" t="str">
        <f t="shared" si="1"/>
        <v>SNOMEDCT:297521005</v>
      </c>
      <c r="E308" s="600">
        <v>2.97521005E8</v>
      </c>
      <c r="F308" s="597"/>
      <c r="G308" s="597"/>
      <c r="H308" s="597"/>
      <c r="I308" s="597"/>
      <c r="J308" s="597"/>
      <c r="K308" s="597"/>
      <c r="L308" s="597"/>
      <c r="M308" s="597"/>
      <c r="N308" s="597"/>
      <c r="O308" s="597"/>
      <c r="P308" s="597"/>
      <c r="Q308" s="597"/>
      <c r="R308" s="597"/>
      <c r="S308" s="597"/>
      <c r="T308" s="597"/>
      <c r="U308" s="597"/>
      <c r="V308" s="597"/>
      <c r="W308" s="597"/>
      <c r="X308" s="597"/>
      <c r="Y308" s="597"/>
      <c r="Z308" s="597"/>
      <c r="AA308" s="597"/>
    </row>
    <row r="309">
      <c r="A309" s="598">
        <v>30700.0</v>
      </c>
      <c r="B309" s="599" t="s">
        <v>6686</v>
      </c>
      <c r="C309" s="598">
        <v>30600.0</v>
      </c>
      <c r="D309" s="597" t="str">
        <f t="shared" si="1"/>
        <v>SNOMEDCT:297522003</v>
      </c>
      <c r="E309" s="600">
        <v>2.97522003E8</v>
      </c>
      <c r="F309" s="597"/>
      <c r="G309" s="597"/>
      <c r="H309" s="597"/>
      <c r="I309" s="597"/>
      <c r="J309" s="597"/>
      <c r="K309" s="597"/>
      <c r="L309" s="597"/>
      <c r="M309" s="597"/>
      <c r="N309" s="597"/>
      <c r="O309" s="597"/>
      <c r="P309" s="597"/>
      <c r="Q309" s="597"/>
      <c r="R309" s="597"/>
      <c r="S309" s="597"/>
      <c r="T309" s="597"/>
      <c r="U309" s="597"/>
      <c r="V309" s="597"/>
      <c r="W309" s="597"/>
      <c r="X309" s="597"/>
      <c r="Y309" s="597"/>
      <c r="Z309" s="597"/>
      <c r="AA309" s="597"/>
    </row>
    <row r="310">
      <c r="A310" s="598">
        <v>30800.0</v>
      </c>
      <c r="B310" s="599" t="s">
        <v>6687</v>
      </c>
      <c r="C310" s="598">
        <v>30600.0</v>
      </c>
      <c r="D310" s="597" t="str">
        <f t="shared" si="1"/>
        <v>SNOMEDCT:297523008</v>
      </c>
      <c r="E310" s="602">
        <v>2.97523008E8</v>
      </c>
      <c r="F310" s="597"/>
      <c r="G310" s="597"/>
      <c r="H310" s="597"/>
      <c r="I310" s="597"/>
      <c r="J310" s="597"/>
      <c r="K310" s="597"/>
      <c r="L310" s="597"/>
      <c r="M310" s="597"/>
      <c r="N310" s="597"/>
      <c r="O310" s="597"/>
      <c r="P310" s="597"/>
      <c r="Q310" s="597"/>
      <c r="R310" s="597"/>
      <c r="S310" s="597"/>
      <c r="T310" s="597"/>
      <c r="U310" s="597"/>
      <c r="V310" s="597"/>
      <c r="W310" s="597"/>
      <c r="X310" s="597"/>
      <c r="Y310" s="597"/>
      <c r="Z310" s="597"/>
      <c r="AA310" s="597"/>
    </row>
    <row r="311">
      <c r="A311" s="598">
        <v>30900.0</v>
      </c>
      <c r="B311" s="599" t="s">
        <v>6688</v>
      </c>
      <c r="C311" s="598">
        <v>30800.0</v>
      </c>
      <c r="D311" s="597" t="str">
        <f t="shared" si="1"/>
        <v>SNOMEDCT:298018001</v>
      </c>
      <c r="E311" s="602">
        <v>2.98018001E8</v>
      </c>
      <c r="F311" s="597"/>
      <c r="G311" s="597"/>
      <c r="H311" s="597"/>
      <c r="I311" s="597"/>
      <c r="J311" s="597"/>
      <c r="K311" s="597"/>
      <c r="L311" s="597"/>
      <c r="M311" s="597"/>
      <c r="N311" s="597"/>
      <c r="O311" s="597"/>
      <c r="P311" s="597"/>
      <c r="Q311" s="597"/>
      <c r="R311" s="597"/>
      <c r="S311" s="597"/>
      <c r="T311" s="597"/>
      <c r="U311" s="597"/>
      <c r="V311" s="597"/>
      <c r="W311" s="597"/>
      <c r="X311" s="597"/>
      <c r="Y311" s="597"/>
      <c r="Z311" s="597"/>
      <c r="AA311" s="597"/>
    </row>
    <row r="312">
      <c r="A312" s="598">
        <v>31000.0</v>
      </c>
      <c r="B312" s="599" t="s">
        <v>6689</v>
      </c>
      <c r="C312" s="598">
        <v>30600.0</v>
      </c>
      <c r="D312" s="597" t="str">
        <f t="shared" si="1"/>
        <v>SNOMEDCT:297524002</v>
      </c>
      <c r="E312" s="602">
        <v>2.97524002E8</v>
      </c>
      <c r="F312" s="597"/>
      <c r="G312" s="597"/>
      <c r="H312" s="597"/>
      <c r="I312" s="597"/>
      <c r="J312" s="597"/>
      <c r="K312" s="597"/>
      <c r="L312" s="597"/>
      <c r="M312" s="597"/>
      <c r="N312" s="597"/>
      <c r="O312" s="597"/>
      <c r="P312" s="597"/>
      <c r="Q312" s="597"/>
      <c r="R312" s="597"/>
      <c r="S312" s="597"/>
      <c r="T312" s="597"/>
      <c r="U312" s="597"/>
      <c r="V312" s="597"/>
      <c r="W312" s="597"/>
      <c r="X312" s="597"/>
      <c r="Y312" s="597"/>
      <c r="Z312" s="597"/>
      <c r="AA312" s="597"/>
    </row>
    <row r="313">
      <c r="A313" s="598">
        <v>31100.0</v>
      </c>
      <c r="B313" s="599" t="s">
        <v>6690</v>
      </c>
      <c r="C313" s="598">
        <v>30600.0</v>
      </c>
      <c r="D313" s="597" t="str">
        <f t="shared" si="1"/>
        <v>SNOMEDCT:297525001</v>
      </c>
      <c r="E313" s="602">
        <v>2.97525001E8</v>
      </c>
      <c r="F313" s="597"/>
      <c r="G313" s="597"/>
      <c r="H313" s="597"/>
      <c r="I313" s="597"/>
      <c r="J313" s="597"/>
      <c r="K313" s="597"/>
      <c r="L313" s="597"/>
      <c r="M313" s="597"/>
      <c r="N313" s="597"/>
      <c r="O313" s="597"/>
      <c r="P313" s="597"/>
      <c r="Q313" s="597"/>
      <c r="R313" s="597"/>
      <c r="S313" s="597"/>
      <c r="T313" s="597"/>
      <c r="U313" s="597"/>
      <c r="V313" s="597"/>
      <c r="W313" s="597"/>
      <c r="X313" s="597"/>
      <c r="Y313" s="597"/>
      <c r="Z313" s="597"/>
      <c r="AA313" s="597"/>
    </row>
    <row r="314">
      <c r="A314" s="598">
        <v>31200.0</v>
      </c>
      <c r="B314" s="599" t="s">
        <v>6691</v>
      </c>
      <c r="C314" s="597"/>
      <c r="D314" s="597" t="str">
        <f t="shared" si="1"/>
        <v>SNOMEDCT:297649008</v>
      </c>
      <c r="E314" s="602">
        <v>2.97649008E8</v>
      </c>
      <c r="F314" s="597"/>
      <c r="G314" s="597"/>
      <c r="H314" s="597"/>
      <c r="I314" s="597"/>
      <c r="J314" s="597"/>
      <c r="K314" s="597"/>
      <c r="L314" s="597"/>
      <c r="M314" s="597"/>
      <c r="N314" s="597"/>
      <c r="O314" s="597"/>
      <c r="P314" s="597"/>
      <c r="Q314" s="597"/>
      <c r="R314" s="597"/>
      <c r="S314" s="597"/>
      <c r="T314" s="597"/>
      <c r="U314" s="597"/>
      <c r="V314" s="597"/>
      <c r="W314" s="597"/>
      <c r="X314" s="597"/>
      <c r="Y314" s="597"/>
      <c r="Z314" s="597"/>
      <c r="AA314" s="597"/>
    </row>
    <row r="315">
      <c r="A315" s="598">
        <v>31300.0</v>
      </c>
      <c r="B315" s="599" t="s">
        <v>6692</v>
      </c>
      <c r="C315" s="612"/>
      <c r="D315" s="597" t="str">
        <f t="shared" si="1"/>
        <v>SNOMEDCT:297555008</v>
      </c>
      <c r="E315" s="600">
        <v>2.97555008E8</v>
      </c>
      <c r="F315" s="597"/>
      <c r="G315" s="597"/>
      <c r="H315" s="597"/>
      <c r="I315" s="597"/>
      <c r="J315" s="597"/>
      <c r="K315" s="597"/>
      <c r="L315" s="597"/>
      <c r="M315" s="597"/>
      <c r="N315" s="597"/>
      <c r="O315" s="597"/>
      <c r="P315" s="597"/>
      <c r="Q315" s="597"/>
      <c r="R315" s="597"/>
      <c r="S315" s="597"/>
      <c r="T315" s="597"/>
      <c r="U315" s="597"/>
      <c r="V315" s="597"/>
      <c r="W315" s="597"/>
      <c r="X315" s="597"/>
      <c r="Y315" s="597"/>
      <c r="Z315" s="597"/>
      <c r="AA315" s="597"/>
    </row>
    <row r="316">
      <c r="A316" s="598">
        <v>31400.0</v>
      </c>
      <c r="B316" s="599" t="s">
        <v>6693</v>
      </c>
      <c r="C316" s="598">
        <v>31300.0</v>
      </c>
      <c r="D316" s="597" t="str">
        <f t="shared" si="1"/>
        <v>SNOMEDCT:297556009</v>
      </c>
      <c r="E316" s="600">
        <v>2.97556009E8</v>
      </c>
      <c r="F316" s="597"/>
      <c r="G316" s="597"/>
      <c r="H316" s="597"/>
      <c r="I316" s="597"/>
      <c r="J316" s="597"/>
      <c r="K316" s="597"/>
      <c r="L316" s="597"/>
      <c r="M316" s="597"/>
      <c r="N316" s="597"/>
      <c r="O316" s="597"/>
      <c r="P316" s="597"/>
      <c r="Q316" s="597"/>
      <c r="R316" s="597"/>
      <c r="S316" s="597"/>
      <c r="T316" s="597"/>
      <c r="U316" s="597"/>
      <c r="V316" s="597"/>
      <c r="W316" s="597"/>
      <c r="X316" s="597"/>
      <c r="Y316" s="597"/>
      <c r="Z316" s="597"/>
      <c r="AA316" s="597"/>
    </row>
    <row r="317">
      <c r="A317" s="598">
        <v>31500.0</v>
      </c>
      <c r="B317" s="599" t="s">
        <v>6694</v>
      </c>
      <c r="C317" s="598">
        <v>31300.0</v>
      </c>
      <c r="D317" s="597" t="str">
        <f t="shared" si="1"/>
        <v>SNOMEDCT:297557000</v>
      </c>
      <c r="E317" s="602">
        <v>2.97557E8</v>
      </c>
      <c r="F317" s="597"/>
      <c r="G317" s="597"/>
      <c r="H317" s="597"/>
      <c r="I317" s="597"/>
      <c r="J317" s="597"/>
      <c r="K317" s="597"/>
      <c r="L317" s="597"/>
      <c r="M317" s="597"/>
      <c r="N317" s="597"/>
      <c r="O317" s="597"/>
      <c r="P317" s="597"/>
      <c r="Q317" s="597"/>
      <c r="R317" s="597"/>
      <c r="S317" s="597"/>
      <c r="T317" s="597"/>
      <c r="U317" s="597"/>
      <c r="V317" s="597"/>
      <c r="W317" s="597"/>
      <c r="X317" s="597"/>
      <c r="Y317" s="597"/>
      <c r="Z317" s="597"/>
      <c r="AA317" s="597"/>
    </row>
    <row r="318">
      <c r="A318" s="598">
        <v>31600.0</v>
      </c>
      <c r="B318" s="599" t="s">
        <v>6695</v>
      </c>
      <c r="C318" s="598">
        <v>31300.0</v>
      </c>
      <c r="D318" s="597" t="str">
        <f t="shared" si="1"/>
        <v>SNOMEDCT:297558005</v>
      </c>
      <c r="E318" s="602">
        <v>2.97558005E8</v>
      </c>
      <c r="F318" s="597"/>
      <c r="G318" s="597"/>
      <c r="H318" s="597"/>
      <c r="I318" s="597"/>
      <c r="J318" s="597"/>
      <c r="K318" s="597"/>
      <c r="L318" s="597"/>
      <c r="M318" s="597"/>
      <c r="N318" s="597"/>
      <c r="O318" s="597"/>
      <c r="P318" s="597"/>
      <c r="Q318" s="597"/>
      <c r="R318" s="597"/>
      <c r="S318" s="597"/>
      <c r="T318" s="597"/>
      <c r="U318" s="597"/>
      <c r="V318" s="597"/>
      <c r="W318" s="597"/>
      <c r="X318" s="597"/>
      <c r="Y318" s="597"/>
      <c r="Z318" s="597"/>
      <c r="AA318" s="597"/>
    </row>
    <row r="319">
      <c r="A319" s="598">
        <v>31700.0</v>
      </c>
      <c r="B319" s="599" t="s">
        <v>6696</v>
      </c>
      <c r="C319" s="598">
        <v>31300.0</v>
      </c>
      <c r="D319" s="597" t="str">
        <f t="shared" si="1"/>
        <v>SNOMEDCT:297559002</v>
      </c>
      <c r="E319" s="602">
        <v>2.97559002E8</v>
      </c>
      <c r="F319" s="597"/>
      <c r="G319" s="597"/>
      <c r="H319" s="597"/>
      <c r="I319" s="597"/>
      <c r="J319" s="597"/>
      <c r="K319" s="597"/>
      <c r="L319" s="597"/>
      <c r="M319" s="597"/>
      <c r="N319" s="597"/>
      <c r="O319" s="597"/>
      <c r="P319" s="597"/>
      <c r="Q319" s="597"/>
      <c r="R319" s="597"/>
      <c r="S319" s="597"/>
      <c r="T319" s="597"/>
      <c r="U319" s="597"/>
      <c r="V319" s="597"/>
      <c r="W319" s="597"/>
      <c r="X319" s="597"/>
      <c r="Y319" s="597"/>
      <c r="Z319" s="597"/>
      <c r="AA319" s="597"/>
    </row>
    <row r="320">
      <c r="A320" s="598">
        <v>31800.0</v>
      </c>
      <c r="B320" s="599" t="s">
        <v>6697</v>
      </c>
      <c r="C320" s="612"/>
      <c r="D320" s="597" t="str">
        <f t="shared" si="1"/>
        <v>SNOMEDCT:297650008</v>
      </c>
      <c r="E320" s="602">
        <v>2.97650008E8</v>
      </c>
      <c r="F320" s="597"/>
      <c r="G320" s="597"/>
      <c r="H320" s="597"/>
      <c r="I320" s="597"/>
      <c r="J320" s="597"/>
      <c r="K320" s="597"/>
      <c r="L320" s="597"/>
      <c r="M320" s="597"/>
      <c r="N320" s="597"/>
      <c r="O320" s="597"/>
      <c r="P320" s="597"/>
      <c r="Q320" s="597"/>
      <c r="R320" s="597"/>
      <c r="S320" s="597"/>
      <c r="T320" s="597"/>
      <c r="U320" s="597"/>
      <c r="V320" s="597"/>
      <c r="W320" s="597"/>
      <c r="X320" s="597"/>
      <c r="Y320" s="597"/>
      <c r="Z320" s="597"/>
      <c r="AA320" s="597"/>
    </row>
    <row r="321">
      <c r="A321" s="598">
        <v>31900.0</v>
      </c>
      <c r="B321" s="599" t="s">
        <v>6698</v>
      </c>
      <c r="C321" s="597"/>
      <c r="D321" s="597" t="str">
        <f t="shared" si="1"/>
        <v>SNOMEDCT:297651007</v>
      </c>
      <c r="E321" s="602">
        <v>2.97651007E8</v>
      </c>
      <c r="F321" s="597"/>
      <c r="G321" s="597"/>
      <c r="H321" s="597"/>
      <c r="I321" s="597"/>
      <c r="J321" s="597"/>
      <c r="K321" s="597"/>
      <c r="L321" s="597"/>
      <c r="M321" s="597"/>
      <c r="N321" s="597"/>
      <c r="O321" s="597"/>
      <c r="P321" s="597"/>
      <c r="Q321" s="597"/>
      <c r="R321" s="597"/>
      <c r="S321" s="597"/>
      <c r="T321" s="597"/>
      <c r="U321" s="597"/>
      <c r="V321" s="597"/>
      <c r="W321" s="597"/>
      <c r="X321" s="597"/>
      <c r="Y321" s="597"/>
      <c r="Z321" s="597"/>
      <c r="AA321" s="597"/>
    </row>
    <row r="322">
      <c r="A322" s="598">
        <v>32000.0</v>
      </c>
      <c r="B322" s="599" t="s">
        <v>6699</v>
      </c>
      <c r="C322" s="597"/>
      <c r="D322" s="597" t="str">
        <f t="shared" si="1"/>
        <v>SNOMEDCT:297652000</v>
      </c>
      <c r="E322" s="602">
        <v>2.97652E8</v>
      </c>
      <c r="F322" s="597"/>
      <c r="G322" s="597"/>
      <c r="H322" s="597"/>
      <c r="I322" s="597"/>
      <c r="J322" s="597"/>
      <c r="K322" s="597"/>
      <c r="L322" s="597"/>
      <c r="M322" s="597"/>
      <c r="N322" s="597"/>
      <c r="O322" s="597"/>
      <c r="P322" s="597"/>
      <c r="Q322" s="597"/>
      <c r="R322" s="597"/>
      <c r="S322" s="597"/>
      <c r="T322" s="597"/>
      <c r="U322" s="597"/>
      <c r="V322" s="597"/>
      <c r="W322" s="597"/>
      <c r="X322" s="597"/>
      <c r="Y322" s="597"/>
      <c r="Z322" s="597"/>
      <c r="AA322" s="597"/>
    </row>
    <row r="323">
      <c r="A323" s="598">
        <v>32100.0</v>
      </c>
      <c r="B323" s="599" t="s">
        <v>6700</v>
      </c>
      <c r="C323" s="597"/>
      <c r="D323" s="597" t="str">
        <f t="shared" si="1"/>
        <v>SNOMEDCT:297931006</v>
      </c>
      <c r="E323" s="602">
        <v>2.97931006E8</v>
      </c>
      <c r="F323" s="597"/>
      <c r="G323" s="597"/>
      <c r="H323" s="597"/>
      <c r="I323" s="597"/>
      <c r="J323" s="597"/>
      <c r="K323" s="597"/>
      <c r="L323" s="597"/>
      <c r="M323" s="597"/>
      <c r="N323" s="597"/>
      <c r="O323" s="597"/>
      <c r="P323" s="597"/>
      <c r="Q323" s="597"/>
      <c r="R323" s="597"/>
      <c r="S323" s="597"/>
      <c r="T323" s="597"/>
      <c r="U323" s="597"/>
      <c r="V323" s="597"/>
      <c r="W323" s="597"/>
      <c r="X323" s="597"/>
      <c r="Y323" s="597"/>
      <c r="Z323" s="597"/>
      <c r="AA323" s="597"/>
    </row>
    <row r="324">
      <c r="A324" s="598">
        <v>33900.0</v>
      </c>
      <c r="B324" s="599" t="s">
        <v>6701</v>
      </c>
      <c r="C324" s="598">
        <v>73300.0</v>
      </c>
      <c r="D324" s="597" t="str">
        <f t="shared" si="1"/>
        <v>SNOMEDCT:297915003</v>
      </c>
      <c r="E324" s="600">
        <v>2.97915003E8</v>
      </c>
      <c r="F324" s="597"/>
      <c r="G324" s="597"/>
      <c r="H324" s="597"/>
      <c r="I324" s="597"/>
      <c r="J324" s="597"/>
      <c r="K324" s="597"/>
      <c r="L324" s="597"/>
      <c r="M324" s="597"/>
      <c r="N324" s="597"/>
      <c r="O324" s="597"/>
      <c r="P324" s="597"/>
      <c r="Q324" s="597"/>
      <c r="R324" s="597"/>
      <c r="S324" s="597"/>
      <c r="T324" s="597"/>
      <c r="U324" s="597"/>
      <c r="V324" s="597"/>
      <c r="W324" s="597"/>
      <c r="X324" s="597"/>
      <c r="Y324" s="597"/>
      <c r="Z324" s="597"/>
      <c r="AA324" s="597"/>
    </row>
    <row r="325">
      <c r="A325" s="598">
        <v>35200.0</v>
      </c>
      <c r="B325" s="599" t="s">
        <v>6702</v>
      </c>
      <c r="C325" s="598">
        <v>74100.0</v>
      </c>
      <c r="D325" s="597" t="str">
        <f t="shared" si="1"/>
        <v>SNOMEDCT:297923001</v>
      </c>
      <c r="E325" s="602">
        <v>2.97923001E8</v>
      </c>
      <c r="F325" s="597"/>
      <c r="G325" s="597"/>
      <c r="H325" s="597"/>
      <c r="I325" s="597"/>
      <c r="J325" s="597"/>
      <c r="K325" s="597"/>
      <c r="L325" s="597"/>
      <c r="M325" s="597"/>
      <c r="N325" s="597"/>
      <c r="O325" s="597"/>
      <c r="P325" s="597"/>
      <c r="Q325" s="597"/>
      <c r="R325" s="597"/>
      <c r="S325" s="597"/>
      <c r="T325" s="597"/>
      <c r="U325" s="597"/>
      <c r="V325" s="597"/>
      <c r="W325" s="597"/>
      <c r="X325" s="597"/>
      <c r="Y325" s="597"/>
      <c r="Z325" s="597"/>
      <c r="AA325" s="597"/>
    </row>
    <row r="326">
      <c r="A326" s="598">
        <v>35600.0</v>
      </c>
      <c r="B326" s="599" t="s">
        <v>6703</v>
      </c>
      <c r="C326" s="598">
        <v>73300.0</v>
      </c>
      <c r="D326" s="597" t="str">
        <f t="shared" si="1"/>
        <v>SNOMEDCT:297918001</v>
      </c>
      <c r="E326" s="602">
        <v>2.97918001E8</v>
      </c>
      <c r="F326" s="597"/>
      <c r="G326" s="597"/>
      <c r="H326" s="597"/>
      <c r="I326" s="597"/>
      <c r="J326" s="597"/>
      <c r="K326" s="597"/>
      <c r="L326" s="597"/>
      <c r="M326" s="597"/>
      <c r="N326" s="597"/>
      <c r="O326" s="597"/>
      <c r="P326" s="597"/>
      <c r="Q326" s="597"/>
      <c r="R326" s="597"/>
      <c r="S326" s="597"/>
      <c r="T326" s="597"/>
      <c r="U326" s="597"/>
      <c r="V326" s="597"/>
      <c r="W326" s="597"/>
      <c r="X326" s="597"/>
      <c r="Y326" s="597"/>
      <c r="Z326" s="597"/>
      <c r="AA326" s="597"/>
    </row>
    <row r="327">
      <c r="A327" s="598">
        <v>36700.0</v>
      </c>
      <c r="B327" s="599" t="s">
        <v>6704</v>
      </c>
      <c r="C327" s="598">
        <v>26100.0</v>
      </c>
      <c r="D327" s="597" t="str">
        <f t="shared" si="1"/>
        <v>SNOMEDCT:297552006</v>
      </c>
      <c r="E327" s="602">
        <v>2.97552006E8</v>
      </c>
      <c r="F327" s="597"/>
      <c r="G327" s="597"/>
      <c r="H327" s="597"/>
      <c r="I327" s="597"/>
      <c r="J327" s="597"/>
      <c r="K327" s="597"/>
      <c r="L327" s="597"/>
      <c r="M327" s="597"/>
      <c r="N327" s="597"/>
      <c r="O327" s="597"/>
      <c r="P327" s="597"/>
      <c r="Q327" s="597"/>
      <c r="R327" s="597"/>
      <c r="S327" s="597"/>
      <c r="T327" s="597"/>
      <c r="U327" s="597"/>
      <c r="V327" s="597"/>
      <c r="W327" s="597"/>
      <c r="X327" s="597"/>
      <c r="Y327" s="597"/>
      <c r="Z327" s="597"/>
      <c r="AA327" s="597"/>
    </row>
    <row r="328">
      <c r="A328" s="602">
        <v>37850.0</v>
      </c>
      <c r="B328" s="613" t="str">
        <f>HYPERLINK("https://bioportal.bioontology.org/ontologies/SNOMEDCT/?p=classes&amp;conceptid=http%3A%2F%2Fpurl.bioontology.org%2Fontology%2FSNOMEDCT%2F297715009&amp;jump_to_nav=true","Igbo language")</f>
        <v>Igbo language</v>
      </c>
      <c r="C328" s="598">
        <v>60200.0</v>
      </c>
      <c r="D328" s="597" t="str">
        <f t="shared" si="1"/>
        <v>SNOMEDCT:297715009</v>
      </c>
      <c r="E328" s="602">
        <v>2.97715009E8</v>
      </c>
      <c r="F328" s="597"/>
      <c r="G328" s="597"/>
      <c r="H328" s="597"/>
      <c r="I328" s="597"/>
      <c r="J328" s="597"/>
      <c r="K328" s="597"/>
      <c r="L328" s="597"/>
      <c r="M328" s="597"/>
      <c r="N328" s="597"/>
      <c r="O328" s="597"/>
      <c r="P328" s="597"/>
      <c r="Q328" s="597"/>
      <c r="R328" s="597"/>
      <c r="S328" s="597"/>
      <c r="T328" s="597"/>
      <c r="U328" s="597"/>
      <c r="V328" s="597"/>
      <c r="W328" s="597"/>
      <c r="X328" s="597"/>
      <c r="Y328" s="597"/>
      <c r="Z328" s="597"/>
      <c r="AA328" s="597"/>
    </row>
    <row r="329">
      <c r="A329" s="598">
        <v>38800.0</v>
      </c>
      <c r="B329" s="599" t="s">
        <v>6705</v>
      </c>
      <c r="C329" s="597"/>
      <c r="D329" s="597" t="str">
        <f t="shared" si="1"/>
        <v>SNOMEDCT:297653005</v>
      </c>
      <c r="E329" s="602">
        <v>2.97653005E8</v>
      </c>
      <c r="F329" s="597"/>
      <c r="G329" s="597"/>
      <c r="H329" s="597"/>
      <c r="I329" s="597"/>
      <c r="J329" s="597"/>
      <c r="K329" s="597"/>
      <c r="L329" s="597"/>
      <c r="M329" s="597"/>
      <c r="N329" s="597"/>
      <c r="O329" s="597"/>
      <c r="P329" s="597"/>
      <c r="Q329" s="597"/>
      <c r="R329" s="597"/>
      <c r="S329" s="597"/>
      <c r="T329" s="597"/>
      <c r="U329" s="597"/>
      <c r="V329" s="597"/>
      <c r="W329" s="597"/>
      <c r="X329" s="597"/>
      <c r="Y329" s="597"/>
      <c r="Z329" s="597"/>
      <c r="AA329" s="597"/>
    </row>
    <row r="330">
      <c r="A330" s="598">
        <v>38900.0</v>
      </c>
      <c r="B330" s="599" t="s">
        <v>6706</v>
      </c>
      <c r="C330" s="597"/>
      <c r="D330" s="597" t="str">
        <f t="shared" si="1"/>
        <v>SNOMEDCT:297654004</v>
      </c>
      <c r="E330" s="602">
        <v>2.97654004E8</v>
      </c>
      <c r="F330" s="597"/>
      <c r="G330" s="597"/>
      <c r="H330" s="597"/>
      <c r="I330" s="597"/>
      <c r="J330" s="597"/>
      <c r="K330" s="597"/>
      <c r="L330" s="597"/>
      <c r="M330" s="597"/>
      <c r="N330" s="597"/>
      <c r="O330" s="597"/>
      <c r="P330" s="597"/>
      <c r="Q330" s="597"/>
      <c r="R330" s="597"/>
      <c r="S330" s="597"/>
      <c r="T330" s="597"/>
      <c r="U330" s="597"/>
      <c r="V330" s="597"/>
      <c r="W330" s="597"/>
      <c r="X330" s="597"/>
      <c r="Y330" s="597"/>
      <c r="Z330" s="597"/>
      <c r="AA330" s="597"/>
    </row>
    <row r="331">
      <c r="A331" s="598">
        <v>39000.0</v>
      </c>
      <c r="B331" s="599" t="s">
        <v>6707</v>
      </c>
      <c r="C331" s="597"/>
      <c r="D331" s="597" t="str">
        <f t="shared" si="1"/>
        <v>SNOMEDCT:297655003</v>
      </c>
      <c r="E331" s="602">
        <v>2.97655003E8</v>
      </c>
      <c r="F331" s="597"/>
      <c r="G331" s="597"/>
      <c r="H331" s="597"/>
      <c r="I331" s="597"/>
      <c r="J331" s="597"/>
      <c r="K331" s="597"/>
      <c r="L331" s="597"/>
      <c r="M331" s="597"/>
      <c r="N331" s="597"/>
      <c r="O331" s="597"/>
      <c r="P331" s="597"/>
      <c r="Q331" s="597"/>
      <c r="R331" s="597"/>
      <c r="S331" s="597"/>
      <c r="T331" s="597"/>
      <c r="U331" s="597"/>
      <c r="V331" s="597"/>
      <c r="W331" s="597"/>
      <c r="X331" s="597"/>
      <c r="Y331" s="597"/>
      <c r="Z331" s="597"/>
      <c r="AA331" s="597"/>
    </row>
    <row r="332">
      <c r="A332" s="598">
        <v>39100.0</v>
      </c>
      <c r="B332" s="599" t="s">
        <v>6708</v>
      </c>
      <c r="C332" s="597"/>
      <c r="D332" s="597" t="str">
        <f t="shared" si="1"/>
        <v>SNOMEDCT:297656002</v>
      </c>
      <c r="E332" s="602">
        <v>2.97656002E8</v>
      </c>
      <c r="F332" s="597"/>
      <c r="G332" s="597"/>
      <c r="H332" s="597"/>
      <c r="I332" s="597"/>
      <c r="J332" s="597"/>
      <c r="K332" s="597"/>
      <c r="L332" s="597"/>
      <c r="M332" s="597"/>
      <c r="N332" s="597"/>
      <c r="O332" s="597"/>
      <c r="P332" s="597"/>
      <c r="Q332" s="597"/>
      <c r="R332" s="597"/>
      <c r="S332" s="597"/>
      <c r="T332" s="597"/>
      <c r="U332" s="597"/>
      <c r="V332" s="597"/>
      <c r="W332" s="597"/>
      <c r="X332" s="597"/>
      <c r="Y332" s="597"/>
      <c r="Z332" s="597"/>
      <c r="AA332" s="597"/>
    </row>
    <row r="333">
      <c r="A333" s="598">
        <v>39200.0</v>
      </c>
      <c r="B333" s="599" t="s">
        <v>6709</v>
      </c>
      <c r="C333" s="597"/>
      <c r="D333" s="597" t="str">
        <f t="shared" si="1"/>
        <v>SNOMEDCT:297657006</v>
      </c>
      <c r="E333" s="602">
        <v>2.97657006E8</v>
      </c>
      <c r="F333" s="597"/>
      <c r="G333" s="597"/>
      <c r="H333" s="597"/>
      <c r="I333" s="597"/>
      <c r="J333" s="597"/>
      <c r="K333" s="597"/>
      <c r="L333" s="597"/>
      <c r="M333" s="597"/>
      <c r="N333" s="597"/>
      <c r="O333" s="597"/>
      <c r="P333" s="597"/>
      <c r="Q333" s="597"/>
      <c r="R333" s="597"/>
      <c r="S333" s="597"/>
      <c r="T333" s="597"/>
      <c r="U333" s="597"/>
      <c r="V333" s="597"/>
      <c r="W333" s="597"/>
      <c r="X333" s="597"/>
      <c r="Y333" s="597"/>
      <c r="Z333" s="597"/>
      <c r="AA333" s="597"/>
    </row>
    <row r="334">
      <c r="A334" s="598">
        <v>39300.0</v>
      </c>
      <c r="B334" s="599" t="s">
        <v>6710</v>
      </c>
      <c r="C334" s="597"/>
      <c r="D334" s="597" t="str">
        <f t="shared" si="1"/>
        <v>SNOMEDCT:297658001</v>
      </c>
      <c r="E334" s="602">
        <v>2.97658001E8</v>
      </c>
      <c r="F334" s="597"/>
      <c r="G334" s="597"/>
      <c r="H334" s="597"/>
      <c r="I334" s="597"/>
      <c r="J334" s="597"/>
      <c r="K334" s="597"/>
      <c r="L334" s="597"/>
      <c r="M334" s="597"/>
      <c r="N334" s="597"/>
      <c r="O334" s="597"/>
      <c r="P334" s="597"/>
      <c r="Q334" s="597"/>
      <c r="R334" s="597"/>
      <c r="S334" s="597"/>
      <c r="T334" s="597"/>
      <c r="U334" s="597"/>
      <c r="V334" s="597"/>
      <c r="W334" s="597"/>
      <c r="X334" s="597"/>
      <c r="Y334" s="597"/>
      <c r="Z334" s="597"/>
      <c r="AA334" s="597"/>
    </row>
    <row r="335">
      <c r="A335" s="598">
        <v>39400.0</v>
      </c>
      <c r="B335" s="599" t="s">
        <v>6711</v>
      </c>
      <c r="C335" s="597"/>
      <c r="D335" s="597" t="str">
        <f t="shared" si="1"/>
        <v>SNOMEDCT:297659009</v>
      </c>
      <c r="E335" s="602">
        <v>2.97659009E8</v>
      </c>
      <c r="F335" s="597"/>
      <c r="G335" s="597"/>
      <c r="H335" s="597"/>
      <c r="I335" s="597"/>
      <c r="J335" s="597"/>
      <c r="K335" s="597"/>
      <c r="L335" s="597"/>
      <c r="M335" s="597"/>
      <c r="N335" s="597"/>
      <c r="O335" s="597"/>
      <c r="P335" s="597"/>
      <c r="Q335" s="597"/>
      <c r="R335" s="597"/>
      <c r="S335" s="597"/>
      <c r="T335" s="597"/>
      <c r="U335" s="597"/>
      <c r="V335" s="597"/>
      <c r="W335" s="597"/>
      <c r="X335" s="597"/>
      <c r="Y335" s="597"/>
      <c r="Z335" s="597"/>
      <c r="AA335" s="597"/>
    </row>
    <row r="336">
      <c r="A336" s="598">
        <v>39500.0</v>
      </c>
      <c r="B336" s="599" t="s">
        <v>6712</v>
      </c>
      <c r="C336" s="597"/>
      <c r="D336" s="597" t="str">
        <f t="shared" si="1"/>
        <v>SNOMEDCT:297561006</v>
      </c>
      <c r="E336" s="602">
        <v>2.97561006E8</v>
      </c>
      <c r="F336" s="597"/>
      <c r="G336" s="597"/>
      <c r="H336" s="597"/>
      <c r="I336" s="597"/>
      <c r="J336" s="597"/>
      <c r="K336" s="597"/>
      <c r="L336" s="597"/>
      <c r="M336" s="597"/>
      <c r="N336" s="597"/>
      <c r="O336" s="597"/>
      <c r="P336" s="597"/>
      <c r="Q336" s="597"/>
      <c r="R336" s="597"/>
      <c r="S336" s="597"/>
      <c r="T336" s="597"/>
      <c r="U336" s="597"/>
      <c r="V336" s="597"/>
      <c r="W336" s="597"/>
      <c r="X336" s="597"/>
      <c r="Y336" s="597"/>
      <c r="Z336" s="597"/>
      <c r="AA336" s="597"/>
    </row>
    <row r="337">
      <c r="A337" s="598">
        <v>39600.0</v>
      </c>
      <c r="B337" s="599" t="s">
        <v>6713</v>
      </c>
      <c r="C337" s="598">
        <v>39500.0</v>
      </c>
      <c r="D337" s="597" t="str">
        <f t="shared" si="1"/>
        <v>SNOMEDCT:297562004</v>
      </c>
      <c r="E337" s="602">
        <v>2.97562004E8</v>
      </c>
      <c r="F337" s="597"/>
      <c r="G337" s="597"/>
      <c r="H337" s="597"/>
      <c r="I337" s="597"/>
      <c r="J337" s="597"/>
      <c r="K337" s="597"/>
      <c r="L337" s="597"/>
      <c r="M337" s="597"/>
      <c r="N337" s="597"/>
      <c r="O337" s="597"/>
      <c r="P337" s="597"/>
      <c r="Q337" s="597"/>
      <c r="R337" s="597"/>
      <c r="S337" s="597"/>
      <c r="T337" s="597"/>
      <c r="U337" s="597"/>
      <c r="V337" s="597"/>
      <c r="W337" s="597"/>
      <c r="X337" s="597"/>
      <c r="Y337" s="597"/>
      <c r="Z337" s="597"/>
      <c r="AA337" s="597"/>
    </row>
    <row r="338">
      <c r="A338" s="598">
        <v>39700.0</v>
      </c>
      <c r="B338" s="599" t="s">
        <v>6714</v>
      </c>
      <c r="C338" s="597"/>
      <c r="D338" s="597" t="str">
        <f t="shared" si="1"/>
        <v>SNOMEDCT:297661000</v>
      </c>
      <c r="E338" s="602">
        <v>2.97661E8</v>
      </c>
      <c r="F338" s="597"/>
      <c r="G338" s="597"/>
      <c r="H338" s="597"/>
      <c r="I338" s="597"/>
      <c r="J338" s="597"/>
      <c r="K338" s="597"/>
      <c r="L338" s="597"/>
      <c r="M338" s="597"/>
      <c r="N338" s="597"/>
      <c r="O338" s="597"/>
      <c r="P338" s="597"/>
      <c r="Q338" s="597"/>
      <c r="R338" s="597"/>
      <c r="S338" s="597"/>
      <c r="T338" s="597"/>
      <c r="U338" s="597"/>
      <c r="V338" s="597"/>
      <c r="W338" s="597"/>
      <c r="X338" s="597"/>
      <c r="Y338" s="597"/>
      <c r="Z338" s="597"/>
      <c r="AA338" s="597"/>
    </row>
    <row r="339">
      <c r="A339" s="598">
        <v>39800.0</v>
      </c>
      <c r="B339" s="604" t="s">
        <v>6715</v>
      </c>
      <c r="C339" s="597"/>
      <c r="D339" s="597" t="str">
        <f t="shared" si="1"/>
        <v>SNOMEDCT:297662007</v>
      </c>
      <c r="E339" s="602">
        <v>2.97662007E8</v>
      </c>
      <c r="F339" s="597"/>
      <c r="G339" s="597"/>
      <c r="H339" s="597"/>
      <c r="I339" s="597"/>
      <c r="J339" s="597"/>
      <c r="K339" s="597"/>
      <c r="L339" s="597"/>
      <c r="M339" s="597"/>
      <c r="N339" s="597"/>
      <c r="O339" s="597"/>
      <c r="P339" s="597"/>
      <c r="Q339" s="597"/>
      <c r="R339" s="597"/>
      <c r="S339" s="597"/>
      <c r="T339" s="597"/>
      <c r="U339" s="597"/>
      <c r="V339" s="597"/>
      <c r="W339" s="597"/>
      <c r="X339" s="597"/>
      <c r="Y339" s="597"/>
      <c r="Z339" s="597"/>
      <c r="AA339" s="597"/>
    </row>
    <row r="340">
      <c r="A340" s="598">
        <v>39900.0</v>
      </c>
      <c r="B340" s="604" t="s">
        <v>6716</v>
      </c>
      <c r="C340" s="597"/>
      <c r="D340" s="597" t="str">
        <f t="shared" si="1"/>
        <v>SNOMEDCT:297563009</v>
      </c>
      <c r="E340" s="600">
        <v>2.97563009E8</v>
      </c>
      <c r="F340" s="597"/>
      <c r="G340" s="597"/>
      <c r="H340" s="597"/>
      <c r="I340" s="597"/>
      <c r="J340" s="597"/>
      <c r="K340" s="597"/>
      <c r="L340" s="597"/>
      <c r="M340" s="597"/>
      <c r="N340" s="597"/>
      <c r="O340" s="597"/>
      <c r="P340" s="597"/>
      <c r="Q340" s="597"/>
      <c r="R340" s="597"/>
      <c r="S340" s="597"/>
      <c r="T340" s="597"/>
      <c r="U340" s="597"/>
      <c r="V340" s="597"/>
      <c r="W340" s="597"/>
      <c r="X340" s="597"/>
      <c r="Y340" s="597"/>
      <c r="Z340" s="597"/>
      <c r="AA340" s="597"/>
    </row>
    <row r="341">
      <c r="A341" s="598">
        <v>40000.0</v>
      </c>
      <c r="B341" s="599" t="s">
        <v>6717</v>
      </c>
      <c r="C341" s="598">
        <v>39900.0</v>
      </c>
      <c r="D341" s="597" t="str">
        <f t="shared" si="1"/>
        <v>SNOMEDCT:439316004</v>
      </c>
      <c r="E341" s="602">
        <v>4.39316004E8</v>
      </c>
      <c r="F341" s="597"/>
      <c r="G341" s="597"/>
      <c r="H341" s="597"/>
      <c r="I341" s="597"/>
      <c r="J341" s="597"/>
      <c r="K341" s="597"/>
      <c r="L341" s="597"/>
      <c r="M341" s="597"/>
      <c r="N341" s="597"/>
      <c r="O341" s="597"/>
      <c r="P341" s="597"/>
      <c r="Q341" s="597"/>
      <c r="R341" s="597"/>
      <c r="S341" s="597"/>
      <c r="T341" s="597"/>
      <c r="U341" s="597"/>
      <c r="V341" s="597"/>
      <c r="W341" s="597"/>
      <c r="X341" s="597"/>
      <c r="Y341" s="597"/>
      <c r="Z341" s="597"/>
      <c r="AA341" s="597"/>
    </row>
    <row r="342">
      <c r="A342" s="598">
        <v>40100.0</v>
      </c>
      <c r="B342" s="599" t="s">
        <v>6718</v>
      </c>
      <c r="C342" s="598">
        <v>39900.0</v>
      </c>
      <c r="D342" s="597" t="str">
        <f t="shared" si="1"/>
        <v>SNOMEDCT:297564003</v>
      </c>
      <c r="E342" s="600">
        <v>2.97564003E8</v>
      </c>
      <c r="F342" s="597"/>
      <c r="G342" s="597"/>
      <c r="H342" s="597"/>
      <c r="I342" s="597"/>
      <c r="J342" s="597"/>
      <c r="K342" s="597"/>
      <c r="L342" s="597"/>
      <c r="M342" s="597"/>
      <c r="N342" s="597"/>
      <c r="O342" s="597"/>
      <c r="P342" s="597"/>
      <c r="Q342" s="597"/>
      <c r="R342" s="597"/>
      <c r="S342" s="597"/>
      <c r="T342" s="597"/>
      <c r="U342" s="597"/>
      <c r="V342" s="597"/>
      <c r="W342" s="597"/>
      <c r="X342" s="597"/>
      <c r="Y342" s="597"/>
      <c r="Z342" s="597"/>
      <c r="AA342" s="597"/>
    </row>
    <row r="343">
      <c r="A343" s="598">
        <v>40200.0</v>
      </c>
      <c r="B343" s="599" t="s">
        <v>6719</v>
      </c>
      <c r="C343" s="598">
        <v>40100.0</v>
      </c>
      <c r="D343" s="597" t="str">
        <f t="shared" si="1"/>
        <v>SNOMEDCT:297565002</v>
      </c>
      <c r="E343" s="600">
        <v>2.97565002E8</v>
      </c>
      <c r="F343" s="597"/>
      <c r="G343" s="597"/>
      <c r="H343" s="597"/>
      <c r="I343" s="597"/>
      <c r="J343" s="597"/>
      <c r="K343" s="597"/>
      <c r="L343" s="597"/>
      <c r="M343" s="597"/>
      <c r="N343" s="597"/>
      <c r="O343" s="597"/>
      <c r="P343" s="597"/>
      <c r="Q343" s="597"/>
      <c r="R343" s="597"/>
      <c r="S343" s="597"/>
      <c r="T343" s="597"/>
      <c r="U343" s="597"/>
      <c r="V343" s="597"/>
      <c r="W343" s="597"/>
      <c r="X343" s="597"/>
      <c r="Y343" s="597"/>
      <c r="Z343" s="597"/>
      <c r="AA343" s="597"/>
    </row>
    <row r="344">
      <c r="A344" s="598">
        <v>40300.0</v>
      </c>
      <c r="B344" s="604" t="s">
        <v>6720</v>
      </c>
      <c r="C344" s="598">
        <v>40100.0</v>
      </c>
      <c r="D344" s="597" t="str">
        <f t="shared" si="1"/>
        <v>SNOMEDCT:297566001</v>
      </c>
      <c r="E344" s="600">
        <v>2.97566001E8</v>
      </c>
      <c r="F344" s="597"/>
      <c r="G344" s="597"/>
      <c r="H344" s="597"/>
      <c r="I344" s="597"/>
      <c r="J344" s="597"/>
      <c r="K344" s="597"/>
      <c r="L344" s="597"/>
      <c r="M344" s="597"/>
      <c r="N344" s="597"/>
      <c r="O344" s="597"/>
      <c r="P344" s="597"/>
      <c r="Q344" s="597"/>
      <c r="R344" s="597"/>
      <c r="S344" s="597"/>
      <c r="T344" s="597"/>
      <c r="U344" s="597"/>
      <c r="V344" s="597"/>
      <c r="W344" s="597"/>
      <c r="X344" s="597"/>
      <c r="Y344" s="597"/>
      <c r="Z344" s="597"/>
      <c r="AA344" s="597"/>
    </row>
    <row r="345">
      <c r="A345" s="598">
        <v>40400.0</v>
      </c>
      <c r="B345" s="599" t="s">
        <v>6721</v>
      </c>
      <c r="C345" s="598">
        <v>40100.0</v>
      </c>
      <c r="D345" s="597" t="str">
        <f t="shared" si="1"/>
        <v>SNOMEDCT:297567005</v>
      </c>
      <c r="E345" s="600">
        <v>2.97567005E8</v>
      </c>
      <c r="F345" s="597"/>
      <c r="G345" s="597"/>
      <c r="H345" s="597"/>
      <c r="I345" s="597"/>
      <c r="J345" s="597"/>
      <c r="K345" s="597"/>
      <c r="L345" s="597"/>
      <c r="M345" s="597"/>
      <c r="N345" s="597"/>
      <c r="O345" s="597"/>
      <c r="P345" s="597"/>
      <c r="Q345" s="597"/>
      <c r="R345" s="597"/>
      <c r="S345" s="597"/>
      <c r="T345" s="597"/>
      <c r="U345" s="597"/>
      <c r="V345" s="597"/>
      <c r="W345" s="597"/>
      <c r="X345" s="597"/>
      <c r="Y345" s="597"/>
      <c r="Z345" s="597"/>
      <c r="AA345" s="597"/>
    </row>
    <row r="346">
      <c r="A346" s="598">
        <v>40500.0</v>
      </c>
      <c r="B346" s="599" t="s">
        <v>6722</v>
      </c>
      <c r="C346" s="598">
        <v>40100.0</v>
      </c>
      <c r="D346" s="597" t="str">
        <f t="shared" si="1"/>
        <v>SNOMEDCT:297568000</v>
      </c>
      <c r="E346" s="600">
        <v>2.97568E8</v>
      </c>
      <c r="F346" s="597"/>
      <c r="G346" s="597"/>
      <c r="H346" s="597"/>
      <c r="I346" s="597"/>
      <c r="J346" s="597"/>
      <c r="K346" s="597"/>
      <c r="L346" s="597"/>
      <c r="M346" s="597"/>
      <c r="N346" s="597"/>
      <c r="O346" s="597"/>
      <c r="P346" s="597"/>
      <c r="Q346" s="597"/>
      <c r="R346" s="597"/>
      <c r="S346" s="597"/>
      <c r="T346" s="597"/>
      <c r="U346" s="597"/>
      <c r="V346" s="597"/>
      <c r="W346" s="597"/>
      <c r="X346" s="597"/>
      <c r="Y346" s="597"/>
      <c r="Z346" s="597"/>
      <c r="AA346" s="597"/>
    </row>
    <row r="347">
      <c r="A347" s="598">
        <v>40600.0</v>
      </c>
      <c r="B347" s="599" t="s">
        <v>6723</v>
      </c>
      <c r="C347" s="598">
        <v>40100.0</v>
      </c>
      <c r="D347" s="597" t="str">
        <f t="shared" si="1"/>
        <v>SNOMEDCT:297569008</v>
      </c>
      <c r="E347" s="600">
        <v>2.97569008E8</v>
      </c>
      <c r="F347" s="597"/>
      <c r="G347" s="597"/>
      <c r="H347" s="597"/>
      <c r="I347" s="597"/>
      <c r="J347" s="597"/>
      <c r="K347" s="597"/>
      <c r="L347" s="597"/>
      <c r="M347" s="597"/>
      <c r="N347" s="597"/>
      <c r="O347" s="597"/>
      <c r="P347" s="597"/>
      <c r="Q347" s="597"/>
      <c r="R347" s="597"/>
      <c r="S347" s="597"/>
      <c r="T347" s="597"/>
      <c r="U347" s="597"/>
      <c r="V347" s="597"/>
      <c r="W347" s="597"/>
      <c r="X347" s="597"/>
      <c r="Y347" s="597"/>
      <c r="Z347" s="597"/>
      <c r="AA347" s="597"/>
    </row>
    <row r="348">
      <c r="A348" s="598">
        <v>40700.0</v>
      </c>
      <c r="B348" s="599" t="s">
        <v>6724</v>
      </c>
      <c r="C348" s="598">
        <v>40100.0</v>
      </c>
      <c r="D348" s="597" t="str">
        <f t="shared" si="1"/>
        <v>SNOMEDCT:297570009</v>
      </c>
      <c r="E348" s="600">
        <v>2.97570009E8</v>
      </c>
      <c r="F348" s="597"/>
      <c r="G348" s="597"/>
      <c r="H348" s="597"/>
      <c r="I348" s="597"/>
      <c r="J348" s="597"/>
      <c r="K348" s="597"/>
      <c r="L348" s="597"/>
      <c r="M348" s="597"/>
      <c r="N348" s="597"/>
      <c r="O348" s="597"/>
      <c r="P348" s="597"/>
      <c r="Q348" s="597"/>
      <c r="R348" s="597"/>
      <c r="S348" s="597"/>
      <c r="T348" s="597"/>
      <c r="U348" s="597"/>
      <c r="V348" s="597"/>
      <c r="W348" s="597"/>
      <c r="X348" s="597"/>
      <c r="Y348" s="597"/>
      <c r="Z348" s="597"/>
      <c r="AA348" s="597"/>
    </row>
    <row r="349">
      <c r="A349" s="598">
        <v>40800.0</v>
      </c>
      <c r="B349" s="599" t="s">
        <v>6725</v>
      </c>
      <c r="C349" s="598">
        <v>40100.0</v>
      </c>
      <c r="D349" s="597" t="str">
        <f t="shared" si="1"/>
        <v>SNOMEDCT:297571008</v>
      </c>
      <c r="E349" s="600">
        <v>2.97571008E8</v>
      </c>
      <c r="F349" s="597"/>
      <c r="G349" s="597"/>
      <c r="H349" s="597"/>
      <c r="I349" s="597"/>
      <c r="J349" s="597"/>
      <c r="K349" s="597"/>
      <c r="L349" s="597"/>
      <c r="M349" s="597"/>
      <c r="N349" s="597"/>
      <c r="O349" s="597"/>
      <c r="P349" s="597"/>
      <c r="Q349" s="597"/>
      <c r="R349" s="597"/>
      <c r="S349" s="597"/>
      <c r="T349" s="597"/>
      <c r="U349" s="597"/>
      <c r="V349" s="597"/>
      <c r="W349" s="597"/>
      <c r="X349" s="597"/>
      <c r="Y349" s="597"/>
      <c r="Z349" s="597"/>
      <c r="AA349" s="597"/>
    </row>
    <row r="350">
      <c r="A350" s="598">
        <v>40900.0</v>
      </c>
      <c r="B350" s="599" t="s">
        <v>6726</v>
      </c>
      <c r="C350" s="598">
        <v>40100.0</v>
      </c>
      <c r="D350" s="597" t="str">
        <f t="shared" si="1"/>
        <v>SNOMEDCT:297572001</v>
      </c>
      <c r="E350" s="602">
        <v>2.97572001E8</v>
      </c>
      <c r="F350" s="597"/>
      <c r="G350" s="597"/>
      <c r="H350" s="597"/>
      <c r="I350" s="597"/>
      <c r="J350" s="597"/>
      <c r="K350" s="597"/>
      <c r="L350" s="597"/>
      <c r="M350" s="597"/>
      <c r="N350" s="597"/>
      <c r="O350" s="597"/>
      <c r="P350" s="597"/>
      <c r="Q350" s="597"/>
      <c r="R350" s="597"/>
      <c r="S350" s="597"/>
      <c r="T350" s="597"/>
      <c r="U350" s="597"/>
      <c r="V350" s="597"/>
      <c r="W350" s="597"/>
      <c r="X350" s="597"/>
      <c r="Y350" s="597"/>
      <c r="Z350" s="597"/>
      <c r="AA350" s="597"/>
    </row>
    <row r="351">
      <c r="A351" s="598">
        <v>41000.0</v>
      </c>
      <c r="B351" s="599" t="s">
        <v>6727</v>
      </c>
      <c r="C351" s="598">
        <v>40100.0</v>
      </c>
      <c r="D351" s="597" t="str">
        <f t="shared" si="1"/>
        <v>SNOMEDCT:297573006</v>
      </c>
      <c r="E351" s="602">
        <v>2.97573006E8</v>
      </c>
      <c r="F351" s="597"/>
      <c r="G351" s="597"/>
      <c r="H351" s="597"/>
      <c r="I351" s="597"/>
      <c r="J351" s="597"/>
      <c r="K351" s="597"/>
      <c r="L351" s="597"/>
      <c r="M351" s="597"/>
      <c r="N351" s="597"/>
      <c r="O351" s="597"/>
      <c r="P351" s="597"/>
      <c r="Q351" s="597"/>
      <c r="R351" s="597"/>
      <c r="S351" s="597"/>
      <c r="T351" s="597"/>
      <c r="U351" s="597"/>
      <c r="V351" s="597"/>
      <c r="W351" s="597"/>
      <c r="X351" s="597"/>
      <c r="Y351" s="597"/>
      <c r="Z351" s="597"/>
      <c r="AA351" s="597"/>
    </row>
    <row r="352">
      <c r="A352" s="598">
        <v>41100.0</v>
      </c>
      <c r="B352" s="599" t="s">
        <v>6728</v>
      </c>
      <c r="C352" s="598">
        <v>40100.0</v>
      </c>
      <c r="D352" s="597" t="str">
        <f t="shared" si="1"/>
        <v>SNOMEDCT:297574000</v>
      </c>
      <c r="E352" s="602">
        <v>2.97574E8</v>
      </c>
      <c r="F352" s="597"/>
      <c r="G352" s="597"/>
      <c r="H352" s="597"/>
      <c r="I352" s="597"/>
      <c r="J352" s="597"/>
      <c r="K352" s="597"/>
      <c r="L352" s="597"/>
      <c r="M352" s="597"/>
      <c r="N352" s="597"/>
      <c r="O352" s="597"/>
      <c r="P352" s="597"/>
      <c r="Q352" s="597"/>
      <c r="R352" s="597"/>
      <c r="S352" s="597"/>
      <c r="T352" s="597"/>
      <c r="U352" s="597"/>
      <c r="V352" s="597"/>
      <c r="W352" s="597"/>
      <c r="X352" s="597"/>
      <c r="Y352" s="597"/>
      <c r="Z352" s="597"/>
      <c r="AA352" s="597"/>
    </row>
    <row r="353">
      <c r="A353" s="598">
        <v>41200.0</v>
      </c>
      <c r="B353" s="599" t="s">
        <v>6729</v>
      </c>
      <c r="C353" s="598">
        <v>40100.0</v>
      </c>
      <c r="D353" s="597" t="str">
        <f t="shared" si="1"/>
        <v>SNOMEDCT:297575004</v>
      </c>
      <c r="E353" s="602">
        <v>2.97575004E8</v>
      </c>
      <c r="F353" s="597"/>
      <c r="G353" s="597"/>
      <c r="H353" s="597"/>
      <c r="I353" s="597"/>
      <c r="J353" s="597"/>
      <c r="K353" s="597"/>
      <c r="L353" s="597"/>
      <c r="M353" s="597"/>
      <c r="N353" s="597"/>
      <c r="O353" s="597"/>
      <c r="P353" s="597"/>
      <c r="Q353" s="597"/>
      <c r="R353" s="597"/>
      <c r="S353" s="597"/>
      <c r="T353" s="597"/>
      <c r="U353" s="597"/>
      <c r="V353" s="597"/>
      <c r="W353" s="597"/>
      <c r="X353" s="597"/>
      <c r="Y353" s="597"/>
      <c r="Z353" s="597"/>
      <c r="AA353" s="597"/>
    </row>
    <row r="354">
      <c r="A354" s="598">
        <v>41300.0</v>
      </c>
      <c r="B354" s="599" t="s">
        <v>6730</v>
      </c>
      <c r="C354" s="598">
        <v>40100.0</v>
      </c>
      <c r="D354" s="597" t="str">
        <f t="shared" si="1"/>
        <v>SNOMEDCT:297576003</v>
      </c>
      <c r="E354" s="602">
        <v>2.97576003E8</v>
      </c>
      <c r="F354" s="597"/>
      <c r="G354" s="597"/>
      <c r="H354" s="597"/>
      <c r="I354" s="597"/>
      <c r="J354" s="597"/>
      <c r="K354" s="597"/>
      <c r="L354" s="597"/>
      <c r="M354" s="597"/>
      <c r="N354" s="597"/>
      <c r="O354" s="597"/>
      <c r="P354" s="597"/>
      <c r="Q354" s="597"/>
      <c r="R354" s="597"/>
      <c r="S354" s="597"/>
      <c r="T354" s="597"/>
      <c r="U354" s="597"/>
      <c r="V354" s="597"/>
      <c r="W354" s="597"/>
      <c r="X354" s="597"/>
      <c r="Y354" s="597"/>
      <c r="Z354" s="597"/>
      <c r="AA354" s="597"/>
    </row>
    <row r="355">
      <c r="A355" s="598">
        <v>41400.0</v>
      </c>
      <c r="B355" s="599" t="s">
        <v>6731</v>
      </c>
      <c r="C355" s="598">
        <v>40100.0</v>
      </c>
      <c r="D355" s="597" t="str">
        <f t="shared" si="1"/>
        <v>SNOMEDCT:297577007</v>
      </c>
      <c r="E355" s="602">
        <v>2.97577007E8</v>
      </c>
      <c r="F355" s="597"/>
      <c r="G355" s="597"/>
      <c r="H355" s="597"/>
      <c r="I355" s="597"/>
      <c r="J355" s="597"/>
      <c r="K355" s="597"/>
      <c r="L355" s="597"/>
      <c r="M355" s="597"/>
      <c r="N355" s="597"/>
      <c r="O355" s="597"/>
      <c r="P355" s="597"/>
      <c r="Q355" s="597"/>
      <c r="R355" s="597"/>
      <c r="S355" s="597"/>
      <c r="T355" s="597"/>
      <c r="U355" s="597"/>
      <c r="V355" s="597"/>
      <c r="W355" s="597"/>
      <c r="X355" s="597"/>
      <c r="Y355" s="597"/>
      <c r="Z355" s="597"/>
      <c r="AA355" s="597"/>
    </row>
    <row r="356">
      <c r="A356" s="598">
        <v>41500.0</v>
      </c>
      <c r="B356" s="599" t="s">
        <v>6732</v>
      </c>
      <c r="C356" s="598">
        <v>40100.0</v>
      </c>
      <c r="D356" s="597" t="str">
        <f t="shared" si="1"/>
        <v>SNOMEDCT:297578002</v>
      </c>
      <c r="E356" s="602">
        <v>2.97578002E8</v>
      </c>
      <c r="F356" s="597"/>
      <c r="G356" s="597"/>
      <c r="H356" s="597"/>
      <c r="I356" s="597"/>
      <c r="J356" s="597"/>
      <c r="K356" s="597"/>
      <c r="L356" s="597"/>
      <c r="M356" s="597"/>
      <c r="N356" s="597"/>
      <c r="O356" s="597"/>
      <c r="P356" s="597"/>
      <c r="Q356" s="597"/>
      <c r="R356" s="597"/>
      <c r="S356" s="597"/>
      <c r="T356" s="597"/>
      <c r="U356" s="597"/>
      <c r="V356" s="597"/>
      <c r="W356" s="597"/>
      <c r="X356" s="597"/>
      <c r="Y356" s="597"/>
      <c r="Z356" s="597"/>
      <c r="AA356" s="597"/>
    </row>
    <row r="357">
      <c r="A357" s="598">
        <v>41600.0</v>
      </c>
      <c r="B357" s="599" t="s">
        <v>6733</v>
      </c>
      <c r="C357" s="598">
        <v>40100.0</v>
      </c>
      <c r="D357" s="597" t="str">
        <f t="shared" si="1"/>
        <v>SNOMEDCT:297579005</v>
      </c>
      <c r="E357" s="602">
        <v>2.97579005E8</v>
      </c>
      <c r="F357" s="597"/>
      <c r="G357" s="597"/>
      <c r="H357" s="597"/>
      <c r="I357" s="597"/>
      <c r="J357" s="597"/>
      <c r="K357" s="597"/>
      <c r="L357" s="597"/>
      <c r="M357" s="597"/>
      <c r="N357" s="597"/>
      <c r="O357" s="597"/>
      <c r="P357" s="597"/>
      <c r="Q357" s="597"/>
      <c r="R357" s="597"/>
      <c r="S357" s="597"/>
      <c r="T357" s="597"/>
      <c r="U357" s="597"/>
      <c r="V357" s="597"/>
      <c r="W357" s="597"/>
      <c r="X357" s="597"/>
      <c r="Y357" s="597"/>
      <c r="Z357" s="597"/>
      <c r="AA357" s="597"/>
    </row>
    <row r="358">
      <c r="A358" s="598">
        <v>41700.0</v>
      </c>
      <c r="B358" s="599" t="s">
        <v>6734</v>
      </c>
      <c r="C358" s="598">
        <v>40100.0</v>
      </c>
      <c r="D358" s="597" t="str">
        <f t="shared" si="1"/>
        <v>SNOMEDCT:297580008</v>
      </c>
      <c r="E358" s="602">
        <v>2.97580008E8</v>
      </c>
      <c r="F358" s="597"/>
      <c r="G358" s="597"/>
      <c r="H358" s="597"/>
      <c r="I358" s="597"/>
      <c r="J358" s="597"/>
      <c r="K358" s="597"/>
      <c r="L358" s="597"/>
      <c r="M358" s="597"/>
      <c r="N358" s="597"/>
      <c r="O358" s="597"/>
      <c r="P358" s="597"/>
      <c r="Q358" s="597"/>
      <c r="R358" s="597"/>
      <c r="S358" s="597"/>
      <c r="T358" s="597"/>
      <c r="U358" s="597"/>
      <c r="V358" s="597"/>
      <c r="W358" s="597"/>
      <c r="X358" s="597"/>
      <c r="Y358" s="597"/>
      <c r="Z358" s="597"/>
      <c r="AA358" s="597"/>
    </row>
    <row r="359">
      <c r="A359" s="598">
        <v>41800.0</v>
      </c>
      <c r="B359" s="599" t="s">
        <v>6735</v>
      </c>
      <c r="C359" s="598">
        <v>40100.0</v>
      </c>
      <c r="D359" s="597" t="str">
        <f t="shared" si="1"/>
        <v>SNOMEDCT:297581007</v>
      </c>
      <c r="E359" s="602">
        <v>2.97581007E8</v>
      </c>
      <c r="F359" s="597"/>
      <c r="G359" s="597"/>
      <c r="H359" s="597"/>
      <c r="I359" s="597"/>
      <c r="J359" s="597"/>
      <c r="K359" s="597"/>
      <c r="L359" s="597"/>
      <c r="M359" s="597"/>
      <c r="N359" s="597"/>
      <c r="O359" s="597"/>
      <c r="P359" s="597"/>
      <c r="Q359" s="597"/>
      <c r="R359" s="597"/>
      <c r="S359" s="597"/>
      <c r="T359" s="597"/>
      <c r="U359" s="597"/>
      <c r="V359" s="597"/>
      <c r="W359" s="597"/>
      <c r="X359" s="597"/>
      <c r="Y359" s="597"/>
      <c r="Z359" s="597"/>
      <c r="AA359" s="597"/>
    </row>
    <row r="360">
      <c r="A360" s="598">
        <v>41900.0</v>
      </c>
      <c r="B360" s="599" t="s">
        <v>6736</v>
      </c>
      <c r="C360" s="598">
        <v>40100.0</v>
      </c>
      <c r="D360" s="597" t="str">
        <f t="shared" si="1"/>
        <v>SNOMEDCT:297582000</v>
      </c>
      <c r="E360" s="602">
        <v>2.97582E8</v>
      </c>
      <c r="F360" s="597"/>
      <c r="G360" s="597"/>
      <c r="H360" s="597"/>
      <c r="I360" s="597"/>
      <c r="J360" s="597"/>
      <c r="K360" s="597"/>
      <c r="L360" s="597"/>
      <c r="M360" s="597"/>
      <c r="N360" s="597"/>
      <c r="O360" s="597"/>
      <c r="P360" s="597"/>
      <c r="Q360" s="597"/>
      <c r="R360" s="597"/>
      <c r="S360" s="597"/>
      <c r="T360" s="597"/>
      <c r="U360" s="597"/>
      <c r="V360" s="597"/>
      <c r="W360" s="597"/>
      <c r="X360" s="597"/>
      <c r="Y360" s="597"/>
      <c r="Z360" s="597"/>
      <c r="AA360" s="597"/>
    </row>
    <row r="361">
      <c r="A361" s="598">
        <v>42000.0</v>
      </c>
      <c r="B361" s="599" t="s">
        <v>6737</v>
      </c>
      <c r="C361" s="598">
        <v>40100.0</v>
      </c>
      <c r="D361" s="597" t="str">
        <f t="shared" si="1"/>
        <v>SNOMEDCT:297583005</v>
      </c>
      <c r="E361" s="602">
        <v>2.97583005E8</v>
      </c>
      <c r="F361" s="597"/>
      <c r="G361" s="597"/>
      <c r="H361" s="597"/>
      <c r="I361" s="597"/>
      <c r="J361" s="597"/>
      <c r="K361" s="597"/>
      <c r="L361" s="597"/>
      <c r="M361" s="597"/>
      <c r="N361" s="597"/>
      <c r="O361" s="597"/>
      <c r="P361" s="597"/>
      <c r="Q361" s="597"/>
      <c r="R361" s="597"/>
      <c r="S361" s="597"/>
      <c r="T361" s="597"/>
      <c r="U361" s="597"/>
      <c r="V361" s="597"/>
      <c r="W361" s="597"/>
      <c r="X361" s="597"/>
      <c r="Y361" s="597"/>
      <c r="Z361" s="597"/>
      <c r="AA361" s="597"/>
    </row>
    <row r="362">
      <c r="A362" s="598">
        <v>42100.0</v>
      </c>
      <c r="B362" s="599" t="s">
        <v>6738</v>
      </c>
      <c r="C362" s="598">
        <v>40100.0</v>
      </c>
      <c r="D362" s="597" t="str">
        <f t="shared" si="1"/>
        <v>SNOMEDCT:297584004</v>
      </c>
      <c r="E362" s="602">
        <v>2.97584004E8</v>
      </c>
      <c r="F362" s="597"/>
      <c r="G362" s="597"/>
      <c r="H362" s="597"/>
      <c r="I362" s="597"/>
      <c r="J362" s="597"/>
      <c r="K362" s="597"/>
      <c r="L362" s="597"/>
      <c r="M362" s="597"/>
      <c r="N362" s="597"/>
      <c r="O362" s="597"/>
      <c r="P362" s="597"/>
      <c r="Q362" s="597"/>
      <c r="R362" s="597"/>
      <c r="S362" s="597"/>
      <c r="T362" s="597"/>
      <c r="U362" s="597"/>
      <c r="V362" s="597"/>
      <c r="W362" s="597"/>
      <c r="X362" s="597"/>
      <c r="Y362" s="597"/>
      <c r="Z362" s="597"/>
      <c r="AA362" s="597"/>
    </row>
    <row r="363">
      <c r="A363" s="598">
        <v>42200.0</v>
      </c>
      <c r="B363" s="599" t="s">
        <v>6739</v>
      </c>
      <c r="C363" s="598">
        <v>40100.0</v>
      </c>
      <c r="D363" s="597" t="str">
        <f t="shared" si="1"/>
        <v>SNOMEDCT:297585003</v>
      </c>
      <c r="E363" s="602">
        <v>2.97585003E8</v>
      </c>
      <c r="F363" s="597"/>
      <c r="G363" s="597"/>
      <c r="H363" s="597"/>
      <c r="I363" s="597"/>
      <c r="J363" s="597"/>
      <c r="K363" s="597"/>
      <c r="L363" s="597"/>
      <c r="M363" s="597"/>
      <c r="N363" s="597"/>
      <c r="O363" s="597"/>
      <c r="P363" s="597"/>
      <c r="Q363" s="597"/>
      <c r="R363" s="597"/>
      <c r="S363" s="597"/>
      <c r="T363" s="597"/>
      <c r="U363" s="597"/>
      <c r="V363" s="597"/>
      <c r="W363" s="597"/>
      <c r="X363" s="597"/>
      <c r="Y363" s="597"/>
      <c r="Z363" s="597"/>
      <c r="AA363" s="597"/>
    </row>
    <row r="364">
      <c r="A364" s="598">
        <v>42300.0</v>
      </c>
      <c r="B364" s="599" t="s">
        <v>6740</v>
      </c>
      <c r="C364" s="598">
        <v>40100.0</v>
      </c>
      <c r="D364" s="597" t="str">
        <f t="shared" si="1"/>
        <v>SNOMEDCT:297586002</v>
      </c>
      <c r="E364" s="602">
        <v>2.97586002E8</v>
      </c>
      <c r="F364" s="597"/>
      <c r="G364" s="597"/>
      <c r="H364" s="597"/>
      <c r="I364" s="597"/>
      <c r="J364" s="597"/>
      <c r="K364" s="597"/>
      <c r="L364" s="597"/>
      <c r="M364" s="597"/>
      <c r="N364" s="597"/>
      <c r="O364" s="597"/>
      <c r="P364" s="597"/>
      <c r="Q364" s="597"/>
      <c r="R364" s="597"/>
      <c r="S364" s="597"/>
      <c r="T364" s="597"/>
      <c r="U364" s="597"/>
      <c r="V364" s="597"/>
      <c r="W364" s="597"/>
      <c r="X364" s="597"/>
      <c r="Y364" s="597"/>
      <c r="Z364" s="597"/>
      <c r="AA364" s="597"/>
    </row>
    <row r="365">
      <c r="A365" s="598">
        <v>42400.0</v>
      </c>
      <c r="B365" s="599" t="s">
        <v>6741</v>
      </c>
      <c r="C365" s="598">
        <v>40100.0</v>
      </c>
      <c r="D365" s="597" t="str">
        <f t="shared" si="1"/>
        <v>SNOMEDCT:446094006</v>
      </c>
      <c r="E365" s="602">
        <v>4.46094006E8</v>
      </c>
      <c r="F365" s="597"/>
      <c r="G365" s="597"/>
      <c r="H365" s="597"/>
      <c r="I365" s="597"/>
      <c r="J365" s="597"/>
      <c r="K365" s="597"/>
      <c r="L365" s="597"/>
      <c r="M365" s="597"/>
      <c r="N365" s="597"/>
      <c r="O365" s="597"/>
      <c r="P365" s="597"/>
      <c r="Q365" s="597"/>
      <c r="R365" s="597"/>
      <c r="S365" s="597"/>
      <c r="T365" s="597"/>
      <c r="U365" s="597"/>
      <c r="V365" s="597"/>
      <c r="W365" s="597"/>
      <c r="X365" s="597"/>
      <c r="Y365" s="597"/>
      <c r="Z365" s="597"/>
      <c r="AA365" s="597"/>
    </row>
    <row r="366">
      <c r="A366" s="598">
        <v>42500.0</v>
      </c>
      <c r="B366" s="599" t="s">
        <v>6742</v>
      </c>
      <c r="C366" s="598">
        <v>40100.0</v>
      </c>
      <c r="D366" s="597" t="str">
        <f t="shared" si="1"/>
        <v>SNOMEDCT:297587006</v>
      </c>
      <c r="E366" s="602">
        <v>2.97587006E8</v>
      </c>
      <c r="F366" s="597"/>
      <c r="G366" s="597"/>
      <c r="H366" s="597"/>
      <c r="I366" s="597"/>
      <c r="J366" s="597"/>
      <c r="K366" s="597"/>
      <c r="L366" s="597"/>
      <c r="M366" s="597"/>
      <c r="N366" s="597"/>
      <c r="O366" s="597"/>
      <c r="P366" s="597"/>
      <c r="Q366" s="597"/>
      <c r="R366" s="597"/>
      <c r="S366" s="597"/>
      <c r="T366" s="597"/>
      <c r="U366" s="597"/>
      <c r="V366" s="597"/>
      <c r="W366" s="597"/>
      <c r="X366" s="597"/>
      <c r="Y366" s="597"/>
      <c r="Z366" s="597"/>
      <c r="AA366" s="597"/>
    </row>
    <row r="367">
      <c r="A367" s="598">
        <v>42600.0</v>
      </c>
      <c r="B367" s="599" t="s">
        <v>6743</v>
      </c>
      <c r="C367" s="598">
        <v>39900.0</v>
      </c>
      <c r="D367" s="597" t="str">
        <f t="shared" si="1"/>
        <v>SNOMEDCT:297595005</v>
      </c>
      <c r="E367" s="600">
        <v>2.97595005E8</v>
      </c>
      <c r="F367" s="597"/>
      <c r="G367" s="597"/>
      <c r="H367" s="597"/>
      <c r="I367" s="597"/>
      <c r="J367" s="597"/>
      <c r="K367" s="597"/>
      <c r="L367" s="597"/>
      <c r="M367" s="597"/>
      <c r="N367" s="597"/>
      <c r="O367" s="597"/>
      <c r="P367" s="597"/>
      <c r="Q367" s="597"/>
      <c r="R367" s="597"/>
      <c r="S367" s="597"/>
      <c r="T367" s="597"/>
      <c r="U367" s="597"/>
      <c r="V367" s="597"/>
      <c r="W367" s="597"/>
      <c r="X367" s="597"/>
      <c r="Y367" s="597"/>
      <c r="Z367" s="597"/>
      <c r="AA367" s="597"/>
    </row>
    <row r="368">
      <c r="A368" s="598">
        <v>42700.0</v>
      </c>
      <c r="B368" s="599" t="s">
        <v>6744</v>
      </c>
      <c r="C368" s="598">
        <v>42600.0</v>
      </c>
      <c r="D368" s="597" t="str">
        <f t="shared" si="1"/>
        <v>SNOMEDCT:297596006</v>
      </c>
      <c r="E368" s="600">
        <v>2.97596006E8</v>
      </c>
      <c r="F368" s="597"/>
      <c r="G368" s="597"/>
      <c r="H368" s="597"/>
      <c r="I368" s="597"/>
      <c r="J368" s="597"/>
      <c r="K368" s="597"/>
      <c r="L368" s="597"/>
      <c r="M368" s="597"/>
      <c r="N368" s="597"/>
      <c r="O368" s="597"/>
      <c r="P368" s="597"/>
      <c r="Q368" s="597"/>
      <c r="R368" s="597"/>
      <c r="S368" s="597"/>
      <c r="T368" s="597"/>
      <c r="U368" s="597"/>
      <c r="V368" s="597"/>
      <c r="W368" s="597"/>
      <c r="X368" s="597"/>
      <c r="Y368" s="597"/>
      <c r="Z368" s="597"/>
      <c r="AA368" s="597"/>
    </row>
    <row r="369">
      <c r="A369" s="598">
        <v>42800.0</v>
      </c>
      <c r="B369" s="604" t="s">
        <v>6745</v>
      </c>
      <c r="C369" s="598">
        <v>42600.0</v>
      </c>
      <c r="D369" s="597" t="str">
        <f t="shared" si="1"/>
        <v>SNOMEDCT:297597002</v>
      </c>
      <c r="E369" s="602">
        <v>2.97597002E8</v>
      </c>
      <c r="F369" s="597"/>
      <c r="G369" s="597"/>
      <c r="H369" s="597"/>
      <c r="I369" s="597"/>
      <c r="J369" s="597"/>
      <c r="K369" s="597"/>
      <c r="L369" s="597"/>
      <c r="M369" s="597"/>
      <c r="N369" s="597"/>
      <c r="O369" s="597"/>
      <c r="P369" s="597"/>
      <c r="Q369" s="597"/>
      <c r="R369" s="597"/>
      <c r="S369" s="597"/>
      <c r="T369" s="597"/>
      <c r="U369" s="597"/>
      <c r="V369" s="597"/>
      <c r="W369" s="597"/>
      <c r="X369" s="597"/>
      <c r="Y369" s="597"/>
      <c r="Z369" s="597"/>
      <c r="AA369" s="597"/>
    </row>
    <row r="370">
      <c r="A370" s="598">
        <v>42900.0</v>
      </c>
      <c r="B370" s="599" t="s">
        <v>6746</v>
      </c>
      <c r="C370" s="598">
        <v>42600.0</v>
      </c>
      <c r="D370" s="597" t="str">
        <f t="shared" si="1"/>
        <v>SNOMEDCT:297598007</v>
      </c>
      <c r="E370" s="602">
        <v>2.97598007E8</v>
      </c>
      <c r="F370" s="597"/>
      <c r="G370" s="597"/>
      <c r="H370" s="597"/>
      <c r="I370" s="597"/>
      <c r="J370" s="597"/>
      <c r="K370" s="597"/>
      <c r="L370" s="597"/>
      <c r="M370" s="597"/>
      <c r="N370" s="597"/>
      <c r="O370" s="597"/>
      <c r="P370" s="597"/>
      <c r="Q370" s="597"/>
      <c r="R370" s="597"/>
      <c r="S370" s="597"/>
      <c r="T370" s="597"/>
      <c r="U370" s="597"/>
      <c r="V370" s="597"/>
      <c r="W370" s="597"/>
      <c r="X370" s="597"/>
      <c r="Y370" s="597"/>
      <c r="Z370" s="597"/>
      <c r="AA370" s="597"/>
    </row>
    <row r="371">
      <c r="A371" s="598">
        <v>43000.0</v>
      </c>
      <c r="B371" s="599" t="s">
        <v>6747</v>
      </c>
      <c r="C371" s="598">
        <v>42600.0</v>
      </c>
      <c r="D371" s="597" t="str">
        <f t="shared" si="1"/>
        <v>SNOMEDCT:297599004</v>
      </c>
      <c r="E371" s="602">
        <v>2.97599004E8</v>
      </c>
      <c r="F371" s="597"/>
      <c r="G371" s="597"/>
      <c r="H371" s="597"/>
      <c r="I371" s="597"/>
      <c r="J371" s="597"/>
      <c r="K371" s="597"/>
      <c r="L371" s="597"/>
      <c r="M371" s="597"/>
      <c r="N371" s="597"/>
      <c r="O371" s="597"/>
      <c r="P371" s="597"/>
      <c r="Q371" s="597"/>
      <c r="R371" s="597"/>
      <c r="S371" s="597"/>
      <c r="T371" s="597"/>
      <c r="U371" s="597"/>
      <c r="V371" s="597"/>
      <c r="W371" s="597"/>
      <c r="X371" s="597"/>
      <c r="Y371" s="597"/>
      <c r="Z371" s="597"/>
      <c r="AA371" s="597"/>
    </row>
    <row r="372">
      <c r="A372" s="598">
        <v>43100.0</v>
      </c>
      <c r="B372" s="599" t="s">
        <v>6748</v>
      </c>
      <c r="C372" s="598">
        <v>39900.0</v>
      </c>
      <c r="D372" s="597" t="str">
        <f t="shared" si="1"/>
        <v>SNOMEDCT:297588001</v>
      </c>
      <c r="E372" s="602">
        <v>2.97588001E8</v>
      </c>
      <c r="F372" s="597"/>
      <c r="G372" s="597"/>
      <c r="H372" s="597"/>
      <c r="I372" s="597"/>
      <c r="J372" s="597"/>
      <c r="K372" s="597"/>
      <c r="L372" s="597"/>
      <c r="M372" s="597"/>
      <c r="N372" s="597"/>
      <c r="O372" s="597"/>
      <c r="P372" s="597"/>
      <c r="Q372" s="597"/>
      <c r="R372" s="597"/>
      <c r="S372" s="597"/>
      <c r="T372" s="597"/>
      <c r="U372" s="597"/>
      <c r="V372" s="597"/>
      <c r="W372" s="597"/>
      <c r="X372" s="597"/>
      <c r="Y372" s="597"/>
      <c r="Z372" s="597"/>
      <c r="AA372" s="597"/>
    </row>
    <row r="373">
      <c r="A373" s="598">
        <v>43200.0</v>
      </c>
      <c r="B373" s="599" t="s">
        <v>6749</v>
      </c>
      <c r="C373" s="598">
        <v>43100.0</v>
      </c>
      <c r="D373" s="597" t="str">
        <f t="shared" si="1"/>
        <v>SNOMEDCT:297589009</v>
      </c>
      <c r="E373" s="602">
        <v>2.97589009E8</v>
      </c>
      <c r="F373" s="597"/>
      <c r="G373" s="597"/>
      <c r="H373" s="597"/>
      <c r="I373" s="597"/>
      <c r="J373" s="597"/>
      <c r="K373" s="597"/>
      <c r="L373" s="597"/>
      <c r="M373" s="597"/>
      <c r="N373" s="597"/>
      <c r="O373" s="597"/>
      <c r="P373" s="597"/>
      <c r="Q373" s="597"/>
      <c r="R373" s="597"/>
      <c r="S373" s="597"/>
      <c r="T373" s="597"/>
      <c r="U373" s="597"/>
      <c r="V373" s="597"/>
      <c r="W373" s="597"/>
      <c r="X373" s="597"/>
      <c r="Y373" s="597"/>
      <c r="Z373" s="597"/>
      <c r="AA373" s="597"/>
    </row>
    <row r="374">
      <c r="A374" s="598">
        <v>43300.0</v>
      </c>
      <c r="B374" s="599" t="s">
        <v>6750</v>
      </c>
      <c r="C374" s="598">
        <v>43100.0</v>
      </c>
      <c r="D374" s="597" t="str">
        <f t="shared" si="1"/>
        <v>SNOMEDCT:297590000</v>
      </c>
      <c r="E374" s="602">
        <v>2.9759E8</v>
      </c>
      <c r="F374" s="597"/>
      <c r="G374" s="597"/>
      <c r="H374" s="597"/>
      <c r="I374" s="597"/>
      <c r="J374" s="597"/>
      <c r="K374" s="597"/>
      <c r="L374" s="597"/>
      <c r="M374" s="597"/>
      <c r="N374" s="597"/>
      <c r="O374" s="597"/>
      <c r="P374" s="597"/>
      <c r="Q374" s="597"/>
      <c r="R374" s="597"/>
      <c r="S374" s="597"/>
      <c r="T374" s="597"/>
      <c r="U374" s="597"/>
      <c r="V374" s="597"/>
      <c r="W374" s="597"/>
      <c r="X374" s="597"/>
      <c r="Y374" s="597"/>
      <c r="Z374" s="597"/>
      <c r="AA374" s="597"/>
    </row>
    <row r="375">
      <c r="A375" s="598">
        <v>43400.0</v>
      </c>
      <c r="B375" s="599" t="s">
        <v>6751</v>
      </c>
      <c r="C375" s="598">
        <v>43100.0</v>
      </c>
      <c r="D375" s="597" t="str">
        <f t="shared" si="1"/>
        <v>SNOMEDCT:297591001</v>
      </c>
      <c r="E375" s="602">
        <v>2.97591001E8</v>
      </c>
      <c r="F375" s="597"/>
      <c r="G375" s="597"/>
      <c r="H375" s="597"/>
      <c r="I375" s="597"/>
      <c r="J375" s="597"/>
      <c r="K375" s="597"/>
      <c r="L375" s="597"/>
      <c r="M375" s="597"/>
      <c r="N375" s="597"/>
      <c r="O375" s="597"/>
      <c r="P375" s="597"/>
      <c r="Q375" s="597"/>
      <c r="R375" s="597"/>
      <c r="S375" s="597"/>
      <c r="T375" s="597"/>
      <c r="U375" s="597"/>
      <c r="V375" s="597"/>
      <c r="W375" s="597"/>
      <c r="X375" s="597"/>
      <c r="Y375" s="597"/>
      <c r="Z375" s="597"/>
      <c r="AA375" s="597"/>
    </row>
    <row r="376">
      <c r="A376" s="598">
        <v>43500.0</v>
      </c>
      <c r="B376" s="599" t="s">
        <v>6752</v>
      </c>
      <c r="C376" s="598">
        <v>43100.0</v>
      </c>
      <c r="D376" s="597" t="str">
        <f t="shared" si="1"/>
        <v>SNOMEDCT:297592008</v>
      </c>
      <c r="E376" s="602">
        <v>2.97592008E8</v>
      </c>
      <c r="F376" s="597"/>
      <c r="G376" s="597"/>
      <c r="H376" s="597"/>
      <c r="I376" s="597"/>
      <c r="J376" s="597"/>
      <c r="K376" s="597"/>
      <c r="L376" s="597"/>
      <c r="M376" s="597"/>
      <c r="N376" s="597"/>
      <c r="O376" s="597"/>
      <c r="P376" s="597"/>
      <c r="Q376" s="597"/>
      <c r="R376" s="597"/>
      <c r="S376" s="597"/>
      <c r="T376" s="597"/>
      <c r="U376" s="597"/>
      <c r="V376" s="597"/>
      <c r="W376" s="597"/>
      <c r="X376" s="597"/>
      <c r="Y376" s="597"/>
      <c r="Z376" s="597"/>
      <c r="AA376" s="597"/>
    </row>
    <row r="377">
      <c r="A377" s="598">
        <v>43600.0</v>
      </c>
      <c r="B377" s="599" t="s">
        <v>6753</v>
      </c>
      <c r="C377" s="598">
        <v>43100.0</v>
      </c>
      <c r="D377" s="597" t="str">
        <f t="shared" si="1"/>
        <v>SNOMEDCT:297593003</v>
      </c>
      <c r="E377" s="602">
        <v>2.97593003E8</v>
      </c>
      <c r="F377" s="597"/>
      <c r="G377" s="597"/>
      <c r="H377" s="597"/>
      <c r="I377" s="597"/>
      <c r="J377" s="597"/>
      <c r="K377" s="597"/>
      <c r="L377" s="597"/>
      <c r="M377" s="597"/>
      <c r="N377" s="597"/>
      <c r="O377" s="597"/>
      <c r="P377" s="597"/>
      <c r="Q377" s="597"/>
      <c r="R377" s="597"/>
      <c r="S377" s="597"/>
      <c r="T377" s="597"/>
      <c r="U377" s="597"/>
      <c r="V377" s="597"/>
      <c r="W377" s="597"/>
      <c r="X377" s="597"/>
      <c r="Y377" s="597"/>
      <c r="Z377" s="597"/>
      <c r="AA377" s="597"/>
    </row>
    <row r="378">
      <c r="A378" s="598">
        <v>43700.0</v>
      </c>
      <c r="B378" s="599" t="s">
        <v>6754</v>
      </c>
      <c r="C378" s="598">
        <v>43100.0</v>
      </c>
      <c r="D378" s="597" t="str">
        <f t="shared" si="1"/>
        <v>SNOMEDCT:297594009</v>
      </c>
      <c r="E378" s="602">
        <v>2.97594009E8</v>
      </c>
      <c r="F378" s="597"/>
      <c r="G378" s="597"/>
      <c r="H378" s="597"/>
      <c r="I378" s="597"/>
      <c r="J378" s="597"/>
      <c r="K378" s="597"/>
      <c r="L378" s="597"/>
      <c r="M378" s="597"/>
      <c r="N378" s="597"/>
      <c r="O378" s="597"/>
      <c r="P378" s="597"/>
      <c r="Q378" s="597"/>
      <c r="R378" s="597"/>
      <c r="S378" s="597"/>
      <c r="T378" s="597"/>
      <c r="U378" s="597"/>
      <c r="V378" s="597"/>
      <c r="W378" s="597"/>
      <c r="X378" s="597"/>
      <c r="Y378" s="597"/>
      <c r="Z378" s="597"/>
      <c r="AA378" s="597"/>
    </row>
    <row r="379">
      <c r="A379" s="598">
        <v>43800.0</v>
      </c>
      <c r="B379" s="599" t="s">
        <v>6755</v>
      </c>
      <c r="C379" s="598">
        <v>39900.0</v>
      </c>
      <c r="D379" s="597" t="str">
        <f t="shared" si="1"/>
        <v>SNOMEDCT:297600001</v>
      </c>
      <c r="E379" s="602">
        <v>2.97600001E8</v>
      </c>
      <c r="F379" s="597"/>
      <c r="G379" s="597"/>
      <c r="H379" s="597"/>
      <c r="I379" s="597"/>
      <c r="J379" s="597"/>
      <c r="K379" s="597"/>
      <c r="L379" s="597"/>
      <c r="M379" s="597"/>
      <c r="N379" s="597"/>
      <c r="O379" s="597"/>
      <c r="P379" s="597"/>
      <c r="Q379" s="597"/>
      <c r="R379" s="597"/>
      <c r="S379" s="597"/>
      <c r="T379" s="597"/>
      <c r="U379" s="597"/>
      <c r="V379" s="597"/>
      <c r="W379" s="597"/>
      <c r="X379" s="597"/>
      <c r="Y379" s="597"/>
      <c r="Z379" s="597"/>
      <c r="AA379" s="597"/>
    </row>
    <row r="380">
      <c r="A380" s="598">
        <v>43900.0</v>
      </c>
      <c r="B380" s="599" t="s">
        <v>6756</v>
      </c>
      <c r="C380" s="598">
        <v>43800.0</v>
      </c>
      <c r="D380" s="597" t="str">
        <f t="shared" si="1"/>
        <v>SNOMEDCT:297601002</v>
      </c>
      <c r="E380" s="602">
        <v>2.97601002E8</v>
      </c>
      <c r="F380" s="597"/>
      <c r="G380" s="597"/>
      <c r="H380" s="597"/>
      <c r="I380" s="597"/>
      <c r="J380" s="597"/>
      <c r="K380" s="597"/>
      <c r="L380" s="597"/>
      <c r="M380" s="597"/>
      <c r="N380" s="597"/>
      <c r="O380" s="597"/>
      <c r="P380" s="597"/>
      <c r="Q380" s="597"/>
      <c r="R380" s="597"/>
      <c r="S380" s="597"/>
      <c r="T380" s="597"/>
      <c r="U380" s="597"/>
      <c r="V380" s="597"/>
      <c r="W380" s="597"/>
      <c r="X380" s="597"/>
      <c r="Y380" s="597"/>
      <c r="Z380" s="597"/>
      <c r="AA380" s="597"/>
    </row>
    <row r="381">
      <c r="A381" s="598">
        <v>44000.0</v>
      </c>
      <c r="B381" s="599" t="s">
        <v>6757</v>
      </c>
      <c r="C381" s="598">
        <v>43800.0</v>
      </c>
      <c r="D381" s="597" t="str">
        <f t="shared" si="1"/>
        <v>SNOMEDCT:297602009</v>
      </c>
      <c r="E381" s="602">
        <v>2.97602009E8</v>
      </c>
      <c r="F381" s="597"/>
      <c r="G381" s="597"/>
      <c r="H381" s="597"/>
      <c r="I381" s="597"/>
      <c r="J381" s="597"/>
      <c r="K381" s="597"/>
      <c r="L381" s="597"/>
      <c r="M381" s="597"/>
      <c r="N381" s="597"/>
      <c r="O381" s="597"/>
      <c r="P381" s="597"/>
      <c r="Q381" s="597"/>
      <c r="R381" s="597"/>
      <c r="S381" s="597"/>
      <c r="T381" s="597"/>
      <c r="U381" s="597"/>
      <c r="V381" s="597"/>
      <c r="W381" s="597"/>
      <c r="X381" s="597"/>
      <c r="Y381" s="597"/>
      <c r="Z381" s="597"/>
      <c r="AA381" s="597"/>
    </row>
    <row r="382">
      <c r="A382" s="598">
        <v>44100.0</v>
      </c>
      <c r="B382" s="599" t="s">
        <v>6758</v>
      </c>
      <c r="C382" s="598">
        <v>43800.0</v>
      </c>
      <c r="D382" s="597" t="str">
        <f t="shared" si="1"/>
        <v>SNOMEDCT:297603004</v>
      </c>
      <c r="E382" s="602">
        <v>2.97603004E8</v>
      </c>
      <c r="F382" s="597"/>
      <c r="G382" s="597"/>
      <c r="H382" s="597"/>
      <c r="I382" s="597"/>
      <c r="J382" s="597"/>
      <c r="K382" s="597"/>
      <c r="L382" s="597"/>
      <c r="M382" s="597"/>
      <c r="N382" s="597"/>
      <c r="O382" s="597"/>
      <c r="P382" s="597"/>
      <c r="Q382" s="597"/>
      <c r="R382" s="597"/>
      <c r="S382" s="597"/>
      <c r="T382" s="597"/>
      <c r="U382" s="597"/>
      <c r="V382" s="597"/>
      <c r="W382" s="597"/>
      <c r="X382" s="597"/>
      <c r="Y382" s="597"/>
      <c r="Z382" s="597"/>
      <c r="AA382" s="597"/>
    </row>
    <row r="383">
      <c r="A383" s="598">
        <v>44200.0</v>
      </c>
      <c r="B383" s="599" t="s">
        <v>6759</v>
      </c>
      <c r="C383" s="598">
        <v>43800.0</v>
      </c>
      <c r="D383" s="597" t="str">
        <f t="shared" si="1"/>
        <v>SNOMEDCT:297604005</v>
      </c>
      <c r="E383" s="602">
        <v>2.97604005E8</v>
      </c>
      <c r="F383" s="597"/>
      <c r="G383" s="597"/>
      <c r="H383" s="597"/>
      <c r="I383" s="597"/>
      <c r="J383" s="597"/>
      <c r="K383" s="597"/>
      <c r="L383" s="597"/>
      <c r="M383" s="597"/>
      <c r="N383" s="597"/>
      <c r="O383" s="597"/>
      <c r="P383" s="597"/>
      <c r="Q383" s="597"/>
      <c r="R383" s="597"/>
      <c r="S383" s="597"/>
      <c r="T383" s="597"/>
      <c r="U383" s="597"/>
      <c r="V383" s="597"/>
      <c r="W383" s="597"/>
      <c r="X383" s="597"/>
      <c r="Y383" s="597"/>
      <c r="Z383" s="597"/>
      <c r="AA383" s="597"/>
    </row>
    <row r="384">
      <c r="A384" s="598">
        <v>44300.0</v>
      </c>
      <c r="B384" s="599" t="s">
        <v>6760</v>
      </c>
      <c r="C384" s="598">
        <v>43800.0</v>
      </c>
      <c r="D384" s="597" t="str">
        <f t="shared" si="1"/>
        <v>SNOMEDCT:297605006</v>
      </c>
      <c r="E384" s="602">
        <v>2.97605006E8</v>
      </c>
      <c r="F384" s="597"/>
      <c r="G384" s="597"/>
      <c r="H384" s="597"/>
      <c r="I384" s="597"/>
      <c r="J384" s="597"/>
      <c r="K384" s="597"/>
      <c r="L384" s="597"/>
      <c r="M384" s="597"/>
      <c r="N384" s="597"/>
      <c r="O384" s="597"/>
      <c r="P384" s="597"/>
      <c r="Q384" s="597"/>
      <c r="R384" s="597"/>
      <c r="S384" s="597"/>
      <c r="T384" s="597"/>
      <c r="U384" s="597"/>
      <c r="V384" s="597"/>
      <c r="W384" s="597"/>
      <c r="X384" s="597"/>
      <c r="Y384" s="597"/>
      <c r="Z384" s="597"/>
      <c r="AA384" s="597"/>
    </row>
    <row r="385">
      <c r="A385" s="598">
        <v>44400.0</v>
      </c>
      <c r="B385" s="599" t="s">
        <v>6761</v>
      </c>
      <c r="C385" s="598">
        <v>43800.0</v>
      </c>
      <c r="D385" s="597" t="str">
        <f t="shared" si="1"/>
        <v>SNOMEDCT:297606007</v>
      </c>
      <c r="E385" s="602">
        <v>2.97606007E8</v>
      </c>
      <c r="F385" s="597"/>
      <c r="G385" s="597"/>
      <c r="H385" s="597"/>
      <c r="I385" s="597"/>
      <c r="J385" s="597"/>
      <c r="K385" s="597"/>
      <c r="L385" s="597"/>
      <c r="M385" s="597"/>
      <c r="N385" s="597"/>
      <c r="O385" s="597"/>
      <c r="P385" s="597"/>
      <c r="Q385" s="597"/>
      <c r="R385" s="597"/>
      <c r="S385" s="597"/>
      <c r="T385" s="597"/>
      <c r="U385" s="597"/>
      <c r="V385" s="597"/>
      <c r="W385" s="597"/>
      <c r="X385" s="597"/>
      <c r="Y385" s="597"/>
      <c r="Z385" s="597"/>
      <c r="AA385" s="597"/>
    </row>
    <row r="386">
      <c r="A386" s="598">
        <v>44500.0</v>
      </c>
      <c r="B386" s="599" t="s">
        <v>6762</v>
      </c>
      <c r="C386" s="598">
        <v>43800.0</v>
      </c>
      <c r="D386" s="597" t="str">
        <f t="shared" si="1"/>
        <v>SNOMEDCT:297607003</v>
      </c>
      <c r="E386" s="602">
        <v>2.97607003E8</v>
      </c>
      <c r="F386" s="597"/>
      <c r="G386" s="597"/>
      <c r="H386" s="597"/>
      <c r="I386" s="597"/>
      <c r="J386" s="597"/>
      <c r="K386" s="597"/>
      <c r="L386" s="597"/>
      <c r="M386" s="597"/>
      <c r="N386" s="597"/>
      <c r="O386" s="597"/>
      <c r="P386" s="597"/>
      <c r="Q386" s="597"/>
      <c r="R386" s="597"/>
      <c r="S386" s="597"/>
      <c r="T386" s="597"/>
      <c r="U386" s="597"/>
      <c r="V386" s="597"/>
      <c r="W386" s="597"/>
      <c r="X386" s="597"/>
      <c r="Y386" s="597"/>
      <c r="Z386" s="597"/>
      <c r="AA386" s="597"/>
    </row>
    <row r="387">
      <c r="A387" s="598">
        <v>44600.0</v>
      </c>
      <c r="B387" s="599" t="s">
        <v>6763</v>
      </c>
      <c r="C387" s="598">
        <v>43800.0</v>
      </c>
      <c r="D387" s="597" t="str">
        <f t="shared" si="1"/>
        <v>SNOMEDCT:297608008</v>
      </c>
      <c r="E387" s="602">
        <v>2.97608008E8</v>
      </c>
      <c r="F387" s="597"/>
      <c r="G387" s="597"/>
      <c r="H387" s="597"/>
      <c r="I387" s="597"/>
      <c r="J387" s="597"/>
      <c r="K387" s="597"/>
      <c r="L387" s="597"/>
      <c r="M387" s="597"/>
      <c r="N387" s="597"/>
      <c r="O387" s="597"/>
      <c r="P387" s="597"/>
      <c r="Q387" s="597"/>
      <c r="R387" s="597"/>
      <c r="S387" s="597"/>
      <c r="T387" s="597"/>
      <c r="U387" s="597"/>
      <c r="V387" s="597"/>
      <c r="W387" s="597"/>
      <c r="X387" s="597"/>
      <c r="Y387" s="597"/>
      <c r="Z387" s="597"/>
      <c r="AA387" s="597"/>
    </row>
    <row r="388">
      <c r="A388" s="598">
        <v>44700.0</v>
      </c>
      <c r="B388" s="599" t="s">
        <v>6764</v>
      </c>
      <c r="C388" s="598">
        <v>43800.0</v>
      </c>
      <c r="D388" s="597" t="str">
        <f t="shared" si="1"/>
        <v>SNOMEDCT:297609000</v>
      </c>
      <c r="E388" s="602">
        <v>2.97609E8</v>
      </c>
      <c r="F388" s="597"/>
      <c r="G388" s="597"/>
      <c r="H388" s="597"/>
      <c r="I388" s="597"/>
      <c r="J388" s="597"/>
      <c r="K388" s="597"/>
      <c r="L388" s="597"/>
      <c r="M388" s="597"/>
      <c r="N388" s="597"/>
      <c r="O388" s="597"/>
      <c r="P388" s="597"/>
      <c r="Q388" s="597"/>
      <c r="R388" s="597"/>
      <c r="S388" s="597"/>
      <c r="T388" s="597"/>
      <c r="U388" s="597"/>
      <c r="V388" s="597"/>
      <c r="W388" s="597"/>
      <c r="X388" s="597"/>
      <c r="Y388" s="597"/>
      <c r="Z388" s="597"/>
      <c r="AA388" s="597"/>
    </row>
    <row r="389">
      <c r="A389" s="598">
        <v>44800.0</v>
      </c>
      <c r="B389" s="599" t="s">
        <v>6765</v>
      </c>
      <c r="C389" s="598">
        <v>43800.0</v>
      </c>
      <c r="D389" s="597" t="str">
        <f t="shared" si="1"/>
        <v>SNOMEDCT:297610005</v>
      </c>
      <c r="E389" s="602">
        <v>2.97610005E8</v>
      </c>
      <c r="F389" s="597"/>
      <c r="G389" s="597"/>
      <c r="H389" s="597"/>
      <c r="I389" s="597"/>
      <c r="J389" s="597"/>
      <c r="K389" s="597"/>
      <c r="L389" s="597"/>
      <c r="M389" s="597"/>
      <c r="N389" s="597"/>
      <c r="O389" s="597"/>
      <c r="P389" s="597"/>
      <c r="Q389" s="597"/>
      <c r="R389" s="597"/>
      <c r="S389" s="597"/>
      <c r="T389" s="597"/>
      <c r="U389" s="597"/>
      <c r="V389" s="597"/>
      <c r="W389" s="597"/>
      <c r="X389" s="597"/>
      <c r="Y389" s="597"/>
      <c r="Z389" s="597"/>
      <c r="AA389" s="597"/>
    </row>
    <row r="390">
      <c r="A390" s="598">
        <v>44900.0</v>
      </c>
      <c r="B390" s="599" t="s">
        <v>6766</v>
      </c>
      <c r="C390" s="598">
        <v>57600.0</v>
      </c>
      <c r="D390" s="597" t="str">
        <f t="shared" si="1"/>
        <v>SNOMEDCT:297663002</v>
      </c>
      <c r="E390" s="602">
        <v>2.97663002E8</v>
      </c>
      <c r="F390" s="597"/>
      <c r="G390" s="597"/>
      <c r="H390" s="597"/>
      <c r="I390" s="597"/>
      <c r="J390" s="597"/>
      <c r="K390" s="597"/>
      <c r="L390" s="597"/>
      <c r="M390" s="597"/>
      <c r="N390" s="597"/>
      <c r="O390" s="597"/>
      <c r="P390" s="597"/>
      <c r="Q390" s="597"/>
      <c r="R390" s="597"/>
      <c r="S390" s="597"/>
      <c r="T390" s="597"/>
      <c r="U390" s="597"/>
      <c r="V390" s="597"/>
      <c r="W390" s="597"/>
      <c r="X390" s="597"/>
      <c r="Y390" s="597"/>
      <c r="Z390" s="597"/>
      <c r="AA390" s="597"/>
    </row>
    <row r="391">
      <c r="A391" s="598">
        <v>45000.0</v>
      </c>
      <c r="B391" s="599" t="s">
        <v>6767</v>
      </c>
      <c r="C391" s="597"/>
      <c r="D391" s="597" t="str">
        <f t="shared" si="1"/>
        <v>SNOMEDCT:297664008</v>
      </c>
      <c r="E391" s="602">
        <v>2.97664008E8</v>
      </c>
      <c r="F391" s="597"/>
      <c r="G391" s="597"/>
      <c r="H391" s="597"/>
      <c r="I391" s="597"/>
      <c r="J391" s="597"/>
      <c r="K391" s="597"/>
      <c r="L391" s="597"/>
      <c r="M391" s="597"/>
      <c r="N391" s="597"/>
      <c r="O391" s="597"/>
      <c r="P391" s="597"/>
      <c r="Q391" s="597"/>
      <c r="R391" s="597"/>
      <c r="S391" s="597"/>
      <c r="T391" s="597"/>
      <c r="U391" s="597"/>
      <c r="V391" s="597"/>
      <c r="W391" s="597"/>
      <c r="X391" s="597"/>
      <c r="Y391" s="597"/>
      <c r="Z391" s="597"/>
      <c r="AA391" s="597"/>
    </row>
    <row r="392">
      <c r="A392" s="598">
        <v>45100.0</v>
      </c>
      <c r="B392" s="599" t="s">
        <v>6768</v>
      </c>
      <c r="C392" s="597"/>
      <c r="D392" s="597" t="str">
        <f t="shared" si="1"/>
        <v>SNOMEDCT:297611009</v>
      </c>
      <c r="E392" s="600">
        <v>2.97611009E8</v>
      </c>
      <c r="F392" s="597"/>
      <c r="G392" s="597"/>
      <c r="H392" s="597"/>
      <c r="I392" s="597"/>
      <c r="J392" s="597"/>
      <c r="K392" s="597"/>
      <c r="L392" s="597"/>
      <c r="M392" s="597"/>
      <c r="N392" s="597"/>
      <c r="O392" s="597"/>
      <c r="P392" s="597"/>
      <c r="Q392" s="597"/>
      <c r="R392" s="597"/>
      <c r="S392" s="597"/>
      <c r="T392" s="597"/>
      <c r="U392" s="597"/>
      <c r="V392" s="597"/>
      <c r="W392" s="597"/>
      <c r="X392" s="597"/>
      <c r="Y392" s="597"/>
      <c r="Z392" s="597"/>
      <c r="AA392" s="597"/>
    </row>
    <row r="393">
      <c r="A393" s="598">
        <v>45200.0</v>
      </c>
      <c r="B393" s="599" t="s">
        <v>6769</v>
      </c>
      <c r="C393" s="598">
        <v>45100.0</v>
      </c>
      <c r="D393" s="597" t="str">
        <f t="shared" si="1"/>
        <v>SNOMEDCT:297612002</v>
      </c>
      <c r="E393" s="600">
        <v>2.97612002E8</v>
      </c>
      <c r="F393" s="597"/>
      <c r="G393" s="597"/>
      <c r="H393" s="597"/>
      <c r="I393" s="597"/>
      <c r="J393" s="597"/>
      <c r="K393" s="597"/>
      <c r="L393" s="597"/>
      <c r="M393" s="597"/>
      <c r="N393" s="597"/>
      <c r="O393" s="597"/>
      <c r="P393" s="597"/>
      <c r="Q393" s="597"/>
      <c r="R393" s="597"/>
      <c r="S393" s="597"/>
      <c r="T393" s="597"/>
      <c r="U393" s="597"/>
      <c r="V393" s="597"/>
      <c r="W393" s="597"/>
      <c r="X393" s="597"/>
      <c r="Y393" s="597"/>
      <c r="Z393" s="597"/>
      <c r="AA393" s="597"/>
    </row>
    <row r="394">
      <c r="A394" s="598">
        <v>45300.0</v>
      </c>
      <c r="B394" s="599" t="s">
        <v>6770</v>
      </c>
      <c r="C394" s="598">
        <v>45100.0</v>
      </c>
      <c r="D394" s="597" t="str">
        <f t="shared" si="1"/>
        <v>SNOMEDCT:297613007</v>
      </c>
      <c r="E394" s="602">
        <v>2.97613007E8</v>
      </c>
      <c r="F394" s="597"/>
      <c r="G394" s="597"/>
      <c r="H394" s="597"/>
      <c r="I394" s="597"/>
      <c r="J394" s="597"/>
      <c r="K394" s="597"/>
      <c r="L394" s="597"/>
      <c r="M394" s="597"/>
      <c r="N394" s="597"/>
      <c r="O394" s="597"/>
      <c r="P394" s="597"/>
      <c r="Q394" s="597"/>
      <c r="R394" s="597"/>
      <c r="S394" s="597"/>
      <c r="T394" s="597"/>
      <c r="U394" s="597"/>
      <c r="V394" s="597"/>
      <c r="W394" s="597"/>
      <c r="X394" s="597"/>
      <c r="Y394" s="597"/>
      <c r="Z394" s="597"/>
      <c r="AA394" s="597"/>
    </row>
    <row r="395">
      <c r="A395" s="598">
        <v>45400.0</v>
      </c>
      <c r="B395" s="599" t="s">
        <v>6771</v>
      </c>
      <c r="C395" s="598">
        <v>45100.0</v>
      </c>
      <c r="D395" s="597" t="str">
        <f t="shared" si="1"/>
        <v>SNOMEDCT:297614001</v>
      </c>
      <c r="E395" s="600">
        <v>2.97614001E8</v>
      </c>
      <c r="F395" s="597"/>
      <c r="G395" s="597"/>
      <c r="H395" s="597"/>
      <c r="I395" s="597"/>
      <c r="J395" s="597"/>
      <c r="K395" s="597"/>
      <c r="L395" s="597"/>
      <c r="M395" s="597"/>
      <c r="N395" s="597"/>
      <c r="O395" s="597"/>
      <c r="P395" s="597"/>
      <c r="Q395" s="597"/>
      <c r="R395" s="597"/>
      <c r="S395" s="597"/>
      <c r="T395" s="597"/>
      <c r="U395" s="597"/>
      <c r="V395" s="597"/>
      <c r="W395" s="597"/>
      <c r="X395" s="597"/>
      <c r="Y395" s="597"/>
      <c r="Z395" s="597"/>
      <c r="AA395" s="597"/>
    </row>
    <row r="396">
      <c r="A396" s="598">
        <v>45500.0</v>
      </c>
      <c r="B396" s="599" t="s">
        <v>6772</v>
      </c>
      <c r="C396" s="598">
        <v>45400.0</v>
      </c>
      <c r="D396" s="597" t="str">
        <f t="shared" si="1"/>
        <v>SNOMEDCT:439314001</v>
      </c>
      <c r="E396" s="600">
        <v>4.39314001E8</v>
      </c>
      <c r="F396" s="597"/>
      <c r="G396" s="597"/>
      <c r="H396" s="597"/>
      <c r="I396" s="597"/>
      <c r="J396" s="597"/>
      <c r="K396" s="597"/>
      <c r="L396" s="597"/>
      <c r="M396" s="597"/>
      <c r="N396" s="597"/>
      <c r="O396" s="597"/>
      <c r="P396" s="597"/>
      <c r="Q396" s="597"/>
      <c r="R396" s="597"/>
      <c r="S396" s="597"/>
      <c r="T396" s="597"/>
      <c r="U396" s="597"/>
      <c r="V396" s="597"/>
      <c r="W396" s="597"/>
      <c r="X396" s="597"/>
      <c r="Y396" s="597"/>
      <c r="Z396" s="597"/>
      <c r="AA396" s="597"/>
    </row>
    <row r="397">
      <c r="A397" s="598">
        <v>45600.0</v>
      </c>
      <c r="B397" s="599" t="s">
        <v>6773</v>
      </c>
      <c r="C397" s="598">
        <v>45100.0</v>
      </c>
      <c r="D397" s="597" t="str">
        <f t="shared" si="1"/>
        <v>SNOMEDCT:297615000</v>
      </c>
      <c r="E397" s="602">
        <v>2.97615E8</v>
      </c>
      <c r="F397" s="597"/>
      <c r="G397" s="597"/>
      <c r="H397" s="597"/>
      <c r="I397" s="597"/>
      <c r="J397" s="597"/>
      <c r="K397" s="597"/>
      <c r="L397" s="597"/>
      <c r="M397" s="597"/>
      <c r="N397" s="597"/>
      <c r="O397" s="597"/>
      <c r="P397" s="597"/>
      <c r="Q397" s="597"/>
      <c r="R397" s="597"/>
      <c r="S397" s="597"/>
      <c r="T397" s="597"/>
      <c r="U397" s="597"/>
      <c r="V397" s="597"/>
      <c r="W397" s="597"/>
      <c r="X397" s="597"/>
      <c r="Y397" s="597"/>
      <c r="Z397" s="597"/>
      <c r="AA397" s="597"/>
    </row>
    <row r="398">
      <c r="A398" s="598">
        <v>45700.0</v>
      </c>
      <c r="B398" s="599" t="s">
        <v>6774</v>
      </c>
      <c r="C398" s="598">
        <v>45100.0</v>
      </c>
      <c r="D398" s="597" t="str">
        <f t="shared" si="1"/>
        <v>SNOMEDCT:297616004</v>
      </c>
      <c r="E398" s="602">
        <v>2.97616004E8</v>
      </c>
      <c r="F398" s="597"/>
      <c r="G398" s="597"/>
      <c r="H398" s="597"/>
      <c r="I398" s="597"/>
      <c r="J398" s="597"/>
      <c r="K398" s="597"/>
      <c r="L398" s="597"/>
      <c r="M398" s="597"/>
      <c r="N398" s="597"/>
      <c r="O398" s="597"/>
      <c r="P398" s="597"/>
      <c r="Q398" s="597"/>
      <c r="R398" s="597"/>
      <c r="S398" s="597"/>
      <c r="T398" s="597"/>
      <c r="U398" s="597"/>
      <c r="V398" s="597"/>
      <c r="W398" s="597"/>
      <c r="X398" s="597"/>
      <c r="Y398" s="597"/>
      <c r="Z398" s="597"/>
      <c r="AA398" s="597"/>
    </row>
    <row r="399">
      <c r="A399" s="598">
        <v>45800.0</v>
      </c>
      <c r="B399" s="599" t="s">
        <v>6775</v>
      </c>
      <c r="C399" s="598">
        <v>45100.0</v>
      </c>
      <c r="D399" s="597" t="str">
        <f t="shared" si="1"/>
        <v>SNOMEDCT:297617008</v>
      </c>
      <c r="E399" s="602">
        <v>2.97617008E8</v>
      </c>
      <c r="F399" s="597"/>
      <c r="G399" s="597"/>
      <c r="H399" s="597"/>
      <c r="I399" s="597"/>
      <c r="J399" s="597"/>
      <c r="K399" s="597"/>
      <c r="L399" s="597"/>
      <c r="M399" s="597"/>
      <c r="N399" s="597"/>
      <c r="O399" s="597"/>
      <c r="P399" s="597"/>
      <c r="Q399" s="597"/>
      <c r="R399" s="597"/>
      <c r="S399" s="597"/>
      <c r="T399" s="597"/>
      <c r="U399" s="597"/>
      <c r="V399" s="597"/>
      <c r="W399" s="597"/>
      <c r="X399" s="597"/>
      <c r="Y399" s="597"/>
      <c r="Z399" s="597"/>
      <c r="AA399" s="597"/>
    </row>
    <row r="400">
      <c r="A400" s="598">
        <v>45900.0</v>
      </c>
      <c r="B400" s="599" t="s">
        <v>6776</v>
      </c>
      <c r="C400" s="598">
        <v>45100.0</v>
      </c>
      <c r="D400" s="597" t="str">
        <f t="shared" si="1"/>
        <v>SNOMEDCT:297618003</v>
      </c>
      <c r="E400" s="602">
        <v>2.97618003E8</v>
      </c>
      <c r="F400" s="597"/>
      <c r="G400" s="597"/>
      <c r="H400" s="597"/>
      <c r="I400" s="597"/>
      <c r="J400" s="597"/>
      <c r="K400" s="597"/>
      <c r="L400" s="597"/>
      <c r="M400" s="597"/>
      <c r="N400" s="597"/>
      <c r="O400" s="597"/>
      <c r="P400" s="597"/>
      <c r="Q400" s="597"/>
      <c r="R400" s="597"/>
      <c r="S400" s="597"/>
      <c r="T400" s="597"/>
      <c r="U400" s="597"/>
      <c r="V400" s="597"/>
      <c r="W400" s="597"/>
      <c r="X400" s="597"/>
      <c r="Y400" s="597"/>
      <c r="Z400" s="597"/>
      <c r="AA400" s="597"/>
    </row>
    <row r="401">
      <c r="A401" s="598">
        <v>46000.0</v>
      </c>
      <c r="B401" s="599" t="s">
        <v>6777</v>
      </c>
      <c r="C401" s="598">
        <v>45100.0</v>
      </c>
      <c r="D401" s="597" t="str">
        <f t="shared" si="1"/>
        <v>SNOMEDCT:297619006</v>
      </c>
      <c r="E401" s="602">
        <v>2.97619006E8</v>
      </c>
      <c r="F401" s="597"/>
      <c r="G401" s="597"/>
      <c r="H401" s="597"/>
      <c r="I401" s="597"/>
      <c r="J401" s="597"/>
      <c r="K401" s="597"/>
      <c r="L401" s="597"/>
      <c r="M401" s="597"/>
      <c r="N401" s="597"/>
      <c r="O401" s="597"/>
      <c r="P401" s="597"/>
      <c r="Q401" s="597"/>
      <c r="R401" s="597"/>
      <c r="S401" s="597"/>
      <c r="T401" s="597"/>
      <c r="U401" s="597"/>
      <c r="V401" s="597"/>
      <c r="W401" s="597"/>
      <c r="X401" s="597"/>
      <c r="Y401" s="597"/>
      <c r="Z401" s="597"/>
      <c r="AA401" s="597"/>
    </row>
    <row r="402">
      <c r="A402" s="598">
        <v>46100.0</v>
      </c>
      <c r="B402" s="613" t="s">
        <v>6778</v>
      </c>
      <c r="C402" s="597"/>
      <c r="D402" s="597" t="str">
        <f t="shared" si="1"/>
        <v>SNOMEDCT:297665009</v>
      </c>
      <c r="E402" s="602">
        <v>2.97665009E8</v>
      </c>
      <c r="F402" s="597"/>
      <c r="G402" s="597"/>
      <c r="H402" s="597"/>
      <c r="I402" s="597"/>
      <c r="J402" s="597"/>
      <c r="K402" s="597"/>
      <c r="L402" s="597"/>
      <c r="M402" s="597"/>
      <c r="N402" s="597"/>
      <c r="O402" s="597"/>
      <c r="P402" s="597"/>
      <c r="Q402" s="597"/>
      <c r="R402" s="597"/>
      <c r="S402" s="597"/>
      <c r="T402" s="597"/>
      <c r="U402" s="597"/>
      <c r="V402" s="597"/>
      <c r="W402" s="597"/>
      <c r="X402" s="597"/>
      <c r="Y402" s="597"/>
      <c r="Z402" s="597"/>
      <c r="AA402" s="597"/>
    </row>
    <row r="403">
      <c r="A403" s="598">
        <v>46200.0</v>
      </c>
      <c r="B403" s="599" t="s">
        <v>6779</v>
      </c>
      <c r="C403" s="597"/>
      <c r="D403" s="597" t="str">
        <f t="shared" si="1"/>
        <v>SNOMEDCT:297620000</v>
      </c>
      <c r="E403" s="602">
        <v>2.9762E8</v>
      </c>
      <c r="F403" s="597"/>
      <c r="G403" s="597"/>
      <c r="H403" s="597"/>
      <c r="I403" s="597"/>
      <c r="J403" s="597"/>
      <c r="K403" s="597"/>
      <c r="L403" s="597"/>
      <c r="M403" s="597"/>
      <c r="N403" s="597"/>
      <c r="O403" s="597"/>
      <c r="P403" s="597"/>
      <c r="Q403" s="597"/>
      <c r="R403" s="597"/>
      <c r="S403" s="597"/>
      <c r="T403" s="597"/>
      <c r="U403" s="597"/>
      <c r="V403" s="597"/>
      <c r="W403" s="597"/>
      <c r="X403" s="597"/>
      <c r="Y403" s="597"/>
      <c r="Z403" s="597"/>
      <c r="AA403" s="597"/>
    </row>
    <row r="404">
      <c r="A404" s="598">
        <v>46300.0</v>
      </c>
      <c r="B404" s="599" t="s">
        <v>6780</v>
      </c>
      <c r="C404" s="598">
        <v>46200.0</v>
      </c>
      <c r="D404" s="597" t="str">
        <f t="shared" si="1"/>
        <v>SNOMEDCT:297621001</v>
      </c>
      <c r="E404" s="602">
        <v>2.97621001E8</v>
      </c>
      <c r="F404" s="597"/>
      <c r="G404" s="597"/>
      <c r="H404" s="597"/>
      <c r="I404" s="597"/>
      <c r="J404" s="597"/>
      <c r="K404" s="597"/>
      <c r="L404" s="597"/>
      <c r="M404" s="597"/>
      <c r="N404" s="597"/>
      <c r="O404" s="597"/>
      <c r="P404" s="597"/>
      <c r="Q404" s="597"/>
      <c r="R404" s="597"/>
      <c r="S404" s="597"/>
      <c r="T404" s="597"/>
      <c r="U404" s="597"/>
      <c r="V404" s="597"/>
      <c r="W404" s="597"/>
      <c r="X404" s="597"/>
      <c r="Y404" s="597"/>
      <c r="Z404" s="597"/>
      <c r="AA404" s="597"/>
    </row>
    <row r="405">
      <c r="A405" s="598">
        <v>46400.0</v>
      </c>
      <c r="B405" s="599" t="s">
        <v>6781</v>
      </c>
      <c r="C405" s="598">
        <v>46200.0</v>
      </c>
      <c r="D405" s="597" t="str">
        <f t="shared" si="1"/>
        <v>SNOMEDCT:297622008</v>
      </c>
      <c r="E405" s="602">
        <v>2.97622008E8</v>
      </c>
      <c r="F405" s="597"/>
      <c r="G405" s="597"/>
      <c r="H405" s="597"/>
      <c r="I405" s="597"/>
      <c r="J405" s="597"/>
      <c r="K405" s="597"/>
      <c r="L405" s="597"/>
      <c r="M405" s="597"/>
      <c r="N405" s="597"/>
      <c r="O405" s="597"/>
      <c r="P405" s="597"/>
      <c r="Q405" s="597"/>
      <c r="R405" s="597"/>
      <c r="S405" s="597"/>
      <c r="T405" s="597"/>
      <c r="U405" s="597"/>
      <c r="V405" s="597"/>
      <c r="W405" s="597"/>
      <c r="X405" s="597"/>
      <c r="Y405" s="597"/>
      <c r="Z405" s="597"/>
      <c r="AA405" s="597"/>
    </row>
    <row r="406">
      <c r="A406" s="598">
        <v>46500.0</v>
      </c>
      <c r="B406" s="599" t="s">
        <v>6782</v>
      </c>
      <c r="C406" s="598">
        <v>46200.0</v>
      </c>
      <c r="D406" s="597" t="str">
        <f t="shared" si="1"/>
        <v>SNOMEDCT:297623003</v>
      </c>
      <c r="E406" s="602">
        <v>2.97623003E8</v>
      </c>
      <c r="F406" s="597"/>
      <c r="G406" s="597"/>
      <c r="H406" s="597"/>
      <c r="I406" s="597"/>
      <c r="J406" s="597"/>
      <c r="K406" s="597"/>
      <c r="L406" s="597"/>
      <c r="M406" s="597"/>
      <c r="N406" s="597"/>
      <c r="O406" s="597"/>
      <c r="P406" s="597"/>
      <c r="Q406" s="597"/>
      <c r="R406" s="597"/>
      <c r="S406" s="597"/>
      <c r="T406" s="597"/>
      <c r="U406" s="597"/>
      <c r="V406" s="597"/>
      <c r="W406" s="597"/>
      <c r="X406" s="597"/>
      <c r="Y406" s="597"/>
      <c r="Z406" s="597"/>
      <c r="AA406" s="597"/>
    </row>
    <row r="407">
      <c r="A407" s="598">
        <v>46600.0</v>
      </c>
      <c r="B407" s="599" t="s">
        <v>6783</v>
      </c>
      <c r="C407" s="598">
        <v>46200.0</v>
      </c>
      <c r="D407" s="597" t="str">
        <f t="shared" si="1"/>
        <v>SNOMEDCT:297624009</v>
      </c>
      <c r="E407" s="602">
        <v>2.97624009E8</v>
      </c>
      <c r="F407" s="597"/>
      <c r="G407" s="597"/>
      <c r="H407" s="597"/>
      <c r="I407" s="597"/>
      <c r="J407" s="597"/>
      <c r="K407" s="597"/>
      <c r="L407" s="597"/>
      <c r="M407" s="597"/>
      <c r="N407" s="597"/>
      <c r="O407" s="597"/>
      <c r="P407" s="597"/>
      <c r="Q407" s="597"/>
      <c r="R407" s="597"/>
      <c r="S407" s="597"/>
      <c r="T407" s="597"/>
      <c r="U407" s="597"/>
      <c r="V407" s="597"/>
      <c r="W407" s="597"/>
      <c r="X407" s="597"/>
      <c r="Y407" s="597"/>
      <c r="Z407" s="597"/>
      <c r="AA407" s="597"/>
    </row>
    <row r="408">
      <c r="A408" s="598">
        <v>46700.0</v>
      </c>
      <c r="B408" s="599" t="s">
        <v>6784</v>
      </c>
      <c r="C408" s="598">
        <v>46200.0</v>
      </c>
      <c r="D408" s="597" t="str">
        <f t="shared" si="1"/>
        <v>SNOMEDCT:297625005</v>
      </c>
      <c r="E408" s="602">
        <v>2.97625005E8</v>
      </c>
      <c r="F408" s="597"/>
      <c r="G408" s="597"/>
      <c r="H408" s="597"/>
      <c r="I408" s="597"/>
      <c r="J408" s="597"/>
      <c r="K408" s="597"/>
      <c r="L408" s="597"/>
      <c r="M408" s="597"/>
      <c r="N408" s="597"/>
      <c r="O408" s="597"/>
      <c r="P408" s="597"/>
      <c r="Q408" s="597"/>
      <c r="R408" s="597"/>
      <c r="S408" s="597"/>
      <c r="T408" s="597"/>
      <c r="U408" s="597"/>
      <c r="V408" s="597"/>
      <c r="W408" s="597"/>
      <c r="X408" s="597"/>
      <c r="Y408" s="597"/>
      <c r="Z408" s="597"/>
      <c r="AA408" s="597"/>
    </row>
    <row r="409">
      <c r="A409" s="598">
        <v>46800.0</v>
      </c>
      <c r="B409" s="599" t="s">
        <v>6785</v>
      </c>
      <c r="C409" s="601"/>
      <c r="D409" s="597" t="str">
        <f t="shared" si="1"/>
        <v>SNOMEDCT:297741003</v>
      </c>
      <c r="E409" s="600">
        <v>2.97741003E8</v>
      </c>
      <c r="F409" s="597"/>
      <c r="G409" s="597"/>
      <c r="H409" s="597"/>
      <c r="I409" s="597"/>
      <c r="J409" s="597"/>
      <c r="K409" s="597"/>
      <c r="L409" s="597"/>
      <c r="M409" s="597"/>
      <c r="N409" s="597"/>
      <c r="O409" s="597"/>
      <c r="P409" s="597"/>
      <c r="Q409" s="597"/>
      <c r="R409" s="597"/>
      <c r="S409" s="597"/>
      <c r="T409" s="597"/>
      <c r="U409" s="597"/>
      <c r="V409" s="597"/>
      <c r="W409" s="597"/>
      <c r="X409" s="597"/>
      <c r="Y409" s="597"/>
      <c r="Z409" s="597"/>
      <c r="AA409" s="597"/>
    </row>
    <row r="410">
      <c r="A410" s="598">
        <v>46900.0</v>
      </c>
      <c r="B410" s="599" t="s">
        <v>6786</v>
      </c>
      <c r="C410" s="598">
        <v>46800.0</v>
      </c>
      <c r="D410" s="597" t="str">
        <f t="shared" si="1"/>
        <v>SNOMEDCT:297742005</v>
      </c>
      <c r="E410" s="600">
        <v>2.97742005E8</v>
      </c>
      <c r="F410" s="597"/>
      <c r="G410" s="597"/>
      <c r="H410" s="597"/>
      <c r="I410" s="597"/>
      <c r="J410" s="597"/>
      <c r="K410" s="597"/>
      <c r="L410" s="597"/>
      <c r="M410" s="597"/>
      <c r="N410" s="597"/>
      <c r="O410" s="597"/>
      <c r="P410" s="597"/>
      <c r="Q410" s="597"/>
      <c r="R410" s="597"/>
      <c r="S410" s="597"/>
      <c r="T410" s="597"/>
      <c r="U410" s="597"/>
      <c r="V410" s="597"/>
      <c r="W410" s="597"/>
      <c r="X410" s="597"/>
      <c r="Y410" s="597"/>
      <c r="Z410" s="597"/>
      <c r="AA410" s="597"/>
    </row>
    <row r="411">
      <c r="A411" s="598">
        <v>47000.0</v>
      </c>
      <c r="B411" s="599" t="s">
        <v>6787</v>
      </c>
      <c r="C411" s="598">
        <v>46900.0</v>
      </c>
      <c r="D411" s="597" t="str">
        <f t="shared" si="1"/>
        <v>SNOMEDCT:297743000</v>
      </c>
      <c r="E411" s="600">
        <v>2.97743E8</v>
      </c>
      <c r="F411" s="597"/>
      <c r="G411" s="597"/>
      <c r="H411" s="597"/>
      <c r="I411" s="597"/>
      <c r="J411" s="597"/>
      <c r="K411" s="597"/>
      <c r="L411" s="597"/>
      <c r="M411" s="597"/>
      <c r="N411" s="597"/>
      <c r="O411" s="597"/>
      <c r="P411" s="597"/>
      <c r="Q411" s="597"/>
      <c r="R411" s="597"/>
      <c r="S411" s="597"/>
      <c r="T411" s="597"/>
      <c r="U411" s="597"/>
      <c r="V411" s="597"/>
      <c r="W411" s="597"/>
      <c r="X411" s="597"/>
      <c r="Y411" s="597"/>
      <c r="Z411" s="597"/>
      <c r="AA411" s="597"/>
    </row>
    <row r="412">
      <c r="A412" s="598">
        <v>47100.0</v>
      </c>
      <c r="B412" s="599" t="s">
        <v>6788</v>
      </c>
      <c r="C412" s="598">
        <v>46900.0</v>
      </c>
      <c r="D412" s="597" t="str">
        <f t="shared" si="1"/>
        <v>SNOMEDCT:297744006</v>
      </c>
      <c r="E412" s="600">
        <v>2.97744006E8</v>
      </c>
      <c r="F412" s="597"/>
      <c r="G412" s="597"/>
      <c r="H412" s="597"/>
      <c r="I412" s="597"/>
      <c r="J412" s="597"/>
      <c r="K412" s="597"/>
      <c r="L412" s="597"/>
      <c r="M412" s="597"/>
      <c r="N412" s="597"/>
      <c r="O412" s="597"/>
      <c r="P412" s="597"/>
      <c r="Q412" s="597"/>
      <c r="R412" s="597"/>
      <c r="S412" s="597"/>
      <c r="T412" s="597"/>
      <c r="U412" s="597"/>
      <c r="V412" s="597"/>
      <c r="W412" s="597"/>
      <c r="X412" s="597"/>
      <c r="Y412" s="597"/>
      <c r="Z412" s="597"/>
      <c r="AA412" s="597"/>
    </row>
    <row r="413">
      <c r="A413" s="598">
        <v>47200.0</v>
      </c>
      <c r="B413" s="599" t="s">
        <v>6789</v>
      </c>
      <c r="C413" s="598">
        <v>46900.0</v>
      </c>
      <c r="D413" s="597" t="str">
        <f t="shared" si="1"/>
        <v>SNOMEDCT:297745007</v>
      </c>
      <c r="E413" s="600">
        <v>2.97745007E8</v>
      </c>
      <c r="F413" s="597"/>
      <c r="G413" s="597"/>
      <c r="H413" s="597"/>
      <c r="I413" s="597"/>
      <c r="J413" s="597"/>
      <c r="K413" s="597"/>
      <c r="L413" s="597"/>
      <c r="M413" s="597"/>
      <c r="N413" s="597"/>
      <c r="O413" s="597"/>
      <c r="P413" s="597"/>
      <c r="Q413" s="597"/>
      <c r="R413" s="597"/>
      <c r="S413" s="597"/>
      <c r="T413" s="597"/>
      <c r="U413" s="597"/>
      <c r="V413" s="597"/>
      <c r="W413" s="597"/>
      <c r="X413" s="597"/>
      <c r="Y413" s="597"/>
      <c r="Z413" s="597"/>
      <c r="AA413" s="597"/>
    </row>
    <row r="414">
      <c r="A414" s="598">
        <v>47300.0</v>
      </c>
      <c r="B414" s="599" t="s">
        <v>6790</v>
      </c>
      <c r="C414" s="598">
        <v>46900.0</v>
      </c>
      <c r="D414" s="597" t="str">
        <f t="shared" si="1"/>
        <v>SNOMEDCT:297746008</v>
      </c>
      <c r="E414" s="600">
        <v>2.97746008E8</v>
      </c>
      <c r="F414" s="597"/>
      <c r="G414" s="597"/>
      <c r="H414" s="597"/>
      <c r="I414" s="597"/>
      <c r="J414" s="597"/>
      <c r="K414" s="597"/>
      <c r="L414" s="597"/>
      <c r="M414" s="597"/>
      <c r="N414" s="597"/>
      <c r="O414" s="597"/>
      <c r="P414" s="597"/>
      <c r="Q414" s="597"/>
      <c r="R414" s="597"/>
      <c r="S414" s="597"/>
      <c r="T414" s="597"/>
      <c r="U414" s="597"/>
      <c r="V414" s="597"/>
      <c r="W414" s="597"/>
      <c r="X414" s="597"/>
      <c r="Y414" s="597"/>
      <c r="Z414" s="597"/>
      <c r="AA414" s="597"/>
    </row>
    <row r="415">
      <c r="A415" s="598">
        <v>47400.0</v>
      </c>
      <c r="B415" s="599" t="s">
        <v>6791</v>
      </c>
      <c r="C415" s="598">
        <v>46900.0</v>
      </c>
      <c r="D415" s="597" t="str">
        <f t="shared" si="1"/>
        <v>SNOMEDCT:297747004</v>
      </c>
      <c r="E415" s="600">
        <v>2.97747004E8</v>
      </c>
      <c r="F415" s="597"/>
      <c r="G415" s="597"/>
      <c r="H415" s="597"/>
      <c r="I415" s="597"/>
      <c r="J415" s="597"/>
      <c r="K415" s="597"/>
      <c r="L415" s="597"/>
      <c r="M415" s="597"/>
      <c r="N415" s="597"/>
      <c r="O415" s="597"/>
      <c r="P415" s="597"/>
      <c r="Q415" s="597"/>
      <c r="R415" s="597"/>
      <c r="S415" s="597"/>
      <c r="T415" s="597"/>
      <c r="U415" s="597"/>
      <c r="V415" s="597"/>
      <c r="W415" s="597"/>
      <c r="X415" s="597"/>
      <c r="Y415" s="597"/>
      <c r="Z415" s="597"/>
      <c r="AA415" s="597"/>
    </row>
    <row r="416">
      <c r="A416" s="598">
        <v>47500.0</v>
      </c>
      <c r="B416" s="599" t="s">
        <v>6792</v>
      </c>
      <c r="C416" s="598">
        <v>46900.0</v>
      </c>
      <c r="D416" s="597" t="str">
        <f t="shared" si="1"/>
        <v>SNOMEDCT:297748009</v>
      </c>
      <c r="E416" s="600">
        <v>2.97748009E8</v>
      </c>
      <c r="F416" s="597"/>
      <c r="G416" s="597"/>
      <c r="H416" s="597"/>
      <c r="I416" s="597"/>
      <c r="J416" s="597"/>
      <c r="K416" s="597"/>
      <c r="L416" s="597"/>
      <c r="M416" s="597"/>
      <c r="N416" s="597"/>
      <c r="O416" s="597"/>
      <c r="P416" s="597"/>
      <c r="Q416" s="597"/>
      <c r="R416" s="597"/>
      <c r="S416" s="597"/>
      <c r="T416" s="597"/>
      <c r="U416" s="597"/>
      <c r="V416" s="597"/>
      <c r="W416" s="597"/>
      <c r="X416" s="597"/>
      <c r="Y416" s="597"/>
      <c r="Z416" s="597"/>
      <c r="AA416" s="597"/>
    </row>
    <row r="417">
      <c r="A417" s="598">
        <v>47600.0</v>
      </c>
      <c r="B417" s="599" t="s">
        <v>6793</v>
      </c>
      <c r="C417" s="598">
        <v>46900.0</v>
      </c>
      <c r="D417" s="597" t="str">
        <f t="shared" si="1"/>
        <v>SNOMEDCT:733098008</v>
      </c>
      <c r="E417" s="602">
        <v>7.33098008E8</v>
      </c>
      <c r="F417" s="597"/>
      <c r="G417" s="597"/>
      <c r="H417" s="597"/>
      <c r="I417" s="597"/>
      <c r="J417" s="597"/>
      <c r="K417" s="597"/>
      <c r="L417" s="597"/>
      <c r="M417" s="597"/>
      <c r="N417" s="597"/>
      <c r="O417" s="597"/>
      <c r="P417" s="597"/>
      <c r="Q417" s="597"/>
      <c r="R417" s="597"/>
      <c r="S417" s="597"/>
      <c r="T417" s="597"/>
      <c r="U417" s="597"/>
      <c r="V417" s="597"/>
      <c r="W417" s="597"/>
      <c r="X417" s="597"/>
      <c r="Y417" s="597"/>
      <c r="Z417" s="597"/>
      <c r="AA417" s="597"/>
    </row>
    <row r="418">
      <c r="A418" s="598">
        <v>47700.0</v>
      </c>
      <c r="B418" s="599" t="s">
        <v>6794</v>
      </c>
      <c r="C418" s="598">
        <v>46900.0</v>
      </c>
      <c r="D418" s="597" t="str">
        <f t="shared" si="1"/>
        <v>SNOMEDCT:297749001</v>
      </c>
      <c r="E418" s="602">
        <v>2.97749001E8</v>
      </c>
      <c r="F418" s="597"/>
      <c r="G418" s="597"/>
      <c r="H418" s="597"/>
      <c r="I418" s="597"/>
      <c r="J418" s="597"/>
      <c r="K418" s="597"/>
      <c r="L418" s="597"/>
      <c r="M418" s="597"/>
      <c r="N418" s="597"/>
      <c r="O418" s="597"/>
      <c r="P418" s="597"/>
      <c r="Q418" s="597"/>
      <c r="R418" s="597"/>
      <c r="S418" s="597"/>
      <c r="T418" s="597"/>
      <c r="U418" s="597"/>
      <c r="V418" s="597"/>
      <c r="W418" s="597"/>
      <c r="X418" s="597"/>
      <c r="Y418" s="597"/>
      <c r="Z418" s="597"/>
      <c r="AA418" s="597"/>
    </row>
    <row r="419">
      <c r="A419" s="598">
        <v>47800.0</v>
      </c>
      <c r="B419" s="599" t="s">
        <v>6795</v>
      </c>
      <c r="C419" s="598">
        <v>46900.0</v>
      </c>
      <c r="D419" s="597" t="str">
        <f t="shared" si="1"/>
        <v>SNOMEDCT:297750001</v>
      </c>
      <c r="E419" s="602">
        <v>2.97750001E8</v>
      </c>
      <c r="F419" s="597"/>
      <c r="G419" s="597"/>
      <c r="H419" s="597"/>
      <c r="I419" s="597"/>
      <c r="J419" s="597"/>
      <c r="K419" s="597"/>
      <c r="L419" s="597"/>
      <c r="M419" s="597"/>
      <c r="N419" s="597"/>
      <c r="O419" s="597"/>
      <c r="P419" s="597"/>
      <c r="Q419" s="597"/>
      <c r="R419" s="597"/>
      <c r="S419" s="597"/>
      <c r="T419" s="597"/>
      <c r="U419" s="597"/>
      <c r="V419" s="597"/>
      <c r="W419" s="597"/>
      <c r="X419" s="597"/>
      <c r="Y419" s="597"/>
      <c r="Z419" s="597"/>
      <c r="AA419" s="597"/>
    </row>
    <row r="420">
      <c r="A420" s="598">
        <v>47900.0</v>
      </c>
      <c r="B420" s="599" t="s">
        <v>6796</v>
      </c>
      <c r="C420" s="598">
        <v>46900.0</v>
      </c>
      <c r="D420" s="597" t="str">
        <f t="shared" si="1"/>
        <v>SNOMEDCT:733077008</v>
      </c>
      <c r="E420" s="602">
        <v>7.33077008E8</v>
      </c>
      <c r="F420" s="597"/>
      <c r="G420" s="597"/>
      <c r="H420" s="597"/>
      <c r="I420" s="597"/>
      <c r="J420" s="597"/>
      <c r="K420" s="597"/>
      <c r="L420" s="597"/>
      <c r="M420" s="597"/>
      <c r="N420" s="597"/>
      <c r="O420" s="597"/>
      <c r="P420" s="597"/>
      <c r="Q420" s="597"/>
      <c r="R420" s="597"/>
      <c r="S420" s="597"/>
      <c r="T420" s="597"/>
      <c r="U420" s="597"/>
      <c r="V420" s="597"/>
      <c r="W420" s="597"/>
      <c r="X420" s="597"/>
      <c r="Y420" s="597"/>
      <c r="Z420" s="597"/>
      <c r="AA420" s="597"/>
    </row>
    <row r="421">
      <c r="A421" s="598">
        <v>48000.0</v>
      </c>
      <c r="B421" s="599" t="s">
        <v>6797</v>
      </c>
      <c r="C421" s="598">
        <v>46900.0</v>
      </c>
      <c r="D421" s="597" t="str">
        <f t="shared" si="1"/>
        <v>SNOMEDCT:733052007</v>
      </c>
      <c r="E421" s="602">
        <v>7.33052007E8</v>
      </c>
      <c r="F421" s="597"/>
      <c r="G421" s="597"/>
      <c r="H421" s="597"/>
      <c r="I421" s="597"/>
      <c r="J421" s="597"/>
      <c r="K421" s="597"/>
      <c r="L421" s="597"/>
      <c r="M421" s="597"/>
      <c r="N421" s="597"/>
      <c r="O421" s="597"/>
      <c r="P421" s="597"/>
      <c r="Q421" s="597"/>
      <c r="R421" s="597"/>
      <c r="S421" s="597"/>
      <c r="T421" s="597"/>
      <c r="U421" s="597"/>
      <c r="V421" s="597"/>
      <c r="W421" s="597"/>
      <c r="X421" s="597"/>
      <c r="Y421" s="597"/>
      <c r="Z421" s="597"/>
      <c r="AA421" s="597"/>
    </row>
    <row r="422">
      <c r="A422" s="598">
        <v>48100.0</v>
      </c>
      <c r="B422" s="599" t="s">
        <v>6798</v>
      </c>
      <c r="C422" s="598">
        <v>46900.0</v>
      </c>
      <c r="D422" s="597" t="str">
        <f t="shared" si="1"/>
        <v>SNOMEDCT:297752009</v>
      </c>
      <c r="E422" s="602">
        <v>2.97752009E8</v>
      </c>
      <c r="F422" s="597"/>
      <c r="G422" s="597"/>
      <c r="H422" s="597"/>
      <c r="I422" s="597"/>
      <c r="J422" s="597"/>
      <c r="K422" s="597"/>
      <c r="L422" s="597"/>
      <c r="M422" s="597"/>
      <c r="N422" s="597"/>
      <c r="O422" s="597"/>
      <c r="P422" s="597"/>
      <c r="Q422" s="597"/>
      <c r="R422" s="597"/>
      <c r="S422" s="597"/>
      <c r="T422" s="597"/>
      <c r="U422" s="597"/>
      <c r="V422" s="597"/>
      <c r="W422" s="597"/>
      <c r="X422" s="597"/>
      <c r="Y422" s="597"/>
      <c r="Z422" s="597"/>
      <c r="AA422" s="597"/>
    </row>
    <row r="423">
      <c r="A423" s="598">
        <v>48200.0</v>
      </c>
      <c r="B423" s="599" t="s">
        <v>6799</v>
      </c>
      <c r="C423" s="598">
        <v>46900.0</v>
      </c>
      <c r="D423" s="597" t="str">
        <f t="shared" si="1"/>
        <v>SNOMEDCT:297753004</v>
      </c>
      <c r="E423" s="602">
        <v>2.97753004E8</v>
      </c>
      <c r="F423" s="597"/>
      <c r="G423" s="597"/>
      <c r="H423" s="597"/>
      <c r="I423" s="597"/>
      <c r="J423" s="597"/>
      <c r="K423" s="597"/>
      <c r="L423" s="597"/>
      <c r="M423" s="597"/>
      <c r="N423" s="597"/>
      <c r="O423" s="597"/>
      <c r="P423" s="597"/>
      <c r="Q423" s="597"/>
      <c r="R423" s="597"/>
      <c r="S423" s="597"/>
      <c r="T423" s="597"/>
      <c r="U423" s="597"/>
      <c r="V423" s="597"/>
      <c r="W423" s="597"/>
      <c r="X423" s="597"/>
      <c r="Y423" s="597"/>
      <c r="Z423" s="597"/>
      <c r="AA423" s="597"/>
    </row>
    <row r="424">
      <c r="A424" s="598">
        <v>48300.0</v>
      </c>
      <c r="B424" s="599" t="s">
        <v>6800</v>
      </c>
      <c r="C424" s="598">
        <v>46800.0</v>
      </c>
      <c r="D424" s="597" t="str">
        <f t="shared" si="1"/>
        <v>SNOMEDCT:297754005</v>
      </c>
      <c r="E424" s="600">
        <v>2.97754005E8</v>
      </c>
      <c r="F424" s="597"/>
      <c r="G424" s="597"/>
      <c r="H424" s="597"/>
      <c r="I424" s="597"/>
      <c r="J424" s="597"/>
      <c r="K424" s="597"/>
      <c r="L424" s="597"/>
      <c r="M424" s="597"/>
      <c r="N424" s="597"/>
      <c r="O424" s="597"/>
      <c r="P424" s="597"/>
      <c r="Q424" s="597"/>
      <c r="R424" s="597"/>
      <c r="S424" s="597"/>
      <c r="T424" s="597"/>
      <c r="U424" s="597"/>
      <c r="V424" s="597"/>
      <c r="W424" s="597"/>
      <c r="X424" s="597"/>
      <c r="Y424" s="597"/>
      <c r="Z424" s="597"/>
      <c r="AA424" s="597"/>
    </row>
    <row r="425">
      <c r="A425" s="598">
        <v>48400.0</v>
      </c>
      <c r="B425" s="599" t="s">
        <v>6801</v>
      </c>
      <c r="C425" s="598">
        <v>48300.0</v>
      </c>
      <c r="D425" s="597" t="str">
        <f t="shared" si="1"/>
        <v>SNOMEDCT:297755006</v>
      </c>
      <c r="E425" s="600">
        <v>2.97755006E8</v>
      </c>
      <c r="F425" s="597"/>
      <c r="G425" s="597"/>
      <c r="H425" s="597"/>
      <c r="I425" s="597"/>
      <c r="J425" s="597"/>
      <c r="K425" s="597"/>
      <c r="L425" s="597"/>
      <c r="M425" s="597"/>
      <c r="N425" s="597"/>
      <c r="O425" s="597"/>
      <c r="P425" s="597"/>
      <c r="Q425" s="597"/>
      <c r="R425" s="597"/>
      <c r="S425" s="597"/>
      <c r="T425" s="597"/>
      <c r="U425" s="597"/>
      <c r="V425" s="597"/>
      <c r="W425" s="597"/>
      <c r="X425" s="597"/>
      <c r="Y425" s="597"/>
      <c r="Z425" s="597"/>
      <c r="AA425" s="597"/>
    </row>
    <row r="426">
      <c r="A426" s="598">
        <v>48500.0</v>
      </c>
      <c r="B426" s="599" t="s">
        <v>6802</v>
      </c>
      <c r="C426" s="598">
        <v>48300.0</v>
      </c>
      <c r="D426" s="597" t="str">
        <f t="shared" si="1"/>
        <v>SNOMEDCT:297756007</v>
      </c>
      <c r="E426" s="600">
        <v>2.97756007E8</v>
      </c>
      <c r="F426" s="597"/>
      <c r="G426" s="597"/>
      <c r="H426" s="597"/>
      <c r="I426" s="597"/>
      <c r="J426" s="597"/>
      <c r="K426" s="597"/>
      <c r="L426" s="597"/>
      <c r="M426" s="597"/>
      <c r="N426" s="597"/>
      <c r="O426" s="597"/>
      <c r="P426" s="597"/>
      <c r="Q426" s="597"/>
      <c r="R426" s="597"/>
      <c r="S426" s="597"/>
      <c r="T426" s="597"/>
      <c r="U426" s="597"/>
      <c r="V426" s="597"/>
      <c r="W426" s="597"/>
      <c r="X426" s="597"/>
      <c r="Y426" s="597"/>
      <c r="Z426" s="597"/>
      <c r="AA426" s="597"/>
    </row>
    <row r="427">
      <c r="A427" s="598">
        <v>48600.0</v>
      </c>
      <c r="B427" s="599" t="s">
        <v>6803</v>
      </c>
      <c r="C427" s="598">
        <v>48300.0</v>
      </c>
      <c r="D427" s="597" t="str">
        <f t="shared" si="1"/>
        <v>SNOMEDCT:297757003</v>
      </c>
      <c r="E427" s="600">
        <v>2.97757003E8</v>
      </c>
      <c r="F427" s="597"/>
      <c r="G427" s="597"/>
      <c r="H427" s="597"/>
      <c r="I427" s="597"/>
      <c r="J427" s="597"/>
      <c r="K427" s="597"/>
      <c r="L427" s="597"/>
      <c r="M427" s="597"/>
      <c r="N427" s="597"/>
      <c r="O427" s="597"/>
      <c r="P427" s="597"/>
      <c r="Q427" s="597"/>
      <c r="R427" s="597"/>
      <c r="S427" s="597"/>
      <c r="T427" s="597"/>
      <c r="U427" s="597"/>
      <c r="V427" s="597"/>
      <c r="W427" s="597"/>
      <c r="X427" s="597"/>
      <c r="Y427" s="597"/>
      <c r="Z427" s="597"/>
      <c r="AA427" s="597"/>
    </row>
    <row r="428">
      <c r="A428" s="598">
        <v>48700.0</v>
      </c>
      <c r="B428" s="599" t="s">
        <v>6804</v>
      </c>
      <c r="C428" s="598">
        <v>48300.0</v>
      </c>
      <c r="D428" s="597" t="str">
        <f t="shared" si="1"/>
        <v>SNOMEDCT:297758008</v>
      </c>
      <c r="E428" s="600">
        <v>2.97758008E8</v>
      </c>
      <c r="F428" s="597"/>
      <c r="G428" s="597"/>
      <c r="H428" s="597"/>
      <c r="I428" s="597"/>
      <c r="J428" s="597"/>
      <c r="K428" s="597"/>
      <c r="L428" s="597"/>
      <c r="M428" s="597"/>
      <c r="N428" s="597"/>
      <c r="O428" s="597"/>
      <c r="P428" s="597"/>
      <c r="Q428" s="597"/>
      <c r="R428" s="597"/>
      <c r="S428" s="597"/>
      <c r="T428" s="597"/>
      <c r="U428" s="597"/>
      <c r="V428" s="597"/>
      <c r="W428" s="597"/>
      <c r="X428" s="597"/>
      <c r="Y428" s="597"/>
      <c r="Z428" s="597"/>
      <c r="AA428" s="597"/>
    </row>
    <row r="429">
      <c r="A429" s="598">
        <v>48800.0</v>
      </c>
      <c r="B429" s="599" t="s">
        <v>6805</v>
      </c>
      <c r="C429" s="598">
        <v>48300.0</v>
      </c>
      <c r="D429" s="597" t="str">
        <f t="shared" si="1"/>
        <v>SNOMEDCT:297759000</v>
      </c>
      <c r="E429" s="602">
        <v>2.97759E8</v>
      </c>
      <c r="F429" s="597"/>
      <c r="G429" s="597"/>
      <c r="H429" s="597"/>
      <c r="I429" s="597"/>
      <c r="J429" s="597"/>
      <c r="K429" s="597"/>
      <c r="L429" s="597"/>
      <c r="M429" s="597"/>
      <c r="N429" s="597"/>
      <c r="O429" s="597"/>
      <c r="P429" s="597"/>
      <c r="Q429" s="597"/>
      <c r="R429" s="597"/>
      <c r="S429" s="597"/>
      <c r="T429" s="597"/>
      <c r="U429" s="597"/>
      <c r="V429" s="597"/>
      <c r="W429" s="597"/>
      <c r="X429" s="597"/>
      <c r="Y429" s="597"/>
      <c r="Z429" s="597"/>
      <c r="AA429" s="597"/>
    </row>
    <row r="430">
      <c r="A430" s="598">
        <v>48900.0</v>
      </c>
      <c r="B430" s="599" t="s">
        <v>6806</v>
      </c>
      <c r="C430" s="598">
        <v>46800.0</v>
      </c>
      <c r="D430" s="597" t="str">
        <f t="shared" si="1"/>
        <v>SNOMEDCT:297760005</v>
      </c>
      <c r="E430" s="600">
        <v>2.97760005E8</v>
      </c>
      <c r="F430" s="597"/>
      <c r="G430" s="597"/>
      <c r="H430" s="597"/>
      <c r="I430" s="597"/>
      <c r="J430" s="597"/>
      <c r="K430" s="597"/>
      <c r="L430" s="597"/>
      <c r="M430" s="597"/>
      <c r="N430" s="597"/>
      <c r="O430" s="597"/>
      <c r="P430" s="597"/>
      <c r="Q430" s="597"/>
      <c r="R430" s="597"/>
      <c r="S430" s="597"/>
      <c r="T430" s="597"/>
      <c r="U430" s="597"/>
      <c r="V430" s="597"/>
      <c r="W430" s="597"/>
      <c r="X430" s="597"/>
      <c r="Y430" s="597"/>
      <c r="Z430" s="597"/>
      <c r="AA430" s="597"/>
    </row>
    <row r="431">
      <c r="A431" s="598">
        <v>49000.0</v>
      </c>
      <c r="B431" s="599" t="s">
        <v>6807</v>
      </c>
      <c r="C431" s="598">
        <v>48900.0</v>
      </c>
      <c r="D431" s="597" t="str">
        <f t="shared" si="1"/>
        <v>SNOMEDCT:297761009</v>
      </c>
      <c r="E431" s="600">
        <v>2.97761009E8</v>
      </c>
      <c r="F431" s="597"/>
      <c r="G431" s="597"/>
      <c r="H431" s="597"/>
      <c r="I431" s="597"/>
      <c r="J431" s="597"/>
      <c r="K431" s="597"/>
      <c r="L431" s="597"/>
      <c r="M431" s="597"/>
      <c r="N431" s="597"/>
      <c r="O431" s="597"/>
      <c r="P431" s="597"/>
      <c r="Q431" s="597"/>
      <c r="R431" s="597"/>
      <c r="S431" s="597"/>
      <c r="T431" s="597"/>
      <c r="U431" s="597"/>
      <c r="V431" s="597"/>
      <c r="W431" s="597"/>
      <c r="X431" s="597"/>
      <c r="Y431" s="597"/>
      <c r="Z431" s="597"/>
      <c r="AA431" s="597"/>
    </row>
    <row r="432">
      <c r="A432" s="598">
        <v>49100.0</v>
      </c>
      <c r="B432" s="599" t="s">
        <v>6808</v>
      </c>
      <c r="C432" s="598">
        <v>48900.0</v>
      </c>
      <c r="D432" s="597" t="str">
        <f t="shared" si="1"/>
        <v>SNOMEDCT:297762002</v>
      </c>
      <c r="E432" s="602">
        <v>2.97762002E8</v>
      </c>
      <c r="F432" s="597"/>
      <c r="G432" s="597"/>
      <c r="H432" s="597"/>
      <c r="I432" s="597"/>
      <c r="J432" s="597"/>
      <c r="K432" s="597"/>
      <c r="L432" s="597"/>
      <c r="M432" s="597"/>
      <c r="N432" s="597"/>
      <c r="O432" s="597"/>
      <c r="P432" s="597"/>
      <c r="Q432" s="597"/>
      <c r="R432" s="597"/>
      <c r="S432" s="597"/>
      <c r="T432" s="597"/>
      <c r="U432" s="597"/>
      <c r="V432" s="597"/>
      <c r="W432" s="597"/>
      <c r="X432" s="597"/>
      <c r="Y432" s="597"/>
      <c r="Z432" s="597"/>
      <c r="AA432" s="597"/>
    </row>
    <row r="433">
      <c r="A433" s="598">
        <v>49200.0</v>
      </c>
      <c r="B433" s="599" t="s">
        <v>6809</v>
      </c>
      <c r="C433" s="598">
        <v>46800.0</v>
      </c>
      <c r="D433" s="597" t="str">
        <f t="shared" si="1"/>
        <v>SNOMEDCT:297763007</v>
      </c>
      <c r="E433" s="602">
        <v>2.97763007E8</v>
      </c>
      <c r="F433" s="597"/>
      <c r="G433" s="597"/>
      <c r="H433" s="597"/>
      <c r="I433" s="597"/>
      <c r="J433" s="597"/>
      <c r="K433" s="597"/>
      <c r="L433" s="597"/>
      <c r="M433" s="597"/>
      <c r="N433" s="597"/>
      <c r="O433" s="597"/>
      <c r="P433" s="597"/>
      <c r="Q433" s="597"/>
      <c r="R433" s="597"/>
      <c r="S433" s="597"/>
      <c r="T433" s="597"/>
      <c r="U433" s="597"/>
      <c r="V433" s="597"/>
      <c r="W433" s="597"/>
      <c r="X433" s="597"/>
      <c r="Y433" s="597"/>
      <c r="Z433" s="597"/>
      <c r="AA433" s="597"/>
    </row>
    <row r="434">
      <c r="A434" s="598">
        <v>49300.0</v>
      </c>
      <c r="B434" s="599" t="s">
        <v>6810</v>
      </c>
      <c r="C434" s="598">
        <v>46800.0</v>
      </c>
      <c r="D434" s="597" t="str">
        <f t="shared" si="1"/>
        <v>SNOMEDCT:297765000</v>
      </c>
      <c r="E434" s="600">
        <v>2.97765E8</v>
      </c>
      <c r="F434" s="597"/>
      <c r="G434" s="597"/>
      <c r="H434" s="597"/>
      <c r="I434" s="597"/>
      <c r="J434" s="597"/>
      <c r="K434" s="597"/>
      <c r="L434" s="597"/>
      <c r="M434" s="597"/>
      <c r="N434" s="597"/>
      <c r="O434" s="597"/>
      <c r="P434" s="597"/>
      <c r="Q434" s="597"/>
      <c r="R434" s="597"/>
      <c r="S434" s="597"/>
      <c r="T434" s="597"/>
      <c r="U434" s="597"/>
      <c r="V434" s="597"/>
      <c r="W434" s="597"/>
      <c r="X434" s="597"/>
      <c r="Y434" s="597"/>
      <c r="Z434" s="597"/>
      <c r="AA434" s="597"/>
    </row>
    <row r="435">
      <c r="A435" s="598">
        <v>49400.0</v>
      </c>
      <c r="B435" s="604" t="s">
        <v>6811</v>
      </c>
      <c r="C435" s="598">
        <v>49300.0</v>
      </c>
      <c r="D435" s="597" t="str">
        <f t="shared" si="1"/>
        <v>SNOMEDCT:733076004</v>
      </c>
      <c r="E435" s="600">
        <v>7.33076004E8</v>
      </c>
      <c r="F435" s="597"/>
      <c r="G435" s="597"/>
      <c r="H435" s="597"/>
      <c r="I435" s="597"/>
      <c r="J435" s="597"/>
      <c r="K435" s="597"/>
      <c r="L435" s="597"/>
      <c r="M435" s="597"/>
      <c r="N435" s="597"/>
      <c r="O435" s="597"/>
      <c r="P435" s="597"/>
      <c r="Q435" s="597"/>
      <c r="R435" s="597"/>
      <c r="S435" s="597"/>
      <c r="T435" s="597"/>
      <c r="U435" s="597"/>
      <c r="V435" s="597"/>
      <c r="W435" s="597"/>
      <c r="X435" s="597"/>
      <c r="Y435" s="597"/>
      <c r="Z435" s="597"/>
      <c r="AA435" s="597"/>
    </row>
    <row r="436">
      <c r="A436" s="598">
        <v>49500.0</v>
      </c>
      <c r="B436" s="599" t="s">
        <v>6812</v>
      </c>
      <c r="C436" s="598">
        <v>49300.0</v>
      </c>
      <c r="D436" s="597" t="str">
        <f t="shared" si="1"/>
        <v>SNOMEDCT:297766004</v>
      </c>
      <c r="E436" s="600">
        <v>2.97766004E8</v>
      </c>
      <c r="F436" s="597"/>
      <c r="G436" s="597"/>
      <c r="H436" s="597"/>
      <c r="I436" s="597"/>
      <c r="J436" s="597"/>
      <c r="K436" s="597"/>
      <c r="L436" s="597"/>
      <c r="M436" s="597"/>
      <c r="N436" s="597"/>
      <c r="O436" s="597"/>
      <c r="P436" s="597"/>
      <c r="Q436" s="597"/>
      <c r="R436" s="597"/>
      <c r="S436" s="597"/>
      <c r="T436" s="597"/>
      <c r="U436" s="597"/>
      <c r="V436" s="597"/>
      <c r="W436" s="597"/>
      <c r="X436" s="597"/>
      <c r="Y436" s="597"/>
      <c r="Z436" s="597"/>
      <c r="AA436" s="597"/>
    </row>
    <row r="437">
      <c r="A437" s="598">
        <v>49600.0</v>
      </c>
      <c r="B437" s="599" t="s">
        <v>6813</v>
      </c>
      <c r="C437" s="598">
        <v>46800.0</v>
      </c>
      <c r="D437" s="597" t="str">
        <f t="shared" si="1"/>
        <v>SNOMEDCT:297767008</v>
      </c>
      <c r="E437" s="602">
        <v>2.97767008E8</v>
      </c>
      <c r="F437" s="597"/>
      <c r="G437" s="597"/>
      <c r="H437" s="597"/>
      <c r="I437" s="597"/>
      <c r="J437" s="597"/>
      <c r="K437" s="597"/>
      <c r="L437" s="597"/>
      <c r="M437" s="597"/>
      <c r="N437" s="597"/>
      <c r="O437" s="597"/>
      <c r="P437" s="597"/>
      <c r="Q437" s="597"/>
      <c r="R437" s="597"/>
      <c r="S437" s="597"/>
      <c r="T437" s="597"/>
      <c r="U437" s="597"/>
      <c r="V437" s="597"/>
      <c r="W437" s="597"/>
      <c r="X437" s="597"/>
      <c r="Y437" s="597"/>
      <c r="Z437" s="597"/>
      <c r="AA437" s="597"/>
    </row>
    <row r="438">
      <c r="A438" s="598">
        <v>49700.0</v>
      </c>
      <c r="B438" s="599" t="s">
        <v>6814</v>
      </c>
      <c r="C438" s="598">
        <v>49300.0</v>
      </c>
      <c r="D438" s="597" t="str">
        <f t="shared" si="1"/>
        <v>SNOMEDCT:297768003</v>
      </c>
      <c r="E438" s="602">
        <v>2.97768003E8</v>
      </c>
      <c r="F438" s="597"/>
      <c r="G438" s="597"/>
      <c r="H438" s="597"/>
      <c r="I438" s="597"/>
      <c r="J438" s="597"/>
      <c r="K438" s="597"/>
      <c r="L438" s="597"/>
      <c r="M438" s="597"/>
      <c r="N438" s="597"/>
      <c r="O438" s="597"/>
      <c r="P438" s="597"/>
      <c r="Q438" s="597"/>
      <c r="R438" s="597"/>
      <c r="S438" s="597"/>
      <c r="T438" s="597"/>
      <c r="U438" s="597"/>
      <c r="V438" s="597"/>
      <c r="W438" s="597"/>
      <c r="X438" s="597"/>
      <c r="Y438" s="597"/>
      <c r="Z438" s="597"/>
      <c r="AA438" s="597"/>
    </row>
    <row r="439">
      <c r="A439" s="598">
        <v>49800.0</v>
      </c>
      <c r="B439" s="599" t="s">
        <v>6815</v>
      </c>
      <c r="C439" s="598">
        <v>49300.0</v>
      </c>
      <c r="D439" s="597" t="str">
        <f t="shared" si="1"/>
        <v>SNOMEDCT:297769006</v>
      </c>
      <c r="E439" s="602">
        <v>2.97769006E8</v>
      </c>
      <c r="F439" s="597"/>
      <c r="G439" s="597"/>
      <c r="H439" s="597"/>
      <c r="I439" s="597"/>
      <c r="J439" s="597"/>
      <c r="K439" s="597"/>
      <c r="L439" s="597"/>
      <c r="M439" s="597"/>
      <c r="N439" s="597"/>
      <c r="O439" s="597"/>
      <c r="P439" s="597"/>
      <c r="Q439" s="597"/>
      <c r="R439" s="597"/>
      <c r="S439" s="597"/>
      <c r="T439" s="597"/>
      <c r="U439" s="597"/>
      <c r="V439" s="597"/>
      <c r="W439" s="597"/>
      <c r="X439" s="597"/>
      <c r="Y439" s="597"/>
      <c r="Z439" s="597"/>
      <c r="AA439" s="597"/>
    </row>
    <row r="440">
      <c r="A440" s="598">
        <v>49900.0</v>
      </c>
      <c r="B440" s="599" t="s">
        <v>6816</v>
      </c>
      <c r="C440" s="598">
        <v>49300.0</v>
      </c>
      <c r="D440" s="597" t="str">
        <f t="shared" si="1"/>
        <v>SNOMEDCT:733099000</v>
      </c>
      <c r="E440" s="602">
        <v>7.33099E8</v>
      </c>
      <c r="F440" s="597"/>
      <c r="G440" s="597"/>
      <c r="H440" s="597"/>
      <c r="I440" s="597"/>
      <c r="J440" s="597"/>
      <c r="K440" s="597"/>
      <c r="L440" s="597"/>
      <c r="M440" s="597"/>
      <c r="N440" s="597"/>
      <c r="O440" s="597"/>
      <c r="P440" s="597"/>
      <c r="Q440" s="597"/>
      <c r="R440" s="597"/>
      <c r="S440" s="597"/>
      <c r="T440" s="597"/>
      <c r="U440" s="597"/>
      <c r="V440" s="597"/>
      <c r="W440" s="597"/>
      <c r="X440" s="597"/>
      <c r="Y440" s="597"/>
      <c r="Z440" s="597"/>
      <c r="AA440" s="597"/>
    </row>
    <row r="441">
      <c r="A441" s="598">
        <v>50000.0</v>
      </c>
      <c r="B441" s="599" t="s">
        <v>6817</v>
      </c>
      <c r="C441" s="598">
        <v>46800.0</v>
      </c>
      <c r="D441" s="597" t="str">
        <f t="shared" si="1"/>
        <v>SNOMEDCT:297770007</v>
      </c>
      <c r="E441" s="602">
        <v>2.97770007E8</v>
      </c>
      <c r="F441" s="597"/>
      <c r="G441" s="597"/>
      <c r="H441" s="597"/>
      <c r="I441" s="597"/>
      <c r="J441" s="597"/>
      <c r="K441" s="597"/>
      <c r="L441" s="597"/>
      <c r="M441" s="597"/>
      <c r="N441" s="597"/>
      <c r="O441" s="597"/>
      <c r="P441" s="597"/>
      <c r="Q441" s="597"/>
      <c r="R441" s="597"/>
      <c r="S441" s="597"/>
      <c r="T441" s="597"/>
      <c r="U441" s="597"/>
      <c r="V441" s="597"/>
      <c r="W441" s="597"/>
      <c r="X441" s="597"/>
      <c r="Y441" s="597"/>
      <c r="Z441" s="597"/>
      <c r="AA441" s="597"/>
    </row>
    <row r="442">
      <c r="A442" s="598">
        <v>50100.0</v>
      </c>
      <c r="B442" s="599" t="s">
        <v>6818</v>
      </c>
      <c r="C442" s="598">
        <v>46800.0</v>
      </c>
      <c r="D442" s="597" t="str">
        <f t="shared" si="1"/>
        <v>SNOMEDCT:297771006</v>
      </c>
      <c r="E442" s="600">
        <v>2.97771006E8</v>
      </c>
      <c r="F442" s="597"/>
      <c r="G442" s="597"/>
      <c r="H442" s="597"/>
      <c r="I442" s="597"/>
      <c r="J442" s="597"/>
      <c r="K442" s="597"/>
      <c r="L442" s="597"/>
      <c r="M442" s="597"/>
      <c r="N442" s="597"/>
      <c r="O442" s="597"/>
      <c r="P442" s="597"/>
      <c r="Q442" s="597"/>
      <c r="R442" s="597"/>
      <c r="S442" s="597"/>
      <c r="T442" s="597"/>
      <c r="U442" s="597"/>
      <c r="V442" s="597"/>
      <c r="W442" s="597"/>
      <c r="X442" s="597"/>
      <c r="Y442" s="597"/>
      <c r="Z442" s="597"/>
      <c r="AA442" s="597"/>
    </row>
    <row r="443">
      <c r="A443" s="598">
        <v>50200.0</v>
      </c>
      <c r="B443" s="599" t="s">
        <v>6819</v>
      </c>
      <c r="C443" s="598">
        <v>50100.0</v>
      </c>
      <c r="D443" s="597" t="str">
        <f t="shared" si="1"/>
        <v>SNOMEDCT:297772004</v>
      </c>
      <c r="E443" s="600">
        <v>2.97772004E8</v>
      </c>
      <c r="F443" s="597"/>
      <c r="G443" s="597"/>
      <c r="H443" s="597"/>
      <c r="I443" s="597"/>
      <c r="J443" s="597"/>
      <c r="K443" s="597"/>
      <c r="L443" s="597"/>
      <c r="M443" s="597"/>
      <c r="N443" s="597"/>
      <c r="O443" s="597"/>
      <c r="P443" s="597"/>
      <c r="Q443" s="597"/>
      <c r="R443" s="597"/>
      <c r="S443" s="597"/>
      <c r="T443" s="597"/>
      <c r="U443" s="597"/>
      <c r="V443" s="597"/>
      <c r="W443" s="597"/>
      <c r="X443" s="597"/>
      <c r="Y443" s="597"/>
      <c r="Z443" s="597"/>
      <c r="AA443" s="597"/>
    </row>
    <row r="444">
      <c r="A444" s="598">
        <v>50300.0</v>
      </c>
      <c r="B444" s="599" t="s">
        <v>6820</v>
      </c>
      <c r="C444" s="598">
        <v>50100.0</v>
      </c>
      <c r="D444" s="597" t="str">
        <f t="shared" si="1"/>
        <v>SNOMEDCT:297773009</v>
      </c>
      <c r="E444" s="600">
        <v>2.97773009E8</v>
      </c>
      <c r="F444" s="597"/>
      <c r="G444" s="597"/>
      <c r="H444" s="597"/>
      <c r="I444" s="597"/>
      <c r="J444" s="597"/>
      <c r="K444" s="597"/>
      <c r="L444" s="597"/>
      <c r="M444" s="597"/>
      <c r="N444" s="597"/>
      <c r="O444" s="597"/>
      <c r="P444" s="597"/>
      <c r="Q444" s="597"/>
      <c r="R444" s="597"/>
      <c r="S444" s="597"/>
      <c r="T444" s="597"/>
      <c r="U444" s="597"/>
      <c r="V444" s="597"/>
      <c r="W444" s="597"/>
      <c r="X444" s="597"/>
      <c r="Y444" s="597"/>
      <c r="Z444" s="597"/>
      <c r="AA444" s="597"/>
    </row>
    <row r="445">
      <c r="A445" s="598">
        <v>50400.0</v>
      </c>
      <c r="B445" s="599" t="s">
        <v>6821</v>
      </c>
      <c r="C445" s="598">
        <v>50100.0</v>
      </c>
      <c r="D445" s="597" t="str">
        <f t="shared" si="1"/>
        <v>SNOMEDCT:297774003</v>
      </c>
      <c r="E445" s="600">
        <v>2.97774003E8</v>
      </c>
      <c r="F445" s="597"/>
      <c r="G445" s="597"/>
      <c r="H445" s="597"/>
      <c r="I445" s="597"/>
      <c r="J445" s="597"/>
      <c r="K445" s="597"/>
      <c r="L445" s="597"/>
      <c r="M445" s="597"/>
      <c r="N445" s="597"/>
      <c r="O445" s="597"/>
      <c r="P445" s="597"/>
      <c r="Q445" s="597"/>
      <c r="R445" s="597"/>
      <c r="S445" s="597"/>
      <c r="T445" s="597"/>
      <c r="U445" s="597"/>
      <c r="V445" s="597"/>
      <c r="W445" s="597"/>
      <c r="X445" s="597"/>
      <c r="Y445" s="597"/>
      <c r="Z445" s="597"/>
      <c r="AA445" s="597"/>
    </row>
    <row r="446">
      <c r="A446" s="598">
        <v>50500.0</v>
      </c>
      <c r="B446" s="599" t="s">
        <v>6822</v>
      </c>
      <c r="C446" s="598">
        <v>50100.0</v>
      </c>
      <c r="D446" s="597" t="str">
        <f t="shared" si="1"/>
        <v>SNOMEDCT:297775002</v>
      </c>
      <c r="E446" s="602">
        <v>2.97775002E8</v>
      </c>
      <c r="F446" s="597"/>
      <c r="G446" s="597"/>
      <c r="H446" s="597"/>
      <c r="I446" s="597"/>
      <c r="J446" s="597"/>
      <c r="K446" s="597"/>
      <c r="L446" s="597"/>
      <c r="M446" s="597"/>
      <c r="N446" s="597"/>
      <c r="O446" s="597"/>
      <c r="P446" s="597"/>
      <c r="Q446" s="597"/>
      <c r="R446" s="597"/>
      <c r="S446" s="597"/>
      <c r="T446" s="597"/>
      <c r="U446" s="597"/>
      <c r="V446" s="597"/>
      <c r="W446" s="597"/>
      <c r="X446" s="597"/>
      <c r="Y446" s="597"/>
      <c r="Z446" s="597"/>
      <c r="AA446" s="597"/>
    </row>
    <row r="447">
      <c r="A447" s="598">
        <v>50600.0</v>
      </c>
      <c r="B447" s="599" t="s">
        <v>6823</v>
      </c>
      <c r="C447" s="598">
        <v>50100.0</v>
      </c>
      <c r="D447" s="597" t="str">
        <f t="shared" si="1"/>
        <v>SNOMEDCT:297776001</v>
      </c>
      <c r="E447" s="602">
        <v>2.97776001E8</v>
      </c>
      <c r="F447" s="597"/>
      <c r="G447" s="597"/>
      <c r="H447" s="597"/>
      <c r="I447" s="597"/>
      <c r="J447" s="597"/>
      <c r="K447" s="597"/>
      <c r="L447" s="597"/>
      <c r="M447" s="597"/>
      <c r="N447" s="597"/>
      <c r="O447" s="597"/>
      <c r="P447" s="597"/>
      <c r="Q447" s="597"/>
      <c r="R447" s="597"/>
      <c r="S447" s="597"/>
      <c r="T447" s="597"/>
      <c r="U447" s="597"/>
      <c r="V447" s="597"/>
      <c r="W447" s="597"/>
      <c r="X447" s="597"/>
      <c r="Y447" s="597"/>
      <c r="Z447" s="597"/>
      <c r="AA447" s="597"/>
    </row>
    <row r="448">
      <c r="A448" s="598">
        <v>50700.0</v>
      </c>
      <c r="B448" s="599" t="s">
        <v>6824</v>
      </c>
      <c r="C448" s="598">
        <v>50100.0</v>
      </c>
      <c r="D448" s="597" t="str">
        <f t="shared" si="1"/>
        <v>SNOMEDCT:297777005</v>
      </c>
      <c r="E448" s="602">
        <v>2.97777005E8</v>
      </c>
      <c r="F448" s="597"/>
      <c r="G448" s="597"/>
      <c r="H448" s="597"/>
      <c r="I448" s="597"/>
      <c r="J448" s="597"/>
      <c r="K448" s="597"/>
      <c r="L448" s="597"/>
      <c r="M448" s="597"/>
      <c r="N448" s="597"/>
      <c r="O448" s="597"/>
      <c r="P448" s="597"/>
      <c r="Q448" s="597"/>
      <c r="R448" s="597"/>
      <c r="S448" s="597"/>
      <c r="T448" s="597"/>
      <c r="U448" s="597"/>
      <c r="V448" s="597"/>
      <c r="W448" s="597"/>
      <c r="X448" s="597"/>
      <c r="Y448" s="597"/>
      <c r="Z448" s="597"/>
      <c r="AA448" s="597"/>
    </row>
    <row r="449">
      <c r="A449" s="598">
        <v>50800.0</v>
      </c>
      <c r="B449" s="604" t="s">
        <v>6825</v>
      </c>
      <c r="C449" s="598">
        <v>50100.0</v>
      </c>
      <c r="D449" s="597" t="str">
        <f t="shared" si="1"/>
        <v>SNOMEDCT:297778000</v>
      </c>
      <c r="E449" s="602">
        <v>2.97778E8</v>
      </c>
      <c r="F449" s="597"/>
      <c r="G449" s="597"/>
      <c r="H449" s="597"/>
      <c r="I449" s="597"/>
      <c r="J449" s="597"/>
      <c r="K449" s="597"/>
      <c r="L449" s="597"/>
      <c r="M449" s="597"/>
      <c r="N449" s="597"/>
      <c r="O449" s="597"/>
      <c r="P449" s="597"/>
      <c r="Q449" s="597"/>
      <c r="R449" s="597"/>
      <c r="S449" s="597"/>
      <c r="T449" s="597"/>
      <c r="U449" s="597"/>
      <c r="V449" s="597"/>
      <c r="W449" s="597"/>
      <c r="X449" s="597"/>
      <c r="Y449" s="597"/>
      <c r="Z449" s="597"/>
      <c r="AA449" s="597"/>
    </row>
    <row r="450">
      <c r="A450" s="598">
        <v>50900.0</v>
      </c>
      <c r="B450" s="599" t="s">
        <v>6826</v>
      </c>
      <c r="C450" s="598">
        <v>50100.0</v>
      </c>
      <c r="D450" s="597" t="str">
        <f t="shared" si="1"/>
        <v>SNOMEDCT:297779008</v>
      </c>
      <c r="E450" s="602">
        <v>2.97779008E8</v>
      </c>
      <c r="F450" s="597"/>
      <c r="G450" s="597"/>
      <c r="H450" s="597"/>
      <c r="I450" s="597"/>
      <c r="J450" s="597"/>
      <c r="K450" s="597"/>
      <c r="L450" s="597"/>
      <c r="M450" s="597"/>
      <c r="N450" s="597"/>
      <c r="O450" s="597"/>
      <c r="P450" s="597"/>
      <c r="Q450" s="597"/>
      <c r="R450" s="597"/>
      <c r="S450" s="597"/>
      <c r="T450" s="597"/>
      <c r="U450" s="597"/>
      <c r="V450" s="597"/>
      <c r="W450" s="597"/>
      <c r="X450" s="597"/>
      <c r="Y450" s="597"/>
      <c r="Z450" s="597"/>
      <c r="AA450" s="597"/>
    </row>
    <row r="451">
      <c r="A451" s="598">
        <v>51000.0</v>
      </c>
      <c r="B451" s="599" t="s">
        <v>6827</v>
      </c>
      <c r="C451" s="598">
        <v>50100.0</v>
      </c>
      <c r="D451" s="597" t="str">
        <f t="shared" si="1"/>
        <v>SNOMEDCT:297780006</v>
      </c>
      <c r="E451" s="602">
        <v>2.97780006E8</v>
      </c>
      <c r="F451" s="597"/>
      <c r="G451" s="597"/>
      <c r="H451" s="597"/>
      <c r="I451" s="597"/>
      <c r="J451" s="597"/>
      <c r="K451" s="597"/>
      <c r="L451" s="597"/>
      <c r="M451" s="597"/>
      <c r="N451" s="597"/>
      <c r="O451" s="597"/>
      <c r="P451" s="597"/>
      <c r="Q451" s="597"/>
      <c r="R451" s="597"/>
      <c r="S451" s="597"/>
      <c r="T451" s="597"/>
      <c r="U451" s="597"/>
      <c r="V451" s="597"/>
      <c r="W451" s="597"/>
      <c r="X451" s="597"/>
      <c r="Y451" s="597"/>
      <c r="Z451" s="597"/>
      <c r="AA451" s="597"/>
    </row>
    <row r="452">
      <c r="A452" s="598">
        <v>51100.0</v>
      </c>
      <c r="B452" s="599" t="s">
        <v>6828</v>
      </c>
      <c r="C452" s="598">
        <v>50100.0</v>
      </c>
      <c r="D452" s="597" t="str">
        <f t="shared" si="1"/>
        <v>SNOMEDCT:297781005</v>
      </c>
      <c r="E452" s="602">
        <v>2.97781005E8</v>
      </c>
      <c r="F452" s="597"/>
      <c r="G452" s="597"/>
      <c r="H452" s="597"/>
      <c r="I452" s="597"/>
      <c r="J452" s="597"/>
      <c r="K452" s="597"/>
      <c r="L452" s="597"/>
      <c r="M452" s="597"/>
      <c r="N452" s="597"/>
      <c r="O452" s="597"/>
      <c r="P452" s="597"/>
      <c r="Q452" s="597"/>
      <c r="R452" s="597"/>
      <c r="S452" s="597"/>
      <c r="T452" s="597"/>
      <c r="U452" s="597"/>
      <c r="V452" s="597"/>
      <c r="W452" s="597"/>
      <c r="X452" s="597"/>
      <c r="Y452" s="597"/>
      <c r="Z452" s="597"/>
      <c r="AA452" s="597"/>
    </row>
    <row r="453">
      <c r="A453" s="598">
        <v>51200.0</v>
      </c>
      <c r="B453" s="599" t="s">
        <v>6829</v>
      </c>
      <c r="C453" s="598">
        <v>46800.0</v>
      </c>
      <c r="D453" s="597" t="str">
        <f t="shared" si="1"/>
        <v>SNOMEDCT:297782003</v>
      </c>
      <c r="E453" s="600">
        <v>2.97782003E8</v>
      </c>
      <c r="F453" s="597"/>
      <c r="G453" s="597"/>
      <c r="H453" s="597"/>
      <c r="I453" s="597"/>
      <c r="J453" s="597"/>
      <c r="K453" s="597"/>
      <c r="L453" s="597"/>
      <c r="M453" s="597"/>
      <c r="N453" s="597"/>
      <c r="O453" s="597"/>
      <c r="P453" s="597"/>
      <c r="Q453" s="597"/>
      <c r="R453" s="597"/>
      <c r="S453" s="597"/>
      <c r="T453" s="597"/>
      <c r="U453" s="597"/>
      <c r="V453" s="597"/>
      <c r="W453" s="597"/>
      <c r="X453" s="597"/>
      <c r="Y453" s="597"/>
      <c r="Z453" s="597"/>
      <c r="AA453" s="597"/>
    </row>
    <row r="454">
      <c r="A454" s="598">
        <v>51300.0</v>
      </c>
      <c r="B454" s="599" t="s">
        <v>6830</v>
      </c>
      <c r="C454" s="598">
        <v>51200.0</v>
      </c>
      <c r="D454" s="597" t="str">
        <f t="shared" si="1"/>
        <v>SNOMEDCT:297783008</v>
      </c>
      <c r="E454" s="600">
        <v>2.97783008E8</v>
      </c>
      <c r="F454" s="597"/>
      <c r="G454" s="597"/>
      <c r="H454" s="597"/>
      <c r="I454" s="597"/>
      <c r="J454" s="597"/>
      <c r="K454" s="597"/>
      <c r="L454" s="597"/>
      <c r="M454" s="597"/>
      <c r="N454" s="597"/>
      <c r="O454" s="597"/>
      <c r="P454" s="597"/>
      <c r="Q454" s="597"/>
      <c r="R454" s="597"/>
      <c r="S454" s="597"/>
      <c r="T454" s="597"/>
      <c r="U454" s="597"/>
      <c r="V454" s="597"/>
      <c r="W454" s="597"/>
      <c r="X454" s="597"/>
      <c r="Y454" s="597"/>
      <c r="Z454" s="597"/>
      <c r="AA454" s="597"/>
    </row>
    <row r="455">
      <c r="A455" s="598">
        <v>51400.0</v>
      </c>
      <c r="B455" s="599" t="s">
        <v>6831</v>
      </c>
      <c r="C455" s="598">
        <v>51200.0</v>
      </c>
      <c r="D455" s="597" t="str">
        <f t="shared" si="1"/>
        <v>SNOMEDCT:297784002</v>
      </c>
      <c r="E455" s="600">
        <v>2.97784002E8</v>
      </c>
      <c r="F455" s="597"/>
      <c r="G455" s="597"/>
      <c r="H455" s="597"/>
      <c r="I455" s="597"/>
      <c r="J455" s="597"/>
      <c r="K455" s="597"/>
      <c r="L455" s="597"/>
      <c r="M455" s="597"/>
      <c r="N455" s="597"/>
      <c r="O455" s="597"/>
      <c r="P455" s="597"/>
      <c r="Q455" s="597"/>
      <c r="R455" s="597"/>
      <c r="S455" s="597"/>
      <c r="T455" s="597"/>
      <c r="U455" s="597"/>
      <c r="V455" s="597"/>
      <c r="W455" s="597"/>
      <c r="X455" s="597"/>
      <c r="Y455" s="597"/>
      <c r="Z455" s="597"/>
      <c r="AA455" s="597"/>
    </row>
    <row r="456">
      <c r="A456" s="598">
        <v>51500.0</v>
      </c>
      <c r="B456" s="599" t="s">
        <v>6832</v>
      </c>
      <c r="C456" s="598">
        <v>51200.0</v>
      </c>
      <c r="D456" s="597" t="str">
        <f t="shared" si="1"/>
        <v>SNOMEDCT:297785001</v>
      </c>
      <c r="E456" s="600">
        <v>2.97785001E8</v>
      </c>
      <c r="F456" s="597"/>
      <c r="G456" s="597"/>
      <c r="H456" s="597"/>
      <c r="I456" s="597"/>
      <c r="J456" s="597"/>
      <c r="K456" s="597"/>
      <c r="L456" s="597"/>
      <c r="M456" s="597"/>
      <c r="N456" s="597"/>
      <c r="O456" s="597"/>
      <c r="P456" s="597"/>
      <c r="Q456" s="597"/>
      <c r="R456" s="597"/>
      <c r="S456" s="597"/>
      <c r="T456" s="597"/>
      <c r="U456" s="597"/>
      <c r="V456" s="597"/>
      <c r="W456" s="597"/>
      <c r="X456" s="597"/>
      <c r="Y456" s="597"/>
      <c r="Z456" s="597"/>
      <c r="AA456" s="597"/>
    </row>
    <row r="457">
      <c r="A457" s="598">
        <v>51600.0</v>
      </c>
      <c r="B457" s="599" t="s">
        <v>6833</v>
      </c>
      <c r="C457" s="598">
        <v>51200.0</v>
      </c>
      <c r="D457" s="597" t="str">
        <f t="shared" si="1"/>
        <v>SNOMEDCT:297786000</v>
      </c>
      <c r="E457" s="602">
        <v>2.97786E8</v>
      </c>
      <c r="F457" s="597"/>
      <c r="G457" s="597"/>
      <c r="H457" s="597"/>
      <c r="I457" s="597"/>
      <c r="J457" s="597"/>
      <c r="K457" s="597"/>
      <c r="L457" s="597"/>
      <c r="M457" s="597"/>
      <c r="N457" s="597"/>
      <c r="O457" s="597"/>
      <c r="P457" s="597"/>
      <c r="Q457" s="597"/>
      <c r="R457" s="597"/>
      <c r="S457" s="597"/>
      <c r="T457" s="597"/>
      <c r="U457" s="597"/>
      <c r="V457" s="597"/>
      <c r="W457" s="597"/>
      <c r="X457" s="597"/>
      <c r="Y457" s="597"/>
      <c r="Z457" s="597"/>
      <c r="AA457" s="597"/>
    </row>
    <row r="458">
      <c r="A458" s="598">
        <v>51700.0</v>
      </c>
      <c r="B458" s="599" t="s">
        <v>6834</v>
      </c>
      <c r="C458" s="598">
        <v>46800.0</v>
      </c>
      <c r="D458" s="597" t="str">
        <f t="shared" si="1"/>
        <v>SNOMEDCT:297787009</v>
      </c>
      <c r="E458" s="600">
        <v>2.97787009E8</v>
      </c>
      <c r="F458" s="597"/>
      <c r="G458" s="597"/>
      <c r="H458" s="597"/>
      <c r="I458" s="597"/>
      <c r="J458" s="597"/>
      <c r="K458" s="597"/>
      <c r="L458" s="597"/>
      <c r="M458" s="597"/>
      <c r="N458" s="597"/>
      <c r="O458" s="597"/>
      <c r="P458" s="597"/>
      <c r="Q458" s="597"/>
      <c r="R458" s="597"/>
      <c r="S458" s="597"/>
      <c r="T458" s="597"/>
      <c r="U458" s="597"/>
      <c r="V458" s="597"/>
      <c r="W458" s="597"/>
      <c r="X458" s="597"/>
      <c r="Y458" s="597"/>
      <c r="Z458" s="597"/>
      <c r="AA458" s="597"/>
    </row>
    <row r="459">
      <c r="A459" s="598">
        <v>51800.0</v>
      </c>
      <c r="B459" s="599" t="s">
        <v>6835</v>
      </c>
      <c r="C459" s="598">
        <v>51700.0</v>
      </c>
      <c r="D459" s="597" t="str">
        <f t="shared" si="1"/>
        <v>SNOMEDCT:297788004</v>
      </c>
      <c r="E459" s="600">
        <v>2.97788004E8</v>
      </c>
      <c r="F459" s="597"/>
      <c r="G459" s="597"/>
      <c r="H459" s="597"/>
      <c r="I459" s="597"/>
      <c r="J459" s="597"/>
      <c r="K459" s="597"/>
      <c r="L459" s="597"/>
      <c r="M459" s="597"/>
      <c r="N459" s="597"/>
      <c r="O459" s="597"/>
      <c r="P459" s="597"/>
      <c r="Q459" s="597"/>
      <c r="R459" s="597"/>
      <c r="S459" s="597"/>
      <c r="T459" s="597"/>
      <c r="U459" s="597"/>
      <c r="V459" s="597"/>
      <c r="W459" s="597"/>
      <c r="X459" s="597"/>
      <c r="Y459" s="597"/>
      <c r="Z459" s="597"/>
      <c r="AA459" s="597"/>
    </row>
    <row r="460">
      <c r="A460" s="598">
        <v>51900.0</v>
      </c>
      <c r="B460" s="599" t="s">
        <v>6836</v>
      </c>
      <c r="C460" s="598">
        <v>51700.0</v>
      </c>
      <c r="D460" s="597" t="str">
        <f t="shared" si="1"/>
        <v>SNOMEDCT:297789007</v>
      </c>
      <c r="E460" s="602">
        <v>2.97789007E8</v>
      </c>
      <c r="F460" s="597"/>
      <c r="G460" s="597"/>
      <c r="H460" s="597"/>
      <c r="I460" s="597"/>
      <c r="J460" s="597"/>
      <c r="K460" s="597"/>
      <c r="L460" s="597"/>
      <c r="M460" s="597"/>
      <c r="N460" s="597"/>
      <c r="O460" s="597"/>
      <c r="P460" s="597"/>
      <c r="Q460" s="597"/>
      <c r="R460" s="597"/>
      <c r="S460" s="597"/>
      <c r="T460" s="597"/>
      <c r="U460" s="597"/>
      <c r="V460" s="597"/>
      <c r="W460" s="597"/>
      <c r="X460" s="597"/>
      <c r="Y460" s="597"/>
      <c r="Z460" s="597"/>
      <c r="AA460" s="597"/>
    </row>
    <row r="461">
      <c r="A461" s="598">
        <v>52000.0</v>
      </c>
      <c r="B461" s="599" t="s">
        <v>6837</v>
      </c>
      <c r="C461" s="598">
        <v>51700.0</v>
      </c>
      <c r="D461" s="597" t="str">
        <f t="shared" si="1"/>
        <v>SNOMEDCT:297790003</v>
      </c>
      <c r="E461" s="602">
        <v>2.97790003E8</v>
      </c>
      <c r="F461" s="597"/>
      <c r="G461" s="597"/>
      <c r="H461" s="597"/>
      <c r="I461" s="597"/>
      <c r="J461" s="597"/>
      <c r="K461" s="597"/>
      <c r="L461" s="597"/>
      <c r="M461" s="597"/>
      <c r="N461" s="597"/>
      <c r="O461" s="597"/>
      <c r="P461" s="597"/>
      <c r="Q461" s="597"/>
      <c r="R461" s="597"/>
      <c r="S461" s="597"/>
      <c r="T461" s="597"/>
      <c r="U461" s="597"/>
      <c r="V461" s="597"/>
      <c r="W461" s="597"/>
      <c r="X461" s="597"/>
      <c r="Y461" s="597"/>
      <c r="Z461" s="597"/>
      <c r="AA461" s="597"/>
    </row>
    <row r="462">
      <c r="A462" s="598">
        <v>52100.0</v>
      </c>
      <c r="B462" s="599" t="s">
        <v>6838</v>
      </c>
      <c r="C462" s="598">
        <v>51700.0</v>
      </c>
      <c r="D462" s="597" t="str">
        <f t="shared" si="1"/>
        <v>SNOMEDCT:297791004</v>
      </c>
      <c r="E462" s="602">
        <v>2.97791004E8</v>
      </c>
      <c r="F462" s="597"/>
      <c r="G462" s="597"/>
      <c r="H462" s="597"/>
      <c r="I462" s="597"/>
      <c r="J462" s="597"/>
      <c r="K462" s="597"/>
      <c r="L462" s="597"/>
      <c r="M462" s="597"/>
      <c r="N462" s="597"/>
      <c r="O462" s="597"/>
      <c r="P462" s="597"/>
      <c r="Q462" s="597"/>
      <c r="R462" s="597"/>
      <c r="S462" s="597"/>
      <c r="T462" s="597"/>
      <c r="U462" s="597"/>
      <c r="V462" s="597"/>
      <c r="W462" s="597"/>
      <c r="X462" s="597"/>
      <c r="Y462" s="597"/>
      <c r="Z462" s="597"/>
      <c r="AA462" s="597"/>
    </row>
    <row r="463">
      <c r="A463" s="598">
        <v>52200.0</v>
      </c>
      <c r="B463" s="599" t="s">
        <v>6839</v>
      </c>
      <c r="C463" s="598">
        <v>51700.0</v>
      </c>
      <c r="D463" s="597" t="str">
        <f t="shared" si="1"/>
        <v>SNOMEDCT:297792006</v>
      </c>
      <c r="E463" s="602">
        <v>2.97792006E8</v>
      </c>
      <c r="F463" s="597"/>
      <c r="G463" s="597"/>
      <c r="H463" s="597"/>
      <c r="I463" s="597"/>
      <c r="J463" s="597"/>
      <c r="K463" s="597"/>
      <c r="L463" s="597"/>
      <c r="M463" s="597"/>
      <c r="N463" s="597"/>
      <c r="O463" s="597"/>
      <c r="P463" s="597"/>
      <c r="Q463" s="597"/>
      <c r="R463" s="597"/>
      <c r="S463" s="597"/>
      <c r="T463" s="597"/>
      <c r="U463" s="597"/>
      <c r="V463" s="597"/>
      <c r="W463" s="597"/>
      <c r="X463" s="597"/>
      <c r="Y463" s="597"/>
      <c r="Z463" s="597"/>
      <c r="AA463" s="597"/>
    </row>
    <row r="464">
      <c r="A464" s="598">
        <v>52300.0</v>
      </c>
      <c r="B464" s="599" t="s">
        <v>6840</v>
      </c>
      <c r="C464" s="598">
        <v>51700.0</v>
      </c>
      <c r="D464" s="597" t="str">
        <f t="shared" si="1"/>
        <v>SNOMEDCT:297793001</v>
      </c>
      <c r="E464" s="602">
        <v>2.97793001E8</v>
      </c>
      <c r="F464" s="597"/>
      <c r="G464" s="597"/>
      <c r="H464" s="597"/>
      <c r="I464" s="597"/>
      <c r="J464" s="597"/>
      <c r="K464" s="597"/>
      <c r="L464" s="597"/>
      <c r="M464" s="597"/>
      <c r="N464" s="597"/>
      <c r="O464" s="597"/>
      <c r="P464" s="597"/>
      <c r="Q464" s="597"/>
      <c r="R464" s="597"/>
      <c r="S464" s="597"/>
      <c r="T464" s="597"/>
      <c r="U464" s="597"/>
      <c r="V464" s="597"/>
      <c r="W464" s="597"/>
      <c r="X464" s="597"/>
      <c r="Y464" s="597"/>
      <c r="Z464" s="597"/>
      <c r="AA464" s="597"/>
    </row>
    <row r="465">
      <c r="A465" s="598">
        <v>52400.0</v>
      </c>
      <c r="B465" s="599" t="s">
        <v>6841</v>
      </c>
      <c r="C465" s="598">
        <v>46800.0</v>
      </c>
      <c r="D465" s="597" t="str">
        <f t="shared" si="1"/>
        <v>SNOMEDCT:297794007</v>
      </c>
      <c r="E465" s="602">
        <v>2.97794007E8</v>
      </c>
      <c r="F465" s="597"/>
      <c r="G465" s="597"/>
      <c r="H465" s="597"/>
      <c r="I465" s="597"/>
      <c r="J465" s="597"/>
      <c r="K465" s="597"/>
      <c r="L465" s="597"/>
      <c r="M465" s="597"/>
      <c r="N465" s="597"/>
      <c r="O465" s="597"/>
      <c r="P465" s="597"/>
      <c r="Q465" s="597"/>
      <c r="R465" s="597"/>
      <c r="S465" s="597"/>
      <c r="T465" s="597"/>
      <c r="U465" s="597"/>
      <c r="V465" s="597"/>
      <c r="W465" s="597"/>
      <c r="X465" s="597"/>
      <c r="Y465" s="597"/>
      <c r="Z465" s="597"/>
      <c r="AA465" s="597"/>
    </row>
    <row r="466">
      <c r="A466" s="598">
        <v>52500.0</v>
      </c>
      <c r="B466" s="599" t="s">
        <v>6842</v>
      </c>
      <c r="C466" s="598">
        <v>52400.0</v>
      </c>
      <c r="D466" s="597" t="str">
        <f t="shared" si="1"/>
        <v>SNOMEDCT:297795008</v>
      </c>
      <c r="E466" s="602">
        <v>2.97795008E8</v>
      </c>
      <c r="F466" s="597"/>
      <c r="G466" s="597"/>
      <c r="H466" s="597"/>
      <c r="I466" s="597"/>
      <c r="J466" s="597"/>
      <c r="K466" s="597"/>
      <c r="L466" s="597"/>
      <c r="M466" s="597"/>
      <c r="N466" s="597"/>
      <c r="O466" s="597"/>
      <c r="P466" s="597"/>
      <c r="Q466" s="597"/>
      <c r="R466" s="597"/>
      <c r="S466" s="597"/>
      <c r="T466" s="597"/>
      <c r="U466" s="597"/>
      <c r="V466" s="597"/>
      <c r="W466" s="597"/>
      <c r="X466" s="597"/>
      <c r="Y466" s="597"/>
      <c r="Z466" s="597"/>
      <c r="AA466" s="597"/>
    </row>
    <row r="467">
      <c r="A467" s="598">
        <v>52600.0</v>
      </c>
      <c r="B467" s="599" t="s">
        <v>6843</v>
      </c>
      <c r="C467" s="598">
        <v>52400.0</v>
      </c>
      <c r="D467" s="597" t="str">
        <f t="shared" si="1"/>
        <v>SNOMEDCT:297796009</v>
      </c>
      <c r="E467" s="602">
        <v>2.97796009E8</v>
      </c>
      <c r="F467" s="597"/>
      <c r="G467" s="597"/>
      <c r="H467" s="597"/>
      <c r="I467" s="597"/>
      <c r="J467" s="597"/>
      <c r="K467" s="597"/>
      <c r="L467" s="597"/>
      <c r="M467" s="597"/>
      <c r="N467" s="597"/>
      <c r="O467" s="597"/>
      <c r="P467" s="597"/>
      <c r="Q467" s="597"/>
      <c r="R467" s="597"/>
      <c r="S467" s="597"/>
      <c r="T467" s="597"/>
      <c r="U467" s="597"/>
      <c r="V467" s="597"/>
      <c r="W467" s="597"/>
      <c r="X467" s="597"/>
      <c r="Y467" s="597"/>
      <c r="Z467" s="597"/>
      <c r="AA467" s="597"/>
    </row>
    <row r="468">
      <c r="A468" s="598">
        <v>52700.0</v>
      </c>
      <c r="B468" s="599" t="s">
        <v>6844</v>
      </c>
      <c r="C468" s="598">
        <v>52400.0</v>
      </c>
      <c r="D468" s="597" t="str">
        <f t="shared" si="1"/>
        <v>SNOMEDCT:297797000</v>
      </c>
      <c r="E468" s="602">
        <v>2.97797E8</v>
      </c>
      <c r="F468" s="597"/>
      <c r="G468" s="597"/>
      <c r="H468" s="597"/>
      <c r="I468" s="597"/>
      <c r="J468" s="597"/>
      <c r="K468" s="597"/>
      <c r="L468" s="597"/>
      <c r="M468" s="597"/>
      <c r="N468" s="597"/>
      <c r="O468" s="597"/>
      <c r="P468" s="597"/>
      <c r="Q468" s="597"/>
      <c r="R468" s="597"/>
      <c r="S468" s="597"/>
      <c r="T468" s="597"/>
      <c r="U468" s="597"/>
      <c r="V468" s="597"/>
      <c r="W468" s="597"/>
      <c r="X468" s="597"/>
      <c r="Y468" s="597"/>
      <c r="Z468" s="597"/>
      <c r="AA468" s="597"/>
    </row>
    <row r="469">
      <c r="A469" s="598">
        <v>52800.0</v>
      </c>
      <c r="B469" s="599" t="s">
        <v>6845</v>
      </c>
      <c r="C469" s="598">
        <v>52400.0</v>
      </c>
      <c r="D469" s="597" t="str">
        <f t="shared" si="1"/>
        <v>SNOMEDCT:297798005</v>
      </c>
      <c r="E469" s="602">
        <v>2.97798005E8</v>
      </c>
      <c r="F469" s="597"/>
      <c r="G469" s="597"/>
      <c r="H469" s="597"/>
      <c r="I469" s="597"/>
      <c r="J469" s="597"/>
      <c r="K469" s="597"/>
      <c r="L469" s="597"/>
      <c r="M469" s="597"/>
      <c r="N469" s="597"/>
      <c r="O469" s="597"/>
      <c r="P469" s="597"/>
      <c r="Q469" s="597"/>
      <c r="R469" s="597"/>
      <c r="S469" s="597"/>
      <c r="T469" s="597"/>
      <c r="U469" s="597"/>
      <c r="V469" s="597"/>
      <c r="W469" s="597"/>
      <c r="X469" s="597"/>
      <c r="Y469" s="597"/>
      <c r="Z469" s="597"/>
      <c r="AA469" s="597"/>
    </row>
    <row r="470">
      <c r="A470" s="598">
        <v>52900.0</v>
      </c>
      <c r="B470" s="599" t="s">
        <v>6846</v>
      </c>
      <c r="C470" s="598">
        <v>46800.0</v>
      </c>
      <c r="D470" s="597" t="str">
        <f t="shared" si="1"/>
        <v>SNOMEDCT:297799002</v>
      </c>
      <c r="E470" s="600">
        <v>2.97799002E8</v>
      </c>
      <c r="F470" s="597"/>
      <c r="G470" s="597"/>
      <c r="H470" s="597"/>
      <c r="I470" s="597"/>
      <c r="J470" s="597"/>
      <c r="K470" s="597"/>
      <c r="L470" s="597"/>
      <c r="M470" s="597"/>
      <c r="N470" s="597"/>
      <c r="O470" s="597"/>
      <c r="P470" s="597"/>
      <c r="Q470" s="597"/>
      <c r="R470" s="597"/>
      <c r="S470" s="597"/>
      <c r="T470" s="597"/>
      <c r="U470" s="597"/>
      <c r="V470" s="597"/>
      <c r="W470" s="597"/>
      <c r="X470" s="597"/>
      <c r="Y470" s="597"/>
      <c r="Z470" s="597"/>
      <c r="AA470" s="597"/>
    </row>
    <row r="471">
      <c r="A471" s="598">
        <v>53000.0</v>
      </c>
      <c r="B471" s="599" t="s">
        <v>6847</v>
      </c>
      <c r="C471" s="598">
        <v>52900.0</v>
      </c>
      <c r="D471" s="597" t="str">
        <f t="shared" si="1"/>
        <v>SNOMEDCT:297800003</v>
      </c>
      <c r="E471" s="600">
        <v>2.97800003E8</v>
      </c>
      <c r="F471" s="597"/>
      <c r="G471" s="597"/>
      <c r="H471" s="597"/>
      <c r="I471" s="597"/>
      <c r="J471" s="597"/>
      <c r="K471" s="597"/>
      <c r="L471" s="597"/>
      <c r="M471" s="597"/>
      <c r="N471" s="597"/>
      <c r="O471" s="597"/>
      <c r="P471" s="597"/>
      <c r="Q471" s="597"/>
      <c r="R471" s="597"/>
      <c r="S471" s="597"/>
      <c r="T471" s="597"/>
      <c r="U471" s="597"/>
      <c r="V471" s="597"/>
      <c r="W471" s="597"/>
      <c r="X471" s="597"/>
      <c r="Y471" s="597"/>
      <c r="Z471" s="597"/>
      <c r="AA471" s="597"/>
    </row>
    <row r="472">
      <c r="A472" s="598">
        <v>53100.0</v>
      </c>
      <c r="B472" s="599" t="s">
        <v>6848</v>
      </c>
      <c r="C472" s="598">
        <v>52900.0</v>
      </c>
      <c r="D472" s="597" t="str">
        <f t="shared" si="1"/>
        <v>SNOMEDCT:297801004</v>
      </c>
      <c r="E472" s="602">
        <v>2.97801004E8</v>
      </c>
      <c r="F472" s="597"/>
      <c r="G472" s="597"/>
      <c r="H472" s="597"/>
      <c r="I472" s="597"/>
      <c r="J472" s="597"/>
      <c r="K472" s="597"/>
      <c r="L472" s="597"/>
      <c r="M472" s="597"/>
      <c r="N472" s="597"/>
      <c r="O472" s="597"/>
      <c r="P472" s="597"/>
      <c r="Q472" s="597"/>
      <c r="R472" s="597"/>
      <c r="S472" s="597"/>
      <c r="T472" s="597"/>
      <c r="U472" s="597"/>
      <c r="V472" s="597"/>
      <c r="W472" s="597"/>
      <c r="X472" s="597"/>
      <c r="Y472" s="597"/>
      <c r="Z472" s="597"/>
      <c r="AA472" s="597"/>
    </row>
    <row r="473">
      <c r="A473" s="598">
        <v>53200.0</v>
      </c>
      <c r="B473" s="599" t="s">
        <v>6849</v>
      </c>
      <c r="C473" s="598">
        <v>52900.0</v>
      </c>
      <c r="D473" s="597" t="str">
        <f t="shared" si="1"/>
        <v>SNOMEDCT:297802006</v>
      </c>
      <c r="E473" s="602">
        <v>2.97802006E8</v>
      </c>
      <c r="F473" s="597"/>
      <c r="G473" s="597"/>
      <c r="H473" s="597"/>
      <c r="I473" s="597"/>
      <c r="J473" s="597"/>
      <c r="K473" s="597"/>
      <c r="L473" s="597"/>
      <c r="M473" s="597"/>
      <c r="N473" s="597"/>
      <c r="O473" s="597"/>
      <c r="P473" s="597"/>
      <c r="Q473" s="597"/>
      <c r="R473" s="597"/>
      <c r="S473" s="597"/>
      <c r="T473" s="597"/>
      <c r="U473" s="597"/>
      <c r="V473" s="597"/>
      <c r="W473" s="597"/>
      <c r="X473" s="597"/>
      <c r="Y473" s="597"/>
      <c r="Z473" s="597"/>
      <c r="AA473" s="597"/>
    </row>
    <row r="474">
      <c r="A474" s="598">
        <v>53300.0</v>
      </c>
      <c r="B474" s="599" t="s">
        <v>6850</v>
      </c>
      <c r="C474" s="598">
        <v>52900.0</v>
      </c>
      <c r="D474" s="597" t="str">
        <f t="shared" si="1"/>
        <v>SNOMEDCT:297803001</v>
      </c>
      <c r="E474" s="602">
        <v>2.97803001E8</v>
      </c>
      <c r="F474" s="597"/>
      <c r="G474" s="597"/>
      <c r="H474" s="597"/>
      <c r="I474" s="597"/>
      <c r="J474" s="597"/>
      <c r="K474" s="597"/>
      <c r="L474" s="597"/>
      <c r="M474" s="597"/>
      <c r="N474" s="597"/>
      <c r="O474" s="597"/>
      <c r="P474" s="597"/>
      <c r="Q474" s="597"/>
      <c r="R474" s="597"/>
      <c r="S474" s="597"/>
      <c r="T474" s="597"/>
      <c r="U474" s="597"/>
      <c r="V474" s="597"/>
      <c r="W474" s="597"/>
      <c r="X474" s="597"/>
      <c r="Y474" s="597"/>
      <c r="Z474" s="597"/>
      <c r="AA474" s="597"/>
    </row>
    <row r="475">
      <c r="A475" s="598">
        <v>53400.0</v>
      </c>
      <c r="B475" s="599" t="s">
        <v>6851</v>
      </c>
      <c r="C475" s="598">
        <v>52900.0</v>
      </c>
      <c r="D475" s="597" t="str">
        <f t="shared" si="1"/>
        <v>SNOMEDCT:297804007</v>
      </c>
      <c r="E475" s="602">
        <v>2.97804007E8</v>
      </c>
      <c r="F475" s="597"/>
      <c r="G475" s="597"/>
      <c r="H475" s="597"/>
      <c r="I475" s="597"/>
      <c r="J475" s="597"/>
      <c r="K475" s="597"/>
      <c r="L475" s="597"/>
      <c r="M475" s="597"/>
      <c r="N475" s="597"/>
      <c r="O475" s="597"/>
      <c r="P475" s="597"/>
      <c r="Q475" s="597"/>
      <c r="R475" s="597"/>
      <c r="S475" s="597"/>
      <c r="T475" s="597"/>
      <c r="U475" s="597"/>
      <c r="V475" s="597"/>
      <c r="W475" s="597"/>
      <c r="X475" s="597"/>
      <c r="Y475" s="597"/>
      <c r="Z475" s="597"/>
      <c r="AA475" s="597"/>
    </row>
    <row r="476">
      <c r="A476" s="598">
        <v>53500.0</v>
      </c>
      <c r="B476" s="599" t="s">
        <v>6852</v>
      </c>
      <c r="C476" s="598">
        <v>46800.0</v>
      </c>
      <c r="D476" s="597" t="str">
        <f t="shared" si="1"/>
        <v>SNOMEDCT:297805008</v>
      </c>
      <c r="E476" s="600">
        <v>2.97805008E8</v>
      </c>
      <c r="F476" s="597"/>
      <c r="G476" s="597"/>
      <c r="H476" s="597"/>
      <c r="I476" s="597"/>
      <c r="J476" s="597"/>
      <c r="K476" s="597"/>
      <c r="L476" s="597"/>
      <c r="M476" s="597"/>
      <c r="N476" s="597"/>
      <c r="O476" s="597"/>
      <c r="P476" s="597"/>
      <c r="Q476" s="597"/>
      <c r="R476" s="597"/>
      <c r="S476" s="597"/>
      <c r="T476" s="597"/>
      <c r="U476" s="597"/>
      <c r="V476" s="597"/>
      <c r="W476" s="597"/>
      <c r="X476" s="597"/>
      <c r="Y476" s="597"/>
      <c r="Z476" s="597"/>
      <c r="AA476" s="597"/>
    </row>
    <row r="477">
      <c r="A477" s="598">
        <v>53600.0</v>
      </c>
      <c r="B477" s="599" t="s">
        <v>6853</v>
      </c>
      <c r="C477" s="597"/>
      <c r="D477" s="597" t="str">
        <f t="shared" si="1"/>
        <v>SNOMEDCT:297806009</v>
      </c>
      <c r="E477" s="600">
        <v>2.97806009E8</v>
      </c>
      <c r="F477" s="597"/>
      <c r="G477" s="597"/>
      <c r="H477" s="597"/>
      <c r="I477" s="597"/>
      <c r="J477" s="597"/>
      <c r="K477" s="597"/>
      <c r="L477" s="597"/>
      <c r="M477" s="597"/>
      <c r="N477" s="597"/>
      <c r="O477" s="597"/>
      <c r="P477" s="597"/>
      <c r="Q477" s="597"/>
      <c r="R477" s="597"/>
      <c r="S477" s="597"/>
      <c r="T477" s="597"/>
      <c r="U477" s="597"/>
      <c r="V477" s="597"/>
      <c r="W477" s="597"/>
      <c r="X477" s="597"/>
      <c r="Y477" s="597"/>
      <c r="Z477" s="597"/>
      <c r="AA477" s="597"/>
    </row>
    <row r="478">
      <c r="A478" s="598">
        <v>53700.0</v>
      </c>
      <c r="B478" s="599" t="s">
        <v>6854</v>
      </c>
      <c r="C478" s="598">
        <v>53500.0</v>
      </c>
      <c r="D478" s="597" t="str">
        <f t="shared" si="1"/>
        <v>SNOMEDCT:297807000</v>
      </c>
      <c r="E478" s="600">
        <v>2.97807E8</v>
      </c>
      <c r="F478" s="597"/>
      <c r="G478" s="597"/>
      <c r="H478" s="597"/>
      <c r="I478" s="597"/>
      <c r="J478" s="597"/>
      <c r="K478" s="597"/>
      <c r="L478" s="597"/>
      <c r="M478" s="597"/>
      <c r="N478" s="597"/>
      <c r="O478" s="597"/>
      <c r="P478" s="597"/>
      <c r="Q478" s="597"/>
      <c r="R478" s="597"/>
      <c r="S478" s="597"/>
      <c r="T478" s="597"/>
      <c r="U478" s="597"/>
      <c r="V478" s="597"/>
      <c r="W478" s="597"/>
      <c r="X478" s="597"/>
      <c r="Y478" s="597"/>
      <c r="Z478" s="597"/>
      <c r="AA478" s="597"/>
    </row>
    <row r="479">
      <c r="A479" s="598">
        <v>53800.0</v>
      </c>
      <c r="B479" s="599" t="s">
        <v>6855</v>
      </c>
      <c r="C479" s="598">
        <v>53500.0</v>
      </c>
      <c r="D479" s="597" t="str">
        <f t="shared" si="1"/>
        <v>SNOMEDCT:297808005</v>
      </c>
      <c r="E479" s="602">
        <v>2.97808005E8</v>
      </c>
      <c r="F479" s="597"/>
      <c r="G479" s="597"/>
      <c r="H479" s="597"/>
      <c r="I479" s="597"/>
      <c r="J479" s="597"/>
      <c r="K479" s="597"/>
      <c r="L479" s="597"/>
      <c r="M479" s="597"/>
      <c r="N479" s="597"/>
      <c r="O479" s="597"/>
      <c r="P479" s="597"/>
      <c r="Q479" s="597"/>
      <c r="R479" s="597"/>
      <c r="S479" s="597"/>
      <c r="T479" s="597"/>
      <c r="U479" s="597"/>
      <c r="V479" s="597"/>
      <c r="W479" s="597"/>
      <c r="X479" s="597"/>
      <c r="Y479" s="597"/>
      <c r="Z479" s="597"/>
      <c r="AA479" s="597"/>
    </row>
    <row r="480">
      <c r="A480" s="598">
        <v>53900.0</v>
      </c>
      <c r="B480" s="599" t="s">
        <v>6856</v>
      </c>
      <c r="C480" s="598">
        <v>53500.0</v>
      </c>
      <c r="D480" s="597" t="str">
        <f t="shared" si="1"/>
        <v>SNOMEDCT:297809002</v>
      </c>
      <c r="E480" s="602">
        <v>2.97809002E8</v>
      </c>
      <c r="F480" s="597"/>
      <c r="G480" s="597"/>
      <c r="H480" s="597"/>
      <c r="I480" s="597"/>
      <c r="J480" s="597"/>
      <c r="K480" s="597"/>
      <c r="L480" s="597"/>
      <c r="M480" s="597"/>
      <c r="N480" s="597"/>
      <c r="O480" s="597"/>
      <c r="P480" s="597"/>
      <c r="Q480" s="597"/>
      <c r="R480" s="597"/>
      <c r="S480" s="597"/>
      <c r="T480" s="597"/>
      <c r="U480" s="597"/>
      <c r="V480" s="597"/>
      <c r="W480" s="597"/>
      <c r="X480" s="597"/>
      <c r="Y480" s="597"/>
      <c r="Z480" s="597"/>
      <c r="AA480" s="597"/>
    </row>
    <row r="481">
      <c r="A481" s="598">
        <v>54000.0</v>
      </c>
      <c r="B481" s="599" t="s">
        <v>6857</v>
      </c>
      <c r="C481" s="598">
        <v>53500.0</v>
      </c>
      <c r="D481" s="597" t="str">
        <f t="shared" si="1"/>
        <v>SNOMEDCT:297810007</v>
      </c>
      <c r="E481" s="602">
        <v>2.97810007E8</v>
      </c>
      <c r="F481" s="597"/>
      <c r="G481" s="597"/>
      <c r="H481" s="597"/>
      <c r="I481" s="597"/>
      <c r="J481" s="597"/>
      <c r="K481" s="597"/>
      <c r="L481" s="597"/>
      <c r="M481" s="597"/>
      <c r="N481" s="597"/>
      <c r="O481" s="597"/>
      <c r="P481" s="597"/>
      <c r="Q481" s="597"/>
      <c r="R481" s="597"/>
      <c r="S481" s="597"/>
      <c r="T481" s="597"/>
      <c r="U481" s="597"/>
      <c r="V481" s="597"/>
      <c r="W481" s="597"/>
      <c r="X481" s="597"/>
      <c r="Y481" s="597"/>
      <c r="Z481" s="597"/>
      <c r="AA481" s="597"/>
    </row>
    <row r="482">
      <c r="A482" s="598">
        <v>54100.0</v>
      </c>
      <c r="B482" s="599" t="s">
        <v>6858</v>
      </c>
      <c r="C482" s="598">
        <v>53500.0</v>
      </c>
      <c r="D482" s="597" t="str">
        <f t="shared" si="1"/>
        <v>SNOMEDCT:297811006</v>
      </c>
      <c r="E482" s="602">
        <v>2.97811006E8</v>
      </c>
      <c r="F482" s="597"/>
      <c r="G482" s="597"/>
      <c r="H482" s="597"/>
      <c r="I482" s="597"/>
      <c r="J482" s="597"/>
      <c r="K482" s="597"/>
      <c r="L482" s="597"/>
      <c r="M482" s="597"/>
      <c r="N482" s="597"/>
      <c r="O482" s="597"/>
      <c r="P482" s="597"/>
      <c r="Q482" s="597"/>
      <c r="R482" s="597"/>
      <c r="S482" s="597"/>
      <c r="T482" s="597"/>
      <c r="U482" s="597"/>
      <c r="V482" s="597"/>
      <c r="W482" s="597"/>
      <c r="X482" s="597"/>
      <c r="Y482" s="597"/>
      <c r="Z482" s="597"/>
      <c r="AA482" s="597"/>
    </row>
    <row r="483">
      <c r="A483" s="598">
        <v>54200.0</v>
      </c>
      <c r="B483" s="599" t="s">
        <v>6859</v>
      </c>
      <c r="C483" s="598">
        <v>46800.0</v>
      </c>
      <c r="D483" s="597" t="str">
        <f t="shared" si="1"/>
        <v>SNOMEDCT:297812004</v>
      </c>
      <c r="E483" s="602">
        <v>2.97812004E8</v>
      </c>
      <c r="F483" s="597"/>
      <c r="G483" s="597"/>
      <c r="H483" s="597"/>
      <c r="I483" s="597"/>
      <c r="J483" s="597"/>
      <c r="K483" s="597"/>
      <c r="L483" s="597"/>
      <c r="M483" s="597"/>
      <c r="N483" s="597"/>
      <c r="O483" s="597"/>
      <c r="P483" s="597"/>
      <c r="Q483" s="597"/>
      <c r="R483" s="597"/>
      <c r="S483" s="597"/>
      <c r="T483" s="597"/>
      <c r="U483" s="597"/>
      <c r="V483" s="597"/>
      <c r="W483" s="597"/>
      <c r="X483" s="597"/>
      <c r="Y483" s="597"/>
      <c r="Z483" s="597"/>
      <c r="AA483" s="597"/>
    </row>
    <row r="484">
      <c r="A484" s="598">
        <v>54300.0</v>
      </c>
      <c r="B484" s="599" t="s">
        <v>6860</v>
      </c>
      <c r="C484" s="598">
        <v>54200.0</v>
      </c>
      <c r="D484" s="597" t="str">
        <f t="shared" si="1"/>
        <v>SNOMEDCT:297813009</v>
      </c>
      <c r="E484" s="602">
        <v>2.97813009E8</v>
      </c>
      <c r="F484" s="597"/>
      <c r="G484" s="597"/>
      <c r="H484" s="597"/>
      <c r="I484" s="597"/>
      <c r="J484" s="597"/>
      <c r="K484" s="597"/>
      <c r="L484" s="597"/>
      <c r="M484" s="597"/>
      <c r="N484" s="597"/>
      <c r="O484" s="597"/>
      <c r="P484" s="597"/>
      <c r="Q484" s="597"/>
      <c r="R484" s="597"/>
      <c r="S484" s="597"/>
      <c r="T484" s="597"/>
      <c r="U484" s="597"/>
      <c r="V484" s="597"/>
      <c r="W484" s="597"/>
      <c r="X484" s="597"/>
      <c r="Y484" s="597"/>
      <c r="Z484" s="597"/>
      <c r="AA484" s="597"/>
    </row>
    <row r="485">
      <c r="A485" s="598">
        <v>54400.0</v>
      </c>
      <c r="B485" s="599" t="s">
        <v>6861</v>
      </c>
      <c r="C485" s="598">
        <v>54200.0</v>
      </c>
      <c r="D485" s="597" t="str">
        <f t="shared" si="1"/>
        <v>SNOMEDCT:297814003</v>
      </c>
      <c r="E485" s="602">
        <v>2.97814003E8</v>
      </c>
      <c r="F485" s="597"/>
      <c r="G485" s="597"/>
      <c r="H485" s="597"/>
      <c r="I485" s="597"/>
      <c r="J485" s="597"/>
      <c r="K485" s="597"/>
      <c r="L485" s="597"/>
      <c r="M485" s="597"/>
      <c r="N485" s="597"/>
      <c r="O485" s="597"/>
      <c r="P485" s="597"/>
      <c r="Q485" s="597"/>
      <c r="R485" s="597"/>
      <c r="S485" s="597"/>
      <c r="T485" s="597"/>
      <c r="U485" s="597"/>
      <c r="V485" s="597"/>
      <c r="W485" s="597"/>
      <c r="X485" s="597"/>
      <c r="Y485" s="597"/>
      <c r="Z485" s="597"/>
      <c r="AA485" s="597"/>
    </row>
    <row r="486">
      <c r="A486" s="598">
        <v>54500.0</v>
      </c>
      <c r="B486" s="599" t="s">
        <v>6862</v>
      </c>
      <c r="C486" s="598">
        <v>54200.0</v>
      </c>
      <c r="D486" s="597" t="str">
        <f t="shared" si="1"/>
        <v>SNOMEDCT:297815002</v>
      </c>
      <c r="E486" s="602">
        <v>2.97815002E8</v>
      </c>
      <c r="F486" s="597"/>
      <c r="G486" s="597"/>
      <c r="H486" s="597"/>
      <c r="I486" s="597"/>
      <c r="J486" s="597"/>
      <c r="K486" s="597"/>
      <c r="L486" s="597"/>
      <c r="M486" s="597"/>
      <c r="N486" s="597"/>
      <c r="O486" s="597"/>
      <c r="P486" s="597"/>
      <c r="Q486" s="597"/>
      <c r="R486" s="597"/>
      <c r="S486" s="597"/>
      <c r="T486" s="597"/>
      <c r="U486" s="597"/>
      <c r="V486" s="597"/>
      <c r="W486" s="597"/>
      <c r="X486" s="597"/>
      <c r="Y486" s="597"/>
      <c r="Z486" s="597"/>
      <c r="AA486" s="597"/>
    </row>
    <row r="487">
      <c r="A487" s="598">
        <v>54600.0</v>
      </c>
      <c r="B487" s="599" t="s">
        <v>6863</v>
      </c>
      <c r="C487" s="598">
        <v>46800.0</v>
      </c>
      <c r="D487" s="597" t="str">
        <f t="shared" si="1"/>
        <v>SNOMEDCT:297816001</v>
      </c>
      <c r="E487" s="602">
        <v>2.97816001E8</v>
      </c>
      <c r="F487" s="597"/>
      <c r="G487" s="597"/>
      <c r="H487" s="597"/>
      <c r="I487" s="597"/>
      <c r="J487" s="597"/>
      <c r="K487" s="597"/>
      <c r="L487" s="597"/>
      <c r="M487" s="597"/>
      <c r="N487" s="597"/>
      <c r="O487" s="597"/>
      <c r="P487" s="597"/>
      <c r="Q487" s="597"/>
      <c r="R487" s="597"/>
      <c r="S487" s="597"/>
      <c r="T487" s="597"/>
      <c r="U487" s="597"/>
      <c r="V487" s="597"/>
      <c r="W487" s="597"/>
      <c r="X487" s="597"/>
      <c r="Y487" s="597"/>
      <c r="Z487" s="597"/>
      <c r="AA487" s="597"/>
    </row>
    <row r="488">
      <c r="A488" s="598">
        <v>54700.0</v>
      </c>
      <c r="B488" s="599" t="s">
        <v>6864</v>
      </c>
      <c r="C488" s="598">
        <v>46800.0</v>
      </c>
      <c r="D488" s="597" t="str">
        <f t="shared" si="1"/>
        <v>SNOMEDCT:297817005</v>
      </c>
      <c r="E488" s="602">
        <v>2.97817005E8</v>
      </c>
      <c r="F488" s="597"/>
      <c r="G488" s="597"/>
      <c r="H488" s="597"/>
      <c r="I488" s="597"/>
      <c r="J488" s="597"/>
      <c r="K488" s="597"/>
      <c r="L488" s="597"/>
      <c r="M488" s="597"/>
      <c r="N488" s="597"/>
      <c r="O488" s="597"/>
      <c r="P488" s="597"/>
      <c r="Q488" s="597"/>
      <c r="R488" s="597"/>
      <c r="S488" s="597"/>
      <c r="T488" s="597"/>
      <c r="U488" s="597"/>
      <c r="V488" s="597"/>
      <c r="W488" s="597"/>
      <c r="X488" s="597"/>
      <c r="Y488" s="597"/>
      <c r="Z488" s="597"/>
      <c r="AA488" s="597"/>
    </row>
    <row r="489">
      <c r="A489" s="598">
        <v>54800.0</v>
      </c>
      <c r="B489" s="599" t="s">
        <v>6865</v>
      </c>
      <c r="C489" s="598">
        <v>46800.0</v>
      </c>
      <c r="D489" s="597" t="str">
        <f t="shared" si="1"/>
        <v>SNOMEDCT:297818000</v>
      </c>
      <c r="E489" s="602">
        <v>2.97818E8</v>
      </c>
      <c r="F489" s="597"/>
      <c r="G489" s="597"/>
      <c r="H489" s="597"/>
      <c r="I489" s="597"/>
      <c r="J489" s="597"/>
      <c r="K489" s="597"/>
      <c r="L489" s="597"/>
      <c r="M489" s="597"/>
      <c r="N489" s="597"/>
      <c r="O489" s="597"/>
      <c r="P489" s="597"/>
      <c r="Q489" s="597"/>
      <c r="R489" s="597"/>
      <c r="S489" s="597"/>
      <c r="T489" s="597"/>
      <c r="U489" s="597"/>
      <c r="V489" s="597"/>
      <c r="W489" s="597"/>
      <c r="X489" s="597"/>
      <c r="Y489" s="597"/>
      <c r="Z489" s="597"/>
      <c r="AA489" s="597"/>
    </row>
    <row r="490">
      <c r="A490" s="598">
        <v>54900.0</v>
      </c>
      <c r="B490" s="599" t="s">
        <v>6866</v>
      </c>
      <c r="C490" s="598">
        <v>46800.0</v>
      </c>
      <c r="D490" s="597" t="str">
        <f t="shared" si="1"/>
        <v>SNOMEDCT:297819008</v>
      </c>
      <c r="E490" s="600">
        <v>2.97819008E8</v>
      </c>
      <c r="F490" s="597"/>
      <c r="G490" s="597"/>
      <c r="H490" s="597"/>
      <c r="I490" s="597"/>
      <c r="J490" s="597"/>
      <c r="K490" s="597"/>
      <c r="L490" s="597"/>
      <c r="M490" s="597"/>
      <c r="N490" s="597"/>
      <c r="O490" s="597"/>
      <c r="P490" s="597"/>
      <c r="Q490" s="597"/>
      <c r="R490" s="597"/>
      <c r="S490" s="597"/>
      <c r="T490" s="597"/>
      <c r="U490" s="597"/>
      <c r="V490" s="597"/>
      <c r="W490" s="597"/>
      <c r="X490" s="597"/>
      <c r="Y490" s="597"/>
      <c r="Z490" s="597"/>
      <c r="AA490" s="597"/>
    </row>
    <row r="491">
      <c r="A491" s="598">
        <v>55000.0</v>
      </c>
      <c r="B491" s="599" t="s">
        <v>6867</v>
      </c>
      <c r="C491" s="598">
        <v>54900.0</v>
      </c>
      <c r="D491" s="597" t="str">
        <f t="shared" si="1"/>
        <v>SNOMEDCT:297820002</v>
      </c>
      <c r="E491" s="600">
        <v>2.97820002E8</v>
      </c>
      <c r="F491" s="597"/>
      <c r="G491" s="597"/>
      <c r="H491" s="597"/>
      <c r="I491" s="597"/>
      <c r="J491" s="597"/>
      <c r="K491" s="597"/>
      <c r="L491" s="597"/>
      <c r="M491" s="597"/>
      <c r="N491" s="597"/>
      <c r="O491" s="597"/>
      <c r="P491" s="597"/>
      <c r="Q491" s="597"/>
      <c r="R491" s="597"/>
      <c r="S491" s="597"/>
      <c r="T491" s="597"/>
      <c r="U491" s="597"/>
      <c r="V491" s="597"/>
      <c r="W491" s="597"/>
      <c r="X491" s="597"/>
      <c r="Y491" s="597"/>
      <c r="Z491" s="597"/>
      <c r="AA491" s="597"/>
    </row>
    <row r="492">
      <c r="A492" s="598">
        <v>55100.0</v>
      </c>
      <c r="B492" s="599" t="s">
        <v>6868</v>
      </c>
      <c r="C492" s="598">
        <v>54900.0</v>
      </c>
      <c r="D492" s="597" t="str">
        <f t="shared" si="1"/>
        <v>SNOMEDCT:297821003</v>
      </c>
      <c r="E492" s="602">
        <v>2.97821003E8</v>
      </c>
      <c r="F492" s="597"/>
      <c r="G492" s="597"/>
      <c r="H492" s="597"/>
      <c r="I492" s="597"/>
      <c r="J492" s="597"/>
      <c r="K492" s="597"/>
      <c r="L492" s="597"/>
      <c r="M492" s="597"/>
      <c r="N492" s="597"/>
      <c r="O492" s="597"/>
      <c r="P492" s="597"/>
      <c r="Q492" s="597"/>
      <c r="R492" s="597"/>
      <c r="S492" s="597"/>
      <c r="T492" s="597"/>
      <c r="U492" s="597"/>
      <c r="V492" s="597"/>
      <c r="W492" s="597"/>
      <c r="X492" s="597"/>
      <c r="Y492" s="597"/>
      <c r="Z492" s="597"/>
      <c r="AA492" s="597"/>
    </row>
    <row r="493">
      <c r="A493" s="598">
        <v>55200.0</v>
      </c>
      <c r="B493" s="599" t="s">
        <v>6869</v>
      </c>
      <c r="C493" s="598">
        <v>54900.0</v>
      </c>
      <c r="D493" s="597" t="str">
        <f t="shared" si="1"/>
        <v>SNOMEDCT:297822005</v>
      </c>
      <c r="E493" s="602">
        <v>2.97822005E8</v>
      </c>
      <c r="F493" s="597"/>
      <c r="G493" s="597"/>
      <c r="H493" s="597"/>
      <c r="I493" s="597"/>
      <c r="J493" s="597"/>
      <c r="K493" s="597"/>
      <c r="L493" s="597"/>
      <c r="M493" s="597"/>
      <c r="N493" s="597"/>
      <c r="O493" s="597"/>
      <c r="P493" s="597"/>
      <c r="Q493" s="597"/>
      <c r="R493" s="597"/>
      <c r="S493" s="597"/>
      <c r="T493" s="597"/>
      <c r="U493" s="597"/>
      <c r="V493" s="597"/>
      <c r="W493" s="597"/>
      <c r="X493" s="597"/>
      <c r="Y493" s="597"/>
      <c r="Z493" s="597"/>
      <c r="AA493" s="597"/>
    </row>
    <row r="494">
      <c r="A494" s="598">
        <v>55300.0</v>
      </c>
      <c r="B494" s="599" t="s">
        <v>6870</v>
      </c>
      <c r="C494" s="598">
        <v>54900.0</v>
      </c>
      <c r="D494" s="597" t="str">
        <f t="shared" si="1"/>
        <v>SNOMEDCT:297823000</v>
      </c>
      <c r="E494" s="602">
        <v>2.97823E8</v>
      </c>
      <c r="F494" s="597"/>
      <c r="G494" s="597"/>
      <c r="H494" s="597"/>
      <c r="I494" s="597"/>
      <c r="J494" s="597"/>
      <c r="K494" s="597"/>
      <c r="L494" s="597"/>
      <c r="M494" s="597"/>
      <c r="N494" s="597"/>
      <c r="O494" s="597"/>
      <c r="P494" s="597"/>
      <c r="Q494" s="597"/>
      <c r="R494" s="597"/>
      <c r="S494" s="597"/>
      <c r="T494" s="597"/>
      <c r="U494" s="597"/>
      <c r="V494" s="597"/>
      <c r="W494" s="597"/>
      <c r="X494" s="597"/>
      <c r="Y494" s="597"/>
      <c r="Z494" s="597"/>
      <c r="AA494" s="597"/>
    </row>
    <row r="495">
      <c r="A495" s="598">
        <v>55400.0</v>
      </c>
      <c r="B495" s="599" t="s">
        <v>6871</v>
      </c>
      <c r="C495" s="598">
        <v>54900.0</v>
      </c>
      <c r="D495" s="597" t="str">
        <f t="shared" si="1"/>
        <v>SNOMEDCT:297824006</v>
      </c>
      <c r="E495" s="602">
        <v>2.97824006E8</v>
      </c>
      <c r="F495" s="597"/>
      <c r="G495" s="597"/>
      <c r="H495" s="597"/>
      <c r="I495" s="597"/>
      <c r="J495" s="597"/>
      <c r="K495" s="597"/>
      <c r="L495" s="597"/>
      <c r="M495" s="597"/>
      <c r="N495" s="597"/>
      <c r="O495" s="597"/>
      <c r="P495" s="597"/>
      <c r="Q495" s="597"/>
      <c r="R495" s="597"/>
      <c r="S495" s="597"/>
      <c r="T495" s="597"/>
      <c r="U495" s="597"/>
      <c r="V495" s="597"/>
      <c r="W495" s="597"/>
      <c r="X495" s="597"/>
      <c r="Y495" s="597"/>
      <c r="Z495" s="597"/>
      <c r="AA495" s="597"/>
    </row>
    <row r="496">
      <c r="A496" s="598">
        <v>55500.0</v>
      </c>
      <c r="B496" s="599" t="s">
        <v>6872</v>
      </c>
      <c r="C496" s="598">
        <v>54900.0</v>
      </c>
      <c r="D496" s="597" t="str">
        <f t="shared" si="1"/>
        <v>SNOMEDCT:297825007</v>
      </c>
      <c r="E496" s="602">
        <v>2.97825007E8</v>
      </c>
      <c r="F496" s="597"/>
      <c r="G496" s="597"/>
      <c r="H496" s="597"/>
      <c r="I496" s="597"/>
      <c r="J496" s="597"/>
      <c r="K496" s="597"/>
      <c r="L496" s="597"/>
      <c r="M496" s="597"/>
      <c r="N496" s="597"/>
      <c r="O496" s="597"/>
      <c r="P496" s="597"/>
      <c r="Q496" s="597"/>
      <c r="R496" s="597"/>
      <c r="S496" s="597"/>
      <c r="T496" s="597"/>
      <c r="U496" s="597"/>
      <c r="V496" s="597"/>
      <c r="W496" s="597"/>
      <c r="X496" s="597"/>
      <c r="Y496" s="597"/>
      <c r="Z496" s="597"/>
      <c r="AA496" s="597"/>
    </row>
    <row r="497">
      <c r="A497" s="598">
        <v>55600.0</v>
      </c>
      <c r="B497" s="599" t="s">
        <v>6873</v>
      </c>
      <c r="C497" s="598">
        <v>54900.0</v>
      </c>
      <c r="D497" s="597" t="str">
        <f t="shared" si="1"/>
        <v>SNOMEDCT:297826008</v>
      </c>
      <c r="E497" s="602">
        <v>2.97826008E8</v>
      </c>
      <c r="F497" s="597"/>
      <c r="G497" s="597"/>
      <c r="H497" s="597"/>
      <c r="I497" s="597"/>
      <c r="J497" s="597"/>
      <c r="K497" s="597"/>
      <c r="L497" s="597"/>
      <c r="M497" s="597"/>
      <c r="N497" s="597"/>
      <c r="O497" s="597"/>
      <c r="P497" s="597"/>
      <c r="Q497" s="597"/>
      <c r="R497" s="597"/>
      <c r="S497" s="597"/>
      <c r="T497" s="597"/>
      <c r="U497" s="597"/>
      <c r="V497" s="597"/>
      <c r="W497" s="597"/>
      <c r="X497" s="597"/>
      <c r="Y497" s="597"/>
      <c r="Z497" s="597"/>
      <c r="AA497" s="597"/>
    </row>
    <row r="498">
      <c r="A498" s="598">
        <v>55700.0</v>
      </c>
      <c r="B498" s="599" t="s">
        <v>6874</v>
      </c>
      <c r="C498" s="598">
        <v>54900.0</v>
      </c>
      <c r="D498" s="597" t="str">
        <f t="shared" si="1"/>
        <v>SNOMEDCT:297827004</v>
      </c>
      <c r="E498" s="602">
        <v>2.97827004E8</v>
      </c>
      <c r="F498" s="597"/>
      <c r="G498" s="597"/>
      <c r="H498" s="597"/>
      <c r="I498" s="597"/>
      <c r="J498" s="597"/>
      <c r="K498" s="597"/>
      <c r="L498" s="597"/>
      <c r="M498" s="597"/>
      <c r="N498" s="597"/>
      <c r="O498" s="597"/>
      <c r="P498" s="597"/>
      <c r="Q498" s="597"/>
      <c r="R498" s="597"/>
      <c r="S498" s="597"/>
      <c r="T498" s="597"/>
      <c r="U498" s="597"/>
      <c r="V498" s="597"/>
      <c r="W498" s="597"/>
      <c r="X498" s="597"/>
      <c r="Y498" s="597"/>
      <c r="Z498" s="597"/>
      <c r="AA498" s="597"/>
    </row>
    <row r="499">
      <c r="A499" s="598">
        <v>55800.0</v>
      </c>
      <c r="B499" s="599" t="s">
        <v>6875</v>
      </c>
      <c r="C499" s="598">
        <v>54900.0</v>
      </c>
      <c r="D499" s="597" t="str">
        <f t="shared" si="1"/>
        <v>SNOMEDCT:297828009</v>
      </c>
      <c r="E499" s="602">
        <v>2.97828009E8</v>
      </c>
      <c r="F499" s="597"/>
      <c r="G499" s="597"/>
      <c r="H499" s="597"/>
      <c r="I499" s="597"/>
      <c r="J499" s="597"/>
      <c r="K499" s="597"/>
      <c r="L499" s="597"/>
      <c r="M499" s="597"/>
      <c r="N499" s="597"/>
      <c r="O499" s="597"/>
      <c r="P499" s="597"/>
      <c r="Q499" s="597"/>
      <c r="R499" s="597"/>
      <c r="S499" s="597"/>
      <c r="T499" s="597"/>
      <c r="U499" s="597"/>
      <c r="V499" s="597"/>
      <c r="W499" s="597"/>
      <c r="X499" s="597"/>
      <c r="Y499" s="597"/>
      <c r="Z499" s="597"/>
      <c r="AA499" s="597"/>
    </row>
    <row r="500">
      <c r="A500" s="598">
        <v>55900.0</v>
      </c>
      <c r="B500" s="599" t="s">
        <v>6876</v>
      </c>
      <c r="C500" s="598">
        <v>54900.0</v>
      </c>
      <c r="D500" s="597" t="str">
        <f t="shared" si="1"/>
        <v>SNOMEDCT:297829001</v>
      </c>
      <c r="E500" s="602">
        <v>2.97829001E8</v>
      </c>
      <c r="F500" s="597"/>
      <c r="G500" s="597"/>
      <c r="H500" s="597"/>
      <c r="I500" s="597"/>
      <c r="J500" s="597"/>
      <c r="K500" s="597"/>
      <c r="L500" s="597"/>
      <c r="M500" s="597"/>
      <c r="N500" s="597"/>
      <c r="O500" s="597"/>
      <c r="P500" s="597"/>
      <c r="Q500" s="597"/>
      <c r="R500" s="597"/>
      <c r="S500" s="597"/>
      <c r="T500" s="597"/>
      <c r="U500" s="597"/>
      <c r="V500" s="597"/>
      <c r="W500" s="597"/>
      <c r="X500" s="597"/>
      <c r="Y500" s="597"/>
      <c r="Z500" s="597"/>
      <c r="AA500" s="597"/>
    </row>
    <row r="501">
      <c r="A501" s="598">
        <v>56000.0</v>
      </c>
      <c r="B501" s="599" t="s">
        <v>6877</v>
      </c>
      <c r="C501" s="598">
        <v>54900.0</v>
      </c>
      <c r="D501" s="597" t="str">
        <f t="shared" si="1"/>
        <v>SNOMEDCT:297830006</v>
      </c>
      <c r="E501" s="602">
        <v>2.97830006E8</v>
      </c>
      <c r="F501" s="597"/>
      <c r="G501" s="597"/>
      <c r="H501" s="597"/>
      <c r="I501" s="597"/>
      <c r="J501" s="597"/>
      <c r="K501" s="597"/>
      <c r="L501" s="597"/>
      <c r="M501" s="597"/>
      <c r="N501" s="597"/>
      <c r="O501" s="597"/>
      <c r="P501" s="597"/>
      <c r="Q501" s="597"/>
      <c r="R501" s="597"/>
      <c r="S501" s="597"/>
      <c r="T501" s="597"/>
      <c r="U501" s="597"/>
      <c r="V501" s="597"/>
      <c r="W501" s="597"/>
      <c r="X501" s="597"/>
      <c r="Y501" s="597"/>
      <c r="Z501" s="597"/>
      <c r="AA501" s="597"/>
    </row>
    <row r="502">
      <c r="A502" s="598">
        <v>56100.0</v>
      </c>
      <c r="B502" s="599" t="s">
        <v>6878</v>
      </c>
      <c r="C502" s="598">
        <v>46800.0</v>
      </c>
      <c r="D502" s="597" t="str">
        <f t="shared" si="1"/>
        <v>SNOMEDCT:297831005</v>
      </c>
      <c r="E502" s="602">
        <v>2.97831005E8</v>
      </c>
      <c r="F502" s="597"/>
      <c r="G502" s="597"/>
      <c r="H502" s="597"/>
      <c r="I502" s="597"/>
      <c r="J502" s="597"/>
      <c r="K502" s="597"/>
      <c r="L502" s="597"/>
      <c r="M502" s="597"/>
      <c r="N502" s="597"/>
      <c r="O502" s="597"/>
      <c r="P502" s="597"/>
      <c r="Q502" s="597"/>
      <c r="R502" s="597"/>
      <c r="S502" s="597"/>
      <c r="T502" s="597"/>
      <c r="U502" s="597"/>
      <c r="V502" s="597"/>
      <c r="W502" s="597"/>
      <c r="X502" s="597"/>
      <c r="Y502" s="597"/>
      <c r="Z502" s="597"/>
      <c r="AA502" s="597"/>
    </row>
    <row r="503">
      <c r="A503" s="598">
        <v>56200.0</v>
      </c>
      <c r="B503" s="599" t="s">
        <v>6879</v>
      </c>
      <c r="C503" s="598">
        <v>56100.0</v>
      </c>
      <c r="D503" s="597" t="str">
        <f t="shared" si="1"/>
        <v>SNOMEDCT:297832003</v>
      </c>
      <c r="E503" s="602">
        <v>2.97832003E8</v>
      </c>
      <c r="F503" s="597"/>
      <c r="G503" s="597"/>
      <c r="H503" s="597"/>
      <c r="I503" s="597"/>
      <c r="J503" s="597"/>
      <c r="K503" s="597"/>
      <c r="L503" s="597"/>
      <c r="M503" s="597"/>
      <c r="N503" s="597"/>
      <c r="O503" s="597"/>
      <c r="P503" s="597"/>
      <c r="Q503" s="597"/>
      <c r="R503" s="597"/>
      <c r="S503" s="597"/>
      <c r="T503" s="597"/>
      <c r="U503" s="597"/>
      <c r="V503" s="597"/>
      <c r="W503" s="597"/>
      <c r="X503" s="597"/>
      <c r="Y503" s="597"/>
      <c r="Z503" s="597"/>
      <c r="AA503" s="597"/>
    </row>
    <row r="504">
      <c r="A504" s="598">
        <v>56300.0</v>
      </c>
      <c r="B504" s="599" t="s">
        <v>6880</v>
      </c>
      <c r="C504" s="598">
        <v>56100.0</v>
      </c>
      <c r="D504" s="597" t="str">
        <f t="shared" si="1"/>
        <v>SNOMEDCT:297879003</v>
      </c>
      <c r="E504" s="602">
        <v>2.97879003E8</v>
      </c>
      <c r="F504" s="597"/>
      <c r="G504" s="597"/>
      <c r="H504" s="597"/>
      <c r="I504" s="597"/>
      <c r="J504" s="597"/>
      <c r="K504" s="597"/>
      <c r="L504" s="597"/>
      <c r="M504" s="597"/>
      <c r="N504" s="597"/>
      <c r="O504" s="597"/>
      <c r="P504" s="597"/>
      <c r="Q504" s="597"/>
      <c r="R504" s="597"/>
      <c r="S504" s="597"/>
      <c r="T504" s="597"/>
      <c r="U504" s="597"/>
      <c r="V504" s="597"/>
      <c r="W504" s="597"/>
      <c r="X504" s="597"/>
      <c r="Y504" s="597"/>
      <c r="Z504" s="597"/>
      <c r="AA504" s="597"/>
    </row>
    <row r="505">
      <c r="A505" s="598">
        <v>56400.0</v>
      </c>
      <c r="B505" s="599" t="s">
        <v>6881</v>
      </c>
      <c r="C505" s="598">
        <v>46800.0</v>
      </c>
      <c r="D505" s="597" t="str">
        <f t="shared" si="1"/>
        <v>SNOMEDCT:297834002</v>
      </c>
      <c r="E505" s="602">
        <v>2.97834002E8</v>
      </c>
      <c r="F505" s="597"/>
      <c r="G505" s="597"/>
      <c r="H505" s="597"/>
      <c r="I505" s="597"/>
      <c r="J505" s="597"/>
      <c r="K505" s="597"/>
      <c r="L505" s="597"/>
      <c r="M505" s="597"/>
      <c r="N505" s="597"/>
      <c r="O505" s="597"/>
      <c r="P505" s="597"/>
      <c r="Q505" s="597"/>
      <c r="R505" s="597"/>
      <c r="S505" s="597"/>
      <c r="T505" s="597"/>
      <c r="U505" s="597"/>
      <c r="V505" s="597"/>
      <c r="W505" s="597"/>
      <c r="X505" s="597"/>
      <c r="Y505" s="597"/>
      <c r="Z505" s="597"/>
      <c r="AA505" s="597"/>
    </row>
    <row r="506">
      <c r="A506" s="598">
        <v>56500.0</v>
      </c>
      <c r="B506" s="599" t="s">
        <v>6882</v>
      </c>
      <c r="C506" s="598">
        <v>56400.0</v>
      </c>
      <c r="D506" s="597" t="str">
        <f t="shared" si="1"/>
        <v>SNOMEDCT:297835001</v>
      </c>
      <c r="E506" s="602">
        <v>2.97835001E8</v>
      </c>
      <c r="F506" s="597"/>
      <c r="G506" s="597"/>
      <c r="H506" s="597"/>
      <c r="I506" s="597"/>
      <c r="J506" s="597"/>
      <c r="K506" s="597"/>
      <c r="L506" s="597"/>
      <c r="M506" s="597"/>
      <c r="N506" s="597"/>
      <c r="O506" s="597"/>
      <c r="P506" s="597"/>
      <c r="Q506" s="597"/>
      <c r="R506" s="597"/>
      <c r="S506" s="597"/>
      <c r="T506" s="597"/>
      <c r="U506" s="597"/>
      <c r="V506" s="597"/>
      <c r="W506" s="597"/>
      <c r="X506" s="597"/>
      <c r="Y506" s="597"/>
      <c r="Z506" s="597"/>
      <c r="AA506" s="597"/>
    </row>
    <row r="507">
      <c r="A507" s="598">
        <v>56600.0</v>
      </c>
      <c r="B507" s="599" t="s">
        <v>6883</v>
      </c>
      <c r="C507" s="598">
        <v>56400.0</v>
      </c>
      <c r="D507" s="597" t="str">
        <f t="shared" si="1"/>
        <v>SNOMEDCT:297836000</v>
      </c>
      <c r="E507" s="602">
        <v>2.97836E8</v>
      </c>
      <c r="F507" s="597"/>
      <c r="G507" s="597"/>
      <c r="H507" s="597"/>
      <c r="I507" s="597"/>
      <c r="J507" s="597"/>
      <c r="K507" s="597"/>
      <c r="L507" s="597"/>
      <c r="M507" s="597"/>
      <c r="N507" s="597"/>
      <c r="O507" s="597"/>
      <c r="P507" s="597"/>
      <c r="Q507" s="597"/>
      <c r="R507" s="597"/>
      <c r="S507" s="597"/>
      <c r="T507" s="597"/>
      <c r="U507" s="597"/>
      <c r="V507" s="597"/>
      <c r="W507" s="597"/>
      <c r="X507" s="597"/>
      <c r="Y507" s="597"/>
      <c r="Z507" s="597"/>
      <c r="AA507" s="597"/>
    </row>
    <row r="508">
      <c r="A508" s="598">
        <v>56700.0</v>
      </c>
      <c r="B508" s="599" t="s">
        <v>6884</v>
      </c>
      <c r="C508" s="598">
        <v>46800.0</v>
      </c>
      <c r="D508" s="597" t="str">
        <f t="shared" si="1"/>
        <v>SNOMEDCT:297837009</v>
      </c>
      <c r="E508" s="602">
        <v>2.97837009E8</v>
      </c>
      <c r="F508" s="597"/>
      <c r="G508" s="597"/>
      <c r="H508" s="597"/>
      <c r="I508" s="597"/>
      <c r="J508" s="597"/>
      <c r="K508" s="597"/>
      <c r="L508" s="597"/>
      <c r="M508" s="597"/>
      <c r="N508" s="597"/>
      <c r="O508" s="597"/>
      <c r="P508" s="597"/>
      <c r="Q508" s="597"/>
      <c r="R508" s="597"/>
      <c r="S508" s="597"/>
      <c r="T508" s="597"/>
      <c r="U508" s="597"/>
      <c r="V508" s="597"/>
      <c r="W508" s="597"/>
      <c r="X508" s="597"/>
      <c r="Y508" s="597"/>
      <c r="Z508" s="597"/>
      <c r="AA508" s="597"/>
    </row>
    <row r="509">
      <c r="A509" s="598">
        <v>56800.0</v>
      </c>
      <c r="B509" s="599" t="s">
        <v>6885</v>
      </c>
      <c r="C509" s="598">
        <v>56700.0</v>
      </c>
      <c r="D509" s="597" t="str">
        <f t="shared" si="1"/>
        <v>SNOMEDCT:297838004</v>
      </c>
      <c r="E509" s="602">
        <v>2.97838004E8</v>
      </c>
      <c r="F509" s="597"/>
      <c r="G509" s="597"/>
      <c r="H509" s="597"/>
      <c r="I509" s="597"/>
      <c r="J509" s="597"/>
      <c r="K509" s="597"/>
      <c r="L509" s="597"/>
      <c r="M509" s="597"/>
      <c r="N509" s="597"/>
      <c r="O509" s="597"/>
      <c r="P509" s="597"/>
      <c r="Q509" s="597"/>
      <c r="R509" s="597"/>
      <c r="S509" s="597"/>
      <c r="T509" s="597"/>
      <c r="U509" s="597"/>
      <c r="V509" s="597"/>
      <c r="W509" s="597"/>
      <c r="X509" s="597"/>
      <c r="Y509" s="597"/>
      <c r="Z509" s="597"/>
      <c r="AA509" s="597"/>
    </row>
    <row r="510">
      <c r="A510" s="598">
        <v>56900.0</v>
      </c>
      <c r="B510" s="599" t="s">
        <v>6886</v>
      </c>
      <c r="C510" s="598">
        <v>56700.0</v>
      </c>
      <c r="D510" s="597" t="str">
        <f t="shared" si="1"/>
        <v>SNOMEDCT:297839007</v>
      </c>
      <c r="E510" s="602">
        <v>2.97839007E8</v>
      </c>
      <c r="F510" s="597"/>
      <c r="G510" s="597"/>
      <c r="H510" s="597"/>
      <c r="I510" s="597"/>
      <c r="J510" s="597"/>
      <c r="K510" s="597"/>
      <c r="L510" s="597"/>
      <c r="M510" s="597"/>
      <c r="N510" s="597"/>
      <c r="O510" s="597"/>
      <c r="P510" s="597"/>
      <c r="Q510" s="597"/>
      <c r="R510" s="597"/>
      <c r="S510" s="597"/>
      <c r="T510" s="597"/>
      <c r="U510" s="597"/>
      <c r="V510" s="597"/>
      <c r="W510" s="597"/>
      <c r="X510" s="597"/>
      <c r="Y510" s="597"/>
      <c r="Z510" s="597"/>
      <c r="AA510" s="597"/>
    </row>
    <row r="511">
      <c r="A511" s="598">
        <v>57000.0</v>
      </c>
      <c r="B511" s="599" t="s">
        <v>6887</v>
      </c>
      <c r="C511" s="598">
        <v>46800.0</v>
      </c>
      <c r="D511" s="597" t="str">
        <f t="shared" si="1"/>
        <v>SNOMEDCT:297841008</v>
      </c>
      <c r="E511" s="602">
        <v>2.97841008E8</v>
      </c>
      <c r="F511" s="597"/>
      <c r="G511" s="597"/>
      <c r="H511" s="597"/>
      <c r="I511" s="597"/>
      <c r="J511" s="597"/>
      <c r="K511" s="597"/>
      <c r="L511" s="597"/>
      <c r="M511" s="597"/>
      <c r="N511" s="597"/>
      <c r="O511" s="597"/>
      <c r="P511" s="597"/>
      <c r="Q511" s="597"/>
      <c r="R511" s="597"/>
      <c r="S511" s="597"/>
      <c r="T511" s="597"/>
      <c r="U511" s="597"/>
      <c r="V511" s="597"/>
      <c r="W511" s="597"/>
      <c r="X511" s="597"/>
      <c r="Y511" s="597"/>
      <c r="Z511" s="597"/>
      <c r="AA511" s="597"/>
    </row>
    <row r="512">
      <c r="A512" s="598">
        <v>57100.0</v>
      </c>
      <c r="B512" s="599" t="s">
        <v>6888</v>
      </c>
      <c r="C512" s="598">
        <v>57000.0</v>
      </c>
      <c r="D512" s="597" t="str">
        <f t="shared" si="1"/>
        <v>SNOMEDCT:297842001</v>
      </c>
      <c r="E512" s="602">
        <v>2.97842001E8</v>
      </c>
      <c r="F512" s="597"/>
      <c r="G512" s="597"/>
      <c r="H512" s="597"/>
      <c r="I512" s="597"/>
      <c r="J512" s="597"/>
      <c r="K512" s="597"/>
      <c r="L512" s="597"/>
      <c r="M512" s="597"/>
      <c r="N512" s="597"/>
      <c r="O512" s="597"/>
      <c r="P512" s="597"/>
      <c r="Q512" s="597"/>
      <c r="R512" s="597"/>
      <c r="S512" s="597"/>
      <c r="T512" s="597"/>
      <c r="U512" s="597"/>
      <c r="V512" s="597"/>
      <c r="W512" s="597"/>
      <c r="X512" s="597"/>
      <c r="Y512" s="597"/>
      <c r="Z512" s="597"/>
      <c r="AA512" s="597"/>
    </row>
    <row r="513">
      <c r="A513" s="598">
        <v>57200.0</v>
      </c>
      <c r="B513" s="599" t="s">
        <v>6889</v>
      </c>
      <c r="C513" s="597"/>
      <c r="D513" s="597" t="str">
        <f t="shared" si="1"/>
        <v>SNOMEDCT:297666005</v>
      </c>
      <c r="E513" s="602">
        <v>2.97666005E8</v>
      </c>
      <c r="F513" s="597"/>
      <c r="G513" s="597"/>
      <c r="H513" s="597"/>
      <c r="I513" s="597"/>
      <c r="J513" s="597"/>
      <c r="K513" s="597"/>
      <c r="L513" s="597"/>
      <c r="M513" s="597"/>
      <c r="N513" s="597"/>
      <c r="O513" s="597"/>
      <c r="P513" s="597"/>
      <c r="Q513" s="597"/>
      <c r="R513" s="597"/>
      <c r="S513" s="597"/>
      <c r="T513" s="597"/>
      <c r="U513" s="597"/>
      <c r="V513" s="597"/>
      <c r="W513" s="597"/>
      <c r="X513" s="597"/>
      <c r="Y513" s="597"/>
      <c r="Z513" s="597"/>
      <c r="AA513" s="597"/>
    </row>
    <row r="514">
      <c r="A514" s="598">
        <v>57300.0</v>
      </c>
      <c r="B514" s="599" t="s">
        <v>6890</v>
      </c>
      <c r="C514" s="597"/>
      <c r="D514" s="597" t="str">
        <f t="shared" si="1"/>
        <v>SNOMEDCT:297667001</v>
      </c>
      <c r="E514" s="602">
        <v>2.97667001E8</v>
      </c>
      <c r="F514" s="597"/>
      <c r="G514" s="597"/>
      <c r="H514" s="597"/>
      <c r="I514" s="597"/>
      <c r="J514" s="597"/>
      <c r="K514" s="597"/>
      <c r="L514" s="597"/>
      <c r="M514" s="597"/>
      <c r="N514" s="597"/>
      <c r="O514" s="597"/>
      <c r="P514" s="597"/>
      <c r="Q514" s="597"/>
      <c r="R514" s="597"/>
      <c r="S514" s="597"/>
      <c r="T514" s="597"/>
      <c r="U514" s="597"/>
      <c r="V514" s="597"/>
      <c r="W514" s="597"/>
      <c r="X514" s="597"/>
      <c r="Y514" s="597"/>
      <c r="Z514" s="597"/>
      <c r="AA514" s="597"/>
    </row>
    <row r="515">
      <c r="A515" s="598">
        <v>57400.0</v>
      </c>
      <c r="B515" s="599" t="s">
        <v>6891</v>
      </c>
      <c r="C515" s="601"/>
      <c r="D515" s="597" t="str">
        <f t="shared" si="1"/>
        <v>SNOMEDCT:297626006</v>
      </c>
      <c r="E515" s="600">
        <v>2.97626006E8</v>
      </c>
      <c r="F515" s="597"/>
      <c r="G515" s="597"/>
      <c r="H515" s="597"/>
      <c r="I515" s="597"/>
      <c r="J515" s="597"/>
      <c r="K515" s="597"/>
      <c r="L515" s="597"/>
      <c r="M515" s="597"/>
      <c r="N515" s="597"/>
      <c r="O515" s="597"/>
      <c r="P515" s="597"/>
      <c r="Q515" s="597"/>
      <c r="R515" s="597"/>
      <c r="S515" s="597"/>
      <c r="T515" s="597"/>
      <c r="U515" s="597"/>
      <c r="V515" s="597"/>
      <c r="W515" s="597"/>
      <c r="X515" s="597"/>
      <c r="Y515" s="597"/>
      <c r="Z515" s="597"/>
      <c r="AA515" s="597"/>
    </row>
    <row r="516">
      <c r="A516" s="598">
        <v>57500.0</v>
      </c>
      <c r="B516" s="599" t="s">
        <v>6892</v>
      </c>
      <c r="C516" s="598">
        <v>57400.0</v>
      </c>
      <c r="D516" s="597" t="str">
        <f t="shared" si="1"/>
        <v>SNOMEDCT:297627002</v>
      </c>
      <c r="E516" s="600">
        <v>2.97627002E8</v>
      </c>
      <c r="F516" s="597"/>
      <c r="G516" s="597"/>
      <c r="H516" s="597"/>
      <c r="I516" s="597"/>
      <c r="J516" s="597"/>
      <c r="K516" s="597"/>
      <c r="L516" s="597"/>
      <c r="M516" s="597"/>
      <c r="N516" s="597"/>
      <c r="O516" s="597"/>
      <c r="P516" s="597"/>
      <c r="Q516" s="597"/>
      <c r="R516" s="597"/>
      <c r="S516" s="597"/>
      <c r="T516" s="597"/>
      <c r="U516" s="597"/>
      <c r="V516" s="597"/>
      <c r="W516" s="597"/>
      <c r="X516" s="597"/>
      <c r="Y516" s="597"/>
      <c r="Z516" s="597"/>
      <c r="AA516" s="597"/>
    </row>
    <row r="517">
      <c r="A517" s="598">
        <v>57600.0</v>
      </c>
      <c r="B517" s="599" t="s">
        <v>6893</v>
      </c>
      <c r="C517" s="598">
        <v>57500.0</v>
      </c>
      <c r="D517" s="597" t="str">
        <f t="shared" si="1"/>
        <v>SNOMEDCT:297628007</v>
      </c>
      <c r="E517" s="600">
        <v>2.97628007E8</v>
      </c>
      <c r="F517" s="597"/>
      <c r="G517" s="597"/>
      <c r="H517" s="597"/>
      <c r="I517" s="597"/>
      <c r="J517" s="597"/>
      <c r="K517" s="597"/>
      <c r="L517" s="597"/>
      <c r="M517" s="597"/>
      <c r="N517" s="597"/>
      <c r="O517" s="597"/>
      <c r="P517" s="597"/>
      <c r="Q517" s="597"/>
      <c r="R517" s="597"/>
      <c r="S517" s="597"/>
      <c r="T517" s="597"/>
      <c r="U517" s="597"/>
      <c r="V517" s="597"/>
      <c r="W517" s="597"/>
      <c r="X517" s="597"/>
      <c r="Y517" s="597"/>
      <c r="Z517" s="597"/>
      <c r="AA517" s="597"/>
    </row>
    <row r="518">
      <c r="A518" s="598">
        <v>57700.0</v>
      </c>
      <c r="B518" s="599" t="s">
        <v>6894</v>
      </c>
      <c r="C518" s="598">
        <v>57600.0</v>
      </c>
      <c r="D518" s="597" t="str">
        <f t="shared" si="1"/>
        <v>SNOMEDCT:297629004</v>
      </c>
      <c r="E518" s="602">
        <v>2.97629004E8</v>
      </c>
      <c r="F518" s="597"/>
      <c r="G518" s="597"/>
      <c r="H518" s="597"/>
      <c r="I518" s="597"/>
      <c r="J518" s="597"/>
      <c r="K518" s="597"/>
      <c r="L518" s="597"/>
      <c r="M518" s="597"/>
      <c r="N518" s="597"/>
      <c r="O518" s="597"/>
      <c r="P518" s="597"/>
      <c r="Q518" s="597"/>
      <c r="R518" s="597"/>
      <c r="S518" s="597"/>
      <c r="T518" s="597"/>
      <c r="U518" s="597"/>
      <c r="V518" s="597"/>
      <c r="W518" s="597"/>
      <c r="X518" s="597"/>
      <c r="Y518" s="597"/>
      <c r="Z518" s="597"/>
      <c r="AA518" s="597"/>
    </row>
    <row r="519">
      <c r="A519" s="598">
        <v>57800.0</v>
      </c>
      <c r="B519" s="599" t="s">
        <v>6895</v>
      </c>
      <c r="C519" s="598">
        <v>57500.0</v>
      </c>
      <c r="D519" s="597" t="str">
        <f t="shared" si="1"/>
        <v>SNOMEDCT:297630009</v>
      </c>
      <c r="E519" s="600">
        <v>2.97630009E8</v>
      </c>
      <c r="F519" s="597"/>
      <c r="G519" s="597"/>
      <c r="H519" s="597"/>
      <c r="I519" s="597"/>
      <c r="J519" s="597"/>
      <c r="K519" s="597"/>
      <c r="L519" s="597"/>
      <c r="M519" s="597"/>
      <c r="N519" s="597"/>
      <c r="O519" s="597"/>
      <c r="P519" s="597"/>
      <c r="Q519" s="597"/>
      <c r="R519" s="597"/>
      <c r="S519" s="597"/>
      <c r="T519" s="597"/>
      <c r="U519" s="597"/>
      <c r="V519" s="597"/>
      <c r="W519" s="597"/>
      <c r="X519" s="597"/>
      <c r="Y519" s="597"/>
      <c r="Z519" s="597"/>
      <c r="AA519" s="597"/>
    </row>
    <row r="520">
      <c r="A520" s="598">
        <v>57900.0</v>
      </c>
      <c r="B520" s="599" t="s">
        <v>6896</v>
      </c>
      <c r="C520" s="598">
        <v>57800.0</v>
      </c>
      <c r="D520" s="597" t="str">
        <f t="shared" si="1"/>
        <v>SNOMEDCT:297631008</v>
      </c>
      <c r="E520" s="600">
        <v>2.97631008E8</v>
      </c>
      <c r="F520" s="597"/>
      <c r="G520" s="597"/>
      <c r="H520" s="597"/>
      <c r="I520" s="597"/>
      <c r="J520" s="597"/>
      <c r="K520" s="597"/>
      <c r="L520" s="597"/>
      <c r="M520" s="597"/>
      <c r="N520" s="597"/>
      <c r="O520" s="597"/>
      <c r="P520" s="597"/>
      <c r="Q520" s="597"/>
      <c r="R520" s="597"/>
      <c r="S520" s="597"/>
      <c r="T520" s="597"/>
      <c r="U520" s="597"/>
      <c r="V520" s="597"/>
      <c r="W520" s="597"/>
      <c r="X520" s="597"/>
      <c r="Y520" s="597"/>
      <c r="Z520" s="597"/>
      <c r="AA520" s="597"/>
    </row>
    <row r="521">
      <c r="A521" s="598">
        <v>58000.0</v>
      </c>
      <c r="B521" s="599" t="s">
        <v>6897</v>
      </c>
      <c r="C521" s="598">
        <v>57800.0</v>
      </c>
      <c r="D521" s="597" t="str">
        <f t="shared" si="1"/>
        <v>SNOMEDCT:297632001</v>
      </c>
      <c r="E521" s="602">
        <v>2.97632001E8</v>
      </c>
      <c r="F521" s="597"/>
      <c r="G521" s="597"/>
      <c r="H521" s="597"/>
      <c r="I521" s="597"/>
      <c r="J521" s="597"/>
      <c r="K521" s="597"/>
      <c r="L521" s="597"/>
      <c r="M521" s="597"/>
      <c r="N521" s="597"/>
      <c r="O521" s="597"/>
      <c r="P521" s="597"/>
      <c r="Q521" s="597"/>
      <c r="R521" s="597"/>
      <c r="S521" s="597"/>
      <c r="T521" s="597"/>
      <c r="U521" s="597"/>
      <c r="V521" s="597"/>
      <c r="W521" s="597"/>
      <c r="X521" s="597"/>
      <c r="Y521" s="597"/>
      <c r="Z521" s="597"/>
      <c r="AA521" s="597"/>
    </row>
    <row r="522">
      <c r="A522" s="598">
        <v>58100.0</v>
      </c>
      <c r="B522" s="599" t="s">
        <v>6898</v>
      </c>
      <c r="C522" s="598">
        <v>57800.0</v>
      </c>
      <c r="D522" s="597" t="str">
        <f t="shared" si="1"/>
        <v>SNOMEDCT:297633006</v>
      </c>
      <c r="E522" s="602">
        <v>2.97633006E8</v>
      </c>
      <c r="F522" s="597"/>
      <c r="G522" s="597"/>
      <c r="H522" s="597"/>
      <c r="I522" s="597"/>
      <c r="J522" s="597"/>
      <c r="K522" s="597"/>
      <c r="L522" s="597"/>
      <c r="M522" s="597"/>
      <c r="N522" s="597"/>
      <c r="O522" s="597"/>
      <c r="P522" s="597"/>
      <c r="Q522" s="597"/>
      <c r="R522" s="597"/>
      <c r="S522" s="597"/>
      <c r="T522" s="597"/>
      <c r="U522" s="597"/>
      <c r="V522" s="597"/>
      <c r="W522" s="597"/>
      <c r="X522" s="597"/>
      <c r="Y522" s="597"/>
      <c r="Z522" s="597"/>
      <c r="AA522" s="597"/>
    </row>
    <row r="523">
      <c r="A523" s="598">
        <v>58200.0</v>
      </c>
      <c r="B523" s="599" t="s">
        <v>6899</v>
      </c>
      <c r="C523" s="598">
        <v>57800.0</v>
      </c>
      <c r="D523" s="597" t="str">
        <f t="shared" si="1"/>
        <v>SNOMEDCT:297634000</v>
      </c>
      <c r="E523" s="602">
        <v>2.97634E8</v>
      </c>
      <c r="F523" s="597"/>
      <c r="G523" s="597"/>
      <c r="H523" s="597"/>
      <c r="I523" s="597"/>
      <c r="J523" s="597"/>
      <c r="K523" s="597"/>
      <c r="L523" s="597"/>
      <c r="M523" s="597"/>
      <c r="N523" s="597"/>
      <c r="O523" s="597"/>
      <c r="P523" s="597"/>
      <c r="Q523" s="597"/>
      <c r="R523" s="597"/>
      <c r="S523" s="597"/>
      <c r="T523" s="597"/>
      <c r="U523" s="597"/>
      <c r="V523" s="597"/>
      <c r="W523" s="597"/>
      <c r="X523" s="597"/>
      <c r="Y523" s="597"/>
      <c r="Z523" s="597"/>
      <c r="AA523" s="597"/>
    </row>
    <row r="524">
      <c r="A524" s="598">
        <v>58300.0</v>
      </c>
      <c r="B524" s="599" t="s">
        <v>6900</v>
      </c>
      <c r="C524" s="598">
        <v>57400.0</v>
      </c>
      <c r="D524" s="597" t="str">
        <f t="shared" si="1"/>
        <v>SNOMEDCT:297635004</v>
      </c>
      <c r="E524" s="600">
        <v>2.97635004E8</v>
      </c>
      <c r="F524" s="597"/>
      <c r="G524" s="597"/>
      <c r="H524" s="597"/>
      <c r="I524" s="597"/>
      <c r="J524" s="597"/>
      <c r="K524" s="597"/>
      <c r="L524" s="597"/>
      <c r="M524" s="597"/>
      <c r="N524" s="597"/>
      <c r="O524" s="597"/>
      <c r="P524" s="597"/>
      <c r="Q524" s="597"/>
      <c r="R524" s="597"/>
      <c r="S524" s="597"/>
      <c r="T524" s="597"/>
      <c r="U524" s="597"/>
      <c r="V524" s="597"/>
      <c r="W524" s="597"/>
      <c r="X524" s="597"/>
      <c r="Y524" s="597"/>
      <c r="Z524" s="597"/>
      <c r="AA524" s="597"/>
    </row>
    <row r="525">
      <c r="A525" s="598">
        <v>58400.0</v>
      </c>
      <c r="B525" s="613" t="s">
        <v>6901</v>
      </c>
      <c r="C525" s="598">
        <v>58300.0</v>
      </c>
      <c r="D525" s="597" t="str">
        <f t="shared" si="1"/>
        <v>SNOMEDCT:445186008</v>
      </c>
      <c r="E525" s="600">
        <v>4.45186008E8</v>
      </c>
      <c r="F525" s="597"/>
      <c r="G525" s="597"/>
      <c r="H525" s="597"/>
      <c r="I525" s="597"/>
      <c r="J525" s="597"/>
      <c r="K525" s="597"/>
      <c r="L525" s="597"/>
      <c r="M525" s="597"/>
      <c r="N525" s="597"/>
      <c r="O525" s="597"/>
      <c r="P525" s="597"/>
      <c r="Q525" s="597"/>
      <c r="R525" s="597"/>
      <c r="S525" s="597"/>
      <c r="T525" s="597"/>
      <c r="U525" s="597"/>
      <c r="V525" s="597"/>
      <c r="W525" s="597"/>
      <c r="X525" s="597"/>
      <c r="Y525" s="597"/>
      <c r="Z525" s="597"/>
      <c r="AA525" s="597"/>
    </row>
    <row r="526">
      <c r="A526" s="598">
        <v>58500.0</v>
      </c>
      <c r="B526" s="599" t="s">
        <v>6902</v>
      </c>
      <c r="C526" s="598">
        <v>58300.0</v>
      </c>
      <c r="D526" s="597" t="str">
        <f t="shared" si="1"/>
        <v>SNOMEDCT:297690006</v>
      </c>
      <c r="E526" s="600">
        <v>2.97690006E8</v>
      </c>
      <c r="F526" s="597"/>
      <c r="G526" s="597"/>
      <c r="H526" s="597"/>
      <c r="I526" s="597"/>
      <c r="J526" s="597"/>
      <c r="K526" s="597"/>
      <c r="L526" s="597"/>
      <c r="M526" s="597"/>
      <c r="N526" s="597"/>
      <c r="O526" s="597"/>
      <c r="P526" s="597"/>
      <c r="Q526" s="597"/>
      <c r="R526" s="597"/>
      <c r="S526" s="597"/>
      <c r="T526" s="597"/>
      <c r="U526" s="597"/>
      <c r="V526" s="597"/>
      <c r="W526" s="597"/>
      <c r="X526" s="597"/>
      <c r="Y526" s="597"/>
      <c r="Z526" s="597"/>
      <c r="AA526" s="597"/>
    </row>
    <row r="527">
      <c r="A527" s="598">
        <v>58600.0</v>
      </c>
      <c r="B527" s="599" t="s">
        <v>6903</v>
      </c>
      <c r="C527" s="598">
        <v>58300.0</v>
      </c>
      <c r="D527" s="597" t="str">
        <f t="shared" si="1"/>
        <v>SNOMEDCT:297691005</v>
      </c>
      <c r="E527" s="602">
        <v>2.97691005E8</v>
      </c>
      <c r="F527" s="597"/>
      <c r="G527" s="597"/>
      <c r="H527" s="597"/>
      <c r="I527" s="597"/>
      <c r="J527" s="597"/>
      <c r="K527" s="597"/>
      <c r="L527" s="597"/>
      <c r="M527" s="597"/>
      <c r="N527" s="597"/>
      <c r="O527" s="597"/>
      <c r="P527" s="597"/>
      <c r="Q527" s="597"/>
      <c r="R527" s="597"/>
      <c r="S527" s="597"/>
      <c r="T527" s="597"/>
      <c r="U527" s="597"/>
      <c r="V527" s="597"/>
      <c r="W527" s="597"/>
      <c r="X527" s="597"/>
      <c r="Y527" s="597"/>
      <c r="Z527" s="597"/>
      <c r="AA527" s="597"/>
    </row>
    <row r="528">
      <c r="A528" s="598">
        <v>58700.0</v>
      </c>
      <c r="B528" s="599" t="s">
        <v>6904</v>
      </c>
      <c r="C528" s="598">
        <v>58300.0</v>
      </c>
      <c r="D528" s="597" t="str">
        <f t="shared" si="1"/>
        <v>SNOMEDCT:445038003</v>
      </c>
      <c r="E528" s="602">
        <v>4.45038003E8</v>
      </c>
      <c r="F528" s="597"/>
      <c r="G528" s="597"/>
      <c r="H528" s="597"/>
      <c r="I528" s="597"/>
      <c r="J528" s="597"/>
      <c r="K528" s="597"/>
      <c r="L528" s="597"/>
      <c r="M528" s="597"/>
      <c r="N528" s="597"/>
      <c r="O528" s="597"/>
      <c r="P528" s="597"/>
      <c r="Q528" s="597"/>
      <c r="R528" s="597"/>
      <c r="S528" s="597"/>
      <c r="T528" s="597"/>
      <c r="U528" s="597"/>
      <c r="V528" s="597"/>
      <c r="W528" s="597"/>
      <c r="X528" s="597"/>
      <c r="Y528" s="597"/>
      <c r="Z528" s="597"/>
      <c r="AA528" s="597"/>
    </row>
    <row r="529">
      <c r="A529" s="598">
        <v>58800.0</v>
      </c>
      <c r="B529" s="599" t="s">
        <v>6905</v>
      </c>
      <c r="C529" s="598">
        <v>58300.0</v>
      </c>
      <c r="D529" s="597" t="str">
        <f t="shared" si="1"/>
        <v>SNOMEDCT:445446007</v>
      </c>
      <c r="E529" s="602">
        <v>4.45446007E8</v>
      </c>
      <c r="F529" s="597"/>
      <c r="G529" s="597"/>
      <c r="H529" s="597"/>
      <c r="I529" s="597"/>
      <c r="J529" s="597"/>
      <c r="K529" s="597"/>
      <c r="L529" s="597"/>
      <c r="M529" s="597"/>
      <c r="N529" s="597"/>
      <c r="O529" s="597"/>
      <c r="P529" s="597"/>
      <c r="Q529" s="597"/>
      <c r="R529" s="597"/>
      <c r="S529" s="597"/>
      <c r="T529" s="597"/>
      <c r="U529" s="597"/>
      <c r="V529" s="597"/>
      <c r="W529" s="597"/>
      <c r="X529" s="597"/>
      <c r="Y529" s="597"/>
      <c r="Z529" s="597"/>
      <c r="AA529" s="597"/>
    </row>
    <row r="530">
      <c r="A530" s="598">
        <v>58900.0</v>
      </c>
      <c r="B530" s="599" t="s">
        <v>6906</v>
      </c>
      <c r="C530" s="598">
        <v>58300.0</v>
      </c>
      <c r="D530" s="597" t="str">
        <f t="shared" si="1"/>
        <v>SNOMEDCT:445530002</v>
      </c>
      <c r="E530" s="602">
        <v>4.45530002E8</v>
      </c>
      <c r="F530" s="597"/>
      <c r="G530" s="597"/>
      <c r="H530" s="597"/>
      <c r="I530" s="597"/>
      <c r="J530" s="597"/>
      <c r="K530" s="597"/>
      <c r="L530" s="597"/>
      <c r="M530" s="597"/>
      <c r="N530" s="597"/>
      <c r="O530" s="597"/>
      <c r="P530" s="597"/>
      <c r="Q530" s="597"/>
      <c r="R530" s="597"/>
      <c r="S530" s="597"/>
      <c r="T530" s="597"/>
      <c r="U530" s="597"/>
      <c r="V530" s="597"/>
      <c r="W530" s="597"/>
      <c r="X530" s="597"/>
      <c r="Y530" s="597"/>
      <c r="Z530" s="597"/>
      <c r="AA530" s="597"/>
    </row>
    <row r="531">
      <c r="A531" s="598">
        <v>59000.0</v>
      </c>
      <c r="B531" s="599" t="s">
        <v>6907</v>
      </c>
      <c r="C531" s="598">
        <v>58300.0</v>
      </c>
      <c r="D531" s="597" t="str">
        <f t="shared" si="1"/>
        <v>SNOMEDCT:444872000</v>
      </c>
      <c r="E531" s="602">
        <v>4.44872E8</v>
      </c>
      <c r="F531" s="597"/>
      <c r="G531" s="597"/>
      <c r="H531" s="597"/>
      <c r="I531" s="597"/>
      <c r="J531" s="597"/>
      <c r="K531" s="597"/>
      <c r="L531" s="597"/>
      <c r="M531" s="597"/>
      <c r="N531" s="597"/>
      <c r="O531" s="597"/>
      <c r="P531" s="597"/>
      <c r="Q531" s="597"/>
      <c r="R531" s="597"/>
      <c r="S531" s="597"/>
      <c r="T531" s="597"/>
      <c r="U531" s="597"/>
      <c r="V531" s="597"/>
      <c r="W531" s="597"/>
      <c r="X531" s="597"/>
      <c r="Y531" s="597"/>
      <c r="Z531" s="597"/>
      <c r="AA531" s="597"/>
    </row>
    <row r="532">
      <c r="A532" s="598">
        <v>59100.0</v>
      </c>
      <c r="B532" s="604" t="s">
        <v>6908</v>
      </c>
      <c r="C532" s="598">
        <v>58300.0</v>
      </c>
      <c r="D532" s="597" t="str">
        <f t="shared" si="1"/>
        <v>SNOMEDCT:297692003</v>
      </c>
      <c r="E532" s="602">
        <v>2.97692003E8</v>
      </c>
      <c r="F532" s="597"/>
      <c r="G532" s="597"/>
      <c r="H532" s="597"/>
      <c r="I532" s="597"/>
      <c r="J532" s="597"/>
      <c r="K532" s="597"/>
      <c r="L532" s="597"/>
      <c r="M532" s="597"/>
      <c r="N532" s="597"/>
      <c r="O532" s="597"/>
      <c r="P532" s="597"/>
      <c r="Q532" s="597"/>
      <c r="R532" s="597"/>
      <c r="S532" s="597"/>
      <c r="T532" s="597"/>
      <c r="U532" s="597"/>
      <c r="V532" s="597"/>
      <c r="W532" s="597"/>
      <c r="X532" s="597"/>
      <c r="Y532" s="597"/>
      <c r="Z532" s="597"/>
      <c r="AA532" s="597"/>
    </row>
    <row r="533">
      <c r="A533" s="598">
        <v>59200.0</v>
      </c>
      <c r="B533" s="599" t="s">
        <v>6909</v>
      </c>
      <c r="C533" s="598">
        <v>57400.0</v>
      </c>
      <c r="D533" s="597" t="str">
        <f t="shared" si="1"/>
        <v>SNOMEDCT:444847000</v>
      </c>
      <c r="E533" s="602">
        <v>4.44847E8</v>
      </c>
      <c r="F533" s="597"/>
      <c r="G533" s="597"/>
      <c r="H533" s="597"/>
      <c r="I533" s="597"/>
      <c r="J533" s="597"/>
      <c r="K533" s="597"/>
      <c r="L533" s="597"/>
      <c r="M533" s="597"/>
      <c r="N533" s="597"/>
      <c r="O533" s="597"/>
      <c r="P533" s="597"/>
      <c r="Q533" s="597"/>
      <c r="R533" s="597"/>
      <c r="S533" s="597"/>
      <c r="T533" s="597"/>
      <c r="U533" s="597"/>
      <c r="V533" s="597"/>
      <c r="W533" s="597"/>
      <c r="X533" s="597"/>
      <c r="Y533" s="597"/>
      <c r="Z533" s="597"/>
      <c r="AA533" s="597"/>
    </row>
    <row r="534">
      <c r="A534" s="598">
        <v>59300.0</v>
      </c>
      <c r="B534" s="599" t="s">
        <v>6910</v>
      </c>
      <c r="C534" s="598">
        <v>57400.0</v>
      </c>
      <c r="D534" s="597" t="str">
        <f t="shared" si="1"/>
        <v>SNOMEDCT:297693008</v>
      </c>
      <c r="E534" s="602">
        <v>2.97693008E8</v>
      </c>
      <c r="F534" s="597"/>
      <c r="G534" s="597"/>
      <c r="H534" s="597"/>
      <c r="I534" s="597"/>
      <c r="J534" s="597"/>
      <c r="K534" s="597"/>
      <c r="L534" s="597"/>
      <c r="M534" s="597"/>
      <c r="N534" s="597"/>
      <c r="O534" s="597"/>
      <c r="P534" s="597"/>
      <c r="Q534" s="597"/>
      <c r="R534" s="597"/>
      <c r="S534" s="597"/>
      <c r="T534" s="597"/>
      <c r="U534" s="597"/>
      <c r="V534" s="597"/>
      <c r="W534" s="597"/>
      <c r="X534" s="597"/>
      <c r="Y534" s="597"/>
      <c r="Z534" s="597"/>
      <c r="AA534" s="597"/>
    </row>
    <row r="535">
      <c r="A535" s="598">
        <v>59400.0</v>
      </c>
      <c r="B535" s="604" t="s">
        <v>6911</v>
      </c>
      <c r="C535" s="598">
        <v>57400.0</v>
      </c>
      <c r="D535" s="597" t="str">
        <f t="shared" si="1"/>
        <v>SNOMEDCT:297694002</v>
      </c>
      <c r="E535" s="600">
        <v>2.97694002E8</v>
      </c>
      <c r="F535" s="597"/>
      <c r="G535" s="597"/>
      <c r="H535" s="597"/>
      <c r="I535" s="597"/>
      <c r="J535" s="597"/>
      <c r="K535" s="597"/>
      <c r="L535" s="597"/>
      <c r="M535" s="597"/>
      <c r="N535" s="597"/>
      <c r="O535" s="597"/>
      <c r="P535" s="597"/>
      <c r="Q535" s="597"/>
      <c r="R535" s="597"/>
      <c r="S535" s="597"/>
      <c r="T535" s="597"/>
      <c r="U535" s="597"/>
      <c r="V535" s="597"/>
      <c r="W535" s="597"/>
      <c r="X535" s="597"/>
      <c r="Y535" s="597"/>
      <c r="Z535" s="597"/>
      <c r="AA535" s="597"/>
    </row>
    <row r="536">
      <c r="A536" s="598">
        <v>59500.0</v>
      </c>
      <c r="B536" s="599" t="s">
        <v>6912</v>
      </c>
      <c r="C536" s="598">
        <v>59400.0</v>
      </c>
      <c r="D536" s="597" t="str">
        <f t="shared" si="1"/>
        <v>SNOMEDCT:297695001</v>
      </c>
      <c r="E536" s="602">
        <v>2.97695001E8</v>
      </c>
      <c r="F536" s="597"/>
      <c r="G536" s="597"/>
      <c r="H536" s="597"/>
      <c r="I536" s="597"/>
      <c r="J536" s="597"/>
      <c r="K536" s="597"/>
      <c r="L536" s="597"/>
      <c r="M536" s="597"/>
      <c r="N536" s="597"/>
      <c r="O536" s="597"/>
      <c r="P536" s="597"/>
      <c r="Q536" s="597"/>
      <c r="R536" s="597"/>
      <c r="S536" s="597"/>
      <c r="T536" s="597"/>
      <c r="U536" s="597"/>
      <c r="V536" s="597"/>
      <c r="W536" s="597"/>
      <c r="X536" s="597"/>
      <c r="Y536" s="597"/>
      <c r="Z536" s="597"/>
      <c r="AA536" s="597"/>
    </row>
    <row r="537">
      <c r="A537" s="598">
        <v>59600.0</v>
      </c>
      <c r="B537" s="599" t="s">
        <v>6913</v>
      </c>
      <c r="C537" s="598">
        <v>59500.0</v>
      </c>
      <c r="D537" s="597" t="str">
        <f t="shared" si="1"/>
        <v>SNOMEDCT:297696000</v>
      </c>
      <c r="E537" s="600">
        <v>2.97696E8</v>
      </c>
      <c r="F537" s="597"/>
      <c r="G537" s="597"/>
      <c r="H537" s="597"/>
      <c r="I537" s="597"/>
      <c r="J537" s="597"/>
      <c r="K537" s="597"/>
      <c r="L537" s="597"/>
      <c r="M537" s="597"/>
      <c r="N537" s="597"/>
      <c r="O537" s="597"/>
      <c r="P537" s="597"/>
      <c r="Q537" s="597"/>
      <c r="R537" s="597"/>
      <c r="S537" s="597"/>
      <c r="T537" s="597"/>
      <c r="U537" s="597"/>
      <c r="V537" s="597"/>
      <c r="W537" s="597"/>
      <c r="X537" s="597"/>
      <c r="Y537" s="597"/>
      <c r="Z537" s="597"/>
      <c r="AA537" s="597"/>
    </row>
    <row r="538">
      <c r="A538" s="598">
        <v>59700.0</v>
      </c>
      <c r="B538" s="599" t="s">
        <v>6914</v>
      </c>
      <c r="C538" s="598">
        <v>59500.0</v>
      </c>
      <c r="D538" s="597" t="str">
        <f t="shared" si="1"/>
        <v>SNOMEDCT:297697009</v>
      </c>
      <c r="E538" s="600">
        <v>2.97697009E8</v>
      </c>
      <c r="F538" s="597"/>
      <c r="G538" s="597"/>
      <c r="H538" s="597"/>
      <c r="I538" s="597"/>
      <c r="J538" s="597"/>
      <c r="K538" s="597"/>
      <c r="L538" s="597"/>
      <c r="M538" s="597"/>
      <c r="N538" s="597"/>
      <c r="O538" s="597"/>
      <c r="P538" s="597"/>
      <c r="Q538" s="597"/>
      <c r="R538" s="597"/>
      <c r="S538" s="597"/>
      <c r="T538" s="597"/>
      <c r="U538" s="597"/>
      <c r="V538" s="597"/>
      <c r="W538" s="597"/>
      <c r="X538" s="597"/>
      <c r="Y538" s="597"/>
      <c r="Z538" s="597"/>
      <c r="AA538" s="597"/>
    </row>
    <row r="539">
      <c r="A539" s="598">
        <v>59800.0</v>
      </c>
      <c r="B539" s="599" t="s">
        <v>6915</v>
      </c>
      <c r="C539" s="598">
        <v>59500.0</v>
      </c>
      <c r="D539" s="597" t="str">
        <f t="shared" si="1"/>
        <v>SNOMEDCT:297698004</v>
      </c>
      <c r="E539" s="602">
        <v>2.97698004E8</v>
      </c>
      <c r="F539" s="597"/>
      <c r="G539" s="597"/>
      <c r="H539" s="597"/>
      <c r="I539" s="597"/>
      <c r="J539" s="597"/>
      <c r="K539" s="597"/>
      <c r="L539" s="597"/>
      <c r="M539" s="597"/>
      <c r="N539" s="597"/>
      <c r="O539" s="597"/>
      <c r="P539" s="597"/>
      <c r="Q539" s="597"/>
      <c r="R539" s="597"/>
      <c r="S539" s="597"/>
      <c r="T539" s="597"/>
      <c r="U539" s="597"/>
      <c r="V539" s="597"/>
      <c r="W539" s="597"/>
      <c r="X539" s="597"/>
      <c r="Y539" s="597"/>
      <c r="Z539" s="597"/>
      <c r="AA539" s="597"/>
    </row>
    <row r="540">
      <c r="A540" s="598">
        <v>59900.0</v>
      </c>
      <c r="B540" s="599" t="s">
        <v>6916</v>
      </c>
      <c r="C540" s="598">
        <v>59500.0</v>
      </c>
      <c r="D540" s="597" t="str">
        <f t="shared" si="1"/>
        <v>SNOMEDCT:297699007</v>
      </c>
      <c r="E540" s="602">
        <v>2.97699007E8</v>
      </c>
      <c r="F540" s="597"/>
      <c r="G540" s="597"/>
      <c r="H540" s="597"/>
      <c r="I540" s="597"/>
      <c r="J540" s="597"/>
      <c r="K540" s="597"/>
      <c r="L540" s="597"/>
      <c r="M540" s="597"/>
      <c r="N540" s="597"/>
      <c r="O540" s="597"/>
      <c r="P540" s="597"/>
      <c r="Q540" s="597"/>
      <c r="R540" s="597"/>
      <c r="S540" s="597"/>
      <c r="T540" s="597"/>
      <c r="U540" s="597"/>
      <c r="V540" s="597"/>
      <c r="W540" s="597"/>
      <c r="X540" s="597"/>
      <c r="Y540" s="597"/>
      <c r="Z540" s="597"/>
      <c r="AA540" s="597"/>
    </row>
    <row r="541">
      <c r="A541" s="598">
        <v>60000.0</v>
      </c>
      <c r="B541" s="599" t="s">
        <v>6917</v>
      </c>
      <c r="C541" s="598">
        <v>59500.0</v>
      </c>
      <c r="D541" s="597" t="str">
        <f t="shared" si="1"/>
        <v>SNOMEDCT:297700008</v>
      </c>
      <c r="E541" s="602">
        <v>2.97700008E8</v>
      </c>
      <c r="F541" s="597"/>
      <c r="G541" s="597"/>
      <c r="H541" s="597"/>
      <c r="I541" s="597"/>
      <c r="J541" s="597"/>
      <c r="K541" s="597"/>
      <c r="L541" s="597"/>
      <c r="M541" s="597"/>
      <c r="N541" s="597"/>
      <c r="O541" s="597"/>
      <c r="P541" s="597"/>
      <c r="Q541" s="597"/>
      <c r="R541" s="597"/>
      <c r="S541" s="597"/>
      <c r="T541" s="597"/>
      <c r="U541" s="597"/>
      <c r="V541" s="597"/>
      <c r="W541" s="597"/>
      <c r="X541" s="597"/>
      <c r="Y541" s="597"/>
      <c r="Z541" s="597"/>
      <c r="AA541" s="597"/>
    </row>
    <row r="542">
      <c r="A542" s="598">
        <v>60100.0</v>
      </c>
      <c r="B542" s="599" t="s">
        <v>6918</v>
      </c>
      <c r="C542" s="598">
        <v>59500.0</v>
      </c>
      <c r="D542" s="597" t="str">
        <f t="shared" si="1"/>
        <v>SNOMEDCT:297701007</v>
      </c>
      <c r="E542" s="602">
        <v>2.97701007E8</v>
      </c>
      <c r="F542" s="597"/>
      <c r="G542" s="597"/>
      <c r="H542" s="597"/>
      <c r="I542" s="597"/>
      <c r="J542" s="597"/>
      <c r="K542" s="597"/>
      <c r="L542" s="597"/>
      <c r="M542" s="597"/>
      <c r="N542" s="597"/>
      <c r="O542" s="597"/>
      <c r="P542" s="597"/>
      <c r="Q542" s="597"/>
      <c r="R542" s="597"/>
      <c r="S542" s="597"/>
      <c r="T542" s="597"/>
      <c r="U542" s="597"/>
      <c r="V542" s="597"/>
      <c r="W542" s="597"/>
      <c r="X542" s="597"/>
      <c r="Y542" s="597"/>
      <c r="Z542" s="597"/>
      <c r="AA542" s="597"/>
    </row>
    <row r="543">
      <c r="A543" s="598">
        <v>60200.0</v>
      </c>
      <c r="B543" s="599" t="s">
        <v>6919</v>
      </c>
      <c r="C543" s="598">
        <v>59400.0</v>
      </c>
      <c r="D543" s="597" t="str">
        <f t="shared" si="1"/>
        <v>SNOMEDCT:297703005</v>
      </c>
      <c r="E543" s="600">
        <v>2.97703005E8</v>
      </c>
      <c r="F543" s="597"/>
      <c r="G543" s="597"/>
      <c r="H543" s="597"/>
      <c r="I543" s="597"/>
      <c r="J543" s="597"/>
      <c r="K543" s="597"/>
      <c r="L543" s="597"/>
      <c r="M543" s="597"/>
      <c r="N543" s="597"/>
      <c r="O543" s="597"/>
      <c r="P543" s="597"/>
      <c r="Q543" s="597"/>
      <c r="R543" s="597"/>
      <c r="S543" s="597"/>
      <c r="T543" s="597"/>
      <c r="U543" s="597"/>
      <c r="V543" s="597"/>
      <c r="W543" s="597"/>
      <c r="X543" s="597"/>
      <c r="Y543" s="597"/>
      <c r="Z543" s="597"/>
      <c r="AA543" s="597"/>
    </row>
    <row r="544">
      <c r="A544" s="598">
        <v>60300.0</v>
      </c>
      <c r="B544" s="599" t="s">
        <v>6920</v>
      </c>
      <c r="C544" s="598">
        <v>60200.0</v>
      </c>
      <c r="D544" s="597" t="str">
        <f t="shared" si="1"/>
        <v>SNOMEDCT:297703005</v>
      </c>
      <c r="E544" s="600">
        <v>2.97703005E8</v>
      </c>
      <c r="F544" s="597"/>
      <c r="G544" s="597"/>
      <c r="H544" s="597"/>
      <c r="I544" s="597"/>
      <c r="J544" s="597"/>
      <c r="K544" s="597"/>
      <c r="L544" s="597"/>
      <c r="M544" s="597"/>
      <c r="N544" s="597"/>
      <c r="O544" s="597"/>
      <c r="P544" s="597"/>
      <c r="Q544" s="597"/>
      <c r="R544" s="597"/>
      <c r="S544" s="597"/>
      <c r="T544" s="597"/>
      <c r="U544" s="597"/>
      <c r="V544" s="597"/>
      <c r="W544" s="597"/>
      <c r="X544" s="597"/>
      <c r="Y544" s="597"/>
      <c r="Z544" s="597"/>
      <c r="AA544" s="597"/>
    </row>
    <row r="545">
      <c r="A545" s="598">
        <v>60400.0</v>
      </c>
      <c r="B545" s="599" t="s">
        <v>6921</v>
      </c>
      <c r="C545" s="598">
        <v>60200.0</v>
      </c>
      <c r="D545" s="597" t="str">
        <f t="shared" si="1"/>
        <v>SNOMEDCT:297704004</v>
      </c>
      <c r="E545" s="600">
        <v>2.97704004E8</v>
      </c>
      <c r="F545" s="597"/>
      <c r="G545" s="597"/>
      <c r="H545" s="597"/>
      <c r="I545" s="597"/>
      <c r="J545" s="597"/>
      <c r="K545" s="597"/>
      <c r="L545" s="597"/>
      <c r="M545" s="597"/>
      <c r="N545" s="597"/>
      <c r="O545" s="597"/>
      <c r="P545" s="597"/>
      <c r="Q545" s="597"/>
      <c r="R545" s="597"/>
      <c r="S545" s="597"/>
      <c r="T545" s="597"/>
      <c r="U545" s="597"/>
      <c r="V545" s="597"/>
      <c r="W545" s="597"/>
      <c r="X545" s="597"/>
      <c r="Y545" s="597"/>
      <c r="Z545" s="597"/>
      <c r="AA545" s="597"/>
    </row>
    <row r="546">
      <c r="A546" s="598">
        <v>60500.0</v>
      </c>
      <c r="B546" s="599" t="s">
        <v>6922</v>
      </c>
      <c r="C546" s="598">
        <v>18600.0</v>
      </c>
      <c r="D546" s="597" t="str">
        <f t="shared" si="1"/>
        <v>SNOMEDCT:445134004</v>
      </c>
      <c r="E546" s="600">
        <v>4.45134004E8</v>
      </c>
      <c r="F546" s="597"/>
      <c r="G546" s="597"/>
      <c r="H546" s="597"/>
      <c r="I546" s="597"/>
      <c r="J546" s="597"/>
      <c r="K546" s="597"/>
      <c r="L546" s="597"/>
      <c r="M546" s="597"/>
      <c r="N546" s="597"/>
      <c r="O546" s="597"/>
      <c r="P546" s="597"/>
      <c r="Q546" s="597"/>
      <c r="R546" s="597"/>
      <c r="S546" s="597"/>
      <c r="T546" s="597"/>
      <c r="U546" s="597"/>
      <c r="V546" s="597"/>
      <c r="W546" s="597"/>
      <c r="X546" s="597"/>
      <c r="Y546" s="597"/>
      <c r="Z546" s="597"/>
      <c r="AA546" s="597"/>
    </row>
    <row r="547">
      <c r="A547" s="598">
        <v>60600.0</v>
      </c>
      <c r="B547" s="599" t="s">
        <v>6923</v>
      </c>
      <c r="C547" s="598">
        <v>60200.0</v>
      </c>
      <c r="D547" s="597" t="str">
        <f t="shared" si="1"/>
        <v>SNOMEDCT:297705003</v>
      </c>
      <c r="E547" s="600">
        <v>2.97705003E8</v>
      </c>
      <c r="F547" s="597"/>
      <c r="G547" s="597"/>
      <c r="H547" s="597"/>
      <c r="I547" s="597"/>
      <c r="J547" s="597"/>
      <c r="K547" s="597"/>
      <c r="L547" s="597"/>
      <c r="M547" s="597"/>
      <c r="N547" s="597"/>
      <c r="O547" s="597"/>
      <c r="P547" s="597"/>
      <c r="Q547" s="597"/>
      <c r="R547" s="597"/>
      <c r="S547" s="597"/>
      <c r="T547" s="597"/>
      <c r="U547" s="597"/>
      <c r="V547" s="597"/>
      <c r="W547" s="597"/>
      <c r="X547" s="597"/>
      <c r="Y547" s="597"/>
      <c r="Z547" s="597"/>
      <c r="AA547" s="597"/>
    </row>
    <row r="548">
      <c r="A548" s="598">
        <v>60700.0</v>
      </c>
      <c r="B548" s="599" t="s">
        <v>6924</v>
      </c>
      <c r="C548" s="598">
        <v>60200.0</v>
      </c>
      <c r="D548" s="597" t="str">
        <f t="shared" si="1"/>
        <v>SNOMEDCT:297706002</v>
      </c>
      <c r="E548" s="600">
        <v>2.97706002E8</v>
      </c>
      <c r="F548" s="597"/>
      <c r="G548" s="597"/>
      <c r="H548" s="597"/>
      <c r="I548" s="597"/>
      <c r="J548" s="597"/>
      <c r="K548" s="597"/>
      <c r="L548" s="597"/>
      <c r="M548" s="597"/>
      <c r="N548" s="597"/>
      <c r="O548" s="597"/>
      <c r="P548" s="597"/>
      <c r="Q548" s="597"/>
      <c r="R548" s="597"/>
      <c r="S548" s="597"/>
      <c r="T548" s="597"/>
      <c r="U548" s="597"/>
      <c r="V548" s="597"/>
      <c r="W548" s="597"/>
      <c r="X548" s="597"/>
      <c r="Y548" s="597"/>
      <c r="Z548" s="597"/>
      <c r="AA548" s="597"/>
    </row>
    <row r="549">
      <c r="A549" s="598">
        <v>60800.0</v>
      </c>
      <c r="B549" s="604" t="s">
        <v>6925</v>
      </c>
      <c r="C549" s="598">
        <v>60200.0</v>
      </c>
      <c r="D549" s="597" t="str">
        <f t="shared" si="1"/>
        <v>SNOMEDCT:297707006</v>
      </c>
      <c r="E549" s="600">
        <v>2.97707006E8</v>
      </c>
      <c r="F549" s="597"/>
      <c r="G549" s="597"/>
      <c r="H549" s="597"/>
      <c r="I549" s="597"/>
      <c r="J549" s="597"/>
      <c r="K549" s="597"/>
      <c r="L549" s="597"/>
      <c r="M549" s="597"/>
      <c r="N549" s="597"/>
      <c r="O549" s="597"/>
      <c r="P549" s="597"/>
      <c r="Q549" s="597"/>
      <c r="R549" s="597"/>
      <c r="S549" s="597"/>
      <c r="T549" s="597"/>
      <c r="U549" s="597"/>
      <c r="V549" s="597"/>
      <c r="W549" s="597"/>
      <c r="X549" s="597"/>
      <c r="Y549" s="597"/>
      <c r="Z549" s="597"/>
      <c r="AA549" s="597"/>
    </row>
    <row r="550">
      <c r="A550" s="598">
        <v>60900.0</v>
      </c>
      <c r="B550" s="599" t="s">
        <v>6926</v>
      </c>
      <c r="C550" s="598">
        <v>60200.0</v>
      </c>
      <c r="D550" s="597" t="str">
        <f t="shared" si="1"/>
        <v>SNOMEDCT:297708001</v>
      </c>
      <c r="E550" s="600">
        <v>2.97708001E8</v>
      </c>
      <c r="F550" s="597"/>
      <c r="G550" s="597"/>
      <c r="H550" s="597"/>
      <c r="I550" s="597"/>
      <c r="J550" s="597"/>
      <c r="K550" s="597"/>
      <c r="L550" s="597"/>
      <c r="M550" s="597"/>
      <c r="N550" s="597"/>
      <c r="O550" s="597"/>
      <c r="P550" s="597"/>
      <c r="Q550" s="597"/>
      <c r="R550" s="597"/>
      <c r="S550" s="597"/>
      <c r="T550" s="597"/>
      <c r="U550" s="597"/>
      <c r="V550" s="597"/>
      <c r="W550" s="597"/>
      <c r="X550" s="597"/>
      <c r="Y550" s="597"/>
      <c r="Z550" s="597"/>
      <c r="AA550" s="597"/>
    </row>
    <row r="551">
      <c r="A551" s="598">
        <v>61000.0</v>
      </c>
      <c r="B551" s="599" t="s">
        <v>6927</v>
      </c>
      <c r="C551" s="598">
        <v>60200.0</v>
      </c>
      <c r="D551" s="597" t="str">
        <f t="shared" si="1"/>
        <v>SNOMEDCT:297710004</v>
      </c>
      <c r="E551" s="600">
        <v>2.97710004E8</v>
      </c>
      <c r="F551" s="597"/>
      <c r="G551" s="597"/>
      <c r="H551" s="597"/>
      <c r="I551" s="597"/>
      <c r="J551" s="597"/>
      <c r="K551" s="597"/>
      <c r="L551" s="597"/>
      <c r="M551" s="597"/>
      <c r="N551" s="597"/>
      <c r="O551" s="597"/>
      <c r="P551" s="597"/>
      <c r="Q551" s="597"/>
      <c r="R551" s="597"/>
      <c r="S551" s="597"/>
      <c r="T551" s="597"/>
      <c r="U551" s="597"/>
      <c r="V551" s="597"/>
      <c r="W551" s="597"/>
      <c r="X551" s="597"/>
      <c r="Y551" s="597"/>
      <c r="Z551" s="597"/>
      <c r="AA551" s="597"/>
    </row>
    <row r="552">
      <c r="A552" s="598">
        <v>61100.0</v>
      </c>
      <c r="B552" s="599" t="s">
        <v>6928</v>
      </c>
      <c r="C552" s="598">
        <v>60200.0</v>
      </c>
      <c r="D552" s="597" t="str">
        <f t="shared" si="1"/>
        <v>SNOMEDCT:297711000</v>
      </c>
      <c r="E552" s="600">
        <v>2.97711E8</v>
      </c>
      <c r="F552" s="597"/>
      <c r="G552" s="597"/>
      <c r="H552" s="597"/>
      <c r="I552" s="597"/>
      <c r="J552" s="597"/>
      <c r="K552" s="597"/>
      <c r="L552" s="597"/>
      <c r="M552" s="597"/>
      <c r="N552" s="597"/>
      <c r="O552" s="597"/>
      <c r="P552" s="597"/>
      <c r="Q552" s="597"/>
      <c r="R552" s="597"/>
      <c r="S552" s="597"/>
      <c r="T552" s="597"/>
      <c r="U552" s="597"/>
      <c r="V552" s="597"/>
      <c r="W552" s="597"/>
      <c r="X552" s="597"/>
      <c r="Y552" s="597"/>
      <c r="Z552" s="597"/>
      <c r="AA552" s="597"/>
    </row>
    <row r="553">
      <c r="A553" s="598">
        <v>61200.0</v>
      </c>
      <c r="B553" s="599" t="s">
        <v>6929</v>
      </c>
      <c r="C553" s="598">
        <v>60200.0</v>
      </c>
      <c r="D553" s="597" t="str">
        <f t="shared" si="1"/>
        <v>SNOMEDCT:297712007</v>
      </c>
      <c r="E553" s="602">
        <v>2.97712007E8</v>
      </c>
      <c r="F553" s="597"/>
      <c r="G553" s="597"/>
      <c r="H553" s="597"/>
      <c r="I553" s="597"/>
      <c r="J553" s="597"/>
      <c r="K553" s="597"/>
      <c r="L553" s="597"/>
      <c r="M553" s="597"/>
      <c r="N553" s="597"/>
      <c r="O553" s="597"/>
      <c r="P553" s="597"/>
      <c r="Q553" s="597"/>
      <c r="R553" s="597"/>
      <c r="S553" s="597"/>
      <c r="T553" s="597"/>
      <c r="U553" s="597"/>
      <c r="V553" s="597"/>
      <c r="W553" s="597"/>
      <c r="X553" s="597"/>
      <c r="Y553" s="597"/>
      <c r="Z553" s="597"/>
      <c r="AA553" s="597"/>
    </row>
    <row r="554">
      <c r="A554" s="598">
        <v>61300.0</v>
      </c>
      <c r="B554" s="599" t="s">
        <v>6930</v>
      </c>
      <c r="C554" s="598">
        <v>60200.0</v>
      </c>
      <c r="D554" s="597" t="str">
        <f t="shared" si="1"/>
        <v>SNOMEDCT:297714008</v>
      </c>
      <c r="E554" s="602">
        <v>2.97714008E8</v>
      </c>
      <c r="F554" s="597"/>
      <c r="G554" s="597"/>
      <c r="H554" s="597"/>
      <c r="I554" s="597"/>
      <c r="J554" s="597"/>
      <c r="K554" s="597"/>
      <c r="L554" s="597"/>
      <c r="M554" s="597"/>
      <c r="N554" s="597"/>
      <c r="O554" s="597"/>
      <c r="P554" s="597"/>
      <c r="Q554" s="597"/>
      <c r="R554" s="597"/>
      <c r="S554" s="597"/>
      <c r="T554" s="597"/>
      <c r="U554" s="597"/>
      <c r="V554" s="597"/>
      <c r="W554" s="597"/>
      <c r="X554" s="597"/>
      <c r="Y554" s="597"/>
      <c r="Z554" s="597"/>
      <c r="AA554" s="597"/>
    </row>
    <row r="555">
      <c r="A555" s="598">
        <v>61400.0</v>
      </c>
      <c r="B555" s="599" t="s">
        <v>6931</v>
      </c>
      <c r="C555" s="598">
        <v>60200.0</v>
      </c>
      <c r="D555" s="597" t="str">
        <f t="shared" si="1"/>
        <v>SNOMEDCT:297715009</v>
      </c>
      <c r="E555" s="602">
        <v>2.97715009E8</v>
      </c>
      <c r="F555" s="597"/>
      <c r="G555" s="597"/>
      <c r="H555" s="597"/>
      <c r="I555" s="597"/>
      <c r="J555" s="597"/>
      <c r="K555" s="597"/>
      <c r="L555" s="597"/>
      <c r="M555" s="597"/>
      <c r="N555" s="597"/>
      <c r="O555" s="597"/>
      <c r="P555" s="597"/>
      <c r="Q555" s="597"/>
      <c r="R555" s="597"/>
      <c r="S555" s="597"/>
      <c r="T555" s="597"/>
      <c r="U555" s="597"/>
      <c r="V555" s="597"/>
      <c r="W555" s="597"/>
      <c r="X555" s="597"/>
      <c r="Y555" s="597"/>
      <c r="Z555" s="597"/>
      <c r="AA555" s="597"/>
    </row>
    <row r="556">
      <c r="A556" s="598">
        <v>61500.0</v>
      </c>
      <c r="B556" s="599" t="s">
        <v>6932</v>
      </c>
      <c r="C556" s="598">
        <v>60200.0</v>
      </c>
      <c r="D556" s="597" t="str">
        <f t="shared" si="1"/>
        <v>SNOMEDCT:297716005</v>
      </c>
      <c r="E556" s="602">
        <v>2.97716005E8</v>
      </c>
      <c r="F556" s="597"/>
      <c r="G556" s="597"/>
      <c r="H556" s="597"/>
      <c r="I556" s="597"/>
      <c r="J556" s="597"/>
      <c r="K556" s="597"/>
      <c r="L556" s="597"/>
      <c r="M556" s="597"/>
      <c r="N556" s="597"/>
      <c r="O556" s="597"/>
      <c r="P556" s="597"/>
      <c r="Q556" s="597"/>
      <c r="R556" s="597"/>
      <c r="S556" s="597"/>
      <c r="T556" s="597"/>
      <c r="U556" s="597"/>
      <c r="V556" s="597"/>
      <c r="W556" s="597"/>
      <c r="X556" s="597"/>
      <c r="Y556" s="597"/>
      <c r="Z556" s="597"/>
      <c r="AA556" s="597"/>
    </row>
    <row r="557">
      <c r="A557" s="598">
        <v>61600.0</v>
      </c>
      <c r="B557" s="599" t="s">
        <v>6933</v>
      </c>
      <c r="C557" s="598">
        <v>60200.0</v>
      </c>
      <c r="D557" s="597" t="str">
        <f t="shared" si="1"/>
        <v>SNOMEDCT:297717001</v>
      </c>
      <c r="E557" s="602">
        <v>2.97717001E8</v>
      </c>
      <c r="F557" s="597"/>
      <c r="G557" s="597"/>
      <c r="H557" s="597"/>
      <c r="I557" s="597"/>
      <c r="J557" s="597"/>
      <c r="K557" s="597"/>
      <c r="L557" s="597"/>
      <c r="M557" s="597"/>
      <c r="N557" s="597"/>
      <c r="O557" s="597"/>
      <c r="P557" s="597"/>
      <c r="Q557" s="597"/>
      <c r="R557" s="597"/>
      <c r="S557" s="597"/>
      <c r="T557" s="597"/>
      <c r="U557" s="597"/>
      <c r="V557" s="597"/>
      <c r="W557" s="597"/>
      <c r="X557" s="597"/>
      <c r="Y557" s="597"/>
      <c r="Z557" s="597"/>
      <c r="AA557" s="597"/>
    </row>
    <row r="558">
      <c r="A558" s="598">
        <v>61700.0</v>
      </c>
      <c r="B558" s="599" t="s">
        <v>6934</v>
      </c>
      <c r="C558" s="598">
        <v>60200.0</v>
      </c>
      <c r="D558" s="597" t="str">
        <f t="shared" si="1"/>
        <v>SNOMEDCT:297718006</v>
      </c>
      <c r="E558" s="602">
        <v>2.97718006E8</v>
      </c>
      <c r="F558" s="597"/>
      <c r="G558" s="597"/>
      <c r="H558" s="597"/>
      <c r="I558" s="597"/>
      <c r="J558" s="597"/>
      <c r="K558" s="597"/>
      <c r="L558" s="597"/>
      <c r="M558" s="597"/>
      <c r="N558" s="597"/>
      <c r="O558" s="597"/>
      <c r="P558" s="597"/>
      <c r="Q558" s="597"/>
      <c r="R558" s="597"/>
      <c r="S558" s="597"/>
      <c r="T558" s="597"/>
      <c r="U558" s="597"/>
      <c r="V558" s="597"/>
      <c r="W558" s="597"/>
      <c r="X558" s="597"/>
      <c r="Y558" s="597"/>
      <c r="Z558" s="597"/>
      <c r="AA558" s="597"/>
    </row>
    <row r="559">
      <c r="A559" s="598">
        <v>61800.0</v>
      </c>
      <c r="B559" s="599" t="s">
        <v>6935</v>
      </c>
      <c r="C559" s="598">
        <v>60200.0</v>
      </c>
      <c r="D559" s="597" t="str">
        <f t="shared" si="1"/>
        <v>SNOMEDCT:297719003</v>
      </c>
      <c r="E559" s="602">
        <v>2.97719003E8</v>
      </c>
      <c r="F559" s="597"/>
      <c r="G559" s="597"/>
      <c r="H559" s="597"/>
      <c r="I559" s="597"/>
      <c r="J559" s="597"/>
      <c r="K559" s="597"/>
      <c r="L559" s="597"/>
      <c r="M559" s="597"/>
      <c r="N559" s="597"/>
      <c r="O559" s="597"/>
      <c r="P559" s="597"/>
      <c r="Q559" s="597"/>
      <c r="R559" s="597"/>
      <c r="S559" s="597"/>
      <c r="T559" s="597"/>
      <c r="U559" s="597"/>
      <c r="V559" s="597"/>
      <c r="W559" s="597"/>
      <c r="X559" s="597"/>
      <c r="Y559" s="597"/>
      <c r="Z559" s="597"/>
      <c r="AA559" s="597"/>
    </row>
    <row r="560">
      <c r="A560" s="598">
        <v>61900.0</v>
      </c>
      <c r="B560" s="599" t="s">
        <v>6936</v>
      </c>
      <c r="C560" s="598">
        <v>60200.0</v>
      </c>
      <c r="D560" s="597" t="str">
        <f t="shared" si="1"/>
        <v>SNOMEDCT:297720009</v>
      </c>
      <c r="E560" s="602">
        <v>2.97720009E8</v>
      </c>
      <c r="F560" s="597"/>
      <c r="G560" s="597"/>
      <c r="H560" s="597"/>
      <c r="I560" s="597"/>
      <c r="J560" s="597"/>
      <c r="K560" s="597"/>
      <c r="L560" s="597"/>
      <c r="M560" s="597"/>
      <c r="N560" s="597"/>
      <c r="O560" s="597"/>
      <c r="P560" s="597"/>
      <c r="Q560" s="597"/>
      <c r="R560" s="597"/>
      <c r="S560" s="597"/>
      <c r="T560" s="597"/>
      <c r="U560" s="597"/>
      <c r="V560" s="597"/>
      <c r="W560" s="597"/>
      <c r="X560" s="597"/>
      <c r="Y560" s="597"/>
      <c r="Z560" s="597"/>
      <c r="AA560" s="597"/>
    </row>
    <row r="561">
      <c r="A561" s="598">
        <v>62000.0</v>
      </c>
      <c r="B561" s="599" t="s">
        <v>6937</v>
      </c>
      <c r="C561" s="598">
        <v>60200.0</v>
      </c>
      <c r="D561" s="597" t="str">
        <f t="shared" si="1"/>
        <v>SNOMEDCT:297721008</v>
      </c>
      <c r="E561" s="602">
        <v>2.97721008E8</v>
      </c>
      <c r="F561" s="597"/>
      <c r="G561" s="597"/>
      <c r="H561" s="597"/>
      <c r="I561" s="597"/>
      <c r="J561" s="597"/>
      <c r="K561" s="597"/>
      <c r="L561" s="597"/>
      <c r="M561" s="597"/>
      <c r="N561" s="597"/>
      <c r="O561" s="597"/>
      <c r="P561" s="597"/>
      <c r="Q561" s="597"/>
      <c r="R561" s="597"/>
      <c r="S561" s="597"/>
      <c r="T561" s="597"/>
      <c r="U561" s="597"/>
      <c r="V561" s="597"/>
      <c r="W561" s="597"/>
      <c r="X561" s="597"/>
      <c r="Y561" s="597"/>
      <c r="Z561" s="597"/>
      <c r="AA561" s="597"/>
    </row>
    <row r="562">
      <c r="A562" s="598">
        <v>62100.0</v>
      </c>
      <c r="B562" s="599" t="s">
        <v>6938</v>
      </c>
      <c r="C562" s="598">
        <v>59400.0</v>
      </c>
      <c r="D562" s="597" t="str">
        <f t="shared" si="1"/>
        <v>SNOMEDCT:297722001</v>
      </c>
      <c r="E562" s="600">
        <v>2.97722001E8</v>
      </c>
      <c r="F562" s="597"/>
      <c r="G562" s="597"/>
      <c r="H562" s="597"/>
      <c r="I562" s="597"/>
      <c r="J562" s="597"/>
      <c r="K562" s="597"/>
      <c r="L562" s="597"/>
      <c r="M562" s="597"/>
      <c r="N562" s="597"/>
      <c r="O562" s="597"/>
      <c r="P562" s="597"/>
      <c r="Q562" s="597"/>
      <c r="R562" s="597"/>
      <c r="S562" s="597"/>
      <c r="T562" s="597"/>
      <c r="U562" s="597"/>
      <c r="V562" s="597"/>
      <c r="W562" s="597"/>
      <c r="X562" s="597"/>
      <c r="Y562" s="597"/>
      <c r="Z562" s="597"/>
      <c r="AA562" s="597"/>
    </row>
    <row r="563">
      <c r="A563" s="598">
        <v>62200.0</v>
      </c>
      <c r="B563" s="599" t="s">
        <v>6939</v>
      </c>
      <c r="C563" s="598">
        <v>62100.0</v>
      </c>
      <c r="D563" s="597" t="str">
        <f t="shared" si="1"/>
        <v>SNOMEDCT:297723006</v>
      </c>
      <c r="E563" s="600">
        <v>2.97723006E8</v>
      </c>
      <c r="F563" s="597"/>
      <c r="G563" s="597"/>
      <c r="H563" s="597"/>
      <c r="I563" s="597"/>
      <c r="J563" s="597"/>
      <c r="K563" s="597"/>
      <c r="L563" s="597"/>
      <c r="M563" s="597"/>
      <c r="N563" s="597"/>
      <c r="O563" s="597"/>
      <c r="P563" s="597"/>
      <c r="Q563" s="597"/>
      <c r="R563" s="597"/>
      <c r="S563" s="597"/>
      <c r="T563" s="597"/>
      <c r="U563" s="597"/>
      <c r="V563" s="597"/>
      <c r="W563" s="597"/>
      <c r="X563" s="597"/>
      <c r="Y563" s="597"/>
      <c r="Z563" s="597"/>
      <c r="AA563" s="597"/>
    </row>
    <row r="564">
      <c r="A564" s="598">
        <v>62400.0</v>
      </c>
      <c r="B564" s="599" t="s">
        <v>6940</v>
      </c>
      <c r="C564" s="598">
        <v>62100.0</v>
      </c>
      <c r="D564" s="597" t="str">
        <f t="shared" si="1"/>
        <v>SNOMEDCT:297725004</v>
      </c>
      <c r="E564" s="602">
        <v>2.97725004E8</v>
      </c>
      <c r="F564" s="597"/>
      <c r="G564" s="597"/>
      <c r="H564" s="597"/>
      <c r="I564" s="597"/>
      <c r="J564" s="597"/>
      <c r="K564" s="597"/>
      <c r="L564" s="597"/>
      <c r="M564" s="597"/>
      <c r="N564" s="597"/>
      <c r="O564" s="597"/>
      <c r="P564" s="597"/>
      <c r="Q564" s="597"/>
      <c r="R564" s="597"/>
      <c r="S564" s="597"/>
      <c r="T564" s="597"/>
      <c r="U564" s="597"/>
      <c r="V564" s="597"/>
      <c r="W564" s="597"/>
      <c r="X564" s="597"/>
      <c r="Y564" s="597"/>
      <c r="Z564" s="597"/>
      <c r="AA564" s="597"/>
    </row>
    <row r="565">
      <c r="A565" s="598">
        <v>62500.0</v>
      </c>
      <c r="B565" s="599" t="s">
        <v>6941</v>
      </c>
      <c r="C565" s="598">
        <v>62100.0</v>
      </c>
      <c r="D565" s="597" t="str">
        <f t="shared" si="1"/>
        <v>SNOMEDCT:297726003</v>
      </c>
      <c r="E565" s="602">
        <v>2.97726003E8</v>
      </c>
      <c r="F565" s="597"/>
      <c r="G565" s="597"/>
      <c r="H565" s="597"/>
      <c r="I565" s="597"/>
      <c r="J565" s="597"/>
      <c r="K565" s="597"/>
      <c r="L565" s="597"/>
      <c r="M565" s="597"/>
      <c r="N565" s="597"/>
      <c r="O565" s="597"/>
      <c r="P565" s="597"/>
      <c r="Q565" s="597"/>
      <c r="R565" s="597"/>
      <c r="S565" s="597"/>
      <c r="T565" s="597"/>
      <c r="U565" s="597"/>
      <c r="V565" s="597"/>
      <c r="W565" s="597"/>
      <c r="X565" s="597"/>
      <c r="Y565" s="597"/>
      <c r="Z565" s="597"/>
      <c r="AA565" s="597"/>
    </row>
    <row r="566">
      <c r="A566" s="598">
        <v>62600.0</v>
      </c>
      <c r="B566" s="599" t="s">
        <v>6942</v>
      </c>
      <c r="C566" s="598">
        <v>62100.0</v>
      </c>
      <c r="D566" s="597" t="str">
        <f t="shared" si="1"/>
        <v>SNOMEDCT:297727007</v>
      </c>
      <c r="E566" s="602">
        <v>2.97727007E8</v>
      </c>
      <c r="F566" s="597"/>
      <c r="G566" s="597"/>
      <c r="H566" s="597"/>
      <c r="I566" s="597"/>
      <c r="J566" s="597"/>
      <c r="K566" s="597"/>
      <c r="L566" s="597"/>
      <c r="M566" s="597"/>
      <c r="N566" s="597"/>
      <c r="O566" s="597"/>
      <c r="P566" s="597"/>
      <c r="Q566" s="597"/>
      <c r="R566" s="597"/>
      <c r="S566" s="597"/>
      <c r="T566" s="597"/>
      <c r="U566" s="597"/>
      <c r="V566" s="597"/>
      <c r="W566" s="597"/>
      <c r="X566" s="597"/>
      <c r="Y566" s="597"/>
      <c r="Z566" s="597"/>
      <c r="AA566" s="597"/>
    </row>
    <row r="567">
      <c r="A567" s="598">
        <v>62700.0</v>
      </c>
      <c r="B567" s="599" t="s">
        <v>6943</v>
      </c>
      <c r="C567" s="598">
        <v>62100.0</v>
      </c>
      <c r="D567" s="597" t="str">
        <f t="shared" si="1"/>
        <v>SNOMEDCT:297728002</v>
      </c>
      <c r="E567" s="602">
        <v>2.97728002E8</v>
      </c>
      <c r="F567" s="597"/>
      <c r="G567" s="597"/>
      <c r="H567" s="597"/>
      <c r="I567" s="597"/>
      <c r="J567" s="597"/>
      <c r="K567" s="597"/>
      <c r="L567" s="597"/>
      <c r="M567" s="597"/>
      <c r="N567" s="597"/>
      <c r="O567" s="597"/>
      <c r="P567" s="597"/>
      <c r="Q567" s="597"/>
      <c r="R567" s="597"/>
      <c r="S567" s="597"/>
      <c r="T567" s="597"/>
      <c r="U567" s="597"/>
      <c r="V567" s="597"/>
      <c r="W567" s="597"/>
      <c r="X567" s="597"/>
      <c r="Y567" s="597"/>
      <c r="Z567" s="597"/>
      <c r="AA567" s="597"/>
    </row>
    <row r="568">
      <c r="A568" s="598">
        <v>62800.0</v>
      </c>
      <c r="B568" s="599" t="s">
        <v>6944</v>
      </c>
      <c r="C568" s="598">
        <v>62100.0</v>
      </c>
      <c r="D568" s="597" t="str">
        <f t="shared" si="1"/>
        <v>SNOMEDCT:297729005</v>
      </c>
      <c r="E568" s="602">
        <v>2.97729005E8</v>
      </c>
      <c r="F568" s="597"/>
      <c r="G568" s="597"/>
      <c r="H568" s="597"/>
      <c r="I568" s="597"/>
      <c r="J568" s="597"/>
      <c r="K568" s="597"/>
      <c r="L568" s="597"/>
      <c r="M568" s="597"/>
      <c r="N568" s="597"/>
      <c r="O568" s="597"/>
      <c r="P568" s="597"/>
      <c r="Q568" s="597"/>
      <c r="R568" s="597"/>
      <c r="S568" s="597"/>
      <c r="T568" s="597"/>
      <c r="U568" s="597"/>
      <c r="V568" s="597"/>
      <c r="W568" s="597"/>
      <c r="X568" s="597"/>
      <c r="Y568" s="597"/>
      <c r="Z568" s="597"/>
      <c r="AA568" s="597"/>
    </row>
    <row r="569">
      <c r="A569" s="598">
        <v>62900.0</v>
      </c>
      <c r="B569" s="599" t="s">
        <v>6945</v>
      </c>
      <c r="C569" s="598">
        <v>62100.0</v>
      </c>
      <c r="D569" s="597" t="str">
        <f t="shared" si="1"/>
        <v>SNOMEDCT:297730000</v>
      </c>
      <c r="E569" s="602">
        <v>2.9773E8</v>
      </c>
      <c r="F569" s="597"/>
      <c r="G569" s="597"/>
      <c r="H569" s="597"/>
      <c r="I569" s="597"/>
      <c r="J569" s="597"/>
      <c r="K569" s="597"/>
      <c r="L569" s="597"/>
      <c r="M569" s="597"/>
      <c r="N569" s="597"/>
      <c r="O569" s="597"/>
      <c r="P569" s="597"/>
      <c r="Q569" s="597"/>
      <c r="R569" s="597"/>
      <c r="S569" s="597"/>
      <c r="T569" s="597"/>
      <c r="U569" s="597"/>
      <c r="V569" s="597"/>
      <c r="W569" s="597"/>
      <c r="X569" s="597"/>
      <c r="Y569" s="597"/>
      <c r="Z569" s="597"/>
      <c r="AA569" s="597"/>
    </row>
    <row r="570">
      <c r="A570" s="598">
        <v>63000.0</v>
      </c>
      <c r="B570" s="599" t="s">
        <v>6946</v>
      </c>
      <c r="C570" s="598">
        <v>62100.0</v>
      </c>
      <c r="D570" s="597" t="str">
        <f t="shared" si="1"/>
        <v>SNOMEDCT:297731001</v>
      </c>
      <c r="E570" s="602">
        <v>2.97731001E8</v>
      </c>
      <c r="F570" s="597"/>
      <c r="G570" s="597"/>
      <c r="H570" s="597"/>
      <c r="I570" s="597"/>
      <c r="J570" s="597"/>
      <c r="K570" s="597"/>
      <c r="L570" s="597"/>
      <c r="M570" s="597"/>
      <c r="N570" s="597"/>
      <c r="O570" s="597"/>
      <c r="P570" s="597"/>
      <c r="Q570" s="597"/>
      <c r="R570" s="597"/>
      <c r="S570" s="597"/>
      <c r="T570" s="597"/>
      <c r="U570" s="597"/>
      <c r="V570" s="597"/>
      <c r="W570" s="597"/>
      <c r="X570" s="597"/>
      <c r="Y570" s="597"/>
      <c r="Z570" s="597"/>
      <c r="AA570" s="597"/>
    </row>
    <row r="571">
      <c r="A571" s="598">
        <v>63100.0</v>
      </c>
      <c r="B571" s="599" t="s">
        <v>6947</v>
      </c>
      <c r="C571" s="598">
        <v>59400.0</v>
      </c>
      <c r="D571" s="597" t="str">
        <f t="shared" si="1"/>
        <v>SNOMEDCT:297732008</v>
      </c>
      <c r="E571" s="600">
        <v>2.97732008E8</v>
      </c>
      <c r="F571" s="597"/>
      <c r="G571" s="597"/>
      <c r="H571" s="597"/>
      <c r="I571" s="597"/>
      <c r="J571" s="597"/>
      <c r="K571" s="597"/>
      <c r="L571" s="597"/>
      <c r="M571" s="597"/>
      <c r="N571" s="597"/>
      <c r="O571" s="597"/>
      <c r="P571" s="597"/>
      <c r="Q571" s="597"/>
      <c r="R571" s="597"/>
      <c r="S571" s="597"/>
      <c r="T571" s="597"/>
      <c r="U571" s="597"/>
      <c r="V571" s="597"/>
      <c r="W571" s="597"/>
      <c r="X571" s="597"/>
      <c r="Y571" s="597"/>
      <c r="Z571" s="597"/>
      <c r="AA571" s="597"/>
    </row>
    <row r="572">
      <c r="A572" s="598">
        <v>63200.0</v>
      </c>
      <c r="B572" s="599" t="s">
        <v>6948</v>
      </c>
      <c r="C572" s="598">
        <v>63100.0</v>
      </c>
      <c r="D572" s="597" t="str">
        <f t="shared" si="1"/>
        <v>SNOMEDCT:297733003</v>
      </c>
      <c r="E572" s="600">
        <v>2.97733003E8</v>
      </c>
      <c r="F572" s="597"/>
      <c r="G572" s="597"/>
      <c r="H572" s="597"/>
      <c r="I572" s="597"/>
      <c r="J572" s="597"/>
      <c r="K572" s="597"/>
      <c r="L572" s="597"/>
      <c r="M572" s="597"/>
      <c r="N572" s="597"/>
      <c r="O572" s="597"/>
      <c r="P572" s="597"/>
      <c r="Q572" s="597"/>
      <c r="R572" s="597"/>
      <c r="S572" s="597"/>
      <c r="T572" s="597"/>
      <c r="U572" s="597"/>
      <c r="V572" s="597"/>
      <c r="W572" s="597"/>
      <c r="X572" s="597"/>
      <c r="Y572" s="597"/>
      <c r="Z572" s="597"/>
      <c r="AA572" s="597"/>
    </row>
    <row r="573">
      <c r="A573" s="598">
        <v>63300.0</v>
      </c>
      <c r="B573" s="599" t="s">
        <v>6949</v>
      </c>
      <c r="C573" s="598">
        <v>63100.0</v>
      </c>
      <c r="D573" s="597" t="str">
        <f t="shared" si="1"/>
        <v>SNOMEDCT:297734009</v>
      </c>
      <c r="E573" s="600">
        <v>2.97734009E8</v>
      </c>
      <c r="F573" s="597"/>
      <c r="G573" s="597"/>
      <c r="H573" s="597"/>
      <c r="I573" s="597"/>
      <c r="J573" s="597"/>
      <c r="K573" s="597"/>
      <c r="L573" s="597"/>
      <c r="M573" s="597"/>
      <c r="N573" s="597"/>
      <c r="O573" s="597"/>
      <c r="P573" s="597"/>
      <c r="Q573" s="597"/>
      <c r="R573" s="597"/>
      <c r="S573" s="597"/>
      <c r="T573" s="597"/>
      <c r="U573" s="597"/>
      <c r="V573" s="597"/>
      <c r="W573" s="597"/>
      <c r="X573" s="597"/>
      <c r="Y573" s="597"/>
      <c r="Z573" s="597"/>
      <c r="AA573" s="597"/>
    </row>
    <row r="574">
      <c r="A574" s="598">
        <v>63400.0</v>
      </c>
      <c r="B574" s="599" t="s">
        <v>6950</v>
      </c>
      <c r="C574" s="598">
        <v>63100.0</v>
      </c>
      <c r="D574" s="597" t="str">
        <f t="shared" si="1"/>
        <v>SNOMEDCT:297735005</v>
      </c>
      <c r="E574" s="602">
        <v>2.97735005E8</v>
      </c>
      <c r="F574" s="597"/>
      <c r="G574" s="597"/>
      <c r="H574" s="597"/>
      <c r="I574" s="597"/>
      <c r="J574" s="597"/>
      <c r="K574" s="597"/>
      <c r="L574" s="597"/>
      <c r="M574" s="597"/>
      <c r="N574" s="597"/>
      <c r="O574" s="597"/>
      <c r="P574" s="597"/>
      <c r="Q574" s="597"/>
      <c r="R574" s="597"/>
      <c r="S574" s="597"/>
      <c r="T574" s="597"/>
      <c r="U574" s="597"/>
      <c r="V574" s="597"/>
      <c r="W574" s="597"/>
      <c r="X574" s="597"/>
      <c r="Y574" s="597"/>
      <c r="Z574" s="597"/>
      <c r="AA574" s="597"/>
    </row>
    <row r="575">
      <c r="A575" s="598">
        <v>63500.0</v>
      </c>
      <c r="B575" s="599" t="s">
        <v>6951</v>
      </c>
      <c r="C575" s="598">
        <v>63100.0</v>
      </c>
      <c r="D575" s="597" t="str">
        <f t="shared" si="1"/>
        <v>SNOMEDCT:297736006</v>
      </c>
      <c r="E575" s="602">
        <v>2.97736006E8</v>
      </c>
      <c r="F575" s="597"/>
      <c r="G575" s="597"/>
      <c r="H575" s="597"/>
      <c r="I575" s="597"/>
      <c r="J575" s="597"/>
      <c r="K575" s="597"/>
      <c r="L575" s="597"/>
      <c r="M575" s="597"/>
      <c r="N575" s="597"/>
      <c r="O575" s="597"/>
      <c r="P575" s="597"/>
      <c r="Q575" s="597"/>
      <c r="R575" s="597"/>
      <c r="S575" s="597"/>
      <c r="T575" s="597"/>
      <c r="U575" s="597"/>
      <c r="V575" s="597"/>
      <c r="W575" s="597"/>
      <c r="X575" s="597"/>
      <c r="Y575" s="597"/>
      <c r="Z575" s="597"/>
      <c r="AA575" s="597"/>
    </row>
    <row r="576">
      <c r="A576" s="598">
        <v>63600.0</v>
      </c>
      <c r="B576" s="599" t="s">
        <v>6952</v>
      </c>
      <c r="C576" s="598">
        <v>63100.0</v>
      </c>
      <c r="D576" s="597" t="str">
        <f t="shared" si="1"/>
        <v>SNOMEDCT:297737002</v>
      </c>
      <c r="E576" s="602">
        <v>2.97737002E8</v>
      </c>
      <c r="F576" s="597"/>
      <c r="G576" s="597"/>
      <c r="H576" s="597"/>
      <c r="I576" s="597"/>
      <c r="J576" s="597"/>
      <c r="K576" s="597"/>
      <c r="L576" s="597"/>
      <c r="M576" s="597"/>
      <c r="N576" s="597"/>
      <c r="O576" s="597"/>
      <c r="P576" s="597"/>
      <c r="Q576" s="597"/>
      <c r="R576" s="597"/>
      <c r="S576" s="597"/>
      <c r="T576" s="597"/>
      <c r="U576" s="597"/>
      <c r="V576" s="597"/>
      <c r="W576" s="597"/>
      <c r="X576" s="597"/>
      <c r="Y576" s="597"/>
      <c r="Z576" s="597"/>
      <c r="AA576" s="597"/>
    </row>
    <row r="577">
      <c r="A577" s="598">
        <v>63700.0</v>
      </c>
      <c r="B577" s="599" t="s">
        <v>6953</v>
      </c>
      <c r="C577" s="598">
        <v>63100.0</v>
      </c>
      <c r="D577" s="597" t="str">
        <f t="shared" si="1"/>
        <v>SNOMEDCT:297738007</v>
      </c>
      <c r="E577" s="602">
        <v>2.97738007E8</v>
      </c>
      <c r="F577" s="597"/>
      <c r="G577" s="597"/>
      <c r="H577" s="597"/>
      <c r="I577" s="597"/>
      <c r="J577" s="597"/>
      <c r="K577" s="597"/>
      <c r="L577" s="597"/>
      <c r="M577" s="597"/>
      <c r="N577" s="597"/>
      <c r="O577" s="597"/>
      <c r="P577" s="597"/>
      <c r="Q577" s="597"/>
      <c r="R577" s="597"/>
      <c r="S577" s="597"/>
      <c r="T577" s="597"/>
      <c r="U577" s="597"/>
      <c r="V577" s="597"/>
      <c r="W577" s="597"/>
      <c r="X577" s="597"/>
      <c r="Y577" s="597"/>
      <c r="Z577" s="597"/>
      <c r="AA577" s="597"/>
    </row>
    <row r="578">
      <c r="A578" s="598">
        <v>63800.0</v>
      </c>
      <c r="B578" s="599" t="s">
        <v>6954</v>
      </c>
      <c r="C578" s="598">
        <v>63100.0</v>
      </c>
      <c r="D578" s="597" t="str">
        <f t="shared" si="1"/>
        <v>SNOMEDCT:297739004</v>
      </c>
      <c r="E578" s="602">
        <v>2.97739004E8</v>
      </c>
      <c r="F578" s="597"/>
      <c r="G578" s="597"/>
      <c r="H578" s="597"/>
      <c r="I578" s="597"/>
      <c r="J578" s="597"/>
      <c r="K578" s="597"/>
      <c r="L578" s="597"/>
      <c r="M578" s="597"/>
      <c r="N578" s="597"/>
      <c r="O578" s="597"/>
      <c r="P578" s="597"/>
      <c r="Q578" s="597"/>
      <c r="R578" s="597"/>
      <c r="S578" s="597"/>
      <c r="T578" s="597"/>
      <c r="U578" s="597"/>
      <c r="V578" s="597"/>
      <c r="W578" s="597"/>
      <c r="X578" s="597"/>
      <c r="Y578" s="597"/>
      <c r="Z578" s="597"/>
      <c r="AA578" s="597"/>
    </row>
    <row r="579">
      <c r="A579" s="598">
        <v>63900.0</v>
      </c>
      <c r="B579" s="599" t="s">
        <v>6955</v>
      </c>
      <c r="C579" s="598">
        <v>63100.0</v>
      </c>
      <c r="D579" s="597" t="str">
        <f t="shared" si="1"/>
        <v>SNOMEDCT:297740002</v>
      </c>
      <c r="E579" s="602">
        <v>2.97740002E8</v>
      </c>
      <c r="F579" s="597"/>
      <c r="G579" s="597"/>
      <c r="H579" s="597"/>
      <c r="I579" s="597"/>
      <c r="J579" s="597"/>
      <c r="K579" s="597"/>
      <c r="L579" s="597"/>
      <c r="M579" s="597"/>
      <c r="N579" s="597"/>
      <c r="O579" s="597"/>
      <c r="P579" s="597"/>
      <c r="Q579" s="597"/>
      <c r="R579" s="597"/>
      <c r="S579" s="597"/>
      <c r="T579" s="597"/>
      <c r="U579" s="597"/>
      <c r="V579" s="597"/>
      <c r="W579" s="597"/>
      <c r="X579" s="597"/>
      <c r="Y579" s="597"/>
      <c r="Z579" s="597"/>
      <c r="AA579" s="597"/>
    </row>
    <row r="580">
      <c r="A580" s="598">
        <v>64000.0</v>
      </c>
      <c r="B580" s="599" t="s">
        <v>6956</v>
      </c>
      <c r="C580" s="597"/>
      <c r="D580" s="597" t="str">
        <f t="shared" si="1"/>
        <v>SNOMEDCT:297833008</v>
      </c>
      <c r="E580" s="602">
        <v>2.97833008E8</v>
      </c>
      <c r="F580" s="597"/>
      <c r="G580" s="597"/>
      <c r="H580" s="597"/>
      <c r="I580" s="597"/>
      <c r="J580" s="597"/>
      <c r="K580" s="597"/>
      <c r="L580" s="597"/>
      <c r="M580" s="597"/>
      <c r="N580" s="597"/>
      <c r="O580" s="597"/>
      <c r="P580" s="597"/>
      <c r="Q580" s="597"/>
      <c r="R580" s="597"/>
      <c r="S580" s="597"/>
      <c r="T580" s="597"/>
      <c r="U580" s="597"/>
      <c r="V580" s="597"/>
      <c r="W580" s="597"/>
      <c r="X580" s="597"/>
      <c r="Y580" s="597"/>
      <c r="Z580" s="597"/>
      <c r="AA580" s="597"/>
    </row>
    <row r="581">
      <c r="A581" s="598">
        <v>64100.0</v>
      </c>
      <c r="B581" s="599" t="s">
        <v>6957</v>
      </c>
      <c r="C581" s="597"/>
      <c r="D581" s="597" t="str">
        <f t="shared" si="1"/>
        <v>SNOMEDCT:297669003</v>
      </c>
      <c r="E581" s="602">
        <v>2.97669003E8</v>
      </c>
      <c r="F581" s="597"/>
      <c r="G581" s="597"/>
      <c r="H581" s="597"/>
      <c r="I581" s="597"/>
      <c r="J581" s="597"/>
      <c r="K581" s="597"/>
      <c r="L581" s="597"/>
      <c r="M581" s="597"/>
      <c r="N581" s="597"/>
      <c r="O581" s="597"/>
      <c r="P581" s="597"/>
      <c r="Q581" s="597"/>
      <c r="R581" s="597"/>
      <c r="S581" s="597"/>
      <c r="T581" s="597"/>
      <c r="U581" s="597"/>
      <c r="V581" s="597"/>
      <c r="W581" s="597"/>
      <c r="X581" s="597"/>
      <c r="Y581" s="597"/>
      <c r="Z581" s="597"/>
      <c r="AA581" s="597"/>
    </row>
    <row r="582">
      <c r="A582" s="598">
        <v>64200.0</v>
      </c>
      <c r="B582" s="599" t="s">
        <v>6958</v>
      </c>
      <c r="C582" s="597"/>
      <c r="D582" s="597" t="str">
        <f t="shared" si="1"/>
        <v>SNOMEDCT:297670002</v>
      </c>
      <c r="E582" s="602">
        <v>2.97670002E8</v>
      </c>
      <c r="F582" s="597"/>
      <c r="G582" s="597"/>
      <c r="H582" s="597"/>
      <c r="I582" s="597"/>
      <c r="J582" s="597"/>
      <c r="K582" s="597"/>
      <c r="L582" s="597"/>
      <c r="M582" s="597"/>
      <c r="N582" s="597"/>
      <c r="O582" s="597"/>
      <c r="P582" s="597"/>
      <c r="Q582" s="597"/>
      <c r="R582" s="597"/>
      <c r="S582" s="597"/>
      <c r="T582" s="597"/>
      <c r="U582" s="597"/>
      <c r="V582" s="597"/>
      <c r="W582" s="597"/>
      <c r="X582" s="597"/>
      <c r="Y582" s="597"/>
      <c r="Z582" s="597"/>
      <c r="AA582" s="597"/>
    </row>
    <row r="583">
      <c r="A583" s="598">
        <v>64300.0</v>
      </c>
      <c r="B583" s="599" t="s">
        <v>6959</v>
      </c>
      <c r="C583" s="597"/>
      <c r="D583" s="597" t="str">
        <f t="shared" si="1"/>
        <v>SNOMEDCT:297671003</v>
      </c>
      <c r="E583" s="602">
        <v>2.97671003E8</v>
      </c>
      <c r="F583" s="597"/>
      <c r="G583" s="597"/>
      <c r="H583" s="597"/>
      <c r="I583" s="597"/>
      <c r="J583" s="597"/>
      <c r="K583" s="597"/>
      <c r="L583" s="597"/>
      <c r="M583" s="597"/>
      <c r="N583" s="597"/>
      <c r="O583" s="597"/>
      <c r="P583" s="597"/>
      <c r="Q583" s="597"/>
      <c r="R583" s="597"/>
      <c r="S583" s="597"/>
      <c r="T583" s="597"/>
      <c r="U583" s="597"/>
      <c r="V583" s="597"/>
      <c r="W583" s="597"/>
      <c r="X583" s="597"/>
      <c r="Y583" s="597"/>
      <c r="Z583" s="597"/>
      <c r="AA583" s="597"/>
    </row>
    <row r="584">
      <c r="A584" s="598">
        <v>64400.0</v>
      </c>
      <c r="B584" s="599" t="s">
        <v>6960</v>
      </c>
      <c r="C584" s="597"/>
      <c r="D584" s="597" t="str">
        <f t="shared" si="1"/>
        <v>SNOMEDCT:297843006</v>
      </c>
      <c r="E584" s="600">
        <v>2.97843006E8</v>
      </c>
      <c r="F584" s="597"/>
      <c r="G584" s="597"/>
      <c r="H584" s="597"/>
      <c r="I584" s="597"/>
      <c r="J584" s="597"/>
      <c r="K584" s="597"/>
      <c r="L584" s="597"/>
      <c r="M584" s="597"/>
      <c r="N584" s="597"/>
      <c r="O584" s="597"/>
      <c r="P584" s="597"/>
      <c r="Q584" s="597"/>
      <c r="R584" s="597"/>
      <c r="S584" s="597"/>
      <c r="T584" s="597"/>
      <c r="U584" s="597"/>
      <c r="V584" s="597"/>
      <c r="W584" s="597"/>
      <c r="X584" s="597"/>
      <c r="Y584" s="597"/>
      <c r="Z584" s="597"/>
      <c r="AA584" s="597"/>
    </row>
    <row r="585">
      <c r="A585" s="598">
        <v>64500.0</v>
      </c>
      <c r="B585" s="599" t="s">
        <v>6961</v>
      </c>
      <c r="C585" s="598">
        <v>64400.0</v>
      </c>
      <c r="D585" s="597" t="str">
        <f t="shared" si="1"/>
        <v>SNOMEDCT:297844000</v>
      </c>
      <c r="E585" s="600">
        <v>2.97844E8</v>
      </c>
      <c r="F585" s="597"/>
      <c r="G585" s="597"/>
      <c r="H585" s="597"/>
      <c r="I585" s="597"/>
      <c r="J585" s="597"/>
      <c r="K585" s="597"/>
      <c r="L585" s="597"/>
      <c r="M585" s="597"/>
      <c r="N585" s="597"/>
      <c r="O585" s="597"/>
      <c r="P585" s="597"/>
      <c r="Q585" s="597"/>
      <c r="R585" s="597"/>
      <c r="S585" s="597"/>
      <c r="T585" s="597"/>
      <c r="U585" s="597"/>
      <c r="V585" s="597"/>
      <c r="W585" s="597"/>
      <c r="X585" s="597"/>
      <c r="Y585" s="597"/>
      <c r="Z585" s="597"/>
      <c r="AA585" s="597"/>
    </row>
    <row r="586">
      <c r="A586" s="598">
        <v>64600.0</v>
      </c>
      <c r="B586" s="599" t="s">
        <v>6962</v>
      </c>
      <c r="C586" s="598">
        <v>64400.0</v>
      </c>
      <c r="D586" s="597" t="str">
        <f t="shared" si="1"/>
        <v>SNOMEDCT:297845004</v>
      </c>
      <c r="E586" s="602">
        <v>2.97845004E8</v>
      </c>
      <c r="F586" s="597"/>
      <c r="G586" s="597"/>
      <c r="H586" s="597"/>
      <c r="I586" s="597"/>
      <c r="J586" s="597"/>
      <c r="K586" s="597"/>
      <c r="L586" s="597"/>
      <c r="M586" s="597"/>
      <c r="N586" s="597"/>
      <c r="O586" s="597"/>
      <c r="P586" s="597"/>
      <c r="Q586" s="597"/>
      <c r="R586" s="597"/>
      <c r="S586" s="597"/>
      <c r="T586" s="597"/>
      <c r="U586" s="597"/>
      <c r="V586" s="597"/>
      <c r="W586" s="597"/>
      <c r="X586" s="597"/>
      <c r="Y586" s="597"/>
      <c r="Z586" s="597"/>
      <c r="AA586" s="597"/>
    </row>
    <row r="587">
      <c r="A587" s="598">
        <v>64700.0</v>
      </c>
      <c r="B587" s="599" t="s">
        <v>6963</v>
      </c>
      <c r="C587" s="598">
        <v>64400.0</v>
      </c>
      <c r="D587" s="597" t="str">
        <f t="shared" si="1"/>
        <v>SNOMEDCT:297846003</v>
      </c>
      <c r="E587" s="602">
        <v>2.97846003E8</v>
      </c>
      <c r="F587" s="597"/>
      <c r="G587" s="597"/>
      <c r="H587" s="597"/>
      <c r="I587" s="597"/>
      <c r="J587" s="597"/>
      <c r="K587" s="597"/>
      <c r="L587" s="597"/>
      <c r="M587" s="597"/>
      <c r="N587" s="597"/>
      <c r="O587" s="597"/>
      <c r="P587" s="597"/>
      <c r="Q587" s="597"/>
      <c r="R587" s="597"/>
      <c r="S587" s="597"/>
      <c r="T587" s="597"/>
      <c r="U587" s="597"/>
      <c r="V587" s="597"/>
      <c r="W587" s="597"/>
      <c r="X587" s="597"/>
      <c r="Y587" s="597"/>
      <c r="Z587" s="597"/>
      <c r="AA587" s="597"/>
    </row>
    <row r="588">
      <c r="A588" s="598">
        <v>64800.0</v>
      </c>
      <c r="B588" s="599" t="s">
        <v>6964</v>
      </c>
      <c r="C588" s="598">
        <v>64400.0</v>
      </c>
      <c r="D588" s="597" t="str">
        <f t="shared" si="1"/>
        <v>SNOMEDCT:297847007</v>
      </c>
      <c r="E588" s="602">
        <v>2.97847007E8</v>
      </c>
      <c r="F588" s="597"/>
      <c r="G588" s="597"/>
      <c r="H588" s="597"/>
      <c r="I588" s="597"/>
      <c r="J588" s="597"/>
      <c r="K588" s="597"/>
      <c r="L588" s="597"/>
      <c r="M588" s="597"/>
      <c r="N588" s="597"/>
      <c r="O588" s="597"/>
      <c r="P588" s="597"/>
      <c r="Q588" s="597"/>
      <c r="R588" s="597"/>
      <c r="S588" s="597"/>
      <c r="T588" s="597"/>
      <c r="U588" s="597"/>
      <c r="V588" s="597"/>
      <c r="W588" s="597"/>
      <c r="X588" s="597"/>
      <c r="Y588" s="597"/>
      <c r="Z588" s="597"/>
      <c r="AA588" s="597"/>
    </row>
    <row r="589">
      <c r="A589" s="598">
        <v>64900.0</v>
      </c>
      <c r="B589" s="599" t="s">
        <v>6965</v>
      </c>
      <c r="C589" s="598">
        <v>64400.0</v>
      </c>
      <c r="D589" s="597" t="str">
        <f t="shared" si="1"/>
        <v>SNOMEDCT:297354008</v>
      </c>
      <c r="E589" s="602">
        <v>2.97354008E8</v>
      </c>
      <c r="F589" s="597"/>
      <c r="G589" s="597"/>
      <c r="H589" s="597"/>
      <c r="I589" s="597"/>
      <c r="J589" s="597"/>
      <c r="K589" s="597"/>
      <c r="L589" s="597"/>
      <c r="M589" s="597"/>
      <c r="N589" s="597"/>
      <c r="O589" s="597"/>
      <c r="P589" s="597"/>
      <c r="Q589" s="597"/>
      <c r="R589" s="597"/>
      <c r="S589" s="597"/>
      <c r="T589" s="597"/>
      <c r="U589" s="597"/>
      <c r="V589" s="597"/>
      <c r="W589" s="597"/>
      <c r="X589" s="597"/>
      <c r="Y589" s="597"/>
      <c r="Z589" s="597"/>
      <c r="AA589" s="597"/>
    </row>
    <row r="590">
      <c r="A590" s="598">
        <v>65000.0</v>
      </c>
      <c r="B590" s="599" t="s">
        <v>6966</v>
      </c>
      <c r="C590" s="598">
        <v>64400.0</v>
      </c>
      <c r="D590" s="597" t="str">
        <f t="shared" si="1"/>
        <v>SNOMEDCT:297849005</v>
      </c>
      <c r="E590" s="602">
        <v>2.97849005E8</v>
      </c>
      <c r="F590" s="597"/>
      <c r="G590" s="597"/>
      <c r="H590" s="597"/>
      <c r="I590" s="597"/>
      <c r="J590" s="597"/>
      <c r="K590" s="597"/>
      <c r="L590" s="597"/>
      <c r="M590" s="597"/>
      <c r="N590" s="597"/>
      <c r="O590" s="597"/>
      <c r="P590" s="597"/>
      <c r="Q590" s="597"/>
      <c r="R590" s="597"/>
      <c r="S590" s="597"/>
      <c r="T590" s="597"/>
      <c r="U590" s="597"/>
      <c r="V590" s="597"/>
      <c r="W590" s="597"/>
      <c r="X590" s="597"/>
      <c r="Y590" s="597"/>
      <c r="Z590" s="597"/>
      <c r="AA590" s="597"/>
    </row>
    <row r="591">
      <c r="A591" s="598">
        <v>65100.0</v>
      </c>
      <c r="B591" s="599" t="s">
        <v>6967</v>
      </c>
      <c r="C591" s="597"/>
      <c r="D591" s="597" t="str">
        <f t="shared" si="1"/>
        <v>SNOMEDCT:708033002</v>
      </c>
      <c r="E591" s="602">
        <v>7.08033002E8</v>
      </c>
      <c r="F591" s="597"/>
      <c r="G591" s="597"/>
      <c r="H591" s="597"/>
      <c r="I591" s="597"/>
      <c r="J591" s="597"/>
      <c r="K591" s="597"/>
      <c r="L591" s="597"/>
      <c r="M591" s="597"/>
      <c r="N591" s="597"/>
      <c r="O591" s="597"/>
      <c r="P591" s="597"/>
      <c r="Q591" s="597"/>
      <c r="R591" s="597"/>
      <c r="S591" s="597"/>
      <c r="T591" s="597"/>
      <c r="U591" s="597"/>
      <c r="V591" s="597"/>
      <c r="W591" s="597"/>
      <c r="X591" s="597"/>
      <c r="Y591" s="597"/>
      <c r="Z591" s="597"/>
      <c r="AA591" s="597"/>
    </row>
    <row r="592">
      <c r="A592" s="598">
        <v>65200.0</v>
      </c>
      <c r="B592" s="599" t="s">
        <v>6968</v>
      </c>
      <c r="C592" s="597"/>
      <c r="D592" s="597" t="str">
        <f t="shared" si="1"/>
        <v>SNOMEDCT:297850005</v>
      </c>
      <c r="E592" s="600">
        <v>2.97850005E8</v>
      </c>
      <c r="F592" s="597"/>
      <c r="G592" s="597"/>
      <c r="H592" s="597"/>
      <c r="I592" s="597"/>
      <c r="J592" s="597"/>
      <c r="K592" s="597"/>
      <c r="L592" s="597"/>
      <c r="M592" s="597"/>
      <c r="N592" s="597"/>
      <c r="O592" s="597"/>
      <c r="P592" s="597"/>
      <c r="Q592" s="597"/>
      <c r="R592" s="597"/>
      <c r="S592" s="597"/>
      <c r="T592" s="597"/>
      <c r="U592" s="597"/>
      <c r="V592" s="597"/>
      <c r="W592" s="597"/>
      <c r="X592" s="597"/>
      <c r="Y592" s="597"/>
      <c r="Z592" s="597"/>
      <c r="AA592" s="597"/>
    </row>
    <row r="593">
      <c r="A593" s="598">
        <v>65300.0</v>
      </c>
      <c r="B593" s="599" t="s">
        <v>6969</v>
      </c>
      <c r="C593" s="598">
        <v>65200.0</v>
      </c>
      <c r="D593" s="597" t="str">
        <f t="shared" si="1"/>
        <v>SNOMEDCT:297851009</v>
      </c>
      <c r="E593" s="614">
        <v>2.97851009E8</v>
      </c>
      <c r="F593" s="597"/>
      <c r="G593" s="597"/>
      <c r="H593" s="597"/>
      <c r="I593" s="597"/>
      <c r="J593" s="597"/>
      <c r="K593" s="597"/>
      <c r="L593" s="597"/>
      <c r="M593" s="597"/>
      <c r="N593" s="597"/>
      <c r="O593" s="597"/>
      <c r="P593" s="597"/>
      <c r="Q593" s="597"/>
      <c r="R593" s="597"/>
      <c r="S593" s="597"/>
      <c r="T593" s="597"/>
      <c r="U593" s="597"/>
      <c r="V593" s="597"/>
      <c r="W593" s="597"/>
      <c r="X593" s="597"/>
      <c r="Y593" s="597"/>
      <c r="Z593" s="597"/>
      <c r="AA593" s="597"/>
    </row>
    <row r="594">
      <c r="A594" s="598">
        <v>65400.0</v>
      </c>
      <c r="B594" s="599" t="s">
        <v>6970</v>
      </c>
      <c r="C594" s="598">
        <v>65200.0</v>
      </c>
      <c r="D594" s="597" t="str">
        <f t="shared" si="1"/>
        <v>SNOMEDCT:297852002</v>
      </c>
      <c r="E594" s="600">
        <v>2.97852002E8</v>
      </c>
      <c r="F594" s="597"/>
      <c r="G594" s="597"/>
      <c r="H594" s="597"/>
      <c r="I594" s="597"/>
      <c r="J594" s="597"/>
      <c r="K594" s="597"/>
      <c r="L594" s="597"/>
      <c r="M594" s="597"/>
      <c r="N594" s="597"/>
      <c r="O594" s="597"/>
      <c r="P594" s="597"/>
      <c r="Q594" s="597"/>
      <c r="R594" s="597"/>
      <c r="S594" s="597"/>
      <c r="T594" s="597"/>
      <c r="U594" s="597"/>
      <c r="V594" s="597"/>
      <c r="W594" s="597"/>
      <c r="X594" s="597"/>
      <c r="Y594" s="597"/>
      <c r="Z594" s="597"/>
      <c r="AA594" s="597"/>
    </row>
    <row r="595">
      <c r="A595" s="598">
        <v>65500.0</v>
      </c>
      <c r="B595" s="599" t="s">
        <v>6971</v>
      </c>
      <c r="C595" s="598">
        <v>65200.0</v>
      </c>
      <c r="D595" s="597" t="str">
        <f t="shared" si="1"/>
        <v>SNOMEDCT:297853007</v>
      </c>
      <c r="E595" s="600">
        <v>2.97853007E8</v>
      </c>
      <c r="F595" s="597"/>
      <c r="G595" s="597"/>
      <c r="H595" s="597"/>
      <c r="I595" s="597"/>
      <c r="J595" s="597"/>
      <c r="K595" s="597"/>
      <c r="L595" s="597"/>
      <c r="M595" s="597"/>
      <c r="N595" s="597"/>
      <c r="O595" s="597"/>
      <c r="P595" s="597"/>
      <c r="Q595" s="597"/>
      <c r="R595" s="597"/>
      <c r="S595" s="597"/>
      <c r="T595" s="597"/>
      <c r="U595" s="597"/>
      <c r="V595" s="597"/>
      <c r="W595" s="597"/>
      <c r="X595" s="597"/>
      <c r="Y595" s="597"/>
      <c r="Z595" s="597"/>
      <c r="AA595" s="597"/>
    </row>
    <row r="596">
      <c r="A596" s="598">
        <v>65600.0</v>
      </c>
      <c r="B596" s="599" t="s">
        <v>6972</v>
      </c>
      <c r="C596" s="598">
        <v>65200.0</v>
      </c>
      <c r="D596" s="597" t="str">
        <f t="shared" si="1"/>
        <v>SNOMEDCT:297854001</v>
      </c>
      <c r="E596" s="602">
        <v>2.97854001E8</v>
      </c>
      <c r="F596" s="597"/>
      <c r="G596" s="597"/>
      <c r="H596" s="597"/>
      <c r="I596" s="597"/>
      <c r="J596" s="597"/>
      <c r="K596" s="597"/>
      <c r="L596" s="597"/>
      <c r="M596" s="597"/>
      <c r="N596" s="597"/>
      <c r="O596" s="597"/>
      <c r="P596" s="597"/>
      <c r="Q596" s="597"/>
      <c r="R596" s="597"/>
      <c r="S596" s="597"/>
      <c r="T596" s="597"/>
      <c r="U596" s="597"/>
      <c r="V596" s="597"/>
      <c r="W596" s="597"/>
      <c r="X596" s="597"/>
      <c r="Y596" s="597"/>
      <c r="Z596" s="597"/>
      <c r="AA596" s="597"/>
    </row>
    <row r="597">
      <c r="A597" s="598">
        <v>65700.0</v>
      </c>
      <c r="B597" s="599" t="s">
        <v>6973</v>
      </c>
      <c r="C597" s="598">
        <v>65200.0</v>
      </c>
      <c r="D597" s="597" t="str">
        <f t="shared" si="1"/>
        <v>SNOMEDCT:297855000</v>
      </c>
      <c r="E597" s="602">
        <v>2.97855E8</v>
      </c>
      <c r="F597" s="597"/>
      <c r="G597" s="597"/>
      <c r="H597" s="597"/>
      <c r="I597" s="597"/>
      <c r="J597" s="597"/>
      <c r="K597" s="597"/>
      <c r="L597" s="597"/>
      <c r="M597" s="597"/>
      <c r="N597" s="597"/>
      <c r="O597" s="597"/>
      <c r="P597" s="597"/>
      <c r="Q597" s="597"/>
      <c r="R597" s="597"/>
      <c r="S597" s="597"/>
      <c r="T597" s="597"/>
      <c r="U597" s="597"/>
      <c r="V597" s="597"/>
      <c r="W597" s="597"/>
      <c r="X597" s="597"/>
      <c r="Y597" s="597"/>
      <c r="Z597" s="597"/>
      <c r="AA597" s="597"/>
    </row>
    <row r="598">
      <c r="A598" s="598">
        <v>65800.0</v>
      </c>
      <c r="B598" s="599" t="s">
        <v>6974</v>
      </c>
      <c r="C598" s="598">
        <v>65200.0</v>
      </c>
      <c r="D598" s="597" t="str">
        <f t="shared" si="1"/>
        <v>SNOMEDCT:297856004</v>
      </c>
      <c r="E598" s="602">
        <v>2.97856004E8</v>
      </c>
      <c r="F598" s="597"/>
      <c r="G598" s="597"/>
      <c r="H598" s="597"/>
      <c r="I598" s="597"/>
      <c r="J598" s="597"/>
      <c r="K598" s="597"/>
      <c r="L598" s="597"/>
      <c r="M598" s="597"/>
      <c r="N598" s="597"/>
      <c r="O598" s="597"/>
      <c r="P598" s="597"/>
      <c r="Q598" s="597"/>
      <c r="R598" s="597"/>
      <c r="S598" s="597"/>
      <c r="T598" s="597"/>
      <c r="U598" s="597"/>
      <c r="V598" s="597"/>
      <c r="W598" s="597"/>
      <c r="X598" s="597"/>
      <c r="Y598" s="597"/>
      <c r="Z598" s="597"/>
      <c r="AA598" s="597"/>
    </row>
    <row r="599">
      <c r="A599" s="598">
        <v>65900.0</v>
      </c>
      <c r="B599" s="599" t="s">
        <v>6975</v>
      </c>
      <c r="C599" s="598">
        <v>65200.0</v>
      </c>
      <c r="D599" s="597" t="str">
        <f t="shared" si="1"/>
        <v>SNOMEDCT:297857008</v>
      </c>
      <c r="E599" s="602">
        <v>2.97857008E8</v>
      </c>
      <c r="F599" s="597"/>
      <c r="G599" s="597"/>
      <c r="H599" s="597"/>
      <c r="I599" s="597"/>
      <c r="J599" s="597"/>
      <c r="K599" s="597"/>
      <c r="L599" s="597"/>
      <c r="M599" s="597"/>
      <c r="N599" s="597"/>
      <c r="O599" s="597"/>
      <c r="P599" s="597"/>
      <c r="Q599" s="597"/>
      <c r="R599" s="597"/>
      <c r="S599" s="597"/>
      <c r="T599" s="597"/>
      <c r="U599" s="597"/>
      <c r="V599" s="597"/>
      <c r="W599" s="597"/>
      <c r="X599" s="597"/>
      <c r="Y599" s="597"/>
      <c r="Z599" s="597"/>
      <c r="AA599" s="597"/>
    </row>
    <row r="600">
      <c r="A600" s="598">
        <v>66000.0</v>
      </c>
      <c r="B600" s="599" t="s">
        <v>6976</v>
      </c>
      <c r="C600" s="597"/>
      <c r="D600" s="597" t="str">
        <f t="shared" si="1"/>
        <v>SNOMEDCT:297672005</v>
      </c>
      <c r="E600" s="602">
        <v>2.97672005E8</v>
      </c>
      <c r="F600" s="597"/>
      <c r="G600" s="597"/>
      <c r="H600" s="597"/>
      <c r="I600" s="597"/>
      <c r="J600" s="597"/>
      <c r="K600" s="597"/>
      <c r="L600" s="597"/>
      <c r="M600" s="597"/>
      <c r="N600" s="597"/>
      <c r="O600" s="597"/>
      <c r="P600" s="597"/>
      <c r="Q600" s="597"/>
      <c r="R600" s="597"/>
      <c r="S600" s="597"/>
      <c r="T600" s="597"/>
      <c r="U600" s="597"/>
      <c r="V600" s="597"/>
      <c r="W600" s="597"/>
      <c r="X600" s="597"/>
      <c r="Y600" s="597"/>
      <c r="Z600" s="597"/>
      <c r="AA600" s="597"/>
    </row>
    <row r="601">
      <c r="A601" s="598">
        <v>66100.0</v>
      </c>
      <c r="B601" s="599" t="s">
        <v>6977</v>
      </c>
      <c r="C601" s="597"/>
      <c r="D601" s="597" t="str">
        <f t="shared" si="1"/>
        <v>SNOMEDCT:297858003</v>
      </c>
      <c r="E601" s="600">
        <v>2.97858003E8</v>
      </c>
      <c r="F601" s="597"/>
      <c r="G601" s="597"/>
      <c r="H601" s="597"/>
      <c r="I601" s="597"/>
      <c r="J601" s="597"/>
      <c r="K601" s="597"/>
      <c r="L601" s="597"/>
      <c r="M601" s="597"/>
      <c r="N601" s="597"/>
      <c r="O601" s="597"/>
      <c r="P601" s="597"/>
      <c r="Q601" s="597"/>
      <c r="R601" s="597"/>
      <c r="S601" s="597"/>
      <c r="T601" s="597"/>
      <c r="U601" s="597"/>
      <c r="V601" s="597"/>
      <c r="W601" s="597"/>
      <c r="X601" s="597"/>
      <c r="Y601" s="597"/>
      <c r="Z601" s="597"/>
      <c r="AA601" s="597"/>
    </row>
    <row r="602">
      <c r="A602" s="598">
        <v>66200.0</v>
      </c>
      <c r="B602" s="599" t="s">
        <v>6978</v>
      </c>
      <c r="C602" s="598">
        <v>66100.0</v>
      </c>
      <c r="D602" s="597" t="str">
        <f t="shared" si="1"/>
        <v>SNOMEDCT:313421002</v>
      </c>
      <c r="E602" s="600">
        <v>3.13421002E8</v>
      </c>
      <c r="F602" s="597"/>
      <c r="G602" s="597"/>
      <c r="H602" s="597"/>
      <c r="I602" s="597"/>
      <c r="J602" s="597"/>
      <c r="K602" s="597"/>
      <c r="L602" s="597"/>
      <c r="M602" s="597"/>
      <c r="N602" s="597"/>
      <c r="O602" s="597"/>
      <c r="P602" s="597"/>
      <c r="Q602" s="597"/>
      <c r="R602" s="597"/>
      <c r="S602" s="597"/>
      <c r="T602" s="597"/>
      <c r="U602" s="597"/>
      <c r="V602" s="597"/>
      <c r="W602" s="597"/>
      <c r="X602" s="597"/>
      <c r="Y602" s="597"/>
      <c r="Z602" s="597"/>
      <c r="AA602" s="597"/>
    </row>
    <row r="603">
      <c r="A603" s="598">
        <v>66300.0</v>
      </c>
      <c r="B603" s="599" t="s">
        <v>6979</v>
      </c>
      <c r="C603" s="598">
        <v>66200.0</v>
      </c>
      <c r="D603" s="597" t="str">
        <f t="shared" si="1"/>
        <v>SNOMEDCT:440162008</v>
      </c>
      <c r="E603" s="600">
        <v>4.40162008E8</v>
      </c>
      <c r="F603" s="597"/>
      <c r="G603" s="597"/>
      <c r="H603" s="597"/>
      <c r="I603" s="597"/>
      <c r="J603" s="597"/>
      <c r="K603" s="597"/>
      <c r="L603" s="597"/>
      <c r="M603" s="597"/>
      <c r="N603" s="597"/>
      <c r="O603" s="597"/>
      <c r="P603" s="597"/>
      <c r="Q603" s="597"/>
      <c r="R603" s="597"/>
      <c r="S603" s="597"/>
      <c r="T603" s="597"/>
      <c r="U603" s="597"/>
      <c r="V603" s="597"/>
      <c r="W603" s="597"/>
      <c r="X603" s="597"/>
      <c r="Y603" s="597"/>
      <c r="Z603" s="597"/>
      <c r="AA603" s="597"/>
    </row>
    <row r="604">
      <c r="A604" s="598">
        <v>66400.0</v>
      </c>
      <c r="B604" s="599" t="s">
        <v>6980</v>
      </c>
      <c r="C604" s="598">
        <v>66200.0</v>
      </c>
      <c r="D604" s="597" t="str">
        <f t="shared" si="1"/>
        <v>SNOMEDCT:297860001</v>
      </c>
      <c r="E604" s="600">
        <v>2.97860001E8</v>
      </c>
      <c r="F604" s="597"/>
      <c r="G604" s="597"/>
      <c r="H604" s="597"/>
      <c r="I604" s="597"/>
      <c r="J604" s="597"/>
      <c r="K604" s="597"/>
      <c r="L604" s="597"/>
      <c r="M604" s="597"/>
      <c r="N604" s="597"/>
      <c r="O604" s="597"/>
      <c r="P604" s="597"/>
      <c r="Q604" s="597"/>
      <c r="R604" s="597"/>
      <c r="S604" s="597"/>
      <c r="T604" s="597"/>
      <c r="U604" s="597"/>
      <c r="V604" s="597"/>
      <c r="W604" s="597"/>
      <c r="X604" s="597"/>
      <c r="Y604" s="597"/>
      <c r="Z604" s="597"/>
      <c r="AA604" s="597"/>
    </row>
    <row r="605">
      <c r="A605" s="598">
        <v>66500.0</v>
      </c>
      <c r="B605" s="599" t="s">
        <v>6981</v>
      </c>
      <c r="C605" s="598">
        <v>66100.0</v>
      </c>
      <c r="D605" s="597" t="str">
        <f t="shared" si="1"/>
        <v>SNOMEDCT:297859006</v>
      </c>
      <c r="E605" s="600">
        <v>2.97859006E8</v>
      </c>
      <c r="F605" s="597"/>
      <c r="G605" s="597"/>
      <c r="H605" s="597"/>
      <c r="I605" s="597"/>
      <c r="J605" s="597"/>
      <c r="K605" s="597"/>
      <c r="L605" s="597"/>
      <c r="M605" s="597"/>
      <c r="N605" s="597"/>
      <c r="O605" s="597"/>
      <c r="P605" s="597"/>
      <c r="Q605" s="597"/>
      <c r="R605" s="597"/>
      <c r="S605" s="597"/>
      <c r="T605" s="597"/>
      <c r="U605" s="597"/>
      <c r="V605" s="597"/>
      <c r="W605" s="597"/>
      <c r="X605" s="597"/>
      <c r="Y605" s="597"/>
      <c r="Z605" s="597"/>
      <c r="AA605" s="597"/>
    </row>
    <row r="606">
      <c r="A606" s="598">
        <v>66600.0</v>
      </c>
      <c r="B606" s="599" t="s">
        <v>6982</v>
      </c>
      <c r="C606" s="598">
        <v>66100.0</v>
      </c>
      <c r="D606" s="597" t="str">
        <f t="shared" si="1"/>
        <v>SNOMEDCT:297861002</v>
      </c>
      <c r="E606" s="602">
        <v>2.97861002E8</v>
      </c>
      <c r="F606" s="597"/>
      <c r="G606" s="597"/>
      <c r="H606" s="597"/>
      <c r="I606" s="597"/>
      <c r="J606" s="597"/>
      <c r="K606" s="597"/>
      <c r="L606" s="597"/>
      <c r="M606" s="597"/>
      <c r="N606" s="597"/>
      <c r="O606" s="597"/>
      <c r="P606" s="597"/>
      <c r="Q606" s="597"/>
      <c r="R606" s="597"/>
      <c r="S606" s="597"/>
      <c r="T606" s="597"/>
      <c r="U606" s="597"/>
      <c r="V606" s="597"/>
      <c r="W606" s="597"/>
      <c r="X606" s="597"/>
      <c r="Y606" s="597"/>
      <c r="Z606" s="597"/>
      <c r="AA606" s="597"/>
    </row>
    <row r="607">
      <c r="A607" s="598">
        <v>66700.0</v>
      </c>
      <c r="B607" s="599" t="s">
        <v>6983</v>
      </c>
      <c r="C607" s="598">
        <v>66100.0</v>
      </c>
      <c r="D607" s="597" t="str">
        <f t="shared" si="1"/>
        <v>SNOMEDCT:297862009</v>
      </c>
      <c r="E607" s="602">
        <v>2.97862009E8</v>
      </c>
      <c r="F607" s="597"/>
      <c r="G607" s="597"/>
      <c r="H607" s="597"/>
      <c r="I607" s="597"/>
      <c r="J607" s="597"/>
      <c r="K607" s="597"/>
      <c r="L607" s="597"/>
      <c r="M607" s="597"/>
      <c r="N607" s="597"/>
      <c r="O607" s="597"/>
      <c r="P607" s="597"/>
      <c r="Q607" s="597"/>
      <c r="R607" s="597"/>
      <c r="S607" s="597"/>
      <c r="T607" s="597"/>
      <c r="U607" s="597"/>
      <c r="V607" s="597"/>
      <c r="W607" s="597"/>
      <c r="X607" s="597"/>
      <c r="Y607" s="597"/>
      <c r="Z607" s="597"/>
      <c r="AA607" s="597"/>
    </row>
    <row r="608">
      <c r="A608" s="598">
        <v>66800.0</v>
      </c>
      <c r="B608" s="599" t="s">
        <v>6984</v>
      </c>
      <c r="C608" s="598">
        <v>66100.0</v>
      </c>
      <c r="D608" s="597" t="str">
        <f t="shared" si="1"/>
        <v>SNOMEDCT:297863004</v>
      </c>
      <c r="E608" s="602">
        <v>2.97863004E8</v>
      </c>
      <c r="F608" s="597"/>
      <c r="G608" s="597"/>
      <c r="H608" s="597"/>
      <c r="I608" s="597"/>
      <c r="J608" s="597"/>
      <c r="K608" s="597"/>
      <c r="L608" s="597"/>
      <c r="M608" s="597"/>
      <c r="N608" s="597"/>
      <c r="O608" s="597"/>
      <c r="P608" s="597"/>
      <c r="Q608" s="597"/>
      <c r="R608" s="597"/>
      <c r="S608" s="597"/>
      <c r="T608" s="597"/>
      <c r="U608" s="597"/>
      <c r="V608" s="597"/>
      <c r="W608" s="597"/>
      <c r="X608" s="597"/>
      <c r="Y608" s="597"/>
      <c r="Z608" s="597"/>
      <c r="AA608" s="597"/>
    </row>
    <row r="609">
      <c r="A609" s="598">
        <v>66900.0</v>
      </c>
      <c r="B609" s="604" t="s">
        <v>6985</v>
      </c>
      <c r="C609" s="598">
        <v>66100.0</v>
      </c>
      <c r="D609" s="597" t="str">
        <f t="shared" si="1"/>
        <v>SNOMEDCT:297864005</v>
      </c>
      <c r="E609" s="602">
        <v>2.97864005E8</v>
      </c>
      <c r="F609" s="597"/>
      <c r="G609" s="597"/>
      <c r="H609" s="597"/>
      <c r="I609" s="597"/>
      <c r="J609" s="597"/>
      <c r="K609" s="597"/>
      <c r="L609" s="597"/>
      <c r="M609" s="597"/>
      <c r="N609" s="597"/>
      <c r="O609" s="597"/>
      <c r="P609" s="597"/>
      <c r="Q609" s="597"/>
      <c r="R609" s="597"/>
      <c r="S609" s="597"/>
      <c r="T609" s="597"/>
      <c r="U609" s="597"/>
      <c r="V609" s="597"/>
      <c r="W609" s="597"/>
      <c r="X609" s="597"/>
      <c r="Y609" s="597"/>
      <c r="Z609" s="597"/>
      <c r="AA609" s="597"/>
    </row>
    <row r="610">
      <c r="A610" s="598">
        <v>67000.0</v>
      </c>
      <c r="B610" s="599" t="s">
        <v>6986</v>
      </c>
      <c r="C610" s="598">
        <v>66100.0</v>
      </c>
      <c r="D610" s="597" t="str">
        <f t="shared" si="1"/>
        <v>SNOMEDCT:297865006</v>
      </c>
      <c r="E610" s="602">
        <v>2.97865006E8</v>
      </c>
      <c r="F610" s="597"/>
      <c r="G610" s="597"/>
      <c r="H610" s="597"/>
      <c r="I610" s="597"/>
      <c r="J610" s="597"/>
      <c r="K610" s="597"/>
      <c r="L610" s="597"/>
      <c r="M610" s="597"/>
      <c r="N610" s="597"/>
      <c r="O610" s="597"/>
      <c r="P610" s="597"/>
      <c r="Q610" s="597"/>
      <c r="R610" s="597"/>
      <c r="S610" s="597"/>
      <c r="T610" s="597"/>
      <c r="U610" s="597"/>
      <c r="V610" s="597"/>
      <c r="W610" s="597"/>
      <c r="X610" s="597"/>
      <c r="Y610" s="597"/>
      <c r="Z610" s="597"/>
      <c r="AA610" s="597"/>
    </row>
    <row r="611">
      <c r="A611" s="598">
        <v>67100.0</v>
      </c>
      <c r="B611" s="599" t="s">
        <v>6987</v>
      </c>
      <c r="C611" s="598">
        <v>66100.0</v>
      </c>
      <c r="D611" s="597" t="str">
        <f t="shared" si="1"/>
        <v>SNOMEDCT:297867003</v>
      </c>
      <c r="E611" s="602">
        <v>2.97867003E8</v>
      </c>
      <c r="F611" s="597"/>
      <c r="G611" s="597"/>
      <c r="H611" s="597"/>
      <c r="I611" s="597"/>
      <c r="J611" s="597"/>
      <c r="K611" s="597"/>
      <c r="L611" s="597"/>
      <c r="M611" s="597"/>
      <c r="N611" s="597"/>
      <c r="O611" s="597"/>
      <c r="P611" s="597"/>
      <c r="Q611" s="597"/>
      <c r="R611" s="597"/>
      <c r="S611" s="597"/>
      <c r="T611" s="597"/>
      <c r="U611" s="597"/>
      <c r="V611" s="597"/>
      <c r="W611" s="597"/>
      <c r="X611" s="597"/>
      <c r="Y611" s="597"/>
      <c r="Z611" s="597"/>
      <c r="AA611" s="597"/>
    </row>
    <row r="612">
      <c r="A612" s="598">
        <v>67200.0</v>
      </c>
      <c r="B612" s="599" t="s">
        <v>6988</v>
      </c>
      <c r="C612" s="598">
        <v>66100.0</v>
      </c>
      <c r="D612" s="597" t="str">
        <f t="shared" si="1"/>
        <v>SNOMEDCT:297868008</v>
      </c>
      <c r="E612" s="602">
        <v>2.97868008E8</v>
      </c>
      <c r="F612" s="597"/>
      <c r="G612" s="597"/>
      <c r="H612" s="597"/>
      <c r="I612" s="597"/>
      <c r="J612" s="597"/>
      <c r="K612" s="597"/>
      <c r="L612" s="597"/>
      <c r="M612" s="597"/>
      <c r="N612" s="597"/>
      <c r="O612" s="597"/>
      <c r="P612" s="597"/>
      <c r="Q612" s="597"/>
      <c r="R612" s="597"/>
      <c r="S612" s="597"/>
      <c r="T612" s="597"/>
      <c r="U612" s="597"/>
      <c r="V612" s="597"/>
      <c r="W612" s="597"/>
      <c r="X612" s="597"/>
      <c r="Y612" s="597"/>
      <c r="Z612" s="597"/>
      <c r="AA612" s="597"/>
    </row>
    <row r="613">
      <c r="A613" s="598">
        <v>67300.0</v>
      </c>
      <c r="B613" s="599" t="s">
        <v>6989</v>
      </c>
      <c r="C613" s="597"/>
      <c r="D613" s="597" t="str">
        <f t="shared" si="1"/>
        <v>SNOMEDCT:297673000</v>
      </c>
      <c r="E613" s="602">
        <v>2.97673E8</v>
      </c>
      <c r="F613" s="597"/>
      <c r="G613" s="597"/>
      <c r="H613" s="597"/>
      <c r="I613" s="597"/>
      <c r="J613" s="597"/>
      <c r="K613" s="597"/>
      <c r="L613" s="597"/>
      <c r="M613" s="597"/>
      <c r="N613" s="597"/>
      <c r="O613" s="597"/>
      <c r="P613" s="597"/>
      <c r="Q613" s="597"/>
      <c r="R613" s="597"/>
      <c r="S613" s="597"/>
      <c r="T613" s="597"/>
      <c r="U613" s="597"/>
      <c r="V613" s="597"/>
      <c r="W613" s="597"/>
      <c r="X613" s="597"/>
      <c r="Y613" s="597"/>
      <c r="Z613" s="597"/>
      <c r="AA613" s="597"/>
    </row>
    <row r="614">
      <c r="A614" s="598">
        <v>67400.0</v>
      </c>
      <c r="B614" s="599" t="s">
        <v>6990</v>
      </c>
      <c r="C614" s="597"/>
      <c r="D614" s="597" t="str">
        <f t="shared" si="1"/>
        <v>SNOMEDCT:297674006</v>
      </c>
      <c r="E614" s="602">
        <v>2.97674006E8</v>
      </c>
      <c r="F614" s="597"/>
      <c r="G614" s="597"/>
      <c r="H614" s="597"/>
      <c r="I614" s="597"/>
      <c r="J614" s="597"/>
      <c r="K614" s="597"/>
      <c r="L614" s="597"/>
      <c r="M614" s="597"/>
      <c r="N614" s="597"/>
      <c r="O614" s="597"/>
      <c r="P614" s="597"/>
      <c r="Q614" s="597"/>
      <c r="R614" s="597"/>
      <c r="S614" s="597"/>
      <c r="T614" s="597"/>
      <c r="U614" s="597"/>
      <c r="V614" s="597"/>
      <c r="W614" s="597"/>
      <c r="X614" s="597"/>
      <c r="Y614" s="597"/>
      <c r="Z614" s="597"/>
      <c r="AA614" s="597"/>
    </row>
    <row r="615">
      <c r="A615" s="598">
        <v>67500.0</v>
      </c>
      <c r="B615" s="599" t="s">
        <v>6991</v>
      </c>
      <c r="C615" s="597"/>
      <c r="D615" s="597" t="str">
        <f t="shared" si="1"/>
        <v>SNOMEDCT:297869000</v>
      </c>
      <c r="E615" s="602">
        <v>2.97869E8</v>
      </c>
      <c r="F615" s="597"/>
      <c r="G615" s="597"/>
      <c r="H615" s="597"/>
      <c r="I615" s="597"/>
      <c r="J615" s="597"/>
      <c r="K615" s="597"/>
      <c r="L615" s="597"/>
      <c r="M615" s="597"/>
      <c r="N615" s="597"/>
      <c r="O615" s="597"/>
      <c r="P615" s="597"/>
      <c r="Q615" s="597"/>
      <c r="R615" s="597"/>
      <c r="S615" s="597"/>
      <c r="T615" s="597"/>
      <c r="U615" s="597"/>
      <c r="V615" s="597"/>
      <c r="W615" s="597"/>
      <c r="X615" s="597"/>
      <c r="Y615" s="597"/>
      <c r="Z615" s="597"/>
      <c r="AA615" s="597"/>
    </row>
    <row r="616">
      <c r="A616" s="598">
        <v>67600.0</v>
      </c>
      <c r="B616" s="599" t="s">
        <v>6992</v>
      </c>
      <c r="C616" s="598">
        <v>67500.0</v>
      </c>
      <c r="D616" s="597" t="str">
        <f t="shared" si="1"/>
        <v>SNOMEDCT:297870004</v>
      </c>
      <c r="E616" s="602">
        <v>2.97870004E8</v>
      </c>
      <c r="F616" s="597"/>
      <c r="G616" s="597"/>
      <c r="H616" s="597"/>
      <c r="I616" s="597"/>
      <c r="J616" s="597"/>
      <c r="K616" s="597"/>
      <c r="L616" s="597"/>
      <c r="M616" s="597"/>
      <c r="N616" s="597"/>
      <c r="O616" s="597"/>
      <c r="P616" s="597"/>
      <c r="Q616" s="597"/>
      <c r="R616" s="597"/>
      <c r="S616" s="597"/>
      <c r="T616" s="597"/>
      <c r="U616" s="597"/>
      <c r="V616" s="597"/>
      <c r="W616" s="597"/>
      <c r="X616" s="597"/>
      <c r="Y616" s="597"/>
      <c r="Z616" s="597"/>
      <c r="AA616" s="597"/>
    </row>
    <row r="617">
      <c r="A617" s="598">
        <v>67700.0</v>
      </c>
      <c r="B617" s="599" t="s">
        <v>6993</v>
      </c>
      <c r="C617" s="598">
        <v>67500.0</v>
      </c>
      <c r="D617" s="597" t="str">
        <f t="shared" si="1"/>
        <v>SNOMEDCT:297871000</v>
      </c>
      <c r="E617" s="602">
        <v>2.97871E8</v>
      </c>
      <c r="F617" s="597"/>
      <c r="G617" s="597"/>
      <c r="H617" s="597"/>
      <c r="I617" s="597"/>
      <c r="J617" s="597"/>
      <c r="K617" s="597"/>
      <c r="L617" s="597"/>
      <c r="M617" s="597"/>
      <c r="N617" s="597"/>
      <c r="O617" s="597"/>
      <c r="P617" s="597"/>
      <c r="Q617" s="597"/>
      <c r="R617" s="597"/>
      <c r="S617" s="597"/>
      <c r="T617" s="597"/>
      <c r="U617" s="597"/>
      <c r="V617" s="597"/>
      <c r="W617" s="597"/>
      <c r="X617" s="597"/>
      <c r="Y617" s="597"/>
      <c r="Z617" s="597"/>
      <c r="AA617" s="597"/>
    </row>
    <row r="618">
      <c r="A618" s="598">
        <v>67800.0</v>
      </c>
      <c r="B618" s="599" t="s">
        <v>6994</v>
      </c>
      <c r="C618" s="597"/>
      <c r="D618" s="597" t="str">
        <f t="shared" si="1"/>
        <v>SNOMEDCT:297675007</v>
      </c>
      <c r="E618" s="602">
        <v>2.97675007E8</v>
      </c>
      <c r="F618" s="597"/>
      <c r="G618" s="597"/>
      <c r="H618" s="597"/>
      <c r="I618" s="597"/>
      <c r="J618" s="597"/>
      <c r="K618" s="597"/>
      <c r="L618" s="597"/>
      <c r="M618" s="597"/>
      <c r="N618" s="597"/>
      <c r="O618" s="597"/>
      <c r="P618" s="597"/>
      <c r="Q618" s="597"/>
      <c r="R618" s="597"/>
      <c r="S618" s="597"/>
      <c r="T618" s="597"/>
      <c r="U618" s="597"/>
      <c r="V618" s="597"/>
      <c r="W618" s="597"/>
      <c r="X618" s="597"/>
      <c r="Y618" s="597"/>
      <c r="Z618" s="597"/>
      <c r="AA618" s="597"/>
    </row>
    <row r="619">
      <c r="A619" s="598">
        <v>67900.0</v>
      </c>
      <c r="B619" s="599" t="s">
        <v>6995</v>
      </c>
      <c r="C619" s="597"/>
      <c r="D619" s="597" t="str">
        <f t="shared" si="1"/>
        <v>SNOMEDCT:442389001</v>
      </c>
      <c r="E619" s="600">
        <v>4.42389001E8</v>
      </c>
      <c r="F619" s="597"/>
      <c r="G619" s="597"/>
      <c r="H619" s="597"/>
      <c r="I619" s="597"/>
      <c r="J619" s="597"/>
      <c r="K619" s="597"/>
      <c r="L619" s="597"/>
      <c r="M619" s="597"/>
      <c r="N619" s="597"/>
      <c r="O619" s="597"/>
      <c r="P619" s="597"/>
      <c r="Q619" s="597"/>
      <c r="R619" s="597"/>
      <c r="S619" s="597"/>
      <c r="T619" s="597"/>
      <c r="U619" s="597"/>
      <c r="V619" s="597"/>
      <c r="W619" s="597"/>
      <c r="X619" s="597"/>
      <c r="Y619" s="597"/>
      <c r="Z619" s="597"/>
      <c r="AA619" s="597"/>
    </row>
    <row r="620">
      <c r="A620" s="602">
        <v>67910.0</v>
      </c>
      <c r="B620" s="613" t="str">
        <f>HYPERLINK("https://bioportal.bioontology.org/ontologies/SNOMEDCT/?p=classes&amp;conceptid=http%3A%2F%2Fpurl.bioontology.org%2Fontology%2FSNOMEDCT%2F704619009&amp;jump_to_nav=true","American Sign Language (ASL)")</f>
        <v>American Sign Language (ASL)</v>
      </c>
      <c r="C620" s="606">
        <v>81000.0</v>
      </c>
      <c r="D620" s="597" t="str">
        <f t="shared" si="1"/>
        <v>SNOMEDCT:704619009</v>
      </c>
      <c r="E620" s="600">
        <v>7.04619009E8</v>
      </c>
      <c r="F620" s="597"/>
      <c r="G620" s="597"/>
      <c r="H620" s="597"/>
      <c r="I620" s="597"/>
      <c r="J620" s="597"/>
      <c r="K620" s="597"/>
      <c r="L620" s="597"/>
      <c r="M620" s="597"/>
      <c r="N620" s="597"/>
      <c r="O620" s="597"/>
      <c r="P620" s="597"/>
      <c r="Q620" s="597"/>
      <c r="R620" s="597"/>
      <c r="S620" s="597"/>
      <c r="T620" s="597"/>
      <c r="U620" s="597"/>
      <c r="V620" s="597"/>
      <c r="W620" s="597"/>
      <c r="X620" s="597"/>
      <c r="Y620" s="597"/>
      <c r="Z620" s="597"/>
      <c r="AA620" s="597"/>
    </row>
    <row r="621">
      <c r="A621" s="602">
        <v>67920.0</v>
      </c>
      <c r="B621" s="613" t="str">
        <f>HYPERLINK("https://bioportal.bioontology.org/ontologies/SNOMEDCT/?p=classes&amp;conceptid=http%3A%2F%2Fpurl.bioontology.org%2Fontology%2FSNOMEDCT%2F704541003","British Sign Language (BSL)")</f>
        <v>British Sign Language (BSL)</v>
      </c>
      <c r="C621" s="606">
        <v>82000.0</v>
      </c>
      <c r="D621" s="597" t="str">
        <f t="shared" si="1"/>
        <v>SNOMEDCT:704541003</v>
      </c>
      <c r="E621" s="600">
        <v>7.04541003E8</v>
      </c>
      <c r="F621" s="597"/>
      <c r="G621" s="597"/>
      <c r="H621" s="597"/>
      <c r="I621" s="597"/>
      <c r="J621" s="597"/>
      <c r="K621" s="597"/>
      <c r="L621" s="597"/>
      <c r="M621" s="597"/>
      <c r="N621" s="597"/>
      <c r="O621" s="597"/>
      <c r="P621" s="597"/>
      <c r="Q621" s="597"/>
      <c r="R621" s="597"/>
      <c r="S621" s="597"/>
      <c r="T621" s="597"/>
      <c r="U621" s="597"/>
      <c r="V621" s="597"/>
      <c r="W621" s="597"/>
      <c r="X621" s="597"/>
      <c r="Y621" s="597"/>
      <c r="Z621" s="597"/>
      <c r="AA621" s="597"/>
    </row>
    <row r="622">
      <c r="A622" s="602">
        <v>67930.0</v>
      </c>
      <c r="B622" s="613" t="str">
        <f>HYPERLINK("https://bioportal.bioontology.org/ontologies/SNOMEDCT/?p=classes&amp;conceptid=http%3A%2F%2Fpurl.bioontology.org%2Fontology%2FSNOMEDCT%2F704565000","Norwegian Sign Language (NSL)")</f>
        <v>Norwegian Sign Language (NSL)</v>
      </c>
      <c r="C622" s="606">
        <v>82000.0</v>
      </c>
      <c r="D622" s="597" t="str">
        <f t="shared" si="1"/>
        <v>SNOMEDCT:704565000</v>
      </c>
      <c r="E622" s="602">
        <v>7.04565E8</v>
      </c>
      <c r="F622" s="597"/>
      <c r="G622" s="597"/>
      <c r="H622" s="597"/>
      <c r="I622" s="597"/>
      <c r="J622" s="597"/>
      <c r="K622" s="597"/>
      <c r="L622" s="597"/>
      <c r="M622" s="597"/>
      <c r="N622" s="597"/>
      <c r="O622" s="597"/>
      <c r="P622" s="597"/>
      <c r="Q622" s="597"/>
      <c r="R622" s="597"/>
      <c r="S622" s="597"/>
      <c r="T622" s="597"/>
      <c r="U622" s="597"/>
      <c r="V622" s="597"/>
      <c r="W622" s="597"/>
      <c r="X622" s="597"/>
      <c r="Y622" s="597"/>
      <c r="Z622" s="597"/>
      <c r="AA622" s="597"/>
    </row>
    <row r="623">
      <c r="A623" s="598">
        <v>68000.0</v>
      </c>
      <c r="B623" s="599" t="s">
        <v>6996</v>
      </c>
      <c r="C623" s="597"/>
      <c r="D623" s="597" t="str">
        <f t="shared" si="1"/>
        <v>SNOMEDCT:297872007</v>
      </c>
      <c r="E623" s="600">
        <v>2.97872007E8</v>
      </c>
      <c r="F623" s="597"/>
      <c r="G623" s="597"/>
      <c r="H623" s="597"/>
      <c r="I623" s="597"/>
      <c r="J623" s="597"/>
      <c r="K623" s="597"/>
      <c r="L623" s="597"/>
      <c r="M623" s="597"/>
      <c r="N623" s="597"/>
      <c r="O623" s="597"/>
      <c r="P623" s="597"/>
      <c r="Q623" s="597"/>
      <c r="R623" s="597"/>
      <c r="S623" s="597"/>
      <c r="T623" s="597"/>
      <c r="U623" s="597"/>
      <c r="V623" s="597"/>
      <c r="W623" s="597"/>
      <c r="X623" s="597"/>
      <c r="Y623" s="597"/>
      <c r="Z623" s="597"/>
      <c r="AA623" s="597"/>
    </row>
    <row r="624">
      <c r="A624" s="598">
        <v>68100.0</v>
      </c>
      <c r="B624" s="599" t="s">
        <v>6997</v>
      </c>
      <c r="C624" s="598">
        <v>68000.0</v>
      </c>
      <c r="D624" s="597" t="str">
        <f t="shared" si="1"/>
        <v>SNOMEDCT:297873002</v>
      </c>
      <c r="E624" s="602">
        <v>2.97873002E8</v>
      </c>
      <c r="F624" s="597"/>
      <c r="G624" s="597"/>
      <c r="H624" s="597"/>
      <c r="I624" s="597"/>
      <c r="J624" s="597"/>
      <c r="K624" s="597"/>
      <c r="L624" s="597"/>
      <c r="M624" s="597"/>
      <c r="N624" s="597"/>
      <c r="O624" s="597"/>
      <c r="P624" s="597"/>
      <c r="Q624" s="597"/>
      <c r="R624" s="597"/>
      <c r="S624" s="597"/>
      <c r="T624" s="597"/>
      <c r="U624" s="597"/>
      <c r="V624" s="597"/>
      <c r="W624" s="597"/>
      <c r="X624" s="597"/>
      <c r="Y624" s="597"/>
      <c r="Z624" s="597"/>
      <c r="AA624" s="597"/>
    </row>
    <row r="625">
      <c r="A625" s="598">
        <v>68200.0</v>
      </c>
      <c r="B625" s="599" t="s">
        <v>6998</v>
      </c>
      <c r="C625" s="598">
        <v>68100.0</v>
      </c>
      <c r="D625" s="597" t="str">
        <f t="shared" si="1"/>
        <v>SNOMEDCT:297874008</v>
      </c>
      <c r="E625" s="602">
        <v>2.97874008E8</v>
      </c>
      <c r="F625" s="597"/>
      <c r="G625" s="597"/>
      <c r="H625" s="597"/>
      <c r="I625" s="597"/>
      <c r="J625" s="597"/>
      <c r="K625" s="597"/>
      <c r="L625" s="597"/>
      <c r="M625" s="597"/>
      <c r="N625" s="597"/>
      <c r="O625" s="597"/>
      <c r="P625" s="597"/>
      <c r="Q625" s="597"/>
      <c r="R625" s="597"/>
      <c r="S625" s="597"/>
      <c r="T625" s="597"/>
      <c r="U625" s="597"/>
      <c r="V625" s="597"/>
      <c r="W625" s="597"/>
      <c r="X625" s="597"/>
      <c r="Y625" s="597"/>
      <c r="Z625" s="597"/>
      <c r="AA625" s="597"/>
    </row>
    <row r="626">
      <c r="A626" s="598">
        <v>68300.0</v>
      </c>
      <c r="B626" s="599" t="s">
        <v>6999</v>
      </c>
      <c r="C626" s="598">
        <v>68100.0</v>
      </c>
      <c r="D626" s="597" t="str">
        <f t="shared" si="1"/>
        <v>SNOMEDCT:297933009</v>
      </c>
      <c r="E626" s="602">
        <v>2.97933009E8</v>
      </c>
      <c r="F626" s="597"/>
      <c r="G626" s="597"/>
      <c r="H626" s="597"/>
      <c r="I626" s="597"/>
      <c r="J626" s="597"/>
      <c r="K626" s="597"/>
      <c r="L626" s="597"/>
      <c r="M626" s="597"/>
      <c r="N626" s="597"/>
      <c r="O626" s="597"/>
      <c r="P626" s="597"/>
      <c r="Q626" s="597"/>
      <c r="R626" s="597"/>
      <c r="S626" s="597"/>
      <c r="T626" s="597"/>
      <c r="U626" s="597"/>
      <c r="V626" s="597"/>
      <c r="W626" s="597"/>
      <c r="X626" s="597"/>
      <c r="Y626" s="597"/>
      <c r="Z626" s="597"/>
      <c r="AA626" s="597"/>
    </row>
    <row r="627">
      <c r="A627" s="598">
        <v>68400.0</v>
      </c>
      <c r="B627" s="599" t="s">
        <v>7000</v>
      </c>
      <c r="C627" s="598">
        <v>68000.0</v>
      </c>
      <c r="D627" s="597" t="str">
        <f t="shared" si="1"/>
        <v>SNOMEDCT:297875009</v>
      </c>
      <c r="E627" s="600">
        <v>2.97875009E8</v>
      </c>
      <c r="F627" s="597"/>
      <c r="G627" s="597"/>
      <c r="H627" s="597"/>
      <c r="I627" s="597"/>
      <c r="J627" s="597"/>
      <c r="K627" s="597"/>
      <c r="L627" s="597"/>
      <c r="M627" s="597"/>
      <c r="N627" s="597"/>
      <c r="O627" s="597"/>
      <c r="P627" s="597"/>
      <c r="Q627" s="597"/>
      <c r="R627" s="597"/>
      <c r="S627" s="597"/>
      <c r="T627" s="597"/>
      <c r="U627" s="597"/>
      <c r="V627" s="597"/>
      <c r="W627" s="597"/>
      <c r="X627" s="597"/>
      <c r="Y627" s="597"/>
      <c r="Z627" s="597"/>
      <c r="AA627" s="597"/>
    </row>
    <row r="628">
      <c r="A628" s="598">
        <v>68500.0</v>
      </c>
      <c r="B628" s="599" t="s">
        <v>7001</v>
      </c>
      <c r="C628" s="598">
        <v>68400.0</v>
      </c>
      <c r="D628" s="597" t="str">
        <f t="shared" si="1"/>
        <v>SNOMEDCT:297876005</v>
      </c>
      <c r="E628" s="600">
        <v>2.97876005E8</v>
      </c>
      <c r="F628" s="597"/>
      <c r="G628" s="597"/>
      <c r="H628" s="597"/>
      <c r="I628" s="597"/>
      <c r="J628" s="597"/>
      <c r="K628" s="597"/>
      <c r="L628" s="597"/>
      <c r="M628" s="597"/>
      <c r="N628" s="597"/>
      <c r="O628" s="597"/>
      <c r="P628" s="597"/>
      <c r="Q628" s="597"/>
      <c r="R628" s="597"/>
      <c r="S628" s="597"/>
      <c r="T628" s="597"/>
      <c r="U628" s="597"/>
      <c r="V628" s="597"/>
      <c r="W628" s="597"/>
      <c r="X628" s="597"/>
      <c r="Y628" s="597"/>
      <c r="Z628" s="597"/>
      <c r="AA628" s="597"/>
    </row>
    <row r="629">
      <c r="A629" s="598">
        <v>68600.0</v>
      </c>
      <c r="B629" s="599" t="s">
        <v>7002</v>
      </c>
      <c r="C629" s="598">
        <v>68500.0</v>
      </c>
      <c r="D629" s="597" t="str">
        <f t="shared" si="1"/>
        <v>SNOMEDCT:297877001</v>
      </c>
      <c r="E629" s="600">
        <v>2.97877001E8</v>
      </c>
      <c r="F629" s="597"/>
      <c r="G629" s="597"/>
      <c r="H629" s="597"/>
      <c r="I629" s="597"/>
      <c r="J629" s="597"/>
      <c r="K629" s="597"/>
      <c r="L629" s="597"/>
      <c r="M629" s="597"/>
      <c r="N629" s="597"/>
      <c r="O629" s="597"/>
      <c r="P629" s="597"/>
      <c r="Q629" s="597"/>
      <c r="R629" s="597"/>
      <c r="S629" s="597"/>
      <c r="T629" s="597"/>
      <c r="U629" s="597"/>
      <c r="V629" s="597"/>
      <c r="W629" s="597"/>
      <c r="X629" s="597"/>
      <c r="Y629" s="597"/>
      <c r="Z629" s="597"/>
      <c r="AA629" s="597"/>
    </row>
    <row r="630">
      <c r="A630" s="598">
        <v>68700.0</v>
      </c>
      <c r="B630" s="599" t="s">
        <v>7003</v>
      </c>
      <c r="C630" s="598">
        <v>68500.0</v>
      </c>
      <c r="D630" s="597" t="str">
        <f t="shared" si="1"/>
        <v>SNOMEDCT:297878006</v>
      </c>
      <c r="E630" s="602">
        <v>2.97878006E8</v>
      </c>
      <c r="F630" s="597"/>
      <c r="G630" s="597"/>
      <c r="H630" s="597"/>
      <c r="I630" s="597"/>
      <c r="J630" s="597"/>
      <c r="K630" s="597"/>
      <c r="L630" s="597"/>
      <c r="M630" s="597"/>
      <c r="N630" s="597"/>
      <c r="O630" s="597"/>
      <c r="P630" s="597"/>
      <c r="Q630" s="597"/>
      <c r="R630" s="597"/>
      <c r="S630" s="597"/>
      <c r="T630" s="597"/>
      <c r="U630" s="597"/>
      <c r="V630" s="597"/>
      <c r="W630" s="597"/>
      <c r="X630" s="597"/>
      <c r="Y630" s="597"/>
      <c r="Z630" s="597"/>
      <c r="AA630" s="597"/>
    </row>
    <row r="631">
      <c r="A631" s="598">
        <v>68800.0</v>
      </c>
      <c r="B631" s="599" t="s">
        <v>7004</v>
      </c>
      <c r="C631" s="598">
        <v>68700.0</v>
      </c>
      <c r="D631" s="597" t="str">
        <f t="shared" si="1"/>
        <v>SNOMEDCT:297879003</v>
      </c>
      <c r="E631" s="602">
        <v>2.97879003E8</v>
      </c>
      <c r="F631" s="597"/>
      <c r="G631" s="597"/>
      <c r="H631" s="597"/>
      <c r="I631" s="597"/>
      <c r="J631" s="597"/>
      <c r="K631" s="597"/>
      <c r="L631" s="597"/>
      <c r="M631" s="597"/>
      <c r="N631" s="597"/>
      <c r="O631" s="597"/>
      <c r="P631" s="597"/>
      <c r="Q631" s="597"/>
      <c r="R631" s="597"/>
      <c r="S631" s="597"/>
      <c r="T631" s="597"/>
      <c r="U631" s="597"/>
      <c r="V631" s="597"/>
      <c r="W631" s="597"/>
      <c r="X631" s="597"/>
      <c r="Y631" s="597"/>
      <c r="Z631" s="597"/>
      <c r="AA631" s="597"/>
    </row>
    <row r="632">
      <c r="A632" s="598">
        <v>68900.0</v>
      </c>
      <c r="B632" s="599" t="s">
        <v>7005</v>
      </c>
      <c r="C632" s="598">
        <v>68700.0</v>
      </c>
      <c r="D632" s="597" t="str">
        <f t="shared" si="1"/>
        <v>SNOMEDCT:297880000</v>
      </c>
      <c r="E632" s="602">
        <v>2.9788E8</v>
      </c>
      <c r="F632" s="597"/>
      <c r="G632" s="597"/>
      <c r="H632" s="597"/>
      <c r="I632" s="597"/>
      <c r="J632" s="597"/>
      <c r="K632" s="597"/>
      <c r="L632" s="597"/>
      <c r="M632" s="597"/>
      <c r="N632" s="597"/>
      <c r="O632" s="597"/>
      <c r="P632" s="597"/>
      <c r="Q632" s="597"/>
      <c r="R632" s="597"/>
      <c r="S632" s="597"/>
      <c r="T632" s="597"/>
      <c r="U632" s="597"/>
      <c r="V632" s="597"/>
      <c r="W632" s="597"/>
      <c r="X632" s="597"/>
      <c r="Y632" s="597"/>
      <c r="Z632" s="597"/>
      <c r="AA632" s="597"/>
    </row>
    <row r="633">
      <c r="A633" s="598">
        <v>69000.0</v>
      </c>
      <c r="B633" s="599" t="s">
        <v>7006</v>
      </c>
      <c r="C633" s="598">
        <v>68500.0</v>
      </c>
      <c r="D633" s="597" t="str">
        <f t="shared" si="1"/>
        <v>SNOMEDCT:297881001</v>
      </c>
      <c r="E633" s="602">
        <v>2.97881001E8</v>
      </c>
      <c r="F633" s="597"/>
      <c r="G633" s="597"/>
      <c r="H633" s="597"/>
      <c r="I633" s="597"/>
      <c r="J633" s="597"/>
      <c r="K633" s="597"/>
      <c r="L633" s="597"/>
      <c r="M633" s="597"/>
      <c r="N633" s="597"/>
      <c r="O633" s="597"/>
      <c r="P633" s="597"/>
      <c r="Q633" s="597"/>
      <c r="R633" s="597"/>
      <c r="S633" s="597"/>
      <c r="T633" s="597"/>
      <c r="U633" s="597"/>
      <c r="V633" s="597"/>
      <c r="W633" s="597"/>
      <c r="X633" s="597"/>
      <c r="Y633" s="597"/>
      <c r="Z633" s="597"/>
      <c r="AA633" s="597"/>
    </row>
    <row r="634">
      <c r="A634" s="598">
        <v>69100.0</v>
      </c>
      <c r="B634" s="604" t="s">
        <v>7007</v>
      </c>
      <c r="C634" s="598">
        <v>68500.0</v>
      </c>
      <c r="D634" s="597" t="str">
        <f t="shared" si="1"/>
        <v>SNOMEDCT:297882008</v>
      </c>
      <c r="E634" s="602">
        <v>2.97882008E8</v>
      </c>
      <c r="F634" s="597"/>
      <c r="G634" s="597"/>
      <c r="H634" s="597"/>
      <c r="I634" s="597"/>
      <c r="J634" s="597"/>
      <c r="K634" s="597"/>
      <c r="L634" s="597"/>
      <c r="M634" s="597"/>
      <c r="N634" s="597"/>
      <c r="O634" s="597"/>
      <c r="P634" s="597"/>
      <c r="Q634" s="597"/>
      <c r="R634" s="597"/>
      <c r="S634" s="597"/>
      <c r="T634" s="597"/>
      <c r="U634" s="597"/>
      <c r="V634" s="597"/>
      <c r="W634" s="597"/>
      <c r="X634" s="597"/>
      <c r="Y634" s="597"/>
      <c r="Z634" s="597"/>
      <c r="AA634" s="597"/>
    </row>
    <row r="635">
      <c r="A635" s="598">
        <v>69200.0</v>
      </c>
      <c r="B635" s="599" t="s">
        <v>7008</v>
      </c>
      <c r="C635" s="598">
        <v>68500.0</v>
      </c>
      <c r="D635" s="597" t="str">
        <f t="shared" si="1"/>
        <v>SNOMEDCT:297883003</v>
      </c>
      <c r="E635" s="602">
        <v>2.97883003E8</v>
      </c>
      <c r="F635" s="597"/>
      <c r="G635" s="597"/>
      <c r="H635" s="597"/>
      <c r="I635" s="597"/>
      <c r="J635" s="597"/>
      <c r="K635" s="597"/>
      <c r="L635" s="597"/>
      <c r="M635" s="597"/>
      <c r="N635" s="597"/>
      <c r="O635" s="597"/>
      <c r="P635" s="597"/>
      <c r="Q635" s="597"/>
      <c r="R635" s="597"/>
      <c r="S635" s="597"/>
      <c r="T635" s="597"/>
      <c r="U635" s="597"/>
      <c r="V635" s="597"/>
      <c r="W635" s="597"/>
      <c r="X635" s="597"/>
      <c r="Y635" s="597"/>
      <c r="Z635" s="597"/>
      <c r="AA635" s="597"/>
    </row>
    <row r="636">
      <c r="A636" s="598">
        <v>69300.0</v>
      </c>
      <c r="B636" s="604" t="s">
        <v>7009</v>
      </c>
      <c r="C636" s="598">
        <v>68500.0</v>
      </c>
      <c r="D636" s="597" t="str">
        <f t="shared" si="1"/>
        <v>SNOMEDCT:297884009</v>
      </c>
      <c r="E636" s="602">
        <v>2.97884009E8</v>
      </c>
      <c r="F636" s="597"/>
      <c r="G636" s="597"/>
      <c r="H636" s="597"/>
      <c r="I636" s="597"/>
      <c r="J636" s="597"/>
      <c r="K636" s="597"/>
      <c r="L636" s="597"/>
      <c r="M636" s="597"/>
      <c r="N636" s="597"/>
      <c r="O636" s="597"/>
      <c r="P636" s="597"/>
      <c r="Q636" s="597"/>
      <c r="R636" s="597"/>
      <c r="S636" s="597"/>
      <c r="T636" s="597"/>
      <c r="U636" s="597"/>
      <c r="V636" s="597"/>
      <c r="W636" s="597"/>
      <c r="X636" s="597"/>
      <c r="Y636" s="597"/>
      <c r="Z636" s="597"/>
      <c r="AA636" s="597"/>
    </row>
    <row r="637">
      <c r="A637" s="598">
        <v>69400.0</v>
      </c>
      <c r="B637" s="604" t="s">
        <v>7010</v>
      </c>
      <c r="C637" s="598">
        <v>68000.0</v>
      </c>
      <c r="D637" s="597" t="str">
        <f t="shared" si="1"/>
        <v>SNOMEDCT:297885005</v>
      </c>
      <c r="E637" s="600">
        <v>2.97885005E8</v>
      </c>
      <c r="F637" s="597"/>
      <c r="G637" s="597"/>
      <c r="H637" s="597"/>
      <c r="I637" s="597"/>
      <c r="J637" s="597"/>
      <c r="K637" s="597"/>
      <c r="L637" s="597"/>
      <c r="M637" s="597"/>
      <c r="N637" s="597"/>
      <c r="O637" s="597"/>
      <c r="P637" s="597"/>
      <c r="Q637" s="597"/>
      <c r="R637" s="597"/>
      <c r="S637" s="597"/>
      <c r="T637" s="597"/>
      <c r="U637" s="597"/>
      <c r="V637" s="597"/>
      <c r="W637" s="597"/>
      <c r="X637" s="597"/>
      <c r="Y637" s="597"/>
      <c r="Z637" s="597"/>
      <c r="AA637" s="597"/>
    </row>
    <row r="638">
      <c r="A638" s="598">
        <v>69500.0</v>
      </c>
      <c r="B638" s="599" t="s">
        <v>7011</v>
      </c>
      <c r="C638" s="598">
        <v>69400.0</v>
      </c>
      <c r="D638" s="597" t="str">
        <f t="shared" si="1"/>
        <v>SNOMEDCT:297886006</v>
      </c>
      <c r="E638" s="600">
        <v>2.97886006E8</v>
      </c>
      <c r="F638" s="597"/>
      <c r="G638" s="597"/>
      <c r="H638" s="597"/>
      <c r="I638" s="597"/>
      <c r="J638" s="597"/>
      <c r="K638" s="597"/>
      <c r="L638" s="597"/>
      <c r="M638" s="597"/>
      <c r="N638" s="597"/>
      <c r="O638" s="597"/>
      <c r="P638" s="597"/>
      <c r="Q638" s="597"/>
      <c r="R638" s="597"/>
      <c r="S638" s="597"/>
      <c r="T638" s="597"/>
      <c r="U638" s="597"/>
      <c r="V638" s="597"/>
      <c r="W638" s="597"/>
      <c r="X638" s="597"/>
      <c r="Y638" s="597"/>
      <c r="Z638" s="597"/>
      <c r="AA638" s="597"/>
    </row>
    <row r="639">
      <c r="A639" s="598">
        <v>69600.0</v>
      </c>
      <c r="B639" s="599" t="s">
        <v>7012</v>
      </c>
      <c r="C639" s="598">
        <v>69400.0</v>
      </c>
      <c r="D639" s="597" t="str">
        <f t="shared" si="1"/>
        <v>SNOMEDCT:297887002</v>
      </c>
      <c r="E639" s="602">
        <v>2.97887002E8</v>
      </c>
      <c r="F639" s="597"/>
      <c r="G639" s="597"/>
      <c r="H639" s="597"/>
      <c r="I639" s="597"/>
      <c r="J639" s="597"/>
      <c r="K639" s="597"/>
      <c r="L639" s="597"/>
      <c r="M639" s="597"/>
      <c r="N639" s="597"/>
      <c r="O639" s="597"/>
      <c r="P639" s="597"/>
      <c r="Q639" s="597"/>
      <c r="R639" s="597"/>
      <c r="S639" s="597"/>
      <c r="T639" s="597"/>
      <c r="U639" s="597"/>
      <c r="V639" s="597"/>
      <c r="W639" s="597"/>
      <c r="X639" s="597"/>
      <c r="Y639" s="597"/>
      <c r="Z639" s="597"/>
      <c r="AA639" s="597"/>
    </row>
    <row r="640">
      <c r="A640" s="598">
        <v>69700.0</v>
      </c>
      <c r="B640" s="599" t="s">
        <v>7013</v>
      </c>
      <c r="C640" s="598">
        <v>69400.0</v>
      </c>
      <c r="D640" s="597" t="str">
        <f t="shared" si="1"/>
        <v>SNOMEDCT:297888007</v>
      </c>
      <c r="E640" s="602">
        <v>2.97888007E8</v>
      </c>
      <c r="F640" s="597"/>
      <c r="G640" s="597"/>
      <c r="H640" s="597"/>
      <c r="I640" s="597"/>
      <c r="J640" s="597"/>
      <c r="K640" s="597"/>
      <c r="L640" s="597"/>
      <c r="M640" s="597"/>
      <c r="N640" s="597"/>
      <c r="O640" s="597"/>
      <c r="P640" s="597"/>
      <c r="Q640" s="597"/>
      <c r="R640" s="597"/>
      <c r="S640" s="597"/>
      <c r="T640" s="597"/>
      <c r="U640" s="597"/>
      <c r="V640" s="597"/>
      <c r="W640" s="597"/>
      <c r="X640" s="597"/>
      <c r="Y640" s="597"/>
      <c r="Z640" s="597"/>
      <c r="AA640" s="597"/>
    </row>
    <row r="641">
      <c r="A641" s="598">
        <v>69800.0</v>
      </c>
      <c r="B641" s="599" t="s">
        <v>7014</v>
      </c>
      <c r="C641" s="598">
        <v>69400.0</v>
      </c>
      <c r="D641" s="597" t="str">
        <f t="shared" si="1"/>
        <v>SNOMEDCT:297889004</v>
      </c>
      <c r="E641" s="602">
        <v>2.97889004E8</v>
      </c>
      <c r="F641" s="597"/>
      <c r="G641" s="597"/>
      <c r="H641" s="597"/>
      <c r="I641" s="597"/>
      <c r="J641" s="597"/>
      <c r="K641" s="597"/>
      <c r="L641" s="597"/>
      <c r="M641" s="597"/>
      <c r="N641" s="597"/>
      <c r="O641" s="597"/>
      <c r="P641" s="597"/>
      <c r="Q641" s="597"/>
      <c r="R641" s="597"/>
      <c r="S641" s="597"/>
      <c r="T641" s="597"/>
      <c r="U641" s="597"/>
      <c r="V641" s="597"/>
      <c r="W641" s="597"/>
      <c r="X641" s="597"/>
      <c r="Y641" s="597"/>
      <c r="Z641" s="597"/>
      <c r="AA641" s="597"/>
    </row>
    <row r="642">
      <c r="A642" s="598">
        <v>69900.0</v>
      </c>
      <c r="B642" s="599" t="s">
        <v>7015</v>
      </c>
      <c r="C642" s="598">
        <v>69400.0</v>
      </c>
      <c r="D642" s="597" t="str">
        <f t="shared" si="1"/>
        <v>SNOMEDCT:297890008</v>
      </c>
      <c r="E642" s="602">
        <v>2.97890008E8</v>
      </c>
      <c r="F642" s="597"/>
      <c r="G642" s="597"/>
      <c r="H642" s="597"/>
      <c r="I642" s="597"/>
      <c r="J642" s="597"/>
      <c r="K642" s="597"/>
      <c r="L642" s="597"/>
      <c r="M642" s="597"/>
      <c r="N642" s="597"/>
      <c r="O642" s="597"/>
      <c r="P642" s="597"/>
      <c r="Q642" s="597"/>
      <c r="R642" s="597"/>
      <c r="S642" s="597"/>
      <c r="T642" s="597"/>
      <c r="U642" s="597"/>
      <c r="V642" s="597"/>
      <c r="W642" s="597"/>
      <c r="X642" s="597"/>
      <c r="Y642" s="597"/>
      <c r="Z642" s="597"/>
      <c r="AA642" s="597"/>
    </row>
    <row r="643">
      <c r="A643" s="598">
        <v>70000.0</v>
      </c>
      <c r="B643" s="599" t="s">
        <v>7016</v>
      </c>
      <c r="C643" s="598">
        <v>69400.0</v>
      </c>
      <c r="D643" s="597" t="str">
        <f t="shared" si="1"/>
        <v>SNOMEDCT:297891007</v>
      </c>
      <c r="E643" s="602">
        <v>2.97891007E8</v>
      </c>
      <c r="F643" s="597"/>
      <c r="G643" s="597"/>
      <c r="H643" s="597"/>
      <c r="I643" s="597"/>
      <c r="J643" s="597"/>
      <c r="K643" s="597"/>
      <c r="L643" s="597"/>
      <c r="M643" s="597"/>
      <c r="N643" s="597"/>
      <c r="O643" s="597"/>
      <c r="P643" s="597"/>
      <c r="Q643" s="597"/>
      <c r="R643" s="597"/>
      <c r="S643" s="597"/>
      <c r="T643" s="597"/>
      <c r="U643" s="597"/>
      <c r="V643" s="597"/>
      <c r="W643" s="597"/>
      <c r="X643" s="597"/>
      <c r="Y643" s="597"/>
      <c r="Z643" s="597"/>
      <c r="AA643" s="597"/>
    </row>
    <row r="644">
      <c r="A644" s="598">
        <v>70100.0</v>
      </c>
      <c r="B644" s="599" t="s">
        <v>7017</v>
      </c>
      <c r="C644" s="598">
        <v>69400.0</v>
      </c>
      <c r="D644" s="597" t="str">
        <f t="shared" si="1"/>
        <v>SNOMEDCT:297892000</v>
      </c>
      <c r="E644" s="602">
        <v>2.97892E8</v>
      </c>
      <c r="F644" s="597"/>
      <c r="G644" s="597"/>
      <c r="H644" s="597"/>
      <c r="I644" s="597"/>
      <c r="J644" s="597"/>
      <c r="K644" s="597"/>
      <c r="L644" s="597"/>
      <c r="M644" s="597"/>
      <c r="N644" s="597"/>
      <c r="O644" s="597"/>
      <c r="P644" s="597"/>
      <c r="Q644" s="597"/>
      <c r="R644" s="597"/>
      <c r="S644" s="597"/>
      <c r="T644" s="597"/>
      <c r="U644" s="597"/>
      <c r="V644" s="597"/>
      <c r="W644" s="597"/>
      <c r="X644" s="597"/>
      <c r="Y644" s="597"/>
      <c r="Z644" s="597"/>
      <c r="AA644" s="597"/>
    </row>
    <row r="645">
      <c r="A645" s="598">
        <v>70200.0</v>
      </c>
      <c r="B645" s="599" t="s">
        <v>7018</v>
      </c>
      <c r="C645" s="598">
        <v>68000.0</v>
      </c>
      <c r="D645" s="597" t="str">
        <f t="shared" si="1"/>
        <v>SNOMEDCT:297893005</v>
      </c>
      <c r="E645" s="600">
        <v>2.97893005E8</v>
      </c>
      <c r="F645" s="597"/>
      <c r="G645" s="597"/>
      <c r="H645" s="597"/>
      <c r="I645" s="597"/>
      <c r="J645" s="597"/>
      <c r="K645" s="597"/>
      <c r="L645" s="597"/>
      <c r="M645" s="597"/>
      <c r="N645" s="597"/>
      <c r="O645" s="597"/>
      <c r="P645" s="597"/>
      <c r="Q645" s="597"/>
      <c r="R645" s="597"/>
      <c r="S645" s="597"/>
      <c r="T645" s="597"/>
      <c r="U645" s="597"/>
      <c r="V645" s="597"/>
      <c r="W645" s="597"/>
      <c r="X645" s="597"/>
      <c r="Y645" s="597"/>
      <c r="Z645" s="597"/>
      <c r="AA645" s="597"/>
    </row>
    <row r="646">
      <c r="A646" s="598">
        <v>70300.0</v>
      </c>
      <c r="B646" s="599" t="s">
        <v>7019</v>
      </c>
      <c r="C646" s="598">
        <v>70200.0</v>
      </c>
      <c r="D646" s="597" t="str">
        <f t="shared" si="1"/>
        <v>SNOMEDCT:297894004</v>
      </c>
      <c r="E646" s="600">
        <v>2.97894004E8</v>
      </c>
      <c r="F646" s="597"/>
      <c r="G646" s="597"/>
      <c r="H646" s="597"/>
      <c r="I646" s="597"/>
      <c r="J646" s="597"/>
      <c r="K646" s="597"/>
      <c r="L646" s="597"/>
      <c r="M646" s="597"/>
      <c r="N646" s="597"/>
      <c r="O646" s="597"/>
      <c r="P646" s="597"/>
      <c r="Q646" s="597"/>
      <c r="R646" s="597"/>
      <c r="S646" s="597"/>
      <c r="T646" s="597"/>
      <c r="U646" s="597"/>
      <c r="V646" s="597"/>
      <c r="W646" s="597"/>
      <c r="X646" s="597"/>
      <c r="Y646" s="597"/>
      <c r="Z646" s="597"/>
      <c r="AA646" s="597"/>
    </row>
    <row r="647">
      <c r="A647" s="598">
        <v>70400.0</v>
      </c>
      <c r="B647" s="599" t="s">
        <v>7020</v>
      </c>
      <c r="C647" s="598">
        <v>70200.0</v>
      </c>
      <c r="D647" s="597" t="str">
        <f t="shared" si="1"/>
        <v>SNOMEDCT:297895003</v>
      </c>
      <c r="E647" s="600">
        <v>2.97895003E8</v>
      </c>
      <c r="F647" s="597"/>
      <c r="G647" s="597"/>
      <c r="H647" s="597"/>
      <c r="I647" s="597"/>
      <c r="J647" s="597"/>
      <c r="K647" s="597"/>
      <c r="L647" s="597"/>
      <c r="M647" s="597"/>
      <c r="N647" s="597"/>
      <c r="O647" s="597"/>
      <c r="P647" s="597"/>
      <c r="Q647" s="597"/>
      <c r="R647" s="597"/>
      <c r="S647" s="597"/>
      <c r="T647" s="597"/>
      <c r="U647" s="597"/>
      <c r="V647" s="597"/>
      <c r="W647" s="597"/>
      <c r="X647" s="597"/>
      <c r="Y647" s="597"/>
      <c r="Z647" s="597"/>
      <c r="AA647" s="597"/>
    </row>
    <row r="648">
      <c r="A648" s="598">
        <v>70500.0</v>
      </c>
      <c r="B648" s="599" t="s">
        <v>7021</v>
      </c>
      <c r="C648" s="598">
        <v>70200.0</v>
      </c>
      <c r="D648" s="597" t="str">
        <f t="shared" si="1"/>
        <v>SNOMEDCT:297896002</v>
      </c>
      <c r="E648" s="600">
        <v>2.97896002E8</v>
      </c>
      <c r="F648" s="597"/>
      <c r="G648" s="597"/>
      <c r="H648" s="597"/>
      <c r="I648" s="597"/>
      <c r="J648" s="597"/>
      <c r="K648" s="597"/>
      <c r="L648" s="597"/>
      <c r="M648" s="597"/>
      <c r="N648" s="597"/>
      <c r="O648" s="597"/>
      <c r="P648" s="597"/>
      <c r="Q648" s="597"/>
      <c r="R648" s="597"/>
      <c r="S648" s="597"/>
      <c r="T648" s="597"/>
      <c r="U648" s="597"/>
      <c r="V648" s="597"/>
      <c r="W648" s="597"/>
      <c r="X648" s="597"/>
      <c r="Y648" s="597"/>
      <c r="Z648" s="597"/>
      <c r="AA648" s="597"/>
    </row>
    <row r="649">
      <c r="A649" s="598">
        <v>70600.0</v>
      </c>
      <c r="B649" s="599" t="s">
        <v>7022</v>
      </c>
      <c r="C649" s="598">
        <v>70200.0</v>
      </c>
      <c r="D649" s="597" t="str">
        <f t="shared" si="1"/>
        <v>SNOMEDCT:297897006</v>
      </c>
      <c r="E649" s="602">
        <v>2.97897006E8</v>
      </c>
      <c r="F649" s="597"/>
      <c r="G649" s="597"/>
      <c r="H649" s="597"/>
      <c r="I649" s="597"/>
      <c r="J649" s="597"/>
      <c r="K649" s="597"/>
      <c r="L649" s="597"/>
      <c r="M649" s="597"/>
      <c r="N649" s="597"/>
      <c r="O649" s="597"/>
      <c r="P649" s="597"/>
      <c r="Q649" s="597"/>
      <c r="R649" s="597"/>
      <c r="S649" s="597"/>
      <c r="T649" s="597"/>
      <c r="U649" s="597"/>
      <c r="V649" s="597"/>
      <c r="W649" s="597"/>
      <c r="X649" s="597"/>
      <c r="Y649" s="597"/>
      <c r="Z649" s="597"/>
      <c r="AA649" s="597"/>
    </row>
    <row r="650">
      <c r="A650" s="598">
        <v>70700.0</v>
      </c>
      <c r="B650" s="599" t="s">
        <v>7023</v>
      </c>
      <c r="C650" s="598">
        <v>70200.0</v>
      </c>
      <c r="D650" s="597" t="str">
        <f t="shared" si="1"/>
        <v>SNOMEDCT:297898001</v>
      </c>
      <c r="E650" s="602">
        <v>2.97898001E8</v>
      </c>
      <c r="F650" s="597"/>
      <c r="G650" s="597"/>
      <c r="H650" s="597"/>
      <c r="I650" s="597"/>
      <c r="J650" s="597"/>
      <c r="K650" s="597"/>
      <c r="L650" s="597"/>
      <c r="M650" s="597"/>
      <c r="N650" s="597"/>
      <c r="O650" s="597"/>
      <c r="P650" s="597"/>
      <c r="Q650" s="597"/>
      <c r="R650" s="597"/>
      <c r="S650" s="597"/>
      <c r="T650" s="597"/>
      <c r="U650" s="597"/>
      <c r="V650" s="597"/>
      <c r="W650" s="597"/>
      <c r="X650" s="597"/>
      <c r="Y650" s="597"/>
      <c r="Z650" s="597"/>
      <c r="AA650" s="597"/>
    </row>
    <row r="651">
      <c r="A651" s="598">
        <v>70800.0</v>
      </c>
      <c r="B651" s="599" t="s">
        <v>7024</v>
      </c>
      <c r="C651" s="598">
        <v>70200.0</v>
      </c>
      <c r="D651" s="597" t="str">
        <f t="shared" si="1"/>
        <v>SNOMEDCT:297899009</v>
      </c>
      <c r="E651" s="602">
        <v>2.97899009E8</v>
      </c>
      <c r="F651" s="597"/>
      <c r="G651" s="597"/>
      <c r="H651" s="597"/>
      <c r="I651" s="597"/>
      <c r="J651" s="597"/>
      <c r="K651" s="597"/>
      <c r="L651" s="597"/>
      <c r="M651" s="597"/>
      <c r="N651" s="597"/>
      <c r="O651" s="597"/>
      <c r="P651" s="597"/>
      <c r="Q651" s="597"/>
      <c r="R651" s="597"/>
      <c r="S651" s="597"/>
      <c r="T651" s="597"/>
      <c r="U651" s="597"/>
      <c r="V651" s="597"/>
      <c r="W651" s="597"/>
      <c r="X651" s="597"/>
      <c r="Y651" s="597"/>
      <c r="Z651" s="597"/>
      <c r="AA651" s="597"/>
    </row>
    <row r="652">
      <c r="A652" s="598">
        <v>70900.0</v>
      </c>
      <c r="B652" s="599" t="s">
        <v>7025</v>
      </c>
      <c r="C652" s="598">
        <v>70200.0</v>
      </c>
      <c r="D652" s="597" t="str">
        <f t="shared" si="1"/>
        <v>SNOMEDCT:297900004</v>
      </c>
      <c r="E652" s="602">
        <v>2.97900004E8</v>
      </c>
      <c r="F652" s="597"/>
      <c r="G652" s="597"/>
      <c r="H652" s="597"/>
      <c r="I652" s="597"/>
      <c r="J652" s="597"/>
      <c r="K652" s="597"/>
      <c r="L652" s="597"/>
      <c r="M652" s="597"/>
      <c r="N652" s="597"/>
      <c r="O652" s="597"/>
      <c r="P652" s="597"/>
      <c r="Q652" s="597"/>
      <c r="R652" s="597"/>
      <c r="S652" s="597"/>
      <c r="T652" s="597"/>
      <c r="U652" s="597"/>
      <c r="V652" s="597"/>
      <c r="W652" s="597"/>
      <c r="X652" s="597"/>
      <c r="Y652" s="597"/>
      <c r="Z652" s="597"/>
      <c r="AA652" s="597"/>
    </row>
    <row r="653">
      <c r="A653" s="598">
        <v>71000.0</v>
      </c>
      <c r="B653" s="599" t="s">
        <v>7026</v>
      </c>
      <c r="C653" s="598">
        <v>70200.0</v>
      </c>
      <c r="D653" s="597" t="str">
        <f t="shared" si="1"/>
        <v>SNOMEDCT:297901000</v>
      </c>
      <c r="E653" s="602">
        <v>2.97901E8</v>
      </c>
      <c r="F653" s="597"/>
      <c r="G653" s="597"/>
      <c r="H653" s="597"/>
      <c r="I653" s="597"/>
      <c r="J653" s="597"/>
      <c r="K653" s="597"/>
      <c r="L653" s="597"/>
      <c r="M653" s="597"/>
      <c r="N653" s="597"/>
      <c r="O653" s="597"/>
      <c r="P653" s="597"/>
      <c r="Q653" s="597"/>
      <c r="R653" s="597"/>
      <c r="S653" s="597"/>
      <c r="T653" s="597"/>
      <c r="U653" s="597"/>
      <c r="V653" s="597"/>
      <c r="W653" s="597"/>
      <c r="X653" s="597"/>
      <c r="Y653" s="597"/>
      <c r="Z653" s="597"/>
      <c r="AA653" s="597"/>
    </row>
    <row r="654">
      <c r="A654" s="598">
        <v>71100.0</v>
      </c>
      <c r="B654" s="599" t="s">
        <v>7027</v>
      </c>
      <c r="C654" s="598">
        <v>70200.0</v>
      </c>
      <c r="D654" s="597" t="str">
        <f t="shared" si="1"/>
        <v>SNOMEDCT:297902007</v>
      </c>
      <c r="E654" s="602">
        <v>2.97902007E8</v>
      </c>
      <c r="F654" s="597"/>
      <c r="G654" s="597"/>
      <c r="H654" s="597"/>
      <c r="I654" s="597"/>
      <c r="J654" s="597"/>
      <c r="K654" s="597"/>
      <c r="L654" s="597"/>
      <c r="M654" s="597"/>
      <c r="N654" s="597"/>
      <c r="O654" s="597"/>
      <c r="P654" s="597"/>
      <c r="Q654" s="597"/>
      <c r="R654" s="597"/>
      <c r="S654" s="597"/>
      <c r="T654" s="597"/>
      <c r="U654" s="597"/>
      <c r="V654" s="597"/>
      <c r="W654" s="597"/>
      <c r="X654" s="597"/>
      <c r="Y654" s="597"/>
      <c r="Z654" s="597"/>
      <c r="AA654" s="597"/>
    </row>
    <row r="655">
      <c r="A655" s="598">
        <v>71200.0</v>
      </c>
      <c r="B655" s="599" t="s">
        <v>7028</v>
      </c>
      <c r="C655" s="598">
        <v>70200.0</v>
      </c>
      <c r="D655" s="597" t="str">
        <f t="shared" si="1"/>
        <v>SNOMEDCT:297903002</v>
      </c>
      <c r="E655" s="602">
        <v>2.97903002E8</v>
      </c>
      <c r="F655" s="597"/>
      <c r="G655" s="597"/>
      <c r="H655" s="597"/>
      <c r="I655" s="597"/>
      <c r="J655" s="597"/>
      <c r="K655" s="597"/>
      <c r="L655" s="597"/>
      <c r="M655" s="597"/>
      <c r="N655" s="597"/>
      <c r="O655" s="597"/>
      <c r="P655" s="597"/>
      <c r="Q655" s="597"/>
      <c r="R655" s="597"/>
      <c r="S655" s="597"/>
      <c r="T655" s="597"/>
      <c r="U655" s="597"/>
      <c r="V655" s="597"/>
      <c r="W655" s="597"/>
      <c r="X655" s="597"/>
      <c r="Y655" s="597"/>
      <c r="Z655" s="597"/>
      <c r="AA655" s="597"/>
    </row>
    <row r="656">
      <c r="A656" s="598">
        <v>71300.0</v>
      </c>
      <c r="B656" s="599" t="s">
        <v>7029</v>
      </c>
      <c r="C656" s="598">
        <v>70200.0</v>
      </c>
      <c r="D656" s="597" t="str">
        <f t="shared" si="1"/>
        <v>SNOMEDCT:297904008</v>
      </c>
      <c r="E656" s="602">
        <v>2.97904008E8</v>
      </c>
      <c r="F656" s="597"/>
      <c r="G656" s="597"/>
      <c r="H656" s="597"/>
      <c r="I656" s="597"/>
      <c r="J656" s="597"/>
      <c r="K656" s="597"/>
      <c r="L656" s="597"/>
      <c r="M656" s="597"/>
      <c r="N656" s="597"/>
      <c r="O656" s="597"/>
      <c r="P656" s="597"/>
      <c r="Q656" s="597"/>
      <c r="R656" s="597"/>
      <c r="S656" s="597"/>
      <c r="T656" s="597"/>
      <c r="U656" s="597"/>
      <c r="V656" s="597"/>
      <c r="W656" s="597"/>
      <c r="X656" s="597"/>
      <c r="Y656" s="597"/>
      <c r="Z656" s="597"/>
      <c r="AA656" s="597"/>
    </row>
    <row r="657">
      <c r="A657" s="598">
        <v>71400.0</v>
      </c>
      <c r="B657" s="599" t="s">
        <v>7030</v>
      </c>
      <c r="C657" s="598">
        <v>70200.0</v>
      </c>
      <c r="D657" s="597" t="str">
        <f t="shared" si="1"/>
        <v>SNOMEDCT:297905009</v>
      </c>
      <c r="E657" s="602">
        <v>2.97905009E8</v>
      </c>
      <c r="F657" s="597"/>
      <c r="G657" s="597"/>
      <c r="H657" s="597"/>
      <c r="I657" s="597"/>
      <c r="J657" s="597"/>
      <c r="K657" s="597"/>
      <c r="L657" s="597"/>
      <c r="M657" s="597"/>
      <c r="N657" s="597"/>
      <c r="O657" s="597"/>
      <c r="P657" s="597"/>
      <c r="Q657" s="597"/>
      <c r="R657" s="597"/>
      <c r="S657" s="597"/>
      <c r="T657" s="597"/>
      <c r="U657" s="597"/>
      <c r="V657" s="597"/>
      <c r="W657" s="597"/>
      <c r="X657" s="597"/>
      <c r="Y657" s="597"/>
      <c r="Z657" s="597"/>
      <c r="AA657" s="597"/>
    </row>
    <row r="658">
      <c r="A658" s="598">
        <v>71500.0</v>
      </c>
      <c r="B658" s="599" t="s">
        <v>7031</v>
      </c>
      <c r="C658" s="598">
        <v>70200.0</v>
      </c>
      <c r="D658" s="597" t="str">
        <f t="shared" si="1"/>
        <v>SNOMEDCT:297906005</v>
      </c>
      <c r="E658" s="602">
        <v>2.97906005E8</v>
      </c>
      <c r="F658" s="597"/>
      <c r="G658" s="597"/>
      <c r="H658" s="597"/>
      <c r="I658" s="597"/>
      <c r="J658" s="597"/>
      <c r="K658" s="597"/>
      <c r="L658" s="597"/>
      <c r="M658" s="597"/>
      <c r="N658" s="597"/>
      <c r="O658" s="597"/>
      <c r="P658" s="597"/>
      <c r="Q658" s="597"/>
      <c r="R658" s="597"/>
      <c r="S658" s="597"/>
      <c r="T658" s="597"/>
      <c r="U658" s="597"/>
      <c r="V658" s="597"/>
      <c r="W658" s="597"/>
      <c r="X658" s="597"/>
      <c r="Y658" s="597"/>
      <c r="Z658" s="597"/>
      <c r="AA658" s="597"/>
    </row>
    <row r="659">
      <c r="A659" s="598">
        <v>71600.0</v>
      </c>
      <c r="B659" s="599" t="s">
        <v>7032</v>
      </c>
      <c r="C659" s="598">
        <v>70200.0</v>
      </c>
      <c r="D659" s="597" t="str">
        <f t="shared" si="1"/>
        <v>SNOMEDCT:297907001</v>
      </c>
      <c r="E659" s="602">
        <v>2.97907001E8</v>
      </c>
      <c r="F659" s="597"/>
      <c r="G659" s="597"/>
      <c r="H659" s="597"/>
      <c r="I659" s="597"/>
      <c r="J659" s="597"/>
      <c r="K659" s="597"/>
      <c r="L659" s="597"/>
      <c r="M659" s="597"/>
      <c r="N659" s="597"/>
      <c r="O659" s="597"/>
      <c r="P659" s="597"/>
      <c r="Q659" s="597"/>
      <c r="R659" s="597"/>
      <c r="S659" s="597"/>
      <c r="T659" s="597"/>
      <c r="U659" s="597"/>
      <c r="V659" s="597"/>
      <c r="W659" s="597"/>
      <c r="X659" s="597"/>
      <c r="Y659" s="597"/>
      <c r="Z659" s="597"/>
      <c r="AA659" s="597"/>
    </row>
    <row r="660">
      <c r="A660" s="598">
        <v>71700.0</v>
      </c>
      <c r="B660" s="599" t="s">
        <v>7033</v>
      </c>
      <c r="C660" s="598">
        <v>70200.0</v>
      </c>
      <c r="D660" s="597" t="str">
        <f t="shared" si="1"/>
        <v>SNOMEDCT:297908006</v>
      </c>
      <c r="E660" s="602">
        <v>2.97908006E8</v>
      </c>
      <c r="F660" s="597"/>
      <c r="G660" s="597"/>
      <c r="H660" s="597"/>
      <c r="I660" s="597"/>
      <c r="J660" s="597"/>
      <c r="K660" s="597"/>
      <c r="L660" s="597"/>
      <c r="M660" s="597"/>
      <c r="N660" s="597"/>
      <c r="O660" s="597"/>
      <c r="P660" s="597"/>
      <c r="Q660" s="597"/>
      <c r="R660" s="597"/>
      <c r="S660" s="597"/>
      <c r="T660" s="597"/>
      <c r="U660" s="597"/>
      <c r="V660" s="597"/>
      <c r="W660" s="597"/>
      <c r="X660" s="597"/>
      <c r="Y660" s="597"/>
      <c r="Z660" s="597"/>
      <c r="AA660" s="597"/>
    </row>
    <row r="661">
      <c r="A661" s="598">
        <v>71800.0</v>
      </c>
      <c r="B661" s="599" t="s">
        <v>7034</v>
      </c>
      <c r="C661" s="598">
        <v>70200.0</v>
      </c>
      <c r="D661" s="597" t="str">
        <f t="shared" si="1"/>
        <v>SNOMEDCT:445189001</v>
      </c>
      <c r="E661" s="602">
        <v>4.45189001E8</v>
      </c>
      <c r="F661" s="597"/>
      <c r="G661" s="597"/>
      <c r="H661" s="597"/>
      <c r="I661" s="597"/>
      <c r="J661" s="597"/>
      <c r="K661" s="597"/>
      <c r="L661" s="597"/>
      <c r="M661" s="597"/>
      <c r="N661" s="597"/>
      <c r="O661" s="597"/>
      <c r="P661" s="597"/>
      <c r="Q661" s="597"/>
      <c r="R661" s="597"/>
      <c r="S661" s="597"/>
      <c r="T661" s="597"/>
      <c r="U661" s="597"/>
      <c r="V661" s="597"/>
      <c r="W661" s="597"/>
      <c r="X661" s="597"/>
      <c r="Y661" s="597"/>
      <c r="Z661" s="597"/>
      <c r="AA661" s="597"/>
    </row>
    <row r="662">
      <c r="A662" s="598">
        <v>71900.0</v>
      </c>
      <c r="B662" s="599" t="s">
        <v>7035</v>
      </c>
      <c r="C662" s="598">
        <v>70200.0</v>
      </c>
      <c r="D662" s="597" t="str">
        <f t="shared" si="1"/>
        <v>SNOMEDCT:297909003</v>
      </c>
      <c r="E662" s="602">
        <v>2.97909003E8</v>
      </c>
      <c r="F662" s="597"/>
      <c r="G662" s="597"/>
      <c r="H662" s="597"/>
      <c r="I662" s="597"/>
      <c r="J662" s="597"/>
      <c r="K662" s="597"/>
      <c r="L662" s="597"/>
      <c r="M662" s="597"/>
      <c r="N662" s="597"/>
      <c r="O662" s="597"/>
      <c r="P662" s="597"/>
      <c r="Q662" s="597"/>
      <c r="R662" s="597"/>
      <c r="S662" s="597"/>
      <c r="T662" s="597"/>
      <c r="U662" s="597"/>
      <c r="V662" s="597"/>
      <c r="W662" s="597"/>
      <c r="X662" s="597"/>
      <c r="Y662" s="597"/>
      <c r="Z662" s="597"/>
      <c r="AA662" s="597"/>
    </row>
    <row r="663">
      <c r="A663" s="598">
        <v>72000.0</v>
      </c>
      <c r="B663" s="599" t="s">
        <v>7036</v>
      </c>
      <c r="C663" s="598">
        <v>70200.0</v>
      </c>
      <c r="D663" s="597" t="str">
        <f t="shared" si="1"/>
        <v>SNOMEDCT:297910008</v>
      </c>
      <c r="E663" s="602">
        <v>2.97910008E8</v>
      </c>
      <c r="F663" s="597"/>
      <c r="G663" s="597"/>
      <c r="H663" s="597"/>
      <c r="I663" s="597"/>
      <c r="J663" s="597"/>
      <c r="K663" s="597"/>
      <c r="L663" s="597"/>
      <c r="M663" s="597"/>
      <c r="N663" s="597"/>
      <c r="O663" s="597"/>
      <c r="P663" s="597"/>
      <c r="Q663" s="597"/>
      <c r="R663" s="597"/>
      <c r="S663" s="597"/>
      <c r="T663" s="597"/>
      <c r="U663" s="597"/>
      <c r="V663" s="597"/>
      <c r="W663" s="597"/>
      <c r="X663" s="597"/>
      <c r="Y663" s="597"/>
      <c r="Z663" s="597"/>
      <c r="AA663" s="597"/>
    </row>
    <row r="664">
      <c r="A664" s="598">
        <v>72100.0</v>
      </c>
      <c r="B664" s="599" t="s">
        <v>7037</v>
      </c>
      <c r="C664" s="597"/>
      <c r="D664" s="597" t="str">
        <f t="shared" si="1"/>
        <v>SNOMEDCT:297911007</v>
      </c>
      <c r="E664" s="602">
        <v>2.97911007E8</v>
      </c>
      <c r="F664" s="597"/>
      <c r="G664" s="597"/>
      <c r="H664" s="597"/>
      <c r="I664" s="597"/>
      <c r="J664" s="597"/>
      <c r="K664" s="597"/>
      <c r="L664" s="597"/>
      <c r="M664" s="597"/>
      <c r="N664" s="597"/>
      <c r="O664" s="597"/>
      <c r="P664" s="597"/>
      <c r="Q664" s="597"/>
      <c r="R664" s="597"/>
      <c r="S664" s="597"/>
      <c r="T664" s="597"/>
      <c r="U664" s="597"/>
      <c r="V664" s="597"/>
      <c r="W664" s="597"/>
      <c r="X664" s="597"/>
      <c r="Y664" s="597"/>
      <c r="Z664" s="597"/>
      <c r="AA664" s="597"/>
    </row>
    <row r="665">
      <c r="A665" s="598">
        <v>72200.0</v>
      </c>
      <c r="B665" s="599" t="s">
        <v>7038</v>
      </c>
      <c r="C665" s="597"/>
      <c r="D665" s="597" t="str">
        <f t="shared" si="1"/>
        <v>SNOMEDCT:297676008</v>
      </c>
      <c r="E665" s="602">
        <v>2.97676008E8</v>
      </c>
      <c r="F665" s="597"/>
      <c r="G665" s="597"/>
      <c r="H665" s="597"/>
      <c r="I665" s="597"/>
      <c r="J665" s="597"/>
      <c r="K665" s="597"/>
      <c r="L665" s="597"/>
      <c r="M665" s="597"/>
      <c r="N665" s="597"/>
      <c r="O665" s="597"/>
      <c r="P665" s="597"/>
      <c r="Q665" s="597"/>
      <c r="R665" s="597"/>
      <c r="S665" s="597"/>
      <c r="T665" s="597"/>
      <c r="U665" s="597"/>
      <c r="V665" s="597"/>
      <c r="W665" s="597"/>
      <c r="X665" s="597"/>
      <c r="Y665" s="597"/>
      <c r="Z665" s="597"/>
      <c r="AA665" s="597"/>
    </row>
    <row r="666">
      <c r="A666" s="598">
        <v>72300.0</v>
      </c>
      <c r="B666" s="599" t="s">
        <v>7039</v>
      </c>
      <c r="C666" s="598">
        <v>72200.0</v>
      </c>
      <c r="D666" s="597" t="str">
        <f t="shared" si="1"/>
        <v>SNOMEDCT:297516007</v>
      </c>
      <c r="E666" s="602">
        <v>2.97516007E8</v>
      </c>
      <c r="F666" s="597"/>
      <c r="G666" s="597"/>
      <c r="H666" s="597"/>
      <c r="I666" s="597"/>
      <c r="J666" s="597"/>
      <c r="K666" s="597"/>
      <c r="L666" s="597"/>
      <c r="M666" s="597"/>
      <c r="N666" s="597"/>
      <c r="O666" s="597"/>
      <c r="P666" s="597"/>
      <c r="Q666" s="597"/>
      <c r="R666" s="597"/>
      <c r="S666" s="597"/>
      <c r="T666" s="597"/>
      <c r="U666" s="597"/>
      <c r="V666" s="597"/>
      <c r="W666" s="597"/>
      <c r="X666" s="597"/>
      <c r="Y666" s="597"/>
      <c r="Z666" s="597"/>
      <c r="AA666" s="597"/>
    </row>
    <row r="667">
      <c r="A667" s="598">
        <v>72400.0</v>
      </c>
      <c r="B667" s="599" t="s">
        <v>7040</v>
      </c>
      <c r="C667" s="597"/>
      <c r="D667" s="597" t="str">
        <f t="shared" si="1"/>
        <v>SNOMEDCT:297677004</v>
      </c>
      <c r="E667" s="602">
        <v>2.97677004E8</v>
      </c>
      <c r="F667" s="597"/>
      <c r="G667" s="597"/>
      <c r="H667" s="597"/>
      <c r="I667" s="597"/>
      <c r="J667" s="597"/>
      <c r="K667" s="597"/>
      <c r="L667" s="597"/>
      <c r="M667" s="597"/>
      <c r="N667" s="597"/>
      <c r="O667" s="597"/>
      <c r="P667" s="597"/>
      <c r="Q667" s="597"/>
      <c r="R667" s="597"/>
      <c r="S667" s="597"/>
      <c r="T667" s="597"/>
      <c r="U667" s="597"/>
      <c r="V667" s="597"/>
      <c r="W667" s="597"/>
      <c r="X667" s="597"/>
      <c r="Y667" s="597"/>
      <c r="Z667" s="597"/>
      <c r="AA667" s="597"/>
    </row>
    <row r="668">
      <c r="A668" s="598">
        <v>72500.0</v>
      </c>
      <c r="B668" s="599" t="s">
        <v>7041</v>
      </c>
      <c r="C668" s="597"/>
      <c r="D668" s="597" t="str">
        <f t="shared" si="1"/>
        <v>SNOMEDCT:297678009</v>
      </c>
      <c r="E668" s="602">
        <v>2.97678009E8</v>
      </c>
      <c r="F668" s="597"/>
      <c r="G668" s="597"/>
      <c r="H668" s="597"/>
      <c r="I668" s="597"/>
      <c r="J668" s="597"/>
      <c r="K668" s="597"/>
      <c r="L668" s="597"/>
      <c r="M668" s="597"/>
      <c r="N668" s="597"/>
      <c r="O668" s="597"/>
      <c r="P668" s="597"/>
      <c r="Q668" s="597"/>
      <c r="R668" s="597"/>
      <c r="S668" s="597"/>
      <c r="T668" s="597"/>
      <c r="U668" s="597"/>
      <c r="V668" s="597"/>
      <c r="W668" s="597"/>
      <c r="X668" s="597"/>
      <c r="Y668" s="597"/>
      <c r="Z668" s="597"/>
      <c r="AA668" s="597"/>
    </row>
    <row r="669">
      <c r="A669" s="598">
        <v>72600.0</v>
      </c>
      <c r="B669" s="599" t="s">
        <v>7042</v>
      </c>
      <c r="C669" s="597"/>
      <c r="D669" s="597" t="str">
        <f t="shared" si="1"/>
        <v>SNOMEDCT:297679001</v>
      </c>
      <c r="E669" s="602">
        <v>2.97679001E8</v>
      </c>
      <c r="F669" s="597"/>
      <c r="G669" s="597"/>
      <c r="H669" s="597"/>
      <c r="I669" s="597"/>
      <c r="J669" s="597"/>
      <c r="K669" s="597"/>
      <c r="L669" s="597"/>
      <c r="M669" s="597"/>
      <c r="N669" s="597"/>
      <c r="O669" s="597"/>
      <c r="P669" s="597"/>
      <c r="Q669" s="597"/>
      <c r="R669" s="597"/>
      <c r="S669" s="597"/>
      <c r="T669" s="597"/>
      <c r="U669" s="597"/>
      <c r="V669" s="597"/>
      <c r="W669" s="597"/>
      <c r="X669" s="597"/>
      <c r="Y669" s="597"/>
      <c r="Z669" s="597"/>
      <c r="AA669" s="597"/>
    </row>
    <row r="670">
      <c r="A670" s="598">
        <v>72700.0</v>
      </c>
      <c r="B670" s="599" t="s">
        <v>7043</v>
      </c>
      <c r="C670" s="597"/>
      <c r="D670" s="597" t="str">
        <f t="shared" si="1"/>
        <v>SNOMEDCT:297681004</v>
      </c>
      <c r="E670" s="602">
        <v>2.97681004E8</v>
      </c>
      <c r="F670" s="597"/>
      <c r="G670" s="597"/>
      <c r="H670" s="597"/>
      <c r="I670" s="597"/>
      <c r="J670" s="597"/>
      <c r="K670" s="597"/>
      <c r="L670" s="597"/>
      <c r="M670" s="597"/>
      <c r="N670" s="597"/>
      <c r="O670" s="597"/>
      <c r="P670" s="597"/>
      <c r="Q670" s="597"/>
      <c r="R670" s="597"/>
      <c r="S670" s="597"/>
      <c r="T670" s="597"/>
      <c r="U670" s="597"/>
      <c r="V670" s="597"/>
      <c r="W670" s="597"/>
      <c r="X670" s="597"/>
      <c r="Y670" s="597"/>
      <c r="Z670" s="597"/>
      <c r="AA670" s="597"/>
    </row>
    <row r="671">
      <c r="A671" s="598">
        <v>72800.0</v>
      </c>
      <c r="B671" s="599" t="s">
        <v>7044</v>
      </c>
      <c r="C671" s="597"/>
      <c r="D671" s="597" t="str">
        <f t="shared" si="1"/>
        <v>SNOMEDCT:297682006</v>
      </c>
      <c r="E671" s="602">
        <v>2.97682006E8</v>
      </c>
      <c r="F671" s="597"/>
      <c r="G671" s="597"/>
      <c r="H671" s="597"/>
      <c r="I671" s="597"/>
      <c r="J671" s="597"/>
      <c r="K671" s="597"/>
      <c r="L671" s="597"/>
      <c r="M671" s="597"/>
      <c r="N671" s="597"/>
      <c r="O671" s="597"/>
      <c r="P671" s="597"/>
      <c r="Q671" s="597"/>
      <c r="R671" s="597"/>
      <c r="S671" s="597"/>
      <c r="T671" s="597"/>
      <c r="U671" s="597"/>
      <c r="V671" s="597"/>
      <c r="W671" s="597"/>
      <c r="X671" s="597"/>
      <c r="Y671" s="597"/>
      <c r="Z671" s="597"/>
      <c r="AA671" s="597"/>
    </row>
    <row r="672">
      <c r="A672" s="598">
        <v>72900.0</v>
      </c>
      <c r="B672" s="599" t="s">
        <v>7045</v>
      </c>
      <c r="C672" s="597"/>
      <c r="D672" s="597" t="str">
        <f t="shared" si="1"/>
        <v>SNOMEDCT:297683001</v>
      </c>
      <c r="E672" s="602">
        <v>2.97683001E8</v>
      </c>
      <c r="F672" s="597"/>
      <c r="G672" s="597"/>
      <c r="H672" s="597"/>
      <c r="I672" s="597"/>
      <c r="J672" s="597"/>
      <c r="K672" s="597"/>
      <c r="L672" s="597"/>
      <c r="M672" s="597"/>
      <c r="N672" s="597"/>
      <c r="O672" s="597"/>
      <c r="P672" s="597"/>
      <c r="Q672" s="597"/>
      <c r="R672" s="597"/>
      <c r="S672" s="597"/>
      <c r="T672" s="597"/>
      <c r="U672" s="597"/>
      <c r="V672" s="597"/>
      <c r="W672" s="597"/>
      <c r="X672" s="597"/>
      <c r="Y672" s="597"/>
      <c r="Z672" s="597"/>
      <c r="AA672" s="597"/>
    </row>
    <row r="673">
      <c r="A673" s="598">
        <v>73000.0</v>
      </c>
      <c r="B673" s="599" t="s">
        <v>7046</v>
      </c>
      <c r="C673" s="597"/>
      <c r="D673" s="597" t="str">
        <f t="shared" si="1"/>
        <v>SNOMEDCT:297684007</v>
      </c>
      <c r="E673" s="602">
        <v>2.97684007E8</v>
      </c>
      <c r="F673" s="597"/>
      <c r="G673" s="597"/>
      <c r="H673" s="597"/>
      <c r="I673" s="597"/>
      <c r="J673" s="597"/>
      <c r="K673" s="597"/>
      <c r="L673" s="597"/>
      <c r="M673" s="597"/>
      <c r="N673" s="597"/>
      <c r="O673" s="597"/>
      <c r="P673" s="597"/>
      <c r="Q673" s="597"/>
      <c r="R673" s="597"/>
      <c r="S673" s="597"/>
      <c r="T673" s="597"/>
      <c r="U673" s="597"/>
      <c r="V673" s="597"/>
      <c r="W673" s="597"/>
      <c r="X673" s="597"/>
      <c r="Y673" s="597"/>
      <c r="Z673" s="597"/>
      <c r="AA673" s="597"/>
    </row>
    <row r="674">
      <c r="A674" s="598">
        <v>73100.0</v>
      </c>
      <c r="B674" s="599" t="s">
        <v>7047</v>
      </c>
      <c r="C674" s="597"/>
      <c r="D674" s="597" t="str">
        <f t="shared" si="1"/>
        <v>SNOMEDCT:297912000</v>
      </c>
      <c r="E674" s="600">
        <v>2.97912E8</v>
      </c>
      <c r="F674" s="597"/>
      <c r="G674" s="597"/>
      <c r="H674" s="597"/>
      <c r="I674" s="597"/>
      <c r="J674" s="597"/>
      <c r="K674" s="597"/>
      <c r="L674" s="597"/>
      <c r="M674" s="597"/>
      <c r="N674" s="597"/>
      <c r="O674" s="597"/>
      <c r="P674" s="597"/>
      <c r="Q674" s="597"/>
      <c r="R674" s="597"/>
      <c r="S674" s="597"/>
      <c r="T674" s="597"/>
      <c r="U674" s="597"/>
      <c r="V674" s="597"/>
      <c r="W674" s="597"/>
      <c r="X674" s="597"/>
      <c r="Y674" s="597"/>
      <c r="Z674" s="597"/>
      <c r="AA674" s="597"/>
    </row>
    <row r="675">
      <c r="A675" s="598">
        <v>73200.0</v>
      </c>
      <c r="B675" s="599" t="s">
        <v>7048</v>
      </c>
      <c r="C675" s="598">
        <v>73100.0</v>
      </c>
      <c r="D675" s="597" t="str">
        <f t="shared" si="1"/>
        <v>SNOMEDCT:297913005</v>
      </c>
      <c r="E675" s="600">
        <v>2.97913005E8</v>
      </c>
      <c r="F675" s="597"/>
      <c r="G675" s="597"/>
      <c r="H675" s="597"/>
      <c r="I675" s="597"/>
      <c r="J675" s="597"/>
      <c r="K675" s="597"/>
      <c r="L675" s="597"/>
      <c r="M675" s="597"/>
      <c r="N675" s="597"/>
      <c r="O675" s="597"/>
      <c r="P675" s="597"/>
      <c r="Q675" s="597"/>
      <c r="R675" s="597"/>
      <c r="S675" s="597"/>
      <c r="T675" s="597"/>
      <c r="U675" s="597"/>
      <c r="V675" s="597"/>
      <c r="W675" s="597"/>
      <c r="X675" s="597"/>
      <c r="Y675" s="597"/>
      <c r="Z675" s="597"/>
      <c r="AA675" s="597"/>
    </row>
    <row r="676">
      <c r="A676" s="598">
        <v>73300.0</v>
      </c>
      <c r="B676" s="599" t="s">
        <v>7049</v>
      </c>
      <c r="C676" s="598">
        <v>73200.0</v>
      </c>
      <c r="D676" s="597" t="str">
        <f t="shared" si="1"/>
        <v>SNOMEDCT:297914004</v>
      </c>
      <c r="E676" s="600">
        <v>2.97914004E8</v>
      </c>
      <c r="F676" s="597"/>
      <c r="G676" s="597"/>
      <c r="H676" s="597"/>
      <c r="I676" s="597"/>
      <c r="J676" s="597"/>
      <c r="K676" s="597"/>
      <c r="L676" s="597"/>
      <c r="M676" s="597"/>
      <c r="N676" s="597"/>
      <c r="O676" s="597"/>
      <c r="P676" s="597"/>
      <c r="Q676" s="597"/>
      <c r="R676" s="597"/>
      <c r="S676" s="597"/>
      <c r="T676" s="597"/>
      <c r="U676" s="597"/>
      <c r="V676" s="597"/>
      <c r="W676" s="597"/>
      <c r="X676" s="597"/>
      <c r="Y676" s="597"/>
      <c r="Z676" s="597"/>
      <c r="AA676" s="597"/>
    </row>
    <row r="677">
      <c r="A677" s="598">
        <v>73500.0</v>
      </c>
      <c r="B677" s="599" t="s">
        <v>7050</v>
      </c>
      <c r="C677" s="598">
        <v>73300.0</v>
      </c>
      <c r="D677" s="597" t="str">
        <f t="shared" si="1"/>
        <v>SNOMEDCT:297916002</v>
      </c>
      <c r="E677" s="600">
        <v>2.97916002E8</v>
      </c>
      <c r="F677" s="597"/>
      <c r="G677" s="597"/>
      <c r="H677" s="597"/>
      <c r="I677" s="597"/>
      <c r="J677" s="597"/>
      <c r="K677" s="597"/>
      <c r="L677" s="597"/>
      <c r="M677" s="597"/>
      <c r="N677" s="597"/>
      <c r="O677" s="597"/>
      <c r="P677" s="597"/>
      <c r="Q677" s="597"/>
      <c r="R677" s="597"/>
      <c r="S677" s="597"/>
      <c r="T677" s="597"/>
      <c r="U677" s="597"/>
      <c r="V677" s="597"/>
      <c r="W677" s="597"/>
      <c r="X677" s="597"/>
      <c r="Y677" s="597"/>
      <c r="Z677" s="597"/>
      <c r="AA677" s="597"/>
    </row>
    <row r="678">
      <c r="A678" s="598">
        <v>73600.0</v>
      </c>
      <c r="B678" s="599" t="s">
        <v>7051</v>
      </c>
      <c r="C678" s="598">
        <v>73300.0</v>
      </c>
      <c r="D678" s="597" t="str">
        <f t="shared" si="1"/>
        <v>SNOMEDCT:297917006</v>
      </c>
      <c r="E678" s="602">
        <v>2.97917006E8</v>
      </c>
      <c r="F678" s="597"/>
      <c r="G678" s="597"/>
      <c r="H678" s="597"/>
      <c r="I678" s="597"/>
      <c r="J678" s="597"/>
      <c r="K678" s="597"/>
      <c r="L678" s="597"/>
      <c r="M678" s="597"/>
      <c r="N678" s="597"/>
      <c r="O678" s="597"/>
      <c r="P678" s="597"/>
      <c r="Q678" s="597"/>
      <c r="R678" s="597"/>
      <c r="S678" s="597"/>
      <c r="T678" s="597"/>
      <c r="U678" s="597"/>
      <c r="V678" s="597"/>
      <c r="W678" s="597"/>
      <c r="X678" s="597"/>
      <c r="Y678" s="597"/>
      <c r="Z678" s="597"/>
      <c r="AA678" s="597"/>
    </row>
    <row r="679">
      <c r="A679" s="598">
        <v>73800.0</v>
      </c>
      <c r="B679" s="599" t="s">
        <v>7052</v>
      </c>
      <c r="C679" s="598">
        <v>73300.0</v>
      </c>
      <c r="D679" s="597" t="str">
        <f t="shared" si="1"/>
        <v>SNOMEDCT:297919009</v>
      </c>
      <c r="E679" s="602">
        <v>2.97919009E8</v>
      </c>
      <c r="F679" s="597"/>
      <c r="G679" s="597"/>
      <c r="H679" s="597"/>
      <c r="I679" s="597"/>
      <c r="J679" s="597"/>
      <c r="K679" s="597"/>
      <c r="L679" s="597"/>
      <c r="M679" s="597"/>
      <c r="N679" s="597"/>
      <c r="O679" s="597"/>
      <c r="P679" s="597"/>
      <c r="Q679" s="597"/>
      <c r="R679" s="597"/>
      <c r="S679" s="597"/>
      <c r="T679" s="597"/>
      <c r="U679" s="597"/>
      <c r="V679" s="597"/>
      <c r="W679" s="597"/>
      <c r="X679" s="597"/>
      <c r="Y679" s="597"/>
      <c r="Z679" s="597"/>
      <c r="AA679" s="597"/>
    </row>
    <row r="680">
      <c r="A680" s="598">
        <v>73900.0</v>
      </c>
      <c r="B680" s="599" t="s">
        <v>7053</v>
      </c>
      <c r="C680" s="598">
        <v>73300.0</v>
      </c>
      <c r="D680" s="597" t="str">
        <f t="shared" si="1"/>
        <v>SNOMEDCT:297920003</v>
      </c>
      <c r="E680" s="602">
        <v>2.97920003E8</v>
      </c>
      <c r="F680" s="597"/>
      <c r="G680" s="597"/>
      <c r="H680" s="597"/>
      <c r="I680" s="597"/>
      <c r="J680" s="597"/>
      <c r="K680" s="597"/>
      <c r="L680" s="597"/>
      <c r="M680" s="597"/>
      <c r="N680" s="597"/>
      <c r="O680" s="597"/>
      <c r="P680" s="597"/>
      <c r="Q680" s="597"/>
      <c r="R680" s="597"/>
      <c r="S680" s="597"/>
      <c r="T680" s="597"/>
      <c r="U680" s="597"/>
      <c r="V680" s="597"/>
      <c r="W680" s="597"/>
      <c r="X680" s="597"/>
      <c r="Y680" s="597"/>
      <c r="Z680" s="597"/>
      <c r="AA680" s="597"/>
    </row>
    <row r="681">
      <c r="A681" s="598">
        <v>74000.0</v>
      </c>
      <c r="B681" s="599" t="s">
        <v>7054</v>
      </c>
      <c r="C681" s="598">
        <v>73300.0</v>
      </c>
      <c r="D681" s="597" t="str">
        <f t="shared" si="1"/>
        <v>SNOMEDCT:297921004</v>
      </c>
      <c r="E681" s="602">
        <v>2.97921004E8</v>
      </c>
      <c r="F681" s="597"/>
      <c r="G681" s="597"/>
      <c r="H681" s="597"/>
      <c r="I681" s="597"/>
      <c r="J681" s="597"/>
      <c r="K681" s="597"/>
      <c r="L681" s="597"/>
      <c r="M681" s="597"/>
      <c r="N681" s="597"/>
      <c r="O681" s="597"/>
      <c r="P681" s="597"/>
      <c r="Q681" s="597"/>
      <c r="R681" s="597"/>
      <c r="S681" s="597"/>
      <c r="T681" s="597"/>
      <c r="U681" s="597"/>
      <c r="V681" s="597"/>
      <c r="W681" s="597"/>
      <c r="X681" s="597"/>
      <c r="Y681" s="597"/>
      <c r="Z681" s="597"/>
      <c r="AA681" s="597"/>
    </row>
    <row r="682">
      <c r="A682" s="598">
        <v>74100.0</v>
      </c>
      <c r="B682" s="599" t="s">
        <v>7055</v>
      </c>
      <c r="C682" s="598">
        <v>73200.0</v>
      </c>
      <c r="D682" s="597" t="str">
        <f t="shared" si="1"/>
        <v>SNOMEDCT:297922006</v>
      </c>
      <c r="E682" s="602">
        <v>2.97922006E8</v>
      </c>
      <c r="F682" s="597"/>
      <c r="G682" s="597"/>
      <c r="H682" s="597"/>
      <c r="I682" s="597"/>
      <c r="J682" s="597"/>
      <c r="K682" s="597"/>
      <c r="L682" s="597"/>
      <c r="M682" s="597"/>
      <c r="N682" s="597"/>
      <c r="O682" s="597"/>
      <c r="P682" s="597"/>
      <c r="Q682" s="597"/>
      <c r="R682" s="597"/>
      <c r="S682" s="597"/>
      <c r="T682" s="597"/>
      <c r="U682" s="597"/>
      <c r="V682" s="597"/>
      <c r="W682" s="597"/>
      <c r="X682" s="597"/>
      <c r="Y682" s="597"/>
      <c r="Z682" s="597"/>
      <c r="AA682" s="597"/>
    </row>
    <row r="683">
      <c r="A683" s="598">
        <v>74300.0</v>
      </c>
      <c r="B683" s="599" t="s">
        <v>7056</v>
      </c>
      <c r="C683" s="598">
        <v>74100.0</v>
      </c>
      <c r="D683" s="597" t="str">
        <f t="shared" si="1"/>
        <v>SNOMEDCT:297924007</v>
      </c>
      <c r="E683" s="602">
        <v>2.97924007E8</v>
      </c>
      <c r="F683" s="597"/>
      <c r="G683" s="597"/>
      <c r="H683" s="597"/>
      <c r="I683" s="597"/>
      <c r="J683" s="597"/>
      <c r="K683" s="597"/>
      <c r="L683" s="597"/>
      <c r="M683" s="597"/>
      <c r="N683" s="597"/>
      <c r="O683" s="597"/>
      <c r="P683" s="597"/>
      <c r="Q683" s="597"/>
      <c r="R683" s="597"/>
      <c r="S683" s="597"/>
      <c r="T683" s="597"/>
      <c r="U683" s="597"/>
      <c r="V683" s="597"/>
      <c r="W683" s="597"/>
      <c r="X683" s="597"/>
      <c r="Y683" s="597"/>
      <c r="Z683" s="597"/>
      <c r="AA683" s="597"/>
    </row>
    <row r="684">
      <c r="A684" s="598">
        <v>74400.0</v>
      </c>
      <c r="B684" s="599" t="s">
        <v>7057</v>
      </c>
      <c r="C684" s="598">
        <v>74100.0</v>
      </c>
      <c r="D684" s="597" t="str">
        <f t="shared" si="1"/>
        <v>SNOMEDCT:297925008</v>
      </c>
      <c r="E684" s="602">
        <v>2.97925008E8</v>
      </c>
      <c r="F684" s="597"/>
      <c r="G684" s="597"/>
      <c r="H684" s="597"/>
      <c r="I684" s="597"/>
      <c r="J684" s="597"/>
      <c r="K684" s="597"/>
      <c r="L684" s="597"/>
      <c r="M684" s="597"/>
      <c r="N684" s="597"/>
      <c r="O684" s="597"/>
      <c r="P684" s="597"/>
      <c r="Q684" s="597"/>
      <c r="R684" s="597"/>
      <c r="S684" s="597"/>
      <c r="T684" s="597"/>
      <c r="U684" s="597"/>
      <c r="V684" s="597"/>
      <c r="W684" s="597"/>
      <c r="X684" s="597"/>
      <c r="Y684" s="597"/>
      <c r="Z684" s="597"/>
      <c r="AA684" s="597"/>
    </row>
    <row r="685">
      <c r="A685" s="598">
        <v>74500.0</v>
      </c>
      <c r="B685" s="599" t="s">
        <v>7058</v>
      </c>
      <c r="C685" s="598">
        <v>73100.0</v>
      </c>
      <c r="D685" s="597" t="str">
        <f t="shared" si="1"/>
        <v>SNOMEDCT:445070003</v>
      </c>
      <c r="E685" s="602">
        <v>4.45070003E8</v>
      </c>
      <c r="F685" s="597"/>
      <c r="G685" s="597"/>
      <c r="H685" s="597"/>
      <c r="I685" s="597"/>
      <c r="J685" s="597"/>
      <c r="K685" s="597"/>
      <c r="L685" s="597"/>
      <c r="M685" s="597"/>
      <c r="N685" s="597"/>
      <c r="O685" s="597"/>
      <c r="P685" s="597"/>
      <c r="Q685" s="597"/>
      <c r="R685" s="597"/>
      <c r="S685" s="597"/>
      <c r="T685" s="597"/>
      <c r="U685" s="597"/>
      <c r="V685" s="597"/>
      <c r="W685" s="597"/>
      <c r="X685" s="597"/>
      <c r="Y685" s="597"/>
      <c r="Z685" s="597"/>
      <c r="AA685" s="597"/>
    </row>
    <row r="686">
      <c r="A686" s="598">
        <v>74600.0</v>
      </c>
      <c r="B686" s="599" t="s">
        <v>7059</v>
      </c>
      <c r="C686" s="598">
        <v>73100.0</v>
      </c>
      <c r="D686" s="597" t="str">
        <f t="shared" si="1"/>
        <v>SNOMEDCT:297926009</v>
      </c>
      <c r="E686" s="600">
        <v>2.97926009E8</v>
      </c>
      <c r="F686" s="597"/>
      <c r="G686" s="597"/>
      <c r="H686" s="597"/>
      <c r="I686" s="597"/>
      <c r="J686" s="597"/>
      <c r="K686" s="597"/>
      <c r="L686" s="597"/>
      <c r="M686" s="597"/>
      <c r="N686" s="597"/>
      <c r="O686" s="597"/>
      <c r="P686" s="597"/>
      <c r="Q686" s="597"/>
      <c r="R686" s="597"/>
      <c r="S686" s="597"/>
      <c r="T686" s="597"/>
      <c r="U686" s="597"/>
      <c r="V686" s="597"/>
      <c r="W686" s="597"/>
      <c r="X686" s="597"/>
      <c r="Y686" s="597"/>
      <c r="Z686" s="597"/>
      <c r="AA686" s="597"/>
    </row>
    <row r="687">
      <c r="A687" s="598">
        <v>74700.0</v>
      </c>
      <c r="B687" s="599" t="s">
        <v>7060</v>
      </c>
      <c r="C687" s="598">
        <v>74600.0</v>
      </c>
      <c r="D687" s="597" t="str">
        <f t="shared" si="1"/>
        <v>SNOMEDCT:297927000</v>
      </c>
      <c r="E687" s="600">
        <v>2.97927E8</v>
      </c>
      <c r="F687" s="597"/>
      <c r="G687" s="597"/>
      <c r="H687" s="597"/>
      <c r="I687" s="597"/>
      <c r="J687" s="597"/>
      <c r="K687" s="597"/>
      <c r="L687" s="597"/>
      <c r="M687" s="597"/>
      <c r="N687" s="597"/>
      <c r="O687" s="597"/>
      <c r="P687" s="597"/>
      <c r="Q687" s="597"/>
      <c r="R687" s="597"/>
      <c r="S687" s="597"/>
      <c r="T687" s="597"/>
      <c r="U687" s="597"/>
      <c r="V687" s="597"/>
      <c r="W687" s="597"/>
      <c r="X687" s="597"/>
      <c r="Y687" s="597"/>
      <c r="Z687" s="597"/>
      <c r="AA687" s="597"/>
    </row>
    <row r="688">
      <c r="A688" s="598">
        <v>74800.0</v>
      </c>
      <c r="B688" s="599" t="s">
        <v>7061</v>
      </c>
      <c r="C688" s="598">
        <v>74600.0</v>
      </c>
      <c r="D688" s="597" t="str">
        <f t="shared" si="1"/>
        <v>SNOMEDCT:297928005</v>
      </c>
      <c r="E688" s="602">
        <v>2.97928005E8</v>
      </c>
      <c r="F688" s="597"/>
      <c r="G688" s="597"/>
      <c r="H688" s="597"/>
      <c r="I688" s="597"/>
      <c r="J688" s="597"/>
      <c r="K688" s="597"/>
      <c r="L688" s="597"/>
      <c r="M688" s="597"/>
      <c r="N688" s="597"/>
      <c r="O688" s="597"/>
      <c r="P688" s="597"/>
      <c r="Q688" s="597"/>
      <c r="R688" s="597"/>
      <c r="S688" s="597"/>
      <c r="T688" s="597"/>
      <c r="U688" s="597"/>
      <c r="V688" s="597"/>
      <c r="W688" s="597"/>
      <c r="X688" s="597"/>
      <c r="Y688" s="597"/>
      <c r="Z688" s="597"/>
      <c r="AA688" s="597"/>
    </row>
    <row r="689">
      <c r="A689" s="598">
        <v>74900.0</v>
      </c>
      <c r="B689" s="599" t="s">
        <v>7062</v>
      </c>
      <c r="C689" s="598">
        <v>74600.0</v>
      </c>
      <c r="D689" s="597" t="str">
        <f t="shared" si="1"/>
        <v>SNOMEDCT:297929002</v>
      </c>
      <c r="E689" s="602">
        <v>2.97929002E8</v>
      </c>
      <c r="F689" s="597"/>
      <c r="G689" s="597"/>
      <c r="H689" s="597"/>
      <c r="I689" s="597"/>
      <c r="J689" s="597"/>
      <c r="K689" s="597"/>
      <c r="L689" s="597"/>
      <c r="M689" s="597"/>
      <c r="N689" s="597"/>
      <c r="O689" s="597"/>
      <c r="P689" s="597"/>
      <c r="Q689" s="597"/>
      <c r="R689" s="597"/>
      <c r="S689" s="597"/>
      <c r="T689" s="597"/>
      <c r="U689" s="597"/>
      <c r="V689" s="597"/>
      <c r="W689" s="597"/>
      <c r="X689" s="597"/>
      <c r="Y689" s="597"/>
      <c r="Z689" s="597"/>
      <c r="AA689" s="597"/>
    </row>
    <row r="690">
      <c r="A690" s="598">
        <v>75000.0</v>
      </c>
      <c r="B690" s="599" t="s">
        <v>7063</v>
      </c>
      <c r="C690" s="598">
        <v>74600.0</v>
      </c>
      <c r="D690" s="597" t="str">
        <f t="shared" si="1"/>
        <v>SNOMEDCT:297930007</v>
      </c>
      <c r="E690" s="602">
        <v>2.97930007E8</v>
      </c>
      <c r="F690" s="597"/>
      <c r="G690" s="597"/>
      <c r="H690" s="597"/>
      <c r="I690" s="597"/>
      <c r="J690" s="597"/>
      <c r="K690" s="597"/>
      <c r="L690" s="597"/>
      <c r="M690" s="597"/>
      <c r="N690" s="597"/>
      <c r="O690" s="597"/>
      <c r="P690" s="597"/>
      <c r="Q690" s="597"/>
      <c r="R690" s="597"/>
      <c r="S690" s="597"/>
      <c r="T690" s="597"/>
      <c r="U690" s="597"/>
      <c r="V690" s="597"/>
      <c r="W690" s="597"/>
      <c r="X690" s="597"/>
      <c r="Y690" s="597"/>
      <c r="Z690" s="597"/>
      <c r="AA690" s="597"/>
    </row>
    <row r="691">
      <c r="A691" s="598">
        <v>75100.0</v>
      </c>
      <c r="B691" s="599" t="s">
        <v>7064</v>
      </c>
      <c r="C691" s="597"/>
      <c r="D691" s="597" t="str">
        <f t="shared" si="1"/>
        <v>SNOMEDCT:297685008</v>
      </c>
      <c r="E691" s="602">
        <v>2.97685008E8</v>
      </c>
      <c r="F691" s="597"/>
      <c r="G691" s="597"/>
      <c r="H691" s="597"/>
      <c r="I691" s="597"/>
      <c r="J691" s="597"/>
      <c r="K691" s="597"/>
      <c r="L691" s="597"/>
      <c r="M691" s="597"/>
      <c r="N691" s="597"/>
      <c r="O691" s="597"/>
      <c r="P691" s="597"/>
      <c r="Q691" s="597"/>
      <c r="R691" s="597"/>
      <c r="S691" s="597"/>
      <c r="T691" s="597"/>
      <c r="U691" s="597"/>
      <c r="V691" s="597"/>
      <c r="W691" s="597"/>
      <c r="X691" s="597"/>
      <c r="Y691" s="597"/>
      <c r="Z691" s="597"/>
      <c r="AA691" s="597"/>
    </row>
    <row r="692">
      <c r="A692" s="598">
        <v>75200.0</v>
      </c>
      <c r="B692" s="599" t="s">
        <v>7065</v>
      </c>
      <c r="C692" s="597"/>
      <c r="D692" s="597" t="str">
        <f t="shared" si="1"/>
        <v>SNOMEDCT:708032007</v>
      </c>
      <c r="E692" s="602">
        <v>7.08032007E8</v>
      </c>
      <c r="F692" s="597"/>
      <c r="G692" s="597"/>
      <c r="H692" s="597"/>
      <c r="I692" s="597"/>
      <c r="J692" s="597"/>
      <c r="K692" s="597"/>
      <c r="L692" s="597"/>
      <c r="M692" s="597"/>
      <c r="N692" s="597"/>
      <c r="O692" s="597"/>
      <c r="P692" s="597"/>
      <c r="Q692" s="597"/>
      <c r="R692" s="597"/>
      <c r="S692" s="597"/>
      <c r="T692" s="597"/>
      <c r="U692" s="597"/>
      <c r="V692" s="597"/>
      <c r="W692" s="597"/>
      <c r="X692" s="597"/>
      <c r="Y692" s="597"/>
      <c r="Z692" s="597"/>
      <c r="AA692" s="597"/>
    </row>
    <row r="693">
      <c r="A693" s="598">
        <v>75300.0</v>
      </c>
      <c r="B693" s="599" t="s">
        <v>7066</v>
      </c>
      <c r="C693" s="597"/>
      <c r="D693" s="597" t="str">
        <f t="shared" si="1"/>
        <v>SNOMEDCT:297686009</v>
      </c>
      <c r="E693" s="602">
        <v>2.97686009E8</v>
      </c>
      <c r="F693" s="597"/>
      <c r="G693" s="597"/>
      <c r="H693" s="597"/>
      <c r="I693" s="597"/>
      <c r="J693" s="597"/>
      <c r="K693" s="597"/>
      <c r="L693" s="597"/>
      <c r="M693" s="597"/>
      <c r="N693" s="597"/>
      <c r="O693" s="597"/>
      <c r="P693" s="597"/>
      <c r="Q693" s="597"/>
      <c r="R693" s="597"/>
      <c r="S693" s="597"/>
      <c r="T693" s="597"/>
      <c r="U693" s="597"/>
      <c r="V693" s="597"/>
      <c r="W693" s="597"/>
      <c r="X693" s="597"/>
      <c r="Y693" s="597"/>
      <c r="Z693" s="597"/>
      <c r="AA693" s="597"/>
    </row>
    <row r="694">
      <c r="A694" s="598">
        <v>75400.0</v>
      </c>
      <c r="B694" s="599" t="s">
        <v>7067</v>
      </c>
      <c r="C694" s="597"/>
      <c r="D694" s="597" t="str">
        <f t="shared" si="1"/>
        <v>SNOMEDCT:297687000</v>
      </c>
      <c r="E694" s="602">
        <v>2.97687E8</v>
      </c>
      <c r="F694" s="597"/>
      <c r="G694" s="597"/>
      <c r="H694" s="597"/>
      <c r="I694" s="597"/>
      <c r="J694" s="597"/>
      <c r="K694" s="597"/>
      <c r="L694" s="597"/>
      <c r="M694" s="597"/>
      <c r="N694" s="597"/>
      <c r="O694" s="597"/>
      <c r="P694" s="597"/>
      <c r="Q694" s="597"/>
      <c r="R694" s="597"/>
      <c r="S694" s="597"/>
      <c r="T694" s="597"/>
      <c r="U694" s="597"/>
      <c r="V694" s="597"/>
      <c r="W694" s="597"/>
      <c r="X694" s="597"/>
      <c r="Y694" s="597"/>
      <c r="Z694" s="597"/>
      <c r="AA694" s="597"/>
    </row>
    <row r="695">
      <c r="A695" s="598">
        <v>75500.0</v>
      </c>
      <c r="B695" s="599" t="s">
        <v>7068</v>
      </c>
      <c r="C695" s="597"/>
      <c r="D695" s="597" t="str">
        <f t="shared" si="1"/>
        <v>SNOMEDCT:297688005</v>
      </c>
      <c r="E695" s="602">
        <v>2.97688005E8</v>
      </c>
      <c r="F695" s="597"/>
      <c r="G695" s="597"/>
      <c r="H695" s="597"/>
      <c r="I695" s="597"/>
      <c r="J695" s="597"/>
      <c r="K695" s="597"/>
      <c r="L695" s="597"/>
      <c r="M695" s="597"/>
      <c r="N695" s="597"/>
      <c r="O695" s="597"/>
      <c r="P695" s="597"/>
      <c r="Q695" s="597"/>
      <c r="R695" s="597"/>
      <c r="S695" s="597"/>
      <c r="T695" s="597"/>
      <c r="U695" s="597"/>
      <c r="V695" s="597"/>
      <c r="W695" s="597"/>
      <c r="X695" s="597"/>
      <c r="Y695" s="597"/>
      <c r="Z695" s="597"/>
      <c r="AA695" s="597"/>
    </row>
    <row r="696">
      <c r="A696" s="598">
        <v>75600.0</v>
      </c>
      <c r="B696" s="599" t="s">
        <v>7069</v>
      </c>
      <c r="C696" s="597"/>
      <c r="D696" s="597" t="str">
        <f t="shared" si="1"/>
        <v>SNOMEDCT:297689002</v>
      </c>
      <c r="E696" s="602">
        <v>2.97689002E8</v>
      </c>
      <c r="F696" s="597"/>
      <c r="G696" s="597"/>
      <c r="H696" s="597"/>
      <c r="I696" s="597"/>
      <c r="J696" s="597"/>
      <c r="K696" s="597"/>
      <c r="L696" s="597"/>
      <c r="M696" s="597"/>
      <c r="N696" s="597"/>
      <c r="O696" s="597"/>
      <c r="P696" s="597"/>
      <c r="Q696" s="597"/>
      <c r="R696" s="597"/>
      <c r="S696" s="597"/>
      <c r="T696" s="597"/>
      <c r="U696" s="597"/>
      <c r="V696" s="597"/>
      <c r="W696" s="597"/>
      <c r="X696" s="597"/>
      <c r="Y696" s="597"/>
      <c r="Z696" s="597"/>
      <c r="AA696" s="597"/>
    </row>
    <row r="697">
      <c r="A697" s="608">
        <v>75700.0</v>
      </c>
      <c r="B697" s="609" t="s">
        <v>7070</v>
      </c>
      <c r="C697" s="610"/>
      <c r="D697" s="597"/>
      <c r="E697" s="615"/>
      <c r="F697" s="610"/>
      <c r="G697" s="610"/>
      <c r="H697" s="610"/>
      <c r="I697" s="610"/>
      <c r="J697" s="610"/>
      <c r="K697" s="610"/>
      <c r="L697" s="610"/>
      <c r="M697" s="610"/>
      <c r="N697" s="610"/>
      <c r="O697" s="610"/>
      <c r="P697" s="610"/>
      <c r="Q697" s="610"/>
      <c r="R697" s="610"/>
      <c r="S697" s="610"/>
      <c r="T697" s="610"/>
      <c r="U697" s="610"/>
      <c r="V697" s="610"/>
      <c r="W697" s="610"/>
      <c r="X697" s="610"/>
      <c r="Y697" s="610"/>
      <c r="Z697" s="610"/>
      <c r="AA697" s="610"/>
    </row>
    <row r="698">
      <c r="A698" s="616">
        <v>75800.0</v>
      </c>
      <c r="B698" s="617" t="s">
        <v>7071</v>
      </c>
      <c r="C698" s="611"/>
      <c r="D698" s="597"/>
      <c r="E698" s="611"/>
      <c r="F698" s="611"/>
      <c r="G698" s="611"/>
      <c r="H698" s="611"/>
      <c r="I698" s="611"/>
      <c r="J698" s="611"/>
      <c r="K698" s="611"/>
      <c r="L698" s="611"/>
      <c r="M698" s="611"/>
      <c r="N698" s="611"/>
      <c r="O698" s="611"/>
      <c r="P698" s="611"/>
      <c r="Q698" s="611"/>
      <c r="R698" s="611"/>
      <c r="S698" s="611"/>
      <c r="T698" s="611"/>
      <c r="U698" s="611"/>
      <c r="V698" s="611"/>
      <c r="W698" s="611"/>
      <c r="X698" s="611"/>
      <c r="Y698" s="611"/>
      <c r="Z698" s="611"/>
      <c r="AA698" s="611"/>
    </row>
    <row r="699">
      <c r="A699" s="616">
        <v>75900.0</v>
      </c>
      <c r="B699" s="617" t="s">
        <v>7072</v>
      </c>
      <c r="C699" s="611"/>
      <c r="D699" s="597"/>
      <c r="E699" s="611"/>
      <c r="F699" s="611"/>
      <c r="G699" s="611"/>
      <c r="H699" s="611"/>
      <c r="I699" s="611"/>
      <c r="J699" s="611"/>
      <c r="K699" s="611"/>
      <c r="L699" s="611"/>
      <c r="M699" s="611"/>
      <c r="N699" s="611"/>
      <c r="O699" s="611"/>
      <c r="P699" s="611"/>
      <c r="Q699" s="611"/>
      <c r="R699" s="611"/>
      <c r="S699" s="611"/>
      <c r="T699" s="611"/>
      <c r="U699" s="611"/>
      <c r="V699" s="611"/>
      <c r="W699" s="611"/>
      <c r="X699" s="611"/>
      <c r="Y699" s="611"/>
      <c r="Z699" s="611"/>
      <c r="AA699" s="611"/>
    </row>
    <row r="700">
      <c r="A700" s="616">
        <v>76000.0</v>
      </c>
      <c r="B700" s="617" t="s">
        <v>7073</v>
      </c>
      <c r="C700" s="611"/>
      <c r="D700" s="597"/>
      <c r="E700" s="611"/>
      <c r="F700" s="611"/>
      <c r="G700" s="611"/>
      <c r="H700" s="611"/>
      <c r="I700" s="611"/>
      <c r="J700" s="611"/>
      <c r="K700" s="611"/>
      <c r="L700" s="611"/>
      <c r="M700" s="611"/>
      <c r="N700" s="611"/>
      <c r="O700" s="611"/>
      <c r="P700" s="611"/>
      <c r="Q700" s="611"/>
      <c r="R700" s="611"/>
      <c r="S700" s="611"/>
      <c r="T700" s="611"/>
      <c r="U700" s="611"/>
      <c r="V700" s="611"/>
      <c r="W700" s="611"/>
      <c r="X700" s="611"/>
      <c r="Y700" s="611"/>
      <c r="Z700" s="611"/>
      <c r="AA700" s="611"/>
    </row>
    <row r="701">
      <c r="A701" s="608">
        <v>76100.0</v>
      </c>
      <c r="B701" s="618" t="s">
        <v>7074</v>
      </c>
      <c r="C701" s="610"/>
      <c r="D701" s="597"/>
      <c r="E701" s="611"/>
      <c r="F701" s="610"/>
      <c r="G701" s="610"/>
      <c r="H701" s="610"/>
      <c r="I701" s="610"/>
      <c r="J701" s="610"/>
      <c r="K701" s="610"/>
      <c r="L701" s="610"/>
      <c r="M701" s="610"/>
      <c r="N701" s="610"/>
      <c r="O701" s="610"/>
      <c r="P701" s="610"/>
      <c r="Q701" s="610"/>
      <c r="R701" s="610"/>
      <c r="S701" s="610"/>
      <c r="T701" s="610"/>
      <c r="U701" s="610"/>
      <c r="V701" s="610"/>
      <c r="W701" s="610"/>
      <c r="X701" s="610"/>
      <c r="Y701" s="610"/>
      <c r="Z701" s="610"/>
      <c r="AA701" s="610"/>
    </row>
    <row r="702">
      <c r="A702" s="615">
        <v>76200.0</v>
      </c>
      <c r="B702" s="618" t="s">
        <v>7075</v>
      </c>
      <c r="C702" s="610"/>
      <c r="D702" s="597"/>
      <c r="E702" s="610"/>
      <c r="F702" s="610"/>
      <c r="G702" s="610"/>
      <c r="H702" s="610"/>
      <c r="I702" s="610"/>
      <c r="J702" s="610"/>
      <c r="K702" s="610"/>
      <c r="L702" s="610"/>
      <c r="M702" s="610"/>
      <c r="N702" s="610"/>
      <c r="O702" s="610"/>
      <c r="P702" s="610"/>
      <c r="Q702" s="610"/>
      <c r="R702" s="610"/>
      <c r="S702" s="610"/>
      <c r="T702" s="610"/>
      <c r="U702" s="610"/>
      <c r="V702" s="610"/>
      <c r="W702" s="610"/>
      <c r="X702" s="610"/>
      <c r="Y702" s="610"/>
      <c r="Z702" s="610"/>
      <c r="AA702" s="610"/>
    </row>
    <row r="703">
      <c r="A703" s="615">
        <v>76300.0</v>
      </c>
      <c r="B703" s="618" t="s">
        <v>7076</v>
      </c>
      <c r="C703" s="610"/>
      <c r="D703" s="597"/>
      <c r="E703" s="611"/>
      <c r="F703" s="610"/>
      <c r="G703" s="610"/>
      <c r="H703" s="610"/>
      <c r="I703" s="610"/>
      <c r="J703" s="610"/>
      <c r="K703" s="610"/>
      <c r="L703" s="610"/>
      <c r="M703" s="610"/>
      <c r="N703" s="610"/>
      <c r="O703" s="610"/>
      <c r="P703" s="610"/>
      <c r="Q703" s="610"/>
      <c r="R703" s="610"/>
      <c r="S703" s="610"/>
      <c r="T703" s="610"/>
      <c r="U703" s="610"/>
      <c r="V703" s="610"/>
      <c r="W703" s="610"/>
      <c r="X703" s="610"/>
      <c r="Y703" s="610"/>
      <c r="Z703" s="610"/>
      <c r="AA703" s="610"/>
    </row>
    <row r="704">
      <c r="A704" s="615">
        <v>76400.0</v>
      </c>
      <c r="B704" s="618" t="s">
        <v>7077</v>
      </c>
      <c r="C704" s="610"/>
      <c r="D704" s="597"/>
      <c r="E704" s="615"/>
      <c r="F704" s="610"/>
      <c r="G704" s="610"/>
      <c r="H704" s="610"/>
      <c r="I704" s="610"/>
      <c r="J704" s="610"/>
      <c r="K704" s="610"/>
      <c r="L704" s="610"/>
      <c r="M704" s="610"/>
      <c r="N704" s="610"/>
      <c r="O704" s="610"/>
      <c r="P704" s="610"/>
      <c r="Q704" s="610"/>
      <c r="R704" s="610"/>
      <c r="S704" s="610"/>
      <c r="T704" s="610"/>
      <c r="U704" s="610"/>
      <c r="V704" s="610"/>
      <c r="W704" s="610"/>
      <c r="X704" s="610"/>
      <c r="Y704" s="610"/>
      <c r="Z704" s="610"/>
      <c r="AA704" s="610"/>
    </row>
    <row r="705">
      <c r="A705" s="608">
        <v>76500.0</v>
      </c>
      <c r="B705" s="618" t="s">
        <v>7078</v>
      </c>
      <c r="C705" s="610"/>
      <c r="D705" s="597"/>
      <c r="E705" s="611"/>
      <c r="F705" s="610"/>
      <c r="G705" s="610"/>
      <c r="H705" s="610"/>
      <c r="I705" s="610"/>
      <c r="J705" s="610"/>
      <c r="K705" s="610"/>
      <c r="L705" s="610"/>
      <c r="M705" s="610"/>
      <c r="N705" s="610"/>
      <c r="O705" s="610"/>
      <c r="P705" s="610"/>
      <c r="Q705" s="610"/>
      <c r="R705" s="610"/>
      <c r="S705" s="610"/>
      <c r="T705" s="610"/>
      <c r="U705" s="610"/>
      <c r="V705" s="610"/>
      <c r="W705" s="610"/>
      <c r="X705" s="610"/>
      <c r="Y705" s="610"/>
      <c r="Z705" s="610"/>
      <c r="AA705" s="610"/>
    </row>
    <row r="706">
      <c r="A706" s="606">
        <v>81000.0</v>
      </c>
      <c r="B706" s="619" t="s">
        <v>7079</v>
      </c>
      <c r="C706" s="598">
        <v>67900.0</v>
      </c>
      <c r="D706" s="597" t="str">
        <f t="shared" ref="D706:D707" si="2">"SNOMEDCT:"&amp;E706</f>
        <v>SNOMEDCT:704508001</v>
      </c>
      <c r="E706" s="600">
        <v>7.04508001E8</v>
      </c>
      <c r="F706" s="597"/>
      <c r="G706" s="597"/>
      <c r="H706" s="597"/>
      <c r="I706" s="597"/>
      <c r="J706" s="597"/>
      <c r="K706" s="597"/>
      <c r="L706" s="597"/>
      <c r="M706" s="597"/>
      <c r="N706" s="597"/>
      <c r="O706" s="597"/>
      <c r="P706" s="597"/>
      <c r="Q706" s="597"/>
      <c r="R706" s="597"/>
      <c r="S706" s="597"/>
      <c r="T706" s="597"/>
      <c r="U706" s="597"/>
      <c r="V706" s="597"/>
      <c r="W706" s="597"/>
      <c r="X706" s="597"/>
      <c r="Y706" s="597"/>
      <c r="Z706" s="597"/>
      <c r="AA706" s="597"/>
    </row>
    <row r="707">
      <c r="A707" s="606">
        <v>82000.0</v>
      </c>
      <c r="B707" s="619" t="s">
        <v>7080</v>
      </c>
      <c r="C707" s="598">
        <v>67900.0</v>
      </c>
      <c r="D707" s="597" t="str">
        <f t="shared" si="2"/>
        <v>SNOMEDCT:704505003</v>
      </c>
      <c r="E707" s="600">
        <v>7.04505003E8</v>
      </c>
      <c r="F707" s="597"/>
      <c r="G707" s="597"/>
      <c r="H707" s="597"/>
      <c r="I707" s="597"/>
      <c r="J707" s="597"/>
      <c r="K707" s="597"/>
      <c r="L707" s="597"/>
      <c r="M707" s="597"/>
      <c r="N707" s="597"/>
      <c r="O707" s="597"/>
      <c r="P707" s="597"/>
      <c r="Q707" s="597"/>
      <c r="R707" s="597"/>
      <c r="S707" s="597"/>
      <c r="T707" s="597"/>
      <c r="U707" s="597"/>
      <c r="V707" s="597"/>
      <c r="W707" s="597"/>
      <c r="X707" s="597"/>
      <c r="Y707" s="597"/>
      <c r="Z707" s="597"/>
      <c r="AA707" s="597"/>
    </row>
    <row r="709">
      <c r="A709" s="620"/>
      <c r="B709" s="620"/>
      <c r="C709" s="621"/>
      <c r="D709" s="597"/>
      <c r="E709" s="598"/>
      <c r="F709" s="597"/>
      <c r="G709" s="597"/>
      <c r="H709" s="597"/>
      <c r="I709" s="597"/>
      <c r="J709" s="597"/>
      <c r="K709" s="597"/>
      <c r="L709" s="597"/>
      <c r="M709" s="597"/>
      <c r="N709" s="597"/>
      <c r="O709" s="597"/>
      <c r="P709" s="597"/>
      <c r="Q709" s="597"/>
      <c r="R709" s="597"/>
      <c r="S709" s="597"/>
      <c r="T709" s="597"/>
      <c r="U709" s="597"/>
      <c r="V709" s="597"/>
      <c r="W709" s="597"/>
      <c r="X709" s="597"/>
      <c r="Y709" s="597"/>
      <c r="Z709" s="597"/>
      <c r="AA709" s="597"/>
    </row>
    <row r="710">
      <c r="A710" s="620"/>
      <c r="B710" s="620"/>
      <c r="C710" s="621"/>
      <c r="D710" s="597"/>
      <c r="E710" s="598"/>
      <c r="F710" s="597"/>
      <c r="G710" s="597"/>
      <c r="H710" s="597"/>
      <c r="I710" s="597"/>
      <c r="J710" s="597"/>
      <c r="K710" s="597"/>
      <c r="L710" s="597"/>
      <c r="M710" s="597"/>
      <c r="N710" s="597"/>
      <c r="O710" s="597"/>
      <c r="P710" s="597"/>
      <c r="Q710" s="597"/>
      <c r="R710" s="597"/>
      <c r="S710" s="597"/>
      <c r="T710" s="597"/>
      <c r="U710" s="597"/>
      <c r="V710" s="597"/>
      <c r="W710" s="597"/>
      <c r="X710" s="597"/>
      <c r="Y710" s="597"/>
      <c r="Z710" s="597"/>
      <c r="AA710" s="597"/>
    </row>
    <row r="711">
      <c r="A711" s="620"/>
      <c r="B711" s="620"/>
      <c r="C711" s="621"/>
      <c r="D711" s="597"/>
      <c r="E711" s="598"/>
      <c r="F711" s="597"/>
      <c r="G711" s="597"/>
      <c r="H711" s="597"/>
      <c r="I711" s="597"/>
      <c r="J711" s="597"/>
      <c r="K711" s="597"/>
      <c r="L711" s="597"/>
      <c r="M711" s="597"/>
      <c r="N711" s="597"/>
      <c r="O711" s="597"/>
      <c r="P711" s="597"/>
      <c r="Q711" s="597"/>
      <c r="R711" s="597"/>
      <c r="S711" s="597"/>
      <c r="T711" s="597"/>
      <c r="U711" s="597"/>
      <c r="V711" s="597"/>
      <c r="W711" s="597"/>
      <c r="X711" s="597"/>
      <c r="Y711" s="597"/>
      <c r="Z711" s="597"/>
      <c r="AA711" s="597"/>
    </row>
    <row r="712">
      <c r="A712" s="620"/>
      <c r="B712" s="620"/>
      <c r="C712" s="621"/>
      <c r="D712" s="597"/>
      <c r="E712" s="598"/>
      <c r="F712" s="597"/>
      <c r="G712" s="597"/>
      <c r="H712" s="597"/>
      <c r="I712" s="597"/>
      <c r="J712" s="597"/>
      <c r="K712" s="597"/>
      <c r="L712" s="597"/>
      <c r="M712" s="597"/>
      <c r="N712" s="597"/>
      <c r="O712" s="597"/>
      <c r="P712" s="597"/>
      <c r="Q712" s="597"/>
      <c r="R712" s="597"/>
      <c r="S712" s="597"/>
      <c r="T712" s="597"/>
      <c r="U712" s="597"/>
      <c r="V712" s="597"/>
      <c r="W712" s="597"/>
      <c r="X712" s="597"/>
      <c r="Y712" s="597"/>
      <c r="Z712" s="597"/>
      <c r="AA712" s="597"/>
    </row>
    <row r="713">
      <c r="A713" s="620"/>
      <c r="B713" s="620"/>
      <c r="C713" s="621"/>
      <c r="D713" s="597"/>
      <c r="E713" s="598"/>
      <c r="F713" s="597"/>
      <c r="G713" s="597"/>
      <c r="H713" s="597"/>
      <c r="I713" s="597"/>
      <c r="J713" s="597"/>
      <c r="K713" s="597"/>
      <c r="L713" s="597"/>
      <c r="M713" s="597"/>
      <c r="N713" s="597"/>
      <c r="O713" s="597"/>
      <c r="P713" s="597"/>
      <c r="Q713" s="597"/>
      <c r="R713" s="597"/>
      <c r="S713" s="597"/>
      <c r="T713" s="597"/>
      <c r="U713" s="597"/>
      <c r="V713" s="597"/>
      <c r="W713" s="597"/>
      <c r="X713" s="597"/>
      <c r="Y713" s="597"/>
      <c r="Z713" s="597"/>
      <c r="AA713" s="597"/>
    </row>
    <row r="714">
      <c r="A714" s="620"/>
      <c r="B714" s="620"/>
      <c r="C714" s="621"/>
      <c r="D714" s="597"/>
      <c r="E714" s="598"/>
      <c r="F714" s="597"/>
      <c r="G714" s="597"/>
      <c r="H714" s="597"/>
      <c r="I714" s="597"/>
      <c r="J714" s="597"/>
      <c r="K714" s="597"/>
      <c r="L714" s="597"/>
      <c r="M714" s="597"/>
      <c r="N714" s="597"/>
      <c r="O714" s="597"/>
      <c r="P714" s="597"/>
      <c r="Q714" s="597"/>
      <c r="R714" s="597"/>
      <c r="S714" s="597"/>
      <c r="T714" s="597"/>
      <c r="U714" s="597"/>
      <c r="V714" s="597"/>
      <c r="W714" s="597"/>
      <c r="X714" s="597"/>
      <c r="Y714" s="597"/>
      <c r="Z714" s="597"/>
      <c r="AA714" s="597"/>
    </row>
    <row r="715">
      <c r="A715" s="620"/>
      <c r="B715" s="620"/>
      <c r="C715" s="621"/>
      <c r="D715" s="597"/>
      <c r="E715" s="598"/>
      <c r="F715" s="597"/>
      <c r="G715" s="597"/>
      <c r="H715" s="597"/>
      <c r="I715" s="597"/>
      <c r="J715" s="597"/>
      <c r="K715" s="597"/>
      <c r="L715" s="597"/>
      <c r="M715" s="597"/>
      <c r="N715" s="597"/>
      <c r="O715" s="597"/>
      <c r="P715" s="597"/>
      <c r="Q715" s="597"/>
      <c r="R715" s="597"/>
      <c r="S715" s="597"/>
      <c r="T715" s="597"/>
      <c r="U715" s="597"/>
      <c r="V715" s="597"/>
      <c r="W715" s="597"/>
      <c r="X715" s="597"/>
      <c r="Y715" s="597"/>
      <c r="Z715" s="597"/>
      <c r="AA715" s="597"/>
    </row>
    <row r="716">
      <c r="A716" s="620"/>
      <c r="B716" s="620"/>
      <c r="C716" s="621"/>
      <c r="D716" s="597"/>
      <c r="E716" s="598"/>
      <c r="F716" s="597"/>
      <c r="G716" s="597"/>
      <c r="H716" s="597"/>
      <c r="I716" s="597"/>
      <c r="J716" s="597"/>
      <c r="K716" s="597"/>
      <c r="L716" s="597"/>
      <c r="M716" s="597"/>
      <c r="N716" s="597"/>
      <c r="O716" s="597"/>
      <c r="P716" s="597"/>
      <c r="Q716" s="597"/>
      <c r="R716" s="597"/>
      <c r="S716" s="597"/>
      <c r="T716" s="597"/>
      <c r="U716" s="597"/>
      <c r="V716" s="597"/>
      <c r="W716" s="597"/>
      <c r="X716" s="597"/>
      <c r="Y716" s="597"/>
      <c r="Z716" s="597"/>
      <c r="AA716" s="597"/>
    </row>
    <row r="717">
      <c r="A717" s="620"/>
      <c r="B717" s="620"/>
      <c r="C717" s="621"/>
      <c r="D717" s="597"/>
      <c r="E717" s="598"/>
      <c r="F717" s="597"/>
      <c r="G717" s="597"/>
      <c r="H717" s="597"/>
      <c r="I717" s="597"/>
      <c r="J717" s="597"/>
      <c r="K717" s="597"/>
      <c r="L717" s="597"/>
      <c r="M717" s="597"/>
      <c r="N717" s="597"/>
      <c r="O717" s="597"/>
      <c r="P717" s="597"/>
      <c r="Q717" s="597"/>
      <c r="R717" s="597"/>
      <c r="S717" s="597"/>
      <c r="T717" s="597"/>
      <c r="U717" s="597"/>
      <c r="V717" s="597"/>
      <c r="W717" s="597"/>
      <c r="X717" s="597"/>
      <c r="Y717" s="597"/>
      <c r="Z717" s="597"/>
      <c r="AA717" s="597"/>
    </row>
    <row r="718">
      <c r="A718" s="620"/>
      <c r="B718" s="620"/>
      <c r="C718" s="621"/>
      <c r="D718" s="597"/>
      <c r="E718" s="598"/>
      <c r="F718" s="597"/>
      <c r="G718" s="597"/>
      <c r="H718" s="597"/>
      <c r="I718" s="597"/>
      <c r="J718" s="597"/>
      <c r="K718" s="597"/>
      <c r="L718" s="597"/>
      <c r="M718" s="597"/>
      <c r="N718" s="597"/>
      <c r="O718" s="597"/>
      <c r="P718" s="597"/>
      <c r="Q718" s="597"/>
      <c r="R718" s="597"/>
      <c r="S718" s="597"/>
      <c r="T718" s="597"/>
      <c r="U718" s="597"/>
      <c r="V718" s="597"/>
      <c r="W718" s="597"/>
      <c r="X718" s="597"/>
      <c r="Y718" s="597"/>
      <c r="Z718" s="597"/>
      <c r="AA718" s="597"/>
    </row>
    <row r="719">
      <c r="A719" s="620"/>
      <c r="B719" s="620"/>
      <c r="C719" s="621"/>
      <c r="D719" s="597"/>
      <c r="E719" s="598"/>
      <c r="F719" s="597"/>
      <c r="G719" s="597"/>
      <c r="H719" s="597"/>
      <c r="I719" s="597"/>
      <c r="J719" s="597"/>
      <c r="K719" s="597"/>
      <c r="L719" s="597"/>
      <c r="M719" s="597"/>
      <c r="N719" s="597"/>
      <c r="O719" s="597"/>
      <c r="P719" s="597"/>
      <c r="Q719" s="597"/>
      <c r="R719" s="597"/>
      <c r="S719" s="597"/>
      <c r="T719" s="597"/>
      <c r="U719" s="597"/>
      <c r="V719" s="597"/>
      <c r="W719" s="597"/>
      <c r="X719" s="597"/>
      <c r="Y719" s="597"/>
      <c r="Z719" s="597"/>
      <c r="AA719" s="597"/>
    </row>
    <row r="720">
      <c r="A720" s="620"/>
      <c r="B720" s="620"/>
      <c r="C720" s="621"/>
      <c r="D720" s="597"/>
      <c r="E720" s="598"/>
      <c r="F720" s="597"/>
      <c r="G720" s="597"/>
      <c r="H720" s="597"/>
      <c r="I720" s="597"/>
      <c r="J720" s="597"/>
      <c r="K720" s="597"/>
      <c r="L720" s="597"/>
      <c r="M720" s="597"/>
      <c r="N720" s="597"/>
      <c r="O720" s="597"/>
      <c r="P720" s="597"/>
      <c r="Q720" s="597"/>
      <c r="R720" s="597"/>
      <c r="S720" s="597"/>
      <c r="T720" s="597"/>
      <c r="U720" s="597"/>
      <c r="V720" s="597"/>
      <c r="W720" s="597"/>
      <c r="X720" s="597"/>
      <c r="Y720" s="597"/>
      <c r="Z720" s="597"/>
      <c r="AA720" s="597"/>
    </row>
    <row r="721">
      <c r="A721" s="620"/>
      <c r="B721" s="620"/>
      <c r="C721" s="621"/>
      <c r="D721" s="597"/>
      <c r="E721" s="598"/>
      <c r="F721" s="597"/>
      <c r="G721" s="597"/>
      <c r="H721" s="597"/>
      <c r="I721" s="597"/>
      <c r="J721" s="597"/>
      <c r="K721" s="597"/>
      <c r="L721" s="597"/>
      <c r="M721" s="597"/>
      <c r="N721" s="597"/>
      <c r="O721" s="597"/>
      <c r="P721" s="597"/>
      <c r="Q721" s="597"/>
      <c r="R721" s="597"/>
      <c r="S721" s="597"/>
      <c r="T721" s="597"/>
      <c r="U721" s="597"/>
      <c r="V721" s="597"/>
      <c r="W721" s="597"/>
      <c r="X721" s="597"/>
      <c r="Y721" s="597"/>
      <c r="Z721" s="597"/>
      <c r="AA721" s="597"/>
    </row>
    <row r="722">
      <c r="A722" s="620"/>
      <c r="B722" s="620"/>
      <c r="C722" s="621"/>
      <c r="D722" s="597"/>
      <c r="E722" s="598"/>
      <c r="F722" s="597"/>
      <c r="G722" s="597"/>
      <c r="H722" s="597"/>
      <c r="I722" s="597"/>
      <c r="J722" s="597"/>
      <c r="K722" s="597"/>
      <c r="L722" s="597"/>
      <c r="M722" s="597"/>
      <c r="N722" s="597"/>
      <c r="O722" s="597"/>
      <c r="P722" s="597"/>
      <c r="Q722" s="597"/>
      <c r="R722" s="597"/>
      <c r="S722" s="597"/>
      <c r="T722" s="597"/>
      <c r="U722" s="597"/>
      <c r="V722" s="597"/>
      <c r="W722" s="597"/>
      <c r="X722" s="597"/>
      <c r="Y722" s="597"/>
      <c r="Z722" s="597"/>
      <c r="AA722" s="597"/>
    </row>
    <row r="723">
      <c r="A723" s="620"/>
      <c r="B723" s="620"/>
      <c r="C723" s="621"/>
      <c r="D723" s="597"/>
      <c r="E723" s="598"/>
      <c r="F723" s="597"/>
      <c r="G723" s="597"/>
      <c r="H723" s="597"/>
      <c r="I723" s="597"/>
      <c r="J723" s="597"/>
      <c r="K723" s="597"/>
      <c r="L723" s="597"/>
      <c r="M723" s="597"/>
      <c r="N723" s="597"/>
      <c r="O723" s="597"/>
      <c r="P723" s="597"/>
      <c r="Q723" s="597"/>
      <c r="R723" s="597"/>
      <c r="S723" s="597"/>
      <c r="T723" s="597"/>
      <c r="U723" s="597"/>
      <c r="V723" s="597"/>
      <c r="W723" s="597"/>
      <c r="X723" s="597"/>
      <c r="Y723" s="597"/>
      <c r="Z723" s="597"/>
      <c r="AA723" s="597"/>
    </row>
    <row r="724">
      <c r="A724" s="620"/>
      <c r="B724" s="620"/>
      <c r="C724" s="621"/>
      <c r="D724" s="597"/>
      <c r="E724" s="598"/>
      <c r="F724" s="597"/>
      <c r="G724" s="597"/>
      <c r="H724" s="597"/>
      <c r="I724" s="597"/>
      <c r="J724" s="597"/>
      <c r="K724" s="597"/>
      <c r="L724" s="597"/>
      <c r="M724" s="597"/>
      <c r="N724" s="597"/>
      <c r="O724" s="597"/>
      <c r="P724" s="597"/>
      <c r="Q724" s="597"/>
      <c r="R724" s="597"/>
      <c r="S724" s="597"/>
      <c r="T724" s="597"/>
      <c r="U724" s="597"/>
      <c r="V724" s="597"/>
      <c r="W724" s="597"/>
      <c r="X724" s="597"/>
      <c r="Y724" s="597"/>
      <c r="Z724" s="597"/>
      <c r="AA724" s="597"/>
    </row>
    <row r="725">
      <c r="A725" s="620"/>
      <c r="B725" s="620"/>
      <c r="C725" s="621"/>
      <c r="D725" s="597"/>
      <c r="E725" s="598"/>
      <c r="F725" s="597"/>
      <c r="G725" s="597"/>
      <c r="H725" s="597"/>
      <c r="I725" s="597"/>
      <c r="J725" s="597"/>
      <c r="K725" s="597"/>
      <c r="L725" s="597"/>
      <c r="M725" s="597"/>
      <c r="N725" s="597"/>
      <c r="O725" s="597"/>
      <c r="P725" s="597"/>
      <c r="Q725" s="597"/>
      <c r="R725" s="597"/>
      <c r="S725" s="597"/>
      <c r="T725" s="597"/>
      <c r="U725" s="597"/>
      <c r="V725" s="597"/>
      <c r="W725" s="597"/>
      <c r="X725" s="597"/>
      <c r="Y725" s="597"/>
      <c r="Z725" s="597"/>
      <c r="AA725" s="597"/>
    </row>
    <row r="726">
      <c r="A726" s="620"/>
      <c r="B726" s="620"/>
      <c r="C726" s="621"/>
      <c r="D726" s="597"/>
      <c r="E726" s="598"/>
      <c r="F726" s="597"/>
      <c r="G726" s="597"/>
      <c r="H726" s="597"/>
      <c r="I726" s="597"/>
      <c r="J726" s="597"/>
      <c r="K726" s="597"/>
      <c r="L726" s="597"/>
      <c r="M726" s="597"/>
      <c r="N726" s="597"/>
      <c r="O726" s="597"/>
      <c r="P726" s="597"/>
      <c r="Q726" s="597"/>
      <c r="R726" s="597"/>
      <c r="S726" s="597"/>
      <c r="T726" s="597"/>
      <c r="U726" s="597"/>
      <c r="V726" s="597"/>
      <c r="W726" s="597"/>
      <c r="X726" s="597"/>
      <c r="Y726" s="597"/>
      <c r="Z726" s="597"/>
      <c r="AA726" s="597"/>
    </row>
    <row r="727">
      <c r="A727" s="620"/>
      <c r="B727" s="620"/>
      <c r="C727" s="621"/>
      <c r="D727" s="597"/>
      <c r="E727" s="598"/>
      <c r="F727" s="597"/>
      <c r="G727" s="597"/>
      <c r="H727" s="597"/>
      <c r="I727" s="597"/>
      <c r="J727" s="597"/>
      <c r="K727" s="597"/>
      <c r="L727" s="597"/>
      <c r="M727" s="597"/>
      <c r="N727" s="597"/>
      <c r="O727" s="597"/>
      <c r="P727" s="597"/>
      <c r="Q727" s="597"/>
      <c r="R727" s="597"/>
      <c r="S727" s="597"/>
      <c r="T727" s="597"/>
      <c r="U727" s="597"/>
      <c r="V727" s="597"/>
      <c r="W727" s="597"/>
      <c r="X727" s="597"/>
      <c r="Y727" s="597"/>
      <c r="Z727" s="597"/>
      <c r="AA727" s="597"/>
    </row>
    <row r="728">
      <c r="A728" s="620"/>
      <c r="B728" s="620"/>
      <c r="C728" s="621"/>
      <c r="D728" s="597"/>
      <c r="E728" s="598"/>
      <c r="F728" s="597"/>
      <c r="G728" s="597"/>
      <c r="H728" s="597"/>
      <c r="I728" s="597"/>
      <c r="J728" s="597"/>
      <c r="K728" s="597"/>
      <c r="L728" s="597"/>
      <c r="M728" s="597"/>
      <c r="N728" s="597"/>
      <c r="O728" s="597"/>
      <c r="P728" s="597"/>
      <c r="Q728" s="597"/>
      <c r="R728" s="597"/>
      <c r="S728" s="597"/>
      <c r="T728" s="597"/>
      <c r="U728" s="597"/>
      <c r="V728" s="597"/>
      <c r="W728" s="597"/>
      <c r="X728" s="597"/>
      <c r="Y728" s="597"/>
      <c r="Z728" s="597"/>
      <c r="AA728" s="597"/>
    </row>
    <row r="729">
      <c r="A729" s="620"/>
      <c r="B729" s="620"/>
      <c r="C729" s="621"/>
      <c r="D729" s="597"/>
      <c r="E729" s="598"/>
      <c r="F729" s="597"/>
      <c r="G729" s="597"/>
      <c r="H729" s="597"/>
      <c r="I729" s="597"/>
      <c r="J729" s="597"/>
      <c r="K729" s="597"/>
      <c r="L729" s="597"/>
      <c r="M729" s="597"/>
      <c r="N729" s="597"/>
      <c r="O729" s="597"/>
      <c r="P729" s="597"/>
      <c r="Q729" s="597"/>
      <c r="R729" s="597"/>
      <c r="S729" s="597"/>
      <c r="T729" s="597"/>
      <c r="U729" s="597"/>
      <c r="V729" s="597"/>
      <c r="W729" s="597"/>
      <c r="X729" s="597"/>
      <c r="Y729" s="597"/>
      <c r="Z729" s="597"/>
      <c r="AA729" s="597"/>
    </row>
    <row r="730">
      <c r="A730" s="620"/>
      <c r="B730" s="620"/>
      <c r="C730" s="621"/>
      <c r="D730" s="597"/>
      <c r="E730" s="598"/>
      <c r="F730" s="597"/>
      <c r="G730" s="597"/>
      <c r="H730" s="597"/>
      <c r="I730" s="597"/>
      <c r="J730" s="597"/>
      <c r="K730" s="597"/>
      <c r="L730" s="597"/>
      <c r="M730" s="597"/>
      <c r="N730" s="597"/>
      <c r="O730" s="597"/>
      <c r="P730" s="597"/>
      <c r="Q730" s="597"/>
      <c r="R730" s="597"/>
      <c r="S730" s="597"/>
      <c r="T730" s="597"/>
      <c r="U730" s="597"/>
      <c r="V730" s="597"/>
      <c r="W730" s="597"/>
      <c r="X730" s="597"/>
      <c r="Y730" s="597"/>
      <c r="Z730" s="597"/>
      <c r="AA730" s="597"/>
    </row>
    <row r="731">
      <c r="A731" s="620"/>
      <c r="B731" s="620"/>
      <c r="C731" s="621"/>
      <c r="D731" s="597"/>
      <c r="E731" s="598"/>
      <c r="F731" s="597"/>
      <c r="G731" s="597"/>
      <c r="H731" s="597"/>
      <c r="I731" s="597"/>
      <c r="J731" s="597"/>
      <c r="K731" s="597"/>
      <c r="L731" s="597"/>
      <c r="M731" s="597"/>
      <c r="N731" s="597"/>
      <c r="O731" s="597"/>
      <c r="P731" s="597"/>
      <c r="Q731" s="597"/>
      <c r="R731" s="597"/>
      <c r="S731" s="597"/>
      <c r="T731" s="597"/>
      <c r="U731" s="597"/>
      <c r="V731" s="597"/>
      <c r="W731" s="597"/>
      <c r="X731" s="597"/>
      <c r="Y731" s="597"/>
      <c r="Z731" s="597"/>
      <c r="AA731" s="597"/>
    </row>
    <row r="732">
      <c r="A732" s="620"/>
      <c r="B732" s="620"/>
      <c r="C732" s="621"/>
      <c r="D732" s="597"/>
      <c r="E732" s="598"/>
      <c r="F732" s="597"/>
      <c r="G732" s="597"/>
      <c r="H732" s="597"/>
      <c r="I732" s="597"/>
      <c r="J732" s="597"/>
      <c r="K732" s="597"/>
      <c r="L732" s="597"/>
      <c r="M732" s="597"/>
      <c r="N732" s="597"/>
      <c r="O732" s="597"/>
      <c r="P732" s="597"/>
      <c r="Q732" s="597"/>
      <c r="R732" s="597"/>
      <c r="S732" s="597"/>
      <c r="T732" s="597"/>
      <c r="U732" s="597"/>
      <c r="V732" s="597"/>
      <c r="W732" s="597"/>
      <c r="X732" s="597"/>
      <c r="Y732" s="597"/>
      <c r="Z732" s="597"/>
      <c r="AA732" s="597"/>
    </row>
    <row r="733">
      <c r="A733" s="620"/>
      <c r="B733" s="620"/>
      <c r="C733" s="621"/>
      <c r="D733" s="597"/>
      <c r="E733" s="598"/>
      <c r="F733" s="597"/>
      <c r="G733" s="597"/>
      <c r="H733" s="597"/>
      <c r="I733" s="597"/>
      <c r="J733" s="597"/>
      <c r="K733" s="597"/>
      <c r="L733" s="597"/>
      <c r="M733" s="597"/>
      <c r="N733" s="597"/>
      <c r="O733" s="597"/>
      <c r="P733" s="597"/>
      <c r="Q733" s="597"/>
      <c r="R733" s="597"/>
      <c r="S733" s="597"/>
      <c r="T733" s="597"/>
      <c r="U733" s="597"/>
      <c r="V733" s="597"/>
      <c r="W733" s="597"/>
      <c r="X733" s="597"/>
      <c r="Y733" s="597"/>
      <c r="Z733" s="597"/>
      <c r="AA733" s="597"/>
    </row>
    <row r="734">
      <c r="A734" s="620"/>
      <c r="B734" s="620"/>
      <c r="C734" s="621"/>
      <c r="D734" s="597"/>
      <c r="E734" s="598"/>
      <c r="F734" s="597"/>
      <c r="G734" s="597"/>
      <c r="H734" s="597"/>
      <c r="I734" s="597"/>
      <c r="J734" s="597"/>
      <c r="K734" s="597"/>
      <c r="L734" s="597"/>
      <c r="M734" s="597"/>
      <c r="N734" s="597"/>
      <c r="O734" s="597"/>
      <c r="P734" s="597"/>
      <c r="Q734" s="597"/>
      <c r="R734" s="597"/>
      <c r="S734" s="597"/>
      <c r="T734" s="597"/>
      <c r="U734" s="597"/>
      <c r="V734" s="597"/>
      <c r="W734" s="597"/>
      <c r="X734" s="597"/>
      <c r="Y734" s="597"/>
      <c r="Z734" s="597"/>
      <c r="AA734" s="597"/>
    </row>
    <row r="735">
      <c r="A735" s="620"/>
      <c r="B735" s="620"/>
      <c r="C735" s="621"/>
      <c r="D735" s="597"/>
      <c r="E735" s="598"/>
      <c r="F735" s="597"/>
      <c r="G735" s="597"/>
      <c r="H735" s="597"/>
      <c r="I735" s="597"/>
      <c r="J735" s="597"/>
      <c r="K735" s="597"/>
      <c r="L735" s="597"/>
      <c r="M735" s="597"/>
      <c r="N735" s="597"/>
      <c r="O735" s="597"/>
      <c r="P735" s="597"/>
      <c r="Q735" s="597"/>
      <c r="R735" s="597"/>
      <c r="S735" s="597"/>
      <c r="T735" s="597"/>
      <c r="U735" s="597"/>
      <c r="V735" s="597"/>
      <c r="W735" s="597"/>
      <c r="X735" s="597"/>
      <c r="Y735" s="597"/>
      <c r="Z735" s="597"/>
      <c r="AA735" s="597"/>
    </row>
    <row r="736">
      <c r="A736" s="620"/>
      <c r="B736" s="620"/>
      <c r="C736" s="621"/>
      <c r="D736" s="597"/>
      <c r="E736" s="598"/>
      <c r="F736" s="597"/>
      <c r="G736" s="597"/>
      <c r="H736" s="597"/>
      <c r="I736" s="597"/>
      <c r="J736" s="597"/>
      <c r="K736" s="597"/>
      <c r="L736" s="597"/>
      <c r="M736" s="597"/>
      <c r="N736" s="597"/>
      <c r="O736" s="597"/>
      <c r="P736" s="597"/>
      <c r="Q736" s="597"/>
      <c r="R736" s="597"/>
      <c r="S736" s="597"/>
      <c r="T736" s="597"/>
      <c r="U736" s="597"/>
      <c r="V736" s="597"/>
      <c r="W736" s="597"/>
      <c r="X736" s="597"/>
      <c r="Y736" s="597"/>
      <c r="Z736" s="597"/>
      <c r="AA736" s="597"/>
    </row>
    <row r="737">
      <c r="A737" s="620"/>
      <c r="B737" s="620"/>
      <c r="C737" s="621"/>
      <c r="D737" s="597"/>
      <c r="E737" s="598"/>
      <c r="F737" s="597"/>
      <c r="G737" s="597"/>
      <c r="H737" s="597"/>
      <c r="I737" s="597"/>
      <c r="J737" s="597"/>
      <c r="K737" s="597"/>
      <c r="L737" s="597"/>
      <c r="M737" s="597"/>
      <c r="N737" s="597"/>
      <c r="O737" s="597"/>
      <c r="P737" s="597"/>
      <c r="Q737" s="597"/>
      <c r="R737" s="597"/>
      <c r="S737" s="597"/>
      <c r="T737" s="597"/>
      <c r="U737" s="597"/>
      <c r="V737" s="597"/>
      <c r="W737" s="597"/>
      <c r="X737" s="597"/>
      <c r="Y737" s="597"/>
      <c r="Z737" s="597"/>
      <c r="AA737" s="597"/>
    </row>
    <row r="738">
      <c r="A738" s="620"/>
      <c r="B738" s="620"/>
      <c r="C738" s="621"/>
      <c r="D738" s="597"/>
      <c r="E738" s="598"/>
      <c r="F738" s="597"/>
      <c r="G738" s="597"/>
      <c r="H738" s="597"/>
      <c r="I738" s="597"/>
      <c r="J738" s="597"/>
      <c r="K738" s="597"/>
      <c r="L738" s="597"/>
      <c r="M738" s="597"/>
      <c r="N738" s="597"/>
      <c r="O738" s="597"/>
      <c r="P738" s="597"/>
      <c r="Q738" s="597"/>
      <c r="R738" s="597"/>
      <c r="S738" s="597"/>
      <c r="T738" s="597"/>
      <c r="U738" s="597"/>
      <c r="V738" s="597"/>
      <c r="W738" s="597"/>
      <c r="X738" s="597"/>
      <c r="Y738" s="597"/>
      <c r="Z738" s="597"/>
      <c r="AA738" s="597"/>
    </row>
    <row r="739">
      <c r="A739" s="620"/>
      <c r="B739" s="620"/>
      <c r="C739" s="621"/>
      <c r="D739" s="597"/>
      <c r="E739" s="598"/>
      <c r="F739" s="597"/>
      <c r="G739" s="597"/>
      <c r="H739" s="597"/>
      <c r="I739" s="597"/>
      <c r="J739" s="597"/>
      <c r="K739" s="597"/>
      <c r="L739" s="597"/>
      <c r="M739" s="597"/>
      <c r="N739" s="597"/>
      <c r="O739" s="597"/>
      <c r="P739" s="597"/>
      <c r="Q739" s="597"/>
      <c r="R739" s="597"/>
      <c r="S739" s="597"/>
      <c r="T739" s="597"/>
      <c r="U739" s="597"/>
      <c r="V739" s="597"/>
      <c r="W739" s="597"/>
      <c r="X739" s="597"/>
      <c r="Y739" s="597"/>
      <c r="Z739" s="597"/>
      <c r="AA739" s="597"/>
    </row>
    <row r="740">
      <c r="A740" s="620"/>
      <c r="B740" s="620"/>
      <c r="C740" s="621"/>
      <c r="D740" s="597"/>
      <c r="E740" s="598"/>
      <c r="F740" s="597"/>
      <c r="G740" s="597"/>
      <c r="H740" s="597"/>
      <c r="I740" s="597"/>
      <c r="J740" s="597"/>
      <c r="K740" s="597"/>
      <c r="L740" s="597"/>
      <c r="M740" s="597"/>
      <c r="N740" s="597"/>
      <c r="O740" s="597"/>
      <c r="P740" s="597"/>
      <c r="Q740" s="597"/>
      <c r="R740" s="597"/>
      <c r="S740" s="597"/>
      <c r="T740" s="597"/>
      <c r="U740" s="597"/>
      <c r="V740" s="597"/>
      <c r="W740" s="597"/>
      <c r="X740" s="597"/>
      <c r="Y740" s="597"/>
      <c r="Z740" s="597"/>
      <c r="AA740" s="597"/>
    </row>
    <row r="741">
      <c r="A741" s="620"/>
      <c r="B741" s="620"/>
      <c r="C741" s="621"/>
      <c r="D741" s="597"/>
      <c r="E741" s="598"/>
      <c r="F741" s="597"/>
      <c r="G741" s="597"/>
      <c r="H741" s="597"/>
      <c r="I741" s="597"/>
      <c r="J741" s="597"/>
      <c r="K741" s="597"/>
      <c r="L741" s="597"/>
      <c r="M741" s="597"/>
      <c r="N741" s="597"/>
      <c r="O741" s="597"/>
      <c r="P741" s="597"/>
      <c r="Q741" s="597"/>
      <c r="R741" s="597"/>
      <c r="S741" s="597"/>
      <c r="T741" s="597"/>
      <c r="U741" s="597"/>
      <c r="V741" s="597"/>
      <c r="W741" s="597"/>
      <c r="X741" s="597"/>
      <c r="Y741" s="597"/>
      <c r="Z741" s="597"/>
      <c r="AA741" s="597"/>
    </row>
    <row r="742">
      <c r="A742" s="620"/>
      <c r="B742" s="620"/>
      <c r="C742" s="621"/>
      <c r="D742" s="597"/>
      <c r="E742" s="598"/>
      <c r="F742" s="597"/>
      <c r="G742" s="597"/>
      <c r="H742" s="597"/>
      <c r="I742" s="597"/>
      <c r="J742" s="597"/>
      <c r="K742" s="597"/>
      <c r="L742" s="597"/>
      <c r="M742" s="597"/>
      <c r="N742" s="597"/>
      <c r="O742" s="597"/>
      <c r="P742" s="597"/>
      <c r="Q742" s="597"/>
      <c r="R742" s="597"/>
      <c r="S742" s="597"/>
      <c r="T742" s="597"/>
      <c r="U742" s="597"/>
      <c r="V742" s="597"/>
      <c r="W742" s="597"/>
      <c r="X742" s="597"/>
      <c r="Y742" s="597"/>
      <c r="Z742" s="597"/>
      <c r="AA742" s="597"/>
    </row>
    <row r="743">
      <c r="A743" s="620"/>
      <c r="B743" s="620"/>
      <c r="C743" s="621"/>
      <c r="D743" s="597"/>
      <c r="E743" s="598"/>
      <c r="F743" s="597"/>
      <c r="G743" s="597"/>
      <c r="H743" s="597"/>
      <c r="I743" s="597"/>
      <c r="J743" s="597"/>
      <c r="K743" s="597"/>
      <c r="L743" s="597"/>
      <c r="M743" s="597"/>
      <c r="N743" s="597"/>
      <c r="O743" s="597"/>
      <c r="P743" s="597"/>
      <c r="Q743" s="597"/>
      <c r="R743" s="597"/>
      <c r="S743" s="597"/>
      <c r="T743" s="597"/>
      <c r="U743" s="597"/>
      <c r="V743" s="597"/>
      <c r="W743" s="597"/>
      <c r="X743" s="597"/>
      <c r="Y743" s="597"/>
      <c r="Z743" s="597"/>
      <c r="AA743" s="597"/>
    </row>
    <row r="744">
      <c r="A744" s="620"/>
      <c r="B744" s="620"/>
      <c r="C744" s="621"/>
      <c r="D744" s="597"/>
      <c r="E744" s="598"/>
      <c r="F744" s="597"/>
      <c r="G744" s="597"/>
      <c r="H744" s="597"/>
      <c r="I744" s="597"/>
      <c r="J744" s="597"/>
      <c r="K744" s="597"/>
      <c r="L744" s="597"/>
      <c r="M744" s="597"/>
      <c r="N744" s="597"/>
      <c r="O744" s="597"/>
      <c r="P744" s="597"/>
      <c r="Q744" s="597"/>
      <c r="R744" s="597"/>
      <c r="S744" s="597"/>
      <c r="T744" s="597"/>
      <c r="U744" s="597"/>
      <c r="V744" s="597"/>
      <c r="W744" s="597"/>
      <c r="X744" s="597"/>
      <c r="Y744" s="597"/>
      <c r="Z744" s="597"/>
      <c r="AA744" s="597"/>
    </row>
    <row r="745">
      <c r="A745" s="620"/>
      <c r="B745" s="620"/>
      <c r="C745" s="621"/>
      <c r="D745" s="597"/>
      <c r="E745" s="598"/>
      <c r="F745" s="597"/>
      <c r="G745" s="597"/>
      <c r="H745" s="597"/>
      <c r="I745" s="597"/>
      <c r="J745" s="597"/>
      <c r="K745" s="597"/>
      <c r="L745" s="597"/>
      <c r="M745" s="597"/>
      <c r="N745" s="597"/>
      <c r="O745" s="597"/>
      <c r="P745" s="597"/>
      <c r="Q745" s="597"/>
      <c r="R745" s="597"/>
      <c r="S745" s="597"/>
      <c r="T745" s="597"/>
      <c r="U745" s="597"/>
      <c r="V745" s="597"/>
      <c r="W745" s="597"/>
      <c r="X745" s="597"/>
      <c r="Y745" s="597"/>
      <c r="Z745" s="597"/>
      <c r="AA745" s="597"/>
    </row>
    <row r="746">
      <c r="A746" s="620"/>
      <c r="B746" s="620"/>
      <c r="C746" s="621"/>
      <c r="D746" s="597"/>
      <c r="E746" s="598"/>
      <c r="F746" s="597"/>
      <c r="G746" s="597"/>
      <c r="H746" s="597"/>
      <c r="I746" s="597"/>
      <c r="J746" s="597"/>
      <c r="K746" s="597"/>
      <c r="L746" s="597"/>
      <c r="M746" s="597"/>
      <c r="N746" s="597"/>
      <c r="O746" s="597"/>
      <c r="P746" s="597"/>
      <c r="Q746" s="597"/>
      <c r="R746" s="597"/>
      <c r="S746" s="597"/>
      <c r="T746" s="597"/>
      <c r="U746" s="597"/>
      <c r="V746" s="597"/>
      <c r="W746" s="597"/>
      <c r="X746" s="597"/>
      <c r="Y746" s="597"/>
      <c r="Z746" s="597"/>
      <c r="AA746" s="597"/>
    </row>
    <row r="747">
      <c r="A747" s="620"/>
      <c r="B747" s="620"/>
      <c r="C747" s="621"/>
      <c r="D747" s="597"/>
      <c r="E747" s="598"/>
      <c r="F747" s="597"/>
      <c r="G747" s="597"/>
      <c r="H747" s="597"/>
      <c r="I747" s="597"/>
      <c r="J747" s="597"/>
      <c r="K747" s="597"/>
      <c r="L747" s="597"/>
      <c r="M747" s="597"/>
      <c r="N747" s="597"/>
      <c r="O747" s="597"/>
      <c r="P747" s="597"/>
      <c r="Q747" s="597"/>
      <c r="R747" s="597"/>
      <c r="S747" s="597"/>
      <c r="T747" s="597"/>
      <c r="U747" s="597"/>
      <c r="V747" s="597"/>
      <c r="W747" s="597"/>
      <c r="X747" s="597"/>
      <c r="Y747" s="597"/>
      <c r="Z747" s="597"/>
      <c r="AA747" s="597"/>
    </row>
    <row r="748">
      <c r="A748" s="620"/>
      <c r="B748" s="620"/>
      <c r="C748" s="621"/>
      <c r="D748" s="597"/>
      <c r="E748" s="598"/>
      <c r="F748" s="597"/>
      <c r="G748" s="597"/>
      <c r="H748" s="597"/>
      <c r="I748" s="597"/>
      <c r="J748" s="597"/>
      <c r="K748" s="597"/>
      <c r="L748" s="597"/>
      <c r="M748" s="597"/>
      <c r="N748" s="597"/>
      <c r="O748" s="597"/>
      <c r="P748" s="597"/>
      <c r="Q748" s="597"/>
      <c r="R748" s="597"/>
      <c r="S748" s="597"/>
      <c r="T748" s="597"/>
      <c r="U748" s="597"/>
      <c r="V748" s="597"/>
      <c r="W748" s="597"/>
      <c r="X748" s="597"/>
      <c r="Y748" s="597"/>
      <c r="Z748" s="597"/>
      <c r="AA748" s="597"/>
    </row>
    <row r="749">
      <c r="A749" s="620"/>
      <c r="B749" s="620"/>
      <c r="C749" s="621"/>
      <c r="D749" s="597"/>
      <c r="E749" s="598"/>
      <c r="F749" s="597"/>
      <c r="G749" s="597"/>
      <c r="H749" s="597"/>
      <c r="I749" s="597"/>
      <c r="J749" s="597"/>
      <c r="K749" s="597"/>
      <c r="L749" s="597"/>
      <c r="M749" s="597"/>
      <c r="N749" s="597"/>
      <c r="O749" s="597"/>
      <c r="P749" s="597"/>
      <c r="Q749" s="597"/>
      <c r="R749" s="597"/>
      <c r="S749" s="597"/>
      <c r="T749" s="597"/>
      <c r="U749" s="597"/>
      <c r="V749" s="597"/>
      <c r="W749" s="597"/>
      <c r="X749" s="597"/>
      <c r="Y749" s="597"/>
      <c r="Z749" s="597"/>
      <c r="AA749" s="597"/>
    </row>
    <row r="750">
      <c r="A750" s="620"/>
      <c r="B750" s="620"/>
      <c r="C750" s="621"/>
      <c r="D750" s="597"/>
      <c r="E750" s="598"/>
      <c r="F750" s="597"/>
      <c r="G750" s="597"/>
      <c r="H750" s="597"/>
      <c r="I750" s="597"/>
      <c r="J750" s="597"/>
      <c r="K750" s="597"/>
      <c r="L750" s="597"/>
      <c r="M750" s="597"/>
      <c r="N750" s="597"/>
      <c r="O750" s="597"/>
      <c r="P750" s="597"/>
      <c r="Q750" s="597"/>
      <c r="R750" s="597"/>
      <c r="S750" s="597"/>
      <c r="T750" s="597"/>
      <c r="U750" s="597"/>
      <c r="V750" s="597"/>
      <c r="W750" s="597"/>
      <c r="X750" s="597"/>
      <c r="Y750" s="597"/>
      <c r="Z750" s="597"/>
      <c r="AA750" s="597"/>
    </row>
    <row r="751">
      <c r="A751" s="620"/>
      <c r="B751" s="620"/>
      <c r="C751" s="621"/>
      <c r="D751" s="597"/>
      <c r="E751" s="598"/>
      <c r="F751" s="597"/>
      <c r="G751" s="597"/>
      <c r="H751" s="597"/>
      <c r="I751" s="597"/>
      <c r="J751" s="597"/>
      <c r="K751" s="597"/>
      <c r="L751" s="597"/>
      <c r="M751" s="597"/>
      <c r="N751" s="597"/>
      <c r="O751" s="597"/>
      <c r="P751" s="597"/>
      <c r="Q751" s="597"/>
      <c r="R751" s="597"/>
      <c r="S751" s="597"/>
      <c r="T751" s="597"/>
      <c r="U751" s="597"/>
      <c r="V751" s="597"/>
      <c r="W751" s="597"/>
      <c r="X751" s="597"/>
      <c r="Y751" s="597"/>
      <c r="Z751" s="597"/>
      <c r="AA751" s="597"/>
    </row>
    <row r="752">
      <c r="A752" s="620"/>
      <c r="B752" s="620"/>
      <c r="C752" s="621"/>
      <c r="D752" s="597"/>
      <c r="E752" s="598"/>
      <c r="F752" s="597"/>
      <c r="G752" s="597"/>
      <c r="H752" s="597"/>
      <c r="I752" s="597"/>
      <c r="J752" s="597"/>
      <c r="K752" s="597"/>
      <c r="L752" s="597"/>
      <c r="M752" s="597"/>
      <c r="N752" s="597"/>
      <c r="O752" s="597"/>
      <c r="P752" s="597"/>
      <c r="Q752" s="597"/>
      <c r="R752" s="597"/>
      <c r="S752" s="597"/>
      <c r="T752" s="597"/>
      <c r="U752" s="597"/>
      <c r="V752" s="597"/>
      <c r="W752" s="597"/>
      <c r="X752" s="597"/>
      <c r="Y752" s="597"/>
      <c r="Z752" s="597"/>
      <c r="AA752" s="597"/>
    </row>
    <row r="753">
      <c r="A753" s="620"/>
      <c r="B753" s="620"/>
      <c r="C753" s="621"/>
      <c r="D753" s="597"/>
      <c r="E753" s="598"/>
      <c r="F753" s="597"/>
      <c r="G753" s="597"/>
      <c r="H753" s="597"/>
      <c r="I753" s="597"/>
      <c r="J753" s="597"/>
      <c r="K753" s="597"/>
      <c r="L753" s="597"/>
      <c r="M753" s="597"/>
      <c r="N753" s="597"/>
      <c r="O753" s="597"/>
      <c r="P753" s="597"/>
      <c r="Q753" s="597"/>
      <c r="R753" s="597"/>
      <c r="S753" s="597"/>
      <c r="T753" s="597"/>
      <c r="U753" s="597"/>
      <c r="V753" s="597"/>
      <c r="W753" s="597"/>
      <c r="X753" s="597"/>
      <c r="Y753" s="597"/>
      <c r="Z753" s="597"/>
      <c r="AA753" s="597"/>
    </row>
    <row r="754">
      <c r="A754" s="620"/>
      <c r="B754" s="620"/>
      <c r="C754" s="621"/>
      <c r="D754" s="597"/>
      <c r="E754" s="598"/>
      <c r="F754" s="597"/>
      <c r="G754" s="597"/>
      <c r="H754" s="597"/>
      <c r="I754" s="597"/>
      <c r="J754" s="597"/>
      <c r="K754" s="597"/>
      <c r="L754" s="597"/>
      <c r="M754" s="597"/>
      <c r="N754" s="597"/>
      <c r="O754" s="597"/>
      <c r="P754" s="597"/>
      <c r="Q754" s="597"/>
      <c r="R754" s="597"/>
      <c r="S754" s="597"/>
      <c r="T754" s="597"/>
      <c r="U754" s="597"/>
      <c r="V754" s="597"/>
      <c r="W754" s="597"/>
      <c r="X754" s="597"/>
      <c r="Y754" s="597"/>
      <c r="Z754" s="597"/>
      <c r="AA754" s="597"/>
    </row>
    <row r="755">
      <c r="A755" s="620"/>
      <c r="B755" s="620"/>
      <c r="C755" s="621"/>
      <c r="D755" s="597"/>
      <c r="E755" s="598"/>
      <c r="F755" s="597"/>
      <c r="G755" s="597"/>
      <c r="H755" s="597"/>
      <c r="I755" s="597"/>
      <c r="J755" s="597"/>
      <c r="K755" s="597"/>
      <c r="L755" s="597"/>
      <c r="M755" s="597"/>
      <c r="N755" s="597"/>
      <c r="O755" s="597"/>
      <c r="P755" s="597"/>
      <c r="Q755" s="597"/>
      <c r="R755" s="597"/>
      <c r="S755" s="597"/>
      <c r="T755" s="597"/>
      <c r="U755" s="597"/>
      <c r="V755" s="597"/>
      <c r="W755" s="597"/>
      <c r="X755" s="597"/>
      <c r="Y755" s="597"/>
      <c r="Z755" s="597"/>
      <c r="AA755" s="597"/>
    </row>
    <row r="756">
      <c r="A756" s="620"/>
      <c r="B756" s="620"/>
      <c r="C756" s="621"/>
      <c r="D756" s="597"/>
      <c r="E756" s="598"/>
      <c r="F756" s="597"/>
      <c r="G756" s="597"/>
      <c r="H756" s="597"/>
      <c r="I756" s="597"/>
      <c r="J756" s="597"/>
      <c r="K756" s="597"/>
      <c r="L756" s="597"/>
      <c r="M756" s="597"/>
      <c r="N756" s="597"/>
      <c r="O756" s="597"/>
      <c r="P756" s="597"/>
      <c r="Q756" s="597"/>
      <c r="R756" s="597"/>
      <c r="S756" s="597"/>
      <c r="T756" s="597"/>
      <c r="U756" s="597"/>
      <c r="V756" s="597"/>
      <c r="W756" s="597"/>
      <c r="X756" s="597"/>
      <c r="Y756" s="597"/>
      <c r="Z756" s="597"/>
      <c r="AA756" s="597"/>
    </row>
    <row r="757">
      <c r="A757" s="620"/>
      <c r="B757" s="620"/>
      <c r="C757" s="621"/>
      <c r="D757" s="597"/>
      <c r="E757" s="598"/>
      <c r="F757" s="597"/>
      <c r="G757" s="597"/>
      <c r="H757" s="597"/>
      <c r="I757" s="597"/>
      <c r="J757" s="597"/>
      <c r="K757" s="597"/>
      <c r="L757" s="597"/>
      <c r="M757" s="597"/>
      <c r="N757" s="597"/>
      <c r="O757" s="597"/>
      <c r="P757" s="597"/>
      <c r="Q757" s="597"/>
      <c r="R757" s="597"/>
      <c r="S757" s="597"/>
      <c r="T757" s="597"/>
      <c r="U757" s="597"/>
      <c r="V757" s="597"/>
      <c r="W757" s="597"/>
      <c r="X757" s="597"/>
      <c r="Y757" s="597"/>
      <c r="Z757" s="597"/>
      <c r="AA757" s="597"/>
    </row>
    <row r="758">
      <c r="A758" s="620"/>
      <c r="B758" s="620"/>
      <c r="C758" s="621"/>
      <c r="D758" s="597"/>
      <c r="E758" s="598"/>
      <c r="F758" s="597"/>
      <c r="G758" s="597"/>
      <c r="H758" s="597"/>
      <c r="I758" s="597"/>
      <c r="J758" s="597"/>
      <c r="K758" s="597"/>
      <c r="L758" s="597"/>
      <c r="M758" s="597"/>
      <c r="N758" s="597"/>
      <c r="O758" s="597"/>
      <c r="P758" s="597"/>
      <c r="Q758" s="597"/>
      <c r="R758" s="597"/>
      <c r="S758" s="597"/>
      <c r="T758" s="597"/>
      <c r="U758" s="597"/>
      <c r="V758" s="597"/>
      <c r="W758" s="597"/>
      <c r="X758" s="597"/>
      <c r="Y758" s="597"/>
      <c r="Z758" s="597"/>
      <c r="AA758" s="597"/>
    </row>
    <row r="759">
      <c r="A759" s="620"/>
      <c r="B759" s="620"/>
      <c r="C759" s="621"/>
      <c r="D759" s="597"/>
      <c r="E759" s="598"/>
      <c r="F759" s="597"/>
      <c r="G759" s="597"/>
      <c r="H759" s="597"/>
      <c r="I759" s="597"/>
      <c r="J759" s="597"/>
      <c r="K759" s="597"/>
      <c r="L759" s="597"/>
      <c r="M759" s="597"/>
      <c r="N759" s="597"/>
      <c r="O759" s="597"/>
      <c r="P759" s="597"/>
      <c r="Q759" s="597"/>
      <c r="R759" s="597"/>
      <c r="S759" s="597"/>
      <c r="T759" s="597"/>
      <c r="U759" s="597"/>
      <c r="V759" s="597"/>
      <c r="W759" s="597"/>
      <c r="X759" s="597"/>
      <c r="Y759" s="597"/>
      <c r="Z759" s="597"/>
      <c r="AA759" s="597"/>
    </row>
    <row r="760">
      <c r="A760" s="620"/>
      <c r="B760" s="620"/>
      <c r="C760" s="621"/>
      <c r="D760" s="597"/>
      <c r="E760" s="598"/>
      <c r="F760" s="597"/>
      <c r="G760" s="597"/>
      <c r="H760" s="597"/>
      <c r="I760" s="597"/>
      <c r="J760" s="597"/>
      <c r="K760" s="597"/>
      <c r="L760" s="597"/>
      <c r="M760" s="597"/>
      <c r="N760" s="597"/>
      <c r="O760" s="597"/>
      <c r="P760" s="597"/>
      <c r="Q760" s="597"/>
      <c r="R760" s="597"/>
      <c r="S760" s="597"/>
      <c r="T760" s="597"/>
      <c r="U760" s="597"/>
      <c r="V760" s="597"/>
      <c r="W760" s="597"/>
      <c r="X760" s="597"/>
      <c r="Y760" s="597"/>
      <c r="Z760" s="597"/>
      <c r="AA760" s="597"/>
    </row>
    <row r="761">
      <c r="A761" s="620"/>
      <c r="B761" s="620"/>
      <c r="C761" s="621"/>
      <c r="D761" s="597"/>
      <c r="E761" s="598"/>
      <c r="F761" s="597"/>
      <c r="G761" s="597"/>
      <c r="H761" s="597"/>
      <c r="I761" s="597"/>
      <c r="J761" s="597"/>
      <c r="K761" s="597"/>
      <c r="L761" s="597"/>
      <c r="M761" s="597"/>
      <c r="N761" s="597"/>
      <c r="O761" s="597"/>
      <c r="P761" s="597"/>
      <c r="Q761" s="597"/>
      <c r="R761" s="597"/>
      <c r="S761" s="597"/>
      <c r="T761" s="597"/>
      <c r="U761" s="597"/>
      <c r="V761" s="597"/>
      <c r="W761" s="597"/>
      <c r="X761" s="597"/>
      <c r="Y761" s="597"/>
      <c r="Z761" s="597"/>
      <c r="AA761" s="597"/>
    </row>
    <row r="762">
      <c r="A762" s="620"/>
      <c r="B762" s="620"/>
      <c r="C762" s="621"/>
      <c r="D762" s="597"/>
      <c r="E762" s="598"/>
      <c r="F762" s="597"/>
      <c r="G762" s="597"/>
      <c r="H762" s="597"/>
      <c r="I762" s="597"/>
      <c r="J762" s="597"/>
      <c r="K762" s="597"/>
      <c r="L762" s="597"/>
      <c r="M762" s="597"/>
      <c r="N762" s="597"/>
      <c r="O762" s="597"/>
      <c r="P762" s="597"/>
      <c r="Q762" s="597"/>
      <c r="R762" s="597"/>
      <c r="S762" s="597"/>
      <c r="T762" s="597"/>
      <c r="U762" s="597"/>
      <c r="V762" s="597"/>
      <c r="W762" s="597"/>
      <c r="X762" s="597"/>
      <c r="Y762" s="597"/>
      <c r="Z762" s="597"/>
      <c r="AA762" s="597"/>
    </row>
    <row r="763">
      <c r="A763" s="620"/>
      <c r="B763" s="620"/>
      <c r="C763" s="621"/>
      <c r="D763" s="597"/>
      <c r="E763" s="598"/>
      <c r="F763" s="597"/>
      <c r="G763" s="597"/>
      <c r="H763" s="597"/>
      <c r="I763" s="597"/>
      <c r="J763" s="597"/>
      <c r="K763" s="597"/>
      <c r="L763" s="597"/>
      <c r="M763" s="597"/>
      <c r="N763" s="597"/>
      <c r="O763" s="597"/>
      <c r="P763" s="597"/>
      <c r="Q763" s="597"/>
      <c r="R763" s="597"/>
      <c r="S763" s="597"/>
      <c r="T763" s="597"/>
      <c r="U763" s="597"/>
      <c r="V763" s="597"/>
      <c r="W763" s="597"/>
      <c r="X763" s="597"/>
      <c r="Y763" s="597"/>
      <c r="Z763" s="597"/>
      <c r="AA763" s="597"/>
    </row>
    <row r="764">
      <c r="A764" s="620"/>
      <c r="B764" s="620"/>
      <c r="C764" s="621"/>
      <c r="D764" s="597"/>
      <c r="E764" s="598"/>
      <c r="F764" s="597"/>
      <c r="G764" s="597"/>
      <c r="H764" s="597"/>
      <c r="I764" s="597"/>
      <c r="J764" s="597"/>
      <c r="K764" s="597"/>
      <c r="L764" s="597"/>
      <c r="M764" s="597"/>
      <c r="N764" s="597"/>
      <c r="O764" s="597"/>
      <c r="P764" s="597"/>
      <c r="Q764" s="597"/>
      <c r="R764" s="597"/>
      <c r="S764" s="597"/>
      <c r="T764" s="597"/>
      <c r="U764" s="597"/>
      <c r="V764" s="597"/>
      <c r="W764" s="597"/>
      <c r="X764" s="597"/>
      <c r="Y764" s="597"/>
      <c r="Z764" s="597"/>
      <c r="AA764" s="597"/>
    </row>
    <row r="765">
      <c r="A765" s="620"/>
      <c r="B765" s="620"/>
      <c r="C765" s="621"/>
      <c r="D765" s="597"/>
      <c r="E765" s="598"/>
      <c r="F765" s="597"/>
      <c r="G765" s="597"/>
      <c r="H765" s="597"/>
      <c r="I765" s="597"/>
      <c r="J765" s="597"/>
      <c r="K765" s="597"/>
      <c r="L765" s="597"/>
      <c r="M765" s="597"/>
      <c r="N765" s="597"/>
      <c r="O765" s="597"/>
      <c r="P765" s="597"/>
      <c r="Q765" s="597"/>
      <c r="R765" s="597"/>
      <c r="S765" s="597"/>
      <c r="T765" s="597"/>
      <c r="U765" s="597"/>
      <c r="V765" s="597"/>
      <c r="W765" s="597"/>
      <c r="X765" s="597"/>
      <c r="Y765" s="597"/>
      <c r="Z765" s="597"/>
      <c r="AA765" s="597"/>
    </row>
    <row r="766">
      <c r="A766" s="620"/>
      <c r="B766" s="620"/>
      <c r="C766" s="621"/>
      <c r="D766" s="597"/>
      <c r="E766" s="598"/>
      <c r="F766" s="597"/>
      <c r="G766" s="597"/>
      <c r="H766" s="597"/>
      <c r="I766" s="597"/>
      <c r="J766" s="597"/>
      <c r="K766" s="597"/>
      <c r="L766" s="597"/>
      <c r="M766" s="597"/>
      <c r="N766" s="597"/>
      <c r="O766" s="597"/>
      <c r="P766" s="597"/>
      <c r="Q766" s="597"/>
      <c r="R766" s="597"/>
      <c r="S766" s="597"/>
      <c r="T766" s="597"/>
      <c r="U766" s="597"/>
      <c r="V766" s="597"/>
      <c r="W766" s="597"/>
      <c r="X766" s="597"/>
      <c r="Y766" s="597"/>
      <c r="Z766" s="597"/>
      <c r="AA766" s="597"/>
    </row>
    <row r="767">
      <c r="A767" s="620"/>
      <c r="B767" s="620"/>
      <c r="C767" s="621"/>
      <c r="D767" s="597"/>
      <c r="E767" s="598"/>
      <c r="F767" s="597"/>
      <c r="G767" s="597"/>
      <c r="H767" s="597"/>
      <c r="I767" s="597"/>
      <c r="J767" s="597"/>
      <c r="K767" s="597"/>
      <c r="L767" s="597"/>
      <c r="M767" s="597"/>
      <c r="N767" s="597"/>
      <c r="O767" s="597"/>
      <c r="P767" s="597"/>
      <c r="Q767" s="597"/>
      <c r="R767" s="597"/>
      <c r="S767" s="597"/>
      <c r="T767" s="597"/>
      <c r="U767" s="597"/>
      <c r="V767" s="597"/>
      <c r="W767" s="597"/>
      <c r="X767" s="597"/>
      <c r="Y767" s="597"/>
      <c r="Z767" s="597"/>
      <c r="AA767" s="597"/>
    </row>
    <row r="768">
      <c r="A768" s="620"/>
      <c r="B768" s="620"/>
      <c r="C768" s="621"/>
      <c r="D768" s="597"/>
      <c r="E768" s="598"/>
      <c r="F768" s="597"/>
      <c r="G768" s="597"/>
      <c r="H768" s="597"/>
      <c r="I768" s="597"/>
      <c r="J768" s="597"/>
      <c r="K768" s="597"/>
      <c r="L768" s="597"/>
      <c r="M768" s="597"/>
      <c r="N768" s="597"/>
      <c r="O768" s="597"/>
      <c r="P768" s="597"/>
      <c r="Q768" s="597"/>
      <c r="R768" s="597"/>
      <c r="S768" s="597"/>
      <c r="T768" s="597"/>
      <c r="U768" s="597"/>
      <c r="V768" s="597"/>
      <c r="W768" s="597"/>
      <c r="X768" s="597"/>
      <c r="Y768" s="597"/>
      <c r="Z768" s="597"/>
      <c r="AA768" s="597"/>
    </row>
    <row r="769">
      <c r="A769" s="620"/>
      <c r="B769" s="620"/>
      <c r="C769" s="621"/>
      <c r="D769" s="597"/>
      <c r="E769" s="598"/>
      <c r="F769" s="597"/>
      <c r="G769" s="597"/>
      <c r="H769" s="597"/>
      <c r="I769" s="597"/>
      <c r="J769" s="597"/>
      <c r="K769" s="597"/>
      <c r="L769" s="597"/>
      <c r="M769" s="597"/>
      <c r="N769" s="597"/>
      <c r="O769" s="597"/>
      <c r="P769" s="597"/>
      <c r="Q769" s="597"/>
      <c r="R769" s="597"/>
      <c r="S769" s="597"/>
      <c r="T769" s="597"/>
      <c r="U769" s="597"/>
      <c r="V769" s="597"/>
      <c r="W769" s="597"/>
      <c r="X769" s="597"/>
      <c r="Y769" s="597"/>
      <c r="Z769" s="597"/>
      <c r="AA769" s="597"/>
    </row>
    <row r="770">
      <c r="A770" s="620"/>
      <c r="B770" s="620"/>
      <c r="C770" s="621"/>
      <c r="D770" s="597"/>
      <c r="E770" s="598"/>
      <c r="F770" s="597"/>
      <c r="G770" s="597"/>
      <c r="H770" s="597"/>
      <c r="I770" s="597"/>
      <c r="J770" s="597"/>
      <c r="K770" s="597"/>
      <c r="L770" s="597"/>
      <c r="M770" s="597"/>
      <c r="N770" s="597"/>
      <c r="O770" s="597"/>
      <c r="P770" s="597"/>
      <c r="Q770" s="597"/>
      <c r="R770" s="597"/>
      <c r="S770" s="597"/>
      <c r="T770" s="597"/>
      <c r="U770" s="597"/>
      <c r="V770" s="597"/>
      <c r="W770" s="597"/>
      <c r="X770" s="597"/>
      <c r="Y770" s="597"/>
      <c r="Z770" s="597"/>
      <c r="AA770" s="597"/>
    </row>
    <row r="771">
      <c r="A771" s="620"/>
      <c r="B771" s="620"/>
      <c r="C771" s="621"/>
      <c r="D771" s="597"/>
      <c r="E771" s="598"/>
      <c r="F771" s="597"/>
      <c r="G771" s="597"/>
      <c r="H771" s="597"/>
      <c r="I771" s="597"/>
      <c r="J771" s="597"/>
      <c r="K771" s="597"/>
      <c r="L771" s="597"/>
      <c r="M771" s="597"/>
      <c r="N771" s="597"/>
      <c r="O771" s="597"/>
      <c r="P771" s="597"/>
      <c r="Q771" s="597"/>
      <c r="R771" s="597"/>
      <c r="S771" s="597"/>
      <c r="T771" s="597"/>
      <c r="U771" s="597"/>
      <c r="V771" s="597"/>
      <c r="W771" s="597"/>
      <c r="X771" s="597"/>
      <c r="Y771" s="597"/>
      <c r="Z771" s="597"/>
      <c r="AA771" s="597"/>
    </row>
    <row r="772">
      <c r="A772" s="620"/>
      <c r="B772" s="620"/>
      <c r="C772" s="621"/>
      <c r="D772" s="597"/>
      <c r="E772" s="598"/>
      <c r="F772" s="597"/>
      <c r="G772" s="597"/>
      <c r="H772" s="597"/>
      <c r="I772" s="597"/>
      <c r="J772" s="597"/>
      <c r="K772" s="597"/>
      <c r="L772" s="597"/>
      <c r="M772" s="597"/>
      <c r="N772" s="597"/>
      <c r="O772" s="597"/>
      <c r="P772" s="597"/>
      <c r="Q772" s="597"/>
      <c r="R772" s="597"/>
      <c r="S772" s="597"/>
      <c r="T772" s="597"/>
      <c r="U772" s="597"/>
      <c r="V772" s="597"/>
      <c r="W772" s="597"/>
      <c r="X772" s="597"/>
      <c r="Y772" s="597"/>
      <c r="Z772" s="597"/>
      <c r="AA772" s="597"/>
    </row>
    <row r="773">
      <c r="A773" s="620"/>
      <c r="B773" s="620"/>
      <c r="C773" s="621"/>
      <c r="D773" s="597"/>
      <c r="E773" s="598"/>
      <c r="F773" s="597"/>
      <c r="G773" s="597"/>
      <c r="H773" s="597"/>
      <c r="I773" s="597"/>
      <c r="J773" s="597"/>
      <c r="K773" s="597"/>
      <c r="L773" s="597"/>
      <c r="M773" s="597"/>
      <c r="N773" s="597"/>
      <c r="O773" s="597"/>
      <c r="P773" s="597"/>
      <c r="Q773" s="597"/>
      <c r="R773" s="597"/>
      <c r="S773" s="597"/>
      <c r="T773" s="597"/>
      <c r="U773" s="597"/>
      <c r="V773" s="597"/>
      <c r="W773" s="597"/>
      <c r="X773" s="597"/>
      <c r="Y773" s="597"/>
      <c r="Z773" s="597"/>
      <c r="AA773" s="597"/>
    </row>
    <row r="774">
      <c r="A774" s="620"/>
      <c r="B774" s="620"/>
      <c r="C774" s="621"/>
      <c r="D774" s="597"/>
      <c r="E774" s="598"/>
      <c r="F774" s="597"/>
      <c r="G774" s="597"/>
      <c r="H774" s="597"/>
      <c r="I774" s="597"/>
      <c r="J774" s="597"/>
      <c r="K774" s="597"/>
      <c r="L774" s="597"/>
      <c r="M774" s="597"/>
      <c r="N774" s="597"/>
      <c r="O774" s="597"/>
      <c r="P774" s="597"/>
      <c r="Q774" s="597"/>
      <c r="R774" s="597"/>
      <c r="S774" s="597"/>
      <c r="T774" s="597"/>
      <c r="U774" s="597"/>
      <c r="V774" s="597"/>
      <c r="W774" s="597"/>
      <c r="X774" s="597"/>
      <c r="Y774" s="597"/>
      <c r="Z774" s="597"/>
      <c r="AA774" s="597"/>
    </row>
    <row r="775">
      <c r="A775" s="620"/>
      <c r="B775" s="620"/>
      <c r="C775" s="621"/>
      <c r="D775" s="597"/>
      <c r="E775" s="598"/>
      <c r="F775" s="597"/>
      <c r="G775" s="597"/>
      <c r="H775" s="597"/>
      <c r="I775" s="597"/>
      <c r="J775" s="597"/>
      <c r="K775" s="597"/>
      <c r="L775" s="597"/>
      <c r="M775" s="597"/>
      <c r="N775" s="597"/>
      <c r="O775" s="597"/>
      <c r="P775" s="597"/>
      <c r="Q775" s="597"/>
      <c r="R775" s="597"/>
      <c r="S775" s="597"/>
      <c r="T775" s="597"/>
      <c r="U775" s="597"/>
      <c r="V775" s="597"/>
      <c r="W775" s="597"/>
      <c r="X775" s="597"/>
      <c r="Y775" s="597"/>
      <c r="Z775" s="597"/>
      <c r="AA775" s="597"/>
    </row>
    <row r="776">
      <c r="A776" s="620"/>
      <c r="B776" s="620"/>
      <c r="C776" s="621"/>
      <c r="D776" s="597"/>
      <c r="E776" s="598"/>
      <c r="F776" s="597"/>
      <c r="G776" s="597"/>
      <c r="H776" s="597"/>
      <c r="I776" s="597"/>
      <c r="J776" s="597"/>
      <c r="K776" s="597"/>
      <c r="L776" s="597"/>
      <c r="M776" s="597"/>
      <c r="N776" s="597"/>
      <c r="O776" s="597"/>
      <c r="P776" s="597"/>
      <c r="Q776" s="597"/>
      <c r="R776" s="597"/>
      <c r="S776" s="597"/>
      <c r="T776" s="597"/>
      <c r="U776" s="597"/>
      <c r="V776" s="597"/>
      <c r="W776" s="597"/>
      <c r="X776" s="597"/>
      <c r="Y776" s="597"/>
      <c r="Z776" s="597"/>
      <c r="AA776" s="597"/>
    </row>
    <row r="777">
      <c r="A777" s="620"/>
      <c r="B777" s="620"/>
      <c r="C777" s="621"/>
      <c r="D777" s="597"/>
      <c r="E777" s="598"/>
      <c r="F777" s="597"/>
      <c r="G777" s="597"/>
      <c r="H777" s="597"/>
      <c r="I777" s="597"/>
      <c r="J777" s="597"/>
      <c r="K777" s="597"/>
      <c r="L777" s="597"/>
      <c r="M777" s="597"/>
      <c r="N777" s="597"/>
      <c r="O777" s="597"/>
      <c r="P777" s="597"/>
      <c r="Q777" s="597"/>
      <c r="R777" s="597"/>
      <c r="S777" s="597"/>
      <c r="T777" s="597"/>
      <c r="U777" s="597"/>
      <c r="V777" s="597"/>
      <c r="W777" s="597"/>
      <c r="X777" s="597"/>
      <c r="Y777" s="597"/>
      <c r="Z777" s="597"/>
      <c r="AA777" s="597"/>
    </row>
    <row r="778">
      <c r="A778" s="620"/>
      <c r="B778" s="620"/>
      <c r="C778" s="621"/>
      <c r="D778" s="597"/>
      <c r="E778" s="598"/>
      <c r="F778" s="597"/>
      <c r="G778" s="597"/>
      <c r="H778" s="597"/>
      <c r="I778" s="597"/>
      <c r="J778" s="597"/>
      <c r="K778" s="597"/>
      <c r="L778" s="597"/>
      <c r="M778" s="597"/>
      <c r="N778" s="597"/>
      <c r="O778" s="597"/>
      <c r="P778" s="597"/>
      <c r="Q778" s="597"/>
      <c r="R778" s="597"/>
      <c r="S778" s="597"/>
      <c r="T778" s="597"/>
      <c r="U778" s="597"/>
      <c r="V778" s="597"/>
      <c r="W778" s="597"/>
      <c r="X778" s="597"/>
      <c r="Y778" s="597"/>
      <c r="Z778" s="597"/>
      <c r="AA778" s="597"/>
    </row>
    <row r="779">
      <c r="A779" s="620"/>
      <c r="B779" s="620"/>
      <c r="C779" s="621"/>
      <c r="D779" s="597"/>
      <c r="E779" s="598"/>
      <c r="F779" s="597"/>
      <c r="G779" s="597"/>
      <c r="H779" s="597"/>
      <c r="I779" s="597"/>
      <c r="J779" s="597"/>
      <c r="K779" s="597"/>
      <c r="L779" s="597"/>
      <c r="M779" s="597"/>
      <c r="N779" s="597"/>
      <c r="O779" s="597"/>
      <c r="P779" s="597"/>
      <c r="Q779" s="597"/>
      <c r="R779" s="597"/>
      <c r="S779" s="597"/>
      <c r="T779" s="597"/>
      <c r="U779" s="597"/>
      <c r="V779" s="597"/>
      <c r="W779" s="597"/>
      <c r="X779" s="597"/>
      <c r="Y779" s="597"/>
      <c r="Z779" s="597"/>
      <c r="AA779" s="597"/>
    </row>
    <row r="780">
      <c r="A780" s="620"/>
      <c r="B780" s="620"/>
      <c r="C780" s="621"/>
      <c r="D780" s="597"/>
      <c r="E780" s="598"/>
      <c r="F780" s="597"/>
      <c r="G780" s="597"/>
      <c r="H780" s="597"/>
      <c r="I780" s="597"/>
      <c r="J780" s="597"/>
      <c r="K780" s="597"/>
      <c r="L780" s="597"/>
      <c r="M780" s="597"/>
      <c r="N780" s="597"/>
      <c r="O780" s="597"/>
      <c r="P780" s="597"/>
      <c r="Q780" s="597"/>
      <c r="R780" s="597"/>
      <c r="S780" s="597"/>
      <c r="T780" s="597"/>
      <c r="U780" s="597"/>
      <c r="V780" s="597"/>
      <c r="W780" s="597"/>
      <c r="X780" s="597"/>
      <c r="Y780" s="597"/>
      <c r="Z780" s="597"/>
      <c r="AA780" s="597"/>
    </row>
    <row r="781">
      <c r="A781" s="620"/>
      <c r="B781" s="620"/>
      <c r="C781" s="621"/>
      <c r="D781" s="597"/>
      <c r="E781" s="598"/>
      <c r="F781" s="597"/>
      <c r="G781" s="597"/>
      <c r="H781" s="597"/>
      <c r="I781" s="597"/>
      <c r="J781" s="597"/>
      <c r="K781" s="597"/>
      <c r="L781" s="597"/>
      <c r="M781" s="597"/>
      <c r="N781" s="597"/>
      <c r="O781" s="597"/>
      <c r="P781" s="597"/>
      <c r="Q781" s="597"/>
      <c r="R781" s="597"/>
      <c r="S781" s="597"/>
      <c r="T781" s="597"/>
      <c r="U781" s="597"/>
      <c r="V781" s="597"/>
      <c r="W781" s="597"/>
      <c r="X781" s="597"/>
      <c r="Y781" s="597"/>
      <c r="Z781" s="597"/>
      <c r="AA781" s="597"/>
    </row>
    <row r="782">
      <c r="A782" s="620"/>
      <c r="B782" s="620"/>
      <c r="C782" s="621"/>
      <c r="D782" s="597"/>
      <c r="E782" s="598"/>
      <c r="F782" s="597"/>
      <c r="G782" s="597"/>
      <c r="H782" s="597"/>
      <c r="I782" s="597"/>
      <c r="J782" s="597"/>
      <c r="K782" s="597"/>
      <c r="L782" s="597"/>
      <c r="M782" s="597"/>
      <c r="N782" s="597"/>
      <c r="O782" s="597"/>
      <c r="P782" s="597"/>
      <c r="Q782" s="597"/>
      <c r="R782" s="597"/>
      <c r="S782" s="597"/>
      <c r="T782" s="597"/>
      <c r="U782" s="597"/>
      <c r="V782" s="597"/>
      <c r="W782" s="597"/>
      <c r="X782" s="597"/>
      <c r="Y782" s="597"/>
      <c r="Z782" s="597"/>
      <c r="AA782" s="597"/>
    </row>
    <row r="783">
      <c r="A783" s="620"/>
      <c r="B783" s="620"/>
      <c r="C783" s="621"/>
      <c r="D783" s="597"/>
      <c r="E783" s="598"/>
      <c r="F783" s="597"/>
      <c r="G783" s="597"/>
      <c r="H783" s="597"/>
      <c r="I783" s="597"/>
      <c r="J783" s="597"/>
      <c r="K783" s="597"/>
      <c r="L783" s="597"/>
      <c r="M783" s="597"/>
      <c r="N783" s="597"/>
      <c r="O783" s="597"/>
      <c r="P783" s="597"/>
      <c r="Q783" s="597"/>
      <c r="R783" s="597"/>
      <c r="S783" s="597"/>
      <c r="T783" s="597"/>
      <c r="U783" s="597"/>
      <c r="V783" s="597"/>
      <c r="W783" s="597"/>
      <c r="X783" s="597"/>
      <c r="Y783" s="597"/>
      <c r="Z783" s="597"/>
      <c r="AA783" s="597"/>
    </row>
    <row r="784">
      <c r="A784" s="620"/>
      <c r="B784" s="620"/>
      <c r="C784" s="621"/>
      <c r="D784" s="597"/>
      <c r="E784" s="598"/>
      <c r="F784" s="597"/>
      <c r="G784" s="597"/>
      <c r="H784" s="597"/>
      <c r="I784" s="597"/>
      <c r="J784" s="597"/>
      <c r="K784" s="597"/>
      <c r="L784" s="597"/>
      <c r="M784" s="597"/>
      <c r="N784" s="597"/>
      <c r="O784" s="597"/>
      <c r="P784" s="597"/>
      <c r="Q784" s="597"/>
      <c r="R784" s="597"/>
      <c r="S784" s="597"/>
      <c r="T784" s="597"/>
      <c r="U784" s="597"/>
      <c r="V784" s="597"/>
      <c r="W784" s="597"/>
      <c r="X784" s="597"/>
      <c r="Y784" s="597"/>
      <c r="Z784" s="597"/>
      <c r="AA784" s="597"/>
    </row>
    <row r="785">
      <c r="A785" s="620"/>
      <c r="B785" s="620"/>
      <c r="C785" s="621"/>
      <c r="D785" s="597"/>
      <c r="E785" s="598"/>
      <c r="F785" s="597"/>
      <c r="G785" s="597"/>
      <c r="H785" s="597"/>
      <c r="I785" s="597"/>
      <c r="J785" s="597"/>
      <c r="K785" s="597"/>
      <c r="L785" s="597"/>
      <c r="M785" s="597"/>
      <c r="N785" s="597"/>
      <c r="O785" s="597"/>
      <c r="P785" s="597"/>
      <c r="Q785" s="597"/>
      <c r="R785" s="597"/>
      <c r="S785" s="597"/>
      <c r="T785" s="597"/>
      <c r="U785" s="597"/>
      <c r="V785" s="597"/>
      <c r="W785" s="597"/>
      <c r="X785" s="597"/>
      <c r="Y785" s="597"/>
      <c r="Z785" s="597"/>
      <c r="AA785" s="597"/>
    </row>
    <row r="786">
      <c r="A786" s="620"/>
      <c r="B786" s="620"/>
      <c r="C786" s="621"/>
      <c r="D786" s="597"/>
      <c r="E786" s="598"/>
      <c r="F786" s="597"/>
      <c r="G786" s="597"/>
      <c r="H786" s="597"/>
      <c r="I786" s="597"/>
      <c r="J786" s="597"/>
      <c r="K786" s="597"/>
      <c r="L786" s="597"/>
      <c r="M786" s="597"/>
      <c r="N786" s="597"/>
      <c r="O786" s="597"/>
      <c r="P786" s="597"/>
      <c r="Q786" s="597"/>
      <c r="R786" s="597"/>
      <c r="S786" s="597"/>
      <c r="T786" s="597"/>
      <c r="U786" s="597"/>
      <c r="V786" s="597"/>
      <c r="W786" s="597"/>
      <c r="X786" s="597"/>
      <c r="Y786" s="597"/>
      <c r="Z786" s="597"/>
      <c r="AA786" s="597"/>
    </row>
    <row r="787">
      <c r="A787" s="620"/>
      <c r="B787" s="620"/>
      <c r="C787" s="621"/>
      <c r="D787" s="597"/>
      <c r="E787" s="598"/>
      <c r="F787" s="597"/>
      <c r="G787" s="597"/>
      <c r="H787" s="597"/>
      <c r="I787" s="597"/>
      <c r="J787" s="597"/>
      <c r="K787" s="597"/>
      <c r="L787" s="597"/>
      <c r="M787" s="597"/>
      <c r="N787" s="597"/>
      <c r="O787" s="597"/>
      <c r="P787" s="597"/>
      <c r="Q787" s="597"/>
      <c r="R787" s="597"/>
      <c r="S787" s="597"/>
      <c r="T787" s="597"/>
      <c r="U787" s="597"/>
      <c r="V787" s="597"/>
      <c r="W787" s="597"/>
      <c r="X787" s="597"/>
      <c r="Y787" s="597"/>
      <c r="Z787" s="597"/>
      <c r="AA787" s="597"/>
    </row>
    <row r="788">
      <c r="A788" s="620"/>
      <c r="B788" s="620"/>
      <c r="C788" s="621"/>
      <c r="D788" s="597"/>
      <c r="E788" s="598"/>
      <c r="F788" s="597"/>
      <c r="G788" s="597"/>
      <c r="H788" s="597"/>
      <c r="I788" s="597"/>
      <c r="J788" s="597"/>
      <c r="K788" s="597"/>
      <c r="L788" s="597"/>
      <c r="M788" s="597"/>
      <c r="N788" s="597"/>
      <c r="O788" s="597"/>
      <c r="P788" s="597"/>
      <c r="Q788" s="597"/>
      <c r="R788" s="597"/>
      <c r="S788" s="597"/>
      <c r="T788" s="597"/>
      <c r="U788" s="597"/>
      <c r="V788" s="597"/>
      <c r="W788" s="597"/>
      <c r="X788" s="597"/>
      <c r="Y788" s="597"/>
      <c r="Z788" s="597"/>
      <c r="AA788" s="597"/>
    </row>
    <row r="789">
      <c r="A789" s="620"/>
      <c r="B789" s="620"/>
      <c r="C789" s="621"/>
      <c r="D789" s="597"/>
      <c r="E789" s="598"/>
      <c r="F789" s="597"/>
      <c r="G789" s="597"/>
      <c r="H789" s="597"/>
      <c r="I789" s="597"/>
      <c r="J789" s="597"/>
      <c r="K789" s="597"/>
      <c r="L789" s="597"/>
      <c r="M789" s="597"/>
      <c r="N789" s="597"/>
      <c r="O789" s="597"/>
      <c r="P789" s="597"/>
      <c r="Q789" s="597"/>
      <c r="R789" s="597"/>
      <c r="S789" s="597"/>
      <c r="T789" s="597"/>
      <c r="U789" s="597"/>
      <c r="V789" s="597"/>
      <c r="W789" s="597"/>
      <c r="X789" s="597"/>
      <c r="Y789" s="597"/>
      <c r="Z789" s="597"/>
      <c r="AA789" s="597"/>
    </row>
    <row r="790">
      <c r="A790" s="620"/>
      <c r="B790" s="620"/>
      <c r="C790" s="621"/>
      <c r="D790" s="597"/>
      <c r="E790" s="598"/>
      <c r="F790" s="597"/>
      <c r="G790" s="597"/>
      <c r="H790" s="597"/>
      <c r="I790" s="597"/>
      <c r="J790" s="597"/>
      <c r="K790" s="597"/>
      <c r="L790" s="597"/>
      <c r="M790" s="597"/>
      <c r="N790" s="597"/>
      <c r="O790" s="597"/>
      <c r="P790" s="597"/>
      <c r="Q790" s="597"/>
      <c r="R790" s="597"/>
      <c r="S790" s="597"/>
      <c r="T790" s="597"/>
      <c r="U790" s="597"/>
      <c r="V790" s="597"/>
      <c r="W790" s="597"/>
      <c r="X790" s="597"/>
      <c r="Y790" s="597"/>
      <c r="Z790" s="597"/>
      <c r="AA790" s="597"/>
    </row>
    <row r="791">
      <c r="A791" s="620"/>
      <c r="B791" s="620"/>
      <c r="C791" s="621"/>
      <c r="D791" s="597"/>
      <c r="E791" s="598"/>
      <c r="F791" s="597"/>
      <c r="G791" s="597"/>
      <c r="H791" s="597"/>
      <c r="I791" s="597"/>
      <c r="J791" s="597"/>
      <c r="K791" s="597"/>
      <c r="L791" s="597"/>
      <c r="M791" s="597"/>
      <c r="N791" s="597"/>
      <c r="O791" s="597"/>
      <c r="P791" s="597"/>
      <c r="Q791" s="597"/>
      <c r="R791" s="597"/>
      <c r="S791" s="597"/>
      <c r="T791" s="597"/>
      <c r="U791" s="597"/>
      <c r="V791" s="597"/>
      <c r="W791" s="597"/>
      <c r="X791" s="597"/>
      <c r="Y791" s="597"/>
      <c r="Z791" s="597"/>
      <c r="AA791" s="597"/>
    </row>
    <row r="792">
      <c r="A792" s="620"/>
      <c r="B792" s="620"/>
      <c r="C792" s="621"/>
      <c r="D792" s="597"/>
      <c r="E792" s="598"/>
      <c r="F792" s="597"/>
      <c r="G792" s="597"/>
      <c r="H792" s="597"/>
      <c r="I792" s="597"/>
      <c r="J792" s="597"/>
      <c r="K792" s="597"/>
      <c r="L792" s="597"/>
      <c r="M792" s="597"/>
      <c r="N792" s="597"/>
      <c r="O792" s="597"/>
      <c r="P792" s="597"/>
      <c r="Q792" s="597"/>
      <c r="R792" s="597"/>
      <c r="S792" s="597"/>
      <c r="T792" s="597"/>
      <c r="U792" s="597"/>
      <c r="V792" s="597"/>
      <c r="W792" s="597"/>
      <c r="X792" s="597"/>
      <c r="Y792" s="597"/>
      <c r="Z792" s="597"/>
      <c r="AA792" s="597"/>
    </row>
    <row r="793">
      <c r="A793" s="620"/>
      <c r="B793" s="620"/>
      <c r="C793" s="621"/>
      <c r="D793" s="597"/>
      <c r="E793" s="598"/>
      <c r="F793" s="597"/>
      <c r="G793" s="597"/>
      <c r="H793" s="597"/>
      <c r="I793" s="597"/>
      <c r="J793" s="597"/>
      <c r="K793" s="597"/>
      <c r="L793" s="597"/>
      <c r="M793" s="597"/>
      <c r="N793" s="597"/>
      <c r="O793" s="597"/>
      <c r="P793" s="597"/>
      <c r="Q793" s="597"/>
      <c r="R793" s="597"/>
      <c r="S793" s="597"/>
      <c r="T793" s="597"/>
      <c r="U793" s="597"/>
      <c r="V793" s="597"/>
      <c r="W793" s="597"/>
      <c r="X793" s="597"/>
      <c r="Y793" s="597"/>
      <c r="Z793" s="597"/>
      <c r="AA793" s="597"/>
    </row>
    <row r="794">
      <c r="A794" s="620"/>
      <c r="B794" s="620"/>
      <c r="C794" s="621"/>
      <c r="D794" s="597"/>
      <c r="E794" s="598"/>
      <c r="F794" s="597"/>
      <c r="G794" s="597"/>
      <c r="H794" s="597"/>
      <c r="I794" s="597"/>
      <c r="J794" s="597"/>
      <c r="K794" s="597"/>
      <c r="L794" s="597"/>
      <c r="M794" s="597"/>
      <c r="N794" s="597"/>
      <c r="O794" s="597"/>
      <c r="P794" s="597"/>
      <c r="Q794" s="597"/>
      <c r="R794" s="597"/>
      <c r="S794" s="597"/>
      <c r="T794" s="597"/>
      <c r="U794" s="597"/>
      <c r="V794" s="597"/>
      <c r="W794" s="597"/>
      <c r="X794" s="597"/>
      <c r="Y794" s="597"/>
      <c r="Z794" s="597"/>
      <c r="AA794" s="597"/>
    </row>
    <row r="795">
      <c r="A795" s="620"/>
      <c r="B795" s="620"/>
      <c r="C795" s="621"/>
      <c r="D795" s="597"/>
      <c r="E795" s="598"/>
      <c r="F795" s="597"/>
      <c r="G795" s="597"/>
      <c r="H795" s="597"/>
      <c r="I795" s="597"/>
      <c r="J795" s="597"/>
      <c r="K795" s="597"/>
      <c r="L795" s="597"/>
      <c r="M795" s="597"/>
      <c r="N795" s="597"/>
      <c r="O795" s="597"/>
      <c r="P795" s="597"/>
      <c r="Q795" s="597"/>
      <c r="R795" s="597"/>
      <c r="S795" s="597"/>
      <c r="T795" s="597"/>
      <c r="U795" s="597"/>
      <c r="V795" s="597"/>
      <c r="W795" s="597"/>
      <c r="X795" s="597"/>
      <c r="Y795" s="597"/>
      <c r="Z795" s="597"/>
      <c r="AA795" s="597"/>
    </row>
    <row r="796">
      <c r="A796" s="620"/>
      <c r="B796" s="620"/>
      <c r="C796" s="621"/>
      <c r="D796" s="597"/>
      <c r="E796" s="598"/>
      <c r="F796" s="597"/>
      <c r="G796" s="597"/>
      <c r="H796" s="597"/>
      <c r="I796" s="597"/>
      <c r="J796" s="597"/>
      <c r="K796" s="597"/>
      <c r="L796" s="597"/>
      <c r="M796" s="597"/>
      <c r="N796" s="597"/>
      <c r="O796" s="597"/>
      <c r="P796" s="597"/>
      <c r="Q796" s="597"/>
      <c r="R796" s="597"/>
      <c r="S796" s="597"/>
      <c r="T796" s="597"/>
      <c r="U796" s="597"/>
      <c r="V796" s="597"/>
      <c r="W796" s="597"/>
      <c r="X796" s="597"/>
      <c r="Y796" s="597"/>
      <c r="Z796" s="597"/>
      <c r="AA796" s="597"/>
    </row>
    <row r="797">
      <c r="A797" s="620"/>
      <c r="B797" s="620"/>
      <c r="C797" s="621"/>
      <c r="D797" s="597"/>
      <c r="E797" s="598"/>
      <c r="F797" s="597"/>
      <c r="G797" s="597"/>
      <c r="H797" s="597"/>
      <c r="I797" s="597"/>
      <c r="J797" s="597"/>
      <c r="K797" s="597"/>
      <c r="L797" s="597"/>
      <c r="M797" s="597"/>
      <c r="N797" s="597"/>
      <c r="O797" s="597"/>
      <c r="P797" s="597"/>
      <c r="Q797" s="597"/>
      <c r="R797" s="597"/>
      <c r="S797" s="597"/>
      <c r="T797" s="597"/>
      <c r="U797" s="597"/>
      <c r="V797" s="597"/>
      <c r="W797" s="597"/>
      <c r="X797" s="597"/>
      <c r="Y797" s="597"/>
      <c r="Z797" s="597"/>
      <c r="AA797" s="597"/>
    </row>
    <row r="798">
      <c r="A798" s="620"/>
      <c r="B798" s="620"/>
      <c r="C798" s="621"/>
      <c r="D798" s="597"/>
      <c r="E798" s="598"/>
      <c r="F798" s="597"/>
      <c r="G798" s="597"/>
      <c r="H798" s="597"/>
      <c r="I798" s="597"/>
      <c r="J798" s="597"/>
      <c r="K798" s="597"/>
      <c r="L798" s="597"/>
      <c r="M798" s="597"/>
      <c r="N798" s="597"/>
      <c r="O798" s="597"/>
      <c r="P798" s="597"/>
      <c r="Q798" s="597"/>
      <c r="R798" s="597"/>
      <c r="S798" s="597"/>
      <c r="T798" s="597"/>
      <c r="U798" s="597"/>
      <c r="V798" s="597"/>
      <c r="W798" s="597"/>
      <c r="X798" s="597"/>
      <c r="Y798" s="597"/>
      <c r="Z798" s="597"/>
      <c r="AA798" s="597"/>
    </row>
    <row r="799">
      <c r="A799" s="620"/>
      <c r="B799" s="620"/>
      <c r="C799" s="621"/>
      <c r="D799" s="597"/>
      <c r="E799" s="598"/>
      <c r="F799" s="597"/>
      <c r="G799" s="597"/>
      <c r="H799" s="597"/>
      <c r="I799" s="597"/>
      <c r="J799" s="597"/>
      <c r="K799" s="597"/>
      <c r="L799" s="597"/>
      <c r="M799" s="597"/>
      <c r="N799" s="597"/>
      <c r="O799" s="597"/>
      <c r="P799" s="597"/>
      <c r="Q799" s="597"/>
      <c r="R799" s="597"/>
      <c r="S799" s="597"/>
      <c r="T799" s="597"/>
      <c r="U799" s="597"/>
      <c r="V799" s="597"/>
      <c r="W799" s="597"/>
      <c r="X799" s="597"/>
      <c r="Y799" s="597"/>
      <c r="Z799" s="597"/>
      <c r="AA799" s="597"/>
    </row>
    <row r="800">
      <c r="A800" s="620"/>
      <c r="B800" s="620"/>
      <c r="C800" s="621"/>
      <c r="D800" s="597"/>
      <c r="E800" s="598"/>
      <c r="F800" s="597"/>
      <c r="G800" s="597"/>
      <c r="H800" s="597"/>
      <c r="I800" s="597"/>
      <c r="J800" s="597"/>
      <c r="K800" s="597"/>
      <c r="L800" s="597"/>
      <c r="M800" s="597"/>
      <c r="N800" s="597"/>
      <c r="O800" s="597"/>
      <c r="P800" s="597"/>
      <c r="Q800" s="597"/>
      <c r="R800" s="597"/>
      <c r="S800" s="597"/>
      <c r="T800" s="597"/>
      <c r="U800" s="597"/>
      <c r="V800" s="597"/>
      <c r="W800" s="597"/>
      <c r="X800" s="597"/>
      <c r="Y800" s="597"/>
      <c r="Z800" s="597"/>
      <c r="AA800" s="597"/>
    </row>
    <row r="801">
      <c r="A801" s="620"/>
      <c r="B801" s="620"/>
      <c r="C801" s="621"/>
      <c r="D801" s="597"/>
      <c r="E801" s="598"/>
      <c r="F801" s="597"/>
      <c r="G801" s="597"/>
      <c r="H801" s="597"/>
      <c r="I801" s="597"/>
      <c r="J801" s="597"/>
      <c r="K801" s="597"/>
      <c r="L801" s="597"/>
      <c r="M801" s="597"/>
      <c r="N801" s="597"/>
      <c r="O801" s="597"/>
      <c r="P801" s="597"/>
      <c r="Q801" s="597"/>
      <c r="R801" s="597"/>
      <c r="S801" s="597"/>
      <c r="T801" s="597"/>
      <c r="U801" s="597"/>
      <c r="V801" s="597"/>
      <c r="W801" s="597"/>
      <c r="X801" s="597"/>
      <c r="Y801" s="597"/>
      <c r="Z801" s="597"/>
      <c r="AA801" s="597"/>
    </row>
    <row r="802">
      <c r="A802" s="620"/>
      <c r="B802" s="620"/>
      <c r="C802" s="621"/>
      <c r="D802" s="597"/>
      <c r="E802" s="598"/>
      <c r="F802" s="597"/>
      <c r="G802" s="597"/>
      <c r="H802" s="597"/>
      <c r="I802" s="597"/>
      <c r="J802" s="597"/>
      <c r="K802" s="597"/>
      <c r="L802" s="597"/>
      <c r="M802" s="597"/>
      <c r="N802" s="597"/>
      <c r="O802" s="597"/>
      <c r="P802" s="597"/>
      <c r="Q802" s="597"/>
      <c r="R802" s="597"/>
      <c r="S802" s="597"/>
      <c r="T802" s="597"/>
      <c r="U802" s="597"/>
      <c r="V802" s="597"/>
      <c r="W802" s="597"/>
      <c r="X802" s="597"/>
      <c r="Y802" s="597"/>
      <c r="Z802" s="597"/>
      <c r="AA802" s="597"/>
    </row>
    <row r="803">
      <c r="A803" s="620"/>
      <c r="B803" s="620"/>
      <c r="C803" s="621"/>
      <c r="D803" s="597"/>
      <c r="E803" s="598"/>
      <c r="F803" s="597"/>
      <c r="G803" s="597"/>
      <c r="H803" s="597"/>
      <c r="I803" s="597"/>
      <c r="J803" s="597"/>
      <c r="K803" s="597"/>
      <c r="L803" s="597"/>
      <c r="M803" s="597"/>
      <c r="N803" s="597"/>
      <c r="O803" s="597"/>
      <c r="P803" s="597"/>
      <c r="Q803" s="597"/>
      <c r="R803" s="597"/>
      <c r="S803" s="597"/>
      <c r="T803" s="597"/>
      <c r="U803" s="597"/>
      <c r="V803" s="597"/>
      <c r="W803" s="597"/>
      <c r="X803" s="597"/>
      <c r="Y803" s="597"/>
      <c r="Z803" s="597"/>
      <c r="AA803" s="597"/>
    </row>
    <row r="804">
      <c r="A804" s="620"/>
      <c r="B804" s="620"/>
      <c r="C804" s="621"/>
      <c r="D804" s="597"/>
      <c r="E804" s="598"/>
      <c r="F804" s="597"/>
      <c r="G804" s="597"/>
      <c r="H804" s="597"/>
      <c r="I804" s="597"/>
      <c r="J804" s="597"/>
      <c r="K804" s="597"/>
      <c r="L804" s="597"/>
      <c r="M804" s="597"/>
      <c r="N804" s="597"/>
      <c r="O804" s="597"/>
      <c r="P804" s="597"/>
      <c r="Q804" s="597"/>
      <c r="R804" s="597"/>
      <c r="S804" s="597"/>
      <c r="T804" s="597"/>
      <c r="U804" s="597"/>
      <c r="V804" s="597"/>
      <c r="W804" s="597"/>
      <c r="X804" s="597"/>
      <c r="Y804" s="597"/>
      <c r="Z804" s="597"/>
      <c r="AA804" s="597"/>
    </row>
    <row r="805">
      <c r="A805" s="620"/>
      <c r="B805" s="620"/>
      <c r="C805" s="621"/>
      <c r="D805" s="597"/>
      <c r="E805" s="598"/>
      <c r="F805" s="597"/>
      <c r="G805" s="597"/>
      <c r="H805" s="597"/>
      <c r="I805" s="597"/>
      <c r="J805" s="597"/>
      <c r="K805" s="597"/>
      <c r="L805" s="597"/>
      <c r="M805" s="597"/>
      <c r="N805" s="597"/>
      <c r="O805" s="597"/>
      <c r="P805" s="597"/>
      <c r="Q805" s="597"/>
      <c r="R805" s="597"/>
      <c r="S805" s="597"/>
      <c r="T805" s="597"/>
      <c r="U805" s="597"/>
      <c r="V805" s="597"/>
      <c r="W805" s="597"/>
      <c r="X805" s="597"/>
      <c r="Y805" s="597"/>
      <c r="Z805" s="597"/>
      <c r="AA805" s="597"/>
    </row>
    <row r="806">
      <c r="A806" s="620"/>
      <c r="B806" s="620"/>
      <c r="C806" s="621"/>
      <c r="D806" s="597"/>
      <c r="E806" s="598"/>
      <c r="F806" s="597"/>
      <c r="G806" s="597"/>
      <c r="H806" s="597"/>
      <c r="I806" s="597"/>
      <c r="J806" s="597"/>
      <c r="K806" s="597"/>
      <c r="L806" s="597"/>
      <c r="M806" s="597"/>
      <c r="N806" s="597"/>
      <c r="O806" s="597"/>
      <c r="P806" s="597"/>
      <c r="Q806" s="597"/>
      <c r="R806" s="597"/>
      <c r="S806" s="597"/>
      <c r="T806" s="597"/>
      <c r="U806" s="597"/>
      <c r="V806" s="597"/>
      <c r="W806" s="597"/>
      <c r="X806" s="597"/>
      <c r="Y806" s="597"/>
      <c r="Z806" s="597"/>
      <c r="AA806" s="597"/>
    </row>
    <row r="807">
      <c r="A807" s="620"/>
      <c r="B807" s="620"/>
      <c r="C807" s="621"/>
      <c r="D807" s="597"/>
      <c r="E807" s="598"/>
      <c r="F807" s="597"/>
      <c r="G807" s="597"/>
      <c r="H807" s="597"/>
      <c r="I807" s="597"/>
      <c r="J807" s="597"/>
      <c r="K807" s="597"/>
      <c r="L807" s="597"/>
      <c r="M807" s="597"/>
      <c r="N807" s="597"/>
      <c r="O807" s="597"/>
      <c r="P807" s="597"/>
      <c r="Q807" s="597"/>
      <c r="R807" s="597"/>
      <c r="S807" s="597"/>
      <c r="T807" s="597"/>
      <c r="U807" s="597"/>
      <c r="V807" s="597"/>
      <c r="W807" s="597"/>
      <c r="X807" s="597"/>
      <c r="Y807" s="597"/>
      <c r="Z807" s="597"/>
      <c r="AA807" s="597"/>
    </row>
    <row r="808">
      <c r="A808" s="620"/>
      <c r="B808" s="620"/>
      <c r="C808" s="621"/>
      <c r="D808" s="597"/>
      <c r="E808" s="598"/>
      <c r="F808" s="597"/>
      <c r="G808" s="597"/>
      <c r="H808" s="597"/>
      <c r="I808" s="597"/>
      <c r="J808" s="597"/>
      <c r="K808" s="597"/>
      <c r="L808" s="597"/>
      <c r="M808" s="597"/>
      <c r="N808" s="597"/>
      <c r="O808" s="597"/>
      <c r="P808" s="597"/>
      <c r="Q808" s="597"/>
      <c r="R808" s="597"/>
      <c r="S808" s="597"/>
      <c r="T808" s="597"/>
      <c r="U808" s="597"/>
      <c r="V808" s="597"/>
      <c r="W808" s="597"/>
      <c r="X808" s="597"/>
      <c r="Y808" s="597"/>
      <c r="Z808" s="597"/>
      <c r="AA808" s="597"/>
    </row>
    <row r="809">
      <c r="A809" s="620"/>
      <c r="B809" s="620"/>
      <c r="C809" s="621"/>
      <c r="D809" s="597"/>
      <c r="E809" s="598"/>
      <c r="F809" s="597"/>
      <c r="G809" s="597"/>
      <c r="H809" s="597"/>
      <c r="I809" s="597"/>
      <c r="J809" s="597"/>
      <c r="K809" s="597"/>
      <c r="L809" s="597"/>
      <c r="M809" s="597"/>
      <c r="N809" s="597"/>
      <c r="O809" s="597"/>
      <c r="P809" s="597"/>
      <c r="Q809" s="597"/>
      <c r="R809" s="597"/>
      <c r="S809" s="597"/>
      <c r="T809" s="597"/>
      <c r="U809" s="597"/>
      <c r="V809" s="597"/>
      <c r="W809" s="597"/>
      <c r="X809" s="597"/>
      <c r="Y809" s="597"/>
      <c r="Z809" s="597"/>
      <c r="AA809" s="597"/>
    </row>
    <row r="810">
      <c r="A810" s="620"/>
      <c r="B810" s="620"/>
      <c r="C810" s="621"/>
      <c r="D810" s="597"/>
      <c r="E810" s="598"/>
      <c r="F810" s="597"/>
      <c r="G810" s="597"/>
      <c r="H810" s="597"/>
      <c r="I810" s="597"/>
      <c r="J810" s="597"/>
      <c r="K810" s="597"/>
      <c r="L810" s="597"/>
      <c r="M810" s="597"/>
      <c r="N810" s="597"/>
      <c r="O810" s="597"/>
      <c r="P810" s="597"/>
      <c r="Q810" s="597"/>
      <c r="R810" s="597"/>
      <c r="S810" s="597"/>
      <c r="T810" s="597"/>
      <c r="U810" s="597"/>
      <c r="V810" s="597"/>
      <c r="W810" s="597"/>
      <c r="X810" s="597"/>
      <c r="Y810" s="597"/>
      <c r="Z810" s="597"/>
      <c r="AA810" s="597"/>
    </row>
    <row r="811">
      <c r="A811" s="620"/>
      <c r="B811" s="620"/>
      <c r="C811" s="621"/>
      <c r="D811" s="597"/>
      <c r="E811" s="598"/>
      <c r="F811" s="597"/>
      <c r="G811" s="597"/>
      <c r="H811" s="597"/>
      <c r="I811" s="597"/>
      <c r="J811" s="597"/>
      <c r="K811" s="597"/>
      <c r="L811" s="597"/>
      <c r="M811" s="597"/>
      <c r="N811" s="597"/>
      <c r="O811" s="597"/>
      <c r="P811" s="597"/>
      <c r="Q811" s="597"/>
      <c r="R811" s="597"/>
      <c r="S811" s="597"/>
      <c r="T811" s="597"/>
      <c r="U811" s="597"/>
      <c r="V811" s="597"/>
      <c r="W811" s="597"/>
      <c r="X811" s="597"/>
      <c r="Y811" s="597"/>
      <c r="Z811" s="597"/>
      <c r="AA811" s="597"/>
    </row>
    <row r="812">
      <c r="A812" s="620"/>
      <c r="B812" s="620"/>
      <c r="C812" s="621"/>
      <c r="D812" s="597"/>
      <c r="E812" s="598"/>
      <c r="F812" s="597"/>
      <c r="G812" s="597"/>
      <c r="H812" s="597"/>
      <c r="I812" s="597"/>
      <c r="J812" s="597"/>
      <c r="K812" s="597"/>
      <c r="L812" s="597"/>
      <c r="M812" s="597"/>
      <c r="N812" s="597"/>
      <c r="O812" s="597"/>
      <c r="P812" s="597"/>
      <c r="Q812" s="597"/>
      <c r="R812" s="597"/>
      <c r="S812" s="597"/>
      <c r="T812" s="597"/>
      <c r="U812" s="597"/>
      <c r="V812" s="597"/>
      <c r="W812" s="597"/>
      <c r="X812" s="597"/>
      <c r="Y812" s="597"/>
      <c r="Z812" s="597"/>
      <c r="AA812" s="597"/>
    </row>
    <row r="813">
      <c r="A813" s="620"/>
      <c r="B813" s="620"/>
      <c r="C813" s="621"/>
      <c r="D813" s="597"/>
      <c r="E813" s="598"/>
      <c r="F813" s="597"/>
      <c r="G813" s="597"/>
      <c r="H813" s="597"/>
      <c r="I813" s="597"/>
      <c r="J813" s="597"/>
      <c r="K813" s="597"/>
      <c r="L813" s="597"/>
      <c r="M813" s="597"/>
      <c r="N813" s="597"/>
      <c r="O813" s="597"/>
      <c r="P813" s="597"/>
      <c r="Q813" s="597"/>
      <c r="R813" s="597"/>
      <c r="S813" s="597"/>
      <c r="T813" s="597"/>
      <c r="U813" s="597"/>
      <c r="V813" s="597"/>
      <c r="W813" s="597"/>
      <c r="X813" s="597"/>
      <c r="Y813" s="597"/>
      <c r="Z813" s="597"/>
      <c r="AA813" s="597"/>
    </row>
    <row r="814">
      <c r="A814" s="620"/>
      <c r="B814" s="620"/>
      <c r="C814" s="621"/>
      <c r="D814" s="597"/>
      <c r="E814" s="598"/>
      <c r="F814" s="597"/>
      <c r="G814" s="597"/>
      <c r="H814" s="597"/>
      <c r="I814" s="597"/>
      <c r="J814" s="597"/>
      <c r="K814" s="597"/>
      <c r="L814" s="597"/>
      <c r="M814" s="597"/>
      <c r="N814" s="597"/>
      <c r="O814" s="597"/>
      <c r="P814" s="597"/>
      <c r="Q814" s="597"/>
      <c r="R814" s="597"/>
      <c r="S814" s="597"/>
      <c r="T814" s="597"/>
      <c r="U814" s="597"/>
      <c r="V814" s="597"/>
      <c r="W814" s="597"/>
      <c r="X814" s="597"/>
      <c r="Y814" s="597"/>
      <c r="Z814" s="597"/>
      <c r="AA814" s="597"/>
    </row>
    <row r="815">
      <c r="A815" s="620"/>
      <c r="B815" s="620"/>
      <c r="C815" s="621"/>
      <c r="D815" s="597"/>
      <c r="E815" s="598"/>
      <c r="F815" s="597"/>
      <c r="G815" s="597"/>
      <c r="H815" s="597"/>
      <c r="I815" s="597"/>
      <c r="J815" s="597"/>
      <c r="K815" s="597"/>
      <c r="L815" s="597"/>
      <c r="M815" s="597"/>
      <c r="N815" s="597"/>
      <c r="O815" s="597"/>
      <c r="P815" s="597"/>
      <c r="Q815" s="597"/>
      <c r="R815" s="597"/>
      <c r="S815" s="597"/>
      <c r="T815" s="597"/>
      <c r="U815" s="597"/>
      <c r="V815" s="597"/>
      <c r="W815" s="597"/>
      <c r="X815" s="597"/>
      <c r="Y815" s="597"/>
      <c r="Z815" s="597"/>
      <c r="AA815" s="597"/>
    </row>
    <row r="816">
      <c r="A816" s="620"/>
      <c r="B816" s="620"/>
      <c r="C816" s="621"/>
      <c r="D816" s="597"/>
      <c r="E816" s="598"/>
      <c r="F816" s="597"/>
      <c r="G816" s="597"/>
      <c r="H816" s="597"/>
      <c r="I816" s="597"/>
      <c r="J816" s="597"/>
      <c r="K816" s="597"/>
      <c r="L816" s="597"/>
      <c r="M816" s="597"/>
      <c r="N816" s="597"/>
      <c r="O816" s="597"/>
      <c r="P816" s="597"/>
      <c r="Q816" s="597"/>
      <c r="R816" s="597"/>
      <c r="S816" s="597"/>
      <c r="T816" s="597"/>
      <c r="U816" s="597"/>
      <c r="V816" s="597"/>
      <c r="W816" s="597"/>
      <c r="X816" s="597"/>
      <c r="Y816" s="597"/>
      <c r="Z816" s="597"/>
      <c r="AA816" s="597"/>
    </row>
    <row r="817">
      <c r="A817" s="620"/>
      <c r="B817" s="620"/>
      <c r="C817" s="621"/>
      <c r="D817" s="597"/>
      <c r="E817" s="598"/>
      <c r="F817" s="597"/>
      <c r="G817" s="597"/>
      <c r="H817" s="597"/>
      <c r="I817" s="597"/>
      <c r="J817" s="597"/>
      <c r="K817" s="597"/>
      <c r="L817" s="597"/>
      <c r="M817" s="597"/>
      <c r="N817" s="597"/>
      <c r="O817" s="597"/>
      <c r="P817" s="597"/>
      <c r="Q817" s="597"/>
      <c r="R817" s="597"/>
      <c r="S817" s="597"/>
      <c r="T817" s="597"/>
      <c r="U817" s="597"/>
      <c r="V817" s="597"/>
      <c r="W817" s="597"/>
      <c r="X817" s="597"/>
      <c r="Y817" s="597"/>
      <c r="Z817" s="597"/>
      <c r="AA817" s="597"/>
    </row>
    <row r="818">
      <c r="A818" s="620"/>
      <c r="B818" s="620"/>
      <c r="C818" s="621"/>
      <c r="D818" s="597"/>
      <c r="E818" s="598"/>
      <c r="F818" s="597"/>
      <c r="G818" s="597"/>
      <c r="H818" s="597"/>
      <c r="I818" s="597"/>
      <c r="J818" s="597"/>
      <c r="K818" s="597"/>
      <c r="L818" s="597"/>
      <c r="M818" s="597"/>
      <c r="N818" s="597"/>
      <c r="O818" s="597"/>
      <c r="P818" s="597"/>
      <c r="Q818" s="597"/>
      <c r="R818" s="597"/>
      <c r="S818" s="597"/>
      <c r="T818" s="597"/>
      <c r="U818" s="597"/>
      <c r="V818" s="597"/>
      <c r="W818" s="597"/>
      <c r="X818" s="597"/>
      <c r="Y818" s="597"/>
      <c r="Z818" s="597"/>
      <c r="AA818" s="597"/>
    </row>
    <row r="819">
      <c r="A819" s="620"/>
      <c r="B819" s="620"/>
      <c r="C819" s="621"/>
      <c r="D819" s="597"/>
      <c r="E819" s="598"/>
      <c r="F819" s="597"/>
      <c r="G819" s="597"/>
      <c r="H819" s="597"/>
      <c r="I819" s="597"/>
      <c r="J819" s="597"/>
      <c r="K819" s="597"/>
      <c r="L819" s="597"/>
      <c r="M819" s="597"/>
      <c r="N819" s="597"/>
      <c r="O819" s="597"/>
      <c r="P819" s="597"/>
      <c r="Q819" s="597"/>
      <c r="R819" s="597"/>
      <c r="S819" s="597"/>
      <c r="T819" s="597"/>
      <c r="U819" s="597"/>
      <c r="V819" s="597"/>
      <c r="W819" s="597"/>
      <c r="X819" s="597"/>
      <c r="Y819" s="597"/>
      <c r="Z819" s="597"/>
      <c r="AA819" s="597"/>
    </row>
    <row r="820">
      <c r="A820" s="620"/>
      <c r="B820" s="620"/>
      <c r="C820" s="621"/>
      <c r="D820" s="597"/>
      <c r="E820" s="598"/>
      <c r="F820" s="597"/>
      <c r="G820" s="597"/>
      <c r="H820" s="597"/>
      <c r="I820" s="597"/>
      <c r="J820" s="597"/>
      <c r="K820" s="597"/>
      <c r="L820" s="597"/>
      <c r="M820" s="597"/>
      <c r="N820" s="597"/>
      <c r="O820" s="597"/>
      <c r="P820" s="597"/>
      <c r="Q820" s="597"/>
      <c r="R820" s="597"/>
      <c r="S820" s="597"/>
      <c r="T820" s="597"/>
      <c r="U820" s="597"/>
      <c r="V820" s="597"/>
      <c r="W820" s="597"/>
      <c r="X820" s="597"/>
      <c r="Y820" s="597"/>
      <c r="Z820" s="597"/>
      <c r="AA820" s="597"/>
    </row>
    <row r="821">
      <c r="A821" s="620"/>
      <c r="B821" s="620"/>
      <c r="C821" s="621"/>
      <c r="D821" s="597"/>
      <c r="E821" s="598"/>
      <c r="F821" s="597"/>
      <c r="G821" s="597"/>
      <c r="H821" s="597"/>
      <c r="I821" s="597"/>
      <c r="J821" s="597"/>
      <c r="K821" s="597"/>
      <c r="L821" s="597"/>
      <c r="M821" s="597"/>
      <c r="N821" s="597"/>
      <c r="O821" s="597"/>
      <c r="P821" s="597"/>
      <c r="Q821" s="597"/>
      <c r="R821" s="597"/>
      <c r="S821" s="597"/>
      <c r="T821" s="597"/>
      <c r="U821" s="597"/>
      <c r="V821" s="597"/>
      <c r="W821" s="597"/>
      <c r="X821" s="597"/>
      <c r="Y821" s="597"/>
      <c r="Z821" s="597"/>
      <c r="AA821" s="597"/>
    </row>
    <row r="822">
      <c r="A822" s="620"/>
      <c r="B822" s="620"/>
      <c r="C822" s="621"/>
      <c r="D822" s="597"/>
      <c r="E822" s="598"/>
      <c r="F822" s="597"/>
      <c r="G822" s="597"/>
      <c r="H822" s="597"/>
      <c r="I822" s="597"/>
      <c r="J822" s="597"/>
      <c r="K822" s="597"/>
      <c r="L822" s="597"/>
      <c r="M822" s="597"/>
      <c r="N822" s="597"/>
      <c r="O822" s="597"/>
      <c r="P822" s="597"/>
      <c r="Q822" s="597"/>
      <c r="R822" s="597"/>
      <c r="S822" s="597"/>
      <c r="T822" s="597"/>
      <c r="U822" s="597"/>
      <c r="V822" s="597"/>
      <c r="W822" s="597"/>
      <c r="X822" s="597"/>
      <c r="Y822" s="597"/>
      <c r="Z822" s="597"/>
      <c r="AA822" s="597"/>
    </row>
    <row r="823">
      <c r="A823" s="620"/>
      <c r="B823" s="620"/>
      <c r="C823" s="621"/>
      <c r="D823" s="597"/>
      <c r="E823" s="598"/>
      <c r="F823" s="597"/>
      <c r="G823" s="597"/>
      <c r="H823" s="597"/>
      <c r="I823" s="597"/>
      <c r="J823" s="597"/>
      <c r="K823" s="597"/>
      <c r="L823" s="597"/>
      <c r="M823" s="597"/>
      <c r="N823" s="597"/>
      <c r="O823" s="597"/>
      <c r="P823" s="597"/>
      <c r="Q823" s="597"/>
      <c r="R823" s="597"/>
      <c r="S823" s="597"/>
      <c r="T823" s="597"/>
      <c r="U823" s="597"/>
      <c r="V823" s="597"/>
      <c r="W823" s="597"/>
      <c r="X823" s="597"/>
      <c r="Y823" s="597"/>
      <c r="Z823" s="597"/>
      <c r="AA823" s="597"/>
    </row>
    <row r="824">
      <c r="A824" s="620"/>
      <c r="B824" s="620"/>
      <c r="C824" s="621"/>
      <c r="D824" s="597"/>
      <c r="E824" s="598"/>
      <c r="F824" s="597"/>
      <c r="G824" s="597"/>
      <c r="H824" s="597"/>
      <c r="I824" s="597"/>
      <c r="J824" s="597"/>
      <c r="K824" s="597"/>
      <c r="L824" s="597"/>
      <c r="M824" s="597"/>
      <c r="N824" s="597"/>
      <c r="O824" s="597"/>
      <c r="P824" s="597"/>
      <c r="Q824" s="597"/>
      <c r="R824" s="597"/>
      <c r="S824" s="597"/>
      <c r="T824" s="597"/>
      <c r="U824" s="597"/>
      <c r="V824" s="597"/>
      <c r="W824" s="597"/>
      <c r="X824" s="597"/>
      <c r="Y824" s="597"/>
      <c r="Z824" s="597"/>
      <c r="AA824" s="597"/>
    </row>
    <row r="825">
      <c r="A825" s="620"/>
      <c r="B825" s="620"/>
      <c r="C825" s="621"/>
      <c r="D825" s="597"/>
      <c r="E825" s="598"/>
      <c r="F825" s="597"/>
      <c r="G825" s="597"/>
      <c r="H825" s="597"/>
      <c r="I825" s="597"/>
      <c r="J825" s="597"/>
      <c r="K825" s="597"/>
      <c r="L825" s="597"/>
      <c r="M825" s="597"/>
      <c r="N825" s="597"/>
      <c r="O825" s="597"/>
      <c r="P825" s="597"/>
      <c r="Q825" s="597"/>
      <c r="R825" s="597"/>
      <c r="S825" s="597"/>
      <c r="T825" s="597"/>
      <c r="U825" s="597"/>
      <c r="V825" s="597"/>
      <c r="W825" s="597"/>
      <c r="X825" s="597"/>
      <c r="Y825" s="597"/>
      <c r="Z825" s="597"/>
      <c r="AA825" s="597"/>
    </row>
    <row r="826">
      <c r="A826" s="620"/>
      <c r="B826" s="620"/>
      <c r="C826" s="621"/>
      <c r="D826" s="597"/>
      <c r="E826" s="598"/>
      <c r="F826" s="597"/>
      <c r="G826" s="597"/>
      <c r="H826" s="597"/>
      <c r="I826" s="597"/>
      <c r="J826" s="597"/>
      <c r="K826" s="597"/>
      <c r="L826" s="597"/>
      <c r="M826" s="597"/>
      <c r="N826" s="597"/>
      <c r="O826" s="597"/>
      <c r="P826" s="597"/>
      <c r="Q826" s="597"/>
      <c r="R826" s="597"/>
      <c r="S826" s="597"/>
      <c r="T826" s="597"/>
      <c r="U826" s="597"/>
      <c r="V826" s="597"/>
      <c r="W826" s="597"/>
      <c r="X826" s="597"/>
      <c r="Y826" s="597"/>
      <c r="Z826" s="597"/>
      <c r="AA826" s="597"/>
    </row>
    <row r="827">
      <c r="A827" s="620"/>
      <c r="B827" s="620"/>
      <c r="C827" s="621"/>
      <c r="D827" s="597"/>
      <c r="E827" s="598"/>
      <c r="F827" s="597"/>
      <c r="G827" s="597"/>
      <c r="H827" s="597"/>
      <c r="I827" s="597"/>
      <c r="J827" s="597"/>
      <c r="K827" s="597"/>
      <c r="L827" s="597"/>
      <c r="M827" s="597"/>
      <c r="N827" s="597"/>
      <c r="O827" s="597"/>
      <c r="P827" s="597"/>
      <c r="Q827" s="597"/>
      <c r="R827" s="597"/>
      <c r="S827" s="597"/>
      <c r="T827" s="597"/>
      <c r="U827" s="597"/>
      <c r="V827" s="597"/>
      <c r="W827" s="597"/>
      <c r="X827" s="597"/>
      <c r="Y827" s="597"/>
      <c r="Z827" s="597"/>
      <c r="AA827" s="597"/>
    </row>
    <row r="828">
      <c r="A828" s="620"/>
      <c r="B828" s="620"/>
      <c r="C828" s="621"/>
      <c r="D828" s="597"/>
      <c r="E828" s="598"/>
      <c r="F828" s="597"/>
      <c r="G828" s="597"/>
      <c r="H828" s="597"/>
      <c r="I828" s="597"/>
      <c r="J828" s="597"/>
      <c r="K828" s="597"/>
      <c r="L828" s="597"/>
      <c r="M828" s="597"/>
      <c r="N828" s="597"/>
      <c r="O828" s="597"/>
      <c r="P828" s="597"/>
      <c r="Q828" s="597"/>
      <c r="R828" s="597"/>
      <c r="S828" s="597"/>
      <c r="T828" s="597"/>
      <c r="U828" s="597"/>
      <c r="V828" s="597"/>
      <c r="W828" s="597"/>
      <c r="X828" s="597"/>
      <c r="Y828" s="597"/>
      <c r="Z828" s="597"/>
      <c r="AA828" s="597"/>
    </row>
    <row r="829">
      <c r="A829" s="620"/>
      <c r="B829" s="620"/>
      <c r="C829" s="621"/>
      <c r="D829" s="597"/>
      <c r="E829" s="598"/>
      <c r="F829" s="597"/>
      <c r="G829" s="597"/>
      <c r="H829" s="597"/>
      <c r="I829" s="597"/>
      <c r="J829" s="597"/>
      <c r="K829" s="597"/>
      <c r="L829" s="597"/>
      <c r="M829" s="597"/>
      <c r="N829" s="597"/>
      <c r="O829" s="597"/>
      <c r="P829" s="597"/>
      <c r="Q829" s="597"/>
      <c r="R829" s="597"/>
      <c r="S829" s="597"/>
      <c r="T829" s="597"/>
      <c r="U829" s="597"/>
      <c r="V829" s="597"/>
      <c r="W829" s="597"/>
      <c r="X829" s="597"/>
      <c r="Y829" s="597"/>
      <c r="Z829" s="597"/>
      <c r="AA829" s="597"/>
    </row>
    <row r="830">
      <c r="A830" s="620"/>
      <c r="B830" s="620"/>
      <c r="C830" s="621"/>
      <c r="D830" s="597"/>
      <c r="E830" s="598"/>
      <c r="F830" s="597"/>
      <c r="G830" s="597"/>
      <c r="H830" s="597"/>
      <c r="I830" s="597"/>
      <c r="J830" s="597"/>
      <c r="K830" s="597"/>
      <c r="L830" s="597"/>
      <c r="M830" s="597"/>
      <c r="N830" s="597"/>
      <c r="O830" s="597"/>
      <c r="P830" s="597"/>
      <c r="Q830" s="597"/>
      <c r="R830" s="597"/>
      <c r="S830" s="597"/>
      <c r="T830" s="597"/>
      <c r="U830" s="597"/>
      <c r="V830" s="597"/>
      <c r="W830" s="597"/>
      <c r="X830" s="597"/>
      <c r="Y830" s="597"/>
      <c r="Z830" s="597"/>
      <c r="AA830" s="597"/>
    </row>
    <row r="831">
      <c r="A831" s="620"/>
      <c r="B831" s="620"/>
      <c r="C831" s="621"/>
      <c r="D831" s="597"/>
      <c r="E831" s="598"/>
      <c r="F831" s="597"/>
      <c r="G831" s="597"/>
      <c r="H831" s="597"/>
      <c r="I831" s="597"/>
      <c r="J831" s="597"/>
      <c r="K831" s="597"/>
      <c r="L831" s="597"/>
      <c r="M831" s="597"/>
      <c r="N831" s="597"/>
      <c r="O831" s="597"/>
      <c r="P831" s="597"/>
      <c r="Q831" s="597"/>
      <c r="R831" s="597"/>
      <c r="S831" s="597"/>
      <c r="T831" s="597"/>
      <c r="U831" s="597"/>
      <c r="V831" s="597"/>
      <c r="W831" s="597"/>
      <c r="X831" s="597"/>
      <c r="Y831" s="597"/>
      <c r="Z831" s="597"/>
      <c r="AA831" s="597"/>
    </row>
    <row r="832">
      <c r="A832" s="620"/>
      <c r="B832" s="620"/>
      <c r="C832" s="621"/>
      <c r="D832" s="597"/>
      <c r="E832" s="598"/>
      <c r="F832" s="597"/>
      <c r="G832" s="597"/>
      <c r="H832" s="597"/>
      <c r="I832" s="597"/>
      <c r="J832" s="597"/>
      <c r="K832" s="597"/>
      <c r="L832" s="597"/>
      <c r="M832" s="597"/>
      <c r="N832" s="597"/>
      <c r="O832" s="597"/>
      <c r="P832" s="597"/>
      <c r="Q832" s="597"/>
      <c r="R832" s="597"/>
      <c r="S832" s="597"/>
      <c r="T832" s="597"/>
      <c r="U832" s="597"/>
      <c r="V832" s="597"/>
      <c r="W832" s="597"/>
      <c r="X832" s="597"/>
      <c r="Y832" s="597"/>
      <c r="Z832" s="597"/>
      <c r="AA832" s="597"/>
    </row>
    <row r="833">
      <c r="A833" s="620"/>
      <c r="B833" s="620"/>
      <c r="C833" s="621"/>
      <c r="D833" s="597"/>
      <c r="E833" s="598"/>
      <c r="F833" s="597"/>
      <c r="G833" s="597"/>
      <c r="H833" s="597"/>
      <c r="I833" s="597"/>
      <c r="J833" s="597"/>
      <c r="K833" s="597"/>
      <c r="L833" s="597"/>
      <c r="M833" s="597"/>
      <c r="N833" s="597"/>
      <c r="O833" s="597"/>
      <c r="P833" s="597"/>
      <c r="Q833" s="597"/>
      <c r="R833" s="597"/>
      <c r="S833" s="597"/>
      <c r="T833" s="597"/>
      <c r="U833" s="597"/>
      <c r="V833" s="597"/>
      <c r="W833" s="597"/>
      <c r="X833" s="597"/>
      <c r="Y833" s="597"/>
      <c r="Z833" s="597"/>
      <c r="AA833" s="597"/>
    </row>
    <row r="834">
      <c r="A834" s="620"/>
      <c r="B834" s="620"/>
      <c r="C834" s="621"/>
      <c r="D834" s="597"/>
      <c r="E834" s="598"/>
      <c r="F834" s="597"/>
      <c r="G834" s="597"/>
      <c r="H834" s="597"/>
      <c r="I834" s="597"/>
      <c r="J834" s="597"/>
      <c r="K834" s="597"/>
      <c r="L834" s="597"/>
      <c r="M834" s="597"/>
      <c r="N834" s="597"/>
      <c r="O834" s="597"/>
      <c r="P834" s="597"/>
      <c r="Q834" s="597"/>
      <c r="R834" s="597"/>
      <c r="S834" s="597"/>
      <c r="T834" s="597"/>
      <c r="U834" s="597"/>
      <c r="V834" s="597"/>
      <c r="W834" s="597"/>
      <c r="X834" s="597"/>
      <c r="Y834" s="597"/>
      <c r="Z834" s="597"/>
      <c r="AA834" s="597"/>
    </row>
    <row r="835">
      <c r="A835" s="620"/>
      <c r="B835" s="620"/>
      <c r="C835" s="621"/>
      <c r="D835" s="597"/>
      <c r="E835" s="598"/>
      <c r="F835" s="597"/>
      <c r="G835" s="597"/>
      <c r="H835" s="597"/>
      <c r="I835" s="597"/>
      <c r="J835" s="597"/>
      <c r="K835" s="597"/>
      <c r="L835" s="597"/>
      <c r="M835" s="597"/>
      <c r="N835" s="597"/>
      <c r="O835" s="597"/>
      <c r="P835" s="597"/>
      <c r="Q835" s="597"/>
      <c r="R835" s="597"/>
      <c r="S835" s="597"/>
      <c r="T835" s="597"/>
      <c r="U835" s="597"/>
      <c r="V835" s="597"/>
      <c r="W835" s="597"/>
      <c r="X835" s="597"/>
      <c r="Y835" s="597"/>
      <c r="Z835" s="597"/>
      <c r="AA835" s="597"/>
    </row>
    <row r="836">
      <c r="A836" s="620"/>
      <c r="B836" s="620"/>
      <c r="C836" s="621"/>
      <c r="D836" s="597"/>
      <c r="E836" s="598"/>
      <c r="F836" s="597"/>
      <c r="G836" s="597"/>
      <c r="H836" s="597"/>
      <c r="I836" s="597"/>
      <c r="J836" s="597"/>
      <c r="K836" s="597"/>
      <c r="L836" s="597"/>
      <c r="M836" s="597"/>
      <c r="N836" s="597"/>
      <c r="O836" s="597"/>
      <c r="P836" s="597"/>
      <c r="Q836" s="597"/>
      <c r="R836" s="597"/>
      <c r="S836" s="597"/>
      <c r="T836" s="597"/>
      <c r="U836" s="597"/>
      <c r="V836" s="597"/>
      <c r="W836" s="597"/>
      <c r="X836" s="597"/>
      <c r="Y836" s="597"/>
      <c r="Z836" s="597"/>
      <c r="AA836" s="597"/>
    </row>
    <row r="837">
      <c r="A837" s="620"/>
      <c r="B837" s="620"/>
      <c r="C837" s="621"/>
      <c r="D837" s="597"/>
      <c r="E837" s="598"/>
      <c r="F837" s="597"/>
      <c r="G837" s="597"/>
      <c r="H837" s="597"/>
      <c r="I837" s="597"/>
      <c r="J837" s="597"/>
      <c r="K837" s="597"/>
      <c r="L837" s="597"/>
      <c r="M837" s="597"/>
      <c r="N837" s="597"/>
      <c r="O837" s="597"/>
      <c r="P837" s="597"/>
      <c r="Q837" s="597"/>
      <c r="R837" s="597"/>
      <c r="S837" s="597"/>
      <c r="T837" s="597"/>
      <c r="U837" s="597"/>
      <c r="V837" s="597"/>
      <c r="W837" s="597"/>
      <c r="X837" s="597"/>
      <c r="Y837" s="597"/>
      <c r="Z837" s="597"/>
      <c r="AA837" s="597"/>
    </row>
    <row r="838">
      <c r="A838" s="620"/>
      <c r="B838" s="620"/>
      <c r="C838" s="621"/>
      <c r="D838" s="597"/>
      <c r="E838" s="598"/>
      <c r="F838" s="597"/>
      <c r="G838" s="597"/>
      <c r="H838" s="597"/>
      <c r="I838" s="597"/>
      <c r="J838" s="597"/>
      <c r="K838" s="597"/>
      <c r="L838" s="597"/>
      <c r="M838" s="597"/>
      <c r="N838" s="597"/>
      <c r="O838" s="597"/>
      <c r="P838" s="597"/>
      <c r="Q838" s="597"/>
      <c r="R838" s="597"/>
      <c r="S838" s="597"/>
      <c r="T838" s="597"/>
      <c r="U838" s="597"/>
      <c r="V838" s="597"/>
      <c r="W838" s="597"/>
      <c r="X838" s="597"/>
      <c r="Y838" s="597"/>
      <c r="Z838" s="597"/>
      <c r="AA838" s="597"/>
    </row>
    <row r="839">
      <c r="A839" s="620"/>
      <c r="B839" s="620"/>
      <c r="C839" s="621"/>
      <c r="D839" s="597"/>
      <c r="E839" s="598"/>
      <c r="F839" s="597"/>
      <c r="G839" s="597"/>
      <c r="H839" s="597"/>
      <c r="I839" s="597"/>
      <c r="J839" s="597"/>
      <c r="K839" s="597"/>
      <c r="L839" s="597"/>
      <c r="M839" s="597"/>
      <c r="N839" s="597"/>
      <c r="O839" s="597"/>
      <c r="P839" s="597"/>
      <c r="Q839" s="597"/>
      <c r="R839" s="597"/>
      <c r="S839" s="597"/>
      <c r="T839" s="597"/>
      <c r="U839" s="597"/>
      <c r="V839" s="597"/>
      <c r="W839" s="597"/>
      <c r="X839" s="597"/>
      <c r="Y839" s="597"/>
      <c r="Z839" s="597"/>
      <c r="AA839" s="597"/>
    </row>
    <row r="840">
      <c r="A840" s="620"/>
      <c r="B840" s="620"/>
      <c r="C840" s="621"/>
      <c r="D840" s="597"/>
      <c r="E840" s="598"/>
      <c r="F840" s="597"/>
      <c r="G840" s="597"/>
      <c r="H840" s="597"/>
      <c r="I840" s="597"/>
      <c r="J840" s="597"/>
      <c r="K840" s="597"/>
      <c r="L840" s="597"/>
      <c r="M840" s="597"/>
      <c r="N840" s="597"/>
      <c r="O840" s="597"/>
      <c r="P840" s="597"/>
      <c r="Q840" s="597"/>
      <c r="R840" s="597"/>
      <c r="S840" s="597"/>
      <c r="T840" s="597"/>
      <c r="U840" s="597"/>
      <c r="V840" s="597"/>
      <c r="W840" s="597"/>
      <c r="X840" s="597"/>
      <c r="Y840" s="597"/>
      <c r="Z840" s="597"/>
      <c r="AA840" s="597"/>
    </row>
    <row r="841">
      <c r="A841" s="620"/>
      <c r="B841" s="620"/>
      <c r="C841" s="621"/>
      <c r="D841" s="597"/>
      <c r="E841" s="598"/>
      <c r="F841" s="597"/>
      <c r="G841" s="597"/>
      <c r="H841" s="597"/>
      <c r="I841" s="597"/>
      <c r="J841" s="597"/>
      <c r="K841" s="597"/>
      <c r="L841" s="597"/>
      <c r="M841" s="597"/>
      <c r="N841" s="597"/>
      <c r="O841" s="597"/>
      <c r="P841" s="597"/>
      <c r="Q841" s="597"/>
      <c r="R841" s="597"/>
      <c r="S841" s="597"/>
      <c r="T841" s="597"/>
      <c r="U841" s="597"/>
      <c r="V841" s="597"/>
      <c r="W841" s="597"/>
      <c r="X841" s="597"/>
      <c r="Y841" s="597"/>
      <c r="Z841" s="597"/>
      <c r="AA841" s="597"/>
    </row>
    <row r="842">
      <c r="A842" s="620"/>
      <c r="B842" s="620"/>
      <c r="C842" s="621"/>
      <c r="D842" s="597"/>
      <c r="E842" s="598"/>
      <c r="F842" s="597"/>
      <c r="G842" s="597"/>
      <c r="H842" s="597"/>
      <c r="I842" s="597"/>
      <c r="J842" s="597"/>
      <c r="K842" s="597"/>
      <c r="L842" s="597"/>
      <c r="M842" s="597"/>
      <c r="N842" s="597"/>
      <c r="O842" s="597"/>
      <c r="P842" s="597"/>
      <c r="Q842" s="597"/>
      <c r="R842" s="597"/>
      <c r="S842" s="597"/>
      <c r="T842" s="597"/>
      <c r="U842" s="597"/>
      <c r="V842" s="597"/>
      <c r="W842" s="597"/>
      <c r="X842" s="597"/>
      <c r="Y842" s="597"/>
      <c r="Z842" s="597"/>
      <c r="AA842" s="597"/>
    </row>
    <row r="843">
      <c r="A843" s="620"/>
      <c r="B843" s="620"/>
      <c r="C843" s="621"/>
      <c r="D843" s="597"/>
      <c r="E843" s="598"/>
      <c r="F843" s="597"/>
      <c r="G843" s="597"/>
      <c r="H843" s="597"/>
      <c r="I843" s="597"/>
      <c r="J843" s="597"/>
      <c r="K843" s="597"/>
      <c r="L843" s="597"/>
      <c r="M843" s="597"/>
      <c r="N843" s="597"/>
      <c r="O843" s="597"/>
      <c r="P843" s="597"/>
      <c r="Q843" s="597"/>
      <c r="R843" s="597"/>
      <c r="S843" s="597"/>
      <c r="T843" s="597"/>
      <c r="U843" s="597"/>
      <c r="V843" s="597"/>
      <c r="W843" s="597"/>
      <c r="X843" s="597"/>
      <c r="Y843" s="597"/>
      <c r="Z843" s="597"/>
      <c r="AA843" s="597"/>
    </row>
    <row r="844">
      <c r="A844" s="620"/>
      <c r="B844" s="620"/>
      <c r="C844" s="621"/>
      <c r="D844" s="597"/>
      <c r="E844" s="598"/>
      <c r="F844" s="597"/>
      <c r="G844" s="597"/>
      <c r="H844" s="597"/>
      <c r="I844" s="597"/>
      <c r="J844" s="597"/>
      <c r="K844" s="597"/>
      <c r="L844" s="597"/>
      <c r="M844" s="597"/>
      <c r="N844" s="597"/>
      <c r="O844" s="597"/>
      <c r="P844" s="597"/>
      <c r="Q844" s="597"/>
      <c r="R844" s="597"/>
      <c r="S844" s="597"/>
      <c r="T844" s="597"/>
      <c r="U844" s="597"/>
      <c r="V844" s="597"/>
      <c r="W844" s="597"/>
      <c r="X844" s="597"/>
      <c r="Y844" s="597"/>
      <c r="Z844" s="597"/>
      <c r="AA844" s="597"/>
    </row>
    <row r="845">
      <c r="A845" s="620"/>
      <c r="B845" s="620"/>
      <c r="C845" s="621"/>
      <c r="D845" s="597"/>
      <c r="E845" s="598"/>
      <c r="F845" s="597"/>
      <c r="G845" s="597"/>
      <c r="H845" s="597"/>
      <c r="I845" s="597"/>
      <c r="J845" s="597"/>
      <c r="K845" s="597"/>
      <c r="L845" s="597"/>
      <c r="M845" s="597"/>
      <c r="N845" s="597"/>
      <c r="O845" s="597"/>
      <c r="P845" s="597"/>
      <c r="Q845" s="597"/>
      <c r="R845" s="597"/>
      <c r="S845" s="597"/>
      <c r="T845" s="597"/>
      <c r="U845" s="597"/>
      <c r="V845" s="597"/>
      <c r="W845" s="597"/>
      <c r="X845" s="597"/>
      <c r="Y845" s="597"/>
      <c r="Z845" s="597"/>
      <c r="AA845" s="597"/>
    </row>
    <row r="846">
      <c r="A846" s="620"/>
      <c r="B846" s="620"/>
      <c r="C846" s="621"/>
      <c r="D846" s="597"/>
      <c r="E846" s="598"/>
      <c r="F846" s="597"/>
      <c r="G846" s="597"/>
      <c r="H846" s="597"/>
      <c r="I846" s="597"/>
      <c r="J846" s="597"/>
      <c r="K846" s="597"/>
      <c r="L846" s="597"/>
      <c r="M846" s="597"/>
      <c r="N846" s="597"/>
      <c r="O846" s="597"/>
      <c r="P846" s="597"/>
      <c r="Q846" s="597"/>
      <c r="R846" s="597"/>
      <c r="S846" s="597"/>
      <c r="T846" s="597"/>
      <c r="U846" s="597"/>
      <c r="V846" s="597"/>
      <c r="W846" s="597"/>
      <c r="X846" s="597"/>
      <c r="Y846" s="597"/>
      <c r="Z846" s="597"/>
      <c r="AA846" s="597"/>
    </row>
    <row r="847">
      <c r="A847" s="620"/>
      <c r="B847" s="620"/>
      <c r="C847" s="621"/>
      <c r="D847" s="597"/>
      <c r="E847" s="598"/>
      <c r="F847" s="597"/>
      <c r="G847" s="597"/>
      <c r="H847" s="597"/>
      <c r="I847" s="597"/>
      <c r="J847" s="597"/>
      <c r="K847" s="597"/>
      <c r="L847" s="597"/>
      <c r="M847" s="597"/>
      <c r="N847" s="597"/>
      <c r="O847" s="597"/>
      <c r="P847" s="597"/>
      <c r="Q847" s="597"/>
      <c r="R847" s="597"/>
      <c r="S847" s="597"/>
      <c r="T847" s="597"/>
      <c r="U847" s="597"/>
      <c r="V847" s="597"/>
      <c r="W847" s="597"/>
      <c r="X847" s="597"/>
      <c r="Y847" s="597"/>
      <c r="Z847" s="597"/>
      <c r="AA847" s="597"/>
    </row>
    <row r="848">
      <c r="A848" s="620"/>
      <c r="B848" s="620"/>
      <c r="C848" s="621"/>
      <c r="D848" s="597"/>
      <c r="E848" s="598"/>
      <c r="F848" s="597"/>
      <c r="G848" s="597"/>
      <c r="H848" s="597"/>
      <c r="I848" s="597"/>
      <c r="J848" s="597"/>
      <c r="K848" s="597"/>
      <c r="L848" s="597"/>
      <c r="M848" s="597"/>
      <c r="N848" s="597"/>
      <c r="O848" s="597"/>
      <c r="P848" s="597"/>
      <c r="Q848" s="597"/>
      <c r="R848" s="597"/>
      <c r="S848" s="597"/>
      <c r="T848" s="597"/>
      <c r="U848" s="597"/>
      <c r="V848" s="597"/>
      <c r="W848" s="597"/>
      <c r="X848" s="597"/>
      <c r="Y848" s="597"/>
      <c r="Z848" s="597"/>
      <c r="AA848" s="597"/>
    </row>
    <row r="849">
      <c r="A849" s="620"/>
      <c r="B849" s="620"/>
      <c r="C849" s="621"/>
      <c r="D849" s="597"/>
      <c r="E849" s="598"/>
      <c r="F849" s="597"/>
      <c r="G849" s="597"/>
      <c r="H849" s="597"/>
      <c r="I849" s="597"/>
      <c r="J849" s="597"/>
      <c r="K849" s="597"/>
      <c r="L849" s="597"/>
      <c r="M849" s="597"/>
      <c r="N849" s="597"/>
      <c r="O849" s="597"/>
      <c r="P849" s="597"/>
      <c r="Q849" s="597"/>
      <c r="R849" s="597"/>
      <c r="S849" s="597"/>
      <c r="T849" s="597"/>
      <c r="U849" s="597"/>
      <c r="V849" s="597"/>
      <c r="W849" s="597"/>
      <c r="X849" s="597"/>
      <c r="Y849" s="597"/>
      <c r="Z849" s="597"/>
      <c r="AA849" s="597"/>
    </row>
    <row r="850">
      <c r="A850" s="620"/>
      <c r="B850" s="620"/>
      <c r="C850" s="621"/>
      <c r="D850" s="597"/>
      <c r="E850" s="598"/>
      <c r="F850" s="597"/>
      <c r="G850" s="597"/>
      <c r="H850" s="597"/>
      <c r="I850" s="597"/>
      <c r="J850" s="597"/>
      <c r="K850" s="597"/>
      <c r="L850" s="597"/>
      <c r="M850" s="597"/>
      <c r="N850" s="597"/>
      <c r="O850" s="597"/>
      <c r="P850" s="597"/>
      <c r="Q850" s="597"/>
      <c r="R850" s="597"/>
      <c r="S850" s="597"/>
      <c r="T850" s="597"/>
      <c r="U850" s="597"/>
      <c r="V850" s="597"/>
      <c r="W850" s="597"/>
      <c r="X850" s="597"/>
      <c r="Y850" s="597"/>
      <c r="Z850" s="597"/>
      <c r="AA850" s="597"/>
    </row>
    <row r="851">
      <c r="A851" s="620"/>
      <c r="B851" s="620"/>
      <c r="C851" s="621"/>
      <c r="D851" s="597"/>
      <c r="E851" s="598"/>
      <c r="F851" s="597"/>
      <c r="G851" s="597"/>
      <c r="H851" s="597"/>
      <c r="I851" s="597"/>
      <c r="J851" s="597"/>
      <c r="K851" s="597"/>
      <c r="L851" s="597"/>
      <c r="M851" s="597"/>
      <c r="N851" s="597"/>
      <c r="O851" s="597"/>
      <c r="P851" s="597"/>
      <c r="Q851" s="597"/>
      <c r="R851" s="597"/>
      <c r="S851" s="597"/>
      <c r="T851" s="597"/>
      <c r="U851" s="597"/>
      <c r="V851" s="597"/>
      <c r="W851" s="597"/>
      <c r="X851" s="597"/>
      <c r="Y851" s="597"/>
      <c r="Z851" s="597"/>
      <c r="AA851" s="597"/>
    </row>
    <row r="852">
      <c r="A852" s="620"/>
      <c r="B852" s="620"/>
      <c r="C852" s="621"/>
      <c r="D852" s="597"/>
      <c r="E852" s="598"/>
      <c r="F852" s="597"/>
      <c r="G852" s="597"/>
      <c r="H852" s="597"/>
      <c r="I852" s="597"/>
      <c r="J852" s="597"/>
      <c r="K852" s="597"/>
      <c r="L852" s="597"/>
      <c r="M852" s="597"/>
      <c r="N852" s="597"/>
      <c r="O852" s="597"/>
      <c r="P852" s="597"/>
      <c r="Q852" s="597"/>
      <c r="R852" s="597"/>
      <c r="S852" s="597"/>
      <c r="T852" s="597"/>
      <c r="U852" s="597"/>
      <c r="V852" s="597"/>
      <c r="W852" s="597"/>
      <c r="X852" s="597"/>
      <c r="Y852" s="597"/>
      <c r="Z852" s="597"/>
      <c r="AA852" s="597"/>
    </row>
    <row r="853">
      <c r="A853" s="620"/>
      <c r="B853" s="620"/>
      <c r="C853" s="621"/>
      <c r="D853" s="597"/>
      <c r="E853" s="598"/>
      <c r="F853" s="597"/>
      <c r="G853" s="597"/>
      <c r="H853" s="597"/>
      <c r="I853" s="597"/>
      <c r="J853" s="597"/>
      <c r="K853" s="597"/>
      <c r="L853" s="597"/>
      <c r="M853" s="597"/>
      <c r="N853" s="597"/>
      <c r="O853" s="597"/>
      <c r="P853" s="597"/>
      <c r="Q853" s="597"/>
      <c r="R853" s="597"/>
      <c r="S853" s="597"/>
      <c r="T853" s="597"/>
      <c r="U853" s="597"/>
      <c r="V853" s="597"/>
      <c r="W853" s="597"/>
      <c r="X853" s="597"/>
      <c r="Y853" s="597"/>
      <c r="Z853" s="597"/>
      <c r="AA853" s="597"/>
    </row>
    <row r="854">
      <c r="A854" s="620"/>
      <c r="B854" s="620"/>
      <c r="C854" s="621"/>
      <c r="D854" s="597"/>
      <c r="E854" s="598"/>
      <c r="F854" s="597"/>
      <c r="G854" s="597"/>
      <c r="H854" s="597"/>
      <c r="I854" s="597"/>
      <c r="J854" s="597"/>
      <c r="K854" s="597"/>
      <c r="L854" s="597"/>
      <c r="M854" s="597"/>
      <c r="N854" s="597"/>
      <c r="O854" s="597"/>
      <c r="P854" s="597"/>
      <c r="Q854" s="597"/>
      <c r="R854" s="597"/>
      <c r="S854" s="597"/>
      <c r="T854" s="597"/>
      <c r="U854" s="597"/>
      <c r="V854" s="597"/>
      <c r="W854" s="597"/>
      <c r="X854" s="597"/>
      <c r="Y854" s="597"/>
      <c r="Z854" s="597"/>
      <c r="AA854" s="597"/>
    </row>
    <row r="855">
      <c r="A855" s="620"/>
      <c r="B855" s="620"/>
      <c r="C855" s="621"/>
      <c r="D855" s="597"/>
      <c r="E855" s="598"/>
      <c r="F855" s="597"/>
      <c r="G855" s="597"/>
      <c r="H855" s="597"/>
      <c r="I855" s="597"/>
      <c r="J855" s="597"/>
      <c r="K855" s="597"/>
      <c r="L855" s="597"/>
      <c r="M855" s="597"/>
      <c r="N855" s="597"/>
      <c r="O855" s="597"/>
      <c r="P855" s="597"/>
      <c r="Q855" s="597"/>
      <c r="R855" s="597"/>
      <c r="S855" s="597"/>
      <c r="T855" s="597"/>
      <c r="U855" s="597"/>
      <c r="V855" s="597"/>
      <c r="W855" s="597"/>
      <c r="X855" s="597"/>
      <c r="Y855" s="597"/>
      <c r="Z855" s="597"/>
      <c r="AA855" s="597"/>
    </row>
    <row r="856">
      <c r="A856" s="620"/>
      <c r="B856" s="620"/>
      <c r="C856" s="621"/>
      <c r="D856" s="597"/>
      <c r="E856" s="598"/>
      <c r="F856" s="597"/>
      <c r="G856" s="597"/>
      <c r="H856" s="597"/>
      <c r="I856" s="597"/>
      <c r="J856" s="597"/>
      <c r="K856" s="597"/>
      <c r="L856" s="597"/>
      <c r="M856" s="597"/>
      <c r="N856" s="597"/>
      <c r="O856" s="597"/>
      <c r="P856" s="597"/>
      <c r="Q856" s="597"/>
      <c r="R856" s="597"/>
      <c r="S856" s="597"/>
      <c r="T856" s="597"/>
      <c r="U856" s="597"/>
      <c r="V856" s="597"/>
      <c r="W856" s="597"/>
      <c r="X856" s="597"/>
      <c r="Y856" s="597"/>
      <c r="Z856" s="597"/>
      <c r="AA856" s="597"/>
    </row>
    <row r="857">
      <c r="A857" s="620"/>
      <c r="B857" s="620"/>
      <c r="C857" s="621"/>
      <c r="D857" s="597"/>
      <c r="E857" s="598"/>
      <c r="F857" s="597"/>
      <c r="G857" s="597"/>
      <c r="H857" s="597"/>
      <c r="I857" s="597"/>
      <c r="J857" s="597"/>
      <c r="K857" s="597"/>
      <c r="L857" s="597"/>
      <c r="M857" s="597"/>
      <c r="N857" s="597"/>
      <c r="O857" s="597"/>
      <c r="P857" s="597"/>
      <c r="Q857" s="597"/>
      <c r="R857" s="597"/>
      <c r="S857" s="597"/>
      <c r="T857" s="597"/>
      <c r="U857" s="597"/>
      <c r="V857" s="597"/>
      <c r="W857" s="597"/>
      <c r="X857" s="597"/>
      <c r="Y857" s="597"/>
      <c r="Z857" s="597"/>
      <c r="AA857" s="597"/>
    </row>
    <row r="858">
      <c r="A858" s="620"/>
      <c r="B858" s="620"/>
      <c r="C858" s="621"/>
      <c r="D858" s="597"/>
      <c r="E858" s="598"/>
      <c r="F858" s="597"/>
      <c r="G858" s="597"/>
      <c r="H858" s="597"/>
      <c r="I858" s="597"/>
      <c r="J858" s="597"/>
      <c r="K858" s="597"/>
      <c r="L858" s="597"/>
      <c r="M858" s="597"/>
      <c r="N858" s="597"/>
      <c r="O858" s="597"/>
      <c r="P858" s="597"/>
      <c r="Q858" s="597"/>
      <c r="R858" s="597"/>
      <c r="S858" s="597"/>
      <c r="T858" s="597"/>
      <c r="U858" s="597"/>
      <c r="V858" s="597"/>
      <c r="W858" s="597"/>
      <c r="X858" s="597"/>
      <c r="Y858" s="597"/>
      <c r="Z858" s="597"/>
      <c r="AA858" s="597"/>
    </row>
    <row r="859">
      <c r="A859" s="620"/>
      <c r="B859" s="620"/>
      <c r="C859" s="621"/>
      <c r="D859" s="597"/>
      <c r="E859" s="598"/>
      <c r="F859" s="597"/>
      <c r="G859" s="597"/>
      <c r="H859" s="597"/>
      <c r="I859" s="597"/>
      <c r="J859" s="597"/>
      <c r="K859" s="597"/>
      <c r="L859" s="597"/>
      <c r="M859" s="597"/>
      <c r="N859" s="597"/>
      <c r="O859" s="597"/>
      <c r="P859" s="597"/>
      <c r="Q859" s="597"/>
      <c r="R859" s="597"/>
      <c r="S859" s="597"/>
      <c r="T859" s="597"/>
      <c r="U859" s="597"/>
      <c r="V859" s="597"/>
      <c r="W859" s="597"/>
      <c r="X859" s="597"/>
      <c r="Y859" s="597"/>
      <c r="Z859" s="597"/>
      <c r="AA859" s="597"/>
    </row>
    <row r="860">
      <c r="A860" s="620"/>
      <c r="B860" s="620"/>
      <c r="C860" s="621"/>
      <c r="D860" s="597"/>
      <c r="E860" s="598"/>
      <c r="F860" s="597"/>
      <c r="G860" s="597"/>
      <c r="H860" s="597"/>
      <c r="I860" s="597"/>
      <c r="J860" s="597"/>
      <c r="K860" s="597"/>
      <c r="L860" s="597"/>
      <c r="M860" s="597"/>
      <c r="N860" s="597"/>
      <c r="O860" s="597"/>
      <c r="P860" s="597"/>
      <c r="Q860" s="597"/>
      <c r="R860" s="597"/>
      <c r="S860" s="597"/>
      <c r="T860" s="597"/>
      <c r="U860" s="597"/>
      <c r="V860" s="597"/>
      <c r="W860" s="597"/>
      <c r="X860" s="597"/>
      <c r="Y860" s="597"/>
      <c r="Z860" s="597"/>
      <c r="AA860" s="597"/>
    </row>
    <row r="861">
      <c r="A861" s="620"/>
      <c r="B861" s="620"/>
      <c r="C861" s="621"/>
      <c r="D861" s="597"/>
      <c r="E861" s="598"/>
      <c r="F861" s="597"/>
      <c r="G861" s="597"/>
      <c r="H861" s="597"/>
      <c r="I861" s="597"/>
      <c r="J861" s="597"/>
      <c r="K861" s="597"/>
      <c r="L861" s="597"/>
      <c r="M861" s="597"/>
      <c r="N861" s="597"/>
      <c r="O861" s="597"/>
      <c r="P861" s="597"/>
      <c r="Q861" s="597"/>
      <c r="R861" s="597"/>
      <c r="S861" s="597"/>
      <c r="T861" s="597"/>
      <c r="U861" s="597"/>
      <c r="V861" s="597"/>
      <c r="W861" s="597"/>
      <c r="X861" s="597"/>
      <c r="Y861" s="597"/>
      <c r="Z861" s="597"/>
      <c r="AA861" s="597"/>
    </row>
    <row r="862">
      <c r="A862" s="620"/>
      <c r="B862" s="620"/>
      <c r="C862" s="621"/>
      <c r="D862" s="597"/>
      <c r="E862" s="598"/>
      <c r="F862" s="597"/>
      <c r="G862" s="597"/>
      <c r="H862" s="597"/>
      <c r="I862" s="597"/>
      <c r="J862" s="597"/>
      <c r="K862" s="597"/>
      <c r="L862" s="597"/>
      <c r="M862" s="597"/>
      <c r="N862" s="597"/>
      <c r="O862" s="597"/>
      <c r="P862" s="597"/>
      <c r="Q862" s="597"/>
      <c r="R862" s="597"/>
      <c r="S862" s="597"/>
      <c r="T862" s="597"/>
      <c r="U862" s="597"/>
      <c r="V862" s="597"/>
      <c r="W862" s="597"/>
      <c r="X862" s="597"/>
      <c r="Y862" s="597"/>
      <c r="Z862" s="597"/>
      <c r="AA862" s="597"/>
    </row>
    <row r="863">
      <c r="A863" s="620"/>
      <c r="B863" s="620"/>
      <c r="C863" s="621"/>
      <c r="D863" s="597"/>
      <c r="E863" s="598"/>
      <c r="F863" s="597"/>
      <c r="G863" s="597"/>
      <c r="H863" s="597"/>
      <c r="I863" s="597"/>
      <c r="J863" s="597"/>
      <c r="K863" s="597"/>
      <c r="L863" s="597"/>
      <c r="M863" s="597"/>
      <c r="N863" s="597"/>
      <c r="O863" s="597"/>
      <c r="P863" s="597"/>
      <c r="Q863" s="597"/>
      <c r="R863" s="597"/>
      <c r="S863" s="597"/>
      <c r="T863" s="597"/>
      <c r="U863" s="597"/>
      <c r="V863" s="597"/>
      <c r="W863" s="597"/>
      <c r="X863" s="597"/>
      <c r="Y863" s="597"/>
      <c r="Z863" s="597"/>
      <c r="AA863" s="597"/>
    </row>
    <row r="864">
      <c r="A864" s="620"/>
      <c r="B864" s="620"/>
      <c r="C864" s="621"/>
      <c r="D864" s="597"/>
      <c r="E864" s="598"/>
      <c r="F864" s="597"/>
      <c r="G864" s="597"/>
      <c r="H864" s="597"/>
      <c r="I864" s="597"/>
      <c r="J864" s="597"/>
      <c r="K864" s="597"/>
      <c r="L864" s="597"/>
      <c r="M864" s="597"/>
      <c r="N864" s="597"/>
      <c r="O864" s="597"/>
      <c r="P864" s="597"/>
      <c r="Q864" s="597"/>
      <c r="R864" s="597"/>
      <c r="S864" s="597"/>
      <c r="T864" s="597"/>
      <c r="U864" s="597"/>
      <c r="V864" s="597"/>
      <c r="W864" s="597"/>
      <c r="X864" s="597"/>
      <c r="Y864" s="597"/>
      <c r="Z864" s="597"/>
      <c r="AA864" s="597"/>
    </row>
    <row r="865">
      <c r="A865" s="620"/>
      <c r="B865" s="620"/>
      <c r="C865" s="621"/>
      <c r="D865" s="597"/>
      <c r="E865" s="598"/>
      <c r="F865" s="597"/>
      <c r="G865" s="597"/>
      <c r="H865" s="597"/>
      <c r="I865" s="597"/>
      <c r="J865" s="597"/>
      <c r="K865" s="597"/>
      <c r="L865" s="597"/>
      <c r="M865" s="597"/>
      <c r="N865" s="597"/>
      <c r="O865" s="597"/>
      <c r="P865" s="597"/>
      <c r="Q865" s="597"/>
      <c r="R865" s="597"/>
      <c r="S865" s="597"/>
      <c r="T865" s="597"/>
      <c r="U865" s="597"/>
      <c r="V865" s="597"/>
      <c r="W865" s="597"/>
      <c r="X865" s="597"/>
      <c r="Y865" s="597"/>
      <c r="Z865" s="597"/>
      <c r="AA865" s="597"/>
    </row>
    <row r="866">
      <c r="A866" s="620"/>
      <c r="B866" s="620"/>
      <c r="C866" s="621"/>
      <c r="D866" s="597"/>
      <c r="E866" s="598"/>
      <c r="F866" s="597"/>
      <c r="G866" s="597"/>
      <c r="H866" s="597"/>
      <c r="I866" s="597"/>
      <c r="J866" s="597"/>
      <c r="K866" s="597"/>
      <c r="L866" s="597"/>
      <c r="M866" s="597"/>
      <c r="N866" s="597"/>
      <c r="O866" s="597"/>
      <c r="P866" s="597"/>
      <c r="Q866" s="597"/>
      <c r="R866" s="597"/>
      <c r="S866" s="597"/>
      <c r="T866" s="597"/>
      <c r="U866" s="597"/>
      <c r="V866" s="597"/>
      <c r="W866" s="597"/>
      <c r="X866" s="597"/>
      <c r="Y866" s="597"/>
      <c r="Z866" s="597"/>
      <c r="AA866" s="597"/>
    </row>
    <row r="867">
      <c r="A867" s="620"/>
      <c r="B867" s="620"/>
      <c r="C867" s="621"/>
      <c r="D867" s="597"/>
      <c r="E867" s="598"/>
      <c r="F867" s="597"/>
      <c r="G867" s="597"/>
      <c r="H867" s="597"/>
      <c r="I867" s="597"/>
      <c r="J867" s="597"/>
      <c r="K867" s="597"/>
      <c r="L867" s="597"/>
      <c r="M867" s="597"/>
      <c r="N867" s="597"/>
      <c r="O867" s="597"/>
      <c r="P867" s="597"/>
      <c r="Q867" s="597"/>
      <c r="R867" s="597"/>
      <c r="S867" s="597"/>
      <c r="T867" s="597"/>
      <c r="U867" s="597"/>
      <c r="V867" s="597"/>
      <c r="W867" s="597"/>
      <c r="X867" s="597"/>
      <c r="Y867" s="597"/>
      <c r="Z867" s="597"/>
      <c r="AA867" s="597"/>
    </row>
    <row r="868">
      <c r="A868" s="620"/>
      <c r="B868" s="620"/>
      <c r="C868" s="621"/>
      <c r="D868" s="597"/>
      <c r="E868" s="598"/>
      <c r="F868" s="597"/>
      <c r="G868" s="597"/>
      <c r="H868" s="597"/>
      <c r="I868" s="597"/>
      <c r="J868" s="597"/>
      <c r="K868" s="597"/>
      <c r="L868" s="597"/>
      <c r="M868" s="597"/>
      <c r="N868" s="597"/>
      <c r="O868" s="597"/>
      <c r="P868" s="597"/>
      <c r="Q868" s="597"/>
      <c r="R868" s="597"/>
      <c r="S868" s="597"/>
      <c r="T868" s="597"/>
      <c r="U868" s="597"/>
      <c r="V868" s="597"/>
      <c r="W868" s="597"/>
      <c r="X868" s="597"/>
      <c r="Y868" s="597"/>
      <c r="Z868" s="597"/>
      <c r="AA868" s="597"/>
    </row>
    <row r="869">
      <c r="A869" s="620"/>
      <c r="B869" s="620"/>
      <c r="C869" s="621"/>
      <c r="D869" s="597"/>
      <c r="E869" s="598"/>
      <c r="F869" s="597"/>
      <c r="G869" s="597"/>
      <c r="H869" s="597"/>
      <c r="I869" s="597"/>
      <c r="J869" s="597"/>
      <c r="K869" s="597"/>
      <c r="L869" s="597"/>
      <c r="M869" s="597"/>
      <c r="N869" s="597"/>
      <c r="O869" s="597"/>
      <c r="P869" s="597"/>
      <c r="Q869" s="597"/>
      <c r="R869" s="597"/>
      <c r="S869" s="597"/>
      <c r="T869" s="597"/>
      <c r="U869" s="597"/>
      <c r="V869" s="597"/>
      <c r="W869" s="597"/>
      <c r="X869" s="597"/>
      <c r="Y869" s="597"/>
      <c r="Z869" s="597"/>
      <c r="AA869" s="597"/>
    </row>
    <row r="870">
      <c r="A870" s="620"/>
      <c r="B870" s="620"/>
      <c r="C870" s="621"/>
      <c r="D870" s="597"/>
      <c r="E870" s="598"/>
      <c r="F870" s="597"/>
      <c r="G870" s="597"/>
      <c r="H870" s="597"/>
      <c r="I870" s="597"/>
      <c r="J870" s="597"/>
      <c r="K870" s="597"/>
      <c r="L870" s="597"/>
      <c r="M870" s="597"/>
      <c r="N870" s="597"/>
      <c r="O870" s="597"/>
      <c r="P870" s="597"/>
      <c r="Q870" s="597"/>
      <c r="R870" s="597"/>
      <c r="S870" s="597"/>
      <c r="T870" s="597"/>
      <c r="U870" s="597"/>
      <c r="V870" s="597"/>
      <c r="W870" s="597"/>
      <c r="X870" s="597"/>
      <c r="Y870" s="597"/>
      <c r="Z870" s="597"/>
      <c r="AA870" s="597"/>
    </row>
    <row r="871">
      <c r="A871" s="620"/>
      <c r="B871" s="620"/>
      <c r="C871" s="621"/>
      <c r="D871" s="597"/>
      <c r="E871" s="598"/>
      <c r="F871" s="597"/>
      <c r="G871" s="597"/>
      <c r="H871" s="597"/>
      <c r="I871" s="597"/>
      <c r="J871" s="597"/>
      <c r="K871" s="597"/>
      <c r="L871" s="597"/>
      <c r="M871" s="597"/>
      <c r="N871" s="597"/>
      <c r="O871" s="597"/>
      <c r="P871" s="597"/>
      <c r="Q871" s="597"/>
      <c r="R871" s="597"/>
      <c r="S871" s="597"/>
      <c r="T871" s="597"/>
      <c r="U871" s="597"/>
      <c r="V871" s="597"/>
      <c r="W871" s="597"/>
      <c r="X871" s="597"/>
      <c r="Y871" s="597"/>
      <c r="Z871" s="597"/>
      <c r="AA871" s="597"/>
    </row>
    <row r="872">
      <c r="A872" s="620"/>
      <c r="B872" s="620"/>
      <c r="C872" s="621"/>
      <c r="D872" s="597"/>
      <c r="E872" s="598"/>
      <c r="F872" s="597"/>
      <c r="G872" s="597"/>
      <c r="H872" s="597"/>
      <c r="I872" s="597"/>
      <c r="J872" s="597"/>
      <c r="K872" s="597"/>
      <c r="L872" s="597"/>
      <c r="M872" s="597"/>
      <c r="N872" s="597"/>
      <c r="O872" s="597"/>
      <c r="P872" s="597"/>
      <c r="Q872" s="597"/>
      <c r="R872" s="597"/>
      <c r="S872" s="597"/>
      <c r="T872" s="597"/>
      <c r="U872" s="597"/>
      <c r="V872" s="597"/>
      <c r="W872" s="597"/>
      <c r="X872" s="597"/>
      <c r="Y872" s="597"/>
      <c r="Z872" s="597"/>
      <c r="AA872" s="597"/>
    </row>
    <row r="873">
      <c r="A873" s="620"/>
      <c r="B873" s="620"/>
      <c r="C873" s="621"/>
      <c r="D873" s="597"/>
      <c r="E873" s="598"/>
      <c r="F873" s="597"/>
      <c r="G873" s="597"/>
      <c r="H873" s="597"/>
      <c r="I873" s="597"/>
      <c r="J873" s="597"/>
      <c r="K873" s="597"/>
      <c r="L873" s="597"/>
      <c r="M873" s="597"/>
      <c r="N873" s="597"/>
      <c r="O873" s="597"/>
      <c r="P873" s="597"/>
      <c r="Q873" s="597"/>
      <c r="R873" s="597"/>
      <c r="S873" s="597"/>
      <c r="T873" s="597"/>
      <c r="U873" s="597"/>
      <c r="V873" s="597"/>
      <c r="W873" s="597"/>
      <c r="X873" s="597"/>
      <c r="Y873" s="597"/>
      <c r="Z873" s="597"/>
      <c r="AA873" s="597"/>
    </row>
    <row r="874">
      <c r="A874" s="620"/>
      <c r="B874" s="620"/>
      <c r="C874" s="621"/>
      <c r="D874" s="597"/>
      <c r="E874" s="598"/>
      <c r="F874" s="597"/>
      <c r="G874" s="597"/>
      <c r="H874" s="597"/>
      <c r="I874" s="597"/>
      <c r="J874" s="597"/>
      <c r="K874" s="597"/>
      <c r="L874" s="597"/>
      <c r="M874" s="597"/>
      <c r="N874" s="597"/>
      <c r="O874" s="597"/>
      <c r="P874" s="597"/>
      <c r="Q874" s="597"/>
      <c r="R874" s="597"/>
      <c r="S874" s="597"/>
      <c r="T874" s="597"/>
      <c r="U874" s="597"/>
      <c r="V874" s="597"/>
      <c r="W874" s="597"/>
      <c r="X874" s="597"/>
      <c r="Y874" s="597"/>
      <c r="Z874" s="597"/>
      <c r="AA874" s="597"/>
    </row>
    <row r="875">
      <c r="A875" s="620"/>
      <c r="B875" s="620"/>
      <c r="C875" s="621"/>
      <c r="D875" s="597"/>
      <c r="E875" s="598"/>
      <c r="F875" s="597"/>
      <c r="G875" s="597"/>
      <c r="H875" s="597"/>
      <c r="I875" s="597"/>
      <c r="J875" s="597"/>
      <c r="K875" s="597"/>
      <c r="L875" s="597"/>
      <c r="M875" s="597"/>
      <c r="N875" s="597"/>
      <c r="O875" s="597"/>
      <c r="P875" s="597"/>
      <c r="Q875" s="597"/>
      <c r="R875" s="597"/>
      <c r="S875" s="597"/>
      <c r="T875" s="597"/>
      <c r="U875" s="597"/>
      <c r="V875" s="597"/>
      <c r="W875" s="597"/>
      <c r="X875" s="597"/>
      <c r="Y875" s="597"/>
      <c r="Z875" s="597"/>
      <c r="AA875" s="597"/>
    </row>
    <row r="876">
      <c r="A876" s="620"/>
      <c r="B876" s="620"/>
      <c r="C876" s="621"/>
      <c r="D876" s="597"/>
      <c r="E876" s="598"/>
      <c r="F876" s="597"/>
      <c r="G876" s="597"/>
      <c r="H876" s="597"/>
      <c r="I876" s="597"/>
      <c r="J876" s="597"/>
      <c r="K876" s="597"/>
      <c r="L876" s="597"/>
      <c r="M876" s="597"/>
      <c r="N876" s="597"/>
      <c r="O876" s="597"/>
      <c r="P876" s="597"/>
      <c r="Q876" s="597"/>
      <c r="R876" s="597"/>
      <c r="S876" s="597"/>
      <c r="T876" s="597"/>
      <c r="U876" s="597"/>
      <c r="V876" s="597"/>
      <c r="W876" s="597"/>
      <c r="X876" s="597"/>
      <c r="Y876" s="597"/>
      <c r="Z876" s="597"/>
      <c r="AA876" s="597"/>
    </row>
    <row r="877">
      <c r="A877" s="620"/>
      <c r="B877" s="620"/>
      <c r="C877" s="621"/>
      <c r="D877" s="597"/>
      <c r="E877" s="598"/>
      <c r="F877" s="597"/>
      <c r="G877" s="597"/>
      <c r="H877" s="597"/>
      <c r="I877" s="597"/>
      <c r="J877" s="597"/>
      <c r="K877" s="597"/>
      <c r="L877" s="597"/>
      <c r="M877" s="597"/>
      <c r="N877" s="597"/>
      <c r="O877" s="597"/>
      <c r="P877" s="597"/>
      <c r="Q877" s="597"/>
      <c r="R877" s="597"/>
      <c r="S877" s="597"/>
      <c r="T877" s="597"/>
      <c r="U877" s="597"/>
      <c r="V877" s="597"/>
      <c r="W877" s="597"/>
      <c r="X877" s="597"/>
      <c r="Y877" s="597"/>
      <c r="Z877" s="597"/>
      <c r="AA877" s="597"/>
    </row>
    <row r="878">
      <c r="A878" s="620"/>
      <c r="B878" s="620"/>
      <c r="C878" s="621"/>
      <c r="D878" s="597"/>
      <c r="E878" s="598"/>
      <c r="F878" s="597"/>
      <c r="G878" s="597"/>
      <c r="H878" s="597"/>
      <c r="I878" s="597"/>
      <c r="J878" s="597"/>
      <c r="K878" s="597"/>
      <c r="L878" s="597"/>
      <c r="M878" s="597"/>
      <c r="N878" s="597"/>
      <c r="O878" s="597"/>
      <c r="P878" s="597"/>
      <c r="Q878" s="597"/>
      <c r="R878" s="597"/>
      <c r="S878" s="597"/>
      <c r="T878" s="597"/>
      <c r="U878" s="597"/>
      <c r="V878" s="597"/>
      <c r="W878" s="597"/>
      <c r="X878" s="597"/>
      <c r="Y878" s="597"/>
      <c r="Z878" s="597"/>
      <c r="AA878" s="597"/>
    </row>
    <row r="879">
      <c r="A879" s="620"/>
      <c r="B879" s="620"/>
      <c r="C879" s="621"/>
      <c r="D879" s="597"/>
      <c r="E879" s="598"/>
      <c r="F879" s="597"/>
      <c r="G879" s="597"/>
      <c r="H879" s="597"/>
      <c r="I879" s="597"/>
      <c r="J879" s="597"/>
      <c r="K879" s="597"/>
      <c r="L879" s="597"/>
      <c r="M879" s="597"/>
      <c r="N879" s="597"/>
      <c r="O879" s="597"/>
      <c r="P879" s="597"/>
      <c r="Q879" s="597"/>
      <c r="R879" s="597"/>
      <c r="S879" s="597"/>
      <c r="T879" s="597"/>
      <c r="U879" s="597"/>
      <c r="V879" s="597"/>
      <c r="W879" s="597"/>
      <c r="X879" s="597"/>
      <c r="Y879" s="597"/>
      <c r="Z879" s="597"/>
      <c r="AA879" s="597"/>
    </row>
    <row r="880">
      <c r="A880" s="620"/>
      <c r="B880" s="620"/>
      <c r="C880" s="621"/>
      <c r="D880" s="597"/>
      <c r="E880" s="598"/>
      <c r="F880" s="597"/>
      <c r="G880" s="597"/>
      <c r="H880" s="597"/>
      <c r="I880" s="597"/>
      <c r="J880" s="597"/>
      <c r="K880" s="597"/>
      <c r="L880" s="597"/>
      <c r="M880" s="597"/>
      <c r="N880" s="597"/>
      <c r="O880" s="597"/>
      <c r="P880" s="597"/>
      <c r="Q880" s="597"/>
      <c r="R880" s="597"/>
      <c r="S880" s="597"/>
      <c r="T880" s="597"/>
      <c r="U880" s="597"/>
      <c r="V880" s="597"/>
      <c r="W880" s="597"/>
      <c r="X880" s="597"/>
      <c r="Y880" s="597"/>
      <c r="Z880" s="597"/>
      <c r="AA880" s="597"/>
    </row>
    <row r="881">
      <c r="A881" s="620"/>
      <c r="B881" s="620"/>
      <c r="C881" s="621"/>
      <c r="D881" s="597"/>
      <c r="E881" s="598"/>
      <c r="F881" s="597"/>
      <c r="G881" s="597"/>
      <c r="H881" s="597"/>
      <c r="I881" s="597"/>
      <c r="J881" s="597"/>
      <c r="K881" s="597"/>
      <c r="L881" s="597"/>
      <c r="M881" s="597"/>
      <c r="N881" s="597"/>
      <c r="O881" s="597"/>
      <c r="P881" s="597"/>
      <c r="Q881" s="597"/>
      <c r="R881" s="597"/>
      <c r="S881" s="597"/>
      <c r="T881" s="597"/>
      <c r="U881" s="597"/>
      <c r="V881" s="597"/>
      <c r="W881" s="597"/>
      <c r="X881" s="597"/>
      <c r="Y881" s="597"/>
      <c r="Z881" s="597"/>
      <c r="AA881" s="597"/>
    </row>
    <row r="882">
      <c r="A882" s="620"/>
      <c r="B882" s="620"/>
      <c r="C882" s="621"/>
      <c r="D882" s="597"/>
      <c r="E882" s="598"/>
      <c r="F882" s="597"/>
      <c r="G882" s="597"/>
      <c r="H882" s="597"/>
      <c r="I882" s="597"/>
      <c r="J882" s="597"/>
      <c r="K882" s="597"/>
      <c r="L882" s="597"/>
      <c r="M882" s="597"/>
      <c r="N882" s="597"/>
      <c r="O882" s="597"/>
      <c r="P882" s="597"/>
      <c r="Q882" s="597"/>
      <c r="R882" s="597"/>
      <c r="S882" s="597"/>
      <c r="T882" s="597"/>
      <c r="U882" s="597"/>
      <c r="V882" s="597"/>
      <c r="W882" s="597"/>
      <c r="X882" s="597"/>
      <c r="Y882" s="597"/>
      <c r="Z882" s="597"/>
      <c r="AA882" s="597"/>
    </row>
    <row r="883">
      <c r="A883" s="620"/>
      <c r="B883" s="620"/>
      <c r="C883" s="621"/>
      <c r="D883" s="597"/>
      <c r="E883" s="598"/>
      <c r="F883" s="597"/>
      <c r="G883" s="597"/>
      <c r="H883" s="597"/>
      <c r="I883" s="597"/>
      <c r="J883" s="597"/>
      <c r="K883" s="597"/>
      <c r="L883" s="597"/>
      <c r="M883" s="597"/>
      <c r="N883" s="597"/>
      <c r="O883" s="597"/>
      <c r="P883" s="597"/>
      <c r="Q883" s="597"/>
      <c r="R883" s="597"/>
      <c r="S883" s="597"/>
      <c r="T883" s="597"/>
      <c r="U883" s="597"/>
      <c r="V883" s="597"/>
      <c r="W883" s="597"/>
      <c r="X883" s="597"/>
      <c r="Y883" s="597"/>
      <c r="Z883" s="597"/>
      <c r="AA883" s="597"/>
    </row>
    <row r="884">
      <c r="A884" s="620"/>
      <c r="B884" s="620"/>
      <c r="C884" s="621"/>
      <c r="D884" s="597"/>
      <c r="E884" s="598"/>
      <c r="F884" s="597"/>
      <c r="G884" s="597"/>
      <c r="H884" s="597"/>
      <c r="I884" s="597"/>
      <c r="J884" s="597"/>
      <c r="K884" s="597"/>
      <c r="L884" s="597"/>
      <c r="M884" s="597"/>
      <c r="N884" s="597"/>
      <c r="O884" s="597"/>
      <c r="P884" s="597"/>
      <c r="Q884" s="597"/>
      <c r="R884" s="597"/>
      <c r="S884" s="597"/>
      <c r="T884" s="597"/>
      <c r="U884" s="597"/>
      <c r="V884" s="597"/>
      <c r="W884" s="597"/>
      <c r="X884" s="597"/>
      <c r="Y884" s="597"/>
      <c r="Z884" s="597"/>
      <c r="AA884" s="597"/>
    </row>
    <row r="885">
      <c r="A885" s="620"/>
      <c r="B885" s="620"/>
      <c r="C885" s="621"/>
      <c r="D885" s="597"/>
      <c r="E885" s="598"/>
      <c r="F885" s="597"/>
      <c r="G885" s="597"/>
      <c r="H885" s="597"/>
      <c r="I885" s="597"/>
      <c r="J885" s="597"/>
      <c r="K885" s="597"/>
      <c r="L885" s="597"/>
      <c r="M885" s="597"/>
      <c r="N885" s="597"/>
      <c r="O885" s="597"/>
      <c r="P885" s="597"/>
      <c r="Q885" s="597"/>
      <c r="R885" s="597"/>
      <c r="S885" s="597"/>
      <c r="T885" s="597"/>
      <c r="U885" s="597"/>
      <c r="V885" s="597"/>
      <c r="W885" s="597"/>
      <c r="X885" s="597"/>
      <c r="Y885" s="597"/>
      <c r="Z885" s="597"/>
      <c r="AA885" s="597"/>
    </row>
    <row r="886">
      <c r="A886" s="620"/>
      <c r="B886" s="620"/>
      <c r="C886" s="621"/>
      <c r="D886" s="597"/>
      <c r="E886" s="598"/>
      <c r="F886" s="597"/>
      <c r="G886" s="597"/>
      <c r="H886" s="597"/>
      <c r="I886" s="597"/>
      <c r="J886" s="597"/>
      <c r="K886" s="597"/>
      <c r="L886" s="597"/>
      <c r="M886" s="597"/>
      <c r="N886" s="597"/>
      <c r="O886" s="597"/>
      <c r="P886" s="597"/>
      <c r="Q886" s="597"/>
      <c r="R886" s="597"/>
      <c r="S886" s="597"/>
      <c r="T886" s="597"/>
      <c r="U886" s="597"/>
      <c r="V886" s="597"/>
      <c r="W886" s="597"/>
      <c r="X886" s="597"/>
      <c r="Y886" s="597"/>
      <c r="Z886" s="597"/>
      <c r="AA886" s="597"/>
    </row>
    <row r="887">
      <c r="A887" s="620"/>
      <c r="B887" s="620"/>
      <c r="C887" s="621"/>
      <c r="D887" s="597"/>
      <c r="E887" s="598"/>
      <c r="F887" s="597"/>
      <c r="G887" s="597"/>
      <c r="H887" s="597"/>
      <c r="I887" s="597"/>
      <c r="J887" s="597"/>
      <c r="K887" s="597"/>
      <c r="L887" s="597"/>
      <c r="M887" s="597"/>
      <c r="N887" s="597"/>
      <c r="O887" s="597"/>
      <c r="P887" s="597"/>
      <c r="Q887" s="597"/>
      <c r="R887" s="597"/>
      <c r="S887" s="597"/>
      <c r="T887" s="597"/>
      <c r="U887" s="597"/>
      <c r="V887" s="597"/>
      <c r="W887" s="597"/>
      <c r="X887" s="597"/>
      <c r="Y887" s="597"/>
      <c r="Z887" s="597"/>
      <c r="AA887" s="597"/>
    </row>
    <row r="888">
      <c r="A888" s="620"/>
      <c r="B888" s="620"/>
      <c r="C888" s="621"/>
      <c r="D888" s="597"/>
      <c r="E888" s="598"/>
      <c r="F888" s="597"/>
      <c r="G888" s="597"/>
      <c r="H888" s="597"/>
      <c r="I888" s="597"/>
      <c r="J888" s="597"/>
      <c r="K888" s="597"/>
      <c r="L888" s="597"/>
      <c r="M888" s="597"/>
      <c r="N888" s="597"/>
      <c r="O888" s="597"/>
      <c r="P888" s="597"/>
      <c r="Q888" s="597"/>
      <c r="R888" s="597"/>
      <c r="S888" s="597"/>
      <c r="T888" s="597"/>
      <c r="U888" s="597"/>
      <c r="V888" s="597"/>
      <c r="W888" s="597"/>
      <c r="X888" s="597"/>
      <c r="Y888" s="597"/>
      <c r="Z888" s="597"/>
      <c r="AA888" s="597"/>
    </row>
    <row r="889">
      <c r="A889" s="620"/>
      <c r="B889" s="620"/>
      <c r="C889" s="621"/>
      <c r="D889" s="597"/>
      <c r="E889" s="598"/>
      <c r="F889" s="597"/>
      <c r="G889" s="597"/>
      <c r="H889" s="597"/>
      <c r="I889" s="597"/>
      <c r="J889" s="597"/>
      <c r="K889" s="597"/>
      <c r="L889" s="597"/>
      <c r="M889" s="597"/>
      <c r="N889" s="597"/>
      <c r="O889" s="597"/>
      <c r="P889" s="597"/>
      <c r="Q889" s="597"/>
      <c r="R889" s="597"/>
      <c r="S889" s="597"/>
      <c r="T889" s="597"/>
      <c r="U889" s="597"/>
      <c r="V889" s="597"/>
      <c r="W889" s="597"/>
      <c r="X889" s="597"/>
      <c r="Y889" s="597"/>
      <c r="Z889" s="597"/>
      <c r="AA889" s="597"/>
    </row>
    <row r="890">
      <c r="A890" s="620"/>
      <c r="B890" s="620"/>
      <c r="C890" s="621"/>
      <c r="D890" s="597"/>
      <c r="E890" s="598"/>
      <c r="F890" s="597"/>
      <c r="G890" s="597"/>
      <c r="H890" s="597"/>
      <c r="I890" s="597"/>
      <c r="J890" s="597"/>
      <c r="K890" s="597"/>
      <c r="L890" s="597"/>
      <c r="M890" s="597"/>
      <c r="N890" s="597"/>
      <c r="O890" s="597"/>
      <c r="P890" s="597"/>
      <c r="Q890" s="597"/>
      <c r="R890" s="597"/>
      <c r="S890" s="597"/>
      <c r="T890" s="597"/>
      <c r="U890" s="597"/>
      <c r="V890" s="597"/>
      <c r="W890" s="597"/>
      <c r="X890" s="597"/>
      <c r="Y890" s="597"/>
      <c r="Z890" s="597"/>
      <c r="AA890" s="597"/>
    </row>
    <row r="891">
      <c r="A891" s="620"/>
      <c r="B891" s="620"/>
      <c r="C891" s="621"/>
      <c r="D891" s="597"/>
      <c r="E891" s="598"/>
      <c r="F891" s="597"/>
      <c r="G891" s="597"/>
      <c r="H891" s="597"/>
      <c r="I891" s="597"/>
      <c r="J891" s="597"/>
      <c r="K891" s="597"/>
      <c r="L891" s="597"/>
      <c r="M891" s="597"/>
      <c r="N891" s="597"/>
      <c r="O891" s="597"/>
      <c r="P891" s="597"/>
      <c r="Q891" s="597"/>
      <c r="R891" s="597"/>
      <c r="S891" s="597"/>
      <c r="T891" s="597"/>
      <c r="U891" s="597"/>
      <c r="V891" s="597"/>
      <c r="W891" s="597"/>
      <c r="X891" s="597"/>
      <c r="Y891" s="597"/>
      <c r="Z891" s="597"/>
      <c r="AA891" s="597"/>
    </row>
    <row r="892">
      <c r="A892" s="620"/>
      <c r="B892" s="620"/>
      <c r="C892" s="621"/>
      <c r="D892" s="597"/>
      <c r="E892" s="598"/>
      <c r="F892" s="597"/>
      <c r="G892" s="597"/>
      <c r="H892" s="597"/>
      <c r="I892" s="597"/>
      <c r="J892" s="597"/>
      <c r="K892" s="597"/>
      <c r="L892" s="597"/>
      <c r="M892" s="597"/>
      <c r="N892" s="597"/>
      <c r="O892" s="597"/>
      <c r="P892" s="597"/>
      <c r="Q892" s="597"/>
      <c r="R892" s="597"/>
      <c r="S892" s="597"/>
      <c r="T892" s="597"/>
      <c r="U892" s="597"/>
      <c r="V892" s="597"/>
      <c r="W892" s="597"/>
      <c r="X892" s="597"/>
      <c r="Y892" s="597"/>
      <c r="Z892" s="597"/>
      <c r="AA892" s="597"/>
    </row>
    <row r="893">
      <c r="A893" s="620"/>
      <c r="B893" s="620"/>
      <c r="C893" s="621"/>
      <c r="D893" s="597"/>
      <c r="E893" s="598"/>
      <c r="F893" s="597"/>
      <c r="G893" s="597"/>
      <c r="H893" s="597"/>
      <c r="I893" s="597"/>
      <c r="J893" s="597"/>
      <c r="K893" s="597"/>
      <c r="L893" s="597"/>
      <c r="M893" s="597"/>
      <c r="N893" s="597"/>
      <c r="O893" s="597"/>
      <c r="P893" s="597"/>
      <c r="Q893" s="597"/>
      <c r="R893" s="597"/>
      <c r="S893" s="597"/>
      <c r="T893" s="597"/>
      <c r="U893" s="597"/>
      <c r="V893" s="597"/>
      <c r="W893" s="597"/>
      <c r="X893" s="597"/>
      <c r="Y893" s="597"/>
      <c r="Z893" s="597"/>
      <c r="AA893" s="597"/>
    </row>
    <row r="894">
      <c r="A894" s="620"/>
      <c r="B894" s="620"/>
      <c r="C894" s="621"/>
      <c r="D894" s="597"/>
      <c r="E894" s="598"/>
      <c r="F894" s="597"/>
      <c r="G894" s="597"/>
      <c r="H894" s="597"/>
      <c r="I894" s="597"/>
      <c r="J894" s="597"/>
      <c r="K894" s="597"/>
      <c r="L894" s="597"/>
      <c r="M894" s="597"/>
      <c r="N894" s="597"/>
      <c r="O894" s="597"/>
      <c r="P894" s="597"/>
      <c r="Q894" s="597"/>
      <c r="R894" s="597"/>
      <c r="S894" s="597"/>
      <c r="T894" s="597"/>
      <c r="U894" s="597"/>
      <c r="V894" s="597"/>
      <c r="W894" s="597"/>
      <c r="X894" s="597"/>
      <c r="Y894" s="597"/>
      <c r="Z894" s="597"/>
      <c r="AA894" s="597"/>
    </row>
    <row r="895">
      <c r="A895" s="620"/>
      <c r="B895" s="620"/>
      <c r="C895" s="621"/>
      <c r="D895" s="597"/>
      <c r="E895" s="598"/>
      <c r="F895" s="597"/>
      <c r="G895" s="597"/>
      <c r="H895" s="597"/>
      <c r="I895" s="597"/>
      <c r="J895" s="597"/>
      <c r="K895" s="597"/>
      <c r="L895" s="597"/>
      <c r="M895" s="597"/>
      <c r="N895" s="597"/>
      <c r="O895" s="597"/>
      <c r="P895" s="597"/>
      <c r="Q895" s="597"/>
      <c r="R895" s="597"/>
      <c r="S895" s="597"/>
      <c r="T895" s="597"/>
      <c r="U895" s="597"/>
      <c r="V895" s="597"/>
      <c r="W895" s="597"/>
      <c r="X895" s="597"/>
      <c r="Y895" s="597"/>
      <c r="Z895" s="597"/>
      <c r="AA895" s="597"/>
    </row>
    <row r="896">
      <c r="A896" s="620"/>
      <c r="B896" s="620"/>
      <c r="C896" s="621"/>
      <c r="D896" s="597"/>
      <c r="E896" s="598"/>
      <c r="F896" s="597"/>
      <c r="G896" s="597"/>
      <c r="H896" s="597"/>
      <c r="I896" s="597"/>
      <c r="J896" s="597"/>
      <c r="K896" s="597"/>
      <c r="L896" s="597"/>
      <c r="M896" s="597"/>
      <c r="N896" s="597"/>
      <c r="O896" s="597"/>
      <c r="P896" s="597"/>
      <c r="Q896" s="597"/>
      <c r="R896" s="597"/>
      <c r="S896" s="597"/>
      <c r="T896" s="597"/>
      <c r="U896" s="597"/>
      <c r="V896" s="597"/>
      <c r="W896" s="597"/>
      <c r="X896" s="597"/>
      <c r="Y896" s="597"/>
      <c r="Z896" s="597"/>
      <c r="AA896" s="597"/>
    </row>
    <row r="897">
      <c r="A897" s="620"/>
      <c r="B897" s="620"/>
      <c r="C897" s="621"/>
      <c r="D897" s="597"/>
      <c r="E897" s="598"/>
      <c r="F897" s="597"/>
      <c r="G897" s="597"/>
      <c r="H897" s="597"/>
      <c r="I897" s="597"/>
      <c r="J897" s="597"/>
      <c r="K897" s="597"/>
      <c r="L897" s="597"/>
      <c r="M897" s="597"/>
      <c r="N897" s="597"/>
      <c r="O897" s="597"/>
      <c r="P897" s="597"/>
      <c r="Q897" s="597"/>
      <c r="R897" s="597"/>
      <c r="S897" s="597"/>
      <c r="T897" s="597"/>
      <c r="U897" s="597"/>
      <c r="V897" s="597"/>
      <c r="W897" s="597"/>
      <c r="X897" s="597"/>
      <c r="Y897" s="597"/>
      <c r="Z897" s="597"/>
      <c r="AA897" s="597"/>
    </row>
    <row r="898">
      <c r="A898" s="620"/>
      <c r="B898" s="620"/>
      <c r="C898" s="621"/>
      <c r="D898" s="597"/>
      <c r="E898" s="598"/>
      <c r="F898" s="597"/>
      <c r="G898" s="597"/>
      <c r="H898" s="597"/>
      <c r="I898" s="597"/>
      <c r="J898" s="597"/>
      <c r="K898" s="597"/>
      <c r="L898" s="597"/>
      <c r="M898" s="597"/>
      <c r="N898" s="597"/>
      <c r="O898" s="597"/>
      <c r="P898" s="597"/>
      <c r="Q898" s="597"/>
      <c r="R898" s="597"/>
      <c r="S898" s="597"/>
      <c r="T898" s="597"/>
      <c r="U898" s="597"/>
      <c r="V898" s="597"/>
      <c r="W898" s="597"/>
      <c r="X898" s="597"/>
      <c r="Y898" s="597"/>
      <c r="Z898" s="597"/>
      <c r="AA898" s="597"/>
    </row>
    <row r="899">
      <c r="A899" s="620"/>
      <c r="B899" s="620"/>
      <c r="C899" s="621"/>
      <c r="D899" s="597"/>
      <c r="E899" s="598"/>
      <c r="F899" s="597"/>
      <c r="G899" s="597"/>
      <c r="H899" s="597"/>
      <c r="I899" s="597"/>
      <c r="J899" s="597"/>
      <c r="K899" s="597"/>
      <c r="L899" s="597"/>
      <c r="M899" s="597"/>
      <c r="N899" s="597"/>
      <c r="O899" s="597"/>
      <c r="P899" s="597"/>
      <c r="Q899" s="597"/>
      <c r="R899" s="597"/>
      <c r="S899" s="597"/>
      <c r="T899" s="597"/>
      <c r="U899" s="597"/>
      <c r="V899" s="597"/>
      <c r="W899" s="597"/>
      <c r="X899" s="597"/>
      <c r="Y899" s="597"/>
      <c r="Z899" s="597"/>
      <c r="AA899" s="597"/>
    </row>
    <row r="900">
      <c r="A900" s="620"/>
      <c r="B900" s="620"/>
      <c r="C900" s="621"/>
      <c r="D900" s="597"/>
      <c r="E900" s="598"/>
      <c r="F900" s="597"/>
      <c r="G900" s="597"/>
      <c r="H900" s="597"/>
      <c r="I900" s="597"/>
      <c r="J900" s="597"/>
      <c r="K900" s="597"/>
      <c r="L900" s="597"/>
      <c r="M900" s="597"/>
      <c r="N900" s="597"/>
      <c r="O900" s="597"/>
      <c r="P900" s="597"/>
      <c r="Q900" s="597"/>
      <c r="R900" s="597"/>
      <c r="S900" s="597"/>
      <c r="T900" s="597"/>
      <c r="U900" s="597"/>
      <c r="V900" s="597"/>
      <c r="W900" s="597"/>
      <c r="X900" s="597"/>
      <c r="Y900" s="597"/>
      <c r="Z900" s="597"/>
      <c r="AA900" s="597"/>
    </row>
    <row r="901">
      <c r="A901" s="620"/>
      <c r="B901" s="620"/>
      <c r="C901" s="621"/>
      <c r="D901" s="597"/>
      <c r="E901" s="598"/>
      <c r="F901" s="597"/>
      <c r="G901" s="597"/>
      <c r="H901" s="597"/>
      <c r="I901" s="597"/>
      <c r="J901" s="597"/>
      <c r="K901" s="597"/>
      <c r="L901" s="597"/>
      <c r="M901" s="597"/>
      <c r="N901" s="597"/>
      <c r="O901" s="597"/>
      <c r="P901" s="597"/>
      <c r="Q901" s="597"/>
      <c r="R901" s="597"/>
      <c r="S901" s="597"/>
      <c r="T901" s="597"/>
      <c r="U901" s="597"/>
      <c r="V901" s="597"/>
      <c r="W901" s="597"/>
      <c r="X901" s="597"/>
      <c r="Y901" s="597"/>
      <c r="Z901" s="597"/>
      <c r="AA901" s="597"/>
    </row>
    <row r="902">
      <c r="A902" s="620"/>
      <c r="B902" s="620"/>
      <c r="C902" s="621"/>
      <c r="D902" s="597"/>
      <c r="E902" s="598"/>
      <c r="F902" s="597"/>
      <c r="G902" s="597"/>
      <c r="H902" s="597"/>
      <c r="I902" s="597"/>
      <c r="J902" s="597"/>
      <c r="K902" s="597"/>
      <c r="L902" s="597"/>
      <c r="M902" s="597"/>
      <c r="N902" s="597"/>
      <c r="O902" s="597"/>
      <c r="P902" s="597"/>
      <c r="Q902" s="597"/>
      <c r="R902" s="597"/>
      <c r="S902" s="597"/>
      <c r="T902" s="597"/>
      <c r="U902" s="597"/>
      <c r="V902" s="597"/>
      <c r="W902" s="597"/>
      <c r="X902" s="597"/>
      <c r="Y902" s="597"/>
      <c r="Z902" s="597"/>
      <c r="AA902" s="597"/>
    </row>
    <row r="903">
      <c r="A903" s="620"/>
      <c r="B903" s="620"/>
      <c r="C903" s="621"/>
      <c r="D903" s="597"/>
      <c r="E903" s="598"/>
      <c r="F903" s="597"/>
      <c r="G903" s="597"/>
      <c r="H903" s="597"/>
      <c r="I903" s="597"/>
      <c r="J903" s="597"/>
      <c r="K903" s="597"/>
      <c r="L903" s="597"/>
      <c r="M903" s="597"/>
      <c r="N903" s="597"/>
      <c r="O903" s="597"/>
      <c r="P903" s="597"/>
      <c r="Q903" s="597"/>
      <c r="R903" s="597"/>
      <c r="S903" s="597"/>
      <c r="T903" s="597"/>
      <c r="U903" s="597"/>
      <c r="V903" s="597"/>
      <c r="W903" s="597"/>
      <c r="X903" s="597"/>
      <c r="Y903" s="597"/>
      <c r="Z903" s="597"/>
      <c r="AA903" s="597"/>
    </row>
    <row r="904">
      <c r="A904" s="620"/>
      <c r="B904" s="620"/>
      <c r="C904" s="621"/>
      <c r="D904" s="597"/>
      <c r="E904" s="598"/>
      <c r="F904" s="597"/>
      <c r="G904" s="597"/>
      <c r="H904" s="597"/>
      <c r="I904" s="597"/>
      <c r="J904" s="597"/>
      <c r="K904" s="597"/>
      <c r="L904" s="597"/>
      <c r="M904" s="597"/>
      <c r="N904" s="597"/>
      <c r="O904" s="597"/>
      <c r="P904" s="597"/>
      <c r="Q904" s="597"/>
      <c r="R904" s="597"/>
      <c r="S904" s="597"/>
      <c r="T904" s="597"/>
      <c r="U904" s="597"/>
      <c r="V904" s="597"/>
      <c r="W904" s="597"/>
      <c r="X904" s="597"/>
      <c r="Y904" s="597"/>
      <c r="Z904" s="597"/>
      <c r="AA904" s="597"/>
    </row>
    <row r="905">
      <c r="A905" s="620"/>
      <c r="B905" s="620"/>
      <c r="C905" s="621"/>
      <c r="D905" s="597"/>
      <c r="E905" s="598"/>
      <c r="F905" s="597"/>
      <c r="G905" s="597"/>
      <c r="H905" s="597"/>
      <c r="I905" s="597"/>
      <c r="J905" s="597"/>
      <c r="K905" s="597"/>
      <c r="L905" s="597"/>
      <c r="M905" s="597"/>
      <c r="N905" s="597"/>
      <c r="O905" s="597"/>
      <c r="P905" s="597"/>
      <c r="Q905" s="597"/>
      <c r="R905" s="597"/>
      <c r="S905" s="597"/>
      <c r="T905" s="597"/>
      <c r="U905" s="597"/>
      <c r="V905" s="597"/>
      <c r="W905" s="597"/>
      <c r="X905" s="597"/>
      <c r="Y905" s="597"/>
      <c r="Z905" s="597"/>
      <c r="AA905" s="597"/>
    </row>
    <row r="906">
      <c r="A906" s="620"/>
      <c r="B906" s="620"/>
      <c r="C906" s="621"/>
      <c r="D906" s="597"/>
      <c r="E906" s="598"/>
      <c r="F906" s="597"/>
      <c r="G906" s="597"/>
      <c r="H906" s="597"/>
      <c r="I906" s="597"/>
      <c r="J906" s="597"/>
      <c r="K906" s="597"/>
      <c r="L906" s="597"/>
      <c r="M906" s="597"/>
      <c r="N906" s="597"/>
      <c r="O906" s="597"/>
      <c r="P906" s="597"/>
      <c r="Q906" s="597"/>
      <c r="R906" s="597"/>
      <c r="S906" s="597"/>
      <c r="T906" s="597"/>
      <c r="U906" s="597"/>
      <c r="V906" s="597"/>
      <c r="W906" s="597"/>
      <c r="X906" s="597"/>
      <c r="Y906" s="597"/>
      <c r="Z906" s="597"/>
      <c r="AA906" s="597"/>
    </row>
    <row r="907">
      <c r="A907" s="620"/>
      <c r="B907" s="620"/>
      <c r="C907" s="621"/>
      <c r="D907" s="597"/>
      <c r="E907" s="598"/>
      <c r="F907" s="597"/>
      <c r="G907" s="597"/>
      <c r="H907" s="597"/>
      <c r="I907" s="597"/>
      <c r="J907" s="597"/>
      <c r="K907" s="597"/>
      <c r="L907" s="597"/>
      <c r="M907" s="597"/>
      <c r="N907" s="597"/>
      <c r="O907" s="597"/>
      <c r="P907" s="597"/>
      <c r="Q907" s="597"/>
      <c r="R907" s="597"/>
      <c r="S907" s="597"/>
      <c r="T907" s="597"/>
      <c r="U907" s="597"/>
      <c r="V907" s="597"/>
      <c r="W907" s="597"/>
      <c r="X907" s="597"/>
      <c r="Y907" s="597"/>
      <c r="Z907" s="597"/>
      <c r="AA907" s="597"/>
    </row>
    <row r="908">
      <c r="A908" s="620"/>
      <c r="B908" s="620"/>
      <c r="C908" s="621"/>
      <c r="D908" s="597"/>
      <c r="E908" s="598"/>
      <c r="F908" s="597"/>
      <c r="G908" s="597"/>
      <c r="H908" s="597"/>
      <c r="I908" s="597"/>
      <c r="J908" s="597"/>
      <c r="K908" s="597"/>
      <c r="L908" s="597"/>
      <c r="M908" s="597"/>
      <c r="N908" s="597"/>
      <c r="O908" s="597"/>
      <c r="P908" s="597"/>
      <c r="Q908" s="597"/>
      <c r="R908" s="597"/>
      <c r="S908" s="597"/>
      <c r="T908" s="597"/>
      <c r="U908" s="597"/>
      <c r="V908" s="597"/>
      <c r="W908" s="597"/>
      <c r="X908" s="597"/>
      <c r="Y908" s="597"/>
      <c r="Z908" s="597"/>
      <c r="AA908" s="597"/>
    </row>
    <row r="909">
      <c r="A909" s="620"/>
      <c r="B909" s="620"/>
      <c r="C909" s="621"/>
      <c r="D909" s="597"/>
      <c r="E909" s="598"/>
      <c r="F909" s="597"/>
      <c r="G909" s="597"/>
      <c r="H909" s="597"/>
      <c r="I909" s="597"/>
      <c r="J909" s="597"/>
      <c r="K909" s="597"/>
      <c r="L909" s="597"/>
      <c r="M909" s="597"/>
      <c r="N909" s="597"/>
      <c r="O909" s="597"/>
      <c r="P909" s="597"/>
      <c r="Q909" s="597"/>
      <c r="R909" s="597"/>
      <c r="S909" s="597"/>
      <c r="T909" s="597"/>
      <c r="U909" s="597"/>
      <c r="V909" s="597"/>
      <c r="W909" s="597"/>
      <c r="X909" s="597"/>
      <c r="Y909" s="597"/>
      <c r="Z909" s="597"/>
      <c r="AA909" s="597"/>
    </row>
    <row r="910">
      <c r="A910" s="620"/>
      <c r="B910" s="620"/>
      <c r="C910" s="621"/>
      <c r="D910" s="597"/>
      <c r="E910" s="598"/>
      <c r="F910" s="597"/>
      <c r="G910" s="597"/>
      <c r="H910" s="597"/>
      <c r="I910" s="597"/>
      <c r="J910" s="597"/>
      <c r="K910" s="597"/>
      <c r="L910" s="597"/>
      <c r="M910" s="597"/>
      <c r="N910" s="597"/>
      <c r="O910" s="597"/>
      <c r="P910" s="597"/>
      <c r="Q910" s="597"/>
      <c r="R910" s="597"/>
      <c r="S910" s="597"/>
      <c r="T910" s="597"/>
      <c r="U910" s="597"/>
      <c r="V910" s="597"/>
      <c r="W910" s="597"/>
      <c r="X910" s="597"/>
      <c r="Y910" s="597"/>
      <c r="Z910" s="597"/>
      <c r="AA910" s="597"/>
    </row>
    <row r="911">
      <c r="A911" s="620"/>
      <c r="B911" s="620"/>
      <c r="C911" s="621"/>
      <c r="D911" s="597"/>
      <c r="E911" s="598"/>
      <c r="F911" s="597"/>
      <c r="G911" s="597"/>
      <c r="H911" s="597"/>
      <c r="I911" s="597"/>
      <c r="J911" s="597"/>
      <c r="K911" s="597"/>
      <c r="L911" s="597"/>
      <c r="M911" s="597"/>
      <c r="N911" s="597"/>
      <c r="O911" s="597"/>
      <c r="P911" s="597"/>
      <c r="Q911" s="597"/>
      <c r="R911" s="597"/>
      <c r="S911" s="597"/>
      <c r="T911" s="597"/>
      <c r="U911" s="597"/>
      <c r="V911" s="597"/>
      <c r="W911" s="597"/>
      <c r="X911" s="597"/>
      <c r="Y911" s="597"/>
      <c r="Z911" s="597"/>
      <c r="AA911" s="597"/>
    </row>
    <row r="912">
      <c r="A912" s="620"/>
      <c r="B912" s="620"/>
      <c r="C912" s="621"/>
      <c r="D912" s="597"/>
      <c r="E912" s="598"/>
      <c r="F912" s="597"/>
      <c r="G912" s="597"/>
      <c r="H912" s="597"/>
      <c r="I912" s="597"/>
      <c r="J912" s="597"/>
      <c r="K912" s="597"/>
      <c r="L912" s="597"/>
      <c r="M912" s="597"/>
      <c r="N912" s="597"/>
      <c r="O912" s="597"/>
      <c r="P912" s="597"/>
      <c r="Q912" s="597"/>
      <c r="R912" s="597"/>
      <c r="S912" s="597"/>
      <c r="T912" s="597"/>
      <c r="U912" s="597"/>
      <c r="V912" s="597"/>
      <c r="W912" s="597"/>
      <c r="X912" s="597"/>
      <c r="Y912" s="597"/>
      <c r="Z912" s="597"/>
      <c r="AA912" s="597"/>
    </row>
    <row r="913">
      <c r="A913" s="620"/>
      <c r="B913" s="620"/>
      <c r="C913" s="621"/>
      <c r="D913" s="597"/>
      <c r="E913" s="598"/>
      <c r="F913" s="597"/>
      <c r="G913" s="597"/>
      <c r="H913" s="597"/>
      <c r="I913" s="597"/>
      <c r="J913" s="597"/>
      <c r="K913" s="597"/>
      <c r="L913" s="597"/>
      <c r="M913" s="597"/>
      <c r="N913" s="597"/>
      <c r="O913" s="597"/>
      <c r="P913" s="597"/>
      <c r="Q913" s="597"/>
      <c r="R913" s="597"/>
      <c r="S913" s="597"/>
      <c r="T913" s="597"/>
      <c r="U913" s="597"/>
      <c r="V913" s="597"/>
      <c r="W913" s="597"/>
      <c r="X913" s="597"/>
      <c r="Y913" s="597"/>
      <c r="Z913" s="597"/>
      <c r="AA913" s="597"/>
    </row>
    <row r="914">
      <c r="A914" s="620"/>
      <c r="B914" s="620"/>
      <c r="C914" s="621"/>
      <c r="D914" s="597"/>
      <c r="E914" s="598"/>
      <c r="F914" s="597"/>
      <c r="G914" s="597"/>
      <c r="H914" s="597"/>
      <c r="I914" s="597"/>
      <c r="J914" s="597"/>
      <c r="K914" s="597"/>
      <c r="L914" s="597"/>
      <c r="M914" s="597"/>
      <c r="N914" s="597"/>
      <c r="O914" s="597"/>
      <c r="P914" s="597"/>
      <c r="Q914" s="597"/>
      <c r="R914" s="597"/>
      <c r="S914" s="597"/>
      <c r="T914" s="597"/>
      <c r="U914" s="597"/>
      <c r="V914" s="597"/>
      <c r="W914" s="597"/>
      <c r="X914" s="597"/>
      <c r="Y914" s="597"/>
      <c r="Z914" s="597"/>
      <c r="AA914" s="597"/>
    </row>
    <row r="915">
      <c r="A915" s="620"/>
      <c r="B915" s="620"/>
      <c r="C915" s="621"/>
      <c r="D915" s="597"/>
      <c r="E915" s="598"/>
      <c r="F915" s="597"/>
      <c r="G915" s="597"/>
      <c r="H915" s="597"/>
      <c r="I915" s="597"/>
      <c r="J915" s="597"/>
      <c r="K915" s="597"/>
      <c r="L915" s="597"/>
      <c r="M915" s="597"/>
      <c r="N915" s="597"/>
      <c r="O915" s="597"/>
      <c r="P915" s="597"/>
      <c r="Q915" s="597"/>
      <c r="R915" s="597"/>
      <c r="S915" s="597"/>
      <c r="T915" s="597"/>
      <c r="U915" s="597"/>
      <c r="V915" s="597"/>
      <c r="W915" s="597"/>
      <c r="X915" s="597"/>
      <c r="Y915" s="597"/>
      <c r="Z915" s="597"/>
      <c r="AA915" s="597"/>
    </row>
    <row r="916">
      <c r="A916" s="620"/>
      <c r="B916" s="620"/>
      <c r="C916" s="621"/>
      <c r="D916" s="597"/>
      <c r="E916" s="598"/>
      <c r="F916" s="597"/>
      <c r="G916" s="597"/>
      <c r="H916" s="597"/>
      <c r="I916" s="597"/>
      <c r="J916" s="597"/>
      <c r="K916" s="597"/>
      <c r="L916" s="597"/>
      <c r="M916" s="597"/>
      <c r="N916" s="597"/>
      <c r="O916" s="597"/>
      <c r="P916" s="597"/>
      <c r="Q916" s="597"/>
      <c r="R916" s="597"/>
      <c r="S916" s="597"/>
      <c r="T916" s="597"/>
      <c r="U916" s="597"/>
      <c r="V916" s="597"/>
      <c r="W916" s="597"/>
      <c r="X916" s="597"/>
      <c r="Y916" s="597"/>
      <c r="Z916" s="597"/>
      <c r="AA916" s="597"/>
    </row>
    <row r="917">
      <c r="A917" s="620"/>
      <c r="B917" s="620"/>
      <c r="C917" s="621"/>
      <c r="D917" s="597"/>
      <c r="E917" s="598"/>
      <c r="F917" s="597"/>
      <c r="G917" s="597"/>
      <c r="H917" s="597"/>
      <c r="I917" s="597"/>
      <c r="J917" s="597"/>
      <c r="K917" s="597"/>
      <c r="L917" s="597"/>
      <c r="M917" s="597"/>
      <c r="N917" s="597"/>
      <c r="O917" s="597"/>
      <c r="P917" s="597"/>
      <c r="Q917" s="597"/>
      <c r="R917" s="597"/>
      <c r="S917" s="597"/>
      <c r="T917" s="597"/>
      <c r="U917" s="597"/>
      <c r="V917" s="597"/>
      <c r="W917" s="597"/>
      <c r="X917" s="597"/>
      <c r="Y917" s="597"/>
      <c r="Z917" s="597"/>
      <c r="AA917" s="597"/>
    </row>
    <row r="918">
      <c r="A918" s="620"/>
      <c r="B918" s="620"/>
      <c r="C918" s="621"/>
      <c r="D918" s="597"/>
      <c r="E918" s="598"/>
      <c r="F918" s="597"/>
      <c r="G918" s="597"/>
      <c r="H918" s="597"/>
      <c r="I918" s="597"/>
      <c r="J918" s="597"/>
      <c r="K918" s="597"/>
      <c r="L918" s="597"/>
      <c r="M918" s="597"/>
      <c r="N918" s="597"/>
      <c r="O918" s="597"/>
      <c r="P918" s="597"/>
      <c r="Q918" s="597"/>
      <c r="R918" s="597"/>
      <c r="S918" s="597"/>
      <c r="T918" s="597"/>
      <c r="U918" s="597"/>
      <c r="V918" s="597"/>
      <c r="W918" s="597"/>
      <c r="X918" s="597"/>
      <c r="Y918" s="597"/>
      <c r="Z918" s="597"/>
      <c r="AA918" s="597"/>
    </row>
    <row r="919">
      <c r="A919" s="620"/>
      <c r="B919" s="620"/>
      <c r="C919" s="621"/>
      <c r="D919" s="597"/>
      <c r="E919" s="598"/>
      <c r="F919" s="597"/>
      <c r="G919" s="597"/>
      <c r="H919" s="597"/>
      <c r="I919" s="597"/>
      <c r="J919" s="597"/>
      <c r="K919" s="597"/>
      <c r="L919" s="597"/>
      <c r="M919" s="597"/>
      <c r="N919" s="597"/>
      <c r="O919" s="597"/>
      <c r="P919" s="597"/>
      <c r="Q919" s="597"/>
      <c r="R919" s="597"/>
      <c r="S919" s="597"/>
      <c r="T919" s="597"/>
      <c r="U919" s="597"/>
      <c r="V919" s="597"/>
      <c r="W919" s="597"/>
      <c r="X919" s="597"/>
      <c r="Y919" s="597"/>
      <c r="Z919" s="597"/>
      <c r="AA919" s="597"/>
    </row>
    <row r="920">
      <c r="A920" s="620"/>
      <c r="B920" s="620"/>
      <c r="C920" s="621"/>
      <c r="D920" s="597"/>
      <c r="E920" s="598"/>
      <c r="F920" s="597"/>
      <c r="G920" s="597"/>
      <c r="H920" s="597"/>
      <c r="I920" s="597"/>
      <c r="J920" s="597"/>
      <c r="K920" s="597"/>
      <c r="L920" s="597"/>
      <c r="M920" s="597"/>
      <c r="N920" s="597"/>
      <c r="O920" s="597"/>
      <c r="P920" s="597"/>
      <c r="Q920" s="597"/>
      <c r="R920" s="597"/>
      <c r="S920" s="597"/>
      <c r="T920" s="597"/>
      <c r="U920" s="597"/>
      <c r="V920" s="597"/>
      <c r="W920" s="597"/>
      <c r="X920" s="597"/>
      <c r="Y920" s="597"/>
      <c r="Z920" s="597"/>
      <c r="AA920" s="597"/>
    </row>
    <row r="921">
      <c r="A921" s="620"/>
      <c r="B921" s="620"/>
      <c r="C921" s="621"/>
      <c r="D921" s="597"/>
      <c r="E921" s="598"/>
      <c r="F921" s="597"/>
      <c r="G921" s="597"/>
      <c r="H921" s="597"/>
      <c r="I921" s="597"/>
      <c r="J921" s="597"/>
      <c r="K921" s="597"/>
      <c r="L921" s="597"/>
      <c r="M921" s="597"/>
      <c r="N921" s="597"/>
      <c r="O921" s="597"/>
      <c r="P921" s="597"/>
      <c r="Q921" s="597"/>
      <c r="R921" s="597"/>
      <c r="S921" s="597"/>
      <c r="T921" s="597"/>
      <c r="U921" s="597"/>
      <c r="V921" s="597"/>
      <c r="W921" s="597"/>
      <c r="X921" s="597"/>
      <c r="Y921" s="597"/>
      <c r="Z921" s="597"/>
      <c r="AA921" s="597"/>
    </row>
    <row r="922">
      <c r="A922" s="620"/>
      <c r="B922" s="620"/>
      <c r="C922" s="621"/>
      <c r="D922" s="597"/>
      <c r="E922" s="598"/>
      <c r="F922" s="597"/>
      <c r="G922" s="597"/>
      <c r="H922" s="597"/>
      <c r="I922" s="597"/>
      <c r="J922" s="597"/>
      <c r="K922" s="597"/>
      <c r="L922" s="597"/>
      <c r="M922" s="597"/>
      <c r="N922" s="597"/>
      <c r="O922" s="597"/>
      <c r="P922" s="597"/>
      <c r="Q922" s="597"/>
      <c r="R922" s="597"/>
      <c r="S922" s="597"/>
      <c r="T922" s="597"/>
      <c r="U922" s="597"/>
      <c r="V922" s="597"/>
      <c r="W922" s="597"/>
      <c r="X922" s="597"/>
      <c r="Y922" s="597"/>
      <c r="Z922" s="597"/>
      <c r="AA922" s="597"/>
    </row>
    <row r="923">
      <c r="A923" s="620"/>
      <c r="B923" s="620"/>
      <c r="C923" s="621"/>
      <c r="D923" s="597"/>
      <c r="E923" s="598"/>
      <c r="F923" s="597"/>
      <c r="G923" s="597"/>
      <c r="H923" s="597"/>
      <c r="I923" s="597"/>
      <c r="J923" s="597"/>
      <c r="K923" s="597"/>
      <c r="L923" s="597"/>
      <c r="M923" s="597"/>
      <c r="N923" s="597"/>
      <c r="O923" s="597"/>
      <c r="P923" s="597"/>
      <c r="Q923" s="597"/>
      <c r="R923" s="597"/>
      <c r="S923" s="597"/>
      <c r="T923" s="597"/>
      <c r="U923" s="597"/>
      <c r="V923" s="597"/>
      <c r="W923" s="597"/>
      <c r="X923" s="597"/>
      <c r="Y923" s="597"/>
      <c r="Z923" s="597"/>
      <c r="AA923" s="597"/>
    </row>
    <row r="924">
      <c r="A924" s="620"/>
      <c r="B924" s="620"/>
      <c r="C924" s="621"/>
      <c r="D924" s="597"/>
      <c r="E924" s="598"/>
      <c r="F924" s="597"/>
      <c r="G924" s="597"/>
      <c r="H924" s="597"/>
      <c r="I924" s="597"/>
      <c r="J924" s="597"/>
      <c r="K924" s="597"/>
      <c r="L924" s="597"/>
      <c r="M924" s="597"/>
      <c r="N924" s="597"/>
      <c r="O924" s="597"/>
      <c r="P924" s="597"/>
      <c r="Q924" s="597"/>
      <c r="R924" s="597"/>
      <c r="S924" s="597"/>
      <c r="T924" s="597"/>
      <c r="U924" s="597"/>
      <c r="V924" s="597"/>
      <c r="W924" s="597"/>
      <c r="X924" s="597"/>
      <c r="Y924" s="597"/>
      <c r="Z924" s="597"/>
      <c r="AA924" s="597"/>
    </row>
    <row r="925">
      <c r="A925" s="620"/>
      <c r="B925" s="620"/>
      <c r="C925" s="621"/>
      <c r="D925" s="597"/>
      <c r="E925" s="598"/>
      <c r="F925" s="597"/>
      <c r="G925" s="597"/>
      <c r="H925" s="597"/>
      <c r="I925" s="597"/>
      <c r="J925" s="597"/>
      <c r="K925" s="597"/>
      <c r="L925" s="597"/>
      <c r="M925" s="597"/>
      <c r="N925" s="597"/>
      <c r="O925" s="597"/>
      <c r="P925" s="597"/>
      <c r="Q925" s="597"/>
      <c r="R925" s="597"/>
      <c r="S925" s="597"/>
      <c r="T925" s="597"/>
      <c r="U925" s="597"/>
      <c r="V925" s="597"/>
      <c r="W925" s="597"/>
      <c r="X925" s="597"/>
      <c r="Y925" s="597"/>
      <c r="Z925" s="597"/>
      <c r="AA925" s="597"/>
    </row>
    <row r="926">
      <c r="A926" s="620"/>
      <c r="B926" s="620"/>
      <c r="C926" s="621"/>
      <c r="D926" s="597"/>
      <c r="E926" s="598"/>
      <c r="F926" s="597"/>
      <c r="G926" s="597"/>
      <c r="H926" s="597"/>
      <c r="I926" s="597"/>
      <c r="J926" s="597"/>
      <c r="K926" s="597"/>
      <c r="L926" s="597"/>
      <c r="M926" s="597"/>
      <c r="N926" s="597"/>
      <c r="O926" s="597"/>
      <c r="P926" s="597"/>
      <c r="Q926" s="597"/>
      <c r="R926" s="597"/>
      <c r="S926" s="597"/>
      <c r="T926" s="597"/>
      <c r="U926" s="597"/>
      <c r="V926" s="597"/>
      <c r="W926" s="597"/>
      <c r="X926" s="597"/>
      <c r="Y926" s="597"/>
      <c r="Z926" s="597"/>
      <c r="AA926" s="597"/>
    </row>
    <row r="927">
      <c r="A927" s="620"/>
      <c r="B927" s="620"/>
      <c r="C927" s="621"/>
      <c r="D927" s="597"/>
      <c r="E927" s="598"/>
      <c r="F927" s="597"/>
      <c r="G927" s="597"/>
      <c r="H927" s="597"/>
      <c r="I927" s="597"/>
      <c r="J927" s="597"/>
      <c r="K927" s="597"/>
      <c r="L927" s="597"/>
      <c r="M927" s="597"/>
      <c r="N927" s="597"/>
      <c r="O927" s="597"/>
      <c r="P927" s="597"/>
      <c r="Q927" s="597"/>
      <c r="R927" s="597"/>
      <c r="S927" s="597"/>
      <c r="T927" s="597"/>
      <c r="U927" s="597"/>
      <c r="V927" s="597"/>
      <c r="W927" s="597"/>
      <c r="X927" s="597"/>
      <c r="Y927" s="597"/>
      <c r="Z927" s="597"/>
      <c r="AA927" s="597"/>
    </row>
    <row r="928">
      <c r="A928" s="620"/>
      <c r="B928" s="620"/>
      <c r="C928" s="621"/>
      <c r="D928" s="597"/>
      <c r="E928" s="598"/>
      <c r="F928" s="597"/>
      <c r="G928" s="597"/>
      <c r="H928" s="597"/>
      <c r="I928" s="597"/>
      <c r="J928" s="597"/>
      <c r="K928" s="597"/>
      <c r="L928" s="597"/>
      <c r="M928" s="597"/>
      <c r="N928" s="597"/>
      <c r="O928" s="597"/>
      <c r="P928" s="597"/>
      <c r="Q928" s="597"/>
      <c r="R928" s="597"/>
      <c r="S928" s="597"/>
      <c r="T928" s="597"/>
      <c r="U928" s="597"/>
      <c r="V928" s="597"/>
      <c r="W928" s="597"/>
      <c r="X928" s="597"/>
      <c r="Y928" s="597"/>
      <c r="Z928" s="597"/>
      <c r="AA928" s="597"/>
    </row>
    <row r="929">
      <c r="A929" s="620"/>
      <c r="B929" s="620"/>
      <c r="C929" s="621"/>
      <c r="D929" s="597"/>
      <c r="E929" s="598"/>
      <c r="F929" s="597"/>
      <c r="G929" s="597"/>
      <c r="H929" s="597"/>
      <c r="I929" s="597"/>
      <c r="J929" s="597"/>
      <c r="K929" s="597"/>
      <c r="L929" s="597"/>
      <c r="M929" s="597"/>
      <c r="N929" s="597"/>
      <c r="O929" s="597"/>
      <c r="P929" s="597"/>
      <c r="Q929" s="597"/>
      <c r="R929" s="597"/>
      <c r="S929" s="597"/>
      <c r="T929" s="597"/>
      <c r="U929" s="597"/>
      <c r="V929" s="597"/>
      <c r="W929" s="597"/>
      <c r="X929" s="597"/>
      <c r="Y929" s="597"/>
      <c r="Z929" s="597"/>
      <c r="AA929" s="597"/>
    </row>
    <row r="930">
      <c r="A930" s="620"/>
      <c r="B930" s="620"/>
      <c r="C930" s="621"/>
      <c r="D930" s="597"/>
      <c r="E930" s="598"/>
      <c r="F930" s="597"/>
      <c r="G930" s="597"/>
      <c r="H930" s="597"/>
      <c r="I930" s="597"/>
      <c r="J930" s="597"/>
      <c r="K930" s="597"/>
      <c r="L930" s="597"/>
      <c r="M930" s="597"/>
      <c r="N930" s="597"/>
      <c r="O930" s="597"/>
      <c r="P930" s="597"/>
      <c r="Q930" s="597"/>
      <c r="R930" s="597"/>
      <c r="S930" s="597"/>
      <c r="T930" s="597"/>
      <c r="U930" s="597"/>
      <c r="V930" s="597"/>
      <c r="W930" s="597"/>
      <c r="X930" s="597"/>
      <c r="Y930" s="597"/>
      <c r="Z930" s="597"/>
      <c r="AA930" s="597"/>
    </row>
    <row r="931">
      <c r="A931" s="620"/>
      <c r="B931" s="620"/>
      <c r="C931" s="621"/>
      <c r="D931" s="597"/>
      <c r="E931" s="598"/>
      <c r="F931" s="597"/>
      <c r="G931" s="597"/>
      <c r="H931" s="597"/>
      <c r="I931" s="597"/>
      <c r="J931" s="597"/>
      <c r="K931" s="597"/>
      <c r="L931" s="597"/>
      <c r="M931" s="597"/>
      <c r="N931" s="597"/>
      <c r="O931" s="597"/>
      <c r="P931" s="597"/>
      <c r="Q931" s="597"/>
      <c r="R931" s="597"/>
      <c r="S931" s="597"/>
      <c r="T931" s="597"/>
      <c r="U931" s="597"/>
      <c r="V931" s="597"/>
      <c r="W931" s="597"/>
      <c r="X931" s="597"/>
      <c r="Y931" s="597"/>
      <c r="Z931" s="597"/>
      <c r="AA931" s="597"/>
    </row>
    <row r="932">
      <c r="A932" s="620"/>
      <c r="B932" s="620"/>
      <c r="C932" s="621"/>
      <c r="D932" s="597"/>
      <c r="E932" s="598"/>
      <c r="F932" s="597"/>
      <c r="G932" s="597"/>
      <c r="H932" s="597"/>
      <c r="I932" s="597"/>
      <c r="J932" s="597"/>
      <c r="K932" s="597"/>
      <c r="L932" s="597"/>
      <c r="M932" s="597"/>
      <c r="N932" s="597"/>
      <c r="O932" s="597"/>
      <c r="P932" s="597"/>
      <c r="Q932" s="597"/>
      <c r="R932" s="597"/>
      <c r="S932" s="597"/>
      <c r="T932" s="597"/>
      <c r="U932" s="597"/>
      <c r="V932" s="597"/>
      <c r="W932" s="597"/>
      <c r="X932" s="597"/>
      <c r="Y932" s="597"/>
      <c r="Z932" s="597"/>
      <c r="AA932" s="597"/>
    </row>
    <row r="933">
      <c r="A933" s="620"/>
      <c r="B933" s="620"/>
      <c r="C933" s="621"/>
      <c r="D933" s="597"/>
      <c r="E933" s="598"/>
      <c r="F933" s="597"/>
      <c r="G933" s="597"/>
      <c r="H933" s="597"/>
      <c r="I933" s="597"/>
      <c r="J933" s="597"/>
      <c r="K933" s="597"/>
      <c r="L933" s="597"/>
      <c r="M933" s="597"/>
      <c r="N933" s="597"/>
      <c r="O933" s="597"/>
      <c r="P933" s="597"/>
      <c r="Q933" s="597"/>
      <c r="R933" s="597"/>
      <c r="S933" s="597"/>
      <c r="T933" s="597"/>
      <c r="U933" s="597"/>
      <c r="V933" s="597"/>
      <c r="W933" s="597"/>
      <c r="X933" s="597"/>
      <c r="Y933" s="597"/>
      <c r="Z933" s="597"/>
      <c r="AA933" s="597"/>
    </row>
    <row r="934">
      <c r="A934" s="620"/>
      <c r="B934" s="620"/>
      <c r="C934" s="621"/>
      <c r="D934" s="597"/>
      <c r="E934" s="598"/>
      <c r="F934" s="597"/>
      <c r="G934" s="597"/>
      <c r="H934" s="597"/>
      <c r="I934" s="597"/>
      <c r="J934" s="597"/>
      <c r="K934" s="597"/>
      <c r="L934" s="597"/>
      <c r="M934" s="597"/>
      <c r="N934" s="597"/>
      <c r="O934" s="597"/>
      <c r="P934" s="597"/>
      <c r="Q934" s="597"/>
      <c r="R934" s="597"/>
      <c r="S934" s="597"/>
      <c r="T934" s="597"/>
      <c r="U934" s="597"/>
      <c r="V934" s="597"/>
      <c r="W934" s="597"/>
      <c r="X934" s="597"/>
      <c r="Y934" s="597"/>
      <c r="Z934" s="597"/>
      <c r="AA934" s="597"/>
    </row>
    <row r="935">
      <c r="A935" s="620"/>
      <c r="B935" s="620"/>
      <c r="C935" s="621"/>
      <c r="D935" s="597"/>
      <c r="E935" s="598"/>
      <c r="F935" s="597"/>
      <c r="G935" s="597"/>
      <c r="H935" s="597"/>
      <c r="I935" s="597"/>
      <c r="J935" s="597"/>
      <c r="K935" s="597"/>
      <c r="L935" s="597"/>
      <c r="M935" s="597"/>
      <c r="N935" s="597"/>
      <c r="O935" s="597"/>
      <c r="P935" s="597"/>
      <c r="Q935" s="597"/>
      <c r="R935" s="597"/>
      <c r="S935" s="597"/>
      <c r="T935" s="597"/>
      <c r="U935" s="597"/>
      <c r="V935" s="597"/>
      <c r="W935" s="597"/>
      <c r="X935" s="597"/>
      <c r="Y935" s="597"/>
      <c r="Z935" s="597"/>
      <c r="AA935" s="597"/>
    </row>
    <row r="936">
      <c r="A936" s="620"/>
      <c r="B936" s="620"/>
      <c r="C936" s="621"/>
      <c r="D936" s="597"/>
      <c r="E936" s="598"/>
      <c r="F936" s="597"/>
      <c r="G936" s="597"/>
      <c r="H936" s="597"/>
      <c r="I936" s="597"/>
      <c r="J936" s="597"/>
      <c r="K936" s="597"/>
      <c r="L936" s="597"/>
      <c r="M936" s="597"/>
      <c r="N936" s="597"/>
      <c r="O936" s="597"/>
      <c r="P936" s="597"/>
      <c r="Q936" s="597"/>
      <c r="R936" s="597"/>
      <c r="S936" s="597"/>
      <c r="T936" s="597"/>
      <c r="U936" s="597"/>
      <c r="V936" s="597"/>
      <c r="W936" s="597"/>
      <c r="X936" s="597"/>
      <c r="Y936" s="597"/>
      <c r="Z936" s="597"/>
      <c r="AA936" s="597"/>
    </row>
    <row r="937">
      <c r="A937" s="620"/>
      <c r="B937" s="620"/>
      <c r="C937" s="621"/>
      <c r="D937" s="597"/>
      <c r="E937" s="598"/>
      <c r="F937" s="597"/>
      <c r="G937" s="597"/>
      <c r="H937" s="597"/>
      <c r="I937" s="597"/>
      <c r="J937" s="597"/>
      <c r="K937" s="597"/>
      <c r="L937" s="597"/>
      <c r="M937" s="597"/>
      <c r="N937" s="597"/>
      <c r="O937" s="597"/>
      <c r="P937" s="597"/>
      <c r="Q937" s="597"/>
      <c r="R937" s="597"/>
      <c r="S937" s="597"/>
      <c r="T937" s="597"/>
      <c r="U937" s="597"/>
      <c r="V937" s="597"/>
      <c r="W937" s="597"/>
      <c r="X937" s="597"/>
      <c r="Y937" s="597"/>
      <c r="Z937" s="597"/>
      <c r="AA937" s="597"/>
    </row>
    <row r="938">
      <c r="A938" s="620"/>
      <c r="B938" s="620"/>
      <c r="C938" s="621"/>
      <c r="D938" s="597"/>
      <c r="E938" s="598"/>
      <c r="F938" s="597"/>
      <c r="G938" s="597"/>
      <c r="H938" s="597"/>
      <c r="I938" s="597"/>
      <c r="J938" s="597"/>
      <c r="K938" s="597"/>
      <c r="L938" s="597"/>
      <c r="M938" s="597"/>
      <c r="N938" s="597"/>
      <c r="O938" s="597"/>
      <c r="P938" s="597"/>
      <c r="Q938" s="597"/>
      <c r="R938" s="597"/>
      <c r="S938" s="597"/>
      <c r="T938" s="597"/>
      <c r="U938" s="597"/>
      <c r="V938" s="597"/>
      <c r="W938" s="597"/>
      <c r="X938" s="597"/>
      <c r="Y938" s="597"/>
      <c r="Z938" s="597"/>
      <c r="AA938" s="597"/>
    </row>
    <row r="939">
      <c r="A939" s="620"/>
      <c r="B939" s="620"/>
      <c r="C939" s="621"/>
      <c r="D939" s="597"/>
      <c r="E939" s="598"/>
      <c r="F939" s="597"/>
      <c r="G939" s="597"/>
      <c r="H939" s="597"/>
      <c r="I939" s="597"/>
      <c r="J939" s="597"/>
      <c r="K939" s="597"/>
      <c r="L939" s="597"/>
      <c r="M939" s="597"/>
      <c r="N939" s="597"/>
      <c r="O939" s="597"/>
      <c r="P939" s="597"/>
      <c r="Q939" s="597"/>
      <c r="R939" s="597"/>
      <c r="S939" s="597"/>
      <c r="T939" s="597"/>
      <c r="U939" s="597"/>
      <c r="V939" s="597"/>
      <c r="W939" s="597"/>
      <c r="X939" s="597"/>
      <c r="Y939" s="597"/>
      <c r="Z939" s="597"/>
      <c r="AA939" s="597"/>
    </row>
    <row r="940">
      <c r="A940" s="620"/>
      <c r="B940" s="620"/>
      <c r="C940" s="621"/>
      <c r="D940" s="597"/>
      <c r="E940" s="598"/>
      <c r="F940" s="597"/>
      <c r="G940" s="597"/>
      <c r="H940" s="597"/>
      <c r="I940" s="597"/>
      <c r="J940" s="597"/>
      <c r="K940" s="597"/>
      <c r="L940" s="597"/>
      <c r="M940" s="597"/>
      <c r="N940" s="597"/>
      <c r="O940" s="597"/>
      <c r="P940" s="597"/>
      <c r="Q940" s="597"/>
      <c r="R940" s="597"/>
      <c r="S940" s="597"/>
      <c r="T940" s="597"/>
      <c r="U940" s="597"/>
      <c r="V940" s="597"/>
      <c r="W940" s="597"/>
      <c r="X940" s="597"/>
      <c r="Y940" s="597"/>
      <c r="Z940" s="597"/>
      <c r="AA940" s="597"/>
    </row>
    <row r="941">
      <c r="A941" s="620"/>
      <c r="B941" s="620"/>
      <c r="C941" s="621"/>
      <c r="D941" s="597"/>
      <c r="E941" s="598"/>
      <c r="F941" s="597"/>
      <c r="G941" s="597"/>
      <c r="H941" s="597"/>
      <c r="I941" s="597"/>
      <c r="J941" s="597"/>
      <c r="K941" s="597"/>
      <c r="L941" s="597"/>
      <c r="M941" s="597"/>
      <c r="N941" s="597"/>
      <c r="O941" s="597"/>
      <c r="P941" s="597"/>
      <c r="Q941" s="597"/>
      <c r="R941" s="597"/>
      <c r="S941" s="597"/>
      <c r="T941" s="597"/>
      <c r="U941" s="597"/>
      <c r="V941" s="597"/>
      <c r="W941" s="597"/>
      <c r="X941" s="597"/>
      <c r="Y941" s="597"/>
      <c r="Z941" s="597"/>
      <c r="AA941" s="597"/>
    </row>
    <row r="942">
      <c r="A942" s="620"/>
      <c r="B942" s="620"/>
      <c r="C942" s="621"/>
      <c r="D942" s="597"/>
      <c r="E942" s="598"/>
      <c r="F942" s="597"/>
      <c r="G942" s="597"/>
      <c r="H942" s="597"/>
      <c r="I942" s="597"/>
      <c r="J942" s="597"/>
      <c r="K942" s="597"/>
      <c r="L942" s="597"/>
      <c r="M942" s="597"/>
      <c r="N942" s="597"/>
      <c r="O942" s="597"/>
      <c r="P942" s="597"/>
      <c r="Q942" s="597"/>
      <c r="R942" s="597"/>
      <c r="S942" s="597"/>
      <c r="T942" s="597"/>
      <c r="U942" s="597"/>
      <c r="V942" s="597"/>
      <c r="W942" s="597"/>
      <c r="X942" s="597"/>
      <c r="Y942" s="597"/>
      <c r="Z942" s="597"/>
      <c r="AA942" s="597"/>
    </row>
    <row r="943">
      <c r="A943" s="620"/>
      <c r="B943" s="620"/>
      <c r="C943" s="621"/>
      <c r="D943" s="597"/>
      <c r="E943" s="598"/>
      <c r="F943" s="597"/>
      <c r="G943" s="597"/>
      <c r="H943" s="597"/>
      <c r="I943" s="597"/>
      <c r="J943" s="597"/>
      <c r="K943" s="597"/>
      <c r="L943" s="597"/>
      <c r="M943" s="597"/>
      <c r="N943" s="597"/>
      <c r="O943" s="597"/>
      <c r="P943" s="597"/>
      <c r="Q943" s="597"/>
      <c r="R943" s="597"/>
      <c r="S943" s="597"/>
      <c r="T943" s="597"/>
      <c r="U943" s="597"/>
      <c r="V943" s="597"/>
      <c r="W943" s="597"/>
      <c r="X943" s="597"/>
      <c r="Y943" s="597"/>
      <c r="Z943" s="597"/>
      <c r="AA943" s="597"/>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E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6"/>
    <hyperlink r:id="rId305" ref="B307"/>
    <hyperlink r:id="rId306" ref="B308"/>
    <hyperlink r:id="rId307" ref="B309"/>
    <hyperlink r:id="rId308" ref="B310"/>
    <hyperlink r:id="rId309" ref="B311"/>
    <hyperlink r:id="rId310" ref="B312"/>
    <hyperlink r:id="rId311" ref="B313"/>
    <hyperlink r:id="rId312" ref="B314"/>
    <hyperlink r:id="rId313" ref="B315"/>
    <hyperlink r:id="rId314" ref="B316"/>
    <hyperlink r:id="rId315" ref="B317"/>
    <hyperlink r:id="rId316" ref="B318"/>
    <hyperlink r:id="rId317" ref="B319"/>
    <hyperlink r:id="rId318" ref="B320"/>
    <hyperlink r:id="rId319" ref="B321"/>
    <hyperlink r:id="rId320" ref="B322"/>
    <hyperlink r:id="rId321" ref="B323"/>
    <hyperlink r:id="rId322" ref="B324"/>
    <hyperlink r:id="rId323" ref="B325"/>
    <hyperlink r:id="rId324" ref="B326"/>
    <hyperlink r:id="rId325" ref="B327"/>
    <hyperlink r:id="rId326" ref="B329"/>
    <hyperlink r:id="rId327" ref="B330"/>
    <hyperlink r:id="rId328" ref="B331"/>
    <hyperlink r:id="rId329" ref="B332"/>
    <hyperlink r:id="rId330" ref="B333"/>
    <hyperlink r:id="rId331" ref="B334"/>
    <hyperlink r:id="rId332" ref="B335"/>
    <hyperlink r:id="rId333" ref="B336"/>
    <hyperlink r:id="rId334" ref="B337"/>
    <hyperlink r:id="rId335" ref="B338"/>
    <hyperlink r:id="rId336" ref="B339"/>
    <hyperlink r:id="rId337" ref="B340"/>
    <hyperlink r:id="rId338" ref="B341"/>
    <hyperlink r:id="rId339" ref="B342"/>
    <hyperlink r:id="rId340" ref="B343"/>
    <hyperlink r:id="rId341" ref="B344"/>
    <hyperlink r:id="rId342" ref="B345"/>
    <hyperlink r:id="rId343" ref="B346"/>
    <hyperlink r:id="rId344" ref="B347"/>
    <hyperlink r:id="rId345" ref="B348"/>
    <hyperlink r:id="rId346" ref="B349"/>
    <hyperlink r:id="rId347" ref="B350"/>
    <hyperlink r:id="rId348" ref="B351"/>
    <hyperlink r:id="rId349" ref="B352"/>
    <hyperlink r:id="rId350" ref="B353"/>
    <hyperlink r:id="rId351" ref="B354"/>
    <hyperlink r:id="rId352" ref="B355"/>
    <hyperlink r:id="rId353" ref="B356"/>
    <hyperlink r:id="rId354" ref="B357"/>
    <hyperlink r:id="rId355" ref="B358"/>
    <hyperlink r:id="rId356" ref="B359"/>
    <hyperlink r:id="rId357" ref="B360"/>
    <hyperlink r:id="rId358" ref="B361"/>
    <hyperlink r:id="rId359" ref="B362"/>
    <hyperlink r:id="rId360" ref="B363"/>
    <hyperlink r:id="rId361" ref="B364"/>
    <hyperlink r:id="rId362" ref="B365"/>
    <hyperlink r:id="rId363" ref="B366"/>
    <hyperlink r:id="rId364" ref="B367"/>
    <hyperlink r:id="rId365" ref="B368"/>
    <hyperlink r:id="rId366" ref="B369"/>
    <hyperlink r:id="rId367" ref="B370"/>
    <hyperlink r:id="rId368" ref="B371"/>
    <hyperlink r:id="rId369" ref="B372"/>
    <hyperlink r:id="rId370" ref="B373"/>
    <hyperlink r:id="rId371" ref="B374"/>
    <hyperlink r:id="rId372" ref="B375"/>
    <hyperlink r:id="rId373" ref="B376"/>
    <hyperlink r:id="rId374" ref="B377"/>
    <hyperlink r:id="rId375" ref="B378"/>
    <hyperlink r:id="rId376" ref="B379"/>
    <hyperlink r:id="rId377" ref="B380"/>
    <hyperlink r:id="rId378" ref="B381"/>
    <hyperlink r:id="rId379" ref="B382"/>
    <hyperlink r:id="rId380" ref="B383"/>
    <hyperlink r:id="rId381" ref="B384"/>
    <hyperlink r:id="rId382" ref="B385"/>
    <hyperlink r:id="rId383" ref="B386"/>
    <hyperlink r:id="rId384" ref="B387"/>
    <hyperlink r:id="rId385" ref="B388"/>
    <hyperlink r:id="rId386" ref="B389"/>
    <hyperlink r:id="rId387" ref="B390"/>
    <hyperlink r:id="rId388" ref="B391"/>
    <hyperlink r:id="rId389" ref="B392"/>
    <hyperlink r:id="rId390" ref="B393"/>
    <hyperlink r:id="rId391" ref="B394"/>
    <hyperlink r:id="rId392" ref="B395"/>
    <hyperlink r:id="rId393" ref="B396"/>
    <hyperlink r:id="rId394" ref="B397"/>
    <hyperlink r:id="rId395" ref="B398"/>
    <hyperlink r:id="rId396" ref="B399"/>
    <hyperlink r:id="rId397" ref="B400"/>
    <hyperlink r:id="rId398" ref="B401"/>
    <hyperlink r:id="rId399" ref="B402"/>
    <hyperlink r:id="rId400" ref="B403"/>
    <hyperlink r:id="rId401" ref="B404"/>
    <hyperlink r:id="rId402" ref="B405"/>
    <hyperlink r:id="rId403" ref="B406"/>
    <hyperlink r:id="rId404" ref="B407"/>
    <hyperlink r:id="rId405" ref="B408"/>
    <hyperlink r:id="rId406" ref="B409"/>
    <hyperlink r:id="rId407" ref="B410"/>
    <hyperlink r:id="rId408" ref="B411"/>
    <hyperlink r:id="rId409" ref="B412"/>
    <hyperlink r:id="rId410" ref="B413"/>
    <hyperlink r:id="rId411" ref="B414"/>
    <hyperlink r:id="rId412" ref="B415"/>
    <hyperlink r:id="rId413" ref="B416"/>
    <hyperlink r:id="rId414" ref="B417"/>
    <hyperlink r:id="rId415" ref="B418"/>
    <hyperlink r:id="rId416" ref="B419"/>
    <hyperlink r:id="rId417" ref="B420"/>
    <hyperlink r:id="rId418" ref="B421"/>
    <hyperlink r:id="rId419" ref="B422"/>
    <hyperlink r:id="rId420" ref="B423"/>
    <hyperlink r:id="rId421" ref="B424"/>
    <hyperlink r:id="rId422" ref="B425"/>
    <hyperlink r:id="rId423" ref="B426"/>
    <hyperlink r:id="rId424" ref="B427"/>
    <hyperlink r:id="rId425" ref="B428"/>
    <hyperlink r:id="rId426" ref="B429"/>
    <hyperlink r:id="rId427" ref="B430"/>
    <hyperlink r:id="rId428" ref="B431"/>
    <hyperlink r:id="rId429" ref="B432"/>
    <hyperlink r:id="rId430" ref="B433"/>
    <hyperlink r:id="rId431" ref="B434"/>
    <hyperlink r:id="rId432" ref="B435"/>
    <hyperlink r:id="rId433" ref="B436"/>
    <hyperlink r:id="rId434" ref="B437"/>
    <hyperlink r:id="rId435" ref="B438"/>
    <hyperlink r:id="rId436" ref="B439"/>
    <hyperlink r:id="rId437" ref="B440"/>
    <hyperlink r:id="rId438" ref="B441"/>
    <hyperlink r:id="rId439" ref="B442"/>
    <hyperlink r:id="rId440" ref="B443"/>
    <hyperlink r:id="rId441" ref="B444"/>
    <hyperlink r:id="rId442" ref="B445"/>
    <hyperlink r:id="rId443" ref="B446"/>
    <hyperlink r:id="rId444" ref="B447"/>
    <hyperlink r:id="rId445" ref="B448"/>
    <hyperlink r:id="rId446" ref="B449"/>
    <hyperlink r:id="rId447" ref="B450"/>
    <hyperlink r:id="rId448" ref="B451"/>
    <hyperlink r:id="rId449" ref="B452"/>
    <hyperlink r:id="rId450" ref="B453"/>
    <hyperlink r:id="rId451" ref="B454"/>
    <hyperlink r:id="rId452" ref="B455"/>
    <hyperlink r:id="rId453" ref="B456"/>
    <hyperlink r:id="rId454" ref="B457"/>
    <hyperlink r:id="rId455" ref="B458"/>
    <hyperlink r:id="rId456" ref="B459"/>
    <hyperlink r:id="rId457" ref="B460"/>
    <hyperlink r:id="rId458" ref="B461"/>
    <hyperlink r:id="rId459" ref="B462"/>
    <hyperlink r:id="rId460" ref="B463"/>
    <hyperlink r:id="rId461" ref="B464"/>
    <hyperlink r:id="rId462" ref="B465"/>
    <hyperlink r:id="rId463" ref="B466"/>
    <hyperlink r:id="rId464" ref="B467"/>
    <hyperlink r:id="rId465" ref="B468"/>
    <hyperlink r:id="rId466" ref="B469"/>
    <hyperlink r:id="rId467" ref="B470"/>
    <hyperlink r:id="rId468" ref="B471"/>
    <hyperlink r:id="rId469" ref="B472"/>
    <hyperlink r:id="rId470" ref="B473"/>
    <hyperlink r:id="rId471" ref="B474"/>
    <hyperlink r:id="rId472" ref="B475"/>
    <hyperlink r:id="rId473" ref="B476"/>
    <hyperlink r:id="rId474" ref="B477"/>
    <hyperlink r:id="rId475" ref="B478"/>
    <hyperlink r:id="rId476" ref="B479"/>
    <hyperlink r:id="rId477" ref="B480"/>
    <hyperlink r:id="rId478" ref="B481"/>
    <hyperlink r:id="rId479" ref="B482"/>
    <hyperlink r:id="rId480" ref="B483"/>
    <hyperlink r:id="rId481" ref="B484"/>
    <hyperlink r:id="rId482" ref="B485"/>
    <hyperlink r:id="rId483" ref="B486"/>
    <hyperlink r:id="rId484" ref="B487"/>
    <hyperlink r:id="rId485" ref="B488"/>
    <hyperlink r:id="rId486" ref="B489"/>
    <hyperlink r:id="rId487" ref="B490"/>
    <hyperlink r:id="rId488" ref="B491"/>
    <hyperlink r:id="rId489" ref="B492"/>
    <hyperlink r:id="rId490" ref="B493"/>
    <hyperlink r:id="rId491" ref="B494"/>
    <hyperlink r:id="rId492" ref="B495"/>
    <hyperlink r:id="rId493" ref="B496"/>
    <hyperlink r:id="rId494" ref="B497"/>
    <hyperlink r:id="rId495" ref="B498"/>
    <hyperlink r:id="rId496" ref="B499"/>
    <hyperlink r:id="rId497" ref="B500"/>
    <hyperlink r:id="rId498" ref="B501"/>
    <hyperlink r:id="rId499" ref="B502"/>
    <hyperlink r:id="rId500" ref="B503"/>
    <hyperlink r:id="rId501" ref="B504"/>
    <hyperlink r:id="rId502" ref="B505"/>
    <hyperlink r:id="rId503" ref="B506"/>
    <hyperlink r:id="rId504" ref="B507"/>
    <hyperlink r:id="rId505" ref="B508"/>
    <hyperlink r:id="rId506" ref="B509"/>
    <hyperlink r:id="rId507" ref="B510"/>
    <hyperlink r:id="rId508" ref="B511"/>
    <hyperlink r:id="rId509" ref="B512"/>
    <hyperlink r:id="rId510" ref="B513"/>
    <hyperlink r:id="rId511" ref="B514"/>
    <hyperlink r:id="rId512" ref="B515"/>
    <hyperlink r:id="rId513" ref="B516"/>
    <hyperlink r:id="rId514" ref="B517"/>
    <hyperlink r:id="rId515" ref="B518"/>
    <hyperlink r:id="rId516" ref="B519"/>
    <hyperlink r:id="rId517" ref="B520"/>
    <hyperlink r:id="rId518" ref="B521"/>
    <hyperlink r:id="rId519" ref="B522"/>
    <hyperlink r:id="rId520" ref="B523"/>
    <hyperlink r:id="rId521" ref="B524"/>
    <hyperlink r:id="rId522" ref="B525"/>
    <hyperlink r:id="rId523" ref="B526"/>
    <hyperlink r:id="rId524" ref="B527"/>
    <hyperlink r:id="rId525" ref="B528"/>
    <hyperlink r:id="rId526" ref="B529"/>
    <hyperlink r:id="rId527" ref="B530"/>
    <hyperlink r:id="rId528" ref="B531"/>
    <hyperlink r:id="rId529" ref="B532"/>
    <hyperlink r:id="rId530" ref="B533"/>
    <hyperlink r:id="rId531" ref="B534"/>
    <hyperlink r:id="rId532" ref="B535"/>
    <hyperlink r:id="rId533" ref="B536"/>
    <hyperlink r:id="rId534" ref="B537"/>
    <hyperlink r:id="rId535" ref="B538"/>
    <hyperlink r:id="rId536" ref="B539"/>
    <hyperlink r:id="rId537" ref="B540"/>
    <hyperlink r:id="rId538" ref="B541"/>
    <hyperlink r:id="rId539" ref="B542"/>
    <hyperlink r:id="rId540" ref="B543"/>
    <hyperlink r:id="rId541" ref="B544"/>
    <hyperlink r:id="rId542" ref="B545"/>
    <hyperlink r:id="rId543" ref="B546"/>
    <hyperlink r:id="rId544" ref="B547"/>
    <hyperlink r:id="rId545" ref="B548"/>
    <hyperlink r:id="rId546" ref="B549"/>
    <hyperlink r:id="rId547" ref="B550"/>
    <hyperlink r:id="rId548" ref="B551"/>
    <hyperlink r:id="rId549" ref="B552"/>
    <hyperlink r:id="rId550" ref="B553"/>
    <hyperlink r:id="rId551" ref="B554"/>
    <hyperlink r:id="rId552" ref="B555"/>
    <hyperlink r:id="rId553" ref="B556"/>
    <hyperlink r:id="rId554" ref="B557"/>
    <hyperlink r:id="rId555" ref="B558"/>
    <hyperlink r:id="rId556" ref="B559"/>
    <hyperlink r:id="rId557" ref="B560"/>
    <hyperlink r:id="rId558" ref="B561"/>
    <hyperlink r:id="rId559" ref="B562"/>
    <hyperlink r:id="rId560" ref="B563"/>
    <hyperlink r:id="rId561" ref="B564"/>
    <hyperlink r:id="rId562" ref="B565"/>
    <hyperlink r:id="rId563" ref="B566"/>
    <hyperlink r:id="rId564" ref="B567"/>
    <hyperlink r:id="rId565" ref="B568"/>
    <hyperlink r:id="rId566" ref="B569"/>
    <hyperlink r:id="rId567" ref="B570"/>
    <hyperlink r:id="rId568" ref="B571"/>
    <hyperlink r:id="rId569" ref="B572"/>
    <hyperlink r:id="rId570" ref="B573"/>
    <hyperlink r:id="rId571" ref="B574"/>
    <hyperlink r:id="rId572" ref="B575"/>
    <hyperlink r:id="rId573" ref="B576"/>
    <hyperlink r:id="rId574" ref="B577"/>
    <hyperlink r:id="rId575" ref="B578"/>
    <hyperlink r:id="rId576" ref="B579"/>
    <hyperlink r:id="rId577" ref="B580"/>
    <hyperlink r:id="rId578" ref="B581"/>
    <hyperlink r:id="rId579" ref="B582"/>
    <hyperlink r:id="rId580" ref="B583"/>
    <hyperlink r:id="rId581" ref="B584"/>
    <hyperlink r:id="rId582" ref="B585"/>
    <hyperlink r:id="rId583" ref="B586"/>
    <hyperlink r:id="rId584" ref="B587"/>
    <hyperlink r:id="rId585" ref="B588"/>
    <hyperlink r:id="rId586" ref="B589"/>
    <hyperlink r:id="rId587" ref="B590"/>
    <hyperlink r:id="rId588" ref="B591"/>
    <hyperlink r:id="rId589" ref="B592"/>
    <hyperlink r:id="rId590" ref="B593"/>
    <hyperlink r:id="rId591" ref="B594"/>
    <hyperlink r:id="rId592" ref="B595"/>
    <hyperlink r:id="rId593" ref="B596"/>
    <hyperlink r:id="rId594" ref="B597"/>
    <hyperlink r:id="rId595" ref="B598"/>
    <hyperlink r:id="rId596" ref="B599"/>
    <hyperlink r:id="rId597" ref="B600"/>
    <hyperlink r:id="rId598" ref="B601"/>
    <hyperlink r:id="rId599" ref="B602"/>
    <hyperlink r:id="rId600" ref="B603"/>
    <hyperlink r:id="rId601" ref="B604"/>
    <hyperlink r:id="rId602" ref="B605"/>
    <hyperlink r:id="rId603" ref="B606"/>
    <hyperlink r:id="rId604" ref="B607"/>
    <hyperlink r:id="rId605" ref="B608"/>
    <hyperlink r:id="rId606" ref="B609"/>
    <hyperlink r:id="rId607" ref="B610"/>
    <hyperlink r:id="rId608" ref="B611"/>
    <hyperlink r:id="rId609" ref="B612"/>
    <hyperlink r:id="rId610" ref="B613"/>
    <hyperlink r:id="rId611" ref="B614"/>
    <hyperlink r:id="rId612" ref="B615"/>
    <hyperlink r:id="rId613" ref="B616"/>
    <hyperlink r:id="rId614" ref="B617"/>
    <hyperlink r:id="rId615" ref="B618"/>
    <hyperlink r:id="rId616" ref="B619"/>
    <hyperlink r:id="rId617" ref="B623"/>
    <hyperlink r:id="rId618" ref="B624"/>
    <hyperlink r:id="rId619" ref="B625"/>
    <hyperlink r:id="rId620" ref="B626"/>
    <hyperlink r:id="rId621" ref="B627"/>
    <hyperlink r:id="rId622" ref="B628"/>
    <hyperlink r:id="rId623" ref="B629"/>
    <hyperlink r:id="rId624" ref="B630"/>
    <hyperlink r:id="rId625" ref="B631"/>
    <hyperlink r:id="rId626" ref="B632"/>
    <hyperlink r:id="rId627" ref="B633"/>
    <hyperlink r:id="rId628" ref="B634"/>
    <hyperlink r:id="rId629" ref="B635"/>
    <hyperlink r:id="rId630" ref="B636"/>
    <hyperlink r:id="rId631" ref="B637"/>
    <hyperlink r:id="rId632" ref="B638"/>
    <hyperlink r:id="rId633" ref="B639"/>
    <hyperlink r:id="rId634" ref="B640"/>
    <hyperlink r:id="rId635" ref="B641"/>
    <hyperlink r:id="rId636" ref="B642"/>
    <hyperlink r:id="rId637" ref="B643"/>
    <hyperlink r:id="rId638" ref="B644"/>
    <hyperlink r:id="rId639" ref="B645"/>
    <hyperlink r:id="rId640" ref="B646"/>
    <hyperlink r:id="rId641" ref="B647"/>
    <hyperlink r:id="rId642" ref="B648"/>
    <hyperlink r:id="rId643" ref="B649"/>
    <hyperlink r:id="rId644" ref="B650"/>
    <hyperlink r:id="rId645" ref="B651"/>
    <hyperlink r:id="rId646" ref="B652"/>
    <hyperlink r:id="rId647" ref="B653"/>
    <hyperlink r:id="rId648" ref="B654"/>
    <hyperlink r:id="rId649" ref="B655"/>
    <hyperlink r:id="rId650" ref="B656"/>
    <hyperlink r:id="rId651" ref="B657"/>
    <hyperlink r:id="rId652" ref="B658"/>
    <hyperlink r:id="rId653" ref="B659"/>
    <hyperlink r:id="rId654" ref="B660"/>
    <hyperlink r:id="rId655" ref="B661"/>
    <hyperlink r:id="rId656" ref="B662"/>
    <hyperlink r:id="rId657" ref="B663"/>
    <hyperlink r:id="rId658" ref="B664"/>
    <hyperlink r:id="rId659" ref="B665"/>
    <hyperlink r:id="rId660" ref="B666"/>
    <hyperlink r:id="rId661" ref="B667"/>
    <hyperlink r:id="rId662" ref="B668"/>
    <hyperlink r:id="rId663" ref="B669"/>
    <hyperlink r:id="rId664" ref="B670"/>
    <hyperlink r:id="rId665" ref="B671"/>
    <hyperlink r:id="rId666" ref="B672"/>
    <hyperlink r:id="rId667" ref="B673"/>
    <hyperlink r:id="rId668" ref="B674"/>
    <hyperlink r:id="rId669" ref="B675"/>
    <hyperlink r:id="rId670" ref="B676"/>
    <hyperlink r:id="rId671" ref="B677"/>
    <hyperlink r:id="rId672" ref="B678"/>
    <hyperlink r:id="rId673" ref="B679"/>
    <hyperlink r:id="rId674" ref="B680"/>
    <hyperlink r:id="rId675" ref="B681"/>
    <hyperlink r:id="rId676" ref="B682"/>
    <hyperlink r:id="rId677" ref="B683"/>
    <hyperlink r:id="rId678" ref="B684"/>
    <hyperlink r:id="rId679" ref="B685"/>
    <hyperlink r:id="rId680" ref="B686"/>
    <hyperlink r:id="rId681" ref="B687"/>
    <hyperlink r:id="rId682" ref="B688"/>
    <hyperlink r:id="rId683" ref="B689"/>
    <hyperlink r:id="rId684" ref="B690"/>
    <hyperlink r:id="rId685" ref="B691"/>
    <hyperlink r:id="rId686" ref="B692"/>
    <hyperlink r:id="rId687" ref="B693"/>
    <hyperlink r:id="rId688" ref="B694"/>
    <hyperlink r:id="rId689" ref="B695"/>
    <hyperlink r:id="rId690" ref="B696"/>
    <hyperlink r:id="rId691" ref="B706"/>
    <hyperlink r:id="rId692" ref="B707"/>
  </hyperlinks>
  <drawing r:id="rId69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8.86"/>
    <col customWidth="1" min="2" max="2" width="23.71"/>
    <col customWidth="1" min="4" max="4" width="13.57"/>
    <col customWidth="1" min="5" max="7" width="11.43"/>
    <col customWidth="1" min="8" max="8" width="11.71"/>
    <col customWidth="1" min="9" max="9" width="11.0"/>
  </cols>
  <sheetData>
    <row r="1">
      <c r="A1" s="622" t="s">
        <v>465</v>
      </c>
      <c r="B1" s="622" t="s">
        <v>479</v>
      </c>
      <c r="C1" s="622" t="s">
        <v>480</v>
      </c>
      <c r="D1" s="622" t="s">
        <v>5594</v>
      </c>
      <c r="E1" s="82" t="s">
        <v>482</v>
      </c>
      <c r="F1" s="622" t="s">
        <v>483</v>
      </c>
      <c r="G1" s="622"/>
      <c r="H1" s="622" t="s">
        <v>7081</v>
      </c>
      <c r="I1" s="622" t="s">
        <v>365</v>
      </c>
      <c r="J1" s="622"/>
      <c r="K1" s="622"/>
      <c r="L1" s="622"/>
      <c r="M1" s="622"/>
      <c r="N1" s="622"/>
      <c r="O1" s="622"/>
      <c r="P1" s="622"/>
      <c r="Q1" s="622"/>
      <c r="R1" s="622"/>
      <c r="S1" s="622"/>
      <c r="T1" s="622"/>
      <c r="U1" s="622"/>
      <c r="V1" s="622"/>
      <c r="W1" s="622"/>
      <c r="X1" s="622"/>
      <c r="Y1" s="622"/>
      <c r="Z1" s="622"/>
      <c r="AA1" s="622"/>
      <c r="AB1" s="622"/>
    </row>
    <row r="2">
      <c r="A2" s="623" t="s">
        <v>576</v>
      </c>
      <c r="B2" s="623" t="s">
        <v>7082</v>
      </c>
      <c r="C2" s="623" t="s">
        <v>7083</v>
      </c>
      <c r="D2" s="624">
        <v>43855.0</v>
      </c>
      <c r="E2" s="573" t="s">
        <v>3041</v>
      </c>
      <c r="F2" s="623" t="s">
        <v>7084</v>
      </c>
      <c r="G2" s="623"/>
      <c r="H2" s="623" t="s">
        <v>3385</v>
      </c>
      <c r="I2" s="623" t="s">
        <v>7085</v>
      </c>
      <c r="J2" s="623"/>
      <c r="K2" s="623"/>
      <c r="L2" s="623"/>
      <c r="M2" s="623"/>
      <c r="N2" s="623"/>
      <c r="O2" s="623"/>
      <c r="P2" s="623"/>
      <c r="Q2" s="623"/>
      <c r="R2" s="623"/>
      <c r="S2" s="623"/>
      <c r="T2" s="623"/>
      <c r="U2" s="623"/>
      <c r="V2" s="623"/>
      <c r="W2" s="623"/>
      <c r="X2" s="623"/>
      <c r="Y2" s="623"/>
      <c r="Z2" s="623"/>
      <c r="AA2" s="623"/>
      <c r="AB2" s="623"/>
    </row>
    <row r="3">
      <c r="A3" s="623" t="s">
        <v>621</v>
      </c>
      <c r="B3" s="623" t="s">
        <v>7086</v>
      </c>
      <c r="C3" s="623" t="s">
        <v>7087</v>
      </c>
      <c r="D3" s="624">
        <v>43855.0</v>
      </c>
      <c r="E3" s="573" t="s">
        <v>3041</v>
      </c>
      <c r="F3" s="623" t="s">
        <v>7088</v>
      </c>
      <c r="G3" s="623"/>
      <c r="H3" s="623" t="s">
        <v>3282</v>
      </c>
      <c r="I3" s="623" t="s">
        <v>7089</v>
      </c>
      <c r="J3" s="623"/>
      <c r="K3" s="623"/>
      <c r="L3" s="623"/>
      <c r="M3" s="623"/>
      <c r="N3" s="623"/>
      <c r="O3" s="623"/>
      <c r="P3" s="623"/>
      <c r="Q3" s="623"/>
      <c r="R3" s="623"/>
      <c r="S3" s="623"/>
      <c r="T3" s="623"/>
      <c r="U3" s="623"/>
      <c r="V3" s="623"/>
      <c r="W3" s="623"/>
      <c r="X3" s="623"/>
      <c r="Y3" s="623"/>
      <c r="Z3" s="623"/>
      <c r="AA3" s="623"/>
      <c r="AB3" s="623"/>
    </row>
    <row r="4">
      <c r="A4" s="623" t="s">
        <v>3767</v>
      </c>
      <c r="B4" s="623" t="s">
        <v>7090</v>
      </c>
      <c r="C4" s="623" t="s">
        <v>7091</v>
      </c>
      <c r="D4" s="624">
        <v>43855.0</v>
      </c>
      <c r="E4" s="573" t="s">
        <v>3041</v>
      </c>
      <c r="F4" s="623" t="s">
        <v>7092</v>
      </c>
      <c r="G4" s="623"/>
      <c r="H4" s="623" t="s">
        <v>3338</v>
      </c>
      <c r="I4" s="623" t="s">
        <v>7093</v>
      </c>
      <c r="J4" s="623"/>
      <c r="K4" s="623"/>
      <c r="L4" s="623"/>
      <c r="M4" s="623"/>
      <c r="N4" s="623"/>
      <c r="O4" s="623"/>
      <c r="P4" s="623"/>
      <c r="Q4" s="623"/>
      <c r="R4" s="623"/>
      <c r="S4" s="623"/>
      <c r="T4" s="623"/>
      <c r="U4" s="623"/>
      <c r="V4" s="623"/>
      <c r="W4" s="623"/>
      <c r="X4" s="623"/>
      <c r="Y4" s="623"/>
      <c r="Z4" s="623"/>
      <c r="AA4" s="623"/>
      <c r="AB4" s="623"/>
    </row>
    <row r="5">
      <c r="A5" s="623" t="s">
        <v>3055</v>
      </c>
      <c r="B5" s="623" t="s">
        <v>7094</v>
      </c>
      <c r="C5" s="623" t="s">
        <v>7095</v>
      </c>
      <c r="D5" s="624">
        <v>43722.0</v>
      </c>
      <c r="E5" s="573" t="s">
        <v>3041</v>
      </c>
      <c r="F5" s="623"/>
      <c r="G5" s="623"/>
      <c r="H5" s="623"/>
      <c r="I5" s="623"/>
      <c r="J5" s="623"/>
      <c r="K5" s="623"/>
      <c r="L5" s="623"/>
      <c r="M5" s="623"/>
      <c r="N5" s="623"/>
      <c r="O5" s="623"/>
      <c r="P5" s="623"/>
      <c r="Q5" s="623"/>
      <c r="R5" s="623"/>
      <c r="S5" s="623"/>
      <c r="T5" s="623"/>
      <c r="U5" s="623"/>
      <c r="V5" s="623"/>
      <c r="W5" s="623"/>
      <c r="X5" s="623"/>
      <c r="Y5" s="623"/>
      <c r="Z5" s="623"/>
      <c r="AA5" s="623"/>
      <c r="AB5" s="623"/>
    </row>
    <row r="6">
      <c r="A6" s="623" t="s">
        <v>5471</v>
      </c>
      <c r="B6" s="623" t="s">
        <v>7096</v>
      </c>
      <c r="C6" s="623" t="s">
        <v>7097</v>
      </c>
      <c r="D6" s="624">
        <v>43722.0</v>
      </c>
      <c r="E6" s="573" t="s">
        <v>3041</v>
      </c>
      <c r="F6" s="623" t="s">
        <v>7098</v>
      </c>
      <c r="G6" s="623"/>
      <c r="H6" s="566"/>
      <c r="I6" s="623" t="s">
        <v>7099</v>
      </c>
      <c r="J6" s="623"/>
      <c r="K6" s="623"/>
      <c r="L6" s="623"/>
      <c r="M6" s="623"/>
      <c r="N6" s="623"/>
      <c r="O6" s="623"/>
      <c r="P6" s="623"/>
      <c r="Q6" s="623"/>
      <c r="R6" s="623"/>
      <c r="S6" s="623"/>
      <c r="T6" s="623"/>
      <c r="U6" s="623"/>
      <c r="V6" s="623"/>
      <c r="W6" s="623"/>
      <c r="X6" s="623"/>
      <c r="Y6" s="623"/>
      <c r="Z6" s="623"/>
      <c r="AA6" s="623"/>
      <c r="AB6" s="623"/>
    </row>
    <row r="7">
      <c r="A7" s="623" t="s">
        <v>7100</v>
      </c>
      <c r="B7" s="623" t="s">
        <v>7101</v>
      </c>
      <c r="C7" s="623" t="s">
        <v>7102</v>
      </c>
      <c r="D7" s="624">
        <v>43722.0</v>
      </c>
      <c r="E7" s="573" t="s">
        <v>3041</v>
      </c>
      <c r="F7" s="623" t="s">
        <v>7103</v>
      </c>
      <c r="G7" s="623"/>
      <c r="H7" s="623" t="s">
        <v>3548</v>
      </c>
      <c r="I7" s="623" t="s">
        <v>7104</v>
      </c>
      <c r="J7" s="623"/>
      <c r="K7" s="623"/>
      <c r="L7" s="623"/>
      <c r="M7" s="623"/>
      <c r="N7" s="623"/>
      <c r="O7" s="623"/>
      <c r="P7" s="623"/>
      <c r="Q7" s="623"/>
      <c r="R7" s="623"/>
      <c r="S7" s="623"/>
      <c r="T7" s="623"/>
      <c r="U7" s="623"/>
      <c r="V7" s="623"/>
      <c r="W7" s="623"/>
      <c r="X7" s="623"/>
      <c r="Y7" s="623"/>
      <c r="Z7" s="623"/>
      <c r="AA7" s="623"/>
      <c r="AB7" s="623"/>
    </row>
    <row r="8">
      <c r="A8" s="623" t="s">
        <v>7105</v>
      </c>
      <c r="B8" s="623" t="s">
        <v>7106</v>
      </c>
      <c r="C8" s="623" t="s">
        <v>7107</v>
      </c>
      <c r="D8" s="624">
        <v>43722.0</v>
      </c>
      <c r="E8" s="573" t="s">
        <v>3041</v>
      </c>
      <c r="F8" s="623" t="s">
        <v>7108</v>
      </c>
      <c r="G8" s="623"/>
      <c r="H8" s="623" t="s">
        <v>3385</v>
      </c>
      <c r="I8" s="623" t="s">
        <v>7109</v>
      </c>
      <c r="J8" s="623"/>
      <c r="K8" s="623"/>
      <c r="L8" s="623"/>
      <c r="M8" s="623"/>
      <c r="N8" s="623"/>
      <c r="O8" s="623"/>
      <c r="P8" s="623"/>
      <c r="Q8" s="623"/>
      <c r="R8" s="623"/>
      <c r="S8" s="623"/>
      <c r="T8" s="623"/>
      <c r="U8" s="623"/>
      <c r="V8" s="623"/>
      <c r="W8" s="623"/>
      <c r="X8" s="623"/>
      <c r="Y8" s="623"/>
      <c r="Z8" s="623"/>
      <c r="AA8" s="623"/>
      <c r="AB8" s="623"/>
    </row>
    <row r="9">
      <c r="A9" s="623" t="s">
        <v>7110</v>
      </c>
      <c r="B9" s="623" t="s">
        <v>7111</v>
      </c>
      <c r="C9" s="623" t="s">
        <v>7112</v>
      </c>
      <c r="D9" s="624">
        <v>43722.0</v>
      </c>
      <c r="E9" s="573" t="s">
        <v>3041</v>
      </c>
      <c r="F9" s="623" t="s">
        <v>7113</v>
      </c>
      <c r="G9" s="623"/>
      <c r="H9" s="623" t="s">
        <v>3069</v>
      </c>
      <c r="I9" s="623"/>
      <c r="J9" s="623"/>
      <c r="K9" s="623"/>
      <c r="L9" s="623"/>
      <c r="M9" s="623"/>
      <c r="N9" s="623"/>
      <c r="O9" s="623"/>
      <c r="P9" s="623"/>
      <c r="Q9" s="623"/>
      <c r="R9" s="623"/>
      <c r="S9" s="623"/>
      <c r="T9" s="623"/>
      <c r="U9" s="623"/>
      <c r="V9" s="623"/>
      <c r="W9" s="623"/>
      <c r="X9" s="623"/>
      <c r="Y9" s="623"/>
      <c r="Z9" s="623"/>
      <c r="AA9" s="623"/>
      <c r="AB9" s="623"/>
    </row>
    <row r="10">
      <c r="A10" s="623" t="s">
        <v>7114</v>
      </c>
      <c r="B10" s="623" t="s">
        <v>7115</v>
      </c>
      <c r="C10" s="623" t="s">
        <v>7116</v>
      </c>
      <c r="D10" s="624">
        <v>43722.0</v>
      </c>
      <c r="E10" s="573" t="s">
        <v>3041</v>
      </c>
      <c r="F10" s="623" t="s">
        <v>7117</v>
      </c>
      <c r="G10" s="623"/>
      <c r="H10" s="623" t="s">
        <v>3548</v>
      </c>
      <c r="I10" s="623" t="s">
        <v>7118</v>
      </c>
      <c r="J10" s="623"/>
      <c r="K10" s="623"/>
      <c r="L10" s="623"/>
      <c r="M10" s="623"/>
      <c r="N10" s="623"/>
      <c r="O10" s="623"/>
      <c r="P10" s="623"/>
      <c r="Q10" s="623"/>
      <c r="R10" s="623"/>
      <c r="S10" s="623"/>
      <c r="T10" s="623"/>
      <c r="U10" s="623"/>
      <c r="V10" s="623"/>
      <c r="W10" s="623"/>
      <c r="X10" s="623"/>
      <c r="Y10" s="623"/>
      <c r="Z10" s="623"/>
      <c r="AA10" s="623"/>
      <c r="AB10" s="623"/>
    </row>
    <row r="11">
      <c r="A11" s="623" t="s">
        <v>2309</v>
      </c>
      <c r="B11" s="623" t="s">
        <v>7119</v>
      </c>
      <c r="C11" s="623" t="s">
        <v>7120</v>
      </c>
      <c r="D11" s="624">
        <v>43722.0</v>
      </c>
      <c r="E11" s="573" t="s">
        <v>3041</v>
      </c>
      <c r="F11" s="623" t="s">
        <v>7121</v>
      </c>
      <c r="G11" s="623"/>
      <c r="H11" s="623" t="s">
        <v>3269</v>
      </c>
      <c r="I11" s="623"/>
      <c r="J11" s="623"/>
      <c r="K11" s="623"/>
      <c r="L11" s="623"/>
      <c r="M11" s="623"/>
      <c r="N11" s="623"/>
      <c r="O11" s="623"/>
      <c r="P11" s="623"/>
      <c r="Q11" s="623"/>
      <c r="R11" s="623"/>
      <c r="S11" s="623"/>
      <c r="T11" s="623"/>
      <c r="U11" s="623"/>
      <c r="V11" s="623"/>
      <c r="W11" s="623"/>
      <c r="X11" s="623"/>
      <c r="Y11" s="623"/>
      <c r="Z11" s="623"/>
      <c r="AA11" s="623"/>
      <c r="AB11" s="623"/>
    </row>
    <row r="12">
      <c r="A12" s="623" t="s">
        <v>2336</v>
      </c>
      <c r="B12" s="623" t="s">
        <v>7122</v>
      </c>
      <c r="C12" s="623" t="s">
        <v>7123</v>
      </c>
      <c r="D12" s="624">
        <v>43722.0</v>
      </c>
      <c r="E12" s="573" t="s">
        <v>3041</v>
      </c>
      <c r="F12" s="623" t="s">
        <v>7124</v>
      </c>
      <c r="G12" s="623"/>
      <c r="H12" s="623" t="s">
        <v>3338</v>
      </c>
      <c r="I12" s="623"/>
      <c r="J12" s="623"/>
      <c r="K12" s="623"/>
      <c r="L12" s="623"/>
      <c r="M12" s="623"/>
      <c r="N12" s="623"/>
      <c r="O12" s="623"/>
      <c r="P12" s="623"/>
      <c r="Q12" s="623"/>
      <c r="R12" s="623"/>
      <c r="S12" s="623"/>
      <c r="T12" s="623"/>
      <c r="U12" s="623"/>
      <c r="V12" s="623"/>
      <c r="W12" s="623"/>
      <c r="X12" s="623"/>
      <c r="Y12" s="623"/>
      <c r="Z12" s="623"/>
      <c r="AA12" s="623"/>
      <c r="AB12" s="623"/>
    </row>
    <row r="13">
      <c r="A13" s="623" t="s">
        <v>2365</v>
      </c>
      <c r="B13" s="623" t="s">
        <v>7125</v>
      </c>
      <c r="C13" s="623" t="s">
        <v>7126</v>
      </c>
      <c r="D13" s="624">
        <v>43722.0</v>
      </c>
      <c r="E13" s="573" t="s">
        <v>3041</v>
      </c>
      <c r="F13" s="623" t="s">
        <v>7127</v>
      </c>
      <c r="G13" s="623"/>
      <c r="H13" s="623" t="s">
        <v>3069</v>
      </c>
      <c r="I13" s="623" t="s">
        <v>7128</v>
      </c>
      <c r="J13" s="623"/>
      <c r="K13" s="623"/>
      <c r="L13" s="623"/>
      <c r="M13" s="623"/>
      <c r="N13" s="623"/>
      <c r="O13" s="623"/>
      <c r="P13" s="623"/>
      <c r="Q13" s="623"/>
      <c r="R13" s="623"/>
      <c r="S13" s="623"/>
      <c r="T13" s="623"/>
      <c r="U13" s="623"/>
      <c r="V13" s="623"/>
      <c r="W13" s="623"/>
      <c r="X13" s="623"/>
      <c r="Y13" s="623"/>
      <c r="Z13" s="623"/>
      <c r="AA13" s="623"/>
      <c r="AB13" s="623"/>
    </row>
    <row r="14">
      <c r="A14" s="623" t="s">
        <v>2386</v>
      </c>
      <c r="B14" s="623" t="s">
        <v>7129</v>
      </c>
      <c r="C14" s="623" t="s">
        <v>7130</v>
      </c>
      <c r="D14" s="624">
        <v>43722.0</v>
      </c>
      <c r="E14" s="573" t="s">
        <v>3041</v>
      </c>
      <c r="F14" s="623" t="s">
        <v>7131</v>
      </c>
      <c r="G14" s="623"/>
      <c r="H14" s="623" t="s">
        <v>3069</v>
      </c>
      <c r="I14" s="623" t="s">
        <v>7132</v>
      </c>
      <c r="J14" s="623"/>
      <c r="K14" s="623"/>
      <c r="L14" s="623"/>
      <c r="M14" s="623"/>
      <c r="N14" s="623"/>
      <c r="O14" s="623"/>
      <c r="P14" s="623"/>
      <c r="Q14" s="623"/>
      <c r="R14" s="623"/>
      <c r="S14" s="623"/>
      <c r="T14" s="623"/>
      <c r="U14" s="623"/>
      <c r="V14" s="623"/>
      <c r="W14" s="623"/>
      <c r="X14" s="623"/>
      <c r="Y14" s="623"/>
      <c r="Z14" s="623"/>
      <c r="AA14" s="623"/>
      <c r="AB14" s="623"/>
    </row>
    <row r="15">
      <c r="A15" s="623" t="s">
        <v>7133</v>
      </c>
      <c r="B15" s="623" t="s">
        <v>7134</v>
      </c>
      <c r="C15" s="623" t="s">
        <v>7135</v>
      </c>
      <c r="D15" s="624">
        <v>43722.0</v>
      </c>
      <c r="E15" s="573" t="s">
        <v>3041</v>
      </c>
      <c r="F15" s="623" t="s">
        <v>7136</v>
      </c>
      <c r="G15" s="623"/>
      <c r="H15" s="623" t="s">
        <v>3069</v>
      </c>
      <c r="I15" s="623"/>
      <c r="J15" s="623"/>
      <c r="K15" s="623"/>
      <c r="L15" s="623"/>
      <c r="M15" s="623"/>
      <c r="N15" s="623"/>
      <c r="O15" s="623"/>
      <c r="P15" s="623"/>
      <c r="Q15" s="623"/>
      <c r="R15" s="623"/>
      <c r="S15" s="623"/>
      <c r="T15" s="623"/>
      <c r="U15" s="623"/>
      <c r="V15" s="623"/>
      <c r="W15" s="623"/>
      <c r="X15" s="623"/>
      <c r="Y15" s="623"/>
      <c r="Z15" s="623"/>
      <c r="AA15" s="623"/>
      <c r="AB15" s="623"/>
    </row>
    <row r="16">
      <c r="A16" s="623" t="s">
        <v>3083</v>
      </c>
      <c r="B16" s="623" t="s">
        <v>7137</v>
      </c>
      <c r="C16" s="623" t="s">
        <v>3075</v>
      </c>
      <c r="D16" s="624">
        <v>43722.0</v>
      </c>
      <c r="E16" s="573" t="s">
        <v>3041</v>
      </c>
      <c r="F16" s="623" t="s">
        <v>7138</v>
      </c>
      <c r="G16" s="623"/>
      <c r="H16" s="623" t="s">
        <v>3338</v>
      </c>
      <c r="I16" s="623" t="s">
        <v>7139</v>
      </c>
      <c r="J16" s="623"/>
      <c r="K16" s="623"/>
      <c r="L16" s="623"/>
      <c r="M16" s="623"/>
      <c r="N16" s="623"/>
      <c r="O16" s="623"/>
      <c r="P16" s="623"/>
      <c r="Q16" s="623"/>
      <c r="R16" s="623"/>
      <c r="S16" s="623"/>
      <c r="T16" s="623"/>
      <c r="U16" s="623"/>
      <c r="V16" s="623"/>
      <c r="W16" s="623"/>
      <c r="X16" s="623"/>
      <c r="Y16" s="623"/>
      <c r="Z16" s="623"/>
      <c r="AA16" s="623"/>
      <c r="AB16" s="623"/>
    </row>
    <row r="17">
      <c r="A17" s="623" t="s">
        <v>3072</v>
      </c>
      <c r="B17" s="623" t="s">
        <v>7140</v>
      </c>
      <c r="C17" s="623" t="s">
        <v>7141</v>
      </c>
      <c r="D17" s="624">
        <v>43722.0</v>
      </c>
      <c r="E17" s="573" t="s">
        <v>3041</v>
      </c>
      <c r="F17" s="623" t="s">
        <v>7142</v>
      </c>
      <c r="G17" s="623"/>
      <c r="H17" s="623" t="s">
        <v>3269</v>
      </c>
      <c r="I17" s="623" t="s">
        <v>7143</v>
      </c>
      <c r="J17" s="623"/>
      <c r="K17" s="623"/>
      <c r="L17" s="623"/>
      <c r="M17" s="623"/>
      <c r="N17" s="623"/>
      <c r="O17" s="623"/>
      <c r="P17" s="623"/>
      <c r="Q17" s="623"/>
      <c r="R17" s="623"/>
      <c r="S17" s="623"/>
      <c r="T17" s="623"/>
      <c r="U17" s="623"/>
      <c r="V17" s="623"/>
      <c r="W17" s="623"/>
      <c r="X17" s="623"/>
      <c r="Y17" s="623"/>
      <c r="Z17" s="623"/>
      <c r="AA17" s="623"/>
      <c r="AB17" s="623"/>
    </row>
    <row r="18">
      <c r="A18" s="623" t="s">
        <v>7144</v>
      </c>
      <c r="B18" s="623" t="s">
        <v>7145</v>
      </c>
      <c r="C18" s="623" t="s">
        <v>7146</v>
      </c>
      <c r="D18" s="624">
        <v>43722.0</v>
      </c>
      <c r="E18" s="573" t="s">
        <v>3041</v>
      </c>
      <c r="F18" s="623" t="s">
        <v>7147</v>
      </c>
      <c r="G18" s="623"/>
      <c r="H18" s="623" t="s">
        <v>3269</v>
      </c>
      <c r="I18" s="623"/>
      <c r="J18" s="623"/>
      <c r="K18" s="623"/>
      <c r="L18" s="623"/>
      <c r="M18" s="623"/>
      <c r="N18" s="623"/>
      <c r="O18" s="623"/>
      <c r="P18" s="623"/>
      <c r="Q18" s="623"/>
      <c r="R18" s="623"/>
      <c r="S18" s="623"/>
      <c r="T18" s="623"/>
      <c r="U18" s="623"/>
      <c r="V18" s="623"/>
      <c r="W18" s="623"/>
      <c r="X18" s="623"/>
      <c r="Y18" s="623"/>
      <c r="Z18" s="623"/>
      <c r="AA18" s="623"/>
      <c r="AB18" s="623"/>
    </row>
    <row r="19">
      <c r="A19" s="623" t="s">
        <v>7148</v>
      </c>
      <c r="B19" s="623" t="s">
        <v>7149</v>
      </c>
      <c r="C19" s="623" t="s">
        <v>7150</v>
      </c>
      <c r="D19" s="624">
        <v>43722.0</v>
      </c>
      <c r="E19" s="573" t="s">
        <v>3041</v>
      </c>
      <c r="F19" s="623" t="s">
        <v>7151</v>
      </c>
      <c r="G19" s="623"/>
      <c r="H19" s="623" t="s">
        <v>3385</v>
      </c>
      <c r="I19" s="623"/>
      <c r="J19" s="623"/>
      <c r="K19" s="623"/>
      <c r="L19" s="623"/>
      <c r="M19" s="623"/>
      <c r="N19" s="623"/>
      <c r="O19" s="623"/>
      <c r="P19" s="623"/>
      <c r="Q19" s="623"/>
      <c r="R19" s="623"/>
      <c r="S19" s="623"/>
      <c r="T19" s="623"/>
      <c r="U19" s="623"/>
      <c r="V19" s="623"/>
      <c r="W19" s="623"/>
      <c r="X19" s="623"/>
      <c r="Y19" s="623"/>
      <c r="Z19" s="623"/>
      <c r="AA19" s="623"/>
      <c r="AB19" s="623"/>
    </row>
    <row r="20">
      <c r="A20" s="623" t="s">
        <v>7152</v>
      </c>
      <c r="B20" s="623" t="s">
        <v>7153</v>
      </c>
      <c r="C20" s="623" t="s">
        <v>7154</v>
      </c>
      <c r="D20" s="624">
        <v>43722.0</v>
      </c>
      <c r="E20" s="573" t="s">
        <v>3041</v>
      </c>
      <c r="F20" s="623" t="s">
        <v>7155</v>
      </c>
      <c r="G20" s="623"/>
      <c r="H20" s="623" t="s">
        <v>3385</v>
      </c>
      <c r="I20" s="623" t="s">
        <v>7156</v>
      </c>
      <c r="J20" s="623"/>
      <c r="K20" s="623"/>
      <c r="L20" s="623"/>
      <c r="M20" s="623"/>
      <c r="N20" s="623"/>
      <c r="O20" s="623"/>
      <c r="P20" s="623"/>
      <c r="Q20" s="623"/>
      <c r="R20" s="623"/>
      <c r="S20" s="623"/>
      <c r="T20" s="623"/>
      <c r="U20" s="623"/>
      <c r="V20" s="623"/>
      <c r="W20" s="623"/>
      <c r="X20" s="623"/>
      <c r="Y20" s="623"/>
      <c r="Z20" s="623"/>
      <c r="AA20" s="623"/>
      <c r="AB20" s="623"/>
    </row>
    <row r="21">
      <c r="A21" s="623" t="s">
        <v>2397</v>
      </c>
      <c r="B21" s="623" t="s">
        <v>7157</v>
      </c>
      <c r="C21" s="623" t="s">
        <v>7158</v>
      </c>
      <c r="D21" s="624">
        <v>43722.0</v>
      </c>
      <c r="E21" s="573" t="s">
        <v>3041</v>
      </c>
      <c r="F21" s="623" t="s">
        <v>7159</v>
      </c>
      <c r="G21" s="623"/>
      <c r="H21" s="623" t="s">
        <v>7160</v>
      </c>
      <c r="I21" s="623" t="s">
        <v>7161</v>
      </c>
      <c r="J21" s="623"/>
      <c r="K21" s="623"/>
      <c r="L21" s="623"/>
      <c r="M21" s="623"/>
      <c r="N21" s="623"/>
      <c r="O21" s="623"/>
      <c r="P21" s="623"/>
      <c r="Q21" s="623"/>
      <c r="R21" s="623"/>
      <c r="S21" s="623"/>
      <c r="T21" s="623"/>
      <c r="U21" s="623"/>
      <c r="V21" s="623"/>
      <c r="W21" s="623"/>
      <c r="X21" s="623"/>
      <c r="Y21" s="623"/>
      <c r="Z21" s="623"/>
      <c r="AA21" s="623"/>
      <c r="AB21" s="623"/>
    </row>
    <row r="22">
      <c r="A22" s="623" t="s">
        <v>2412</v>
      </c>
      <c r="B22" s="623" t="s">
        <v>3343</v>
      </c>
      <c r="C22" s="623" t="s">
        <v>7162</v>
      </c>
      <c r="D22" s="624">
        <v>43722.0</v>
      </c>
      <c r="E22" s="573" t="s">
        <v>3041</v>
      </c>
      <c r="F22" s="623" t="s">
        <v>7163</v>
      </c>
      <c r="G22" s="623"/>
      <c r="H22" s="623" t="s">
        <v>3385</v>
      </c>
      <c r="I22" s="623" t="s">
        <v>7164</v>
      </c>
      <c r="J22" s="623"/>
      <c r="K22" s="623"/>
      <c r="L22" s="623"/>
      <c r="M22" s="623"/>
      <c r="N22" s="623"/>
      <c r="O22" s="623"/>
      <c r="P22" s="623"/>
      <c r="Q22" s="623"/>
      <c r="R22" s="623"/>
      <c r="S22" s="623"/>
      <c r="T22" s="623"/>
      <c r="U22" s="623"/>
      <c r="V22" s="623"/>
      <c r="W22" s="623"/>
      <c r="X22" s="623"/>
      <c r="Y22" s="623"/>
      <c r="Z22" s="623"/>
      <c r="AA22" s="623"/>
      <c r="AB22" s="623"/>
    </row>
    <row r="23">
      <c r="A23" s="623" t="s">
        <v>7165</v>
      </c>
      <c r="B23" s="623" t="s">
        <v>3349</v>
      </c>
      <c r="C23" s="623" t="s">
        <v>7166</v>
      </c>
      <c r="D23" s="624">
        <v>43722.0</v>
      </c>
      <c r="E23" s="573" t="s">
        <v>3041</v>
      </c>
      <c r="F23" s="623" t="s">
        <v>7167</v>
      </c>
      <c r="G23" s="623"/>
      <c r="H23" s="623" t="s">
        <v>3269</v>
      </c>
      <c r="I23" s="623"/>
      <c r="J23" s="623"/>
      <c r="K23" s="623"/>
      <c r="L23" s="623"/>
      <c r="M23" s="623"/>
      <c r="N23" s="623"/>
      <c r="O23" s="623"/>
      <c r="P23" s="623"/>
      <c r="Q23" s="623"/>
      <c r="R23" s="623"/>
      <c r="S23" s="623"/>
      <c r="T23" s="623"/>
      <c r="U23" s="623"/>
      <c r="V23" s="623"/>
      <c r="W23" s="623"/>
      <c r="X23" s="623"/>
      <c r="Y23" s="623"/>
      <c r="Z23" s="623"/>
      <c r="AA23" s="623"/>
      <c r="AB23" s="623"/>
    </row>
    <row r="24">
      <c r="A24" s="623" t="s">
        <v>7168</v>
      </c>
      <c r="B24" s="623" t="s">
        <v>7169</v>
      </c>
      <c r="C24" s="623"/>
      <c r="D24" s="624">
        <v>43722.0</v>
      </c>
      <c r="E24" s="573" t="s">
        <v>3041</v>
      </c>
      <c r="F24" s="623"/>
      <c r="G24" s="623"/>
      <c r="H24" s="623"/>
      <c r="I24" s="623"/>
      <c r="J24" s="623"/>
      <c r="K24" s="623"/>
      <c r="L24" s="623"/>
      <c r="M24" s="623"/>
      <c r="N24" s="623"/>
      <c r="O24" s="623"/>
      <c r="P24" s="623"/>
      <c r="Q24" s="623"/>
      <c r="R24" s="623"/>
      <c r="S24" s="623"/>
      <c r="T24" s="623"/>
      <c r="U24" s="623"/>
      <c r="V24" s="623"/>
      <c r="W24" s="623"/>
      <c r="X24" s="623"/>
      <c r="Y24" s="623"/>
      <c r="Z24" s="623"/>
      <c r="AA24" s="623"/>
      <c r="AB24" s="623"/>
    </row>
    <row r="25">
      <c r="A25" s="623" t="s">
        <v>3291</v>
      </c>
      <c r="B25" s="623" t="s">
        <v>7170</v>
      </c>
      <c r="C25" s="623" t="s">
        <v>3287</v>
      </c>
      <c r="D25" s="624">
        <v>43722.0</v>
      </c>
      <c r="E25" s="573" t="s">
        <v>3041</v>
      </c>
      <c r="F25" s="623" t="s">
        <v>7171</v>
      </c>
      <c r="G25" s="623"/>
      <c r="H25" s="623" t="s">
        <v>7172</v>
      </c>
      <c r="I25" s="623"/>
      <c r="J25" s="623"/>
      <c r="K25" s="623"/>
      <c r="L25" s="623"/>
      <c r="M25" s="623"/>
      <c r="N25" s="623"/>
      <c r="O25" s="623"/>
      <c r="P25" s="623"/>
      <c r="Q25" s="623"/>
      <c r="R25" s="623"/>
      <c r="S25" s="623"/>
      <c r="T25" s="623"/>
      <c r="U25" s="623"/>
      <c r="V25" s="623"/>
      <c r="W25" s="623"/>
      <c r="X25" s="623"/>
      <c r="Y25" s="623"/>
      <c r="Z25" s="623"/>
      <c r="AA25" s="623"/>
      <c r="AB25" s="623"/>
    </row>
    <row r="26">
      <c r="A26" s="623" t="s">
        <v>7173</v>
      </c>
      <c r="B26" s="623" t="s">
        <v>7174</v>
      </c>
      <c r="C26" s="623" t="s">
        <v>7175</v>
      </c>
      <c r="D26" s="624">
        <v>43722.0</v>
      </c>
      <c r="E26" s="573" t="s">
        <v>3041</v>
      </c>
      <c r="F26" s="623" t="s">
        <v>7176</v>
      </c>
      <c r="G26" s="623"/>
      <c r="H26" s="623" t="s">
        <v>7160</v>
      </c>
      <c r="I26" s="623" t="s">
        <v>7177</v>
      </c>
      <c r="J26" s="623"/>
      <c r="K26" s="623"/>
      <c r="L26" s="623"/>
      <c r="M26" s="623"/>
      <c r="N26" s="623"/>
      <c r="O26" s="623"/>
      <c r="P26" s="623"/>
      <c r="Q26" s="623"/>
      <c r="R26" s="623"/>
      <c r="S26" s="623"/>
      <c r="T26" s="623"/>
      <c r="U26" s="623"/>
      <c r="V26" s="623"/>
      <c r="W26" s="623"/>
      <c r="X26" s="623"/>
      <c r="Y26" s="623"/>
      <c r="Z26" s="623"/>
      <c r="AA26" s="623"/>
      <c r="AB26" s="623"/>
    </row>
    <row r="27">
      <c r="A27" s="623" t="s">
        <v>3145</v>
      </c>
      <c r="B27" s="623" t="s">
        <v>7178</v>
      </c>
      <c r="C27" s="623" t="s">
        <v>7179</v>
      </c>
      <c r="D27" s="624">
        <v>43722.0</v>
      </c>
      <c r="E27" s="573" t="s">
        <v>3041</v>
      </c>
      <c r="F27" s="623" t="s">
        <v>7180</v>
      </c>
      <c r="G27" s="623"/>
      <c r="H27" s="623" t="s">
        <v>3269</v>
      </c>
      <c r="I27" s="623" t="s">
        <v>7181</v>
      </c>
      <c r="J27" s="623"/>
      <c r="K27" s="623"/>
      <c r="L27" s="623"/>
      <c r="M27" s="623"/>
      <c r="N27" s="623"/>
      <c r="O27" s="623"/>
      <c r="P27" s="623"/>
      <c r="Q27" s="623"/>
      <c r="R27" s="623"/>
      <c r="S27" s="623"/>
      <c r="T27" s="623"/>
      <c r="U27" s="623"/>
      <c r="V27" s="623"/>
      <c r="W27" s="623"/>
      <c r="X27" s="623"/>
      <c r="Y27" s="623"/>
      <c r="Z27" s="623"/>
      <c r="AA27" s="623"/>
      <c r="AB27" s="623"/>
    </row>
    <row r="28">
      <c r="A28" s="623" t="s">
        <v>3309</v>
      </c>
      <c r="B28" s="623" t="s">
        <v>7182</v>
      </c>
      <c r="C28" s="623" t="s">
        <v>7183</v>
      </c>
      <c r="D28" s="624">
        <v>43722.0</v>
      </c>
      <c r="E28" s="573" t="s">
        <v>3041</v>
      </c>
      <c r="F28" s="623" t="s">
        <v>7184</v>
      </c>
      <c r="G28" s="623"/>
      <c r="H28" s="623" t="s">
        <v>3338</v>
      </c>
      <c r="I28" s="623" t="s">
        <v>7185</v>
      </c>
      <c r="J28" s="623"/>
      <c r="K28" s="623"/>
      <c r="L28" s="623"/>
      <c r="M28" s="623"/>
      <c r="N28" s="623"/>
      <c r="O28" s="623"/>
      <c r="P28" s="623"/>
      <c r="Q28" s="623"/>
      <c r="R28" s="623"/>
      <c r="S28" s="623"/>
      <c r="T28" s="623"/>
      <c r="U28" s="623"/>
      <c r="V28" s="623"/>
      <c r="W28" s="623"/>
      <c r="X28" s="623"/>
      <c r="Y28" s="623"/>
      <c r="Z28" s="623"/>
      <c r="AA28" s="623"/>
      <c r="AB28" s="623"/>
    </row>
    <row r="29">
      <c r="A29" s="623" t="s">
        <v>3315</v>
      </c>
      <c r="B29" s="623" t="s">
        <v>7186</v>
      </c>
      <c r="C29" s="623" t="s">
        <v>7187</v>
      </c>
      <c r="D29" s="624">
        <v>43722.0</v>
      </c>
      <c r="E29" s="573" t="s">
        <v>3041</v>
      </c>
      <c r="F29" s="623" t="s">
        <v>7188</v>
      </c>
      <c r="G29" s="623"/>
      <c r="H29" s="623" t="s">
        <v>3385</v>
      </c>
      <c r="I29" s="623" t="s">
        <v>7189</v>
      </c>
      <c r="J29" s="623"/>
      <c r="K29" s="623"/>
      <c r="L29" s="623"/>
      <c r="M29" s="623"/>
      <c r="N29" s="623"/>
      <c r="O29" s="623"/>
      <c r="P29" s="623"/>
      <c r="Q29" s="623"/>
      <c r="R29" s="623"/>
      <c r="S29" s="623"/>
      <c r="T29" s="623"/>
      <c r="U29" s="623"/>
      <c r="V29" s="623"/>
      <c r="W29" s="623"/>
      <c r="X29" s="623"/>
      <c r="Y29" s="623"/>
      <c r="Z29" s="623"/>
      <c r="AA29" s="623"/>
      <c r="AB29" s="623"/>
    </row>
    <row r="30">
      <c r="A30" s="623" t="s">
        <v>7190</v>
      </c>
      <c r="B30" s="623" t="s">
        <v>7191</v>
      </c>
      <c r="C30" s="623" t="s">
        <v>7192</v>
      </c>
      <c r="D30" s="624">
        <v>43722.0</v>
      </c>
      <c r="E30" s="573" t="s">
        <v>3041</v>
      </c>
      <c r="F30" s="623" t="s">
        <v>7193</v>
      </c>
      <c r="G30" s="623"/>
      <c r="H30" s="623" t="s">
        <v>3338</v>
      </c>
      <c r="I30" s="623" t="s">
        <v>7194</v>
      </c>
      <c r="J30" s="623"/>
      <c r="K30" s="623"/>
      <c r="L30" s="623"/>
      <c r="M30" s="623"/>
      <c r="N30" s="623"/>
      <c r="O30" s="623"/>
      <c r="P30" s="623"/>
      <c r="Q30" s="623"/>
      <c r="R30" s="623"/>
      <c r="S30" s="623"/>
      <c r="T30" s="623"/>
      <c r="U30" s="623"/>
      <c r="V30" s="623"/>
      <c r="W30" s="623"/>
      <c r="X30" s="623"/>
      <c r="Y30" s="623"/>
      <c r="Z30" s="623"/>
      <c r="AA30" s="623"/>
      <c r="AB30" s="623"/>
    </row>
    <row r="31">
      <c r="A31" s="623" t="s">
        <v>2422</v>
      </c>
      <c r="B31" s="623" t="s">
        <v>7195</v>
      </c>
      <c r="C31" s="623" t="s">
        <v>7196</v>
      </c>
      <c r="D31" s="624">
        <v>43722.0</v>
      </c>
      <c r="E31" s="573" t="s">
        <v>3041</v>
      </c>
      <c r="F31" s="623"/>
      <c r="G31" s="623"/>
      <c r="H31" s="623"/>
      <c r="I31" s="623"/>
      <c r="J31" s="623"/>
      <c r="K31" s="623"/>
      <c r="L31" s="623"/>
      <c r="M31" s="623"/>
      <c r="N31" s="623"/>
      <c r="O31" s="623"/>
      <c r="P31" s="623"/>
      <c r="Q31" s="623"/>
      <c r="R31" s="623"/>
      <c r="S31" s="623"/>
      <c r="T31" s="623"/>
      <c r="U31" s="623"/>
      <c r="V31" s="623"/>
      <c r="W31" s="623"/>
      <c r="X31" s="623"/>
      <c r="Y31" s="623"/>
      <c r="Z31" s="623"/>
      <c r="AA31" s="623"/>
      <c r="AB31" s="623"/>
    </row>
    <row r="32">
      <c r="A32" s="623" t="s">
        <v>2445</v>
      </c>
      <c r="B32" s="623" t="s">
        <v>7197</v>
      </c>
      <c r="C32" s="623" t="s">
        <v>7198</v>
      </c>
      <c r="D32" s="624">
        <v>43722.0</v>
      </c>
      <c r="E32" s="573" t="s">
        <v>3041</v>
      </c>
      <c r="F32" s="623" t="s">
        <v>7199</v>
      </c>
      <c r="G32" s="623"/>
      <c r="H32" s="623"/>
      <c r="I32" s="623"/>
      <c r="J32" s="623"/>
      <c r="K32" s="623"/>
      <c r="L32" s="623"/>
      <c r="M32" s="623"/>
      <c r="N32" s="623"/>
      <c r="O32" s="623"/>
      <c r="P32" s="623"/>
      <c r="Q32" s="623"/>
      <c r="R32" s="623"/>
      <c r="S32" s="623"/>
      <c r="T32" s="623"/>
      <c r="U32" s="623"/>
      <c r="V32" s="623"/>
      <c r="W32" s="623"/>
      <c r="X32" s="623"/>
      <c r="Y32" s="623"/>
      <c r="Z32" s="623"/>
      <c r="AA32" s="623"/>
      <c r="AB32" s="623"/>
    </row>
    <row r="33">
      <c r="A33" s="623" t="s">
        <v>2512</v>
      </c>
      <c r="B33" s="623" t="s">
        <v>7200</v>
      </c>
      <c r="C33" s="623" t="s">
        <v>7201</v>
      </c>
      <c r="D33" s="624">
        <v>43722.0</v>
      </c>
      <c r="E33" s="573" t="s">
        <v>3041</v>
      </c>
      <c r="F33" s="623" t="s">
        <v>7202</v>
      </c>
      <c r="G33" s="623"/>
      <c r="H33" s="623"/>
      <c r="I33" s="623"/>
      <c r="J33" s="623"/>
      <c r="K33" s="623"/>
      <c r="L33" s="623"/>
      <c r="M33" s="623"/>
      <c r="N33" s="623"/>
      <c r="O33" s="623"/>
      <c r="P33" s="623"/>
      <c r="Q33" s="623"/>
      <c r="R33" s="623"/>
      <c r="S33" s="623"/>
      <c r="T33" s="623"/>
      <c r="U33" s="623"/>
      <c r="V33" s="623"/>
      <c r="W33" s="623"/>
      <c r="X33" s="623"/>
      <c r="Y33" s="623"/>
      <c r="Z33" s="623"/>
      <c r="AA33" s="623"/>
      <c r="AB33" s="623"/>
    </row>
    <row r="34">
      <c r="A34" s="623" t="s">
        <v>2536</v>
      </c>
      <c r="B34" s="623" t="s">
        <v>7203</v>
      </c>
      <c r="C34" s="623" t="s">
        <v>7204</v>
      </c>
      <c r="D34" s="624">
        <v>43722.0</v>
      </c>
      <c r="E34" s="573" t="s">
        <v>3041</v>
      </c>
      <c r="F34" s="623" t="s">
        <v>7205</v>
      </c>
      <c r="G34" s="623"/>
      <c r="H34" s="623" t="s">
        <v>3338</v>
      </c>
      <c r="I34" s="623" t="s">
        <v>7206</v>
      </c>
      <c r="J34" s="623"/>
      <c r="K34" s="623"/>
      <c r="L34" s="623"/>
      <c r="M34" s="623"/>
      <c r="N34" s="623"/>
      <c r="O34" s="623"/>
      <c r="P34" s="623"/>
      <c r="Q34" s="623"/>
      <c r="R34" s="623"/>
      <c r="S34" s="623"/>
      <c r="T34" s="623"/>
      <c r="U34" s="623"/>
      <c r="V34" s="623"/>
      <c r="W34" s="623"/>
      <c r="X34" s="623"/>
      <c r="Y34" s="623"/>
      <c r="Z34" s="623"/>
      <c r="AA34" s="623"/>
      <c r="AB34" s="623"/>
    </row>
    <row r="35">
      <c r="A35" s="623" t="s">
        <v>2559</v>
      </c>
      <c r="B35" s="623" t="s">
        <v>7207</v>
      </c>
      <c r="C35" s="623" t="s">
        <v>7208</v>
      </c>
      <c r="D35" s="624">
        <v>43722.0</v>
      </c>
      <c r="E35" s="573" t="s">
        <v>3041</v>
      </c>
      <c r="F35" s="623" t="s">
        <v>7209</v>
      </c>
      <c r="G35" s="623"/>
      <c r="H35" s="623"/>
      <c r="I35" s="623"/>
      <c r="J35" s="623"/>
      <c r="K35" s="623"/>
      <c r="L35" s="623"/>
      <c r="M35" s="623"/>
      <c r="N35" s="623"/>
      <c r="O35" s="623"/>
      <c r="P35" s="623"/>
      <c r="Q35" s="623"/>
      <c r="R35" s="623"/>
      <c r="S35" s="623"/>
      <c r="T35" s="623"/>
      <c r="U35" s="623"/>
      <c r="V35" s="623"/>
      <c r="W35" s="623"/>
      <c r="X35" s="623"/>
      <c r="Y35" s="623"/>
      <c r="Z35" s="623"/>
      <c r="AA35" s="623"/>
      <c r="AB35" s="623"/>
    </row>
    <row r="36">
      <c r="A36" s="623" t="s">
        <v>2580</v>
      </c>
      <c r="B36" s="623" t="s">
        <v>3330</v>
      </c>
      <c r="C36" s="623" t="s">
        <v>7210</v>
      </c>
      <c r="D36" s="624">
        <v>43722.0</v>
      </c>
      <c r="E36" s="573" t="s">
        <v>3041</v>
      </c>
      <c r="F36" s="623" t="s">
        <v>7211</v>
      </c>
      <c r="G36" s="623"/>
      <c r="H36" s="623"/>
      <c r="I36" s="623"/>
      <c r="J36" s="623"/>
      <c r="K36" s="623"/>
      <c r="L36" s="623"/>
      <c r="M36" s="623"/>
      <c r="N36" s="623"/>
      <c r="O36" s="623"/>
      <c r="P36" s="623"/>
      <c r="Q36" s="623"/>
      <c r="R36" s="623"/>
      <c r="S36" s="623"/>
      <c r="T36" s="623"/>
      <c r="U36" s="623"/>
      <c r="V36" s="623"/>
      <c r="W36" s="623"/>
      <c r="X36" s="623"/>
      <c r="Y36" s="623"/>
      <c r="Z36" s="623"/>
      <c r="AA36" s="623"/>
      <c r="AB36" s="623"/>
    </row>
    <row r="37">
      <c r="A37" s="623" t="s">
        <v>2607</v>
      </c>
      <c r="B37" s="623" t="s">
        <v>7212</v>
      </c>
      <c r="C37" s="623" t="s">
        <v>7213</v>
      </c>
      <c r="D37" s="624">
        <v>43722.0</v>
      </c>
      <c r="E37" s="573" t="s">
        <v>3041</v>
      </c>
      <c r="F37" s="623" t="s">
        <v>7214</v>
      </c>
      <c r="G37" s="623"/>
      <c r="H37" s="623"/>
      <c r="I37" s="623"/>
      <c r="J37" s="623"/>
      <c r="K37" s="623"/>
      <c r="L37" s="623"/>
      <c r="M37" s="623"/>
      <c r="N37" s="623"/>
      <c r="O37" s="623"/>
      <c r="P37" s="623"/>
      <c r="Q37" s="623"/>
      <c r="R37" s="623"/>
      <c r="S37" s="623"/>
      <c r="T37" s="623"/>
      <c r="U37" s="623"/>
      <c r="V37" s="623"/>
      <c r="W37" s="623"/>
      <c r="X37" s="623"/>
      <c r="Y37" s="623"/>
      <c r="Z37" s="623"/>
      <c r="AA37" s="623"/>
      <c r="AB37" s="623"/>
    </row>
    <row r="38">
      <c r="A38" s="623" t="s">
        <v>2627</v>
      </c>
      <c r="B38" s="623" t="s">
        <v>7215</v>
      </c>
      <c r="C38" s="623" t="s">
        <v>7216</v>
      </c>
      <c r="D38" s="624">
        <v>43722.0</v>
      </c>
      <c r="E38" s="573" t="s">
        <v>3041</v>
      </c>
      <c r="F38" s="623" t="s">
        <v>7217</v>
      </c>
      <c r="G38" s="623"/>
      <c r="H38" s="623" t="s">
        <v>7172</v>
      </c>
      <c r="I38" s="623"/>
      <c r="J38" s="623"/>
      <c r="K38" s="623"/>
      <c r="L38" s="623"/>
      <c r="M38" s="623"/>
      <c r="N38" s="623"/>
      <c r="O38" s="623"/>
      <c r="P38" s="623"/>
      <c r="Q38" s="623"/>
      <c r="R38" s="623"/>
      <c r="S38" s="623"/>
      <c r="T38" s="623"/>
      <c r="U38" s="623"/>
      <c r="V38" s="623"/>
      <c r="W38" s="623"/>
      <c r="X38" s="623"/>
      <c r="Y38" s="623"/>
      <c r="Z38" s="623"/>
      <c r="AA38" s="623"/>
      <c r="AB38" s="623"/>
    </row>
    <row r="39">
      <c r="A39" s="623" t="s">
        <v>3374</v>
      </c>
      <c r="B39" s="623" t="s">
        <v>7218</v>
      </c>
      <c r="C39" s="623" t="s">
        <v>7219</v>
      </c>
      <c r="D39" s="624">
        <v>43722.0</v>
      </c>
      <c r="E39" s="573" t="s">
        <v>3041</v>
      </c>
      <c r="F39" s="623" t="s">
        <v>7220</v>
      </c>
      <c r="G39" s="623"/>
      <c r="H39" s="623" t="s">
        <v>3133</v>
      </c>
      <c r="I39" s="623" t="s">
        <v>7221</v>
      </c>
      <c r="J39" s="623"/>
      <c r="K39" s="623"/>
      <c r="L39" s="623"/>
      <c r="M39" s="623"/>
      <c r="N39" s="623"/>
      <c r="O39" s="623"/>
      <c r="P39" s="623"/>
      <c r="Q39" s="623"/>
      <c r="R39" s="623"/>
      <c r="S39" s="623"/>
      <c r="T39" s="623"/>
      <c r="U39" s="623"/>
      <c r="V39" s="623"/>
      <c r="W39" s="623"/>
      <c r="X39" s="623"/>
      <c r="Y39" s="623"/>
      <c r="Z39" s="623"/>
      <c r="AA39" s="623"/>
      <c r="AB39" s="623"/>
    </row>
    <row r="40">
      <c r="A40" s="623" t="s">
        <v>2633</v>
      </c>
      <c r="B40" s="623" t="s">
        <v>7222</v>
      </c>
      <c r="C40" s="623" t="s">
        <v>7223</v>
      </c>
      <c r="D40" s="624">
        <v>43722.0</v>
      </c>
      <c r="E40" s="573" t="s">
        <v>3041</v>
      </c>
      <c r="F40" s="623" t="s">
        <v>7224</v>
      </c>
      <c r="G40" s="623"/>
      <c r="H40" s="623" t="s">
        <v>3282</v>
      </c>
      <c r="I40" s="623"/>
      <c r="J40" s="623"/>
      <c r="K40" s="623"/>
      <c r="L40" s="623"/>
      <c r="M40" s="623"/>
      <c r="N40" s="623"/>
      <c r="O40" s="623"/>
      <c r="P40" s="623"/>
      <c r="Q40" s="623"/>
      <c r="R40" s="623"/>
      <c r="S40" s="623"/>
      <c r="T40" s="623"/>
      <c r="U40" s="623"/>
      <c r="V40" s="623"/>
      <c r="W40" s="623"/>
      <c r="X40" s="623"/>
      <c r="Y40" s="623"/>
      <c r="Z40" s="623"/>
      <c r="AA40" s="623"/>
      <c r="AB40" s="623"/>
    </row>
    <row r="41">
      <c r="A41" s="623" t="s">
        <v>2654</v>
      </c>
      <c r="B41" s="623" t="s">
        <v>7225</v>
      </c>
      <c r="C41" s="623" t="s">
        <v>7226</v>
      </c>
      <c r="D41" s="624">
        <v>43722.0</v>
      </c>
      <c r="E41" s="573" t="s">
        <v>3041</v>
      </c>
      <c r="F41" s="623" t="s">
        <v>7227</v>
      </c>
      <c r="G41" s="623"/>
      <c r="H41" s="623" t="s">
        <v>3385</v>
      </c>
      <c r="I41" s="623" t="s">
        <v>7228</v>
      </c>
      <c r="J41" s="623"/>
      <c r="K41" s="623"/>
      <c r="L41" s="623"/>
      <c r="M41" s="623"/>
      <c r="N41" s="623"/>
      <c r="O41" s="623"/>
      <c r="P41" s="623"/>
      <c r="Q41" s="623"/>
      <c r="R41" s="623"/>
      <c r="S41" s="623"/>
      <c r="T41" s="623"/>
      <c r="U41" s="623"/>
      <c r="V41" s="623"/>
      <c r="W41" s="623"/>
      <c r="X41" s="623"/>
      <c r="Y41" s="623"/>
      <c r="Z41" s="623"/>
      <c r="AA41" s="623"/>
      <c r="AB41" s="623"/>
    </row>
    <row r="42">
      <c r="A42" s="623" t="s">
        <v>2668</v>
      </c>
      <c r="B42" s="623" t="s">
        <v>7229</v>
      </c>
      <c r="C42" s="623" t="s">
        <v>7230</v>
      </c>
      <c r="D42" s="624">
        <v>43722.0</v>
      </c>
      <c r="E42" s="573" t="s">
        <v>3041</v>
      </c>
      <c r="F42" s="623" t="s">
        <v>7231</v>
      </c>
      <c r="G42" s="623"/>
      <c r="H42" s="623" t="s">
        <v>3385</v>
      </c>
      <c r="I42" s="623" t="s">
        <v>7232</v>
      </c>
      <c r="J42" s="623"/>
      <c r="K42" s="623"/>
      <c r="L42" s="623"/>
      <c r="M42" s="623"/>
      <c r="N42" s="623"/>
      <c r="O42" s="623"/>
      <c r="P42" s="623"/>
      <c r="Q42" s="623"/>
      <c r="R42" s="623"/>
      <c r="S42" s="623"/>
      <c r="T42" s="623"/>
      <c r="U42" s="623"/>
      <c r="V42" s="623"/>
      <c r="W42" s="623"/>
      <c r="X42" s="623"/>
      <c r="Y42" s="623"/>
      <c r="Z42" s="623"/>
      <c r="AA42" s="623"/>
      <c r="AB42" s="623"/>
    </row>
    <row r="43">
      <c r="A43" s="623" t="s">
        <v>7233</v>
      </c>
      <c r="B43" s="623" t="s">
        <v>7234</v>
      </c>
      <c r="C43" s="623" t="s">
        <v>7235</v>
      </c>
      <c r="D43" s="624">
        <v>43722.0</v>
      </c>
      <c r="E43" s="573" t="s">
        <v>3041</v>
      </c>
      <c r="F43" s="623" t="s">
        <v>7236</v>
      </c>
      <c r="G43" s="623"/>
      <c r="H43" s="623" t="s">
        <v>3385</v>
      </c>
      <c r="I43" s="623" t="s">
        <v>7237</v>
      </c>
      <c r="J43" s="623"/>
      <c r="K43" s="623"/>
      <c r="L43" s="623"/>
      <c r="M43" s="623"/>
      <c r="N43" s="623"/>
      <c r="O43" s="623"/>
      <c r="P43" s="623"/>
      <c r="Q43" s="623"/>
      <c r="R43" s="623"/>
      <c r="S43" s="623"/>
      <c r="T43" s="623"/>
      <c r="U43" s="623"/>
      <c r="V43" s="623"/>
      <c r="W43" s="623"/>
      <c r="X43" s="623"/>
      <c r="Y43" s="623"/>
      <c r="Z43" s="623"/>
      <c r="AA43" s="623"/>
      <c r="AB43" s="623"/>
    </row>
    <row r="44">
      <c r="A44" s="623" t="s">
        <v>7238</v>
      </c>
      <c r="B44" s="623" t="s">
        <v>7239</v>
      </c>
      <c r="C44" s="623" t="s">
        <v>7240</v>
      </c>
      <c r="D44" s="624">
        <v>43722.0</v>
      </c>
      <c r="E44" s="573" t="s">
        <v>3041</v>
      </c>
      <c r="F44" s="623" t="s">
        <v>7241</v>
      </c>
      <c r="G44" s="623"/>
      <c r="H44" s="623" t="s">
        <v>3385</v>
      </c>
      <c r="I44" s="623" t="s">
        <v>7242</v>
      </c>
      <c r="J44" s="623"/>
      <c r="K44" s="623"/>
      <c r="L44" s="623"/>
      <c r="M44" s="623"/>
      <c r="N44" s="623"/>
      <c r="O44" s="623"/>
      <c r="P44" s="623"/>
      <c r="Q44" s="623"/>
      <c r="R44" s="623"/>
      <c r="S44" s="623"/>
      <c r="T44" s="623"/>
      <c r="U44" s="623"/>
      <c r="V44" s="623"/>
      <c r="W44" s="623"/>
      <c r="X44" s="623"/>
      <c r="Y44" s="623"/>
      <c r="Z44" s="623"/>
      <c r="AA44" s="623"/>
      <c r="AB44" s="623"/>
    </row>
    <row r="45">
      <c r="A45" s="623" t="s">
        <v>7243</v>
      </c>
      <c r="B45" s="623" t="s">
        <v>7244</v>
      </c>
      <c r="C45" s="623" t="s">
        <v>7245</v>
      </c>
      <c r="D45" s="624">
        <v>43722.0</v>
      </c>
      <c r="E45" s="573" t="s">
        <v>3041</v>
      </c>
      <c r="F45" s="623" t="s">
        <v>7246</v>
      </c>
      <c r="G45" s="623"/>
      <c r="H45" s="623" t="s">
        <v>3385</v>
      </c>
      <c r="I45" s="623" t="s">
        <v>7247</v>
      </c>
      <c r="J45" s="623"/>
      <c r="K45" s="623"/>
      <c r="L45" s="623"/>
      <c r="M45" s="623"/>
      <c r="N45" s="623"/>
      <c r="O45" s="623"/>
      <c r="P45" s="623"/>
      <c r="Q45" s="623"/>
      <c r="R45" s="623"/>
      <c r="S45" s="623"/>
      <c r="T45" s="623"/>
      <c r="U45" s="623"/>
      <c r="V45" s="623"/>
      <c r="W45" s="623"/>
      <c r="X45" s="623"/>
      <c r="Y45" s="623"/>
      <c r="Z45" s="623"/>
      <c r="AA45" s="623"/>
      <c r="AB45" s="623"/>
    </row>
    <row r="46">
      <c r="A46" s="623" t="s">
        <v>7248</v>
      </c>
      <c r="B46" s="623" t="s">
        <v>7249</v>
      </c>
      <c r="C46" s="623" t="s">
        <v>7250</v>
      </c>
      <c r="D46" s="624">
        <v>43722.0</v>
      </c>
      <c r="E46" s="573" t="s">
        <v>3041</v>
      </c>
      <c r="F46" s="623" t="s">
        <v>7251</v>
      </c>
      <c r="G46" s="623"/>
      <c r="H46" s="623" t="s">
        <v>7160</v>
      </c>
      <c r="I46" s="623"/>
      <c r="J46" s="623"/>
      <c r="K46" s="623"/>
      <c r="L46" s="623"/>
      <c r="M46" s="623"/>
      <c r="N46" s="623"/>
      <c r="O46" s="623"/>
      <c r="P46" s="623"/>
      <c r="Q46" s="623"/>
      <c r="R46" s="623"/>
      <c r="S46" s="623"/>
      <c r="T46" s="623"/>
      <c r="U46" s="623"/>
      <c r="V46" s="623"/>
      <c r="W46" s="623"/>
      <c r="X46" s="623"/>
      <c r="Y46" s="623"/>
      <c r="Z46" s="623"/>
      <c r="AA46" s="623"/>
      <c r="AB46" s="623"/>
    </row>
    <row r="47">
      <c r="A47" s="623" t="s">
        <v>7252</v>
      </c>
      <c r="B47" s="623" t="s">
        <v>7253</v>
      </c>
      <c r="C47" s="623" t="s">
        <v>7254</v>
      </c>
      <c r="D47" s="624">
        <v>43722.0</v>
      </c>
      <c r="E47" s="573" t="s">
        <v>3041</v>
      </c>
      <c r="F47" s="623" t="s">
        <v>7255</v>
      </c>
      <c r="G47" s="623"/>
      <c r="H47" s="623" t="s">
        <v>3282</v>
      </c>
      <c r="I47" s="623" t="s">
        <v>7256</v>
      </c>
      <c r="J47" s="623"/>
      <c r="K47" s="623"/>
      <c r="L47" s="623"/>
      <c r="M47" s="623"/>
      <c r="N47" s="623"/>
      <c r="O47" s="623"/>
      <c r="P47" s="623"/>
      <c r="Q47" s="623"/>
      <c r="R47" s="623"/>
      <c r="S47" s="623"/>
      <c r="T47" s="623"/>
      <c r="U47" s="623"/>
      <c r="V47" s="623"/>
      <c r="W47" s="623"/>
      <c r="X47" s="623"/>
      <c r="Y47" s="623"/>
      <c r="Z47" s="623"/>
      <c r="AA47" s="623"/>
      <c r="AB47" s="623"/>
    </row>
    <row r="48">
      <c r="A48" s="623" t="s">
        <v>7257</v>
      </c>
      <c r="B48" s="623" t="s">
        <v>7258</v>
      </c>
      <c r="C48" s="623" t="s">
        <v>7259</v>
      </c>
      <c r="D48" s="624">
        <v>43722.0</v>
      </c>
      <c r="E48" s="573" t="s">
        <v>3041</v>
      </c>
      <c r="F48" s="623" t="s">
        <v>7260</v>
      </c>
      <c r="G48" s="623"/>
      <c r="H48" s="623" t="s">
        <v>3269</v>
      </c>
      <c r="I48" s="623" t="s">
        <v>7261</v>
      </c>
      <c r="J48" s="623"/>
      <c r="K48" s="623"/>
      <c r="L48" s="623"/>
      <c r="M48" s="623"/>
      <c r="N48" s="623"/>
      <c r="O48" s="623"/>
      <c r="P48" s="623"/>
      <c r="Q48" s="623"/>
      <c r="R48" s="623"/>
      <c r="S48" s="623"/>
      <c r="T48" s="623"/>
      <c r="U48" s="623"/>
      <c r="V48" s="623"/>
      <c r="W48" s="623"/>
      <c r="X48" s="623"/>
      <c r="Y48" s="623"/>
      <c r="Z48" s="623"/>
      <c r="AA48" s="623"/>
      <c r="AB48" s="623"/>
    </row>
    <row r="49">
      <c r="A49" s="623" t="s">
        <v>7262</v>
      </c>
      <c r="B49" s="623" t="s">
        <v>7263</v>
      </c>
      <c r="C49" s="623" t="s">
        <v>7264</v>
      </c>
      <c r="D49" s="624">
        <v>43722.0</v>
      </c>
      <c r="E49" s="573" t="s">
        <v>3041</v>
      </c>
      <c r="F49" s="623" t="s">
        <v>7265</v>
      </c>
      <c r="G49" s="623"/>
      <c r="H49" s="623" t="s">
        <v>3385</v>
      </c>
      <c r="I49" s="623" t="s">
        <v>7266</v>
      </c>
      <c r="J49" s="623"/>
      <c r="K49" s="623"/>
      <c r="L49" s="623"/>
      <c r="M49" s="623"/>
      <c r="N49" s="623"/>
      <c r="O49" s="623"/>
      <c r="P49" s="623"/>
      <c r="Q49" s="623"/>
      <c r="R49" s="623"/>
      <c r="S49" s="623"/>
      <c r="T49" s="623"/>
      <c r="U49" s="623"/>
      <c r="V49" s="623"/>
      <c r="W49" s="623"/>
      <c r="X49" s="623"/>
      <c r="Y49" s="623"/>
      <c r="Z49" s="623"/>
      <c r="AA49" s="623"/>
      <c r="AB49" s="623"/>
    </row>
    <row r="50">
      <c r="A50" s="623" t="s">
        <v>7267</v>
      </c>
      <c r="B50" s="623" t="s">
        <v>7268</v>
      </c>
      <c r="C50" s="623" t="s">
        <v>7269</v>
      </c>
      <c r="D50" s="624">
        <v>43722.0</v>
      </c>
      <c r="E50" s="573" t="s">
        <v>3041</v>
      </c>
      <c r="F50" s="623" t="s">
        <v>7270</v>
      </c>
      <c r="G50" s="623"/>
      <c r="H50" s="623" t="s">
        <v>3385</v>
      </c>
      <c r="I50" s="623" t="s">
        <v>7271</v>
      </c>
      <c r="J50" s="623"/>
      <c r="K50" s="623"/>
      <c r="L50" s="623"/>
      <c r="M50" s="623"/>
      <c r="N50" s="623"/>
      <c r="O50" s="623"/>
      <c r="P50" s="623"/>
      <c r="Q50" s="623"/>
      <c r="R50" s="623"/>
      <c r="S50" s="623"/>
      <c r="T50" s="623"/>
      <c r="U50" s="623"/>
      <c r="V50" s="623"/>
      <c r="W50" s="623"/>
      <c r="X50" s="623"/>
      <c r="Y50" s="623"/>
      <c r="Z50" s="623"/>
      <c r="AA50" s="623"/>
      <c r="AB50" s="623"/>
    </row>
    <row r="51">
      <c r="A51" s="623" t="s">
        <v>7272</v>
      </c>
      <c r="B51" s="623" t="s">
        <v>7273</v>
      </c>
      <c r="C51" s="623" t="s">
        <v>7274</v>
      </c>
      <c r="D51" s="624">
        <v>43722.0</v>
      </c>
      <c r="E51" s="573" t="s">
        <v>3041</v>
      </c>
      <c r="F51" s="623" t="s">
        <v>7275</v>
      </c>
      <c r="G51" s="623"/>
      <c r="H51" s="623" t="s">
        <v>3385</v>
      </c>
      <c r="I51" s="623" t="s">
        <v>7276</v>
      </c>
      <c r="J51" s="623"/>
      <c r="K51" s="623"/>
      <c r="L51" s="623"/>
      <c r="M51" s="623"/>
      <c r="N51" s="623"/>
      <c r="O51" s="623"/>
      <c r="P51" s="623"/>
      <c r="Q51" s="623"/>
      <c r="R51" s="623"/>
      <c r="S51" s="623"/>
      <c r="T51" s="623"/>
      <c r="U51" s="623"/>
      <c r="V51" s="623"/>
      <c r="W51" s="623"/>
      <c r="X51" s="623"/>
      <c r="Y51" s="623"/>
      <c r="Z51" s="623"/>
      <c r="AA51" s="623"/>
      <c r="AB51" s="623"/>
    </row>
    <row r="52">
      <c r="A52" s="623" t="s">
        <v>3576</v>
      </c>
      <c r="B52" s="623" t="s">
        <v>3573</v>
      </c>
      <c r="C52" s="623" t="s">
        <v>7277</v>
      </c>
      <c r="D52" s="624">
        <v>43722.0</v>
      </c>
      <c r="E52" s="573" t="s">
        <v>3041</v>
      </c>
      <c r="F52" s="623" t="s">
        <v>7278</v>
      </c>
      <c r="G52" s="623"/>
      <c r="H52" s="623" t="s">
        <v>7279</v>
      </c>
      <c r="I52" s="623" t="s">
        <v>7280</v>
      </c>
      <c r="J52" s="623"/>
      <c r="K52" s="623"/>
      <c r="L52" s="623"/>
      <c r="M52" s="623"/>
      <c r="N52" s="623"/>
      <c r="O52" s="623"/>
      <c r="P52" s="623"/>
      <c r="Q52" s="623"/>
      <c r="R52" s="623"/>
      <c r="S52" s="623"/>
      <c r="T52" s="623"/>
      <c r="U52" s="623"/>
      <c r="V52" s="623"/>
      <c r="W52" s="623"/>
      <c r="X52" s="623"/>
      <c r="Y52" s="623"/>
      <c r="Z52" s="623"/>
      <c r="AA52" s="623"/>
      <c r="AB52" s="623"/>
    </row>
    <row r="53">
      <c r="A53" s="623" t="s">
        <v>3571</v>
      </c>
      <c r="B53" s="623" t="s">
        <v>7281</v>
      </c>
      <c r="C53" s="623" t="s">
        <v>7282</v>
      </c>
      <c r="D53" s="624">
        <v>43722.0</v>
      </c>
      <c r="E53" s="573" t="s">
        <v>3041</v>
      </c>
      <c r="F53" s="623" t="s">
        <v>7283</v>
      </c>
      <c r="G53" s="623"/>
      <c r="H53" s="623" t="s">
        <v>3269</v>
      </c>
      <c r="I53" s="623" t="s">
        <v>7284</v>
      </c>
      <c r="J53" s="623"/>
      <c r="K53" s="623"/>
      <c r="L53" s="623"/>
      <c r="M53" s="623"/>
      <c r="N53" s="623"/>
      <c r="O53" s="623"/>
      <c r="P53" s="623"/>
      <c r="Q53" s="623"/>
      <c r="R53" s="623"/>
      <c r="S53" s="623"/>
      <c r="T53" s="623"/>
      <c r="U53" s="623"/>
      <c r="V53" s="623"/>
      <c r="W53" s="623"/>
      <c r="X53" s="623"/>
      <c r="Y53" s="623"/>
      <c r="Z53" s="623"/>
      <c r="AA53" s="623"/>
      <c r="AB53" s="623"/>
    </row>
    <row r="54">
      <c r="A54" s="623" t="s">
        <v>3544</v>
      </c>
      <c r="B54" s="623" t="s">
        <v>7285</v>
      </c>
      <c r="C54" s="623" t="s">
        <v>7286</v>
      </c>
      <c r="D54" s="624">
        <v>43722.0</v>
      </c>
      <c r="E54" s="573" t="s">
        <v>3041</v>
      </c>
      <c r="F54" s="623" t="s">
        <v>7287</v>
      </c>
      <c r="G54" s="623"/>
      <c r="H54" s="623" t="s">
        <v>3385</v>
      </c>
      <c r="I54" s="623" t="s">
        <v>7288</v>
      </c>
      <c r="J54" s="623"/>
      <c r="K54" s="623"/>
      <c r="L54" s="623"/>
      <c r="M54" s="623"/>
      <c r="N54" s="623"/>
      <c r="O54" s="623"/>
      <c r="P54" s="623"/>
      <c r="Q54" s="623"/>
      <c r="R54" s="623"/>
      <c r="S54" s="623"/>
      <c r="T54" s="623"/>
      <c r="U54" s="623"/>
      <c r="V54" s="623"/>
      <c r="W54" s="623"/>
      <c r="X54" s="623"/>
      <c r="Y54" s="623"/>
      <c r="Z54" s="623"/>
      <c r="AA54" s="623"/>
      <c r="AB54" s="623"/>
    </row>
    <row r="55">
      <c r="A55" s="623" t="s">
        <v>7289</v>
      </c>
      <c r="B55" s="623" t="s">
        <v>7290</v>
      </c>
      <c r="C55" s="623" t="s">
        <v>7291</v>
      </c>
      <c r="D55" s="624">
        <v>43722.0</v>
      </c>
      <c r="E55" s="573" t="s">
        <v>3041</v>
      </c>
      <c r="F55" s="623" t="s">
        <v>7292</v>
      </c>
      <c r="G55" s="623"/>
      <c r="H55" s="623" t="s">
        <v>3069</v>
      </c>
      <c r="I55" s="623" t="s">
        <v>7293</v>
      </c>
      <c r="J55" s="623"/>
      <c r="K55" s="623"/>
      <c r="L55" s="623"/>
      <c r="M55" s="623"/>
      <c r="N55" s="623"/>
      <c r="O55" s="623"/>
      <c r="P55" s="623"/>
      <c r="Q55" s="623"/>
      <c r="R55" s="623"/>
      <c r="S55" s="623"/>
      <c r="T55" s="623"/>
      <c r="U55" s="623"/>
      <c r="V55" s="623"/>
      <c r="W55" s="623"/>
      <c r="X55" s="623"/>
      <c r="Y55" s="623"/>
      <c r="Z55" s="623"/>
      <c r="AA55" s="623"/>
      <c r="AB55" s="623"/>
    </row>
    <row r="56">
      <c r="A56" s="623" t="s">
        <v>7294</v>
      </c>
      <c r="B56" s="623" t="s">
        <v>7295</v>
      </c>
      <c r="C56" s="623" t="s">
        <v>7296</v>
      </c>
      <c r="D56" s="624">
        <v>43722.0</v>
      </c>
      <c r="E56" s="573" t="s">
        <v>3041</v>
      </c>
      <c r="F56" s="623" t="s">
        <v>7297</v>
      </c>
      <c r="G56" s="623"/>
      <c r="H56" s="623" t="s">
        <v>3548</v>
      </c>
      <c r="I56" s="623"/>
      <c r="J56" s="623"/>
      <c r="K56" s="623"/>
      <c r="L56" s="623"/>
      <c r="M56" s="623"/>
      <c r="N56" s="623"/>
      <c r="O56" s="623"/>
      <c r="P56" s="623"/>
      <c r="Q56" s="623"/>
      <c r="R56" s="623"/>
      <c r="S56" s="623"/>
      <c r="T56" s="623"/>
      <c r="U56" s="623"/>
      <c r="V56" s="623"/>
      <c r="W56" s="623"/>
      <c r="X56" s="623"/>
      <c r="Y56" s="623"/>
      <c r="Z56" s="623"/>
      <c r="AA56" s="623"/>
      <c r="AB56" s="623"/>
    </row>
    <row r="57">
      <c r="A57" s="623" t="s">
        <v>7298</v>
      </c>
      <c r="B57" s="623" t="s">
        <v>7299</v>
      </c>
      <c r="C57" s="623" t="s">
        <v>7300</v>
      </c>
      <c r="D57" s="624">
        <v>43722.0</v>
      </c>
      <c r="E57" s="573" t="s">
        <v>3041</v>
      </c>
      <c r="F57" s="623" t="s">
        <v>7301</v>
      </c>
      <c r="G57" s="623"/>
      <c r="H57" s="623" t="s">
        <v>3282</v>
      </c>
      <c r="I57" s="623"/>
      <c r="J57" s="623"/>
      <c r="K57" s="623"/>
      <c r="L57" s="623"/>
      <c r="M57" s="623"/>
      <c r="N57" s="623"/>
      <c r="O57" s="623"/>
      <c r="P57" s="623"/>
      <c r="Q57" s="623"/>
      <c r="R57" s="623"/>
      <c r="S57" s="623"/>
      <c r="T57" s="623"/>
      <c r="U57" s="623"/>
      <c r="V57" s="623"/>
      <c r="W57" s="623"/>
      <c r="X57" s="623"/>
      <c r="Y57" s="623"/>
      <c r="Z57" s="623"/>
      <c r="AA57" s="623"/>
      <c r="AB57" s="623"/>
    </row>
    <row r="58">
      <c r="A58" s="623" t="s">
        <v>7302</v>
      </c>
      <c r="B58" s="623" t="s">
        <v>7303</v>
      </c>
      <c r="C58" s="623" t="s">
        <v>7304</v>
      </c>
      <c r="D58" s="624">
        <v>43722.0</v>
      </c>
      <c r="E58" s="573" t="s">
        <v>3041</v>
      </c>
      <c r="F58" s="623" t="s">
        <v>7305</v>
      </c>
      <c r="G58" s="623"/>
      <c r="H58" s="623" t="s">
        <v>3548</v>
      </c>
      <c r="I58" s="623"/>
      <c r="J58" s="623"/>
      <c r="K58" s="623"/>
      <c r="L58" s="623"/>
      <c r="M58" s="623"/>
      <c r="N58" s="623"/>
      <c r="O58" s="623"/>
      <c r="P58" s="623"/>
      <c r="Q58" s="623"/>
      <c r="R58" s="623"/>
      <c r="S58" s="623"/>
      <c r="T58" s="623"/>
      <c r="U58" s="623"/>
      <c r="V58" s="623"/>
      <c r="W58" s="623"/>
      <c r="X58" s="623"/>
      <c r="Y58" s="623"/>
      <c r="Z58" s="623"/>
      <c r="AA58" s="623"/>
      <c r="AB58" s="623"/>
    </row>
    <row r="59">
      <c r="A59" s="623" t="s">
        <v>7306</v>
      </c>
      <c r="B59" s="623" t="s">
        <v>7307</v>
      </c>
      <c r="C59" s="623" t="s">
        <v>7308</v>
      </c>
      <c r="D59" s="624">
        <v>43722.0</v>
      </c>
      <c r="E59" s="573" t="s">
        <v>3041</v>
      </c>
      <c r="F59" s="623" t="s">
        <v>7309</v>
      </c>
      <c r="G59" s="623"/>
      <c r="H59" s="623" t="s">
        <v>3548</v>
      </c>
      <c r="I59" s="623" t="s">
        <v>7310</v>
      </c>
      <c r="J59" s="623"/>
      <c r="K59" s="623"/>
      <c r="L59" s="623"/>
      <c r="M59" s="623"/>
      <c r="N59" s="623"/>
      <c r="O59" s="623"/>
      <c r="P59" s="623"/>
      <c r="Q59" s="623"/>
      <c r="R59" s="623"/>
      <c r="S59" s="623"/>
      <c r="T59" s="623"/>
      <c r="U59" s="623"/>
      <c r="V59" s="623"/>
      <c r="W59" s="623"/>
      <c r="X59" s="623"/>
      <c r="Y59" s="623"/>
      <c r="Z59" s="623"/>
      <c r="AA59" s="623"/>
      <c r="AB59" s="623"/>
    </row>
    <row r="60">
      <c r="A60" s="623" t="s">
        <v>7311</v>
      </c>
      <c r="B60" s="623" t="s">
        <v>7312</v>
      </c>
      <c r="C60" s="623" t="s">
        <v>7313</v>
      </c>
      <c r="D60" s="624">
        <v>43722.0</v>
      </c>
      <c r="E60" s="573" t="s">
        <v>3041</v>
      </c>
      <c r="F60" s="623" t="s">
        <v>7314</v>
      </c>
      <c r="G60" s="623"/>
      <c r="H60" s="623" t="s">
        <v>3338</v>
      </c>
      <c r="I60" s="623" t="s">
        <v>7315</v>
      </c>
      <c r="J60" s="623"/>
      <c r="K60" s="623"/>
      <c r="L60" s="623"/>
      <c r="M60" s="623"/>
      <c r="N60" s="623"/>
      <c r="O60" s="623"/>
      <c r="P60" s="623"/>
      <c r="Q60" s="623"/>
      <c r="R60" s="623"/>
      <c r="S60" s="623"/>
      <c r="T60" s="623"/>
      <c r="U60" s="623"/>
      <c r="V60" s="623"/>
      <c r="W60" s="623"/>
      <c r="X60" s="623"/>
      <c r="Y60" s="623"/>
      <c r="Z60" s="623"/>
      <c r="AA60" s="623"/>
      <c r="AB60" s="623"/>
    </row>
    <row r="61">
      <c r="A61" s="623" t="s">
        <v>7316</v>
      </c>
      <c r="B61" s="623" t="s">
        <v>7317</v>
      </c>
      <c r="C61" s="625" t="s">
        <v>7318</v>
      </c>
      <c r="D61" s="624">
        <v>43722.0</v>
      </c>
      <c r="E61" s="573" t="s">
        <v>3041</v>
      </c>
      <c r="F61" s="623" t="s">
        <v>7319</v>
      </c>
      <c r="G61" s="623"/>
      <c r="H61" s="623" t="s">
        <v>7160</v>
      </c>
      <c r="I61" s="623"/>
      <c r="J61" s="623"/>
      <c r="K61" s="623"/>
      <c r="L61" s="623"/>
      <c r="M61" s="623"/>
      <c r="N61" s="623"/>
      <c r="O61" s="623"/>
      <c r="P61" s="623"/>
      <c r="Q61" s="623"/>
      <c r="R61" s="623"/>
      <c r="S61" s="623"/>
      <c r="T61" s="623"/>
      <c r="U61" s="623"/>
      <c r="V61" s="623"/>
      <c r="W61" s="623"/>
      <c r="X61" s="623"/>
      <c r="Y61" s="623"/>
      <c r="Z61" s="623"/>
      <c r="AA61" s="623"/>
      <c r="AB61" s="623"/>
    </row>
    <row r="62">
      <c r="A62" s="623" t="s">
        <v>3440</v>
      </c>
      <c r="B62" s="623" t="s">
        <v>3436</v>
      </c>
      <c r="C62" s="623" t="s">
        <v>7320</v>
      </c>
      <c r="D62" s="624">
        <v>43722.0</v>
      </c>
      <c r="E62" s="573" t="s">
        <v>3041</v>
      </c>
      <c r="F62" s="623" t="s">
        <v>7321</v>
      </c>
      <c r="G62" s="623"/>
      <c r="H62" s="623" t="s">
        <v>3385</v>
      </c>
      <c r="I62" s="623"/>
      <c r="J62" s="623"/>
      <c r="K62" s="623"/>
      <c r="L62" s="623"/>
      <c r="M62" s="623"/>
      <c r="N62" s="623"/>
      <c r="O62" s="623"/>
      <c r="P62" s="623"/>
      <c r="Q62" s="623"/>
      <c r="R62" s="623"/>
      <c r="S62" s="623"/>
      <c r="T62" s="623"/>
      <c r="U62" s="623"/>
      <c r="V62" s="623"/>
      <c r="W62" s="623"/>
      <c r="X62" s="623"/>
      <c r="Y62" s="623"/>
      <c r="Z62" s="623"/>
      <c r="AA62" s="623"/>
      <c r="AB62" s="623"/>
    </row>
    <row r="63">
      <c r="A63" s="623" t="s">
        <v>7322</v>
      </c>
      <c r="B63" s="623" t="s">
        <v>7323</v>
      </c>
      <c r="C63" s="623" t="s">
        <v>7324</v>
      </c>
      <c r="D63" s="624">
        <v>43722.0</v>
      </c>
      <c r="E63" s="573" t="s">
        <v>3041</v>
      </c>
      <c r="F63" s="623" t="s">
        <v>7325</v>
      </c>
      <c r="G63" s="623"/>
      <c r="H63" s="623" t="s">
        <v>3069</v>
      </c>
      <c r="I63" s="623"/>
      <c r="J63" s="623"/>
      <c r="K63" s="623"/>
      <c r="L63" s="623"/>
      <c r="M63" s="623"/>
      <c r="N63" s="623"/>
      <c r="O63" s="623"/>
      <c r="P63" s="623"/>
      <c r="Q63" s="623"/>
      <c r="R63" s="623"/>
      <c r="S63" s="623"/>
      <c r="T63" s="623"/>
      <c r="U63" s="623"/>
      <c r="V63" s="623"/>
      <c r="W63" s="623"/>
      <c r="X63" s="623"/>
      <c r="Y63" s="623"/>
      <c r="Z63" s="623"/>
      <c r="AA63" s="623"/>
      <c r="AB63" s="623"/>
    </row>
    <row r="64">
      <c r="A64" s="623" t="s">
        <v>7326</v>
      </c>
      <c r="B64" s="623" t="s">
        <v>7327</v>
      </c>
      <c r="C64" s="623" t="s">
        <v>7328</v>
      </c>
      <c r="D64" s="624">
        <v>43722.0</v>
      </c>
      <c r="E64" s="573" t="s">
        <v>3041</v>
      </c>
      <c r="F64" s="623" t="s">
        <v>7329</v>
      </c>
      <c r="G64" s="623"/>
      <c r="H64" s="623" t="s">
        <v>3269</v>
      </c>
      <c r="I64" s="623"/>
      <c r="J64" s="623"/>
      <c r="K64" s="623"/>
      <c r="L64" s="623"/>
      <c r="M64" s="623"/>
      <c r="N64" s="623"/>
      <c r="O64" s="623"/>
      <c r="P64" s="623"/>
      <c r="Q64" s="623"/>
      <c r="R64" s="623"/>
      <c r="S64" s="623"/>
      <c r="T64" s="623"/>
      <c r="U64" s="623"/>
      <c r="V64" s="623"/>
      <c r="W64" s="623"/>
      <c r="X64" s="623"/>
      <c r="Y64" s="623"/>
      <c r="Z64" s="623"/>
      <c r="AA64" s="623"/>
      <c r="AB64" s="623"/>
    </row>
    <row r="65">
      <c r="A65" s="623" t="s">
        <v>3433</v>
      </c>
      <c r="B65" s="623" t="s">
        <v>7330</v>
      </c>
      <c r="C65" s="623" t="s">
        <v>7331</v>
      </c>
      <c r="D65" s="624">
        <v>43722.0</v>
      </c>
      <c r="E65" s="573" t="s">
        <v>3041</v>
      </c>
      <c r="F65" s="623" t="s">
        <v>7332</v>
      </c>
      <c r="G65" s="623"/>
      <c r="H65" s="623" t="s">
        <v>3385</v>
      </c>
      <c r="I65" s="623"/>
      <c r="J65" s="623"/>
      <c r="K65" s="623"/>
      <c r="L65" s="623"/>
      <c r="M65" s="623"/>
      <c r="N65" s="623"/>
      <c r="O65" s="623"/>
      <c r="P65" s="623"/>
      <c r="Q65" s="623"/>
      <c r="R65" s="623"/>
      <c r="S65" s="623"/>
      <c r="T65" s="623"/>
      <c r="U65" s="623"/>
      <c r="V65" s="623"/>
      <c r="W65" s="623"/>
      <c r="X65" s="623"/>
      <c r="Y65" s="623"/>
      <c r="Z65" s="623"/>
      <c r="AA65" s="623"/>
      <c r="AB65" s="623"/>
    </row>
    <row r="66">
      <c r="A66" s="623" t="s">
        <v>3429</v>
      </c>
      <c r="B66" s="623" t="s">
        <v>7333</v>
      </c>
      <c r="C66" s="623" t="s">
        <v>7334</v>
      </c>
      <c r="D66" s="624">
        <v>43722.0</v>
      </c>
      <c r="E66" s="573" t="s">
        <v>3041</v>
      </c>
      <c r="F66" s="623" t="s">
        <v>7335</v>
      </c>
      <c r="G66" s="623"/>
      <c r="H66" s="623" t="s">
        <v>3385</v>
      </c>
      <c r="I66" s="623" t="s">
        <v>7336</v>
      </c>
      <c r="J66" s="623"/>
      <c r="K66" s="623"/>
      <c r="L66" s="623"/>
      <c r="M66" s="623"/>
      <c r="N66" s="623"/>
      <c r="O66" s="623"/>
      <c r="P66" s="623"/>
      <c r="Q66" s="623"/>
      <c r="R66" s="623"/>
      <c r="S66" s="623"/>
      <c r="T66" s="623"/>
      <c r="U66" s="623"/>
      <c r="V66" s="623"/>
      <c r="W66" s="623"/>
      <c r="X66" s="623"/>
      <c r="Y66" s="623"/>
      <c r="Z66" s="623"/>
      <c r="AA66" s="623"/>
      <c r="AB66" s="623"/>
    </row>
    <row r="67">
      <c r="A67" s="623" t="s">
        <v>7337</v>
      </c>
      <c r="B67" s="623" t="s">
        <v>7338</v>
      </c>
      <c r="C67" s="623" t="s">
        <v>7339</v>
      </c>
      <c r="D67" s="624">
        <v>43722.0</v>
      </c>
      <c r="E67" s="573" t="s">
        <v>3041</v>
      </c>
      <c r="F67" s="623" t="s">
        <v>7340</v>
      </c>
      <c r="G67" s="623"/>
      <c r="H67" s="623" t="s">
        <v>3069</v>
      </c>
      <c r="I67" s="623"/>
      <c r="J67" s="623"/>
      <c r="K67" s="623"/>
      <c r="L67" s="623"/>
      <c r="M67" s="623"/>
      <c r="N67" s="623"/>
      <c r="O67" s="623"/>
      <c r="P67" s="623"/>
      <c r="Q67" s="623"/>
      <c r="R67" s="623"/>
      <c r="S67" s="623"/>
      <c r="T67" s="623"/>
      <c r="U67" s="623"/>
      <c r="V67" s="623"/>
      <c r="W67" s="623"/>
      <c r="X67" s="623"/>
      <c r="Y67" s="623"/>
      <c r="Z67" s="623"/>
      <c r="AA67" s="623"/>
      <c r="AB67" s="623"/>
    </row>
    <row r="68">
      <c r="A68" s="623" t="s">
        <v>3419</v>
      </c>
      <c r="B68" s="623" t="s">
        <v>7341</v>
      </c>
      <c r="C68" s="623" t="s">
        <v>7342</v>
      </c>
      <c r="D68" s="624">
        <v>43722.0</v>
      </c>
      <c r="E68" s="573" t="s">
        <v>3041</v>
      </c>
      <c r="F68" s="623" t="s">
        <v>7343</v>
      </c>
      <c r="G68" s="623"/>
      <c r="H68" s="623" t="s">
        <v>3269</v>
      </c>
      <c r="I68" s="623" t="s">
        <v>7344</v>
      </c>
      <c r="J68" s="623"/>
      <c r="K68" s="623"/>
      <c r="L68" s="623"/>
      <c r="M68" s="623"/>
      <c r="N68" s="623"/>
      <c r="O68" s="623"/>
      <c r="P68" s="623"/>
      <c r="Q68" s="623"/>
      <c r="R68" s="623"/>
      <c r="S68" s="623"/>
      <c r="T68" s="623"/>
      <c r="U68" s="623"/>
      <c r="V68" s="623"/>
      <c r="W68" s="623"/>
      <c r="X68" s="623"/>
      <c r="Y68" s="623"/>
      <c r="Z68" s="623"/>
      <c r="AA68" s="623"/>
      <c r="AB68" s="623"/>
    </row>
    <row r="69">
      <c r="A69" s="623" t="s">
        <v>3414</v>
      </c>
      <c r="B69" s="623" t="s">
        <v>3412</v>
      </c>
      <c r="C69" s="623" t="s">
        <v>7345</v>
      </c>
      <c r="D69" s="624">
        <v>43722.0</v>
      </c>
      <c r="E69" s="573" t="s">
        <v>3041</v>
      </c>
      <c r="F69" s="623" t="s">
        <v>7346</v>
      </c>
      <c r="G69" s="623"/>
      <c r="H69" s="623" t="s">
        <v>3338</v>
      </c>
      <c r="I69" s="623"/>
      <c r="J69" s="623"/>
      <c r="K69" s="623"/>
      <c r="L69" s="623"/>
      <c r="M69" s="623"/>
      <c r="N69" s="623"/>
      <c r="O69" s="623"/>
      <c r="P69" s="623"/>
      <c r="Q69" s="623"/>
      <c r="R69" s="623"/>
      <c r="S69" s="623"/>
      <c r="T69" s="623"/>
      <c r="U69" s="623"/>
      <c r="V69" s="623"/>
      <c r="W69" s="623"/>
      <c r="X69" s="623"/>
      <c r="Y69" s="623"/>
      <c r="Z69" s="623"/>
      <c r="AA69" s="623"/>
      <c r="AB69" s="623"/>
    </row>
    <row r="70">
      <c r="A70" s="623" t="s">
        <v>7347</v>
      </c>
      <c r="B70" s="623" t="s">
        <v>7348</v>
      </c>
      <c r="C70" s="623" t="s">
        <v>7349</v>
      </c>
      <c r="D70" s="624">
        <v>43722.0</v>
      </c>
      <c r="E70" s="573" t="s">
        <v>3041</v>
      </c>
      <c r="F70" s="623" t="s">
        <v>7350</v>
      </c>
      <c r="G70" s="623"/>
      <c r="H70" s="623" t="s">
        <v>3338</v>
      </c>
      <c r="I70" s="623" t="s">
        <v>7351</v>
      </c>
      <c r="J70" s="623"/>
      <c r="K70" s="623"/>
      <c r="L70" s="623"/>
      <c r="M70" s="623"/>
      <c r="N70" s="623"/>
      <c r="O70" s="623"/>
      <c r="P70" s="623"/>
      <c r="Q70" s="623"/>
      <c r="R70" s="623"/>
      <c r="S70" s="623"/>
      <c r="T70" s="623"/>
      <c r="U70" s="623"/>
      <c r="V70" s="623"/>
      <c r="W70" s="623"/>
      <c r="X70" s="623"/>
      <c r="Y70" s="623"/>
      <c r="Z70" s="623"/>
      <c r="AA70" s="623"/>
      <c r="AB70" s="623"/>
    </row>
    <row r="71">
      <c r="A71" s="623" t="s">
        <v>3391</v>
      </c>
      <c r="B71" s="623" t="s">
        <v>7352</v>
      </c>
      <c r="C71" s="623" t="s">
        <v>7353</v>
      </c>
      <c r="D71" s="624">
        <v>43722.0</v>
      </c>
      <c r="E71" s="573" t="s">
        <v>3041</v>
      </c>
      <c r="F71" s="623" t="s">
        <v>7354</v>
      </c>
      <c r="G71" s="623"/>
      <c r="H71" s="623" t="s">
        <v>3069</v>
      </c>
      <c r="I71" s="623" t="s">
        <v>7355</v>
      </c>
      <c r="J71" s="623"/>
      <c r="K71" s="623"/>
      <c r="L71" s="623"/>
      <c r="M71" s="623"/>
      <c r="N71" s="623"/>
      <c r="O71" s="623"/>
      <c r="P71" s="623"/>
      <c r="Q71" s="623"/>
      <c r="R71" s="623"/>
      <c r="S71" s="623"/>
      <c r="T71" s="623"/>
      <c r="U71" s="623"/>
      <c r="V71" s="623"/>
      <c r="W71" s="623"/>
      <c r="X71" s="623"/>
      <c r="Y71" s="623"/>
      <c r="Z71" s="623"/>
      <c r="AA71" s="623"/>
      <c r="AB71" s="623"/>
    </row>
    <row r="72">
      <c r="A72" s="623" t="s">
        <v>7356</v>
      </c>
      <c r="B72" s="623" t="s">
        <v>7357</v>
      </c>
      <c r="C72" s="623" t="s">
        <v>7358</v>
      </c>
      <c r="D72" s="624">
        <v>43722.0</v>
      </c>
      <c r="E72" s="573" t="s">
        <v>3041</v>
      </c>
      <c r="F72" s="623" t="s">
        <v>7359</v>
      </c>
      <c r="G72" s="623"/>
      <c r="H72" s="623" t="s">
        <v>3385</v>
      </c>
      <c r="I72" s="623" t="s">
        <v>7360</v>
      </c>
      <c r="J72" s="623"/>
      <c r="K72" s="623"/>
      <c r="L72" s="623"/>
      <c r="M72" s="623"/>
      <c r="N72" s="623"/>
      <c r="O72" s="623"/>
      <c r="P72" s="623"/>
      <c r="Q72" s="623"/>
      <c r="R72" s="623"/>
      <c r="S72" s="623"/>
      <c r="T72" s="623"/>
      <c r="U72" s="623"/>
      <c r="V72" s="623"/>
      <c r="W72" s="623"/>
      <c r="X72" s="623"/>
      <c r="Y72" s="623"/>
      <c r="Z72" s="623"/>
      <c r="AA72" s="623"/>
      <c r="AB72" s="623"/>
    </row>
    <row r="73">
      <c r="A73" s="623" t="s">
        <v>7361</v>
      </c>
      <c r="B73" s="623" t="s">
        <v>7362</v>
      </c>
      <c r="C73" s="623" t="s">
        <v>7175</v>
      </c>
      <c r="D73" s="624">
        <v>43722.0</v>
      </c>
      <c r="E73" s="573" t="s">
        <v>3041</v>
      </c>
      <c r="F73" s="623" t="s">
        <v>7176</v>
      </c>
      <c r="G73" s="623"/>
      <c r="H73" s="623" t="s">
        <v>7160</v>
      </c>
      <c r="I73" s="623" t="s">
        <v>7177</v>
      </c>
      <c r="J73" s="623"/>
      <c r="K73" s="623"/>
      <c r="L73" s="623"/>
      <c r="M73" s="623"/>
      <c r="N73" s="623"/>
      <c r="O73" s="623"/>
      <c r="P73" s="623"/>
      <c r="Q73" s="623"/>
      <c r="R73" s="623"/>
      <c r="S73" s="623"/>
      <c r="T73" s="623"/>
      <c r="U73" s="623"/>
      <c r="V73" s="623"/>
      <c r="W73" s="623"/>
      <c r="X73" s="623"/>
      <c r="Y73" s="623"/>
      <c r="Z73" s="623"/>
      <c r="AA73" s="623"/>
      <c r="AB73" s="623"/>
    </row>
    <row r="74">
      <c r="A74" s="623" t="s">
        <v>7363</v>
      </c>
      <c r="B74" s="623" t="s">
        <v>7364</v>
      </c>
      <c r="C74" s="623" t="s">
        <v>7365</v>
      </c>
      <c r="D74" s="624">
        <v>43722.0</v>
      </c>
      <c r="E74" s="573" t="s">
        <v>3041</v>
      </c>
      <c r="F74" s="623" t="s">
        <v>7366</v>
      </c>
      <c r="G74" s="623"/>
      <c r="H74" s="623" t="s">
        <v>3338</v>
      </c>
      <c r="I74" s="623" t="s">
        <v>7367</v>
      </c>
      <c r="J74" s="623"/>
      <c r="K74" s="623"/>
      <c r="L74" s="623"/>
      <c r="M74" s="623"/>
      <c r="N74" s="623"/>
      <c r="O74" s="623"/>
      <c r="P74" s="623"/>
      <c r="Q74" s="623"/>
      <c r="R74" s="623"/>
      <c r="S74" s="623"/>
      <c r="T74" s="623"/>
      <c r="U74" s="623"/>
      <c r="V74" s="623"/>
      <c r="W74" s="623"/>
      <c r="X74" s="623"/>
      <c r="Y74" s="623"/>
      <c r="Z74" s="623"/>
      <c r="AA74" s="623"/>
      <c r="AB74" s="623"/>
    </row>
    <row r="75">
      <c r="A75" s="623" t="s">
        <v>7368</v>
      </c>
      <c r="B75" s="623" t="s">
        <v>7369</v>
      </c>
      <c r="C75" s="623" t="s">
        <v>7370</v>
      </c>
      <c r="D75" s="624">
        <v>43722.0</v>
      </c>
      <c r="E75" s="573" t="s">
        <v>3041</v>
      </c>
      <c r="F75" s="623" t="s">
        <v>7371</v>
      </c>
      <c r="G75" s="623"/>
      <c r="H75" s="623" t="s">
        <v>7172</v>
      </c>
      <c r="I75" s="623" t="s">
        <v>7372</v>
      </c>
      <c r="J75" s="623"/>
      <c r="K75" s="623"/>
      <c r="L75" s="623"/>
      <c r="M75" s="623"/>
      <c r="N75" s="623"/>
      <c r="O75" s="623"/>
      <c r="P75" s="623"/>
      <c r="Q75" s="623"/>
      <c r="R75" s="623"/>
      <c r="S75" s="623"/>
      <c r="T75" s="623"/>
      <c r="U75" s="623"/>
      <c r="V75" s="623"/>
      <c r="W75" s="623"/>
      <c r="X75" s="623"/>
      <c r="Y75" s="623"/>
      <c r="Z75" s="623"/>
      <c r="AA75" s="623"/>
      <c r="AB75" s="623"/>
    </row>
    <row r="76">
      <c r="A76" s="623" t="s">
        <v>7373</v>
      </c>
      <c r="B76" s="623" t="s">
        <v>7374</v>
      </c>
      <c r="C76" s="623" t="s">
        <v>7375</v>
      </c>
      <c r="D76" s="624">
        <v>43722.0</v>
      </c>
      <c r="E76" s="573" t="s">
        <v>3041</v>
      </c>
      <c r="F76" s="623" t="s">
        <v>7376</v>
      </c>
      <c r="G76" s="623"/>
      <c r="H76" s="623" t="s">
        <v>3282</v>
      </c>
      <c r="I76" s="623"/>
      <c r="J76" s="623"/>
      <c r="K76" s="623"/>
      <c r="L76" s="623"/>
      <c r="M76" s="623"/>
      <c r="N76" s="623"/>
      <c r="O76" s="623"/>
      <c r="P76" s="623"/>
      <c r="Q76" s="623"/>
      <c r="R76" s="623"/>
      <c r="S76" s="623"/>
      <c r="T76" s="623"/>
      <c r="U76" s="623"/>
      <c r="V76" s="623"/>
      <c r="W76" s="623"/>
      <c r="X76" s="623"/>
      <c r="Y76" s="623"/>
      <c r="Z76" s="623"/>
      <c r="AA76" s="623"/>
      <c r="AB76" s="623"/>
    </row>
    <row r="77">
      <c r="A77" s="623" t="s">
        <v>7377</v>
      </c>
      <c r="B77" s="623" t="s">
        <v>7378</v>
      </c>
      <c r="C77" s="623" t="s">
        <v>7379</v>
      </c>
      <c r="D77" s="624">
        <v>43722.0</v>
      </c>
      <c r="E77" s="573" t="s">
        <v>3041</v>
      </c>
      <c r="F77" s="623" t="s">
        <v>7380</v>
      </c>
      <c r="G77" s="623"/>
      <c r="H77" s="623" t="s">
        <v>3338</v>
      </c>
      <c r="I77" s="623"/>
      <c r="J77" s="623"/>
      <c r="K77" s="623"/>
      <c r="L77" s="623"/>
      <c r="M77" s="623"/>
      <c r="N77" s="623"/>
      <c r="O77" s="623"/>
      <c r="P77" s="623"/>
      <c r="Q77" s="623"/>
      <c r="R77" s="623"/>
      <c r="S77" s="623"/>
      <c r="T77" s="623"/>
      <c r="U77" s="623"/>
      <c r="V77" s="623"/>
      <c r="W77" s="623"/>
      <c r="X77" s="623"/>
      <c r="Y77" s="623"/>
      <c r="Z77" s="623"/>
      <c r="AA77" s="623"/>
      <c r="AB77" s="623"/>
    </row>
    <row r="78">
      <c r="A78" s="623" t="s">
        <v>7381</v>
      </c>
      <c r="B78" s="623" t="s">
        <v>7382</v>
      </c>
      <c r="C78" s="623" t="s">
        <v>7383</v>
      </c>
      <c r="D78" s="624">
        <v>43722.0</v>
      </c>
      <c r="E78" s="573" t="s">
        <v>3041</v>
      </c>
      <c r="F78" s="623" t="s">
        <v>7384</v>
      </c>
      <c r="G78" s="623"/>
      <c r="H78" s="623" t="s">
        <v>3548</v>
      </c>
      <c r="I78" s="623" t="s">
        <v>7385</v>
      </c>
      <c r="J78" s="623"/>
      <c r="K78" s="623"/>
      <c r="L78" s="623"/>
      <c r="M78" s="623"/>
      <c r="N78" s="623"/>
      <c r="O78" s="623"/>
      <c r="P78" s="623"/>
      <c r="Q78" s="623"/>
      <c r="R78" s="623"/>
      <c r="S78" s="623"/>
      <c r="T78" s="623"/>
      <c r="U78" s="623"/>
      <c r="V78" s="623"/>
      <c r="W78" s="623"/>
      <c r="X78" s="623"/>
      <c r="Y78" s="623"/>
      <c r="Z78" s="623"/>
      <c r="AA78" s="623"/>
      <c r="AB78" s="623"/>
    </row>
    <row r="79">
      <c r="A79" s="623" t="s">
        <v>3691</v>
      </c>
      <c r="B79" s="623" t="s">
        <v>7386</v>
      </c>
      <c r="C79" s="623" t="s">
        <v>7387</v>
      </c>
      <c r="D79" s="624">
        <v>43722.0</v>
      </c>
      <c r="E79" s="573" t="s">
        <v>3041</v>
      </c>
      <c r="F79" s="623" t="s">
        <v>7388</v>
      </c>
      <c r="G79" s="623"/>
      <c r="H79" s="623" t="s">
        <v>3385</v>
      </c>
      <c r="I79" s="623"/>
      <c r="J79" s="623"/>
      <c r="K79" s="623"/>
      <c r="L79" s="623"/>
      <c r="M79" s="623"/>
      <c r="N79" s="623"/>
      <c r="O79" s="623"/>
      <c r="P79" s="623"/>
      <c r="Q79" s="623"/>
      <c r="R79" s="623"/>
      <c r="S79" s="623"/>
      <c r="T79" s="623"/>
      <c r="U79" s="623"/>
      <c r="V79" s="623"/>
      <c r="W79" s="623"/>
      <c r="X79" s="623"/>
      <c r="Y79" s="623"/>
      <c r="Z79" s="623"/>
      <c r="AA79" s="623"/>
      <c r="AB79" s="623"/>
    </row>
    <row r="80">
      <c r="A80" s="623" t="s">
        <v>7389</v>
      </c>
      <c r="B80" s="623" t="s">
        <v>7390</v>
      </c>
      <c r="C80" s="623" t="s">
        <v>7391</v>
      </c>
      <c r="D80" s="624">
        <v>43722.0</v>
      </c>
      <c r="E80" s="573" t="s">
        <v>3041</v>
      </c>
      <c r="F80" s="623" t="s">
        <v>7392</v>
      </c>
      <c r="G80" s="623"/>
      <c r="H80" s="623" t="s">
        <v>7393</v>
      </c>
      <c r="I80" s="623"/>
      <c r="J80" s="623"/>
      <c r="K80" s="623"/>
      <c r="L80" s="623"/>
      <c r="M80" s="623"/>
      <c r="N80" s="623"/>
      <c r="O80" s="623"/>
      <c r="P80" s="623"/>
      <c r="Q80" s="623"/>
      <c r="R80" s="623"/>
      <c r="S80" s="623"/>
      <c r="T80" s="623"/>
      <c r="U80" s="623"/>
      <c r="V80" s="623"/>
      <c r="W80" s="623"/>
      <c r="X80" s="623"/>
      <c r="Y80" s="623"/>
      <c r="Z80" s="623"/>
      <c r="AA80" s="623"/>
      <c r="AB80" s="623"/>
    </row>
    <row r="81">
      <c r="A81" s="623" t="s">
        <v>7394</v>
      </c>
      <c r="B81" s="623" t="s">
        <v>7395</v>
      </c>
      <c r="C81" s="623" t="s">
        <v>7396</v>
      </c>
      <c r="D81" s="624">
        <v>43722.0</v>
      </c>
      <c r="E81" s="573" t="s">
        <v>3041</v>
      </c>
      <c r="F81" s="623" t="s">
        <v>7397</v>
      </c>
      <c r="G81" s="623"/>
      <c r="H81" s="623" t="s">
        <v>3385</v>
      </c>
      <c r="I81" s="623"/>
      <c r="J81" s="623"/>
      <c r="K81" s="623"/>
      <c r="L81" s="623"/>
      <c r="M81" s="623"/>
      <c r="N81" s="623"/>
      <c r="O81" s="623"/>
      <c r="P81" s="623"/>
      <c r="Q81" s="623"/>
      <c r="R81" s="623"/>
      <c r="S81" s="623"/>
      <c r="T81" s="623"/>
      <c r="U81" s="623"/>
      <c r="V81" s="623"/>
      <c r="W81" s="623"/>
      <c r="X81" s="623"/>
      <c r="Y81" s="623"/>
      <c r="Z81" s="623"/>
      <c r="AA81" s="623"/>
      <c r="AB81" s="623"/>
    </row>
    <row r="82">
      <c r="A82" s="623" t="s">
        <v>7398</v>
      </c>
      <c r="B82" s="623" t="s">
        <v>7399</v>
      </c>
      <c r="C82" s="623" t="s">
        <v>7400</v>
      </c>
      <c r="D82" s="624">
        <v>43722.0</v>
      </c>
      <c r="E82" s="573" t="s">
        <v>3041</v>
      </c>
      <c r="F82" s="623" t="s">
        <v>7401</v>
      </c>
      <c r="G82" s="623"/>
      <c r="H82" s="623" t="s">
        <v>3338</v>
      </c>
      <c r="I82" s="623"/>
      <c r="J82" s="623"/>
      <c r="K82" s="623"/>
      <c r="L82" s="623"/>
      <c r="M82" s="623"/>
      <c r="N82" s="623"/>
      <c r="O82" s="623"/>
      <c r="P82" s="623"/>
      <c r="Q82" s="623"/>
      <c r="R82" s="623"/>
      <c r="S82" s="623"/>
      <c r="T82" s="623"/>
      <c r="U82" s="623"/>
      <c r="V82" s="623"/>
      <c r="W82" s="623"/>
      <c r="X82" s="623"/>
      <c r="Y82" s="623"/>
      <c r="Z82" s="623"/>
      <c r="AA82" s="623"/>
      <c r="AB82" s="623"/>
    </row>
    <row r="83">
      <c r="A83" s="623" t="s">
        <v>3701</v>
      </c>
      <c r="B83" s="623" t="s">
        <v>7402</v>
      </c>
      <c r="C83" s="623" t="s">
        <v>7403</v>
      </c>
      <c r="D83" s="624">
        <v>43722.0</v>
      </c>
      <c r="E83" s="573" t="s">
        <v>3041</v>
      </c>
      <c r="F83" s="623" t="s">
        <v>7404</v>
      </c>
      <c r="G83" s="623"/>
      <c r="H83" s="623" t="s">
        <v>3338</v>
      </c>
      <c r="I83" s="623"/>
      <c r="J83" s="623"/>
      <c r="K83" s="623"/>
      <c r="L83" s="623"/>
      <c r="M83" s="623"/>
      <c r="N83" s="623"/>
      <c r="O83" s="623"/>
      <c r="P83" s="623"/>
      <c r="Q83" s="623"/>
      <c r="R83" s="623"/>
      <c r="S83" s="623"/>
      <c r="T83" s="623"/>
      <c r="U83" s="623"/>
      <c r="V83" s="623"/>
      <c r="W83" s="623"/>
      <c r="X83" s="623"/>
      <c r="Y83" s="623"/>
      <c r="Z83" s="623"/>
      <c r="AA83" s="623"/>
      <c r="AB83" s="623"/>
    </row>
    <row r="84">
      <c r="A84" s="623" t="s">
        <v>7405</v>
      </c>
      <c r="B84" s="623" t="s">
        <v>7406</v>
      </c>
      <c r="C84" s="623" t="s">
        <v>7407</v>
      </c>
      <c r="D84" s="624">
        <v>43722.0</v>
      </c>
      <c r="E84" s="573" t="s">
        <v>3041</v>
      </c>
      <c r="F84" s="623" t="s">
        <v>7408</v>
      </c>
      <c r="G84" s="623"/>
      <c r="H84" s="623" t="s">
        <v>3548</v>
      </c>
      <c r="I84" s="623" t="s">
        <v>7409</v>
      </c>
      <c r="J84" s="623"/>
      <c r="K84" s="623"/>
      <c r="L84" s="623"/>
      <c r="M84" s="623"/>
      <c r="N84" s="623"/>
      <c r="O84" s="623"/>
      <c r="P84" s="623"/>
      <c r="Q84" s="623"/>
      <c r="R84" s="623"/>
      <c r="S84" s="623"/>
      <c r="T84" s="623"/>
      <c r="U84" s="623"/>
      <c r="V84" s="623"/>
      <c r="W84" s="623"/>
      <c r="X84" s="623"/>
      <c r="Y84" s="623"/>
      <c r="Z84" s="623"/>
      <c r="AA84" s="623"/>
      <c r="AB84" s="623"/>
    </row>
    <row r="85">
      <c r="A85" s="623" t="s">
        <v>7410</v>
      </c>
      <c r="B85" s="623" t="s">
        <v>7411</v>
      </c>
      <c r="C85" s="623" t="s">
        <v>7412</v>
      </c>
      <c r="D85" s="624">
        <v>43722.0</v>
      </c>
      <c r="E85" s="573" t="s">
        <v>3041</v>
      </c>
      <c r="F85" s="623" t="s">
        <v>7413</v>
      </c>
      <c r="G85" s="623"/>
      <c r="H85" s="623" t="s">
        <v>3069</v>
      </c>
      <c r="I85" s="623" t="s">
        <v>7414</v>
      </c>
      <c r="J85" s="623"/>
      <c r="K85" s="623"/>
      <c r="L85" s="623"/>
      <c r="M85" s="623"/>
      <c r="N85" s="623"/>
      <c r="O85" s="623"/>
      <c r="P85" s="623"/>
      <c r="Q85" s="623"/>
      <c r="R85" s="623"/>
      <c r="S85" s="623"/>
      <c r="T85" s="623"/>
      <c r="U85" s="623"/>
      <c r="V85" s="623"/>
      <c r="W85" s="623"/>
      <c r="X85" s="623"/>
      <c r="Y85" s="623"/>
      <c r="Z85" s="623"/>
      <c r="AA85" s="623"/>
      <c r="AB85" s="623"/>
    </row>
    <row r="86">
      <c r="A86" s="623" t="s">
        <v>7415</v>
      </c>
      <c r="B86" s="623" t="s">
        <v>7416</v>
      </c>
      <c r="C86" s="623" t="s">
        <v>7417</v>
      </c>
      <c r="D86" s="624">
        <v>43722.0</v>
      </c>
      <c r="E86" s="573" t="s">
        <v>3041</v>
      </c>
      <c r="F86" s="623" t="s">
        <v>7418</v>
      </c>
      <c r="G86" s="623"/>
      <c r="H86" s="623" t="s">
        <v>7419</v>
      </c>
      <c r="I86" s="623" t="s">
        <v>7420</v>
      </c>
      <c r="J86" s="623"/>
      <c r="K86" s="623"/>
      <c r="L86" s="623"/>
      <c r="M86" s="623"/>
      <c r="N86" s="623"/>
      <c r="O86" s="623"/>
      <c r="P86" s="623"/>
      <c r="Q86" s="623"/>
      <c r="R86" s="623"/>
      <c r="S86" s="623"/>
      <c r="T86" s="623"/>
      <c r="U86" s="623"/>
      <c r="V86" s="623"/>
      <c r="W86" s="623"/>
      <c r="X86" s="623"/>
      <c r="Y86" s="623"/>
      <c r="Z86" s="623"/>
      <c r="AA86" s="623"/>
      <c r="AB86" s="623"/>
    </row>
    <row r="87">
      <c r="A87" s="623" t="s">
        <v>3180</v>
      </c>
      <c r="B87" s="623" t="s">
        <v>7421</v>
      </c>
      <c r="C87" s="623" t="s">
        <v>7422</v>
      </c>
      <c r="D87" s="624">
        <v>43722.0</v>
      </c>
      <c r="E87" s="573" t="s">
        <v>3041</v>
      </c>
      <c r="F87" s="623" t="s">
        <v>7423</v>
      </c>
      <c r="G87" s="623"/>
      <c r="H87" s="623" t="s">
        <v>3676</v>
      </c>
      <c r="I87" s="623" t="s">
        <v>7424</v>
      </c>
      <c r="J87" s="623"/>
      <c r="K87" s="623"/>
      <c r="L87" s="623"/>
      <c r="M87" s="623"/>
      <c r="N87" s="623"/>
      <c r="O87" s="623"/>
      <c r="P87" s="623"/>
      <c r="Q87" s="623"/>
      <c r="R87" s="623"/>
      <c r="S87" s="623"/>
      <c r="T87" s="623"/>
      <c r="U87" s="623"/>
      <c r="V87" s="623"/>
      <c r="W87" s="623"/>
      <c r="X87" s="623"/>
      <c r="Y87" s="623"/>
      <c r="Z87" s="623"/>
      <c r="AA87" s="623"/>
      <c r="AB87" s="623"/>
    </row>
    <row r="88">
      <c r="A88" s="623" t="s">
        <v>7425</v>
      </c>
      <c r="B88" s="623" t="s">
        <v>7426</v>
      </c>
      <c r="C88" s="623" t="s">
        <v>7427</v>
      </c>
      <c r="D88" s="624">
        <v>43722.0</v>
      </c>
      <c r="E88" s="573" t="s">
        <v>3041</v>
      </c>
      <c r="F88" s="623" t="s">
        <v>7428</v>
      </c>
      <c r="G88" s="623"/>
      <c r="H88" s="623" t="s">
        <v>7419</v>
      </c>
      <c r="I88" s="623"/>
      <c r="J88" s="623"/>
      <c r="K88" s="623"/>
      <c r="L88" s="623"/>
      <c r="M88" s="623"/>
      <c r="N88" s="623"/>
      <c r="O88" s="623"/>
      <c r="P88" s="623"/>
      <c r="Q88" s="623"/>
      <c r="R88" s="623"/>
      <c r="S88" s="623"/>
      <c r="T88" s="623"/>
      <c r="U88" s="623"/>
      <c r="V88" s="623"/>
      <c r="W88" s="623"/>
      <c r="X88" s="623"/>
      <c r="Y88" s="623"/>
      <c r="Z88" s="623"/>
      <c r="AA88" s="623"/>
      <c r="AB88" s="623"/>
    </row>
    <row r="89">
      <c r="A89" s="623" t="s">
        <v>7429</v>
      </c>
      <c r="B89" s="623" t="s">
        <v>7430</v>
      </c>
      <c r="C89" s="623" t="s">
        <v>7431</v>
      </c>
      <c r="D89" s="624">
        <v>43722.0</v>
      </c>
      <c r="E89" s="573" t="s">
        <v>3041</v>
      </c>
      <c r="F89" s="623" t="s">
        <v>7432</v>
      </c>
      <c r="G89" s="623"/>
      <c r="H89" s="623" t="s">
        <v>7433</v>
      </c>
      <c r="I89" s="623"/>
      <c r="J89" s="623"/>
      <c r="K89" s="623"/>
      <c r="L89" s="623"/>
      <c r="M89" s="623"/>
      <c r="N89" s="623"/>
      <c r="O89" s="623"/>
      <c r="P89" s="623"/>
      <c r="Q89" s="623"/>
      <c r="R89" s="623"/>
      <c r="S89" s="623"/>
      <c r="T89" s="623"/>
      <c r="U89" s="623"/>
      <c r="V89" s="623"/>
      <c r="W89" s="623"/>
      <c r="X89" s="623"/>
      <c r="Y89" s="623"/>
      <c r="Z89" s="623"/>
      <c r="AA89" s="623"/>
      <c r="AB89" s="623"/>
    </row>
    <row r="90">
      <c r="A90" s="623" t="s">
        <v>7434</v>
      </c>
      <c r="B90" s="623" t="s">
        <v>7435</v>
      </c>
      <c r="C90" s="623" t="s">
        <v>7436</v>
      </c>
      <c r="D90" s="624">
        <v>43722.0</v>
      </c>
      <c r="E90" s="573" t="s">
        <v>3041</v>
      </c>
      <c r="F90" s="623" t="s">
        <v>7437</v>
      </c>
      <c r="G90" s="623"/>
      <c r="H90" s="623" t="s">
        <v>3338</v>
      </c>
      <c r="I90" s="623"/>
      <c r="J90" s="623"/>
      <c r="K90" s="623"/>
      <c r="L90" s="623"/>
      <c r="M90" s="623"/>
      <c r="N90" s="623"/>
      <c r="O90" s="623"/>
      <c r="P90" s="623"/>
      <c r="Q90" s="623"/>
      <c r="R90" s="623"/>
      <c r="S90" s="623"/>
      <c r="T90" s="623"/>
      <c r="U90" s="623"/>
      <c r="V90" s="623"/>
      <c r="W90" s="623"/>
      <c r="X90" s="623"/>
      <c r="Y90" s="623"/>
      <c r="Z90" s="623"/>
      <c r="AA90" s="623"/>
      <c r="AB90" s="623"/>
    </row>
    <row r="91">
      <c r="A91" s="623" t="s">
        <v>7438</v>
      </c>
      <c r="B91" s="623" t="s">
        <v>7439</v>
      </c>
      <c r="C91" s="623" t="s">
        <v>7440</v>
      </c>
      <c r="D91" s="624">
        <v>43722.0</v>
      </c>
      <c r="E91" s="573" t="s">
        <v>3041</v>
      </c>
      <c r="F91" s="623" t="s">
        <v>7441</v>
      </c>
      <c r="G91" s="623"/>
      <c r="H91" s="623" t="s">
        <v>7442</v>
      </c>
      <c r="I91" s="623" t="s">
        <v>7443</v>
      </c>
      <c r="J91" s="623"/>
      <c r="K91" s="623"/>
      <c r="L91" s="623"/>
      <c r="M91" s="623"/>
      <c r="N91" s="623"/>
      <c r="O91" s="623"/>
      <c r="P91" s="623"/>
      <c r="Q91" s="623"/>
      <c r="R91" s="623"/>
      <c r="S91" s="623"/>
      <c r="T91" s="623"/>
      <c r="U91" s="623"/>
      <c r="V91" s="623"/>
      <c r="W91" s="623"/>
      <c r="X91" s="623"/>
      <c r="Y91" s="623"/>
      <c r="Z91" s="623"/>
      <c r="AA91" s="623"/>
      <c r="AB91" s="623"/>
    </row>
    <row r="92">
      <c r="A92" s="623" t="s">
        <v>7444</v>
      </c>
      <c r="B92" s="623" t="s">
        <v>7445</v>
      </c>
      <c r="C92" s="623" t="s">
        <v>7446</v>
      </c>
      <c r="D92" s="624">
        <v>43722.0</v>
      </c>
      <c r="E92" s="573" t="s">
        <v>3041</v>
      </c>
      <c r="F92" s="623" t="s">
        <v>7447</v>
      </c>
      <c r="G92" s="623"/>
      <c r="H92" s="623" t="s">
        <v>7442</v>
      </c>
      <c r="I92" s="623" t="s">
        <v>7448</v>
      </c>
      <c r="J92" s="623"/>
      <c r="K92" s="623"/>
      <c r="L92" s="623"/>
      <c r="M92" s="623"/>
      <c r="N92" s="623"/>
      <c r="O92" s="623"/>
      <c r="P92" s="623"/>
      <c r="Q92" s="623"/>
      <c r="R92" s="623"/>
      <c r="S92" s="623"/>
      <c r="T92" s="623"/>
      <c r="U92" s="623"/>
      <c r="V92" s="623"/>
      <c r="W92" s="623"/>
      <c r="X92" s="623"/>
      <c r="Y92" s="623"/>
      <c r="Z92" s="623"/>
      <c r="AA92" s="623"/>
      <c r="AB92" s="623"/>
    </row>
    <row r="93">
      <c r="A93" s="623" t="s">
        <v>7449</v>
      </c>
      <c r="B93" s="623" t="s">
        <v>7450</v>
      </c>
      <c r="C93" s="623" t="s">
        <v>7451</v>
      </c>
      <c r="D93" s="624">
        <v>43722.0</v>
      </c>
      <c r="E93" s="573" t="s">
        <v>3041</v>
      </c>
      <c r="F93" s="623" t="s">
        <v>7452</v>
      </c>
      <c r="G93" s="623"/>
      <c r="H93" s="623" t="s">
        <v>3338</v>
      </c>
      <c r="I93" s="623" t="s">
        <v>7453</v>
      </c>
      <c r="J93" s="623"/>
      <c r="K93" s="623"/>
      <c r="L93" s="623"/>
      <c r="M93" s="623"/>
      <c r="N93" s="623"/>
      <c r="O93" s="623"/>
      <c r="P93" s="623"/>
      <c r="Q93" s="623"/>
      <c r="R93" s="623"/>
      <c r="S93" s="623"/>
      <c r="T93" s="623"/>
      <c r="U93" s="623"/>
      <c r="V93" s="623"/>
      <c r="W93" s="623"/>
      <c r="X93" s="623"/>
      <c r="Y93" s="623"/>
      <c r="Z93" s="623"/>
      <c r="AA93" s="623"/>
      <c r="AB93" s="623"/>
    </row>
    <row r="94">
      <c r="A94" s="623" t="s">
        <v>7454</v>
      </c>
      <c r="B94" s="623" t="s">
        <v>7200</v>
      </c>
      <c r="C94" s="623" t="s">
        <v>7455</v>
      </c>
      <c r="D94" s="624">
        <v>43722.0</v>
      </c>
      <c r="E94" s="573" t="s">
        <v>3041</v>
      </c>
      <c r="F94" s="623" t="s">
        <v>7202</v>
      </c>
      <c r="G94" s="623"/>
      <c r="H94" s="623" t="s">
        <v>3385</v>
      </c>
      <c r="I94" s="623"/>
      <c r="J94" s="623"/>
      <c r="K94" s="623"/>
      <c r="L94" s="623"/>
      <c r="M94" s="623"/>
      <c r="N94" s="623"/>
      <c r="O94" s="623"/>
      <c r="P94" s="623"/>
      <c r="Q94" s="623"/>
      <c r="R94" s="623"/>
      <c r="S94" s="623"/>
      <c r="T94" s="623"/>
      <c r="U94" s="623"/>
      <c r="V94" s="623"/>
      <c r="W94" s="623"/>
      <c r="X94" s="623"/>
      <c r="Y94" s="623"/>
      <c r="Z94" s="623"/>
      <c r="AA94" s="623"/>
      <c r="AB94" s="623"/>
    </row>
    <row r="95">
      <c r="A95" s="623" t="s">
        <v>7456</v>
      </c>
      <c r="B95" s="623" t="s">
        <v>7197</v>
      </c>
      <c r="C95" s="623" t="s">
        <v>7457</v>
      </c>
      <c r="D95" s="624">
        <v>43722.0</v>
      </c>
      <c r="E95" s="573" t="s">
        <v>3041</v>
      </c>
      <c r="F95" s="623" t="s">
        <v>7199</v>
      </c>
      <c r="G95" s="623"/>
      <c r="H95" s="623" t="s">
        <v>3385</v>
      </c>
      <c r="I95" s="623"/>
      <c r="J95" s="623"/>
      <c r="K95" s="623"/>
      <c r="L95" s="623"/>
      <c r="M95" s="623"/>
      <c r="N95" s="623"/>
      <c r="O95" s="623"/>
      <c r="P95" s="623"/>
      <c r="Q95" s="623"/>
      <c r="R95" s="623"/>
      <c r="S95" s="623"/>
      <c r="T95" s="623"/>
      <c r="U95" s="623"/>
      <c r="V95" s="623"/>
      <c r="W95" s="623"/>
      <c r="X95" s="623"/>
      <c r="Y95" s="623"/>
      <c r="Z95" s="623"/>
      <c r="AA95" s="623"/>
      <c r="AB95" s="623"/>
    </row>
    <row r="96">
      <c r="A96" s="623" t="s">
        <v>7458</v>
      </c>
      <c r="B96" s="623" t="s">
        <v>7459</v>
      </c>
      <c r="C96" s="623" t="s">
        <v>7204</v>
      </c>
      <c r="D96" s="624">
        <v>43722.0</v>
      </c>
      <c r="E96" s="573" t="s">
        <v>3041</v>
      </c>
      <c r="F96" s="623" t="s">
        <v>7460</v>
      </c>
      <c r="G96" s="623"/>
      <c r="H96" s="623" t="s">
        <v>3338</v>
      </c>
      <c r="I96" s="623" t="s">
        <v>7206</v>
      </c>
      <c r="J96" s="623"/>
      <c r="K96" s="623"/>
      <c r="L96" s="623"/>
      <c r="M96" s="623"/>
      <c r="N96" s="623"/>
      <c r="O96" s="623"/>
      <c r="P96" s="623"/>
      <c r="Q96" s="623"/>
      <c r="R96" s="623"/>
      <c r="S96" s="623"/>
      <c r="T96" s="623"/>
      <c r="U96" s="623"/>
      <c r="V96" s="623"/>
      <c r="W96" s="623"/>
      <c r="X96" s="623"/>
      <c r="Y96" s="623"/>
      <c r="Z96" s="623"/>
      <c r="AA96" s="623"/>
      <c r="AB96" s="623"/>
    </row>
    <row r="97">
      <c r="A97" s="623" t="s">
        <v>7461</v>
      </c>
      <c r="B97" s="623" t="s">
        <v>7462</v>
      </c>
      <c r="C97" s="623" t="s">
        <v>7463</v>
      </c>
      <c r="D97" s="624">
        <v>43722.0</v>
      </c>
      <c r="E97" s="573" t="s">
        <v>3041</v>
      </c>
      <c r="F97" s="623" t="s">
        <v>7464</v>
      </c>
      <c r="G97" s="623"/>
      <c r="H97" s="623" t="s">
        <v>3069</v>
      </c>
      <c r="I97" s="623"/>
      <c r="J97" s="623"/>
      <c r="K97" s="623"/>
      <c r="L97" s="623"/>
      <c r="M97" s="623"/>
      <c r="N97" s="623"/>
      <c r="O97" s="623"/>
      <c r="P97" s="623"/>
      <c r="Q97" s="623"/>
      <c r="R97" s="623"/>
      <c r="S97" s="623"/>
      <c r="T97" s="623"/>
      <c r="U97" s="623"/>
      <c r="V97" s="623"/>
      <c r="W97" s="623"/>
      <c r="X97" s="623"/>
      <c r="Y97" s="623"/>
      <c r="Z97" s="623"/>
      <c r="AA97" s="623"/>
      <c r="AB97" s="623"/>
    </row>
    <row r="98">
      <c r="A98" s="626" t="s">
        <v>7465</v>
      </c>
      <c r="B98" s="627" t="s">
        <v>7466</v>
      </c>
      <c r="C98" s="628" t="s">
        <v>7467</v>
      </c>
      <c r="D98" s="626" t="s">
        <v>7468</v>
      </c>
      <c r="E98" s="626" t="s">
        <v>3041</v>
      </c>
      <c r="F98" s="626" t="s">
        <v>7469</v>
      </c>
      <c r="G98" s="629"/>
      <c r="H98" s="626" t="s">
        <v>7470</v>
      </c>
      <c r="I98" s="629"/>
      <c r="J98" s="629"/>
      <c r="K98" s="629"/>
      <c r="L98" s="629"/>
      <c r="M98" s="629"/>
      <c r="N98" s="629"/>
      <c r="O98" s="629"/>
      <c r="P98" s="629"/>
      <c r="Q98" s="629"/>
      <c r="R98" s="629"/>
      <c r="S98" s="629"/>
      <c r="T98" s="629"/>
      <c r="U98" s="629"/>
      <c r="V98" s="629"/>
      <c r="W98" s="629"/>
      <c r="X98" s="629"/>
      <c r="Y98" s="629"/>
      <c r="Z98" s="629"/>
      <c r="AA98" s="629"/>
      <c r="AB98" s="629"/>
    </row>
    <row r="99">
      <c r="A99" s="623"/>
      <c r="B99" s="623"/>
      <c r="C99" s="623"/>
      <c r="D99" s="623"/>
      <c r="E99" s="623"/>
      <c r="F99" s="623"/>
      <c r="G99" s="623"/>
      <c r="H99" s="623"/>
      <c r="I99" s="623"/>
      <c r="J99" s="623"/>
      <c r="K99" s="623"/>
      <c r="L99" s="623"/>
      <c r="M99" s="623"/>
      <c r="N99" s="623"/>
      <c r="O99" s="623"/>
      <c r="P99" s="623"/>
      <c r="Q99" s="623"/>
      <c r="R99" s="623"/>
      <c r="S99" s="623"/>
      <c r="T99" s="623"/>
      <c r="U99" s="623"/>
      <c r="V99" s="623"/>
      <c r="W99" s="623"/>
      <c r="X99" s="623"/>
      <c r="Y99" s="623"/>
      <c r="Z99" s="623"/>
      <c r="AA99" s="623"/>
      <c r="AB99" s="623"/>
    </row>
    <row r="100">
      <c r="A100" s="623"/>
      <c r="B100" s="623"/>
      <c r="C100" s="623"/>
      <c r="D100" s="623"/>
      <c r="E100" s="623"/>
      <c r="F100" s="623"/>
      <c r="G100" s="623"/>
      <c r="H100" s="623"/>
      <c r="I100" s="623"/>
      <c r="J100" s="623"/>
      <c r="K100" s="623"/>
      <c r="L100" s="623"/>
      <c r="M100" s="623"/>
      <c r="N100" s="623"/>
      <c r="O100" s="623"/>
      <c r="P100" s="623"/>
      <c r="Q100" s="623"/>
      <c r="R100" s="623"/>
      <c r="S100" s="623"/>
      <c r="T100" s="623"/>
      <c r="U100" s="623"/>
      <c r="V100" s="623"/>
      <c r="W100" s="623"/>
      <c r="X100" s="623"/>
      <c r="Y100" s="623"/>
      <c r="Z100" s="623"/>
      <c r="AA100" s="623"/>
      <c r="AB100" s="623"/>
    </row>
    <row r="101">
      <c r="A101" s="623"/>
      <c r="B101" s="623"/>
      <c r="C101" s="623"/>
      <c r="D101" s="623"/>
      <c r="E101" s="623"/>
      <c r="F101" s="623"/>
      <c r="G101" s="623"/>
      <c r="H101" s="623"/>
      <c r="I101" s="623"/>
      <c r="J101" s="623"/>
      <c r="K101" s="623"/>
      <c r="L101" s="623"/>
      <c r="M101" s="623"/>
      <c r="N101" s="623"/>
      <c r="O101" s="623"/>
      <c r="P101" s="623"/>
      <c r="Q101" s="623"/>
      <c r="R101" s="623"/>
      <c r="S101" s="623"/>
      <c r="T101" s="623"/>
      <c r="U101" s="623"/>
      <c r="V101" s="623"/>
      <c r="W101" s="623"/>
      <c r="X101" s="623"/>
      <c r="Y101" s="623"/>
      <c r="Z101" s="623"/>
      <c r="AA101" s="623"/>
      <c r="AB101" s="623"/>
    </row>
    <row r="102">
      <c r="A102" s="623"/>
      <c r="B102" s="623"/>
      <c r="C102" s="623"/>
      <c r="D102" s="623"/>
      <c r="E102" s="623"/>
      <c r="F102" s="623"/>
      <c r="G102" s="623"/>
      <c r="H102" s="623"/>
      <c r="I102" s="623"/>
      <c r="J102" s="623"/>
      <c r="K102" s="623"/>
      <c r="L102" s="623"/>
      <c r="M102" s="623"/>
      <c r="N102" s="623"/>
      <c r="O102" s="623"/>
      <c r="P102" s="623"/>
      <c r="Q102" s="623"/>
      <c r="R102" s="623"/>
      <c r="S102" s="623"/>
      <c r="T102" s="623"/>
      <c r="U102" s="623"/>
      <c r="V102" s="623"/>
      <c r="W102" s="623"/>
      <c r="X102" s="623"/>
      <c r="Y102" s="623"/>
      <c r="Z102" s="623"/>
      <c r="AA102" s="623"/>
      <c r="AB102" s="623"/>
    </row>
    <row r="103">
      <c r="A103" s="623"/>
      <c r="B103" s="623"/>
      <c r="C103" s="623"/>
      <c r="D103" s="623"/>
      <c r="E103" s="623"/>
      <c r="F103" s="623"/>
      <c r="G103" s="623"/>
      <c r="H103" s="623"/>
      <c r="I103" s="623"/>
      <c r="J103" s="623"/>
      <c r="K103" s="623"/>
      <c r="L103" s="623"/>
      <c r="M103" s="623"/>
      <c r="N103" s="623"/>
      <c r="O103" s="623"/>
      <c r="P103" s="623"/>
      <c r="Q103" s="623"/>
      <c r="R103" s="623"/>
      <c r="S103" s="623"/>
      <c r="T103" s="623"/>
      <c r="U103" s="623"/>
      <c r="V103" s="623"/>
      <c r="W103" s="623"/>
      <c r="X103" s="623"/>
      <c r="Y103" s="623"/>
      <c r="Z103" s="623"/>
      <c r="AA103" s="623"/>
      <c r="AB103" s="623"/>
    </row>
    <row r="104">
      <c r="A104" s="623"/>
      <c r="B104" s="623"/>
      <c r="C104" s="623"/>
      <c r="D104" s="623"/>
      <c r="E104" s="623"/>
      <c r="F104" s="623"/>
      <c r="G104" s="623"/>
      <c r="H104" s="623"/>
      <c r="I104" s="623"/>
      <c r="J104" s="623"/>
      <c r="K104" s="623"/>
      <c r="L104" s="623"/>
      <c r="M104" s="623"/>
      <c r="N104" s="623"/>
      <c r="O104" s="623"/>
      <c r="P104" s="623"/>
      <c r="Q104" s="623"/>
      <c r="R104" s="623"/>
      <c r="S104" s="623"/>
      <c r="T104" s="623"/>
      <c r="U104" s="623"/>
      <c r="V104" s="623"/>
      <c r="W104" s="623"/>
      <c r="X104" s="623"/>
      <c r="Y104" s="623"/>
      <c r="Z104" s="623"/>
      <c r="AA104" s="623"/>
      <c r="AB104" s="623"/>
    </row>
    <row r="105">
      <c r="A105" s="623"/>
      <c r="B105" s="623"/>
      <c r="C105" s="623"/>
      <c r="D105" s="623"/>
      <c r="E105" s="623"/>
      <c r="F105" s="623"/>
      <c r="G105" s="623"/>
      <c r="H105" s="623"/>
      <c r="I105" s="623"/>
      <c r="J105" s="623"/>
      <c r="K105" s="623"/>
      <c r="L105" s="623"/>
      <c r="M105" s="623"/>
      <c r="N105" s="623"/>
      <c r="O105" s="623"/>
      <c r="P105" s="623"/>
      <c r="Q105" s="623"/>
      <c r="R105" s="623"/>
      <c r="S105" s="623"/>
      <c r="T105" s="623"/>
      <c r="U105" s="623"/>
      <c r="V105" s="623"/>
      <c r="W105" s="623"/>
      <c r="X105" s="623"/>
      <c r="Y105" s="623"/>
      <c r="Z105" s="623"/>
      <c r="AA105" s="623"/>
      <c r="AB105" s="623"/>
    </row>
    <row r="106">
      <c r="A106" s="623"/>
      <c r="B106" s="623"/>
      <c r="C106" s="623"/>
      <c r="D106" s="623"/>
      <c r="E106" s="623"/>
      <c r="F106" s="623"/>
      <c r="G106" s="623"/>
      <c r="H106" s="623"/>
      <c r="I106" s="623"/>
      <c r="J106" s="623"/>
      <c r="K106" s="623"/>
      <c r="L106" s="623"/>
      <c r="M106" s="623"/>
      <c r="N106" s="623"/>
      <c r="O106" s="623"/>
      <c r="P106" s="623"/>
      <c r="Q106" s="623"/>
      <c r="R106" s="623"/>
      <c r="S106" s="623"/>
      <c r="T106" s="623"/>
      <c r="U106" s="623"/>
      <c r="V106" s="623"/>
      <c r="W106" s="623"/>
      <c r="X106" s="623"/>
      <c r="Y106" s="623"/>
      <c r="Z106" s="623"/>
      <c r="AA106" s="623"/>
      <c r="AB106" s="623"/>
    </row>
    <row r="107">
      <c r="A107" s="623"/>
      <c r="B107" s="623"/>
      <c r="C107" s="623"/>
      <c r="D107" s="623"/>
      <c r="E107" s="623"/>
      <c r="F107" s="623"/>
      <c r="G107" s="623"/>
      <c r="H107" s="623"/>
      <c r="I107" s="623"/>
      <c r="J107" s="623"/>
      <c r="K107" s="623"/>
      <c r="L107" s="623"/>
      <c r="M107" s="623"/>
      <c r="N107" s="623"/>
      <c r="O107" s="623"/>
      <c r="P107" s="623"/>
      <c r="Q107" s="623"/>
      <c r="R107" s="623"/>
      <c r="S107" s="623"/>
      <c r="T107" s="623"/>
      <c r="U107" s="623"/>
      <c r="V107" s="623"/>
      <c r="W107" s="623"/>
      <c r="X107" s="623"/>
      <c r="Y107" s="623"/>
      <c r="Z107" s="623"/>
      <c r="AA107" s="623"/>
      <c r="AB107" s="623"/>
    </row>
    <row r="108">
      <c r="A108" s="623"/>
      <c r="B108" s="623"/>
      <c r="C108" s="623"/>
      <c r="D108" s="623"/>
      <c r="E108" s="623"/>
      <c r="F108" s="623"/>
      <c r="G108" s="623"/>
      <c r="H108" s="623"/>
      <c r="I108" s="623"/>
      <c r="J108" s="623"/>
      <c r="K108" s="623"/>
      <c r="L108" s="623"/>
      <c r="M108" s="623"/>
      <c r="N108" s="623"/>
      <c r="O108" s="623"/>
      <c r="P108" s="623"/>
      <c r="Q108" s="623"/>
      <c r="R108" s="623"/>
      <c r="S108" s="623"/>
      <c r="T108" s="623"/>
      <c r="U108" s="623"/>
      <c r="V108" s="623"/>
      <c r="W108" s="623"/>
      <c r="X108" s="623"/>
      <c r="Y108" s="623"/>
      <c r="Z108" s="623"/>
      <c r="AA108" s="623"/>
      <c r="AB108" s="623"/>
    </row>
    <row r="109">
      <c r="A109" s="623"/>
      <c r="B109" s="623"/>
      <c r="C109" s="623"/>
      <c r="D109" s="623"/>
      <c r="E109" s="623"/>
      <c r="F109" s="623"/>
      <c r="G109" s="623"/>
      <c r="H109" s="623"/>
      <c r="I109" s="623"/>
      <c r="J109" s="623"/>
      <c r="K109" s="623"/>
      <c r="L109" s="623"/>
      <c r="M109" s="623"/>
      <c r="N109" s="623"/>
      <c r="O109" s="623"/>
      <c r="P109" s="623"/>
      <c r="Q109" s="623"/>
      <c r="R109" s="623"/>
      <c r="S109" s="623"/>
      <c r="T109" s="623"/>
      <c r="U109" s="623"/>
      <c r="V109" s="623"/>
      <c r="W109" s="623"/>
      <c r="X109" s="623"/>
      <c r="Y109" s="623"/>
      <c r="Z109" s="623"/>
      <c r="AA109" s="623"/>
      <c r="AB109" s="623"/>
    </row>
    <row r="110">
      <c r="A110" s="623"/>
      <c r="B110" s="623"/>
      <c r="C110" s="623"/>
      <c r="D110" s="623"/>
      <c r="E110" s="623"/>
      <c r="F110" s="623"/>
      <c r="G110" s="623"/>
      <c r="H110" s="623"/>
      <c r="I110" s="623"/>
      <c r="J110" s="623"/>
      <c r="K110" s="623"/>
      <c r="L110" s="623"/>
      <c r="M110" s="623"/>
      <c r="N110" s="623"/>
      <c r="O110" s="623"/>
      <c r="P110" s="623"/>
      <c r="Q110" s="623"/>
      <c r="R110" s="623"/>
      <c r="S110" s="623"/>
      <c r="T110" s="623"/>
      <c r="U110" s="623"/>
      <c r="V110" s="623"/>
      <c r="W110" s="623"/>
      <c r="X110" s="623"/>
      <c r="Y110" s="623"/>
      <c r="Z110" s="623"/>
      <c r="AA110" s="623"/>
      <c r="AB110" s="623"/>
    </row>
    <row r="111">
      <c r="A111" s="623"/>
      <c r="B111" s="623"/>
      <c r="C111" s="623"/>
      <c r="D111" s="623"/>
      <c r="E111" s="623"/>
      <c r="F111" s="623"/>
      <c r="G111" s="623"/>
      <c r="H111" s="623"/>
      <c r="I111" s="623"/>
      <c r="J111" s="623"/>
      <c r="K111" s="623"/>
      <c r="L111" s="623"/>
      <c r="M111" s="623"/>
      <c r="N111" s="623"/>
      <c r="O111" s="623"/>
      <c r="P111" s="623"/>
      <c r="Q111" s="623"/>
      <c r="R111" s="623"/>
      <c r="S111" s="623"/>
      <c r="T111" s="623"/>
      <c r="U111" s="623"/>
      <c r="V111" s="623"/>
      <c r="W111" s="623"/>
      <c r="X111" s="623"/>
      <c r="Y111" s="623"/>
      <c r="Z111" s="623"/>
      <c r="AA111" s="623"/>
      <c r="AB111" s="623"/>
    </row>
    <row r="112">
      <c r="A112" s="623"/>
      <c r="B112" s="623"/>
      <c r="C112" s="623"/>
      <c r="D112" s="623"/>
      <c r="E112" s="623"/>
      <c r="F112" s="623"/>
      <c r="G112" s="623"/>
      <c r="H112" s="623"/>
      <c r="I112" s="623"/>
      <c r="J112" s="623"/>
      <c r="K112" s="623"/>
      <c r="L112" s="623"/>
      <c r="M112" s="623"/>
      <c r="N112" s="623"/>
      <c r="O112" s="623"/>
      <c r="P112" s="623"/>
      <c r="Q112" s="623"/>
      <c r="R112" s="623"/>
      <c r="S112" s="623"/>
      <c r="T112" s="623"/>
      <c r="U112" s="623"/>
      <c r="V112" s="623"/>
      <c r="W112" s="623"/>
      <c r="X112" s="623"/>
      <c r="Y112" s="623"/>
      <c r="Z112" s="623"/>
      <c r="AA112" s="623"/>
      <c r="AB112" s="623"/>
    </row>
    <row r="113">
      <c r="A113" s="623"/>
      <c r="B113" s="623"/>
      <c r="C113" s="623"/>
      <c r="D113" s="623"/>
      <c r="E113" s="623"/>
      <c r="F113" s="623"/>
      <c r="G113" s="623"/>
      <c r="H113" s="623"/>
      <c r="I113" s="623"/>
      <c r="J113" s="623"/>
      <c r="K113" s="623"/>
      <c r="L113" s="623"/>
      <c r="M113" s="623"/>
      <c r="N113" s="623"/>
      <c r="O113" s="623"/>
      <c r="P113" s="623"/>
      <c r="Q113" s="623"/>
      <c r="R113" s="623"/>
      <c r="S113" s="623"/>
      <c r="T113" s="623"/>
      <c r="U113" s="623"/>
      <c r="V113" s="623"/>
      <c r="W113" s="623"/>
      <c r="X113" s="623"/>
      <c r="Y113" s="623"/>
      <c r="Z113" s="623"/>
      <c r="AA113" s="623"/>
      <c r="AB113" s="623"/>
    </row>
    <row r="114">
      <c r="A114" s="623"/>
      <c r="B114" s="623"/>
      <c r="C114" s="623"/>
      <c r="D114" s="623"/>
      <c r="E114" s="623"/>
      <c r="F114" s="623"/>
      <c r="G114" s="623"/>
      <c r="H114" s="623"/>
      <c r="I114" s="623"/>
      <c r="J114" s="623"/>
      <c r="K114" s="623"/>
      <c r="L114" s="623"/>
      <c r="M114" s="623"/>
      <c r="N114" s="623"/>
      <c r="O114" s="623"/>
      <c r="P114" s="623"/>
      <c r="Q114" s="623"/>
      <c r="R114" s="623"/>
      <c r="S114" s="623"/>
      <c r="T114" s="623"/>
      <c r="U114" s="623"/>
      <c r="V114" s="623"/>
      <c r="W114" s="623"/>
      <c r="X114" s="623"/>
      <c r="Y114" s="623"/>
      <c r="Z114" s="623"/>
      <c r="AA114" s="623"/>
      <c r="AB114" s="623"/>
    </row>
    <row r="115">
      <c r="A115" s="623"/>
      <c r="B115" s="623"/>
      <c r="C115" s="623"/>
      <c r="D115" s="623"/>
      <c r="E115" s="623"/>
      <c r="F115" s="623"/>
      <c r="G115" s="623"/>
      <c r="H115" s="623"/>
      <c r="I115" s="623"/>
      <c r="J115" s="623"/>
      <c r="K115" s="623"/>
      <c r="L115" s="623"/>
      <c r="M115" s="623"/>
      <c r="N115" s="623"/>
      <c r="O115" s="623"/>
      <c r="P115" s="623"/>
      <c r="Q115" s="623"/>
      <c r="R115" s="623"/>
      <c r="S115" s="623"/>
      <c r="T115" s="623"/>
      <c r="U115" s="623"/>
      <c r="V115" s="623"/>
      <c r="W115" s="623"/>
      <c r="X115" s="623"/>
      <c r="Y115" s="623"/>
      <c r="Z115" s="623"/>
      <c r="AA115" s="623"/>
      <c r="AB115" s="623"/>
    </row>
    <row r="116">
      <c r="A116" s="623"/>
      <c r="B116" s="623"/>
      <c r="C116" s="623"/>
      <c r="D116" s="623"/>
      <c r="E116" s="623"/>
      <c r="F116" s="623"/>
      <c r="G116" s="623"/>
      <c r="H116" s="623"/>
      <c r="I116" s="623"/>
      <c r="J116" s="623"/>
      <c r="K116" s="623"/>
      <c r="L116" s="623"/>
      <c r="M116" s="623"/>
      <c r="N116" s="623"/>
      <c r="O116" s="623"/>
      <c r="P116" s="623"/>
      <c r="Q116" s="623"/>
      <c r="R116" s="623"/>
      <c r="S116" s="623"/>
      <c r="T116" s="623"/>
      <c r="U116" s="623"/>
      <c r="V116" s="623"/>
      <c r="W116" s="623"/>
      <c r="X116" s="623"/>
      <c r="Y116" s="623"/>
      <c r="Z116" s="623"/>
      <c r="AA116" s="623"/>
      <c r="AB116" s="623"/>
    </row>
    <row r="117">
      <c r="A117" s="623"/>
      <c r="B117" s="623"/>
      <c r="C117" s="623"/>
      <c r="D117" s="623"/>
      <c r="E117" s="623"/>
      <c r="F117" s="623"/>
      <c r="G117" s="623"/>
      <c r="H117" s="623"/>
      <c r="I117" s="623"/>
      <c r="J117" s="623"/>
      <c r="K117" s="623"/>
      <c r="L117" s="623"/>
      <c r="M117" s="623"/>
      <c r="N117" s="623"/>
      <c r="O117" s="623"/>
      <c r="P117" s="623"/>
      <c r="Q117" s="623"/>
      <c r="R117" s="623"/>
      <c r="S117" s="623"/>
      <c r="T117" s="623"/>
      <c r="U117" s="623"/>
      <c r="V117" s="623"/>
      <c r="W117" s="623"/>
      <c r="X117" s="623"/>
      <c r="Y117" s="623"/>
      <c r="Z117" s="623"/>
      <c r="AA117" s="623"/>
      <c r="AB117" s="623"/>
    </row>
    <row r="118">
      <c r="A118" s="623"/>
      <c r="B118" s="623"/>
      <c r="C118" s="623"/>
      <c r="D118" s="623"/>
      <c r="E118" s="623"/>
      <c r="F118" s="623"/>
      <c r="G118" s="623"/>
      <c r="H118" s="623"/>
      <c r="I118" s="623"/>
      <c r="J118" s="623"/>
      <c r="K118" s="623"/>
      <c r="L118" s="623"/>
      <c r="M118" s="623"/>
      <c r="N118" s="623"/>
      <c r="O118" s="623"/>
      <c r="P118" s="623"/>
      <c r="Q118" s="623"/>
      <c r="R118" s="623"/>
      <c r="S118" s="623"/>
      <c r="T118" s="623"/>
      <c r="U118" s="623"/>
      <c r="V118" s="623"/>
      <c r="W118" s="623"/>
      <c r="X118" s="623"/>
      <c r="Y118" s="623"/>
      <c r="Z118" s="623"/>
      <c r="AA118" s="623"/>
      <c r="AB118" s="623"/>
    </row>
    <row r="119">
      <c r="A119" s="623"/>
      <c r="B119" s="623"/>
      <c r="C119" s="623"/>
      <c r="D119" s="623"/>
      <c r="E119" s="623"/>
      <c r="F119" s="623"/>
      <c r="G119" s="623"/>
      <c r="H119" s="623"/>
      <c r="I119" s="623"/>
      <c r="J119" s="623"/>
      <c r="K119" s="623"/>
      <c r="L119" s="623"/>
      <c r="M119" s="623"/>
      <c r="N119" s="623"/>
      <c r="O119" s="623"/>
      <c r="P119" s="623"/>
      <c r="Q119" s="623"/>
      <c r="R119" s="623"/>
      <c r="S119" s="623"/>
      <c r="T119" s="623"/>
      <c r="U119" s="623"/>
      <c r="V119" s="623"/>
      <c r="W119" s="623"/>
      <c r="X119" s="623"/>
      <c r="Y119" s="623"/>
      <c r="Z119" s="623"/>
      <c r="AA119" s="623"/>
      <c r="AB119" s="623"/>
    </row>
    <row r="120">
      <c r="A120" s="623"/>
      <c r="B120" s="623"/>
      <c r="C120" s="623"/>
      <c r="D120" s="623"/>
      <c r="E120" s="623"/>
      <c r="F120" s="623"/>
      <c r="G120" s="623"/>
      <c r="H120" s="623"/>
      <c r="I120" s="623"/>
      <c r="J120" s="623"/>
      <c r="K120" s="623"/>
      <c r="L120" s="623"/>
      <c r="M120" s="623"/>
      <c r="N120" s="623"/>
      <c r="O120" s="623"/>
      <c r="P120" s="623"/>
      <c r="Q120" s="623"/>
      <c r="R120" s="623"/>
      <c r="S120" s="623"/>
      <c r="T120" s="623"/>
      <c r="U120" s="623"/>
      <c r="V120" s="623"/>
      <c r="W120" s="623"/>
      <c r="X120" s="623"/>
      <c r="Y120" s="623"/>
      <c r="Z120" s="623"/>
      <c r="AA120" s="623"/>
      <c r="AB120" s="623"/>
    </row>
    <row r="121">
      <c r="A121" s="623"/>
      <c r="B121" s="623"/>
      <c r="C121" s="623"/>
      <c r="D121" s="623"/>
      <c r="E121" s="623"/>
      <c r="F121" s="623"/>
      <c r="G121" s="623"/>
      <c r="H121" s="623"/>
      <c r="I121" s="623"/>
      <c r="J121" s="623"/>
      <c r="K121" s="623"/>
      <c r="L121" s="623"/>
      <c r="M121" s="623"/>
      <c r="N121" s="623"/>
      <c r="O121" s="623"/>
      <c r="P121" s="623"/>
      <c r="Q121" s="623"/>
      <c r="R121" s="623"/>
      <c r="S121" s="623"/>
      <c r="T121" s="623"/>
      <c r="U121" s="623"/>
      <c r="V121" s="623"/>
      <c r="W121" s="623"/>
      <c r="X121" s="623"/>
      <c r="Y121" s="623"/>
      <c r="Z121" s="623"/>
      <c r="AA121" s="623"/>
      <c r="AB121" s="623"/>
    </row>
    <row r="122">
      <c r="A122" s="623"/>
      <c r="B122" s="623"/>
      <c r="C122" s="623"/>
      <c r="D122" s="623"/>
      <c r="E122" s="623"/>
      <c r="F122" s="623"/>
      <c r="G122" s="623"/>
      <c r="H122" s="623"/>
      <c r="I122" s="623"/>
      <c r="J122" s="623"/>
      <c r="K122" s="623"/>
      <c r="L122" s="623"/>
      <c r="M122" s="623"/>
      <c r="N122" s="623"/>
      <c r="O122" s="623"/>
      <c r="P122" s="623"/>
      <c r="Q122" s="623"/>
      <c r="R122" s="623"/>
      <c r="S122" s="623"/>
      <c r="T122" s="623"/>
      <c r="U122" s="623"/>
      <c r="V122" s="623"/>
      <c r="W122" s="623"/>
      <c r="X122" s="623"/>
      <c r="Y122" s="623"/>
      <c r="Z122" s="623"/>
      <c r="AA122" s="623"/>
      <c r="AB122" s="623"/>
    </row>
    <row r="123">
      <c r="A123" s="623"/>
      <c r="B123" s="623"/>
      <c r="C123" s="623"/>
      <c r="D123" s="623"/>
      <c r="E123" s="623"/>
      <c r="F123" s="623"/>
      <c r="G123" s="623"/>
      <c r="H123" s="623"/>
      <c r="I123" s="623"/>
      <c r="J123" s="623"/>
      <c r="K123" s="623"/>
      <c r="L123" s="623"/>
      <c r="M123" s="623"/>
      <c r="N123" s="623"/>
      <c r="O123" s="623"/>
      <c r="P123" s="623"/>
      <c r="Q123" s="623"/>
      <c r="R123" s="623"/>
      <c r="S123" s="623"/>
      <c r="T123" s="623"/>
      <c r="U123" s="623"/>
      <c r="V123" s="623"/>
      <c r="W123" s="623"/>
      <c r="X123" s="623"/>
      <c r="Y123" s="623"/>
      <c r="Z123" s="623"/>
      <c r="AA123" s="623"/>
      <c r="AB123" s="623"/>
    </row>
    <row r="124">
      <c r="A124" s="623"/>
      <c r="B124" s="623"/>
      <c r="C124" s="623"/>
      <c r="D124" s="623"/>
      <c r="E124" s="623"/>
      <c r="F124" s="623"/>
      <c r="G124" s="623"/>
      <c r="H124" s="623"/>
      <c r="I124" s="623"/>
      <c r="J124" s="623"/>
      <c r="K124" s="623"/>
      <c r="L124" s="623"/>
      <c r="M124" s="623"/>
      <c r="N124" s="623"/>
      <c r="O124" s="623"/>
      <c r="P124" s="623"/>
      <c r="Q124" s="623"/>
      <c r="R124" s="623"/>
      <c r="S124" s="623"/>
      <c r="T124" s="623"/>
      <c r="U124" s="623"/>
      <c r="V124" s="623"/>
      <c r="W124" s="623"/>
      <c r="X124" s="623"/>
      <c r="Y124" s="623"/>
      <c r="Z124" s="623"/>
      <c r="AA124" s="623"/>
      <c r="AB124" s="623"/>
    </row>
    <row r="125">
      <c r="A125" s="623"/>
      <c r="B125" s="623"/>
      <c r="C125" s="623"/>
      <c r="D125" s="623"/>
      <c r="E125" s="623"/>
      <c r="F125" s="623"/>
      <c r="G125" s="623"/>
      <c r="H125" s="623"/>
      <c r="I125" s="623"/>
      <c r="J125" s="623"/>
      <c r="K125" s="623"/>
      <c r="L125" s="623"/>
      <c r="M125" s="623"/>
      <c r="N125" s="623"/>
      <c r="O125" s="623"/>
      <c r="P125" s="623"/>
      <c r="Q125" s="623"/>
      <c r="R125" s="623"/>
      <c r="S125" s="623"/>
      <c r="T125" s="623"/>
      <c r="U125" s="623"/>
      <c r="V125" s="623"/>
      <c r="W125" s="623"/>
      <c r="X125" s="623"/>
      <c r="Y125" s="623"/>
      <c r="Z125" s="623"/>
      <c r="AA125" s="623"/>
      <c r="AB125" s="623"/>
    </row>
    <row r="126">
      <c r="A126" s="623"/>
      <c r="B126" s="623"/>
      <c r="C126" s="623"/>
      <c r="D126" s="623"/>
      <c r="E126" s="623"/>
      <c r="F126" s="623"/>
      <c r="G126" s="623"/>
      <c r="H126" s="623"/>
      <c r="I126" s="623"/>
      <c r="J126" s="623"/>
      <c r="K126" s="623"/>
      <c r="L126" s="623"/>
      <c r="M126" s="623"/>
      <c r="N126" s="623"/>
      <c r="O126" s="623"/>
      <c r="P126" s="623"/>
      <c r="Q126" s="623"/>
      <c r="R126" s="623"/>
      <c r="S126" s="623"/>
      <c r="T126" s="623"/>
      <c r="U126" s="623"/>
      <c r="V126" s="623"/>
      <c r="W126" s="623"/>
      <c r="X126" s="623"/>
      <c r="Y126" s="623"/>
      <c r="Z126" s="623"/>
      <c r="AA126" s="623"/>
      <c r="AB126" s="623"/>
    </row>
    <row r="127">
      <c r="A127" s="623"/>
      <c r="B127" s="623"/>
      <c r="C127" s="623"/>
      <c r="D127" s="623"/>
      <c r="E127" s="623"/>
      <c r="F127" s="623"/>
      <c r="G127" s="623"/>
      <c r="H127" s="623"/>
      <c r="I127" s="623"/>
      <c r="J127" s="623"/>
      <c r="K127" s="623"/>
      <c r="L127" s="623"/>
      <c r="M127" s="623"/>
      <c r="N127" s="623"/>
      <c r="O127" s="623"/>
      <c r="P127" s="623"/>
      <c r="Q127" s="623"/>
      <c r="R127" s="623"/>
      <c r="S127" s="623"/>
      <c r="T127" s="623"/>
      <c r="U127" s="623"/>
      <c r="V127" s="623"/>
      <c r="W127" s="623"/>
      <c r="X127" s="623"/>
      <c r="Y127" s="623"/>
      <c r="Z127" s="623"/>
      <c r="AA127" s="623"/>
      <c r="AB127" s="623"/>
    </row>
    <row r="128">
      <c r="A128" s="623"/>
      <c r="B128" s="623"/>
      <c r="C128" s="623"/>
      <c r="D128" s="623"/>
      <c r="E128" s="623"/>
      <c r="F128" s="623"/>
      <c r="G128" s="623"/>
      <c r="H128" s="623"/>
      <c r="I128" s="623"/>
      <c r="J128" s="623"/>
      <c r="K128" s="623"/>
      <c r="L128" s="623"/>
      <c r="M128" s="623"/>
      <c r="N128" s="623"/>
      <c r="O128" s="623"/>
      <c r="P128" s="623"/>
      <c r="Q128" s="623"/>
      <c r="R128" s="623"/>
      <c r="S128" s="623"/>
      <c r="T128" s="623"/>
      <c r="U128" s="623"/>
      <c r="V128" s="623"/>
      <c r="W128" s="623"/>
      <c r="X128" s="623"/>
      <c r="Y128" s="623"/>
      <c r="Z128" s="623"/>
      <c r="AA128" s="623"/>
      <c r="AB128" s="623"/>
    </row>
    <row r="129">
      <c r="A129" s="623"/>
      <c r="B129" s="623"/>
      <c r="C129" s="623"/>
      <c r="D129" s="623"/>
      <c r="E129" s="623"/>
      <c r="F129" s="623"/>
      <c r="G129" s="623"/>
      <c r="H129" s="623"/>
      <c r="I129" s="623"/>
      <c r="J129" s="623"/>
      <c r="K129" s="623"/>
      <c r="L129" s="623"/>
      <c r="M129" s="623"/>
      <c r="N129" s="623"/>
      <c r="O129" s="623"/>
      <c r="P129" s="623"/>
      <c r="Q129" s="623"/>
      <c r="R129" s="623"/>
      <c r="S129" s="623"/>
      <c r="T129" s="623"/>
      <c r="U129" s="623"/>
      <c r="V129" s="623"/>
      <c r="W129" s="623"/>
      <c r="X129" s="623"/>
      <c r="Y129" s="623"/>
      <c r="Z129" s="623"/>
      <c r="AA129" s="623"/>
      <c r="AB129" s="623"/>
    </row>
    <row r="130">
      <c r="A130" s="623"/>
      <c r="B130" s="623"/>
      <c r="C130" s="623"/>
      <c r="D130" s="623"/>
      <c r="E130" s="623"/>
      <c r="F130" s="623"/>
      <c r="G130" s="623"/>
      <c r="H130" s="623"/>
      <c r="I130" s="623"/>
      <c r="J130" s="623"/>
      <c r="K130" s="623"/>
      <c r="L130" s="623"/>
      <c r="M130" s="623"/>
      <c r="N130" s="623"/>
      <c r="O130" s="623"/>
      <c r="P130" s="623"/>
      <c r="Q130" s="623"/>
      <c r="R130" s="623"/>
      <c r="S130" s="623"/>
      <c r="T130" s="623"/>
      <c r="U130" s="623"/>
      <c r="V130" s="623"/>
      <c r="W130" s="623"/>
      <c r="X130" s="623"/>
      <c r="Y130" s="623"/>
      <c r="Z130" s="623"/>
      <c r="AA130" s="623"/>
      <c r="AB130" s="623"/>
    </row>
    <row r="131">
      <c r="A131" s="623"/>
      <c r="B131" s="623"/>
      <c r="C131" s="623"/>
      <c r="D131" s="623"/>
      <c r="E131" s="623"/>
      <c r="F131" s="623"/>
      <c r="G131" s="623"/>
      <c r="H131" s="623"/>
      <c r="I131" s="623"/>
      <c r="J131" s="623"/>
      <c r="K131" s="623"/>
      <c r="L131" s="623"/>
      <c r="M131" s="623"/>
      <c r="N131" s="623"/>
      <c r="O131" s="623"/>
      <c r="P131" s="623"/>
      <c r="Q131" s="623"/>
      <c r="R131" s="623"/>
      <c r="S131" s="623"/>
      <c r="T131" s="623"/>
      <c r="U131" s="623"/>
      <c r="V131" s="623"/>
      <c r="W131" s="623"/>
      <c r="X131" s="623"/>
      <c r="Y131" s="623"/>
      <c r="Z131" s="623"/>
      <c r="AA131" s="623"/>
      <c r="AB131" s="623"/>
    </row>
    <row r="132">
      <c r="A132" s="623"/>
      <c r="B132" s="623"/>
      <c r="C132" s="623"/>
      <c r="D132" s="623"/>
      <c r="E132" s="623"/>
      <c r="F132" s="623"/>
      <c r="G132" s="623"/>
      <c r="H132" s="623"/>
      <c r="I132" s="623"/>
      <c r="J132" s="623"/>
      <c r="K132" s="623"/>
      <c r="L132" s="623"/>
      <c r="M132" s="623"/>
      <c r="N132" s="623"/>
      <c r="O132" s="623"/>
      <c r="P132" s="623"/>
      <c r="Q132" s="623"/>
      <c r="R132" s="623"/>
      <c r="S132" s="623"/>
      <c r="T132" s="623"/>
      <c r="U132" s="623"/>
      <c r="V132" s="623"/>
      <c r="W132" s="623"/>
      <c r="X132" s="623"/>
      <c r="Y132" s="623"/>
      <c r="Z132" s="623"/>
      <c r="AA132" s="623"/>
      <c r="AB132" s="623"/>
    </row>
    <row r="133">
      <c r="A133" s="623"/>
      <c r="B133" s="623"/>
      <c r="C133" s="623"/>
      <c r="D133" s="623"/>
      <c r="E133" s="623"/>
      <c r="F133" s="623"/>
      <c r="G133" s="623"/>
      <c r="H133" s="623"/>
      <c r="I133" s="623"/>
      <c r="J133" s="623"/>
      <c r="K133" s="623"/>
      <c r="L133" s="623"/>
      <c r="M133" s="623"/>
      <c r="N133" s="623"/>
      <c r="O133" s="623"/>
      <c r="P133" s="623"/>
      <c r="Q133" s="623"/>
      <c r="R133" s="623"/>
      <c r="S133" s="623"/>
      <c r="T133" s="623"/>
      <c r="U133" s="623"/>
      <c r="V133" s="623"/>
      <c r="W133" s="623"/>
      <c r="X133" s="623"/>
      <c r="Y133" s="623"/>
      <c r="Z133" s="623"/>
      <c r="AA133" s="623"/>
      <c r="AB133" s="623"/>
    </row>
    <row r="134">
      <c r="A134" s="623"/>
      <c r="B134" s="623"/>
      <c r="C134" s="623"/>
      <c r="D134" s="623"/>
      <c r="E134" s="623"/>
      <c r="F134" s="623"/>
      <c r="G134" s="623"/>
      <c r="H134" s="623"/>
      <c r="I134" s="623"/>
      <c r="J134" s="623"/>
      <c r="K134" s="623"/>
      <c r="L134" s="623"/>
      <c r="M134" s="623"/>
      <c r="N134" s="623"/>
      <c r="O134" s="623"/>
      <c r="P134" s="623"/>
      <c r="Q134" s="623"/>
      <c r="R134" s="623"/>
      <c r="S134" s="623"/>
      <c r="T134" s="623"/>
      <c r="U134" s="623"/>
      <c r="V134" s="623"/>
      <c r="W134" s="623"/>
      <c r="X134" s="623"/>
      <c r="Y134" s="623"/>
      <c r="Z134" s="623"/>
      <c r="AA134" s="623"/>
      <c r="AB134" s="623"/>
    </row>
    <row r="135">
      <c r="A135" s="623"/>
      <c r="B135" s="623"/>
      <c r="C135" s="623"/>
      <c r="D135" s="623"/>
      <c r="E135" s="623"/>
      <c r="F135" s="623"/>
      <c r="G135" s="623"/>
      <c r="H135" s="623"/>
      <c r="I135" s="623"/>
      <c r="J135" s="623"/>
      <c r="K135" s="623"/>
      <c r="L135" s="623"/>
      <c r="M135" s="623"/>
      <c r="N135" s="623"/>
      <c r="O135" s="623"/>
      <c r="P135" s="623"/>
      <c r="Q135" s="623"/>
      <c r="R135" s="623"/>
      <c r="S135" s="623"/>
      <c r="T135" s="623"/>
      <c r="U135" s="623"/>
      <c r="V135" s="623"/>
      <c r="W135" s="623"/>
      <c r="X135" s="623"/>
      <c r="Y135" s="623"/>
      <c r="Z135" s="623"/>
      <c r="AA135" s="623"/>
      <c r="AB135" s="623"/>
    </row>
    <row r="136">
      <c r="A136" s="623"/>
      <c r="B136" s="623"/>
      <c r="C136" s="623"/>
      <c r="D136" s="623"/>
      <c r="E136" s="623"/>
      <c r="F136" s="623"/>
      <c r="G136" s="623"/>
      <c r="H136" s="623"/>
      <c r="I136" s="623"/>
      <c r="J136" s="623"/>
      <c r="K136" s="623"/>
      <c r="L136" s="623"/>
      <c r="M136" s="623"/>
      <c r="N136" s="623"/>
      <c r="O136" s="623"/>
      <c r="P136" s="623"/>
      <c r="Q136" s="623"/>
      <c r="R136" s="623"/>
      <c r="S136" s="623"/>
      <c r="T136" s="623"/>
      <c r="U136" s="623"/>
      <c r="V136" s="623"/>
      <c r="W136" s="623"/>
      <c r="X136" s="623"/>
      <c r="Y136" s="623"/>
      <c r="Z136" s="623"/>
      <c r="AA136" s="623"/>
      <c r="AB136" s="623"/>
    </row>
    <row r="137">
      <c r="A137" s="623"/>
      <c r="B137" s="623"/>
      <c r="C137" s="623"/>
      <c r="D137" s="623"/>
      <c r="E137" s="623"/>
      <c r="F137" s="623"/>
      <c r="G137" s="623"/>
      <c r="H137" s="623"/>
      <c r="I137" s="623"/>
      <c r="J137" s="623"/>
      <c r="K137" s="623"/>
      <c r="L137" s="623"/>
      <c r="M137" s="623"/>
      <c r="N137" s="623"/>
      <c r="O137" s="623"/>
      <c r="P137" s="623"/>
      <c r="Q137" s="623"/>
      <c r="R137" s="623"/>
      <c r="S137" s="623"/>
      <c r="T137" s="623"/>
      <c r="U137" s="623"/>
      <c r="V137" s="623"/>
      <c r="W137" s="623"/>
      <c r="X137" s="623"/>
      <c r="Y137" s="623"/>
      <c r="Z137" s="623"/>
      <c r="AA137" s="623"/>
      <c r="AB137" s="623"/>
    </row>
    <row r="138">
      <c r="A138" s="623"/>
      <c r="B138" s="623"/>
      <c r="C138" s="623"/>
      <c r="D138" s="623"/>
      <c r="E138" s="623"/>
      <c r="F138" s="623"/>
      <c r="G138" s="623"/>
      <c r="H138" s="623"/>
      <c r="I138" s="623"/>
      <c r="J138" s="623"/>
      <c r="K138" s="623"/>
      <c r="L138" s="623"/>
      <c r="M138" s="623"/>
      <c r="N138" s="623"/>
      <c r="O138" s="623"/>
      <c r="P138" s="623"/>
      <c r="Q138" s="623"/>
      <c r="R138" s="623"/>
      <c r="S138" s="623"/>
      <c r="T138" s="623"/>
      <c r="U138" s="623"/>
      <c r="V138" s="623"/>
      <c r="W138" s="623"/>
      <c r="X138" s="623"/>
      <c r="Y138" s="623"/>
      <c r="Z138" s="623"/>
      <c r="AA138" s="623"/>
      <c r="AB138" s="623"/>
    </row>
    <row r="139">
      <c r="A139" s="623"/>
      <c r="B139" s="623"/>
      <c r="C139" s="623"/>
      <c r="D139" s="623"/>
      <c r="E139" s="623"/>
      <c r="F139" s="623"/>
      <c r="G139" s="623"/>
      <c r="H139" s="623"/>
      <c r="I139" s="623"/>
      <c r="J139" s="623"/>
      <c r="K139" s="623"/>
      <c r="L139" s="623"/>
      <c r="M139" s="623"/>
      <c r="N139" s="623"/>
      <c r="O139" s="623"/>
      <c r="P139" s="623"/>
      <c r="Q139" s="623"/>
      <c r="R139" s="623"/>
      <c r="S139" s="623"/>
      <c r="T139" s="623"/>
      <c r="U139" s="623"/>
      <c r="V139" s="623"/>
      <c r="W139" s="623"/>
      <c r="X139" s="623"/>
      <c r="Y139" s="623"/>
      <c r="Z139" s="623"/>
      <c r="AA139" s="623"/>
      <c r="AB139" s="623"/>
    </row>
    <row r="140">
      <c r="A140" s="623"/>
      <c r="B140" s="623"/>
      <c r="C140" s="623"/>
      <c r="D140" s="623"/>
      <c r="E140" s="623"/>
      <c r="F140" s="623"/>
      <c r="G140" s="623"/>
      <c r="H140" s="623"/>
      <c r="I140" s="623"/>
      <c r="J140" s="623"/>
      <c r="K140" s="623"/>
      <c r="L140" s="623"/>
      <c r="M140" s="623"/>
      <c r="N140" s="623"/>
      <c r="O140" s="623"/>
      <c r="P140" s="623"/>
      <c r="Q140" s="623"/>
      <c r="R140" s="623"/>
      <c r="S140" s="623"/>
      <c r="T140" s="623"/>
      <c r="U140" s="623"/>
      <c r="V140" s="623"/>
      <c r="W140" s="623"/>
      <c r="X140" s="623"/>
      <c r="Y140" s="623"/>
      <c r="Z140" s="623"/>
      <c r="AA140" s="623"/>
      <c r="AB140" s="623"/>
    </row>
    <row r="141">
      <c r="A141" s="623"/>
      <c r="B141" s="623"/>
      <c r="C141" s="623"/>
      <c r="D141" s="623"/>
      <c r="E141" s="623"/>
      <c r="F141" s="623"/>
      <c r="G141" s="623"/>
      <c r="H141" s="623"/>
      <c r="I141" s="623"/>
      <c r="J141" s="623"/>
      <c r="K141" s="623"/>
      <c r="L141" s="623"/>
      <c r="M141" s="623"/>
      <c r="N141" s="623"/>
      <c r="O141" s="623"/>
      <c r="P141" s="623"/>
      <c r="Q141" s="623"/>
      <c r="R141" s="623"/>
      <c r="S141" s="623"/>
      <c r="T141" s="623"/>
      <c r="U141" s="623"/>
      <c r="V141" s="623"/>
      <c r="W141" s="623"/>
      <c r="X141" s="623"/>
      <c r="Y141" s="623"/>
      <c r="Z141" s="623"/>
      <c r="AA141" s="623"/>
      <c r="AB141" s="623"/>
    </row>
    <row r="142">
      <c r="A142" s="623"/>
      <c r="B142" s="623"/>
      <c r="C142" s="623"/>
      <c r="D142" s="623"/>
      <c r="E142" s="623"/>
      <c r="F142" s="623"/>
      <c r="G142" s="623"/>
      <c r="H142" s="623"/>
      <c r="I142" s="623"/>
      <c r="J142" s="623"/>
      <c r="K142" s="623"/>
      <c r="L142" s="623"/>
      <c r="M142" s="623"/>
      <c r="N142" s="623"/>
      <c r="O142" s="623"/>
      <c r="P142" s="623"/>
      <c r="Q142" s="623"/>
      <c r="R142" s="623"/>
      <c r="S142" s="623"/>
      <c r="T142" s="623"/>
      <c r="U142" s="623"/>
      <c r="V142" s="623"/>
      <c r="W142" s="623"/>
      <c r="X142" s="623"/>
      <c r="Y142" s="623"/>
      <c r="Z142" s="623"/>
      <c r="AA142" s="623"/>
      <c r="AB142" s="623"/>
    </row>
    <row r="143">
      <c r="A143" s="623"/>
      <c r="B143" s="623"/>
      <c r="C143" s="623"/>
      <c r="D143" s="623"/>
      <c r="E143" s="623"/>
      <c r="F143" s="623"/>
      <c r="G143" s="623"/>
      <c r="H143" s="623"/>
      <c r="I143" s="623"/>
      <c r="J143" s="623"/>
      <c r="K143" s="623"/>
      <c r="L143" s="623"/>
      <c r="M143" s="623"/>
      <c r="N143" s="623"/>
      <c r="O143" s="623"/>
      <c r="P143" s="623"/>
      <c r="Q143" s="623"/>
      <c r="R143" s="623"/>
      <c r="S143" s="623"/>
      <c r="T143" s="623"/>
      <c r="U143" s="623"/>
      <c r="V143" s="623"/>
      <c r="W143" s="623"/>
      <c r="X143" s="623"/>
      <c r="Y143" s="623"/>
      <c r="Z143" s="623"/>
      <c r="AA143" s="623"/>
      <c r="AB143" s="623"/>
    </row>
    <row r="144">
      <c r="A144" s="623"/>
      <c r="B144" s="623"/>
      <c r="C144" s="623"/>
      <c r="D144" s="623"/>
      <c r="E144" s="623"/>
      <c r="F144" s="623"/>
      <c r="G144" s="623"/>
      <c r="H144" s="623"/>
      <c r="I144" s="623"/>
      <c r="J144" s="623"/>
      <c r="K144" s="623"/>
      <c r="L144" s="623"/>
      <c r="M144" s="623"/>
      <c r="N144" s="623"/>
      <c r="O144" s="623"/>
      <c r="P144" s="623"/>
      <c r="Q144" s="623"/>
      <c r="R144" s="623"/>
      <c r="S144" s="623"/>
      <c r="T144" s="623"/>
      <c r="U144" s="623"/>
      <c r="V144" s="623"/>
      <c r="W144" s="623"/>
      <c r="X144" s="623"/>
      <c r="Y144" s="623"/>
      <c r="Z144" s="623"/>
      <c r="AA144" s="623"/>
      <c r="AB144" s="623"/>
    </row>
    <row r="145">
      <c r="A145" s="623"/>
      <c r="B145" s="623"/>
      <c r="C145" s="623"/>
      <c r="D145" s="623"/>
      <c r="E145" s="623"/>
      <c r="F145" s="623"/>
      <c r="G145" s="623"/>
      <c r="H145" s="623"/>
      <c r="I145" s="623"/>
      <c r="J145" s="623"/>
      <c r="K145" s="623"/>
      <c r="L145" s="623"/>
      <c r="M145" s="623"/>
      <c r="N145" s="623"/>
      <c r="O145" s="623"/>
      <c r="P145" s="623"/>
      <c r="Q145" s="623"/>
      <c r="R145" s="623"/>
      <c r="S145" s="623"/>
      <c r="T145" s="623"/>
      <c r="U145" s="623"/>
      <c r="V145" s="623"/>
      <c r="W145" s="623"/>
      <c r="X145" s="623"/>
      <c r="Y145" s="623"/>
      <c r="Z145" s="623"/>
      <c r="AA145" s="623"/>
      <c r="AB145" s="623"/>
    </row>
    <row r="146">
      <c r="A146" s="623"/>
      <c r="B146" s="623"/>
      <c r="C146" s="623"/>
      <c r="D146" s="623"/>
      <c r="E146" s="623"/>
      <c r="F146" s="623"/>
      <c r="G146" s="623"/>
      <c r="H146" s="623"/>
      <c r="I146" s="623"/>
      <c r="J146" s="623"/>
      <c r="K146" s="623"/>
      <c r="L146" s="623"/>
      <c r="M146" s="623"/>
      <c r="N146" s="623"/>
      <c r="O146" s="623"/>
      <c r="P146" s="623"/>
      <c r="Q146" s="623"/>
      <c r="R146" s="623"/>
      <c r="S146" s="623"/>
      <c r="T146" s="623"/>
      <c r="U146" s="623"/>
      <c r="V146" s="623"/>
      <c r="W146" s="623"/>
      <c r="X146" s="623"/>
      <c r="Y146" s="623"/>
      <c r="Z146" s="623"/>
      <c r="AA146" s="623"/>
      <c r="AB146" s="623"/>
    </row>
    <row r="147">
      <c r="A147" s="623"/>
      <c r="B147" s="623"/>
      <c r="C147" s="623"/>
      <c r="D147" s="623"/>
      <c r="E147" s="623"/>
      <c r="F147" s="623"/>
      <c r="G147" s="623"/>
      <c r="H147" s="623"/>
      <c r="I147" s="623"/>
      <c r="J147" s="623"/>
      <c r="K147" s="623"/>
      <c r="L147" s="623"/>
      <c r="M147" s="623"/>
      <c r="N147" s="623"/>
      <c r="O147" s="623"/>
      <c r="P147" s="623"/>
      <c r="Q147" s="623"/>
      <c r="R147" s="623"/>
      <c r="S147" s="623"/>
      <c r="T147" s="623"/>
      <c r="U147" s="623"/>
      <c r="V147" s="623"/>
      <c r="W147" s="623"/>
      <c r="X147" s="623"/>
      <c r="Y147" s="623"/>
      <c r="Z147" s="623"/>
      <c r="AA147" s="623"/>
      <c r="AB147" s="623"/>
    </row>
    <row r="148">
      <c r="A148" s="623"/>
      <c r="B148" s="623"/>
      <c r="C148" s="623"/>
      <c r="D148" s="623"/>
      <c r="E148" s="623"/>
      <c r="F148" s="623"/>
      <c r="G148" s="623"/>
      <c r="H148" s="623"/>
      <c r="I148" s="623"/>
      <c r="J148" s="623"/>
      <c r="K148" s="623"/>
      <c r="L148" s="623"/>
      <c r="M148" s="623"/>
      <c r="N148" s="623"/>
      <c r="O148" s="623"/>
      <c r="P148" s="623"/>
      <c r="Q148" s="623"/>
      <c r="R148" s="623"/>
      <c r="S148" s="623"/>
      <c r="T148" s="623"/>
      <c r="U148" s="623"/>
      <c r="V148" s="623"/>
      <c r="W148" s="623"/>
      <c r="X148" s="623"/>
      <c r="Y148" s="623"/>
      <c r="Z148" s="623"/>
      <c r="AA148" s="623"/>
      <c r="AB148" s="623"/>
    </row>
    <row r="149">
      <c r="A149" s="623"/>
      <c r="B149" s="623"/>
      <c r="C149" s="623"/>
      <c r="D149" s="623"/>
      <c r="E149" s="623"/>
      <c r="F149" s="623"/>
      <c r="G149" s="623"/>
      <c r="H149" s="623"/>
      <c r="I149" s="623"/>
      <c r="J149" s="623"/>
      <c r="K149" s="623"/>
      <c r="L149" s="623"/>
      <c r="M149" s="623"/>
      <c r="N149" s="623"/>
      <c r="O149" s="623"/>
      <c r="P149" s="623"/>
      <c r="Q149" s="623"/>
      <c r="R149" s="623"/>
      <c r="S149" s="623"/>
      <c r="T149" s="623"/>
      <c r="U149" s="623"/>
      <c r="V149" s="623"/>
      <c r="W149" s="623"/>
      <c r="X149" s="623"/>
      <c r="Y149" s="623"/>
      <c r="Z149" s="623"/>
      <c r="AA149" s="623"/>
      <c r="AB149" s="623"/>
    </row>
    <row r="150">
      <c r="A150" s="623"/>
      <c r="B150" s="623"/>
      <c r="C150" s="623"/>
      <c r="D150" s="623"/>
      <c r="E150" s="623"/>
      <c r="F150" s="623"/>
      <c r="G150" s="623"/>
      <c r="H150" s="623"/>
      <c r="I150" s="623"/>
      <c r="J150" s="623"/>
      <c r="K150" s="623"/>
      <c r="L150" s="623"/>
      <c r="M150" s="623"/>
      <c r="N150" s="623"/>
      <c r="O150" s="623"/>
      <c r="P150" s="623"/>
      <c r="Q150" s="623"/>
      <c r="R150" s="623"/>
      <c r="S150" s="623"/>
      <c r="T150" s="623"/>
      <c r="U150" s="623"/>
      <c r="V150" s="623"/>
      <c r="W150" s="623"/>
      <c r="X150" s="623"/>
      <c r="Y150" s="623"/>
      <c r="Z150" s="623"/>
      <c r="AA150" s="623"/>
      <c r="AB150" s="623"/>
    </row>
    <row r="151">
      <c r="A151" s="623"/>
      <c r="B151" s="623"/>
      <c r="C151" s="623"/>
      <c r="D151" s="623"/>
      <c r="E151" s="623"/>
      <c r="F151" s="623"/>
      <c r="G151" s="623"/>
      <c r="H151" s="623"/>
      <c r="I151" s="623"/>
      <c r="J151" s="623"/>
      <c r="K151" s="623"/>
      <c r="L151" s="623"/>
      <c r="M151" s="623"/>
      <c r="N151" s="623"/>
      <c r="O151" s="623"/>
      <c r="P151" s="623"/>
      <c r="Q151" s="623"/>
      <c r="R151" s="623"/>
      <c r="S151" s="623"/>
      <c r="T151" s="623"/>
      <c r="U151" s="623"/>
      <c r="V151" s="623"/>
      <c r="W151" s="623"/>
      <c r="X151" s="623"/>
      <c r="Y151" s="623"/>
      <c r="Z151" s="623"/>
      <c r="AA151" s="623"/>
      <c r="AB151" s="623"/>
    </row>
    <row r="152">
      <c r="A152" s="623"/>
      <c r="B152" s="623"/>
      <c r="C152" s="623"/>
      <c r="D152" s="623"/>
      <c r="E152" s="623"/>
      <c r="F152" s="623"/>
      <c r="G152" s="623"/>
      <c r="H152" s="623"/>
      <c r="I152" s="623"/>
      <c r="J152" s="623"/>
      <c r="K152" s="623"/>
      <c r="L152" s="623"/>
      <c r="M152" s="623"/>
      <c r="N152" s="623"/>
      <c r="O152" s="623"/>
      <c r="P152" s="623"/>
      <c r="Q152" s="623"/>
      <c r="R152" s="623"/>
      <c r="S152" s="623"/>
      <c r="T152" s="623"/>
      <c r="U152" s="623"/>
      <c r="V152" s="623"/>
      <c r="W152" s="623"/>
      <c r="X152" s="623"/>
      <c r="Y152" s="623"/>
      <c r="Z152" s="623"/>
      <c r="AA152" s="623"/>
      <c r="AB152" s="623"/>
    </row>
    <row r="153">
      <c r="A153" s="623"/>
      <c r="B153" s="623"/>
      <c r="C153" s="623"/>
      <c r="D153" s="623"/>
      <c r="E153" s="623"/>
      <c r="F153" s="623"/>
      <c r="G153" s="623"/>
      <c r="H153" s="623"/>
      <c r="I153" s="623"/>
      <c r="J153" s="623"/>
      <c r="K153" s="623"/>
      <c r="L153" s="623"/>
      <c r="M153" s="623"/>
      <c r="N153" s="623"/>
      <c r="O153" s="623"/>
      <c r="P153" s="623"/>
      <c r="Q153" s="623"/>
      <c r="R153" s="623"/>
      <c r="S153" s="623"/>
      <c r="T153" s="623"/>
      <c r="U153" s="623"/>
      <c r="V153" s="623"/>
      <c r="W153" s="623"/>
      <c r="X153" s="623"/>
      <c r="Y153" s="623"/>
      <c r="Z153" s="623"/>
      <c r="AA153" s="623"/>
      <c r="AB153" s="623"/>
    </row>
    <row r="154">
      <c r="A154" s="623"/>
      <c r="B154" s="623"/>
      <c r="C154" s="623"/>
      <c r="D154" s="623"/>
      <c r="E154" s="623"/>
      <c r="F154" s="623"/>
      <c r="G154" s="623"/>
      <c r="H154" s="623"/>
      <c r="I154" s="623"/>
      <c r="J154" s="623"/>
      <c r="K154" s="623"/>
      <c r="L154" s="623"/>
      <c r="M154" s="623"/>
      <c r="N154" s="623"/>
      <c r="O154" s="623"/>
      <c r="P154" s="623"/>
      <c r="Q154" s="623"/>
      <c r="R154" s="623"/>
      <c r="S154" s="623"/>
      <c r="T154" s="623"/>
      <c r="U154" s="623"/>
      <c r="V154" s="623"/>
      <c r="W154" s="623"/>
      <c r="X154" s="623"/>
      <c r="Y154" s="623"/>
      <c r="Z154" s="623"/>
      <c r="AA154" s="623"/>
      <c r="AB154" s="623"/>
    </row>
    <row r="155">
      <c r="A155" s="623"/>
      <c r="B155" s="623"/>
      <c r="C155" s="623"/>
      <c r="D155" s="623"/>
      <c r="E155" s="623"/>
      <c r="F155" s="623"/>
      <c r="G155" s="623"/>
      <c r="H155" s="623"/>
      <c r="I155" s="623"/>
      <c r="J155" s="623"/>
      <c r="K155" s="623"/>
      <c r="L155" s="623"/>
      <c r="M155" s="623"/>
      <c r="N155" s="623"/>
      <c r="O155" s="623"/>
      <c r="P155" s="623"/>
      <c r="Q155" s="623"/>
      <c r="R155" s="623"/>
      <c r="S155" s="623"/>
      <c r="T155" s="623"/>
      <c r="U155" s="623"/>
      <c r="V155" s="623"/>
      <c r="W155" s="623"/>
      <c r="X155" s="623"/>
      <c r="Y155" s="623"/>
      <c r="Z155" s="623"/>
      <c r="AA155" s="623"/>
      <c r="AB155" s="623"/>
    </row>
    <row r="156">
      <c r="A156" s="623"/>
      <c r="B156" s="623"/>
      <c r="C156" s="623"/>
      <c r="D156" s="623"/>
      <c r="E156" s="623"/>
      <c r="F156" s="623"/>
      <c r="G156" s="623"/>
      <c r="H156" s="623"/>
      <c r="I156" s="623"/>
      <c r="J156" s="623"/>
      <c r="K156" s="623"/>
      <c r="L156" s="623"/>
      <c r="M156" s="623"/>
      <c r="N156" s="623"/>
      <c r="O156" s="623"/>
      <c r="P156" s="623"/>
      <c r="Q156" s="623"/>
      <c r="R156" s="623"/>
      <c r="S156" s="623"/>
      <c r="T156" s="623"/>
      <c r="U156" s="623"/>
      <c r="V156" s="623"/>
      <c r="W156" s="623"/>
      <c r="X156" s="623"/>
      <c r="Y156" s="623"/>
      <c r="Z156" s="623"/>
      <c r="AA156" s="623"/>
      <c r="AB156" s="623"/>
    </row>
    <row r="157">
      <c r="A157" s="623"/>
      <c r="B157" s="623"/>
      <c r="C157" s="623"/>
      <c r="D157" s="623"/>
      <c r="E157" s="623"/>
      <c r="F157" s="623"/>
      <c r="G157" s="623"/>
      <c r="H157" s="623"/>
      <c r="I157" s="623"/>
      <c r="J157" s="623"/>
      <c r="K157" s="623"/>
      <c r="L157" s="623"/>
      <c r="M157" s="623"/>
      <c r="N157" s="623"/>
      <c r="O157" s="623"/>
      <c r="P157" s="623"/>
      <c r="Q157" s="623"/>
      <c r="R157" s="623"/>
      <c r="S157" s="623"/>
      <c r="T157" s="623"/>
      <c r="U157" s="623"/>
      <c r="V157" s="623"/>
      <c r="W157" s="623"/>
      <c r="X157" s="623"/>
      <c r="Y157" s="623"/>
      <c r="Z157" s="623"/>
      <c r="AA157" s="623"/>
      <c r="AB157" s="623"/>
    </row>
    <row r="158">
      <c r="A158" s="623"/>
      <c r="B158" s="623"/>
      <c r="C158" s="623"/>
      <c r="D158" s="623"/>
      <c r="E158" s="623"/>
      <c r="F158" s="623"/>
      <c r="G158" s="623"/>
      <c r="H158" s="623"/>
      <c r="I158" s="623"/>
      <c r="J158" s="623"/>
      <c r="K158" s="623"/>
      <c r="L158" s="623"/>
      <c r="M158" s="623"/>
      <c r="N158" s="623"/>
      <c r="O158" s="623"/>
      <c r="P158" s="623"/>
      <c r="Q158" s="623"/>
      <c r="R158" s="623"/>
      <c r="S158" s="623"/>
      <c r="T158" s="623"/>
      <c r="U158" s="623"/>
      <c r="V158" s="623"/>
      <c r="W158" s="623"/>
      <c r="X158" s="623"/>
      <c r="Y158" s="623"/>
      <c r="Z158" s="623"/>
      <c r="AA158" s="623"/>
      <c r="AB158" s="623"/>
    </row>
    <row r="159">
      <c r="A159" s="623"/>
      <c r="B159" s="623"/>
      <c r="C159" s="623"/>
      <c r="D159" s="623"/>
      <c r="E159" s="623"/>
      <c r="F159" s="623"/>
      <c r="G159" s="623"/>
      <c r="H159" s="623"/>
      <c r="I159" s="623"/>
      <c r="J159" s="623"/>
      <c r="K159" s="623"/>
      <c r="L159" s="623"/>
      <c r="M159" s="623"/>
      <c r="N159" s="623"/>
      <c r="O159" s="623"/>
      <c r="P159" s="623"/>
      <c r="Q159" s="623"/>
      <c r="R159" s="623"/>
      <c r="S159" s="623"/>
      <c r="T159" s="623"/>
      <c r="U159" s="623"/>
      <c r="V159" s="623"/>
      <c r="W159" s="623"/>
      <c r="X159" s="623"/>
      <c r="Y159" s="623"/>
      <c r="Z159" s="623"/>
      <c r="AA159" s="623"/>
      <c r="AB159" s="623"/>
    </row>
    <row r="160">
      <c r="A160" s="623"/>
      <c r="B160" s="623"/>
      <c r="C160" s="623"/>
      <c r="D160" s="623"/>
      <c r="E160" s="623"/>
      <c r="F160" s="623"/>
      <c r="G160" s="623"/>
      <c r="H160" s="623"/>
      <c r="I160" s="623"/>
      <c r="J160" s="623"/>
      <c r="K160" s="623"/>
      <c r="L160" s="623"/>
      <c r="M160" s="623"/>
      <c r="N160" s="623"/>
      <c r="O160" s="623"/>
      <c r="P160" s="623"/>
      <c r="Q160" s="623"/>
      <c r="R160" s="623"/>
      <c r="S160" s="623"/>
      <c r="T160" s="623"/>
      <c r="U160" s="623"/>
      <c r="V160" s="623"/>
      <c r="W160" s="623"/>
      <c r="X160" s="623"/>
      <c r="Y160" s="623"/>
      <c r="Z160" s="623"/>
      <c r="AA160" s="623"/>
      <c r="AB160" s="623"/>
    </row>
    <row r="161">
      <c r="A161" s="623"/>
      <c r="B161" s="623"/>
      <c r="C161" s="623"/>
      <c r="D161" s="623"/>
      <c r="E161" s="623"/>
      <c r="F161" s="623"/>
      <c r="G161" s="623"/>
      <c r="H161" s="623"/>
      <c r="I161" s="623"/>
      <c r="J161" s="623"/>
      <c r="K161" s="623"/>
      <c r="L161" s="623"/>
      <c r="M161" s="623"/>
      <c r="N161" s="623"/>
      <c r="O161" s="623"/>
      <c r="P161" s="623"/>
      <c r="Q161" s="623"/>
      <c r="R161" s="623"/>
      <c r="S161" s="623"/>
      <c r="T161" s="623"/>
      <c r="U161" s="623"/>
      <c r="V161" s="623"/>
      <c r="W161" s="623"/>
      <c r="X161" s="623"/>
      <c r="Y161" s="623"/>
      <c r="Z161" s="623"/>
      <c r="AA161" s="623"/>
      <c r="AB161" s="623"/>
    </row>
    <row r="162">
      <c r="A162" s="623"/>
      <c r="B162" s="623"/>
      <c r="C162" s="623"/>
      <c r="D162" s="623"/>
      <c r="E162" s="623"/>
      <c r="F162" s="623"/>
      <c r="G162" s="623"/>
      <c r="H162" s="623"/>
      <c r="I162" s="623"/>
      <c r="J162" s="623"/>
      <c r="K162" s="623"/>
      <c r="L162" s="623"/>
      <c r="M162" s="623"/>
      <c r="N162" s="623"/>
      <c r="O162" s="623"/>
      <c r="P162" s="623"/>
      <c r="Q162" s="623"/>
      <c r="R162" s="623"/>
      <c r="S162" s="623"/>
      <c r="T162" s="623"/>
      <c r="U162" s="623"/>
      <c r="V162" s="623"/>
      <c r="W162" s="623"/>
      <c r="X162" s="623"/>
      <c r="Y162" s="623"/>
      <c r="Z162" s="623"/>
      <c r="AA162" s="623"/>
      <c r="AB162" s="623"/>
    </row>
    <row r="163">
      <c r="A163" s="623"/>
      <c r="B163" s="623"/>
      <c r="C163" s="623"/>
      <c r="D163" s="623"/>
      <c r="E163" s="623"/>
      <c r="F163" s="623"/>
      <c r="G163" s="623"/>
      <c r="H163" s="623"/>
      <c r="I163" s="623"/>
      <c r="J163" s="623"/>
      <c r="K163" s="623"/>
      <c r="L163" s="623"/>
      <c r="M163" s="623"/>
      <c r="N163" s="623"/>
      <c r="O163" s="623"/>
      <c r="P163" s="623"/>
      <c r="Q163" s="623"/>
      <c r="R163" s="623"/>
      <c r="S163" s="623"/>
      <c r="T163" s="623"/>
      <c r="U163" s="623"/>
      <c r="V163" s="623"/>
      <c r="W163" s="623"/>
      <c r="X163" s="623"/>
      <c r="Y163" s="623"/>
      <c r="Z163" s="623"/>
      <c r="AA163" s="623"/>
      <c r="AB163" s="623"/>
    </row>
    <row r="164">
      <c r="A164" s="623"/>
      <c r="B164" s="623"/>
      <c r="C164" s="623"/>
      <c r="D164" s="623"/>
      <c r="E164" s="623"/>
      <c r="F164" s="623"/>
      <c r="G164" s="623"/>
      <c r="H164" s="623"/>
      <c r="I164" s="623"/>
      <c r="J164" s="623"/>
      <c r="K164" s="623"/>
      <c r="L164" s="623"/>
      <c r="M164" s="623"/>
      <c r="N164" s="623"/>
      <c r="O164" s="623"/>
      <c r="P164" s="623"/>
      <c r="Q164" s="623"/>
      <c r="R164" s="623"/>
      <c r="S164" s="623"/>
      <c r="T164" s="623"/>
      <c r="U164" s="623"/>
      <c r="V164" s="623"/>
      <c r="W164" s="623"/>
      <c r="X164" s="623"/>
      <c r="Y164" s="623"/>
      <c r="Z164" s="623"/>
      <c r="AA164" s="623"/>
      <c r="AB164" s="623"/>
    </row>
    <row r="165">
      <c r="A165" s="623"/>
      <c r="B165" s="623"/>
      <c r="C165" s="623"/>
      <c r="D165" s="623"/>
      <c r="E165" s="623"/>
      <c r="F165" s="623"/>
      <c r="G165" s="623"/>
      <c r="H165" s="623"/>
      <c r="I165" s="623"/>
      <c r="J165" s="623"/>
      <c r="K165" s="623"/>
      <c r="L165" s="623"/>
      <c r="M165" s="623"/>
      <c r="N165" s="623"/>
      <c r="O165" s="623"/>
      <c r="P165" s="623"/>
      <c r="Q165" s="623"/>
      <c r="R165" s="623"/>
      <c r="S165" s="623"/>
      <c r="T165" s="623"/>
      <c r="U165" s="623"/>
      <c r="V165" s="623"/>
      <c r="W165" s="623"/>
      <c r="X165" s="623"/>
      <c r="Y165" s="623"/>
      <c r="Z165" s="623"/>
      <c r="AA165" s="623"/>
      <c r="AB165" s="623"/>
    </row>
    <row r="166">
      <c r="A166" s="623"/>
      <c r="B166" s="623"/>
      <c r="C166" s="623"/>
      <c r="D166" s="623"/>
      <c r="E166" s="623"/>
      <c r="F166" s="623"/>
      <c r="G166" s="623"/>
      <c r="H166" s="623"/>
      <c r="I166" s="623"/>
      <c r="J166" s="623"/>
      <c r="K166" s="623"/>
      <c r="L166" s="623"/>
      <c r="M166" s="623"/>
      <c r="N166" s="623"/>
      <c r="O166" s="623"/>
      <c r="P166" s="623"/>
      <c r="Q166" s="623"/>
      <c r="R166" s="623"/>
      <c r="S166" s="623"/>
      <c r="T166" s="623"/>
      <c r="U166" s="623"/>
      <c r="V166" s="623"/>
      <c r="W166" s="623"/>
      <c r="X166" s="623"/>
      <c r="Y166" s="623"/>
      <c r="Z166" s="623"/>
      <c r="AA166" s="623"/>
      <c r="AB166" s="623"/>
    </row>
    <row r="167">
      <c r="A167" s="623"/>
      <c r="B167" s="623"/>
      <c r="C167" s="623"/>
      <c r="D167" s="623"/>
      <c r="E167" s="623"/>
      <c r="F167" s="623"/>
      <c r="G167" s="623"/>
      <c r="H167" s="623"/>
      <c r="I167" s="623"/>
      <c r="J167" s="623"/>
      <c r="K167" s="623"/>
      <c r="L167" s="623"/>
      <c r="M167" s="623"/>
      <c r="N167" s="623"/>
      <c r="O167" s="623"/>
      <c r="P167" s="623"/>
      <c r="Q167" s="623"/>
      <c r="R167" s="623"/>
      <c r="S167" s="623"/>
      <c r="T167" s="623"/>
      <c r="U167" s="623"/>
      <c r="V167" s="623"/>
      <c r="W167" s="623"/>
      <c r="X167" s="623"/>
      <c r="Y167" s="623"/>
      <c r="Z167" s="623"/>
      <c r="AA167" s="623"/>
      <c r="AB167" s="623"/>
    </row>
    <row r="168">
      <c r="A168" s="623"/>
      <c r="B168" s="623"/>
      <c r="C168" s="623"/>
      <c r="D168" s="623"/>
      <c r="E168" s="623"/>
      <c r="F168" s="623"/>
      <c r="G168" s="623"/>
      <c r="H168" s="623"/>
      <c r="I168" s="623"/>
      <c r="J168" s="623"/>
      <c r="K168" s="623"/>
      <c r="L168" s="623"/>
      <c r="M168" s="623"/>
      <c r="N168" s="623"/>
      <c r="O168" s="623"/>
      <c r="P168" s="623"/>
      <c r="Q168" s="623"/>
      <c r="R168" s="623"/>
      <c r="S168" s="623"/>
      <c r="T168" s="623"/>
      <c r="U168" s="623"/>
      <c r="V168" s="623"/>
      <c r="W168" s="623"/>
      <c r="X168" s="623"/>
      <c r="Y168" s="623"/>
      <c r="Z168" s="623"/>
      <c r="AA168" s="623"/>
      <c r="AB168" s="623"/>
    </row>
    <row r="169">
      <c r="A169" s="623"/>
      <c r="B169" s="623"/>
      <c r="C169" s="623"/>
      <c r="D169" s="623"/>
      <c r="E169" s="623"/>
      <c r="F169" s="623"/>
      <c r="G169" s="623"/>
      <c r="H169" s="623"/>
      <c r="I169" s="623"/>
      <c r="J169" s="623"/>
      <c r="K169" s="623"/>
      <c r="L169" s="623"/>
      <c r="M169" s="623"/>
      <c r="N169" s="623"/>
      <c r="O169" s="623"/>
      <c r="P169" s="623"/>
      <c r="Q169" s="623"/>
      <c r="R169" s="623"/>
      <c r="S169" s="623"/>
      <c r="T169" s="623"/>
      <c r="U169" s="623"/>
      <c r="V169" s="623"/>
      <c r="W169" s="623"/>
      <c r="X169" s="623"/>
      <c r="Y169" s="623"/>
      <c r="Z169" s="623"/>
      <c r="AA169" s="623"/>
      <c r="AB169" s="623"/>
    </row>
    <row r="170">
      <c r="A170" s="623"/>
      <c r="B170" s="623"/>
      <c r="C170" s="623"/>
      <c r="D170" s="623"/>
      <c r="E170" s="623"/>
      <c r="F170" s="623"/>
      <c r="G170" s="623"/>
      <c r="H170" s="623"/>
      <c r="I170" s="623"/>
      <c r="J170" s="623"/>
      <c r="K170" s="623"/>
      <c r="L170" s="623"/>
      <c r="M170" s="623"/>
      <c r="N170" s="623"/>
      <c r="O170" s="623"/>
      <c r="P170" s="623"/>
      <c r="Q170" s="623"/>
      <c r="R170" s="623"/>
      <c r="S170" s="623"/>
      <c r="T170" s="623"/>
      <c r="U170" s="623"/>
      <c r="V170" s="623"/>
      <c r="W170" s="623"/>
      <c r="X170" s="623"/>
      <c r="Y170" s="623"/>
      <c r="Z170" s="623"/>
      <c r="AA170" s="623"/>
      <c r="AB170" s="623"/>
    </row>
    <row r="171">
      <c r="A171" s="623"/>
      <c r="B171" s="623"/>
      <c r="C171" s="623"/>
      <c r="D171" s="623"/>
      <c r="E171" s="623"/>
      <c r="F171" s="623"/>
      <c r="G171" s="623"/>
      <c r="H171" s="623"/>
      <c r="I171" s="623"/>
      <c r="J171" s="623"/>
      <c r="K171" s="623"/>
      <c r="L171" s="623"/>
      <c r="M171" s="623"/>
      <c r="N171" s="623"/>
      <c r="O171" s="623"/>
      <c r="P171" s="623"/>
      <c r="Q171" s="623"/>
      <c r="R171" s="623"/>
      <c r="S171" s="623"/>
      <c r="T171" s="623"/>
      <c r="U171" s="623"/>
      <c r="V171" s="623"/>
      <c r="W171" s="623"/>
      <c r="X171" s="623"/>
      <c r="Y171" s="623"/>
      <c r="Z171" s="623"/>
      <c r="AA171" s="623"/>
      <c r="AB171" s="623"/>
    </row>
    <row r="172">
      <c r="A172" s="623"/>
      <c r="B172" s="623"/>
      <c r="C172" s="623"/>
      <c r="D172" s="623"/>
      <c r="E172" s="623"/>
      <c r="F172" s="623"/>
      <c r="G172" s="623"/>
      <c r="H172" s="623"/>
      <c r="I172" s="623"/>
      <c r="J172" s="623"/>
      <c r="K172" s="623"/>
      <c r="L172" s="623"/>
      <c r="M172" s="623"/>
      <c r="N172" s="623"/>
      <c r="O172" s="623"/>
      <c r="P172" s="623"/>
      <c r="Q172" s="623"/>
      <c r="R172" s="623"/>
      <c r="S172" s="623"/>
      <c r="T172" s="623"/>
      <c r="U172" s="623"/>
      <c r="V172" s="623"/>
      <c r="W172" s="623"/>
      <c r="X172" s="623"/>
      <c r="Y172" s="623"/>
      <c r="Z172" s="623"/>
      <c r="AA172" s="623"/>
      <c r="AB172" s="623"/>
    </row>
    <row r="173">
      <c r="A173" s="623"/>
      <c r="B173" s="623"/>
      <c r="C173" s="623"/>
      <c r="D173" s="623"/>
      <c r="E173" s="623"/>
      <c r="F173" s="623"/>
      <c r="G173" s="623"/>
      <c r="H173" s="623"/>
      <c r="I173" s="623"/>
      <c r="J173" s="623"/>
      <c r="K173" s="623"/>
      <c r="L173" s="623"/>
      <c r="M173" s="623"/>
      <c r="N173" s="623"/>
      <c r="O173" s="623"/>
      <c r="P173" s="623"/>
      <c r="Q173" s="623"/>
      <c r="R173" s="623"/>
      <c r="S173" s="623"/>
      <c r="T173" s="623"/>
      <c r="U173" s="623"/>
      <c r="V173" s="623"/>
      <c r="W173" s="623"/>
      <c r="X173" s="623"/>
      <c r="Y173" s="623"/>
      <c r="Z173" s="623"/>
      <c r="AA173" s="623"/>
      <c r="AB173" s="623"/>
    </row>
    <row r="174">
      <c r="A174" s="623"/>
      <c r="B174" s="623"/>
      <c r="C174" s="623"/>
      <c r="D174" s="623"/>
      <c r="E174" s="623"/>
      <c r="F174" s="623"/>
      <c r="G174" s="623"/>
      <c r="H174" s="623"/>
      <c r="I174" s="623"/>
      <c r="J174" s="623"/>
      <c r="K174" s="623"/>
      <c r="L174" s="623"/>
      <c r="M174" s="623"/>
      <c r="N174" s="623"/>
      <c r="O174" s="623"/>
      <c r="P174" s="623"/>
      <c r="Q174" s="623"/>
      <c r="R174" s="623"/>
      <c r="S174" s="623"/>
      <c r="T174" s="623"/>
      <c r="U174" s="623"/>
      <c r="V174" s="623"/>
      <c r="W174" s="623"/>
      <c r="X174" s="623"/>
      <c r="Y174" s="623"/>
      <c r="Z174" s="623"/>
      <c r="AA174" s="623"/>
      <c r="AB174" s="623"/>
    </row>
    <row r="175">
      <c r="A175" s="623"/>
      <c r="B175" s="623"/>
      <c r="C175" s="623"/>
      <c r="D175" s="623"/>
      <c r="E175" s="623"/>
      <c r="F175" s="623"/>
      <c r="G175" s="623"/>
      <c r="H175" s="623"/>
      <c r="I175" s="623"/>
      <c r="J175" s="623"/>
      <c r="K175" s="623"/>
      <c r="L175" s="623"/>
      <c r="M175" s="623"/>
      <c r="N175" s="623"/>
      <c r="O175" s="623"/>
      <c r="P175" s="623"/>
      <c r="Q175" s="623"/>
      <c r="R175" s="623"/>
      <c r="S175" s="623"/>
      <c r="T175" s="623"/>
      <c r="U175" s="623"/>
      <c r="V175" s="623"/>
      <c r="W175" s="623"/>
      <c r="X175" s="623"/>
      <c r="Y175" s="623"/>
      <c r="Z175" s="623"/>
      <c r="AA175" s="623"/>
      <c r="AB175" s="623"/>
    </row>
    <row r="176">
      <c r="A176" s="623"/>
      <c r="B176" s="623"/>
      <c r="C176" s="623"/>
      <c r="D176" s="623"/>
      <c r="E176" s="623"/>
      <c r="F176" s="623"/>
      <c r="G176" s="623"/>
      <c r="H176" s="623"/>
      <c r="I176" s="623"/>
      <c r="J176" s="623"/>
      <c r="K176" s="623"/>
      <c r="L176" s="623"/>
      <c r="M176" s="623"/>
      <c r="N176" s="623"/>
      <c r="O176" s="623"/>
      <c r="P176" s="623"/>
      <c r="Q176" s="623"/>
      <c r="R176" s="623"/>
      <c r="S176" s="623"/>
      <c r="T176" s="623"/>
      <c r="U176" s="623"/>
      <c r="V176" s="623"/>
      <c r="W176" s="623"/>
      <c r="X176" s="623"/>
      <c r="Y176" s="623"/>
      <c r="Z176" s="623"/>
      <c r="AA176" s="623"/>
      <c r="AB176" s="623"/>
    </row>
    <row r="177">
      <c r="A177" s="623"/>
      <c r="B177" s="623"/>
      <c r="C177" s="623"/>
      <c r="D177" s="623"/>
      <c r="E177" s="623"/>
      <c r="F177" s="623"/>
      <c r="G177" s="623"/>
      <c r="H177" s="623"/>
      <c r="I177" s="623"/>
      <c r="J177" s="623"/>
      <c r="K177" s="623"/>
      <c r="L177" s="623"/>
      <c r="M177" s="623"/>
      <c r="N177" s="623"/>
      <c r="O177" s="623"/>
      <c r="P177" s="623"/>
      <c r="Q177" s="623"/>
      <c r="R177" s="623"/>
      <c r="S177" s="623"/>
      <c r="T177" s="623"/>
      <c r="U177" s="623"/>
      <c r="V177" s="623"/>
      <c r="W177" s="623"/>
      <c r="X177" s="623"/>
      <c r="Y177" s="623"/>
      <c r="Z177" s="623"/>
      <c r="AA177" s="623"/>
      <c r="AB177" s="623"/>
    </row>
    <row r="178">
      <c r="A178" s="623"/>
      <c r="B178" s="623"/>
      <c r="C178" s="623"/>
      <c r="D178" s="623"/>
      <c r="E178" s="623"/>
      <c r="F178" s="623"/>
      <c r="G178" s="623"/>
      <c r="H178" s="623"/>
      <c r="I178" s="623"/>
      <c r="J178" s="623"/>
      <c r="K178" s="623"/>
      <c r="L178" s="623"/>
      <c r="M178" s="623"/>
      <c r="N178" s="623"/>
      <c r="O178" s="623"/>
      <c r="P178" s="623"/>
      <c r="Q178" s="623"/>
      <c r="R178" s="623"/>
      <c r="S178" s="623"/>
      <c r="T178" s="623"/>
      <c r="U178" s="623"/>
      <c r="V178" s="623"/>
      <c r="W178" s="623"/>
      <c r="X178" s="623"/>
      <c r="Y178" s="623"/>
      <c r="Z178" s="623"/>
      <c r="AA178" s="623"/>
      <c r="AB178" s="623"/>
    </row>
    <row r="179">
      <c r="A179" s="623"/>
      <c r="B179" s="623"/>
      <c r="C179" s="623"/>
      <c r="D179" s="623"/>
      <c r="E179" s="623"/>
      <c r="F179" s="623"/>
      <c r="G179" s="623"/>
      <c r="H179" s="623"/>
      <c r="I179" s="623"/>
      <c r="J179" s="623"/>
      <c r="K179" s="623"/>
      <c r="L179" s="623"/>
      <c r="M179" s="623"/>
      <c r="N179" s="623"/>
      <c r="O179" s="623"/>
      <c r="P179" s="623"/>
      <c r="Q179" s="623"/>
      <c r="R179" s="623"/>
      <c r="S179" s="623"/>
      <c r="T179" s="623"/>
      <c r="U179" s="623"/>
      <c r="V179" s="623"/>
      <c r="W179" s="623"/>
      <c r="X179" s="623"/>
      <c r="Y179" s="623"/>
      <c r="Z179" s="623"/>
      <c r="AA179" s="623"/>
      <c r="AB179" s="623"/>
    </row>
    <row r="180">
      <c r="A180" s="623"/>
      <c r="B180" s="623"/>
      <c r="C180" s="623"/>
      <c r="D180" s="623"/>
      <c r="E180" s="623"/>
      <c r="F180" s="623"/>
      <c r="G180" s="623"/>
      <c r="H180" s="623"/>
      <c r="I180" s="623"/>
      <c r="J180" s="623"/>
      <c r="K180" s="623"/>
      <c r="L180" s="623"/>
      <c r="M180" s="623"/>
      <c r="N180" s="623"/>
      <c r="O180" s="623"/>
      <c r="P180" s="623"/>
      <c r="Q180" s="623"/>
      <c r="R180" s="623"/>
      <c r="S180" s="623"/>
      <c r="T180" s="623"/>
      <c r="U180" s="623"/>
      <c r="V180" s="623"/>
      <c r="W180" s="623"/>
      <c r="X180" s="623"/>
      <c r="Y180" s="623"/>
      <c r="Z180" s="623"/>
      <c r="AA180" s="623"/>
      <c r="AB180" s="623"/>
    </row>
    <row r="181">
      <c r="A181" s="623"/>
      <c r="B181" s="623"/>
      <c r="C181" s="623"/>
      <c r="D181" s="623"/>
      <c r="E181" s="623"/>
      <c r="F181" s="623"/>
      <c r="G181" s="623"/>
      <c r="H181" s="623"/>
      <c r="I181" s="623"/>
      <c r="J181" s="623"/>
      <c r="K181" s="623"/>
      <c r="L181" s="623"/>
      <c r="M181" s="623"/>
      <c r="N181" s="623"/>
      <c r="O181" s="623"/>
      <c r="P181" s="623"/>
      <c r="Q181" s="623"/>
      <c r="R181" s="623"/>
      <c r="S181" s="623"/>
      <c r="T181" s="623"/>
      <c r="U181" s="623"/>
      <c r="V181" s="623"/>
      <c r="W181" s="623"/>
      <c r="X181" s="623"/>
      <c r="Y181" s="623"/>
      <c r="Z181" s="623"/>
      <c r="AA181" s="623"/>
      <c r="AB181" s="623"/>
    </row>
    <row r="182">
      <c r="A182" s="623"/>
      <c r="B182" s="623"/>
      <c r="C182" s="623"/>
      <c r="D182" s="623"/>
      <c r="E182" s="623"/>
      <c r="F182" s="623"/>
      <c r="G182" s="623"/>
      <c r="H182" s="623"/>
      <c r="I182" s="623"/>
      <c r="J182" s="623"/>
      <c r="K182" s="623"/>
      <c r="L182" s="623"/>
      <c r="M182" s="623"/>
      <c r="N182" s="623"/>
      <c r="O182" s="623"/>
      <c r="P182" s="623"/>
      <c r="Q182" s="623"/>
      <c r="R182" s="623"/>
      <c r="S182" s="623"/>
      <c r="T182" s="623"/>
      <c r="U182" s="623"/>
      <c r="V182" s="623"/>
      <c r="W182" s="623"/>
      <c r="X182" s="623"/>
      <c r="Y182" s="623"/>
      <c r="Z182" s="623"/>
      <c r="AA182" s="623"/>
      <c r="AB182" s="623"/>
    </row>
    <row r="183">
      <c r="A183" s="623"/>
      <c r="B183" s="623"/>
      <c r="C183" s="623"/>
      <c r="D183" s="623"/>
      <c r="E183" s="623"/>
      <c r="F183" s="623"/>
      <c r="G183" s="623"/>
      <c r="H183" s="623"/>
      <c r="I183" s="623"/>
      <c r="J183" s="623"/>
      <c r="K183" s="623"/>
      <c r="L183" s="623"/>
      <c r="M183" s="623"/>
      <c r="N183" s="623"/>
      <c r="O183" s="623"/>
      <c r="P183" s="623"/>
      <c r="Q183" s="623"/>
      <c r="R183" s="623"/>
      <c r="S183" s="623"/>
      <c r="T183" s="623"/>
      <c r="U183" s="623"/>
      <c r="V183" s="623"/>
      <c r="W183" s="623"/>
      <c r="X183" s="623"/>
      <c r="Y183" s="623"/>
      <c r="Z183" s="623"/>
      <c r="AA183" s="623"/>
      <c r="AB183" s="623"/>
    </row>
    <row r="184">
      <c r="A184" s="623"/>
      <c r="B184" s="623"/>
      <c r="C184" s="623"/>
      <c r="D184" s="623"/>
      <c r="E184" s="623"/>
      <c r="F184" s="623"/>
      <c r="G184" s="623"/>
      <c r="H184" s="623"/>
      <c r="I184" s="623"/>
      <c r="J184" s="623"/>
      <c r="K184" s="623"/>
      <c r="L184" s="623"/>
      <c r="M184" s="623"/>
      <c r="N184" s="623"/>
      <c r="O184" s="623"/>
      <c r="P184" s="623"/>
      <c r="Q184" s="623"/>
      <c r="R184" s="623"/>
      <c r="S184" s="623"/>
      <c r="T184" s="623"/>
      <c r="U184" s="623"/>
      <c r="V184" s="623"/>
      <c r="W184" s="623"/>
      <c r="X184" s="623"/>
      <c r="Y184" s="623"/>
      <c r="Z184" s="623"/>
      <c r="AA184" s="623"/>
      <c r="AB184" s="623"/>
    </row>
    <row r="185">
      <c r="A185" s="623"/>
      <c r="B185" s="623"/>
      <c r="C185" s="623"/>
      <c r="D185" s="623"/>
      <c r="E185" s="623"/>
      <c r="F185" s="623"/>
      <c r="G185" s="623"/>
      <c r="H185" s="623"/>
      <c r="I185" s="623"/>
      <c r="J185" s="623"/>
      <c r="K185" s="623"/>
      <c r="L185" s="623"/>
      <c r="M185" s="623"/>
      <c r="N185" s="623"/>
      <c r="O185" s="623"/>
      <c r="P185" s="623"/>
      <c r="Q185" s="623"/>
      <c r="R185" s="623"/>
      <c r="S185" s="623"/>
      <c r="T185" s="623"/>
      <c r="U185" s="623"/>
      <c r="V185" s="623"/>
      <c r="W185" s="623"/>
      <c r="X185" s="623"/>
      <c r="Y185" s="623"/>
      <c r="Z185" s="623"/>
      <c r="AA185" s="623"/>
      <c r="AB185" s="623"/>
    </row>
    <row r="186">
      <c r="A186" s="623"/>
      <c r="B186" s="623"/>
      <c r="C186" s="623"/>
      <c r="D186" s="623"/>
      <c r="E186" s="623"/>
      <c r="F186" s="623"/>
      <c r="G186" s="623"/>
      <c r="H186" s="623"/>
      <c r="I186" s="623"/>
      <c r="J186" s="623"/>
      <c r="K186" s="623"/>
      <c r="L186" s="623"/>
      <c r="M186" s="623"/>
      <c r="N186" s="623"/>
      <c r="O186" s="623"/>
      <c r="P186" s="623"/>
      <c r="Q186" s="623"/>
      <c r="R186" s="623"/>
      <c r="S186" s="623"/>
      <c r="T186" s="623"/>
      <c r="U186" s="623"/>
      <c r="V186" s="623"/>
      <c r="W186" s="623"/>
      <c r="X186" s="623"/>
      <c r="Y186" s="623"/>
      <c r="Z186" s="623"/>
      <c r="AA186" s="623"/>
      <c r="AB186" s="623"/>
    </row>
    <row r="187">
      <c r="A187" s="623"/>
      <c r="B187" s="623"/>
      <c r="C187" s="623"/>
      <c r="D187" s="623"/>
      <c r="E187" s="623"/>
      <c r="F187" s="623"/>
      <c r="G187" s="623"/>
      <c r="H187" s="623"/>
      <c r="I187" s="623"/>
      <c r="J187" s="623"/>
      <c r="K187" s="623"/>
      <c r="L187" s="623"/>
      <c r="M187" s="623"/>
      <c r="N187" s="623"/>
      <c r="O187" s="623"/>
      <c r="P187" s="623"/>
      <c r="Q187" s="623"/>
      <c r="R187" s="623"/>
      <c r="S187" s="623"/>
      <c r="T187" s="623"/>
      <c r="U187" s="623"/>
      <c r="V187" s="623"/>
      <c r="W187" s="623"/>
      <c r="X187" s="623"/>
      <c r="Y187" s="623"/>
      <c r="Z187" s="623"/>
      <c r="AA187" s="623"/>
      <c r="AB187" s="623"/>
    </row>
    <row r="188">
      <c r="A188" s="623"/>
      <c r="B188" s="623"/>
      <c r="C188" s="623"/>
      <c r="D188" s="623"/>
      <c r="E188" s="623"/>
      <c r="F188" s="623"/>
      <c r="G188" s="623"/>
      <c r="H188" s="623"/>
      <c r="I188" s="623"/>
      <c r="J188" s="623"/>
      <c r="K188" s="623"/>
      <c r="L188" s="623"/>
      <c r="M188" s="623"/>
      <c r="N188" s="623"/>
      <c r="O188" s="623"/>
      <c r="P188" s="623"/>
      <c r="Q188" s="623"/>
      <c r="R188" s="623"/>
      <c r="S188" s="623"/>
      <c r="T188" s="623"/>
      <c r="U188" s="623"/>
      <c r="V188" s="623"/>
      <c r="W188" s="623"/>
      <c r="X188" s="623"/>
      <c r="Y188" s="623"/>
      <c r="Z188" s="623"/>
      <c r="AA188" s="623"/>
      <c r="AB188" s="623"/>
    </row>
    <row r="189">
      <c r="A189" s="623"/>
      <c r="B189" s="623"/>
      <c r="C189" s="623"/>
      <c r="D189" s="623"/>
      <c r="E189" s="623"/>
      <c r="F189" s="623"/>
      <c r="G189" s="623"/>
      <c r="H189" s="623"/>
      <c r="I189" s="623"/>
      <c r="J189" s="623"/>
      <c r="K189" s="623"/>
      <c r="L189" s="623"/>
      <c r="M189" s="623"/>
      <c r="N189" s="623"/>
      <c r="O189" s="623"/>
      <c r="P189" s="623"/>
      <c r="Q189" s="623"/>
      <c r="R189" s="623"/>
      <c r="S189" s="623"/>
      <c r="T189" s="623"/>
      <c r="U189" s="623"/>
      <c r="V189" s="623"/>
      <c r="W189" s="623"/>
      <c r="X189" s="623"/>
      <c r="Y189" s="623"/>
      <c r="Z189" s="623"/>
      <c r="AA189" s="623"/>
      <c r="AB189" s="623"/>
    </row>
    <row r="190">
      <c r="A190" s="623"/>
      <c r="B190" s="623"/>
      <c r="C190" s="623"/>
      <c r="D190" s="623"/>
      <c r="E190" s="623"/>
      <c r="F190" s="623"/>
      <c r="G190" s="623"/>
      <c r="H190" s="623"/>
      <c r="I190" s="623"/>
      <c r="J190" s="623"/>
      <c r="K190" s="623"/>
      <c r="L190" s="623"/>
      <c r="M190" s="623"/>
      <c r="N190" s="623"/>
      <c r="O190" s="623"/>
      <c r="P190" s="623"/>
      <c r="Q190" s="623"/>
      <c r="R190" s="623"/>
      <c r="S190" s="623"/>
      <c r="T190" s="623"/>
      <c r="U190" s="623"/>
      <c r="V190" s="623"/>
      <c r="W190" s="623"/>
      <c r="X190" s="623"/>
      <c r="Y190" s="623"/>
      <c r="Z190" s="623"/>
      <c r="AA190" s="623"/>
      <c r="AB190" s="623"/>
    </row>
    <row r="191">
      <c r="A191" s="623"/>
      <c r="B191" s="623"/>
      <c r="C191" s="623"/>
      <c r="D191" s="623"/>
      <c r="E191" s="623"/>
      <c r="F191" s="623"/>
      <c r="G191" s="623"/>
      <c r="H191" s="623"/>
      <c r="I191" s="623"/>
      <c r="J191" s="623"/>
      <c r="K191" s="623"/>
      <c r="L191" s="623"/>
      <c r="M191" s="623"/>
      <c r="N191" s="623"/>
      <c r="O191" s="623"/>
      <c r="P191" s="623"/>
      <c r="Q191" s="623"/>
      <c r="R191" s="623"/>
      <c r="S191" s="623"/>
      <c r="T191" s="623"/>
      <c r="U191" s="623"/>
      <c r="V191" s="623"/>
      <c r="W191" s="623"/>
      <c r="X191" s="623"/>
      <c r="Y191" s="623"/>
      <c r="Z191" s="623"/>
      <c r="AA191" s="623"/>
      <c r="AB191" s="623"/>
    </row>
    <row r="192">
      <c r="A192" s="623"/>
      <c r="B192" s="623"/>
      <c r="C192" s="623"/>
      <c r="D192" s="623"/>
      <c r="E192" s="623"/>
      <c r="F192" s="623"/>
      <c r="G192" s="623"/>
      <c r="H192" s="623"/>
      <c r="I192" s="623"/>
      <c r="J192" s="623"/>
      <c r="K192" s="623"/>
      <c r="L192" s="623"/>
      <c r="M192" s="623"/>
      <c r="N192" s="623"/>
      <c r="O192" s="623"/>
      <c r="P192" s="623"/>
      <c r="Q192" s="623"/>
      <c r="R192" s="623"/>
      <c r="S192" s="623"/>
      <c r="T192" s="623"/>
      <c r="U192" s="623"/>
      <c r="V192" s="623"/>
      <c r="W192" s="623"/>
      <c r="X192" s="623"/>
      <c r="Y192" s="623"/>
      <c r="Z192" s="623"/>
      <c r="AA192" s="623"/>
      <c r="AB192" s="623"/>
    </row>
    <row r="193">
      <c r="A193" s="623"/>
      <c r="B193" s="623"/>
      <c r="C193" s="623"/>
      <c r="D193" s="623"/>
      <c r="E193" s="623"/>
      <c r="F193" s="623"/>
      <c r="G193" s="623"/>
      <c r="H193" s="623"/>
      <c r="I193" s="623"/>
      <c r="J193" s="623"/>
      <c r="K193" s="623"/>
      <c r="L193" s="623"/>
      <c r="M193" s="623"/>
      <c r="N193" s="623"/>
      <c r="O193" s="623"/>
      <c r="P193" s="623"/>
      <c r="Q193" s="623"/>
      <c r="R193" s="623"/>
      <c r="S193" s="623"/>
      <c r="T193" s="623"/>
      <c r="U193" s="623"/>
      <c r="V193" s="623"/>
      <c r="W193" s="623"/>
      <c r="X193" s="623"/>
      <c r="Y193" s="623"/>
      <c r="Z193" s="623"/>
      <c r="AA193" s="623"/>
      <c r="AB193" s="623"/>
    </row>
    <row r="194">
      <c r="A194" s="623"/>
      <c r="B194" s="623"/>
      <c r="C194" s="623"/>
      <c r="D194" s="623"/>
      <c r="E194" s="623"/>
      <c r="F194" s="623"/>
      <c r="G194" s="623"/>
      <c r="H194" s="623"/>
      <c r="I194" s="623"/>
      <c r="J194" s="623"/>
      <c r="K194" s="623"/>
      <c r="L194" s="623"/>
      <c r="M194" s="623"/>
      <c r="N194" s="623"/>
      <c r="O194" s="623"/>
      <c r="P194" s="623"/>
      <c r="Q194" s="623"/>
      <c r="R194" s="623"/>
      <c r="S194" s="623"/>
      <c r="T194" s="623"/>
      <c r="U194" s="623"/>
      <c r="V194" s="623"/>
      <c r="W194" s="623"/>
      <c r="X194" s="623"/>
      <c r="Y194" s="623"/>
      <c r="Z194" s="623"/>
      <c r="AA194" s="623"/>
      <c r="AB194" s="623"/>
    </row>
    <row r="195">
      <c r="A195" s="623"/>
      <c r="B195" s="623"/>
      <c r="C195" s="623"/>
      <c r="D195" s="623"/>
      <c r="E195" s="623"/>
      <c r="F195" s="623"/>
      <c r="G195" s="623"/>
      <c r="H195" s="623"/>
      <c r="I195" s="623"/>
      <c r="J195" s="623"/>
      <c r="K195" s="623"/>
      <c r="L195" s="623"/>
      <c r="M195" s="623"/>
      <c r="N195" s="623"/>
      <c r="O195" s="623"/>
      <c r="P195" s="623"/>
      <c r="Q195" s="623"/>
      <c r="R195" s="623"/>
      <c r="S195" s="623"/>
      <c r="T195" s="623"/>
      <c r="U195" s="623"/>
      <c r="V195" s="623"/>
      <c r="W195" s="623"/>
      <c r="X195" s="623"/>
      <c r="Y195" s="623"/>
      <c r="Z195" s="623"/>
      <c r="AA195" s="623"/>
      <c r="AB195" s="623"/>
    </row>
    <row r="196">
      <c r="A196" s="623"/>
      <c r="B196" s="623"/>
      <c r="C196" s="623"/>
      <c r="D196" s="623"/>
      <c r="E196" s="623"/>
      <c r="F196" s="623"/>
      <c r="G196" s="623"/>
      <c r="H196" s="623"/>
      <c r="I196" s="623"/>
      <c r="J196" s="623"/>
      <c r="K196" s="623"/>
      <c r="L196" s="623"/>
      <c r="M196" s="623"/>
      <c r="N196" s="623"/>
      <c r="O196" s="623"/>
      <c r="P196" s="623"/>
      <c r="Q196" s="623"/>
      <c r="R196" s="623"/>
      <c r="S196" s="623"/>
      <c r="T196" s="623"/>
      <c r="U196" s="623"/>
      <c r="V196" s="623"/>
      <c r="W196" s="623"/>
      <c r="X196" s="623"/>
      <c r="Y196" s="623"/>
      <c r="Z196" s="623"/>
      <c r="AA196" s="623"/>
      <c r="AB196" s="623"/>
    </row>
    <row r="197">
      <c r="A197" s="623"/>
      <c r="B197" s="623"/>
      <c r="C197" s="623"/>
      <c r="D197" s="623"/>
      <c r="E197" s="623"/>
      <c r="F197" s="623"/>
      <c r="G197" s="623"/>
      <c r="H197" s="623"/>
      <c r="I197" s="623"/>
      <c r="J197" s="623"/>
      <c r="K197" s="623"/>
      <c r="L197" s="623"/>
      <c r="M197" s="623"/>
      <c r="N197" s="623"/>
      <c r="O197" s="623"/>
      <c r="P197" s="623"/>
      <c r="Q197" s="623"/>
      <c r="R197" s="623"/>
      <c r="S197" s="623"/>
      <c r="T197" s="623"/>
      <c r="U197" s="623"/>
      <c r="V197" s="623"/>
      <c r="W197" s="623"/>
      <c r="X197" s="623"/>
      <c r="Y197" s="623"/>
      <c r="Z197" s="623"/>
      <c r="AA197" s="623"/>
      <c r="AB197" s="623"/>
    </row>
    <row r="198">
      <c r="A198" s="623"/>
      <c r="B198" s="623"/>
      <c r="C198" s="623"/>
      <c r="D198" s="623"/>
      <c r="E198" s="623"/>
      <c r="F198" s="623"/>
      <c r="G198" s="623"/>
      <c r="H198" s="623"/>
      <c r="I198" s="623"/>
      <c r="J198" s="623"/>
      <c r="K198" s="623"/>
      <c r="L198" s="623"/>
      <c r="M198" s="623"/>
      <c r="N198" s="623"/>
      <c r="O198" s="623"/>
      <c r="P198" s="623"/>
      <c r="Q198" s="623"/>
      <c r="R198" s="623"/>
      <c r="S198" s="623"/>
      <c r="T198" s="623"/>
      <c r="U198" s="623"/>
      <c r="V198" s="623"/>
      <c r="W198" s="623"/>
      <c r="X198" s="623"/>
      <c r="Y198" s="623"/>
      <c r="Z198" s="623"/>
      <c r="AA198" s="623"/>
      <c r="AB198" s="623"/>
    </row>
    <row r="199">
      <c r="A199" s="623"/>
      <c r="B199" s="623"/>
      <c r="C199" s="623"/>
      <c r="D199" s="623"/>
      <c r="E199" s="623"/>
      <c r="F199" s="623"/>
      <c r="G199" s="623"/>
      <c r="H199" s="623"/>
      <c r="I199" s="623"/>
      <c r="J199" s="623"/>
      <c r="K199" s="623"/>
      <c r="L199" s="623"/>
      <c r="M199" s="623"/>
      <c r="N199" s="623"/>
      <c r="O199" s="623"/>
      <c r="P199" s="623"/>
      <c r="Q199" s="623"/>
      <c r="R199" s="623"/>
      <c r="S199" s="623"/>
      <c r="T199" s="623"/>
      <c r="U199" s="623"/>
      <c r="V199" s="623"/>
      <c r="W199" s="623"/>
      <c r="X199" s="623"/>
      <c r="Y199" s="623"/>
      <c r="Z199" s="623"/>
      <c r="AA199" s="623"/>
      <c r="AB199" s="623"/>
    </row>
    <row r="200">
      <c r="A200" s="623"/>
      <c r="B200" s="623"/>
      <c r="C200" s="623"/>
      <c r="D200" s="623"/>
      <c r="E200" s="623"/>
      <c r="F200" s="623"/>
      <c r="G200" s="623"/>
      <c r="H200" s="623"/>
      <c r="I200" s="623"/>
      <c r="J200" s="623"/>
      <c r="K200" s="623"/>
      <c r="L200" s="623"/>
      <c r="M200" s="623"/>
      <c r="N200" s="623"/>
      <c r="O200" s="623"/>
      <c r="P200" s="623"/>
      <c r="Q200" s="623"/>
      <c r="R200" s="623"/>
      <c r="S200" s="623"/>
      <c r="T200" s="623"/>
      <c r="U200" s="623"/>
      <c r="V200" s="623"/>
      <c r="W200" s="623"/>
      <c r="X200" s="623"/>
      <c r="Y200" s="623"/>
      <c r="Z200" s="623"/>
      <c r="AA200" s="623"/>
      <c r="AB200" s="623"/>
    </row>
    <row r="201">
      <c r="A201" s="623"/>
      <c r="B201" s="623"/>
      <c r="C201" s="623"/>
      <c r="D201" s="623"/>
      <c r="E201" s="623"/>
      <c r="F201" s="623"/>
      <c r="G201" s="623"/>
      <c r="H201" s="623"/>
      <c r="I201" s="623"/>
      <c r="J201" s="623"/>
      <c r="K201" s="623"/>
      <c r="L201" s="623"/>
      <c r="M201" s="623"/>
      <c r="N201" s="623"/>
      <c r="O201" s="623"/>
      <c r="P201" s="623"/>
      <c r="Q201" s="623"/>
      <c r="R201" s="623"/>
      <c r="S201" s="623"/>
      <c r="T201" s="623"/>
      <c r="U201" s="623"/>
      <c r="V201" s="623"/>
      <c r="W201" s="623"/>
      <c r="X201" s="623"/>
      <c r="Y201" s="623"/>
      <c r="Z201" s="623"/>
      <c r="AA201" s="623"/>
      <c r="AB201" s="623"/>
    </row>
    <row r="202">
      <c r="A202" s="623"/>
      <c r="B202" s="623"/>
      <c r="C202" s="623"/>
      <c r="D202" s="623"/>
      <c r="E202" s="623"/>
      <c r="F202" s="623"/>
      <c r="G202" s="623"/>
      <c r="H202" s="623"/>
      <c r="I202" s="623"/>
      <c r="J202" s="623"/>
      <c r="K202" s="623"/>
      <c r="L202" s="623"/>
      <c r="M202" s="623"/>
      <c r="N202" s="623"/>
      <c r="O202" s="623"/>
      <c r="P202" s="623"/>
      <c r="Q202" s="623"/>
      <c r="R202" s="623"/>
      <c r="S202" s="623"/>
      <c r="T202" s="623"/>
      <c r="U202" s="623"/>
      <c r="V202" s="623"/>
      <c r="W202" s="623"/>
      <c r="X202" s="623"/>
      <c r="Y202" s="623"/>
      <c r="Z202" s="623"/>
      <c r="AA202" s="623"/>
      <c r="AB202" s="623"/>
    </row>
    <row r="203">
      <c r="A203" s="623"/>
      <c r="B203" s="623"/>
      <c r="C203" s="623"/>
      <c r="D203" s="623"/>
      <c r="E203" s="623"/>
      <c r="F203" s="623"/>
      <c r="G203" s="623"/>
      <c r="H203" s="623"/>
      <c r="I203" s="623"/>
      <c r="J203" s="623"/>
      <c r="K203" s="623"/>
      <c r="L203" s="623"/>
      <c r="M203" s="623"/>
      <c r="N203" s="623"/>
      <c r="O203" s="623"/>
      <c r="P203" s="623"/>
      <c r="Q203" s="623"/>
      <c r="R203" s="623"/>
      <c r="S203" s="623"/>
      <c r="T203" s="623"/>
      <c r="U203" s="623"/>
      <c r="V203" s="623"/>
      <c r="W203" s="623"/>
      <c r="X203" s="623"/>
      <c r="Y203" s="623"/>
      <c r="Z203" s="623"/>
      <c r="AA203" s="623"/>
      <c r="AB203" s="623"/>
    </row>
    <row r="204">
      <c r="A204" s="623"/>
      <c r="B204" s="623"/>
      <c r="C204" s="623"/>
      <c r="D204" s="623"/>
      <c r="E204" s="623"/>
      <c r="F204" s="623"/>
      <c r="G204" s="623"/>
      <c r="H204" s="623"/>
      <c r="I204" s="623"/>
      <c r="J204" s="623"/>
      <c r="K204" s="623"/>
      <c r="L204" s="623"/>
      <c r="M204" s="623"/>
      <c r="N204" s="623"/>
      <c r="O204" s="623"/>
      <c r="P204" s="623"/>
      <c r="Q204" s="623"/>
      <c r="R204" s="623"/>
      <c r="S204" s="623"/>
      <c r="T204" s="623"/>
      <c r="U204" s="623"/>
      <c r="V204" s="623"/>
      <c r="W204" s="623"/>
      <c r="X204" s="623"/>
      <c r="Y204" s="623"/>
      <c r="Z204" s="623"/>
      <c r="AA204" s="623"/>
      <c r="AB204" s="623"/>
    </row>
    <row r="205">
      <c r="A205" s="623"/>
      <c r="B205" s="623"/>
      <c r="C205" s="623"/>
      <c r="D205" s="623"/>
      <c r="E205" s="623"/>
      <c r="F205" s="623"/>
      <c r="G205" s="623"/>
      <c r="H205" s="623"/>
      <c r="I205" s="623"/>
      <c r="J205" s="623"/>
      <c r="K205" s="623"/>
      <c r="L205" s="623"/>
      <c r="M205" s="623"/>
      <c r="N205" s="623"/>
      <c r="O205" s="623"/>
      <c r="P205" s="623"/>
      <c r="Q205" s="623"/>
      <c r="R205" s="623"/>
      <c r="S205" s="623"/>
      <c r="T205" s="623"/>
      <c r="U205" s="623"/>
      <c r="V205" s="623"/>
      <c r="W205" s="623"/>
      <c r="X205" s="623"/>
      <c r="Y205" s="623"/>
      <c r="Z205" s="623"/>
      <c r="AA205" s="623"/>
      <c r="AB205" s="623"/>
    </row>
    <row r="206">
      <c r="A206" s="623"/>
      <c r="B206" s="623"/>
      <c r="C206" s="623"/>
      <c r="D206" s="623"/>
      <c r="E206" s="623"/>
      <c r="F206" s="623"/>
      <c r="G206" s="623"/>
      <c r="H206" s="623"/>
      <c r="I206" s="623"/>
      <c r="J206" s="623"/>
      <c r="K206" s="623"/>
      <c r="L206" s="623"/>
      <c r="M206" s="623"/>
      <c r="N206" s="623"/>
      <c r="O206" s="623"/>
      <c r="P206" s="623"/>
      <c r="Q206" s="623"/>
      <c r="R206" s="623"/>
      <c r="S206" s="623"/>
      <c r="T206" s="623"/>
      <c r="U206" s="623"/>
      <c r="V206" s="623"/>
      <c r="W206" s="623"/>
      <c r="X206" s="623"/>
      <c r="Y206" s="623"/>
      <c r="Z206" s="623"/>
      <c r="AA206" s="623"/>
      <c r="AB206" s="623"/>
    </row>
    <row r="207">
      <c r="A207" s="623"/>
      <c r="B207" s="623"/>
      <c r="C207" s="623"/>
      <c r="D207" s="623"/>
      <c r="E207" s="623"/>
      <c r="F207" s="623"/>
      <c r="G207" s="623"/>
      <c r="H207" s="623"/>
      <c r="I207" s="623"/>
      <c r="J207" s="623"/>
      <c r="K207" s="623"/>
      <c r="L207" s="623"/>
      <c r="M207" s="623"/>
      <c r="N207" s="623"/>
      <c r="O207" s="623"/>
      <c r="P207" s="623"/>
      <c r="Q207" s="623"/>
      <c r="R207" s="623"/>
      <c r="S207" s="623"/>
      <c r="T207" s="623"/>
      <c r="U207" s="623"/>
      <c r="V207" s="623"/>
      <c r="W207" s="623"/>
      <c r="X207" s="623"/>
      <c r="Y207" s="623"/>
      <c r="Z207" s="623"/>
      <c r="AA207" s="623"/>
      <c r="AB207" s="623"/>
    </row>
    <row r="208">
      <c r="A208" s="623"/>
      <c r="B208" s="623"/>
      <c r="C208" s="623"/>
      <c r="D208" s="623"/>
      <c r="E208" s="623"/>
      <c r="F208" s="623"/>
      <c r="G208" s="623"/>
      <c r="H208" s="623"/>
      <c r="I208" s="623"/>
      <c r="J208" s="623"/>
      <c r="K208" s="623"/>
      <c r="L208" s="623"/>
      <c r="M208" s="623"/>
      <c r="N208" s="623"/>
      <c r="O208" s="623"/>
      <c r="P208" s="623"/>
      <c r="Q208" s="623"/>
      <c r="R208" s="623"/>
      <c r="S208" s="623"/>
      <c r="T208" s="623"/>
      <c r="U208" s="623"/>
      <c r="V208" s="623"/>
      <c r="W208" s="623"/>
      <c r="X208" s="623"/>
      <c r="Y208" s="623"/>
      <c r="Z208" s="623"/>
      <c r="AA208" s="623"/>
      <c r="AB208" s="623"/>
    </row>
    <row r="209">
      <c r="A209" s="623"/>
      <c r="B209" s="623"/>
      <c r="C209" s="623"/>
      <c r="D209" s="623"/>
      <c r="E209" s="623"/>
      <c r="F209" s="623"/>
      <c r="G209" s="623"/>
      <c r="H209" s="623"/>
      <c r="I209" s="623"/>
      <c r="J209" s="623"/>
      <c r="K209" s="623"/>
      <c r="L209" s="623"/>
      <c r="M209" s="623"/>
      <c r="N209" s="623"/>
      <c r="O209" s="623"/>
      <c r="P209" s="623"/>
      <c r="Q209" s="623"/>
      <c r="R209" s="623"/>
      <c r="S209" s="623"/>
      <c r="T209" s="623"/>
      <c r="U209" s="623"/>
      <c r="V209" s="623"/>
      <c r="W209" s="623"/>
      <c r="X209" s="623"/>
      <c r="Y209" s="623"/>
      <c r="Z209" s="623"/>
      <c r="AA209" s="623"/>
      <c r="AB209" s="623"/>
    </row>
    <row r="210">
      <c r="A210" s="623"/>
      <c r="B210" s="623"/>
      <c r="C210" s="623"/>
      <c r="D210" s="623"/>
      <c r="E210" s="623"/>
      <c r="F210" s="623"/>
      <c r="G210" s="623"/>
      <c r="H210" s="623"/>
      <c r="I210" s="623"/>
      <c r="J210" s="623"/>
      <c r="K210" s="623"/>
      <c r="L210" s="623"/>
      <c r="M210" s="623"/>
      <c r="N210" s="623"/>
      <c r="O210" s="623"/>
      <c r="P210" s="623"/>
      <c r="Q210" s="623"/>
      <c r="R210" s="623"/>
      <c r="S210" s="623"/>
      <c r="T210" s="623"/>
      <c r="U210" s="623"/>
      <c r="V210" s="623"/>
      <c r="W210" s="623"/>
      <c r="X210" s="623"/>
      <c r="Y210" s="623"/>
      <c r="Z210" s="623"/>
      <c r="AA210" s="623"/>
      <c r="AB210" s="623"/>
    </row>
    <row r="211">
      <c r="A211" s="623"/>
      <c r="B211" s="623"/>
      <c r="C211" s="623"/>
      <c r="D211" s="623"/>
      <c r="E211" s="623"/>
      <c r="F211" s="623"/>
      <c r="G211" s="623"/>
      <c r="H211" s="623"/>
      <c r="I211" s="623"/>
      <c r="J211" s="623"/>
      <c r="K211" s="623"/>
      <c r="L211" s="623"/>
      <c r="M211" s="623"/>
      <c r="N211" s="623"/>
      <c r="O211" s="623"/>
      <c r="P211" s="623"/>
      <c r="Q211" s="623"/>
      <c r="R211" s="623"/>
      <c r="S211" s="623"/>
      <c r="T211" s="623"/>
      <c r="U211" s="623"/>
      <c r="V211" s="623"/>
      <c r="W211" s="623"/>
      <c r="X211" s="623"/>
      <c r="Y211" s="623"/>
      <c r="Z211" s="623"/>
      <c r="AA211" s="623"/>
      <c r="AB211" s="623"/>
    </row>
    <row r="212">
      <c r="A212" s="623"/>
      <c r="B212" s="623"/>
      <c r="C212" s="623"/>
      <c r="D212" s="623"/>
      <c r="E212" s="623"/>
      <c r="F212" s="623"/>
      <c r="G212" s="623"/>
      <c r="H212" s="623"/>
      <c r="I212" s="623"/>
      <c r="J212" s="623"/>
      <c r="K212" s="623"/>
      <c r="L212" s="623"/>
      <c r="M212" s="623"/>
      <c r="N212" s="623"/>
      <c r="O212" s="623"/>
      <c r="P212" s="623"/>
      <c r="Q212" s="623"/>
      <c r="R212" s="623"/>
      <c r="S212" s="623"/>
      <c r="T212" s="623"/>
      <c r="U212" s="623"/>
      <c r="V212" s="623"/>
      <c r="W212" s="623"/>
      <c r="X212" s="623"/>
      <c r="Y212" s="623"/>
      <c r="Z212" s="623"/>
      <c r="AA212" s="623"/>
      <c r="AB212" s="623"/>
    </row>
    <row r="213">
      <c r="A213" s="623"/>
      <c r="B213" s="623"/>
      <c r="C213" s="623"/>
      <c r="D213" s="623"/>
      <c r="E213" s="623"/>
      <c r="F213" s="623"/>
      <c r="G213" s="623"/>
      <c r="H213" s="623"/>
      <c r="I213" s="623"/>
      <c r="J213" s="623"/>
      <c r="K213" s="623"/>
      <c r="L213" s="623"/>
      <c r="M213" s="623"/>
      <c r="N213" s="623"/>
      <c r="O213" s="623"/>
      <c r="P213" s="623"/>
      <c r="Q213" s="623"/>
      <c r="R213" s="623"/>
      <c r="S213" s="623"/>
      <c r="T213" s="623"/>
      <c r="U213" s="623"/>
      <c r="V213" s="623"/>
      <c r="W213" s="623"/>
      <c r="X213" s="623"/>
      <c r="Y213" s="623"/>
      <c r="Z213" s="623"/>
      <c r="AA213" s="623"/>
      <c r="AB213" s="623"/>
    </row>
    <row r="214">
      <c r="A214" s="623"/>
      <c r="B214" s="623"/>
      <c r="C214" s="623"/>
      <c r="D214" s="623"/>
      <c r="E214" s="623"/>
      <c r="F214" s="623"/>
      <c r="G214" s="623"/>
      <c r="H214" s="623"/>
      <c r="I214" s="623"/>
      <c r="J214" s="623"/>
      <c r="K214" s="623"/>
      <c r="L214" s="623"/>
      <c r="M214" s="623"/>
      <c r="N214" s="623"/>
      <c r="O214" s="623"/>
      <c r="P214" s="623"/>
      <c r="Q214" s="623"/>
      <c r="R214" s="623"/>
      <c r="S214" s="623"/>
      <c r="T214" s="623"/>
      <c r="U214" s="623"/>
      <c r="V214" s="623"/>
      <c r="W214" s="623"/>
      <c r="X214" s="623"/>
      <c r="Y214" s="623"/>
      <c r="Z214" s="623"/>
      <c r="AA214" s="623"/>
      <c r="AB214" s="623"/>
    </row>
    <row r="215">
      <c r="A215" s="623"/>
      <c r="B215" s="623"/>
      <c r="C215" s="623"/>
      <c r="D215" s="623"/>
      <c r="E215" s="623"/>
      <c r="F215" s="623"/>
      <c r="G215" s="623"/>
      <c r="H215" s="623"/>
      <c r="I215" s="623"/>
      <c r="J215" s="623"/>
      <c r="K215" s="623"/>
      <c r="L215" s="623"/>
      <c r="M215" s="623"/>
      <c r="N215" s="623"/>
      <c r="O215" s="623"/>
      <c r="P215" s="623"/>
      <c r="Q215" s="623"/>
      <c r="R215" s="623"/>
      <c r="S215" s="623"/>
      <c r="T215" s="623"/>
      <c r="U215" s="623"/>
      <c r="V215" s="623"/>
      <c r="W215" s="623"/>
      <c r="X215" s="623"/>
      <c r="Y215" s="623"/>
      <c r="Z215" s="623"/>
      <c r="AA215" s="623"/>
      <c r="AB215" s="623"/>
    </row>
    <row r="216">
      <c r="A216" s="623"/>
      <c r="B216" s="623"/>
      <c r="C216" s="623"/>
      <c r="D216" s="623"/>
      <c r="E216" s="623"/>
      <c r="F216" s="623"/>
      <c r="G216" s="623"/>
      <c r="H216" s="623"/>
      <c r="I216" s="623"/>
      <c r="J216" s="623"/>
      <c r="K216" s="623"/>
      <c r="L216" s="623"/>
      <c r="M216" s="623"/>
      <c r="N216" s="623"/>
      <c r="O216" s="623"/>
      <c r="P216" s="623"/>
      <c r="Q216" s="623"/>
      <c r="R216" s="623"/>
      <c r="S216" s="623"/>
      <c r="T216" s="623"/>
      <c r="U216" s="623"/>
      <c r="V216" s="623"/>
      <c r="W216" s="623"/>
      <c r="X216" s="623"/>
      <c r="Y216" s="623"/>
      <c r="Z216" s="623"/>
      <c r="AA216" s="623"/>
      <c r="AB216" s="623"/>
    </row>
    <row r="217">
      <c r="A217" s="623"/>
      <c r="B217" s="623"/>
      <c r="C217" s="623"/>
      <c r="D217" s="623"/>
      <c r="E217" s="623"/>
      <c r="F217" s="623"/>
      <c r="G217" s="623"/>
      <c r="H217" s="623"/>
      <c r="I217" s="623"/>
      <c r="J217" s="623"/>
      <c r="K217" s="623"/>
      <c r="L217" s="623"/>
      <c r="M217" s="623"/>
      <c r="N217" s="623"/>
      <c r="O217" s="623"/>
      <c r="P217" s="623"/>
      <c r="Q217" s="623"/>
      <c r="R217" s="623"/>
      <c r="S217" s="623"/>
      <c r="T217" s="623"/>
      <c r="U217" s="623"/>
      <c r="V217" s="623"/>
      <c r="W217" s="623"/>
      <c r="X217" s="623"/>
      <c r="Y217" s="623"/>
      <c r="Z217" s="623"/>
      <c r="AA217" s="623"/>
      <c r="AB217" s="623"/>
    </row>
    <row r="218">
      <c r="A218" s="623"/>
      <c r="B218" s="623"/>
      <c r="C218" s="623"/>
      <c r="D218" s="623"/>
      <c r="E218" s="623"/>
      <c r="F218" s="623"/>
      <c r="G218" s="623"/>
      <c r="H218" s="623"/>
      <c r="I218" s="623"/>
      <c r="J218" s="623"/>
      <c r="K218" s="623"/>
      <c r="L218" s="623"/>
      <c r="M218" s="623"/>
      <c r="N218" s="623"/>
      <c r="O218" s="623"/>
      <c r="P218" s="623"/>
      <c r="Q218" s="623"/>
      <c r="R218" s="623"/>
      <c r="S218" s="623"/>
      <c r="T218" s="623"/>
      <c r="U218" s="623"/>
      <c r="V218" s="623"/>
      <c r="W218" s="623"/>
      <c r="X218" s="623"/>
      <c r="Y218" s="623"/>
      <c r="Z218" s="623"/>
      <c r="AA218" s="623"/>
      <c r="AB218" s="623"/>
    </row>
    <row r="219">
      <c r="A219" s="623"/>
      <c r="B219" s="623"/>
      <c r="C219" s="623"/>
      <c r="D219" s="623"/>
      <c r="E219" s="623"/>
      <c r="F219" s="623"/>
      <c r="G219" s="623"/>
      <c r="H219" s="623"/>
      <c r="I219" s="623"/>
      <c r="J219" s="623"/>
      <c r="K219" s="623"/>
      <c r="L219" s="623"/>
      <c r="M219" s="623"/>
      <c r="N219" s="623"/>
      <c r="O219" s="623"/>
      <c r="P219" s="623"/>
      <c r="Q219" s="623"/>
      <c r="R219" s="623"/>
      <c r="S219" s="623"/>
      <c r="T219" s="623"/>
      <c r="U219" s="623"/>
      <c r="V219" s="623"/>
      <c r="W219" s="623"/>
      <c r="X219" s="623"/>
      <c r="Y219" s="623"/>
      <c r="Z219" s="623"/>
      <c r="AA219" s="623"/>
      <c r="AB219" s="623"/>
    </row>
    <row r="220">
      <c r="A220" s="623"/>
      <c r="B220" s="623"/>
      <c r="C220" s="623"/>
      <c r="D220" s="623"/>
      <c r="E220" s="623"/>
      <c r="F220" s="623"/>
      <c r="G220" s="623"/>
      <c r="H220" s="623"/>
      <c r="I220" s="623"/>
      <c r="J220" s="623"/>
      <c r="K220" s="623"/>
      <c r="L220" s="623"/>
      <c r="M220" s="623"/>
      <c r="N220" s="623"/>
      <c r="O220" s="623"/>
      <c r="P220" s="623"/>
      <c r="Q220" s="623"/>
      <c r="R220" s="623"/>
      <c r="S220" s="623"/>
      <c r="T220" s="623"/>
      <c r="U220" s="623"/>
      <c r="V220" s="623"/>
      <c r="W220" s="623"/>
      <c r="X220" s="623"/>
      <c r="Y220" s="623"/>
      <c r="Z220" s="623"/>
      <c r="AA220" s="623"/>
      <c r="AB220" s="623"/>
    </row>
    <row r="221">
      <c r="A221" s="623"/>
      <c r="B221" s="623"/>
      <c r="C221" s="623"/>
      <c r="D221" s="623"/>
      <c r="E221" s="623"/>
      <c r="F221" s="623"/>
      <c r="G221" s="623"/>
      <c r="H221" s="623"/>
      <c r="I221" s="623"/>
      <c r="J221" s="623"/>
      <c r="K221" s="623"/>
      <c r="L221" s="623"/>
      <c r="M221" s="623"/>
      <c r="N221" s="623"/>
      <c r="O221" s="623"/>
      <c r="P221" s="623"/>
      <c r="Q221" s="623"/>
      <c r="R221" s="623"/>
      <c r="S221" s="623"/>
      <c r="T221" s="623"/>
      <c r="U221" s="623"/>
      <c r="V221" s="623"/>
      <c r="W221" s="623"/>
      <c r="X221" s="623"/>
      <c r="Y221" s="623"/>
      <c r="Z221" s="623"/>
      <c r="AA221" s="623"/>
      <c r="AB221" s="623"/>
    </row>
    <row r="222">
      <c r="A222" s="623"/>
      <c r="B222" s="623"/>
      <c r="C222" s="623"/>
      <c r="D222" s="623"/>
      <c r="E222" s="623"/>
      <c r="F222" s="623"/>
      <c r="G222" s="623"/>
      <c r="H222" s="623"/>
      <c r="I222" s="623"/>
      <c r="J222" s="623"/>
      <c r="K222" s="623"/>
      <c r="L222" s="623"/>
      <c r="M222" s="623"/>
      <c r="N222" s="623"/>
      <c r="O222" s="623"/>
      <c r="P222" s="623"/>
      <c r="Q222" s="623"/>
      <c r="R222" s="623"/>
      <c r="S222" s="623"/>
      <c r="T222" s="623"/>
      <c r="U222" s="623"/>
      <c r="V222" s="623"/>
      <c r="W222" s="623"/>
      <c r="X222" s="623"/>
      <c r="Y222" s="623"/>
      <c r="Z222" s="623"/>
      <c r="AA222" s="623"/>
      <c r="AB222" s="623"/>
    </row>
    <row r="223">
      <c r="A223" s="623"/>
      <c r="B223" s="623"/>
      <c r="C223" s="623"/>
      <c r="D223" s="623"/>
      <c r="E223" s="623"/>
      <c r="F223" s="623"/>
      <c r="G223" s="623"/>
      <c r="H223" s="623"/>
      <c r="I223" s="623"/>
      <c r="J223" s="623"/>
      <c r="K223" s="623"/>
      <c r="L223" s="623"/>
      <c r="M223" s="623"/>
      <c r="N223" s="623"/>
      <c r="O223" s="623"/>
      <c r="P223" s="623"/>
      <c r="Q223" s="623"/>
      <c r="R223" s="623"/>
      <c r="S223" s="623"/>
      <c r="T223" s="623"/>
      <c r="U223" s="623"/>
      <c r="V223" s="623"/>
      <c r="W223" s="623"/>
      <c r="X223" s="623"/>
      <c r="Y223" s="623"/>
      <c r="Z223" s="623"/>
      <c r="AA223" s="623"/>
      <c r="AB223" s="623"/>
    </row>
    <row r="224">
      <c r="A224" s="623"/>
      <c r="B224" s="623"/>
      <c r="C224" s="623"/>
      <c r="D224" s="623"/>
      <c r="E224" s="623"/>
      <c r="F224" s="623"/>
      <c r="G224" s="623"/>
      <c r="H224" s="623"/>
      <c r="I224" s="623"/>
      <c r="J224" s="623"/>
      <c r="K224" s="623"/>
      <c r="L224" s="623"/>
      <c r="M224" s="623"/>
      <c r="N224" s="623"/>
      <c r="O224" s="623"/>
      <c r="P224" s="623"/>
      <c r="Q224" s="623"/>
      <c r="R224" s="623"/>
      <c r="S224" s="623"/>
      <c r="T224" s="623"/>
      <c r="U224" s="623"/>
      <c r="V224" s="623"/>
      <c r="W224" s="623"/>
      <c r="X224" s="623"/>
      <c r="Y224" s="623"/>
      <c r="Z224" s="623"/>
      <c r="AA224" s="623"/>
      <c r="AB224" s="623"/>
    </row>
    <row r="225">
      <c r="A225" s="623"/>
      <c r="B225" s="623"/>
      <c r="C225" s="623"/>
      <c r="D225" s="623"/>
      <c r="E225" s="623"/>
      <c r="F225" s="623"/>
      <c r="G225" s="623"/>
      <c r="H225" s="623"/>
      <c r="I225" s="623"/>
      <c r="J225" s="623"/>
      <c r="K225" s="623"/>
      <c r="L225" s="623"/>
      <c r="M225" s="623"/>
      <c r="N225" s="623"/>
      <c r="O225" s="623"/>
      <c r="P225" s="623"/>
      <c r="Q225" s="623"/>
      <c r="R225" s="623"/>
      <c r="S225" s="623"/>
      <c r="T225" s="623"/>
      <c r="U225" s="623"/>
      <c r="V225" s="623"/>
      <c r="W225" s="623"/>
      <c r="X225" s="623"/>
      <c r="Y225" s="623"/>
      <c r="Z225" s="623"/>
      <c r="AA225" s="623"/>
      <c r="AB225" s="623"/>
    </row>
    <row r="226">
      <c r="A226" s="623"/>
      <c r="B226" s="623"/>
      <c r="C226" s="623"/>
      <c r="D226" s="623"/>
      <c r="E226" s="623"/>
      <c r="F226" s="623"/>
      <c r="G226" s="623"/>
      <c r="H226" s="623"/>
      <c r="I226" s="623"/>
      <c r="J226" s="623"/>
      <c r="K226" s="623"/>
      <c r="L226" s="623"/>
      <c r="M226" s="623"/>
      <c r="N226" s="623"/>
      <c r="O226" s="623"/>
      <c r="P226" s="623"/>
      <c r="Q226" s="623"/>
      <c r="R226" s="623"/>
      <c r="S226" s="623"/>
      <c r="T226" s="623"/>
      <c r="U226" s="623"/>
      <c r="V226" s="623"/>
      <c r="W226" s="623"/>
      <c r="X226" s="623"/>
      <c r="Y226" s="623"/>
      <c r="Z226" s="623"/>
      <c r="AA226" s="623"/>
      <c r="AB226" s="623"/>
    </row>
    <row r="227">
      <c r="A227" s="623"/>
      <c r="B227" s="623"/>
      <c r="C227" s="623"/>
      <c r="D227" s="623"/>
      <c r="E227" s="623"/>
      <c r="F227" s="623"/>
      <c r="G227" s="623"/>
      <c r="H227" s="623"/>
      <c r="I227" s="623"/>
      <c r="J227" s="623"/>
      <c r="K227" s="623"/>
      <c r="L227" s="623"/>
      <c r="M227" s="623"/>
      <c r="N227" s="623"/>
      <c r="O227" s="623"/>
      <c r="P227" s="623"/>
      <c r="Q227" s="623"/>
      <c r="R227" s="623"/>
      <c r="S227" s="623"/>
      <c r="T227" s="623"/>
      <c r="U227" s="623"/>
      <c r="V227" s="623"/>
      <c r="W227" s="623"/>
      <c r="X227" s="623"/>
      <c r="Y227" s="623"/>
      <c r="Z227" s="623"/>
      <c r="AA227" s="623"/>
      <c r="AB227" s="623"/>
    </row>
    <row r="228">
      <c r="A228" s="623"/>
      <c r="B228" s="623"/>
      <c r="C228" s="623"/>
      <c r="D228" s="623"/>
      <c r="E228" s="623"/>
      <c r="F228" s="623"/>
      <c r="G228" s="623"/>
      <c r="H228" s="623"/>
      <c r="I228" s="623"/>
      <c r="J228" s="623"/>
      <c r="K228" s="623"/>
      <c r="L228" s="623"/>
      <c r="M228" s="623"/>
      <c r="N228" s="623"/>
      <c r="O228" s="623"/>
      <c r="P228" s="623"/>
      <c r="Q228" s="623"/>
      <c r="R228" s="623"/>
      <c r="S228" s="623"/>
      <c r="T228" s="623"/>
      <c r="U228" s="623"/>
      <c r="V228" s="623"/>
      <c r="W228" s="623"/>
      <c r="X228" s="623"/>
      <c r="Y228" s="623"/>
      <c r="Z228" s="623"/>
      <c r="AA228" s="623"/>
      <c r="AB228" s="623"/>
    </row>
    <row r="229">
      <c r="A229" s="623"/>
      <c r="B229" s="623"/>
      <c r="C229" s="623"/>
      <c r="D229" s="623"/>
      <c r="E229" s="623"/>
      <c r="F229" s="623"/>
      <c r="G229" s="623"/>
      <c r="H229" s="623"/>
      <c r="I229" s="623"/>
      <c r="J229" s="623"/>
      <c r="K229" s="623"/>
      <c r="L229" s="623"/>
      <c r="M229" s="623"/>
      <c r="N229" s="623"/>
      <c r="O229" s="623"/>
      <c r="P229" s="623"/>
      <c r="Q229" s="623"/>
      <c r="R229" s="623"/>
      <c r="S229" s="623"/>
      <c r="T229" s="623"/>
      <c r="U229" s="623"/>
      <c r="V229" s="623"/>
      <c r="W229" s="623"/>
      <c r="X229" s="623"/>
      <c r="Y229" s="623"/>
      <c r="Z229" s="623"/>
      <c r="AA229" s="623"/>
      <c r="AB229" s="623"/>
    </row>
    <row r="230">
      <c r="A230" s="623"/>
      <c r="B230" s="623"/>
      <c r="C230" s="623"/>
      <c r="D230" s="623"/>
      <c r="E230" s="623"/>
      <c r="F230" s="623"/>
      <c r="G230" s="623"/>
      <c r="H230" s="623"/>
      <c r="I230" s="623"/>
      <c r="J230" s="623"/>
      <c r="K230" s="623"/>
      <c r="L230" s="623"/>
      <c r="M230" s="623"/>
      <c r="N230" s="623"/>
      <c r="O230" s="623"/>
      <c r="P230" s="623"/>
      <c r="Q230" s="623"/>
      <c r="R230" s="623"/>
      <c r="S230" s="623"/>
      <c r="T230" s="623"/>
      <c r="U230" s="623"/>
      <c r="V230" s="623"/>
      <c r="W230" s="623"/>
      <c r="X230" s="623"/>
      <c r="Y230" s="623"/>
      <c r="Z230" s="623"/>
      <c r="AA230" s="623"/>
      <c r="AB230" s="623"/>
    </row>
    <row r="231">
      <c r="A231" s="623"/>
      <c r="B231" s="623"/>
      <c r="C231" s="623"/>
      <c r="D231" s="623"/>
      <c r="E231" s="623"/>
      <c r="F231" s="623"/>
      <c r="G231" s="623"/>
      <c r="H231" s="623"/>
      <c r="I231" s="623"/>
      <c r="J231" s="623"/>
      <c r="K231" s="623"/>
      <c r="L231" s="623"/>
      <c r="M231" s="623"/>
      <c r="N231" s="623"/>
      <c r="O231" s="623"/>
      <c r="P231" s="623"/>
      <c r="Q231" s="623"/>
      <c r="R231" s="623"/>
      <c r="S231" s="623"/>
      <c r="T231" s="623"/>
      <c r="U231" s="623"/>
      <c r="V231" s="623"/>
      <c r="W231" s="623"/>
      <c r="X231" s="623"/>
      <c r="Y231" s="623"/>
      <c r="Z231" s="623"/>
      <c r="AA231" s="623"/>
      <c r="AB231" s="623"/>
    </row>
    <row r="232">
      <c r="A232" s="623"/>
      <c r="B232" s="623"/>
      <c r="C232" s="623"/>
      <c r="D232" s="623"/>
      <c r="E232" s="623"/>
      <c r="F232" s="623"/>
      <c r="G232" s="623"/>
      <c r="H232" s="623"/>
      <c r="I232" s="623"/>
      <c r="J232" s="623"/>
      <c r="K232" s="623"/>
      <c r="L232" s="623"/>
      <c r="M232" s="623"/>
      <c r="N232" s="623"/>
      <c r="O232" s="623"/>
      <c r="P232" s="623"/>
      <c r="Q232" s="623"/>
      <c r="R232" s="623"/>
      <c r="S232" s="623"/>
      <c r="T232" s="623"/>
      <c r="U232" s="623"/>
      <c r="V232" s="623"/>
      <c r="W232" s="623"/>
      <c r="X232" s="623"/>
      <c r="Y232" s="623"/>
      <c r="Z232" s="623"/>
      <c r="AA232" s="623"/>
      <c r="AB232" s="623"/>
    </row>
    <row r="233">
      <c r="A233" s="623"/>
      <c r="B233" s="623"/>
      <c r="C233" s="623"/>
      <c r="D233" s="623"/>
      <c r="E233" s="623"/>
      <c r="F233" s="623"/>
      <c r="G233" s="623"/>
      <c r="H233" s="623"/>
      <c r="I233" s="623"/>
      <c r="J233" s="623"/>
      <c r="K233" s="623"/>
      <c r="L233" s="623"/>
      <c r="M233" s="623"/>
      <c r="N233" s="623"/>
      <c r="O233" s="623"/>
      <c r="P233" s="623"/>
      <c r="Q233" s="623"/>
      <c r="R233" s="623"/>
      <c r="S233" s="623"/>
      <c r="T233" s="623"/>
      <c r="U233" s="623"/>
      <c r="V233" s="623"/>
      <c r="W233" s="623"/>
      <c r="X233" s="623"/>
      <c r="Y233" s="623"/>
      <c r="Z233" s="623"/>
      <c r="AA233" s="623"/>
      <c r="AB233" s="623"/>
    </row>
    <row r="234">
      <c r="A234" s="623"/>
      <c r="B234" s="623"/>
      <c r="C234" s="623"/>
      <c r="D234" s="623"/>
      <c r="E234" s="623"/>
      <c r="F234" s="623"/>
      <c r="G234" s="623"/>
      <c r="H234" s="623"/>
      <c r="I234" s="623"/>
      <c r="J234" s="623"/>
      <c r="K234" s="623"/>
      <c r="L234" s="623"/>
      <c r="M234" s="623"/>
      <c r="N234" s="623"/>
      <c r="O234" s="623"/>
      <c r="P234" s="623"/>
      <c r="Q234" s="623"/>
      <c r="R234" s="623"/>
      <c r="S234" s="623"/>
      <c r="T234" s="623"/>
      <c r="U234" s="623"/>
      <c r="V234" s="623"/>
      <c r="W234" s="623"/>
      <c r="X234" s="623"/>
      <c r="Y234" s="623"/>
      <c r="Z234" s="623"/>
      <c r="AA234" s="623"/>
      <c r="AB234" s="623"/>
    </row>
    <row r="235">
      <c r="A235" s="623"/>
      <c r="B235" s="623"/>
      <c r="C235" s="623"/>
      <c r="D235" s="623"/>
      <c r="E235" s="623"/>
      <c r="F235" s="623"/>
      <c r="G235" s="623"/>
      <c r="H235" s="623"/>
      <c r="I235" s="623"/>
      <c r="J235" s="623"/>
      <c r="K235" s="623"/>
      <c r="L235" s="623"/>
      <c r="M235" s="623"/>
      <c r="N235" s="623"/>
      <c r="O235" s="623"/>
      <c r="P235" s="623"/>
      <c r="Q235" s="623"/>
      <c r="R235" s="623"/>
      <c r="S235" s="623"/>
      <c r="T235" s="623"/>
      <c r="U235" s="623"/>
      <c r="V235" s="623"/>
      <c r="W235" s="623"/>
      <c r="X235" s="623"/>
      <c r="Y235" s="623"/>
      <c r="Z235" s="623"/>
      <c r="AA235" s="623"/>
      <c r="AB235" s="623"/>
    </row>
    <row r="236">
      <c r="A236" s="623"/>
      <c r="B236" s="623"/>
      <c r="C236" s="623"/>
      <c r="D236" s="623"/>
      <c r="E236" s="623"/>
      <c r="F236" s="623"/>
      <c r="G236" s="623"/>
      <c r="H236" s="623"/>
      <c r="I236" s="623"/>
      <c r="J236" s="623"/>
      <c r="K236" s="623"/>
      <c r="L236" s="623"/>
      <c r="M236" s="623"/>
      <c r="N236" s="623"/>
      <c r="O236" s="623"/>
      <c r="P236" s="623"/>
      <c r="Q236" s="623"/>
      <c r="R236" s="623"/>
      <c r="S236" s="623"/>
      <c r="T236" s="623"/>
      <c r="U236" s="623"/>
      <c r="V236" s="623"/>
      <c r="W236" s="623"/>
      <c r="X236" s="623"/>
      <c r="Y236" s="623"/>
      <c r="Z236" s="623"/>
      <c r="AA236" s="623"/>
      <c r="AB236" s="623"/>
    </row>
    <row r="237">
      <c r="A237" s="623"/>
      <c r="B237" s="623"/>
      <c r="C237" s="623"/>
      <c r="D237" s="623"/>
      <c r="E237" s="623"/>
      <c r="F237" s="623"/>
      <c r="G237" s="623"/>
      <c r="H237" s="623"/>
      <c r="I237" s="623"/>
      <c r="J237" s="623"/>
      <c r="K237" s="623"/>
      <c r="L237" s="623"/>
      <c r="M237" s="623"/>
      <c r="N237" s="623"/>
      <c r="O237" s="623"/>
      <c r="P237" s="623"/>
      <c r="Q237" s="623"/>
      <c r="R237" s="623"/>
      <c r="S237" s="623"/>
      <c r="T237" s="623"/>
      <c r="U237" s="623"/>
      <c r="V237" s="623"/>
      <c r="W237" s="623"/>
      <c r="X237" s="623"/>
      <c r="Y237" s="623"/>
      <c r="Z237" s="623"/>
      <c r="AA237" s="623"/>
      <c r="AB237" s="623"/>
    </row>
    <row r="238">
      <c r="A238" s="623"/>
      <c r="B238" s="623"/>
      <c r="C238" s="623"/>
      <c r="D238" s="623"/>
      <c r="E238" s="623"/>
      <c r="F238" s="623"/>
      <c r="G238" s="623"/>
      <c r="H238" s="623"/>
      <c r="I238" s="623"/>
      <c r="J238" s="623"/>
      <c r="K238" s="623"/>
      <c r="L238" s="623"/>
      <c r="M238" s="623"/>
      <c r="N238" s="623"/>
      <c r="O238" s="623"/>
      <c r="P238" s="623"/>
      <c r="Q238" s="623"/>
      <c r="R238" s="623"/>
      <c r="S238" s="623"/>
      <c r="T238" s="623"/>
      <c r="U238" s="623"/>
      <c r="V238" s="623"/>
      <c r="W238" s="623"/>
      <c r="X238" s="623"/>
      <c r="Y238" s="623"/>
      <c r="Z238" s="623"/>
      <c r="AA238" s="623"/>
      <c r="AB238" s="623"/>
    </row>
    <row r="239">
      <c r="A239" s="623"/>
      <c r="B239" s="623"/>
      <c r="C239" s="623"/>
      <c r="D239" s="623"/>
      <c r="E239" s="623"/>
      <c r="F239" s="623"/>
      <c r="G239" s="623"/>
      <c r="H239" s="623"/>
      <c r="I239" s="623"/>
      <c r="J239" s="623"/>
      <c r="K239" s="623"/>
      <c r="L239" s="623"/>
      <c r="M239" s="623"/>
      <c r="N239" s="623"/>
      <c r="O239" s="623"/>
      <c r="P239" s="623"/>
      <c r="Q239" s="623"/>
      <c r="R239" s="623"/>
      <c r="S239" s="623"/>
      <c r="T239" s="623"/>
      <c r="U239" s="623"/>
      <c r="V239" s="623"/>
      <c r="W239" s="623"/>
      <c r="X239" s="623"/>
      <c r="Y239" s="623"/>
      <c r="Z239" s="623"/>
      <c r="AA239" s="623"/>
      <c r="AB239" s="623"/>
    </row>
    <row r="240">
      <c r="A240" s="623"/>
      <c r="B240" s="623"/>
      <c r="C240" s="623"/>
      <c r="D240" s="623"/>
      <c r="E240" s="623"/>
      <c r="F240" s="623"/>
      <c r="G240" s="623"/>
      <c r="H240" s="623"/>
      <c r="I240" s="623"/>
      <c r="J240" s="623"/>
      <c r="K240" s="623"/>
      <c r="L240" s="623"/>
      <c r="M240" s="623"/>
      <c r="N240" s="623"/>
      <c r="O240" s="623"/>
      <c r="P240" s="623"/>
      <c r="Q240" s="623"/>
      <c r="R240" s="623"/>
      <c r="S240" s="623"/>
      <c r="T240" s="623"/>
      <c r="U240" s="623"/>
      <c r="V240" s="623"/>
      <c r="W240" s="623"/>
      <c r="X240" s="623"/>
      <c r="Y240" s="623"/>
      <c r="Z240" s="623"/>
      <c r="AA240" s="623"/>
      <c r="AB240" s="623"/>
    </row>
    <row r="241">
      <c r="A241" s="623"/>
      <c r="B241" s="623"/>
      <c r="C241" s="623"/>
      <c r="D241" s="623"/>
      <c r="E241" s="623"/>
      <c r="F241" s="623"/>
      <c r="G241" s="623"/>
      <c r="H241" s="623"/>
      <c r="I241" s="623"/>
      <c r="J241" s="623"/>
      <c r="K241" s="623"/>
      <c r="L241" s="623"/>
      <c r="M241" s="623"/>
      <c r="N241" s="623"/>
      <c r="O241" s="623"/>
      <c r="P241" s="623"/>
      <c r="Q241" s="623"/>
      <c r="R241" s="623"/>
      <c r="S241" s="623"/>
      <c r="T241" s="623"/>
      <c r="U241" s="623"/>
      <c r="V241" s="623"/>
      <c r="W241" s="623"/>
      <c r="X241" s="623"/>
      <c r="Y241" s="623"/>
      <c r="Z241" s="623"/>
      <c r="AA241" s="623"/>
      <c r="AB241" s="623"/>
    </row>
    <row r="242">
      <c r="A242" s="623"/>
      <c r="B242" s="623"/>
      <c r="C242" s="623"/>
      <c r="D242" s="623"/>
      <c r="E242" s="623"/>
      <c r="F242" s="623"/>
      <c r="G242" s="623"/>
      <c r="H242" s="623"/>
      <c r="I242" s="623"/>
      <c r="J242" s="623"/>
      <c r="K242" s="623"/>
      <c r="L242" s="623"/>
      <c r="M242" s="623"/>
      <c r="N242" s="623"/>
      <c r="O242" s="623"/>
      <c r="P242" s="623"/>
      <c r="Q242" s="623"/>
      <c r="R242" s="623"/>
      <c r="S242" s="623"/>
      <c r="T242" s="623"/>
      <c r="U242" s="623"/>
      <c r="V242" s="623"/>
      <c r="W242" s="623"/>
      <c r="X242" s="623"/>
      <c r="Y242" s="623"/>
      <c r="Z242" s="623"/>
      <c r="AA242" s="623"/>
      <c r="AB242" s="623"/>
    </row>
    <row r="243">
      <c r="A243" s="623"/>
      <c r="B243" s="623"/>
      <c r="C243" s="623"/>
      <c r="D243" s="623"/>
      <c r="E243" s="623"/>
      <c r="F243" s="623"/>
      <c r="G243" s="623"/>
      <c r="H243" s="623"/>
      <c r="I243" s="623"/>
      <c r="J243" s="623"/>
      <c r="K243" s="623"/>
      <c r="L243" s="623"/>
      <c r="M243" s="623"/>
      <c r="N243" s="623"/>
      <c r="O243" s="623"/>
      <c r="P243" s="623"/>
      <c r="Q243" s="623"/>
      <c r="R243" s="623"/>
      <c r="S243" s="623"/>
      <c r="T243" s="623"/>
      <c r="U243" s="623"/>
      <c r="V243" s="623"/>
      <c r="W243" s="623"/>
      <c r="X243" s="623"/>
      <c r="Y243" s="623"/>
      <c r="Z243" s="623"/>
      <c r="AA243" s="623"/>
      <c r="AB243" s="623"/>
    </row>
    <row r="244">
      <c r="A244" s="623"/>
      <c r="B244" s="623"/>
      <c r="C244" s="623"/>
      <c r="D244" s="623"/>
      <c r="E244" s="623"/>
      <c r="F244" s="623"/>
      <c r="G244" s="623"/>
      <c r="H244" s="623"/>
      <c r="I244" s="623"/>
      <c r="J244" s="623"/>
      <c r="K244" s="623"/>
      <c r="L244" s="623"/>
      <c r="M244" s="623"/>
      <c r="N244" s="623"/>
      <c r="O244" s="623"/>
      <c r="P244" s="623"/>
      <c r="Q244" s="623"/>
      <c r="R244" s="623"/>
      <c r="S244" s="623"/>
      <c r="T244" s="623"/>
      <c r="U244" s="623"/>
      <c r="V244" s="623"/>
      <c r="W244" s="623"/>
      <c r="X244" s="623"/>
      <c r="Y244" s="623"/>
      <c r="Z244" s="623"/>
      <c r="AA244" s="623"/>
      <c r="AB244" s="623"/>
    </row>
    <row r="245">
      <c r="A245" s="623"/>
      <c r="B245" s="623"/>
      <c r="C245" s="623"/>
      <c r="D245" s="623"/>
      <c r="E245" s="623"/>
      <c r="F245" s="623"/>
      <c r="G245" s="623"/>
      <c r="H245" s="623"/>
      <c r="I245" s="623"/>
      <c r="J245" s="623"/>
      <c r="K245" s="623"/>
      <c r="L245" s="623"/>
      <c r="M245" s="623"/>
      <c r="N245" s="623"/>
      <c r="O245" s="623"/>
      <c r="P245" s="623"/>
      <c r="Q245" s="623"/>
      <c r="R245" s="623"/>
      <c r="S245" s="623"/>
      <c r="T245" s="623"/>
      <c r="U245" s="623"/>
      <c r="V245" s="623"/>
      <c r="W245" s="623"/>
      <c r="X245" s="623"/>
      <c r="Y245" s="623"/>
      <c r="Z245" s="623"/>
      <c r="AA245" s="623"/>
      <c r="AB245" s="623"/>
    </row>
    <row r="246">
      <c r="A246" s="623"/>
      <c r="B246" s="623"/>
      <c r="C246" s="623"/>
      <c r="D246" s="623"/>
      <c r="E246" s="623"/>
      <c r="F246" s="623"/>
      <c r="G246" s="623"/>
      <c r="H246" s="623"/>
      <c r="I246" s="623"/>
      <c r="J246" s="623"/>
      <c r="K246" s="623"/>
      <c r="L246" s="623"/>
      <c r="M246" s="623"/>
      <c r="N246" s="623"/>
      <c r="O246" s="623"/>
      <c r="P246" s="623"/>
      <c r="Q246" s="623"/>
      <c r="R246" s="623"/>
      <c r="S246" s="623"/>
      <c r="T246" s="623"/>
      <c r="U246" s="623"/>
      <c r="V246" s="623"/>
      <c r="W246" s="623"/>
      <c r="X246" s="623"/>
      <c r="Y246" s="623"/>
      <c r="Z246" s="623"/>
      <c r="AA246" s="623"/>
      <c r="AB246" s="623"/>
    </row>
    <row r="247">
      <c r="A247" s="623"/>
      <c r="B247" s="623"/>
      <c r="C247" s="623"/>
      <c r="D247" s="623"/>
      <c r="E247" s="623"/>
      <c r="F247" s="623"/>
      <c r="G247" s="623"/>
      <c r="H247" s="623"/>
      <c r="I247" s="623"/>
      <c r="J247" s="623"/>
      <c r="K247" s="623"/>
      <c r="L247" s="623"/>
      <c r="M247" s="623"/>
      <c r="N247" s="623"/>
      <c r="O247" s="623"/>
      <c r="P247" s="623"/>
      <c r="Q247" s="623"/>
      <c r="R247" s="623"/>
      <c r="S247" s="623"/>
      <c r="T247" s="623"/>
      <c r="U247" s="623"/>
      <c r="V247" s="623"/>
      <c r="W247" s="623"/>
      <c r="X247" s="623"/>
      <c r="Y247" s="623"/>
      <c r="Z247" s="623"/>
      <c r="AA247" s="623"/>
      <c r="AB247" s="623"/>
    </row>
    <row r="248">
      <c r="A248" s="623"/>
      <c r="B248" s="623"/>
      <c r="C248" s="623"/>
      <c r="D248" s="623"/>
      <c r="E248" s="623"/>
      <c r="F248" s="623"/>
      <c r="G248" s="623"/>
      <c r="H248" s="623"/>
      <c r="I248" s="623"/>
      <c r="J248" s="623"/>
      <c r="K248" s="623"/>
      <c r="L248" s="623"/>
      <c r="M248" s="623"/>
      <c r="N248" s="623"/>
      <c r="O248" s="623"/>
      <c r="P248" s="623"/>
      <c r="Q248" s="623"/>
      <c r="R248" s="623"/>
      <c r="S248" s="623"/>
      <c r="T248" s="623"/>
      <c r="U248" s="623"/>
      <c r="V248" s="623"/>
      <c r="W248" s="623"/>
      <c r="X248" s="623"/>
      <c r="Y248" s="623"/>
      <c r="Z248" s="623"/>
      <c r="AA248" s="623"/>
      <c r="AB248" s="623"/>
    </row>
    <row r="249">
      <c r="A249" s="623"/>
      <c r="B249" s="623"/>
      <c r="C249" s="623"/>
      <c r="D249" s="623"/>
      <c r="E249" s="623"/>
      <c r="F249" s="623"/>
      <c r="G249" s="623"/>
      <c r="H249" s="623"/>
      <c r="I249" s="623"/>
      <c r="J249" s="623"/>
      <c r="K249" s="623"/>
      <c r="L249" s="623"/>
      <c r="M249" s="623"/>
      <c r="N249" s="623"/>
      <c r="O249" s="623"/>
      <c r="P249" s="623"/>
      <c r="Q249" s="623"/>
      <c r="R249" s="623"/>
      <c r="S249" s="623"/>
      <c r="T249" s="623"/>
      <c r="U249" s="623"/>
      <c r="V249" s="623"/>
      <c r="W249" s="623"/>
      <c r="X249" s="623"/>
      <c r="Y249" s="623"/>
      <c r="Z249" s="623"/>
      <c r="AA249" s="623"/>
      <c r="AB249" s="623"/>
    </row>
    <row r="250">
      <c r="A250" s="623"/>
      <c r="B250" s="623"/>
      <c r="C250" s="623"/>
      <c r="D250" s="623"/>
      <c r="E250" s="623"/>
      <c r="F250" s="623"/>
      <c r="G250" s="623"/>
      <c r="H250" s="623"/>
      <c r="I250" s="623"/>
      <c r="J250" s="623"/>
      <c r="K250" s="623"/>
      <c r="L250" s="623"/>
      <c r="M250" s="623"/>
      <c r="N250" s="623"/>
      <c r="O250" s="623"/>
      <c r="P250" s="623"/>
      <c r="Q250" s="623"/>
      <c r="R250" s="623"/>
      <c r="S250" s="623"/>
      <c r="T250" s="623"/>
      <c r="U250" s="623"/>
      <c r="V250" s="623"/>
      <c r="W250" s="623"/>
      <c r="X250" s="623"/>
      <c r="Y250" s="623"/>
      <c r="Z250" s="623"/>
      <c r="AA250" s="623"/>
      <c r="AB250" s="623"/>
    </row>
    <row r="251">
      <c r="A251" s="623"/>
      <c r="B251" s="623"/>
      <c r="C251" s="623"/>
      <c r="D251" s="623"/>
      <c r="E251" s="623"/>
      <c r="F251" s="623"/>
      <c r="G251" s="623"/>
      <c r="H251" s="623"/>
      <c r="I251" s="623"/>
      <c r="J251" s="623"/>
      <c r="K251" s="623"/>
      <c r="L251" s="623"/>
      <c r="M251" s="623"/>
      <c r="N251" s="623"/>
      <c r="O251" s="623"/>
      <c r="P251" s="623"/>
      <c r="Q251" s="623"/>
      <c r="R251" s="623"/>
      <c r="S251" s="623"/>
      <c r="T251" s="623"/>
      <c r="U251" s="623"/>
      <c r="V251" s="623"/>
      <c r="W251" s="623"/>
      <c r="X251" s="623"/>
      <c r="Y251" s="623"/>
      <c r="Z251" s="623"/>
      <c r="AA251" s="623"/>
      <c r="AB251" s="623"/>
    </row>
    <row r="252">
      <c r="A252" s="623"/>
      <c r="B252" s="623"/>
      <c r="C252" s="623"/>
      <c r="D252" s="623"/>
      <c r="E252" s="623"/>
      <c r="F252" s="623"/>
      <c r="G252" s="623"/>
      <c r="H252" s="623"/>
      <c r="I252" s="623"/>
      <c r="J252" s="623"/>
      <c r="K252" s="623"/>
      <c r="L252" s="623"/>
      <c r="M252" s="623"/>
      <c r="N252" s="623"/>
      <c r="O252" s="623"/>
      <c r="P252" s="623"/>
      <c r="Q252" s="623"/>
      <c r="R252" s="623"/>
      <c r="S252" s="623"/>
      <c r="T252" s="623"/>
      <c r="U252" s="623"/>
      <c r="V252" s="623"/>
      <c r="W252" s="623"/>
      <c r="X252" s="623"/>
      <c r="Y252" s="623"/>
      <c r="Z252" s="623"/>
      <c r="AA252" s="623"/>
      <c r="AB252" s="623"/>
    </row>
    <row r="253">
      <c r="A253" s="623"/>
      <c r="B253" s="623"/>
      <c r="C253" s="623"/>
      <c r="D253" s="623"/>
      <c r="E253" s="623"/>
      <c r="F253" s="623"/>
      <c r="G253" s="623"/>
      <c r="H253" s="623"/>
      <c r="I253" s="623"/>
      <c r="J253" s="623"/>
      <c r="K253" s="623"/>
      <c r="L253" s="623"/>
      <c r="M253" s="623"/>
      <c r="N253" s="623"/>
      <c r="O253" s="623"/>
      <c r="P253" s="623"/>
      <c r="Q253" s="623"/>
      <c r="R253" s="623"/>
      <c r="S253" s="623"/>
      <c r="T253" s="623"/>
      <c r="U253" s="623"/>
      <c r="V253" s="623"/>
      <c r="W253" s="623"/>
      <c r="X253" s="623"/>
      <c r="Y253" s="623"/>
      <c r="Z253" s="623"/>
      <c r="AA253" s="623"/>
      <c r="AB253" s="623"/>
    </row>
    <row r="254">
      <c r="A254" s="623"/>
      <c r="B254" s="623"/>
      <c r="C254" s="623"/>
      <c r="D254" s="623"/>
      <c r="E254" s="623"/>
      <c r="F254" s="623"/>
      <c r="G254" s="623"/>
      <c r="H254" s="623"/>
      <c r="I254" s="623"/>
      <c r="J254" s="623"/>
      <c r="K254" s="623"/>
      <c r="L254" s="623"/>
      <c r="M254" s="623"/>
      <c r="N254" s="623"/>
      <c r="O254" s="623"/>
      <c r="P254" s="623"/>
      <c r="Q254" s="623"/>
      <c r="R254" s="623"/>
      <c r="S254" s="623"/>
      <c r="T254" s="623"/>
      <c r="U254" s="623"/>
      <c r="V254" s="623"/>
      <c r="W254" s="623"/>
      <c r="X254" s="623"/>
      <c r="Y254" s="623"/>
      <c r="Z254" s="623"/>
      <c r="AA254" s="623"/>
      <c r="AB254" s="623"/>
    </row>
    <row r="255">
      <c r="A255" s="623"/>
      <c r="B255" s="623"/>
      <c r="C255" s="623"/>
      <c r="D255" s="623"/>
      <c r="E255" s="623"/>
      <c r="F255" s="623"/>
      <c r="G255" s="623"/>
      <c r="H255" s="623"/>
      <c r="I255" s="623"/>
      <c r="J255" s="623"/>
      <c r="K255" s="623"/>
      <c r="L255" s="623"/>
      <c r="M255" s="623"/>
      <c r="N255" s="623"/>
      <c r="O255" s="623"/>
      <c r="P255" s="623"/>
      <c r="Q255" s="623"/>
      <c r="R255" s="623"/>
      <c r="S255" s="623"/>
      <c r="T255" s="623"/>
      <c r="U255" s="623"/>
      <c r="V255" s="623"/>
      <c r="W255" s="623"/>
      <c r="X255" s="623"/>
      <c r="Y255" s="623"/>
      <c r="Z255" s="623"/>
      <c r="AA255" s="623"/>
      <c r="AB255" s="623"/>
    </row>
    <row r="256">
      <c r="A256" s="623"/>
      <c r="B256" s="623"/>
      <c r="C256" s="623"/>
      <c r="D256" s="623"/>
      <c r="E256" s="623"/>
      <c r="F256" s="623"/>
      <c r="G256" s="623"/>
      <c r="H256" s="623"/>
      <c r="I256" s="623"/>
      <c r="J256" s="623"/>
      <c r="K256" s="623"/>
      <c r="L256" s="623"/>
      <c r="M256" s="623"/>
      <c r="N256" s="623"/>
      <c r="O256" s="623"/>
      <c r="P256" s="623"/>
      <c r="Q256" s="623"/>
      <c r="R256" s="623"/>
      <c r="S256" s="623"/>
      <c r="T256" s="623"/>
      <c r="U256" s="623"/>
      <c r="V256" s="623"/>
      <c r="W256" s="623"/>
      <c r="X256" s="623"/>
      <c r="Y256" s="623"/>
      <c r="Z256" s="623"/>
      <c r="AA256" s="623"/>
      <c r="AB256" s="623"/>
    </row>
    <row r="257">
      <c r="A257" s="623"/>
      <c r="B257" s="623"/>
      <c r="C257" s="623"/>
      <c r="D257" s="623"/>
      <c r="E257" s="623"/>
      <c r="F257" s="623"/>
      <c r="G257" s="623"/>
      <c r="H257" s="623"/>
      <c r="I257" s="623"/>
      <c r="J257" s="623"/>
      <c r="K257" s="623"/>
      <c r="L257" s="623"/>
      <c r="M257" s="623"/>
      <c r="N257" s="623"/>
      <c r="O257" s="623"/>
      <c r="P257" s="623"/>
      <c r="Q257" s="623"/>
      <c r="R257" s="623"/>
      <c r="S257" s="623"/>
      <c r="T257" s="623"/>
      <c r="U257" s="623"/>
      <c r="V257" s="623"/>
      <c r="W257" s="623"/>
      <c r="X257" s="623"/>
      <c r="Y257" s="623"/>
      <c r="Z257" s="623"/>
      <c r="AA257" s="623"/>
      <c r="AB257" s="623"/>
    </row>
    <row r="258">
      <c r="A258" s="623"/>
      <c r="B258" s="623"/>
      <c r="C258" s="623"/>
      <c r="D258" s="623"/>
      <c r="E258" s="623"/>
      <c r="F258" s="623"/>
      <c r="G258" s="623"/>
      <c r="H258" s="623"/>
      <c r="I258" s="623"/>
      <c r="J258" s="623"/>
      <c r="K258" s="623"/>
      <c r="L258" s="623"/>
      <c r="M258" s="623"/>
      <c r="N258" s="623"/>
      <c r="O258" s="623"/>
      <c r="P258" s="623"/>
      <c r="Q258" s="623"/>
      <c r="R258" s="623"/>
      <c r="S258" s="623"/>
      <c r="T258" s="623"/>
      <c r="U258" s="623"/>
      <c r="V258" s="623"/>
      <c r="W258" s="623"/>
      <c r="X258" s="623"/>
      <c r="Y258" s="623"/>
      <c r="Z258" s="623"/>
      <c r="AA258" s="623"/>
      <c r="AB258" s="623"/>
    </row>
    <row r="259">
      <c r="A259" s="623"/>
      <c r="B259" s="623"/>
      <c r="C259" s="623"/>
      <c r="D259" s="623"/>
      <c r="E259" s="623"/>
      <c r="F259" s="623"/>
      <c r="G259" s="623"/>
      <c r="H259" s="623"/>
      <c r="I259" s="623"/>
      <c r="J259" s="623"/>
      <c r="K259" s="623"/>
      <c r="L259" s="623"/>
      <c r="M259" s="623"/>
      <c r="N259" s="623"/>
      <c r="O259" s="623"/>
      <c r="P259" s="623"/>
      <c r="Q259" s="623"/>
      <c r="R259" s="623"/>
      <c r="S259" s="623"/>
      <c r="T259" s="623"/>
      <c r="U259" s="623"/>
      <c r="V259" s="623"/>
      <c r="W259" s="623"/>
      <c r="X259" s="623"/>
      <c r="Y259" s="623"/>
      <c r="Z259" s="623"/>
      <c r="AA259" s="623"/>
      <c r="AB259" s="623"/>
    </row>
    <row r="260">
      <c r="A260" s="623"/>
      <c r="B260" s="623"/>
      <c r="C260" s="623"/>
      <c r="D260" s="623"/>
      <c r="E260" s="623"/>
      <c r="F260" s="623"/>
      <c r="G260" s="623"/>
      <c r="H260" s="623"/>
      <c r="I260" s="623"/>
      <c r="J260" s="623"/>
      <c r="K260" s="623"/>
      <c r="L260" s="623"/>
      <c r="M260" s="623"/>
      <c r="N260" s="623"/>
      <c r="O260" s="623"/>
      <c r="P260" s="623"/>
      <c r="Q260" s="623"/>
      <c r="R260" s="623"/>
      <c r="S260" s="623"/>
      <c r="T260" s="623"/>
      <c r="U260" s="623"/>
      <c r="V260" s="623"/>
      <c r="W260" s="623"/>
      <c r="X260" s="623"/>
      <c r="Y260" s="623"/>
      <c r="Z260" s="623"/>
      <c r="AA260" s="623"/>
      <c r="AB260" s="623"/>
    </row>
    <row r="261">
      <c r="A261" s="623"/>
      <c r="B261" s="623"/>
      <c r="C261" s="623"/>
      <c r="D261" s="623"/>
      <c r="E261" s="623"/>
      <c r="F261" s="623"/>
      <c r="G261" s="623"/>
      <c r="H261" s="623"/>
      <c r="I261" s="623"/>
      <c r="J261" s="623"/>
      <c r="K261" s="623"/>
      <c r="L261" s="623"/>
      <c r="M261" s="623"/>
      <c r="N261" s="623"/>
      <c r="O261" s="623"/>
      <c r="P261" s="623"/>
      <c r="Q261" s="623"/>
      <c r="R261" s="623"/>
      <c r="S261" s="623"/>
      <c r="T261" s="623"/>
      <c r="U261" s="623"/>
      <c r="V261" s="623"/>
      <c r="W261" s="623"/>
      <c r="X261" s="623"/>
      <c r="Y261" s="623"/>
      <c r="Z261" s="623"/>
      <c r="AA261" s="623"/>
      <c r="AB261" s="623"/>
    </row>
    <row r="262">
      <c r="A262" s="623"/>
      <c r="B262" s="623"/>
      <c r="C262" s="623"/>
      <c r="D262" s="623"/>
      <c r="E262" s="623"/>
      <c r="F262" s="623"/>
      <c r="G262" s="623"/>
      <c r="H262" s="623"/>
      <c r="I262" s="623"/>
      <c r="J262" s="623"/>
      <c r="K262" s="623"/>
      <c r="L262" s="623"/>
      <c r="M262" s="623"/>
      <c r="N262" s="623"/>
      <c r="O262" s="623"/>
      <c r="P262" s="623"/>
      <c r="Q262" s="623"/>
      <c r="R262" s="623"/>
      <c r="S262" s="623"/>
      <c r="T262" s="623"/>
      <c r="U262" s="623"/>
      <c r="V262" s="623"/>
      <c r="W262" s="623"/>
      <c r="X262" s="623"/>
      <c r="Y262" s="623"/>
      <c r="Z262" s="623"/>
      <c r="AA262" s="623"/>
      <c r="AB262" s="623"/>
    </row>
    <row r="263">
      <c r="A263" s="623"/>
      <c r="B263" s="623"/>
      <c r="C263" s="623"/>
      <c r="D263" s="623"/>
      <c r="E263" s="623"/>
      <c r="F263" s="623"/>
      <c r="G263" s="623"/>
      <c r="H263" s="623"/>
      <c r="I263" s="623"/>
      <c r="J263" s="623"/>
      <c r="K263" s="623"/>
      <c r="L263" s="623"/>
      <c r="M263" s="623"/>
      <c r="N263" s="623"/>
      <c r="O263" s="623"/>
      <c r="P263" s="623"/>
      <c r="Q263" s="623"/>
      <c r="R263" s="623"/>
      <c r="S263" s="623"/>
      <c r="T263" s="623"/>
      <c r="U263" s="623"/>
      <c r="V263" s="623"/>
      <c r="W263" s="623"/>
      <c r="X263" s="623"/>
      <c r="Y263" s="623"/>
      <c r="Z263" s="623"/>
      <c r="AA263" s="623"/>
      <c r="AB263" s="623"/>
    </row>
    <row r="264">
      <c r="A264" s="623"/>
      <c r="B264" s="623"/>
      <c r="C264" s="623"/>
      <c r="D264" s="623"/>
      <c r="E264" s="623"/>
      <c r="F264" s="623"/>
      <c r="G264" s="623"/>
      <c r="H264" s="623"/>
      <c r="I264" s="623"/>
      <c r="J264" s="623"/>
      <c r="K264" s="623"/>
      <c r="L264" s="623"/>
      <c r="M264" s="623"/>
      <c r="N264" s="623"/>
      <c r="O264" s="623"/>
      <c r="P264" s="623"/>
      <c r="Q264" s="623"/>
      <c r="R264" s="623"/>
      <c r="S264" s="623"/>
      <c r="T264" s="623"/>
      <c r="U264" s="623"/>
      <c r="V264" s="623"/>
      <c r="W264" s="623"/>
      <c r="X264" s="623"/>
      <c r="Y264" s="623"/>
      <c r="Z264" s="623"/>
      <c r="AA264" s="623"/>
      <c r="AB264" s="623"/>
    </row>
    <row r="265">
      <c r="A265" s="623"/>
      <c r="B265" s="623"/>
      <c r="C265" s="623"/>
      <c r="D265" s="623"/>
      <c r="E265" s="623"/>
      <c r="F265" s="623"/>
      <c r="G265" s="623"/>
      <c r="H265" s="623"/>
      <c r="I265" s="623"/>
      <c r="J265" s="623"/>
      <c r="K265" s="623"/>
      <c r="L265" s="623"/>
      <c r="M265" s="623"/>
      <c r="N265" s="623"/>
      <c r="O265" s="623"/>
      <c r="P265" s="623"/>
      <c r="Q265" s="623"/>
      <c r="R265" s="623"/>
      <c r="S265" s="623"/>
      <c r="T265" s="623"/>
      <c r="U265" s="623"/>
      <c r="V265" s="623"/>
      <c r="W265" s="623"/>
      <c r="X265" s="623"/>
      <c r="Y265" s="623"/>
      <c r="Z265" s="623"/>
      <c r="AA265" s="623"/>
      <c r="AB265" s="623"/>
    </row>
    <row r="266">
      <c r="A266" s="623"/>
      <c r="B266" s="623"/>
      <c r="C266" s="623"/>
      <c r="D266" s="623"/>
      <c r="E266" s="623"/>
      <c r="F266" s="623"/>
      <c r="G266" s="623"/>
      <c r="H266" s="623"/>
      <c r="I266" s="623"/>
      <c r="J266" s="623"/>
      <c r="K266" s="623"/>
      <c r="L266" s="623"/>
      <c r="M266" s="623"/>
      <c r="N266" s="623"/>
      <c r="O266" s="623"/>
      <c r="P266" s="623"/>
      <c r="Q266" s="623"/>
      <c r="R266" s="623"/>
      <c r="S266" s="623"/>
      <c r="T266" s="623"/>
      <c r="U266" s="623"/>
      <c r="V266" s="623"/>
      <c r="W266" s="623"/>
      <c r="X266" s="623"/>
      <c r="Y266" s="623"/>
      <c r="Z266" s="623"/>
      <c r="AA266" s="623"/>
      <c r="AB266" s="623"/>
    </row>
    <row r="267">
      <c r="A267" s="623"/>
      <c r="B267" s="623"/>
      <c r="C267" s="623"/>
      <c r="D267" s="623"/>
      <c r="E267" s="623"/>
      <c r="F267" s="623"/>
      <c r="G267" s="623"/>
      <c r="H267" s="623"/>
      <c r="I267" s="623"/>
      <c r="J267" s="623"/>
      <c r="K267" s="623"/>
      <c r="L267" s="623"/>
      <c r="M267" s="623"/>
      <c r="N267" s="623"/>
      <c r="O267" s="623"/>
      <c r="P267" s="623"/>
      <c r="Q267" s="623"/>
      <c r="R267" s="623"/>
      <c r="S267" s="623"/>
      <c r="T267" s="623"/>
      <c r="U267" s="623"/>
      <c r="V267" s="623"/>
      <c r="W267" s="623"/>
      <c r="X267" s="623"/>
      <c r="Y267" s="623"/>
      <c r="Z267" s="623"/>
      <c r="AA267" s="623"/>
      <c r="AB267" s="623"/>
    </row>
    <row r="268">
      <c r="A268" s="623"/>
      <c r="B268" s="623"/>
      <c r="C268" s="623"/>
      <c r="D268" s="623"/>
      <c r="E268" s="623"/>
      <c r="F268" s="623"/>
      <c r="G268" s="623"/>
      <c r="H268" s="623"/>
      <c r="I268" s="623"/>
      <c r="J268" s="623"/>
      <c r="K268" s="623"/>
      <c r="L268" s="623"/>
      <c r="M268" s="623"/>
      <c r="N268" s="623"/>
      <c r="O268" s="623"/>
      <c r="P268" s="623"/>
      <c r="Q268" s="623"/>
      <c r="R268" s="623"/>
      <c r="S268" s="623"/>
      <c r="T268" s="623"/>
      <c r="U268" s="623"/>
      <c r="V268" s="623"/>
      <c r="W268" s="623"/>
      <c r="X268" s="623"/>
      <c r="Y268" s="623"/>
      <c r="Z268" s="623"/>
      <c r="AA268" s="623"/>
      <c r="AB268" s="623"/>
    </row>
    <row r="269">
      <c r="A269" s="623"/>
      <c r="B269" s="623"/>
      <c r="C269" s="623"/>
      <c r="D269" s="623"/>
      <c r="E269" s="623"/>
      <c r="F269" s="623"/>
      <c r="G269" s="623"/>
      <c r="H269" s="623"/>
      <c r="I269" s="623"/>
      <c r="J269" s="623"/>
      <c r="K269" s="623"/>
      <c r="L269" s="623"/>
      <c r="M269" s="623"/>
      <c r="N269" s="623"/>
      <c r="O269" s="623"/>
      <c r="P269" s="623"/>
      <c r="Q269" s="623"/>
      <c r="R269" s="623"/>
      <c r="S269" s="623"/>
      <c r="T269" s="623"/>
      <c r="U269" s="623"/>
      <c r="V269" s="623"/>
      <c r="W269" s="623"/>
      <c r="X269" s="623"/>
      <c r="Y269" s="623"/>
      <c r="Z269" s="623"/>
      <c r="AA269" s="623"/>
      <c r="AB269" s="623"/>
    </row>
    <row r="270">
      <c r="A270" s="623"/>
      <c r="B270" s="623"/>
      <c r="C270" s="623"/>
      <c r="D270" s="623"/>
      <c r="E270" s="623"/>
      <c r="F270" s="623"/>
      <c r="G270" s="623"/>
      <c r="H270" s="623"/>
      <c r="I270" s="623"/>
      <c r="J270" s="623"/>
      <c r="K270" s="623"/>
      <c r="L270" s="623"/>
      <c r="M270" s="623"/>
      <c r="N270" s="623"/>
      <c r="O270" s="623"/>
      <c r="P270" s="623"/>
      <c r="Q270" s="623"/>
      <c r="R270" s="623"/>
      <c r="S270" s="623"/>
      <c r="T270" s="623"/>
      <c r="U270" s="623"/>
      <c r="V270" s="623"/>
      <c r="W270" s="623"/>
      <c r="X270" s="623"/>
      <c r="Y270" s="623"/>
      <c r="Z270" s="623"/>
      <c r="AA270" s="623"/>
      <c r="AB270" s="623"/>
    </row>
    <row r="271">
      <c r="A271" s="623"/>
      <c r="B271" s="623"/>
      <c r="C271" s="623"/>
      <c r="D271" s="623"/>
      <c r="E271" s="623"/>
      <c r="F271" s="623"/>
      <c r="G271" s="623"/>
      <c r="H271" s="623"/>
      <c r="I271" s="623"/>
      <c r="J271" s="623"/>
      <c r="K271" s="623"/>
      <c r="L271" s="623"/>
      <c r="M271" s="623"/>
      <c r="N271" s="623"/>
      <c r="O271" s="623"/>
      <c r="P271" s="623"/>
      <c r="Q271" s="623"/>
      <c r="R271" s="623"/>
      <c r="S271" s="623"/>
      <c r="T271" s="623"/>
      <c r="U271" s="623"/>
      <c r="V271" s="623"/>
      <c r="W271" s="623"/>
      <c r="X271" s="623"/>
      <c r="Y271" s="623"/>
      <c r="Z271" s="623"/>
      <c r="AA271" s="623"/>
      <c r="AB271" s="623"/>
    </row>
    <row r="272">
      <c r="A272" s="623"/>
      <c r="B272" s="623"/>
      <c r="C272" s="623"/>
      <c r="D272" s="623"/>
      <c r="E272" s="623"/>
      <c r="F272" s="623"/>
      <c r="G272" s="623"/>
      <c r="H272" s="623"/>
      <c r="I272" s="623"/>
      <c r="J272" s="623"/>
      <c r="K272" s="623"/>
      <c r="L272" s="623"/>
      <c r="M272" s="623"/>
      <c r="N272" s="623"/>
      <c r="O272" s="623"/>
      <c r="P272" s="623"/>
      <c r="Q272" s="623"/>
      <c r="R272" s="623"/>
      <c r="S272" s="623"/>
      <c r="T272" s="623"/>
      <c r="U272" s="623"/>
      <c r="V272" s="623"/>
      <c r="W272" s="623"/>
      <c r="X272" s="623"/>
      <c r="Y272" s="623"/>
      <c r="Z272" s="623"/>
      <c r="AA272" s="623"/>
      <c r="AB272" s="623"/>
    </row>
    <row r="273">
      <c r="A273" s="623"/>
      <c r="B273" s="623"/>
      <c r="C273" s="623"/>
      <c r="D273" s="623"/>
      <c r="E273" s="623"/>
      <c r="F273" s="623"/>
      <c r="G273" s="623"/>
      <c r="H273" s="623"/>
      <c r="I273" s="623"/>
      <c r="J273" s="623"/>
      <c r="K273" s="623"/>
      <c r="L273" s="623"/>
      <c r="M273" s="623"/>
      <c r="N273" s="623"/>
      <c r="O273" s="623"/>
      <c r="P273" s="623"/>
      <c r="Q273" s="623"/>
      <c r="R273" s="623"/>
      <c r="S273" s="623"/>
      <c r="T273" s="623"/>
      <c r="U273" s="623"/>
      <c r="V273" s="623"/>
      <c r="W273" s="623"/>
      <c r="X273" s="623"/>
      <c r="Y273" s="623"/>
      <c r="Z273" s="623"/>
      <c r="AA273" s="623"/>
      <c r="AB273" s="623"/>
    </row>
    <row r="274">
      <c r="A274" s="623"/>
      <c r="B274" s="623"/>
      <c r="C274" s="623"/>
      <c r="D274" s="623"/>
      <c r="E274" s="623"/>
      <c r="F274" s="623"/>
      <c r="G274" s="623"/>
      <c r="H274" s="623"/>
      <c r="I274" s="623"/>
      <c r="J274" s="623"/>
      <c r="K274" s="623"/>
      <c r="L274" s="623"/>
      <c r="M274" s="623"/>
      <c r="N274" s="623"/>
      <c r="O274" s="623"/>
      <c r="P274" s="623"/>
      <c r="Q274" s="623"/>
      <c r="R274" s="623"/>
      <c r="S274" s="623"/>
      <c r="T274" s="623"/>
      <c r="U274" s="623"/>
      <c r="V274" s="623"/>
      <c r="W274" s="623"/>
      <c r="X274" s="623"/>
      <c r="Y274" s="623"/>
      <c r="Z274" s="623"/>
      <c r="AA274" s="623"/>
      <c r="AB274" s="623"/>
    </row>
    <row r="275">
      <c r="A275" s="623"/>
      <c r="B275" s="623"/>
      <c r="C275" s="623"/>
      <c r="D275" s="623"/>
      <c r="E275" s="623"/>
      <c r="F275" s="623"/>
      <c r="G275" s="623"/>
      <c r="H275" s="623"/>
      <c r="I275" s="623"/>
      <c r="J275" s="623"/>
      <c r="K275" s="623"/>
      <c r="L275" s="623"/>
      <c r="M275" s="623"/>
      <c r="N275" s="623"/>
      <c r="O275" s="623"/>
      <c r="P275" s="623"/>
      <c r="Q275" s="623"/>
      <c r="R275" s="623"/>
      <c r="S275" s="623"/>
      <c r="T275" s="623"/>
      <c r="U275" s="623"/>
      <c r="V275" s="623"/>
      <c r="W275" s="623"/>
      <c r="X275" s="623"/>
      <c r="Y275" s="623"/>
      <c r="Z275" s="623"/>
      <c r="AA275" s="623"/>
      <c r="AB275" s="623"/>
    </row>
    <row r="276">
      <c r="A276" s="623"/>
      <c r="B276" s="623"/>
      <c r="C276" s="623"/>
      <c r="D276" s="623"/>
      <c r="E276" s="623"/>
      <c r="F276" s="623"/>
      <c r="G276" s="623"/>
      <c r="H276" s="623"/>
      <c r="I276" s="623"/>
      <c r="J276" s="623"/>
      <c r="K276" s="623"/>
      <c r="L276" s="623"/>
      <c r="M276" s="623"/>
      <c r="N276" s="623"/>
      <c r="O276" s="623"/>
      <c r="P276" s="623"/>
      <c r="Q276" s="623"/>
      <c r="R276" s="623"/>
      <c r="S276" s="623"/>
      <c r="T276" s="623"/>
      <c r="U276" s="623"/>
      <c r="V276" s="623"/>
      <c r="W276" s="623"/>
      <c r="X276" s="623"/>
      <c r="Y276" s="623"/>
      <c r="Z276" s="623"/>
      <c r="AA276" s="623"/>
      <c r="AB276" s="623"/>
    </row>
    <row r="277">
      <c r="A277" s="623"/>
      <c r="B277" s="623"/>
      <c r="C277" s="623"/>
      <c r="D277" s="623"/>
      <c r="E277" s="623"/>
      <c r="F277" s="623"/>
      <c r="G277" s="623"/>
      <c r="H277" s="623"/>
      <c r="I277" s="623"/>
      <c r="J277" s="623"/>
      <c r="K277" s="623"/>
      <c r="L277" s="623"/>
      <c r="M277" s="623"/>
      <c r="N277" s="623"/>
      <c r="O277" s="623"/>
      <c r="P277" s="623"/>
      <c r="Q277" s="623"/>
      <c r="R277" s="623"/>
      <c r="S277" s="623"/>
      <c r="T277" s="623"/>
      <c r="U277" s="623"/>
      <c r="V277" s="623"/>
      <c r="W277" s="623"/>
      <c r="X277" s="623"/>
      <c r="Y277" s="623"/>
      <c r="Z277" s="623"/>
      <c r="AA277" s="623"/>
      <c r="AB277" s="623"/>
    </row>
    <row r="278">
      <c r="A278" s="623"/>
      <c r="B278" s="623"/>
      <c r="C278" s="623"/>
      <c r="D278" s="623"/>
      <c r="E278" s="623"/>
      <c r="F278" s="623"/>
      <c r="G278" s="623"/>
      <c r="H278" s="623"/>
      <c r="I278" s="623"/>
      <c r="J278" s="623"/>
      <c r="K278" s="623"/>
      <c r="L278" s="623"/>
      <c r="M278" s="623"/>
      <c r="N278" s="623"/>
      <c r="O278" s="623"/>
      <c r="P278" s="623"/>
      <c r="Q278" s="623"/>
      <c r="R278" s="623"/>
      <c r="S278" s="623"/>
      <c r="T278" s="623"/>
      <c r="U278" s="623"/>
      <c r="V278" s="623"/>
      <c r="W278" s="623"/>
      <c r="X278" s="623"/>
      <c r="Y278" s="623"/>
      <c r="Z278" s="623"/>
      <c r="AA278" s="623"/>
      <c r="AB278" s="623"/>
    </row>
    <row r="279">
      <c r="A279" s="623"/>
      <c r="B279" s="623"/>
      <c r="C279" s="623"/>
      <c r="D279" s="623"/>
      <c r="E279" s="623"/>
      <c r="F279" s="623"/>
      <c r="G279" s="623"/>
      <c r="H279" s="623"/>
      <c r="I279" s="623"/>
      <c r="J279" s="623"/>
      <c r="K279" s="623"/>
      <c r="L279" s="623"/>
      <c r="M279" s="623"/>
      <c r="N279" s="623"/>
      <c r="O279" s="623"/>
      <c r="P279" s="623"/>
      <c r="Q279" s="623"/>
      <c r="R279" s="623"/>
      <c r="S279" s="623"/>
      <c r="T279" s="623"/>
      <c r="U279" s="623"/>
      <c r="V279" s="623"/>
      <c r="W279" s="623"/>
      <c r="X279" s="623"/>
      <c r="Y279" s="623"/>
      <c r="Z279" s="623"/>
      <c r="AA279" s="623"/>
      <c r="AB279" s="623"/>
    </row>
    <row r="280">
      <c r="A280" s="623"/>
      <c r="B280" s="623"/>
      <c r="C280" s="623"/>
      <c r="D280" s="623"/>
      <c r="E280" s="623"/>
      <c r="F280" s="623"/>
      <c r="G280" s="623"/>
      <c r="H280" s="623"/>
      <c r="I280" s="623"/>
      <c r="J280" s="623"/>
      <c r="K280" s="623"/>
      <c r="L280" s="623"/>
      <c r="M280" s="623"/>
      <c r="N280" s="623"/>
      <c r="O280" s="623"/>
      <c r="P280" s="623"/>
      <c r="Q280" s="623"/>
      <c r="R280" s="623"/>
      <c r="S280" s="623"/>
      <c r="T280" s="623"/>
      <c r="U280" s="623"/>
      <c r="V280" s="623"/>
      <c r="W280" s="623"/>
      <c r="X280" s="623"/>
      <c r="Y280" s="623"/>
      <c r="Z280" s="623"/>
      <c r="AA280" s="623"/>
      <c r="AB280" s="623"/>
    </row>
    <row r="281">
      <c r="A281" s="623"/>
      <c r="B281" s="623"/>
      <c r="C281" s="623"/>
      <c r="D281" s="623"/>
      <c r="E281" s="623"/>
      <c r="F281" s="623"/>
      <c r="G281" s="623"/>
      <c r="H281" s="623"/>
      <c r="I281" s="623"/>
      <c r="J281" s="623"/>
      <c r="K281" s="623"/>
      <c r="L281" s="623"/>
      <c r="M281" s="623"/>
      <c r="N281" s="623"/>
      <c r="O281" s="623"/>
      <c r="P281" s="623"/>
      <c r="Q281" s="623"/>
      <c r="R281" s="623"/>
      <c r="S281" s="623"/>
      <c r="T281" s="623"/>
      <c r="U281" s="623"/>
      <c r="V281" s="623"/>
      <c r="W281" s="623"/>
      <c r="X281" s="623"/>
      <c r="Y281" s="623"/>
      <c r="Z281" s="623"/>
      <c r="AA281" s="623"/>
      <c r="AB281" s="623"/>
    </row>
    <row r="282">
      <c r="A282" s="623"/>
      <c r="B282" s="623"/>
      <c r="C282" s="623"/>
      <c r="D282" s="623"/>
      <c r="E282" s="623"/>
      <c r="F282" s="623"/>
      <c r="G282" s="623"/>
      <c r="H282" s="623"/>
      <c r="I282" s="623"/>
      <c r="J282" s="623"/>
      <c r="K282" s="623"/>
      <c r="L282" s="623"/>
      <c r="M282" s="623"/>
      <c r="N282" s="623"/>
      <c r="O282" s="623"/>
      <c r="P282" s="623"/>
      <c r="Q282" s="623"/>
      <c r="R282" s="623"/>
      <c r="S282" s="623"/>
      <c r="T282" s="623"/>
      <c r="U282" s="623"/>
      <c r="V282" s="623"/>
      <c r="W282" s="623"/>
      <c r="X282" s="623"/>
      <c r="Y282" s="623"/>
      <c r="Z282" s="623"/>
      <c r="AA282" s="623"/>
      <c r="AB282" s="623"/>
    </row>
    <row r="283">
      <c r="A283" s="623"/>
      <c r="B283" s="623"/>
      <c r="C283" s="623"/>
      <c r="D283" s="623"/>
      <c r="E283" s="623"/>
      <c r="F283" s="623"/>
      <c r="G283" s="623"/>
      <c r="H283" s="623"/>
      <c r="I283" s="623"/>
      <c r="J283" s="623"/>
      <c r="K283" s="623"/>
      <c r="L283" s="623"/>
      <c r="M283" s="623"/>
      <c r="N283" s="623"/>
      <c r="O283" s="623"/>
      <c r="P283" s="623"/>
      <c r="Q283" s="623"/>
      <c r="R283" s="623"/>
      <c r="S283" s="623"/>
      <c r="T283" s="623"/>
      <c r="U283" s="623"/>
      <c r="V283" s="623"/>
      <c r="W283" s="623"/>
      <c r="X283" s="623"/>
      <c r="Y283" s="623"/>
      <c r="Z283" s="623"/>
      <c r="AA283" s="623"/>
      <c r="AB283" s="623"/>
    </row>
    <row r="284">
      <c r="A284" s="623"/>
      <c r="B284" s="623"/>
      <c r="C284" s="623"/>
      <c r="D284" s="623"/>
      <c r="E284" s="623"/>
      <c r="F284" s="623"/>
      <c r="G284" s="623"/>
      <c r="H284" s="623"/>
      <c r="I284" s="623"/>
      <c r="J284" s="623"/>
      <c r="K284" s="623"/>
      <c r="L284" s="623"/>
      <c r="M284" s="623"/>
      <c r="N284" s="623"/>
      <c r="O284" s="623"/>
      <c r="P284" s="623"/>
      <c r="Q284" s="623"/>
      <c r="R284" s="623"/>
      <c r="S284" s="623"/>
      <c r="T284" s="623"/>
      <c r="U284" s="623"/>
      <c r="V284" s="623"/>
      <c r="W284" s="623"/>
      <c r="X284" s="623"/>
      <c r="Y284" s="623"/>
      <c r="Z284" s="623"/>
      <c r="AA284" s="623"/>
      <c r="AB284" s="623"/>
    </row>
    <row r="285">
      <c r="A285" s="623"/>
      <c r="B285" s="623"/>
      <c r="C285" s="623"/>
      <c r="D285" s="623"/>
      <c r="E285" s="623"/>
      <c r="F285" s="623"/>
      <c r="G285" s="623"/>
      <c r="H285" s="623"/>
      <c r="I285" s="623"/>
      <c r="J285" s="623"/>
      <c r="K285" s="623"/>
      <c r="L285" s="623"/>
      <c r="M285" s="623"/>
      <c r="N285" s="623"/>
      <c r="O285" s="623"/>
      <c r="P285" s="623"/>
      <c r="Q285" s="623"/>
      <c r="R285" s="623"/>
      <c r="S285" s="623"/>
      <c r="T285" s="623"/>
      <c r="U285" s="623"/>
      <c r="V285" s="623"/>
      <c r="W285" s="623"/>
      <c r="X285" s="623"/>
      <c r="Y285" s="623"/>
      <c r="Z285" s="623"/>
      <c r="AA285" s="623"/>
      <c r="AB285" s="623"/>
    </row>
    <row r="286">
      <c r="A286" s="623"/>
      <c r="B286" s="623"/>
      <c r="C286" s="623"/>
      <c r="D286" s="623"/>
      <c r="E286" s="623"/>
      <c r="F286" s="623"/>
      <c r="G286" s="623"/>
      <c r="H286" s="623"/>
      <c r="I286" s="623"/>
      <c r="J286" s="623"/>
      <c r="K286" s="623"/>
      <c r="L286" s="623"/>
      <c r="M286" s="623"/>
      <c r="N286" s="623"/>
      <c r="O286" s="623"/>
      <c r="P286" s="623"/>
      <c r="Q286" s="623"/>
      <c r="R286" s="623"/>
      <c r="S286" s="623"/>
      <c r="T286" s="623"/>
      <c r="U286" s="623"/>
      <c r="V286" s="623"/>
      <c r="W286" s="623"/>
      <c r="X286" s="623"/>
      <c r="Y286" s="623"/>
      <c r="Z286" s="623"/>
      <c r="AA286" s="623"/>
      <c r="AB286" s="623"/>
    </row>
    <row r="287">
      <c r="A287" s="623"/>
      <c r="B287" s="623"/>
      <c r="C287" s="623"/>
      <c r="D287" s="623"/>
      <c r="E287" s="623"/>
      <c r="F287" s="623"/>
      <c r="G287" s="623"/>
      <c r="H287" s="623"/>
      <c r="I287" s="623"/>
      <c r="J287" s="623"/>
      <c r="K287" s="623"/>
      <c r="L287" s="623"/>
      <c r="M287" s="623"/>
      <c r="N287" s="623"/>
      <c r="O287" s="623"/>
      <c r="P287" s="623"/>
      <c r="Q287" s="623"/>
      <c r="R287" s="623"/>
      <c r="S287" s="623"/>
      <c r="T287" s="623"/>
      <c r="U287" s="623"/>
      <c r="V287" s="623"/>
      <c r="W287" s="623"/>
      <c r="X287" s="623"/>
      <c r="Y287" s="623"/>
      <c r="Z287" s="623"/>
      <c r="AA287" s="623"/>
      <c r="AB287" s="623"/>
    </row>
    <row r="288">
      <c r="A288" s="623"/>
      <c r="B288" s="623"/>
      <c r="C288" s="623"/>
      <c r="D288" s="623"/>
      <c r="E288" s="623"/>
      <c r="F288" s="623"/>
      <c r="G288" s="623"/>
      <c r="H288" s="623"/>
      <c r="I288" s="623"/>
      <c r="J288" s="623"/>
      <c r="K288" s="623"/>
      <c r="L288" s="623"/>
      <c r="M288" s="623"/>
      <c r="N288" s="623"/>
      <c r="O288" s="623"/>
      <c r="P288" s="623"/>
      <c r="Q288" s="623"/>
      <c r="R288" s="623"/>
      <c r="S288" s="623"/>
      <c r="T288" s="623"/>
      <c r="U288" s="623"/>
      <c r="V288" s="623"/>
      <c r="W288" s="623"/>
      <c r="X288" s="623"/>
      <c r="Y288" s="623"/>
      <c r="Z288" s="623"/>
      <c r="AA288" s="623"/>
      <c r="AB288" s="623"/>
    </row>
    <row r="289">
      <c r="A289" s="623"/>
      <c r="B289" s="623"/>
      <c r="C289" s="623"/>
      <c r="D289" s="623"/>
      <c r="E289" s="623"/>
      <c r="F289" s="623"/>
      <c r="G289" s="623"/>
      <c r="H289" s="623"/>
      <c r="I289" s="623"/>
      <c r="J289" s="623"/>
      <c r="K289" s="623"/>
      <c r="L289" s="623"/>
      <c r="M289" s="623"/>
      <c r="N289" s="623"/>
      <c r="O289" s="623"/>
      <c r="P289" s="623"/>
      <c r="Q289" s="623"/>
      <c r="R289" s="623"/>
      <c r="S289" s="623"/>
      <c r="T289" s="623"/>
      <c r="U289" s="623"/>
      <c r="V289" s="623"/>
      <c r="W289" s="623"/>
      <c r="X289" s="623"/>
      <c r="Y289" s="623"/>
      <c r="Z289" s="623"/>
      <c r="AA289" s="623"/>
      <c r="AB289" s="623"/>
    </row>
    <row r="290">
      <c r="A290" s="623"/>
      <c r="B290" s="623"/>
      <c r="C290" s="623"/>
      <c r="D290" s="623"/>
      <c r="E290" s="623"/>
      <c r="F290" s="623"/>
      <c r="G290" s="623"/>
      <c r="H290" s="623"/>
      <c r="I290" s="623"/>
      <c r="J290" s="623"/>
      <c r="K290" s="623"/>
      <c r="L290" s="623"/>
      <c r="M290" s="623"/>
      <c r="N290" s="623"/>
      <c r="O290" s="623"/>
      <c r="P290" s="623"/>
      <c r="Q290" s="623"/>
      <c r="R290" s="623"/>
      <c r="S290" s="623"/>
      <c r="T290" s="623"/>
      <c r="U290" s="623"/>
      <c r="V290" s="623"/>
      <c r="W290" s="623"/>
      <c r="X290" s="623"/>
      <c r="Y290" s="623"/>
      <c r="Z290" s="623"/>
      <c r="AA290" s="623"/>
      <c r="AB290" s="623"/>
    </row>
    <row r="291">
      <c r="A291" s="623"/>
      <c r="B291" s="623"/>
      <c r="C291" s="623"/>
      <c r="D291" s="623"/>
      <c r="E291" s="623"/>
      <c r="F291" s="623"/>
      <c r="G291" s="623"/>
      <c r="H291" s="623"/>
      <c r="I291" s="623"/>
      <c r="J291" s="623"/>
      <c r="K291" s="623"/>
      <c r="L291" s="623"/>
      <c r="M291" s="623"/>
      <c r="N291" s="623"/>
      <c r="O291" s="623"/>
      <c r="P291" s="623"/>
      <c r="Q291" s="623"/>
      <c r="R291" s="623"/>
      <c r="S291" s="623"/>
      <c r="T291" s="623"/>
      <c r="U291" s="623"/>
      <c r="V291" s="623"/>
      <c r="W291" s="623"/>
      <c r="X291" s="623"/>
      <c r="Y291" s="623"/>
      <c r="Z291" s="623"/>
      <c r="AA291" s="623"/>
      <c r="AB291" s="623"/>
    </row>
    <row r="292">
      <c r="A292" s="623"/>
      <c r="B292" s="623"/>
      <c r="C292" s="623"/>
      <c r="D292" s="623"/>
      <c r="E292" s="623"/>
      <c r="F292" s="623"/>
      <c r="G292" s="623"/>
      <c r="H292" s="623"/>
      <c r="I292" s="623"/>
      <c r="J292" s="623"/>
      <c r="K292" s="623"/>
      <c r="L292" s="623"/>
      <c r="M292" s="623"/>
      <c r="N292" s="623"/>
      <c r="O292" s="623"/>
      <c r="P292" s="623"/>
      <c r="Q292" s="623"/>
      <c r="R292" s="623"/>
      <c r="S292" s="623"/>
      <c r="T292" s="623"/>
      <c r="U292" s="623"/>
      <c r="V292" s="623"/>
      <c r="W292" s="623"/>
      <c r="X292" s="623"/>
      <c r="Y292" s="623"/>
      <c r="Z292" s="623"/>
      <c r="AA292" s="623"/>
      <c r="AB292" s="623"/>
    </row>
    <row r="293">
      <c r="A293" s="623"/>
      <c r="B293" s="623"/>
      <c r="C293" s="623"/>
      <c r="D293" s="623"/>
      <c r="E293" s="623"/>
      <c r="F293" s="623"/>
      <c r="G293" s="623"/>
      <c r="H293" s="623"/>
      <c r="I293" s="623"/>
      <c r="J293" s="623"/>
      <c r="K293" s="623"/>
      <c r="L293" s="623"/>
      <c r="M293" s="623"/>
      <c r="N293" s="623"/>
      <c r="O293" s="623"/>
      <c r="P293" s="623"/>
      <c r="Q293" s="623"/>
      <c r="R293" s="623"/>
      <c r="S293" s="623"/>
      <c r="T293" s="623"/>
      <c r="U293" s="623"/>
      <c r="V293" s="623"/>
      <c r="W293" s="623"/>
      <c r="X293" s="623"/>
      <c r="Y293" s="623"/>
      <c r="Z293" s="623"/>
      <c r="AA293" s="623"/>
      <c r="AB293" s="623"/>
    </row>
    <row r="294">
      <c r="A294" s="623"/>
      <c r="B294" s="623"/>
      <c r="C294" s="623"/>
      <c r="D294" s="623"/>
      <c r="E294" s="623"/>
      <c r="F294" s="623"/>
      <c r="G294" s="623"/>
      <c r="H294" s="623"/>
      <c r="I294" s="623"/>
      <c r="J294" s="623"/>
      <c r="K294" s="623"/>
      <c r="L294" s="623"/>
      <c r="M294" s="623"/>
      <c r="N294" s="623"/>
      <c r="O294" s="623"/>
      <c r="P294" s="623"/>
      <c r="Q294" s="623"/>
      <c r="R294" s="623"/>
      <c r="S294" s="623"/>
      <c r="T294" s="623"/>
      <c r="U294" s="623"/>
      <c r="V294" s="623"/>
      <c r="W294" s="623"/>
      <c r="X294" s="623"/>
      <c r="Y294" s="623"/>
      <c r="Z294" s="623"/>
      <c r="AA294" s="623"/>
      <c r="AB294" s="623"/>
    </row>
    <row r="295">
      <c r="A295" s="623"/>
      <c r="B295" s="623"/>
      <c r="C295" s="623"/>
      <c r="D295" s="623"/>
      <c r="E295" s="623"/>
      <c r="F295" s="623"/>
      <c r="G295" s="623"/>
      <c r="H295" s="623"/>
      <c r="I295" s="623"/>
      <c r="J295" s="623"/>
      <c r="K295" s="623"/>
      <c r="L295" s="623"/>
      <c r="M295" s="623"/>
      <c r="N295" s="623"/>
      <c r="O295" s="623"/>
      <c r="P295" s="623"/>
      <c r="Q295" s="623"/>
      <c r="R295" s="623"/>
      <c r="S295" s="623"/>
      <c r="T295" s="623"/>
      <c r="U295" s="623"/>
      <c r="V295" s="623"/>
      <c r="W295" s="623"/>
      <c r="X295" s="623"/>
      <c r="Y295" s="623"/>
      <c r="Z295" s="623"/>
      <c r="AA295" s="623"/>
      <c r="AB295" s="623"/>
    </row>
    <row r="296">
      <c r="A296" s="623"/>
      <c r="B296" s="623"/>
      <c r="C296" s="623"/>
      <c r="D296" s="623"/>
      <c r="E296" s="623"/>
      <c r="F296" s="623"/>
      <c r="G296" s="623"/>
      <c r="H296" s="623"/>
      <c r="I296" s="623"/>
      <c r="J296" s="623"/>
      <c r="K296" s="623"/>
      <c r="L296" s="623"/>
      <c r="M296" s="623"/>
      <c r="N296" s="623"/>
      <c r="O296" s="623"/>
      <c r="P296" s="623"/>
      <c r="Q296" s="623"/>
      <c r="R296" s="623"/>
      <c r="S296" s="623"/>
      <c r="T296" s="623"/>
      <c r="U296" s="623"/>
      <c r="V296" s="623"/>
      <c r="W296" s="623"/>
      <c r="X296" s="623"/>
      <c r="Y296" s="623"/>
      <c r="Z296" s="623"/>
      <c r="AA296" s="623"/>
      <c r="AB296" s="623"/>
    </row>
    <row r="297">
      <c r="A297" s="623"/>
      <c r="B297" s="623"/>
      <c r="C297" s="623"/>
      <c r="D297" s="623"/>
      <c r="E297" s="623"/>
      <c r="F297" s="623"/>
      <c r="G297" s="623"/>
      <c r="H297" s="623"/>
      <c r="I297" s="623"/>
      <c r="J297" s="623"/>
      <c r="K297" s="623"/>
      <c r="L297" s="623"/>
      <c r="M297" s="623"/>
      <c r="N297" s="623"/>
      <c r="O297" s="623"/>
      <c r="P297" s="623"/>
      <c r="Q297" s="623"/>
      <c r="R297" s="623"/>
      <c r="S297" s="623"/>
      <c r="T297" s="623"/>
      <c r="U297" s="623"/>
      <c r="V297" s="623"/>
      <c r="W297" s="623"/>
      <c r="X297" s="623"/>
      <c r="Y297" s="623"/>
      <c r="Z297" s="623"/>
      <c r="AA297" s="623"/>
      <c r="AB297" s="623"/>
    </row>
    <row r="298">
      <c r="A298" s="623"/>
      <c r="B298" s="623"/>
      <c r="C298" s="623"/>
      <c r="D298" s="623"/>
      <c r="E298" s="623"/>
      <c r="F298" s="623"/>
      <c r="G298" s="623"/>
      <c r="H298" s="623"/>
      <c r="I298" s="623"/>
      <c r="J298" s="623"/>
      <c r="K298" s="623"/>
      <c r="L298" s="623"/>
      <c r="M298" s="623"/>
      <c r="N298" s="623"/>
      <c r="O298" s="623"/>
      <c r="P298" s="623"/>
      <c r="Q298" s="623"/>
      <c r="R298" s="623"/>
      <c r="S298" s="623"/>
      <c r="T298" s="623"/>
      <c r="U298" s="623"/>
      <c r="V298" s="623"/>
      <c r="W298" s="623"/>
      <c r="X298" s="623"/>
      <c r="Y298" s="623"/>
      <c r="Z298" s="623"/>
      <c r="AA298" s="623"/>
      <c r="AB298" s="623"/>
    </row>
    <row r="299">
      <c r="A299" s="623"/>
      <c r="B299" s="623"/>
      <c r="C299" s="623"/>
      <c r="D299" s="623"/>
      <c r="E299" s="623"/>
      <c r="F299" s="623"/>
      <c r="G299" s="623"/>
      <c r="H299" s="623"/>
      <c r="I299" s="623"/>
      <c r="J299" s="623"/>
      <c r="K299" s="623"/>
      <c r="L299" s="623"/>
      <c r="M299" s="623"/>
      <c r="N299" s="623"/>
      <c r="O299" s="623"/>
      <c r="P299" s="623"/>
      <c r="Q299" s="623"/>
      <c r="R299" s="623"/>
      <c r="S299" s="623"/>
      <c r="T299" s="623"/>
      <c r="U299" s="623"/>
      <c r="V299" s="623"/>
      <c r="W299" s="623"/>
      <c r="X299" s="623"/>
      <c r="Y299" s="623"/>
      <c r="Z299" s="623"/>
      <c r="AA299" s="623"/>
      <c r="AB299" s="623"/>
    </row>
    <row r="300">
      <c r="A300" s="623"/>
      <c r="B300" s="623"/>
      <c r="C300" s="623"/>
      <c r="D300" s="623"/>
      <c r="E300" s="623"/>
      <c r="F300" s="623"/>
      <c r="G300" s="623"/>
      <c r="H300" s="623"/>
      <c r="I300" s="623"/>
      <c r="J300" s="623"/>
      <c r="K300" s="623"/>
      <c r="L300" s="623"/>
      <c r="M300" s="623"/>
      <c r="N300" s="623"/>
      <c r="O300" s="623"/>
      <c r="P300" s="623"/>
      <c r="Q300" s="623"/>
      <c r="R300" s="623"/>
      <c r="S300" s="623"/>
      <c r="T300" s="623"/>
      <c r="U300" s="623"/>
      <c r="V300" s="623"/>
      <c r="W300" s="623"/>
      <c r="X300" s="623"/>
      <c r="Y300" s="623"/>
      <c r="Z300" s="623"/>
      <c r="AA300" s="623"/>
      <c r="AB300" s="623"/>
    </row>
    <row r="301">
      <c r="A301" s="623"/>
      <c r="B301" s="623"/>
      <c r="C301" s="623"/>
      <c r="D301" s="623"/>
      <c r="E301" s="623"/>
      <c r="F301" s="623"/>
      <c r="G301" s="623"/>
      <c r="H301" s="623"/>
      <c r="I301" s="623"/>
      <c r="J301" s="623"/>
      <c r="K301" s="623"/>
      <c r="L301" s="623"/>
      <c r="M301" s="623"/>
      <c r="N301" s="623"/>
      <c r="O301" s="623"/>
      <c r="P301" s="623"/>
      <c r="Q301" s="623"/>
      <c r="R301" s="623"/>
      <c r="S301" s="623"/>
      <c r="T301" s="623"/>
      <c r="U301" s="623"/>
      <c r="V301" s="623"/>
      <c r="W301" s="623"/>
      <c r="X301" s="623"/>
      <c r="Y301" s="623"/>
      <c r="Z301" s="623"/>
      <c r="AA301" s="623"/>
      <c r="AB301" s="623"/>
    </row>
    <row r="302">
      <c r="A302" s="623"/>
      <c r="B302" s="623"/>
      <c r="C302" s="623"/>
      <c r="D302" s="623"/>
      <c r="E302" s="623"/>
      <c r="F302" s="623"/>
      <c r="G302" s="623"/>
      <c r="H302" s="623"/>
      <c r="I302" s="623"/>
      <c r="J302" s="623"/>
      <c r="K302" s="623"/>
      <c r="L302" s="623"/>
      <c r="M302" s="623"/>
      <c r="N302" s="623"/>
      <c r="O302" s="623"/>
      <c r="P302" s="623"/>
      <c r="Q302" s="623"/>
      <c r="R302" s="623"/>
      <c r="S302" s="623"/>
      <c r="T302" s="623"/>
      <c r="U302" s="623"/>
      <c r="V302" s="623"/>
      <c r="W302" s="623"/>
      <c r="X302" s="623"/>
      <c r="Y302" s="623"/>
      <c r="Z302" s="623"/>
      <c r="AA302" s="623"/>
      <c r="AB302" s="623"/>
    </row>
    <row r="303">
      <c r="A303" s="623"/>
      <c r="B303" s="623"/>
      <c r="C303" s="623"/>
      <c r="D303" s="623"/>
      <c r="E303" s="623"/>
      <c r="F303" s="623"/>
      <c r="G303" s="623"/>
      <c r="H303" s="623"/>
      <c r="I303" s="623"/>
      <c r="J303" s="623"/>
      <c r="K303" s="623"/>
      <c r="L303" s="623"/>
      <c r="M303" s="623"/>
      <c r="N303" s="623"/>
      <c r="O303" s="623"/>
      <c r="P303" s="623"/>
      <c r="Q303" s="623"/>
      <c r="R303" s="623"/>
      <c r="S303" s="623"/>
      <c r="T303" s="623"/>
      <c r="U303" s="623"/>
      <c r="V303" s="623"/>
      <c r="W303" s="623"/>
      <c r="X303" s="623"/>
      <c r="Y303" s="623"/>
      <c r="Z303" s="623"/>
      <c r="AA303" s="623"/>
      <c r="AB303" s="623"/>
    </row>
    <row r="304">
      <c r="A304" s="623"/>
      <c r="B304" s="623"/>
      <c r="C304" s="623"/>
      <c r="D304" s="623"/>
      <c r="E304" s="623"/>
      <c r="F304" s="623"/>
      <c r="G304" s="623"/>
      <c r="H304" s="623"/>
      <c r="I304" s="623"/>
      <c r="J304" s="623"/>
      <c r="K304" s="623"/>
      <c r="L304" s="623"/>
      <c r="M304" s="623"/>
      <c r="N304" s="623"/>
      <c r="O304" s="623"/>
      <c r="P304" s="623"/>
      <c r="Q304" s="623"/>
      <c r="R304" s="623"/>
      <c r="S304" s="623"/>
      <c r="T304" s="623"/>
      <c r="U304" s="623"/>
      <c r="V304" s="623"/>
      <c r="W304" s="623"/>
      <c r="X304" s="623"/>
      <c r="Y304" s="623"/>
      <c r="Z304" s="623"/>
      <c r="AA304" s="623"/>
      <c r="AB304" s="623"/>
    </row>
    <row r="305">
      <c r="A305" s="623"/>
      <c r="B305" s="623"/>
      <c r="C305" s="623"/>
      <c r="D305" s="623"/>
      <c r="E305" s="623"/>
      <c r="F305" s="623"/>
      <c r="G305" s="623"/>
      <c r="H305" s="623"/>
      <c r="I305" s="623"/>
      <c r="J305" s="623"/>
      <c r="K305" s="623"/>
      <c r="L305" s="623"/>
      <c r="M305" s="623"/>
      <c r="N305" s="623"/>
      <c r="O305" s="623"/>
      <c r="P305" s="623"/>
      <c r="Q305" s="623"/>
      <c r="R305" s="623"/>
      <c r="S305" s="623"/>
      <c r="T305" s="623"/>
      <c r="U305" s="623"/>
      <c r="V305" s="623"/>
      <c r="W305" s="623"/>
      <c r="X305" s="623"/>
      <c r="Y305" s="623"/>
      <c r="Z305" s="623"/>
      <c r="AA305" s="623"/>
      <c r="AB305" s="623"/>
    </row>
    <row r="306">
      <c r="A306" s="623"/>
      <c r="B306" s="623"/>
      <c r="C306" s="623"/>
      <c r="D306" s="623"/>
      <c r="E306" s="623"/>
      <c r="F306" s="623"/>
      <c r="G306" s="623"/>
      <c r="H306" s="623"/>
      <c r="I306" s="623"/>
      <c r="J306" s="623"/>
      <c r="K306" s="623"/>
      <c r="L306" s="623"/>
      <c r="M306" s="623"/>
      <c r="N306" s="623"/>
      <c r="O306" s="623"/>
      <c r="P306" s="623"/>
      <c r="Q306" s="623"/>
      <c r="R306" s="623"/>
      <c r="S306" s="623"/>
      <c r="T306" s="623"/>
      <c r="U306" s="623"/>
      <c r="V306" s="623"/>
      <c r="W306" s="623"/>
      <c r="X306" s="623"/>
      <c r="Y306" s="623"/>
      <c r="Z306" s="623"/>
      <c r="AA306" s="623"/>
      <c r="AB306" s="623"/>
    </row>
    <row r="307">
      <c r="A307" s="623"/>
      <c r="B307" s="623"/>
      <c r="C307" s="623"/>
      <c r="D307" s="623"/>
      <c r="E307" s="623"/>
      <c r="F307" s="623"/>
      <c r="G307" s="623"/>
      <c r="H307" s="623"/>
      <c r="I307" s="623"/>
      <c r="J307" s="623"/>
      <c r="K307" s="623"/>
      <c r="L307" s="623"/>
      <c r="M307" s="623"/>
      <c r="N307" s="623"/>
      <c r="O307" s="623"/>
      <c r="P307" s="623"/>
      <c r="Q307" s="623"/>
      <c r="R307" s="623"/>
      <c r="S307" s="623"/>
      <c r="T307" s="623"/>
      <c r="U307" s="623"/>
      <c r="V307" s="623"/>
      <c r="W307" s="623"/>
      <c r="X307" s="623"/>
      <c r="Y307" s="623"/>
      <c r="Z307" s="623"/>
      <c r="AA307" s="623"/>
      <c r="AB307" s="623"/>
    </row>
    <row r="308">
      <c r="A308" s="623"/>
      <c r="B308" s="623"/>
      <c r="C308" s="623"/>
      <c r="D308" s="623"/>
      <c r="E308" s="623"/>
      <c r="F308" s="623"/>
      <c r="G308" s="623"/>
      <c r="H308" s="623"/>
      <c r="I308" s="623"/>
      <c r="J308" s="623"/>
      <c r="K308" s="623"/>
      <c r="L308" s="623"/>
      <c r="M308" s="623"/>
      <c r="N308" s="623"/>
      <c r="O308" s="623"/>
      <c r="P308" s="623"/>
      <c r="Q308" s="623"/>
      <c r="R308" s="623"/>
      <c r="S308" s="623"/>
      <c r="T308" s="623"/>
      <c r="U308" s="623"/>
      <c r="V308" s="623"/>
      <c r="W308" s="623"/>
      <c r="X308" s="623"/>
      <c r="Y308" s="623"/>
      <c r="Z308" s="623"/>
      <c r="AA308" s="623"/>
      <c r="AB308" s="623"/>
    </row>
    <row r="309">
      <c r="A309" s="623"/>
      <c r="B309" s="623"/>
      <c r="C309" s="623"/>
      <c r="D309" s="623"/>
      <c r="E309" s="623"/>
      <c r="F309" s="623"/>
      <c r="G309" s="623"/>
      <c r="H309" s="623"/>
      <c r="I309" s="623"/>
      <c r="J309" s="623"/>
      <c r="K309" s="623"/>
      <c r="L309" s="623"/>
      <c r="M309" s="623"/>
      <c r="N309" s="623"/>
      <c r="O309" s="623"/>
      <c r="P309" s="623"/>
      <c r="Q309" s="623"/>
      <c r="R309" s="623"/>
      <c r="S309" s="623"/>
      <c r="T309" s="623"/>
      <c r="U309" s="623"/>
      <c r="V309" s="623"/>
      <c r="W309" s="623"/>
      <c r="X309" s="623"/>
      <c r="Y309" s="623"/>
      <c r="Z309" s="623"/>
      <c r="AA309" s="623"/>
      <c r="AB309" s="623"/>
    </row>
    <row r="310">
      <c r="A310" s="623"/>
      <c r="B310" s="623"/>
      <c r="C310" s="623"/>
      <c r="D310" s="623"/>
      <c r="E310" s="623"/>
      <c r="F310" s="623"/>
      <c r="G310" s="623"/>
      <c r="H310" s="623"/>
      <c r="I310" s="623"/>
      <c r="J310" s="623"/>
      <c r="K310" s="623"/>
      <c r="L310" s="623"/>
      <c r="M310" s="623"/>
      <c r="N310" s="623"/>
      <c r="O310" s="623"/>
      <c r="P310" s="623"/>
      <c r="Q310" s="623"/>
      <c r="R310" s="623"/>
      <c r="S310" s="623"/>
      <c r="T310" s="623"/>
      <c r="U310" s="623"/>
      <c r="V310" s="623"/>
      <c r="W310" s="623"/>
      <c r="X310" s="623"/>
      <c r="Y310" s="623"/>
      <c r="Z310" s="623"/>
      <c r="AA310" s="623"/>
      <c r="AB310" s="623"/>
    </row>
    <row r="311">
      <c r="A311" s="623"/>
      <c r="B311" s="623"/>
      <c r="C311" s="623"/>
      <c r="D311" s="623"/>
      <c r="E311" s="623"/>
      <c r="F311" s="623"/>
      <c r="G311" s="623"/>
      <c r="H311" s="623"/>
      <c r="I311" s="623"/>
      <c r="J311" s="623"/>
      <c r="K311" s="623"/>
      <c r="L311" s="623"/>
      <c r="M311" s="623"/>
      <c r="N311" s="623"/>
      <c r="O311" s="623"/>
      <c r="P311" s="623"/>
      <c r="Q311" s="623"/>
      <c r="R311" s="623"/>
      <c r="S311" s="623"/>
      <c r="T311" s="623"/>
      <c r="U311" s="623"/>
      <c r="V311" s="623"/>
      <c r="W311" s="623"/>
      <c r="X311" s="623"/>
      <c r="Y311" s="623"/>
      <c r="Z311" s="623"/>
      <c r="AA311" s="623"/>
      <c r="AB311" s="623"/>
    </row>
    <row r="312">
      <c r="A312" s="623"/>
      <c r="B312" s="623"/>
      <c r="C312" s="623"/>
      <c r="D312" s="623"/>
      <c r="E312" s="623"/>
      <c r="F312" s="623"/>
      <c r="G312" s="623"/>
      <c r="H312" s="623"/>
      <c r="I312" s="623"/>
      <c r="J312" s="623"/>
      <c r="K312" s="623"/>
      <c r="L312" s="623"/>
      <c r="M312" s="623"/>
      <c r="N312" s="623"/>
      <c r="O312" s="623"/>
      <c r="P312" s="623"/>
      <c r="Q312" s="623"/>
      <c r="R312" s="623"/>
      <c r="S312" s="623"/>
      <c r="T312" s="623"/>
      <c r="U312" s="623"/>
      <c r="V312" s="623"/>
      <c r="W312" s="623"/>
      <c r="X312" s="623"/>
      <c r="Y312" s="623"/>
      <c r="Z312" s="623"/>
      <c r="AA312" s="623"/>
      <c r="AB312" s="623"/>
    </row>
    <row r="313">
      <c r="A313" s="623"/>
      <c r="B313" s="623"/>
      <c r="C313" s="623"/>
      <c r="D313" s="623"/>
      <c r="E313" s="623"/>
      <c r="F313" s="623"/>
      <c r="G313" s="623"/>
      <c r="H313" s="623"/>
      <c r="I313" s="623"/>
      <c r="J313" s="623"/>
      <c r="K313" s="623"/>
      <c r="L313" s="623"/>
      <c r="M313" s="623"/>
      <c r="N313" s="623"/>
      <c r="O313" s="623"/>
      <c r="P313" s="623"/>
      <c r="Q313" s="623"/>
      <c r="R313" s="623"/>
      <c r="S313" s="623"/>
      <c r="T313" s="623"/>
      <c r="U313" s="623"/>
      <c r="V313" s="623"/>
      <c r="W313" s="623"/>
      <c r="X313" s="623"/>
      <c r="Y313" s="623"/>
      <c r="Z313" s="623"/>
      <c r="AA313" s="623"/>
      <c r="AB313" s="623"/>
    </row>
    <row r="314">
      <c r="A314" s="623"/>
      <c r="B314" s="623"/>
      <c r="C314" s="623"/>
      <c r="D314" s="623"/>
      <c r="E314" s="623"/>
      <c r="F314" s="623"/>
      <c r="G314" s="623"/>
      <c r="H314" s="623"/>
      <c r="I314" s="623"/>
      <c r="J314" s="623"/>
      <c r="K314" s="623"/>
      <c r="L314" s="623"/>
      <c r="M314" s="623"/>
      <c r="N314" s="623"/>
      <c r="O314" s="623"/>
      <c r="P314" s="623"/>
      <c r="Q314" s="623"/>
      <c r="R314" s="623"/>
      <c r="S314" s="623"/>
      <c r="T314" s="623"/>
      <c r="U314" s="623"/>
      <c r="V314" s="623"/>
      <c r="W314" s="623"/>
      <c r="X314" s="623"/>
      <c r="Y314" s="623"/>
      <c r="Z314" s="623"/>
      <c r="AA314" s="623"/>
      <c r="AB314" s="623"/>
    </row>
    <row r="315">
      <c r="A315" s="623"/>
      <c r="B315" s="623"/>
      <c r="C315" s="623"/>
      <c r="D315" s="623"/>
      <c r="E315" s="623"/>
      <c r="F315" s="623"/>
      <c r="G315" s="623"/>
      <c r="H315" s="623"/>
      <c r="I315" s="623"/>
      <c r="J315" s="623"/>
      <c r="K315" s="623"/>
      <c r="L315" s="623"/>
      <c r="M315" s="623"/>
      <c r="N315" s="623"/>
      <c r="O315" s="623"/>
      <c r="P315" s="623"/>
      <c r="Q315" s="623"/>
      <c r="R315" s="623"/>
      <c r="S315" s="623"/>
      <c r="T315" s="623"/>
      <c r="U315" s="623"/>
      <c r="V315" s="623"/>
      <c r="W315" s="623"/>
      <c r="X315" s="623"/>
      <c r="Y315" s="623"/>
      <c r="Z315" s="623"/>
      <c r="AA315" s="623"/>
      <c r="AB315" s="623"/>
    </row>
    <row r="316">
      <c r="A316" s="623"/>
      <c r="B316" s="623"/>
      <c r="C316" s="623"/>
      <c r="D316" s="623"/>
      <c r="E316" s="623"/>
      <c r="F316" s="623"/>
      <c r="G316" s="623"/>
      <c r="H316" s="623"/>
      <c r="I316" s="623"/>
      <c r="J316" s="623"/>
      <c r="K316" s="623"/>
      <c r="L316" s="623"/>
      <c r="M316" s="623"/>
      <c r="N316" s="623"/>
      <c r="O316" s="623"/>
      <c r="P316" s="623"/>
      <c r="Q316" s="623"/>
      <c r="R316" s="623"/>
      <c r="S316" s="623"/>
      <c r="T316" s="623"/>
      <c r="U316" s="623"/>
      <c r="V316" s="623"/>
      <c r="W316" s="623"/>
      <c r="X316" s="623"/>
      <c r="Y316" s="623"/>
      <c r="Z316" s="623"/>
      <c r="AA316" s="623"/>
      <c r="AB316" s="623"/>
    </row>
    <row r="317">
      <c r="A317" s="623"/>
      <c r="B317" s="623"/>
      <c r="C317" s="623"/>
      <c r="D317" s="623"/>
      <c r="E317" s="623"/>
      <c r="F317" s="623"/>
      <c r="G317" s="623"/>
      <c r="H317" s="623"/>
      <c r="I317" s="623"/>
      <c r="J317" s="623"/>
      <c r="K317" s="623"/>
      <c r="L317" s="623"/>
      <c r="M317" s="623"/>
      <c r="N317" s="623"/>
      <c r="O317" s="623"/>
      <c r="P317" s="623"/>
      <c r="Q317" s="623"/>
      <c r="R317" s="623"/>
      <c r="S317" s="623"/>
      <c r="T317" s="623"/>
      <c r="U317" s="623"/>
      <c r="V317" s="623"/>
      <c r="W317" s="623"/>
      <c r="X317" s="623"/>
      <c r="Y317" s="623"/>
      <c r="Z317" s="623"/>
      <c r="AA317" s="623"/>
      <c r="AB317" s="623"/>
    </row>
    <row r="318">
      <c r="A318" s="623"/>
      <c r="B318" s="623"/>
      <c r="C318" s="623"/>
      <c r="D318" s="623"/>
      <c r="E318" s="623"/>
      <c r="F318" s="623"/>
      <c r="G318" s="623"/>
      <c r="H318" s="623"/>
      <c r="I318" s="623"/>
      <c r="J318" s="623"/>
      <c r="K318" s="623"/>
      <c r="L318" s="623"/>
      <c r="M318" s="623"/>
      <c r="N318" s="623"/>
      <c r="O318" s="623"/>
      <c r="P318" s="623"/>
      <c r="Q318" s="623"/>
      <c r="R318" s="623"/>
      <c r="S318" s="623"/>
      <c r="T318" s="623"/>
      <c r="U318" s="623"/>
      <c r="V318" s="623"/>
      <c r="W318" s="623"/>
      <c r="X318" s="623"/>
      <c r="Y318" s="623"/>
      <c r="Z318" s="623"/>
      <c r="AA318" s="623"/>
      <c r="AB318" s="623"/>
    </row>
    <row r="319">
      <c r="A319" s="623"/>
      <c r="B319" s="623"/>
      <c r="C319" s="623"/>
      <c r="D319" s="623"/>
      <c r="E319" s="623"/>
      <c r="F319" s="623"/>
      <c r="G319" s="623"/>
      <c r="H319" s="623"/>
      <c r="I319" s="623"/>
      <c r="J319" s="623"/>
      <c r="K319" s="623"/>
      <c r="L319" s="623"/>
      <c r="M319" s="623"/>
      <c r="N319" s="623"/>
      <c r="O319" s="623"/>
      <c r="P319" s="623"/>
      <c r="Q319" s="623"/>
      <c r="R319" s="623"/>
      <c r="S319" s="623"/>
      <c r="T319" s="623"/>
      <c r="U319" s="623"/>
      <c r="V319" s="623"/>
      <c r="W319" s="623"/>
      <c r="X319" s="623"/>
      <c r="Y319" s="623"/>
      <c r="Z319" s="623"/>
      <c r="AA319" s="623"/>
      <c r="AB319" s="623"/>
    </row>
    <row r="320">
      <c r="A320" s="623"/>
      <c r="B320" s="623"/>
      <c r="C320" s="623"/>
      <c r="D320" s="623"/>
      <c r="E320" s="623"/>
      <c r="F320" s="623"/>
      <c r="G320" s="623"/>
      <c r="H320" s="623"/>
      <c r="I320" s="623"/>
      <c r="J320" s="623"/>
      <c r="K320" s="623"/>
      <c r="L320" s="623"/>
      <c r="M320" s="623"/>
      <c r="N320" s="623"/>
      <c r="O320" s="623"/>
      <c r="P320" s="623"/>
      <c r="Q320" s="623"/>
      <c r="R320" s="623"/>
      <c r="S320" s="623"/>
      <c r="T320" s="623"/>
      <c r="U320" s="623"/>
      <c r="V320" s="623"/>
      <c r="W320" s="623"/>
      <c r="X320" s="623"/>
      <c r="Y320" s="623"/>
      <c r="Z320" s="623"/>
      <c r="AA320" s="623"/>
      <c r="AB320" s="623"/>
    </row>
    <row r="321">
      <c r="A321" s="623"/>
      <c r="B321" s="623"/>
      <c r="C321" s="623"/>
      <c r="D321" s="623"/>
      <c r="E321" s="623"/>
      <c r="F321" s="623"/>
      <c r="G321" s="623"/>
      <c r="H321" s="623"/>
      <c r="I321" s="623"/>
      <c r="J321" s="623"/>
      <c r="K321" s="623"/>
      <c r="L321" s="623"/>
      <c r="M321" s="623"/>
      <c r="N321" s="623"/>
      <c r="O321" s="623"/>
      <c r="P321" s="623"/>
      <c r="Q321" s="623"/>
      <c r="R321" s="623"/>
      <c r="S321" s="623"/>
      <c r="T321" s="623"/>
      <c r="U321" s="623"/>
      <c r="V321" s="623"/>
      <c r="W321" s="623"/>
      <c r="X321" s="623"/>
      <c r="Y321" s="623"/>
      <c r="Z321" s="623"/>
      <c r="AA321" s="623"/>
      <c r="AB321" s="623"/>
    </row>
    <row r="322">
      <c r="A322" s="623"/>
      <c r="B322" s="623"/>
      <c r="C322" s="623"/>
      <c r="D322" s="623"/>
      <c r="E322" s="623"/>
      <c r="F322" s="623"/>
      <c r="G322" s="623"/>
      <c r="H322" s="623"/>
      <c r="I322" s="623"/>
      <c r="J322" s="623"/>
      <c r="K322" s="623"/>
      <c r="L322" s="623"/>
      <c r="M322" s="623"/>
      <c r="N322" s="623"/>
      <c r="O322" s="623"/>
      <c r="P322" s="623"/>
      <c r="Q322" s="623"/>
      <c r="R322" s="623"/>
      <c r="S322" s="623"/>
      <c r="T322" s="623"/>
      <c r="U322" s="623"/>
      <c r="V322" s="623"/>
      <c r="W322" s="623"/>
      <c r="X322" s="623"/>
      <c r="Y322" s="623"/>
      <c r="Z322" s="623"/>
      <c r="AA322" s="623"/>
      <c r="AB322" s="623"/>
    </row>
    <row r="323">
      <c r="A323" s="623"/>
      <c r="B323" s="623"/>
      <c r="C323" s="623"/>
      <c r="D323" s="623"/>
      <c r="E323" s="623"/>
      <c r="F323" s="623"/>
      <c r="G323" s="623"/>
      <c r="H323" s="623"/>
      <c r="I323" s="623"/>
      <c r="J323" s="623"/>
      <c r="K323" s="623"/>
      <c r="L323" s="623"/>
      <c r="M323" s="623"/>
      <c r="N323" s="623"/>
      <c r="O323" s="623"/>
      <c r="P323" s="623"/>
      <c r="Q323" s="623"/>
      <c r="R323" s="623"/>
      <c r="S323" s="623"/>
      <c r="T323" s="623"/>
      <c r="U323" s="623"/>
      <c r="V323" s="623"/>
      <c r="W323" s="623"/>
      <c r="X323" s="623"/>
      <c r="Y323" s="623"/>
      <c r="Z323" s="623"/>
      <c r="AA323" s="623"/>
      <c r="AB323" s="623"/>
    </row>
    <row r="324">
      <c r="A324" s="623"/>
      <c r="B324" s="623"/>
      <c r="C324" s="623"/>
      <c r="D324" s="623"/>
      <c r="E324" s="623"/>
      <c r="F324" s="623"/>
      <c r="G324" s="623"/>
      <c r="H324" s="623"/>
      <c r="I324" s="623"/>
      <c r="J324" s="623"/>
      <c r="K324" s="623"/>
      <c r="L324" s="623"/>
      <c r="M324" s="623"/>
      <c r="N324" s="623"/>
      <c r="O324" s="623"/>
      <c r="P324" s="623"/>
      <c r="Q324" s="623"/>
      <c r="R324" s="623"/>
      <c r="S324" s="623"/>
      <c r="T324" s="623"/>
      <c r="U324" s="623"/>
      <c r="V324" s="623"/>
      <c r="W324" s="623"/>
      <c r="X324" s="623"/>
      <c r="Y324" s="623"/>
      <c r="Z324" s="623"/>
      <c r="AA324" s="623"/>
      <c r="AB324" s="623"/>
    </row>
    <row r="325">
      <c r="A325" s="623"/>
      <c r="B325" s="623"/>
      <c r="C325" s="623"/>
      <c r="D325" s="623"/>
      <c r="E325" s="623"/>
      <c r="F325" s="623"/>
      <c r="G325" s="623"/>
      <c r="H325" s="623"/>
      <c r="I325" s="623"/>
      <c r="J325" s="623"/>
      <c r="K325" s="623"/>
      <c r="L325" s="623"/>
      <c r="M325" s="623"/>
      <c r="N325" s="623"/>
      <c r="O325" s="623"/>
      <c r="P325" s="623"/>
      <c r="Q325" s="623"/>
      <c r="R325" s="623"/>
      <c r="S325" s="623"/>
      <c r="T325" s="623"/>
      <c r="U325" s="623"/>
      <c r="V325" s="623"/>
      <c r="W325" s="623"/>
      <c r="X325" s="623"/>
      <c r="Y325" s="623"/>
      <c r="Z325" s="623"/>
      <c r="AA325" s="623"/>
      <c r="AB325" s="623"/>
    </row>
    <row r="326">
      <c r="A326" s="623"/>
      <c r="B326" s="623"/>
      <c r="C326" s="623"/>
      <c r="D326" s="623"/>
      <c r="E326" s="623"/>
      <c r="F326" s="623"/>
      <c r="G326" s="623"/>
      <c r="H326" s="623"/>
      <c r="I326" s="623"/>
      <c r="J326" s="623"/>
      <c r="K326" s="623"/>
      <c r="L326" s="623"/>
      <c r="M326" s="623"/>
      <c r="N326" s="623"/>
      <c r="O326" s="623"/>
      <c r="P326" s="623"/>
      <c r="Q326" s="623"/>
      <c r="R326" s="623"/>
      <c r="S326" s="623"/>
      <c r="T326" s="623"/>
      <c r="U326" s="623"/>
      <c r="V326" s="623"/>
      <c r="W326" s="623"/>
      <c r="X326" s="623"/>
      <c r="Y326" s="623"/>
      <c r="Z326" s="623"/>
      <c r="AA326" s="623"/>
      <c r="AB326" s="623"/>
    </row>
    <row r="327">
      <c r="A327" s="623"/>
      <c r="B327" s="623"/>
      <c r="C327" s="623"/>
      <c r="D327" s="623"/>
      <c r="E327" s="623"/>
      <c r="F327" s="623"/>
      <c r="G327" s="623"/>
      <c r="H327" s="623"/>
      <c r="I327" s="623"/>
      <c r="J327" s="623"/>
      <c r="K327" s="623"/>
      <c r="L327" s="623"/>
      <c r="M327" s="623"/>
      <c r="N327" s="623"/>
      <c r="O327" s="623"/>
      <c r="P327" s="623"/>
      <c r="Q327" s="623"/>
      <c r="R327" s="623"/>
      <c r="S327" s="623"/>
      <c r="T327" s="623"/>
      <c r="U327" s="623"/>
      <c r="V327" s="623"/>
      <c r="W327" s="623"/>
      <c r="X327" s="623"/>
      <c r="Y327" s="623"/>
      <c r="Z327" s="623"/>
      <c r="AA327" s="623"/>
      <c r="AB327" s="623"/>
    </row>
    <row r="328">
      <c r="A328" s="623"/>
      <c r="B328" s="623"/>
      <c r="C328" s="623"/>
      <c r="D328" s="623"/>
      <c r="E328" s="623"/>
      <c r="F328" s="623"/>
      <c r="G328" s="623"/>
      <c r="H328" s="623"/>
      <c r="I328" s="623"/>
      <c r="J328" s="623"/>
      <c r="K328" s="623"/>
      <c r="L328" s="623"/>
      <c r="M328" s="623"/>
      <c r="N328" s="623"/>
      <c r="O328" s="623"/>
      <c r="P328" s="623"/>
      <c r="Q328" s="623"/>
      <c r="R328" s="623"/>
      <c r="S328" s="623"/>
      <c r="T328" s="623"/>
      <c r="U328" s="623"/>
      <c r="V328" s="623"/>
      <c r="W328" s="623"/>
      <c r="X328" s="623"/>
      <c r="Y328" s="623"/>
      <c r="Z328" s="623"/>
      <c r="AA328" s="623"/>
      <c r="AB328" s="623"/>
    </row>
    <row r="329">
      <c r="A329" s="623"/>
      <c r="B329" s="623"/>
      <c r="C329" s="623"/>
      <c r="D329" s="623"/>
      <c r="E329" s="623"/>
      <c r="F329" s="623"/>
      <c r="G329" s="623"/>
      <c r="H329" s="623"/>
      <c r="I329" s="623"/>
      <c r="J329" s="623"/>
      <c r="K329" s="623"/>
      <c r="L329" s="623"/>
      <c r="M329" s="623"/>
      <c r="N329" s="623"/>
      <c r="O329" s="623"/>
      <c r="P329" s="623"/>
      <c r="Q329" s="623"/>
      <c r="R329" s="623"/>
      <c r="S329" s="623"/>
      <c r="T329" s="623"/>
      <c r="U329" s="623"/>
      <c r="V329" s="623"/>
      <c r="W329" s="623"/>
      <c r="X329" s="623"/>
      <c r="Y329" s="623"/>
      <c r="Z329" s="623"/>
      <c r="AA329" s="623"/>
      <c r="AB329" s="623"/>
    </row>
    <row r="330">
      <c r="A330" s="623"/>
      <c r="B330" s="623"/>
      <c r="C330" s="623"/>
      <c r="D330" s="623"/>
      <c r="E330" s="623"/>
      <c r="F330" s="623"/>
      <c r="G330" s="623"/>
      <c r="H330" s="623"/>
      <c r="I330" s="623"/>
      <c r="J330" s="623"/>
      <c r="K330" s="623"/>
      <c r="L330" s="623"/>
      <c r="M330" s="623"/>
      <c r="N330" s="623"/>
      <c r="O330" s="623"/>
      <c r="P330" s="623"/>
      <c r="Q330" s="623"/>
      <c r="R330" s="623"/>
      <c r="S330" s="623"/>
      <c r="T330" s="623"/>
      <c r="U330" s="623"/>
      <c r="V330" s="623"/>
      <c r="W330" s="623"/>
      <c r="X330" s="623"/>
      <c r="Y330" s="623"/>
      <c r="Z330" s="623"/>
      <c r="AA330" s="623"/>
      <c r="AB330" s="623"/>
    </row>
    <row r="331">
      <c r="A331" s="623"/>
      <c r="B331" s="623"/>
      <c r="C331" s="623"/>
      <c r="D331" s="623"/>
      <c r="E331" s="623"/>
      <c r="F331" s="623"/>
      <c r="G331" s="623"/>
      <c r="H331" s="623"/>
      <c r="I331" s="623"/>
      <c r="J331" s="623"/>
      <c r="K331" s="623"/>
      <c r="L331" s="623"/>
      <c r="M331" s="623"/>
      <c r="N331" s="623"/>
      <c r="O331" s="623"/>
      <c r="P331" s="623"/>
      <c r="Q331" s="623"/>
      <c r="R331" s="623"/>
      <c r="S331" s="623"/>
      <c r="T331" s="623"/>
      <c r="U331" s="623"/>
      <c r="V331" s="623"/>
      <c r="W331" s="623"/>
      <c r="X331" s="623"/>
      <c r="Y331" s="623"/>
      <c r="Z331" s="623"/>
      <c r="AA331" s="623"/>
      <c r="AB331" s="623"/>
    </row>
    <row r="332">
      <c r="A332" s="623"/>
      <c r="B332" s="623"/>
      <c r="C332" s="623"/>
      <c r="D332" s="623"/>
      <c r="E332" s="623"/>
      <c r="F332" s="623"/>
      <c r="G332" s="623"/>
      <c r="H332" s="623"/>
      <c r="I332" s="623"/>
      <c r="J332" s="623"/>
      <c r="K332" s="623"/>
      <c r="L332" s="623"/>
      <c r="M332" s="623"/>
      <c r="N332" s="623"/>
      <c r="O332" s="623"/>
      <c r="P332" s="623"/>
      <c r="Q332" s="623"/>
      <c r="R332" s="623"/>
      <c r="S332" s="623"/>
      <c r="T332" s="623"/>
      <c r="U332" s="623"/>
      <c r="V332" s="623"/>
      <c r="W332" s="623"/>
      <c r="X332" s="623"/>
      <c r="Y332" s="623"/>
      <c r="Z332" s="623"/>
      <c r="AA332" s="623"/>
      <c r="AB332" s="623"/>
    </row>
    <row r="333">
      <c r="A333" s="623"/>
      <c r="B333" s="623"/>
      <c r="C333" s="623"/>
      <c r="D333" s="623"/>
      <c r="E333" s="623"/>
      <c r="F333" s="623"/>
      <c r="G333" s="623"/>
      <c r="H333" s="623"/>
      <c r="I333" s="623"/>
      <c r="J333" s="623"/>
      <c r="K333" s="623"/>
      <c r="L333" s="623"/>
      <c r="M333" s="623"/>
      <c r="N333" s="623"/>
      <c r="O333" s="623"/>
      <c r="P333" s="623"/>
      <c r="Q333" s="623"/>
      <c r="R333" s="623"/>
      <c r="S333" s="623"/>
      <c r="T333" s="623"/>
      <c r="U333" s="623"/>
      <c r="V333" s="623"/>
      <c r="W333" s="623"/>
      <c r="X333" s="623"/>
      <c r="Y333" s="623"/>
      <c r="Z333" s="623"/>
      <c r="AA333" s="623"/>
      <c r="AB333" s="623"/>
    </row>
    <row r="334">
      <c r="A334" s="623"/>
      <c r="B334" s="623"/>
      <c r="C334" s="623"/>
      <c r="D334" s="623"/>
      <c r="E334" s="623"/>
      <c r="F334" s="623"/>
      <c r="G334" s="623"/>
      <c r="H334" s="623"/>
      <c r="I334" s="623"/>
      <c r="J334" s="623"/>
      <c r="K334" s="623"/>
      <c r="L334" s="623"/>
      <c r="M334" s="623"/>
      <c r="N334" s="623"/>
      <c r="O334" s="623"/>
      <c r="P334" s="623"/>
      <c r="Q334" s="623"/>
      <c r="R334" s="623"/>
      <c r="S334" s="623"/>
      <c r="T334" s="623"/>
      <c r="U334" s="623"/>
      <c r="V334" s="623"/>
      <c r="W334" s="623"/>
      <c r="X334" s="623"/>
      <c r="Y334" s="623"/>
      <c r="Z334" s="623"/>
      <c r="AA334" s="623"/>
      <c r="AB334" s="623"/>
    </row>
    <row r="335">
      <c r="A335" s="623"/>
      <c r="B335" s="623"/>
      <c r="C335" s="623"/>
      <c r="D335" s="623"/>
      <c r="E335" s="623"/>
      <c r="F335" s="623"/>
      <c r="G335" s="623"/>
      <c r="H335" s="623"/>
      <c r="I335" s="623"/>
      <c r="J335" s="623"/>
      <c r="K335" s="623"/>
      <c r="L335" s="623"/>
      <c r="M335" s="623"/>
      <c r="N335" s="623"/>
      <c r="O335" s="623"/>
      <c r="P335" s="623"/>
      <c r="Q335" s="623"/>
      <c r="R335" s="623"/>
      <c r="S335" s="623"/>
      <c r="T335" s="623"/>
      <c r="U335" s="623"/>
      <c r="V335" s="623"/>
      <c r="W335" s="623"/>
      <c r="X335" s="623"/>
      <c r="Y335" s="623"/>
      <c r="Z335" s="623"/>
      <c r="AA335" s="623"/>
      <c r="AB335" s="623"/>
    </row>
    <row r="336">
      <c r="A336" s="623"/>
      <c r="B336" s="623"/>
      <c r="C336" s="623"/>
      <c r="D336" s="623"/>
      <c r="E336" s="623"/>
      <c r="F336" s="623"/>
      <c r="G336" s="623"/>
      <c r="H336" s="623"/>
      <c r="I336" s="623"/>
      <c r="J336" s="623"/>
      <c r="K336" s="623"/>
      <c r="L336" s="623"/>
      <c r="M336" s="623"/>
      <c r="N336" s="623"/>
      <c r="O336" s="623"/>
      <c r="P336" s="623"/>
      <c r="Q336" s="623"/>
      <c r="R336" s="623"/>
      <c r="S336" s="623"/>
      <c r="T336" s="623"/>
      <c r="U336" s="623"/>
      <c r="V336" s="623"/>
      <c r="W336" s="623"/>
      <c r="X336" s="623"/>
      <c r="Y336" s="623"/>
      <c r="Z336" s="623"/>
      <c r="AA336" s="623"/>
      <c r="AB336" s="623"/>
    </row>
    <row r="337">
      <c r="A337" s="623"/>
      <c r="B337" s="623"/>
      <c r="C337" s="623"/>
      <c r="D337" s="623"/>
      <c r="E337" s="623"/>
      <c r="F337" s="623"/>
      <c r="G337" s="623"/>
      <c r="H337" s="623"/>
      <c r="I337" s="623"/>
      <c r="J337" s="623"/>
      <c r="K337" s="623"/>
      <c r="L337" s="623"/>
      <c r="M337" s="623"/>
      <c r="N337" s="623"/>
      <c r="O337" s="623"/>
      <c r="P337" s="623"/>
      <c r="Q337" s="623"/>
      <c r="R337" s="623"/>
      <c r="S337" s="623"/>
      <c r="T337" s="623"/>
      <c r="U337" s="623"/>
      <c r="V337" s="623"/>
      <c r="W337" s="623"/>
      <c r="X337" s="623"/>
      <c r="Y337" s="623"/>
      <c r="Z337" s="623"/>
      <c r="AA337" s="623"/>
      <c r="AB337" s="623"/>
    </row>
    <row r="338">
      <c r="A338" s="623"/>
      <c r="B338" s="623"/>
      <c r="C338" s="623"/>
      <c r="D338" s="623"/>
      <c r="E338" s="623"/>
      <c r="F338" s="623"/>
      <c r="G338" s="623"/>
      <c r="H338" s="623"/>
      <c r="I338" s="623"/>
      <c r="J338" s="623"/>
      <c r="K338" s="623"/>
      <c r="L338" s="623"/>
      <c r="M338" s="623"/>
      <c r="N338" s="623"/>
      <c r="O338" s="623"/>
      <c r="P338" s="623"/>
      <c r="Q338" s="623"/>
      <c r="R338" s="623"/>
      <c r="S338" s="623"/>
      <c r="T338" s="623"/>
      <c r="U338" s="623"/>
      <c r="V338" s="623"/>
      <c r="W338" s="623"/>
      <c r="X338" s="623"/>
      <c r="Y338" s="623"/>
      <c r="Z338" s="623"/>
      <c r="AA338" s="623"/>
      <c r="AB338" s="623"/>
    </row>
    <row r="339">
      <c r="A339" s="623"/>
      <c r="B339" s="623"/>
      <c r="C339" s="623"/>
      <c r="D339" s="623"/>
      <c r="E339" s="623"/>
      <c r="F339" s="623"/>
      <c r="G339" s="623"/>
      <c r="H339" s="623"/>
      <c r="I339" s="623"/>
      <c r="J339" s="623"/>
      <c r="K339" s="623"/>
      <c r="L339" s="623"/>
      <c r="M339" s="623"/>
      <c r="N339" s="623"/>
      <c r="O339" s="623"/>
      <c r="P339" s="623"/>
      <c r="Q339" s="623"/>
      <c r="R339" s="623"/>
      <c r="S339" s="623"/>
      <c r="T339" s="623"/>
      <c r="U339" s="623"/>
      <c r="V339" s="623"/>
      <c r="W339" s="623"/>
      <c r="X339" s="623"/>
      <c r="Y339" s="623"/>
      <c r="Z339" s="623"/>
      <c r="AA339" s="623"/>
      <c r="AB339" s="623"/>
    </row>
    <row r="340">
      <c r="A340" s="623"/>
      <c r="B340" s="623"/>
      <c r="C340" s="623"/>
      <c r="D340" s="623"/>
      <c r="E340" s="623"/>
      <c r="F340" s="623"/>
      <c r="G340" s="623"/>
      <c r="H340" s="623"/>
      <c r="I340" s="623"/>
      <c r="J340" s="623"/>
      <c r="K340" s="623"/>
      <c r="L340" s="623"/>
      <c r="M340" s="623"/>
      <c r="N340" s="623"/>
      <c r="O340" s="623"/>
      <c r="P340" s="623"/>
      <c r="Q340" s="623"/>
      <c r="R340" s="623"/>
      <c r="S340" s="623"/>
      <c r="T340" s="623"/>
      <c r="U340" s="623"/>
      <c r="V340" s="623"/>
      <c r="W340" s="623"/>
      <c r="X340" s="623"/>
      <c r="Y340" s="623"/>
      <c r="Z340" s="623"/>
      <c r="AA340" s="623"/>
      <c r="AB340" s="623"/>
    </row>
    <row r="341">
      <c r="A341" s="623"/>
      <c r="B341" s="623"/>
      <c r="C341" s="623"/>
      <c r="D341" s="623"/>
      <c r="E341" s="623"/>
      <c r="F341" s="623"/>
      <c r="G341" s="623"/>
      <c r="H341" s="623"/>
      <c r="I341" s="623"/>
      <c r="J341" s="623"/>
      <c r="K341" s="623"/>
      <c r="L341" s="623"/>
      <c r="M341" s="623"/>
      <c r="N341" s="623"/>
      <c r="O341" s="623"/>
      <c r="P341" s="623"/>
      <c r="Q341" s="623"/>
      <c r="R341" s="623"/>
      <c r="S341" s="623"/>
      <c r="T341" s="623"/>
      <c r="U341" s="623"/>
      <c r="V341" s="623"/>
      <c r="W341" s="623"/>
      <c r="X341" s="623"/>
      <c r="Y341" s="623"/>
      <c r="Z341" s="623"/>
      <c r="AA341" s="623"/>
      <c r="AB341" s="623"/>
    </row>
    <row r="342">
      <c r="A342" s="623"/>
      <c r="B342" s="623"/>
      <c r="C342" s="623"/>
      <c r="D342" s="623"/>
      <c r="E342" s="623"/>
      <c r="F342" s="623"/>
      <c r="G342" s="623"/>
      <c r="H342" s="623"/>
      <c r="I342" s="623"/>
      <c r="J342" s="623"/>
      <c r="K342" s="623"/>
      <c r="L342" s="623"/>
      <c r="M342" s="623"/>
      <c r="N342" s="623"/>
      <c r="O342" s="623"/>
      <c r="P342" s="623"/>
      <c r="Q342" s="623"/>
      <c r="R342" s="623"/>
      <c r="S342" s="623"/>
      <c r="T342" s="623"/>
      <c r="U342" s="623"/>
      <c r="V342" s="623"/>
      <c r="W342" s="623"/>
      <c r="X342" s="623"/>
      <c r="Y342" s="623"/>
      <c r="Z342" s="623"/>
      <c r="AA342" s="623"/>
      <c r="AB342" s="623"/>
    </row>
    <row r="343">
      <c r="A343" s="623"/>
      <c r="B343" s="623"/>
      <c r="C343" s="623"/>
      <c r="D343" s="623"/>
      <c r="E343" s="623"/>
      <c r="F343" s="623"/>
      <c r="G343" s="623"/>
      <c r="H343" s="623"/>
      <c r="I343" s="623"/>
      <c r="J343" s="623"/>
      <c r="K343" s="623"/>
      <c r="L343" s="623"/>
      <c r="M343" s="623"/>
      <c r="N343" s="623"/>
      <c r="O343" s="623"/>
      <c r="P343" s="623"/>
      <c r="Q343" s="623"/>
      <c r="R343" s="623"/>
      <c r="S343" s="623"/>
      <c r="T343" s="623"/>
      <c r="U343" s="623"/>
      <c r="V343" s="623"/>
      <c r="W343" s="623"/>
      <c r="X343" s="623"/>
      <c r="Y343" s="623"/>
      <c r="Z343" s="623"/>
      <c r="AA343" s="623"/>
      <c r="AB343" s="623"/>
    </row>
    <row r="344">
      <c r="A344" s="623"/>
      <c r="B344" s="623"/>
      <c r="C344" s="623"/>
      <c r="D344" s="623"/>
      <c r="E344" s="623"/>
      <c r="F344" s="623"/>
      <c r="G344" s="623"/>
      <c r="H344" s="623"/>
      <c r="I344" s="623"/>
      <c r="J344" s="623"/>
      <c r="K344" s="623"/>
      <c r="L344" s="623"/>
      <c r="M344" s="623"/>
      <c r="N344" s="623"/>
      <c r="O344" s="623"/>
      <c r="P344" s="623"/>
      <c r="Q344" s="623"/>
      <c r="R344" s="623"/>
      <c r="S344" s="623"/>
      <c r="T344" s="623"/>
      <c r="U344" s="623"/>
      <c r="V344" s="623"/>
      <c r="W344" s="623"/>
      <c r="X344" s="623"/>
      <c r="Y344" s="623"/>
      <c r="Z344" s="623"/>
      <c r="AA344" s="623"/>
      <c r="AB344" s="623"/>
    </row>
    <row r="345">
      <c r="A345" s="623"/>
      <c r="B345" s="623"/>
      <c r="C345" s="623"/>
      <c r="D345" s="623"/>
      <c r="E345" s="623"/>
      <c r="F345" s="623"/>
      <c r="G345" s="623"/>
      <c r="H345" s="623"/>
      <c r="I345" s="623"/>
      <c r="J345" s="623"/>
      <c r="K345" s="623"/>
      <c r="L345" s="623"/>
      <c r="M345" s="623"/>
      <c r="N345" s="623"/>
      <c r="O345" s="623"/>
      <c r="P345" s="623"/>
      <c r="Q345" s="623"/>
      <c r="R345" s="623"/>
      <c r="S345" s="623"/>
      <c r="T345" s="623"/>
      <c r="U345" s="623"/>
      <c r="V345" s="623"/>
      <c r="W345" s="623"/>
      <c r="X345" s="623"/>
      <c r="Y345" s="623"/>
      <c r="Z345" s="623"/>
      <c r="AA345" s="623"/>
      <c r="AB345" s="623"/>
    </row>
    <row r="346">
      <c r="A346" s="623"/>
      <c r="B346" s="623"/>
      <c r="C346" s="623"/>
      <c r="D346" s="623"/>
      <c r="E346" s="623"/>
      <c r="F346" s="623"/>
      <c r="G346" s="623"/>
      <c r="H346" s="623"/>
      <c r="I346" s="623"/>
      <c r="J346" s="623"/>
      <c r="K346" s="623"/>
      <c r="L346" s="623"/>
      <c r="M346" s="623"/>
      <c r="N346" s="623"/>
      <c r="O346" s="623"/>
      <c r="P346" s="623"/>
      <c r="Q346" s="623"/>
      <c r="R346" s="623"/>
      <c r="S346" s="623"/>
      <c r="T346" s="623"/>
      <c r="U346" s="623"/>
      <c r="V346" s="623"/>
      <c r="W346" s="623"/>
      <c r="X346" s="623"/>
      <c r="Y346" s="623"/>
      <c r="Z346" s="623"/>
      <c r="AA346" s="623"/>
      <c r="AB346" s="623"/>
    </row>
    <row r="347">
      <c r="A347" s="623"/>
      <c r="B347" s="623"/>
      <c r="C347" s="623"/>
      <c r="D347" s="623"/>
      <c r="E347" s="623"/>
      <c r="F347" s="623"/>
      <c r="G347" s="623"/>
      <c r="H347" s="623"/>
      <c r="I347" s="623"/>
      <c r="J347" s="623"/>
      <c r="K347" s="623"/>
      <c r="L347" s="623"/>
      <c r="M347" s="623"/>
      <c r="N347" s="623"/>
      <c r="O347" s="623"/>
      <c r="P347" s="623"/>
      <c r="Q347" s="623"/>
      <c r="R347" s="623"/>
      <c r="S347" s="623"/>
      <c r="T347" s="623"/>
      <c r="U347" s="623"/>
      <c r="V347" s="623"/>
      <c r="W347" s="623"/>
      <c r="X347" s="623"/>
      <c r="Y347" s="623"/>
      <c r="Z347" s="623"/>
      <c r="AA347" s="623"/>
      <c r="AB347" s="623"/>
    </row>
    <row r="348">
      <c r="A348" s="623"/>
      <c r="B348" s="623"/>
      <c r="C348" s="623"/>
      <c r="D348" s="623"/>
      <c r="E348" s="623"/>
      <c r="F348" s="623"/>
      <c r="G348" s="623"/>
      <c r="H348" s="623"/>
      <c r="I348" s="623"/>
      <c r="J348" s="623"/>
      <c r="K348" s="623"/>
      <c r="L348" s="623"/>
      <c r="M348" s="623"/>
      <c r="N348" s="623"/>
      <c r="O348" s="623"/>
      <c r="P348" s="623"/>
      <c r="Q348" s="623"/>
      <c r="R348" s="623"/>
      <c r="S348" s="623"/>
      <c r="T348" s="623"/>
      <c r="U348" s="623"/>
      <c r="V348" s="623"/>
      <c r="W348" s="623"/>
      <c r="X348" s="623"/>
      <c r="Y348" s="623"/>
      <c r="Z348" s="623"/>
      <c r="AA348" s="623"/>
      <c r="AB348" s="623"/>
    </row>
    <row r="349">
      <c r="A349" s="623"/>
      <c r="B349" s="623"/>
      <c r="C349" s="623"/>
      <c r="D349" s="623"/>
      <c r="E349" s="623"/>
      <c r="F349" s="623"/>
      <c r="G349" s="623"/>
      <c r="H349" s="623"/>
      <c r="I349" s="623"/>
      <c r="J349" s="623"/>
      <c r="K349" s="623"/>
      <c r="L349" s="623"/>
      <c r="M349" s="623"/>
      <c r="N349" s="623"/>
      <c r="O349" s="623"/>
      <c r="P349" s="623"/>
      <c r="Q349" s="623"/>
      <c r="R349" s="623"/>
      <c r="S349" s="623"/>
      <c r="T349" s="623"/>
      <c r="U349" s="623"/>
      <c r="V349" s="623"/>
      <c r="W349" s="623"/>
      <c r="X349" s="623"/>
      <c r="Y349" s="623"/>
      <c r="Z349" s="623"/>
      <c r="AA349" s="623"/>
      <c r="AB349" s="623"/>
    </row>
    <row r="350">
      <c r="A350" s="623"/>
      <c r="B350" s="623"/>
      <c r="C350" s="623"/>
      <c r="D350" s="623"/>
      <c r="E350" s="623"/>
      <c r="F350" s="623"/>
      <c r="G350" s="623"/>
      <c r="H350" s="623"/>
      <c r="I350" s="623"/>
      <c r="J350" s="623"/>
      <c r="K350" s="623"/>
      <c r="L350" s="623"/>
      <c r="M350" s="623"/>
      <c r="N350" s="623"/>
      <c r="O350" s="623"/>
      <c r="P350" s="623"/>
      <c r="Q350" s="623"/>
      <c r="R350" s="623"/>
      <c r="S350" s="623"/>
      <c r="T350" s="623"/>
      <c r="U350" s="623"/>
      <c r="V350" s="623"/>
      <c r="W350" s="623"/>
      <c r="X350" s="623"/>
      <c r="Y350" s="623"/>
      <c r="Z350" s="623"/>
      <c r="AA350" s="623"/>
      <c r="AB350" s="623"/>
    </row>
    <row r="351">
      <c r="A351" s="623"/>
      <c r="B351" s="623"/>
      <c r="C351" s="623"/>
      <c r="D351" s="623"/>
      <c r="E351" s="623"/>
      <c r="F351" s="623"/>
      <c r="G351" s="623"/>
      <c r="H351" s="623"/>
      <c r="I351" s="623"/>
      <c r="J351" s="623"/>
      <c r="K351" s="623"/>
      <c r="L351" s="623"/>
      <c r="M351" s="623"/>
      <c r="N351" s="623"/>
      <c r="O351" s="623"/>
      <c r="P351" s="623"/>
      <c r="Q351" s="623"/>
      <c r="R351" s="623"/>
      <c r="S351" s="623"/>
      <c r="T351" s="623"/>
      <c r="U351" s="623"/>
      <c r="V351" s="623"/>
      <c r="W351" s="623"/>
      <c r="X351" s="623"/>
      <c r="Y351" s="623"/>
      <c r="Z351" s="623"/>
      <c r="AA351" s="623"/>
      <c r="AB351" s="623"/>
    </row>
    <row r="352">
      <c r="A352" s="623"/>
      <c r="B352" s="623"/>
      <c r="C352" s="623"/>
      <c r="D352" s="623"/>
      <c r="E352" s="623"/>
      <c r="F352" s="623"/>
      <c r="G352" s="623"/>
      <c r="H352" s="623"/>
      <c r="I352" s="623"/>
      <c r="J352" s="623"/>
      <c r="K352" s="623"/>
      <c r="L352" s="623"/>
      <c r="M352" s="623"/>
      <c r="N352" s="623"/>
      <c r="O352" s="623"/>
      <c r="P352" s="623"/>
      <c r="Q352" s="623"/>
      <c r="R352" s="623"/>
      <c r="S352" s="623"/>
      <c r="T352" s="623"/>
      <c r="U352" s="623"/>
      <c r="V352" s="623"/>
      <c r="W352" s="623"/>
      <c r="X352" s="623"/>
      <c r="Y352" s="623"/>
      <c r="Z352" s="623"/>
      <c r="AA352" s="623"/>
      <c r="AB352" s="623"/>
    </row>
    <row r="353">
      <c r="A353" s="623"/>
      <c r="B353" s="623"/>
      <c r="C353" s="623"/>
      <c r="D353" s="623"/>
      <c r="E353" s="623"/>
      <c r="F353" s="623"/>
      <c r="G353" s="623"/>
      <c r="H353" s="623"/>
      <c r="I353" s="623"/>
      <c r="J353" s="623"/>
      <c r="K353" s="623"/>
      <c r="L353" s="623"/>
      <c r="M353" s="623"/>
      <c r="N353" s="623"/>
      <c r="O353" s="623"/>
      <c r="P353" s="623"/>
      <c r="Q353" s="623"/>
      <c r="R353" s="623"/>
      <c r="S353" s="623"/>
      <c r="T353" s="623"/>
      <c r="U353" s="623"/>
      <c r="V353" s="623"/>
      <c r="W353" s="623"/>
      <c r="X353" s="623"/>
      <c r="Y353" s="623"/>
      <c r="Z353" s="623"/>
      <c r="AA353" s="623"/>
      <c r="AB353" s="623"/>
    </row>
    <row r="354">
      <c r="A354" s="623"/>
      <c r="B354" s="623"/>
      <c r="C354" s="623"/>
      <c r="D354" s="623"/>
      <c r="E354" s="623"/>
      <c r="F354" s="623"/>
      <c r="G354" s="623"/>
      <c r="H354" s="623"/>
      <c r="I354" s="623"/>
      <c r="J354" s="623"/>
      <c r="K354" s="623"/>
      <c r="L354" s="623"/>
      <c r="M354" s="623"/>
      <c r="N354" s="623"/>
      <c r="O354" s="623"/>
      <c r="P354" s="623"/>
      <c r="Q354" s="623"/>
      <c r="R354" s="623"/>
      <c r="S354" s="623"/>
      <c r="T354" s="623"/>
      <c r="U354" s="623"/>
      <c r="V354" s="623"/>
      <c r="W354" s="623"/>
      <c r="X354" s="623"/>
      <c r="Y354" s="623"/>
      <c r="Z354" s="623"/>
      <c r="AA354" s="623"/>
      <c r="AB354" s="623"/>
    </row>
    <row r="355">
      <c r="A355" s="623"/>
      <c r="B355" s="623"/>
      <c r="C355" s="623"/>
      <c r="D355" s="623"/>
      <c r="E355" s="623"/>
      <c r="F355" s="623"/>
      <c r="G355" s="623"/>
      <c r="H355" s="623"/>
      <c r="I355" s="623"/>
      <c r="J355" s="623"/>
      <c r="K355" s="623"/>
      <c r="L355" s="623"/>
      <c r="M355" s="623"/>
      <c r="N355" s="623"/>
      <c r="O355" s="623"/>
      <c r="P355" s="623"/>
      <c r="Q355" s="623"/>
      <c r="R355" s="623"/>
      <c r="S355" s="623"/>
      <c r="T355" s="623"/>
      <c r="U355" s="623"/>
      <c r="V355" s="623"/>
      <c r="W355" s="623"/>
      <c r="X355" s="623"/>
      <c r="Y355" s="623"/>
      <c r="Z355" s="623"/>
      <c r="AA355" s="623"/>
      <c r="AB355" s="623"/>
    </row>
    <row r="356">
      <c r="A356" s="623"/>
      <c r="B356" s="623"/>
      <c r="C356" s="623"/>
      <c r="D356" s="623"/>
      <c r="E356" s="623"/>
      <c r="F356" s="623"/>
      <c r="G356" s="623"/>
      <c r="H356" s="623"/>
      <c r="I356" s="623"/>
      <c r="J356" s="623"/>
      <c r="K356" s="623"/>
      <c r="L356" s="623"/>
      <c r="M356" s="623"/>
      <c r="N356" s="623"/>
      <c r="O356" s="623"/>
      <c r="P356" s="623"/>
      <c r="Q356" s="623"/>
      <c r="R356" s="623"/>
      <c r="S356" s="623"/>
      <c r="T356" s="623"/>
      <c r="U356" s="623"/>
      <c r="V356" s="623"/>
      <c r="W356" s="623"/>
      <c r="X356" s="623"/>
      <c r="Y356" s="623"/>
      <c r="Z356" s="623"/>
      <c r="AA356" s="623"/>
      <c r="AB356" s="623"/>
    </row>
    <row r="357">
      <c r="A357" s="623"/>
      <c r="B357" s="623"/>
      <c r="C357" s="623"/>
      <c r="D357" s="623"/>
      <c r="E357" s="623"/>
      <c r="F357" s="623"/>
      <c r="G357" s="623"/>
      <c r="H357" s="623"/>
      <c r="I357" s="623"/>
      <c r="J357" s="623"/>
      <c r="K357" s="623"/>
      <c r="L357" s="623"/>
      <c r="M357" s="623"/>
      <c r="N357" s="623"/>
      <c r="O357" s="623"/>
      <c r="P357" s="623"/>
      <c r="Q357" s="623"/>
      <c r="R357" s="623"/>
      <c r="S357" s="623"/>
      <c r="T357" s="623"/>
      <c r="U357" s="623"/>
      <c r="V357" s="623"/>
      <c r="W357" s="623"/>
      <c r="X357" s="623"/>
      <c r="Y357" s="623"/>
      <c r="Z357" s="623"/>
      <c r="AA357" s="623"/>
      <c r="AB357" s="623"/>
    </row>
    <row r="358">
      <c r="A358" s="623"/>
      <c r="B358" s="623"/>
      <c r="C358" s="623"/>
      <c r="D358" s="623"/>
      <c r="E358" s="623"/>
      <c r="F358" s="623"/>
      <c r="G358" s="623"/>
      <c r="H358" s="623"/>
      <c r="I358" s="623"/>
      <c r="J358" s="623"/>
      <c r="K358" s="623"/>
      <c r="L358" s="623"/>
      <c r="M358" s="623"/>
      <c r="N358" s="623"/>
      <c r="O358" s="623"/>
      <c r="P358" s="623"/>
      <c r="Q358" s="623"/>
      <c r="R358" s="623"/>
      <c r="S358" s="623"/>
      <c r="T358" s="623"/>
      <c r="U358" s="623"/>
      <c r="V358" s="623"/>
      <c r="W358" s="623"/>
      <c r="X358" s="623"/>
      <c r="Y358" s="623"/>
      <c r="Z358" s="623"/>
      <c r="AA358" s="623"/>
      <c r="AB358" s="623"/>
    </row>
    <row r="359">
      <c r="A359" s="623"/>
      <c r="B359" s="623"/>
      <c r="C359" s="623"/>
      <c r="D359" s="623"/>
      <c r="E359" s="623"/>
      <c r="F359" s="623"/>
      <c r="G359" s="623"/>
      <c r="H359" s="623"/>
      <c r="I359" s="623"/>
      <c r="J359" s="623"/>
      <c r="K359" s="623"/>
      <c r="L359" s="623"/>
      <c r="M359" s="623"/>
      <c r="N359" s="623"/>
      <c r="O359" s="623"/>
      <c r="P359" s="623"/>
      <c r="Q359" s="623"/>
      <c r="R359" s="623"/>
      <c r="S359" s="623"/>
      <c r="T359" s="623"/>
      <c r="U359" s="623"/>
      <c r="V359" s="623"/>
      <c r="W359" s="623"/>
      <c r="X359" s="623"/>
      <c r="Y359" s="623"/>
      <c r="Z359" s="623"/>
      <c r="AA359" s="623"/>
      <c r="AB359" s="623"/>
    </row>
    <row r="360">
      <c r="A360" s="623"/>
      <c r="B360" s="623"/>
      <c r="C360" s="623"/>
      <c r="D360" s="623"/>
      <c r="E360" s="623"/>
      <c r="F360" s="623"/>
      <c r="G360" s="623"/>
      <c r="H360" s="623"/>
      <c r="I360" s="623"/>
      <c r="J360" s="623"/>
      <c r="K360" s="623"/>
      <c r="L360" s="623"/>
      <c r="M360" s="623"/>
      <c r="N360" s="623"/>
      <c r="O360" s="623"/>
      <c r="P360" s="623"/>
      <c r="Q360" s="623"/>
      <c r="R360" s="623"/>
      <c r="S360" s="623"/>
      <c r="T360" s="623"/>
      <c r="U360" s="623"/>
      <c r="V360" s="623"/>
      <c r="W360" s="623"/>
      <c r="X360" s="623"/>
      <c r="Y360" s="623"/>
      <c r="Z360" s="623"/>
      <c r="AA360" s="623"/>
      <c r="AB360" s="623"/>
    </row>
    <row r="361">
      <c r="A361" s="623"/>
      <c r="B361" s="623"/>
      <c r="C361" s="623"/>
      <c r="D361" s="623"/>
      <c r="E361" s="623"/>
      <c r="F361" s="623"/>
      <c r="G361" s="623"/>
      <c r="H361" s="623"/>
      <c r="I361" s="623"/>
      <c r="J361" s="623"/>
      <c r="K361" s="623"/>
      <c r="L361" s="623"/>
      <c r="M361" s="623"/>
      <c r="N361" s="623"/>
      <c r="O361" s="623"/>
      <c r="P361" s="623"/>
      <c r="Q361" s="623"/>
      <c r="R361" s="623"/>
      <c r="S361" s="623"/>
      <c r="T361" s="623"/>
      <c r="U361" s="623"/>
      <c r="V361" s="623"/>
      <c r="W361" s="623"/>
      <c r="X361" s="623"/>
      <c r="Y361" s="623"/>
      <c r="Z361" s="623"/>
      <c r="AA361" s="623"/>
      <c r="AB361" s="623"/>
    </row>
    <row r="362">
      <c r="A362" s="623"/>
      <c r="B362" s="623"/>
      <c r="C362" s="623"/>
      <c r="D362" s="623"/>
      <c r="E362" s="623"/>
      <c r="F362" s="623"/>
      <c r="G362" s="623"/>
      <c r="H362" s="623"/>
      <c r="I362" s="623"/>
      <c r="J362" s="623"/>
      <c r="K362" s="623"/>
      <c r="L362" s="623"/>
      <c r="M362" s="623"/>
      <c r="N362" s="623"/>
      <c r="O362" s="623"/>
      <c r="P362" s="623"/>
      <c r="Q362" s="623"/>
      <c r="R362" s="623"/>
      <c r="S362" s="623"/>
      <c r="T362" s="623"/>
      <c r="U362" s="623"/>
      <c r="V362" s="623"/>
      <c r="W362" s="623"/>
      <c r="X362" s="623"/>
      <c r="Y362" s="623"/>
      <c r="Z362" s="623"/>
      <c r="AA362" s="623"/>
      <c r="AB362" s="623"/>
    </row>
    <row r="363">
      <c r="A363" s="623"/>
      <c r="B363" s="623"/>
      <c r="C363" s="623"/>
      <c r="D363" s="623"/>
      <c r="E363" s="623"/>
      <c r="F363" s="623"/>
      <c r="G363" s="623"/>
      <c r="H363" s="623"/>
      <c r="I363" s="623"/>
      <c r="J363" s="623"/>
      <c r="K363" s="623"/>
      <c r="L363" s="623"/>
      <c r="M363" s="623"/>
      <c r="N363" s="623"/>
      <c r="O363" s="623"/>
      <c r="P363" s="623"/>
      <c r="Q363" s="623"/>
      <c r="R363" s="623"/>
      <c r="S363" s="623"/>
      <c r="T363" s="623"/>
      <c r="U363" s="623"/>
      <c r="V363" s="623"/>
      <c r="W363" s="623"/>
      <c r="X363" s="623"/>
      <c r="Y363" s="623"/>
      <c r="Z363" s="623"/>
      <c r="AA363" s="623"/>
      <c r="AB363" s="623"/>
    </row>
    <row r="364">
      <c r="A364" s="623"/>
      <c r="B364" s="623"/>
      <c r="C364" s="623"/>
      <c r="D364" s="623"/>
      <c r="E364" s="623"/>
      <c r="F364" s="623"/>
      <c r="G364" s="623"/>
      <c r="H364" s="623"/>
      <c r="I364" s="623"/>
      <c r="J364" s="623"/>
      <c r="K364" s="623"/>
      <c r="L364" s="623"/>
      <c r="M364" s="623"/>
      <c r="N364" s="623"/>
      <c r="O364" s="623"/>
      <c r="P364" s="623"/>
      <c r="Q364" s="623"/>
      <c r="R364" s="623"/>
      <c r="S364" s="623"/>
      <c r="T364" s="623"/>
      <c r="U364" s="623"/>
      <c r="V364" s="623"/>
      <c r="W364" s="623"/>
      <c r="X364" s="623"/>
      <c r="Y364" s="623"/>
      <c r="Z364" s="623"/>
      <c r="AA364" s="623"/>
      <c r="AB364" s="623"/>
    </row>
    <row r="365">
      <c r="A365" s="623"/>
      <c r="B365" s="623"/>
      <c r="C365" s="623"/>
      <c r="D365" s="623"/>
      <c r="E365" s="623"/>
      <c r="F365" s="623"/>
      <c r="G365" s="623"/>
      <c r="H365" s="623"/>
      <c r="I365" s="623"/>
      <c r="J365" s="623"/>
      <c r="K365" s="623"/>
      <c r="L365" s="623"/>
      <c r="M365" s="623"/>
      <c r="N365" s="623"/>
      <c r="O365" s="623"/>
      <c r="P365" s="623"/>
      <c r="Q365" s="623"/>
      <c r="R365" s="623"/>
      <c r="S365" s="623"/>
      <c r="T365" s="623"/>
      <c r="U365" s="623"/>
      <c r="V365" s="623"/>
      <c r="W365" s="623"/>
      <c r="X365" s="623"/>
      <c r="Y365" s="623"/>
      <c r="Z365" s="623"/>
      <c r="AA365" s="623"/>
      <c r="AB365" s="623"/>
    </row>
    <row r="366">
      <c r="A366" s="623"/>
      <c r="B366" s="623"/>
      <c r="C366" s="623"/>
      <c r="D366" s="623"/>
      <c r="E366" s="623"/>
      <c r="F366" s="623"/>
      <c r="G366" s="623"/>
      <c r="H366" s="623"/>
      <c r="I366" s="623"/>
      <c r="J366" s="623"/>
      <c r="K366" s="623"/>
      <c r="L366" s="623"/>
      <c r="M366" s="623"/>
      <c r="N366" s="623"/>
      <c r="O366" s="623"/>
      <c r="P366" s="623"/>
      <c r="Q366" s="623"/>
      <c r="R366" s="623"/>
      <c r="S366" s="623"/>
      <c r="T366" s="623"/>
      <c r="U366" s="623"/>
      <c r="V366" s="623"/>
      <c r="W366" s="623"/>
      <c r="X366" s="623"/>
      <c r="Y366" s="623"/>
      <c r="Z366" s="623"/>
      <c r="AA366" s="623"/>
      <c r="AB366" s="623"/>
    </row>
    <row r="367">
      <c r="A367" s="623"/>
      <c r="B367" s="623"/>
      <c r="C367" s="623"/>
      <c r="D367" s="623"/>
      <c r="E367" s="623"/>
      <c r="F367" s="623"/>
      <c r="G367" s="623"/>
      <c r="H367" s="623"/>
      <c r="I367" s="623"/>
      <c r="J367" s="623"/>
      <c r="K367" s="623"/>
      <c r="L367" s="623"/>
      <c r="M367" s="623"/>
      <c r="N367" s="623"/>
      <c r="O367" s="623"/>
      <c r="P367" s="623"/>
      <c r="Q367" s="623"/>
      <c r="R367" s="623"/>
      <c r="S367" s="623"/>
      <c r="T367" s="623"/>
      <c r="U367" s="623"/>
      <c r="V367" s="623"/>
      <c r="W367" s="623"/>
      <c r="X367" s="623"/>
      <c r="Y367" s="623"/>
      <c r="Z367" s="623"/>
      <c r="AA367" s="623"/>
      <c r="AB367" s="623"/>
    </row>
    <row r="368">
      <c r="A368" s="623"/>
      <c r="B368" s="623"/>
      <c r="C368" s="623"/>
      <c r="D368" s="623"/>
      <c r="E368" s="623"/>
      <c r="F368" s="623"/>
      <c r="G368" s="623"/>
      <c r="H368" s="623"/>
      <c r="I368" s="623"/>
      <c r="J368" s="623"/>
      <c r="K368" s="623"/>
      <c r="L368" s="623"/>
      <c r="M368" s="623"/>
      <c r="N368" s="623"/>
      <c r="O368" s="623"/>
      <c r="P368" s="623"/>
      <c r="Q368" s="623"/>
      <c r="R368" s="623"/>
      <c r="S368" s="623"/>
      <c r="T368" s="623"/>
      <c r="U368" s="623"/>
      <c r="V368" s="623"/>
      <c r="W368" s="623"/>
      <c r="X368" s="623"/>
      <c r="Y368" s="623"/>
      <c r="Z368" s="623"/>
      <c r="AA368" s="623"/>
      <c r="AB368" s="623"/>
    </row>
    <row r="369">
      <c r="A369" s="623"/>
      <c r="B369" s="623"/>
      <c r="C369" s="623"/>
      <c r="D369" s="623"/>
      <c r="E369" s="623"/>
      <c r="F369" s="623"/>
      <c r="G369" s="623"/>
      <c r="H369" s="623"/>
      <c r="I369" s="623"/>
      <c r="J369" s="623"/>
      <c r="K369" s="623"/>
      <c r="L369" s="623"/>
      <c r="M369" s="623"/>
      <c r="N369" s="623"/>
      <c r="O369" s="623"/>
      <c r="P369" s="623"/>
      <c r="Q369" s="623"/>
      <c r="R369" s="623"/>
      <c r="S369" s="623"/>
      <c r="T369" s="623"/>
      <c r="U369" s="623"/>
      <c r="V369" s="623"/>
      <c r="W369" s="623"/>
      <c r="X369" s="623"/>
      <c r="Y369" s="623"/>
      <c r="Z369" s="623"/>
      <c r="AA369" s="623"/>
      <c r="AB369" s="623"/>
    </row>
    <row r="370">
      <c r="A370" s="623"/>
      <c r="B370" s="623"/>
      <c r="C370" s="623"/>
      <c r="D370" s="623"/>
      <c r="E370" s="623"/>
      <c r="F370" s="623"/>
      <c r="G370" s="623"/>
      <c r="H370" s="623"/>
      <c r="I370" s="623"/>
      <c r="J370" s="623"/>
      <c r="K370" s="623"/>
      <c r="L370" s="623"/>
      <c r="M370" s="623"/>
      <c r="N370" s="623"/>
      <c r="O370" s="623"/>
      <c r="P370" s="623"/>
      <c r="Q370" s="623"/>
      <c r="R370" s="623"/>
      <c r="S370" s="623"/>
      <c r="T370" s="623"/>
      <c r="U370" s="623"/>
      <c r="V370" s="623"/>
      <c r="W370" s="623"/>
      <c r="X370" s="623"/>
      <c r="Y370" s="623"/>
      <c r="Z370" s="623"/>
      <c r="AA370" s="623"/>
      <c r="AB370" s="623"/>
    </row>
    <row r="371">
      <c r="A371" s="623"/>
      <c r="B371" s="623"/>
      <c r="C371" s="623"/>
      <c r="D371" s="623"/>
      <c r="E371" s="623"/>
      <c r="F371" s="623"/>
      <c r="G371" s="623"/>
      <c r="H371" s="623"/>
      <c r="I371" s="623"/>
      <c r="J371" s="623"/>
      <c r="K371" s="623"/>
      <c r="L371" s="623"/>
      <c r="M371" s="623"/>
      <c r="N371" s="623"/>
      <c r="O371" s="623"/>
      <c r="P371" s="623"/>
      <c r="Q371" s="623"/>
      <c r="R371" s="623"/>
      <c r="S371" s="623"/>
      <c r="T371" s="623"/>
      <c r="U371" s="623"/>
      <c r="V371" s="623"/>
      <c r="W371" s="623"/>
      <c r="X371" s="623"/>
      <c r="Y371" s="623"/>
      <c r="Z371" s="623"/>
      <c r="AA371" s="623"/>
      <c r="AB371" s="623"/>
    </row>
    <row r="372">
      <c r="A372" s="623"/>
      <c r="B372" s="623"/>
      <c r="C372" s="623"/>
      <c r="D372" s="623"/>
      <c r="E372" s="623"/>
      <c r="F372" s="623"/>
      <c r="G372" s="623"/>
      <c r="H372" s="623"/>
      <c r="I372" s="623"/>
      <c r="J372" s="623"/>
      <c r="K372" s="623"/>
      <c r="L372" s="623"/>
      <c r="M372" s="623"/>
      <c r="N372" s="623"/>
      <c r="O372" s="623"/>
      <c r="P372" s="623"/>
      <c r="Q372" s="623"/>
      <c r="R372" s="623"/>
      <c r="S372" s="623"/>
      <c r="T372" s="623"/>
      <c r="U372" s="623"/>
      <c r="V372" s="623"/>
      <c r="W372" s="623"/>
      <c r="X372" s="623"/>
      <c r="Y372" s="623"/>
      <c r="Z372" s="623"/>
      <c r="AA372" s="623"/>
      <c r="AB372" s="623"/>
    </row>
    <row r="373">
      <c r="A373" s="623"/>
      <c r="B373" s="623"/>
      <c r="C373" s="623"/>
      <c r="D373" s="623"/>
      <c r="E373" s="623"/>
      <c r="F373" s="623"/>
      <c r="G373" s="623"/>
      <c r="H373" s="623"/>
      <c r="I373" s="623"/>
      <c r="J373" s="623"/>
      <c r="K373" s="623"/>
      <c r="L373" s="623"/>
      <c r="M373" s="623"/>
      <c r="N373" s="623"/>
      <c r="O373" s="623"/>
      <c r="P373" s="623"/>
      <c r="Q373" s="623"/>
      <c r="R373" s="623"/>
      <c r="S373" s="623"/>
      <c r="T373" s="623"/>
      <c r="U373" s="623"/>
      <c r="V373" s="623"/>
      <c r="W373" s="623"/>
      <c r="X373" s="623"/>
      <c r="Y373" s="623"/>
      <c r="Z373" s="623"/>
      <c r="AA373" s="623"/>
      <c r="AB373" s="623"/>
    </row>
    <row r="374">
      <c r="A374" s="623"/>
      <c r="B374" s="623"/>
      <c r="C374" s="623"/>
      <c r="D374" s="623"/>
      <c r="E374" s="623"/>
      <c r="F374" s="623"/>
      <c r="G374" s="623"/>
      <c r="H374" s="623"/>
      <c r="I374" s="623"/>
      <c r="J374" s="623"/>
      <c r="K374" s="623"/>
      <c r="L374" s="623"/>
      <c r="M374" s="623"/>
      <c r="N374" s="623"/>
      <c r="O374" s="623"/>
      <c r="P374" s="623"/>
      <c r="Q374" s="623"/>
      <c r="R374" s="623"/>
      <c r="S374" s="623"/>
      <c r="T374" s="623"/>
      <c r="U374" s="623"/>
      <c r="V374" s="623"/>
      <c r="W374" s="623"/>
      <c r="X374" s="623"/>
      <c r="Y374" s="623"/>
      <c r="Z374" s="623"/>
      <c r="AA374" s="623"/>
      <c r="AB374" s="623"/>
    </row>
    <row r="375">
      <c r="A375" s="623"/>
      <c r="B375" s="623"/>
      <c r="C375" s="623"/>
      <c r="D375" s="623"/>
      <c r="E375" s="623"/>
      <c r="F375" s="623"/>
      <c r="G375" s="623"/>
      <c r="H375" s="623"/>
      <c r="I375" s="623"/>
      <c r="J375" s="623"/>
      <c r="K375" s="623"/>
      <c r="L375" s="623"/>
      <c r="M375" s="623"/>
      <c r="N375" s="623"/>
      <c r="O375" s="623"/>
      <c r="P375" s="623"/>
      <c r="Q375" s="623"/>
      <c r="R375" s="623"/>
      <c r="S375" s="623"/>
      <c r="T375" s="623"/>
      <c r="U375" s="623"/>
      <c r="V375" s="623"/>
      <c r="W375" s="623"/>
      <c r="X375" s="623"/>
      <c r="Y375" s="623"/>
      <c r="Z375" s="623"/>
      <c r="AA375" s="623"/>
      <c r="AB375" s="623"/>
    </row>
    <row r="376">
      <c r="A376" s="623"/>
      <c r="B376" s="623"/>
      <c r="C376" s="623"/>
      <c r="D376" s="623"/>
      <c r="E376" s="623"/>
      <c r="F376" s="623"/>
      <c r="G376" s="623"/>
      <c r="H376" s="623"/>
      <c r="I376" s="623"/>
      <c r="J376" s="623"/>
      <c r="K376" s="623"/>
      <c r="L376" s="623"/>
      <c r="M376" s="623"/>
      <c r="N376" s="623"/>
      <c r="O376" s="623"/>
      <c r="P376" s="623"/>
      <c r="Q376" s="623"/>
      <c r="R376" s="623"/>
      <c r="S376" s="623"/>
      <c r="T376" s="623"/>
      <c r="U376" s="623"/>
      <c r="V376" s="623"/>
      <c r="W376" s="623"/>
      <c r="X376" s="623"/>
      <c r="Y376" s="623"/>
      <c r="Z376" s="623"/>
      <c r="AA376" s="623"/>
      <c r="AB376" s="623"/>
    </row>
    <row r="377">
      <c r="A377" s="623"/>
      <c r="B377" s="623"/>
      <c r="C377" s="623"/>
      <c r="D377" s="623"/>
      <c r="E377" s="623"/>
      <c r="F377" s="623"/>
      <c r="G377" s="623"/>
      <c r="H377" s="623"/>
      <c r="I377" s="623"/>
      <c r="J377" s="623"/>
      <c r="K377" s="623"/>
      <c r="L377" s="623"/>
      <c r="M377" s="623"/>
      <c r="N377" s="623"/>
      <c r="O377" s="623"/>
      <c r="P377" s="623"/>
      <c r="Q377" s="623"/>
      <c r="R377" s="623"/>
      <c r="S377" s="623"/>
      <c r="T377" s="623"/>
      <c r="U377" s="623"/>
      <c r="V377" s="623"/>
      <c r="W377" s="623"/>
      <c r="X377" s="623"/>
      <c r="Y377" s="623"/>
      <c r="Z377" s="623"/>
      <c r="AA377" s="623"/>
      <c r="AB377" s="623"/>
    </row>
    <row r="378">
      <c r="A378" s="623"/>
      <c r="B378" s="623"/>
      <c r="C378" s="623"/>
      <c r="D378" s="623"/>
      <c r="E378" s="623"/>
      <c r="F378" s="623"/>
      <c r="G378" s="623"/>
      <c r="H378" s="623"/>
      <c r="I378" s="623"/>
      <c r="J378" s="623"/>
      <c r="K378" s="623"/>
      <c r="L378" s="623"/>
      <c r="M378" s="623"/>
      <c r="N378" s="623"/>
      <c r="O378" s="623"/>
      <c r="P378" s="623"/>
      <c r="Q378" s="623"/>
      <c r="R378" s="623"/>
      <c r="S378" s="623"/>
      <c r="T378" s="623"/>
      <c r="U378" s="623"/>
      <c r="V378" s="623"/>
      <c r="W378" s="623"/>
      <c r="X378" s="623"/>
      <c r="Y378" s="623"/>
      <c r="Z378" s="623"/>
      <c r="AA378" s="623"/>
      <c r="AB378" s="623"/>
    </row>
    <row r="379">
      <c r="A379" s="623"/>
      <c r="B379" s="623"/>
      <c r="C379" s="623"/>
      <c r="D379" s="623"/>
      <c r="E379" s="623"/>
      <c r="F379" s="623"/>
      <c r="G379" s="623"/>
      <c r="H379" s="623"/>
      <c r="I379" s="623"/>
      <c r="J379" s="623"/>
      <c r="K379" s="623"/>
      <c r="L379" s="623"/>
      <c r="M379" s="623"/>
      <c r="N379" s="623"/>
      <c r="O379" s="623"/>
      <c r="P379" s="623"/>
      <c r="Q379" s="623"/>
      <c r="R379" s="623"/>
      <c r="S379" s="623"/>
      <c r="T379" s="623"/>
      <c r="U379" s="623"/>
      <c r="V379" s="623"/>
      <c r="W379" s="623"/>
      <c r="X379" s="623"/>
      <c r="Y379" s="623"/>
      <c r="Z379" s="623"/>
      <c r="AA379" s="623"/>
      <c r="AB379" s="623"/>
    </row>
    <row r="380">
      <c r="A380" s="623"/>
      <c r="B380" s="623"/>
      <c r="C380" s="623"/>
      <c r="D380" s="623"/>
      <c r="E380" s="623"/>
      <c r="F380" s="623"/>
      <c r="G380" s="623"/>
      <c r="H380" s="623"/>
      <c r="I380" s="623"/>
      <c r="J380" s="623"/>
      <c r="K380" s="623"/>
      <c r="L380" s="623"/>
      <c r="M380" s="623"/>
      <c r="N380" s="623"/>
      <c r="O380" s="623"/>
      <c r="P380" s="623"/>
      <c r="Q380" s="623"/>
      <c r="R380" s="623"/>
      <c r="S380" s="623"/>
      <c r="T380" s="623"/>
      <c r="U380" s="623"/>
      <c r="V380" s="623"/>
      <c r="W380" s="623"/>
      <c r="X380" s="623"/>
      <c r="Y380" s="623"/>
      <c r="Z380" s="623"/>
      <c r="AA380" s="623"/>
      <c r="AB380" s="623"/>
    </row>
    <row r="381">
      <c r="A381" s="623"/>
      <c r="B381" s="623"/>
      <c r="C381" s="623"/>
      <c r="D381" s="623"/>
      <c r="E381" s="623"/>
      <c r="F381" s="623"/>
      <c r="G381" s="623"/>
      <c r="H381" s="623"/>
      <c r="I381" s="623"/>
      <c r="J381" s="623"/>
      <c r="K381" s="623"/>
      <c r="L381" s="623"/>
      <c r="M381" s="623"/>
      <c r="N381" s="623"/>
      <c r="O381" s="623"/>
      <c r="P381" s="623"/>
      <c r="Q381" s="623"/>
      <c r="R381" s="623"/>
      <c r="S381" s="623"/>
      <c r="T381" s="623"/>
      <c r="U381" s="623"/>
      <c r="V381" s="623"/>
      <c r="W381" s="623"/>
      <c r="X381" s="623"/>
      <c r="Y381" s="623"/>
      <c r="Z381" s="623"/>
      <c r="AA381" s="623"/>
      <c r="AB381" s="623"/>
    </row>
    <row r="382">
      <c r="A382" s="623"/>
      <c r="B382" s="623"/>
      <c r="C382" s="623"/>
      <c r="D382" s="623"/>
      <c r="E382" s="623"/>
      <c r="F382" s="623"/>
      <c r="G382" s="623"/>
      <c r="H382" s="623"/>
      <c r="I382" s="623"/>
      <c r="J382" s="623"/>
      <c r="K382" s="623"/>
      <c r="L382" s="623"/>
      <c r="M382" s="623"/>
      <c r="N382" s="623"/>
      <c r="O382" s="623"/>
      <c r="P382" s="623"/>
      <c r="Q382" s="623"/>
      <c r="R382" s="623"/>
      <c r="S382" s="623"/>
      <c r="T382" s="623"/>
      <c r="U382" s="623"/>
      <c r="V382" s="623"/>
      <c r="W382" s="623"/>
      <c r="X382" s="623"/>
      <c r="Y382" s="623"/>
      <c r="Z382" s="623"/>
      <c r="AA382" s="623"/>
      <c r="AB382" s="623"/>
    </row>
    <row r="383">
      <c r="A383" s="623"/>
      <c r="B383" s="623"/>
      <c r="C383" s="623"/>
      <c r="D383" s="623"/>
      <c r="E383" s="623"/>
      <c r="F383" s="623"/>
      <c r="G383" s="623"/>
      <c r="H383" s="623"/>
      <c r="I383" s="623"/>
      <c r="J383" s="623"/>
      <c r="K383" s="623"/>
      <c r="L383" s="623"/>
      <c r="M383" s="623"/>
      <c r="N383" s="623"/>
      <c r="O383" s="623"/>
      <c r="P383" s="623"/>
      <c r="Q383" s="623"/>
      <c r="R383" s="623"/>
      <c r="S383" s="623"/>
      <c r="T383" s="623"/>
      <c r="U383" s="623"/>
      <c r="V383" s="623"/>
      <c r="W383" s="623"/>
      <c r="X383" s="623"/>
      <c r="Y383" s="623"/>
      <c r="Z383" s="623"/>
      <c r="AA383" s="623"/>
      <c r="AB383" s="623"/>
    </row>
    <row r="384">
      <c r="A384" s="623"/>
      <c r="B384" s="623"/>
      <c r="C384" s="623"/>
      <c r="D384" s="623"/>
      <c r="E384" s="623"/>
      <c r="F384" s="623"/>
      <c r="G384" s="623"/>
      <c r="H384" s="623"/>
      <c r="I384" s="623"/>
      <c r="J384" s="623"/>
      <c r="K384" s="623"/>
      <c r="L384" s="623"/>
      <c r="M384" s="623"/>
      <c r="N384" s="623"/>
      <c r="O384" s="623"/>
      <c r="P384" s="623"/>
      <c r="Q384" s="623"/>
      <c r="R384" s="623"/>
      <c r="S384" s="623"/>
      <c r="T384" s="623"/>
      <c r="U384" s="623"/>
      <c r="V384" s="623"/>
      <c r="W384" s="623"/>
      <c r="X384" s="623"/>
      <c r="Y384" s="623"/>
      <c r="Z384" s="623"/>
      <c r="AA384" s="623"/>
      <c r="AB384" s="623"/>
    </row>
    <row r="385">
      <c r="A385" s="623"/>
      <c r="B385" s="623"/>
      <c r="C385" s="623"/>
      <c r="D385" s="623"/>
      <c r="E385" s="623"/>
      <c r="F385" s="623"/>
      <c r="G385" s="623"/>
      <c r="H385" s="623"/>
      <c r="I385" s="623"/>
      <c r="J385" s="623"/>
      <c r="K385" s="623"/>
      <c r="L385" s="623"/>
      <c r="M385" s="623"/>
      <c r="N385" s="623"/>
      <c r="O385" s="623"/>
      <c r="P385" s="623"/>
      <c r="Q385" s="623"/>
      <c r="R385" s="623"/>
      <c r="S385" s="623"/>
      <c r="T385" s="623"/>
      <c r="U385" s="623"/>
      <c r="V385" s="623"/>
      <c r="W385" s="623"/>
      <c r="X385" s="623"/>
      <c r="Y385" s="623"/>
      <c r="Z385" s="623"/>
      <c r="AA385" s="623"/>
      <c r="AB385" s="623"/>
    </row>
    <row r="386">
      <c r="A386" s="623"/>
      <c r="B386" s="623"/>
      <c r="C386" s="623"/>
      <c r="D386" s="623"/>
      <c r="E386" s="623"/>
      <c r="F386" s="623"/>
      <c r="G386" s="623"/>
      <c r="H386" s="623"/>
      <c r="I386" s="623"/>
      <c r="J386" s="623"/>
      <c r="K386" s="623"/>
      <c r="L386" s="623"/>
      <c r="M386" s="623"/>
      <c r="N386" s="623"/>
      <c r="O386" s="623"/>
      <c r="P386" s="623"/>
      <c r="Q386" s="623"/>
      <c r="R386" s="623"/>
      <c r="S386" s="623"/>
      <c r="T386" s="623"/>
      <c r="U386" s="623"/>
      <c r="V386" s="623"/>
      <c r="W386" s="623"/>
      <c r="X386" s="623"/>
      <c r="Y386" s="623"/>
      <c r="Z386" s="623"/>
      <c r="AA386" s="623"/>
      <c r="AB386" s="623"/>
    </row>
    <row r="387">
      <c r="A387" s="623"/>
      <c r="B387" s="623"/>
      <c r="C387" s="623"/>
      <c r="D387" s="623"/>
      <c r="E387" s="623"/>
      <c r="F387" s="623"/>
      <c r="G387" s="623"/>
      <c r="H387" s="623"/>
      <c r="I387" s="623"/>
      <c r="J387" s="623"/>
      <c r="K387" s="623"/>
      <c r="L387" s="623"/>
      <c r="M387" s="623"/>
      <c r="N387" s="623"/>
      <c r="O387" s="623"/>
      <c r="P387" s="623"/>
      <c r="Q387" s="623"/>
      <c r="R387" s="623"/>
      <c r="S387" s="623"/>
      <c r="T387" s="623"/>
      <c r="U387" s="623"/>
      <c r="V387" s="623"/>
      <c r="W387" s="623"/>
      <c r="X387" s="623"/>
      <c r="Y387" s="623"/>
      <c r="Z387" s="623"/>
      <c r="AA387" s="623"/>
      <c r="AB387" s="623"/>
    </row>
    <row r="388">
      <c r="A388" s="623"/>
      <c r="B388" s="623"/>
      <c r="C388" s="623"/>
      <c r="D388" s="623"/>
      <c r="E388" s="623"/>
      <c r="F388" s="623"/>
      <c r="G388" s="623"/>
      <c r="H388" s="623"/>
      <c r="I388" s="623"/>
      <c r="J388" s="623"/>
      <c r="K388" s="623"/>
      <c r="L388" s="623"/>
      <c r="M388" s="623"/>
      <c r="N388" s="623"/>
      <c r="O388" s="623"/>
      <c r="P388" s="623"/>
      <c r="Q388" s="623"/>
      <c r="R388" s="623"/>
      <c r="S388" s="623"/>
      <c r="T388" s="623"/>
      <c r="U388" s="623"/>
      <c r="V388" s="623"/>
      <c r="W388" s="623"/>
      <c r="X388" s="623"/>
      <c r="Y388" s="623"/>
      <c r="Z388" s="623"/>
      <c r="AA388" s="623"/>
      <c r="AB388" s="623"/>
    </row>
    <row r="389">
      <c r="A389" s="623"/>
      <c r="B389" s="623"/>
      <c r="C389" s="623"/>
      <c r="D389" s="623"/>
      <c r="E389" s="623"/>
      <c r="F389" s="623"/>
      <c r="G389" s="623"/>
      <c r="H389" s="623"/>
      <c r="I389" s="623"/>
      <c r="J389" s="623"/>
      <c r="K389" s="623"/>
      <c r="L389" s="623"/>
      <c r="M389" s="623"/>
      <c r="N389" s="623"/>
      <c r="O389" s="623"/>
      <c r="P389" s="623"/>
      <c r="Q389" s="623"/>
      <c r="R389" s="623"/>
      <c r="S389" s="623"/>
      <c r="T389" s="623"/>
      <c r="U389" s="623"/>
      <c r="V389" s="623"/>
      <c r="W389" s="623"/>
      <c r="X389" s="623"/>
      <c r="Y389" s="623"/>
      <c r="Z389" s="623"/>
      <c r="AA389" s="623"/>
      <c r="AB389" s="623"/>
    </row>
    <row r="390">
      <c r="A390" s="623"/>
      <c r="B390" s="623"/>
      <c r="C390" s="623"/>
      <c r="D390" s="623"/>
      <c r="E390" s="623"/>
      <c r="F390" s="623"/>
      <c r="G390" s="623"/>
      <c r="H390" s="623"/>
      <c r="I390" s="623"/>
      <c r="J390" s="623"/>
      <c r="K390" s="623"/>
      <c r="L390" s="623"/>
      <c r="M390" s="623"/>
      <c r="N390" s="623"/>
      <c r="O390" s="623"/>
      <c r="P390" s="623"/>
      <c r="Q390" s="623"/>
      <c r="R390" s="623"/>
      <c r="S390" s="623"/>
      <c r="T390" s="623"/>
      <c r="U390" s="623"/>
      <c r="V390" s="623"/>
      <c r="W390" s="623"/>
      <c r="X390" s="623"/>
      <c r="Y390" s="623"/>
      <c r="Z390" s="623"/>
      <c r="AA390" s="623"/>
      <c r="AB390" s="623"/>
    </row>
    <row r="391">
      <c r="A391" s="623"/>
      <c r="B391" s="623"/>
      <c r="C391" s="623"/>
      <c r="D391" s="623"/>
      <c r="E391" s="623"/>
      <c r="F391" s="623"/>
      <c r="G391" s="623"/>
      <c r="H391" s="623"/>
      <c r="I391" s="623"/>
      <c r="J391" s="623"/>
      <c r="K391" s="623"/>
      <c r="L391" s="623"/>
      <c r="M391" s="623"/>
      <c r="N391" s="623"/>
      <c r="O391" s="623"/>
      <c r="P391" s="623"/>
      <c r="Q391" s="623"/>
      <c r="R391" s="623"/>
      <c r="S391" s="623"/>
      <c r="T391" s="623"/>
      <c r="U391" s="623"/>
      <c r="V391" s="623"/>
      <c r="W391" s="623"/>
      <c r="X391" s="623"/>
      <c r="Y391" s="623"/>
      <c r="Z391" s="623"/>
      <c r="AA391" s="623"/>
      <c r="AB391" s="623"/>
    </row>
    <row r="392">
      <c r="A392" s="623"/>
      <c r="B392" s="623"/>
      <c r="C392" s="623"/>
      <c r="D392" s="623"/>
      <c r="E392" s="623"/>
      <c r="F392" s="623"/>
      <c r="G392" s="623"/>
      <c r="H392" s="623"/>
      <c r="I392" s="623"/>
      <c r="J392" s="623"/>
      <c r="K392" s="623"/>
      <c r="L392" s="623"/>
      <c r="M392" s="623"/>
      <c r="N392" s="623"/>
      <c r="O392" s="623"/>
      <c r="P392" s="623"/>
      <c r="Q392" s="623"/>
      <c r="R392" s="623"/>
      <c r="S392" s="623"/>
      <c r="T392" s="623"/>
      <c r="U392" s="623"/>
      <c r="V392" s="623"/>
      <c r="W392" s="623"/>
      <c r="X392" s="623"/>
      <c r="Y392" s="623"/>
      <c r="Z392" s="623"/>
      <c r="AA392" s="623"/>
      <c r="AB392" s="623"/>
    </row>
    <row r="393">
      <c r="A393" s="623"/>
      <c r="B393" s="623"/>
      <c r="C393" s="623"/>
      <c r="D393" s="623"/>
      <c r="E393" s="623"/>
      <c r="F393" s="623"/>
      <c r="G393" s="623"/>
      <c r="H393" s="623"/>
      <c r="I393" s="623"/>
      <c r="J393" s="623"/>
      <c r="K393" s="623"/>
      <c r="L393" s="623"/>
      <c r="M393" s="623"/>
      <c r="N393" s="623"/>
      <c r="O393" s="623"/>
      <c r="P393" s="623"/>
      <c r="Q393" s="623"/>
      <c r="R393" s="623"/>
      <c r="S393" s="623"/>
      <c r="T393" s="623"/>
      <c r="U393" s="623"/>
      <c r="V393" s="623"/>
      <c r="W393" s="623"/>
      <c r="X393" s="623"/>
      <c r="Y393" s="623"/>
      <c r="Z393" s="623"/>
      <c r="AA393" s="623"/>
      <c r="AB393" s="623"/>
    </row>
    <row r="394">
      <c r="A394" s="623"/>
      <c r="B394" s="623"/>
      <c r="C394" s="623"/>
      <c r="D394" s="623"/>
      <c r="E394" s="623"/>
      <c r="F394" s="623"/>
      <c r="G394" s="623"/>
      <c r="H394" s="623"/>
      <c r="I394" s="623"/>
      <c r="J394" s="623"/>
      <c r="K394" s="623"/>
      <c r="L394" s="623"/>
      <c r="M394" s="623"/>
      <c r="N394" s="623"/>
      <c r="O394" s="623"/>
      <c r="P394" s="623"/>
      <c r="Q394" s="623"/>
      <c r="R394" s="623"/>
      <c r="S394" s="623"/>
      <c r="T394" s="623"/>
      <c r="U394" s="623"/>
      <c r="V394" s="623"/>
      <c r="W394" s="623"/>
      <c r="X394" s="623"/>
      <c r="Y394" s="623"/>
      <c r="Z394" s="623"/>
      <c r="AA394" s="623"/>
      <c r="AB394" s="623"/>
    </row>
    <row r="395">
      <c r="A395" s="623"/>
      <c r="B395" s="623"/>
      <c r="C395" s="623"/>
      <c r="D395" s="623"/>
      <c r="E395" s="623"/>
      <c r="F395" s="623"/>
      <c r="G395" s="623"/>
      <c r="H395" s="623"/>
      <c r="I395" s="623"/>
      <c r="J395" s="623"/>
      <c r="K395" s="623"/>
      <c r="L395" s="623"/>
      <c r="M395" s="623"/>
      <c r="N395" s="623"/>
      <c r="O395" s="623"/>
      <c r="P395" s="623"/>
      <c r="Q395" s="623"/>
      <c r="R395" s="623"/>
      <c r="S395" s="623"/>
      <c r="T395" s="623"/>
      <c r="U395" s="623"/>
      <c r="V395" s="623"/>
      <c r="W395" s="623"/>
      <c r="X395" s="623"/>
      <c r="Y395" s="623"/>
      <c r="Z395" s="623"/>
      <c r="AA395" s="623"/>
      <c r="AB395" s="623"/>
    </row>
    <row r="396">
      <c r="A396" s="623"/>
      <c r="B396" s="623"/>
      <c r="C396" s="623"/>
      <c r="D396" s="623"/>
      <c r="E396" s="623"/>
      <c r="F396" s="623"/>
      <c r="G396" s="623"/>
      <c r="H396" s="623"/>
      <c r="I396" s="623"/>
      <c r="J396" s="623"/>
      <c r="K396" s="623"/>
      <c r="L396" s="623"/>
      <c r="M396" s="623"/>
      <c r="N396" s="623"/>
      <c r="O396" s="623"/>
      <c r="P396" s="623"/>
      <c r="Q396" s="623"/>
      <c r="R396" s="623"/>
      <c r="S396" s="623"/>
      <c r="T396" s="623"/>
      <c r="U396" s="623"/>
      <c r="V396" s="623"/>
      <c r="W396" s="623"/>
      <c r="X396" s="623"/>
      <c r="Y396" s="623"/>
      <c r="Z396" s="623"/>
      <c r="AA396" s="623"/>
      <c r="AB396" s="623"/>
    </row>
    <row r="397">
      <c r="A397" s="623"/>
      <c r="B397" s="623"/>
      <c r="C397" s="623"/>
      <c r="D397" s="623"/>
      <c r="E397" s="623"/>
      <c r="F397" s="623"/>
      <c r="G397" s="623"/>
      <c r="H397" s="623"/>
      <c r="I397" s="623"/>
      <c r="J397" s="623"/>
      <c r="K397" s="623"/>
      <c r="L397" s="623"/>
      <c r="M397" s="623"/>
      <c r="N397" s="623"/>
      <c r="O397" s="623"/>
      <c r="P397" s="623"/>
      <c r="Q397" s="623"/>
      <c r="R397" s="623"/>
      <c r="S397" s="623"/>
      <c r="T397" s="623"/>
      <c r="U397" s="623"/>
      <c r="V397" s="623"/>
      <c r="W397" s="623"/>
      <c r="X397" s="623"/>
      <c r="Y397" s="623"/>
      <c r="Z397" s="623"/>
      <c r="AA397" s="623"/>
      <c r="AB397" s="623"/>
    </row>
    <row r="398">
      <c r="A398" s="623"/>
      <c r="B398" s="623"/>
      <c r="C398" s="623"/>
      <c r="D398" s="623"/>
      <c r="E398" s="623"/>
      <c r="F398" s="623"/>
      <c r="G398" s="623"/>
      <c r="H398" s="623"/>
      <c r="I398" s="623"/>
      <c r="J398" s="623"/>
      <c r="K398" s="623"/>
      <c r="L398" s="623"/>
      <c r="M398" s="623"/>
      <c r="N398" s="623"/>
      <c r="O398" s="623"/>
      <c r="P398" s="623"/>
      <c r="Q398" s="623"/>
      <c r="R398" s="623"/>
      <c r="S398" s="623"/>
      <c r="T398" s="623"/>
      <c r="U398" s="623"/>
      <c r="V398" s="623"/>
      <c r="W398" s="623"/>
      <c r="X398" s="623"/>
      <c r="Y398" s="623"/>
      <c r="Z398" s="623"/>
      <c r="AA398" s="623"/>
      <c r="AB398" s="623"/>
    </row>
    <row r="399">
      <c r="A399" s="623"/>
      <c r="B399" s="623"/>
      <c r="C399" s="623"/>
      <c r="D399" s="623"/>
      <c r="E399" s="623"/>
      <c r="F399" s="623"/>
      <c r="G399" s="623"/>
      <c r="H399" s="623"/>
      <c r="I399" s="623"/>
      <c r="J399" s="623"/>
      <c r="K399" s="623"/>
      <c r="L399" s="623"/>
      <c r="M399" s="623"/>
      <c r="N399" s="623"/>
      <c r="O399" s="623"/>
      <c r="P399" s="623"/>
      <c r="Q399" s="623"/>
      <c r="R399" s="623"/>
      <c r="S399" s="623"/>
      <c r="T399" s="623"/>
      <c r="U399" s="623"/>
      <c r="V399" s="623"/>
      <c r="W399" s="623"/>
      <c r="X399" s="623"/>
      <c r="Y399" s="623"/>
      <c r="Z399" s="623"/>
      <c r="AA399" s="623"/>
      <c r="AB399" s="623"/>
    </row>
    <row r="400">
      <c r="A400" s="623"/>
      <c r="B400" s="623"/>
      <c r="C400" s="623"/>
      <c r="D400" s="623"/>
      <c r="E400" s="623"/>
      <c r="F400" s="623"/>
      <c r="G400" s="623"/>
      <c r="H400" s="623"/>
      <c r="I400" s="623"/>
      <c r="J400" s="623"/>
      <c r="K400" s="623"/>
      <c r="L400" s="623"/>
      <c r="M400" s="623"/>
      <c r="N400" s="623"/>
      <c r="O400" s="623"/>
      <c r="P400" s="623"/>
      <c r="Q400" s="623"/>
      <c r="R400" s="623"/>
      <c r="S400" s="623"/>
      <c r="T400" s="623"/>
      <c r="U400" s="623"/>
      <c r="V400" s="623"/>
      <c r="W400" s="623"/>
      <c r="X400" s="623"/>
      <c r="Y400" s="623"/>
      <c r="Z400" s="623"/>
      <c r="AA400" s="623"/>
      <c r="AB400" s="623"/>
    </row>
    <row r="401">
      <c r="A401" s="623"/>
      <c r="B401" s="623"/>
      <c r="C401" s="623"/>
      <c r="D401" s="623"/>
      <c r="E401" s="623"/>
      <c r="F401" s="623"/>
      <c r="G401" s="623"/>
      <c r="H401" s="623"/>
      <c r="I401" s="623"/>
      <c r="J401" s="623"/>
      <c r="K401" s="623"/>
      <c r="L401" s="623"/>
      <c r="M401" s="623"/>
      <c r="N401" s="623"/>
      <c r="O401" s="623"/>
      <c r="P401" s="623"/>
      <c r="Q401" s="623"/>
      <c r="R401" s="623"/>
      <c r="S401" s="623"/>
      <c r="T401" s="623"/>
      <c r="U401" s="623"/>
      <c r="V401" s="623"/>
      <c r="W401" s="623"/>
      <c r="X401" s="623"/>
      <c r="Y401" s="623"/>
      <c r="Z401" s="623"/>
      <c r="AA401" s="623"/>
      <c r="AB401" s="623"/>
    </row>
    <row r="402">
      <c r="A402" s="623"/>
      <c r="B402" s="623"/>
      <c r="C402" s="623"/>
      <c r="D402" s="623"/>
      <c r="E402" s="623"/>
      <c r="F402" s="623"/>
      <c r="G402" s="623"/>
      <c r="H402" s="623"/>
      <c r="I402" s="623"/>
      <c r="J402" s="623"/>
      <c r="K402" s="623"/>
      <c r="L402" s="623"/>
      <c r="M402" s="623"/>
      <c r="N402" s="623"/>
      <c r="O402" s="623"/>
      <c r="P402" s="623"/>
      <c r="Q402" s="623"/>
      <c r="R402" s="623"/>
      <c r="S402" s="623"/>
      <c r="T402" s="623"/>
      <c r="U402" s="623"/>
      <c r="V402" s="623"/>
      <c r="W402" s="623"/>
      <c r="X402" s="623"/>
      <c r="Y402" s="623"/>
      <c r="Z402" s="623"/>
      <c r="AA402" s="623"/>
      <c r="AB402" s="623"/>
    </row>
    <row r="403">
      <c r="A403" s="623"/>
      <c r="B403" s="623"/>
      <c r="C403" s="623"/>
      <c r="D403" s="623"/>
      <c r="E403" s="623"/>
      <c r="F403" s="623"/>
      <c r="G403" s="623"/>
      <c r="H403" s="623"/>
      <c r="I403" s="623"/>
      <c r="J403" s="623"/>
      <c r="K403" s="623"/>
      <c r="L403" s="623"/>
      <c r="M403" s="623"/>
      <c r="N403" s="623"/>
      <c r="O403" s="623"/>
      <c r="P403" s="623"/>
      <c r="Q403" s="623"/>
      <c r="R403" s="623"/>
      <c r="S403" s="623"/>
      <c r="T403" s="623"/>
      <c r="U403" s="623"/>
      <c r="V403" s="623"/>
      <c r="W403" s="623"/>
      <c r="X403" s="623"/>
      <c r="Y403" s="623"/>
      <c r="Z403" s="623"/>
      <c r="AA403" s="623"/>
      <c r="AB403" s="623"/>
    </row>
    <row r="404">
      <c r="A404" s="623"/>
      <c r="B404" s="623"/>
      <c r="C404" s="623"/>
      <c r="D404" s="623"/>
      <c r="E404" s="623"/>
      <c r="F404" s="623"/>
      <c r="G404" s="623"/>
      <c r="H404" s="623"/>
      <c r="I404" s="623"/>
      <c r="J404" s="623"/>
      <c r="K404" s="623"/>
      <c r="L404" s="623"/>
      <c r="M404" s="623"/>
      <c r="N404" s="623"/>
      <c r="O404" s="623"/>
      <c r="P404" s="623"/>
      <c r="Q404" s="623"/>
      <c r="R404" s="623"/>
      <c r="S404" s="623"/>
      <c r="T404" s="623"/>
      <c r="U404" s="623"/>
      <c r="V404" s="623"/>
      <c r="W404" s="623"/>
      <c r="X404" s="623"/>
      <c r="Y404" s="623"/>
      <c r="Z404" s="623"/>
      <c r="AA404" s="623"/>
      <c r="AB404" s="623"/>
    </row>
    <row r="405">
      <c r="A405" s="623"/>
      <c r="B405" s="623"/>
      <c r="C405" s="623"/>
      <c r="D405" s="623"/>
      <c r="E405" s="623"/>
      <c r="F405" s="623"/>
      <c r="G405" s="623"/>
      <c r="H405" s="623"/>
      <c r="I405" s="623"/>
      <c r="J405" s="623"/>
      <c r="K405" s="623"/>
      <c r="L405" s="623"/>
      <c r="M405" s="623"/>
      <c r="N405" s="623"/>
      <c r="O405" s="623"/>
      <c r="P405" s="623"/>
      <c r="Q405" s="623"/>
      <c r="R405" s="623"/>
      <c r="S405" s="623"/>
      <c r="T405" s="623"/>
      <c r="U405" s="623"/>
      <c r="V405" s="623"/>
      <c r="W405" s="623"/>
      <c r="X405" s="623"/>
      <c r="Y405" s="623"/>
      <c r="Z405" s="623"/>
      <c r="AA405" s="623"/>
      <c r="AB405" s="623"/>
    </row>
    <row r="406">
      <c r="A406" s="623"/>
      <c r="B406" s="623"/>
      <c r="C406" s="623"/>
      <c r="D406" s="623"/>
      <c r="E406" s="623"/>
      <c r="F406" s="623"/>
      <c r="G406" s="623"/>
      <c r="H406" s="623"/>
      <c r="I406" s="623"/>
      <c r="J406" s="623"/>
      <c r="K406" s="623"/>
      <c r="L406" s="623"/>
      <c r="M406" s="623"/>
      <c r="N406" s="623"/>
      <c r="O406" s="623"/>
      <c r="P406" s="623"/>
      <c r="Q406" s="623"/>
      <c r="R406" s="623"/>
      <c r="S406" s="623"/>
      <c r="T406" s="623"/>
      <c r="U406" s="623"/>
      <c r="V406" s="623"/>
      <c r="W406" s="623"/>
      <c r="X406" s="623"/>
      <c r="Y406" s="623"/>
      <c r="Z406" s="623"/>
      <c r="AA406" s="623"/>
      <c r="AB406" s="623"/>
    </row>
    <row r="407">
      <c r="A407" s="623"/>
      <c r="B407" s="623"/>
      <c r="C407" s="623"/>
      <c r="D407" s="623"/>
      <c r="E407" s="623"/>
      <c r="F407" s="623"/>
      <c r="G407" s="623"/>
      <c r="H407" s="623"/>
      <c r="I407" s="623"/>
      <c r="J407" s="623"/>
      <c r="K407" s="623"/>
      <c r="L407" s="623"/>
      <c r="M407" s="623"/>
      <c r="N407" s="623"/>
      <c r="O407" s="623"/>
      <c r="P407" s="623"/>
      <c r="Q407" s="623"/>
      <c r="R407" s="623"/>
      <c r="S407" s="623"/>
      <c r="T407" s="623"/>
      <c r="U407" s="623"/>
      <c r="V407" s="623"/>
      <c r="W407" s="623"/>
      <c r="X407" s="623"/>
      <c r="Y407" s="623"/>
      <c r="Z407" s="623"/>
      <c r="AA407" s="623"/>
      <c r="AB407" s="623"/>
    </row>
    <row r="408">
      <c r="A408" s="623"/>
      <c r="B408" s="623"/>
      <c r="C408" s="623"/>
      <c r="D408" s="623"/>
      <c r="E408" s="623"/>
      <c r="F408" s="623"/>
      <c r="G408" s="623"/>
      <c r="H408" s="623"/>
      <c r="I408" s="623"/>
      <c r="J408" s="623"/>
      <c r="K408" s="623"/>
      <c r="L408" s="623"/>
      <c r="M408" s="623"/>
      <c r="N408" s="623"/>
      <c r="O408" s="623"/>
      <c r="P408" s="623"/>
      <c r="Q408" s="623"/>
      <c r="R408" s="623"/>
      <c r="S408" s="623"/>
      <c r="T408" s="623"/>
      <c r="U408" s="623"/>
      <c r="V408" s="623"/>
      <c r="W408" s="623"/>
      <c r="X408" s="623"/>
      <c r="Y408" s="623"/>
      <c r="Z408" s="623"/>
      <c r="AA408" s="623"/>
      <c r="AB408" s="623"/>
    </row>
    <row r="409">
      <c r="A409" s="623"/>
      <c r="B409" s="623"/>
      <c r="C409" s="623"/>
      <c r="D409" s="623"/>
      <c r="E409" s="623"/>
      <c r="F409" s="623"/>
      <c r="G409" s="623"/>
      <c r="H409" s="623"/>
      <c r="I409" s="623"/>
      <c r="J409" s="623"/>
      <c r="K409" s="623"/>
      <c r="L409" s="623"/>
      <c r="M409" s="623"/>
      <c r="N409" s="623"/>
      <c r="O409" s="623"/>
      <c r="P409" s="623"/>
      <c r="Q409" s="623"/>
      <c r="R409" s="623"/>
      <c r="S409" s="623"/>
      <c r="T409" s="623"/>
      <c r="U409" s="623"/>
      <c r="V409" s="623"/>
      <c r="W409" s="623"/>
      <c r="X409" s="623"/>
      <c r="Y409" s="623"/>
      <c r="Z409" s="623"/>
      <c r="AA409" s="623"/>
      <c r="AB409" s="623"/>
    </row>
    <row r="410">
      <c r="A410" s="623"/>
      <c r="B410" s="623"/>
      <c r="C410" s="623"/>
      <c r="D410" s="623"/>
      <c r="E410" s="623"/>
      <c r="F410" s="623"/>
      <c r="G410" s="623"/>
      <c r="H410" s="623"/>
      <c r="I410" s="623"/>
      <c r="J410" s="623"/>
      <c r="K410" s="623"/>
      <c r="L410" s="623"/>
      <c r="M410" s="623"/>
      <c r="N410" s="623"/>
      <c r="O410" s="623"/>
      <c r="P410" s="623"/>
      <c r="Q410" s="623"/>
      <c r="R410" s="623"/>
      <c r="S410" s="623"/>
      <c r="T410" s="623"/>
      <c r="U410" s="623"/>
      <c r="V410" s="623"/>
      <c r="W410" s="623"/>
      <c r="X410" s="623"/>
      <c r="Y410" s="623"/>
      <c r="Z410" s="623"/>
      <c r="AA410" s="623"/>
      <c r="AB410" s="623"/>
    </row>
    <row r="411">
      <c r="A411" s="623"/>
      <c r="B411" s="623"/>
      <c r="C411" s="623"/>
      <c r="D411" s="623"/>
      <c r="E411" s="623"/>
      <c r="F411" s="623"/>
      <c r="G411" s="623"/>
      <c r="H411" s="623"/>
      <c r="I411" s="623"/>
      <c r="J411" s="623"/>
      <c r="K411" s="623"/>
      <c r="L411" s="623"/>
      <c r="M411" s="623"/>
      <c r="N411" s="623"/>
      <c r="O411" s="623"/>
      <c r="P411" s="623"/>
      <c r="Q411" s="623"/>
      <c r="R411" s="623"/>
      <c r="S411" s="623"/>
      <c r="T411" s="623"/>
      <c r="U411" s="623"/>
      <c r="V411" s="623"/>
      <c r="W411" s="623"/>
      <c r="X411" s="623"/>
      <c r="Y411" s="623"/>
      <c r="Z411" s="623"/>
      <c r="AA411" s="623"/>
      <c r="AB411" s="623"/>
    </row>
    <row r="412">
      <c r="A412" s="623"/>
      <c r="B412" s="623"/>
      <c r="C412" s="623"/>
      <c r="D412" s="623"/>
      <c r="E412" s="623"/>
      <c r="F412" s="623"/>
      <c r="G412" s="623"/>
      <c r="H412" s="623"/>
      <c r="I412" s="623"/>
      <c r="J412" s="623"/>
      <c r="K412" s="623"/>
      <c r="L412" s="623"/>
      <c r="M412" s="623"/>
      <c r="N412" s="623"/>
      <c r="O412" s="623"/>
      <c r="P412" s="623"/>
      <c r="Q412" s="623"/>
      <c r="R412" s="623"/>
      <c r="S412" s="623"/>
      <c r="T412" s="623"/>
      <c r="U412" s="623"/>
      <c r="V412" s="623"/>
      <c r="W412" s="623"/>
      <c r="X412" s="623"/>
      <c r="Y412" s="623"/>
      <c r="Z412" s="623"/>
      <c r="AA412" s="623"/>
      <c r="AB412" s="623"/>
    </row>
    <row r="413">
      <c r="A413" s="623"/>
      <c r="B413" s="623"/>
      <c r="C413" s="623"/>
      <c r="D413" s="623"/>
      <c r="E413" s="623"/>
      <c r="F413" s="623"/>
      <c r="G413" s="623"/>
      <c r="H413" s="623"/>
      <c r="I413" s="623"/>
      <c r="J413" s="623"/>
      <c r="K413" s="623"/>
      <c r="L413" s="623"/>
      <c r="M413" s="623"/>
      <c r="N413" s="623"/>
      <c r="O413" s="623"/>
      <c r="P413" s="623"/>
      <c r="Q413" s="623"/>
      <c r="R413" s="623"/>
      <c r="S413" s="623"/>
      <c r="T413" s="623"/>
      <c r="U413" s="623"/>
      <c r="V413" s="623"/>
      <c r="W413" s="623"/>
      <c r="X413" s="623"/>
      <c r="Y413" s="623"/>
      <c r="Z413" s="623"/>
      <c r="AA413" s="623"/>
      <c r="AB413" s="623"/>
    </row>
    <row r="414">
      <c r="A414" s="623"/>
      <c r="B414" s="623"/>
      <c r="C414" s="623"/>
      <c r="D414" s="623"/>
      <c r="E414" s="623"/>
      <c r="F414" s="623"/>
      <c r="G414" s="623"/>
      <c r="H414" s="623"/>
      <c r="I414" s="623"/>
      <c r="J414" s="623"/>
      <c r="K414" s="623"/>
      <c r="L414" s="623"/>
      <c r="M414" s="623"/>
      <c r="N414" s="623"/>
      <c r="O414" s="623"/>
      <c r="P414" s="623"/>
      <c r="Q414" s="623"/>
      <c r="R414" s="623"/>
      <c r="S414" s="623"/>
      <c r="T414" s="623"/>
      <c r="U414" s="623"/>
      <c r="V414" s="623"/>
      <c r="W414" s="623"/>
      <c r="X414" s="623"/>
      <c r="Y414" s="623"/>
      <c r="Z414" s="623"/>
      <c r="AA414" s="623"/>
      <c r="AB414" s="623"/>
    </row>
    <row r="415">
      <c r="A415" s="623"/>
      <c r="B415" s="623"/>
      <c r="C415" s="623"/>
      <c r="D415" s="623"/>
      <c r="E415" s="623"/>
      <c r="F415" s="623"/>
      <c r="G415" s="623"/>
      <c r="H415" s="623"/>
      <c r="I415" s="623"/>
      <c r="J415" s="623"/>
      <c r="K415" s="623"/>
      <c r="L415" s="623"/>
      <c r="M415" s="623"/>
      <c r="N415" s="623"/>
      <c r="O415" s="623"/>
      <c r="P415" s="623"/>
      <c r="Q415" s="623"/>
      <c r="R415" s="623"/>
      <c r="S415" s="623"/>
      <c r="T415" s="623"/>
      <c r="U415" s="623"/>
      <c r="V415" s="623"/>
      <c r="W415" s="623"/>
      <c r="X415" s="623"/>
      <c r="Y415" s="623"/>
      <c r="Z415" s="623"/>
      <c r="AA415" s="623"/>
      <c r="AB415" s="623"/>
    </row>
    <row r="416">
      <c r="A416" s="623"/>
      <c r="B416" s="623"/>
      <c r="C416" s="623"/>
      <c r="D416" s="623"/>
      <c r="E416" s="623"/>
      <c r="F416" s="623"/>
      <c r="G416" s="623"/>
      <c r="H416" s="623"/>
      <c r="I416" s="623"/>
      <c r="J416" s="623"/>
      <c r="K416" s="623"/>
      <c r="L416" s="623"/>
      <c r="M416" s="623"/>
      <c r="N416" s="623"/>
      <c r="O416" s="623"/>
      <c r="P416" s="623"/>
      <c r="Q416" s="623"/>
      <c r="R416" s="623"/>
      <c r="S416" s="623"/>
      <c r="T416" s="623"/>
      <c r="U416" s="623"/>
      <c r="V416" s="623"/>
      <c r="W416" s="623"/>
      <c r="X416" s="623"/>
      <c r="Y416" s="623"/>
      <c r="Z416" s="623"/>
      <c r="AA416" s="623"/>
      <c r="AB416" s="623"/>
    </row>
    <row r="417">
      <c r="A417" s="623"/>
      <c r="B417" s="623"/>
      <c r="C417" s="623"/>
      <c r="D417" s="623"/>
      <c r="E417" s="623"/>
      <c r="F417" s="623"/>
      <c r="G417" s="623"/>
      <c r="H417" s="623"/>
      <c r="I417" s="623"/>
      <c r="J417" s="623"/>
      <c r="K417" s="623"/>
      <c r="L417" s="623"/>
      <c r="M417" s="623"/>
      <c r="N417" s="623"/>
      <c r="O417" s="623"/>
      <c r="P417" s="623"/>
      <c r="Q417" s="623"/>
      <c r="R417" s="623"/>
      <c r="S417" s="623"/>
      <c r="T417" s="623"/>
      <c r="U417" s="623"/>
      <c r="V417" s="623"/>
      <c r="W417" s="623"/>
      <c r="X417" s="623"/>
      <c r="Y417" s="623"/>
      <c r="Z417" s="623"/>
      <c r="AA417" s="623"/>
      <c r="AB417" s="623"/>
    </row>
    <row r="418">
      <c r="A418" s="623"/>
      <c r="B418" s="623"/>
      <c r="C418" s="623"/>
      <c r="D418" s="623"/>
      <c r="E418" s="623"/>
      <c r="F418" s="623"/>
      <c r="G418" s="623"/>
      <c r="H418" s="623"/>
      <c r="I418" s="623"/>
      <c r="J418" s="623"/>
      <c r="K418" s="623"/>
      <c r="L418" s="623"/>
      <c r="M418" s="623"/>
      <c r="N418" s="623"/>
      <c r="O418" s="623"/>
      <c r="P418" s="623"/>
      <c r="Q418" s="623"/>
      <c r="R418" s="623"/>
      <c r="S418" s="623"/>
      <c r="T418" s="623"/>
      <c r="U418" s="623"/>
      <c r="V418" s="623"/>
      <c r="W418" s="623"/>
      <c r="X418" s="623"/>
      <c r="Y418" s="623"/>
      <c r="Z418" s="623"/>
      <c r="AA418" s="623"/>
      <c r="AB418" s="623"/>
    </row>
    <row r="419">
      <c r="A419" s="623"/>
      <c r="B419" s="623"/>
      <c r="C419" s="623"/>
      <c r="D419" s="623"/>
      <c r="E419" s="623"/>
      <c r="F419" s="623"/>
      <c r="G419" s="623"/>
      <c r="H419" s="623"/>
      <c r="I419" s="623"/>
      <c r="J419" s="623"/>
      <c r="K419" s="623"/>
      <c r="L419" s="623"/>
      <c r="M419" s="623"/>
      <c r="N419" s="623"/>
      <c r="O419" s="623"/>
      <c r="P419" s="623"/>
      <c r="Q419" s="623"/>
      <c r="R419" s="623"/>
      <c r="S419" s="623"/>
      <c r="T419" s="623"/>
      <c r="U419" s="623"/>
      <c r="V419" s="623"/>
      <c r="W419" s="623"/>
      <c r="X419" s="623"/>
      <c r="Y419" s="623"/>
      <c r="Z419" s="623"/>
      <c r="AA419" s="623"/>
      <c r="AB419" s="623"/>
    </row>
    <row r="420">
      <c r="A420" s="623"/>
      <c r="B420" s="623"/>
      <c r="C420" s="623"/>
      <c r="D420" s="623"/>
      <c r="E420" s="623"/>
      <c r="F420" s="623"/>
      <c r="G420" s="623"/>
      <c r="H420" s="623"/>
      <c r="I420" s="623"/>
      <c r="J420" s="623"/>
      <c r="K420" s="623"/>
      <c r="L420" s="623"/>
      <c r="M420" s="623"/>
      <c r="N420" s="623"/>
      <c r="O420" s="623"/>
      <c r="P420" s="623"/>
      <c r="Q420" s="623"/>
      <c r="R420" s="623"/>
      <c r="S420" s="623"/>
      <c r="T420" s="623"/>
      <c r="U420" s="623"/>
      <c r="V420" s="623"/>
      <c r="W420" s="623"/>
      <c r="X420" s="623"/>
      <c r="Y420" s="623"/>
      <c r="Z420" s="623"/>
      <c r="AA420" s="623"/>
      <c r="AB420" s="623"/>
    </row>
    <row r="421">
      <c r="A421" s="623"/>
      <c r="B421" s="623"/>
      <c r="C421" s="623"/>
      <c r="D421" s="623"/>
      <c r="E421" s="623"/>
      <c r="F421" s="623"/>
      <c r="G421" s="623"/>
      <c r="H421" s="623"/>
      <c r="I421" s="623"/>
      <c r="J421" s="623"/>
      <c r="K421" s="623"/>
      <c r="L421" s="623"/>
      <c r="M421" s="623"/>
      <c r="N421" s="623"/>
      <c r="O421" s="623"/>
      <c r="P421" s="623"/>
      <c r="Q421" s="623"/>
      <c r="R421" s="623"/>
      <c r="S421" s="623"/>
      <c r="T421" s="623"/>
      <c r="U421" s="623"/>
      <c r="V421" s="623"/>
      <c r="W421" s="623"/>
      <c r="X421" s="623"/>
      <c r="Y421" s="623"/>
      <c r="Z421" s="623"/>
      <c r="AA421" s="623"/>
      <c r="AB421" s="623"/>
    </row>
    <row r="422">
      <c r="A422" s="623"/>
      <c r="B422" s="623"/>
      <c r="C422" s="623"/>
      <c r="D422" s="623"/>
      <c r="E422" s="623"/>
      <c r="F422" s="623"/>
      <c r="G422" s="623"/>
      <c r="H422" s="623"/>
      <c r="I422" s="623"/>
      <c r="J422" s="623"/>
      <c r="K422" s="623"/>
      <c r="L422" s="623"/>
      <c r="M422" s="623"/>
      <c r="N422" s="623"/>
      <c r="O422" s="623"/>
      <c r="P422" s="623"/>
      <c r="Q422" s="623"/>
      <c r="R422" s="623"/>
      <c r="S422" s="623"/>
      <c r="T422" s="623"/>
      <c r="U422" s="623"/>
      <c r="V422" s="623"/>
      <c r="W422" s="623"/>
      <c r="X422" s="623"/>
      <c r="Y422" s="623"/>
      <c r="Z422" s="623"/>
      <c r="AA422" s="623"/>
      <c r="AB422" s="623"/>
    </row>
    <row r="423">
      <c r="A423" s="623"/>
      <c r="B423" s="623"/>
      <c r="C423" s="623"/>
      <c r="D423" s="623"/>
      <c r="E423" s="623"/>
      <c r="F423" s="623"/>
      <c r="G423" s="623"/>
      <c r="H423" s="623"/>
      <c r="I423" s="623"/>
      <c r="J423" s="623"/>
      <c r="K423" s="623"/>
      <c r="L423" s="623"/>
      <c r="M423" s="623"/>
      <c r="N423" s="623"/>
      <c r="O423" s="623"/>
      <c r="P423" s="623"/>
      <c r="Q423" s="623"/>
      <c r="R423" s="623"/>
      <c r="S423" s="623"/>
      <c r="T423" s="623"/>
      <c r="U423" s="623"/>
      <c r="V423" s="623"/>
      <c r="W423" s="623"/>
      <c r="X423" s="623"/>
      <c r="Y423" s="623"/>
      <c r="Z423" s="623"/>
      <c r="AA423" s="623"/>
      <c r="AB423" s="623"/>
    </row>
    <row r="424">
      <c r="A424" s="623"/>
      <c r="B424" s="623"/>
      <c r="C424" s="623"/>
      <c r="D424" s="623"/>
      <c r="E424" s="623"/>
      <c r="F424" s="623"/>
      <c r="G424" s="623"/>
      <c r="H424" s="623"/>
      <c r="I424" s="623"/>
      <c r="J424" s="623"/>
      <c r="K424" s="623"/>
      <c r="L424" s="623"/>
      <c r="M424" s="623"/>
      <c r="N424" s="623"/>
      <c r="O424" s="623"/>
      <c r="P424" s="623"/>
      <c r="Q424" s="623"/>
      <c r="R424" s="623"/>
      <c r="S424" s="623"/>
      <c r="T424" s="623"/>
      <c r="U424" s="623"/>
      <c r="V424" s="623"/>
      <c r="W424" s="623"/>
      <c r="X424" s="623"/>
      <c r="Y424" s="623"/>
      <c r="Z424" s="623"/>
      <c r="AA424" s="623"/>
      <c r="AB424" s="623"/>
    </row>
    <row r="425">
      <c r="A425" s="623"/>
      <c r="B425" s="623"/>
      <c r="C425" s="623"/>
      <c r="D425" s="623"/>
      <c r="E425" s="623"/>
      <c r="F425" s="623"/>
      <c r="G425" s="623"/>
      <c r="H425" s="623"/>
      <c r="I425" s="623"/>
      <c r="J425" s="623"/>
      <c r="K425" s="623"/>
      <c r="L425" s="623"/>
      <c r="M425" s="623"/>
      <c r="N425" s="623"/>
      <c r="O425" s="623"/>
      <c r="P425" s="623"/>
      <c r="Q425" s="623"/>
      <c r="R425" s="623"/>
      <c r="S425" s="623"/>
      <c r="T425" s="623"/>
      <c r="U425" s="623"/>
      <c r="V425" s="623"/>
      <c r="W425" s="623"/>
      <c r="X425" s="623"/>
      <c r="Y425" s="623"/>
      <c r="Z425" s="623"/>
      <c r="AA425" s="623"/>
      <c r="AB425" s="623"/>
    </row>
    <row r="426">
      <c r="A426" s="623"/>
      <c r="B426" s="623"/>
      <c r="C426" s="623"/>
      <c r="D426" s="623"/>
      <c r="E426" s="623"/>
      <c r="F426" s="623"/>
      <c r="G426" s="623"/>
      <c r="H426" s="623"/>
      <c r="I426" s="623"/>
      <c r="J426" s="623"/>
      <c r="K426" s="623"/>
      <c r="L426" s="623"/>
      <c r="M426" s="623"/>
      <c r="N426" s="623"/>
      <c r="O426" s="623"/>
      <c r="P426" s="623"/>
      <c r="Q426" s="623"/>
      <c r="R426" s="623"/>
      <c r="S426" s="623"/>
      <c r="T426" s="623"/>
      <c r="U426" s="623"/>
      <c r="V426" s="623"/>
      <c r="W426" s="623"/>
      <c r="X426" s="623"/>
      <c r="Y426" s="623"/>
      <c r="Z426" s="623"/>
      <c r="AA426" s="623"/>
      <c r="AB426" s="623"/>
    </row>
    <row r="427">
      <c r="A427" s="623"/>
      <c r="B427" s="623"/>
      <c r="C427" s="623"/>
      <c r="D427" s="623"/>
      <c r="E427" s="623"/>
      <c r="F427" s="623"/>
      <c r="G427" s="623"/>
      <c r="H427" s="623"/>
      <c r="I427" s="623"/>
      <c r="J427" s="623"/>
      <c r="K427" s="623"/>
      <c r="L427" s="623"/>
      <c r="M427" s="623"/>
      <c r="N427" s="623"/>
      <c r="O427" s="623"/>
      <c r="P427" s="623"/>
      <c r="Q427" s="623"/>
      <c r="R427" s="623"/>
      <c r="S427" s="623"/>
      <c r="T427" s="623"/>
      <c r="U427" s="623"/>
      <c r="V427" s="623"/>
      <c r="W427" s="623"/>
      <c r="X427" s="623"/>
      <c r="Y427" s="623"/>
      <c r="Z427" s="623"/>
      <c r="AA427" s="623"/>
      <c r="AB427" s="623"/>
    </row>
    <row r="428">
      <c r="A428" s="623"/>
      <c r="B428" s="623"/>
      <c r="C428" s="623"/>
      <c r="D428" s="623"/>
      <c r="E428" s="623"/>
      <c r="F428" s="623"/>
      <c r="G428" s="623"/>
      <c r="H428" s="623"/>
      <c r="I428" s="623"/>
      <c r="J428" s="623"/>
      <c r="K428" s="623"/>
      <c r="L428" s="623"/>
      <c r="M428" s="623"/>
      <c r="N428" s="623"/>
      <c r="O428" s="623"/>
      <c r="P428" s="623"/>
      <c r="Q428" s="623"/>
      <c r="R428" s="623"/>
      <c r="S428" s="623"/>
      <c r="T428" s="623"/>
      <c r="U428" s="623"/>
      <c r="V428" s="623"/>
      <c r="W428" s="623"/>
      <c r="X428" s="623"/>
      <c r="Y428" s="623"/>
      <c r="Z428" s="623"/>
      <c r="AA428" s="623"/>
      <c r="AB428" s="623"/>
    </row>
    <row r="429">
      <c r="A429" s="623"/>
      <c r="B429" s="623"/>
      <c r="C429" s="623"/>
      <c r="D429" s="623"/>
      <c r="E429" s="623"/>
      <c r="F429" s="623"/>
      <c r="G429" s="623"/>
      <c r="H429" s="623"/>
      <c r="I429" s="623"/>
      <c r="J429" s="623"/>
      <c r="K429" s="623"/>
      <c r="L429" s="623"/>
      <c r="M429" s="623"/>
      <c r="N429" s="623"/>
      <c r="O429" s="623"/>
      <c r="P429" s="623"/>
      <c r="Q429" s="623"/>
      <c r="R429" s="623"/>
      <c r="S429" s="623"/>
      <c r="T429" s="623"/>
      <c r="U429" s="623"/>
      <c r="V429" s="623"/>
      <c r="W429" s="623"/>
      <c r="X429" s="623"/>
      <c r="Y429" s="623"/>
      <c r="Z429" s="623"/>
      <c r="AA429" s="623"/>
      <c r="AB429" s="623"/>
    </row>
    <row r="430">
      <c r="A430" s="623"/>
      <c r="B430" s="623"/>
      <c r="C430" s="623"/>
      <c r="D430" s="623"/>
      <c r="E430" s="623"/>
      <c r="F430" s="623"/>
      <c r="G430" s="623"/>
      <c r="H430" s="623"/>
      <c r="I430" s="623"/>
      <c r="J430" s="623"/>
      <c r="K430" s="623"/>
      <c r="L430" s="623"/>
      <c r="M430" s="623"/>
      <c r="N430" s="623"/>
      <c r="O430" s="623"/>
      <c r="P430" s="623"/>
      <c r="Q430" s="623"/>
      <c r="R430" s="623"/>
      <c r="S430" s="623"/>
      <c r="T430" s="623"/>
      <c r="U430" s="623"/>
      <c r="V430" s="623"/>
      <c r="W430" s="623"/>
      <c r="X430" s="623"/>
      <c r="Y430" s="623"/>
      <c r="Z430" s="623"/>
      <c r="AA430" s="623"/>
      <c r="AB430" s="623"/>
    </row>
    <row r="431">
      <c r="A431" s="623"/>
      <c r="B431" s="623"/>
      <c r="C431" s="623"/>
      <c r="D431" s="623"/>
      <c r="E431" s="623"/>
      <c r="F431" s="623"/>
      <c r="G431" s="623"/>
      <c r="H431" s="623"/>
      <c r="I431" s="623"/>
      <c r="J431" s="623"/>
      <c r="K431" s="623"/>
      <c r="L431" s="623"/>
      <c r="M431" s="623"/>
      <c r="N431" s="623"/>
      <c r="O431" s="623"/>
      <c r="P431" s="623"/>
      <c r="Q431" s="623"/>
      <c r="R431" s="623"/>
      <c r="S431" s="623"/>
      <c r="T431" s="623"/>
      <c r="U431" s="623"/>
      <c r="V431" s="623"/>
      <c r="W431" s="623"/>
      <c r="X431" s="623"/>
      <c r="Y431" s="623"/>
      <c r="Z431" s="623"/>
      <c r="AA431" s="623"/>
      <c r="AB431" s="623"/>
    </row>
    <row r="432">
      <c r="A432" s="623"/>
      <c r="B432" s="623"/>
      <c r="C432" s="623"/>
      <c r="D432" s="623"/>
      <c r="E432" s="623"/>
      <c r="F432" s="623"/>
      <c r="G432" s="623"/>
      <c r="H432" s="623"/>
      <c r="I432" s="623"/>
      <c r="J432" s="623"/>
      <c r="K432" s="623"/>
      <c r="L432" s="623"/>
      <c r="M432" s="623"/>
      <c r="N432" s="623"/>
      <c r="O432" s="623"/>
      <c r="P432" s="623"/>
      <c r="Q432" s="623"/>
      <c r="R432" s="623"/>
      <c r="S432" s="623"/>
      <c r="T432" s="623"/>
      <c r="U432" s="623"/>
      <c r="V432" s="623"/>
      <c r="W432" s="623"/>
      <c r="X432" s="623"/>
      <c r="Y432" s="623"/>
      <c r="Z432" s="623"/>
      <c r="AA432" s="623"/>
      <c r="AB432" s="623"/>
    </row>
    <row r="433">
      <c r="A433" s="623"/>
      <c r="B433" s="623"/>
      <c r="C433" s="623"/>
      <c r="D433" s="623"/>
      <c r="E433" s="623"/>
      <c r="F433" s="623"/>
      <c r="G433" s="623"/>
      <c r="H433" s="623"/>
      <c r="I433" s="623"/>
      <c r="J433" s="623"/>
      <c r="K433" s="623"/>
      <c r="L433" s="623"/>
      <c r="M433" s="623"/>
      <c r="N433" s="623"/>
      <c r="O433" s="623"/>
      <c r="P433" s="623"/>
      <c r="Q433" s="623"/>
      <c r="R433" s="623"/>
      <c r="S433" s="623"/>
      <c r="T433" s="623"/>
      <c r="U433" s="623"/>
      <c r="V433" s="623"/>
      <c r="W433" s="623"/>
      <c r="X433" s="623"/>
      <c r="Y433" s="623"/>
      <c r="Z433" s="623"/>
      <c r="AA433" s="623"/>
      <c r="AB433" s="623"/>
    </row>
    <row r="434">
      <c r="A434" s="623"/>
      <c r="B434" s="623"/>
      <c r="C434" s="623"/>
      <c r="D434" s="623"/>
      <c r="E434" s="623"/>
      <c r="F434" s="623"/>
      <c r="G434" s="623"/>
      <c r="H434" s="623"/>
      <c r="I434" s="623"/>
      <c r="J434" s="623"/>
      <c r="K434" s="623"/>
      <c r="L434" s="623"/>
      <c r="M434" s="623"/>
      <c r="N434" s="623"/>
      <c r="O434" s="623"/>
      <c r="P434" s="623"/>
      <c r="Q434" s="623"/>
      <c r="R434" s="623"/>
      <c r="S434" s="623"/>
      <c r="T434" s="623"/>
      <c r="U434" s="623"/>
      <c r="V434" s="623"/>
      <c r="W434" s="623"/>
      <c r="X434" s="623"/>
      <c r="Y434" s="623"/>
      <c r="Z434" s="623"/>
      <c r="AA434" s="623"/>
      <c r="AB434" s="623"/>
    </row>
    <row r="435">
      <c r="A435" s="623"/>
      <c r="B435" s="623"/>
      <c r="C435" s="623"/>
      <c r="D435" s="623"/>
      <c r="E435" s="623"/>
      <c r="F435" s="623"/>
      <c r="G435" s="623"/>
      <c r="H435" s="623"/>
      <c r="I435" s="623"/>
      <c r="J435" s="623"/>
      <c r="K435" s="623"/>
      <c r="L435" s="623"/>
      <c r="M435" s="623"/>
      <c r="N435" s="623"/>
      <c r="O435" s="623"/>
      <c r="P435" s="623"/>
      <c r="Q435" s="623"/>
      <c r="R435" s="623"/>
      <c r="S435" s="623"/>
      <c r="T435" s="623"/>
      <c r="U435" s="623"/>
      <c r="V435" s="623"/>
      <c r="W435" s="623"/>
      <c r="X435" s="623"/>
      <c r="Y435" s="623"/>
      <c r="Z435" s="623"/>
      <c r="AA435" s="623"/>
      <c r="AB435" s="623"/>
    </row>
    <row r="436">
      <c r="A436" s="623"/>
      <c r="B436" s="623"/>
      <c r="C436" s="623"/>
      <c r="D436" s="623"/>
      <c r="E436" s="623"/>
      <c r="F436" s="623"/>
      <c r="G436" s="623"/>
      <c r="H436" s="623"/>
      <c r="I436" s="623"/>
      <c r="J436" s="623"/>
      <c r="K436" s="623"/>
      <c r="L436" s="623"/>
      <c r="M436" s="623"/>
      <c r="N436" s="623"/>
      <c r="O436" s="623"/>
      <c r="P436" s="623"/>
      <c r="Q436" s="623"/>
      <c r="R436" s="623"/>
      <c r="S436" s="623"/>
      <c r="T436" s="623"/>
      <c r="U436" s="623"/>
      <c r="V436" s="623"/>
      <c r="W436" s="623"/>
      <c r="X436" s="623"/>
      <c r="Y436" s="623"/>
      <c r="Z436" s="623"/>
      <c r="AA436" s="623"/>
      <c r="AB436" s="623"/>
    </row>
    <row r="437">
      <c r="A437" s="623"/>
      <c r="B437" s="623"/>
      <c r="C437" s="623"/>
      <c r="D437" s="623"/>
      <c r="E437" s="623"/>
      <c r="F437" s="623"/>
      <c r="G437" s="623"/>
      <c r="H437" s="623"/>
      <c r="I437" s="623"/>
      <c r="J437" s="623"/>
      <c r="K437" s="623"/>
      <c r="L437" s="623"/>
      <c r="M437" s="623"/>
      <c r="N437" s="623"/>
      <c r="O437" s="623"/>
      <c r="P437" s="623"/>
      <c r="Q437" s="623"/>
      <c r="R437" s="623"/>
      <c r="S437" s="623"/>
      <c r="T437" s="623"/>
      <c r="U437" s="623"/>
      <c r="V437" s="623"/>
      <c r="W437" s="623"/>
      <c r="X437" s="623"/>
      <c r="Y437" s="623"/>
      <c r="Z437" s="623"/>
      <c r="AA437" s="623"/>
      <c r="AB437" s="623"/>
    </row>
    <row r="438">
      <c r="A438" s="623"/>
      <c r="B438" s="623"/>
      <c r="C438" s="623"/>
      <c r="D438" s="623"/>
      <c r="E438" s="623"/>
      <c r="F438" s="623"/>
      <c r="G438" s="623"/>
      <c r="H438" s="623"/>
      <c r="I438" s="623"/>
      <c r="J438" s="623"/>
      <c r="K438" s="623"/>
      <c r="L438" s="623"/>
      <c r="M438" s="623"/>
      <c r="N438" s="623"/>
      <c r="O438" s="623"/>
      <c r="P438" s="623"/>
      <c r="Q438" s="623"/>
      <c r="R438" s="623"/>
      <c r="S438" s="623"/>
      <c r="T438" s="623"/>
      <c r="U438" s="623"/>
      <c r="V438" s="623"/>
      <c r="W438" s="623"/>
      <c r="X438" s="623"/>
      <c r="Y438" s="623"/>
      <c r="Z438" s="623"/>
      <c r="AA438" s="623"/>
      <c r="AB438" s="623"/>
    </row>
    <row r="439">
      <c r="A439" s="623"/>
      <c r="B439" s="623"/>
      <c r="C439" s="623"/>
      <c r="D439" s="623"/>
      <c r="E439" s="623"/>
      <c r="F439" s="623"/>
      <c r="G439" s="623"/>
      <c r="H439" s="623"/>
      <c r="I439" s="623"/>
      <c r="J439" s="623"/>
      <c r="K439" s="623"/>
      <c r="L439" s="623"/>
      <c r="M439" s="623"/>
      <c r="N439" s="623"/>
      <c r="O439" s="623"/>
      <c r="P439" s="623"/>
      <c r="Q439" s="623"/>
      <c r="R439" s="623"/>
      <c r="S439" s="623"/>
      <c r="T439" s="623"/>
      <c r="U439" s="623"/>
      <c r="V439" s="623"/>
      <c r="W439" s="623"/>
      <c r="X439" s="623"/>
      <c r="Y439" s="623"/>
      <c r="Z439" s="623"/>
      <c r="AA439" s="623"/>
      <c r="AB439" s="623"/>
    </row>
    <row r="440">
      <c r="A440" s="623"/>
      <c r="B440" s="623"/>
      <c r="C440" s="623"/>
      <c r="D440" s="623"/>
      <c r="E440" s="623"/>
      <c r="F440" s="623"/>
      <c r="G440" s="623"/>
      <c r="H440" s="623"/>
      <c r="I440" s="623"/>
      <c r="J440" s="623"/>
      <c r="K440" s="623"/>
      <c r="L440" s="623"/>
      <c r="M440" s="623"/>
      <c r="N440" s="623"/>
      <c r="O440" s="623"/>
      <c r="P440" s="623"/>
      <c r="Q440" s="623"/>
      <c r="R440" s="623"/>
      <c r="S440" s="623"/>
      <c r="T440" s="623"/>
      <c r="U440" s="623"/>
      <c r="V440" s="623"/>
      <c r="W440" s="623"/>
      <c r="X440" s="623"/>
      <c r="Y440" s="623"/>
      <c r="Z440" s="623"/>
      <c r="AA440" s="623"/>
      <c r="AB440" s="623"/>
    </row>
    <row r="441">
      <c r="A441" s="623"/>
      <c r="B441" s="623"/>
      <c r="C441" s="623"/>
      <c r="D441" s="623"/>
      <c r="E441" s="623"/>
      <c r="F441" s="623"/>
      <c r="G441" s="623"/>
      <c r="H441" s="623"/>
      <c r="I441" s="623"/>
      <c r="J441" s="623"/>
      <c r="K441" s="623"/>
      <c r="L441" s="623"/>
      <c r="M441" s="623"/>
      <c r="N441" s="623"/>
      <c r="O441" s="623"/>
      <c r="P441" s="623"/>
      <c r="Q441" s="623"/>
      <c r="R441" s="623"/>
      <c r="S441" s="623"/>
      <c r="T441" s="623"/>
      <c r="U441" s="623"/>
      <c r="V441" s="623"/>
      <c r="W441" s="623"/>
      <c r="X441" s="623"/>
      <c r="Y441" s="623"/>
      <c r="Z441" s="623"/>
      <c r="AA441" s="623"/>
      <c r="AB441" s="623"/>
    </row>
    <row r="442">
      <c r="A442" s="623"/>
      <c r="B442" s="623"/>
      <c r="C442" s="623"/>
      <c r="D442" s="623"/>
      <c r="E442" s="623"/>
      <c r="F442" s="623"/>
      <c r="G442" s="623"/>
      <c r="H442" s="623"/>
      <c r="I442" s="623"/>
      <c r="J442" s="623"/>
      <c r="K442" s="623"/>
      <c r="L442" s="623"/>
      <c r="M442" s="623"/>
      <c r="N442" s="623"/>
      <c r="O442" s="623"/>
      <c r="P442" s="623"/>
      <c r="Q442" s="623"/>
      <c r="R442" s="623"/>
      <c r="S442" s="623"/>
      <c r="T442" s="623"/>
      <c r="U442" s="623"/>
      <c r="V442" s="623"/>
      <c r="W442" s="623"/>
      <c r="X442" s="623"/>
      <c r="Y442" s="623"/>
      <c r="Z442" s="623"/>
      <c r="AA442" s="623"/>
      <c r="AB442" s="623"/>
    </row>
    <row r="443">
      <c r="A443" s="623"/>
      <c r="B443" s="623"/>
      <c r="C443" s="623"/>
      <c r="D443" s="623"/>
      <c r="E443" s="623"/>
      <c r="F443" s="623"/>
      <c r="G443" s="623"/>
      <c r="H443" s="623"/>
      <c r="I443" s="623"/>
      <c r="J443" s="623"/>
      <c r="K443" s="623"/>
      <c r="L443" s="623"/>
      <c r="M443" s="623"/>
      <c r="N443" s="623"/>
      <c r="O443" s="623"/>
      <c r="P443" s="623"/>
      <c r="Q443" s="623"/>
      <c r="R443" s="623"/>
      <c r="S443" s="623"/>
      <c r="T443" s="623"/>
      <c r="U443" s="623"/>
      <c r="V443" s="623"/>
      <c r="W443" s="623"/>
      <c r="X443" s="623"/>
      <c r="Y443" s="623"/>
      <c r="Z443" s="623"/>
      <c r="AA443" s="623"/>
      <c r="AB443" s="623"/>
    </row>
    <row r="444">
      <c r="A444" s="623"/>
      <c r="B444" s="623"/>
      <c r="C444" s="623"/>
      <c r="D444" s="623"/>
      <c r="E444" s="623"/>
      <c r="F444" s="623"/>
      <c r="G444" s="623"/>
      <c r="H444" s="623"/>
      <c r="I444" s="623"/>
      <c r="J444" s="623"/>
      <c r="K444" s="623"/>
      <c r="L444" s="623"/>
      <c r="M444" s="623"/>
      <c r="N444" s="623"/>
      <c r="O444" s="623"/>
      <c r="P444" s="623"/>
      <c r="Q444" s="623"/>
      <c r="R444" s="623"/>
      <c r="S444" s="623"/>
      <c r="T444" s="623"/>
      <c r="U444" s="623"/>
      <c r="V444" s="623"/>
      <c r="W444" s="623"/>
      <c r="X444" s="623"/>
      <c r="Y444" s="623"/>
      <c r="Z444" s="623"/>
      <c r="AA444" s="623"/>
      <c r="AB444" s="623"/>
    </row>
    <row r="445">
      <c r="A445" s="623"/>
      <c r="B445" s="623"/>
      <c r="C445" s="623"/>
      <c r="D445" s="623"/>
      <c r="E445" s="623"/>
      <c r="F445" s="623"/>
      <c r="G445" s="623"/>
      <c r="H445" s="623"/>
      <c r="I445" s="623"/>
      <c r="J445" s="623"/>
      <c r="K445" s="623"/>
      <c r="L445" s="623"/>
      <c r="M445" s="623"/>
      <c r="N445" s="623"/>
      <c r="O445" s="623"/>
      <c r="P445" s="623"/>
      <c r="Q445" s="623"/>
      <c r="R445" s="623"/>
      <c r="S445" s="623"/>
      <c r="T445" s="623"/>
      <c r="U445" s="623"/>
      <c r="V445" s="623"/>
      <c r="W445" s="623"/>
      <c r="X445" s="623"/>
      <c r="Y445" s="623"/>
      <c r="Z445" s="623"/>
      <c r="AA445" s="623"/>
      <c r="AB445" s="623"/>
    </row>
    <row r="446">
      <c r="A446" s="623"/>
      <c r="B446" s="623"/>
      <c r="C446" s="623"/>
      <c r="D446" s="623"/>
      <c r="E446" s="623"/>
      <c r="F446" s="623"/>
      <c r="G446" s="623"/>
      <c r="H446" s="623"/>
      <c r="I446" s="623"/>
      <c r="J446" s="623"/>
      <c r="K446" s="623"/>
      <c r="L446" s="623"/>
      <c r="M446" s="623"/>
      <c r="N446" s="623"/>
      <c r="O446" s="623"/>
      <c r="P446" s="623"/>
      <c r="Q446" s="623"/>
      <c r="R446" s="623"/>
      <c r="S446" s="623"/>
      <c r="T446" s="623"/>
      <c r="U446" s="623"/>
      <c r="V446" s="623"/>
      <c r="W446" s="623"/>
      <c r="X446" s="623"/>
      <c r="Y446" s="623"/>
      <c r="Z446" s="623"/>
      <c r="AA446" s="623"/>
      <c r="AB446" s="623"/>
    </row>
    <row r="447">
      <c r="A447" s="623"/>
      <c r="B447" s="623"/>
      <c r="C447" s="623"/>
      <c r="D447" s="623"/>
      <c r="E447" s="623"/>
      <c r="F447" s="623"/>
      <c r="G447" s="623"/>
      <c r="H447" s="623"/>
      <c r="I447" s="623"/>
      <c r="J447" s="623"/>
      <c r="K447" s="623"/>
      <c r="L447" s="623"/>
      <c r="M447" s="623"/>
      <c r="N447" s="623"/>
      <c r="O447" s="623"/>
      <c r="P447" s="623"/>
      <c r="Q447" s="623"/>
      <c r="R447" s="623"/>
      <c r="S447" s="623"/>
      <c r="T447" s="623"/>
      <c r="U447" s="623"/>
      <c r="V447" s="623"/>
      <c r="W447" s="623"/>
      <c r="X447" s="623"/>
      <c r="Y447" s="623"/>
      <c r="Z447" s="623"/>
      <c r="AA447" s="623"/>
      <c r="AB447" s="623"/>
    </row>
    <row r="448">
      <c r="A448" s="623"/>
      <c r="B448" s="623"/>
      <c r="C448" s="623"/>
      <c r="D448" s="623"/>
      <c r="E448" s="623"/>
      <c r="F448" s="623"/>
      <c r="G448" s="623"/>
      <c r="H448" s="623"/>
      <c r="I448" s="623"/>
      <c r="J448" s="623"/>
      <c r="K448" s="623"/>
      <c r="L448" s="623"/>
      <c r="M448" s="623"/>
      <c r="N448" s="623"/>
      <c r="O448" s="623"/>
      <c r="P448" s="623"/>
      <c r="Q448" s="623"/>
      <c r="R448" s="623"/>
      <c r="S448" s="623"/>
      <c r="T448" s="623"/>
      <c r="U448" s="623"/>
      <c r="V448" s="623"/>
      <c r="W448" s="623"/>
      <c r="X448" s="623"/>
      <c r="Y448" s="623"/>
      <c r="Z448" s="623"/>
      <c r="AA448" s="623"/>
      <c r="AB448" s="623"/>
    </row>
    <row r="449">
      <c r="A449" s="623"/>
      <c r="B449" s="623"/>
      <c r="C449" s="623"/>
      <c r="D449" s="623"/>
      <c r="E449" s="623"/>
      <c r="F449" s="623"/>
      <c r="G449" s="623"/>
      <c r="H449" s="623"/>
      <c r="I449" s="623"/>
      <c r="J449" s="623"/>
      <c r="K449" s="623"/>
      <c r="L449" s="623"/>
      <c r="M449" s="623"/>
      <c r="N449" s="623"/>
      <c r="O449" s="623"/>
      <c r="P449" s="623"/>
      <c r="Q449" s="623"/>
      <c r="R449" s="623"/>
      <c r="S449" s="623"/>
      <c r="T449" s="623"/>
      <c r="U449" s="623"/>
      <c r="V449" s="623"/>
      <c r="W449" s="623"/>
      <c r="X449" s="623"/>
      <c r="Y449" s="623"/>
      <c r="Z449" s="623"/>
      <c r="AA449" s="623"/>
      <c r="AB449" s="623"/>
    </row>
    <row r="450">
      <c r="A450" s="623"/>
      <c r="B450" s="623"/>
      <c r="C450" s="623"/>
      <c r="D450" s="623"/>
      <c r="E450" s="623"/>
      <c r="F450" s="623"/>
      <c r="G450" s="623"/>
      <c r="H450" s="623"/>
      <c r="I450" s="623"/>
      <c r="J450" s="623"/>
      <c r="K450" s="623"/>
      <c r="L450" s="623"/>
      <c r="M450" s="623"/>
      <c r="N450" s="623"/>
      <c r="O450" s="623"/>
      <c r="P450" s="623"/>
      <c r="Q450" s="623"/>
      <c r="R450" s="623"/>
      <c r="S450" s="623"/>
      <c r="T450" s="623"/>
      <c r="U450" s="623"/>
      <c r="V450" s="623"/>
      <c r="W450" s="623"/>
      <c r="X450" s="623"/>
      <c r="Y450" s="623"/>
      <c r="Z450" s="623"/>
      <c r="AA450" s="623"/>
      <c r="AB450" s="623"/>
    </row>
    <row r="451">
      <c r="A451" s="623"/>
      <c r="B451" s="623"/>
      <c r="C451" s="623"/>
      <c r="D451" s="623"/>
      <c r="E451" s="623"/>
      <c r="F451" s="623"/>
      <c r="G451" s="623"/>
      <c r="H451" s="623"/>
      <c r="I451" s="623"/>
      <c r="J451" s="623"/>
      <c r="K451" s="623"/>
      <c r="L451" s="623"/>
      <c r="M451" s="623"/>
      <c r="N451" s="623"/>
      <c r="O451" s="623"/>
      <c r="P451" s="623"/>
      <c r="Q451" s="623"/>
      <c r="R451" s="623"/>
      <c r="S451" s="623"/>
      <c r="T451" s="623"/>
      <c r="U451" s="623"/>
      <c r="V451" s="623"/>
      <c r="W451" s="623"/>
      <c r="X451" s="623"/>
      <c r="Y451" s="623"/>
      <c r="Z451" s="623"/>
      <c r="AA451" s="623"/>
      <c r="AB451" s="623"/>
    </row>
    <row r="452">
      <c r="A452" s="623"/>
      <c r="B452" s="623"/>
      <c r="C452" s="623"/>
      <c r="D452" s="623"/>
      <c r="E452" s="623"/>
      <c r="F452" s="623"/>
      <c r="G452" s="623"/>
      <c r="H452" s="623"/>
      <c r="I452" s="623"/>
      <c r="J452" s="623"/>
      <c r="K452" s="623"/>
      <c r="L452" s="623"/>
      <c r="M452" s="623"/>
      <c r="N452" s="623"/>
      <c r="O452" s="623"/>
      <c r="P452" s="623"/>
      <c r="Q452" s="623"/>
      <c r="R452" s="623"/>
      <c r="S452" s="623"/>
      <c r="T452" s="623"/>
      <c r="U452" s="623"/>
      <c r="V452" s="623"/>
      <c r="W452" s="623"/>
      <c r="X452" s="623"/>
      <c r="Y452" s="623"/>
      <c r="Z452" s="623"/>
      <c r="AA452" s="623"/>
      <c r="AB452" s="623"/>
    </row>
    <row r="453">
      <c r="A453" s="623"/>
      <c r="B453" s="623"/>
      <c r="C453" s="623"/>
      <c r="D453" s="623"/>
      <c r="E453" s="623"/>
      <c r="F453" s="623"/>
      <c r="G453" s="623"/>
      <c r="H453" s="623"/>
      <c r="I453" s="623"/>
      <c r="J453" s="623"/>
      <c r="K453" s="623"/>
      <c r="L453" s="623"/>
      <c r="M453" s="623"/>
      <c r="N453" s="623"/>
      <c r="O453" s="623"/>
      <c r="P453" s="623"/>
      <c r="Q453" s="623"/>
      <c r="R453" s="623"/>
      <c r="S453" s="623"/>
      <c r="T453" s="623"/>
      <c r="U453" s="623"/>
      <c r="V453" s="623"/>
      <c r="W453" s="623"/>
      <c r="X453" s="623"/>
      <c r="Y453" s="623"/>
      <c r="Z453" s="623"/>
      <c r="AA453" s="623"/>
      <c r="AB453" s="623"/>
    </row>
    <row r="454">
      <c r="A454" s="623"/>
      <c r="B454" s="623"/>
      <c r="C454" s="623"/>
      <c r="D454" s="623"/>
      <c r="E454" s="623"/>
      <c r="F454" s="623"/>
      <c r="G454" s="623"/>
      <c r="H454" s="623"/>
      <c r="I454" s="623"/>
      <c r="J454" s="623"/>
      <c r="K454" s="623"/>
      <c r="L454" s="623"/>
      <c r="M454" s="623"/>
      <c r="N454" s="623"/>
      <c r="O454" s="623"/>
      <c r="P454" s="623"/>
      <c r="Q454" s="623"/>
      <c r="R454" s="623"/>
      <c r="S454" s="623"/>
      <c r="T454" s="623"/>
      <c r="U454" s="623"/>
      <c r="V454" s="623"/>
      <c r="W454" s="623"/>
      <c r="X454" s="623"/>
      <c r="Y454" s="623"/>
      <c r="Z454" s="623"/>
      <c r="AA454" s="623"/>
      <c r="AB454" s="623"/>
    </row>
    <row r="455">
      <c r="A455" s="623"/>
      <c r="B455" s="623"/>
      <c r="C455" s="623"/>
      <c r="D455" s="623"/>
      <c r="E455" s="623"/>
      <c r="F455" s="623"/>
      <c r="G455" s="623"/>
      <c r="H455" s="623"/>
      <c r="I455" s="623"/>
      <c r="J455" s="623"/>
      <c r="K455" s="623"/>
      <c r="L455" s="623"/>
      <c r="M455" s="623"/>
      <c r="N455" s="623"/>
      <c r="O455" s="623"/>
      <c r="P455" s="623"/>
      <c r="Q455" s="623"/>
      <c r="R455" s="623"/>
      <c r="S455" s="623"/>
      <c r="T455" s="623"/>
      <c r="U455" s="623"/>
      <c r="V455" s="623"/>
      <c r="W455" s="623"/>
      <c r="X455" s="623"/>
      <c r="Y455" s="623"/>
      <c r="Z455" s="623"/>
      <c r="AA455" s="623"/>
      <c r="AB455" s="623"/>
    </row>
    <row r="456">
      <c r="A456" s="623"/>
      <c r="B456" s="623"/>
      <c r="C456" s="623"/>
      <c r="D456" s="623"/>
      <c r="E456" s="623"/>
      <c r="F456" s="623"/>
      <c r="G456" s="623"/>
      <c r="H456" s="623"/>
      <c r="I456" s="623"/>
      <c r="J456" s="623"/>
      <c r="K456" s="623"/>
      <c r="L456" s="623"/>
      <c r="M456" s="623"/>
      <c r="N456" s="623"/>
      <c r="O456" s="623"/>
      <c r="P456" s="623"/>
      <c r="Q456" s="623"/>
      <c r="R456" s="623"/>
      <c r="S456" s="623"/>
      <c r="T456" s="623"/>
      <c r="U456" s="623"/>
      <c r="V456" s="623"/>
      <c r="W456" s="623"/>
      <c r="X456" s="623"/>
      <c r="Y456" s="623"/>
      <c r="Z456" s="623"/>
      <c r="AA456" s="623"/>
      <c r="AB456" s="623"/>
    </row>
    <row r="457">
      <c r="A457" s="623"/>
      <c r="B457" s="623"/>
      <c r="C457" s="623"/>
      <c r="D457" s="623"/>
      <c r="E457" s="623"/>
      <c r="F457" s="623"/>
      <c r="G457" s="623"/>
      <c r="H457" s="623"/>
      <c r="I457" s="623"/>
      <c r="J457" s="623"/>
      <c r="K457" s="623"/>
      <c r="L457" s="623"/>
      <c r="M457" s="623"/>
      <c r="N457" s="623"/>
      <c r="O457" s="623"/>
      <c r="P457" s="623"/>
      <c r="Q457" s="623"/>
      <c r="R457" s="623"/>
      <c r="S457" s="623"/>
      <c r="T457" s="623"/>
      <c r="U457" s="623"/>
      <c r="V457" s="623"/>
      <c r="W457" s="623"/>
      <c r="X457" s="623"/>
      <c r="Y457" s="623"/>
      <c r="Z457" s="623"/>
      <c r="AA457" s="623"/>
      <c r="AB457" s="623"/>
    </row>
    <row r="458">
      <c r="A458" s="623"/>
      <c r="B458" s="623"/>
      <c r="C458" s="623"/>
      <c r="D458" s="623"/>
      <c r="E458" s="623"/>
      <c r="F458" s="623"/>
      <c r="G458" s="623"/>
      <c r="H458" s="623"/>
      <c r="I458" s="623"/>
      <c r="J458" s="623"/>
      <c r="K458" s="623"/>
      <c r="L458" s="623"/>
      <c r="M458" s="623"/>
      <c r="N458" s="623"/>
      <c r="O458" s="623"/>
      <c r="P458" s="623"/>
      <c r="Q458" s="623"/>
      <c r="R458" s="623"/>
      <c r="S458" s="623"/>
      <c r="T458" s="623"/>
      <c r="U458" s="623"/>
      <c r="V458" s="623"/>
      <c r="W458" s="623"/>
      <c r="X458" s="623"/>
      <c r="Y458" s="623"/>
      <c r="Z458" s="623"/>
      <c r="AA458" s="623"/>
      <c r="AB458" s="623"/>
    </row>
    <row r="459">
      <c r="A459" s="623"/>
      <c r="B459" s="623"/>
      <c r="C459" s="623"/>
      <c r="D459" s="623"/>
      <c r="E459" s="623"/>
      <c r="F459" s="623"/>
      <c r="G459" s="623"/>
      <c r="H459" s="623"/>
      <c r="I459" s="623"/>
      <c r="J459" s="623"/>
      <c r="K459" s="623"/>
      <c r="L459" s="623"/>
      <c r="M459" s="623"/>
      <c r="N459" s="623"/>
      <c r="O459" s="623"/>
      <c r="P459" s="623"/>
      <c r="Q459" s="623"/>
      <c r="R459" s="623"/>
      <c r="S459" s="623"/>
      <c r="T459" s="623"/>
      <c r="U459" s="623"/>
      <c r="V459" s="623"/>
      <c r="W459" s="623"/>
      <c r="X459" s="623"/>
      <c r="Y459" s="623"/>
      <c r="Z459" s="623"/>
      <c r="AA459" s="623"/>
      <c r="AB459" s="623"/>
    </row>
    <row r="460">
      <c r="A460" s="623"/>
      <c r="B460" s="623"/>
      <c r="C460" s="623"/>
      <c r="D460" s="623"/>
      <c r="E460" s="623"/>
      <c r="F460" s="623"/>
      <c r="G460" s="623"/>
      <c r="H460" s="623"/>
      <c r="I460" s="623"/>
      <c r="J460" s="623"/>
      <c r="K460" s="623"/>
      <c r="L460" s="623"/>
      <c r="M460" s="623"/>
      <c r="N460" s="623"/>
      <c r="O460" s="623"/>
      <c r="P460" s="623"/>
      <c r="Q460" s="623"/>
      <c r="R460" s="623"/>
      <c r="S460" s="623"/>
      <c r="T460" s="623"/>
      <c r="U460" s="623"/>
      <c r="V460" s="623"/>
      <c r="W460" s="623"/>
      <c r="X460" s="623"/>
      <c r="Y460" s="623"/>
      <c r="Z460" s="623"/>
      <c r="AA460" s="623"/>
      <c r="AB460" s="623"/>
    </row>
    <row r="461">
      <c r="A461" s="623"/>
      <c r="B461" s="623"/>
      <c r="C461" s="623"/>
      <c r="D461" s="623"/>
      <c r="E461" s="623"/>
      <c r="F461" s="623"/>
      <c r="G461" s="623"/>
      <c r="H461" s="623"/>
      <c r="I461" s="623"/>
      <c r="J461" s="623"/>
      <c r="K461" s="623"/>
      <c r="L461" s="623"/>
      <c r="M461" s="623"/>
      <c r="N461" s="623"/>
      <c r="O461" s="623"/>
      <c r="P461" s="623"/>
      <c r="Q461" s="623"/>
      <c r="R461" s="623"/>
      <c r="S461" s="623"/>
      <c r="T461" s="623"/>
      <c r="U461" s="623"/>
      <c r="V461" s="623"/>
      <c r="W461" s="623"/>
      <c r="X461" s="623"/>
      <c r="Y461" s="623"/>
      <c r="Z461" s="623"/>
      <c r="AA461" s="623"/>
      <c r="AB461" s="623"/>
    </row>
    <row r="462">
      <c r="A462" s="623"/>
      <c r="B462" s="623"/>
      <c r="C462" s="623"/>
      <c r="D462" s="623"/>
      <c r="E462" s="623"/>
      <c r="F462" s="623"/>
      <c r="G462" s="623"/>
      <c r="H462" s="623"/>
      <c r="I462" s="623"/>
      <c r="J462" s="623"/>
      <c r="K462" s="623"/>
      <c r="L462" s="623"/>
      <c r="M462" s="623"/>
      <c r="N462" s="623"/>
      <c r="O462" s="623"/>
      <c r="P462" s="623"/>
      <c r="Q462" s="623"/>
      <c r="R462" s="623"/>
      <c r="S462" s="623"/>
      <c r="T462" s="623"/>
      <c r="U462" s="623"/>
      <c r="V462" s="623"/>
      <c r="W462" s="623"/>
      <c r="X462" s="623"/>
      <c r="Y462" s="623"/>
      <c r="Z462" s="623"/>
      <c r="AA462" s="623"/>
      <c r="AB462" s="623"/>
    </row>
    <row r="463">
      <c r="A463" s="623"/>
      <c r="B463" s="623"/>
      <c r="C463" s="623"/>
      <c r="D463" s="623"/>
      <c r="E463" s="623"/>
      <c r="F463" s="623"/>
      <c r="G463" s="623"/>
      <c r="H463" s="623"/>
      <c r="I463" s="623"/>
      <c r="J463" s="623"/>
      <c r="K463" s="623"/>
      <c r="L463" s="623"/>
      <c r="M463" s="623"/>
      <c r="N463" s="623"/>
      <c r="O463" s="623"/>
      <c r="P463" s="623"/>
      <c r="Q463" s="623"/>
      <c r="R463" s="623"/>
      <c r="S463" s="623"/>
      <c r="T463" s="623"/>
      <c r="U463" s="623"/>
      <c r="V463" s="623"/>
      <c r="W463" s="623"/>
      <c r="X463" s="623"/>
      <c r="Y463" s="623"/>
      <c r="Z463" s="623"/>
      <c r="AA463" s="623"/>
      <c r="AB463" s="623"/>
    </row>
    <row r="464">
      <c r="A464" s="623"/>
      <c r="B464" s="623"/>
      <c r="C464" s="623"/>
      <c r="D464" s="623"/>
      <c r="E464" s="623"/>
      <c r="F464" s="623"/>
      <c r="G464" s="623"/>
      <c r="H464" s="623"/>
      <c r="I464" s="623"/>
      <c r="J464" s="623"/>
      <c r="K464" s="623"/>
      <c r="L464" s="623"/>
      <c r="M464" s="623"/>
      <c r="N464" s="623"/>
      <c r="O464" s="623"/>
      <c r="P464" s="623"/>
      <c r="Q464" s="623"/>
      <c r="R464" s="623"/>
      <c r="S464" s="623"/>
      <c r="T464" s="623"/>
      <c r="U464" s="623"/>
      <c r="V464" s="623"/>
      <c r="W464" s="623"/>
      <c r="X464" s="623"/>
      <c r="Y464" s="623"/>
      <c r="Z464" s="623"/>
      <c r="AA464" s="623"/>
      <c r="AB464" s="623"/>
    </row>
    <row r="465">
      <c r="A465" s="623"/>
      <c r="B465" s="623"/>
      <c r="C465" s="623"/>
      <c r="D465" s="623"/>
      <c r="E465" s="623"/>
      <c r="F465" s="623"/>
      <c r="G465" s="623"/>
      <c r="H465" s="623"/>
      <c r="I465" s="623"/>
      <c r="J465" s="623"/>
      <c r="K465" s="623"/>
      <c r="L465" s="623"/>
      <c r="M465" s="623"/>
      <c r="N465" s="623"/>
      <c r="O465" s="623"/>
      <c r="P465" s="623"/>
      <c r="Q465" s="623"/>
      <c r="R465" s="623"/>
      <c r="S465" s="623"/>
      <c r="T465" s="623"/>
      <c r="U465" s="623"/>
      <c r="V465" s="623"/>
      <c r="W465" s="623"/>
      <c r="X465" s="623"/>
      <c r="Y465" s="623"/>
      <c r="Z465" s="623"/>
      <c r="AA465" s="623"/>
      <c r="AB465" s="623"/>
    </row>
    <row r="466">
      <c r="A466" s="623"/>
      <c r="B466" s="623"/>
      <c r="C466" s="623"/>
      <c r="D466" s="623"/>
      <c r="E466" s="623"/>
      <c r="F466" s="623"/>
      <c r="G466" s="623"/>
      <c r="H466" s="623"/>
      <c r="I466" s="623"/>
      <c r="J466" s="623"/>
      <c r="K466" s="623"/>
      <c r="L466" s="623"/>
      <c r="M466" s="623"/>
      <c r="N466" s="623"/>
      <c r="O466" s="623"/>
      <c r="P466" s="623"/>
      <c r="Q466" s="623"/>
      <c r="R466" s="623"/>
      <c r="S466" s="623"/>
      <c r="T466" s="623"/>
      <c r="U466" s="623"/>
      <c r="V466" s="623"/>
      <c r="W466" s="623"/>
      <c r="X466" s="623"/>
      <c r="Y466" s="623"/>
      <c r="Z466" s="623"/>
      <c r="AA466" s="623"/>
      <c r="AB466" s="623"/>
    </row>
    <row r="467">
      <c r="A467" s="623"/>
      <c r="B467" s="623"/>
      <c r="C467" s="623"/>
      <c r="D467" s="623"/>
      <c r="E467" s="623"/>
      <c r="F467" s="623"/>
      <c r="G467" s="623"/>
      <c r="H467" s="623"/>
      <c r="I467" s="623"/>
      <c r="J467" s="623"/>
      <c r="K467" s="623"/>
      <c r="L467" s="623"/>
      <c r="M467" s="623"/>
      <c r="N467" s="623"/>
      <c r="O467" s="623"/>
      <c r="P467" s="623"/>
      <c r="Q467" s="623"/>
      <c r="R467" s="623"/>
      <c r="S467" s="623"/>
      <c r="T467" s="623"/>
      <c r="U467" s="623"/>
      <c r="V467" s="623"/>
      <c r="W467" s="623"/>
      <c r="X467" s="623"/>
      <c r="Y467" s="623"/>
      <c r="Z467" s="623"/>
      <c r="AA467" s="623"/>
      <c r="AB467" s="623"/>
    </row>
    <row r="468">
      <c r="A468" s="623"/>
      <c r="B468" s="623"/>
      <c r="C468" s="623"/>
      <c r="D468" s="623"/>
      <c r="E468" s="623"/>
      <c r="F468" s="623"/>
      <c r="G468" s="623"/>
      <c r="H468" s="623"/>
      <c r="I468" s="623"/>
      <c r="J468" s="623"/>
      <c r="K468" s="623"/>
      <c r="L468" s="623"/>
      <c r="M468" s="623"/>
      <c r="N468" s="623"/>
      <c r="O468" s="623"/>
      <c r="P468" s="623"/>
      <c r="Q468" s="623"/>
      <c r="R468" s="623"/>
      <c r="S468" s="623"/>
      <c r="T468" s="623"/>
      <c r="U468" s="623"/>
      <c r="V468" s="623"/>
      <c r="W468" s="623"/>
      <c r="X468" s="623"/>
      <c r="Y468" s="623"/>
      <c r="Z468" s="623"/>
      <c r="AA468" s="623"/>
      <c r="AB468" s="623"/>
    </row>
    <row r="469">
      <c r="A469" s="623"/>
      <c r="B469" s="623"/>
      <c r="C469" s="623"/>
      <c r="D469" s="623"/>
      <c r="E469" s="623"/>
      <c r="F469" s="623"/>
      <c r="G469" s="623"/>
      <c r="H469" s="623"/>
      <c r="I469" s="623"/>
      <c r="J469" s="623"/>
      <c r="K469" s="623"/>
      <c r="L469" s="623"/>
      <c r="M469" s="623"/>
      <c r="N469" s="623"/>
      <c r="O469" s="623"/>
      <c r="P469" s="623"/>
      <c r="Q469" s="623"/>
      <c r="R469" s="623"/>
      <c r="S469" s="623"/>
      <c r="T469" s="623"/>
      <c r="U469" s="623"/>
      <c r="V469" s="623"/>
      <c r="W469" s="623"/>
      <c r="X469" s="623"/>
      <c r="Y469" s="623"/>
      <c r="Z469" s="623"/>
      <c r="AA469" s="623"/>
      <c r="AB469" s="623"/>
    </row>
    <row r="470">
      <c r="A470" s="623"/>
      <c r="B470" s="623"/>
      <c r="C470" s="623"/>
      <c r="D470" s="623"/>
      <c r="E470" s="623"/>
      <c r="F470" s="623"/>
      <c r="G470" s="623"/>
      <c r="H470" s="623"/>
      <c r="I470" s="623"/>
      <c r="J470" s="623"/>
      <c r="K470" s="623"/>
      <c r="L470" s="623"/>
      <c r="M470" s="623"/>
      <c r="N470" s="623"/>
      <c r="O470" s="623"/>
      <c r="P470" s="623"/>
      <c r="Q470" s="623"/>
      <c r="R470" s="623"/>
      <c r="S470" s="623"/>
      <c r="T470" s="623"/>
      <c r="U470" s="623"/>
      <c r="V470" s="623"/>
      <c r="W470" s="623"/>
      <c r="X470" s="623"/>
      <c r="Y470" s="623"/>
      <c r="Z470" s="623"/>
      <c r="AA470" s="623"/>
      <c r="AB470" s="623"/>
    </row>
    <row r="471">
      <c r="A471" s="623"/>
      <c r="B471" s="623"/>
      <c r="C471" s="623"/>
      <c r="D471" s="623"/>
      <c r="E471" s="623"/>
      <c r="F471" s="623"/>
      <c r="G471" s="623"/>
      <c r="H471" s="623"/>
      <c r="I471" s="623"/>
      <c r="J471" s="623"/>
      <c r="K471" s="623"/>
      <c r="L471" s="623"/>
      <c r="M471" s="623"/>
      <c r="N471" s="623"/>
      <c r="O471" s="623"/>
      <c r="P471" s="623"/>
      <c r="Q471" s="623"/>
      <c r="R471" s="623"/>
      <c r="S471" s="623"/>
      <c r="T471" s="623"/>
      <c r="U471" s="623"/>
      <c r="V471" s="623"/>
      <c r="W471" s="623"/>
      <c r="X471" s="623"/>
      <c r="Y471" s="623"/>
      <c r="Z471" s="623"/>
      <c r="AA471" s="623"/>
      <c r="AB471" s="623"/>
    </row>
    <row r="472">
      <c r="A472" s="623"/>
      <c r="B472" s="623"/>
      <c r="C472" s="623"/>
      <c r="D472" s="623"/>
      <c r="E472" s="623"/>
      <c r="F472" s="623"/>
      <c r="G472" s="623"/>
      <c r="H472" s="623"/>
      <c r="I472" s="623"/>
      <c r="J472" s="623"/>
      <c r="K472" s="623"/>
      <c r="L472" s="623"/>
      <c r="M472" s="623"/>
      <c r="N472" s="623"/>
      <c r="O472" s="623"/>
      <c r="P472" s="623"/>
      <c r="Q472" s="623"/>
      <c r="R472" s="623"/>
      <c r="S472" s="623"/>
      <c r="T472" s="623"/>
      <c r="U472" s="623"/>
      <c r="V472" s="623"/>
      <c r="W472" s="623"/>
      <c r="X472" s="623"/>
      <c r="Y472" s="623"/>
      <c r="Z472" s="623"/>
      <c r="AA472" s="623"/>
      <c r="AB472" s="623"/>
    </row>
    <row r="473">
      <c r="A473" s="623"/>
      <c r="B473" s="623"/>
      <c r="C473" s="623"/>
      <c r="D473" s="623"/>
      <c r="E473" s="623"/>
      <c r="F473" s="623"/>
      <c r="G473" s="623"/>
      <c r="H473" s="623"/>
      <c r="I473" s="623"/>
      <c r="J473" s="623"/>
      <c r="K473" s="623"/>
      <c r="L473" s="623"/>
      <c r="M473" s="623"/>
      <c r="N473" s="623"/>
      <c r="O473" s="623"/>
      <c r="P473" s="623"/>
      <c r="Q473" s="623"/>
      <c r="R473" s="623"/>
      <c r="S473" s="623"/>
      <c r="T473" s="623"/>
      <c r="U473" s="623"/>
      <c r="V473" s="623"/>
      <c r="W473" s="623"/>
      <c r="X473" s="623"/>
      <c r="Y473" s="623"/>
      <c r="Z473" s="623"/>
      <c r="AA473" s="623"/>
      <c r="AB473" s="623"/>
    </row>
    <row r="474">
      <c r="A474" s="623"/>
      <c r="B474" s="623"/>
      <c r="C474" s="623"/>
      <c r="D474" s="623"/>
      <c r="E474" s="623"/>
      <c r="F474" s="623"/>
      <c r="G474" s="623"/>
      <c r="H474" s="623"/>
      <c r="I474" s="623"/>
      <c r="J474" s="623"/>
      <c r="K474" s="623"/>
      <c r="L474" s="623"/>
      <c r="M474" s="623"/>
      <c r="N474" s="623"/>
      <c r="O474" s="623"/>
      <c r="P474" s="623"/>
      <c r="Q474" s="623"/>
      <c r="R474" s="623"/>
      <c r="S474" s="623"/>
      <c r="T474" s="623"/>
      <c r="U474" s="623"/>
      <c r="V474" s="623"/>
      <c r="W474" s="623"/>
      <c r="X474" s="623"/>
      <c r="Y474" s="623"/>
      <c r="Z474" s="623"/>
      <c r="AA474" s="623"/>
      <c r="AB474" s="623"/>
    </row>
    <row r="475">
      <c r="A475" s="623"/>
      <c r="B475" s="623"/>
      <c r="C475" s="623"/>
      <c r="D475" s="623"/>
      <c r="E475" s="623"/>
      <c r="F475" s="623"/>
      <c r="G475" s="623"/>
      <c r="H475" s="623"/>
      <c r="I475" s="623"/>
      <c r="J475" s="623"/>
      <c r="K475" s="623"/>
      <c r="L475" s="623"/>
      <c r="M475" s="623"/>
      <c r="N475" s="623"/>
      <c r="O475" s="623"/>
      <c r="P475" s="623"/>
      <c r="Q475" s="623"/>
      <c r="R475" s="623"/>
      <c r="S475" s="623"/>
      <c r="T475" s="623"/>
      <c r="U475" s="623"/>
      <c r="V475" s="623"/>
      <c r="W475" s="623"/>
      <c r="X475" s="623"/>
      <c r="Y475" s="623"/>
      <c r="Z475" s="623"/>
      <c r="AA475" s="623"/>
      <c r="AB475" s="623"/>
    </row>
    <row r="476">
      <c r="A476" s="623"/>
      <c r="B476" s="623"/>
      <c r="C476" s="623"/>
      <c r="D476" s="623"/>
      <c r="E476" s="623"/>
      <c r="F476" s="623"/>
      <c r="G476" s="623"/>
      <c r="H476" s="623"/>
      <c r="I476" s="623"/>
      <c r="J476" s="623"/>
      <c r="K476" s="623"/>
      <c r="L476" s="623"/>
      <c r="M476" s="623"/>
      <c r="N476" s="623"/>
      <c r="O476" s="623"/>
      <c r="P476" s="623"/>
      <c r="Q476" s="623"/>
      <c r="R476" s="623"/>
      <c r="S476" s="623"/>
      <c r="T476" s="623"/>
      <c r="U476" s="623"/>
      <c r="V476" s="623"/>
      <c r="W476" s="623"/>
      <c r="X476" s="623"/>
      <c r="Y476" s="623"/>
      <c r="Z476" s="623"/>
      <c r="AA476" s="623"/>
      <c r="AB476" s="623"/>
    </row>
    <row r="477">
      <c r="A477" s="623"/>
      <c r="B477" s="623"/>
      <c r="C477" s="623"/>
      <c r="D477" s="623"/>
      <c r="E477" s="623"/>
      <c r="F477" s="623"/>
      <c r="G477" s="623"/>
      <c r="H477" s="623"/>
      <c r="I477" s="623"/>
      <c r="J477" s="623"/>
      <c r="K477" s="623"/>
      <c r="L477" s="623"/>
      <c r="M477" s="623"/>
      <c r="N477" s="623"/>
      <c r="O477" s="623"/>
      <c r="P477" s="623"/>
      <c r="Q477" s="623"/>
      <c r="R477" s="623"/>
      <c r="S477" s="623"/>
      <c r="T477" s="623"/>
      <c r="U477" s="623"/>
      <c r="V477" s="623"/>
      <c r="W477" s="623"/>
      <c r="X477" s="623"/>
      <c r="Y477" s="623"/>
      <c r="Z477" s="623"/>
      <c r="AA477" s="623"/>
      <c r="AB477" s="623"/>
    </row>
    <row r="478">
      <c r="A478" s="623"/>
      <c r="B478" s="623"/>
      <c r="C478" s="623"/>
      <c r="D478" s="623"/>
      <c r="E478" s="623"/>
      <c r="F478" s="623"/>
      <c r="G478" s="623"/>
      <c r="H478" s="623"/>
      <c r="I478" s="623"/>
      <c r="J478" s="623"/>
      <c r="K478" s="623"/>
      <c r="L478" s="623"/>
      <c r="M478" s="623"/>
      <c r="N478" s="623"/>
      <c r="O478" s="623"/>
      <c r="P478" s="623"/>
      <c r="Q478" s="623"/>
      <c r="R478" s="623"/>
      <c r="S478" s="623"/>
      <c r="T478" s="623"/>
      <c r="U478" s="623"/>
      <c r="V478" s="623"/>
      <c r="W478" s="623"/>
      <c r="X478" s="623"/>
      <c r="Y478" s="623"/>
      <c r="Z478" s="623"/>
      <c r="AA478" s="623"/>
      <c r="AB478" s="623"/>
    </row>
    <row r="479">
      <c r="A479" s="623"/>
      <c r="B479" s="623"/>
      <c r="C479" s="623"/>
      <c r="D479" s="623"/>
      <c r="E479" s="623"/>
      <c r="F479" s="623"/>
      <c r="G479" s="623"/>
      <c r="H479" s="623"/>
      <c r="I479" s="623"/>
      <c r="J479" s="623"/>
      <c r="K479" s="623"/>
      <c r="L479" s="623"/>
      <c r="M479" s="623"/>
      <c r="N479" s="623"/>
      <c r="O479" s="623"/>
      <c r="P479" s="623"/>
      <c r="Q479" s="623"/>
      <c r="R479" s="623"/>
      <c r="S479" s="623"/>
      <c r="T479" s="623"/>
      <c r="U479" s="623"/>
      <c r="V479" s="623"/>
      <c r="W479" s="623"/>
      <c r="X479" s="623"/>
      <c r="Y479" s="623"/>
      <c r="Z479" s="623"/>
      <c r="AA479" s="623"/>
      <c r="AB479" s="623"/>
    </row>
    <row r="480">
      <c r="A480" s="623"/>
      <c r="B480" s="623"/>
      <c r="C480" s="623"/>
      <c r="D480" s="623"/>
      <c r="E480" s="623"/>
      <c r="F480" s="623"/>
      <c r="G480" s="623"/>
      <c r="H480" s="623"/>
      <c r="I480" s="623"/>
      <c r="J480" s="623"/>
      <c r="K480" s="623"/>
      <c r="L480" s="623"/>
      <c r="M480" s="623"/>
      <c r="N480" s="623"/>
      <c r="O480" s="623"/>
      <c r="P480" s="623"/>
      <c r="Q480" s="623"/>
      <c r="R480" s="623"/>
      <c r="S480" s="623"/>
      <c r="T480" s="623"/>
      <c r="U480" s="623"/>
      <c r="V480" s="623"/>
      <c r="W480" s="623"/>
      <c r="X480" s="623"/>
      <c r="Y480" s="623"/>
      <c r="Z480" s="623"/>
      <c r="AA480" s="623"/>
      <c r="AB480" s="623"/>
    </row>
    <row r="481">
      <c r="A481" s="623"/>
      <c r="B481" s="623"/>
      <c r="C481" s="623"/>
      <c r="D481" s="623"/>
      <c r="E481" s="623"/>
      <c r="F481" s="623"/>
      <c r="G481" s="623"/>
      <c r="H481" s="623"/>
      <c r="I481" s="623"/>
      <c r="J481" s="623"/>
      <c r="K481" s="623"/>
      <c r="L481" s="623"/>
      <c r="M481" s="623"/>
      <c r="N481" s="623"/>
      <c r="O481" s="623"/>
      <c r="P481" s="623"/>
      <c r="Q481" s="623"/>
      <c r="R481" s="623"/>
      <c r="S481" s="623"/>
      <c r="T481" s="623"/>
      <c r="U481" s="623"/>
      <c r="V481" s="623"/>
      <c r="W481" s="623"/>
      <c r="X481" s="623"/>
      <c r="Y481" s="623"/>
      <c r="Z481" s="623"/>
      <c r="AA481" s="623"/>
      <c r="AB481" s="623"/>
    </row>
    <row r="482">
      <c r="A482" s="623"/>
      <c r="B482" s="623"/>
      <c r="C482" s="623"/>
      <c r="D482" s="623"/>
      <c r="E482" s="623"/>
      <c r="F482" s="623"/>
      <c r="G482" s="623"/>
      <c r="H482" s="623"/>
      <c r="I482" s="623"/>
      <c r="J482" s="623"/>
      <c r="K482" s="623"/>
      <c r="L482" s="623"/>
      <c r="M482" s="623"/>
      <c r="N482" s="623"/>
      <c r="O482" s="623"/>
      <c r="P482" s="623"/>
      <c r="Q482" s="623"/>
      <c r="R482" s="623"/>
      <c r="S482" s="623"/>
      <c r="T482" s="623"/>
      <c r="U482" s="623"/>
      <c r="V482" s="623"/>
      <c r="W482" s="623"/>
      <c r="X482" s="623"/>
      <c r="Y482" s="623"/>
      <c r="Z482" s="623"/>
      <c r="AA482" s="623"/>
      <c r="AB482" s="623"/>
    </row>
    <row r="483">
      <c r="A483" s="623"/>
      <c r="B483" s="623"/>
      <c r="C483" s="623"/>
      <c r="D483" s="623"/>
      <c r="E483" s="623"/>
      <c r="F483" s="623"/>
      <c r="G483" s="623"/>
      <c r="H483" s="623"/>
      <c r="I483" s="623"/>
      <c r="J483" s="623"/>
      <c r="K483" s="623"/>
      <c r="L483" s="623"/>
      <c r="M483" s="623"/>
      <c r="N483" s="623"/>
      <c r="O483" s="623"/>
      <c r="P483" s="623"/>
      <c r="Q483" s="623"/>
      <c r="R483" s="623"/>
      <c r="S483" s="623"/>
      <c r="T483" s="623"/>
      <c r="U483" s="623"/>
      <c r="V483" s="623"/>
      <c r="W483" s="623"/>
      <c r="X483" s="623"/>
      <c r="Y483" s="623"/>
      <c r="Z483" s="623"/>
      <c r="AA483" s="623"/>
      <c r="AB483" s="623"/>
    </row>
    <row r="484">
      <c r="A484" s="623"/>
      <c r="B484" s="623"/>
      <c r="C484" s="623"/>
      <c r="D484" s="623"/>
      <c r="E484" s="623"/>
      <c r="F484" s="623"/>
      <c r="G484" s="623"/>
      <c r="H484" s="623"/>
      <c r="I484" s="623"/>
      <c r="J484" s="623"/>
      <c r="K484" s="623"/>
      <c r="L484" s="623"/>
      <c r="M484" s="623"/>
      <c r="N484" s="623"/>
      <c r="O484" s="623"/>
      <c r="P484" s="623"/>
      <c r="Q484" s="623"/>
      <c r="R484" s="623"/>
      <c r="S484" s="623"/>
      <c r="T484" s="623"/>
      <c r="U484" s="623"/>
      <c r="V484" s="623"/>
      <c r="W484" s="623"/>
      <c r="X484" s="623"/>
      <c r="Y484" s="623"/>
      <c r="Z484" s="623"/>
      <c r="AA484" s="623"/>
      <c r="AB484" s="623"/>
    </row>
    <row r="485">
      <c r="A485" s="623"/>
      <c r="B485" s="623"/>
      <c r="C485" s="623"/>
      <c r="D485" s="623"/>
      <c r="E485" s="623"/>
      <c r="F485" s="623"/>
      <c r="G485" s="623"/>
      <c r="H485" s="623"/>
      <c r="I485" s="623"/>
      <c r="J485" s="623"/>
      <c r="K485" s="623"/>
      <c r="L485" s="623"/>
      <c r="M485" s="623"/>
      <c r="N485" s="623"/>
      <c r="O485" s="623"/>
      <c r="P485" s="623"/>
      <c r="Q485" s="623"/>
      <c r="R485" s="623"/>
      <c r="S485" s="623"/>
      <c r="T485" s="623"/>
      <c r="U485" s="623"/>
      <c r="V485" s="623"/>
      <c r="W485" s="623"/>
      <c r="X485" s="623"/>
      <c r="Y485" s="623"/>
      <c r="Z485" s="623"/>
      <c r="AA485" s="623"/>
      <c r="AB485" s="623"/>
    </row>
    <row r="486">
      <c r="A486" s="623"/>
      <c r="B486" s="623"/>
      <c r="C486" s="623"/>
      <c r="D486" s="623"/>
      <c r="E486" s="623"/>
      <c r="F486" s="623"/>
      <c r="G486" s="623"/>
      <c r="H486" s="623"/>
      <c r="I486" s="623"/>
      <c r="J486" s="623"/>
      <c r="K486" s="623"/>
      <c r="L486" s="623"/>
      <c r="M486" s="623"/>
      <c r="N486" s="623"/>
      <c r="O486" s="623"/>
      <c r="P486" s="623"/>
      <c r="Q486" s="623"/>
      <c r="R486" s="623"/>
      <c r="S486" s="623"/>
      <c r="T486" s="623"/>
      <c r="U486" s="623"/>
      <c r="V486" s="623"/>
      <c r="W486" s="623"/>
      <c r="X486" s="623"/>
      <c r="Y486" s="623"/>
      <c r="Z486" s="623"/>
      <c r="AA486" s="623"/>
      <c r="AB486" s="623"/>
    </row>
    <row r="487">
      <c r="A487" s="623"/>
      <c r="B487" s="623"/>
      <c r="C487" s="623"/>
      <c r="D487" s="623"/>
      <c r="E487" s="623"/>
      <c r="F487" s="623"/>
      <c r="G487" s="623"/>
      <c r="H487" s="623"/>
      <c r="I487" s="623"/>
      <c r="J487" s="623"/>
      <c r="K487" s="623"/>
      <c r="L487" s="623"/>
      <c r="M487" s="623"/>
      <c r="N487" s="623"/>
      <c r="O487" s="623"/>
      <c r="P487" s="623"/>
      <c r="Q487" s="623"/>
      <c r="R487" s="623"/>
      <c r="S487" s="623"/>
      <c r="T487" s="623"/>
      <c r="U487" s="623"/>
      <c r="V487" s="623"/>
      <c r="W487" s="623"/>
      <c r="X487" s="623"/>
      <c r="Y487" s="623"/>
      <c r="Z487" s="623"/>
      <c r="AA487" s="623"/>
      <c r="AB487" s="623"/>
    </row>
    <row r="488">
      <c r="A488" s="623"/>
      <c r="B488" s="623"/>
      <c r="C488" s="623"/>
      <c r="D488" s="623"/>
      <c r="E488" s="623"/>
      <c r="F488" s="623"/>
      <c r="G488" s="623"/>
      <c r="H488" s="623"/>
      <c r="I488" s="623"/>
      <c r="J488" s="623"/>
      <c r="K488" s="623"/>
      <c r="L488" s="623"/>
      <c r="M488" s="623"/>
      <c r="N488" s="623"/>
      <c r="O488" s="623"/>
      <c r="P488" s="623"/>
      <c r="Q488" s="623"/>
      <c r="R488" s="623"/>
      <c r="S488" s="623"/>
      <c r="T488" s="623"/>
      <c r="U488" s="623"/>
      <c r="V488" s="623"/>
      <c r="W488" s="623"/>
      <c r="X488" s="623"/>
      <c r="Y488" s="623"/>
      <c r="Z488" s="623"/>
      <c r="AA488" s="623"/>
      <c r="AB488" s="623"/>
    </row>
    <row r="489">
      <c r="A489" s="623"/>
      <c r="B489" s="623"/>
      <c r="C489" s="623"/>
      <c r="D489" s="623"/>
      <c r="E489" s="623"/>
      <c r="F489" s="623"/>
      <c r="G489" s="623"/>
      <c r="H489" s="623"/>
      <c r="I489" s="623"/>
      <c r="J489" s="623"/>
      <c r="K489" s="623"/>
      <c r="L489" s="623"/>
      <c r="M489" s="623"/>
      <c r="N489" s="623"/>
      <c r="O489" s="623"/>
      <c r="P489" s="623"/>
      <c r="Q489" s="623"/>
      <c r="R489" s="623"/>
      <c r="S489" s="623"/>
      <c r="T489" s="623"/>
      <c r="U489" s="623"/>
      <c r="V489" s="623"/>
      <c r="W489" s="623"/>
      <c r="X489" s="623"/>
      <c r="Y489" s="623"/>
      <c r="Z489" s="623"/>
      <c r="AA489" s="623"/>
      <c r="AB489" s="623"/>
    </row>
    <row r="490">
      <c r="A490" s="623"/>
      <c r="B490" s="623"/>
      <c r="C490" s="623"/>
      <c r="D490" s="623"/>
      <c r="E490" s="623"/>
      <c r="F490" s="623"/>
      <c r="G490" s="623"/>
      <c r="H490" s="623"/>
      <c r="I490" s="623"/>
      <c r="J490" s="623"/>
      <c r="K490" s="623"/>
      <c r="L490" s="623"/>
      <c r="M490" s="623"/>
      <c r="N490" s="623"/>
      <c r="O490" s="623"/>
      <c r="P490" s="623"/>
      <c r="Q490" s="623"/>
      <c r="R490" s="623"/>
      <c r="S490" s="623"/>
      <c r="T490" s="623"/>
      <c r="U490" s="623"/>
      <c r="V490" s="623"/>
      <c r="W490" s="623"/>
      <c r="X490" s="623"/>
      <c r="Y490" s="623"/>
      <c r="Z490" s="623"/>
      <c r="AA490" s="623"/>
      <c r="AB490" s="623"/>
    </row>
    <row r="491">
      <c r="A491" s="623"/>
      <c r="B491" s="623"/>
      <c r="C491" s="623"/>
      <c r="D491" s="623"/>
      <c r="E491" s="623"/>
      <c r="F491" s="623"/>
      <c r="G491" s="623"/>
      <c r="H491" s="623"/>
      <c r="I491" s="623"/>
      <c r="J491" s="623"/>
      <c r="K491" s="623"/>
      <c r="L491" s="623"/>
      <c r="M491" s="623"/>
      <c r="N491" s="623"/>
      <c r="O491" s="623"/>
      <c r="P491" s="623"/>
      <c r="Q491" s="623"/>
      <c r="R491" s="623"/>
      <c r="S491" s="623"/>
      <c r="T491" s="623"/>
      <c r="U491" s="623"/>
      <c r="V491" s="623"/>
      <c r="W491" s="623"/>
      <c r="X491" s="623"/>
      <c r="Y491" s="623"/>
      <c r="Z491" s="623"/>
      <c r="AA491" s="623"/>
      <c r="AB491" s="623"/>
    </row>
    <row r="492">
      <c r="A492" s="623"/>
      <c r="B492" s="623"/>
      <c r="C492" s="623"/>
      <c r="D492" s="623"/>
      <c r="E492" s="623"/>
      <c r="F492" s="623"/>
      <c r="G492" s="623"/>
      <c r="H492" s="623"/>
      <c r="I492" s="623"/>
      <c r="J492" s="623"/>
      <c r="K492" s="623"/>
      <c r="L492" s="623"/>
      <c r="M492" s="623"/>
      <c r="N492" s="623"/>
      <c r="O492" s="623"/>
      <c r="P492" s="623"/>
      <c r="Q492" s="623"/>
      <c r="R492" s="623"/>
      <c r="S492" s="623"/>
      <c r="T492" s="623"/>
      <c r="U492" s="623"/>
      <c r="V492" s="623"/>
      <c r="W492" s="623"/>
      <c r="X492" s="623"/>
      <c r="Y492" s="623"/>
      <c r="Z492" s="623"/>
      <c r="AA492" s="623"/>
      <c r="AB492" s="623"/>
    </row>
    <row r="493">
      <c r="A493" s="623"/>
      <c r="B493" s="623"/>
      <c r="C493" s="623"/>
      <c r="D493" s="623"/>
      <c r="E493" s="623"/>
      <c r="F493" s="623"/>
      <c r="G493" s="623"/>
      <c r="H493" s="623"/>
      <c r="I493" s="623"/>
      <c r="J493" s="623"/>
      <c r="K493" s="623"/>
      <c r="L493" s="623"/>
      <c r="M493" s="623"/>
      <c r="N493" s="623"/>
      <c r="O493" s="623"/>
      <c r="P493" s="623"/>
      <c r="Q493" s="623"/>
      <c r="R493" s="623"/>
      <c r="S493" s="623"/>
      <c r="T493" s="623"/>
      <c r="U493" s="623"/>
      <c r="V493" s="623"/>
      <c r="W493" s="623"/>
      <c r="X493" s="623"/>
      <c r="Y493" s="623"/>
      <c r="Z493" s="623"/>
      <c r="AA493" s="623"/>
      <c r="AB493" s="623"/>
    </row>
    <row r="494">
      <c r="A494" s="623"/>
      <c r="B494" s="623"/>
      <c r="C494" s="623"/>
      <c r="D494" s="623"/>
      <c r="E494" s="623"/>
      <c r="F494" s="623"/>
      <c r="G494" s="623"/>
      <c r="H494" s="623"/>
      <c r="I494" s="623"/>
      <c r="J494" s="623"/>
      <c r="K494" s="623"/>
      <c r="L494" s="623"/>
      <c r="M494" s="623"/>
      <c r="N494" s="623"/>
      <c r="O494" s="623"/>
      <c r="P494" s="623"/>
      <c r="Q494" s="623"/>
      <c r="R494" s="623"/>
      <c r="S494" s="623"/>
      <c r="T494" s="623"/>
      <c r="U494" s="623"/>
      <c r="V494" s="623"/>
      <c r="W494" s="623"/>
      <c r="X494" s="623"/>
      <c r="Y494" s="623"/>
      <c r="Z494" s="623"/>
      <c r="AA494" s="623"/>
      <c r="AB494" s="623"/>
    </row>
    <row r="495">
      <c r="A495" s="623"/>
      <c r="B495" s="623"/>
      <c r="C495" s="623"/>
      <c r="D495" s="623"/>
      <c r="E495" s="623"/>
      <c r="F495" s="623"/>
      <c r="G495" s="623"/>
      <c r="H495" s="623"/>
      <c r="I495" s="623"/>
      <c r="J495" s="623"/>
      <c r="K495" s="623"/>
      <c r="L495" s="623"/>
      <c r="M495" s="623"/>
      <c r="N495" s="623"/>
      <c r="O495" s="623"/>
      <c r="P495" s="623"/>
      <c r="Q495" s="623"/>
      <c r="R495" s="623"/>
      <c r="S495" s="623"/>
      <c r="T495" s="623"/>
      <c r="U495" s="623"/>
      <c r="V495" s="623"/>
      <c r="W495" s="623"/>
      <c r="X495" s="623"/>
      <c r="Y495" s="623"/>
      <c r="Z495" s="623"/>
      <c r="AA495" s="623"/>
      <c r="AB495" s="623"/>
    </row>
    <row r="496">
      <c r="A496" s="623"/>
      <c r="B496" s="623"/>
      <c r="C496" s="623"/>
      <c r="D496" s="623"/>
      <c r="E496" s="623"/>
      <c r="F496" s="623"/>
      <c r="G496" s="623"/>
      <c r="H496" s="623"/>
      <c r="I496" s="623"/>
      <c r="J496" s="623"/>
      <c r="K496" s="623"/>
      <c r="L496" s="623"/>
      <c r="M496" s="623"/>
      <c r="N496" s="623"/>
      <c r="O496" s="623"/>
      <c r="P496" s="623"/>
      <c r="Q496" s="623"/>
      <c r="R496" s="623"/>
      <c r="S496" s="623"/>
      <c r="T496" s="623"/>
      <c r="U496" s="623"/>
      <c r="V496" s="623"/>
      <c r="W496" s="623"/>
      <c r="X496" s="623"/>
      <c r="Y496" s="623"/>
      <c r="Z496" s="623"/>
      <c r="AA496" s="623"/>
      <c r="AB496" s="623"/>
    </row>
    <row r="497">
      <c r="A497" s="623"/>
      <c r="B497" s="623"/>
      <c r="C497" s="623"/>
      <c r="D497" s="623"/>
      <c r="E497" s="623"/>
      <c r="F497" s="623"/>
      <c r="G497" s="623"/>
      <c r="H497" s="623"/>
      <c r="I497" s="623"/>
      <c r="J497" s="623"/>
      <c r="K497" s="623"/>
      <c r="L497" s="623"/>
      <c r="M497" s="623"/>
      <c r="N497" s="623"/>
      <c r="O497" s="623"/>
      <c r="P497" s="623"/>
      <c r="Q497" s="623"/>
      <c r="R497" s="623"/>
      <c r="S497" s="623"/>
      <c r="T497" s="623"/>
      <c r="U497" s="623"/>
      <c r="V497" s="623"/>
      <c r="W497" s="623"/>
      <c r="X497" s="623"/>
      <c r="Y497" s="623"/>
      <c r="Z497" s="623"/>
      <c r="AA497" s="623"/>
      <c r="AB497" s="623"/>
    </row>
    <row r="498">
      <c r="A498" s="623"/>
      <c r="B498" s="623"/>
      <c r="C498" s="623"/>
      <c r="D498" s="623"/>
      <c r="E498" s="623"/>
      <c r="F498" s="623"/>
      <c r="G498" s="623"/>
      <c r="H498" s="623"/>
      <c r="I498" s="623"/>
      <c r="J498" s="623"/>
      <c r="K498" s="623"/>
      <c r="L498" s="623"/>
      <c r="M498" s="623"/>
      <c r="N498" s="623"/>
      <c r="O498" s="623"/>
      <c r="P498" s="623"/>
      <c r="Q498" s="623"/>
      <c r="R498" s="623"/>
      <c r="S498" s="623"/>
      <c r="T498" s="623"/>
      <c r="U498" s="623"/>
      <c r="V498" s="623"/>
      <c r="W498" s="623"/>
      <c r="X498" s="623"/>
      <c r="Y498" s="623"/>
      <c r="Z498" s="623"/>
      <c r="AA498" s="623"/>
      <c r="AB498" s="623"/>
    </row>
    <row r="499">
      <c r="A499" s="623"/>
      <c r="B499" s="623"/>
      <c r="C499" s="623"/>
      <c r="D499" s="623"/>
      <c r="E499" s="623"/>
      <c r="F499" s="623"/>
      <c r="G499" s="623"/>
      <c r="H499" s="623"/>
      <c r="I499" s="623"/>
      <c r="J499" s="623"/>
      <c r="K499" s="623"/>
      <c r="L499" s="623"/>
      <c r="M499" s="623"/>
      <c r="N499" s="623"/>
      <c r="O499" s="623"/>
      <c r="P499" s="623"/>
      <c r="Q499" s="623"/>
      <c r="R499" s="623"/>
      <c r="S499" s="623"/>
      <c r="T499" s="623"/>
      <c r="U499" s="623"/>
      <c r="V499" s="623"/>
      <c r="W499" s="623"/>
      <c r="X499" s="623"/>
      <c r="Y499" s="623"/>
      <c r="Z499" s="623"/>
      <c r="AA499" s="623"/>
      <c r="AB499" s="623"/>
    </row>
    <row r="500">
      <c r="A500" s="623"/>
      <c r="B500" s="623"/>
      <c r="C500" s="623"/>
      <c r="D500" s="623"/>
      <c r="E500" s="623"/>
      <c r="F500" s="623"/>
      <c r="G500" s="623"/>
      <c r="H500" s="623"/>
      <c r="I500" s="623"/>
      <c r="J500" s="623"/>
      <c r="K500" s="623"/>
      <c r="L500" s="623"/>
      <c r="M500" s="623"/>
      <c r="N500" s="623"/>
      <c r="O500" s="623"/>
      <c r="P500" s="623"/>
      <c r="Q500" s="623"/>
      <c r="R500" s="623"/>
      <c r="S500" s="623"/>
      <c r="T500" s="623"/>
      <c r="U500" s="623"/>
      <c r="V500" s="623"/>
      <c r="W500" s="623"/>
      <c r="X500" s="623"/>
      <c r="Y500" s="623"/>
      <c r="Z500" s="623"/>
      <c r="AA500" s="623"/>
      <c r="AB500" s="623"/>
    </row>
    <row r="501">
      <c r="A501" s="623"/>
      <c r="B501" s="623"/>
      <c r="C501" s="623"/>
      <c r="D501" s="623"/>
      <c r="E501" s="623"/>
      <c r="F501" s="623"/>
      <c r="G501" s="623"/>
      <c r="H501" s="623"/>
      <c r="I501" s="623"/>
      <c r="J501" s="623"/>
      <c r="K501" s="623"/>
      <c r="L501" s="623"/>
      <c r="M501" s="623"/>
      <c r="N501" s="623"/>
      <c r="O501" s="623"/>
      <c r="P501" s="623"/>
      <c r="Q501" s="623"/>
      <c r="R501" s="623"/>
      <c r="S501" s="623"/>
      <c r="T501" s="623"/>
      <c r="U501" s="623"/>
      <c r="V501" s="623"/>
      <c r="W501" s="623"/>
      <c r="X501" s="623"/>
      <c r="Y501" s="623"/>
      <c r="Z501" s="623"/>
      <c r="AA501" s="623"/>
      <c r="AB501" s="623"/>
    </row>
    <row r="502">
      <c r="A502" s="623"/>
      <c r="B502" s="623"/>
      <c r="C502" s="623"/>
      <c r="D502" s="623"/>
      <c r="E502" s="623"/>
      <c r="F502" s="623"/>
      <c r="G502" s="623"/>
      <c r="H502" s="623"/>
      <c r="I502" s="623"/>
      <c r="J502" s="623"/>
      <c r="K502" s="623"/>
      <c r="L502" s="623"/>
      <c r="M502" s="623"/>
      <c r="N502" s="623"/>
      <c r="O502" s="623"/>
      <c r="P502" s="623"/>
      <c r="Q502" s="623"/>
      <c r="R502" s="623"/>
      <c r="S502" s="623"/>
      <c r="T502" s="623"/>
      <c r="U502" s="623"/>
      <c r="V502" s="623"/>
      <c r="W502" s="623"/>
      <c r="X502" s="623"/>
      <c r="Y502" s="623"/>
      <c r="Z502" s="623"/>
      <c r="AA502" s="623"/>
      <c r="AB502" s="623"/>
    </row>
    <row r="503">
      <c r="A503" s="623"/>
      <c r="B503" s="623"/>
      <c r="C503" s="623"/>
      <c r="D503" s="623"/>
      <c r="E503" s="623"/>
      <c r="F503" s="623"/>
      <c r="G503" s="623"/>
      <c r="H503" s="623"/>
      <c r="I503" s="623"/>
      <c r="J503" s="623"/>
      <c r="K503" s="623"/>
      <c r="L503" s="623"/>
      <c r="M503" s="623"/>
      <c r="N503" s="623"/>
      <c r="O503" s="623"/>
      <c r="P503" s="623"/>
      <c r="Q503" s="623"/>
      <c r="R503" s="623"/>
      <c r="S503" s="623"/>
      <c r="T503" s="623"/>
      <c r="U503" s="623"/>
      <c r="V503" s="623"/>
      <c r="W503" s="623"/>
      <c r="X503" s="623"/>
      <c r="Y503" s="623"/>
      <c r="Z503" s="623"/>
      <c r="AA503" s="623"/>
      <c r="AB503" s="623"/>
    </row>
    <row r="504">
      <c r="A504" s="623"/>
      <c r="B504" s="623"/>
      <c r="C504" s="623"/>
      <c r="D504" s="623"/>
      <c r="E504" s="623"/>
      <c r="F504" s="623"/>
      <c r="G504" s="623"/>
      <c r="H504" s="623"/>
      <c r="I504" s="623"/>
      <c r="J504" s="623"/>
      <c r="K504" s="623"/>
      <c r="L504" s="623"/>
      <c r="M504" s="623"/>
      <c r="N504" s="623"/>
      <c r="O504" s="623"/>
      <c r="P504" s="623"/>
      <c r="Q504" s="623"/>
      <c r="R504" s="623"/>
      <c r="S504" s="623"/>
      <c r="T504" s="623"/>
      <c r="U504" s="623"/>
      <c r="V504" s="623"/>
      <c r="W504" s="623"/>
      <c r="X504" s="623"/>
      <c r="Y504" s="623"/>
      <c r="Z504" s="623"/>
      <c r="AA504" s="623"/>
      <c r="AB504" s="623"/>
    </row>
    <row r="505">
      <c r="A505" s="623"/>
      <c r="B505" s="623"/>
      <c r="C505" s="623"/>
      <c r="D505" s="623"/>
      <c r="E505" s="623"/>
      <c r="F505" s="623"/>
      <c r="G505" s="623"/>
      <c r="H505" s="623"/>
      <c r="I505" s="623"/>
      <c r="J505" s="623"/>
      <c r="K505" s="623"/>
      <c r="L505" s="623"/>
      <c r="M505" s="623"/>
      <c r="N505" s="623"/>
      <c r="O505" s="623"/>
      <c r="P505" s="623"/>
      <c r="Q505" s="623"/>
      <c r="R505" s="623"/>
      <c r="S505" s="623"/>
      <c r="T505" s="623"/>
      <c r="U505" s="623"/>
      <c r="V505" s="623"/>
      <c r="W505" s="623"/>
      <c r="X505" s="623"/>
      <c r="Y505" s="623"/>
      <c r="Z505" s="623"/>
      <c r="AA505" s="623"/>
      <c r="AB505" s="623"/>
    </row>
    <row r="506">
      <c r="A506" s="623"/>
      <c r="B506" s="623"/>
      <c r="C506" s="623"/>
      <c r="D506" s="623"/>
      <c r="E506" s="623"/>
      <c r="F506" s="623"/>
      <c r="G506" s="623"/>
      <c r="H506" s="623"/>
      <c r="I506" s="623"/>
      <c r="J506" s="623"/>
      <c r="K506" s="623"/>
      <c r="L506" s="623"/>
      <c r="M506" s="623"/>
      <c r="N506" s="623"/>
      <c r="O506" s="623"/>
      <c r="P506" s="623"/>
      <c r="Q506" s="623"/>
      <c r="R506" s="623"/>
      <c r="S506" s="623"/>
      <c r="T506" s="623"/>
      <c r="U506" s="623"/>
      <c r="V506" s="623"/>
      <c r="W506" s="623"/>
      <c r="X506" s="623"/>
      <c r="Y506" s="623"/>
      <c r="Z506" s="623"/>
      <c r="AA506" s="623"/>
      <c r="AB506" s="623"/>
    </row>
    <row r="507">
      <c r="A507" s="623"/>
      <c r="B507" s="623"/>
      <c r="C507" s="623"/>
      <c r="D507" s="623"/>
      <c r="E507" s="623"/>
      <c r="F507" s="623"/>
      <c r="G507" s="623"/>
      <c r="H507" s="623"/>
      <c r="I507" s="623"/>
      <c r="J507" s="623"/>
      <c r="K507" s="623"/>
      <c r="L507" s="623"/>
      <c r="M507" s="623"/>
      <c r="N507" s="623"/>
      <c r="O507" s="623"/>
      <c r="P507" s="623"/>
      <c r="Q507" s="623"/>
      <c r="R507" s="623"/>
      <c r="S507" s="623"/>
      <c r="T507" s="623"/>
      <c r="U507" s="623"/>
      <c r="V507" s="623"/>
      <c r="W507" s="623"/>
      <c r="X507" s="623"/>
      <c r="Y507" s="623"/>
      <c r="Z507" s="623"/>
      <c r="AA507" s="623"/>
      <c r="AB507" s="623"/>
    </row>
    <row r="508">
      <c r="A508" s="623"/>
      <c r="B508" s="623"/>
      <c r="C508" s="623"/>
      <c r="D508" s="623"/>
      <c r="E508" s="623"/>
      <c r="F508" s="623"/>
      <c r="G508" s="623"/>
      <c r="H508" s="623"/>
      <c r="I508" s="623"/>
      <c r="J508" s="623"/>
      <c r="K508" s="623"/>
      <c r="L508" s="623"/>
      <c r="M508" s="623"/>
      <c r="N508" s="623"/>
      <c r="O508" s="623"/>
      <c r="P508" s="623"/>
      <c r="Q508" s="623"/>
      <c r="R508" s="623"/>
      <c r="S508" s="623"/>
      <c r="T508" s="623"/>
      <c r="U508" s="623"/>
      <c r="V508" s="623"/>
      <c r="W508" s="623"/>
      <c r="X508" s="623"/>
      <c r="Y508" s="623"/>
      <c r="Z508" s="623"/>
      <c r="AA508" s="623"/>
      <c r="AB508" s="623"/>
    </row>
    <row r="509">
      <c r="A509" s="623"/>
      <c r="B509" s="623"/>
      <c r="C509" s="623"/>
      <c r="D509" s="623"/>
      <c r="E509" s="623"/>
      <c r="F509" s="623"/>
      <c r="G509" s="623"/>
      <c r="H509" s="623"/>
      <c r="I509" s="623"/>
      <c r="J509" s="623"/>
      <c r="K509" s="623"/>
      <c r="L509" s="623"/>
      <c r="M509" s="623"/>
      <c r="N509" s="623"/>
      <c r="O509" s="623"/>
      <c r="P509" s="623"/>
      <c r="Q509" s="623"/>
      <c r="R509" s="623"/>
      <c r="S509" s="623"/>
      <c r="T509" s="623"/>
      <c r="U509" s="623"/>
      <c r="V509" s="623"/>
      <c r="W509" s="623"/>
      <c r="X509" s="623"/>
      <c r="Y509" s="623"/>
      <c r="Z509" s="623"/>
      <c r="AA509" s="623"/>
      <c r="AB509" s="623"/>
    </row>
    <row r="510">
      <c r="A510" s="623"/>
      <c r="B510" s="623"/>
      <c r="C510" s="623"/>
      <c r="D510" s="623"/>
      <c r="E510" s="623"/>
      <c r="F510" s="623"/>
      <c r="G510" s="623"/>
      <c r="H510" s="623"/>
      <c r="I510" s="623"/>
      <c r="J510" s="623"/>
      <c r="K510" s="623"/>
      <c r="L510" s="623"/>
      <c r="M510" s="623"/>
      <c r="N510" s="623"/>
      <c r="O510" s="623"/>
      <c r="P510" s="623"/>
      <c r="Q510" s="623"/>
      <c r="R510" s="623"/>
      <c r="S510" s="623"/>
      <c r="T510" s="623"/>
      <c r="U510" s="623"/>
      <c r="V510" s="623"/>
      <c r="W510" s="623"/>
      <c r="X510" s="623"/>
      <c r="Y510" s="623"/>
      <c r="Z510" s="623"/>
      <c r="AA510" s="623"/>
      <c r="AB510" s="623"/>
    </row>
    <row r="511">
      <c r="A511" s="623"/>
      <c r="B511" s="623"/>
      <c r="C511" s="623"/>
      <c r="D511" s="623"/>
      <c r="E511" s="623"/>
      <c r="F511" s="623"/>
      <c r="G511" s="623"/>
      <c r="H511" s="623"/>
      <c r="I511" s="623"/>
      <c r="J511" s="623"/>
      <c r="K511" s="623"/>
      <c r="L511" s="623"/>
      <c r="M511" s="623"/>
      <c r="N511" s="623"/>
      <c r="O511" s="623"/>
      <c r="P511" s="623"/>
      <c r="Q511" s="623"/>
      <c r="R511" s="623"/>
      <c r="S511" s="623"/>
      <c r="T511" s="623"/>
      <c r="U511" s="623"/>
      <c r="V511" s="623"/>
      <c r="W511" s="623"/>
      <c r="X511" s="623"/>
      <c r="Y511" s="623"/>
      <c r="Z511" s="623"/>
      <c r="AA511" s="623"/>
      <c r="AB511" s="623"/>
    </row>
    <row r="512">
      <c r="A512" s="623"/>
      <c r="B512" s="623"/>
      <c r="C512" s="623"/>
      <c r="D512" s="623"/>
      <c r="E512" s="623"/>
      <c r="F512" s="623"/>
      <c r="G512" s="623"/>
      <c r="H512" s="623"/>
      <c r="I512" s="623"/>
      <c r="J512" s="623"/>
      <c r="K512" s="623"/>
      <c r="L512" s="623"/>
      <c r="M512" s="623"/>
      <c r="N512" s="623"/>
      <c r="O512" s="623"/>
      <c r="P512" s="623"/>
      <c r="Q512" s="623"/>
      <c r="R512" s="623"/>
      <c r="S512" s="623"/>
      <c r="T512" s="623"/>
      <c r="U512" s="623"/>
      <c r="V512" s="623"/>
      <c r="W512" s="623"/>
      <c r="X512" s="623"/>
      <c r="Y512" s="623"/>
      <c r="Z512" s="623"/>
      <c r="AA512" s="623"/>
      <c r="AB512" s="623"/>
    </row>
    <row r="513">
      <c r="A513" s="623"/>
      <c r="B513" s="623"/>
      <c r="C513" s="623"/>
      <c r="D513" s="623"/>
      <c r="E513" s="623"/>
      <c r="F513" s="623"/>
      <c r="G513" s="623"/>
      <c r="H513" s="623"/>
      <c r="I513" s="623"/>
      <c r="J513" s="623"/>
      <c r="K513" s="623"/>
      <c r="L513" s="623"/>
      <c r="M513" s="623"/>
      <c r="N513" s="623"/>
      <c r="O513" s="623"/>
      <c r="P513" s="623"/>
      <c r="Q513" s="623"/>
      <c r="R513" s="623"/>
      <c r="S513" s="623"/>
      <c r="T513" s="623"/>
      <c r="U513" s="623"/>
      <c r="V513" s="623"/>
      <c r="W513" s="623"/>
      <c r="X513" s="623"/>
      <c r="Y513" s="623"/>
      <c r="Z513" s="623"/>
      <c r="AA513" s="623"/>
      <c r="AB513" s="623"/>
    </row>
    <row r="514">
      <c r="A514" s="623"/>
      <c r="B514" s="623"/>
      <c r="C514" s="623"/>
      <c r="D514" s="623"/>
      <c r="E514" s="623"/>
      <c r="F514" s="623"/>
      <c r="G514" s="623"/>
      <c r="H514" s="623"/>
      <c r="I514" s="623"/>
      <c r="J514" s="623"/>
      <c r="K514" s="623"/>
      <c r="L514" s="623"/>
      <c r="M514" s="623"/>
      <c r="N514" s="623"/>
      <c r="O514" s="623"/>
      <c r="P514" s="623"/>
      <c r="Q514" s="623"/>
      <c r="R514" s="623"/>
      <c r="S514" s="623"/>
      <c r="T514" s="623"/>
      <c r="U514" s="623"/>
      <c r="V514" s="623"/>
      <c r="W514" s="623"/>
      <c r="X514" s="623"/>
      <c r="Y514" s="623"/>
      <c r="Z514" s="623"/>
      <c r="AA514" s="623"/>
      <c r="AB514" s="623"/>
    </row>
    <row r="515">
      <c r="A515" s="623"/>
      <c r="B515" s="623"/>
      <c r="C515" s="623"/>
      <c r="D515" s="623"/>
      <c r="E515" s="623"/>
      <c r="F515" s="623"/>
      <c r="G515" s="623"/>
      <c r="H515" s="623"/>
      <c r="I515" s="623"/>
      <c r="J515" s="623"/>
      <c r="K515" s="623"/>
      <c r="L515" s="623"/>
      <c r="M515" s="623"/>
      <c r="N515" s="623"/>
      <c r="O515" s="623"/>
      <c r="P515" s="623"/>
      <c r="Q515" s="623"/>
      <c r="R515" s="623"/>
      <c r="S515" s="623"/>
      <c r="T515" s="623"/>
      <c r="U515" s="623"/>
      <c r="V515" s="623"/>
      <c r="W515" s="623"/>
      <c r="X515" s="623"/>
      <c r="Y515" s="623"/>
      <c r="Z515" s="623"/>
      <c r="AA515" s="623"/>
      <c r="AB515" s="623"/>
    </row>
    <row r="516">
      <c r="A516" s="623"/>
      <c r="B516" s="623"/>
      <c r="C516" s="623"/>
      <c r="D516" s="623"/>
      <c r="E516" s="623"/>
      <c r="F516" s="623"/>
      <c r="G516" s="623"/>
      <c r="H516" s="623"/>
      <c r="I516" s="623"/>
      <c r="J516" s="623"/>
      <c r="K516" s="623"/>
      <c r="L516" s="623"/>
      <c r="M516" s="623"/>
      <c r="N516" s="623"/>
      <c r="O516" s="623"/>
      <c r="P516" s="623"/>
      <c r="Q516" s="623"/>
      <c r="R516" s="623"/>
      <c r="S516" s="623"/>
      <c r="T516" s="623"/>
      <c r="U516" s="623"/>
      <c r="V516" s="623"/>
      <c r="W516" s="623"/>
      <c r="X516" s="623"/>
      <c r="Y516" s="623"/>
      <c r="Z516" s="623"/>
      <c r="AA516" s="623"/>
      <c r="AB516" s="623"/>
    </row>
    <row r="517">
      <c r="A517" s="623"/>
      <c r="B517" s="623"/>
      <c r="C517" s="623"/>
      <c r="D517" s="623"/>
      <c r="E517" s="623"/>
      <c r="F517" s="623"/>
      <c r="G517" s="623"/>
      <c r="H517" s="623"/>
      <c r="I517" s="623"/>
      <c r="J517" s="623"/>
      <c r="K517" s="623"/>
      <c r="L517" s="623"/>
      <c r="M517" s="623"/>
      <c r="N517" s="623"/>
      <c r="O517" s="623"/>
      <c r="P517" s="623"/>
      <c r="Q517" s="623"/>
      <c r="R517" s="623"/>
      <c r="S517" s="623"/>
      <c r="T517" s="623"/>
      <c r="U517" s="623"/>
      <c r="V517" s="623"/>
      <c r="W517" s="623"/>
      <c r="X517" s="623"/>
      <c r="Y517" s="623"/>
      <c r="Z517" s="623"/>
      <c r="AA517" s="623"/>
      <c r="AB517" s="623"/>
    </row>
    <row r="518">
      <c r="A518" s="623"/>
      <c r="B518" s="623"/>
      <c r="C518" s="623"/>
      <c r="D518" s="623"/>
      <c r="E518" s="623"/>
      <c r="F518" s="623"/>
      <c r="G518" s="623"/>
      <c r="H518" s="623"/>
      <c r="I518" s="623"/>
      <c r="J518" s="623"/>
      <c r="K518" s="623"/>
      <c r="L518" s="623"/>
      <c r="M518" s="623"/>
      <c r="N518" s="623"/>
      <c r="O518" s="623"/>
      <c r="P518" s="623"/>
      <c r="Q518" s="623"/>
      <c r="R518" s="623"/>
      <c r="S518" s="623"/>
      <c r="T518" s="623"/>
      <c r="U518" s="623"/>
      <c r="V518" s="623"/>
      <c r="W518" s="623"/>
      <c r="X518" s="623"/>
      <c r="Y518" s="623"/>
      <c r="Z518" s="623"/>
      <c r="AA518" s="623"/>
      <c r="AB518" s="623"/>
    </row>
    <row r="519">
      <c r="A519" s="623"/>
      <c r="B519" s="623"/>
      <c r="C519" s="623"/>
      <c r="D519" s="623"/>
      <c r="E519" s="623"/>
      <c r="F519" s="623"/>
      <c r="G519" s="623"/>
      <c r="H519" s="623"/>
      <c r="I519" s="623"/>
      <c r="J519" s="623"/>
      <c r="K519" s="623"/>
      <c r="L519" s="623"/>
      <c r="M519" s="623"/>
      <c r="N519" s="623"/>
      <c r="O519" s="623"/>
      <c r="P519" s="623"/>
      <c r="Q519" s="623"/>
      <c r="R519" s="623"/>
      <c r="S519" s="623"/>
      <c r="T519" s="623"/>
      <c r="U519" s="623"/>
      <c r="V519" s="623"/>
      <c r="W519" s="623"/>
      <c r="X519" s="623"/>
      <c r="Y519" s="623"/>
      <c r="Z519" s="623"/>
      <c r="AA519" s="623"/>
      <c r="AB519" s="623"/>
    </row>
    <row r="520">
      <c r="A520" s="623"/>
      <c r="B520" s="623"/>
      <c r="C520" s="623"/>
      <c r="D520" s="623"/>
      <c r="E520" s="623"/>
      <c r="F520" s="623"/>
      <c r="G520" s="623"/>
      <c r="H520" s="623"/>
      <c r="I520" s="623"/>
      <c r="J520" s="623"/>
      <c r="K520" s="623"/>
      <c r="L520" s="623"/>
      <c r="M520" s="623"/>
      <c r="N520" s="623"/>
      <c r="O520" s="623"/>
      <c r="P520" s="623"/>
      <c r="Q520" s="623"/>
      <c r="R520" s="623"/>
      <c r="S520" s="623"/>
      <c r="T520" s="623"/>
      <c r="U520" s="623"/>
      <c r="V520" s="623"/>
      <c r="W520" s="623"/>
      <c r="X520" s="623"/>
      <c r="Y520" s="623"/>
      <c r="Z520" s="623"/>
      <c r="AA520" s="623"/>
      <c r="AB520" s="623"/>
    </row>
    <row r="521">
      <c r="A521" s="623"/>
      <c r="B521" s="623"/>
      <c r="C521" s="623"/>
      <c r="D521" s="623"/>
      <c r="E521" s="623"/>
      <c r="F521" s="623"/>
      <c r="G521" s="623"/>
      <c r="H521" s="623"/>
      <c r="I521" s="623"/>
      <c r="J521" s="623"/>
      <c r="K521" s="623"/>
      <c r="L521" s="623"/>
      <c r="M521" s="623"/>
      <c r="N521" s="623"/>
      <c r="O521" s="623"/>
      <c r="P521" s="623"/>
      <c r="Q521" s="623"/>
      <c r="R521" s="623"/>
      <c r="S521" s="623"/>
      <c r="T521" s="623"/>
      <c r="U521" s="623"/>
      <c r="V521" s="623"/>
      <c r="W521" s="623"/>
      <c r="X521" s="623"/>
      <c r="Y521" s="623"/>
      <c r="Z521" s="623"/>
      <c r="AA521" s="623"/>
      <c r="AB521" s="623"/>
    </row>
    <row r="522">
      <c r="A522" s="623"/>
      <c r="B522" s="623"/>
      <c r="C522" s="623"/>
      <c r="D522" s="623"/>
      <c r="E522" s="623"/>
      <c r="F522" s="623"/>
      <c r="G522" s="623"/>
      <c r="H522" s="623"/>
      <c r="I522" s="623"/>
      <c r="J522" s="623"/>
      <c r="K522" s="623"/>
      <c r="L522" s="623"/>
      <c r="M522" s="623"/>
      <c r="N522" s="623"/>
      <c r="O522" s="623"/>
      <c r="P522" s="623"/>
      <c r="Q522" s="623"/>
      <c r="R522" s="623"/>
      <c r="S522" s="623"/>
      <c r="T522" s="623"/>
      <c r="U522" s="623"/>
      <c r="V522" s="623"/>
      <c r="W522" s="623"/>
      <c r="X522" s="623"/>
      <c r="Y522" s="623"/>
      <c r="Z522" s="623"/>
      <c r="AA522" s="623"/>
      <c r="AB522" s="623"/>
    </row>
    <row r="523">
      <c r="A523" s="623"/>
      <c r="B523" s="623"/>
      <c r="C523" s="623"/>
      <c r="D523" s="623"/>
      <c r="E523" s="623"/>
      <c r="F523" s="623"/>
      <c r="G523" s="623"/>
      <c r="H523" s="623"/>
      <c r="I523" s="623"/>
      <c r="J523" s="623"/>
      <c r="K523" s="623"/>
      <c r="L523" s="623"/>
      <c r="M523" s="623"/>
      <c r="N523" s="623"/>
      <c r="O523" s="623"/>
      <c r="P523" s="623"/>
      <c r="Q523" s="623"/>
      <c r="R523" s="623"/>
      <c r="S523" s="623"/>
      <c r="T523" s="623"/>
      <c r="U523" s="623"/>
      <c r="V523" s="623"/>
      <c r="W523" s="623"/>
      <c r="X523" s="623"/>
      <c r="Y523" s="623"/>
      <c r="Z523" s="623"/>
      <c r="AA523" s="623"/>
      <c r="AB523" s="623"/>
    </row>
    <row r="524">
      <c r="A524" s="623"/>
      <c r="B524" s="623"/>
      <c r="C524" s="623"/>
      <c r="D524" s="623"/>
      <c r="E524" s="623"/>
      <c r="F524" s="623"/>
      <c r="G524" s="623"/>
      <c r="H524" s="623"/>
      <c r="I524" s="623"/>
      <c r="J524" s="623"/>
      <c r="K524" s="623"/>
      <c r="L524" s="623"/>
      <c r="M524" s="623"/>
      <c r="N524" s="623"/>
      <c r="O524" s="623"/>
      <c r="P524" s="623"/>
      <c r="Q524" s="623"/>
      <c r="R524" s="623"/>
      <c r="S524" s="623"/>
      <c r="T524" s="623"/>
      <c r="U524" s="623"/>
      <c r="V524" s="623"/>
      <c r="W524" s="623"/>
      <c r="X524" s="623"/>
      <c r="Y524" s="623"/>
      <c r="Z524" s="623"/>
      <c r="AA524" s="623"/>
      <c r="AB524" s="623"/>
    </row>
    <row r="525">
      <c r="A525" s="623"/>
      <c r="B525" s="623"/>
      <c r="C525" s="623"/>
      <c r="D525" s="623"/>
      <c r="E525" s="623"/>
      <c r="F525" s="623"/>
      <c r="G525" s="623"/>
      <c r="H525" s="623"/>
      <c r="I525" s="623"/>
      <c r="J525" s="623"/>
      <c r="K525" s="623"/>
      <c r="L525" s="623"/>
      <c r="M525" s="623"/>
      <c r="N525" s="623"/>
      <c r="O525" s="623"/>
      <c r="P525" s="623"/>
      <c r="Q525" s="623"/>
      <c r="R525" s="623"/>
      <c r="S525" s="623"/>
      <c r="T525" s="623"/>
      <c r="U525" s="623"/>
      <c r="V525" s="623"/>
      <c r="W525" s="623"/>
      <c r="X525" s="623"/>
      <c r="Y525" s="623"/>
      <c r="Z525" s="623"/>
      <c r="AA525" s="623"/>
      <c r="AB525" s="623"/>
    </row>
    <row r="526">
      <c r="A526" s="623"/>
      <c r="B526" s="623"/>
      <c r="C526" s="623"/>
      <c r="D526" s="623"/>
      <c r="E526" s="623"/>
      <c r="F526" s="623"/>
      <c r="G526" s="623"/>
      <c r="H526" s="623"/>
      <c r="I526" s="623"/>
      <c r="J526" s="623"/>
      <c r="K526" s="623"/>
      <c r="L526" s="623"/>
      <c r="M526" s="623"/>
      <c r="N526" s="623"/>
      <c r="O526" s="623"/>
      <c r="P526" s="623"/>
      <c r="Q526" s="623"/>
      <c r="R526" s="623"/>
      <c r="S526" s="623"/>
      <c r="T526" s="623"/>
      <c r="U526" s="623"/>
      <c r="V526" s="623"/>
      <c r="W526" s="623"/>
      <c r="X526" s="623"/>
      <c r="Y526" s="623"/>
      <c r="Z526" s="623"/>
      <c r="AA526" s="623"/>
      <c r="AB526" s="623"/>
    </row>
    <row r="527">
      <c r="A527" s="623"/>
      <c r="B527" s="623"/>
      <c r="C527" s="623"/>
      <c r="D527" s="623"/>
      <c r="E527" s="623"/>
      <c r="F527" s="623"/>
      <c r="G527" s="623"/>
      <c r="H527" s="623"/>
      <c r="I527" s="623"/>
      <c r="J527" s="623"/>
      <c r="K527" s="623"/>
      <c r="L527" s="623"/>
      <c r="M527" s="623"/>
      <c r="N527" s="623"/>
      <c r="O527" s="623"/>
      <c r="P527" s="623"/>
      <c r="Q527" s="623"/>
      <c r="R527" s="623"/>
      <c r="S527" s="623"/>
      <c r="T527" s="623"/>
      <c r="U527" s="623"/>
      <c r="V527" s="623"/>
      <c r="W527" s="623"/>
      <c r="X527" s="623"/>
      <c r="Y527" s="623"/>
      <c r="Z527" s="623"/>
      <c r="AA527" s="623"/>
      <c r="AB527" s="623"/>
    </row>
    <row r="528">
      <c r="A528" s="623"/>
      <c r="B528" s="623"/>
      <c r="C528" s="623"/>
      <c r="D528" s="623"/>
      <c r="E528" s="623"/>
      <c r="F528" s="623"/>
      <c r="G528" s="623"/>
      <c r="H528" s="623"/>
      <c r="I528" s="623"/>
      <c r="J528" s="623"/>
      <c r="K528" s="623"/>
      <c r="L528" s="623"/>
      <c r="M528" s="623"/>
      <c r="N528" s="623"/>
      <c r="O528" s="623"/>
      <c r="P528" s="623"/>
      <c r="Q528" s="623"/>
      <c r="R528" s="623"/>
      <c r="S528" s="623"/>
      <c r="T528" s="623"/>
      <c r="U528" s="623"/>
      <c r="V528" s="623"/>
      <c r="W528" s="623"/>
      <c r="X528" s="623"/>
      <c r="Y528" s="623"/>
      <c r="Z528" s="623"/>
      <c r="AA528" s="623"/>
      <c r="AB528" s="623"/>
    </row>
    <row r="529">
      <c r="A529" s="623"/>
      <c r="B529" s="623"/>
      <c r="C529" s="623"/>
      <c r="D529" s="623"/>
      <c r="E529" s="623"/>
      <c r="F529" s="623"/>
      <c r="G529" s="623"/>
      <c r="H529" s="623"/>
      <c r="I529" s="623"/>
      <c r="J529" s="623"/>
      <c r="K529" s="623"/>
      <c r="L529" s="623"/>
      <c r="M529" s="623"/>
      <c r="N529" s="623"/>
      <c r="O529" s="623"/>
      <c r="P529" s="623"/>
      <c r="Q529" s="623"/>
      <c r="R529" s="623"/>
      <c r="S529" s="623"/>
      <c r="T529" s="623"/>
      <c r="U529" s="623"/>
      <c r="V529" s="623"/>
      <c r="W529" s="623"/>
      <c r="X529" s="623"/>
      <c r="Y529" s="623"/>
      <c r="Z529" s="623"/>
      <c r="AA529" s="623"/>
      <c r="AB529" s="623"/>
    </row>
    <row r="530">
      <c r="A530" s="623"/>
      <c r="B530" s="623"/>
      <c r="C530" s="623"/>
      <c r="D530" s="623"/>
      <c r="E530" s="623"/>
      <c r="F530" s="623"/>
      <c r="G530" s="623"/>
      <c r="H530" s="623"/>
      <c r="I530" s="623"/>
      <c r="J530" s="623"/>
      <c r="K530" s="623"/>
      <c r="L530" s="623"/>
      <c r="M530" s="623"/>
      <c r="N530" s="623"/>
      <c r="O530" s="623"/>
      <c r="P530" s="623"/>
      <c r="Q530" s="623"/>
      <c r="R530" s="623"/>
      <c r="S530" s="623"/>
      <c r="T530" s="623"/>
      <c r="U530" s="623"/>
      <c r="V530" s="623"/>
      <c r="W530" s="623"/>
      <c r="X530" s="623"/>
      <c r="Y530" s="623"/>
      <c r="Z530" s="623"/>
      <c r="AA530" s="623"/>
      <c r="AB530" s="623"/>
    </row>
    <row r="531">
      <c r="A531" s="623"/>
      <c r="B531" s="623"/>
      <c r="C531" s="623"/>
      <c r="D531" s="623"/>
      <c r="E531" s="623"/>
      <c r="F531" s="623"/>
      <c r="G531" s="623"/>
      <c r="H531" s="623"/>
      <c r="I531" s="623"/>
      <c r="J531" s="623"/>
      <c r="K531" s="623"/>
      <c r="L531" s="623"/>
      <c r="M531" s="623"/>
      <c r="N531" s="623"/>
      <c r="O531" s="623"/>
      <c r="P531" s="623"/>
      <c r="Q531" s="623"/>
      <c r="R531" s="623"/>
      <c r="S531" s="623"/>
      <c r="T531" s="623"/>
      <c r="U531" s="623"/>
      <c r="V531" s="623"/>
      <c r="W531" s="623"/>
      <c r="X531" s="623"/>
      <c r="Y531" s="623"/>
      <c r="Z531" s="623"/>
      <c r="AA531" s="623"/>
      <c r="AB531" s="623"/>
    </row>
    <row r="532">
      <c r="A532" s="623"/>
      <c r="B532" s="623"/>
      <c r="C532" s="623"/>
      <c r="D532" s="623"/>
      <c r="E532" s="623"/>
      <c r="F532" s="623"/>
      <c r="G532" s="623"/>
      <c r="H532" s="623"/>
      <c r="I532" s="623"/>
      <c r="J532" s="623"/>
      <c r="K532" s="623"/>
      <c r="L532" s="623"/>
      <c r="M532" s="623"/>
      <c r="N532" s="623"/>
      <c r="O532" s="623"/>
      <c r="P532" s="623"/>
      <c r="Q532" s="623"/>
      <c r="R532" s="623"/>
      <c r="S532" s="623"/>
      <c r="T532" s="623"/>
      <c r="U532" s="623"/>
      <c r="V532" s="623"/>
      <c r="W532" s="623"/>
      <c r="X532" s="623"/>
      <c r="Y532" s="623"/>
      <c r="Z532" s="623"/>
      <c r="AA532" s="623"/>
      <c r="AB532" s="623"/>
    </row>
    <row r="533">
      <c r="A533" s="623"/>
      <c r="B533" s="623"/>
      <c r="C533" s="623"/>
      <c r="D533" s="623"/>
      <c r="E533" s="623"/>
      <c r="F533" s="623"/>
      <c r="G533" s="623"/>
      <c r="H533" s="623"/>
      <c r="I533" s="623"/>
      <c r="J533" s="623"/>
      <c r="K533" s="623"/>
      <c r="L533" s="623"/>
      <c r="M533" s="623"/>
      <c r="N533" s="623"/>
      <c r="O533" s="623"/>
      <c r="P533" s="623"/>
      <c r="Q533" s="623"/>
      <c r="R533" s="623"/>
      <c r="S533" s="623"/>
      <c r="T533" s="623"/>
      <c r="U533" s="623"/>
      <c r="V533" s="623"/>
      <c r="W533" s="623"/>
      <c r="X533" s="623"/>
      <c r="Y533" s="623"/>
      <c r="Z533" s="623"/>
      <c r="AA533" s="623"/>
      <c r="AB533" s="623"/>
    </row>
    <row r="534">
      <c r="A534" s="623"/>
      <c r="B534" s="623"/>
      <c r="C534" s="623"/>
      <c r="D534" s="623"/>
      <c r="E534" s="623"/>
      <c r="F534" s="623"/>
      <c r="G534" s="623"/>
      <c r="H534" s="623"/>
      <c r="I534" s="623"/>
      <c r="J534" s="623"/>
      <c r="K534" s="623"/>
      <c r="L534" s="623"/>
      <c r="M534" s="623"/>
      <c r="N534" s="623"/>
      <c r="O534" s="623"/>
      <c r="P534" s="623"/>
      <c r="Q534" s="623"/>
      <c r="R534" s="623"/>
      <c r="S534" s="623"/>
      <c r="T534" s="623"/>
      <c r="U534" s="623"/>
      <c r="V534" s="623"/>
      <c r="W534" s="623"/>
      <c r="X534" s="623"/>
      <c r="Y534" s="623"/>
      <c r="Z534" s="623"/>
      <c r="AA534" s="623"/>
      <c r="AB534" s="623"/>
    </row>
    <row r="535">
      <c r="A535" s="623"/>
      <c r="B535" s="623"/>
      <c r="C535" s="623"/>
      <c r="D535" s="623"/>
      <c r="E535" s="623"/>
      <c r="F535" s="623"/>
      <c r="G535" s="623"/>
      <c r="H535" s="623"/>
      <c r="I535" s="623"/>
      <c r="J535" s="623"/>
      <c r="K535" s="623"/>
      <c r="L535" s="623"/>
      <c r="M535" s="623"/>
      <c r="N535" s="623"/>
      <c r="O535" s="623"/>
      <c r="P535" s="623"/>
      <c r="Q535" s="623"/>
      <c r="R535" s="623"/>
      <c r="S535" s="623"/>
      <c r="T535" s="623"/>
      <c r="U535" s="623"/>
      <c r="V535" s="623"/>
      <c r="W535" s="623"/>
      <c r="X535" s="623"/>
      <c r="Y535" s="623"/>
      <c r="Z535" s="623"/>
      <c r="AA535" s="623"/>
      <c r="AB535" s="623"/>
    </row>
    <row r="536">
      <c r="A536" s="623"/>
      <c r="B536" s="623"/>
      <c r="C536" s="623"/>
      <c r="D536" s="623"/>
      <c r="E536" s="623"/>
      <c r="F536" s="623"/>
      <c r="G536" s="623"/>
      <c r="H536" s="623"/>
      <c r="I536" s="623"/>
      <c r="J536" s="623"/>
      <c r="K536" s="623"/>
      <c r="L536" s="623"/>
      <c r="M536" s="623"/>
      <c r="N536" s="623"/>
      <c r="O536" s="623"/>
      <c r="P536" s="623"/>
      <c r="Q536" s="623"/>
      <c r="R536" s="623"/>
      <c r="S536" s="623"/>
      <c r="T536" s="623"/>
      <c r="U536" s="623"/>
      <c r="V536" s="623"/>
      <c r="W536" s="623"/>
      <c r="X536" s="623"/>
      <c r="Y536" s="623"/>
      <c r="Z536" s="623"/>
      <c r="AA536" s="623"/>
      <c r="AB536" s="623"/>
    </row>
    <row r="537">
      <c r="A537" s="623"/>
      <c r="B537" s="623"/>
      <c r="C537" s="623"/>
      <c r="D537" s="623"/>
      <c r="E537" s="623"/>
      <c r="F537" s="623"/>
      <c r="G537" s="623"/>
      <c r="H537" s="623"/>
      <c r="I537" s="623"/>
      <c r="J537" s="623"/>
      <c r="K537" s="623"/>
      <c r="L537" s="623"/>
      <c r="M537" s="623"/>
      <c r="N537" s="623"/>
      <c r="O537" s="623"/>
      <c r="P537" s="623"/>
      <c r="Q537" s="623"/>
      <c r="R537" s="623"/>
      <c r="S537" s="623"/>
      <c r="T537" s="623"/>
      <c r="U537" s="623"/>
      <c r="V537" s="623"/>
      <c r="W537" s="623"/>
      <c r="X537" s="623"/>
      <c r="Y537" s="623"/>
      <c r="Z537" s="623"/>
      <c r="AA537" s="623"/>
      <c r="AB537" s="623"/>
    </row>
    <row r="538">
      <c r="A538" s="623"/>
      <c r="B538" s="623"/>
      <c r="C538" s="623"/>
      <c r="D538" s="623"/>
      <c r="E538" s="623"/>
      <c r="F538" s="623"/>
      <c r="G538" s="623"/>
      <c r="H538" s="623"/>
      <c r="I538" s="623"/>
      <c r="J538" s="623"/>
      <c r="K538" s="623"/>
      <c r="L538" s="623"/>
      <c r="M538" s="623"/>
      <c r="N538" s="623"/>
      <c r="O538" s="623"/>
      <c r="P538" s="623"/>
      <c r="Q538" s="623"/>
      <c r="R538" s="623"/>
      <c r="S538" s="623"/>
      <c r="T538" s="623"/>
      <c r="U538" s="623"/>
      <c r="V538" s="623"/>
      <c r="W538" s="623"/>
      <c r="X538" s="623"/>
      <c r="Y538" s="623"/>
      <c r="Z538" s="623"/>
      <c r="AA538" s="623"/>
      <c r="AB538" s="623"/>
    </row>
    <row r="539">
      <c r="A539" s="623"/>
      <c r="B539" s="623"/>
      <c r="C539" s="623"/>
      <c r="D539" s="623"/>
      <c r="E539" s="623"/>
      <c r="F539" s="623"/>
      <c r="G539" s="623"/>
      <c r="H539" s="623"/>
      <c r="I539" s="623"/>
      <c r="J539" s="623"/>
      <c r="K539" s="623"/>
      <c r="L539" s="623"/>
      <c r="M539" s="623"/>
      <c r="N539" s="623"/>
      <c r="O539" s="623"/>
      <c r="P539" s="623"/>
      <c r="Q539" s="623"/>
      <c r="R539" s="623"/>
      <c r="S539" s="623"/>
      <c r="T539" s="623"/>
      <c r="U539" s="623"/>
      <c r="V539" s="623"/>
      <c r="W539" s="623"/>
      <c r="X539" s="623"/>
      <c r="Y539" s="623"/>
      <c r="Z539" s="623"/>
      <c r="AA539" s="623"/>
      <c r="AB539" s="623"/>
    </row>
    <row r="540">
      <c r="A540" s="623"/>
      <c r="B540" s="623"/>
      <c r="C540" s="623"/>
      <c r="D540" s="623"/>
      <c r="E540" s="623"/>
      <c r="F540" s="623"/>
      <c r="G540" s="623"/>
      <c r="H540" s="623"/>
      <c r="I540" s="623"/>
      <c r="J540" s="623"/>
      <c r="K540" s="623"/>
      <c r="L540" s="623"/>
      <c r="M540" s="623"/>
      <c r="N540" s="623"/>
      <c r="O540" s="623"/>
      <c r="P540" s="623"/>
      <c r="Q540" s="623"/>
      <c r="R540" s="623"/>
      <c r="S540" s="623"/>
      <c r="T540" s="623"/>
      <c r="U540" s="623"/>
      <c r="V540" s="623"/>
      <c r="W540" s="623"/>
      <c r="X540" s="623"/>
      <c r="Y540" s="623"/>
      <c r="Z540" s="623"/>
      <c r="AA540" s="623"/>
      <c r="AB540" s="623"/>
    </row>
    <row r="541">
      <c r="A541" s="623"/>
      <c r="B541" s="623"/>
      <c r="C541" s="623"/>
      <c r="D541" s="623"/>
      <c r="E541" s="623"/>
      <c r="F541" s="623"/>
      <c r="G541" s="623"/>
      <c r="H541" s="623"/>
      <c r="I541" s="623"/>
      <c r="J541" s="623"/>
      <c r="K541" s="623"/>
      <c r="L541" s="623"/>
      <c r="M541" s="623"/>
      <c r="N541" s="623"/>
      <c r="O541" s="623"/>
      <c r="P541" s="623"/>
      <c r="Q541" s="623"/>
      <c r="R541" s="623"/>
      <c r="S541" s="623"/>
      <c r="T541" s="623"/>
      <c r="U541" s="623"/>
      <c r="V541" s="623"/>
      <c r="W541" s="623"/>
      <c r="X541" s="623"/>
      <c r="Y541" s="623"/>
      <c r="Z541" s="623"/>
      <c r="AA541" s="623"/>
      <c r="AB541" s="623"/>
    </row>
    <row r="542">
      <c r="A542" s="623"/>
      <c r="B542" s="623"/>
      <c r="C542" s="623"/>
      <c r="D542" s="623"/>
      <c r="E542" s="623"/>
      <c r="F542" s="623"/>
      <c r="G542" s="623"/>
      <c r="H542" s="623"/>
      <c r="I542" s="623"/>
      <c r="J542" s="623"/>
      <c r="K542" s="623"/>
      <c r="L542" s="623"/>
      <c r="M542" s="623"/>
      <c r="N542" s="623"/>
      <c r="O542" s="623"/>
      <c r="P542" s="623"/>
      <c r="Q542" s="623"/>
      <c r="R542" s="623"/>
      <c r="S542" s="623"/>
      <c r="T542" s="623"/>
      <c r="U542" s="623"/>
      <c r="V542" s="623"/>
      <c r="W542" s="623"/>
      <c r="X542" s="623"/>
      <c r="Y542" s="623"/>
      <c r="Z542" s="623"/>
      <c r="AA542" s="623"/>
      <c r="AB542" s="623"/>
    </row>
    <row r="543">
      <c r="A543" s="623"/>
      <c r="B543" s="623"/>
      <c r="C543" s="623"/>
      <c r="D543" s="623"/>
      <c r="E543" s="623"/>
      <c r="F543" s="623"/>
      <c r="G543" s="623"/>
      <c r="H543" s="623"/>
      <c r="I543" s="623"/>
      <c r="J543" s="623"/>
      <c r="K543" s="623"/>
      <c r="L543" s="623"/>
      <c r="M543" s="623"/>
      <c r="N543" s="623"/>
      <c r="O543" s="623"/>
      <c r="P543" s="623"/>
      <c r="Q543" s="623"/>
      <c r="R543" s="623"/>
      <c r="S543" s="623"/>
      <c r="T543" s="623"/>
      <c r="U543" s="623"/>
      <c r="V543" s="623"/>
      <c r="W543" s="623"/>
      <c r="X543" s="623"/>
      <c r="Y543" s="623"/>
      <c r="Z543" s="623"/>
      <c r="AA543" s="623"/>
      <c r="AB543" s="623"/>
    </row>
    <row r="544">
      <c r="A544" s="623"/>
      <c r="B544" s="623"/>
      <c r="C544" s="623"/>
      <c r="D544" s="623"/>
      <c r="E544" s="623"/>
      <c r="F544" s="623"/>
      <c r="G544" s="623"/>
      <c r="H544" s="623"/>
      <c r="I544" s="623"/>
      <c r="J544" s="623"/>
      <c r="K544" s="623"/>
      <c r="L544" s="623"/>
      <c r="M544" s="623"/>
      <c r="N544" s="623"/>
      <c r="O544" s="623"/>
      <c r="P544" s="623"/>
      <c r="Q544" s="623"/>
      <c r="R544" s="623"/>
      <c r="S544" s="623"/>
      <c r="T544" s="623"/>
      <c r="U544" s="623"/>
      <c r="V544" s="623"/>
      <c r="W544" s="623"/>
      <c r="X544" s="623"/>
      <c r="Y544" s="623"/>
      <c r="Z544" s="623"/>
      <c r="AA544" s="623"/>
      <c r="AB544" s="623"/>
    </row>
    <row r="545">
      <c r="A545" s="623"/>
      <c r="B545" s="623"/>
      <c r="C545" s="623"/>
      <c r="D545" s="623"/>
      <c r="E545" s="623"/>
      <c r="F545" s="623"/>
      <c r="G545" s="623"/>
      <c r="H545" s="623"/>
      <c r="I545" s="623"/>
      <c r="J545" s="623"/>
      <c r="K545" s="623"/>
      <c r="L545" s="623"/>
      <c r="M545" s="623"/>
      <c r="N545" s="623"/>
      <c r="O545" s="623"/>
      <c r="P545" s="623"/>
      <c r="Q545" s="623"/>
      <c r="R545" s="623"/>
      <c r="S545" s="623"/>
      <c r="T545" s="623"/>
      <c r="U545" s="623"/>
      <c r="V545" s="623"/>
      <c r="W545" s="623"/>
      <c r="X545" s="623"/>
      <c r="Y545" s="623"/>
      <c r="Z545" s="623"/>
      <c r="AA545" s="623"/>
      <c r="AB545" s="623"/>
    </row>
    <row r="546">
      <c r="A546" s="623"/>
      <c r="B546" s="623"/>
      <c r="C546" s="623"/>
      <c r="D546" s="623"/>
      <c r="E546" s="623"/>
      <c r="F546" s="623"/>
      <c r="G546" s="623"/>
      <c r="H546" s="623"/>
      <c r="I546" s="623"/>
      <c r="J546" s="623"/>
      <c r="K546" s="623"/>
      <c r="L546" s="623"/>
      <c r="M546" s="623"/>
      <c r="N546" s="623"/>
      <c r="O546" s="623"/>
      <c r="P546" s="623"/>
      <c r="Q546" s="623"/>
      <c r="R546" s="623"/>
      <c r="S546" s="623"/>
      <c r="T546" s="623"/>
      <c r="U546" s="623"/>
      <c r="V546" s="623"/>
      <c r="W546" s="623"/>
      <c r="X546" s="623"/>
      <c r="Y546" s="623"/>
      <c r="Z546" s="623"/>
      <c r="AA546" s="623"/>
      <c r="AB546" s="623"/>
    </row>
    <row r="547">
      <c r="A547" s="623"/>
      <c r="B547" s="623"/>
      <c r="C547" s="623"/>
      <c r="D547" s="623"/>
      <c r="E547" s="623"/>
      <c r="F547" s="623"/>
      <c r="G547" s="623"/>
      <c r="H547" s="623"/>
      <c r="I547" s="623"/>
      <c r="J547" s="623"/>
      <c r="K547" s="623"/>
      <c r="L547" s="623"/>
      <c r="M547" s="623"/>
      <c r="N547" s="623"/>
      <c r="O547" s="623"/>
      <c r="P547" s="623"/>
      <c r="Q547" s="623"/>
      <c r="R547" s="623"/>
      <c r="S547" s="623"/>
      <c r="T547" s="623"/>
      <c r="U547" s="623"/>
      <c r="V547" s="623"/>
      <c r="W547" s="623"/>
      <c r="X547" s="623"/>
      <c r="Y547" s="623"/>
      <c r="Z547" s="623"/>
      <c r="AA547" s="623"/>
      <c r="AB547" s="623"/>
    </row>
    <row r="548">
      <c r="A548" s="623"/>
      <c r="B548" s="623"/>
      <c r="C548" s="623"/>
      <c r="D548" s="623"/>
      <c r="E548" s="623"/>
      <c r="F548" s="623"/>
      <c r="G548" s="623"/>
      <c r="H548" s="623"/>
      <c r="I548" s="623"/>
      <c r="J548" s="623"/>
      <c r="K548" s="623"/>
      <c r="L548" s="623"/>
      <c r="M548" s="623"/>
      <c r="N548" s="623"/>
      <c r="O548" s="623"/>
      <c r="P548" s="623"/>
      <c r="Q548" s="623"/>
      <c r="R548" s="623"/>
      <c r="S548" s="623"/>
      <c r="T548" s="623"/>
      <c r="U548" s="623"/>
      <c r="V548" s="623"/>
      <c r="W548" s="623"/>
      <c r="X548" s="623"/>
      <c r="Y548" s="623"/>
      <c r="Z548" s="623"/>
      <c r="AA548" s="623"/>
      <c r="AB548" s="623"/>
    </row>
    <row r="549">
      <c r="A549" s="623"/>
      <c r="B549" s="623"/>
      <c r="C549" s="623"/>
      <c r="D549" s="623"/>
      <c r="E549" s="623"/>
      <c r="F549" s="623"/>
      <c r="G549" s="623"/>
      <c r="H549" s="623"/>
      <c r="I549" s="623"/>
      <c r="J549" s="623"/>
      <c r="K549" s="623"/>
      <c r="L549" s="623"/>
      <c r="M549" s="623"/>
      <c r="N549" s="623"/>
      <c r="O549" s="623"/>
      <c r="P549" s="623"/>
      <c r="Q549" s="623"/>
      <c r="R549" s="623"/>
      <c r="S549" s="623"/>
      <c r="T549" s="623"/>
      <c r="U549" s="623"/>
      <c r="V549" s="623"/>
      <c r="W549" s="623"/>
      <c r="X549" s="623"/>
      <c r="Y549" s="623"/>
      <c r="Z549" s="623"/>
      <c r="AA549" s="623"/>
      <c r="AB549" s="623"/>
    </row>
    <row r="550">
      <c r="A550" s="623"/>
      <c r="B550" s="623"/>
      <c r="C550" s="623"/>
      <c r="D550" s="623"/>
      <c r="E550" s="623"/>
      <c r="F550" s="623"/>
      <c r="G550" s="623"/>
      <c r="H550" s="623"/>
      <c r="I550" s="623"/>
      <c r="J550" s="623"/>
      <c r="K550" s="623"/>
      <c r="L550" s="623"/>
      <c r="M550" s="623"/>
      <c r="N550" s="623"/>
      <c r="O550" s="623"/>
      <c r="P550" s="623"/>
      <c r="Q550" s="623"/>
      <c r="R550" s="623"/>
      <c r="S550" s="623"/>
      <c r="T550" s="623"/>
      <c r="U550" s="623"/>
      <c r="V550" s="623"/>
      <c r="W550" s="623"/>
      <c r="X550" s="623"/>
      <c r="Y550" s="623"/>
      <c r="Z550" s="623"/>
      <c r="AA550" s="623"/>
      <c r="AB550" s="623"/>
    </row>
    <row r="551">
      <c r="A551" s="623"/>
      <c r="B551" s="623"/>
      <c r="C551" s="623"/>
      <c r="D551" s="623"/>
      <c r="E551" s="623"/>
      <c r="F551" s="623"/>
      <c r="G551" s="623"/>
      <c r="H551" s="623"/>
      <c r="I551" s="623"/>
      <c r="J551" s="623"/>
      <c r="K551" s="623"/>
      <c r="L551" s="623"/>
      <c r="M551" s="623"/>
      <c r="N551" s="623"/>
      <c r="O551" s="623"/>
      <c r="P551" s="623"/>
      <c r="Q551" s="623"/>
      <c r="R551" s="623"/>
      <c r="S551" s="623"/>
      <c r="T551" s="623"/>
      <c r="U551" s="623"/>
      <c r="V551" s="623"/>
      <c r="W551" s="623"/>
      <c r="X551" s="623"/>
      <c r="Y551" s="623"/>
      <c r="Z551" s="623"/>
      <c r="AA551" s="623"/>
      <c r="AB551" s="623"/>
    </row>
    <row r="552">
      <c r="A552" s="623"/>
      <c r="B552" s="623"/>
      <c r="C552" s="623"/>
      <c r="D552" s="623"/>
      <c r="E552" s="623"/>
      <c r="F552" s="623"/>
      <c r="G552" s="623"/>
      <c r="H552" s="623"/>
      <c r="I552" s="623"/>
      <c r="J552" s="623"/>
      <c r="K552" s="623"/>
      <c r="L552" s="623"/>
      <c r="M552" s="623"/>
      <c r="N552" s="623"/>
      <c r="O552" s="623"/>
      <c r="P552" s="623"/>
      <c r="Q552" s="623"/>
      <c r="R552" s="623"/>
      <c r="S552" s="623"/>
      <c r="T552" s="623"/>
      <c r="U552" s="623"/>
      <c r="V552" s="623"/>
      <c r="W552" s="623"/>
      <c r="X552" s="623"/>
      <c r="Y552" s="623"/>
      <c r="Z552" s="623"/>
      <c r="AA552" s="623"/>
      <c r="AB552" s="623"/>
    </row>
    <row r="553">
      <c r="A553" s="623"/>
      <c r="B553" s="623"/>
      <c r="C553" s="623"/>
      <c r="D553" s="623"/>
      <c r="E553" s="623"/>
      <c r="F553" s="623"/>
      <c r="G553" s="623"/>
      <c r="H553" s="623"/>
      <c r="I553" s="623"/>
      <c r="J553" s="623"/>
      <c r="K553" s="623"/>
      <c r="L553" s="623"/>
      <c r="M553" s="623"/>
      <c r="N553" s="623"/>
      <c r="O553" s="623"/>
      <c r="P553" s="623"/>
      <c r="Q553" s="623"/>
      <c r="R553" s="623"/>
      <c r="S553" s="623"/>
      <c r="T553" s="623"/>
      <c r="U553" s="623"/>
      <c r="V553" s="623"/>
      <c r="W553" s="623"/>
      <c r="X553" s="623"/>
      <c r="Y553" s="623"/>
      <c r="Z553" s="623"/>
      <c r="AA553" s="623"/>
      <c r="AB553" s="623"/>
    </row>
    <row r="554">
      <c r="A554" s="623"/>
      <c r="B554" s="623"/>
      <c r="C554" s="623"/>
      <c r="D554" s="623"/>
      <c r="E554" s="623"/>
      <c r="F554" s="623"/>
      <c r="G554" s="623"/>
      <c r="H554" s="623"/>
      <c r="I554" s="623"/>
      <c r="J554" s="623"/>
      <c r="K554" s="623"/>
      <c r="L554" s="623"/>
      <c r="M554" s="623"/>
      <c r="N554" s="623"/>
      <c r="O554" s="623"/>
      <c r="P554" s="623"/>
      <c r="Q554" s="623"/>
      <c r="R554" s="623"/>
      <c r="S554" s="623"/>
      <c r="T554" s="623"/>
      <c r="U554" s="623"/>
      <c r="V554" s="623"/>
      <c r="W554" s="623"/>
      <c r="X554" s="623"/>
      <c r="Y554" s="623"/>
      <c r="Z554" s="623"/>
      <c r="AA554" s="623"/>
      <c r="AB554" s="623"/>
    </row>
    <row r="555">
      <c r="A555" s="623"/>
      <c r="B555" s="623"/>
      <c r="C555" s="623"/>
      <c r="D555" s="623"/>
      <c r="E555" s="623"/>
      <c r="F555" s="623"/>
      <c r="G555" s="623"/>
      <c r="H555" s="623"/>
      <c r="I555" s="623"/>
      <c r="J555" s="623"/>
      <c r="K555" s="623"/>
      <c r="L555" s="623"/>
      <c r="M555" s="623"/>
      <c r="N555" s="623"/>
      <c r="O555" s="623"/>
      <c r="P555" s="623"/>
      <c r="Q555" s="623"/>
      <c r="R555" s="623"/>
      <c r="S555" s="623"/>
      <c r="T555" s="623"/>
      <c r="U555" s="623"/>
      <c r="V555" s="623"/>
      <c r="W555" s="623"/>
      <c r="X555" s="623"/>
      <c r="Y555" s="623"/>
      <c r="Z555" s="623"/>
      <c r="AA555" s="623"/>
      <c r="AB555" s="623"/>
    </row>
    <row r="556">
      <c r="A556" s="623"/>
      <c r="B556" s="623"/>
      <c r="C556" s="623"/>
      <c r="D556" s="623"/>
      <c r="E556" s="623"/>
      <c r="F556" s="623"/>
      <c r="G556" s="623"/>
      <c r="H556" s="623"/>
      <c r="I556" s="623"/>
      <c r="J556" s="623"/>
      <c r="K556" s="623"/>
      <c r="L556" s="623"/>
      <c r="M556" s="623"/>
      <c r="N556" s="623"/>
      <c r="O556" s="623"/>
      <c r="P556" s="623"/>
      <c r="Q556" s="623"/>
      <c r="R556" s="623"/>
      <c r="S556" s="623"/>
      <c r="T556" s="623"/>
      <c r="U556" s="623"/>
      <c r="V556" s="623"/>
      <c r="W556" s="623"/>
      <c r="X556" s="623"/>
      <c r="Y556" s="623"/>
      <c r="Z556" s="623"/>
      <c r="AA556" s="623"/>
      <c r="AB556" s="623"/>
    </row>
    <row r="557">
      <c r="A557" s="623"/>
      <c r="B557" s="623"/>
      <c r="C557" s="623"/>
      <c r="D557" s="623"/>
      <c r="E557" s="623"/>
      <c r="F557" s="623"/>
      <c r="G557" s="623"/>
      <c r="H557" s="623"/>
      <c r="I557" s="623"/>
      <c r="J557" s="623"/>
      <c r="K557" s="623"/>
      <c r="L557" s="623"/>
      <c r="M557" s="623"/>
      <c r="N557" s="623"/>
      <c r="O557" s="623"/>
      <c r="P557" s="623"/>
      <c r="Q557" s="623"/>
      <c r="R557" s="623"/>
      <c r="S557" s="623"/>
      <c r="T557" s="623"/>
      <c r="U557" s="623"/>
      <c r="V557" s="623"/>
      <c r="W557" s="623"/>
      <c r="X557" s="623"/>
      <c r="Y557" s="623"/>
      <c r="Z557" s="623"/>
      <c r="AA557" s="623"/>
      <c r="AB557" s="623"/>
    </row>
    <row r="558">
      <c r="A558" s="623"/>
      <c r="B558" s="623"/>
      <c r="C558" s="623"/>
      <c r="D558" s="623"/>
      <c r="E558" s="623"/>
      <c r="F558" s="623"/>
      <c r="G558" s="623"/>
      <c r="H558" s="623"/>
      <c r="I558" s="623"/>
      <c r="J558" s="623"/>
      <c r="K558" s="623"/>
      <c r="L558" s="623"/>
      <c r="M558" s="623"/>
      <c r="N558" s="623"/>
      <c r="O558" s="623"/>
      <c r="P558" s="623"/>
      <c r="Q558" s="623"/>
      <c r="R558" s="623"/>
      <c r="S558" s="623"/>
      <c r="T558" s="623"/>
      <c r="U558" s="623"/>
      <c r="V558" s="623"/>
      <c r="W558" s="623"/>
      <c r="X558" s="623"/>
      <c r="Y558" s="623"/>
      <c r="Z558" s="623"/>
      <c r="AA558" s="623"/>
      <c r="AB558" s="623"/>
    </row>
    <row r="559">
      <c r="A559" s="623"/>
      <c r="B559" s="623"/>
      <c r="C559" s="623"/>
      <c r="D559" s="623"/>
      <c r="E559" s="623"/>
      <c r="F559" s="623"/>
      <c r="G559" s="623"/>
      <c r="H559" s="623"/>
      <c r="I559" s="623"/>
      <c r="J559" s="623"/>
      <c r="K559" s="623"/>
      <c r="L559" s="623"/>
      <c r="M559" s="623"/>
      <c r="N559" s="623"/>
      <c r="O559" s="623"/>
      <c r="P559" s="623"/>
      <c r="Q559" s="623"/>
      <c r="R559" s="623"/>
      <c r="S559" s="623"/>
      <c r="T559" s="623"/>
      <c r="U559" s="623"/>
      <c r="V559" s="623"/>
      <c r="W559" s="623"/>
      <c r="X559" s="623"/>
      <c r="Y559" s="623"/>
      <c r="Z559" s="623"/>
      <c r="AA559" s="623"/>
      <c r="AB559" s="623"/>
    </row>
    <row r="560">
      <c r="A560" s="623"/>
      <c r="B560" s="623"/>
      <c r="C560" s="623"/>
      <c r="D560" s="623"/>
      <c r="E560" s="623"/>
      <c r="F560" s="623"/>
      <c r="G560" s="623"/>
      <c r="H560" s="623"/>
      <c r="I560" s="623"/>
      <c r="J560" s="623"/>
      <c r="K560" s="623"/>
      <c r="L560" s="623"/>
      <c r="M560" s="623"/>
      <c r="N560" s="623"/>
      <c r="O560" s="623"/>
      <c r="P560" s="623"/>
      <c r="Q560" s="623"/>
      <c r="R560" s="623"/>
      <c r="S560" s="623"/>
      <c r="T560" s="623"/>
      <c r="U560" s="623"/>
      <c r="V560" s="623"/>
      <c r="W560" s="623"/>
      <c r="X560" s="623"/>
      <c r="Y560" s="623"/>
      <c r="Z560" s="623"/>
      <c r="AA560" s="623"/>
      <c r="AB560" s="623"/>
    </row>
    <row r="561">
      <c r="A561" s="623"/>
      <c r="B561" s="623"/>
      <c r="C561" s="623"/>
      <c r="D561" s="623"/>
      <c r="E561" s="623"/>
      <c r="F561" s="623"/>
      <c r="G561" s="623"/>
      <c r="H561" s="623"/>
      <c r="I561" s="623"/>
      <c r="J561" s="623"/>
      <c r="K561" s="623"/>
      <c r="L561" s="623"/>
      <c r="M561" s="623"/>
      <c r="N561" s="623"/>
      <c r="O561" s="623"/>
      <c r="P561" s="623"/>
      <c r="Q561" s="623"/>
      <c r="R561" s="623"/>
      <c r="S561" s="623"/>
      <c r="T561" s="623"/>
      <c r="U561" s="623"/>
      <c r="V561" s="623"/>
      <c r="W561" s="623"/>
      <c r="X561" s="623"/>
      <c r="Y561" s="623"/>
      <c r="Z561" s="623"/>
      <c r="AA561" s="623"/>
      <c r="AB561" s="623"/>
    </row>
    <row r="562">
      <c r="A562" s="623"/>
      <c r="B562" s="623"/>
      <c r="C562" s="623"/>
      <c r="D562" s="623"/>
      <c r="E562" s="623"/>
      <c r="F562" s="623"/>
      <c r="G562" s="623"/>
      <c r="H562" s="623"/>
      <c r="I562" s="623"/>
      <c r="J562" s="623"/>
      <c r="K562" s="623"/>
      <c r="L562" s="623"/>
      <c r="M562" s="623"/>
      <c r="N562" s="623"/>
      <c r="O562" s="623"/>
      <c r="P562" s="623"/>
      <c r="Q562" s="623"/>
      <c r="R562" s="623"/>
      <c r="S562" s="623"/>
      <c r="T562" s="623"/>
      <c r="U562" s="623"/>
      <c r="V562" s="623"/>
      <c r="W562" s="623"/>
      <c r="X562" s="623"/>
      <c r="Y562" s="623"/>
      <c r="Z562" s="623"/>
      <c r="AA562" s="623"/>
      <c r="AB562" s="623"/>
    </row>
    <row r="563">
      <c r="A563" s="623"/>
      <c r="B563" s="623"/>
      <c r="C563" s="623"/>
      <c r="D563" s="623"/>
      <c r="E563" s="623"/>
      <c r="F563" s="623"/>
      <c r="G563" s="623"/>
      <c r="H563" s="623"/>
      <c r="I563" s="623"/>
      <c r="J563" s="623"/>
      <c r="K563" s="623"/>
      <c r="L563" s="623"/>
      <c r="M563" s="623"/>
      <c r="N563" s="623"/>
      <c r="O563" s="623"/>
      <c r="P563" s="623"/>
      <c r="Q563" s="623"/>
      <c r="R563" s="623"/>
      <c r="S563" s="623"/>
      <c r="T563" s="623"/>
      <c r="U563" s="623"/>
      <c r="V563" s="623"/>
      <c r="W563" s="623"/>
      <c r="X563" s="623"/>
      <c r="Y563" s="623"/>
      <c r="Z563" s="623"/>
      <c r="AA563" s="623"/>
      <c r="AB563" s="623"/>
    </row>
    <row r="564">
      <c r="A564" s="623"/>
      <c r="B564" s="623"/>
      <c r="C564" s="623"/>
      <c r="D564" s="623"/>
      <c r="E564" s="623"/>
      <c r="F564" s="623"/>
      <c r="G564" s="623"/>
      <c r="H564" s="623"/>
      <c r="I564" s="623"/>
      <c r="J564" s="623"/>
      <c r="K564" s="623"/>
      <c r="L564" s="623"/>
      <c r="M564" s="623"/>
      <c r="N564" s="623"/>
      <c r="O564" s="623"/>
      <c r="P564" s="623"/>
      <c r="Q564" s="623"/>
      <c r="R564" s="623"/>
      <c r="S564" s="623"/>
      <c r="T564" s="623"/>
      <c r="U564" s="623"/>
      <c r="V564" s="623"/>
      <c r="W564" s="623"/>
      <c r="X564" s="623"/>
      <c r="Y564" s="623"/>
      <c r="Z564" s="623"/>
      <c r="AA564" s="623"/>
      <c r="AB564" s="623"/>
    </row>
    <row r="565">
      <c r="A565" s="623"/>
      <c r="B565" s="623"/>
      <c r="C565" s="623"/>
      <c r="D565" s="623"/>
      <c r="E565" s="623"/>
      <c r="F565" s="623"/>
      <c r="G565" s="623"/>
      <c r="H565" s="623"/>
      <c r="I565" s="623"/>
      <c r="J565" s="623"/>
      <c r="K565" s="623"/>
      <c r="L565" s="623"/>
      <c r="M565" s="623"/>
      <c r="N565" s="623"/>
      <c r="O565" s="623"/>
      <c r="P565" s="623"/>
      <c r="Q565" s="623"/>
      <c r="R565" s="623"/>
      <c r="S565" s="623"/>
      <c r="T565" s="623"/>
      <c r="U565" s="623"/>
      <c r="V565" s="623"/>
      <c r="W565" s="623"/>
      <c r="X565" s="623"/>
      <c r="Y565" s="623"/>
      <c r="Z565" s="623"/>
      <c r="AA565" s="623"/>
      <c r="AB565" s="623"/>
    </row>
    <row r="566">
      <c r="A566" s="623"/>
      <c r="B566" s="623"/>
      <c r="C566" s="623"/>
      <c r="D566" s="623"/>
      <c r="E566" s="623"/>
      <c r="F566" s="623"/>
      <c r="G566" s="623"/>
      <c r="H566" s="623"/>
      <c r="I566" s="623"/>
      <c r="J566" s="623"/>
      <c r="K566" s="623"/>
      <c r="L566" s="623"/>
      <c r="M566" s="623"/>
      <c r="N566" s="623"/>
      <c r="O566" s="623"/>
      <c r="P566" s="623"/>
      <c r="Q566" s="623"/>
      <c r="R566" s="623"/>
      <c r="S566" s="623"/>
      <c r="T566" s="623"/>
      <c r="U566" s="623"/>
      <c r="V566" s="623"/>
      <c r="W566" s="623"/>
      <c r="X566" s="623"/>
      <c r="Y566" s="623"/>
      <c r="Z566" s="623"/>
      <c r="AA566" s="623"/>
      <c r="AB566" s="623"/>
    </row>
    <row r="567">
      <c r="A567" s="623"/>
      <c r="B567" s="623"/>
      <c r="C567" s="623"/>
      <c r="D567" s="623"/>
      <c r="E567" s="623"/>
      <c r="F567" s="623"/>
      <c r="G567" s="623"/>
      <c r="H567" s="623"/>
      <c r="I567" s="623"/>
      <c r="J567" s="623"/>
      <c r="K567" s="623"/>
      <c r="L567" s="623"/>
      <c r="M567" s="623"/>
      <c r="N567" s="623"/>
      <c r="O567" s="623"/>
      <c r="P567" s="623"/>
      <c r="Q567" s="623"/>
      <c r="R567" s="623"/>
      <c r="S567" s="623"/>
      <c r="T567" s="623"/>
      <c r="U567" s="623"/>
      <c r="V567" s="623"/>
      <c r="W567" s="623"/>
      <c r="X567" s="623"/>
      <c r="Y567" s="623"/>
      <c r="Z567" s="623"/>
      <c r="AA567" s="623"/>
      <c r="AB567" s="623"/>
    </row>
    <row r="568">
      <c r="A568" s="623"/>
      <c r="B568" s="623"/>
      <c r="C568" s="623"/>
      <c r="D568" s="623"/>
      <c r="E568" s="623"/>
      <c r="F568" s="623"/>
      <c r="G568" s="623"/>
      <c r="H568" s="623"/>
      <c r="I568" s="623"/>
      <c r="J568" s="623"/>
      <c r="K568" s="623"/>
      <c r="L568" s="623"/>
      <c r="M568" s="623"/>
      <c r="N568" s="623"/>
      <c r="O568" s="623"/>
      <c r="P568" s="623"/>
      <c r="Q568" s="623"/>
      <c r="R568" s="623"/>
      <c r="S568" s="623"/>
      <c r="T568" s="623"/>
      <c r="U568" s="623"/>
      <c r="V568" s="623"/>
      <c r="W568" s="623"/>
      <c r="X568" s="623"/>
      <c r="Y568" s="623"/>
      <c r="Z568" s="623"/>
      <c r="AA568" s="623"/>
      <c r="AB568" s="623"/>
    </row>
    <row r="569">
      <c r="A569" s="623"/>
      <c r="B569" s="623"/>
      <c r="C569" s="623"/>
      <c r="D569" s="623"/>
      <c r="E569" s="623"/>
      <c r="F569" s="623"/>
      <c r="G569" s="623"/>
      <c r="H569" s="623"/>
      <c r="I569" s="623"/>
      <c r="J569" s="623"/>
      <c r="K569" s="623"/>
      <c r="L569" s="623"/>
      <c r="M569" s="623"/>
      <c r="N569" s="623"/>
      <c r="O569" s="623"/>
      <c r="P569" s="623"/>
      <c r="Q569" s="623"/>
      <c r="R569" s="623"/>
      <c r="S569" s="623"/>
      <c r="T569" s="623"/>
      <c r="U569" s="623"/>
      <c r="V569" s="623"/>
      <c r="W569" s="623"/>
      <c r="X569" s="623"/>
      <c r="Y569" s="623"/>
      <c r="Z569" s="623"/>
      <c r="AA569" s="623"/>
      <c r="AB569" s="623"/>
    </row>
    <row r="570">
      <c r="A570" s="623"/>
      <c r="B570" s="623"/>
      <c r="C570" s="623"/>
      <c r="D570" s="623"/>
      <c r="E570" s="623"/>
      <c r="F570" s="623"/>
      <c r="G570" s="623"/>
      <c r="H570" s="623"/>
      <c r="I570" s="623"/>
      <c r="J570" s="623"/>
      <c r="K570" s="623"/>
      <c r="L570" s="623"/>
      <c r="M570" s="623"/>
      <c r="N570" s="623"/>
      <c r="O570" s="623"/>
      <c r="P570" s="623"/>
      <c r="Q570" s="623"/>
      <c r="R570" s="623"/>
      <c r="S570" s="623"/>
      <c r="T570" s="623"/>
      <c r="U570" s="623"/>
      <c r="V570" s="623"/>
      <c r="W570" s="623"/>
      <c r="X570" s="623"/>
      <c r="Y570" s="623"/>
      <c r="Z570" s="623"/>
      <c r="AA570" s="623"/>
      <c r="AB570" s="623"/>
    </row>
    <row r="571">
      <c r="A571" s="623"/>
      <c r="B571" s="623"/>
      <c r="C571" s="623"/>
      <c r="D571" s="623"/>
      <c r="E571" s="623"/>
      <c r="F571" s="623"/>
      <c r="G571" s="623"/>
      <c r="H571" s="623"/>
      <c r="I571" s="623"/>
      <c r="J571" s="623"/>
      <c r="K571" s="623"/>
      <c r="L571" s="623"/>
      <c r="M571" s="623"/>
      <c r="N571" s="623"/>
      <c r="O571" s="623"/>
      <c r="P571" s="623"/>
      <c r="Q571" s="623"/>
      <c r="R571" s="623"/>
      <c r="S571" s="623"/>
      <c r="T571" s="623"/>
      <c r="U571" s="623"/>
      <c r="V571" s="623"/>
      <c r="W571" s="623"/>
      <c r="X571" s="623"/>
      <c r="Y571" s="623"/>
      <c r="Z571" s="623"/>
      <c r="AA571" s="623"/>
      <c r="AB571" s="623"/>
    </row>
    <row r="572">
      <c r="A572" s="623"/>
      <c r="B572" s="623"/>
      <c r="C572" s="623"/>
      <c r="D572" s="623"/>
      <c r="E572" s="623"/>
      <c r="F572" s="623"/>
      <c r="G572" s="623"/>
      <c r="H572" s="623"/>
      <c r="I572" s="623"/>
      <c r="J572" s="623"/>
      <c r="K572" s="623"/>
      <c r="L572" s="623"/>
      <c r="M572" s="623"/>
      <c r="N572" s="623"/>
      <c r="O572" s="623"/>
      <c r="P572" s="623"/>
      <c r="Q572" s="623"/>
      <c r="R572" s="623"/>
      <c r="S572" s="623"/>
      <c r="T572" s="623"/>
      <c r="U572" s="623"/>
      <c r="V572" s="623"/>
      <c r="W572" s="623"/>
      <c r="X572" s="623"/>
      <c r="Y572" s="623"/>
      <c r="Z572" s="623"/>
      <c r="AA572" s="623"/>
      <c r="AB572" s="623"/>
    </row>
    <row r="573">
      <c r="A573" s="623"/>
      <c r="B573" s="623"/>
      <c r="C573" s="623"/>
      <c r="D573" s="623"/>
      <c r="E573" s="623"/>
      <c r="F573" s="623"/>
      <c r="G573" s="623"/>
      <c r="H573" s="623"/>
      <c r="I573" s="623"/>
      <c r="J573" s="623"/>
      <c r="K573" s="623"/>
      <c r="L573" s="623"/>
      <c r="M573" s="623"/>
      <c r="N573" s="623"/>
      <c r="O573" s="623"/>
      <c r="P573" s="623"/>
      <c r="Q573" s="623"/>
      <c r="R573" s="623"/>
      <c r="S573" s="623"/>
      <c r="T573" s="623"/>
      <c r="U573" s="623"/>
      <c r="V573" s="623"/>
      <c r="W573" s="623"/>
      <c r="X573" s="623"/>
      <c r="Y573" s="623"/>
      <c r="Z573" s="623"/>
      <c r="AA573" s="623"/>
      <c r="AB573" s="623"/>
    </row>
    <row r="574">
      <c r="A574" s="623"/>
      <c r="B574" s="623"/>
      <c r="C574" s="623"/>
      <c r="D574" s="623"/>
      <c r="E574" s="623"/>
      <c r="F574" s="623"/>
      <c r="G574" s="623"/>
      <c r="H574" s="623"/>
      <c r="I574" s="623"/>
      <c r="J574" s="623"/>
      <c r="K574" s="623"/>
      <c r="L574" s="623"/>
      <c r="M574" s="623"/>
      <c r="N574" s="623"/>
      <c r="O574" s="623"/>
      <c r="P574" s="623"/>
      <c r="Q574" s="623"/>
      <c r="R574" s="623"/>
      <c r="S574" s="623"/>
      <c r="T574" s="623"/>
      <c r="U574" s="623"/>
      <c r="V574" s="623"/>
      <c r="W574" s="623"/>
      <c r="X574" s="623"/>
      <c r="Y574" s="623"/>
      <c r="Z574" s="623"/>
      <c r="AA574" s="623"/>
      <c r="AB574" s="623"/>
    </row>
    <row r="575">
      <c r="A575" s="623"/>
      <c r="B575" s="623"/>
      <c r="C575" s="623"/>
      <c r="D575" s="623"/>
      <c r="E575" s="623"/>
      <c r="F575" s="623"/>
      <c r="G575" s="623"/>
      <c r="H575" s="623"/>
      <c r="I575" s="623"/>
      <c r="J575" s="623"/>
      <c r="K575" s="623"/>
      <c r="L575" s="623"/>
      <c r="M575" s="623"/>
      <c r="N575" s="623"/>
      <c r="O575" s="623"/>
      <c r="P575" s="623"/>
      <c r="Q575" s="623"/>
      <c r="R575" s="623"/>
      <c r="S575" s="623"/>
      <c r="T575" s="623"/>
      <c r="U575" s="623"/>
      <c r="V575" s="623"/>
      <c r="W575" s="623"/>
      <c r="X575" s="623"/>
      <c r="Y575" s="623"/>
      <c r="Z575" s="623"/>
      <c r="AA575" s="623"/>
      <c r="AB575" s="623"/>
    </row>
    <row r="576">
      <c r="A576" s="623"/>
      <c r="B576" s="623"/>
      <c r="C576" s="623"/>
      <c r="D576" s="623"/>
      <c r="E576" s="623"/>
      <c r="F576" s="623"/>
      <c r="G576" s="623"/>
      <c r="H576" s="623"/>
      <c r="I576" s="623"/>
      <c r="J576" s="623"/>
      <c r="K576" s="623"/>
      <c r="L576" s="623"/>
      <c r="M576" s="623"/>
      <c r="N576" s="623"/>
      <c r="O576" s="623"/>
      <c r="P576" s="623"/>
      <c r="Q576" s="623"/>
      <c r="R576" s="623"/>
      <c r="S576" s="623"/>
      <c r="T576" s="623"/>
      <c r="U576" s="623"/>
      <c r="V576" s="623"/>
      <c r="W576" s="623"/>
      <c r="X576" s="623"/>
      <c r="Y576" s="623"/>
      <c r="Z576" s="623"/>
      <c r="AA576" s="623"/>
      <c r="AB576" s="623"/>
    </row>
    <row r="577">
      <c r="A577" s="623"/>
      <c r="B577" s="623"/>
      <c r="C577" s="623"/>
      <c r="D577" s="623"/>
      <c r="E577" s="623"/>
      <c r="F577" s="623"/>
      <c r="G577" s="623"/>
      <c r="H577" s="623"/>
      <c r="I577" s="623"/>
      <c r="J577" s="623"/>
      <c r="K577" s="623"/>
      <c r="L577" s="623"/>
      <c r="M577" s="623"/>
      <c r="N577" s="623"/>
      <c r="O577" s="623"/>
      <c r="P577" s="623"/>
      <c r="Q577" s="623"/>
      <c r="R577" s="623"/>
      <c r="S577" s="623"/>
      <c r="T577" s="623"/>
      <c r="U577" s="623"/>
      <c r="V577" s="623"/>
      <c r="W577" s="623"/>
      <c r="X577" s="623"/>
      <c r="Y577" s="623"/>
      <c r="Z577" s="623"/>
      <c r="AA577" s="623"/>
      <c r="AB577" s="623"/>
    </row>
    <row r="578">
      <c r="A578" s="623"/>
      <c r="B578" s="623"/>
      <c r="C578" s="623"/>
      <c r="D578" s="623"/>
      <c r="E578" s="623"/>
      <c r="F578" s="623"/>
      <c r="G578" s="623"/>
      <c r="H578" s="623"/>
      <c r="I578" s="623"/>
      <c r="J578" s="623"/>
      <c r="K578" s="623"/>
      <c r="L578" s="623"/>
      <c r="M578" s="623"/>
      <c r="N578" s="623"/>
      <c r="O578" s="623"/>
      <c r="P578" s="623"/>
      <c r="Q578" s="623"/>
      <c r="R578" s="623"/>
      <c r="S578" s="623"/>
      <c r="T578" s="623"/>
      <c r="U578" s="623"/>
      <c r="V578" s="623"/>
      <c r="W578" s="623"/>
      <c r="X578" s="623"/>
      <c r="Y578" s="623"/>
      <c r="Z578" s="623"/>
      <c r="AA578" s="623"/>
      <c r="AB578" s="623"/>
    </row>
    <row r="579">
      <c r="A579" s="623"/>
      <c r="B579" s="623"/>
      <c r="C579" s="623"/>
      <c r="D579" s="623"/>
      <c r="E579" s="623"/>
      <c r="F579" s="623"/>
      <c r="G579" s="623"/>
      <c r="H579" s="623"/>
      <c r="I579" s="623"/>
      <c r="J579" s="623"/>
      <c r="K579" s="623"/>
      <c r="L579" s="623"/>
      <c r="M579" s="623"/>
      <c r="N579" s="623"/>
      <c r="O579" s="623"/>
      <c r="P579" s="623"/>
      <c r="Q579" s="623"/>
      <c r="R579" s="623"/>
      <c r="S579" s="623"/>
      <c r="T579" s="623"/>
      <c r="U579" s="623"/>
      <c r="V579" s="623"/>
      <c r="W579" s="623"/>
      <c r="X579" s="623"/>
      <c r="Y579" s="623"/>
      <c r="Z579" s="623"/>
      <c r="AA579" s="623"/>
      <c r="AB579" s="623"/>
    </row>
    <row r="580">
      <c r="A580" s="623"/>
      <c r="B580" s="623"/>
      <c r="C580" s="623"/>
      <c r="D580" s="623"/>
      <c r="E580" s="623"/>
      <c r="F580" s="623"/>
      <c r="G580" s="623"/>
      <c r="H580" s="623"/>
      <c r="I580" s="623"/>
      <c r="J580" s="623"/>
      <c r="K580" s="623"/>
      <c r="L580" s="623"/>
      <c r="M580" s="623"/>
      <c r="N580" s="623"/>
      <c r="O580" s="623"/>
      <c r="P580" s="623"/>
      <c r="Q580" s="623"/>
      <c r="R580" s="623"/>
      <c r="S580" s="623"/>
      <c r="T580" s="623"/>
      <c r="U580" s="623"/>
      <c r="V580" s="623"/>
      <c r="W580" s="623"/>
      <c r="X580" s="623"/>
      <c r="Y580" s="623"/>
      <c r="Z580" s="623"/>
      <c r="AA580" s="623"/>
      <c r="AB580" s="623"/>
    </row>
    <row r="581">
      <c r="A581" s="623"/>
      <c r="B581" s="623"/>
      <c r="C581" s="623"/>
      <c r="D581" s="623"/>
      <c r="E581" s="623"/>
      <c r="F581" s="623"/>
      <c r="G581" s="623"/>
      <c r="H581" s="623"/>
      <c r="I581" s="623"/>
      <c r="J581" s="623"/>
      <c r="K581" s="623"/>
      <c r="L581" s="623"/>
      <c r="M581" s="623"/>
      <c r="N581" s="623"/>
      <c r="O581" s="623"/>
      <c r="P581" s="623"/>
      <c r="Q581" s="623"/>
      <c r="R581" s="623"/>
      <c r="S581" s="623"/>
      <c r="T581" s="623"/>
      <c r="U581" s="623"/>
      <c r="V581" s="623"/>
      <c r="W581" s="623"/>
      <c r="X581" s="623"/>
      <c r="Y581" s="623"/>
      <c r="Z581" s="623"/>
      <c r="AA581" s="623"/>
      <c r="AB581" s="623"/>
    </row>
    <row r="582">
      <c r="A582" s="623"/>
      <c r="B582" s="623"/>
      <c r="C582" s="623"/>
      <c r="D582" s="623"/>
      <c r="E582" s="623"/>
      <c r="F582" s="623"/>
      <c r="G582" s="623"/>
      <c r="H582" s="623"/>
      <c r="I582" s="623"/>
      <c r="J582" s="623"/>
      <c r="K582" s="623"/>
      <c r="L582" s="623"/>
      <c r="M582" s="623"/>
      <c r="N582" s="623"/>
      <c r="O582" s="623"/>
      <c r="P582" s="623"/>
      <c r="Q582" s="623"/>
      <c r="R582" s="623"/>
      <c r="S582" s="623"/>
      <c r="T582" s="623"/>
      <c r="U582" s="623"/>
      <c r="V582" s="623"/>
      <c r="W582" s="623"/>
      <c r="X582" s="623"/>
      <c r="Y582" s="623"/>
      <c r="Z582" s="623"/>
      <c r="AA582" s="623"/>
      <c r="AB582" s="623"/>
    </row>
    <row r="583">
      <c r="A583" s="623"/>
      <c r="B583" s="623"/>
      <c r="C583" s="623"/>
      <c r="D583" s="623"/>
      <c r="E583" s="623"/>
      <c r="F583" s="623"/>
      <c r="G583" s="623"/>
      <c r="H583" s="623"/>
      <c r="I583" s="623"/>
      <c r="J583" s="623"/>
      <c r="K583" s="623"/>
      <c r="L583" s="623"/>
      <c r="M583" s="623"/>
      <c r="N583" s="623"/>
      <c r="O583" s="623"/>
      <c r="P583" s="623"/>
      <c r="Q583" s="623"/>
      <c r="R583" s="623"/>
      <c r="S583" s="623"/>
      <c r="T583" s="623"/>
      <c r="U583" s="623"/>
      <c r="V583" s="623"/>
      <c r="W583" s="623"/>
      <c r="X583" s="623"/>
      <c r="Y583" s="623"/>
      <c r="Z583" s="623"/>
      <c r="AA583" s="623"/>
      <c r="AB583" s="623"/>
    </row>
    <row r="584">
      <c r="A584" s="623"/>
      <c r="B584" s="623"/>
      <c r="C584" s="623"/>
      <c r="D584" s="623"/>
      <c r="E584" s="623"/>
      <c r="F584" s="623"/>
      <c r="G584" s="623"/>
      <c r="H584" s="623"/>
      <c r="I584" s="623"/>
      <c r="J584" s="623"/>
      <c r="K584" s="623"/>
      <c r="L584" s="623"/>
      <c r="M584" s="623"/>
      <c r="N584" s="623"/>
      <c r="O584" s="623"/>
      <c r="P584" s="623"/>
      <c r="Q584" s="623"/>
      <c r="R584" s="623"/>
      <c r="S584" s="623"/>
      <c r="T584" s="623"/>
      <c r="U584" s="623"/>
      <c r="V584" s="623"/>
      <c r="W584" s="623"/>
      <c r="X584" s="623"/>
      <c r="Y584" s="623"/>
      <c r="Z584" s="623"/>
      <c r="AA584" s="623"/>
      <c r="AB584" s="623"/>
    </row>
    <row r="585">
      <c r="A585" s="623"/>
      <c r="B585" s="623"/>
      <c r="C585" s="623"/>
      <c r="D585" s="623"/>
      <c r="E585" s="623"/>
      <c r="F585" s="623"/>
      <c r="G585" s="623"/>
      <c r="H585" s="623"/>
      <c r="I585" s="623"/>
      <c r="J585" s="623"/>
      <c r="K585" s="623"/>
      <c r="L585" s="623"/>
      <c r="M585" s="623"/>
      <c r="N585" s="623"/>
      <c r="O585" s="623"/>
      <c r="P585" s="623"/>
      <c r="Q585" s="623"/>
      <c r="R585" s="623"/>
      <c r="S585" s="623"/>
      <c r="T585" s="623"/>
      <c r="U585" s="623"/>
      <c r="V585" s="623"/>
      <c r="W585" s="623"/>
      <c r="X585" s="623"/>
      <c r="Y585" s="623"/>
      <c r="Z585" s="623"/>
      <c r="AA585" s="623"/>
      <c r="AB585" s="623"/>
    </row>
    <row r="586">
      <c r="A586" s="623"/>
      <c r="B586" s="623"/>
      <c r="C586" s="623"/>
      <c r="D586" s="623"/>
      <c r="E586" s="623"/>
      <c r="F586" s="623"/>
      <c r="G586" s="623"/>
      <c r="H586" s="623"/>
      <c r="I586" s="623"/>
      <c r="J586" s="623"/>
      <c r="K586" s="623"/>
      <c r="L586" s="623"/>
      <c r="M586" s="623"/>
      <c r="N586" s="623"/>
      <c r="O586" s="623"/>
      <c r="P586" s="623"/>
      <c r="Q586" s="623"/>
      <c r="R586" s="623"/>
      <c r="S586" s="623"/>
      <c r="T586" s="623"/>
      <c r="U586" s="623"/>
      <c r="V586" s="623"/>
      <c r="W586" s="623"/>
      <c r="X586" s="623"/>
      <c r="Y586" s="623"/>
      <c r="Z586" s="623"/>
      <c r="AA586" s="623"/>
      <c r="AB586" s="623"/>
    </row>
    <row r="587">
      <c r="A587" s="623"/>
      <c r="B587" s="623"/>
      <c r="C587" s="623"/>
      <c r="D587" s="623"/>
      <c r="E587" s="623"/>
      <c r="F587" s="623"/>
      <c r="G587" s="623"/>
      <c r="H587" s="623"/>
      <c r="I587" s="623"/>
      <c r="J587" s="623"/>
      <c r="K587" s="623"/>
      <c r="L587" s="623"/>
      <c r="M587" s="623"/>
      <c r="N587" s="623"/>
      <c r="O587" s="623"/>
      <c r="P587" s="623"/>
      <c r="Q587" s="623"/>
      <c r="R587" s="623"/>
      <c r="S587" s="623"/>
      <c r="T587" s="623"/>
      <c r="U587" s="623"/>
      <c r="V587" s="623"/>
      <c r="W587" s="623"/>
      <c r="X587" s="623"/>
      <c r="Y587" s="623"/>
      <c r="Z587" s="623"/>
      <c r="AA587" s="623"/>
      <c r="AB587" s="623"/>
    </row>
    <row r="588">
      <c r="A588" s="623"/>
      <c r="B588" s="623"/>
      <c r="C588" s="623"/>
      <c r="D588" s="623"/>
      <c r="E588" s="623"/>
      <c r="F588" s="623"/>
      <c r="G588" s="623"/>
      <c r="H588" s="623"/>
      <c r="I588" s="623"/>
      <c r="J588" s="623"/>
      <c r="K588" s="623"/>
      <c r="L588" s="623"/>
      <c r="M588" s="623"/>
      <c r="N588" s="623"/>
      <c r="O588" s="623"/>
      <c r="P588" s="623"/>
      <c r="Q588" s="623"/>
      <c r="R588" s="623"/>
      <c r="S588" s="623"/>
      <c r="T588" s="623"/>
      <c r="U588" s="623"/>
      <c r="V588" s="623"/>
      <c r="W588" s="623"/>
      <c r="X588" s="623"/>
      <c r="Y588" s="623"/>
      <c r="Z588" s="623"/>
      <c r="AA588" s="623"/>
      <c r="AB588" s="623"/>
    </row>
    <row r="589">
      <c r="A589" s="623"/>
      <c r="B589" s="623"/>
      <c r="C589" s="623"/>
      <c r="D589" s="623"/>
      <c r="E589" s="623"/>
      <c r="F589" s="623"/>
      <c r="G589" s="623"/>
      <c r="H589" s="623"/>
      <c r="I589" s="623"/>
      <c r="J589" s="623"/>
      <c r="K589" s="623"/>
      <c r="L589" s="623"/>
      <c r="M589" s="623"/>
      <c r="N589" s="623"/>
      <c r="O589" s="623"/>
      <c r="P589" s="623"/>
      <c r="Q589" s="623"/>
      <c r="R589" s="623"/>
      <c r="S589" s="623"/>
      <c r="T589" s="623"/>
      <c r="U589" s="623"/>
      <c r="V589" s="623"/>
      <c r="W589" s="623"/>
      <c r="X589" s="623"/>
      <c r="Y589" s="623"/>
      <c r="Z589" s="623"/>
      <c r="AA589" s="623"/>
      <c r="AB589" s="623"/>
    </row>
    <row r="590">
      <c r="A590" s="623"/>
      <c r="B590" s="623"/>
      <c r="C590" s="623"/>
      <c r="D590" s="623"/>
      <c r="E590" s="623"/>
      <c r="F590" s="623"/>
      <c r="G590" s="623"/>
      <c r="H590" s="623"/>
      <c r="I590" s="623"/>
      <c r="J590" s="623"/>
      <c r="K590" s="623"/>
      <c r="L590" s="623"/>
      <c r="M590" s="623"/>
      <c r="N590" s="623"/>
      <c r="O590" s="623"/>
      <c r="P590" s="623"/>
      <c r="Q590" s="623"/>
      <c r="R590" s="623"/>
      <c r="S590" s="623"/>
      <c r="T590" s="623"/>
      <c r="U590" s="623"/>
      <c r="V590" s="623"/>
      <c r="W590" s="623"/>
      <c r="X590" s="623"/>
      <c r="Y590" s="623"/>
      <c r="Z590" s="623"/>
      <c r="AA590" s="623"/>
      <c r="AB590" s="623"/>
    </row>
    <row r="591">
      <c r="A591" s="623"/>
      <c r="B591" s="623"/>
      <c r="C591" s="623"/>
      <c r="D591" s="623"/>
      <c r="E591" s="623"/>
      <c r="F591" s="623"/>
      <c r="G591" s="623"/>
      <c r="H591" s="623"/>
      <c r="I591" s="623"/>
      <c r="J591" s="623"/>
      <c r="K591" s="623"/>
      <c r="L591" s="623"/>
      <c r="M591" s="623"/>
      <c r="N591" s="623"/>
      <c r="O591" s="623"/>
      <c r="P591" s="623"/>
      <c r="Q591" s="623"/>
      <c r="R591" s="623"/>
      <c r="S591" s="623"/>
      <c r="T591" s="623"/>
      <c r="U591" s="623"/>
      <c r="V591" s="623"/>
      <c r="W591" s="623"/>
      <c r="X591" s="623"/>
      <c r="Y591" s="623"/>
      <c r="Z591" s="623"/>
      <c r="AA591" s="623"/>
      <c r="AB591" s="623"/>
    </row>
    <row r="592">
      <c r="A592" s="623"/>
      <c r="B592" s="623"/>
      <c r="C592" s="623"/>
      <c r="D592" s="623"/>
      <c r="E592" s="623"/>
      <c r="F592" s="623"/>
      <c r="G592" s="623"/>
      <c r="H592" s="623"/>
      <c r="I592" s="623"/>
      <c r="J592" s="623"/>
      <c r="K592" s="623"/>
      <c r="L592" s="623"/>
      <c r="M592" s="623"/>
      <c r="N592" s="623"/>
      <c r="O592" s="623"/>
      <c r="P592" s="623"/>
      <c r="Q592" s="623"/>
      <c r="R592" s="623"/>
      <c r="S592" s="623"/>
      <c r="T592" s="623"/>
      <c r="U592" s="623"/>
      <c r="V592" s="623"/>
      <c r="W592" s="623"/>
      <c r="X592" s="623"/>
      <c r="Y592" s="623"/>
      <c r="Z592" s="623"/>
      <c r="AA592" s="623"/>
      <c r="AB592" s="623"/>
    </row>
    <row r="593">
      <c r="A593" s="623"/>
      <c r="B593" s="623"/>
      <c r="C593" s="623"/>
      <c r="D593" s="623"/>
      <c r="E593" s="623"/>
      <c r="F593" s="623"/>
      <c r="G593" s="623"/>
      <c r="H593" s="623"/>
      <c r="I593" s="623"/>
      <c r="J593" s="623"/>
      <c r="K593" s="623"/>
      <c r="L593" s="623"/>
      <c r="M593" s="623"/>
      <c r="N593" s="623"/>
      <c r="O593" s="623"/>
      <c r="P593" s="623"/>
      <c r="Q593" s="623"/>
      <c r="R593" s="623"/>
      <c r="S593" s="623"/>
      <c r="T593" s="623"/>
      <c r="U593" s="623"/>
      <c r="V593" s="623"/>
      <c r="W593" s="623"/>
      <c r="X593" s="623"/>
      <c r="Y593" s="623"/>
      <c r="Z593" s="623"/>
      <c r="AA593" s="623"/>
      <c r="AB593" s="623"/>
    </row>
    <row r="594">
      <c r="A594" s="623"/>
      <c r="B594" s="623"/>
      <c r="C594" s="623"/>
      <c r="D594" s="623"/>
      <c r="E594" s="623"/>
      <c r="F594" s="623"/>
      <c r="G594" s="623"/>
      <c r="H594" s="623"/>
      <c r="I594" s="623"/>
      <c r="J594" s="623"/>
      <c r="K594" s="623"/>
      <c r="L594" s="623"/>
      <c r="M594" s="623"/>
      <c r="N594" s="623"/>
      <c r="O594" s="623"/>
      <c r="P594" s="623"/>
      <c r="Q594" s="623"/>
      <c r="R594" s="623"/>
      <c r="S594" s="623"/>
      <c r="T594" s="623"/>
      <c r="U594" s="623"/>
      <c r="V594" s="623"/>
      <c r="W594" s="623"/>
      <c r="X594" s="623"/>
      <c r="Y594" s="623"/>
      <c r="Z594" s="623"/>
      <c r="AA594" s="623"/>
      <c r="AB594" s="623"/>
    </row>
    <row r="595">
      <c r="A595" s="623"/>
      <c r="B595" s="623"/>
      <c r="C595" s="623"/>
      <c r="D595" s="623"/>
      <c r="E595" s="623"/>
      <c r="F595" s="623"/>
      <c r="G595" s="623"/>
      <c r="H595" s="623"/>
      <c r="I595" s="623"/>
      <c r="J595" s="623"/>
      <c r="K595" s="623"/>
      <c r="L595" s="623"/>
      <c r="M595" s="623"/>
      <c r="N595" s="623"/>
      <c r="O595" s="623"/>
      <c r="P595" s="623"/>
      <c r="Q595" s="623"/>
      <c r="R595" s="623"/>
      <c r="S595" s="623"/>
      <c r="T595" s="623"/>
      <c r="U595" s="623"/>
      <c r="V595" s="623"/>
      <c r="W595" s="623"/>
      <c r="X595" s="623"/>
      <c r="Y595" s="623"/>
      <c r="Z595" s="623"/>
      <c r="AA595" s="623"/>
      <c r="AB595" s="623"/>
    </row>
    <row r="596">
      <c r="A596" s="623"/>
      <c r="B596" s="623"/>
      <c r="C596" s="623"/>
      <c r="D596" s="623"/>
      <c r="E596" s="623"/>
      <c r="F596" s="623"/>
      <c r="G596" s="623"/>
      <c r="H596" s="623"/>
      <c r="I596" s="623"/>
      <c r="J596" s="623"/>
      <c r="K596" s="623"/>
      <c r="L596" s="623"/>
      <c r="M596" s="623"/>
      <c r="N596" s="623"/>
      <c r="O596" s="623"/>
      <c r="P596" s="623"/>
      <c r="Q596" s="623"/>
      <c r="R596" s="623"/>
      <c r="S596" s="623"/>
      <c r="T596" s="623"/>
      <c r="U596" s="623"/>
      <c r="V596" s="623"/>
      <c r="W596" s="623"/>
      <c r="X596" s="623"/>
      <c r="Y596" s="623"/>
      <c r="Z596" s="623"/>
      <c r="AA596" s="623"/>
      <c r="AB596" s="623"/>
    </row>
    <row r="597">
      <c r="A597" s="623"/>
      <c r="B597" s="623"/>
      <c r="C597" s="623"/>
      <c r="D597" s="623"/>
      <c r="E597" s="623"/>
      <c r="F597" s="623"/>
      <c r="G597" s="623"/>
      <c r="H597" s="623"/>
      <c r="I597" s="623"/>
      <c r="J597" s="623"/>
      <c r="K597" s="623"/>
      <c r="L597" s="623"/>
      <c r="M597" s="623"/>
      <c r="N597" s="623"/>
      <c r="O597" s="623"/>
      <c r="P597" s="623"/>
      <c r="Q597" s="623"/>
      <c r="R597" s="623"/>
      <c r="S597" s="623"/>
      <c r="T597" s="623"/>
      <c r="U597" s="623"/>
      <c r="V597" s="623"/>
      <c r="W597" s="623"/>
      <c r="X597" s="623"/>
      <c r="Y597" s="623"/>
      <c r="Z597" s="623"/>
      <c r="AA597" s="623"/>
      <c r="AB597" s="623"/>
    </row>
    <row r="598">
      <c r="A598" s="623"/>
      <c r="B598" s="623"/>
      <c r="C598" s="623"/>
      <c r="D598" s="623"/>
      <c r="E598" s="623"/>
      <c r="F598" s="623"/>
      <c r="G598" s="623"/>
      <c r="H598" s="623"/>
      <c r="I598" s="623"/>
      <c r="J598" s="623"/>
      <c r="K598" s="623"/>
      <c r="L598" s="623"/>
      <c r="M598" s="623"/>
      <c r="N598" s="623"/>
      <c r="O598" s="623"/>
      <c r="P598" s="623"/>
      <c r="Q598" s="623"/>
      <c r="R598" s="623"/>
      <c r="S598" s="623"/>
      <c r="T598" s="623"/>
      <c r="U598" s="623"/>
      <c r="V598" s="623"/>
      <c r="W598" s="623"/>
      <c r="X598" s="623"/>
      <c r="Y598" s="623"/>
      <c r="Z598" s="623"/>
      <c r="AA598" s="623"/>
      <c r="AB598" s="623"/>
    </row>
    <row r="599">
      <c r="A599" s="623"/>
      <c r="B599" s="623"/>
      <c r="C599" s="623"/>
      <c r="D599" s="623"/>
      <c r="E599" s="623"/>
      <c r="F599" s="623"/>
      <c r="G599" s="623"/>
      <c r="H599" s="623"/>
      <c r="I599" s="623"/>
      <c r="J599" s="623"/>
      <c r="K599" s="623"/>
      <c r="L599" s="623"/>
      <c r="M599" s="623"/>
      <c r="N599" s="623"/>
      <c r="O599" s="623"/>
      <c r="P599" s="623"/>
      <c r="Q599" s="623"/>
      <c r="R599" s="623"/>
      <c r="S599" s="623"/>
      <c r="T599" s="623"/>
      <c r="U599" s="623"/>
      <c r="V599" s="623"/>
      <c r="W599" s="623"/>
      <c r="X599" s="623"/>
      <c r="Y599" s="623"/>
      <c r="Z599" s="623"/>
      <c r="AA599" s="623"/>
      <c r="AB599" s="623"/>
    </row>
    <row r="600">
      <c r="A600" s="623"/>
      <c r="B600" s="623"/>
      <c r="C600" s="623"/>
      <c r="D600" s="623"/>
      <c r="E600" s="623"/>
      <c r="F600" s="623"/>
      <c r="G600" s="623"/>
      <c r="H600" s="623"/>
      <c r="I600" s="623"/>
      <c r="J600" s="623"/>
      <c r="K600" s="623"/>
      <c r="L600" s="623"/>
      <c r="M600" s="623"/>
      <c r="N600" s="623"/>
      <c r="O600" s="623"/>
      <c r="P600" s="623"/>
      <c r="Q600" s="623"/>
      <c r="R600" s="623"/>
      <c r="S600" s="623"/>
      <c r="T600" s="623"/>
      <c r="U600" s="623"/>
      <c r="V600" s="623"/>
      <c r="W600" s="623"/>
      <c r="X600" s="623"/>
      <c r="Y600" s="623"/>
      <c r="Z600" s="623"/>
      <c r="AA600" s="623"/>
      <c r="AB600" s="623"/>
    </row>
    <row r="601">
      <c r="A601" s="623"/>
      <c r="B601" s="623"/>
      <c r="C601" s="623"/>
      <c r="D601" s="623"/>
      <c r="E601" s="623"/>
      <c r="F601" s="623"/>
      <c r="G601" s="623"/>
      <c r="H601" s="623"/>
      <c r="I601" s="623"/>
      <c r="J601" s="623"/>
      <c r="K601" s="623"/>
      <c r="L601" s="623"/>
      <c r="M601" s="623"/>
      <c r="N601" s="623"/>
      <c r="O601" s="623"/>
      <c r="P601" s="623"/>
      <c r="Q601" s="623"/>
      <c r="R601" s="623"/>
      <c r="S601" s="623"/>
      <c r="T601" s="623"/>
      <c r="U601" s="623"/>
      <c r="V601" s="623"/>
      <c r="W601" s="623"/>
      <c r="X601" s="623"/>
      <c r="Y601" s="623"/>
      <c r="Z601" s="623"/>
      <c r="AA601" s="623"/>
      <c r="AB601" s="623"/>
    </row>
    <row r="602">
      <c r="A602" s="623"/>
      <c r="B602" s="623"/>
      <c r="C602" s="623"/>
      <c r="D602" s="623"/>
      <c r="E602" s="623"/>
      <c r="F602" s="623"/>
      <c r="G602" s="623"/>
      <c r="H602" s="623"/>
      <c r="I602" s="623"/>
      <c r="J602" s="623"/>
      <c r="K602" s="623"/>
      <c r="L602" s="623"/>
      <c r="M602" s="623"/>
      <c r="N602" s="623"/>
      <c r="O602" s="623"/>
      <c r="P602" s="623"/>
      <c r="Q602" s="623"/>
      <c r="R602" s="623"/>
      <c r="S602" s="623"/>
      <c r="T602" s="623"/>
      <c r="U602" s="623"/>
      <c r="V602" s="623"/>
      <c r="W602" s="623"/>
      <c r="X602" s="623"/>
      <c r="Y602" s="623"/>
      <c r="Z602" s="623"/>
      <c r="AA602" s="623"/>
      <c r="AB602" s="623"/>
    </row>
    <row r="603">
      <c r="A603" s="623"/>
      <c r="B603" s="623"/>
      <c r="C603" s="623"/>
      <c r="D603" s="623"/>
      <c r="E603" s="623"/>
      <c r="F603" s="623"/>
      <c r="G603" s="623"/>
      <c r="H603" s="623"/>
      <c r="I603" s="623"/>
      <c r="J603" s="623"/>
      <c r="K603" s="623"/>
      <c r="L603" s="623"/>
      <c r="M603" s="623"/>
      <c r="N603" s="623"/>
      <c r="O603" s="623"/>
      <c r="P603" s="623"/>
      <c r="Q603" s="623"/>
      <c r="R603" s="623"/>
      <c r="S603" s="623"/>
      <c r="T603" s="623"/>
      <c r="U603" s="623"/>
      <c r="V603" s="623"/>
      <c r="W603" s="623"/>
      <c r="X603" s="623"/>
      <c r="Y603" s="623"/>
      <c r="Z603" s="623"/>
      <c r="AA603" s="623"/>
      <c r="AB603" s="623"/>
    </row>
    <row r="604">
      <c r="A604" s="623"/>
      <c r="B604" s="623"/>
      <c r="C604" s="623"/>
      <c r="D604" s="623"/>
      <c r="E604" s="623"/>
      <c r="F604" s="623"/>
      <c r="G604" s="623"/>
      <c r="H604" s="623"/>
      <c r="I604" s="623"/>
      <c r="J604" s="623"/>
      <c r="K604" s="623"/>
      <c r="L604" s="623"/>
      <c r="M604" s="623"/>
      <c r="N604" s="623"/>
      <c r="O604" s="623"/>
      <c r="P604" s="623"/>
      <c r="Q604" s="623"/>
      <c r="R604" s="623"/>
      <c r="S604" s="623"/>
      <c r="T604" s="623"/>
      <c r="U604" s="623"/>
      <c r="V604" s="623"/>
      <c r="W604" s="623"/>
      <c r="X604" s="623"/>
      <c r="Y604" s="623"/>
      <c r="Z604" s="623"/>
      <c r="AA604" s="623"/>
      <c r="AB604" s="623"/>
    </row>
    <row r="605">
      <c r="A605" s="623"/>
      <c r="B605" s="623"/>
      <c r="C605" s="623"/>
      <c r="D605" s="623"/>
      <c r="E605" s="623"/>
      <c r="F605" s="623"/>
      <c r="G605" s="623"/>
      <c r="H605" s="623"/>
      <c r="I605" s="623"/>
      <c r="J605" s="623"/>
      <c r="K605" s="623"/>
      <c r="L605" s="623"/>
      <c r="M605" s="623"/>
      <c r="N605" s="623"/>
      <c r="O605" s="623"/>
      <c r="P605" s="623"/>
      <c r="Q605" s="623"/>
      <c r="R605" s="623"/>
      <c r="S605" s="623"/>
      <c r="T605" s="623"/>
      <c r="U605" s="623"/>
      <c r="V605" s="623"/>
      <c r="W605" s="623"/>
      <c r="X605" s="623"/>
      <c r="Y605" s="623"/>
      <c r="Z605" s="623"/>
      <c r="AA605" s="623"/>
      <c r="AB605" s="623"/>
    </row>
    <row r="606">
      <c r="A606" s="623"/>
      <c r="B606" s="623"/>
      <c r="C606" s="623"/>
      <c r="D606" s="623"/>
      <c r="E606" s="623"/>
      <c r="F606" s="623"/>
      <c r="G606" s="623"/>
      <c r="H606" s="623"/>
      <c r="I606" s="623"/>
      <c r="J606" s="623"/>
      <c r="K606" s="623"/>
      <c r="L606" s="623"/>
      <c r="M606" s="623"/>
      <c r="N606" s="623"/>
      <c r="O606" s="623"/>
      <c r="P606" s="623"/>
      <c r="Q606" s="623"/>
      <c r="R606" s="623"/>
      <c r="S606" s="623"/>
      <c r="T606" s="623"/>
      <c r="U606" s="623"/>
      <c r="V606" s="623"/>
      <c r="W606" s="623"/>
      <c r="X606" s="623"/>
      <c r="Y606" s="623"/>
      <c r="Z606" s="623"/>
      <c r="AA606" s="623"/>
      <c r="AB606" s="623"/>
    </row>
    <row r="607">
      <c r="A607" s="623"/>
      <c r="B607" s="623"/>
      <c r="C607" s="623"/>
      <c r="D607" s="623"/>
      <c r="E607" s="623"/>
      <c r="F607" s="623"/>
      <c r="G607" s="623"/>
      <c r="H607" s="623"/>
      <c r="I607" s="623"/>
      <c r="J607" s="623"/>
      <c r="K607" s="623"/>
      <c r="L607" s="623"/>
      <c r="M607" s="623"/>
      <c r="N607" s="623"/>
      <c r="O607" s="623"/>
      <c r="P607" s="623"/>
      <c r="Q607" s="623"/>
      <c r="R607" s="623"/>
      <c r="S607" s="623"/>
      <c r="T607" s="623"/>
      <c r="U607" s="623"/>
      <c r="V607" s="623"/>
      <c r="W607" s="623"/>
      <c r="X607" s="623"/>
      <c r="Y607" s="623"/>
      <c r="Z607" s="623"/>
      <c r="AA607" s="623"/>
      <c r="AB607" s="623"/>
    </row>
    <row r="608">
      <c r="A608" s="623"/>
      <c r="B608" s="623"/>
      <c r="C608" s="623"/>
      <c r="D608" s="623"/>
      <c r="E608" s="623"/>
      <c r="F608" s="623"/>
      <c r="G608" s="623"/>
      <c r="H608" s="623"/>
      <c r="I608" s="623"/>
      <c r="J608" s="623"/>
      <c r="K608" s="623"/>
      <c r="L608" s="623"/>
      <c r="M608" s="623"/>
      <c r="N608" s="623"/>
      <c r="O608" s="623"/>
      <c r="P608" s="623"/>
      <c r="Q608" s="623"/>
      <c r="R608" s="623"/>
      <c r="S608" s="623"/>
      <c r="T608" s="623"/>
      <c r="U608" s="623"/>
      <c r="V608" s="623"/>
      <c r="W608" s="623"/>
      <c r="X608" s="623"/>
      <c r="Y608" s="623"/>
      <c r="Z608" s="623"/>
      <c r="AA608" s="623"/>
      <c r="AB608" s="623"/>
    </row>
    <row r="609">
      <c r="A609" s="623"/>
      <c r="B609" s="623"/>
      <c r="C609" s="623"/>
      <c r="D609" s="623"/>
      <c r="E609" s="623"/>
      <c r="F609" s="623"/>
      <c r="G609" s="623"/>
      <c r="H609" s="623"/>
      <c r="I609" s="623"/>
      <c r="J609" s="623"/>
      <c r="K609" s="623"/>
      <c r="L609" s="623"/>
      <c r="M609" s="623"/>
      <c r="N609" s="623"/>
      <c r="O609" s="623"/>
      <c r="P609" s="623"/>
      <c r="Q609" s="623"/>
      <c r="R609" s="623"/>
      <c r="S609" s="623"/>
      <c r="T609" s="623"/>
      <c r="U609" s="623"/>
      <c r="V609" s="623"/>
      <c r="W609" s="623"/>
      <c r="X609" s="623"/>
      <c r="Y609" s="623"/>
      <c r="Z609" s="623"/>
      <c r="AA609" s="623"/>
      <c r="AB609" s="623"/>
    </row>
    <row r="610">
      <c r="A610" s="623"/>
      <c r="B610" s="623"/>
      <c r="C610" s="623"/>
      <c r="D610" s="623"/>
      <c r="E610" s="623"/>
      <c r="F610" s="623"/>
      <c r="G610" s="623"/>
      <c r="H610" s="623"/>
      <c r="I610" s="623"/>
      <c r="J610" s="623"/>
      <c r="K610" s="623"/>
      <c r="L610" s="623"/>
      <c r="M610" s="623"/>
      <c r="N610" s="623"/>
      <c r="O610" s="623"/>
      <c r="P610" s="623"/>
      <c r="Q610" s="623"/>
      <c r="R610" s="623"/>
      <c r="S610" s="623"/>
      <c r="T610" s="623"/>
      <c r="U610" s="623"/>
      <c r="V610" s="623"/>
      <c r="W610" s="623"/>
      <c r="X610" s="623"/>
      <c r="Y610" s="623"/>
      <c r="Z610" s="623"/>
      <c r="AA610" s="623"/>
      <c r="AB610" s="623"/>
    </row>
    <row r="611">
      <c r="A611" s="623"/>
      <c r="B611" s="623"/>
      <c r="C611" s="623"/>
      <c r="D611" s="623"/>
      <c r="E611" s="623"/>
      <c r="F611" s="623"/>
      <c r="G611" s="623"/>
      <c r="H611" s="623"/>
      <c r="I611" s="623"/>
      <c r="J611" s="623"/>
      <c r="K611" s="623"/>
      <c r="L611" s="623"/>
      <c r="M611" s="623"/>
      <c r="N611" s="623"/>
      <c r="O611" s="623"/>
      <c r="P611" s="623"/>
      <c r="Q611" s="623"/>
      <c r="R611" s="623"/>
      <c r="S611" s="623"/>
      <c r="T611" s="623"/>
      <c r="U611" s="623"/>
      <c r="V611" s="623"/>
      <c r="W611" s="623"/>
      <c r="X611" s="623"/>
      <c r="Y611" s="623"/>
      <c r="Z611" s="623"/>
      <c r="AA611" s="623"/>
      <c r="AB611" s="623"/>
    </row>
    <row r="612">
      <c r="A612" s="623"/>
      <c r="B612" s="623"/>
      <c r="C612" s="623"/>
      <c r="D612" s="623"/>
      <c r="E612" s="623"/>
      <c r="F612" s="623"/>
      <c r="G612" s="623"/>
      <c r="H612" s="623"/>
      <c r="I612" s="623"/>
      <c r="J612" s="623"/>
      <c r="K612" s="623"/>
      <c r="L612" s="623"/>
      <c r="M612" s="623"/>
      <c r="N612" s="623"/>
      <c r="O612" s="623"/>
      <c r="P612" s="623"/>
      <c r="Q612" s="623"/>
      <c r="R612" s="623"/>
      <c r="S612" s="623"/>
      <c r="T612" s="623"/>
      <c r="U612" s="623"/>
      <c r="V612" s="623"/>
      <c r="W612" s="623"/>
      <c r="X612" s="623"/>
      <c r="Y612" s="623"/>
      <c r="Z612" s="623"/>
      <c r="AA612" s="623"/>
      <c r="AB612" s="623"/>
    </row>
    <row r="613">
      <c r="A613" s="623"/>
      <c r="B613" s="623"/>
      <c r="C613" s="623"/>
      <c r="D613" s="623"/>
      <c r="E613" s="623"/>
      <c r="F613" s="623"/>
      <c r="G613" s="623"/>
      <c r="H613" s="623"/>
      <c r="I613" s="623"/>
      <c r="J613" s="623"/>
      <c r="K613" s="623"/>
      <c r="L613" s="623"/>
      <c r="M613" s="623"/>
      <c r="N613" s="623"/>
      <c r="O613" s="623"/>
      <c r="P613" s="623"/>
      <c r="Q613" s="623"/>
      <c r="R613" s="623"/>
      <c r="S613" s="623"/>
      <c r="T613" s="623"/>
      <c r="U613" s="623"/>
      <c r="V613" s="623"/>
      <c r="W613" s="623"/>
      <c r="X613" s="623"/>
      <c r="Y613" s="623"/>
      <c r="Z613" s="623"/>
      <c r="AA613" s="623"/>
      <c r="AB613" s="623"/>
    </row>
    <row r="614">
      <c r="A614" s="623"/>
      <c r="B614" s="623"/>
      <c r="C614" s="623"/>
      <c r="D614" s="623"/>
      <c r="E614" s="623"/>
      <c r="F614" s="623"/>
      <c r="G614" s="623"/>
      <c r="H614" s="623"/>
      <c r="I614" s="623"/>
      <c r="J614" s="623"/>
      <c r="K614" s="623"/>
      <c r="L614" s="623"/>
      <c r="M614" s="623"/>
      <c r="N614" s="623"/>
      <c r="O614" s="623"/>
      <c r="P614" s="623"/>
      <c r="Q614" s="623"/>
      <c r="R614" s="623"/>
      <c r="S614" s="623"/>
      <c r="T614" s="623"/>
      <c r="U614" s="623"/>
      <c r="V614" s="623"/>
      <c r="W614" s="623"/>
      <c r="X614" s="623"/>
      <c r="Y614" s="623"/>
      <c r="Z614" s="623"/>
      <c r="AA614" s="623"/>
      <c r="AB614" s="623"/>
    </row>
    <row r="615">
      <c r="A615" s="623"/>
      <c r="B615" s="623"/>
      <c r="C615" s="623"/>
      <c r="D615" s="623"/>
      <c r="E615" s="623"/>
      <c r="F615" s="623"/>
      <c r="G615" s="623"/>
      <c r="H615" s="623"/>
      <c r="I615" s="623"/>
      <c r="J615" s="623"/>
      <c r="K615" s="623"/>
      <c r="L615" s="623"/>
      <c r="M615" s="623"/>
      <c r="N615" s="623"/>
      <c r="O615" s="623"/>
      <c r="P615" s="623"/>
      <c r="Q615" s="623"/>
      <c r="R615" s="623"/>
      <c r="S615" s="623"/>
      <c r="T615" s="623"/>
      <c r="U615" s="623"/>
      <c r="V615" s="623"/>
      <c r="W615" s="623"/>
      <c r="X615" s="623"/>
      <c r="Y615" s="623"/>
      <c r="Z615" s="623"/>
      <c r="AA615" s="623"/>
      <c r="AB615" s="623"/>
    </row>
    <row r="616">
      <c r="A616" s="623"/>
      <c r="B616" s="623"/>
      <c r="C616" s="623"/>
      <c r="D616" s="623"/>
      <c r="E616" s="623"/>
      <c r="F616" s="623"/>
      <c r="G616" s="623"/>
      <c r="H616" s="623"/>
      <c r="I616" s="623"/>
      <c r="J616" s="623"/>
      <c r="K616" s="623"/>
      <c r="L616" s="623"/>
      <c r="M616" s="623"/>
      <c r="N616" s="623"/>
      <c r="O616" s="623"/>
      <c r="P616" s="623"/>
      <c r="Q616" s="623"/>
      <c r="R616" s="623"/>
      <c r="S616" s="623"/>
      <c r="T616" s="623"/>
      <c r="U616" s="623"/>
      <c r="V616" s="623"/>
      <c r="W616" s="623"/>
      <c r="X616" s="623"/>
      <c r="Y616" s="623"/>
      <c r="Z616" s="623"/>
      <c r="AA616" s="623"/>
      <c r="AB616" s="623"/>
    </row>
    <row r="617">
      <c r="A617" s="623"/>
      <c r="B617" s="623"/>
      <c r="C617" s="623"/>
      <c r="D617" s="623"/>
      <c r="E617" s="623"/>
      <c r="F617" s="623"/>
      <c r="G617" s="623"/>
      <c r="H617" s="623"/>
      <c r="I617" s="623"/>
      <c r="J617" s="623"/>
      <c r="K617" s="623"/>
      <c r="L617" s="623"/>
      <c r="M617" s="623"/>
      <c r="N617" s="623"/>
      <c r="O617" s="623"/>
      <c r="P617" s="623"/>
      <c r="Q617" s="623"/>
      <c r="R617" s="623"/>
      <c r="S617" s="623"/>
      <c r="T617" s="623"/>
      <c r="U617" s="623"/>
      <c r="V617" s="623"/>
      <c r="W617" s="623"/>
      <c r="X617" s="623"/>
      <c r="Y617" s="623"/>
      <c r="Z617" s="623"/>
      <c r="AA617" s="623"/>
      <c r="AB617" s="623"/>
    </row>
    <row r="618">
      <c r="A618" s="623"/>
      <c r="B618" s="623"/>
      <c r="C618" s="623"/>
      <c r="D618" s="623"/>
      <c r="E618" s="623"/>
      <c r="F618" s="623"/>
      <c r="G618" s="623"/>
      <c r="H618" s="623"/>
      <c r="I618" s="623"/>
      <c r="J618" s="623"/>
      <c r="K618" s="623"/>
      <c r="L618" s="623"/>
      <c r="M618" s="623"/>
      <c r="N618" s="623"/>
      <c r="O618" s="623"/>
      <c r="P618" s="623"/>
      <c r="Q618" s="623"/>
      <c r="R618" s="623"/>
      <c r="S618" s="623"/>
      <c r="T618" s="623"/>
      <c r="U618" s="623"/>
      <c r="V618" s="623"/>
      <c r="W618" s="623"/>
      <c r="X618" s="623"/>
      <c r="Y618" s="623"/>
      <c r="Z618" s="623"/>
      <c r="AA618" s="623"/>
      <c r="AB618" s="623"/>
    </row>
    <row r="619">
      <c r="A619" s="623"/>
      <c r="B619" s="623"/>
      <c r="C619" s="623"/>
      <c r="D619" s="623"/>
      <c r="E619" s="623"/>
      <c r="F619" s="623"/>
      <c r="G619" s="623"/>
      <c r="H619" s="623"/>
      <c r="I619" s="623"/>
      <c r="J619" s="623"/>
      <c r="K619" s="623"/>
      <c r="L619" s="623"/>
      <c r="M619" s="623"/>
      <c r="N619" s="623"/>
      <c r="O619" s="623"/>
      <c r="P619" s="623"/>
      <c r="Q619" s="623"/>
      <c r="R619" s="623"/>
      <c r="S619" s="623"/>
      <c r="T619" s="623"/>
      <c r="U619" s="623"/>
      <c r="V619" s="623"/>
      <c r="W619" s="623"/>
      <c r="X619" s="623"/>
      <c r="Y619" s="623"/>
      <c r="Z619" s="623"/>
      <c r="AA619" s="623"/>
      <c r="AB619" s="623"/>
    </row>
    <row r="620">
      <c r="A620" s="623"/>
      <c r="B620" s="623"/>
      <c r="C620" s="623"/>
      <c r="D620" s="623"/>
      <c r="E620" s="623"/>
      <c r="F620" s="623"/>
      <c r="G620" s="623"/>
      <c r="H620" s="623"/>
      <c r="I620" s="623"/>
      <c r="J620" s="623"/>
      <c r="K620" s="623"/>
      <c r="L620" s="623"/>
      <c r="M620" s="623"/>
      <c r="N620" s="623"/>
      <c r="O620" s="623"/>
      <c r="P620" s="623"/>
      <c r="Q620" s="623"/>
      <c r="R620" s="623"/>
      <c r="S620" s="623"/>
      <c r="T620" s="623"/>
      <c r="U620" s="623"/>
      <c r="V620" s="623"/>
      <c r="W620" s="623"/>
      <c r="X620" s="623"/>
      <c r="Y620" s="623"/>
      <c r="Z620" s="623"/>
      <c r="AA620" s="623"/>
      <c r="AB620" s="623"/>
    </row>
    <row r="621">
      <c r="A621" s="623"/>
      <c r="B621" s="623"/>
      <c r="C621" s="623"/>
      <c r="D621" s="623"/>
      <c r="E621" s="623"/>
      <c r="F621" s="623"/>
      <c r="G621" s="623"/>
      <c r="H621" s="623"/>
      <c r="I621" s="623"/>
      <c r="J621" s="623"/>
      <c r="K621" s="623"/>
      <c r="L621" s="623"/>
      <c r="M621" s="623"/>
      <c r="N621" s="623"/>
      <c r="O621" s="623"/>
      <c r="P621" s="623"/>
      <c r="Q621" s="623"/>
      <c r="R621" s="623"/>
      <c r="S621" s="623"/>
      <c r="T621" s="623"/>
      <c r="U621" s="623"/>
      <c r="V621" s="623"/>
      <c r="W621" s="623"/>
      <c r="X621" s="623"/>
      <c r="Y621" s="623"/>
      <c r="Z621" s="623"/>
      <c r="AA621" s="623"/>
      <c r="AB621" s="623"/>
    </row>
    <row r="622">
      <c r="A622" s="623"/>
      <c r="B622" s="623"/>
      <c r="C622" s="623"/>
      <c r="D622" s="623"/>
      <c r="E622" s="623"/>
      <c r="F622" s="623"/>
      <c r="G622" s="623"/>
      <c r="H622" s="623"/>
      <c r="I622" s="623"/>
      <c r="J622" s="623"/>
      <c r="K622" s="623"/>
      <c r="L622" s="623"/>
      <c r="M622" s="623"/>
      <c r="N622" s="623"/>
      <c r="O622" s="623"/>
      <c r="P622" s="623"/>
      <c r="Q622" s="623"/>
      <c r="R622" s="623"/>
      <c r="S622" s="623"/>
      <c r="T622" s="623"/>
      <c r="U622" s="623"/>
      <c r="V622" s="623"/>
      <c r="W622" s="623"/>
      <c r="X622" s="623"/>
      <c r="Y622" s="623"/>
      <c r="Z622" s="623"/>
      <c r="AA622" s="623"/>
      <c r="AB622" s="623"/>
    </row>
    <row r="623">
      <c r="A623" s="623"/>
      <c r="B623" s="623"/>
      <c r="C623" s="623"/>
      <c r="D623" s="623"/>
      <c r="E623" s="623"/>
      <c r="F623" s="623"/>
      <c r="G623" s="623"/>
      <c r="H623" s="623"/>
      <c r="I623" s="623"/>
      <c r="J623" s="623"/>
      <c r="K623" s="623"/>
      <c r="L623" s="623"/>
      <c r="M623" s="623"/>
      <c r="N623" s="623"/>
      <c r="O623" s="623"/>
      <c r="P623" s="623"/>
      <c r="Q623" s="623"/>
      <c r="R623" s="623"/>
      <c r="S623" s="623"/>
      <c r="T623" s="623"/>
      <c r="U623" s="623"/>
      <c r="V623" s="623"/>
      <c r="W623" s="623"/>
      <c r="X623" s="623"/>
      <c r="Y623" s="623"/>
      <c r="Z623" s="623"/>
      <c r="AA623" s="623"/>
      <c r="AB623" s="623"/>
    </row>
    <row r="624">
      <c r="A624" s="623"/>
      <c r="B624" s="623"/>
      <c r="C624" s="623"/>
      <c r="D624" s="623"/>
      <c r="E624" s="623"/>
      <c r="F624" s="623"/>
      <c r="G624" s="623"/>
      <c r="H624" s="623"/>
      <c r="I624" s="623"/>
      <c r="J624" s="623"/>
      <c r="K624" s="623"/>
      <c r="L624" s="623"/>
      <c r="M624" s="623"/>
      <c r="N624" s="623"/>
      <c r="O624" s="623"/>
      <c r="P624" s="623"/>
      <c r="Q624" s="623"/>
      <c r="R624" s="623"/>
      <c r="S624" s="623"/>
      <c r="T624" s="623"/>
      <c r="U624" s="623"/>
      <c r="V624" s="623"/>
      <c r="W624" s="623"/>
      <c r="X624" s="623"/>
      <c r="Y624" s="623"/>
      <c r="Z624" s="623"/>
      <c r="AA624" s="623"/>
      <c r="AB624" s="623"/>
    </row>
    <row r="625">
      <c r="A625" s="623"/>
      <c r="B625" s="623"/>
      <c r="C625" s="623"/>
      <c r="D625" s="623"/>
      <c r="E625" s="623"/>
      <c r="F625" s="623"/>
      <c r="G625" s="623"/>
      <c r="H625" s="623"/>
      <c r="I625" s="623"/>
      <c r="J625" s="623"/>
      <c r="K625" s="623"/>
      <c r="L625" s="623"/>
      <c r="M625" s="623"/>
      <c r="N625" s="623"/>
      <c r="O625" s="623"/>
      <c r="P625" s="623"/>
      <c r="Q625" s="623"/>
      <c r="R625" s="623"/>
      <c r="S625" s="623"/>
      <c r="T625" s="623"/>
      <c r="U625" s="623"/>
      <c r="V625" s="623"/>
      <c r="W625" s="623"/>
      <c r="X625" s="623"/>
      <c r="Y625" s="623"/>
      <c r="Z625" s="623"/>
      <c r="AA625" s="623"/>
      <c r="AB625" s="623"/>
    </row>
    <row r="626">
      <c r="A626" s="623"/>
      <c r="B626" s="623"/>
      <c r="C626" s="623"/>
      <c r="D626" s="623"/>
      <c r="E626" s="623"/>
      <c r="F626" s="623"/>
      <c r="G626" s="623"/>
      <c r="H626" s="623"/>
      <c r="I626" s="623"/>
      <c r="J626" s="623"/>
      <c r="K626" s="623"/>
      <c r="L626" s="623"/>
      <c r="M626" s="623"/>
      <c r="N626" s="623"/>
      <c r="O626" s="623"/>
      <c r="P626" s="623"/>
      <c r="Q626" s="623"/>
      <c r="R626" s="623"/>
      <c r="S626" s="623"/>
      <c r="T626" s="623"/>
      <c r="U626" s="623"/>
      <c r="V626" s="623"/>
      <c r="W626" s="623"/>
      <c r="X626" s="623"/>
      <c r="Y626" s="623"/>
      <c r="Z626" s="623"/>
      <c r="AA626" s="623"/>
      <c r="AB626" s="623"/>
    </row>
    <row r="627">
      <c r="A627" s="623"/>
      <c r="B627" s="623"/>
      <c r="C627" s="623"/>
      <c r="D627" s="623"/>
      <c r="E627" s="623"/>
      <c r="F627" s="623"/>
      <c r="G627" s="623"/>
      <c r="H627" s="623"/>
      <c r="I627" s="623"/>
      <c r="J627" s="623"/>
      <c r="K627" s="623"/>
      <c r="L627" s="623"/>
      <c r="M627" s="623"/>
      <c r="N627" s="623"/>
      <c r="O627" s="623"/>
      <c r="P627" s="623"/>
      <c r="Q627" s="623"/>
      <c r="R627" s="623"/>
      <c r="S627" s="623"/>
      <c r="T627" s="623"/>
      <c r="U627" s="623"/>
      <c r="V627" s="623"/>
      <c r="W627" s="623"/>
      <c r="X627" s="623"/>
      <c r="Y627" s="623"/>
      <c r="Z627" s="623"/>
      <c r="AA627" s="623"/>
      <c r="AB627" s="623"/>
    </row>
    <row r="628">
      <c r="A628" s="623"/>
      <c r="B628" s="623"/>
      <c r="C628" s="623"/>
      <c r="D628" s="623"/>
      <c r="E628" s="623"/>
      <c r="F628" s="623"/>
      <c r="G628" s="623"/>
      <c r="H628" s="623"/>
      <c r="I628" s="623"/>
      <c r="J628" s="623"/>
      <c r="K628" s="623"/>
      <c r="L628" s="623"/>
      <c r="M628" s="623"/>
      <c r="N628" s="623"/>
      <c r="O628" s="623"/>
      <c r="P628" s="623"/>
      <c r="Q628" s="623"/>
      <c r="R628" s="623"/>
      <c r="S628" s="623"/>
      <c r="T628" s="623"/>
      <c r="U628" s="623"/>
      <c r="V628" s="623"/>
      <c r="W628" s="623"/>
      <c r="X628" s="623"/>
      <c r="Y628" s="623"/>
      <c r="Z628" s="623"/>
      <c r="AA628" s="623"/>
      <c r="AB628" s="623"/>
    </row>
    <row r="629">
      <c r="A629" s="623"/>
      <c r="B629" s="623"/>
      <c r="C629" s="623"/>
      <c r="D629" s="623"/>
      <c r="E629" s="623"/>
      <c r="F629" s="623"/>
      <c r="G629" s="623"/>
      <c r="H629" s="623"/>
      <c r="I629" s="623"/>
      <c r="J629" s="623"/>
      <c r="K629" s="623"/>
      <c r="L629" s="623"/>
      <c r="M629" s="623"/>
      <c r="N629" s="623"/>
      <c r="O629" s="623"/>
      <c r="P629" s="623"/>
      <c r="Q629" s="623"/>
      <c r="R629" s="623"/>
      <c r="S629" s="623"/>
      <c r="T629" s="623"/>
      <c r="U629" s="623"/>
      <c r="V629" s="623"/>
      <c r="W629" s="623"/>
      <c r="X629" s="623"/>
      <c r="Y629" s="623"/>
      <c r="Z629" s="623"/>
      <c r="AA629" s="623"/>
      <c r="AB629" s="623"/>
    </row>
    <row r="630">
      <c r="A630" s="623"/>
      <c r="B630" s="623"/>
      <c r="C630" s="623"/>
      <c r="D630" s="623"/>
      <c r="E630" s="623"/>
      <c r="F630" s="623"/>
      <c r="G630" s="623"/>
      <c r="H630" s="623"/>
      <c r="I630" s="623"/>
      <c r="J630" s="623"/>
      <c r="K630" s="623"/>
      <c r="L630" s="623"/>
      <c r="M630" s="623"/>
      <c r="N630" s="623"/>
      <c r="O630" s="623"/>
      <c r="P630" s="623"/>
      <c r="Q630" s="623"/>
      <c r="R630" s="623"/>
      <c r="S630" s="623"/>
      <c r="T630" s="623"/>
      <c r="U630" s="623"/>
      <c r="V630" s="623"/>
      <c r="W630" s="623"/>
      <c r="X630" s="623"/>
      <c r="Y630" s="623"/>
      <c r="Z630" s="623"/>
      <c r="AA630" s="623"/>
      <c r="AB630" s="623"/>
    </row>
    <row r="631">
      <c r="A631" s="623"/>
      <c r="B631" s="623"/>
      <c r="C631" s="623"/>
      <c r="D631" s="623"/>
      <c r="E631" s="623"/>
      <c r="F631" s="623"/>
      <c r="G631" s="623"/>
      <c r="H631" s="623"/>
      <c r="I631" s="623"/>
      <c r="J631" s="623"/>
      <c r="K631" s="623"/>
      <c r="L631" s="623"/>
      <c r="M631" s="623"/>
      <c r="N631" s="623"/>
      <c r="O631" s="623"/>
      <c r="P631" s="623"/>
      <c r="Q631" s="623"/>
      <c r="R631" s="623"/>
      <c r="S631" s="623"/>
      <c r="T631" s="623"/>
      <c r="U631" s="623"/>
      <c r="V631" s="623"/>
      <c r="W631" s="623"/>
      <c r="X631" s="623"/>
      <c r="Y631" s="623"/>
      <c r="Z631" s="623"/>
      <c r="AA631" s="623"/>
      <c r="AB631" s="623"/>
    </row>
    <row r="632">
      <c r="A632" s="623"/>
      <c r="B632" s="623"/>
      <c r="C632" s="623"/>
      <c r="D632" s="623"/>
      <c r="E632" s="623"/>
      <c r="F632" s="623"/>
      <c r="G632" s="623"/>
      <c r="H632" s="623"/>
      <c r="I632" s="623"/>
      <c r="J632" s="623"/>
      <c r="K632" s="623"/>
      <c r="L632" s="623"/>
      <c r="M632" s="623"/>
      <c r="N632" s="623"/>
      <c r="O632" s="623"/>
      <c r="P632" s="623"/>
      <c r="Q632" s="623"/>
      <c r="R632" s="623"/>
      <c r="S632" s="623"/>
      <c r="T632" s="623"/>
      <c r="U632" s="623"/>
      <c r="V632" s="623"/>
      <c r="W632" s="623"/>
      <c r="X632" s="623"/>
      <c r="Y632" s="623"/>
      <c r="Z632" s="623"/>
      <c r="AA632" s="623"/>
      <c r="AB632" s="623"/>
    </row>
    <row r="633">
      <c r="A633" s="623"/>
      <c r="B633" s="623"/>
      <c r="C633" s="623"/>
      <c r="D633" s="623"/>
      <c r="E633" s="623"/>
      <c r="F633" s="623"/>
      <c r="G633" s="623"/>
      <c r="H633" s="623"/>
      <c r="I633" s="623"/>
      <c r="J633" s="623"/>
      <c r="K633" s="623"/>
      <c r="L633" s="623"/>
      <c r="M633" s="623"/>
      <c r="N633" s="623"/>
      <c r="O633" s="623"/>
      <c r="P633" s="623"/>
      <c r="Q633" s="623"/>
      <c r="R633" s="623"/>
      <c r="S633" s="623"/>
      <c r="T633" s="623"/>
      <c r="U633" s="623"/>
      <c r="V633" s="623"/>
      <c r="W633" s="623"/>
      <c r="X633" s="623"/>
      <c r="Y633" s="623"/>
      <c r="Z633" s="623"/>
      <c r="AA633" s="623"/>
      <c r="AB633" s="623"/>
    </row>
    <row r="634">
      <c r="A634" s="623"/>
      <c r="B634" s="623"/>
      <c r="C634" s="623"/>
      <c r="D634" s="623"/>
      <c r="E634" s="623"/>
      <c r="F634" s="623"/>
      <c r="G634" s="623"/>
      <c r="H634" s="623"/>
      <c r="I634" s="623"/>
      <c r="J634" s="623"/>
      <c r="K634" s="623"/>
      <c r="L634" s="623"/>
      <c r="M634" s="623"/>
      <c r="N634" s="623"/>
      <c r="O634" s="623"/>
      <c r="P634" s="623"/>
      <c r="Q634" s="623"/>
      <c r="R634" s="623"/>
      <c r="S634" s="623"/>
      <c r="T634" s="623"/>
      <c r="U634" s="623"/>
      <c r="V634" s="623"/>
      <c r="W634" s="623"/>
      <c r="X634" s="623"/>
      <c r="Y634" s="623"/>
      <c r="Z634" s="623"/>
      <c r="AA634" s="623"/>
      <c r="AB634" s="623"/>
    </row>
    <row r="635">
      <c r="A635" s="623"/>
      <c r="B635" s="623"/>
      <c r="C635" s="623"/>
      <c r="D635" s="623"/>
      <c r="E635" s="623"/>
      <c r="F635" s="623"/>
      <c r="G635" s="623"/>
      <c r="H635" s="623"/>
      <c r="I635" s="623"/>
      <c r="J635" s="623"/>
      <c r="K635" s="623"/>
      <c r="L635" s="623"/>
      <c r="M635" s="623"/>
      <c r="N635" s="623"/>
      <c r="O635" s="623"/>
      <c r="P635" s="623"/>
      <c r="Q635" s="623"/>
      <c r="R635" s="623"/>
      <c r="S635" s="623"/>
      <c r="T635" s="623"/>
      <c r="U635" s="623"/>
      <c r="V635" s="623"/>
      <c r="W635" s="623"/>
      <c r="X635" s="623"/>
      <c r="Y635" s="623"/>
      <c r="Z635" s="623"/>
      <c r="AA635" s="623"/>
      <c r="AB635" s="623"/>
    </row>
    <row r="636">
      <c r="A636" s="623"/>
      <c r="B636" s="623"/>
      <c r="C636" s="623"/>
      <c r="D636" s="623"/>
      <c r="E636" s="623"/>
      <c r="F636" s="623"/>
      <c r="G636" s="623"/>
      <c r="H636" s="623"/>
      <c r="I636" s="623"/>
      <c r="J636" s="623"/>
      <c r="K636" s="623"/>
      <c r="L636" s="623"/>
      <c r="M636" s="623"/>
      <c r="N636" s="623"/>
      <c r="O636" s="623"/>
      <c r="P636" s="623"/>
      <c r="Q636" s="623"/>
      <c r="R636" s="623"/>
      <c r="S636" s="623"/>
      <c r="T636" s="623"/>
      <c r="U636" s="623"/>
      <c r="V636" s="623"/>
      <c r="W636" s="623"/>
      <c r="X636" s="623"/>
      <c r="Y636" s="623"/>
      <c r="Z636" s="623"/>
      <c r="AA636" s="623"/>
      <c r="AB636" s="623"/>
    </row>
    <row r="637">
      <c r="A637" s="623"/>
      <c r="B637" s="623"/>
      <c r="C637" s="623"/>
      <c r="D637" s="623"/>
      <c r="E637" s="623"/>
      <c r="F637" s="623"/>
      <c r="G637" s="623"/>
      <c r="H637" s="623"/>
      <c r="I637" s="623"/>
      <c r="J637" s="623"/>
      <c r="K637" s="623"/>
      <c r="L637" s="623"/>
      <c r="M637" s="623"/>
      <c r="N637" s="623"/>
      <c r="O637" s="623"/>
      <c r="P637" s="623"/>
      <c r="Q637" s="623"/>
      <c r="R637" s="623"/>
      <c r="S637" s="623"/>
      <c r="T637" s="623"/>
      <c r="U637" s="623"/>
      <c r="V637" s="623"/>
      <c r="W637" s="623"/>
      <c r="X637" s="623"/>
      <c r="Y637" s="623"/>
      <c r="Z637" s="623"/>
      <c r="AA637" s="623"/>
      <c r="AB637" s="623"/>
    </row>
    <row r="638">
      <c r="A638" s="623"/>
      <c r="B638" s="623"/>
      <c r="C638" s="623"/>
      <c r="D638" s="623"/>
      <c r="E638" s="623"/>
      <c r="F638" s="623"/>
      <c r="G638" s="623"/>
      <c r="H638" s="623"/>
      <c r="I638" s="623"/>
      <c r="J638" s="623"/>
      <c r="K638" s="623"/>
      <c r="L638" s="623"/>
      <c r="M638" s="623"/>
      <c r="N638" s="623"/>
      <c r="O638" s="623"/>
      <c r="P638" s="623"/>
      <c r="Q638" s="623"/>
      <c r="R638" s="623"/>
      <c r="S638" s="623"/>
      <c r="T638" s="623"/>
      <c r="U638" s="623"/>
      <c r="V638" s="623"/>
      <c r="W638" s="623"/>
      <c r="X638" s="623"/>
      <c r="Y638" s="623"/>
      <c r="Z638" s="623"/>
      <c r="AA638" s="623"/>
      <c r="AB638" s="623"/>
    </row>
    <row r="639">
      <c r="A639" s="623"/>
      <c r="B639" s="623"/>
      <c r="C639" s="623"/>
      <c r="D639" s="623"/>
      <c r="E639" s="623"/>
      <c r="F639" s="623"/>
      <c r="G639" s="623"/>
      <c r="H639" s="623"/>
      <c r="I639" s="623"/>
      <c r="J639" s="623"/>
      <c r="K639" s="623"/>
      <c r="L639" s="623"/>
      <c r="M639" s="623"/>
      <c r="N639" s="623"/>
      <c r="O639" s="623"/>
      <c r="P639" s="623"/>
      <c r="Q639" s="623"/>
      <c r="R639" s="623"/>
      <c r="S639" s="623"/>
      <c r="T639" s="623"/>
      <c r="U639" s="623"/>
      <c r="V639" s="623"/>
      <c r="W639" s="623"/>
      <c r="X639" s="623"/>
      <c r="Y639" s="623"/>
      <c r="Z639" s="623"/>
      <c r="AA639" s="623"/>
      <c r="AB639" s="623"/>
    </row>
    <row r="640">
      <c r="A640" s="623"/>
      <c r="B640" s="623"/>
      <c r="C640" s="623"/>
      <c r="D640" s="623"/>
      <c r="E640" s="623"/>
      <c r="F640" s="623"/>
      <c r="G640" s="623"/>
      <c r="H640" s="623"/>
      <c r="I640" s="623"/>
      <c r="J640" s="623"/>
      <c r="K640" s="623"/>
      <c r="L640" s="623"/>
      <c r="M640" s="623"/>
      <c r="N640" s="623"/>
      <c r="O640" s="623"/>
      <c r="P640" s="623"/>
      <c r="Q640" s="623"/>
      <c r="R640" s="623"/>
      <c r="S640" s="623"/>
      <c r="T640" s="623"/>
      <c r="U640" s="623"/>
      <c r="V640" s="623"/>
      <c r="W640" s="623"/>
      <c r="X640" s="623"/>
      <c r="Y640" s="623"/>
      <c r="Z640" s="623"/>
      <c r="AA640" s="623"/>
      <c r="AB640" s="623"/>
    </row>
    <row r="641">
      <c r="A641" s="623"/>
      <c r="B641" s="623"/>
      <c r="C641" s="623"/>
      <c r="D641" s="623"/>
      <c r="E641" s="623"/>
      <c r="F641" s="623"/>
      <c r="G641" s="623"/>
      <c r="H641" s="623"/>
      <c r="I641" s="623"/>
      <c r="J641" s="623"/>
      <c r="K641" s="623"/>
      <c r="L641" s="623"/>
      <c r="M641" s="623"/>
      <c r="N641" s="623"/>
      <c r="O641" s="623"/>
      <c r="P641" s="623"/>
      <c r="Q641" s="623"/>
      <c r="R641" s="623"/>
      <c r="S641" s="623"/>
      <c r="T641" s="623"/>
      <c r="U641" s="623"/>
      <c r="V641" s="623"/>
      <c r="W641" s="623"/>
      <c r="X641" s="623"/>
      <c r="Y641" s="623"/>
      <c r="Z641" s="623"/>
      <c r="AA641" s="623"/>
      <c r="AB641" s="623"/>
    </row>
    <row r="642">
      <c r="A642" s="623"/>
      <c r="B642" s="623"/>
      <c r="C642" s="623"/>
      <c r="D642" s="623"/>
      <c r="E642" s="623"/>
      <c r="F642" s="623"/>
      <c r="G642" s="623"/>
      <c r="H642" s="623"/>
      <c r="I642" s="623"/>
      <c r="J642" s="623"/>
      <c r="K642" s="623"/>
      <c r="L642" s="623"/>
      <c r="M642" s="623"/>
      <c r="N642" s="623"/>
      <c r="O642" s="623"/>
      <c r="P642" s="623"/>
      <c r="Q642" s="623"/>
      <c r="R642" s="623"/>
      <c r="S642" s="623"/>
      <c r="T642" s="623"/>
      <c r="U642" s="623"/>
      <c r="V642" s="623"/>
      <c r="W642" s="623"/>
      <c r="X642" s="623"/>
      <c r="Y642" s="623"/>
      <c r="Z642" s="623"/>
      <c r="AA642" s="623"/>
      <c r="AB642" s="623"/>
    </row>
    <row r="643">
      <c r="A643" s="623"/>
      <c r="B643" s="623"/>
      <c r="C643" s="623"/>
      <c r="D643" s="623"/>
      <c r="E643" s="623"/>
      <c r="F643" s="623"/>
      <c r="G643" s="623"/>
      <c r="H643" s="623"/>
      <c r="I643" s="623"/>
      <c r="J643" s="623"/>
      <c r="K643" s="623"/>
      <c r="L643" s="623"/>
      <c r="M643" s="623"/>
      <c r="N643" s="623"/>
      <c r="O643" s="623"/>
      <c r="P643" s="623"/>
      <c r="Q643" s="623"/>
      <c r="R643" s="623"/>
      <c r="S643" s="623"/>
      <c r="T643" s="623"/>
      <c r="U643" s="623"/>
      <c r="V643" s="623"/>
      <c r="W643" s="623"/>
      <c r="X643" s="623"/>
      <c r="Y643" s="623"/>
      <c r="Z643" s="623"/>
      <c r="AA643" s="623"/>
      <c r="AB643" s="623"/>
    </row>
    <row r="644">
      <c r="A644" s="623"/>
      <c r="B644" s="623"/>
      <c r="C644" s="623"/>
      <c r="D644" s="623"/>
      <c r="E644" s="623"/>
      <c r="F644" s="623"/>
      <c r="G644" s="623"/>
      <c r="H644" s="623"/>
      <c r="I644" s="623"/>
      <c r="J644" s="623"/>
      <c r="K644" s="623"/>
      <c r="L644" s="623"/>
      <c r="M644" s="623"/>
      <c r="N644" s="623"/>
      <c r="O644" s="623"/>
      <c r="P644" s="623"/>
      <c r="Q644" s="623"/>
      <c r="R644" s="623"/>
      <c r="S644" s="623"/>
      <c r="T644" s="623"/>
      <c r="U644" s="623"/>
      <c r="V644" s="623"/>
      <c r="W644" s="623"/>
      <c r="X644" s="623"/>
      <c r="Y644" s="623"/>
      <c r="Z644" s="623"/>
      <c r="AA644" s="623"/>
      <c r="AB644" s="623"/>
    </row>
    <row r="645">
      <c r="A645" s="623"/>
      <c r="B645" s="623"/>
      <c r="C645" s="623"/>
      <c r="D645" s="623"/>
      <c r="E645" s="623"/>
      <c r="F645" s="623"/>
      <c r="G645" s="623"/>
      <c r="H645" s="623"/>
      <c r="I645" s="623"/>
      <c r="J645" s="623"/>
      <c r="K645" s="623"/>
      <c r="L645" s="623"/>
      <c r="M645" s="623"/>
      <c r="N645" s="623"/>
      <c r="O645" s="623"/>
      <c r="P645" s="623"/>
      <c r="Q645" s="623"/>
      <c r="R645" s="623"/>
      <c r="S645" s="623"/>
      <c r="T645" s="623"/>
      <c r="U645" s="623"/>
      <c r="V645" s="623"/>
      <c r="W645" s="623"/>
      <c r="X645" s="623"/>
      <c r="Y645" s="623"/>
      <c r="Z645" s="623"/>
      <c r="AA645" s="623"/>
      <c r="AB645" s="623"/>
    </row>
    <row r="646">
      <c r="A646" s="623"/>
      <c r="B646" s="623"/>
      <c r="C646" s="623"/>
      <c r="D646" s="623"/>
      <c r="E646" s="623"/>
      <c r="F646" s="623"/>
      <c r="G646" s="623"/>
      <c r="H646" s="623"/>
      <c r="I646" s="623"/>
      <c r="J646" s="623"/>
      <c r="K646" s="623"/>
      <c r="L646" s="623"/>
      <c r="M646" s="623"/>
      <c r="N646" s="623"/>
      <c r="O646" s="623"/>
      <c r="P646" s="623"/>
      <c r="Q646" s="623"/>
      <c r="R646" s="623"/>
      <c r="S646" s="623"/>
      <c r="T646" s="623"/>
      <c r="U646" s="623"/>
      <c r="V646" s="623"/>
      <c r="W646" s="623"/>
      <c r="X646" s="623"/>
      <c r="Y646" s="623"/>
      <c r="Z646" s="623"/>
      <c r="AA646" s="623"/>
      <c r="AB646" s="623"/>
    </row>
    <row r="647">
      <c r="A647" s="623"/>
      <c r="B647" s="623"/>
      <c r="C647" s="623"/>
      <c r="D647" s="623"/>
      <c r="E647" s="623"/>
      <c r="F647" s="623"/>
      <c r="G647" s="623"/>
      <c r="H647" s="623"/>
      <c r="I647" s="623"/>
      <c r="J647" s="623"/>
      <c r="K647" s="623"/>
      <c r="L647" s="623"/>
      <c r="M647" s="623"/>
      <c r="N647" s="623"/>
      <c r="O647" s="623"/>
      <c r="P647" s="623"/>
      <c r="Q647" s="623"/>
      <c r="R647" s="623"/>
      <c r="S647" s="623"/>
      <c r="T647" s="623"/>
      <c r="U647" s="623"/>
      <c r="V647" s="623"/>
      <c r="W647" s="623"/>
      <c r="X647" s="623"/>
      <c r="Y647" s="623"/>
      <c r="Z647" s="623"/>
      <c r="AA647" s="623"/>
      <c r="AB647" s="623"/>
    </row>
    <row r="648">
      <c r="A648" s="623"/>
      <c r="B648" s="623"/>
      <c r="C648" s="623"/>
      <c r="D648" s="623"/>
      <c r="E648" s="623"/>
      <c r="F648" s="623"/>
      <c r="G648" s="623"/>
      <c r="H648" s="623"/>
      <c r="I648" s="623"/>
      <c r="J648" s="623"/>
      <c r="K648" s="623"/>
      <c r="L648" s="623"/>
      <c r="M648" s="623"/>
      <c r="N648" s="623"/>
      <c r="O648" s="623"/>
      <c r="P648" s="623"/>
      <c r="Q648" s="623"/>
      <c r="R648" s="623"/>
      <c r="S648" s="623"/>
      <c r="T648" s="623"/>
      <c r="U648" s="623"/>
      <c r="V648" s="623"/>
      <c r="W648" s="623"/>
      <c r="X648" s="623"/>
      <c r="Y648" s="623"/>
      <c r="Z648" s="623"/>
      <c r="AA648" s="623"/>
      <c r="AB648" s="623"/>
    </row>
    <row r="649">
      <c r="A649" s="623"/>
      <c r="B649" s="623"/>
      <c r="C649" s="623"/>
      <c r="D649" s="623"/>
      <c r="E649" s="623"/>
      <c r="F649" s="623"/>
      <c r="G649" s="623"/>
      <c r="H649" s="623"/>
      <c r="I649" s="623"/>
      <c r="J649" s="623"/>
      <c r="K649" s="623"/>
      <c r="L649" s="623"/>
      <c r="M649" s="623"/>
      <c r="N649" s="623"/>
      <c r="O649" s="623"/>
      <c r="P649" s="623"/>
      <c r="Q649" s="623"/>
      <c r="R649" s="623"/>
      <c r="S649" s="623"/>
      <c r="T649" s="623"/>
      <c r="U649" s="623"/>
      <c r="V649" s="623"/>
      <c r="W649" s="623"/>
      <c r="X649" s="623"/>
      <c r="Y649" s="623"/>
      <c r="Z649" s="623"/>
      <c r="AA649" s="623"/>
      <c r="AB649" s="623"/>
    </row>
    <row r="650">
      <c r="A650" s="623"/>
      <c r="B650" s="623"/>
      <c r="C650" s="623"/>
      <c r="D650" s="623"/>
      <c r="E650" s="623"/>
      <c r="F650" s="623"/>
      <c r="G650" s="623"/>
      <c r="H650" s="623"/>
      <c r="I650" s="623"/>
      <c r="J650" s="623"/>
      <c r="K650" s="623"/>
      <c r="L650" s="623"/>
      <c r="M650" s="623"/>
      <c r="N650" s="623"/>
      <c r="O650" s="623"/>
      <c r="P650" s="623"/>
      <c r="Q650" s="623"/>
      <c r="R650" s="623"/>
      <c r="S650" s="623"/>
      <c r="T650" s="623"/>
      <c r="U650" s="623"/>
      <c r="V650" s="623"/>
      <c r="W650" s="623"/>
      <c r="X650" s="623"/>
      <c r="Y650" s="623"/>
      <c r="Z650" s="623"/>
      <c r="AA650" s="623"/>
      <c r="AB650" s="623"/>
    </row>
    <row r="651">
      <c r="A651" s="623"/>
      <c r="B651" s="623"/>
      <c r="C651" s="623"/>
      <c r="D651" s="623"/>
      <c r="E651" s="623"/>
      <c r="F651" s="623"/>
      <c r="G651" s="623"/>
      <c r="H651" s="623"/>
      <c r="I651" s="623"/>
      <c r="J651" s="623"/>
      <c r="K651" s="623"/>
      <c r="L651" s="623"/>
      <c r="M651" s="623"/>
      <c r="N651" s="623"/>
      <c r="O651" s="623"/>
      <c r="P651" s="623"/>
      <c r="Q651" s="623"/>
      <c r="R651" s="623"/>
      <c r="S651" s="623"/>
      <c r="T651" s="623"/>
      <c r="U651" s="623"/>
      <c r="V651" s="623"/>
      <c r="W651" s="623"/>
      <c r="X651" s="623"/>
      <c r="Y651" s="623"/>
      <c r="Z651" s="623"/>
      <c r="AA651" s="623"/>
      <c r="AB651" s="623"/>
    </row>
    <row r="652">
      <c r="A652" s="623"/>
      <c r="B652" s="623"/>
      <c r="C652" s="623"/>
      <c r="D652" s="623"/>
      <c r="E652" s="623"/>
      <c r="F652" s="623"/>
      <c r="G652" s="623"/>
      <c r="H652" s="623"/>
      <c r="I652" s="623"/>
      <c r="J652" s="623"/>
      <c r="K652" s="623"/>
      <c r="L652" s="623"/>
      <c r="M652" s="623"/>
      <c r="N652" s="623"/>
      <c r="O652" s="623"/>
      <c r="P652" s="623"/>
      <c r="Q652" s="623"/>
      <c r="R652" s="623"/>
      <c r="S652" s="623"/>
      <c r="T652" s="623"/>
      <c r="U652" s="623"/>
      <c r="V652" s="623"/>
      <c r="W652" s="623"/>
      <c r="X652" s="623"/>
      <c r="Y652" s="623"/>
      <c r="Z652" s="623"/>
      <c r="AA652" s="623"/>
      <c r="AB652" s="623"/>
    </row>
    <row r="653">
      <c r="A653" s="623"/>
      <c r="B653" s="623"/>
      <c r="C653" s="623"/>
      <c r="D653" s="623"/>
      <c r="E653" s="623"/>
      <c r="F653" s="623"/>
      <c r="G653" s="623"/>
      <c r="H653" s="623"/>
      <c r="I653" s="623"/>
      <c r="J653" s="623"/>
      <c r="K653" s="623"/>
      <c r="L653" s="623"/>
      <c r="M653" s="623"/>
      <c r="N653" s="623"/>
      <c r="O653" s="623"/>
      <c r="P653" s="623"/>
      <c r="Q653" s="623"/>
      <c r="R653" s="623"/>
      <c r="S653" s="623"/>
      <c r="T653" s="623"/>
      <c r="U653" s="623"/>
      <c r="V653" s="623"/>
      <c r="W653" s="623"/>
      <c r="X653" s="623"/>
      <c r="Y653" s="623"/>
      <c r="Z653" s="623"/>
      <c r="AA653" s="623"/>
      <c r="AB653" s="623"/>
    </row>
    <row r="654">
      <c r="A654" s="623"/>
      <c r="B654" s="623"/>
      <c r="C654" s="623"/>
      <c r="D654" s="623"/>
      <c r="E654" s="623"/>
      <c r="F654" s="623"/>
      <c r="G654" s="623"/>
      <c r="H654" s="623"/>
      <c r="I654" s="623"/>
      <c r="J654" s="623"/>
      <c r="K654" s="623"/>
      <c r="L654" s="623"/>
      <c r="M654" s="623"/>
      <c r="N654" s="623"/>
      <c r="O654" s="623"/>
      <c r="P654" s="623"/>
      <c r="Q654" s="623"/>
      <c r="R654" s="623"/>
      <c r="S654" s="623"/>
      <c r="T654" s="623"/>
      <c r="U654" s="623"/>
      <c r="V654" s="623"/>
      <c r="W654" s="623"/>
      <c r="X654" s="623"/>
      <c r="Y654" s="623"/>
      <c r="Z654" s="623"/>
      <c r="AA654" s="623"/>
      <c r="AB654" s="623"/>
    </row>
    <row r="655">
      <c r="A655" s="623"/>
      <c r="B655" s="623"/>
      <c r="C655" s="623"/>
      <c r="D655" s="623"/>
      <c r="E655" s="623"/>
      <c r="F655" s="623"/>
      <c r="G655" s="623"/>
      <c r="H655" s="623"/>
      <c r="I655" s="623"/>
      <c r="J655" s="623"/>
      <c r="K655" s="623"/>
      <c r="L655" s="623"/>
      <c r="M655" s="623"/>
      <c r="N655" s="623"/>
      <c r="O655" s="623"/>
      <c r="P655" s="623"/>
      <c r="Q655" s="623"/>
      <c r="R655" s="623"/>
      <c r="S655" s="623"/>
      <c r="T655" s="623"/>
      <c r="U655" s="623"/>
      <c r="V655" s="623"/>
      <c r="W655" s="623"/>
      <c r="X655" s="623"/>
      <c r="Y655" s="623"/>
      <c r="Z655" s="623"/>
      <c r="AA655" s="623"/>
      <c r="AB655" s="623"/>
    </row>
    <row r="656">
      <c r="A656" s="623"/>
      <c r="B656" s="623"/>
      <c r="C656" s="623"/>
      <c r="D656" s="623"/>
      <c r="E656" s="623"/>
      <c r="F656" s="623"/>
      <c r="G656" s="623"/>
      <c r="H656" s="623"/>
      <c r="I656" s="623"/>
      <c r="J656" s="623"/>
      <c r="K656" s="623"/>
      <c r="L656" s="623"/>
      <c r="M656" s="623"/>
      <c r="N656" s="623"/>
      <c r="O656" s="623"/>
      <c r="P656" s="623"/>
      <c r="Q656" s="623"/>
      <c r="R656" s="623"/>
      <c r="S656" s="623"/>
      <c r="T656" s="623"/>
      <c r="U656" s="623"/>
      <c r="V656" s="623"/>
      <c r="W656" s="623"/>
      <c r="X656" s="623"/>
      <c r="Y656" s="623"/>
      <c r="Z656" s="623"/>
      <c r="AA656" s="623"/>
      <c r="AB656" s="623"/>
    </row>
    <row r="657">
      <c r="A657" s="623"/>
      <c r="B657" s="623"/>
      <c r="C657" s="623"/>
      <c r="D657" s="623"/>
      <c r="E657" s="623"/>
      <c r="F657" s="623"/>
      <c r="G657" s="623"/>
      <c r="H657" s="623"/>
      <c r="I657" s="623"/>
      <c r="J657" s="623"/>
      <c r="K657" s="623"/>
      <c r="L657" s="623"/>
      <c r="M657" s="623"/>
      <c r="N657" s="623"/>
      <c r="O657" s="623"/>
      <c r="P657" s="623"/>
      <c r="Q657" s="623"/>
      <c r="R657" s="623"/>
      <c r="S657" s="623"/>
      <c r="T657" s="623"/>
      <c r="U657" s="623"/>
      <c r="V657" s="623"/>
      <c r="W657" s="623"/>
      <c r="X657" s="623"/>
      <c r="Y657" s="623"/>
      <c r="Z657" s="623"/>
      <c r="AA657" s="623"/>
      <c r="AB657" s="623"/>
    </row>
    <row r="658">
      <c r="A658" s="623"/>
      <c r="B658" s="623"/>
      <c r="C658" s="623"/>
      <c r="D658" s="623"/>
      <c r="E658" s="623"/>
      <c r="F658" s="623"/>
      <c r="G658" s="623"/>
      <c r="H658" s="623"/>
      <c r="I658" s="623"/>
      <c r="J658" s="623"/>
      <c r="K658" s="623"/>
      <c r="L658" s="623"/>
      <c r="M658" s="623"/>
      <c r="N658" s="623"/>
      <c r="O658" s="623"/>
      <c r="P658" s="623"/>
      <c r="Q658" s="623"/>
      <c r="R658" s="623"/>
      <c r="S658" s="623"/>
      <c r="T658" s="623"/>
      <c r="U658" s="623"/>
      <c r="V658" s="623"/>
      <c r="W658" s="623"/>
      <c r="X658" s="623"/>
      <c r="Y658" s="623"/>
      <c r="Z658" s="623"/>
      <c r="AA658" s="623"/>
      <c r="AB658" s="623"/>
    </row>
    <row r="659">
      <c r="A659" s="623"/>
      <c r="B659" s="623"/>
      <c r="C659" s="623"/>
      <c r="D659" s="623"/>
      <c r="E659" s="623"/>
      <c r="F659" s="623"/>
      <c r="G659" s="623"/>
      <c r="H659" s="623"/>
      <c r="I659" s="623"/>
      <c r="J659" s="623"/>
      <c r="K659" s="623"/>
      <c r="L659" s="623"/>
      <c r="M659" s="623"/>
      <c r="N659" s="623"/>
      <c r="O659" s="623"/>
      <c r="P659" s="623"/>
      <c r="Q659" s="623"/>
      <c r="R659" s="623"/>
      <c r="S659" s="623"/>
      <c r="T659" s="623"/>
      <c r="U659" s="623"/>
      <c r="V659" s="623"/>
      <c r="W659" s="623"/>
      <c r="X659" s="623"/>
      <c r="Y659" s="623"/>
      <c r="Z659" s="623"/>
      <c r="AA659" s="623"/>
      <c r="AB659" s="623"/>
    </row>
    <row r="660">
      <c r="A660" s="623"/>
      <c r="B660" s="623"/>
      <c r="C660" s="623"/>
      <c r="D660" s="623"/>
      <c r="E660" s="623"/>
      <c r="F660" s="623"/>
      <c r="G660" s="623"/>
      <c r="H660" s="623"/>
      <c r="I660" s="623"/>
      <c r="J660" s="623"/>
      <c r="K660" s="623"/>
      <c r="L660" s="623"/>
      <c r="M660" s="623"/>
      <c r="N660" s="623"/>
      <c r="O660" s="623"/>
      <c r="P660" s="623"/>
      <c r="Q660" s="623"/>
      <c r="R660" s="623"/>
      <c r="S660" s="623"/>
      <c r="T660" s="623"/>
      <c r="U660" s="623"/>
      <c r="V660" s="623"/>
      <c r="W660" s="623"/>
      <c r="X660" s="623"/>
      <c r="Y660" s="623"/>
      <c r="Z660" s="623"/>
      <c r="AA660" s="623"/>
      <c r="AB660" s="623"/>
    </row>
    <row r="661">
      <c r="A661" s="623"/>
      <c r="B661" s="623"/>
      <c r="C661" s="623"/>
      <c r="D661" s="623"/>
      <c r="E661" s="623"/>
      <c r="F661" s="623"/>
      <c r="G661" s="623"/>
      <c r="H661" s="623"/>
      <c r="I661" s="623"/>
      <c r="J661" s="623"/>
      <c r="K661" s="623"/>
      <c r="L661" s="623"/>
      <c r="M661" s="623"/>
      <c r="N661" s="623"/>
      <c r="O661" s="623"/>
      <c r="P661" s="623"/>
      <c r="Q661" s="623"/>
      <c r="R661" s="623"/>
      <c r="S661" s="623"/>
      <c r="T661" s="623"/>
      <c r="U661" s="623"/>
      <c r="V661" s="623"/>
      <c r="W661" s="623"/>
      <c r="X661" s="623"/>
      <c r="Y661" s="623"/>
      <c r="Z661" s="623"/>
      <c r="AA661" s="623"/>
      <c r="AB661" s="623"/>
    </row>
    <row r="662">
      <c r="A662" s="623"/>
      <c r="B662" s="623"/>
      <c r="C662" s="623"/>
      <c r="D662" s="623"/>
      <c r="E662" s="623"/>
      <c r="F662" s="623"/>
      <c r="G662" s="623"/>
      <c r="H662" s="623"/>
      <c r="I662" s="623"/>
      <c r="J662" s="623"/>
      <c r="K662" s="623"/>
      <c r="L662" s="623"/>
      <c r="M662" s="623"/>
      <c r="N662" s="623"/>
      <c r="O662" s="623"/>
      <c r="P662" s="623"/>
      <c r="Q662" s="623"/>
      <c r="R662" s="623"/>
      <c r="S662" s="623"/>
      <c r="T662" s="623"/>
      <c r="U662" s="623"/>
      <c r="V662" s="623"/>
      <c r="W662" s="623"/>
      <c r="X662" s="623"/>
      <c r="Y662" s="623"/>
      <c r="Z662" s="623"/>
      <c r="AA662" s="623"/>
      <c r="AB662" s="623"/>
    </row>
    <row r="663">
      <c r="A663" s="623"/>
      <c r="B663" s="623"/>
      <c r="C663" s="623"/>
      <c r="D663" s="623"/>
      <c r="E663" s="623"/>
      <c r="F663" s="623"/>
      <c r="G663" s="623"/>
      <c r="H663" s="623"/>
      <c r="I663" s="623"/>
      <c r="J663" s="623"/>
      <c r="K663" s="623"/>
      <c r="L663" s="623"/>
      <c r="M663" s="623"/>
      <c r="N663" s="623"/>
      <c r="O663" s="623"/>
      <c r="P663" s="623"/>
      <c r="Q663" s="623"/>
      <c r="R663" s="623"/>
      <c r="S663" s="623"/>
      <c r="T663" s="623"/>
      <c r="U663" s="623"/>
      <c r="V663" s="623"/>
      <c r="W663" s="623"/>
      <c r="X663" s="623"/>
      <c r="Y663" s="623"/>
      <c r="Z663" s="623"/>
      <c r="AA663" s="623"/>
      <c r="AB663" s="623"/>
    </row>
    <row r="664">
      <c r="A664" s="623"/>
      <c r="B664" s="623"/>
      <c r="C664" s="623"/>
      <c r="D664" s="623"/>
      <c r="E664" s="623"/>
      <c r="F664" s="623"/>
      <c r="G664" s="623"/>
      <c r="H664" s="623"/>
      <c r="I664" s="623"/>
      <c r="J664" s="623"/>
      <c r="K664" s="623"/>
      <c r="L664" s="623"/>
      <c r="M664" s="623"/>
      <c r="N664" s="623"/>
      <c r="O664" s="623"/>
      <c r="P664" s="623"/>
      <c r="Q664" s="623"/>
      <c r="R664" s="623"/>
      <c r="S664" s="623"/>
      <c r="T664" s="623"/>
      <c r="U664" s="623"/>
      <c r="V664" s="623"/>
      <c r="W664" s="623"/>
      <c r="X664" s="623"/>
      <c r="Y664" s="623"/>
      <c r="Z664" s="623"/>
      <c r="AA664" s="623"/>
      <c r="AB664" s="623"/>
    </row>
    <row r="665">
      <c r="A665" s="623"/>
      <c r="B665" s="623"/>
      <c r="C665" s="623"/>
      <c r="D665" s="623"/>
      <c r="E665" s="623"/>
      <c r="F665" s="623"/>
      <c r="G665" s="623"/>
      <c r="H665" s="623"/>
      <c r="I665" s="623"/>
      <c r="J665" s="623"/>
      <c r="K665" s="623"/>
      <c r="L665" s="623"/>
      <c r="M665" s="623"/>
      <c r="N665" s="623"/>
      <c r="O665" s="623"/>
      <c r="P665" s="623"/>
      <c r="Q665" s="623"/>
      <c r="R665" s="623"/>
      <c r="S665" s="623"/>
      <c r="T665" s="623"/>
      <c r="U665" s="623"/>
      <c r="V665" s="623"/>
      <c r="W665" s="623"/>
      <c r="X665" s="623"/>
      <c r="Y665" s="623"/>
      <c r="Z665" s="623"/>
      <c r="AA665" s="623"/>
      <c r="AB665" s="623"/>
    </row>
    <row r="666">
      <c r="A666" s="623"/>
      <c r="B666" s="623"/>
      <c r="C666" s="623"/>
      <c r="D666" s="623"/>
      <c r="E666" s="623"/>
      <c r="F666" s="623"/>
      <c r="G666" s="623"/>
      <c r="H666" s="623"/>
      <c r="I666" s="623"/>
      <c r="J666" s="623"/>
      <c r="K666" s="623"/>
      <c r="L666" s="623"/>
      <c r="M666" s="623"/>
      <c r="N666" s="623"/>
      <c r="O666" s="623"/>
      <c r="P666" s="623"/>
      <c r="Q666" s="623"/>
      <c r="R666" s="623"/>
      <c r="S666" s="623"/>
      <c r="T666" s="623"/>
      <c r="U666" s="623"/>
      <c r="V666" s="623"/>
      <c r="W666" s="623"/>
      <c r="X666" s="623"/>
      <c r="Y666" s="623"/>
      <c r="Z666" s="623"/>
      <c r="AA666" s="623"/>
      <c r="AB666" s="623"/>
    </row>
    <row r="667">
      <c r="A667" s="623"/>
      <c r="B667" s="623"/>
      <c r="C667" s="623"/>
      <c r="D667" s="623"/>
      <c r="E667" s="623"/>
      <c r="F667" s="623"/>
      <c r="G667" s="623"/>
      <c r="H667" s="623"/>
      <c r="I667" s="623"/>
      <c r="J667" s="623"/>
      <c r="K667" s="623"/>
      <c r="L667" s="623"/>
      <c r="M667" s="623"/>
      <c r="N667" s="623"/>
      <c r="O667" s="623"/>
      <c r="P667" s="623"/>
      <c r="Q667" s="623"/>
      <c r="R667" s="623"/>
      <c r="S667" s="623"/>
      <c r="T667" s="623"/>
      <c r="U667" s="623"/>
      <c r="V667" s="623"/>
      <c r="W667" s="623"/>
      <c r="X667" s="623"/>
      <c r="Y667" s="623"/>
      <c r="Z667" s="623"/>
      <c r="AA667" s="623"/>
      <c r="AB667" s="623"/>
    </row>
    <row r="668">
      <c r="A668" s="623"/>
      <c r="B668" s="623"/>
      <c r="C668" s="623"/>
      <c r="D668" s="623"/>
      <c r="E668" s="623"/>
      <c r="F668" s="623"/>
      <c r="G668" s="623"/>
      <c r="H668" s="623"/>
      <c r="I668" s="623"/>
      <c r="J668" s="623"/>
      <c r="K668" s="623"/>
      <c r="L668" s="623"/>
      <c r="M668" s="623"/>
      <c r="N668" s="623"/>
      <c r="O668" s="623"/>
      <c r="P668" s="623"/>
      <c r="Q668" s="623"/>
      <c r="R668" s="623"/>
      <c r="S668" s="623"/>
      <c r="T668" s="623"/>
      <c r="U668" s="623"/>
      <c r="V668" s="623"/>
      <c r="W668" s="623"/>
      <c r="X668" s="623"/>
      <c r="Y668" s="623"/>
      <c r="Z668" s="623"/>
      <c r="AA668" s="623"/>
      <c r="AB668" s="623"/>
    </row>
    <row r="669">
      <c r="A669" s="623"/>
      <c r="B669" s="623"/>
      <c r="C669" s="623"/>
      <c r="D669" s="623"/>
      <c r="E669" s="623"/>
      <c r="F669" s="623"/>
      <c r="G669" s="623"/>
      <c r="H669" s="623"/>
      <c r="I669" s="623"/>
      <c r="J669" s="623"/>
      <c r="K669" s="623"/>
      <c r="L669" s="623"/>
      <c r="M669" s="623"/>
      <c r="N669" s="623"/>
      <c r="O669" s="623"/>
      <c r="P669" s="623"/>
      <c r="Q669" s="623"/>
      <c r="R669" s="623"/>
      <c r="S669" s="623"/>
      <c r="T669" s="623"/>
      <c r="U669" s="623"/>
      <c r="V669" s="623"/>
      <c r="W669" s="623"/>
      <c r="X669" s="623"/>
      <c r="Y669" s="623"/>
      <c r="Z669" s="623"/>
      <c r="AA669" s="623"/>
      <c r="AB669" s="623"/>
    </row>
    <row r="670">
      <c r="A670" s="623"/>
      <c r="B670" s="623"/>
      <c r="C670" s="623"/>
      <c r="D670" s="623"/>
      <c r="E670" s="623"/>
      <c r="F670" s="623"/>
      <c r="G670" s="623"/>
      <c r="H670" s="623"/>
      <c r="I670" s="623"/>
      <c r="J670" s="623"/>
      <c r="K670" s="623"/>
      <c r="L670" s="623"/>
      <c r="M670" s="623"/>
      <c r="N670" s="623"/>
      <c r="O670" s="623"/>
      <c r="P670" s="623"/>
      <c r="Q670" s="623"/>
      <c r="R670" s="623"/>
      <c r="S670" s="623"/>
      <c r="T670" s="623"/>
      <c r="U670" s="623"/>
      <c r="V670" s="623"/>
      <c r="W670" s="623"/>
      <c r="X670" s="623"/>
      <c r="Y670" s="623"/>
      <c r="Z670" s="623"/>
      <c r="AA670" s="623"/>
      <c r="AB670" s="623"/>
    </row>
    <row r="671">
      <c r="A671" s="623"/>
      <c r="B671" s="623"/>
      <c r="C671" s="623"/>
      <c r="D671" s="623"/>
      <c r="E671" s="623"/>
      <c r="F671" s="623"/>
      <c r="G671" s="623"/>
      <c r="H671" s="623"/>
      <c r="I671" s="623"/>
      <c r="J671" s="623"/>
      <c r="K671" s="623"/>
      <c r="L671" s="623"/>
      <c r="M671" s="623"/>
      <c r="N671" s="623"/>
      <c r="O671" s="623"/>
      <c r="P671" s="623"/>
      <c r="Q671" s="623"/>
      <c r="R671" s="623"/>
      <c r="S671" s="623"/>
      <c r="T671" s="623"/>
      <c r="U671" s="623"/>
      <c r="V671" s="623"/>
      <c r="W671" s="623"/>
      <c r="X671" s="623"/>
      <c r="Y671" s="623"/>
      <c r="Z671" s="623"/>
      <c r="AA671" s="623"/>
      <c r="AB671" s="623"/>
    </row>
    <row r="672">
      <c r="A672" s="623"/>
      <c r="B672" s="623"/>
      <c r="C672" s="623"/>
      <c r="D672" s="623"/>
      <c r="E672" s="623"/>
      <c r="F672" s="623"/>
      <c r="G672" s="623"/>
      <c r="H672" s="623"/>
      <c r="I672" s="623"/>
      <c r="J672" s="623"/>
      <c r="K672" s="623"/>
      <c r="L672" s="623"/>
      <c r="M672" s="623"/>
      <c r="N672" s="623"/>
      <c r="O672" s="623"/>
      <c r="P672" s="623"/>
      <c r="Q672" s="623"/>
      <c r="R672" s="623"/>
      <c r="S672" s="623"/>
      <c r="T672" s="623"/>
      <c r="U672" s="623"/>
      <c r="V672" s="623"/>
      <c r="W672" s="623"/>
      <c r="X672" s="623"/>
      <c r="Y672" s="623"/>
      <c r="Z672" s="623"/>
      <c r="AA672" s="623"/>
      <c r="AB672" s="623"/>
    </row>
    <row r="673">
      <c r="A673" s="623"/>
      <c r="B673" s="623"/>
      <c r="C673" s="623"/>
      <c r="D673" s="623"/>
      <c r="E673" s="623"/>
      <c r="F673" s="623"/>
      <c r="G673" s="623"/>
      <c r="H673" s="623"/>
      <c r="I673" s="623"/>
      <c r="J673" s="623"/>
      <c r="K673" s="623"/>
      <c r="L673" s="623"/>
      <c r="M673" s="623"/>
      <c r="N673" s="623"/>
      <c r="O673" s="623"/>
      <c r="P673" s="623"/>
      <c r="Q673" s="623"/>
      <c r="R673" s="623"/>
      <c r="S673" s="623"/>
      <c r="T673" s="623"/>
      <c r="U673" s="623"/>
      <c r="V673" s="623"/>
      <c r="W673" s="623"/>
      <c r="X673" s="623"/>
      <c r="Y673" s="623"/>
      <c r="Z673" s="623"/>
      <c r="AA673" s="623"/>
      <c r="AB673" s="623"/>
    </row>
    <row r="674">
      <c r="A674" s="623"/>
      <c r="B674" s="623"/>
      <c r="C674" s="623"/>
      <c r="D674" s="623"/>
      <c r="E674" s="623"/>
      <c r="F674" s="623"/>
      <c r="G674" s="623"/>
      <c r="H674" s="623"/>
      <c r="I674" s="623"/>
      <c r="J674" s="623"/>
      <c r="K674" s="623"/>
      <c r="L674" s="623"/>
      <c r="M674" s="623"/>
      <c r="N674" s="623"/>
      <c r="O674" s="623"/>
      <c r="P674" s="623"/>
      <c r="Q674" s="623"/>
      <c r="R674" s="623"/>
      <c r="S674" s="623"/>
      <c r="T674" s="623"/>
      <c r="U674" s="623"/>
      <c r="V674" s="623"/>
      <c r="W674" s="623"/>
      <c r="X674" s="623"/>
      <c r="Y674" s="623"/>
      <c r="Z674" s="623"/>
      <c r="AA674" s="623"/>
      <c r="AB674" s="623"/>
    </row>
    <row r="675">
      <c r="A675" s="623"/>
      <c r="B675" s="623"/>
      <c r="C675" s="623"/>
      <c r="D675" s="623"/>
      <c r="E675" s="623"/>
      <c r="F675" s="623"/>
      <c r="G675" s="623"/>
      <c r="H675" s="623"/>
      <c r="I675" s="623"/>
      <c r="J675" s="623"/>
      <c r="K675" s="623"/>
      <c r="L675" s="623"/>
      <c r="M675" s="623"/>
      <c r="N675" s="623"/>
      <c r="O675" s="623"/>
      <c r="P675" s="623"/>
      <c r="Q675" s="623"/>
      <c r="R675" s="623"/>
      <c r="S675" s="623"/>
      <c r="T675" s="623"/>
      <c r="U675" s="623"/>
      <c r="V675" s="623"/>
      <c r="W675" s="623"/>
      <c r="X675" s="623"/>
      <c r="Y675" s="623"/>
      <c r="Z675" s="623"/>
      <c r="AA675" s="623"/>
      <c r="AB675" s="623"/>
    </row>
    <row r="676">
      <c r="A676" s="623"/>
      <c r="B676" s="623"/>
      <c r="C676" s="623"/>
      <c r="D676" s="623"/>
      <c r="E676" s="623"/>
      <c r="F676" s="623"/>
      <c r="G676" s="623"/>
      <c r="H676" s="623"/>
      <c r="I676" s="623"/>
      <c r="J676" s="623"/>
      <c r="K676" s="623"/>
      <c r="L676" s="623"/>
      <c r="M676" s="623"/>
      <c r="N676" s="623"/>
      <c r="O676" s="623"/>
      <c r="P676" s="623"/>
      <c r="Q676" s="623"/>
      <c r="R676" s="623"/>
      <c r="S676" s="623"/>
      <c r="T676" s="623"/>
      <c r="U676" s="623"/>
      <c r="V676" s="623"/>
      <c r="W676" s="623"/>
      <c r="X676" s="623"/>
      <c r="Y676" s="623"/>
      <c r="Z676" s="623"/>
      <c r="AA676" s="623"/>
      <c r="AB676" s="623"/>
    </row>
    <row r="677">
      <c r="A677" s="623"/>
      <c r="B677" s="623"/>
      <c r="C677" s="623"/>
      <c r="D677" s="623"/>
      <c r="E677" s="623"/>
      <c r="F677" s="623"/>
      <c r="G677" s="623"/>
      <c r="H677" s="623"/>
      <c r="I677" s="623"/>
      <c r="J677" s="623"/>
      <c r="K677" s="623"/>
      <c r="L677" s="623"/>
      <c r="M677" s="623"/>
      <c r="N677" s="623"/>
      <c r="O677" s="623"/>
      <c r="P677" s="623"/>
      <c r="Q677" s="623"/>
      <c r="R677" s="623"/>
      <c r="S677" s="623"/>
      <c r="T677" s="623"/>
      <c r="U677" s="623"/>
      <c r="V677" s="623"/>
      <c r="W677" s="623"/>
      <c r="X677" s="623"/>
      <c r="Y677" s="623"/>
      <c r="Z677" s="623"/>
      <c r="AA677" s="623"/>
      <c r="AB677" s="623"/>
    </row>
    <row r="678">
      <c r="A678" s="623"/>
      <c r="B678" s="623"/>
      <c r="C678" s="623"/>
      <c r="D678" s="623"/>
      <c r="E678" s="623"/>
      <c r="F678" s="623"/>
      <c r="G678" s="623"/>
      <c r="H678" s="623"/>
      <c r="I678" s="623"/>
      <c r="J678" s="623"/>
      <c r="K678" s="623"/>
      <c r="L678" s="623"/>
      <c r="M678" s="623"/>
      <c r="N678" s="623"/>
      <c r="O678" s="623"/>
      <c r="P678" s="623"/>
      <c r="Q678" s="623"/>
      <c r="R678" s="623"/>
      <c r="S678" s="623"/>
      <c r="T678" s="623"/>
      <c r="U678" s="623"/>
      <c r="V678" s="623"/>
      <c r="W678" s="623"/>
      <c r="X678" s="623"/>
      <c r="Y678" s="623"/>
      <c r="Z678" s="623"/>
      <c r="AA678" s="623"/>
      <c r="AB678" s="623"/>
    </row>
    <row r="679">
      <c r="A679" s="623"/>
      <c r="B679" s="623"/>
      <c r="C679" s="623"/>
      <c r="D679" s="623"/>
      <c r="E679" s="623"/>
      <c r="F679" s="623"/>
      <c r="G679" s="623"/>
      <c r="H679" s="623"/>
      <c r="I679" s="623"/>
      <c r="J679" s="623"/>
      <c r="K679" s="623"/>
      <c r="L679" s="623"/>
      <c r="M679" s="623"/>
      <c r="N679" s="623"/>
      <c r="O679" s="623"/>
      <c r="P679" s="623"/>
      <c r="Q679" s="623"/>
      <c r="R679" s="623"/>
      <c r="S679" s="623"/>
      <c r="T679" s="623"/>
      <c r="U679" s="623"/>
      <c r="V679" s="623"/>
      <c r="W679" s="623"/>
      <c r="X679" s="623"/>
      <c r="Y679" s="623"/>
      <c r="Z679" s="623"/>
      <c r="AA679" s="623"/>
      <c r="AB679" s="623"/>
    </row>
    <row r="680">
      <c r="A680" s="623"/>
      <c r="B680" s="623"/>
      <c r="C680" s="623"/>
      <c r="D680" s="623"/>
      <c r="E680" s="623"/>
      <c r="F680" s="623"/>
      <c r="G680" s="623"/>
      <c r="H680" s="623"/>
      <c r="I680" s="623"/>
      <c r="J680" s="623"/>
      <c r="K680" s="623"/>
      <c r="L680" s="623"/>
      <c r="M680" s="623"/>
      <c r="N680" s="623"/>
      <c r="O680" s="623"/>
      <c r="P680" s="623"/>
      <c r="Q680" s="623"/>
      <c r="R680" s="623"/>
      <c r="S680" s="623"/>
      <c r="T680" s="623"/>
      <c r="U680" s="623"/>
      <c r="V680" s="623"/>
      <c r="W680" s="623"/>
      <c r="X680" s="623"/>
      <c r="Y680" s="623"/>
      <c r="Z680" s="623"/>
      <c r="AA680" s="623"/>
      <c r="AB680" s="623"/>
    </row>
    <row r="681">
      <c r="A681" s="623"/>
      <c r="B681" s="623"/>
      <c r="C681" s="623"/>
      <c r="D681" s="623"/>
      <c r="E681" s="623"/>
      <c r="F681" s="623"/>
      <c r="G681" s="623"/>
      <c r="H681" s="623"/>
      <c r="I681" s="623"/>
      <c r="J681" s="623"/>
      <c r="K681" s="623"/>
      <c r="L681" s="623"/>
      <c r="M681" s="623"/>
      <c r="N681" s="623"/>
      <c r="O681" s="623"/>
      <c r="P681" s="623"/>
      <c r="Q681" s="623"/>
      <c r="R681" s="623"/>
      <c r="S681" s="623"/>
      <c r="T681" s="623"/>
      <c r="U681" s="623"/>
      <c r="V681" s="623"/>
      <c r="W681" s="623"/>
      <c r="X681" s="623"/>
      <c r="Y681" s="623"/>
      <c r="Z681" s="623"/>
      <c r="AA681" s="623"/>
      <c r="AB681" s="623"/>
    </row>
    <row r="682">
      <c r="A682" s="623"/>
      <c r="B682" s="623"/>
      <c r="C682" s="623"/>
      <c r="D682" s="623"/>
      <c r="E682" s="623"/>
      <c r="F682" s="623"/>
      <c r="G682" s="623"/>
      <c r="H682" s="623"/>
      <c r="I682" s="623"/>
      <c r="J682" s="623"/>
      <c r="K682" s="623"/>
      <c r="L682" s="623"/>
      <c r="M682" s="623"/>
      <c r="N682" s="623"/>
      <c r="O682" s="623"/>
      <c r="P682" s="623"/>
      <c r="Q682" s="623"/>
      <c r="R682" s="623"/>
      <c r="S682" s="623"/>
      <c r="T682" s="623"/>
      <c r="U682" s="623"/>
      <c r="V682" s="623"/>
      <c r="W682" s="623"/>
      <c r="X682" s="623"/>
      <c r="Y682" s="623"/>
      <c r="Z682" s="623"/>
      <c r="AA682" s="623"/>
      <c r="AB682" s="623"/>
    </row>
    <row r="683">
      <c r="A683" s="623"/>
      <c r="B683" s="623"/>
      <c r="C683" s="623"/>
      <c r="D683" s="623"/>
      <c r="E683" s="623"/>
      <c r="F683" s="623"/>
      <c r="G683" s="623"/>
      <c r="H683" s="623"/>
      <c r="I683" s="623"/>
      <c r="J683" s="623"/>
      <c r="K683" s="623"/>
      <c r="L683" s="623"/>
      <c r="M683" s="623"/>
      <c r="N683" s="623"/>
      <c r="O683" s="623"/>
      <c r="P683" s="623"/>
      <c r="Q683" s="623"/>
      <c r="R683" s="623"/>
      <c r="S683" s="623"/>
      <c r="T683" s="623"/>
      <c r="U683" s="623"/>
      <c r="V683" s="623"/>
      <c r="W683" s="623"/>
      <c r="X683" s="623"/>
      <c r="Y683" s="623"/>
      <c r="Z683" s="623"/>
      <c r="AA683" s="623"/>
      <c r="AB683" s="623"/>
    </row>
    <row r="684">
      <c r="A684" s="623"/>
      <c r="B684" s="623"/>
      <c r="C684" s="623"/>
      <c r="D684" s="623"/>
      <c r="E684" s="623"/>
      <c r="F684" s="623"/>
      <c r="G684" s="623"/>
      <c r="H684" s="623"/>
      <c r="I684" s="623"/>
      <c r="J684" s="623"/>
      <c r="K684" s="623"/>
      <c r="L684" s="623"/>
      <c r="M684" s="623"/>
      <c r="N684" s="623"/>
      <c r="O684" s="623"/>
      <c r="P684" s="623"/>
      <c r="Q684" s="623"/>
      <c r="R684" s="623"/>
      <c r="S684" s="623"/>
      <c r="T684" s="623"/>
      <c r="U684" s="623"/>
      <c r="V684" s="623"/>
      <c r="W684" s="623"/>
      <c r="X684" s="623"/>
      <c r="Y684" s="623"/>
      <c r="Z684" s="623"/>
      <c r="AA684" s="623"/>
      <c r="AB684" s="623"/>
    </row>
    <row r="685">
      <c r="A685" s="623"/>
      <c r="B685" s="623"/>
      <c r="C685" s="623"/>
      <c r="D685" s="623"/>
      <c r="E685" s="623"/>
      <c r="F685" s="623"/>
      <c r="G685" s="623"/>
      <c r="H685" s="623"/>
      <c r="I685" s="623"/>
      <c r="J685" s="623"/>
      <c r="K685" s="623"/>
      <c r="L685" s="623"/>
      <c r="M685" s="623"/>
      <c r="N685" s="623"/>
      <c r="O685" s="623"/>
      <c r="P685" s="623"/>
      <c r="Q685" s="623"/>
      <c r="R685" s="623"/>
      <c r="S685" s="623"/>
      <c r="T685" s="623"/>
      <c r="U685" s="623"/>
      <c r="V685" s="623"/>
      <c r="W685" s="623"/>
      <c r="X685" s="623"/>
      <c r="Y685" s="623"/>
      <c r="Z685" s="623"/>
      <c r="AA685" s="623"/>
      <c r="AB685" s="623"/>
    </row>
    <row r="686">
      <c r="A686" s="623"/>
      <c r="B686" s="623"/>
      <c r="C686" s="623"/>
      <c r="D686" s="623"/>
      <c r="E686" s="623"/>
      <c r="F686" s="623"/>
      <c r="G686" s="623"/>
      <c r="H686" s="623"/>
      <c r="I686" s="623"/>
      <c r="J686" s="623"/>
      <c r="K686" s="623"/>
      <c r="L686" s="623"/>
      <c r="M686" s="623"/>
      <c r="N686" s="623"/>
      <c r="O686" s="623"/>
      <c r="P686" s="623"/>
      <c r="Q686" s="623"/>
      <c r="R686" s="623"/>
      <c r="S686" s="623"/>
      <c r="T686" s="623"/>
      <c r="U686" s="623"/>
      <c r="V686" s="623"/>
      <c r="W686" s="623"/>
      <c r="X686" s="623"/>
      <c r="Y686" s="623"/>
      <c r="Z686" s="623"/>
      <c r="AA686" s="623"/>
      <c r="AB686" s="623"/>
    </row>
    <row r="687">
      <c r="A687" s="623"/>
      <c r="B687" s="623"/>
      <c r="C687" s="623"/>
      <c r="D687" s="623"/>
      <c r="E687" s="623"/>
      <c r="F687" s="623"/>
      <c r="G687" s="623"/>
      <c r="H687" s="623"/>
      <c r="I687" s="623"/>
      <c r="J687" s="623"/>
      <c r="K687" s="623"/>
      <c r="L687" s="623"/>
      <c r="M687" s="623"/>
      <c r="N687" s="623"/>
      <c r="O687" s="623"/>
      <c r="P687" s="623"/>
      <c r="Q687" s="623"/>
      <c r="R687" s="623"/>
      <c r="S687" s="623"/>
      <c r="T687" s="623"/>
      <c r="U687" s="623"/>
      <c r="V687" s="623"/>
      <c r="W687" s="623"/>
      <c r="X687" s="623"/>
      <c r="Y687" s="623"/>
      <c r="Z687" s="623"/>
      <c r="AA687" s="623"/>
      <c r="AB687" s="623"/>
    </row>
    <row r="688">
      <c r="A688" s="623"/>
      <c r="B688" s="623"/>
      <c r="C688" s="623"/>
      <c r="D688" s="623"/>
      <c r="E688" s="623"/>
      <c r="F688" s="623"/>
      <c r="G688" s="623"/>
      <c r="H688" s="623"/>
      <c r="I688" s="623"/>
      <c r="J688" s="623"/>
      <c r="K688" s="623"/>
      <c r="L688" s="623"/>
      <c r="M688" s="623"/>
      <c r="N688" s="623"/>
      <c r="O688" s="623"/>
      <c r="P688" s="623"/>
      <c r="Q688" s="623"/>
      <c r="R688" s="623"/>
      <c r="S688" s="623"/>
      <c r="T688" s="623"/>
      <c r="U688" s="623"/>
      <c r="V688" s="623"/>
      <c r="W688" s="623"/>
      <c r="X688" s="623"/>
      <c r="Y688" s="623"/>
      <c r="Z688" s="623"/>
      <c r="AA688" s="623"/>
      <c r="AB688" s="623"/>
    </row>
    <row r="689">
      <c r="A689" s="623"/>
      <c r="B689" s="623"/>
      <c r="C689" s="623"/>
      <c r="D689" s="623"/>
      <c r="E689" s="623"/>
      <c r="F689" s="623"/>
      <c r="G689" s="623"/>
      <c r="H689" s="623"/>
      <c r="I689" s="623"/>
      <c r="J689" s="623"/>
      <c r="K689" s="623"/>
      <c r="L689" s="623"/>
      <c r="M689" s="623"/>
      <c r="N689" s="623"/>
      <c r="O689" s="623"/>
      <c r="P689" s="623"/>
      <c r="Q689" s="623"/>
      <c r="R689" s="623"/>
      <c r="S689" s="623"/>
      <c r="T689" s="623"/>
      <c r="U689" s="623"/>
      <c r="V689" s="623"/>
      <c r="W689" s="623"/>
      <c r="X689" s="623"/>
      <c r="Y689" s="623"/>
      <c r="Z689" s="623"/>
      <c r="AA689" s="623"/>
      <c r="AB689" s="623"/>
    </row>
    <row r="690">
      <c r="A690" s="623"/>
      <c r="B690" s="623"/>
      <c r="C690" s="623"/>
      <c r="D690" s="623"/>
      <c r="E690" s="623"/>
      <c r="F690" s="623"/>
      <c r="G690" s="623"/>
      <c r="H690" s="623"/>
      <c r="I690" s="623"/>
      <c r="J690" s="623"/>
      <c r="K690" s="623"/>
      <c r="L690" s="623"/>
      <c r="M690" s="623"/>
      <c r="N690" s="623"/>
      <c r="O690" s="623"/>
      <c r="P690" s="623"/>
      <c r="Q690" s="623"/>
      <c r="R690" s="623"/>
      <c r="S690" s="623"/>
      <c r="T690" s="623"/>
      <c r="U690" s="623"/>
      <c r="V690" s="623"/>
      <c r="W690" s="623"/>
      <c r="X690" s="623"/>
      <c r="Y690" s="623"/>
      <c r="Z690" s="623"/>
      <c r="AA690" s="623"/>
      <c r="AB690" s="623"/>
    </row>
    <row r="691">
      <c r="A691" s="623"/>
      <c r="B691" s="623"/>
      <c r="C691" s="623"/>
      <c r="D691" s="623"/>
      <c r="E691" s="623"/>
      <c r="F691" s="623"/>
      <c r="G691" s="623"/>
      <c r="H691" s="623"/>
      <c r="I691" s="623"/>
      <c r="J691" s="623"/>
      <c r="K691" s="623"/>
      <c r="L691" s="623"/>
      <c r="M691" s="623"/>
      <c r="N691" s="623"/>
      <c r="O691" s="623"/>
      <c r="P691" s="623"/>
      <c r="Q691" s="623"/>
      <c r="R691" s="623"/>
      <c r="S691" s="623"/>
      <c r="T691" s="623"/>
      <c r="U691" s="623"/>
      <c r="V691" s="623"/>
      <c r="W691" s="623"/>
      <c r="X691" s="623"/>
      <c r="Y691" s="623"/>
      <c r="Z691" s="623"/>
      <c r="AA691" s="623"/>
      <c r="AB691" s="623"/>
    </row>
    <row r="692">
      <c r="A692" s="623"/>
      <c r="B692" s="623"/>
      <c r="C692" s="623"/>
      <c r="D692" s="623"/>
      <c r="E692" s="623"/>
      <c r="F692" s="623"/>
      <c r="G692" s="623"/>
      <c r="H692" s="623"/>
      <c r="I692" s="623"/>
      <c r="J692" s="623"/>
      <c r="K692" s="623"/>
      <c r="L692" s="623"/>
      <c r="M692" s="623"/>
      <c r="N692" s="623"/>
      <c r="O692" s="623"/>
      <c r="P692" s="623"/>
      <c r="Q692" s="623"/>
      <c r="R692" s="623"/>
      <c r="S692" s="623"/>
      <c r="T692" s="623"/>
      <c r="U692" s="623"/>
      <c r="V692" s="623"/>
      <c r="W692" s="623"/>
      <c r="X692" s="623"/>
      <c r="Y692" s="623"/>
      <c r="Z692" s="623"/>
      <c r="AA692" s="623"/>
      <c r="AB692" s="623"/>
    </row>
    <row r="693">
      <c r="A693" s="623"/>
      <c r="B693" s="623"/>
      <c r="C693" s="623"/>
      <c r="D693" s="623"/>
      <c r="E693" s="623"/>
      <c r="F693" s="623"/>
      <c r="G693" s="623"/>
      <c r="H693" s="623"/>
      <c r="I693" s="623"/>
      <c r="J693" s="623"/>
      <c r="K693" s="623"/>
      <c r="L693" s="623"/>
      <c r="M693" s="623"/>
      <c r="N693" s="623"/>
      <c r="O693" s="623"/>
      <c r="P693" s="623"/>
      <c r="Q693" s="623"/>
      <c r="R693" s="623"/>
      <c r="S693" s="623"/>
      <c r="T693" s="623"/>
      <c r="U693" s="623"/>
      <c r="V693" s="623"/>
      <c r="W693" s="623"/>
      <c r="X693" s="623"/>
      <c r="Y693" s="623"/>
      <c r="Z693" s="623"/>
      <c r="AA693" s="623"/>
      <c r="AB693" s="623"/>
    </row>
    <row r="694">
      <c r="A694" s="623"/>
      <c r="B694" s="623"/>
      <c r="C694" s="623"/>
      <c r="D694" s="623"/>
      <c r="E694" s="623"/>
      <c r="F694" s="623"/>
      <c r="G694" s="623"/>
      <c r="H694" s="623"/>
      <c r="I694" s="623"/>
      <c r="J694" s="623"/>
      <c r="K694" s="623"/>
      <c r="L694" s="623"/>
      <c r="M694" s="623"/>
      <c r="N694" s="623"/>
      <c r="O694" s="623"/>
      <c r="P694" s="623"/>
      <c r="Q694" s="623"/>
      <c r="R694" s="623"/>
      <c r="S694" s="623"/>
      <c r="T694" s="623"/>
      <c r="U694" s="623"/>
      <c r="V694" s="623"/>
      <c r="W694" s="623"/>
      <c r="X694" s="623"/>
      <c r="Y694" s="623"/>
      <c r="Z694" s="623"/>
      <c r="AA694" s="623"/>
      <c r="AB694" s="623"/>
    </row>
    <row r="695">
      <c r="A695" s="623"/>
      <c r="B695" s="623"/>
      <c r="C695" s="623"/>
      <c r="D695" s="623"/>
      <c r="E695" s="623"/>
      <c r="F695" s="623"/>
      <c r="G695" s="623"/>
      <c r="H695" s="623"/>
      <c r="I695" s="623"/>
      <c r="J695" s="623"/>
      <c r="K695" s="623"/>
      <c r="L695" s="623"/>
      <c r="M695" s="623"/>
      <c r="N695" s="623"/>
      <c r="O695" s="623"/>
      <c r="P695" s="623"/>
      <c r="Q695" s="623"/>
      <c r="R695" s="623"/>
      <c r="S695" s="623"/>
      <c r="T695" s="623"/>
      <c r="U695" s="623"/>
      <c r="V695" s="623"/>
      <c r="W695" s="623"/>
      <c r="X695" s="623"/>
      <c r="Y695" s="623"/>
      <c r="Z695" s="623"/>
      <c r="AA695" s="623"/>
      <c r="AB695" s="623"/>
    </row>
    <row r="696">
      <c r="A696" s="623"/>
      <c r="B696" s="623"/>
      <c r="C696" s="623"/>
      <c r="D696" s="623"/>
      <c r="E696" s="623"/>
      <c r="F696" s="623"/>
      <c r="G696" s="623"/>
      <c r="H696" s="623"/>
      <c r="I696" s="623"/>
      <c r="J696" s="623"/>
      <c r="K696" s="623"/>
      <c r="L696" s="623"/>
      <c r="M696" s="623"/>
      <c r="N696" s="623"/>
      <c r="O696" s="623"/>
      <c r="P696" s="623"/>
      <c r="Q696" s="623"/>
      <c r="R696" s="623"/>
      <c r="S696" s="623"/>
      <c r="T696" s="623"/>
      <c r="U696" s="623"/>
      <c r="V696" s="623"/>
      <c r="W696" s="623"/>
      <c r="X696" s="623"/>
      <c r="Y696" s="623"/>
      <c r="Z696" s="623"/>
      <c r="AA696" s="623"/>
      <c r="AB696" s="623"/>
    </row>
    <row r="697">
      <c r="A697" s="623"/>
      <c r="B697" s="623"/>
      <c r="C697" s="623"/>
      <c r="D697" s="623"/>
      <c r="E697" s="623"/>
      <c r="F697" s="623"/>
      <c r="G697" s="623"/>
      <c r="H697" s="623"/>
      <c r="I697" s="623"/>
      <c r="J697" s="623"/>
      <c r="K697" s="623"/>
      <c r="L697" s="623"/>
      <c r="M697" s="623"/>
      <c r="N697" s="623"/>
      <c r="O697" s="623"/>
      <c r="P697" s="623"/>
      <c r="Q697" s="623"/>
      <c r="R697" s="623"/>
      <c r="S697" s="623"/>
      <c r="T697" s="623"/>
      <c r="U697" s="623"/>
      <c r="V697" s="623"/>
      <c r="W697" s="623"/>
      <c r="X697" s="623"/>
      <c r="Y697" s="623"/>
      <c r="Z697" s="623"/>
      <c r="AA697" s="623"/>
      <c r="AB697" s="623"/>
    </row>
    <row r="698">
      <c r="A698" s="623"/>
      <c r="B698" s="623"/>
      <c r="C698" s="623"/>
      <c r="D698" s="623"/>
      <c r="E698" s="623"/>
      <c r="F698" s="623"/>
      <c r="G698" s="623"/>
      <c r="H698" s="623"/>
      <c r="I698" s="623"/>
      <c r="J698" s="623"/>
      <c r="K698" s="623"/>
      <c r="L698" s="623"/>
      <c r="M698" s="623"/>
      <c r="N698" s="623"/>
      <c r="O698" s="623"/>
      <c r="P698" s="623"/>
      <c r="Q698" s="623"/>
      <c r="R698" s="623"/>
      <c r="S698" s="623"/>
      <c r="T698" s="623"/>
      <c r="U698" s="623"/>
      <c r="V698" s="623"/>
      <c r="W698" s="623"/>
      <c r="X698" s="623"/>
      <c r="Y698" s="623"/>
      <c r="Z698" s="623"/>
      <c r="AA698" s="623"/>
      <c r="AB698" s="623"/>
    </row>
    <row r="699">
      <c r="A699" s="623"/>
      <c r="B699" s="623"/>
      <c r="C699" s="623"/>
      <c r="D699" s="623"/>
      <c r="E699" s="623"/>
      <c r="F699" s="623"/>
      <c r="G699" s="623"/>
      <c r="H699" s="623"/>
      <c r="I699" s="623"/>
      <c r="J699" s="623"/>
      <c r="K699" s="623"/>
      <c r="L699" s="623"/>
      <c r="M699" s="623"/>
      <c r="N699" s="623"/>
      <c r="O699" s="623"/>
      <c r="P699" s="623"/>
      <c r="Q699" s="623"/>
      <c r="R699" s="623"/>
      <c r="S699" s="623"/>
      <c r="T699" s="623"/>
      <c r="U699" s="623"/>
      <c r="V699" s="623"/>
      <c r="W699" s="623"/>
      <c r="X699" s="623"/>
      <c r="Y699" s="623"/>
      <c r="Z699" s="623"/>
      <c r="AA699" s="623"/>
      <c r="AB699" s="623"/>
    </row>
    <row r="700">
      <c r="A700" s="623"/>
      <c r="B700" s="623"/>
      <c r="C700" s="623"/>
      <c r="D700" s="623"/>
      <c r="E700" s="623"/>
      <c r="F700" s="623"/>
      <c r="G700" s="623"/>
      <c r="H700" s="623"/>
      <c r="I700" s="623"/>
      <c r="J700" s="623"/>
      <c r="K700" s="623"/>
      <c r="L700" s="623"/>
      <c r="M700" s="623"/>
      <c r="N700" s="623"/>
      <c r="O700" s="623"/>
      <c r="P700" s="623"/>
      <c r="Q700" s="623"/>
      <c r="R700" s="623"/>
      <c r="S700" s="623"/>
      <c r="T700" s="623"/>
      <c r="U700" s="623"/>
      <c r="V700" s="623"/>
      <c r="W700" s="623"/>
      <c r="X700" s="623"/>
      <c r="Y700" s="623"/>
      <c r="Z700" s="623"/>
      <c r="AA700" s="623"/>
      <c r="AB700" s="623"/>
    </row>
    <row r="701">
      <c r="A701" s="623"/>
      <c r="B701" s="623"/>
      <c r="C701" s="623"/>
      <c r="D701" s="623"/>
      <c r="E701" s="623"/>
      <c r="F701" s="623"/>
      <c r="G701" s="623"/>
      <c r="H701" s="623"/>
      <c r="I701" s="623"/>
      <c r="J701" s="623"/>
      <c r="K701" s="623"/>
      <c r="L701" s="623"/>
      <c r="M701" s="623"/>
      <c r="N701" s="623"/>
      <c r="O701" s="623"/>
      <c r="P701" s="623"/>
      <c r="Q701" s="623"/>
      <c r="R701" s="623"/>
      <c r="S701" s="623"/>
      <c r="T701" s="623"/>
      <c r="U701" s="623"/>
      <c r="V701" s="623"/>
      <c r="W701" s="623"/>
      <c r="X701" s="623"/>
      <c r="Y701" s="623"/>
      <c r="Z701" s="623"/>
      <c r="AA701" s="623"/>
      <c r="AB701" s="623"/>
    </row>
    <row r="702">
      <c r="A702" s="623"/>
      <c r="B702" s="623"/>
      <c r="C702" s="623"/>
      <c r="D702" s="623"/>
      <c r="E702" s="623"/>
      <c r="F702" s="623"/>
      <c r="G702" s="623"/>
      <c r="H702" s="623"/>
      <c r="I702" s="623"/>
      <c r="J702" s="623"/>
      <c r="K702" s="623"/>
      <c r="L702" s="623"/>
      <c r="M702" s="623"/>
      <c r="N702" s="623"/>
      <c r="O702" s="623"/>
      <c r="P702" s="623"/>
      <c r="Q702" s="623"/>
      <c r="R702" s="623"/>
      <c r="S702" s="623"/>
      <c r="T702" s="623"/>
      <c r="U702" s="623"/>
      <c r="V702" s="623"/>
      <c r="W702" s="623"/>
      <c r="X702" s="623"/>
      <c r="Y702" s="623"/>
      <c r="Z702" s="623"/>
      <c r="AA702" s="623"/>
      <c r="AB702" s="623"/>
    </row>
    <row r="703">
      <c r="A703" s="623"/>
      <c r="B703" s="623"/>
      <c r="C703" s="623"/>
      <c r="D703" s="623"/>
      <c r="E703" s="623"/>
      <c r="F703" s="623"/>
      <c r="G703" s="623"/>
      <c r="H703" s="623"/>
      <c r="I703" s="623"/>
      <c r="J703" s="623"/>
      <c r="K703" s="623"/>
      <c r="L703" s="623"/>
      <c r="M703" s="623"/>
      <c r="N703" s="623"/>
      <c r="O703" s="623"/>
      <c r="P703" s="623"/>
      <c r="Q703" s="623"/>
      <c r="R703" s="623"/>
      <c r="S703" s="623"/>
      <c r="T703" s="623"/>
      <c r="U703" s="623"/>
      <c r="V703" s="623"/>
      <c r="W703" s="623"/>
      <c r="X703" s="623"/>
      <c r="Y703" s="623"/>
      <c r="Z703" s="623"/>
      <c r="AA703" s="623"/>
      <c r="AB703" s="623"/>
    </row>
    <row r="704">
      <c r="A704" s="623"/>
      <c r="B704" s="623"/>
      <c r="C704" s="623"/>
      <c r="D704" s="623"/>
      <c r="E704" s="623"/>
      <c r="F704" s="623"/>
      <c r="G704" s="623"/>
      <c r="H704" s="623"/>
      <c r="I704" s="623"/>
      <c r="J704" s="623"/>
      <c r="K704" s="623"/>
      <c r="L704" s="623"/>
      <c r="M704" s="623"/>
      <c r="N704" s="623"/>
      <c r="O704" s="623"/>
      <c r="P704" s="623"/>
      <c r="Q704" s="623"/>
      <c r="R704" s="623"/>
      <c r="S704" s="623"/>
      <c r="T704" s="623"/>
      <c r="U704" s="623"/>
      <c r="V704" s="623"/>
      <c r="W704" s="623"/>
      <c r="X704" s="623"/>
      <c r="Y704" s="623"/>
      <c r="Z704" s="623"/>
      <c r="AA704" s="623"/>
      <c r="AB704" s="623"/>
    </row>
    <row r="705">
      <c r="A705" s="623"/>
      <c r="B705" s="623"/>
      <c r="C705" s="623"/>
      <c r="D705" s="623"/>
      <c r="E705" s="623"/>
      <c r="F705" s="623"/>
      <c r="G705" s="623"/>
      <c r="H705" s="623"/>
      <c r="I705" s="623"/>
      <c r="J705" s="623"/>
      <c r="K705" s="623"/>
      <c r="L705" s="623"/>
      <c r="M705" s="623"/>
      <c r="N705" s="623"/>
      <c r="O705" s="623"/>
      <c r="P705" s="623"/>
      <c r="Q705" s="623"/>
      <c r="R705" s="623"/>
      <c r="S705" s="623"/>
      <c r="T705" s="623"/>
      <c r="U705" s="623"/>
      <c r="V705" s="623"/>
      <c r="W705" s="623"/>
      <c r="X705" s="623"/>
      <c r="Y705" s="623"/>
      <c r="Z705" s="623"/>
      <c r="AA705" s="623"/>
      <c r="AB705" s="623"/>
    </row>
    <row r="706">
      <c r="A706" s="623"/>
      <c r="B706" s="623"/>
      <c r="C706" s="623"/>
      <c r="D706" s="623"/>
      <c r="E706" s="623"/>
      <c r="F706" s="623"/>
      <c r="G706" s="623"/>
      <c r="H706" s="623"/>
      <c r="I706" s="623"/>
      <c r="J706" s="623"/>
      <c r="K706" s="623"/>
      <c r="L706" s="623"/>
      <c r="M706" s="623"/>
      <c r="N706" s="623"/>
      <c r="O706" s="623"/>
      <c r="P706" s="623"/>
      <c r="Q706" s="623"/>
      <c r="R706" s="623"/>
      <c r="S706" s="623"/>
      <c r="T706" s="623"/>
      <c r="U706" s="623"/>
      <c r="V706" s="623"/>
      <c r="W706" s="623"/>
      <c r="X706" s="623"/>
      <c r="Y706" s="623"/>
      <c r="Z706" s="623"/>
      <c r="AA706" s="623"/>
      <c r="AB706" s="623"/>
    </row>
    <row r="707">
      <c r="A707" s="623"/>
      <c r="B707" s="623"/>
      <c r="C707" s="623"/>
      <c r="D707" s="623"/>
      <c r="E707" s="623"/>
      <c r="F707" s="623"/>
      <c r="G707" s="623"/>
      <c r="H707" s="623"/>
      <c r="I707" s="623"/>
      <c r="J707" s="623"/>
      <c r="K707" s="623"/>
      <c r="L707" s="623"/>
      <c r="M707" s="623"/>
      <c r="N707" s="623"/>
      <c r="O707" s="623"/>
      <c r="P707" s="623"/>
      <c r="Q707" s="623"/>
      <c r="R707" s="623"/>
      <c r="S707" s="623"/>
      <c r="T707" s="623"/>
      <c r="U707" s="623"/>
      <c r="V707" s="623"/>
      <c r="W707" s="623"/>
      <c r="X707" s="623"/>
      <c r="Y707" s="623"/>
      <c r="Z707" s="623"/>
      <c r="AA707" s="623"/>
      <c r="AB707" s="623"/>
    </row>
    <row r="708">
      <c r="A708" s="623"/>
      <c r="B708" s="623"/>
      <c r="C708" s="623"/>
      <c r="D708" s="623"/>
      <c r="E708" s="623"/>
      <c r="F708" s="623"/>
      <c r="G708" s="623"/>
      <c r="H708" s="623"/>
      <c r="I708" s="623"/>
      <c r="J708" s="623"/>
      <c r="K708" s="623"/>
      <c r="L708" s="623"/>
      <c r="M708" s="623"/>
      <c r="N708" s="623"/>
      <c r="O708" s="623"/>
      <c r="P708" s="623"/>
      <c r="Q708" s="623"/>
      <c r="R708" s="623"/>
      <c r="S708" s="623"/>
      <c r="T708" s="623"/>
      <c r="U708" s="623"/>
      <c r="V708" s="623"/>
      <c r="W708" s="623"/>
      <c r="X708" s="623"/>
      <c r="Y708" s="623"/>
      <c r="Z708" s="623"/>
      <c r="AA708" s="623"/>
      <c r="AB708" s="623"/>
    </row>
    <row r="709">
      <c r="A709" s="623"/>
      <c r="B709" s="623"/>
      <c r="C709" s="623"/>
      <c r="D709" s="623"/>
      <c r="E709" s="623"/>
      <c r="F709" s="623"/>
      <c r="G709" s="623"/>
      <c r="H709" s="623"/>
      <c r="I709" s="623"/>
      <c r="J709" s="623"/>
      <c r="K709" s="623"/>
      <c r="L709" s="623"/>
      <c r="M709" s="623"/>
      <c r="N709" s="623"/>
      <c r="O709" s="623"/>
      <c r="P709" s="623"/>
      <c r="Q709" s="623"/>
      <c r="R709" s="623"/>
      <c r="S709" s="623"/>
      <c r="T709" s="623"/>
      <c r="U709" s="623"/>
      <c r="V709" s="623"/>
      <c r="W709" s="623"/>
      <c r="X709" s="623"/>
      <c r="Y709" s="623"/>
      <c r="Z709" s="623"/>
      <c r="AA709" s="623"/>
      <c r="AB709" s="623"/>
    </row>
    <row r="710">
      <c r="A710" s="623"/>
      <c r="B710" s="623"/>
      <c r="C710" s="623"/>
      <c r="D710" s="623"/>
      <c r="E710" s="623"/>
      <c r="F710" s="623"/>
      <c r="G710" s="623"/>
      <c r="H710" s="623"/>
      <c r="I710" s="623"/>
      <c r="J710" s="623"/>
      <c r="K710" s="623"/>
      <c r="L710" s="623"/>
      <c r="M710" s="623"/>
      <c r="N710" s="623"/>
      <c r="O710" s="623"/>
      <c r="P710" s="623"/>
      <c r="Q710" s="623"/>
      <c r="R710" s="623"/>
      <c r="S710" s="623"/>
      <c r="T710" s="623"/>
      <c r="U710" s="623"/>
      <c r="V710" s="623"/>
      <c r="W710" s="623"/>
      <c r="X710" s="623"/>
      <c r="Y710" s="623"/>
      <c r="Z710" s="623"/>
      <c r="AA710" s="623"/>
      <c r="AB710" s="623"/>
    </row>
    <row r="711">
      <c r="A711" s="623"/>
      <c r="B711" s="623"/>
      <c r="C711" s="623"/>
      <c r="D711" s="623"/>
      <c r="E711" s="623"/>
      <c r="F711" s="623"/>
      <c r="G711" s="623"/>
      <c r="H711" s="623"/>
      <c r="I711" s="623"/>
      <c r="J711" s="623"/>
      <c r="K711" s="623"/>
      <c r="L711" s="623"/>
      <c r="M711" s="623"/>
      <c r="N711" s="623"/>
      <c r="O711" s="623"/>
      <c r="P711" s="623"/>
      <c r="Q711" s="623"/>
      <c r="R711" s="623"/>
      <c r="S711" s="623"/>
      <c r="T711" s="623"/>
      <c r="U711" s="623"/>
      <c r="V711" s="623"/>
      <c r="W711" s="623"/>
      <c r="X711" s="623"/>
      <c r="Y711" s="623"/>
      <c r="Z711" s="623"/>
      <c r="AA711" s="623"/>
      <c r="AB711" s="623"/>
    </row>
    <row r="712">
      <c r="A712" s="623"/>
      <c r="B712" s="623"/>
      <c r="C712" s="623"/>
      <c r="D712" s="623"/>
      <c r="E712" s="623"/>
      <c r="F712" s="623"/>
      <c r="G712" s="623"/>
      <c r="H712" s="623"/>
      <c r="I712" s="623"/>
      <c r="J712" s="623"/>
      <c r="K712" s="623"/>
      <c r="L712" s="623"/>
      <c r="M712" s="623"/>
      <c r="N712" s="623"/>
      <c r="O712" s="623"/>
      <c r="P712" s="623"/>
      <c r="Q712" s="623"/>
      <c r="R712" s="623"/>
      <c r="S712" s="623"/>
      <c r="T712" s="623"/>
      <c r="U712" s="623"/>
      <c r="V712" s="623"/>
      <c r="W712" s="623"/>
      <c r="X712" s="623"/>
      <c r="Y712" s="623"/>
      <c r="Z712" s="623"/>
      <c r="AA712" s="623"/>
      <c r="AB712" s="623"/>
    </row>
    <row r="713">
      <c r="A713" s="623"/>
      <c r="B713" s="623"/>
      <c r="C713" s="623"/>
      <c r="D713" s="623"/>
      <c r="E713" s="623"/>
      <c r="F713" s="623"/>
      <c r="G713" s="623"/>
      <c r="H713" s="623"/>
      <c r="I713" s="623"/>
      <c r="J713" s="623"/>
      <c r="K713" s="623"/>
      <c r="L713" s="623"/>
      <c r="M713" s="623"/>
      <c r="N713" s="623"/>
      <c r="O713" s="623"/>
      <c r="P713" s="623"/>
      <c r="Q713" s="623"/>
      <c r="R713" s="623"/>
      <c r="S713" s="623"/>
      <c r="T713" s="623"/>
      <c r="U713" s="623"/>
      <c r="V713" s="623"/>
      <c r="W713" s="623"/>
      <c r="X713" s="623"/>
      <c r="Y713" s="623"/>
      <c r="Z713" s="623"/>
      <c r="AA713" s="623"/>
      <c r="AB713" s="623"/>
    </row>
    <row r="714">
      <c r="A714" s="623"/>
      <c r="B714" s="623"/>
      <c r="C714" s="623"/>
      <c r="D714" s="623"/>
      <c r="E714" s="623"/>
      <c r="F714" s="623"/>
      <c r="G714" s="623"/>
      <c r="H714" s="623"/>
      <c r="I714" s="623"/>
      <c r="J714" s="623"/>
      <c r="K714" s="623"/>
      <c r="L714" s="623"/>
      <c r="M714" s="623"/>
      <c r="N714" s="623"/>
      <c r="O714" s="623"/>
      <c r="P714" s="623"/>
      <c r="Q714" s="623"/>
      <c r="R714" s="623"/>
      <c r="S714" s="623"/>
      <c r="T714" s="623"/>
      <c r="U714" s="623"/>
      <c r="V714" s="623"/>
      <c r="W714" s="623"/>
      <c r="X714" s="623"/>
      <c r="Y714" s="623"/>
      <c r="Z714" s="623"/>
      <c r="AA714" s="623"/>
      <c r="AB714" s="623"/>
    </row>
    <row r="715">
      <c r="A715" s="623"/>
      <c r="B715" s="623"/>
      <c r="C715" s="623"/>
      <c r="D715" s="623"/>
      <c r="E715" s="623"/>
      <c r="F715" s="623"/>
      <c r="G715" s="623"/>
      <c r="H715" s="623"/>
      <c r="I715" s="623"/>
      <c r="J715" s="623"/>
      <c r="K715" s="623"/>
      <c r="L715" s="623"/>
      <c r="M715" s="623"/>
      <c r="N715" s="623"/>
      <c r="O715" s="623"/>
      <c r="P715" s="623"/>
      <c r="Q715" s="623"/>
      <c r="R715" s="623"/>
      <c r="S715" s="623"/>
      <c r="T715" s="623"/>
      <c r="U715" s="623"/>
      <c r="V715" s="623"/>
      <c r="W715" s="623"/>
      <c r="X715" s="623"/>
      <c r="Y715" s="623"/>
      <c r="Z715" s="623"/>
      <c r="AA715" s="623"/>
      <c r="AB715" s="623"/>
    </row>
    <row r="716">
      <c r="A716" s="623"/>
      <c r="B716" s="623"/>
      <c r="C716" s="623"/>
      <c r="D716" s="623"/>
      <c r="E716" s="623"/>
      <c r="F716" s="623"/>
      <c r="G716" s="623"/>
      <c r="H716" s="623"/>
      <c r="I716" s="623"/>
      <c r="J716" s="623"/>
      <c r="K716" s="623"/>
      <c r="L716" s="623"/>
      <c r="M716" s="623"/>
      <c r="N716" s="623"/>
      <c r="O716" s="623"/>
      <c r="P716" s="623"/>
      <c r="Q716" s="623"/>
      <c r="R716" s="623"/>
      <c r="S716" s="623"/>
      <c r="T716" s="623"/>
      <c r="U716" s="623"/>
      <c r="V716" s="623"/>
      <c r="W716" s="623"/>
      <c r="X716" s="623"/>
      <c r="Y716" s="623"/>
      <c r="Z716" s="623"/>
      <c r="AA716" s="623"/>
      <c r="AB716" s="623"/>
    </row>
    <row r="717">
      <c r="A717" s="623"/>
      <c r="B717" s="623"/>
      <c r="C717" s="623"/>
      <c r="D717" s="623"/>
      <c r="E717" s="623"/>
      <c r="F717" s="623"/>
      <c r="G717" s="623"/>
      <c r="H717" s="623"/>
      <c r="I717" s="623"/>
      <c r="J717" s="623"/>
      <c r="K717" s="623"/>
      <c r="L717" s="623"/>
      <c r="M717" s="623"/>
      <c r="N717" s="623"/>
      <c r="O717" s="623"/>
      <c r="P717" s="623"/>
      <c r="Q717" s="623"/>
      <c r="R717" s="623"/>
      <c r="S717" s="623"/>
      <c r="T717" s="623"/>
      <c r="U717" s="623"/>
      <c r="V717" s="623"/>
      <c r="W717" s="623"/>
      <c r="X717" s="623"/>
      <c r="Y717" s="623"/>
      <c r="Z717" s="623"/>
      <c r="AA717" s="623"/>
      <c r="AB717" s="623"/>
    </row>
    <row r="718">
      <c r="A718" s="623"/>
      <c r="B718" s="623"/>
      <c r="C718" s="623"/>
      <c r="D718" s="623"/>
      <c r="E718" s="623"/>
      <c r="F718" s="623"/>
      <c r="G718" s="623"/>
      <c r="H718" s="623"/>
      <c r="I718" s="623"/>
      <c r="J718" s="623"/>
      <c r="K718" s="623"/>
      <c r="L718" s="623"/>
      <c r="M718" s="623"/>
      <c r="N718" s="623"/>
      <c r="O718" s="623"/>
      <c r="P718" s="623"/>
      <c r="Q718" s="623"/>
      <c r="R718" s="623"/>
      <c r="S718" s="623"/>
      <c r="T718" s="623"/>
      <c r="U718" s="623"/>
      <c r="V718" s="623"/>
      <c r="W718" s="623"/>
      <c r="X718" s="623"/>
      <c r="Y718" s="623"/>
      <c r="Z718" s="623"/>
      <c r="AA718" s="623"/>
      <c r="AB718" s="623"/>
    </row>
    <row r="719">
      <c r="A719" s="623"/>
      <c r="B719" s="623"/>
      <c r="C719" s="623"/>
      <c r="D719" s="623"/>
      <c r="E719" s="623"/>
      <c r="F719" s="623"/>
      <c r="G719" s="623"/>
      <c r="H719" s="623"/>
      <c r="I719" s="623"/>
      <c r="J719" s="623"/>
      <c r="K719" s="623"/>
      <c r="L719" s="623"/>
      <c r="M719" s="623"/>
      <c r="N719" s="623"/>
      <c r="O719" s="623"/>
      <c r="P719" s="623"/>
      <c r="Q719" s="623"/>
      <c r="R719" s="623"/>
      <c r="S719" s="623"/>
      <c r="T719" s="623"/>
      <c r="U719" s="623"/>
      <c r="V719" s="623"/>
      <c r="W719" s="623"/>
      <c r="X719" s="623"/>
      <c r="Y719" s="623"/>
      <c r="Z719" s="623"/>
      <c r="AA719" s="623"/>
      <c r="AB719" s="623"/>
    </row>
    <row r="720">
      <c r="A720" s="623"/>
      <c r="B720" s="623"/>
      <c r="C720" s="623"/>
      <c r="D720" s="623"/>
      <c r="E720" s="623"/>
      <c r="F720" s="623"/>
      <c r="G720" s="623"/>
      <c r="H720" s="623"/>
      <c r="I720" s="623"/>
      <c r="J720" s="623"/>
      <c r="K720" s="623"/>
      <c r="L720" s="623"/>
      <c r="M720" s="623"/>
      <c r="N720" s="623"/>
      <c r="O720" s="623"/>
      <c r="P720" s="623"/>
      <c r="Q720" s="623"/>
      <c r="R720" s="623"/>
      <c r="S720" s="623"/>
      <c r="T720" s="623"/>
      <c r="U720" s="623"/>
      <c r="V720" s="623"/>
      <c r="W720" s="623"/>
      <c r="X720" s="623"/>
      <c r="Y720" s="623"/>
      <c r="Z720" s="623"/>
      <c r="AA720" s="623"/>
      <c r="AB720" s="623"/>
    </row>
    <row r="721">
      <c r="A721" s="623"/>
      <c r="B721" s="623"/>
      <c r="C721" s="623"/>
      <c r="D721" s="623"/>
      <c r="E721" s="623"/>
      <c r="F721" s="623"/>
      <c r="G721" s="623"/>
      <c r="H721" s="623"/>
      <c r="I721" s="623"/>
      <c r="J721" s="623"/>
      <c r="K721" s="623"/>
      <c r="L721" s="623"/>
      <c r="M721" s="623"/>
      <c r="N721" s="623"/>
      <c r="O721" s="623"/>
      <c r="P721" s="623"/>
      <c r="Q721" s="623"/>
      <c r="R721" s="623"/>
      <c r="S721" s="623"/>
      <c r="T721" s="623"/>
      <c r="U721" s="623"/>
      <c r="V721" s="623"/>
      <c r="W721" s="623"/>
      <c r="X721" s="623"/>
      <c r="Y721" s="623"/>
      <c r="Z721" s="623"/>
      <c r="AA721" s="623"/>
      <c r="AB721" s="623"/>
    </row>
    <row r="722">
      <c r="A722" s="623"/>
      <c r="B722" s="623"/>
      <c r="C722" s="623"/>
      <c r="D722" s="623"/>
      <c r="E722" s="623"/>
      <c r="F722" s="623"/>
      <c r="G722" s="623"/>
      <c r="H722" s="623"/>
      <c r="I722" s="623"/>
      <c r="J722" s="623"/>
      <c r="K722" s="623"/>
      <c r="L722" s="623"/>
      <c r="M722" s="623"/>
      <c r="N722" s="623"/>
      <c r="O722" s="623"/>
      <c r="P722" s="623"/>
      <c r="Q722" s="623"/>
      <c r="R722" s="623"/>
      <c r="S722" s="623"/>
      <c r="T722" s="623"/>
      <c r="U722" s="623"/>
      <c r="V722" s="623"/>
      <c r="W722" s="623"/>
      <c r="X722" s="623"/>
      <c r="Y722" s="623"/>
      <c r="Z722" s="623"/>
      <c r="AA722" s="623"/>
      <c r="AB722" s="623"/>
    </row>
    <row r="723">
      <c r="A723" s="623"/>
      <c r="B723" s="623"/>
      <c r="C723" s="623"/>
      <c r="D723" s="623"/>
      <c r="E723" s="623"/>
      <c r="F723" s="623"/>
      <c r="G723" s="623"/>
      <c r="H723" s="623"/>
      <c r="I723" s="623"/>
      <c r="J723" s="623"/>
      <c r="K723" s="623"/>
      <c r="L723" s="623"/>
      <c r="M723" s="623"/>
      <c r="N723" s="623"/>
      <c r="O723" s="623"/>
      <c r="P723" s="623"/>
      <c r="Q723" s="623"/>
      <c r="R723" s="623"/>
      <c r="S723" s="623"/>
      <c r="T723" s="623"/>
      <c r="U723" s="623"/>
      <c r="V723" s="623"/>
      <c r="W723" s="623"/>
      <c r="X723" s="623"/>
      <c r="Y723" s="623"/>
      <c r="Z723" s="623"/>
      <c r="AA723" s="623"/>
      <c r="AB723" s="623"/>
    </row>
    <row r="724">
      <c r="A724" s="623"/>
      <c r="B724" s="623"/>
      <c r="C724" s="623"/>
      <c r="D724" s="623"/>
      <c r="E724" s="623"/>
      <c r="F724" s="623"/>
      <c r="G724" s="623"/>
      <c r="H724" s="623"/>
      <c r="I724" s="623"/>
      <c r="J724" s="623"/>
      <c r="K724" s="623"/>
      <c r="L724" s="623"/>
      <c r="M724" s="623"/>
      <c r="N724" s="623"/>
      <c r="O724" s="623"/>
      <c r="P724" s="623"/>
      <c r="Q724" s="623"/>
      <c r="R724" s="623"/>
      <c r="S724" s="623"/>
      <c r="T724" s="623"/>
      <c r="U724" s="623"/>
      <c r="V724" s="623"/>
      <c r="W724" s="623"/>
      <c r="X724" s="623"/>
      <c r="Y724" s="623"/>
      <c r="Z724" s="623"/>
      <c r="AA724" s="623"/>
      <c r="AB724" s="623"/>
    </row>
    <row r="725">
      <c r="A725" s="623"/>
      <c r="B725" s="623"/>
      <c r="C725" s="623"/>
      <c r="D725" s="623"/>
      <c r="E725" s="623"/>
      <c r="F725" s="623"/>
      <c r="G725" s="623"/>
      <c r="H725" s="623"/>
      <c r="I725" s="623"/>
      <c r="J725" s="623"/>
      <c r="K725" s="623"/>
      <c r="L725" s="623"/>
      <c r="M725" s="623"/>
      <c r="N725" s="623"/>
      <c r="O725" s="623"/>
      <c r="P725" s="623"/>
      <c r="Q725" s="623"/>
      <c r="R725" s="623"/>
      <c r="S725" s="623"/>
      <c r="T725" s="623"/>
      <c r="U725" s="623"/>
      <c r="V725" s="623"/>
      <c r="W725" s="623"/>
      <c r="X725" s="623"/>
      <c r="Y725" s="623"/>
      <c r="Z725" s="623"/>
      <c r="AA725" s="623"/>
      <c r="AB725" s="623"/>
    </row>
    <row r="726">
      <c r="A726" s="623"/>
      <c r="B726" s="623"/>
      <c r="C726" s="623"/>
      <c r="D726" s="623"/>
      <c r="E726" s="623"/>
      <c r="F726" s="623"/>
      <c r="G726" s="623"/>
      <c r="H726" s="623"/>
      <c r="I726" s="623"/>
      <c r="J726" s="623"/>
      <c r="K726" s="623"/>
      <c r="L726" s="623"/>
      <c r="M726" s="623"/>
      <c r="N726" s="623"/>
      <c r="O726" s="623"/>
      <c r="P726" s="623"/>
      <c r="Q726" s="623"/>
      <c r="R726" s="623"/>
      <c r="S726" s="623"/>
      <c r="T726" s="623"/>
      <c r="U726" s="623"/>
      <c r="V726" s="623"/>
      <c r="W726" s="623"/>
      <c r="X726" s="623"/>
      <c r="Y726" s="623"/>
      <c r="Z726" s="623"/>
      <c r="AA726" s="623"/>
      <c r="AB726" s="623"/>
    </row>
    <row r="727">
      <c r="A727" s="623"/>
      <c r="B727" s="623"/>
      <c r="C727" s="623"/>
      <c r="D727" s="623"/>
      <c r="E727" s="623"/>
      <c r="F727" s="623"/>
      <c r="G727" s="623"/>
      <c r="H727" s="623"/>
      <c r="I727" s="623"/>
      <c r="J727" s="623"/>
      <c r="K727" s="623"/>
      <c r="L727" s="623"/>
      <c r="M727" s="623"/>
      <c r="N727" s="623"/>
      <c r="O727" s="623"/>
      <c r="P727" s="623"/>
      <c r="Q727" s="623"/>
      <c r="R727" s="623"/>
      <c r="S727" s="623"/>
      <c r="T727" s="623"/>
      <c r="U727" s="623"/>
      <c r="V727" s="623"/>
      <c r="W727" s="623"/>
      <c r="X727" s="623"/>
      <c r="Y727" s="623"/>
      <c r="Z727" s="623"/>
      <c r="AA727" s="623"/>
      <c r="AB727" s="623"/>
    </row>
    <row r="728">
      <c r="A728" s="623"/>
      <c r="B728" s="623"/>
      <c r="C728" s="623"/>
      <c r="D728" s="623"/>
      <c r="E728" s="623"/>
      <c r="F728" s="623"/>
      <c r="G728" s="623"/>
      <c r="H728" s="623"/>
      <c r="I728" s="623"/>
      <c r="J728" s="623"/>
      <c r="K728" s="623"/>
      <c r="L728" s="623"/>
      <c r="M728" s="623"/>
      <c r="N728" s="623"/>
      <c r="O728" s="623"/>
      <c r="P728" s="623"/>
      <c r="Q728" s="623"/>
      <c r="R728" s="623"/>
      <c r="S728" s="623"/>
      <c r="T728" s="623"/>
      <c r="U728" s="623"/>
      <c r="V728" s="623"/>
      <c r="W728" s="623"/>
      <c r="X728" s="623"/>
      <c r="Y728" s="623"/>
      <c r="Z728" s="623"/>
      <c r="AA728" s="623"/>
      <c r="AB728" s="623"/>
    </row>
    <row r="729">
      <c r="A729" s="623"/>
      <c r="B729" s="623"/>
      <c r="C729" s="623"/>
      <c r="D729" s="623"/>
      <c r="E729" s="623"/>
      <c r="F729" s="623"/>
      <c r="G729" s="623"/>
      <c r="H729" s="623"/>
      <c r="I729" s="623"/>
      <c r="J729" s="623"/>
      <c r="K729" s="623"/>
      <c r="L729" s="623"/>
      <c r="M729" s="623"/>
      <c r="N729" s="623"/>
      <c r="O729" s="623"/>
      <c r="P729" s="623"/>
      <c r="Q729" s="623"/>
      <c r="R729" s="623"/>
      <c r="S729" s="623"/>
      <c r="T729" s="623"/>
      <c r="U729" s="623"/>
      <c r="V729" s="623"/>
      <c r="W729" s="623"/>
      <c r="X729" s="623"/>
      <c r="Y729" s="623"/>
      <c r="Z729" s="623"/>
      <c r="AA729" s="623"/>
      <c r="AB729" s="623"/>
    </row>
    <row r="730">
      <c r="A730" s="623"/>
      <c r="B730" s="623"/>
      <c r="C730" s="623"/>
      <c r="D730" s="623"/>
      <c r="E730" s="623"/>
      <c r="F730" s="623"/>
      <c r="G730" s="623"/>
      <c r="H730" s="623"/>
      <c r="I730" s="623"/>
      <c r="J730" s="623"/>
      <c r="K730" s="623"/>
      <c r="L730" s="623"/>
      <c r="M730" s="623"/>
      <c r="N730" s="623"/>
      <c r="O730" s="623"/>
      <c r="P730" s="623"/>
      <c r="Q730" s="623"/>
      <c r="R730" s="623"/>
      <c r="S730" s="623"/>
      <c r="T730" s="623"/>
      <c r="U730" s="623"/>
      <c r="V730" s="623"/>
      <c r="W730" s="623"/>
      <c r="X730" s="623"/>
      <c r="Y730" s="623"/>
      <c r="Z730" s="623"/>
      <c r="AA730" s="623"/>
      <c r="AB730" s="623"/>
    </row>
    <row r="731">
      <c r="A731" s="623"/>
      <c r="B731" s="623"/>
      <c r="C731" s="623"/>
      <c r="D731" s="623"/>
      <c r="E731" s="623"/>
      <c r="F731" s="623"/>
      <c r="G731" s="623"/>
      <c r="H731" s="623"/>
      <c r="I731" s="623"/>
      <c r="J731" s="623"/>
      <c r="K731" s="623"/>
      <c r="L731" s="623"/>
      <c r="M731" s="623"/>
      <c r="N731" s="623"/>
      <c r="O731" s="623"/>
      <c r="P731" s="623"/>
      <c r="Q731" s="623"/>
      <c r="R731" s="623"/>
      <c r="S731" s="623"/>
      <c r="T731" s="623"/>
      <c r="U731" s="623"/>
      <c r="V731" s="623"/>
      <c r="W731" s="623"/>
      <c r="X731" s="623"/>
      <c r="Y731" s="623"/>
      <c r="Z731" s="623"/>
      <c r="AA731" s="623"/>
      <c r="AB731" s="623"/>
    </row>
    <row r="732">
      <c r="A732" s="623"/>
      <c r="B732" s="623"/>
      <c r="C732" s="623"/>
      <c r="D732" s="623"/>
      <c r="E732" s="623"/>
      <c r="F732" s="623"/>
      <c r="G732" s="623"/>
      <c r="H732" s="623"/>
      <c r="I732" s="623"/>
      <c r="J732" s="623"/>
      <c r="K732" s="623"/>
      <c r="L732" s="623"/>
      <c r="M732" s="623"/>
      <c r="N732" s="623"/>
      <c r="O732" s="623"/>
      <c r="P732" s="623"/>
      <c r="Q732" s="623"/>
      <c r="R732" s="623"/>
      <c r="S732" s="623"/>
      <c r="T732" s="623"/>
      <c r="U732" s="623"/>
      <c r="V732" s="623"/>
      <c r="W732" s="623"/>
      <c r="X732" s="623"/>
      <c r="Y732" s="623"/>
      <c r="Z732" s="623"/>
      <c r="AA732" s="623"/>
      <c r="AB732" s="623"/>
    </row>
    <row r="733">
      <c r="A733" s="623"/>
      <c r="B733" s="623"/>
      <c r="C733" s="623"/>
      <c r="D733" s="623"/>
      <c r="E733" s="623"/>
      <c r="F733" s="623"/>
      <c r="G733" s="623"/>
      <c r="H733" s="623"/>
      <c r="I733" s="623"/>
      <c r="J733" s="623"/>
      <c r="K733" s="623"/>
      <c r="L733" s="623"/>
      <c r="M733" s="623"/>
      <c r="N733" s="623"/>
      <c r="O733" s="623"/>
      <c r="P733" s="623"/>
      <c r="Q733" s="623"/>
      <c r="R733" s="623"/>
      <c r="S733" s="623"/>
      <c r="T733" s="623"/>
      <c r="U733" s="623"/>
      <c r="V733" s="623"/>
      <c r="W733" s="623"/>
      <c r="X733" s="623"/>
      <c r="Y733" s="623"/>
      <c r="Z733" s="623"/>
      <c r="AA733" s="623"/>
      <c r="AB733" s="623"/>
    </row>
    <row r="734">
      <c r="A734" s="623"/>
      <c r="B734" s="623"/>
      <c r="C734" s="623"/>
      <c r="D734" s="623"/>
      <c r="E734" s="623"/>
      <c r="F734" s="623"/>
      <c r="G734" s="623"/>
      <c r="H734" s="623"/>
      <c r="I734" s="623"/>
      <c r="J734" s="623"/>
      <c r="K734" s="623"/>
      <c r="L734" s="623"/>
      <c r="M734" s="623"/>
      <c r="N734" s="623"/>
      <c r="O734" s="623"/>
      <c r="P734" s="623"/>
      <c r="Q734" s="623"/>
      <c r="R734" s="623"/>
      <c r="S734" s="623"/>
      <c r="T734" s="623"/>
      <c r="U734" s="623"/>
      <c r="V734" s="623"/>
      <c r="W734" s="623"/>
      <c r="X734" s="623"/>
      <c r="Y734" s="623"/>
      <c r="Z734" s="623"/>
      <c r="AA734" s="623"/>
      <c r="AB734" s="623"/>
    </row>
    <row r="735">
      <c r="A735" s="623"/>
      <c r="B735" s="623"/>
      <c r="C735" s="623"/>
      <c r="D735" s="623"/>
      <c r="E735" s="623"/>
      <c r="F735" s="623"/>
      <c r="G735" s="623"/>
      <c r="H735" s="623"/>
      <c r="I735" s="623"/>
      <c r="J735" s="623"/>
      <c r="K735" s="623"/>
      <c r="L735" s="623"/>
      <c r="M735" s="623"/>
      <c r="N735" s="623"/>
      <c r="O735" s="623"/>
      <c r="P735" s="623"/>
      <c r="Q735" s="623"/>
      <c r="R735" s="623"/>
      <c r="S735" s="623"/>
      <c r="T735" s="623"/>
      <c r="U735" s="623"/>
      <c r="V735" s="623"/>
      <c r="W735" s="623"/>
      <c r="X735" s="623"/>
      <c r="Y735" s="623"/>
      <c r="Z735" s="623"/>
      <c r="AA735" s="623"/>
      <c r="AB735" s="623"/>
    </row>
    <row r="736">
      <c r="A736" s="623"/>
      <c r="B736" s="623"/>
      <c r="C736" s="623"/>
      <c r="D736" s="623"/>
      <c r="E736" s="623"/>
      <c r="F736" s="623"/>
      <c r="G736" s="623"/>
      <c r="H736" s="623"/>
      <c r="I736" s="623"/>
      <c r="J736" s="623"/>
      <c r="K736" s="623"/>
      <c r="L736" s="623"/>
      <c r="M736" s="623"/>
      <c r="N736" s="623"/>
      <c r="O736" s="623"/>
      <c r="P736" s="623"/>
      <c r="Q736" s="623"/>
      <c r="R736" s="623"/>
      <c r="S736" s="623"/>
      <c r="T736" s="623"/>
      <c r="U736" s="623"/>
      <c r="V736" s="623"/>
      <c r="W736" s="623"/>
      <c r="X736" s="623"/>
      <c r="Y736" s="623"/>
      <c r="Z736" s="623"/>
      <c r="AA736" s="623"/>
      <c r="AB736" s="623"/>
    </row>
    <row r="737">
      <c r="A737" s="623"/>
      <c r="B737" s="623"/>
      <c r="C737" s="623"/>
      <c r="D737" s="623"/>
      <c r="E737" s="623"/>
      <c r="F737" s="623"/>
      <c r="G737" s="623"/>
      <c r="H737" s="623"/>
      <c r="I737" s="623"/>
      <c r="J737" s="623"/>
      <c r="K737" s="623"/>
      <c r="L737" s="623"/>
      <c r="M737" s="623"/>
      <c r="N737" s="623"/>
      <c r="O737" s="623"/>
      <c r="P737" s="623"/>
      <c r="Q737" s="623"/>
      <c r="R737" s="623"/>
      <c r="S737" s="623"/>
      <c r="T737" s="623"/>
      <c r="U737" s="623"/>
      <c r="V737" s="623"/>
      <c r="W737" s="623"/>
      <c r="X737" s="623"/>
      <c r="Y737" s="623"/>
      <c r="Z737" s="623"/>
      <c r="AA737" s="623"/>
      <c r="AB737" s="623"/>
    </row>
    <row r="738">
      <c r="A738" s="623"/>
      <c r="B738" s="623"/>
      <c r="C738" s="623"/>
      <c r="D738" s="623"/>
      <c r="E738" s="623"/>
      <c r="F738" s="623"/>
      <c r="G738" s="623"/>
      <c r="H738" s="623"/>
      <c r="I738" s="623"/>
      <c r="J738" s="623"/>
      <c r="K738" s="623"/>
      <c r="L738" s="623"/>
      <c r="M738" s="623"/>
      <c r="N738" s="623"/>
      <c r="O738" s="623"/>
      <c r="P738" s="623"/>
      <c r="Q738" s="623"/>
      <c r="R738" s="623"/>
      <c r="S738" s="623"/>
      <c r="T738" s="623"/>
      <c r="U738" s="623"/>
      <c r="V738" s="623"/>
      <c r="W738" s="623"/>
      <c r="X738" s="623"/>
      <c r="Y738" s="623"/>
      <c r="Z738" s="623"/>
      <c r="AA738" s="623"/>
      <c r="AB738" s="623"/>
    </row>
    <row r="739">
      <c r="A739" s="623"/>
      <c r="B739" s="623"/>
      <c r="C739" s="623"/>
      <c r="D739" s="623"/>
      <c r="E739" s="623"/>
      <c r="F739" s="623"/>
      <c r="G739" s="623"/>
      <c r="H739" s="623"/>
      <c r="I739" s="623"/>
      <c r="J739" s="623"/>
      <c r="K739" s="623"/>
      <c r="L739" s="623"/>
      <c r="M739" s="623"/>
      <c r="N739" s="623"/>
      <c r="O739" s="623"/>
      <c r="P739" s="623"/>
      <c r="Q739" s="623"/>
      <c r="R739" s="623"/>
      <c r="S739" s="623"/>
      <c r="T739" s="623"/>
      <c r="U739" s="623"/>
      <c r="V739" s="623"/>
      <c r="W739" s="623"/>
      <c r="X739" s="623"/>
      <c r="Y739" s="623"/>
      <c r="Z739" s="623"/>
      <c r="AA739" s="623"/>
      <c r="AB739" s="623"/>
    </row>
    <row r="740">
      <c r="A740" s="623"/>
      <c r="B740" s="623"/>
      <c r="C740" s="623"/>
      <c r="D740" s="623"/>
      <c r="E740" s="623"/>
      <c r="F740" s="623"/>
      <c r="G740" s="623"/>
      <c r="H740" s="623"/>
      <c r="I740" s="623"/>
      <c r="J740" s="623"/>
      <c r="K740" s="623"/>
      <c r="L740" s="623"/>
      <c r="M740" s="623"/>
      <c r="N740" s="623"/>
      <c r="O740" s="623"/>
      <c r="P740" s="623"/>
      <c r="Q740" s="623"/>
      <c r="R740" s="623"/>
      <c r="S740" s="623"/>
      <c r="T740" s="623"/>
      <c r="U740" s="623"/>
      <c r="V740" s="623"/>
      <c r="W740" s="623"/>
      <c r="X740" s="623"/>
      <c r="Y740" s="623"/>
      <c r="Z740" s="623"/>
      <c r="AA740" s="623"/>
      <c r="AB740" s="623"/>
    </row>
    <row r="741">
      <c r="A741" s="623"/>
      <c r="B741" s="623"/>
      <c r="C741" s="623"/>
      <c r="D741" s="623"/>
      <c r="E741" s="623"/>
      <c r="F741" s="623"/>
      <c r="G741" s="623"/>
      <c r="H741" s="623"/>
      <c r="I741" s="623"/>
      <c r="J741" s="623"/>
      <c r="K741" s="623"/>
      <c r="L741" s="623"/>
      <c r="M741" s="623"/>
      <c r="N741" s="623"/>
      <c r="O741" s="623"/>
      <c r="P741" s="623"/>
      <c r="Q741" s="623"/>
      <c r="R741" s="623"/>
      <c r="S741" s="623"/>
      <c r="T741" s="623"/>
      <c r="U741" s="623"/>
      <c r="V741" s="623"/>
      <c r="W741" s="623"/>
      <c r="X741" s="623"/>
      <c r="Y741" s="623"/>
      <c r="Z741" s="623"/>
      <c r="AA741" s="623"/>
      <c r="AB741" s="623"/>
    </row>
    <row r="742">
      <c r="A742" s="623"/>
      <c r="B742" s="623"/>
      <c r="C742" s="623"/>
      <c r="D742" s="623"/>
      <c r="E742" s="623"/>
      <c r="F742" s="623"/>
      <c r="G742" s="623"/>
      <c r="H742" s="623"/>
      <c r="I742" s="623"/>
      <c r="J742" s="623"/>
      <c r="K742" s="623"/>
      <c r="L742" s="623"/>
      <c r="M742" s="623"/>
      <c r="N742" s="623"/>
      <c r="O742" s="623"/>
      <c r="P742" s="623"/>
      <c r="Q742" s="623"/>
      <c r="R742" s="623"/>
      <c r="S742" s="623"/>
      <c r="T742" s="623"/>
      <c r="U742" s="623"/>
      <c r="V742" s="623"/>
      <c r="W742" s="623"/>
      <c r="X742" s="623"/>
      <c r="Y742" s="623"/>
      <c r="Z742" s="623"/>
      <c r="AA742" s="623"/>
      <c r="AB742" s="623"/>
    </row>
    <row r="743">
      <c r="A743" s="623"/>
      <c r="B743" s="623"/>
      <c r="C743" s="623"/>
      <c r="D743" s="623"/>
      <c r="E743" s="623"/>
      <c r="F743" s="623"/>
      <c r="G743" s="623"/>
      <c r="H743" s="623"/>
      <c r="I743" s="623"/>
      <c r="J743" s="623"/>
      <c r="K743" s="623"/>
      <c r="L743" s="623"/>
      <c r="M743" s="623"/>
      <c r="N743" s="623"/>
      <c r="O743" s="623"/>
      <c r="P743" s="623"/>
      <c r="Q743" s="623"/>
      <c r="R743" s="623"/>
      <c r="S743" s="623"/>
      <c r="T743" s="623"/>
      <c r="U743" s="623"/>
      <c r="V743" s="623"/>
      <c r="W743" s="623"/>
      <c r="X743" s="623"/>
      <c r="Y743" s="623"/>
      <c r="Z743" s="623"/>
      <c r="AA743" s="623"/>
      <c r="AB743" s="623"/>
    </row>
    <row r="744">
      <c r="A744" s="623"/>
      <c r="B744" s="623"/>
      <c r="C744" s="623"/>
      <c r="D744" s="623"/>
      <c r="E744" s="623"/>
      <c r="F744" s="623"/>
      <c r="G744" s="623"/>
      <c r="H744" s="623"/>
      <c r="I744" s="623"/>
      <c r="J744" s="623"/>
      <c r="K744" s="623"/>
      <c r="L744" s="623"/>
      <c r="M744" s="623"/>
      <c r="N744" s="623"/>
      <c r="O744" s="623"/>
      <c r="P744" s="623"/>
      <c r="Q744" s="623"/>
      <c r="R744" s="623"/>
      <c r="S744" s="623"/>
      <c r="T744" s="623"/>
      <c r="U744" s="623"/>
      <c r="V744" s="623"/>
      <c r="W744" s="623"/>
      <c r="X744" s="623"/>
      <c r="Y744" s="623"/>
      <c r="Z744" s="623"/>
      <c r="AA744" s="623"/>
      <c r="AB744" s="623"/>
    </row>
    <row r="745">
      <c r="A745" s="623"/>
      <c r="B745" s="623"/>
      <c r="C745" s="623"/>
      <c r="D745" s="623"/>
      <c r="E745" s="623"/>
      <c r="F745" s="623"/>
      <c r="G745" s="623"/>
      <c r="H745" s="623"/>
      <c r="I745" s="623"/>
      <c r="J745" s="623"/>
      <c r="K745" s="623"/>
      <c r="L745" s="623"/>
      <c r="M745" s="623"/>
      <c r="N745" s="623"/>
      <c r="O745" s="623"/>
      <c r="P745" s="623"/>
      <c r="Q745" s="623"/>
      <c r="R745" s="623"/>
      <c r="S745" s="623"/>
      <c r="T745" s="623"/>
      <c r="U745" s="623"/>
      <c r="V745" s="623"/>
      <c r="W745" s="623"/>
      <c r="X745" s="623"/>
      <c r="Y745" s="623"/>
      <c r="Z745" s="623"/>
      <c r="AA745" s="623"/>
      <c r="AB745" s="623"/>
    </row>
    <row r="746">
      <c r="A746" s="623"/>
      <c r="B746" s="623"/>
      <c r="C746" s="623"/>
      <c r="D746" s="623"/>
      <c r="E746" s="623"/>
      <c r="F746" s="623"/>
      <c r="G746" s="623"/>
      <c r="H746" s="623"/>
      <c r="I746" s="623"/>
      <c r="J746" s="623"/>
      <c r="K746" s="623"/>
      <c r="L746" s="623"/>
      <c r="M746" s="623"/>
      <c r="N746" s="623"/>
      <c r="O746" s="623"/>
      <c r="P746" s="623"/>
      <c r="Q746" s="623"/>
      <c r="R746" s="623"/>
      <c r="S746" s="623"/>
      <c r="T746" s="623"/>
      <c r="U746" s="623"/>
      <c r="V746" s="623"/>
      <c r="W746" s="623"/>
      <c r="X746" s="623"/>
      <c r="Y746" s="623"/>
      <c r="Z746" s="623"/>
      <c r="AA746" s="623"/>
      <c r="AB746" s="623"/>
    </row>
    <row r="747">
      <c r="A747" s="623"/>
      <c r="B747" s="623"/>
      <c r="C747" s="623"/>
      <c r="D747" s="623"/>
      <c r="E747" s="623"/>
      <c r="F747" s="623"/>
      <c r="G747" s="623"/>
      <c r="H747" s="623"/>
      <c r="I747" s="623"/>
      <c r="J747" s="623"/>
      <c r="K747" s="623"/>
      <c r="L747" s="623"/>
      <c r="M747" s="623"/>
      <c r="N747" s="623"/>
      <c r="O747" s="623"/>
      <c r="P747" s="623"/>
      <c r="Q747" s="623"/>
      <c r="R747" s="623"/>
      <c r="S747" s="623"/>
      <c r="T747" s="623"/>
      <c r="U747" s="623"/>
      <c r="V747" s="623"/>
      <c r="W747" s="623"/>
      <c r="X747" s="623"/>
      <c r="Y747" s="623"/>
      <c r="Z747" s="623"/>
      <c r="AA747" s="623"/>
      <c r="AB747" s="623"/>
    </row>
    <row r="748">
      <c r="A748" s="623"/>
      <c r="B748" s="623"/>
      <c r="C748" s="623"/>
      <c r="D748" s="623"/>
      <c r="E748" s="623"/>
      <c r="F748" s="623"/>
      <c r="G748" s="623"/>
      <c r="H748" s="623"/>
      <c r="I748" s="623"/>
      <c r="J748" s="623"/>
      <c r="K748" s="623"/>
      <c r="L748" s="623"/>
      <c r="M748" s="623"/>
      <c r="N748" s="623"/>
      <c r="O748" s="623"/>
      <c r="P748" s="623"/>
      <c r="Q748" s="623"/>
      <c r="R748" s="623"/>
      <c r="S748" s="623"/>
      <c r="T748" s="623"/>
      <c r="U748" s="623"/>
      <c r="V748" s="623"/>
      <c r="W748" s="623"/>
      <c r="X748" s="623"/>
      <c r="Y748" s="623"/>
      <c r="Z748" s="623"/>
      <c r="AA748" s="623"/>
      <c r="AB748" s="623"/>
    </row>
    <row r="749">
      <c r="A749" s="623"/>
      <c r="B749" s="623"/>
      <c r="C749" s="623"/>
      <c r="D749" s="623"/>
      <c r="E749" s="623"/>
      <c r="F749" s="623"/>
      <c r="G749" s="623"/>
      <c r="H749" s="623"/>
      <c r="I749" s="623"/>
      <c r="J749" s="623"/>
      <c r="K749" s="623"/>
      <c r="L749" s="623"/>
      <c r="M749" s="623"/>
      <c r="N749" s="623"/>
      <c r="O749" s="623"/>
      <c r="P749" s="623"/>
      <c r="Q749" s="623"/>
      <c r="R749" s="623"/>
      <c r="S749" s="623"/>
      <c r="T749" s="623"/>
      <c r="U749" s="623"/>
      <c r="V749" s="623"/>
      <c r="W749" s="623"/>
      <c r="X749" s="623"/>
      <c r="Y749" s="623"/>
      <c r="Z749" s="623"/>
      <c r="AA749" s="623"/>
      <c r="AB749" s="623"/>
    </row>
    <row r="750">
      <c r="A750" s="623"/>
      <c r="B750" s="623"/>
      <c r="C750" s="623"/>
      <c r="D750" s="623"/>
      <c r="E750" s="623"/>
      <c r="F750" s="623"/>
      <c r="G750" s="623"/>
      <c r="H750" s="623"/>
      <c r="I750" s="623"/>
      <c r="J750" s="623"/>
      <c r="K750" s="623"/>
      <c r="L750" s="623"/>
      <c r="M750" s="623"/>
      <c r="N750" s="623"/>
      <c r="O750" s="623"/>
      <c r="P750" s="623"/>
      <c r="Q750" s="623"/>
      <c r="R750" s="623"/>
      <c r="S750" s="623"/>
      <c r="T750" s="623"/>
      <c r="U750" s="623"/>
      <c r="V750" s="623"/>
      <c r="W750" s="623"/>
      <c r="X750" s="623"/>
      <c r="Y750" s="623"/>
      <c r="Z750" s="623"/>
      <c r="AA750" s="623"/>
      <c r="AB750" s="623"/>
    </row>
    <row r="751">
      <c r="A751" s="623"/>
      <c r="B751" s="623"/>
      <c r="C751" s="623"/>
      <c r="D751" s="623"/>
      <c r="E751" s="623"/>
      <c r="F751" s="623"/>
      <c r="G751" s="623"/>
      <c r="H751" s="623"/>
      <c r="I751" s="623"/>
      <c r="J751" s="623"/>
      <c r="K751" s="623"/>
      <c r="L751" s="623"/>
      <c r="M751" s="623"/>
      <c r="N751" s="623"/>
      <c r="O751" s="623"/>
      <c r="P751" s="623"/>
      <c r="Q751" s="623"/>
      <c r="R751" s="623"/>
      <c r="S751" s="623"/>
      <c r="T751" s="623"/>
      <c r="U751" s="623"/>
      <c r="V751" s="623"/>
      <c r="W751" s="623"/>
      <c r="X751" s="623"/>
      <c r="Y751" s="623"/>
      <c r="Z751" s="623"/>
      <c r="AA751" s="623"/>
      <c r="AB751" s="623"/>
    </row>
    <row r="752">
      <c r="A752" s="623"/>
      <c r="B752" s="623"/>
      <c r="C752" s="623"/>
      <c r="D752" s="623"/>
      <c r="E752" s="623"/>
      <c r="F752" s="623"/>
      <c r="G752" s="623"/>
      <c r="H752" s="623"/>
      <c r="I752" s="623"/>
      <c r="J752" s="623"/>
      <c r="K752" s="623"/>
      <c r="L752" s="623"/>
      <c r="M752" s="623"/>
      <c r="N752" s="623"/>
      <c r="O752" s="623"/>
      <c r="P752" s="623"/>
      <c r="Q752" s="623"/>
      <c r="R752" s="623"/>
      <c r="S752" s="623"/>
      <c r="T752" s="623"/>
      <c r="U752" s="623"/>
      <c r="V752" s="623"/>
      <c r="W752" s="623"/>
      <c r="X752" s="623"/>
      <c r="Y752" s="623"/>
      <c r="Z752" s="623"/>
      <c r="AA752" s="623"/>
      <c r="AB752" s="623"/>
    </row>
    <row r="753">
      <c r="A753" s="623"/>
      <c r="B753" s="623"/>
      <c r="C753" s="623"/>
      <c r="D753" s="623"/>
      <c r="E753" s="623"/>
      <c r="F753" s="623"/>
      <c r="G753" s="623"/>
      <c r="H753" s="623"/>
      <c r="I753" s="623"/>
      <c r="J753" s="623"/>
      <c r="K753" s="623"/>
      <c r="L753" s="623"/>
      <c r="M753" s="623"/>
      <c r="N753" s="623"/>
      <c r="O753" s="623"/>
      <c r="P753" s="623"/>
      <c r="Q753" s="623"/>
      <c r="R753" s="623"/>
      <c r="S753" s="623"/>
      <c r="T753" s="623"/>
      <c r="U753" s="623"/>
      <c r="V753" s="623"/>
      <c r="W753" s="623"/>
      <c r="X753" s="623"/>
      <c r="Y753" s="623"/>
      <c r="Z753" s="623"/>
      <c r="AA753" s="623"/>
      <c r="AB753" s="623"/>
    </row>
    <row r="754">
      <c r="A754" s="623"/>
      <c r="B754" s="623"/>
      <c r="C754" s="623"/>
      <c r="D754" s="623"/>
      <c r="E754" s="623"/>
      <c r="F754" s="623"/>
      <c r="G754" s="623"/>
      <c r="H754" s="623"/>
      <c r="I754" s="623"/>
      <c r="J754" s="623"/>
      <c r="K754" s="623"/>
      <c r="L754" s="623"/>
      <c r="M754" s="623"/>
      <c r="N754" s="623"/>
      <c r="O754" s="623"/>
      <c r="P754" s="623"/>
      <c r="Q754" s="623"/>
      <c r="R754" s="623"/>
      <c r="S754" s="623"/>
      <c r="T754" s="623"/>
      <c r="U754" s="623"/>
      <c r="V754" s="623"/>
      <c r="W754" s="623"/>
      <c r="X754" s="623"/>
      <c r="Y754" s="623"/>
      <c r="Z754" s="623"/>
      <c r="AA754" s="623"/>
      <c r="AB754" s="623"/>
    </row>
    <row r="755">
      <c r="A755" s="623"/>
      <c r="B755" s="623"/>
      <c r="C755" s="623"/>
      <c r="D755" s="623"/>
      <c r="E755" s="623"/>
      <c r="F755" s="623"/>
      <c r="G755" s="623"/>
      <c r="H755" s="623"/>
      <c r="I755" s="623"/>
      <c r="J755" s="623"/>
      <c r="K755" s="623"/>
      <c r="L755" s="623"/>
      <c r="M755" s="623"/>
      <c r="N755" s="623"/>
      <c r="O755" s="623"/>
      <c r="P755" s="623"/>
      <c r="Q755" s="623"/>
      <c r="R755" s="623"/>
      <c r="S755" s="623"/>
      <c r="T755" s="623"/>
      <c r="U755" s="623"/>
      <c r="V755" s="623"/>
      <c r="W755" s="623"/>
      <c r="X755" s="623"/>
      <c r="Y755" s="623"/>
      <c r="Z755" s="623"/>
      <c r="AA755" s="623"/>
      <c r="AB755" s="623"/>
    </row>
    <row r="756">
      <c r="A756" s="623"/>
      <c r="B756" s="623"/>
      <c r="C756" s="623"/>
      <c r="D756" s="623"/>
      <c r="E756" s="623"/>
      <c r="F756" s="623"/>
      <c r="G756" s="623"/>
      <c r="H756" s="623"/>
      <c r="I756" s="623"/>
      <c r="J756" s="623"/>
      <c r="K756" s="623"/>
      <c r="L756" s="623"/>
      <c r="M756" s="623"/>
      <c r="N756" s="623"/>
      <c r="O756" s="623"/>
      <c r="P756" s="623"/>
      <c r="Q756" s="623"/>
      <c r="R756" s="623"/>
      <c r="S756" s="623"/>
      <c r="T756" s="623"/>
      <c r="U756" s="623"/>
      <c r="V756" s="623"/>
      <c r="W756" s="623"/>
      <c r="X756" s="623"/>
      <c r="Y756" s="623"/>
      <c r="Z756" s="623"/>
      <c r="AA756" s="623"/>
      <c r="AB756" s="623"/>
    </row>
    <row r="757">
      <c r="A757" s="623"/>
      <c r="B757" s="623"/>
      <c r="C757" s="623"/>
      <c r="D757" s="623"/>
      <c r="E757" s="623"/>
      <c r="F757" s="623"/>
      <c r="G757" s="623"/>
      <c r="H757" s="623"/>
      <c r="I757" s="623"/>
      <c r="J757" s="623"/>
      <c r="K757" s="623"/>
      <c r="L757" s="623"/>
      <c r="M757" s="623"/>
      <c r="N757" s="623"/>
      <c r="O757" s="623"/>
      <c r="P757" s="623"/>
      <c r="Q757" s="623"/>
      <c r="R757" s="623"/>
      <c r="S757" s="623"/>
      <c r="T757" s="623"/>
      <c r="U757" s="623"/>
      <c r="V757" s="623"/>
      <c r="W757" s="623"/>
      <c r="X757" s="623"/>
      <c r="Y757" s="623"/>
      <c r="Z757" s="623"/>
      <c r="AA757" s="623"/>
      <c r="AB757" s="623"/>
    </row>
    <row r="758">
      <c r="A758" s="623"/>
      <c r="B758" s="623"/>
      <c r="C758" s="623"/>
      <c r="D758" s="623"/>
      <c r="E758" s="623"/>
      <c r="F758" s="623"/>
      <c r="G758" s="623"/>
      <c r="H758" s="623"/>
      <c r="I758" s="623"/>
      <c r="J758" s="623"/>
      <c r="K758" s="623"/>
      <c r="L758" s="623"/>
      <c r="M758" s="623"/>
      <c r="N758" s="623"/>
      <c r="O758" s="623"/>
      <c r="P758" s="623"/>
      <c r="Q758" s="623"/>
      <c r="R758" s="623"/>
      <c r="S758" s="623"/>
      <c r="T758" s="623"/>
      <c r="U758" s="623"/>
      <c r="V758" s="623"/>
      <c r="W758" s="623"/>
      <c r="X758" s="623"/>
      <c r="Y758" s="623"/>
      <c r="Z758" s="623"/>
      <c r="AA758" s="623"/>
      <c r="AB758" s="623"/>
    </row>
    <row r="759">
      <c r="A759" s="623"/>
      <c r="B759" s="623"/>
      <c r="C759" s="623"/>
      <c r="D759" s="623"/>
      <c r="E759" s="623"/>
      <c r="F759" s="623"/>
      <c r="G759" s="623"/>
      <c r="H759" s="623"/>
      <c r="I759" s="623"/>
      <c r="J759" s="623"/>
      <c r="K759" s="623"/>
      <c r="L759" s="623"/>
      <c r="M759" s="623"/>
      <c r="N759" s="623"/>
      <c r="O759" s="623"/>
      <c r="P759" s="623"/>
      <c r="Q759" s="623"/>
      <c r="R759" s="623"/>
      <c r="S759" s="623"/>
      <c r="T759" s="623"/>
      <c r="U759" s="623"/>
      <c r="V759" s="623"/>
      <c r="W759" s="623"/>
      <c r="X759" s="623"/>
      <c r="Y759" s="623"/>
      <c r="Z759" s="623"/>
      <c r="AA759" s="623"/>
      <c r="AB759" s="623"/>
    </row>
    <row r="760">
      <c r="A760" s="623"/>
      <c r="B760" s="623"/>
      <c r="C760" s="623"/>
      <c r="D760" s="623"/>
      <c r="E760" s="623"/>
      <c r="F760" s="623"/>
      <c r="G760" s="623"/>
      <c r="H760" s="623"/>
      <c r="I760" s="623"/>
      <c r="J760" s="623"/>
      <c r="K760" s="623"/>
      <c r="L760" s="623"/>
      <c r="M760" s="623"/>
      <c r="N760" s="623"/>
      <c r="O760" s="623"/>
      <c r="P760" s="623"/>
      <c r="Q760" s="623"/>
      <c r="R760" s="623"/>
      <c r="S760" s="623"/>
      <c r="T760" s="623"/>
      <c r="U760" s="623"/>
      <c r="V760" s="623"/>
      <c r="W760" s="623"/>
      <c r="X760" s="623"/>
      <c r="Y760" s="623"/>
      <c r="Z760" s="623"/>
      <c r="AA760" s="623"/>
      <c r="AB760" s="623"/>
    </row>
    <row r="761">
      <c r="A761" s="623"/>
      <c r="B761" s="623"/>
      <c r="C761" s="623"/>
      <c r="D761" s="623"/>
      <c r="E761" s="623"/>
      <c r="F761" s="623"/>
      <c r="G761" s="623"/>
      <c r="H761" s="623"/>
      <c r="I761" s="623"/>
      <c r="J761" s="623"/>
      <c r="K761" s="623"/>
      <c r="L761" s="623"/>
      <c r="M761" s="623"/>
      <c r="N761" s="623"/>
      <c r="O761" s="623"/>
      <c r="P761" s="623"/>
      <c r="Q761" s="623"/>
      <c r="R761" s="623"/>
      <c r="S761" s="623"/>
      <c r="T761" s="623"/>
      <c r="U761" s="623"/>
      <c r="V761" s="623"/>
      <c r="W761" s="623"/>
      <c r="X761" s="623"/>
      <c r="Y761" s="623"/>
      <c r="Z761" s="623"/>
      <c r="AA761" s="623"/>
      <c r="AB761" s="623"/>
    </row>
    <row r="762">
      <c r="A762" s="623"/>
      <c r="B762" s="623"/>
      <c r="C762" s="623"/>
      <c r="D762" s="623"/>
      <c r="E762" s="623"/>
      <c r="F762" s="623"/>
      <c r="G762" s="623"/>
      <c r="H762" s="623"/>
      <c r="I762" s="623"/>
      <c r="J762" s="623"/>
      <c r="K762" s="623"/>
      <c r="L762" s="623"/>
      <c r="M762" s="623"/>
      <c r="N762" s="623"/>
      <c r="O762" s="623"/>
      <c r="P762" s="623"/>
      <c r="Q762" s="623"/>
      <c r="R762" s="623"/>
      <c r="S762" s="623"/>
      <c r="T762" s="623"/>
      <c r="U762" s="623"/>
      <c r="V762" s="623"/>
      <c r="W762" s="623"/>
      <c r="X762" s="623"/>
      <c r="Y762" s="623"/>
      <c r="Z762" s="623"/>
      <c r="AA762" s="623"/>
      <c r="AB762" s="623"/>
    </row>
    <row r="763">
      <c r="A763" s="623"/>
      <c r="B763" s="623"/>
      <c r="C763" s="623"/>
      <c r="D763" s="623"/>
      <c r="E763" s="623"/>
      <c r="F763" s="623"/>
      <c r="G763" s="623"/>
      <c r="H763" s="623"/>
      <c r="I763" s="623"/>
      <c r="J763" s="623"/>
      <c r="K763" s="623"/>
      <c r="L763" s="623"/>
      <c r="M763" s="623"/>
      <c r="N763" s="623"/>
      <c r="O763" s="623"/>
      <c r="P763" s="623"/>
      <c r="Q763" s="623"/>
      <c r="R763" s="623"/>
      <c r="S763" s="623"/>
      <c r="T763" s="623"/>
      <c r="U763" s="623"/>
      <c r="V763" s="623"/>
      <c r="W763" s="623"/>
      <c r="X763" s="623"/>
      <c r="Y763" s="623"/>
      <c r="Z763" s="623"/>
      <c r="AA763" s="623"/>
      <c r="AB763" s="623"/>
    </row>
    <row r="764">
      <c r="A764" s="623"/>
      <c r="B764" s="623"/>
      <c r="C764" s="623"/>
      <c r="D764" s="623"/>
      <c r="E764" s="623"/>
      <c r="F764" s="623"/>
      <c r="G764" s="623"/>
      <c r="H764" s="623"/>
      <c r="I764" s="623"/>
      <c r="J764" s="623"/>
      <c r="K764" s="623"/>
      <c r="L764" s="623"/>
      <c r="M764" s="623"/>
      <c r="N764" s="623"/>
      <c r="O764" s="623"/>
      <c r="P764" s="623"/>
      <c r="Q764" s="623"/>
      <c r="R764" s="623"/>
      <c r="S764" s="623"/>
      <c r="T764" s="623"/>
      <c r="U764" s="623"/>
      <c r="V764" s="623"/>
      <c r="W764" s="623"/>
      <c r="X764" s="623"/>
      <c r="Y764" s="623"/>
      <c r="Z764" s="623"/>
      <c r="AA764" s="623"/>
      <c r="AB764" s="623"/>
    </row>
    <row r="765">
      <c r="A765" s="623"/>
      <c r="B765" s="623"/>
      <c r="C765" s="623"/>
      <c r="D765" s="623"/>
      <c r="E765" s="623"/>
      <c r="F765" s="623"/>
      <c r="G765" s="623"/>
      <c r="H765" s="623"/>
      <c r="I765" s="623"/>
      <c r="J765" s="623"/>
      <c r="K765" s="623"/>
      <c r="L765" s="623"/>
      <c r="M765" s="623"/>
      <c r="N765" s="623"/>
      <c r="O765" s="623"/>
      <c r="P765" s="623"/>
      <c r="Q765" s="623"/>
      <c r="R765" s="623"/>
      <c r="S765" s="623"/>
      <c r="T765" s="623"/>
      <c r="U765" s="623"/>
      <c r="V765" s="623"/>
      <c r="W765" s="623"/>
      <c r="X765" s="623"/>
      <c r="Y765" s="623"/>
      <c r="Z765" s="623"/>
      <c r="AA765" s="623"/>
      <c r="AB765" s="623"/>
    </row>
    <row r="766">
      <c r="A766" s="623"/>
      <c r="B766" s="623"/>
      <c r="C766" s="623"/>
      <c r="D766" s="623"/>
      <c r="E766" s="623"/>
      <c r="F766" s="623"/>
      <c r="G766" s="623"/>
      <c r="H766" s="623"/>
      <c r="I766" s="623"/>
      <c r="J766" s="623"/>
      <c r="K766" s="623"/>
      <c r="L766" s="623"/>
      <c r="M766" s="623"/>
      <c r="N766" s="623"/>
      <c r="O766" s="623"/>
      <c r="P766" s="623"/>
      <c r="Q766" s="623"/>
      <c r="R766" s="623"/>
      <c r="S766" s="623"/>
      <c r="T766" s="623"/>
      <c r="U766" s="623"/>
      <c r="V766" s="623"/>
      <c r="W766" s="623"/>
      <c r="X766" s="623"/>
      <c r="Y766" s="623"/>
      <c r="Z766" s="623"/>
      <c r="AA766" s="623"/>
      <c r="AB766" s="623"/>
    </row>
    <row r="767">
      <c r="A767" s="623"/>
      <c r="B767" s="623"/>
      <c r="C767" s="623"/>
      <c r="D767" s="623"/>
      <c r="E767" s="623"/>
      <c r="F767" s="623"/>
      <c r="G767" s="623"/>
      <c r="H767" s="623"/>
      <c r="I767" s="623"/>
      <c r="J767" s="623"/>
      <c r="K767" s="623"/>
      <c r="L767" s="623"/>
      <c r="M767" s="623"/>
      <c r="N767" s="623"/>
      <c r="O767" s="623"/>
      <c r="P767" s="623"/>
      <c r="Q767" s="623"/>
      <c r="R767" s="623"/>
      <c r="S767" s="623"/>
      <c r="T767" s="623"/>
      <c r="U767" s="623"/>
      <c r="V767" s="623"/>
      <c r="W767" s="623"/>
      <c r="X767" s="623"/>
      <c r="Y767" s="623"/>
      <c r="Z767" s="623"/>
      <c r="AA767" s="623"/>
      <c r="AB767" s="623"/>
    </row>
    <row r="768">
      <c r="A768" s="623"/>
      <c r="B768" s="623"/>
      <c r="C768" s="623"/>
      <c r="D768" s="623"/>
      <c r="E768" s="623"/>
      <c r="F768" s="623"/>
      <c r="G768" s="623"/>
      <c r="H768" s="623"/>
      <c r="I768" s="623"/>
      <c r="J768" s="623"/>
      <c r="K768" s="623"/>
      <c r="L768" s="623"/>
      <c r="M768" s="623"/>
      <c r="N768" s="623"/>
      <c r="O768" s="623"/>
      <c r="P768" s="623"/>
      <c r="Q768" s="623"/>
      <c r="R768" s="623"/>
      <c r="S768" s="623"/>
      <c r="T768" s="623"/>
      <c r="U768" s="623"/>
      <c r="V768" s="623"/>
      <c r="W768" s="623"/>
      <c r="X768" s="623"/>
      <c r="Y768" s="623"/>
      <c r="Z768" s="623"/>
      <c r="AA768" s="623"/>
      <c r="AB768" s="623"/>
    </row>
    <row r="769">
      <c r="A769" s="623"/>
      <c r="B769" s="623"/>
      <c r="C769" s="623"/>
      <c r="D769" s="623"/>
      <c r="E769" s="623"/>
      <c r="F769" s="623"/>
      <c r="G769" s="623"/>
      <c r="H769" s="623"/>
      <c r="I769" s="623"/>
      <c r="J769" s="623"/>
      <c r="K769" s="623"/>
      <c r="L769" s="623"/>
      <c r="M769" s="623"/>
      <c r="N769" s="623"/>
      <c r="O769" s="623"/>
      <c r="P769" s="623"/>
      <c r="Q769" s="623"/>
      <c r="R769" s="623"/>
      <c r="S769" s="623"/>
      <c r="T769" s="623"/>
      <c r="U769" s="623"/>
      <c r="V769" s="623"/>
      <c r="W769" s="623"/>
      <c r="X769" s="623"/>
      <c r="Y769" s="623"/>
      <c r="Z769" s="623"/>
      <c r="AA769" s="623"/>
      <c r="AB769" s="623"/>
    </row>
    <row r="770">
      <c r="A770" s="623"/>
      <c r="B770" s="623"/>
      <c r="C770" s="623"/>
      <c r="D770" s="623"/>
      <c r="E770" s="623"/>
      <c r="F770" s="623"/>
      <c r="G770" s="623"/>
      <c r="H770" s="623"/>
      <c r="I770" s="623"/>
      <c r="J770" s="623"/>
      <c r="K770" s="623"/>
      <c r="L770" s="623"/>
      <c r="M770" s="623"/>
      <c r="N770" s="623"/>
      <c r="O770" s="623"/>
      <c r="P770" s="623"/>
      <c r="Q770" s="623"/>
      <c r="R770" s="623"/>
      <c r="S770" s="623"/>
      <c r="T770" s="623"/>
      <c r="U770" s="623"/>
      <c r="V770" s="623"/>
      <c r="W770" s="623"/>
      <c r="X770" s="623"/>
      <c r="Y770" s="623"/>
      <c r="Z770" s="623"/>
      <c r="AA770" s="623"/>
      <c r="AB770" s="623"/>
    </row>
    <row r="771">
      <c r="A771" s="623"/>
      <c r="B771" s="623"/>
      <c r="C771" s="623"/>
      <c r="D771" s="623"/>
      <c r="E771" s="623"/>
      <c r="F771" s="623"/>
      <c r="G771" s="623"/>
      <c r="H771" s="623"/>
      <c r="I771" s="623"/>
      <c r="J771" s="623"/>
      <c r="K771" s="623"/>
      <c r="L771" s="623"/>
      <c r="M771" s="623"/>
      <c r="N771" s="623"/>
      <c r="O771" s="623"/>
      <c r="P771" s="623"/>
      <c r="Q771" s="623"/>
      <c r="R771" s="623"/>
      <c r="S771" s="623"/>
      <c r="T771" s="623"/>
      <c r="U771" s="623"/>
      <c r="V771" s="623"/>
      <c r="W771" s="623"/>
      <c r="X771" s="623"/>
      <c r="Y771" s="623"/>
      <c r="Z771" s="623"/>
      <c r="AA771" s="623"/>
      <c r="AB771" s="623"/>
    </row>
    <row r="772">
      <c r="A772" s="623"/>
      <c r="B772" s="623"/>
      <c r="C772" s="623"/>
      <c r="D772" s="623"/>
      <c r="E772" s="623"/>
      <c r="F772" s="623"/>
      <c r="G772" s="623"/>
      <c r="H772" s="623"/>
      <c r="I772" s="623"/>
      <c r="J772" s="623"/>
      <c r="K772" s="623"/>
      <c r="L772" s="623"/>
      <c r="M772" s="623"/>
      <c r="N772" s="623"/>
      <c r="O772" s="623"/>
      <c r="P772" s="623"/>
      <c r="Q772" s="623"/>
      <c r="R772" s="623"/>
      <c r="S772" s="623"/>
      <c r="T772" s="623"/>
      <c r="U772" s="623"/>
      <c r="V772" s="623"/>
      <c r="W772" s="623"/>
      <c r="X772" s="623"/>
      <c r="Y772" s="623"/>
      <c r="Z772" s="623"/>
      <c r="AA772" s="623"/>
      <c r="AB772" s="623"/>
    </row>
    <row r="773">
      <c r="A773" s="623"/>
      <c r="B773" s="623"/>
      <c r="C773" s="623"/>
      <c r="D773" s="623"/>
      <c r="E773" s="623"/>
      <c r="F773" s="623"/>
      <c r="G773" s="623"/>
      <c r="H773" s="623"/>
      <c r="I773" s="623"/>
      <c r="J773" s="623"/>
      <c r="K773" s="623"/>
      <c r="L773" s="623"/>
      <c r="M773" s="623"/>
      <c r="N773" s="623"/>
      <c r="O773" s="623"/>
      <c r="P773" s="623"/>
      <c r="Q773" s="623"/>
      <c r="R773" s="623"/>
      <c r="S773" s="623"/>
      <c r="T773" s="623"/>
      <c r="U773" s="623"/>
      <c r="V773" s="623"/>
      <c r="W773" s="623"/>
      <c r="X773" s="623"/>
      <c r="Y773" s="623"/>
      <c r="Z773" s="623"/>
      <c r="AA773" s="623"/>
      <c r="AB773" s="623"/>
    </row>
    <row r="774">
      <c r="A774" s="623"/>
      <c r="B774" s="623"/>
      <c r="C774" s="623"/>
      <c r="D774" s="623"/>
      <c r="E774" s="623"/>
      <c r="F774" s="623"/>
      <c r="G774" s="623"/>
      <c r="H774" s="623"/>
      <c r="I774" s="623"/>
      <c r="J774" s="623"/>
      <c r="K774" s="623"/>
      <c r="L774" s="623"/>
      <c r="M774" s="623"/>
      <c r="N774" s="623"/>
      <c r="O774" s="623"/>
      <c r="P774" s="623"/>
      <c r="Q774" s="623"/>
      <c r="R774" s="623"/>
      <c r="S774" s="623"/>
      <c r="T774" s="623"/>
      <c r="U774" s="623"/>
      <c r="V774" s="623"/>
      <c r="W774" s="623"/>
      <c r="X774" s="623"/>
      <c r="Y774" s="623"/>
      <c r="Z774" s="623"/>
      <c r="AA774" s="623"/>
      <c r="AB774" s="623"/>
    </row>
    <row r="775">
      <c r="A775" s="623"/>
      <c r="B775" s="623"/>
      <c r="C775" s="623"/>
      <c r="D775" s="623"/>
      <c r="E775" s="623"/>
      <c r="F775" s="623"/>
      <c r="G775" s="623"/>
      <c r="H775" s="623"/>
      <c r="I775" s="623"/>
      <c r="J775" s="623"/>
      <c r="K775" s="623"/>
      <c r="L775" s="623"/>
      <c r="M775" s="623"/>
      <c r="N775" s="623"/>
      <c r="O775" s="623"/>
      <c r="P775" s="623"/>
      <c r="Q775" s="623"/>
      <c r="R775" s="623"/>
      <c r="S775" s="623"/>
      <c r="T775" s="623"/>
      <c r="U775" s="623"/>
      <c r="V775" s="623"/>
      <c r="W775" s="623"/>
      <c r="X775" s="623"/>
      <c r="Y775" s="623"/>
      <c r="Z775" s="623"/>
      <c r="AA775" s="623"/>
      <c r="AB775" s="623"/>
    </row>
    <row r="776">
      <c r="A776" s="623"/>
      <c r="B776" s="623"/>
      <c r="C776" s="623"/>
      <c r="D776" s="623"/>
      <c r="E776" s="623"/>
      <c r="F776" s="623"/>
      <c r="G776" s="623"/>
      <c r="H776" s="623"/>
      <c r="I776" s="623"/>
      <c r="J776" s="623"/>
      <c r="K776" s="623"/>
      <c r="L776" s="623"/>
      <c r="M776" s="623"/>
      <c r="N776" s="623"/>
      <c r="O776" s="623"/>
      <c r="P776" s="623"/>
      <c r="Q776" s="623"/>
      <c r="R776" s="623"/>
      <c r="S776" s="623"/>
      <c r="T776" s="623"/>
      <c r="U776" s="623"/>
      <c r="V776" s="623"/>
      <c r="W776" s="623"/>
      <c r="X776" s="623"/>
      <c r="Y776" s="623"/>
      <c r="Z776" s="623"/>
      <c r="AA776" s="623"/>
      <c r="AB776" s="623"/>
    </row>
    <row r="777">
      <c r="A777" s="623"/>
      <c r="B777" s="623"/>
      <c r="C777" s="623"/>
      <c r="D777" s="623"/>
      <c r="E777" s="623"/>
      <c r="F777" s="623"/>
      <c r="G777" s="623"/>
      <c r="H777" s="623"/>
      <c r="I777" s="623"/>
      <c r="J777" s="623"/>
      <c r="K777" s="623"/>
      <c r="L777" s="623"/>
      <c r="M777" s="623"/>
      <c r="N777" s="623"/>
      <c r="O777" s="623"/>
      <c r="P777" s="623"/>
      <c r="Q777" s="623"/>
      <c r="R777" s="623"/>
      <c r="S777" s="623"/>
      <c r="T777" s="623"/>
      <c r="U777" s="623"/>
      <c r="V777" s="623"/>
      <c r="W777" s="623"/>
      <c r="X777" s="623"/>
      <c r="Y777" s="623"/>
      <c r="Z777" s="623"/>
      <c r="AA777" s="623"/>
      <c r="AB777" s="623"/>
    </row>
    <row r="778">
      <c r="A778" s="623"/>
      <c r="B778" s="623"/>
      <c r="C778" s="623"/>
      <c r="D778" s="623"/>
      <c r="E778" s="623"/>
      <c r="F778" s="623"/>
      <c r="G778" s="623"/>
      <c r="H778" s="623"/>
      <c r="I778" s="623"/>
      <c r="J778" s="623"/>
      <c r="K778" s="623"/>
      <c r="L778" s="623"/>
      <c r="M778" s="623"/>
      <c r="N778" s="623"/>
      <c r="O778" s="623"/>
      <c r="P778" s="623"/>
      <c r="Q778" s="623"/>
      <c r="R778" s="623"/>
      <c r="S778" s="623"/>
      <c r="T778" s="623"/>
      <c r="U778" s="623"/>
      <c r="V778" s="623"/>
      <c r="W778" s="623"/>
      <c r="X778" s="623"/>
      <c r="Y778" s="623"/>
      <c r="Z778" s="623"/>
      <c r="AA778" s="623"/>
      <c r="AB778" s="623"/>
    </row>
    <row r="779">
      <c r="A779" s="623"/>
      <c r="B779" s="623"/>
      <c r="C779" s="623"/>
      <c r="D779" s="623"/>
      <c r="E779" s="623"/>
      <c r="F779" s="623"/>
      <c r="G779" s="623"/>
      <c r="H779" s="623"/>
      <c r="I779" s="623"/>
      <c r="J779" s="623"/>
      <c r="K779" s="623"/>
      <c r="L779" s="623"/>
      <c r="M779" s="623"/>
      <c r="N779" s="623"/>
      <c r="O779" s="623"/>
      <c r="P779" s="623"/>
      <c r="Q779" s="623"/>
      <c r="R779" s="623"/>
      <c r="S779" s="623"/>
      <c r="T779" s="623"/>
      <c r="U779" s="623"/>
      <c r="V779" s="623"/>
      <c r="W779" s="623"/>
      <c r="X779" s="623"/>
      <c r="Y779" s="623"/>
      <c r="Z779" s="623"/>
      <c r="AA779" s="623"/>
      <c r="AB779" s="623"/>
    </row>
    <row r="780">
      <c r="A780" s="623"/>
      <c r="B780" s="623"/>
      <c r="C780" s="623"/>
      <c r="D780" s="623"/>
      <c r="E780" s="623"/>
      <c r="F780" s="623"/>
      <c r="G780" s="623"/>
      <c r="H780" s="623"/>
      <c r="I780" s="623"/>
      <c r="J780" s="623"/>
      <c r="K780" s="623"/>
      <c r="L780" s="623"/>
      <c r="M780" s="623"/>
      <c r="N780" s="623"/>
      <c r="O780" s="623"/>
      <c r="P780" s="623"/>
      <c r="Q780" s="623"/>
      <c r="R780" s="623"/>
      <c r="S780" s="623"/>
      <c r="T780" s="623"/>
      <c r="U780" s="623"/>
      <c r="V780" s="623"/>
      <c r="W780" s="623"/>
      <c r="X780" s="623"/>
      <c r="Y780" s="623"/>
      <c r="Z780" s="623"/>
      <c r="AA780" s="623"/>
      <c r="AB780" s="623"/>
    </row>
    <row r="781">
      <c r="A781" s="623"/>
      <c r="B781" s="623"/>
      <c r="C781" s="623"/>
      <c r="D781" s="623"/>
      <c r="E781" s="623"/>
      <c r="F781" s="623"/>
      <c r="G781" s="623"/>
      <c r="H781" s="623"/>
      <c r="I781" s="623"/>
      <c r="J781" s="623"/>
      <c r="K781" s="623"/>
      <c r="L781" s="623"/>
      <c r="M781" s="623"/>
      <c r="N781" s="623"/>
      <c r="O781" s="623"/>
      <c r="P781" s="623"/>
      <c r="Q781" s="623"/>
      <c r="R781" s="623"/>
      <c r="S781" s="623"/>
      <c r="T781" s="623"/>
      <c r="U781" s="623"/>
      <c r="V781" s="623"/>
      <c r="W781" s="623"/>
      <c r="X781" s="623"/>
      <c r="Y781" s="623"/>
      <c r="Z781" s="623"/>
      <c r="AA781" s="623"/>
      <c r="AB781" s="623"/>
    </row>
    <row r="782">
      <c r="A782" s="623"/>
      <c r="B782" s="623"/>
      <c r="C782" s="623"/>
      <c r="D782" s="623"/>
      <c r="E782" s="623"/>
      <c r="F782" s="623"/>
      <c r="G782" s="623"/>
      <c r="H782" s="623"/>
      <c r="I782" s="623"/>
      <c r="J782" s="623"/>
      <c r="K782" s="623"/>
      <c r="L782" s="623"/>
      <c r="M782" s="623"/>
      <c r="N782" s="623"/>
      <c r="O782" s="623"/>
      <c r="P782" s="623"/>
      <c r="Q782" s="623"/>
      <c r="R782" s="623"/>
      <c r="S782" s="623"/>
      <c r="T782" s="623"/>
      <c r="U782" s="623"/>
      <c r="V782" s="623"/>
      <c r="W782" s="623"/>
      <c r="X782" s="623"/>
      <c r="Y782" s="623"/>
      <c r="Z782" s="623"/>
      <c r="AA782" s="623"/>
      <c r="AB782" s="623"/>
    </row>
    <row r="783">
      <c r="A783" s="623"/>
      <c r="B783" s="623"/>
      <c r="C783" s="623"/>
      <c r="D783" s="623"/>
      <c r="E783" s="623"/>
      <c r="F783" s="623"/>
      <c r="G783" s="623"/>
      <c r="H783" s="623"/>
      <c r="I783" s="623"/>
      <c r="J783" s="623"/>
      <c r="K783" s="623"/>
      <c r="L783" s="623"/>
      <c r="M783" s="623"/>
      <c r="N783" s="623"/>
      <c r="O783" s="623"/>
      <c r="P783" s="623"/>
      <c r="Q783" s="623"/>
      <c r="R783" s="623"/>
      <c r="S783" s="623"/>
      <c r="T783" s="623"/>
      <c r="U783" s="623"/>
      <c r="V783" s="623"/>
      <c r="W783" s="623"/>
      <c r="X783" s="623"/>
      <c r="Y783" s="623"/>
      <c r="Z783" s="623"/>
      <c r="AA783" s="623"/>
      <c r="AB783" s="623"/>
    </row>
    <row r="784">
      <c r="A784" s="623"/>
      <c r="B784" s="623"/>
      <c r="C784" s="623"/>
      <c r="D784" s="623"/>
      <c r="E784" s="623"/>
      <c r="F784" s="623"/>
      <c r="G784" s="623"/>
      <c r="H784" s="623"/>
      <c r="I784" s="623"/>
      <c r="J784" s="623"/>
      <c r="K784" s="623"/>
      <c r="L784" s="623"/>
      <c r="M784" s="623"/>
      <c r="N784" s="623"/>
      <c r="O784" s="623"/>
      <c r="P784" s="623"/>
      <c r="Q784" s="623"/>
      <c r="R784" s="623"/>
      <c r="S784" s="623"/>
      <c r="T784" s="623"/>
      <c r="U784" s="623"/>
      <c r="V784" s="623"/>
      <c r="W784" s="623"/>
      <c r="X784" s="623"/>
      <c r="Y784" s="623"/>
      <c r="Z784" s="623"/>
      <c r="AA784" s="623"/>
      <c r="AB784" s="623"/>
    </row>
    <row r="785">
      <c r="A785" s="623"/>
      <c r="B785" s="623"/>
      <c r="C785" s="623"/>
      <c r="D785" s="623"/>
      <c r="E785" s="623"/>
      <c r="F785" s="623"/>
      <c r="G785" s="623"/>
      <c r="H785" s="623"/>
      <c r="I785" s="623"/>
      <c r="J785" s="623"/>
      <c r="K785" s="623"/>
      <c r="L785" s="623"/>
      <c r="M785" s="623"/>
      <c r="N785" s="623"/>
      <c r="O785" s="623"/>
      <c r="P785" s="623"/>
      <c r="Q785" s="623"/>
      <c r="R785" s="623"/>
      <c r="S785" s="623"/>
      <c r="T785" s="623"/>
      <c r="U785" s="623"/>
      <c r="V785" s="623"/>
      <c r="W785" s="623"/>
      <c r="X785" s="623"/>
      <c r="Y785" s="623"/>
      <c r="Z785" s="623"/>
      <c r="AA785" s="623"/>
      <c r="AB785" s="623"/>
    </row>
    <row r="786">
      <c r="A786" s="623"/>
      <c r="B786" s="623"/>
      <c r="C786" s="623"/>
      <c r="D786" s="623"/>
      <c r="E786" s="623"/>
      <c r="F786" s="623"/>
      <c r="G786" s="623"/>
      <c r="H786" s="623"/>
      <c r="I786" s="623"/>
      <c r="J786" s="623"/>
      <c r="K786" s="623"/>
      <c r="L786" s="623"/>
      <c r="M786" s="623"/>
      <c r="N786" s="623"/>
      <c r="O786" s="623"/>
      <c r="P786" s="623"/>
      <c r="Q786" s="623"/>
      <c r="R786" s="623"/>
      <c r="S786" s="623"/>
      <c r="T786" s="623"/>
      <c r="U786" s="623"/>
      <c r="V786" s="623"/>
      <c r="W786" s="623"/>
      <c r="X786" s="623"/>
      <c r="Y786" s="623"/>
      <c r="Z786" s="623"/>
      <c r="AA786" s="623"/>
      <c r="AB786" s="623"/>
    </row>
    <row r="787">
      <c r="A787" s="623"/>
      <c r="B787" s="623"/>
      <c r="C787" s="623"/>
      <c r="D787" s="623"/>
      <c r="E787" s="623"/>
      <c r="F787" s="623"/>
      <c r="G787" s="623"/>
      <c r="H787" s="623"/>
      <c r="I787" s="623"/>
      <c r="J787" s="623"/>
      <c r="K787" s="623"/>
      <c r="L787" s="623"/>
      <c r="M787" s="623"/>
      <c r="N787" s="623"/>
      <c r="O787" s="623"/>
      <c r="P787" s="623"/>
      <c r="Q787" s="623"/>
      <c r="R787" s="623"/>
      <c r="S787" s="623"/>
      <c r="T787" s="623"/>
      <c r="U787" s="623"/>
      <c r="V787" s="623"/>
      <c r="W787" s="623"/>
      <c r="X787" s="623"/>
      <c r="Y787" s="623"/>
      <c r="Z787" s="623"/>
      <c r="AA787" s="623"/>
      <c r="AB787" s="623"/>
    </row>
    <row r="788">
      <c r="A788" s="623"/>
      <c r="B788" s="623"/>
      <c r="C788" s="623"/>
      <c r="D788" s="623"/>
      <c r="E788" s="623"/>
      <c r="F788" s="623"/>
      <c r="G788" s="623"/>
      <c r="H788" s="623"/>
      <c r="I788" s="623"/>
      <c r="J788" s="623"/>
      <c r="K788" s="623"/>
      <c r="L788" s="623"/>
      <c r="M788" s="623"/>
      <c r="N788" s="623"/>
      <c r="O788" s="623"/>
      <c r="P788" s="623"/>
      <c r="Q788" s="623"/>
      <c r="R788" s="623"/>
      <c r="S788" s="623"/>
      <c r="T788" s="623"/>
      <c r="U788" s="623"/>
      <c r="V788" s="623"/>
      <c r="W788" s="623"/>
      <c r="X788" s="623"/>
      <c r="Y788" s="623"/>
      <c r="Z788" s="623"/>
      <c r="AA788" s="623"/>
      <c r="AB788" s="623"/>
    </row>
    <row r="789">
      <c r="A789" s="623"/>
      <c r="B789" s="623"/>
      <c r="C789" s="623"/>
      <c r="D789" s="623"/>
      <c r="E789" s="623"/>
      <c r="F789" s="623"/>
      <c r="G789" s="623"/>
      <c r="H789" s="623"/>
      <c r="I789" s="623"/>
      <c r="J789" s="623"/>
      <c r="K789" s="623"/>
      <c r="L789" s="623"/>
      <c r="M789" s="623"/>
      <c r="N789" s="623"/>
      <c r="O789" s="623"/>
      <c r="P789" s="623"/>
      <c r="Q789" s="623"/>
      <c r="R789" s="623"/>
      <c r="S789" s="623"/>
      <c r="T789" s="623"/>
      <c r="U789" s="623"/>
      <c r="V789" s="623"/>
      <c r="W789" s="623"/>
      <c r="X789" s="623"/>
      <c r="Y789" s="623"/>
      <c r="Z789" s="623"/>
      <c r="AA789" s="623"/>
      <c r="AB789" s="623"/>
    </row>
    <row r="790">
      <c r="A790" s="623"/>
      <c r="B790" s="623"/>
      <c r="C790" s="623"/>
      <c r="D790" s="623"/>
      <c r="E790" s="623"/>
      <c r="F790" s="623"/>
      <c r="G790" s="623"/>
      <c r="H790" s="623"/>
      <c r="I790" s="623"/>
      <c r="J790" s="623"/>
      <c r="K790" s="623"/>
      <c r="L790" s="623"/>
      <c r="M790" s="623"/>
      <c r="N790" s="623"/>
      <c r="O790" s="623"/>
      <c r="P790" s="623"/>
      <c r="Q790" s="623"/>
      <c r="R790" s="623"/>
      <c r="S790" s="623"/>
      <c r="T790" s="623"/>
      <c r="U790" s="623"/>
      <c r="V790" s="623"/>
      <c r="W790" s="623"/>
      <c r="X790" s="623"/>
      <c r="Y790" s="623"/>
      <c r="Z790" s="623"/>
      <c r="AA790" s="623"/>
      <c r="AB790" s="623"/>
    </row>
    <row r="791">
      <c r="A791" s="623"/>
      <c r="B791" s="623"/>
      <c r="C791" s="623"/>
      <c r="D791" s="623"/>
      <c r="E791" s="623"/>
      <c r="F791" s="623"/>
      <c r="G791" s="623"/>
      <c r="H791" s="623"/>
      <c r="I791" s="623"/>
      <c r="J791" s="623"/>
      <c r="K791" s="623"/>
      <c r="L791" s="623"/>
      <c r="M791" s="623"/>
      <c r="N791" s="623"/>
      <c r="O791" s="623"/>
      <c r="P791" s="623"/>
      <c r="Q791" s="623"/>
      <c r="R791" s="623"/>
      <c r="S791" s="623"/>
      <c r="T791" s="623"/>
      <c r="U791" s="623"/>
      <c r="V791" s="623"/>
      <c r="W791" s="623"/>
      <c r="X791" s="623"/>
      <c r="Y791" s="623"/>
      <c r="Z791" s="623"/>
      <c r="AA791" s="623"/>
      <c r="AB791" s="623"/>
    </row>
    <row r="792">
      <c r="A792" s="623"/>
      <c r="B792" s="623"/>
      <c r="C792" s="623"/>
      <c r="D792" s="623"/>
      <c r="E792" s="623"/>
      <c r="F792" s="623"/>
      <c r="G792" s="623"/>
      <c r="H792" s="623"/>
      <c r="I792" s="623"/>
      <c r="J792" s="623"/>
      <c r="K792" s="623"/>
      <c r="L792" s="623"/>
      <c r="M792" s="623"/>
      <c r="N792" s="623"/>
      <c r="O792" s="623"/>
      <c r="P792" s="623"/>
      <c r="Q792" s="623"/>
      <c r="R792" s="623"/>
      <c r="S792" s="623"/>
      <c r="T792" s="623"/>
      <c r="U792" s="623"/>
      <c r="V792" s="623"/>
      <c r="W792" s="623"/>
      <c r="X792" s="623"/>
      <c r="Y792" s="623"/>
      <c r="Z792" s="623"/>
      <c r="AA792" s="623"/>
      <c r="AB792" s="623"/>
    </row>
    <row r="793">
      <c r="A793" s="623"/>
      <c r="B793" s="623"/>
      <c r="C793" s="623"/>
      <c r="D793" s="623"/>
      <c r="E793" s="623"/>
      <c r="F793" s="623"/>
      <c r="G793" s="623"/>
      <c r="H793" s="623"/>
      <c r="I793" s="623"/>
      <c r="J793" s="623"/>
      <c r="K793" s="623"/>
      <c r="L793" s="623"/>
      <c r="M793" s="623"/>
      <c r="N793" s="623"/>
      <c r="O793" s="623"/>
      <c r="P793" s="623"/>
      <c r="Q793" s="623"/>
      <c r="R793" s="623"/>
      <c r="S793" s="623"/>
      <c r="T793" s="623"/>
      <c r="U793" s="623"/>
      <c r="V793" s="623"/>
      <c r="W793" s="623"/>
      <c r="X793" s="623"/>
      <c r="Y793" s="623"/>
      <c r="Z793" s="623"/>
      <c r="AA793" s="623"/>
      <c r="AB793" s="623"/>
    </row>
    <row r="794">
      <c r="A794" s="623"/>
      <c r="B794" s="623"/>
      <c r="C794" s="623"/>
      <c r="D794" s="623"/>
      <c r="E794" s="623"/>
      <c r="F794" s="623"/>
      <c r="G794" s="623"/>
      <c r="H794" s="623"/>
      <c r="I794" s="623"/>
      <c r="J794" s="623"/>
      <c r="K794" s="623"/>
      <c r="L794" s="623"/>
      <c r="M794" s="623"/>
      <c r="N794" s="623"/>
      <c r="O794" s="623"/>
      <c r="P794" s="623"/>
      <c r="Q794" s="623"/>
      <c r="R794" s="623"/>
      <c r="S794" s="623"/>
      <c r="T794" s="623"/>
      <c r="U794" s="623"/>
      <c r="V794" s="623"/>
      <c r="W794" s="623"/>
      <c r="X794" s="623"/>
      <c r="Y794" s="623"/>
      <c r="Z794" s="623"/>
      <c r="AA794" s="623"/>
      <c r="AB794" s="623"/>
    </row>
    <row r="795">
      <c r="A795" s="623"/>
      <c r="B795" s="623"/>
      <c r="C795" s="623"/>
      <c r="D795" s="623"/>
      <c r="E795" s="623"/>
      <c r="F795" s="623"/>
      <c r="G795" s="623"/>
      <c r="H795" s="623"/>
      <c r="I795" s="623"/>
      <c r="J795" s="623"/>
      <c r="K795" s="623"/>
      <c r="L795" s="623"/>
      <c r="M795" s="623"/>
      <c r="N795" s="623"/>
      <c r="O795" s="623"/>
      <c r="P795" s="623"/>
      <c r="Q795" s="623"/>
      <c r="R795" s="623"/>
      <c r="S795" s="623"/>
      <c r="T795" s="623"/>
      <c r="U795" s="623"/>
      <c r="V795" s="623"/>
      <c r="W795" s="623"/>
      <c r="X795" s="623"/>
      <c r="Y795" s="623"/>
      <c r="Z795" s="623"/>
      <c r="AA795" s="623"/>
      <c r="AB795" s="623"/>
    </row>
    <row r="796">
      <c r="A796" s="623"/>
      <c r="B796" s="623"/>
      <c r="C796" s="623"/>
      <c r="D796" s="623"/>
      <c r="E796" s="623"/>
      <c r="F796" s="623"/>
      <c r="G796" s="623"/>
      <c r="H796" s="623"/>
      <c r="I796" s="623"/>
      <c r="J796" s="623"/>
      <c r="K796" s="623"/>
      <c r="L796" s="623"/>
      <c r="M796" s="623"/>
      <c r="N796" s="623"/>
      <c r="O796" s="623"/>
      <c r="P796" s="623"/>
      <c r="Q796" s="623"/>
      <c r="R796" s="623"/>
      <c r="S796" s="623"/>
      <c r="T796" s="623"/>
      <c r="U796" s="623"/>
      <c r="V796" s="623"/>
      <c r="W796" s="623"/>
      <c r="X796" s="623"/>
      <c r="Y796" s="623"/>
      <c r="Z796" s="623"/>
      <c r="AA796" s="623"/>
      <c r="AB796" s="623"/>
    </row>
    <row r="797">
      <c r="A797" s="623"/>
      <c r="B797" s="623"/>
      <c r="C797" s="623"/>
      <c r="D797" s="623"/>
      <c r="E797" s="623"/>
      <c r="F797" s="623"/>
      <c r="G797" s="623"/>
      <c r="H797" s="623"/>
      <c r="I797" s="623"/>
      <c r="J797" s="623"/>
      <c r="K797" s="623"/>
      <c r="L797" s="623"/>
      <c r="M797" s="623"/>
      <c r="N797" s="623"/>
      <c r="O797" s="623"/>
      <c r="P797" s="623"/>
      <c r="Q797" s="623"/>
      <c r="R797" s="623"/>
      <c r="S797" s="623"/>
      <c r="T797" s="623"/>
      <c r="U797" s="623"/>
      <c r="V797" s="623"/>
      <c r="W797" s="623"/>
      <c r="X797" s="623"/>
      <c r="Y797" s="623"/>
      <c r="Z797" s="623"/>
      <c r="AA797" s="623"/>
      <c r="AB797" s="623"/>
    </row>
    <row r="798">
      <c r="A798" s="623"/>
      <c r="B798" s="623"/>
      <c r="C798" s="623"/>
      <c r="D798" s="623"/>
      <c r="E798" s="623"/>
      <c r="F798" s="623"/>
      <c r="G798" s="623"/>
      <c r="H798" s="623"/>
      <c r="I798" s="623"/>
      <c r="J798" s="623"/>
      <c r="K798" s="623"/>
      <c r="L798" s="623"/>
      <c r="M798" s="623"/>
      <c r="N798" s="623"/>
      <c r="O798" s="623"/>
      <c r="P798" s="623"/>
      <c r="Q798" s="623"/>
      <c r="R798" s="623"/>
      <c r="S798" s="623"/>
      <c r="T798" s="623"/>
      <c r="U798" s="623"/>
      <c r="V798" s="623"/>
      <c r="W798" s="623"/>
      <c r="X798" s="623"/>
      <c r="Y798" s="623"/>
      <c r="Z798" s="623"/>
      <c r="AA798" s="623"/>
      <c r="AB798" s="623"/>
    </row>
    <row r="799">
      <c r="A799" s="623"/>
      <c r="B799" s="623"/>
      <c r="C799" s="623"/>
      <c r="D799" s="623"/>
      <c r="E799" s="623"/>
      <c r="F799" s="623"/>
      <c r="G799" s="623"/>
      <c r="H799" s="623"/>
      <c r="I799" s="623"/>
      <c r="J799" s="623"/>
      <c r="K799" s="623"/>
      <c r="L799" s="623"/>
      <c r="M799" s="623"/>
      <c r="N799" s="623"/>
      <c r="O799" s="623"/>
      <c r="P799" s="623"/>
      <c r="Q799" s="623"/>
      <c r="R799" s="623"/>
      <c r="S799" s="623"/>
      <c r="T799" s="623"/>
      <c r="U799" s="623"/>
      <c r="V799" s="623"/>
      <c r="W799" s="623"/>
      <c r="X799" s="623"/>
      <c r="Y799" s="623"/>
      <c r="Z799" s="623"/>
      <c r="AA799" s="623"/>
      <c r="AB799" s="623"/>
    </row>
    <row r="800">
      <c r="A800" s="623"/>
      <c r="B800" s="623"/>
      <c r="C800" s="623"/>
      <c r="D800" s="623"/>
      <c r="E800" s="623"/>
      <c r="F800" s="623"/>
      <c r="G800" s="623"/>
      <c r="H800" s="623"/>
      <c r="I800" s="623"/>
      <c r="J800" s="623"/>
      <c r="K800" s="623"/>
      <c r="L800" s="623"/>
      <c r="M800" s="623"/>
      <c r="N800" s="623"/>
      <c r="O800" s="623"/>
      <c r="P800" s="623"/>
      <c r="Q800" s="623"/>
      <c r="R800" s="623"/>
      <c r="S800" s="623"/>
      <c r="T800" s="623"/>
      <c r="U800" s="623"/>
      <c r="V800" s="623"/>
      <c r="W800" s="623"/>
      <c r="X800" s="623"/>
      <c r="Y800" s="623"/>
      <c r="Z800" s="623"/>
      <c r="AA800" s="623"/>
      <c r="AB800" s="623"/>
    </row>
    <row r="801">
      <c r="A801" s="623"/>
      <c r="B801" s="623"/>
      <c r="C801" s="623"/>
      <c r="D801" s="623"/>
      <c r="E801" s="623"/>
      <c r="F801" s="623"/>
      <c r="G801" s="623"/>
      <c r="H801" s="623"/>
      <c r="I801" s="623"/>
      <c r="J801" s="623"/>
      <c r="K801" s="623"/>
      <c r="L801" s="623"/>
      <c r="M801" s="623"/>
      <c r="N801" s="623"/>
      <c r="O801" s="623"/>
      <c r="P801" s="623"/>
      <c r="Q801" s="623"/>
      <c r="R801" s="623"/>
      <c r="S801" s="623"/>
      <c r="T801" s="623"/>
      <c r="U801" s="623"/>
      <c r="V801" s="623"/>
      <c r="W801" s="623"/>
      <c r="X801" s="623"/>
      <c r="Y801" s="623"/>
      <c r="Z801" s="623"/>
      <c r="AA801" s="623"/>
      <c r="AB801" s="623"/>
    </row>
    <row r="802">
      <c r="A802" s="623"/>
      <c r="B802" s="623"/>
      <c r="C802" s="623"/>
      <c r="D802" s="623"/>
      <c r="E802" s="623"/>
      <c r="F802" s="623"/>
      <c r="G802" s="623"/>
      <c r="H802" s="623"/>
      <c r="I802" s="623"/>
      <c r="J802" s="623"/>
      <c r="K802" s="623"/>
      <c r="L802" s="623"/>
      <c r="M802" s="623"/>
      <c r="N802" s="623"/>
      <c r="O802" s="623"/>
      <c r="P802" s="623"/>
      <c r="Q802" s="623"/>
      <c r="R802" s="623"/>
      <c r="S802" s="623"/>
      <c r="T802" s="623"/>
      <c r="U802" s="623"/>
      <c r="V802" s="623"/>
      <c r="W802" s="623"/>
      <c r="X802" s="623"/>
      <c r="Y802" s="623"/>
      <c r="Z802" s="623"/>
      <c r="AA802" s="623"/>
      <c r="AB802" s="623"/>
    </row>
    <row r="803">
      <c r="A803" s="623"/>
      <c r="B803" s="623"/>
      <c r="C803" s="623"/>
      <c r="D803" s="623"/>
      <c r="E803" s="623"/>
      <c r="F803" s="623"/>
      <c r="G803" s="623"/>
      <c r="H803" s="623"/>
      <c r="I803" s="623"/>
      <c r="J803" s="623"/>
      <c r="K803" s="623"/>
      <c r="L803" s="623"/>
      <c r="M803" s="623"/>
      <c r="N803" s="623"/>
      <c r="O803" s="623"/>
      <c r="P803" s="623"/>
      <c r="Q803" s="623"/>
      <c r="R803" s="623"/>
      <c r="S803" s="623"/>
      <c r="T803" s="623"/>
      <c r="U803" s="623"/>
      <c r="V803" s="623"/>
      <c r="W803" s="623"/>
      <c r="X803" s="623"/>
      <c r="Y803" s="623"/>
      <c r="Z803" s="623"/>
      <c r="AA803" s="623"/>
      <c r="AB803" s="623"/>
    </row>
    <row r="804">
      <c r="A804" s="623"/>
      <c r="B804" s="623"/>
      <c r="C804" s="623"/>
      <c r="D804" s="623"/>
      <c r="E804" s="623"/>
      <c r="F804" s="623"/>
      <c r="G804" s="623"/>
      <c r="H804" s="623"/>
      <c r="I804" s="623"/>
      <c r="J804" s="623"/>
      <c r="K804" s="623"/>
      <c r="L804" s="623"/>
      <c r="M804" s="623"/>
      <c r="N804" s="623"/>
      <c r="O804" s="623"/>
      <c r="P804" s="623"/>
      <c r="Q804" s="623"/>
      <c r="R804" s="623"/>
      <c r="S804" s="623"/>
      <c r="T804" s="623"/>
      <c r="U804" s="623"/>
      <c r="V804" s="623"/>
      <c r="W804" s="623"/>
      <c r="X804" s="623"/>
      <c r="Y804" s="623"/>
      <c r="Z804" s="623"/>
      <c r="AA804" s="623"/>
      <c r="AB804" s="623"/>
    </row>
    <row r="805">
      <c r="A805" s="623"/>
      <c r="B805" s="623"/>
      <c r="C805" s="623"/>
      <c r="D805" s="623"/>
      <c r="E805" s="623"/>
      <c r="F805" s="623"/>
      <c r="G805" s="623"/>
      <c r="H805" s="623"/>
      <c r="I805" s="623"/>
      <c r="J805" s="623"/>
      <c r="K805" s="623"/>
      <c r="L805" s="623"/>
      <c r="M805" s="623"/>
      <c r="N805" s="623"/>
      <c r="O805" s="623"/>
      <c r="P805" s="623"/>
      <c r="Q805" s="623"/>
      <c r="R805" s="623"/>
      <c r="S805" s="623"/>
      <c r="T805" s="623"/>
      <c r="U805" s="623"/>
      <c r="V805" s="623"/>
      <c r="W805" s="623"/>
      <c r="X805" s="623"/>
      <c r="Y805" s="623"/>
      <c r="Z805" s="623"/>
      <c r="AA805" s="623"/>
      <c r="AB805" s="623"/>
    </row>
    <row r="806">
      <c r="A806" s="623"/>
      <c r="B806" s="623"/>
      <c r="C806" s="623"/>
      <c r="D806" s="623"/>
      <c r="E806" s="623"/>
      <c r="F806" s="623"/>
      <c r="G806" s="623"/>
      <c r="H806" s="623"/>
      <c r="I806" s="623"/>
      <c r="J806" s="623"/>
      <c r="K806" s="623"/>
      <c r="L806" s="623"/>
      <c r="M806" s="623"/>
      <c r="N806" s="623"/>
      <c r="O806" s="623"/>
      <c r="P806" s="623"/>
      <c r="Q806" s="623"/>
      <c r="R806" s="623"/>
      <c r="S806" s="623"/>
      <c r="T806" s="623"/>
      <c r="U806" s="623"/>
      <c r="V806" s="623"/>
      <c r="W806" s="623"/>
      <c r="X806" s="623"/>
      <c r="Y806" s="623"/>
      <c r="Z806" s="623"/>
      <c r="AA806" s="623"/>
      <c r="AB806" s="623"/>
    </row>
    <row r="807">
      <c r="A807" s="623"/>
      <c r="B807" s="623"/>
      <c r="C807" s="623"/>
      <c r="D807" s="623"/>
      <c r="E807" s="623"/>
      <c r="F807" s="623"/>
      <c r="G807" s="623"/>
      <c r="H807" s="623"/>
      <c r="I807" s="623"/>
      <c r="J807" s="623"/>
      <c r="K807" s="623"/>
      <c r="L807" s="623"/>
      <c r="M807" s="623"/>
      <c r="N807" s="623"/>
      <c r="O807" s="623"/>
      <c r="P807" s="623"/>
      <c r="Q807" s="623"/>
      <c r="R807" s="623"/>
      <c r="S807" s="623"/>
      <c r="T807" s="623"/>
      <c r="U807" s="623"/>
      <c r="V807" s="623"/>
      <c r="W807" s="623"/>
      <c r="X807" s="623"/>
      <c r="Y807" s="623"/>
      <c r="Z807" s="623"/>
      <c r="AA807" s="623"/>
      <c r="AB807" s="623"/>
    </row>
    <row r="808">
      <c r="A808" s="623"/>
      <c r="B808" s="623"/>
      <c r="C808" s="623"/>
      <c r="D808" s="623"/>
      <c r="E808" s="623"/>
      <c r="F808" s="623"/>
      <c r="G808" s="623"/>
      <c r="H808" s="623"/>
      <c r="I808" s="623"/>
      <c r="J808" s="623"/>
      <c r="K808" s="623"/>
      <c r="L808" s="623"/>
      <c r="M808" s="623"/>
      <c r="N808" s="623"/>
      <c r="O808" s="623"/>
      <c r="P808" s="623"/>
      <c r="Q808" s="623"/>
      <c r="R808" s="623"/>
      <c r="S808" s="623"/>
      <c r="T808" s="623"/>
      <c r="U808" s="623"/>
      <c r="V808" s="623"/>
      <c r="W808" s="623"/>
      <c r="X808" s="623"/>
      <c r="Y808" s="623"/>
      <c r="Z808" s="623"/>
      <c r="AA808" s="623"/>
      <c r="AB808" s="623"/>
    </row>
    <row r="809">
      <c r="A809" s="623"/>
      <c r="B809" s="623"/>
      <c r="C809" s="623"/>
      <c r="D809" s="623"/>
      <c r="E809" s="623"/>
      <c r="F809" s="623"/>
      <c r="G809" s="623"/>
      <c r="H809" s="623"/>
      <c r="I809" s="623"/>
      <c r="J809" s="623"/>
      <c r="K809" s="623"/>
      <c r="L809" s="623"/>
      <c r="M809" s="623"/>
      <c r="N809" s="623"/>
      <c r="O809" s="623"/>
      <c r="P809" s="623"/>
      <c r="Q809" s="623"/>
      <c r="R809" s="623"/>
      <c r="S809" s="623"/>
      <c r="T809" s="623"/>
      <c r="U809" s="623"/>
      <c r="V809" s="623"/>
      <c r="W809" s="623"/>
      <c r="X809" s="623"/>
      <c r="Y809" s="623"/>
      <c r="Z809" s="623"/>
      <c r="AA809" s="623"/>
      <c r="AB809" s="623"/>
    </row>
    <row r="810">
      <c r="A810" s="623"/>
      <c r="B810" s="623"/>
      <c r="C810" s="623"/>
      <c r="D810" s="623"/>
      <c r="E810" s="623"/>
      <c r="F810" s="623"/>
      <c r="G810" s="623"/>
      <c r="H810" s="623"/>
      <c r="I810" s="623"/>
      <c r="J810" s="623"/>
      <c r="K810" s="623"/>
      <c r="L810" s="623"/>
      <c r="M810" s="623"/>
      <c r="N810" s="623"/>
      <c r="O810" s="623"/>
      <c r="P810" s="623"/>
      <c r="Q810" s="623"/>
      <c r="R810" s="623"/>
      <c r="S810" s="623"/>
      <c r="T810" s="623"/>
      <c r="U810" s="623"/>
      <c r="V810" s="623"/>
      <c r="W810" s="623"/>
      <c r="X810" s="623"/>
      <c r="Y810" s="623"/>
      <c r="Z810" s="623"/>
      <c r="AA810" s="623"/>
      <c r="AB810" s="623"/>
    </row>
    <row r="811">
      <c r="A811" s="623"/>
      <c r="B811" s="623"/>
      <c r="C811" s="623"/>
      <c r="D811" s="623"/>
      <c r="E811" s="623"/>
      <c r="F811" s="623"/>
      <c r="G811" s="623"/>
      <c r="H811" s="623"/>
      <c r="I811" s="623"/>
      <c r="J811" s="623"/>
      <c r="K811" s="623"/>
      <c r="L811" s="623"/>
      <c r="M811" s="623"/>
      <c r="N811" s="623"/>
      <c r="O811" s="623"/>
      <c r="P811" s="623"/>
      <c r="Q811" s="623"/>
      <c r="R811" s="623"/>
      <c r="S811" s="623"/>
      <c r="T811" s="623"/>
      <c r="U811" s="623"/>
      <c r="V811" s="623"/>
      <c r="W811" s="623"/>
      <c r="X811" s="623"/>
      <c r="Y811" s="623"/>
      <c r="Z811" s="623"/>
      <c r="AA811" s="623"/>
      <c r="AB811" s="623"/>
    </row>
    <row r="812">
      <c r="A812" s="623"/>
      <c r="B812" s="623"/>
      <c r="C812" s="623"/>
      <c r="D812" s="623"/>
      <c r="E812" s="623"/>
      <c r="F812" s="623"/>
      <c r="G812" s="623"/>
      <c r="H812" s="623"/>
      <c r="I812" s="623"/>
      <c r="J812" s="623"/>
      <c r="K812" s="623"/>
      <c r="L812" s="623"/>
      <c r="M812" s="623"/>
      <c r="N812" s="623"/>
      <c r="O812" s="623"/>
      <c r="P812" s="623"/>
      <c r="Q812" s="623"/>
      <c r="R812" s="623"/>
      <c r="S812" s="623"/>
      <c r="T812" s="623"/>
      <c r="U812" s="623"/>
      <c r="V812" s="623"/>
      <c r="W812" s="623"/>
      <c r="X812" s="623"/>
      <c r="Y812" s="623"/>
      <c r="Z812" s="623"/>
      <c r="AA812" s="623"/>
      <c r="AB812" s="623"/>
    </row>
    <row r="813">
      <c r="A813" s="623"/>
      <c r="B813" s="623"/>
      <c r="C813" s="623"/>
      <c r="D813" s="623"/>
      <c r="E813" s="623"/>
      <c r="F813" s="623"/>
      <c r="G813" s="623"/>
      <c r="H813" s="623"/>
      <c r="I813" s="623"/>
      <c r="J813" s="623"/>
      <c r="K813" s="623"/>
      <c r="L813" s="623"/>
      <c r="M813" s="623"/>
      <c r="N813" s="623"/>
      <c r="O813" s="623"/>
      <c r="P813" s="623"/>
      <c r="Q813" s="623"/>
      <c r="R813" s="623"/>
      <c r="S813" s="623"/>
      <c r="T813" s="623"/>
      <c r="U813" s="623"/>
      <c r="V813" s="623"/>
      <c r="W813" s="623"/>
      <c r="X813" s="623"/>
      <c r="Y813" s="623"/>
      <c r="Z813" s="623"/>
      <c r="AA813" s="623"/>
      <c r="AB813" s="623"/>
    </row>
    <row r="814">
      <c r="A814" s="623"/>
      <c r="B814" s="623"/>
      <c r="C814" s="623"/>
      <c r="D814" s="623"/>
      <c r="E814" s="623"/>
      <c r="F814" s="623"/>
      <c r="G814" s="623"/>
      <c r="H814" s="623"/>
      <c r="I814" s="623"/>
      <c r="J814" s="623"/>
      <c r="K814" s="623"/>
      <c r="L814" s="623"/>
      <c r="M814" s="623"/>
      <c r="N814" s="623"/>
      <c r="O814" s="623"/>
      <c r="P814" s="623"/>
      <c r="Q814" s="623"/>
      <c r="R814" s="623"/>
      <c r="S814" s="623"/>
      <c r="T814" s="623"/>
      <c r="U814" s="623"/>
      <c r="V814" s="623"/>
      <c r="W814" s="623"/>
      <c r="X814" s="623"/>
      <c r="Y814" s="623"/>
      <c r="Z814" s="623"/>
      <c r="AA814" s="623"/>
      <c r="AB814" s="623"/>
    </row>
    <row r="815">
      <c r="A815" s="623"/>
      <c r="B815" s="623"/>
      <c r="C815" s="623"/>
      <c r="D815" s="623"/>
      <c r="E815" s="623"/>
      <c r="F815" s="623"/>
      <c r="G815" s="623"/>
      <c r="H815" s="623"/>
      <c r="I815" s="623"/>
      <c r="J815" s="623"/>
      <c r="K815" s="623"/>
      <c r="L815" s="623"/>
      <c r="M815" s="623"/>
      <c r="N815" s="623"/>
      <c r="O815" s="623"/>
      <c r="P815" s="623"/>
      <c r="Q815" s="623"/>
      <c r="R815" s="623"/>
      <c r="S815" s="623"/>
      <c r="T815" s="623"/>
      <c r="U815" s="623"/>
      <c r="V815" s="623"/>
      <c r="W815" s="623"/>
      <c r="X815" s="623"/>
      <c r="Y815" s="623"/>
      <c r="Z815" s="623"/>
      <c r="AA815" s="623"/>
      <c r="AB815" s="623"/>
    </row>
    <row r="816">
      <c r="A816" s="623"/>
      <c r="B816" s="623"/>
      <c r="C816" s="623"/>
      <c r="D816" s="623"/>
      <c r="E816" s="623"/>
      <c r="F816" s="623"/>
      <c r="G816" s="623"/>
      <c r="H816" s="623"/>
      <c r="I816" s="623"/>
      <c r="J816" s="623"/>
      <c r="K816" s="623"/>
      <c r="L816" s="623"/>
      <c r="M816" s="623"/>
      <c r="N816" s="623"/>
      <c r="O816" s="623"/>
      <c r="P816" s="623"/>
      <c r="Q816" s="623"/>
      <c r="R816" s="623"/>
      <c r="S816" s="623"/>
      <c r="T816" s="623"/>
      <c r="U816" s="623"/>
      <c r="V816" s="623"/>
      <c r="W816" s="623"/>
      <c r="X816" s="623"/>
      <c r="Y816" s="623"/>
      <c r="Z816" s="623"/>
      <c r="AA816" s="623"/>
      <c r="AB816" s="623"/>
    </row>
    <row r="817">
      <c r="A817" s="623"/>
      <c r="B817" s="623"/>
      <c r="C817" s="623"/>
      <c r="D817" s="623"/>
      <c r="E817" s="623"/>
      <c r="F817" s="623"/>
      <c r="G817" s="623"/>
      <c r="H817" s="623"/>
      <c r="I817" s="623"/>
      <c r="J817" s="623"/>
      <c r="K817" s="623"/>
      <c r="L817" s="623"/>
      <c r="M817" s="623"/>
      <c r="N817" s="623"/>
      <c r="O817" s="623"/>
      <c r="P817" s="623"/>
      <c r="Q817" s="623"/>
      <c r="R817" s="623"/>
      <c r="S817" s="623"/>
      <c r="T817" s="623"/>
      <c r="U817" s="623"/>
      <c r="V817" s="623"/>
      <c r="W817" s="623"/>
      <c r="X817" s="623"/>
      <c r="Y817" s="623"/>
      <c r="Z817" s="623"/>
      <c r="AA817" s="623"/>
      <c r="AB817" s="623"/>
    </row>
    <row r="818">
      <c r="A818" s="623"/>
      <c r="B818" s="623"/>
      <c r="C818" s="623"/>
      <c r="D818" s="623"/>
      <c r="E818" s="623"/>
      <c r="F818" s="623"/>
      <c r="G818" s="623"/>
      <c r="H818" s="623"/>
      <c r="I818" s="623"/>
      <c r="J818" s="623"/>
      <c r="K818" s="623"/>
      <c r="L818" s="623"/>
      <c r="M818" s="623"/>
      <c r="N818" s="623"/>
      <c r="O818" s="623"/>
      <c r="P818" s="623"/>
      <c r="Q818" s="623"/>
      <c r="R818" s="623"/>
      <c r="S818" s="623"/>
      <c r="T818" s="623"/>
      <c r="U818" s="623"/>
      <c r="V818" s="623"/>
      <c r="W818" s="623"/>
      <c r="X818" s="623"/>
      <c r="Y818" s="623"/>
      <c r="Z818" s="623"/>
      <c r="AA818" s="623"/>
      <c r="AB818" s="623"/>
    </row>
    <row r="819">
      <c r="A819" s="623"/>
      <c r="B819" s="623"/>
      <c r="C819" s="623"/>
      <c r="D819" s="623"/>
      <c r="E819" s="623"/>
      <c r="F819" s="623"/>
      <c r="G819" s="623"/>
      <c r="H819" s="623"/>
      <c r="I819" s="623"/>
      <c r="J819" s="623"/>
      <c r="K819" s="623"/>
      <c r="L819" s="623"/>
      <c r="M819" s="623"/>
      <c r="N819" s="623"/>
      <c r="O819" s="623"/>
      <c r="P819" s="623"/>
      <c r="Q819" s="623"/>
      <c r="R819" s="623"/>
      <c r="S819" s="623"/>
      <c r="T819" s="623"/>
      <c r="U819" s="623"/>
      <c r="V819" s="623"/>
      <c r="W819" s="623"/>
      <c r="X819" s="623"/>
      <c r="Y819" s="623"/>
      <c r="Z819" s="623"/>
      <c r="AA819" s="623"/>
      <c r="AB819" s="623"/>
    </row>
    <row r="820">
      <c r="A820" s="623"/>
      <c r="B820" s="623"/>
      <c r="C820" s="623"/>
      <c r="D820" s="623"/>
      <c r="E820" s="623"/>
      <c r="F820" s="623"/>
      <c r="G820" s="623"/>
      <c r="H820" s="623"/>
      <c r="I820" s="623"/>
      <c r="J820" s="623"/>
      <c r="K820" s="623"/>
      <c r="L820" s="623"/>
      <c r="M820" s="623"/>
      <c r="N820" s="623"/>
      <c r="O820" s="623"/>
      <c r="P820" s="623"/>
      <c r="Q820" s="623"/>
      <c r="R820" s="623"/>
      <c r="S820" s="623"/>
      <c r="T820" s="623"/>
      <c r="U820" s="623"/>
      <c r="V820" s="623"/>
      <c r="W820" s="623"/>
      <c r="X820" s="623"/>
      <c r="Y820" s="623"/>
      <c r="Z820" s="623"/>
      <c r="AA820" s="623"/>
      <c r="AB820" s="623"/>
    </row>
    <row r="821">
      <c r="A821" s="623"/>
      <c r="B821" s="623"/>
      <c r="C821" s="623"/>
      <c r="D821" s="623"/>
      <c r="E821" s="623"/>
      <c r="F821" s="623"/>
      <c r="G821" s="623"/>
      <c r="H821" s="623"/>
      <c r="I821" s="623"/>
      <c r="J821" s="623"/>
      <c r="K821" s="623"/>
      <c r="L821" s="623"/>
      <c r="M821" s="623"/>
      <c r="N821" s="623"/>
      <c r="O821" s="623"/>
      <c r="P821" s="623"/>
      <c r="Q821" s="623"/>
      <c r="R821" s="623"/>
      <c r="S821" s="623"/>
      <c r="T821" s="623"/>
      <c r="U821" s="623"/>
      <c r="V821" s="623"/>
      <c r="W821" s="623"/>
      <c r="X821" s="623"/>
      <c r="Y821" s="623"/>
      <c r="Z821" s="623"/>
      <c r="AA821" s="623"/>
      <c r="AB821" s="623"/>
    </row>
    <row r="822">
      <c r="A822" s="623"/>
      <c r="B822" s="623"/>
      <c r="C822" s="623"/>
      <c r="D822" s="623"/>
      <c r="E822" s="623"/>
      <c r="F822" s="623"/>
      <c r="G822" s="623"/>
      <c r="H822" s="623"/>
      <c r="I822" s="623"/>
      <c r="J822" s="623"/>
      <c r="K822" s="623"/>
      <c r="L822" s="623"/>
      <c r="M822" s="623"/>
      <c r="N822" s="623"/>
      <c r="O822" s="623"/>
      <c r="P822" s="623"/>
      <c r="Q822" s="623"/>
      <c r="R822" s="623"/>
      <c r="S822" s="623"/>
      <c r="T822" s="623"/>
      <c r="U822" s="623"/>
      <c r="V822" s="623"/>
      <c r="W822" s="623"/>
      <c r="X822" s="623"/>
      <c r="Y822" s="623"/>
      <c r="Z822" s="623"/>
      <c r="AA822" s="623"/>
      <c r="AB822" s="623"/>
    </row>
    <row r="823">
      <c r="A823" s="623"/>
      <c r="B823" s="623"/>
      <c r="C823" s="623"/>
      <c r="D823" s="623"/>
      <c r="E823" s="623"/>
      <c r="F823" s="623"/>
      <c r="G823" s="623"/>
      <c r="H823" s="623"/>
      <c r="I823" s="623"/>
      <c r="J823" s="623"/>
      <c r="K823" s="623"/>
      <c r="L823" s="623"/>
      <c r="M823" s="623"/>
      <c r="N823" s="623"/>
      <c r="O823" s="623"/>
      <c r="P823" s="623"/>
      <c r="Q823" s="623"/>
      <c r="R823" s="623"/>
      <c r="S823" s="623"/>
      <c r="T823" s="623"/>
      <c r="U823" s="623"/>
      <c r="V823" s="623"/>
      <c r="W823" s="623"/>
      <c r="X823" s="623"/>
      <c r="Y823" s="623"/>
      <c r="Z823" s="623"/>
      <c r="AA823" s="623"/>
      <c r="AB823" s="623"/>
    </row>
    <row r="824">
      <c r="A824" s="623"/>
      <c r="B824" s="623"/>
      <c r="C824" s="623"/>
      <c r="D824" s="623"/>
      <c r="E824" s="623"/>
      <c r="F824" s="623"/>
      <c r="G824" s="623"/>
      <c r="H824" s="623"/>
      <c r="I824" s="623"/>
      <c r="J824" s="623"/>
      <c r="K824" s="623"/>
      <c r="L824" s="623"/>
      <c r="M824" s="623"/>
      <c r="N824" s="623"/>
      <c r="O824" s="623"/>
      <c r="P824" s="623"/>
      <c r="Q824" s="623"/>
      <c r="R824" s="623"/>
      <c r="S824" s="623"/>
      <c r="T824" s="623"/>
      <c r="U824" s="623"/>
      <c r="V824" s="623"/>
      <c r="W824" s="623"/>
      <c r="X824" s="623"/>
      <c r="Y824" s="623"/>
      <c r="Z824" s="623"/>
      <c r="AA824" s="623"/>
      <c r="AB824" s="623"/>
    </row>
    <row r="825">
      <c r="A825" s="623"/>
      <c r="B825" s="623"/>
      <c r="C825" s="623"/>
      <c r="D825" s="623"/>
      <c r="E825" s="623"/>
      <c r="F825" s="623"/>
      <c r="G825" s="623"/>
      <c r="H825" s="623"/>
      <c r="I825" s="623"/>
      <c r="J825" s="623"/>
      <c r="K825" s="623"/>
      <c r="L825" s="623"/>
      <c r="M825" s="623"/>
      <c r="N825" s="623"/>
      <c r="O825" s="623"/>
      <c r="P825" s="623"/>
      <c r="Q825" s="623"/>
      <c r="R825" s="623"/>
      <c r="S825" s="623"/>
      <c r="T825" s="623"/>
      <c r="U825" s="623"/>
      <c r="V825" s="623"/>
      <c r="W825" s="623"/>
      <c r="X825" s="623"/>
      <c r="Y825" s="623"/>
      <c r="Z825" s="623"/>
      <c r="AA825" s="623"/>
      <c r="AB825" s="623"/>
    </row>
    <row r="826">
      <c r="A826" s="623"/>
      <c r="B826" s="623"/>
      <c r="C826" s="623"/>
      <c r="D826" s="623"/>
      <c r="E826" s="623"/>
      <c r="F826" s="623"/>
      <c r="G826" s="623"/>
      <c r="H826" s="623"/>
      <c r="I826" s="623"/>
      <c r="J826" s="623"/>
      <c r="K826" s="623"/>
      <c r="L826" s="623"/>
      <c r="M826" s="623"/>
      <c r="N826" s="623"/>
      <c r="O826" s="623"/>
      <c r="P826" s="623"/>
      <c r="Q826" s="623"/>
      <c r="R826" s="623"/>
      <c r="S826" s="623"/>
      <c r="T826" s="623"/>
      <c r="U826" s="623"/>
      <c r="V826" s="623"/>
      <c r="W826" s="623"/>
      <c r="X826" s="623"/>
      <c r="Y826" s="623"/>
      <c r="Z826" s="623"/>
      <c r="AA826" s="623"/>
      <c r="AB826" s="623"/>
    </row>
    <row r="827">
      <c r="A827" s="623"/>
      <c r="B827" s="623"/>
      <c r="C827" s="623"/>
      <c r="D827" s="623"/>
      <c r="E827" s="623"/>
      <c r="F827" s="623"/>
      <c r="G827" s="623"/>
      <c r="H827" s="623"/>
      <c r="I827" s="623"/>
      <c r="J827" s="623"/>
      <c r="K827" s="623"/>
      <c r="L827" s="623"/>
      <c r="M827" s="623"/>
      <c r="N827" s="623"/>
      <c r="O827" s="623"/>
      <c r="P827" s="623"/>
      <c r="Q827" s="623"/>
      <c r="R827" s="623"/>
      <c r="S827" s="623"/>
      <c r="T827" s="623"/>
      <c r="U827" s="623"/>
      <c r="V827" s="623"/>
      <c r="W827" s="623"/>
      <c r="X827" s="623"/>
      <c r="Y827" s="623"/>
      <c r="Z827" s="623"/>
      <c r="AA827" s="623"/>
      <c r="AB827" s="623"/>
    </row>
    <row r="828">
      <c r="A828" s="623"/>
      <c r="B828" s="623"/>
      <c r="C828" s="623"/>
      <c r="D828" s="623"/>
      <c r="E828" s="623"/>
      <c r="F828" s="623"/>
      <c r="G828" s="623"/>
      <c r="H828" s="623"/>
      <c r="I828" s="623"/>
      <c r="J828" s="623"/>
      <c r="K828" s="623"/>
      <c r="L828" s="623"/>
      <c r="M828" s="623"/>
      <c r="N828" s="623"/>
      <c r="O828" s="623"/>
      <c r="P828" s="623"/>
      <c r="Q828" s="623"/>
      <c r="R828" s="623"/>
      <c r="S828" s="623"/>
      <c r="T828" s="623"/>
      <c r="U828" s="623"/>
      <c r="V828" s="623"/>
      <c r="W828" s="623"/>
      <c r="X828" s="623"/>
      <c r="Y828" s="623"/>
      <c r="Z828" s="623"/>
      <c r="AA828" s="623"/>
      <c r="AB828" s="623"/>
    </row>
    <row r="829">
      <c r="A829" s="623"/>
      <c r="B829" s="623"/>
      <c r="C829" s="623"/>
      <c r="D829" s="623"/>
      <c r="E829" s="623"/>
      <c r="F829" s="623"/>
      <c r="G829" s="623"/>
      <c r="H829" s="623"/>
      <c r="I829" s="623"/>
      <c r="J829" s="623"/>
      <c r="K829" s="623"/>
      <c r="L829" s="623"/>
      <c r="M829" s="623"/>
      <c r="N829" s="623"/>
      <c r="O829" s="623"/>
      <c r="P829" s="623"/>
      <c r="Q829" s="623"/>
      <c r="R829" s="623"/>
      <c r="S829" s="623"/>
      <c r="T829" s="623"/>
      <c r="U829" s="623"/>
      <c r="V829" s="623"/>
      <c r="W829" s="623"/>
      <c r="X829" s="623"/>
      <c r="Y829" s="623"/>
      <c r="Z829" s="623"/>
      <c r="AA829" s="623"/>
      <c r="AB829" s="623"/>
    </row>
    <row r="830">
      <c r="A830" s="623"/>
      <c r="B830" s="623"/>
      <c r="C830" s="623"/>
      <c r="D830" s="623"/>
      <c r="E830" s="623"/>
      <c r="F830" s="623"/>
      <c r="G830" s="623"/>
      <c r="H830" s="623"/>
      <c r="I830" s="623"/>
      <c r="J830" s="623"/>
      <c r="K830" s="623"/>
      <c r="L830" s="623"/>
      <c r="M830" s="623"/>
      <c r="N830" s="623"/>
      <c r="O830" s="623"/>
      <c r="P830" s="623"/>
      <c r="Q830" s="623"/>
      <c r="R830" s="623"/>
      <c r="S830" s="623"/>
      <c r="T830" s="623"/>
      <c r="U830" s="623"/>
      <c r="V830" s="623"/>
      <c r="W830" s="623"/>
      <c r="X830" s="623"/>
      <c r="Y830" s="623"/>
      <c r="Z830" s="623"/>
      <c r="AA830" s="623"/>
      <c r="AB830" s="623"/>
    </row>
    <row r="831">
      <c r="A831" s="623"/>
      <c r="B831" s="623"/>
      <c r="C831" s="623"/>
      <c r="D831" s="623"/>
      <c r="E831" s="623"/>
      <c r="F831" s="623"/>
      <c r="G831" s="623"/>
      <c r="H831" s="623"/>
      <c r="I831" s="623"/>
      <c r="J831" s="623"/>
      <c r="K831" s="623"/>
      <c r="L831" s="623"/>
      <c r="M831" s="623"/>
      <c r="N831" s="623"/>
      <c r="O831" s="623"/>
      <c r="P831" s="623"/>
      <c r="Q831" s="623"/>
      <c r="R831" s="623"/>
      <c r="S831" s="623"/>
      <c r="T831" s="623"/>
      <c r="U831" s="623"/>
      <c r="V831" s="623"/>
      <c r="W831" s="623"/>
      <c r="X831" s="623"/>
      <c r="Y831" s="623"/>
      <c r="Z831" s="623"/>
      <c r="AA831" s="623"/>
      <c r="AB831" s="623"/>
    </row>
    <row r="832">
      <c r="A832" s="623"/>
      <c r="B832" s="623"/>
      <c r="C832" s="623"/>
      <c r="D832" s="623"/>
      <c r="E832" s="623"/>
      <c r="F832" s="623"/>
      <c r="G832" s="623"/>
      <c r="H832" s="623"/>
      <c r="I832" s="623"/>
      <c r="J832" s="623"/>
      <c r="K832" s="623"/>
      <c r="L832" s="623"/>
      <c r="M832" s="623"/>
      <c r="N832" s="623"/>
      <c r="O832" s="623"/>
      <c r="P832" s="623"/>
      <c r="Q832" s="623"/>
      <c r="R832" s="623"/>
      <c r="S832" s="623"/>
      <c r="T832" s="623"/>
      <c r="U832" s="623"/>
      <c r="V832" s="623"/>
      <c r="W832" s="623"/>
      <c r="X832" s="623"/>
      <c r="Y832" s="623"/>
      <c r="Z832" s="623"/>
      <c r="AA832" s="623"/>
      <c r="AB832" s="623"/>
    </row>
    <row r="833">
      <c r="A833" s="623"/>
      <c r="B833" s="623"/>
      <c r="C833" s="623"/>
      <c r="D833" s="623"/>
      <c r="E833" s="623"/>
      <c r="F833" s="623"/>
      <c r="G833" s="623"/>
      <c r="H833" s="623"/>
      <c r="I833" s="623"/>
      <c r="J833" s="623"/>
      <c r="K833" s="623"/>
      <c r="L833" s="623"/>
      <c r="M833" s="623"/>
      <c r="N833" s="623"/>
      <c r="O833" s="623"/>
      <c r="P833" s="623"/>
      <c r="Q833" s="623"/>
      <c r="R833" s="623"/>
      <c r="S833" s="623"/>
      <c r="T833" s="623"/>
      <c r="U833" s="623"/>
      <c r="V833" s="623"/>
      <c r="W833" s="623"/>
      <c r="X833" s="623"/>
      <c r="Y833" s="623"/>
      <c r="Z833" s="623"/>
      <c r="AA833" s="623"/>
      <c r="AB833" s="623"/>
    </row>
    <row r="834">
      <c r="A834" s="623"/>
      <c r="B834" s="623"/>
      <c r="C834" s="623"/>
      <c r="D834" s="623"/>
      <c r="E834" s="623"/>
      <c r="F834" s="623"/>
      <c r="G834" s="623"/>
      <c r="H834" s="623"/>
      <c r="I834" s="623"/>
      <c r="J834" s="623"/>
      <c r="K834" s="623"/>
      <c r="L834" s="623"/>
      <c r="M834" s="623"/>
      <c r="N834" s="623"/>
      <c r="O834" s="623"/>
      <c r="P834" s="623"/>
      <c r="Q834" s="623"/>
      <c r="R834" s="623"/>
      <c r="S834" s="623"/>
      <c r="T834" s="623"/>
      <c r="U834" s="623"/>
      <c r="V834" s="623"/>
      <c r="W834" s="623"/>
      <c r="X834" s="623"/>
      <c r="Y834" s="623"/>
      <c r="Z834" s="623"/>
      <c r="AA834" s="623"/>
      <c r="AB834" s="623"/>
    </row>
    <row r="835">
      <c r="A835" s="623"/>
      <c r="B835" s="623"/>
      <c r="C835" s="623"/>
      <c r="D835" s="623"/>
      <c r="E835" s="623"/>
      <c r="F835" s="623"/>
      <c r="G835" s="623"/>
      <c r="H835" s="623"/>
      <c r="I835" s="623"/>
      <c r="J835" s="623"/>
      <c r="K835" s="623"/>
      <c r="L835" s="623"/>
      <c r="M835" s="623"/>
      <c r="N835" s="623"/>
      <c r="O835" s="623"/>
      <c r="P835" s="623"/>
      <c r="Q835" s="623"/>
      <c r="R835" s="623"/>
      <c r="S835" s="623"/>
      <c r="T835" s="623"/>
      <c r="U835" s="623"/>
      <c r="V835" s="623"/>
      <c r="W835" s="623"/>
      <c r="X835" s="623"/>
      <c r="Y835" s="623"/>
      <c r="Z835" s="623"/>
      <c r="AA835" s="623"/>
      <c r="AB835" s="623"/>
    </row>
    <row r="836">
      <c r="A836" s="623"/>
      <c r="B836" s="623"/>
      <c r="C836" s="623"/>
      <c r="D836" s="623"/>
      <c r="E836" s="623"/>
      <c r="F836" s="623"/>
      <c r="G836" s="623"/>
      <c r="H836" s="623"/>
      <c r="I836" s="623"/>
      <c r="J836" s="623"/>
      <c r="K836" s="623"/>
      <c r="L836" s="623"/>
      <c r="M836" s="623"/>
      <c r="N836" s="623"/>
      <c r="O836" s="623"/>
      <c r="P836" s="623"/>
      <c r="Q836" s="623"/>
      <c r="R836" s="623"/>
      <c r="S836" s="623"/>
      <c r="T836" s="623"/>
      <c r="U836" s="623"/>
      <c r="V836" s="623"/>
      <c r="W836" s="623"/>
      <c r="X836" s="623"/>
      <c r="Y836" s="623"/>
      <c r="Z836" s="623"/>
      <c r="AA836" s="623"/>
      <c r="AB836" s="623"/>
    </row>
    <row r="837">
      <c r="A837" s="623"/>
      <c r="B837" s="623"/>
      <c r="C837" s="623"/>
      <c r="D837" s="623"/>
      <c r="E837" s="623"/>
      <c r="F837" s="623"/>
      <c r="G837" s="623"/>
      <c r="H837" s="623"/>
      <c r="I837" s="623"/>
      <c r="J837" s="623"/>
      <c r="K837" s="623"/>
      <c r="L837" s="623"/>
      <c r="M837" s="623"/>
      <c r="N837" s="623"/>
      <c r="O837" s="623"/>
      <c r="P837" s="623"/>
      <c r="Q837" s="623"/>
      <c r="R837" s="623"/>
      <c r="S837" s="623"/>
      <c r="T837" s="623"/>
      <c r="U837" s="623"/>
      <c r="V837" s="623"/>
      <c r="W837" s="623"/>
      <c r="X837" s="623"/>
      <c r="Y837" s="623"/>
      <c r="Z837" s="623"/>
      <c r="AA837" s="623"/>
      <c r="AB837" s="623"/>
    </row>
    <row r="838">
      <c r="A838" s="623"/>
      <c r="B838" s="623"/>
      <c r="C838" s="623"/>
      <c r="D838" s="623"/>
      <c r="E838" s="623"/>
      <c r="F838" s="623"/>
      <c r="G838" s="623"/>
      <c r="H838" s="623"/>
      <c r="I838" s="623"/>
      <c r="J838" s="623"/>
      <c r="K838" s="623"/>
      <c r="L838" s="623"/>
      <c r="M838" s="623"/>
      <c r="N838" s="623"/>
      <c r="O838" s="623"/>
      <c r="P838" s="623"/>
      <c r="Q838" s="623"/>
      <c r="R838" s="623"/>
      <c r="S838" s="623"/>
      <c r="T838" s="623"/>
      <c r="U838" s="623"/>
      <c r="V838" s="623"/>
      <c r="W838" s="623"/>
      <c r="X838" s="623"/>
      <c r="Y838" s="623"/>
      <c r="Z838" s="623"/>
      <c r="AA838" s="623"/>
      <c r="AB838" s="623"/>
    </row>
    <row r="839">
      <c r="A839" s="623"/>
      <c r="B839" s="623"/>
      <c r="C839" s="623"/>
      <c r="D839" s="623"/>
      <c r="E839" s="623"/>
      <c r="F839" s="623"/>
      <c r="G839" s="623"/>
      <c r="H839" s="623"/>
      <c r="I839" s="623"/>
      <c r="J839" s="623"/>
      <c r="K839" s="623"/>
      <c r="L839" s="623"/>
      <c r="M839" s="623"/>
      <c r="N839" s="623"/>
      <c r="O839" s="623"/>
      <c r="P839" s="623"/>
      <c r="Q839" s="623"/>
      <c r="R839" s="623"/>
      <c r="S839" s="623"/>
      <c r="T839" s="623"/>
      <c r="U839" s="623"/>
      <c r="V839" s="623"/>
      <c r="W839" s="623"/>
      <c r="X839" s="623"/>
      <c r="Y839" s="623"/>
      <c r="Z839" s="623"/>
      <c r="AA839" s="623"/>
      <c r="AB839" s="623"/>
    </row>
    <row r="840">
      <c r="A840" s="623"/>
      <c r="B840" s="623"/>
      <c r="C840" s="623"/>
      <c r="D840" s="623"/>
      <c r="E840" s="623"/>
      <c r="F840" s="623"/>
      <c r="G840" s="623"/>
      <c r="H840" s="623"/>
      <c r="I840" s="623"/>
      <c r="J840" s="623"/>
      <c r="K840" s="623"/>
      <c r="L840" s="623"/>
      <c r="M840" s="623"/>
      <c r="N840" s="623"/>
      <c r="O840" s="623"/>
      <c r="P840" s="623"/>
      <c r="Q840" s="623"/>
      <c r="R840" s="623"/>
      <c r="S840" s="623"/>
      <c r="T840" s="623"/>
      <c r="U840" s="623"/>
      <c r="V840" s="623"/>
      <c r="W840" s="623"/>
      <c r="X840" s="623"/>
      <c r="Y840" s="623"/>
      <c r="Z840" s="623"/>
      <c r="AA840" s="623"/>
      <c r="AB840" s="623"/>
    </row>
    <row r="841">
      <c r="A841" s="623"/>
      <c r="B841" s="623"/>
      <c r="C841" s="623"/>
      <c r="D841" s="623"/>
      <c r="E841" s="623"/>
      <c r="F841" s="623"/>
      <c r="G841" s="623"/>
      <c r="H841" s="623"/>
      <c r="I841" s="623"/>
      <c r="J841" s="623"/>
      <c r="K841" s="623"/>
      <c r="L841" s="623"/>
      <c r="M841" s="623"/>
      <c r="N841" s="623"/>
      <c r="O841" s="623"/>
      <c r="P841" s="623"/>
      <c r="Q841" s="623"/>
      <c r="R841" s="623"/>
      <c r="S841" s="623"/>
      <c r="T841" s="623"/>
      <c r="U841" s="623"/>
      <c r="V841" s="623"/>
      <c r="W841" s="623"/>
      <c r="X841" s="623"/>
      <c r="Y841" s="623"/>
      <c r="Z841" s="623"/>
      <c r="AA841" s="623"/>
      <c r="AB841" s="623"/>
    </row>
    <row r="842">
      <c r="A842" s="623"/>
      <c r="B842" s="623"/>
      <c r="C842" s="623"/>
      <c r="D842" s="623"/>
      <c r="E842" s="623"/>
      <c r="F842" s="623"/>
      <c r="G842" s="623"/>
      <c r="H842" s="623"/>
      <c r="I842" s="623"/>
      <c r="J842" s="623"/>
      <c r="K842" s="623"/>
      <c r="L842" s="623"/>
      <c r="M842" s="623"/>
      <c r="N842" s="623"/>
      <c r="O842" s="623"/>
      <c r="P842" s="623"/>
      <c r="Q842" s="623"/>
      <c r="R842" s="623"/>
      <c r="S842" s="623"/>
      <c r="T842" s="623"/>
      <c r="U842" s="623"/>
      <c r="V842" s="623"/>
      <c r="W842" s="623"/>
      <c r="X842" s="623"/>
      <c r="Y842" s="623"/>
      <c r="Z842" s="623"/>
      <c r="AA842" s="623"/>
      <c r="AB842" s="623"/>
    </row>
    <row r="843">
      <c r="A843" s="623"/>
      <c r="B843" s="623"/>
      <c r="C843" s="623"/>
      <c r="D843" s="623"/>
      <c r="E843" s="623"/>
      <c r="F843" s="623"/>
      <c r="G843" s="623"/>
      <c r="H843" s="623"/>
      <c r="I843" s="623"/>
      <c r="J843" s="623"/>
      <c r="K843" s="623"/>
      <c r="L843" s="623"/>
      <c r="M843" s="623"/>
      <c r="N843" s="623"/>
      <c r="O843" s="623"/>
      <c r="P843" s="623"/>
      <c r="Q843" s="623"/>
      <c r="R843" s="623"/>
      <c r="S843" s="623"/>
      <c r="T843" s="623"/>
      <c r="U843" s="623"/>
      <c r="V843" s="623"/>
      <c r="W843" s="623"/>
      <c r="X843" s="623"/>
      <c r="Y843" s="623"/>
      <c r="Z843" s="623"/>
      <c r="AA843" s="623"/>
      <c r="AB843" s="623"/>
    </row>
    <row r="844">
      <c r="A844" s="623"/>
      <c r="B844" s="623"/>
      <c r="C844" s="623"/>
      <c r="D844" s="623"/>
      <c r="E844" s="623"/>
      <c r="F844" s="623"/>
      <c r="G844" s="623"/>
      <c r="H844" s="623"/>
      <c r="I844" s="623"/>
      <c r="J844" s="623"/>
      <c r="K844" s="623"/>
      <c r="L844" s="623"/>
      <c r="M844" s="623"/>
      <c r="N844" s="623"/>
      <c r="O844" s="623"/>
      <c r="P844" s="623"/>
      <c r="Q844" s="623"/>
      <c r="R844" s="623"/>
      <c r="S844" s="623"/>
      <c r="T844" s="623"/>
      <c r="U844" s="623"/>
      <c r="V844" s="623"/>
      <c r="W844" s="623"/>
      <c r="X844" s="623"/>
      <c r="Y844" s="623"/>
      <c r="Z844" s="623"/>
      <c r="AA844" s="623"/>
      <c r="AB844" s="623"/>
    </row>
    <row r="845">
      <c r="A845" s="623"/>
      <c r="B845" s="623"/>
      <c r="C845" s="623"/>
      <c r="D845" s="623"/>
      <c r="E845" s="623"/>
      <c r="F845" s="623"/>
      <c r="G845" s="623"/>
      <c r="H845" s="623"/>
      <c r="I845" s="623"/>
      <c r="J845" s="623"/>
      <c r="K845" s="623"/>
      <c r="L845" s="623"/>
      <c r="M845" s="623"/>
      <c r="N845" s="623"/>
      <c r="O845" s="623"/>
      <c r="P845" s="623"/>
      <c r="Q845" s="623"/>
      <c r="R845" s="623"/>
      <c r="S845" s="623"/>
      <c r="T845" s="623"/>
      <c r="U845" s="623"/>
      <c r="V845" s="623"/>
      <c r="W845" s="623"/>
      <c r="X845" s="623"/>
      <c r="Y845" s="623"/>
      <c r="Z845" s="623"/>
      <c r="AA845" s="623"/>
      <c r="AB845" s="623"/>
    </row>
    <row r="846">
      <c r="A846" s="623"/>
      <c r="B846" s="623"/>
      <c r="C846" s="623"/>
      <c r="D846" s="623"/>
      <c r="E846" s="623"/>
      <c r="F846" s="623"/>
      <c r="G846" s="623"/>
      <c r="H846" s="623"/>
      <c r="I846" s="623"/>
      <c r="J846" s="623"/>
      <c r="K846" s="623"/>
      <c r="L846" s="623"/>
      <c r="M846" s="623"/>
      <c r="N846" s="623"/>
      <c r="O846" s="623"/>
      <c r="P846" s="623"/>
      <c r="Q846" s="623"/>
      <c r="R846" s="623"/>
      <c r="S846" s="623"/>
      <c r="T846" s="623"/>
      <c r="U846" s="623"/>
      <c r="V846" s="623"/>
      <c r="W846" s="623"/>
      <c r="X846" s="623"/>
      <c r="Y846" s="623"/>
      <c r="Z846" s="623"/>
      <c r="AA846" s="623"/>
      <c r="AB846" s="623"/>
    </row>
    <row r="847">
      <c r="A847" s="623"/>
      <c r="B847" s="623"/>
      <c r="C847" s="623"/>
      <c r="D847" s="623"/>
      <c r="E847" s="623"/>
      <c r="F847" s="623"/>
      <c r="G847" s="623"/>
      <c r="H847" s="623"/>
      <c r="I847" s="623"/>
      <c r="J847" s="623"/>
      <c r="K847" s="623"/>
      <c r="L847" s="623"/>
      <c r="M847" s="623"/>
      <c r="N847" s="623"/>
      <c r="O847" s="623"/>
      <c r="P847" s="623"/>
      <c r="Q847" s="623"/>
      <c r="R847" s="623"/>
      <c r="S847" s="623"/>
      <c r="T847" s="623"/>
      <c r="U847" s="623"/>
      <c r="V847" s="623"/>
      <c r="W847" s="623"/>
      <c r="X847" s="623"/>
      <c r="Y847" s="623"/>
      <c r="Z847" s="623"/>
      <c r="AA847" s="623"/>
      <c r="AB847" s="623"/>
    </row>
    <row r="848">
      <c r="A848" s="623"/>
      <c r="B848" s="623"/>
      <c r="C848" s="623"/>
      <c r="D848" s="623"/>
      <c r="E848" s="623"/>
      <c r="F848" s="623"/>
      <c r="G848" s="623"/>
      <c r="H848" s="623"/>
      <c r="I848" s="623"/>
      <c r="J848" s="623"/>
      <c r="K848" s="623"/>
      <c r="L848" s="623"/>
      <c r="M848" s="623"/>
      <c r="N848" s="623"/>
      <c r="O848" s="623"/>
      <c r="P848" s="623"/>
      <c r="Q848" s="623"/>
      <c r="R848" s="623"/>
      <c r="S848" s="623"/>
      <c r="T848" s="623"/>
      <c r="U848" s="623"/>
      <c r="V848" s="623"/>
      <c r="W848" s="623"/>
      <c r="X848" s="623"/>
      <c r="Y848" s="623"/>
      <c r="Z848" s="623"/>
      <c r="AA848" s="623"/>
      <c r="AB848" s="623"/>
    </row>
    <row r="849">
      <c r="A849" s="623"/>
      <c r="B849" s="623"/>
      <c r="C849" s="623"/>
      <c r="D849" s="623"/>
      <c r="E849" s="623"/>
      <c r="F849" s="623"/>
      <c r="G849" s="623"/>
      <c r="H849" s="623"/>
      <c r="I849" s="623"/>
      <c r="J849" s="623"/>
      <c r="K849" s="623"/>
      <c r="L849" s="623"/>
      <c r="M849" s="623"/>
      <c r="N849" s="623"/>
      <c r="O849" s="623"/>
      <c r="P849" s="623"/>
      <c r="Q849" s="623"/>
      <c r="R849" s="623"/>
      <c r="S849" s="623"/>
      <c r="T849" s="623"/>
      <c r="U849" s="623"/>
      <c r="V849" s="623"/>
      <c r="W849" s="623"/>
      <c r="X849" s="623"/>
      <c r="Y849" s="623"/>
      <c r="Z849" s="623"/>
      <c r="AA849" s="623"/>
      <c r="AB849" s="623"/>
    </row>
    <row r="850">
      <c r="A850" s="623"/>
      <c r="B850" s="623"/>
      <c r="C850" s="623"/>
      <c r="D850" s="623"/>
      <c r="E850" s="623"/>
      <c r="F850" s="623"/>
      <c r="G850" s="623"/>
      <c r="H850" s="623"/>
      <c r="I850" s="623"/>
      <c r="J850" s="623"/>
      <c r="K850" s="623"/>
      <c r="L850" s="623"/>
      <c r="M850" s="623"/>
      <c r="N850" s="623"/>
      <c r="O850" s="623"/>
      <c r="P850" s="623"/>
      <c r="Q850" s="623"/>
      <c r="R850" s="623"/>
      <c r="S850" s="623"/>
      <c r="T850" s="623"/>
      <c r="U850" s="623"/>
      <c r="V850" s="623"/>
      <c r="W850" s="623"/>
      <c r="X850" s="623"/>
      <c r="Y850" s="623"/>
      <c r="Z850" s="623"/>
      <c r="AA850" s="623"/>
      <c r="AB850" s="623"/>
    </row>
    <row r="851">
      <c r="A851" s="623"/>
      <c r="B851" s="623"/>
      <c r="C851" s="623"/>
      <c r="D851" s="623"/>
      <c r="E851" s="623"/>
      <c r="F851" s="623"/>
      <c r="G851" s="623"/>
      <c r="H851" s="623"/>
      <c r="I851" s="623"/>
      <c r="J851" s="623"/>
      <c r="K851" s="623"/>
      <c r="L851" s="623"/>
      <c r="M851" s="623"/>
      <c r="N851" s="623"/>
      <c r="O851" s="623"/>
      <c r="P851" s="623"/>
      <c r="Q851" s="623"/>
      <c r="R851" s="623"/>
      <c r="S851" s="623"/>
      <c r="T851" s="623"/>
      <c r="U851" s="623"/>
      <c r="V851" s="623"/>
      <c r="W851" s="623"/>
      <c r="X851" s="623"/>
      <c r="Y851" s="623"/>
      <c r="Z851" s="623"/>
      <c r="AA851" s="623"/>
      <c r="AB851" s="623"/>
    </row>
    <row r="852">
      <c r="A852" s="623"/>
      <c r="B852" s="623"/>
      <c r="C852" s="623"/>
      <c r="D852" s="623"/>
      <c r="E852" s="623"/>
      <c r="F852" s="623"/>
      <c r="G852" s="623"/>
      <c r="H852" s="623"/>
      <c r="I852" s="623"/>
      <c r="J852" s="623"/>
      <c r="K852" s="623"/>
      <c r="L852" s="623"/>
      <c r="M852" s="623"/>
      <c r="N852" s="623"/>
      <c r="O852" s="623"/>
      <c r="P852" s="623"/>
      <c r="Q852" s="623"/>
      <c r="R852" s="623"/>
      <c r="S852" s="623"/>
      <c r="T852" s="623"/>
      <c r="U852" s="623"/>
      <c r="V852" s="623"/>
      <c r="W852" s="623"/>
      <c r="X852" s="623"/>
      <c r="Y852" s="623"/>
      <c r="Z852" s="623"/>
      <c r="AA852" s="623"/>
      <c r="AB852" s="623"/>
    </row>
    <row r="853">
      <c r="A853" s="623"/>
      <c r="B853" s="623"/>
      <c r="C853" s="623"/>
      <c r="D853" s="623"/>
      <c r="E853" s="623"/>
      <c r="F853" s="623"/>
      <c r="G853" s="623"/>
      <c r="H853" s="623"/>
      <c r="I853" s="623"/>
      <c r="J853" s="623"/>
      <c r="K853" s="623"/>
      <c r="L853" s="623"/>
      <c r="M853" s="623"/>
      <c r="N853" s="623"/>
      <c r="O853" s="623"/>
      <c r="P853" s="623"/>
      <c r="Q853" s="623"/>
      <c r="R853" s="623"/>
      <c r="S853" s="623"/>
      <c r="T853" s="623"/>
      <c r="U853" s="623"/>
      <c r="V853" s="623"/>
      <c r="W853" s="623"/>
      <c r="X853" s="623"/>
      <c r="Y853" s="623"/>
      <c r="Z853" s="623"/>
      <c r="AA853" s="623"/>
      <c r="AB853" s="623"/>
    </row>
    <row r="854">
      <c r="A854" s="623"/>
      <c r="B854" s="623"/>
      <c r="C854" s="623"/>
      <c r="D854" s="623"/>
      <c r="E854" s="623"/>
      <c r="F854" s="623"/>
      <c r="G854" s="623"/>
      <c r="H854" s="623"/>
      <c r="I854" s="623"/>
      <c r="J854" s="623"/>
      <c r="K854" s="623"/>
      <c r="L854" s="623"/>
      <c r="M854" s="623"/>
      <c r="N854" s="623"/>
      <c r="O854" s="623"/>
      <c r="P854" s="623"/>
      <c r="Q854" s="623"/>
      <c r="R854" s="623"/>
      <c r="S854" s="623"/>
      <c r="T854" s="623"/>
      <c r="U854" s="623"/>
      <c r="V854" s="623"/>
      <c r="W854" s="623"/>
      <c r="X854" s="623"/>
      <c r="Y854" s="623"/>
      <c r="Z854" s="623"/>
      <c r="AA854" s="623"/>
      <c r="AB854" s="623"/>
    </row>
    <row r="855">
      <c r="A855" s="623"/>
      <c r="B855" s="623"/>
      <c r="C855" s="623"/>
      <c r="D855" s="623"/>
      <c r="E855" s="623"/>
      <c r="F855" s="623"/>
      <c r="G855" s="623"/>
      <c r="H855" s="623"/>
      <c r="I855" s="623"/>
      <c r="J855" s="623"/>
      <c r="K855" s="623"/>
      <c r="L855" s="623"/>
      <c r="M855" s="623"/>
      <c r="N855" s="623"/>
      <c r="O855" s="623"/>
      <c r="P855" s="623"/>
      <c r="Q855" s="623"/>
      <c r="R855" s="623"/>
      <c r="S855" s="623"/>
      <c r="T855" s="623"/>
      <c r="U855" s="623"/>
      <c r="V855" s="623"/>
      <c r="W855" s="623"/>
      <c r="X855" s="623"/>
      <c r="Y855" s="623"/>
      <c r="Z855" s="623"/>
      <c r="AA855" s="623"/>
      <c r="AB855" s="623"/>
    </row>
    <row r="856">
      <c r="A856" s="623"/>
      <c r="B856" s="623"/>
      <c r="C856" s="623"/>
      <c r="D856" s="623"/>
      <c r="E856" s="623"/>
      <c r="F856" s="623"/>
      <c r="G856" s="623"/>
      <c r="H856" s="623"/>
      <c r="I856" s="623"/>
      <c r="J856" s="623"/>
      <c r="K856" s="623"/>
      <c r="L856" s="623"/>
      <c r="M856" s="623"/>
      <c r="N856" s="623"/>
      <c r="O856" s="623"/>
      <c r="P856" s="623"/>
      <c r="Q856" s="623"/>
      <c r="R856" s="623"/>
      <c r="S856" s="623"/>
      <c r="T856" s="623"/>
      <c r="U856" s="623"/>
      <c r="V856" s="623"/>
      <c r="W856" s="623"/>
      <c r="X856" s="623"/>
      <c r="Y856" s="623"/>
      <c r="Z856" s="623"/>
      <c r="AA856" s="623"/>
      <c r="AB856" s="623"/>
    </row>
    <row r="857">
      <c r="A857" s="623"/>
      <c r="B857" s="623"/>
      <c r="C857" s="623"/>
      <c r="D857" s="623"/>
      <c r="E857" s="623"/>
      <c r="F857" s="623"/>
      <c r="G857" s="623"/>
      <c r="H857" s="623"/>
      <c r="I857" s="623"/>
      <c r="J857" s="623"/>
      <c r="K857" s="623"/>
      <c r="L857" s="623"/>
      <c r="M857" s="623"/>
      <c r="N857" s="623"/>
      <c r="O857" s="623"/>
      <c r="P857" s="623"/>
      <c r="Q857" s="623"/>
      <c r="R857" s="623"/>
      <c r="S857" s="623"/>
      <c r="T857" s="623"/>
      <c r="U857" s="623"/>
      <c r="V857" s="623"/>
      <c r="W857" s="623"/>
      <c r="X857" s="623"/>
      <c r="Y857" s="623"/>
      <c r="Z857" s="623"/>
      <c r="AA857" s="623"/>
      <c r="AB857" s="623"/>
    </row>
    <row r="858">
      <c r="A858" s="623"/>
      <c r="B858" s="623"/>
      <c r="C858" s="623"/>
      <c r="D858" s="623"/>
      <c r="E858" s="623"/>
      <c r="F858" s="623"/>
      <c r="G858" s="623"/>
      <c r="H858" s="623"/>
      <c r="I858" s="623"/>
      <c r="J858" s="623"/>
      <c r="K858" s="623"/>
      <c r="L858" s="623"/>
      <c r="M858" s="623"/>
      <c r="N858" s="623"/>
      <c r="O858" s="623"/>
      <c r="P858" s="623"/>
      <c r="Q858" s="623"/>
      <c r="R858" s="623"/>
      <c r="S858" s="623"/>
      <c r="T858" s="623"/>
      <c r="U858" s="623"/>
      <c r="V858" s="623"/>
      <c r="W858" s="623"/>
      <c r="X858" s="623"/>
      <c r="Y858" s="623"/>
      <c r="Z858" s="623"/>
      <c r="AA858" s="623"/>
      <c r="AB858" s="623"/>
    </row>
    <row r="859">
      <c r="A859" s="623"/>
      <c r="B859" s="623"/>
      <c r="C859" s="623"/>
      <c r="D859" s="623"/>
      <c r="E859" s="623"/>
      <c r="F859" s="623"/>
      <c r="G859" s="623"/>
      <c r="H859" s="623"/>
      <c r="I859" s="623"/>
      <c r="J859" s="623"/>
      <c r="K859" s="623"/>
      <c r="L859" s="623"/>
      <c r="M859" s="623"/>
      <c r="N859" s="623"/>
      <c r="O859" s="623"/>
      <c r="P859" s="623"/>
      <c r="Q859" s="623"/>
      <c r="R859" s="623"/>
      <c r="S859" s="623"/>
      <c r="T859" s="623"/>
      <c r="U859" s="623"/>
      <c r="V859" s="623"/>
      <c r="W859" s="623"/>
      <c r="X859" s="623"/>
      <c r="Y859" s="623"/>
      <c r="Z859" s="623"/>
      <c r="AA859" s="623"/>
      <c r="AB859" s="623"/>
    </row>
    <row r="860">
      <c r="A860" s="623"/>
      <c r="B860" s="623"/>
      <c r="C860" s="623"/>
      <c r="D860" s="623"/>
      <c r="E860" s="623"/>
      <c r="F860" s="623"/>
      <c r="G860" s="623"/>
      <c r="H860" s="623"/>
      <c r="I860" s="623"/>
      <c r="J860" s="623"/>
      <c r="K860" s="623"/>
      <c r="L860" s="623"/>
      <c r="M860" s="623"/>
      <c r="N860" s="623"/>
      <c r="O860" s="623"/>
      <c r="P860" s="623"/>
      <c r="Q860" s="623"/>
      <c r="R860" s="623"/>
      <c r="S860" s="623"/>
      <c r="T860" s="623"/>
      <c r="U860" s="623"/>
      <c r="V860" s="623"/>
      <c r="W860" s="623"/>
      <c r="X860" s="623"/>
      <c r="Y860" s="623"/>
      <c r="Z860" s="623"/>
      <c r="AA860" s="623"/>
      <c r="AB860" s="623"/>
    </row>
    <row r="861">
      <c r="A861" s="623"/>
      <c r="B861" s="623"/>
      <c r="C861" s="623"/>
      <c r="D861" s="623"/>
      <c r="E861" s="623"/>
      <c r="F861" s="623"/>
      <c r="G861" s="623"/>
      <c r="H861" s="623"/>
      <c r="I861" s="623"/>
      <c r="J861" s="623"/>
      <c r="K861" s="623"/>
      <c r="L861" s="623"/>
      <c r="M861" s="623"/>
      <c r="N861" s="623"/>
      <c r="O861" s="623"/>
      <c r="P861" s="623"/>
      <c r="Q861" s="623"/>
      <c r="R861" s="623"/>
      <c r="S861" s="623"/>
      <c r="T861" s="623"/>
      <c r="U861" s="623"/>
      <c r="V861" s="623"/>
      <c r="W861" s="623"/>
      <c r="X861" s="623"/>
      <c r="Y861" s="623"/>
      <c r="Z861" s="623"/>
      <c r="AA861" s="623"/>
      <c r="AB861" s="623"/>
    </row>
    <row r="862">
      <c r="A862" s="623"/>
      <c r="B862" s="623"/>
      <c r="C862" s="623"/>
      <c r="D862" s="623"/>
      <c r="E862" s="623"/>
      <c r="F862" s="623"/>
      <c r="G862" s="623"/>
      <c r="H862" s="623"/>
      <c r="I862" s="623"/>
      <c r="J862" s="623"/>
      <c r="K862" s="623"/>
      <c r="L862" s="623"/>
      <c r="M862" s="623"/>
      <c r="N862" s="623"/>
      <c r="O862" s="623"/>
      <c r="P862" s="623"/>
      <c r="Q862" s="623"/>
      <c r="R862" s="623"/>
      <c r="S862" s="623"/>
      <c r="T862" s="623"/>
      <c r="U862" s="623"/>
      <c r="V862" s="623"/>
      <c r="W862" s="623"/>
      <c r="X862" s="623"/>
      <c r="Y862" s="623"/>
      <c r="Z862" s="623"/>
      <c r="AA862" s="623"/>
      <c r="AB862" s="623"/>
    </row>
    <row r="863">
      <c r="A863" s="623"/>
      <c r="B863" s="623"/>
      <c r="C863" s="623"/>
      <c r="D863" s="623"/>
      <c r="E863" s="623"/>
      <c r="F863" s="623"/>
      <c r="G863" s="623"/>
      <c r="H863" s="623"/>
      <c r="I863" s="623"/>
      <c r="J863" s="623"/>
      <c r="K863" s="623"/>
      <c r="L863" s="623"/>
      <c r="M863" s="623"/>
      <c r="N863" s="623"/>
      <c r="O863" s="623"/>
      <c r="P863" s="623"/>
      <c r="Q863" s="623"/>
      <c r="R863" s="623"/>
      <c r="S863" s="623"/>
      <c r="T863" s="623"/>
      <c r="U863" s="623"/>
      <c r="V863" s="623"/>
      <c r="W863" s="623"/>
      <c r="X863" s="623"/>
      <c r="Y863" s="623"/>
      <c r="Z863" s="623"/>
      <c r="AA863" s="623"/>
      <c r="AB863" s="623"/>
    </row>
    <row r="864">
      <c r="A864" s="623"/>
      <c r="B864" s="623"/>
      <c r="C864" s="623"/>
      <c r="D864" s="623"/>
      <c r="E864" s="623"/>
      <c r="F864" s="623"/>
      <c r="G864" s="623"/>
      <c r="H864" s="623"/>
      <c r="I864" s="623"/>
      <c r="J864" s="623"/>
      <c r="K864" s="623"/>
      <c r="L864" s="623"/>
      <c r="M864" s="623"/>
      <c r="N864" s="623"/>
      <c r="O864" s="623"/>
      <c r="P864" s="623"/>
      <c r="Q864" s="623"/>
      <c r="R864" s="623"/>
      <c r="S864" s="623"/>
      <c r="T864" s="623"/>
      <c r="U864" s="623"/>
      <c r="V864" s="623"/>
      <c r="W864" s="623"/>
      <c r="X864" s="623"/>
      <c r="Y864" s="623"/>
      <c r="Z864" s="623"/>
      <c r="AA864" s="623"/>
      <c r="AB864" s="623"/>
    </row>
    <row r="865">
      <c r="A865" s="623"/>
      <c r="B865" s="623"/>
      <c r="C865" s="623"/>
      <c r="D865" s="623"/>
      <c r="E865" s="623"/>
      <c r="F865" s="623"/>
      <c r="G865" s="623"/>
      <c r="H865" s="623"/>
      <c r="I865" s="623"/>
      <c r="J865" s="623"/>
      <c r="K865" s="623"/>
      <c r="L865" s="623"/>
      <c r="M865" s="623"/>
      <c r="N865" s="623"/>
      <c r="O865" s="623"/>
      <c r="P865" s="623"/>
      <c r="Q865" s="623"/>
      <c r="R865" s="623"/>
      <c r="S865" s="623"/>
      <c r="T865" s="623"/>
      <c r="U865" s="623"/>
      <c r="V865" s="623"/>
      <c r="W865" s="623"/>
      <c r="X865" s="623"/>
      <c r="Y865" s="623"/>
      <c r="Z865" s="623"/>
      <c r="AA865" s="623"/>
      <c r="AB865" s="623"/>
    </row>
    <row r="866">
      <c r="A866" s="623"/>
      <c r="B866" s="623"/>
      <c r="C866" s="623"/>
      <c r="D866" s="623"/>
      <c r="E866" s="623"/>
      <c r="F866" s="623"/>
      <c r="G866" s="623"/>
      <c r="H866" s="623"/>
      <c r="I866" s="623"/>
      <c r="J866" s="623"/>
      <c r="K866" s="623"/>
      <c r="L866" s="623"/>
      <c r="M866" s="623"/>
      <c r="N866" s="623"/>
      <c r="O866" s="623"/>
      <c r="P866" s="623"/>
      <c r="Q866" s="623"/>
      <c r="R866" s="623"/>
      <c r="S866" s="623"/>
      <c r="T866" s="623"/>
      <c r="U866" s="623"/>
      <c r="V866" s="623"/>
      <c r="W866" s="623"/>
      <c r="X866" s="623"/>
      <c r="Y866" s="623"/>
      <c r="Z866" s="623"/>
      <c r="AA866" s="623"/>
      <c r="AB866" s="623"/>
    </row>
    <row r="867">
      <c r="A867" s="623"/>
      <c r="B867" s="623"/>
      <c r="C867" s="623"/>
      <c r="D867" s="623"/>
      <c r="E867" s="623"/>
      <c r="F867" s="623"/>
      <c r="G867" s="623"/>
      <c r="H867" s="623"/>
      <c r="I867" s="623"/>
      <c r="J867" s="623"/>
      <c r="K867" s="623"/>
      <c r="L867" s="623"/>
      <c r="M867" s="623"/>
      <c r="N867" s="623"/>
      <c r="O867" s="623"/>
      <c r="P867" s="623"/>
      <c r="Q867" s="623"/>
      <c r="R867" s="623"/>
      <c r="S867" s="623"/>
      <c r="T867" s="623"/>
      <c r="U867" s="623"/>
      <c r="V867" s="623"/>
      <c r="W867" s="623"/>
      <c r="X867" s="623"/>
      <c r="Y867" s="623"/>
      <c r="Z867" s="623"/>
      <c r="AA867" s="623"/>
      <c r="AB867" s="623"/>
    </row>
    <row r="868">
      <c r="A868" s="623"/>
      <c r="B868" s="623"/>
      <c r="C868" s="623"/>
      <c r="D868" s="623"/>
      <c r="E868" s="623"/>
      <c r="F868" s="623"/>
      <c r="G868" s="623"/>
      <c r="H868" s="623"/>
      <c r="I868" s="623"/>
      <c r="J868" s="623"/>
      <c r="K868" s="623"/>
      <c r="L868" s="623"/>
      <c r="M868" s="623"/>
      <c r="N868" s="623"/>
      <c r="O868" s="623"/>
      <c r="P868" s="623"/>
      <c r="Q868" s="623"/>
      <c r="R868" s="623"/>
      <c r="S868" s="623"/>
      <c r="T868" s="623"/>
      <c r="U868" s="623"/>
      <c r="V868" s="623"/>
      <c r="W868" s="623"/>
      <c r="X868" s="623"/>
      <c r="Y868" s="623"/>
      <c r="Z868" s="623"/>
      <c r="AA868" s="623"/>
      <c r="AB868" s="623"/>
    </row>
    <row r="869">
      <c r="A869" s="623"/>
      <c r="B869" s="623"/>
      <c r="C869" s="623"/>
      <c r="D869" s="623"/>
      <c r="E869" s="623"/>
      <c r="F869" s="623"/>
      <c r="G869" s="623"/>
      <c r="H869" s="623"/>
      <c r="I869" s="623"/>
      <c r="J869" s="623"/>
      <c r="K869" s="623"/>
      <c r="L869" s="623"/>
      <c r="M869" s="623"/>
      <c r="N869" s="623"/>
      <c r="O869" s="623"/>
      <c r="P869" s="623"/>
      <c r="Q869" s="623"/>
      <c r="R869" s="623"/>
      <c r="S869" s="623"/>
      <c r="T869" s="623"/>
      <c r="U869" s="623"/>
      <c r="V869" s="623"/>
      <c r="W869" s="623"/>
      <c r="X869" s="623"/>
      <c r="Y869" s="623"/>
      <c r="Z869" s="623"/>
      <c r="AA869" s="623"/>
      <c r="AB869" s="623"/>
    </row>
    <row r="870">
      <c r="A870" s="623"/>
      <c r="B870" s="623"/>
      <c r="C870" s="623"/>
      <c r="D870" s="623"/>
      <c r="E870" s="623"/>
      <c r="F870" s="623"/>
      <c r="G870" s="623"/>
      <c r="H870" s="623"/>
      <c r="I870" s="623"/>
      <c r="J870" s="623"/>
      <c r="K870" s="623"/>
      <c r="L870" s="623"/>
      <c r="M870" s="623"/>
      <c r="N870" s="623"/>
      <c r="O870" s="623"/>
      <c r="P870" s="623"/>
      <c r="Q870" s="623"/>
      <c r="R870" s="623"/>
      <c r="S870" s="623"/>
      <c r="T870" s="623"/>
      <c r="U870" s="623"/>
      <c r="V870" s="623"/>
      <c r="W870" s="623"/>
      <c r="X870" s="623"/>
      <c r="Y870" s="623"/>
      <c r="Z870" s="623"/>
      <c r="AA870" s="623"/>
      <c r="AB870" s="623"/>
    </row>
    <row r="871">
      <c r="A871" s="623"/>
      <c r="B871" s="623"/>
      <c r="C871" s="623"/>
      <c r="D871" s="623"/>
      <c r="E871" s="623"/>
      <c r="F871" s="623"/>
      <c r="G871" s="623"/>
      <c r="H871" s="623"/>
      <c r="I871" s="623"/>
      <c r="J871" s="623"/>
      <c r="K871" s="623"/>
      <c r="L871" s="623"/>
      <c r="M871" s="623"/>
      <c r="N871" s="623"/>
      <c r="O871" s="623"/>
      <c r="P871" s="623"/>
      <c r="Q871" s="623"/>
      <c r="R871" s="623"/>
      <c r="S871" s="623"/>
      <c r="T871" s="623"/>
      <c r="U871" s="623"/>
      <c r="V871" s="623"/>
      <c r="W871" s="623"/>
      <c r="X871" s="623"/>
      <c r="Y871" s="623"/>
      <c r="Z871" s="623"/>
      <c r="AA871" s="623"/>
      <c r="AB871" s="623"/>
    </row>
    <row r="872">
      <c r="A872" s="623"/>
      <c r="B872" s="623"/>
      <c r="C872" s="623"/>
      <c r="D872" s="623"/>
      <c r="E872" s="623"/>
      <c r="F872" s="623"/>
      <c r="G872" s="623"/>
      <c r="H872" s="623"/>
      <c r="I872" s="623"/>
      <c r="J872" s="623"/>
      <c r="K872" s="623"/>
      <c r="L872" s="623"/>
      <c r="M872" s="623"/>
      <c r="N872" s="623"/>
      <c r="O872" s="623"/>
      <c r="P872" s="623"/>
      <c r="Q872" s="623"/>
      <c r="R872" s="623"/>
      <c r="S872" s="623"/>
      <c r="T872" s="623"/>
      <c r="U872" s="623"/>
      <c r="V872" s="623"/>
      <c r="W872" s="623"/>
      <c r="X872" s="623"/>
      <c r="Y872" s="623"/>
      <c r="Z872" s="623"/>
      <c r="AA872" s="623"/>
      <c r="AB872" s="623"/>
    </row>
    <row r="873">
      <c r="A873" s="623"/>
      <c r="B873" s="623"/>
      <c r="C873" s="623"/>
      <c r="D873" s="623"/>
      <c r="E873" s="623"/>
      <c r="F873" s="623"/>
      <c r="G873" s="623"/>
      <c r="H873" s="623"/>
      <c r="I873" s="623"/>
      <c r="J873" s="623"/>
      <c r="K873" s="623"/>
      <c r="L873" s="623"/>
      <c r="M873" s="623"/>
      <c r="N873" s="623"/>
      <c r="O873" s="623"/>
      <c r="P873" s="623"/>
      <c r="Q873" s="623"/>
      <c r="R873" s="623"/>
      <c r="S873" s="623"/>
      <c r="T873" s="623"/>
      <c r="U873" s="623"/>
      <c r="V873" s="623"/>
      <c r="W873" s="623"/>
      <c r="X873" s="623"/>
      <c r="Y873" s="623"/>
      <c r="Z873" s="623"/>
      <c r="AA873" s="623"/>
      <c r="AB873" s="623"/>
    </row>
    <row r="874">
      <c r="A874" s="623"/>
      <c r="B874" s="623"/>
      <c r="C874" s="623"/>
      <c r="D874" s="623"/>
      <c r="E874" s="623"/>
      <c r="F874" s="623"/>
      <c r="G874" s="623"/>
      <c r="H874" s="623"/>
      <c r="I874" s="623"/>
      <c r="J874" s="623"/>
      <c r="K874" s="623"/>
      <c r="L874" s="623"/>
      <c r="M874" s="623"/>
      <c r="N874" s="623"/>
      <c r="O874" s="623"/>
      <c r="P874" s="623"/>
      <c r="Q874" s="623"/>
      <c r="R874" s="623"/>
      <c r="S874" s="623"/>
      <c r="T874" s="623"/>
      <c r="U874" s="623"/>
      <c r="V874" s="623"/>
      <c r="W874" s="623"/>
      <c r="X874" s="623"/>
      <c r="Y874" s="623"/>
      <c r="Z874" s="623"/>
      <c r="AA874" s="623"/>
      <c r="AB874" s="623"/>
    </row>
    <row r="875">
      <c r="A875" s="623"/>
      <c r="B875" s="623"/>
      <c r="C875" s="623"/>
      <c r="D875" s="623"/>
      <c r="E875" s="623"/>
      <c r="F875" s="623"/>
      <c r="G875" s="623"/>
      <c r="H875" s="623"/>
      <c r="I875" s="623"/>
      <c r="J875" s="623"/>
      <c r="K875" s="623"/>
      <c r="L875" s="623"/>
      <c r="M875" s="623"/>
      <c r="N875" s="623"/>
      <c r="O875" s="623"/>
      <c r="P875" s="623"/>
      <c r="Q875" s="623"/>
      <c r="R875" s="623"/>
      <c r="S875" s="623"/>
      <c r="T875" s="623"/>
      <c r="U875" s="623"/>
      <c r="V875" s="623"/>
      <c r="W875" s="623"/>
      <c r="X875" s="623"/>
      <c r="Y875" s="623"/>
      <c r="Z875" s="623"/>
      <c r="AA875" s="623"/>
      <c r="AB875" s="623"/>
    </row>
    <row r="876">
      <c r="A876" s="623"/>
      <c r="B876" s="623"/>
      <c r="C876" s="623"/>
      <c r="D876" s="623"/>
      <c r="E876" s="623"/>
      <c r="F876" s="623"/>
      <c r="G876" s="623"/>
      <c r="H876" s="623"/>
      <c r="I876" s="623"/>
      <c r="J876" s="623"/>
      <c r="K876" s="623"/>
      <c r="L876" s="623"/>
      <c r="M876" s="623"/>
      <c r="N876" s="623"/>
      <c r="O876" s="623"/>
      <c r="P876" s="623"/>
      <c r="Q876" s="623"/>
      <c r="R876" s="623"/>
      <c r="S876" s="623"/>
      <c r="T876" s="623"/>
      <c r="U876" s="623"/>
      <c r="V876" s="623"/>
      <c r="W876" s="623"/>
      <c r="X876" s="623"/>
      <c r="Y876" s="623"/>
      <c r="Z876" s="623"/>
      <c r="AA876" s="623"/>
      <c r="AB876" s="623"/>
    </row>
    <row r="877">
      <c r="A877" s="623"/>
      <c r="B877" s="623"/>
      <c r="C877" s="623"/>
      <c r="D877" s="623"/>
      <c r="E877" s="623"/>
      <c r="F877" s="623"/>
      <c r="G877" s="623"/>
      <c r="H877" s="623"/>
      <c r="I877" s="623"/>
      <c r="J877" s="623"/>
      <c r="K877" s="623"/>
      <c r="L877" s="623"/>
      <c r="M877" s="623"/>
      <c r="N877" s="623"/>
      <c r="O877" s="623"/>
      <c r="P877" s="623"/>
      <c r="Q877" s="623"/>
      <c r="R877" s="623"/>
      <c r="S877" s="623"/>
      <c r="T877" s="623"/>
      <c r="U877" s="623"/>
      <c r="V877" s="623"/>
      <c r="W877" s="623"/>
      <c r="X877" s="623"/>
      <c r="Y877" s="623"/>
      <c r="Z877" s="623"/>
      <c r="AA877" s="623"/>
      <c r="AB877" s="623"/>
    </row>
    <row r="878">
      <c r="A878" s="623"/>
      <c r="B878" s="623"/>
      <c r="C878" s="623"/>
      <c r="D878" s="623"/>
      <c r="E878" s="623"/>
      <c r="F878" s="623"/>
      <c r="G878" s="623"/>
      <c r="H878" s="623"/>
      <c r="I878" s="623"/>
      <c r="J878" s="623"/>
      <c r="K878" s="623"/>
      <c r="L878" s="623"/>
      <c r="M878" s="623"/>
      <c r="N878" s="623"/>
      <c r="O878" s="623"/>
      <c r="P878" s="623"/>
      <c r="Q878" s="623"/>
      <c r="R878" s="623"/>
      <c r="S878" s="623"/>
      <c r="T878" s="623"/>
      <c r="U878" s="623"/>
      <c r="V878" s="623"/>
      <c r="W878" s="623"/>
      <c r="X878" s="623"/>
      <c r="Y878" s="623"/>
      <c r="Z878" s="623"/>
      <c r="AA878" s="623"/>
      <c r="AB878" s="623"/>
    </row>
    <row r="879">
      <c r="A879" s="623"/>
      <c r="B879" s="623"/>
      <c r="C879" s="623"/>
      <c r="D879" s="623"/>
      <c r="E879" s="623"/>
      <c r="F879" s="623"/>
      <c r="G879" s="623"/>
      <c r="H879" s="623"/>
      <c r="I879" s="623"/>
      <c r="J879" s="623"/>
      <c r="K879" s="623"/>
      <c r="L879" s="623"/>
      <c r="M879" s="623"/>
      <c r="N879" s="623"/>
      <c r="O879" s="623"/>
      <c r="P879" s="623"/>
      <c r="Q879" s="623"/>
      <c r="R879" s="623"/>
      <c r="S879" s="623"/>
      <c r="T879" s="623"/>
      <c r="U879" s="623"/>
      <c r="V879" s="623"/>
      <c r="W879" s="623"/>
      <c r="X879" s="623"/>
      <c r="Y879" s="623"/>
      <c r="Z879" s="623"/>
      <c r="AA879" s="623"/>
      <c r="AB879" s="623"/>
    </row>
    <row r="880">
      <c r="A880" s="623"/>
      <c r="B880" s="623"/>
      <c r="C880" s="623"/>
      <c r="D880" s="623"/>
      <c r="E880" s="623"/>
      <c r="F880" s="623"/>
      <c r="G880" s="623"/>
      <c r="H880" s="623"/>
      <c r="I880" s="623"/>
      <c r="J880" s="623"/>
      <c r="K880" s="623"/>
      <c r="L880" s="623"/>
      <c r="M880" s="623"/>
      <c r="N880" s="623"/>
      <c r="O880" s="623"/>
      <c r="P880" s="623"/>
      <c r="Q880" s="623"/>
      <c r="R880" s="623"/>
      <c r="S880" s="623"/>
      <c r="T880" s="623"/>
      <c r="U880" s="623"/>
      <c r="V880" s="623"/>
      <c r="W880" s="623"/>
      <c r="X880" s="623"/>
      <c r="Y880" s="623"/>
      <c r="Z880" s="623"/>
      <c r="AA880" s="623"/>
      <c r="AB880" s="623"/>
    </row>
    <row r="881">
      <c r="A881" s="623"/>
      <c r="B881" s="623"/>
      <c r="C881" s="623"/>
      <c r="D881" s="623"/>
      <c r="E881" s="623"/>
      <c r="F881" s="623"/>
      <c r="G881" s="623"/>
      <c r="H881" s="623"/>
      <c r="I881" s="623"/>
      <c r="J881" s="623"/>
      <c r="K881" s="623"/>
      <c r="L881" s="623"/>
      <c r="M881" s="623"/>
      <c r="N881" s="623"/>
      <c r="O881" s="623"/>
      <c r="P881" s="623"/>
      <c r="Q881" s="623"/>
      <c r="R881" s="623"/>
      <c r="S881" s="623"/>
      <c r="T881" s="623"/>
      <c r="U881" s="623"/>
      <c r="V881" s="623"/>
      <c r="W881" s="623"/>
      <c r="X881" s="623"/>
      <c r="Y881" s="623"/>
      <c r="Z881" s="623"/>
      <c r="AA881" s="623"/>
      <c r="AB881" s="623"/>
    </row>
    <row r="882">
      <c r="A882" s="623"/>
      <c r="B882" s="623"/>
      <c r="C882" s="623"/>
      <c r="D882" s="623"/>
      <c r="E882" s="623"/>
      <c r="F882" s="623"/>
      <c r="G882" s="623"/>
      <c r="H882" s="623"/>
      <c r="I882" s="623"/>
      <c r="J882" s="623"/>
      <c r="K882" s="623"/>
      <c r="L882" s="623"/>
      <c r="M882" s="623"/>
      <c r="N882" s="623"/>
      <c r="O882" s="623"/>
      <c r="P882" s="623"/>
      <c r="Q882" s="623"/>
      <c r="R882" s="623"/>
      <c r="S882" s="623"/>
      <c r="T882" s="623"/>
      <c r="U882" s="623"/>
      <c r="V882" s="623"/>
      <c r="W882" s="623"/>
      <c r="X882" s="623"/>
      <c r="Y882" s="623"/>
      <c r="Z882" s="623"/>
      <c r="AA882" s="623"/>
      <c r="AB882" s="623"/>
    </row>
    <row r="883">
      <c r="A883" s="623"/>
      <c r="B883" s="623"/>
      <c r="C883" s="623"/>
      <c r="D883" s="623"/>
      <c r="E883" s="623"/>
      <c r="F883" s="623"/>
      <c r="G883" s="623"/>
      <c r="H883" s="623"/>
      <c r="I883" s="623"/>
      <c r="J883" s="623"/>
      <c r="K883" s="623"/>
      <c r="L883" s="623"/>
      <c r="M883" s="623"/>
      <c r="N883" s="623"/>
      <c r="O883" s="623"/>
      <c r="P883" s="623"/>
      <c r="Q883" s="623"/>
      <c r="R883" s="623"/>
      <c r="S883" s="623"/>
      <c r="T883" s="623"/>
      <c r="U883" s="623"/>
      <c r="V883" s="623"/>
      <c r="W883" s="623"/>
      <c r="X883" s="623"/>
      <c r="Y883" s="623"/>
      <c r="Z883" s="623"/>
      <c r="AA883" s="623"/>
      <c r="AB883" s="623"/>
    </row>
    <row r="884">
      <c r="A884" s="623"/>
      <c r="B884" s="623"/>
      <c r="C884" s="623"/>
      <c r="D884" s="623"/>
      <c r="E884" s="623"/>
      <c r="F884" s="623"/>
      <c r="G884" s="623"/>
      <c r="H884" s="623"/>
      <c r="I884" s="623"/>
      <c r="J884" s="623"/>
      <c r="K884" s="623"/>
      <c r="L884" s="623"/>
      <c r="M884" s="623"/>
      <c r="N884" s="623"/>
      <c r="O884" s="623"/>
      <c r="P884" s="623"/>
      <c r="Q884" s="623"/>
      <c r="R884" s="623"/>
      <c r="S884" s="623"/>
      <c r="T884" s="623"/>
      <c r="U884" s="623"/>
      <c r="V884" s="623"/>
      <c r="W884" s="623"/>
      <c r="X884" s="623"/>
      <c r="Y884" s="623"/>
      <c r="Z884" s="623"/>
      <c r="AA884" s="623"/>
      <c r="AB884" s="623"/>
    </row>
    <row r="885">
      <c r="A885" s="623"/>
      <c r="B885" s="623"/>
      <c r="C885" s="623"/>
      <c r="D885" s="623"/>
      <c r="E885" s="623"/>
      <c r="F885" s="623"/>
      <c r="G885" s="623"/>
      <c r="H885" s="623"/>
      <c r="I885" s="623"/>
      <c r="J885" s="623"/>
      <c r="K885" s="623"/>
      <c r="L885" s="623"/>
      <c r="M885" s="623"/>
      <c r="N885" s="623"/>
      <c r="O885" s="623"/>
      <c r="P885" s="623"/>
      <c r="Q885" s="623"/>
      <c r="R885" s="623"/>
      <c r="S885" s="623"/>
      <c r="T885" s="623"/>
      <c r="U885" s="623"/>
      <c r="V885" s="623"/>
      <c r="W885" s="623"/>
      <c r="X885" s="623"/>
      <c r="Y885" s="623"/>
      <c r="Z885" s="623"/>
      <c r="AA885" s="623"/>
      <c r="AB885" s="623"/>
    </row>
    <row r="886">
      <c r="A886" s="623"/>
      <c r="B886" s="623"/>
      <c r="C886" s="623"/>
      <c r="D886" s="623"/>
      <c r="E886" s="623"/>
      <c r="F886" s="623"/>
      <c r="G886" s="623"/>
      <c r="H886" s="623"/>
      <c r="I886" s="623"/>
      <c r="J886" s="623"/>
      <c r="K886" s="623"/>
      <c r="L886" s="623"/>
      <c r="M886" s="623"/>
      <c r="N886" s="623"/>
      <c r="O886" s="623"/>
      <c r="P886" s="623"/>
      <c r="Q886" s="623"/>
      <c r="R886" s="623"/>
      <c r="S886" s="623"/>
      <c r="T886" s="623"/>
      <c r="U886" s="623"/>
      <c r="V886" s="623"/>
      <c r="W886" s="623"/>
      <c r="X886" s="623"/>
      <c r="Y886" s="623"/>
      <c r="Z886" s="623"/>
      <c r="AA886" s="623"/>
      <c r="AB886" s="623"/>
    </row>
    <row r="887">
      <c r="A887" s="623"/>
      <c r="B887" s="623"/>
      <c r="C887" s="623"/>
      <c r="D887" s="623"/>
      <c r="E887" s="623"/>
      <c r="F887" s="623"/>
      <c r="G887" s="623"/>
      <c r="H887" s="623"/>
      <c r="I887" s="623"/>
      <c r="J887" s="623"/>
      <c r="K887" s="623"/>
      <c r="L887" s="623"/>
      <c r="M887" s="623"/>
      <c r="N887" s="623"/>
      <c r="O887" s="623"/>
      <c r="P887" s="623"/>
      <c r="Q887" s="623"/>
      <c r="R887" s="623"/>
      <c r="S887" s="623"/>
      <c r="T887" s="623"/>
      <c r="U887" s="623"/>
      <c r="V887" s="623"/>
      <c r="W887" s="623"/>
      <c r="X887" s="623"/>
      <c r="Y887" s="623"/>
      <c r="Z887" s="623"/>
      <c r="AA887" s="623"/>
      <c r="AB887" s="623"/>
    </row>
    <row r="888">
      <c r="A888" s="623"/>
      <c r="B888" s="623"/>
      <c r="C888" s="623"/>
      <c r="D888" s="623"/>
      <c r="E888" s="623"/>
      <c r="F888" s="623"/>
      <c r="G888" s="623"/>
      <c r="H888" s="623"/>
      <c r="I888" s="623"/>
      <c r="J888" s="623"/>
      <c r="K888" s="623"/>
      <c r="L888" s="623"/>
      <c r="M888" s="623"/>
      <c r="N888" s="623"/>
      <c r="O888" s="623"/>
      <c r="P888" s="623"/>
      <c r="Q888" s="623"/>
      <c r="R888" s="623"/>
      <c r="S888" s="623"/>
      <c r="T888" s="623"/>
      <c r="U888" s="623"/>
      <c r="V888" s="623"/>
      <c r="W888" s="623"/>
      <c r="X888" s="623"/>
      <c r="Y888" s="623"/>
      <c r="Z888" s="623"/>
      <c r="AA888" s="623"/>
      <c r="AB888" s="623"/>
    </row>
    <row r="889">
      <c r="A889" s="623"/>
      <c r="B889" s="623"/>
      <c r="C889" s="623"/>
      <c r="D889" s="623"/>
      <c r="E889" s="623"/>
      <c r="F889" s="623"/>
      <c r="G889" s="623"/>
      <c r="H889" s="623"/>
      <c r="I889" s="623"/>
      <c r="J889" s="623"/>
      <c r="K889" s="623"/>
      <c r="L889" s="623"/>
      <c r="M889" s="623"/>
      <c r="N889" s="623"/>
      <c r="O889" s="623"/>
      <c r="P889" s="623"/>
      <c r="Q889" s="623"/>
      <c r="R889" s="623"/>
      <c r="S889" s="623"/>
      <c r="T889" s="623"/>
      <c r="U889" s="623"/>
      <c r="V889" s="623"/>
      <c r="W889" s="623"/>
      <c r="X889" s="623"/>
      <c r="Y889" s="623"/>
      <c r="Z889" s="623"/>
      <c r="AA889" s="623"/>
      <c r="AB889" s="623"/>
    </row>
    <row r="890">
      <c r="A890" s="623"/>
      <c r="B890" s="623"/>
      <c r="C890" s="623"/>
      <c r="D890" s="623"/>
      <c r="E890" s="623"/>
      <c r="F890" s="623"/>
      <c r="G890" s="623"/>
      <c r="H890" s="623"/>
      <c r="I890" s="623"/>
      <c r="J890" s="623"/>
      <c r="K890" s="623"/>
      <c r="L890" s="623"/>
      <c r="M890" s="623"/>
      <c r="N890" s="623"/>
      <c r="O890" s="623"/>
      <c r="P890" s="623"/>
      <c r="Q890" s="623"/>
      <c r="R890" s="623"/>
      <c r="S890" s="623"/>
      <c r="T890" s="623"/>
      <c r="U890" s="623"/>
      <c r="V890" s="623"/>
      <c r="W890" s="623"/>
      <c r="X890" s="623"/>
      <c r="Y890" s="623"/>
      <c r="Z890" s="623"/>
      <c r="AA890" s="623"/>
      <c r="AB890" s="623"/>
    </row>
    <row r="891">
      <c r="A891" s="623"/>
      <c r="B891" s="623"/>
      <c r="C891" s="623"/>
      <c r="D891" s="623"/>
      <c r="E891" s="623"/>
      <c r="F891" s="623"/>
      <c r="G891" s="623"/>
      <c r="H891" s="623"/>
      <c r="I891" s="623"/>
      <c r="J891" s="623"/>
      <c r="K891" s="623"/>
      <c r="L891" s="623"/>
      <c r="M891" s="623"/>
      <c r="N891" s="623"/>
      <c r="O891" s="623"/>
      <c r="P891" s="623"/>
      <c r="Q891" s="623"/>
      <c r="R891" s="623"/>
      <c r="S891" s="623"/>
      <c r="T891" s="623"/>
      <c r="U891" s="623"/>
      <c r="V891" s="623"/>
      <c r="W891" s="623"/>
      <c r="X891" s="623"/>
      <c r="Y891" s="623"/>
      <c r="Z891" s="623"/>
      <c r="AA891" s="623"/>
      <c r="AB891" s="623"/>
    </row>
    <row r="892">
      <c r="A892" s="623"/>
      <c r="B892" s="623"/>
      <c r="C892" s="623"/>
      <c r="D892" s="623"/>
      <c r="E892" s="623"/>
      <c r="F892" s="623"/>
      <c r="G892" s="623"/>
      <c r="H892" s="623"/>
      <c r="I892" s="623"/>
      <c r="J892" s="623"/>
      <c r="K892" s="623"/>
      <c r="L892" s="623"/>
      <c r="M892" s="623"/>
      <c r="N892" s="623"/>
      <c r="O892" s="623"/>
      <c r="P892" s="623"/>
      <c r="Q892" s="623"/>
      <c r="R892" s="623"/>
      <c r="S892" s="623"/>
      <c r="T892" s="623"/>
      <c r="U892" s="623"/>
      <c r="V892" s="623"/>
      <c r="W892" s="623"/>
      <c r="X892" s="623"/>
      <c r="Y892" s="623"/>
      <c r="Z892" s="623"/>
      <c r="AA892" s="623"/>
      <c r="AB892" s="623"/>
    </row>
    <row r="893">
      <c r="A893" s="623"/>
      <c r="B893" s="623"/>
      <c r="C893" s="623"/>
      <c r="D893" s="623"/>
      <c r="E893" s="623"/>
      <c r="F893" s="623"/>
      <c r="G893" s="623"/>
      <c r="H893" s="623"/>
      <c r="I893" s="623"/>
      <c r="J893" s="623"/>
      <c r="K893" s="623"/>
      <c r="L893" s="623"/>
      <c r="M893" s="623"/>
      <c r="N893" s="623"/>
      <c r="O893" s="623"/>
      <c r="P893" s="623"/>
      <c r="Q893" s="623"/>
      <c r="R893" s="623"/>
      <c r="S893" s="623"/>
      <c r="T893" s="623"/>
      <c r="U893" s="623"/>
      <c r="V893" s="623"/>
      <c r="W893" s="623"/>
      <c r="X893" s="623"/>
      <c r="Y893" s="623"/>
      <c r="Z893" s="623"/>
      <c r="AA893" s="623"/>
      <c r="AB893" s="623"/>
    </row>
    <row r="894">
      <c r="A894" s="623"/>
      <c r="B894" s="623"/>
      <c r="C894" s="623"/>
      <c r="D894" s="623"/>
      <c r="E894" s="623"/>
      <c r="F894" s="623"/>
      <c r="G894" s="623"/>
      <c r="H894" s="623"/>
      <c r="I894" s="623"/>
      <c r="J894" s="623"/>
      <c r="K894" s="623"/>
      <c r="L894" s="623"/>
      <c r="M894" s="623"/>
      <c r="N894" s="623"/>
      <c r="O894" s="623"/>
      <c r="P894" s="623"/>
      <c r="Q894" s="623"/>
      <c r="R894" s="623"/>
      <c r="S894" s="623"/>
      <c r="T894" s="623"/>
      <c r="U894" s="623"/>
      <c r="V894" s="623"/>
      <c r="W894" s="623"/>
      <c r="X894" s="623"/>
      <c r="Y894" s="623"/>
      <c r="Z894" s="623"/>
      <c r="AA894" s="623"/>
      <c r="AB894" s="623"/>
    </row>
    <row r="895">
      <c r="A895" s="623"/>
      <c r="B895" s="623"/>
      <c r="C895" s="623"/>
      <c r="D895" s="623"/>
      <c r="E895" s="623"/>
      <c r="F895" s="623"/>
      <c r="G895" s="623"/>
      <c r="H895" s="623"/>
      <c r="I895" s="623"/>
      <c r="J895" s="623"/>
      <c r="K895" s="623"/>
      <c r="L895" s="623"/>
      <c r="M895" s="623"/>
      <c r="N895" s="623"/>
      <c r="O895" s="623"/>
      <c r="P895" s="623"/>
      <c r="Q895" s="623"/>
      <c r="R895" s="623"/>
      <c r="S895" s="623"/>
      <c r="T895" s="623"/>
      <c r="U895" s="623"/>
      <c r="V895" s="623"/>
      <c r="W895" s="623"/>
      <c r="X895" s="623"/>
      <c r="Y895" s="623"/>
      <c r="Z895" s="623"/>
      <c r="AA895" s="623"/>
      <c r="AB895" s="623"/>
    </row>
    <row r="896">
      <c r="A896" s="623"/>
      <c r="B896" s="623"/>
      <c r="C896" s="623"/>
      <c r="D896" s="623"/>
      <c r="E896" s="623"/>
      <c r="F896" s="623"/>
      <c r="G896" s="623"/>
      <c r="H896" s="623"/>
      <c r="I896" s="623"/>
      <c r="J896" s="623"/>
      <c r="K896" s="623"/>
      <c r="L896" s="623"/>
      <c r="M896" s="623"/>
      <c r="N896" s="623"/>
      <c r="O896" s="623"/>
      <c r="P896" s="623"/>
      <c r="Q896" s="623"/>
      <c r="R896" s="623"/>
      <c r="S896" s="623"/>
      <c r="T896" s="623"/>
      <c r="U896" s="623"/>
      <c r="V896" s="623"/>
      <c r="W896" s="623"/>
      <c r="X896" s="623"/>
      <c r="Y896" s="623"/>
      <c r="Z896" s="623"/>
      <c r="AA896" s="623"/>
      <c r="AB896" s="623"/>
    </row>
    <row r="897">
      <c r="A897" s="623"/>
      <c r="B897" s="623"/>
      <c r="C897" s="623"/>
      <c r="D897" s="623"/>
      <c r="E897" s="623"/>
      <c r="F897" s="623"/>
      <c r="G897" s="623"/>
      <c r="H897" s="623"/>
      <c r="I897" s="623"/>
      <c r="J897" s="623"/>
      <c r="K897" s="623"/>
      <c r="L897" s="623"/>
      <c r="M897" s="623"/>
      <c r="N897" s="623"/>
      <c r="O897" s="623"/>
      <c r="P897" s="623"/>
      <c r="Q897" s="623"/>
      <c r="R897" s="623"/>
      <c r="S897" s="623"/>
      <c r="T897" s="623"/>
      <c r="U897" s="623"/>
      <c r="V897" s="623"/>
      <c r="W897" s="623"/>
      <c r="X897" s="623"/>
      <c r="Y897" s="623"/>
      <c r="Z897" s="623"/>
      <c r="AA897" s="623"/>
      <c r="AB897" s="623"/>
    </row>
    <row r="898">
      <c r="A898" s="623"/>
      <c r="B898" s="623"/>
      <c r="C898" s="623"/>
      <c r="D898" s="623"/>
      <c r="E898" s="623"/>
      <c r="F898" s="623"/>
      <c r="G898" s="623"/>
      <c r="H898" s="623"/>
      <c r="I898" s="623"/>
      <c r="J898" s="623"/>
      <c r="K898" s="623"/>
      <c r="L898" s="623"/>
      <c r="M898" s="623"/>
      <c r="N898" s="623"/>
      <c r="O898" s="623"/>
      <c r="P898" s="623"/>
      <c r="Q898" s="623"/>
      <c r="R898" s="623"/>
      <c r="S898" s="623"/>
      <c r="T898" s="623"/>
      <c r="U898" s="623"/>
      <c r="V898" s="623"/>
      <c r="W898" s="623"/>
      <c r="X898" s="623"/>
      <c r="Y898" s="623"/>
      <c r="Z898" s="623"/>
      <c r="AA898" s="623"/>
      <c r="AB898" s="623"/>
    </row>
    <row r="899">
      <c r="A899" s="623"/>
      <c r="B899" s="623"/>
      <c r="C899" s="623"/>
      <c r="D899" s="623"/>
      <c r="E899" s="623"/>
      <c r="F899" s="623"/>
      <c r="G899" s="623"/>
      <c r="H899" s="623"/>
      <c r="I899" s="623"/>
      <c r="J899" s="623"/>
      <c r="K899" s="623"/>
      <c r="L899" s="623"/>
      <c r="M899" s="623"/>
      <c r="N899" s="623"/>
      <c r="O899" s="623"/>
      <c r="P899" s="623"/>
      <c r="Q899" s="623"/>
      <c r="R899" s="623"/>
      <c r="S899" s="623"/>
      <c r="T899" s="623"/>
      <c r="U899" s="623"/>
      <c r="V899" s="623"/>
      <c r="W899" s="623"/>
      <c r="X899" s="623"/>
      <c r="Y899" s="623"/>
      <c r="Z899" s="623"/>
      <c r="AA899" s="623"/>
      <c r="AB899" s="623"/>
    </row>
    <row r="900">
      <c r="A900" s="623"/>
      <c r="B900" s="623"/>
      <c r="C900" s="623"/>
      <c r="D900" s="623"/>
      <c r="E900" s="623"/>
      <c r="F900" s="623"/>
      <c r="G900" s="623"/>
      <c r="H900" s="623"/>
      <c r="I900" s="623"/>
      <c r="J900" s="623"/>
      <c r="K900" s="623"/>
      <c r="L900" s="623"/>
      <c r="M900" s="623"/>
      <c r="N900" s="623"/>
      <c r="O900" s="623"/>
      <c r="P900" s="623"/>
      <c r="Q900" s="623"/>
      <c r="R900" s="623"/>
      <c r="S900" s="623"/>
      <c r="T900" s="623"/>
      <c r="U900" s="623"/>
      <c r="V900" s="623"/>
      <c r="W900" s="623"/>
      <c r="X900" s="623"/>
      <c r="Y900" s="623"/>
      <c r="Z900" s="623"/>
      <c r="AA900" s="623"/>
      <c r="AB900" s="623"/>
    </row>
    <row r="901">
      <c r="A901" s="623"/>
      <c r="B901" s="623"/>
      <c r="C901" s="623"/>
      <c r="D901" s="623"/>
      <c r="E901" s="623"/>
      <c r="F901" s="623"/>
      <c r="G901" s="623"/>
      <c r="H901" s="623"/>
      <c r="I901" s="623"/>
      <c r="J901" s="623"/>
      <c r="K901" s="623"/>
      <c r="L901" s="623"/>
      <c r="M901" s="623"/>
      <c r="N901" s="623"/>
      <c r="O901" s="623"/>
      <c r="P901" s="623"/>
      <c r="Q901" s="623"/>
      <c r="R901" s="623"/>
      <c r="S901" s="623"/>
      <c r="T901" s="623"/>
      <c r="U901" s="623"/>
      <c r="V901" s="623"/>
      <c r="W901" s="623"/>
      <c r="X901" s="623"/>
      <c r="Y901" s="623"/>
      <c r="Z901" s="623"/>
      <c r="AA901" s="623"/>
      <c r="AB901" s="623"/>
    </row>
    <row r="902">
      <c r="A902" s="623"/>
      <c r="B902" s="623"/>
      <c r="C902" s="623"/>
      <c r="D902" s="623"/>
      <c r="E902" s="623"/>
      <c r="F902" s="623"/>
      <c r="G902" s="623"/>
      <c r="H902" s="623"/>
      <c r="I902" s="623"/>
      <c r="J902" s="623"/>
      <c r="K902" s="623"/>
      <c r="L902" s="623"/>
      <c r="M902" s="623"/>
      <c r="N902" s="623"/>
      <c r="O902" s="623"/>
      <c r="P902" s="623"/>
      <c r="Q902" s="623"/>
      <c r="R902" s="623"/>
      <c r="S902" s="623"/>
      <c r="T902" s="623"/>
      <c r="U902" s="623"/>
      <c r="V902" s="623"/>
      <c r="W902" s="623"/>
      <c r="X902" s="623"/>
      <c r="Y902" s="623"/>
      <c r="Z902" s="623"/>
      <c r="AA902" s="623"/>
      <c r="AB902" s="623"/>
    </row>
    <row r="903">
      <c r="A903" s="623"/>
      <c r="B903" s="623"/>
      <c r="C903" s="623"/>
      <c r="D903" s="623"/>
      <c r="E903" s="623"/>
      <c r="F903" s="623"/>
      <c r="G903" s="623"/>
      <c r="H903" s="623"/>
      <c r="I903" s="623"/>
      <c r="J903" s="623"/>
      <c r="K903" s="623"/>
      <c r="L903" s="623"/>
      <c r="M903" s="623"/>
      <c r="N903" s="623"/>
      <c r="O903" s="623"/>
      <c r="P903" s="623"/>
      <c r="Q903" s="623"/>
      <c r="R903" s="623"/>
      <c r="S903" s="623"/>
      <c r="T903" s="623"/>
      <c r="U903" s="623"/>
      <c r="V903" s="623"/>
      <c r="W903" s="623"/>
      <c r="X903" s="623"/>
      <c r="Y903" s="623"/>
      <c r="Z903" s="623"/>
      <c r="AA903" s="623"/>
      <c r="AB903" s="623"/>
    </row>
    <row r="904">
      <c r="A904" s="623"/>
      <c r="B904" s="623"/>
      <c r="C904" s="623"/>
      <c r="D904" s="623"/>
      <c r="E904" s="623"/>
      <c r="F904" s="623"/>
      <c r="G904" s="623"/>
      <c r="H904" s="623"/>
      <c r="I904" s="623"/>
      <c r="J904" s="623"/>
      <c r="K904" s="623"/>
      <c r="L904" s="623"/>
      <c r="M904" s="623"/>
      <c r="N904" s="623"/>
      <c r="O904" s="623"/>
      <c r="P904" s="623"/>
      <c r="Q904" s="623"/>
      <c r="R904" s="623"/>
      <c r="S904" s="623"/>
      <c r="T904" s="623"/>
      <c r="U904" s="623"/>
      <c r="V904" s="623"/>
      <c r="W904" s="623"/>
      <c r="X904" s="623"/>
      <c r="Y904" s="623"/>
      <c r="Z904" s="623"/>
      <c r="AA904" s="623"/>
      <c r="AB904" s="623"/>
    </row>
    <row r="905">
      <c r="A905" s="623"/>
      <c r="B905" s="623"/>
      <c r="C905" s="623"/>
      <c r="D905" s="623"/>
      <c r="E905" s="623"/>
      <c r="F905" s="623"/>
      <c r="G905" s="623"/>
      <c r="H905" s="623"/>
      <c r="I905" s="623"/>
      <c r="J905" s="623"/>
      <c r="K905" s="623"/>
      <c r="L905" s="623"/>
      <c r="M905" s="623"/>
      <c r="N905" s="623"/>
      <c r="O905" s="623"/>
      <c r="P905" s="623"/>
      <c r="Q905" s="623"/>
      <c r="R905" s="623"/>
      <c r="S905" s="623"/>
      <c r="T905" s="623"/>
      <c r="U905" s="623"/>
      <c r="V905" s="623"/>
      <c r="W905" s="623"/>
      <c r="X905" s="623"/>
      <c r="Y905" s="623"/>
      <c r="Z905" s="623"/>
      <c r="AA905" s="623"/>
      <c r="AB905" s="623"/>
    </row>
    <row r="906">
      <c r="A906" s="623"/>
      <c r="B906" s="623"/>
      <c r="C906" s="623"/>
      <c r="D906" s="623"/>
      <c r="E906" s="623"/>
      <c r="F906" s="623"/>
      <c r="G906" s="623"/>
      <c r="H906" s="623"/>
      <c r="I906" s="623"/>
      <c r="J906" s="623"/>
      <c r="K906" s="623"/>
      <c r="L906" s="623"/>
      <c r="M906" s="623"/>
      <c r="N906" s="623"/>
      <c r="O906" s="623"/>
      <c r="P906" s="623"/>
      <c r="Q906" s="623"/>
      <c r="R906" s="623"/>
      <c r="S906" s="623"/>
      <c r="T906" s="623"/>
      <c r="U906" s="623"/>
      <c r="V906" s="623"/>
      <c r="W906" s="623"/>
      <c r="X906" s="623"/>
      <c r="Y906" s="623"/>
      <c r="Z906" s="623"/>
      <c r="AA906" s="623"/>
      <c r="AB906" s="623"/>
    </row>
    <row r="907">
      <c r="A907" s="623"/>
      <c r="B907" s="623"/>
      <c r="C907" s="623"/>
      <c r="D907" s="623"/>
      <c r="E907" s="623"/>
      <c r="F907" s="623"/>
      <c r="G907" s="623"/>
      <c r="H907" s="623"/>
      <c r="I907" s="623"/>
      <c r="J907" s="623"/>
      <c r="K907" s="623"/>
      <c r="L907" s="623"/>
      <c r="M907" s="623"/>
      <c r="N907" s="623"/>
      <c r="O907" s="623"/>
      <c r="P907" s="623"/>
      <c r="Q907" s="623"/>
      <c r="R907" s="623"/>
      <c r="S907" s="623"/>
      <c r="T907" s="623"/>
      <c r="U907" s="623"/>
      <c r="V907" s="623"/>
      <c r="W907" s="623"/>
      <c r="X907" s="623"/>
      <c r="Y907" s="623"/>
      <c r="Z907" s="623"/>
      <c r="AA907" s="623"/>
      <c r="AB907" s="623"/>
    </row>
    <row r="908">
      <c r="A908" s="623"/>
      <c r="B908" s="623"/>
      <c r="C908" s="623"/>
      <c r="D908" s="623"/>
      <c r="E908" s="623"/>
      <c r="F908" s="623"/>
      <c r="G908" s="623"/>
      <c r="H908" s="623"/>
      <c r="I908" s="623"/>
      <c r="J908" s="623"/>
      <c r="K908" s="623"/>
      <c r="L908" s="623"/>
      <c r="M908" s="623"/>
      <c r="N908" s="623"/>
      <c r="O908" s="623"/>
      <c r="P908" s="623"/>
      <c r="Q908" s="623"/>
      <c r="R908" s="623"/>
      <c r="S908" s="623"/>
      <c r="T908" s="623"/>
      <c r="U908" s="623"/>
      <c r="V908" s="623"/>
      <c r="W908" s="623"/>
      <c r="X908" s="623"/>
      <c r="Y908" s="623"/>
      <c r="Z908" s="623"/>
      <c r="AA908" s="623"/>
      <c r="AB908" s="623"/>
    </row>
    <row r="909">
      <c r="A909" s="623"/>
      <c r="B909" s="623"/>
      <c r="C909" s="623"/>
      <c r="D909" s="623"/>
      <c r="E909" s="623"/>
      <c r="F909" s="623"/>
      <c r="G909" s="623"/>
      <c r="H909" s="623"/>
      <c r="I909" s="623"/>
      <c r="J909" s="623"/>
      <c r="K909" s="623"/>
      <c r="L909" s="623"/>
      <c r="M909" s="623"/>
      <c r="N909" s="623"/>
      <c r="O909" s="623"/>
      <c r="P909" s="623"/>
      <c r="Q909" s="623"/>
      <c r="R909" s="623"/>
      <c r="S909" s="623"/>
      <c r="T909" s="623"/>
      <c r="U909" s="623"/>
      <c r="V909" s="623"/>
      <c r="W909" s="623"/>
      <c r="X909" s="623"/>
      <c r="Y909" s="623"/>
      <c r="Z909" s="623"/>
      <c r="AA909" s="623"/>
      <c r="AB909" s="623"/>
    </row>
    <row r="910">
      <c r="A910" s="623"/>
      <c r="B910" s="623"/>
      <c r="C910" s="623"/>
      <c r="D910" s="623"/>
      <c r="E910" s="623"/>
      <c r="F910" s="623"/>
      <c r="G910" s="623"/>
      <c r="H910" s="623"/>
      <c r="I910" s="623"/>
      <c r="J910" s="623"/>
      <c r="K910" s="623"/>
      <c r="L910" s="623"/>
      <c r="M910" s="623"/>
      <c r="N910" s="623"/>
      <c r="O910" s="623"/>
      <c r="P910" s="623"/>
      <c r="Q910" s="623"/>
      <c r="R910" s="623"/>
      <c r="S910" s="623"/>
      <c r="T910" s="623"/>
      <c r="U910" s="623"/>
      <c r="V910" s="623"/>
      <c r="W910" s="623"/>
      <c r="X910" s="623"/>
      <c r="Y910" s="623"/>
      <c r="Z910" s="623"/>
      <c r="AA910" s="623"/>
      <c r="AB910" s="623"/>
    </row>
    <row r="911">
      <c r="A911" s="623"/>
      <c r="B911" s="623"/>
      <c r="C911" s="623"/>
      <c r="D911" s="623"/>
      <c r="E911" s="623"/>
      <c r="F911" s="623"/>
      <c r="G911" s="623"/>
      <c r="H911" s="623"/>
      <c r="I911" s="623"/>
      <c r="J911" s="623"/>
      <c r="K911" s="623"/>
      <c r="L911" s="623"/>
      <c r="M911" s="623"/>
      <c r="N911" s="623"/>
      <c r="O911" s="623"/>
      <c r="P911" s="623"/>
      <c r="Q911" s="623"/>
      <c r="R911" s="623"/>
      <c r="S911" s="623"/>
      <c r="T911" s="623"/>
      <c r="U911" s="623"/>
      <c r="V911" s="623"/>
      <c r="W911" s="623"/>
      <c r="X911" s="623"/>
      <c r="Y911" s="623"/>
      <c r="Z911" s="623"/>
      <c r="AA911" s="623"/>
      <c r="AB911" s="623"/>
    </row>
    <row r="912">
      <c r="A912" s="623"/>
      <c r="B912" s="623"/>
      <c r="C912" s="623"/>
      <c r="D912" s="623"/>
      <c r="E912" s="623"/>
      <c r="F912" s="623"/>
      <c r="G912" s="623"/>
      <c r="H912" s="623"/>
      <c r="I912" s="623"/>
      <c r="J912" s="623"/>
      <c r="K912" s="623"/>
      <c r="L912" s="623"/>
      <c r="M912" s="623"/>
      <c r="N912" s="623"/>
      <c r="O912" s="623"/>
      <c r="P912" s="623"/>
      <c r="Q912" s="623"/>
      <c r="R912" s="623"/>
      <c r="S912" s="623"/>
      <c r="T912" s="623"/>
      <c r="U912" s="623"/>
      <c r="V912" s="623"/>
      <c r="W912" s="623"/>
      <c r="X912" s="623"/>
      <c r="Y912" s="623"/>
      <c r="Z912" s="623"/>
      <c r="AA912" s="623"/>
      <c r="AB912" s="623"/>
    </row>
    <row r="913">
      <c r="A913" s="623"/>
      <c r="B913" s="623"/>
      <c r="C913" s="623"/>
      <c r="D913" s="623"/>
      <c r="E913" s="623"/>
      <c r="F913" s="623"/>
      <c r="G913" s="623"/>
      <c r="H913" s="623"/>
      <c r="I913" s="623"/>
      <c r="J913" s="623"/>
      <c r="K913" s="623"/>
      <c r="L913" s="623"/>
      <c r="M913" s="623"/>
      <c r="N913" s="623"/>
      <c r="O913" s="623"/>
      <c r="P913" s="623"/>
      <c r="Q913" s="623"/>
      <c r="R913" s="623"/>
      <c r="S913" s="623"/>
      <c r="T913" s="623"/>
      <c r="U913" s="623"/>
      <c r="V913" s="623"/>
      <c r="W913" s="623"/>
      <c r="X913" s="623"/>
      <c r="Y913" s="623"/>
      <c r="Z913" s="623"/>
      <c r="AA913" s="623"/>
      <c r="AB913" s="623"/>
    </row>
    <row r="914">
      <c r="A914" s="623"/>
      <c r="B914" s="623"/>
      <c r="C914" s="623"/>
      <c r="D914" s="623"/>
      <c r="E914" s="623"/>
      <c r="F914" s="623"/>
      <c r="G914" s="623"/>
      <c r="H914" s="623"/>
      <c r="I914" s="623"/>
      <c r="J914" s="623"/>
      <c r="K914" s="623"/>
      <c r="L914" s="623"/>
      <c r="M914" s="623"/>
      <c r="N914" s="623"/>
      <c r="O914" s="623"/>
      <c r="P914" s="623"/>
      <c r="Q914" s="623"/>
      <c r="R914" s="623"/>
      <c r="S914" s="623"/>
      <c r="T914" s="623"/>
      <c r="U914" s="623"/>
      <c r="V914" s="623"/>
      <c r="W914" s="623"/>
      <c r="X914" s="623"/>
      <c r="Y914" s="623"/>
      <c r="Z914" s="623"/>
      <c r="AA914" s="623"/>
      <c r="AB914" s="623"/>
    </row>
    <row r="915">
      <c r="A915" s="623"/>
      <c r="B915" s="623"/>
      <c r="C915" s="623"/>
      <c r="D915" s="623"/>
      <c r="E915" s="623"/>
      <c r="F915" s="623"/>
      <c r="G915" s="623"/>
      <c r="H915" s="623"/>
      <c r="I915" s="623"/>
      <c r="J915" s="623"/>
      <c r="K915" s="623"/>
      <c r="L915" s="623"/>
      <c r="M915" s="623"/>
      <c r="N915" s="623"/>
      <c r="O915" s="623"/>
      <c r="P915" s="623"/>
      <c r="Q915" s="623"/>
      <c r="R915" s="623"/>
      <c r="S915" s="623"/>
      <c r="T915" s="623"/>
      <c r="U915" s="623"/>
      <c r="V915" s="623"/>
      <c r="W915" s="623"/>
      <c r="X915" s="623"/>
      <c r="Y915" s="623"/>
      <c r="Z915" s="623"/>
      <c r="AA915" s="623"/>
      <c r="AB915" s="623"/>
    </row>
    <row r="916">
      <c r="A916" s="623"/>
      <c r="B916" s="623"/>
      <c r="C916" s="623"/>
      <c r="D916" s="623"/>
      <c r="E916" s="623"/>
      <c r="F916" s="623"/>
      <c r="G916" s="623"/>
      <c r="H916" s="623"/>
      <c r="I916" s="623"/>
      <c r="J916" s="623"/>
      <c r="K916" s="623"/>
      <c r="L916" s="623"/>
      <c r="M916" s="623"/>
      <c r="N916" s="623"/>
      <c r="O916" s="623"/>
      <c r="P916" s="623"/>
      <c r="Q916" s="623"/>
      <c r="R916" s="623"/>
      <c r="S916" s="623"/>
      <c r="T916" s="623"/>
      <c r="U916" s="623"/>
      <c r="V916" s="623"/>
      <c r="W916" s="623"/>
      <c r="X916" s="623"/>
      <c r="Y916" s="623"/>
      <c r="Z916" s="623"/>
      <c r="AA916" s="623"/>
      <c r="AB916" s="623"/>
    </row>
    <row r="917">
      <c r="A917" s="623"/>
      <c r="B917" s="623"/>
      <c r="C917" s="623"/>
      <c r="D917" s="623"/>
      <c r="E917" s="623"/>
      <c r="F917" s="623"/>
      <c r="G917" s="623"/>
      <c r="H917" s="623"/>
      <c r="I917" s="623"/>
      <c r="J917" s="623"/>
      <c r="K917" s="623"/>
      <c r="L917" s="623"/>
      <c r="M917" s="623"/>
      <c r="N917" s="623"/>
      <c r="O917" s="623"/>
      <c r="P917" s="623"/>
      <c r="Q917" s="623"/>
      <c r="R917" s="623"/>
      <c r="S917" s="623"/>
      <c r="T917" s="623"/>
      <c r="U917" s="623"/>
      <c r="V917" s="623"/>
      <c r="W917" s="623"/>
      <c r="X917" s="623"/>
      <c r="Y917" s="623"/>
      <c r="Z917" s="623"/>
      <c r="AA917" s="623"/>
      <c r="AB917" s="623"/>
    </row>
    <row r="918">
      <c r="A918" s="623"/>
      <c r="B918" s="623"/>
      <c r="C918" s="623"/>
      <c r="D918" s="623"/>
      <c r="E918" s="623"/>
      <c r="F918" s="623"/>
      <c r="G918" s="623"/>
      <c r="H918" s="623"/>
      <c r="I918" s="623"/>
      <c r="J918" s="623"/>
      <c r="K918" s="623"/>
      <c r="L918" s="623"/>
      <c r="M918" s="623"/>
      <c r="N918" s="623"/>
      <c r="O918" s="623"/>
      <c r="P918" s="623"/>
      <c r="Q918" s="623"/>
      <c r="R918" s="623"/>
      <c r="S918" s="623"/>
      <c r="T918" s="623"/>
      <c r="U918" s="623"/>
      <c r="V918" s="623"/>
      <c r="W918" s="623"/>
      <c r="X918" s="623"/>
      <c r="Y918" s="623"/>
      <c r="Z918" s="623"/>
      <c r="AA918" s="623"/>
      <c r="AB918" s="623"/>
    </row>
    <row r="919">
      <c r="A919" s="623"/>
      <c r="B919" s="623"/>
      <c r="C919" s="623"/>
      <c r="D919" s="623"/>
      <c r="E919" s="623"/>
      <c r="F919" s="623"/>
      <c r="G919" s="623"/>
      <c r="H919" s="623"/>
      <c r="I919" s="623"/>
      <c r="J919" s="623"/>
      <c r="K919" s="623"/>
      <c r="L919" s="623"/>
      <c r="M919" s="623"/>
      <c r="N919" s="623"/>
      <c r="O919" s="623"/>
      <c r="P919" s="623"/>
      <c r="Q919" s="623"/>
      <c r="R919" s="623"/>
      <c r="S919" s="623"/>
      <c r="T919" s="623"/>
      <c r="U919" s="623"/>
      <c r="V919" s="623"/>
      <c r="W919" s="623"/>
      <c r="X919" s="623"/>
      <c r="Y919" s="623"/>
      <c r="Z919" s="623"/>
      <c r="AA919" s="623"/>
      <c r="AB919" s="623"/>
    </row>
    <row r="920">
      <c r="A920" s="623"/>
      <c r="B920" s="623"/>
      <c r="C920" s="623"/>
      <c r="D920" s="623"/>
      <c r="E920" s="623"/>
      <c r="F920" s="623"/>
      <c r="G920" s="623"/>
      <c r="H920" s="623"/>
      <c r="I920" s="623"/>
      <c r="J920" s="623"/>
      <c r="K920" s="623"/>
      <c r="L920" s="623"/>
      <c r="M920" s="623"/>
      <c r="N920" s="623"/>
      <c r="O920" s="623"/>
      <c r="P920" s="623"/>
      <c r="Q920" s="623"/>
      <c r="R920" s="623"/>
      <c r="S920" s="623"/>
      <c r="T920" s="623"/>
      <c r="U920" s="623"/>
      <c r="V920" s="623"/>
      <c r="W920" s="623"/>
      <c r="X920" s="623"/>
      <c r="Y920" s="623"/>
      <c r="Z920" s="623"/>
      <c r="AA920" s="623"/>
      <c r="AB920" s="623"/>
    </row>
    <row r="921">
      <c r="A921" s="623"/>
      <c r="B921" s="623"/>
      <c r="C921" s="623"/>
      <c r="D921" s="623"/>
      <c r="E921" s="623"/>
      <c r="F921" s="623"/>
      <c r="G921" s="623"/>
      <c r="H921" s="623"/>
      <c r="I921" s="623"/>
      <c r="J921" s="623"/>
      <c r="K921" s="623"/>
      <c r="L921" s="623"/>
      <c r="M921" s="623"/>
      <c r="N921" s="623"/>
      <c r="O921" s="623"/>
      <c r="P921" s="623"/>
      <c r="Q921" s="623"/>
      <c r="R921" s="623"/>
      <c r="S921" s="623"/>
      <c r="T921" s="623"/>
      <c r="U921" s="623"/>
      <c r="V921" s="623"/>
      <c r="W921" s="623"/>
      <c r="X921" s="623"/>
      <c r="Y921" s="623"/>
      <c r="Z921" s="623"/>
      <c r="AA921" s="623"/>
      <c r="AB921" s="623"/>
    </row>
    <row r="922">
      <c r="A922" s="623"/>
      <c r="B922" s="623"/>
      <c r="C922" s="623"/>
      <c r="D922" s="623"/>
      <c r="E922" s="623"/>
      <c r="F922" s="623"/>
      <c r="G922" s="623"/>
      <c r="H922" s="623"/>
      <c r="I922" s="623"/>
      <c r="J922" s="623"/>
      <c r="K922" s="623"/>
      <c r="L922" s="623"/>
      <c r="M922" s="623"/>
      <c r="N922" s="623"/>
      <c r="O922" s="623"/>
      <c r="P922" s="623"/>
      <c r="Q922" s="623"/>
      <c r="R922" s="623"/>
      <c r="S922" s="623"/>
      <c r="T922" s="623"/>
      <c r="U922" s="623"/>
      <c r="V922" s="623"/>
      <c r="W922" s="623"/>
      <c r="X922" s="623"/>
      <c r="Y922" s="623"/>
      <c r="Z922" s="623"/>
      <c r="AA922" s="623"/>
      <c r="AB922" s="623"/>
    </row>
    <row r="923">
      <c r="A923" s="623"/>
      <c r="B923" s="623"/>
      <c r="C923" s="623"/>
      <c r="D923" s="623"/>
      <c r="E923" s="623"/>
      <c r="F923" s="623"/>
      <c r="G923" s="623"/>
      <c r="H923" s="623"/>
      <c r="I923" s="623"/>
      <c r="J923" s="623"/>
      <c r="K923" s="623"/>
      <c r="L923" s="623"/>
      <c r="M923" s="623"/>
      <c r="N923" s="623"/>
      <c r="O923" s="623"/>
      <c r="P923" s="623"/>
      <c r="Q923" s="623"/>
      <c r="R923" s="623"/>
      <c r="S923" s="623"/>
      <c r="T923" s="623"/>
      <c r="U923" s="623"/>
      <c r="V923" s="623"/>
      <c r="W923" s="623"/>
      <c r="X923" s="623"/>
      <c r="Y923" s="623"/>
      <c r="Z923" s="623"/>
      <c r="AA923" s="623"/>
      <c r="AB923" s="623"/>
    </row>
    <row r="924">
      <c r="A924" s="623"/>
      <c r="B924" s="623"/>
      <c r="C924" s="623"/>
      <c r="D924" s="623"/>
      <c r="E924" s="623"/>
      <c r="F924" s="623"/>
      <c r="G924" s="623"/>
      <c r="H924" s="623"/>
      <c r="I924" s="623"/>
      <c r="J924" s="623"/>
      <c r="K924" s="623"/>
      <c r="L924" s="623"/>
      <c r="M924" s="623"/>
      <c r="N924" s="623"/>
      <c r="O924" s="623"/>
      <c r="P924" s="623"/>
      <c r="Q924" s="623"/>
      <c r="R924" s="623"/>
      <c r="S924" s="623"/>
      <c r="T924" s="623"/>
      <c r="U924" s="623"/>
      <c r="V924" s="623"/>
      <c r="W924" s="623"/>
      <c r="X924" s="623"/>
      <c r="Y924" s="623"/>
      <c r="Z924" s="623"/>
      <c r="AA924" s="623"/>
      <c r="AB924" s="623"/>
    </row>
    <row r="925">
      <c r="A925" s="623"/>
      <c r="B925" s="623"/>
      <c r="C925" s="623"/>
      <c r="D925" s="623"/>
      <c r="E925" s="623"/>
      <c r="F925" s="623"/>
      <c r="G925" s="623"/>
      <c r="H925" s="623"/>
      <c r="I925" s="623"/>
      <c r="J925" s="623"/>
      <c r="K925" s="623"/>
      <c r="L925" s="623"/>
      <c r="M925" s="623"/>
      <c r="N925" s="623"/>
      <c r="O925" s="623"/>
      <c r="P925" s="623"/>
      <c r="Q925" s="623"/>
      <c r="R925" s="623"/>
      <c r="S925" s="623"/>
      <c r="T925" s="623"/>
      <c r="U925" s="623"/>
      <c r="V925" s="623"/>
      <c r="W925" s="623"/>
      <c r="X925" s="623"/>
      <c r="Y925" s="623"/>
      <c r="Z925" s="623"/>
      <c r="AA925" s="623"/>
      <c r="AB925" s="623"/>
    </row>
    <row r="926">
      <c r="A926" s="623"/>
      <c r="B926" s="623"/>
      <c r="C926" s="623"/>
      <c r="D926" s="623"/>
      <c r="E926" s="623"/>
      <c r="F926" s="623"/>
      <c r="G926" s="623"/>
      <c r="H926" s="623"/>
      <c r="I926" s="623"/>
      <c r="J926" s="623"/>
      <c r="K926" s="623"/>
      <c r="L926" s="623"/>
      <c r="M926" s="623"/>
      <c r="N926" s="623"/>
      <c r="O926" s="623"/>
      <c r="P926" s="623"/>
      <c r="Q926" s="623"/>
      <c r="R926" s="623"/>
      <c r="S926" s="623"/>
      <c r="T926" s="623"/>
      <c r="U926" s="623"/>
      <c r="V926" s="623"/>
      <c r="W926" s="623"/>
      <c r="X926" s="623"/>
      <c r="Y926" s="623"/>
      <c r="Z926" s="623"/>
      <c r="AA926" s="623"/>
      <c r="AB926" s="623"/>
    </row>
    <row r="927">
      <c r="A927" s="623"/>
      <c r="B927" s="623"/>
      <c r="C927" s="623"/>
      <c r="D927" s="623"/>
      <c r="E927" s="623"/>
      <c r="F927" s="623"/>
      <c r="G927" s="623"/>
      <c r="H927" s="623"/>
      <c r="I927" s="623"/>
      <c r="J927" s="623"/>
      <c r="K927" s="623"/>
      <c r="L927" s="623"/>
      <c r="M927" s="623"/>
      <c r="N927" s="623"/>
      <c r="O927" s="623"/>
      <c r="P927" s="623"/>
      <c r="Q927" s="623"/>
      <c r="R927" s="623"/>
      <c r="S927" s="623"/>
      <c r="T927" s="623"/>
      <c r="U927" s="623"/>
      <c r="V927" s="623"/>
      <c r="W927" s="623"/>
      <c r="X927" s="623"/>
      <c r="Y927" s="623"/>
      <c r="Z927" s="623"/>
      <c r="AA927" s="623"/>
      <c r="AB927" s="623"/>
    </row>
    <row r="928">
      <c r="A928" s="623"/>
      <c r="B928" s="623"/>
      <c r="C928" s="623"/>
      <c r="D928" s="623"/>
      <c r="E928" s="623"/>
      <c r="F928" s="623"/>
      <c r="G928" s="623"/>
      <c r="H928" s="623"/>
      <c r="I928" s="623"/>
      <c r="J928" s="623"/>
      <c r="K928" s="623"/>
      <c r="L928" s="623"/>
      <c r="M928" s="623"/>
      <c r="N928" s="623"/>
      <c r="O928" s="623"/>
      <c r="P928" s="623"/>
      <c r="Q928" s="623"/>
      <c r="R928" s="623"/>
      <c r="S928" s="623"/>
      <c r="T928" s="623"/>
      <c r="U928" s="623"/>
      <c r="V928" s="623"/>
      <c r="W928" s="623"/>
      <c r="X928" s="623"/>
      <c r="Y928" s="623"/>
      <c r="Z928" s="623"/>
      <c r="AA928" s="623"/>
      <c r="AB928" s="623"/>
    </row>
    <row r="929">
      <c r="A929" s="623"/>
      <c r="B929" s="623"/>
      <c r="C929" s="623"/>
      <c r="D929" s="623"/>
      <c r="E929" s="623"/>
      <c r="F929" s="623"/>
      <c r="G929" s="623"/>
      <c r="H929" s="623"/>
      <c r="I929" s="623"/>
      <c r="J929" s="623"/>
      <c r="K929" s="623"/>
      <c r="L929" s="623"/>
      <c r="M929" s="623"/>
      <c r="N929" s="623"/>
      <c r="O929" s="623"/>
      <c r="P929" s="623"/>
      <c r="Q929" s="623"/>
      <c r="R929" s="623"/>
      <c r="S929" s="623"/>
      <c r="T929" s="623"/>
      <c r="U929" s="623"/>
      <c r="V929" s="623"/>
      <c r="W929" s="623"/>
      <c r="X929" s="623"/>
      <c r="Y929" s="623"/>
      <c r="Z929" s="623"/>
      <c r="AA929" s="623"/>
      <c r="AB929" s="623"/>
    </row>
    <row r="930">
      <c r="A930" s="623"/>
      <c r="B930" s="623"/>
      <c r="C930" s="623"/>
      <c r="D930" s="623"/>
      <c r="E930" s="623"/>
      <c r="F930" s="623"/>
      <c r="G930" s="623"/>
      <c r="H930" s="623"/>
      <c r="I930" s="623"/>
      <c r="J930" s="623"/>
      <c r="K930" s="623"/>
      <c r="L930" s="623"/>
      <c r="M930" s="623"/>
      <c r="N930" s="623"/>
      <c r="O930" s="623"/>
      <c r="P930" s="623"/>
      <c r="Q930" s="623"/>
      <c r="R930" s="623"/>
      <c r="S930" s="623"/>
      <c r="T930" s="623"/>
      <c r="U930" s="623"/>
      <c r="V930" s="623"/>
      <c r="W930" s="623"/>
      <c r="X930" s="623"/>
      <c r="Y930" s="623"/>
      <c r="Z930" s="623"/>
      <c r="AA930" s="623"/>
      <c r="AB930" s="623"/>
    </row>
    <row r="931">
      <c r="A931" s="623"/>
      <c r="B931" s="623"/>
      <c r="C931" s="623"/>
      <c r="D931" s="623"/>
      <c r="E931" s="623"/>
      <c r="F931" s="623"/>
      <c r="G931" s="623"/>
      <c r="H931" s="623"/>
      <c r="I931" s="623"/>
      <c r="J931" s="623"/>
      <c r="K931" s="623"/>
      <c r="L931" s="623"/>
      <c r="M931" s="623"/>
      <c r="N931" s="623"/>
      <c r="O931" s="623"/>
      <c r="P931" s="623"/>
      <c r="Q931" s="623"/>
      <c r="R931" s="623"/>
      <c r="S931" s="623"/>
      <c r="T931" s="623"/>
      <c r="U931" s="623"/>
      <c r="V931" s="623"/>
      <c r="W931" s="623"/>
      <c r="X931" s="623"/>
      <c r="Y931" s="623"/>
      <c r="Z931" s="623"/>
      <c r="AA931" s="623"/>
      <c r="AB931" s="623"/>
    </row>
    <row r="932">
      <c r="A932" s="623"/>
      <c r="B932" s="623"/>
      <c r="C932" s="623"/>
      <c r="D932" s="623"/>
      <c r="E932" s="623"/>
      <c r="F932" s="623"/>
      <c r="G932" s="623"/>
      <c r="H932" s="623"/>
      <c r="I932" s="623"/>
      <c r="J932" s="623"/>
      <c r="K932" s="623"/>
      <c r="L932" s="623"/>
      <c r="M932" s="623"/>
      <c r="N932" s="623"/>
      <c r="O932" s="623"/>
      <c r="P932" s="623"/>
      <c r="Q932" s="623"/>
      <c r="R932" s="623"/>
      <c r="S932" s="623"/>
      <c r="T932" s="623"/>
      <c r="U932" s="623"/>
      <c r="V932" s="623"/>
      <c r="W932" s="623"/>
      <c r="X932" s="623"/>
      <c r="Y932" s="623"/>
      <c r="Z932" s="623"/>
      <c r="AA932" s="623"/>
      <c r="AB932" s="623"/>
    </row>
    <row r="933">
      <c r="A933" s="623"/>
      <c r="B933" s="623"/>
      <c r="C933" s="623"/>
      <c r="D933" s="623"/>
      <c r="E933" s="623"/>
      <c r="F933" s="623"/>
      <c r="G933" s="623"/>
      <c r="H933" s="623"/>
      <c r="I933" s="623"/>
      <c r="J933" s="623"/>
      <c r="K933" s="623"/>
      <c r="L933" s="623"/>
      <c r="M933" s="623"/>
      <c r="N933" s="623"/>
      <c r="O933" s="623"/>
      <c r="P933" s="623"/>
      <c r="Q933" s="623"/>
      <c r="R933" s="623"/>
      <c r="S933" s="623"/>
      <c r="T933" s="623"/>
      <c r="U933" s="623"/>
      <c r="V933" s="623"/>
      <c r="W933" s="623"/>
      <c r="X933" s="623"/>
      <c r="Y933" s="623"/>
      <c r="Z933" s="623"/>
      <c r="AA933" s="623"/>
      <c r="AB933" s="623"/>
    </row>
    <row r="934">
      <c r="A934" s="623"/>
      <c r="B934" s="623"/>
      <c r="C934" s="623"/>
      <c r="D934" s="623"/>
      <c r="E934" s="623"/>
      <c r="F934" s="623"/>
      <c r="G934" s="623"/>
      <c r="H934" s="623"/>
      <c r="I934" s="623"/>
      <c r="J934" s="623"/>
      <c r="K934" s="623"/>
      <c r="L934" s="623"/>
      <c r="M934" s="623"/>
      <c r="N934" s="623"/>
      <c r="O934" s="623"/>
      <c r="P934" s="623"/>
      <c r="Q934" s="623"/>
      <c r="R934" s="623"/>
      <c r="S934" s="623"/>
      <c r="T934" s="623"/>
      <c r="U934" s="623"/>
      <c r="V934" s="623"/>
      <c r="W934" s="623"/>
      <c r="X934" s="623"/>
      <c r="Y934" s="623"/>
      <c r="Z934" s="623"/>
      <c r="AA934" s="623"/>
      <c r="AB934" s="623"/>
    </row>
    <row r="935">
      <c r="A935" s="623"/>
      <c r="B935" s="623"/>
      <c r="C935" s="623"/>
      <c r="D935" s="623"/>
      <c r="E935" s="623"/>
      <c r="F935" s="623"/>
      <c r="G935" s="623"/>
      <c r="H935" s="623"/>
      <c r="I935" s="623"/>
      <c r="J935" s="623"/>
      <c r="K935" s="623"/>
      <c r="L935" s="623"/>
      <c r="M935" s="623"/>
      <c r="N935" s="623"/>
      <c r="O935" s="623"/>
      <c r="P935" s="623"/>
      <c r="Q935" s="623"/>
      <c r="R935" s="623"/>
      <c r="S935" s="623"/>
      <c r="T935" s="623"/>
      <c r="U935" s="623"/>
      <c r="V935" s="623"/>
      <c r="W935" s="623"/>
      <c r="X935" s="623"/>
      <c r="Y935" s="623"/>
      <c r="Z935" s="623"/>
      <c r="AA935" s="623"/>
      <c r="AB935" s="623"/>
    </row>
    <row r="936">
      <c r="A936" s="623"/>
      <c r="B936" s="623"/>
      <c r="C936" s="623"/>
      <c r="D936" s="623"/>
      <c r="E936" s="623"/>
      <c r="F936" s="623"/>
      <c r="G936" s="623"/>
      <c r="H936" s="623"/>
      <c r="I936" s="623"/>
      <c r="J936" s="623"/>
      <c r="K936" s="623"/>
      <c r="L936" s="623"/>
      <c r="M936" s="623"/>
      <c r="N936" s="623"/>
      <c r="O936" s="623"/>
      <c r="P936" s="623"/>
      <c r="Q936" s="623"/>
      <c r="R936" s="623"/>
      <c r="S936" s="623"/>
      <c r="T936" s="623"/>
      <c r="U936" s="623"/>
      <c r="V936" s="623"/>
      <c r="W936" s="623"/>
      <c r="X936" s="623"/>
      <c r="Y936" s="623"/>
      <c r="Z936" s="623"/>
      <c r="AA936" s="623"/>
      <c r="AB936" s="623"/>
    </row>
    <row r="937">
      <c r="A937" s="623"/>
      <c r="B937" s="623"/>
      <c r="C937" s="623"/>
      <c r="D937" s="623"/>
      <c r="E937" s="623"/>
      <c r="F937" s="623"/>
      <c r="G937" s="623"/>
      <c r="H937" s="623"/>
      <c r="I937" s="623"/>
      <c r="J937" s="623"/>
      <c r="K937" s="623"/>
      <c r="L937" s="623"/>
      <c r="M937" s="623"/>
      <c r="N937" s="623"/>
      <c r="O937" s="623"/>
      <c r="P937" s="623"/>
      <c r="Q937" s="623"/>
      <c r="R937" s="623"/>
      <c r="S937" s="623"/>
      <c r="T937" s="623"/>
      <c r="U937" s="623"/>
      <c r="V937" s="623"/>
      <c r="W937" s="623"/>
      <c r="X937" s="623"/>
      <c r="Y937" s="623"/>
      <c r="Z937" s="623"/>
      <c r="AA937" s="623"/>
      <c r="AB937" s="623"/>
    </row>
    <row r="938">
      <c r="A938" s="623"/>
      <c r="B938" s="623"/>
      <c r="C938" s="623"/>
      <c r="D938" s="623"/>
      <c r="E938" s="623"/>
      <c r="F938" s="623"/>
      <c r="G938" s="623"/>
      <c r="H938" s="623"/>
      <c r="I938" s="623"/>
      <c r="J938" s="623"/>
      <c r="K938" s="623"/>
      <c r="L938" s="623"/>
      <c r="M938" s="623"/>
      <c r="N938" s="623"/>
      <c r="O938" s="623"/>
      <c r="P938" s="623"/>
      <c r="Q938" s="623"/>
      <c r="R938" s="623"/>
      <c r="S938" s="623"/>
      <c r="T938" s="623"/>
      <c r="U938" s="623"/>
      <c r="V938" s="623"/>
      <c r="W938" s="623"/>
      <c r="X938" s="623"/>
      <c r="Y938" s="623"/>
      <c r="Z938" s="623"/>
      <c r="AA938" s="623"/>
      <c r="AB938" s="623"/>
    </row>
    <row r="939">
      <c r="A939" s="623"/>
      <c r="B939" s="623"/>
      <c r="C939" s="623"/>
      <c r="D939" s="623"/>
      <c r="E939" s="623"/>
      <c r="F939" s="623"/>
      <c r="G939" s="623"/>
      <c r="H939" s="623"/>
      <c r="I939" s="623"/>
      <c r="J939" s="623"/>
      <c r="K939" s="623"/>
      <c r="L939" s="623"/>
      <c r="M939" s="623"/>
      <c r="N939" s="623"/>
      <c r="O939" s="623"/>
      <c r="P939" s="623"/>
      <c r="Q939" s="623"/>
      <c r="R939" s="623"/>
      <c r="S939" s="623"/>
      <c r="T939" s="623"/>
      <c r="U939" s="623"/>
      <c r="V939" s="623"/>
      <c r="W939" s="623"/>
      <c r="X939" s="623"/>
      <c r="Y939" s="623"/>
      <c r="Z939" s="623"/>
      <c r="AA939" s="623"/>
      <c r="AB939" s="623"/>
    </row>
    <row r="940">
      <c r="A940" s="623"/>
      <c r="B940" s="623"/>
      <c r="C940" s="623"/>
      <c r="D940" s="623"/>
      <c r="E940" s="623"/>
      <c r="F940" s="623"/>
      <c r="G940" s="623"/>
      <c r="H940" s="623"/>
      <c r="I940" s="623"/>
      <c r="J940" s="623"/>
      <c r="K940" s="623"/>
      <c r="L940" s="623"/>
      <c r="M940" s="623"/>
      <c r="N940" s="623"/>
      <c r="O940" s="623"/>
      <c r="P940" s="623"/>
      <c r="Q940" s="623"/>
      <c r="R940" s="623"/>
      <c r="S940" s="623"/>
      <c r="T940" s="623"/>
      <c r="U940" s="623"/>
      <c r="V940" s="623"/>
      <c r="W940" s="623"/>
      <c r="X940" s="623"/>
      <c r="Y940" s="623"/>
      <c r="Z940" s="623"/>
      <c r="AA940" s="623"/>
      <c r="AB940" s="623"/>
    </row>
    <row r="941">
      <c r="A941" s="623"/>
      <c r="B941" s="623"/>
      <c r="C941" s="623"/>
      <c r="D941" s="623"/>
      <c r="E941" s="623"/>
      <c r="F941" s="623"/>
      <c r="G941" s="623"/>
      <c r="H941" s="623"/>
      <c r="I941" s="623"/>
      <c r="J941" s="623"/>
      <c r="K941" s="623"/>
      <c r="L941" s="623"/>
      <c r="M941" s="623"/>
      <c r="N941" s="623"/>
      <c r="O941" s="623"/>
      <c r="P941" s="623"/>
      <c r="Q941" s="623"/>
      <c r="R941" s="623"/>
      <c r="S941" s="623"/>
      <c r="T941" s="623"/>
      <c r="U941" s="623"/>
      <c r="V941" s="623"/>
      <c r="W941" s="623"/>
      <c r="X941" s="623"/>
      <c r="Y941" s="623"/>
      <c r="Z941" s="623"/>
      <c r="AA941" s="623"/>
      <c r="AB941" s="623"/>
    </row>
    <row r="942">
      <c r="A942" s="623"/>
      <c r="B942" s="623"/>
      <c r="C942" s="623"/>
      <c r="D942" s="623"/>
      <c r="E942" s="623"/>
      <c r="F942" s="623"/>
      <c r="G942" s="623"/>
      <c r="H942" s="623"/>
      <c r="I942" s="623"/>
      <c r="J942" s="623"/>
      <c r="K942" s="623"/>
      <c r="L942" s="623"/>
      <c r="M942" s="623"/>
      <c r="N942" s="623"/>
      <c r="O942" s="623"/>
      <c r="P942" s="623"/>
      <c r="Q942" s="623"/>
      <c r="R942" s="623"/>
      <c r="S942" s="623"/>
      <c r="T942" s="623"/>
      <c r="U942" s="623"/>
      <c r="V942" s="623"/>
      <c r="W942" s="623"/>
      <c r="X942" s="623"/>
      <c r="Y942" s="623"/>
      <c r="Z942" s="623"/>
      <c r="AA942" s="623"/>
      <c r="AB942" s="623"/>
    </row>
    <row r="943">
      <c r="A943" s="623"/>
      <c r="B943" s="623"/>
      <c r="C943" s="623"/>
      <c r="D943" s="623"/>
      <c r="E943" s="623"/>
      <c r="F943" s="623"/>
      <c r="G943" s="623"/>
      <c r="H943" s="623"/>
      <c r="I943" s="623"/>
      <c r="J943" s="623"/>
      <c r="K943" s="623"/>
      <c r="L943" s="623"/>
      <c r="M943" s="623"/>
      <c r="N943" s="623"/>
      <c r="O943" s="623"/>
      <c r="P943" s="623"/>
      <c r="Q943" s="623"/>
      <c r="R943" s="623"/>
      <c r="S943" s="623"/>
      <c r="T943" s="623"/>
      <c r="U943" s="623"/>
      <c r="V943" s="623"/>
      <c r="W943" s="623"/>
      <c r="X943" s="623"/>
      <c r="Y943" s="623"/>
      <c r="Z943" s="623"/>
      <c r="AA943" s="623"/>
      <c r="AB943" s="623"/>
    </row>
    <row r="944">
      <c r="A944" s="623"/>
      <c r="B944" s="623"/>
      <c r="C944" s="623"/>
      <c r="D944" s="623"/>
      <c r="E944" s="623"/>
      <c r="F944" s="623"/>
      <c r="G944" s="623"/>
      <c r="H944" s="623"/>
      <c r="I944" s="623"/>
      <c r="J944" s="623"/>
      <c r="K944" s="623"/>
      <c r="L944" s="623"/>
      <c r="M944" s="623"/>
      <c r="N944" s="623"/>
      <c r="O944" s="623"/>
      <c r="P944" s="623"/>
      <c r="Q944" s="623"/>
      <c r="R944" s="623"/>
      <c r="S944" s="623"/>
      <c r="T944" s="623"/>
      <c r="U944" s="623"/>
      <c r="V944" s="623"/>
      <c r="W944" s="623"/>
      <c r="X944" s="623"/>
      <c r="Y944" s="623"/>
      <c r="Z944" s="623"/>
      <c r="AA944" s="623"/>
      <c r="AB944" s="623"/>
    </row>
    <row r="945">
      <c r="A945" s="623"/>
      <c r="B945" s="623"/>
      <c r="C945" s="623"/>
      <c r="D945" s="623"/>
      <c r="E945" s="623"/>
      <c r="F945" s="623"/>
      <c r="G945" s="623"/>
      <c r="H945" s="623"/>
      <c r="I945" s="623"/>
      <c r="J945" s="623"/>
      <c r="K945" s="623"/>
      <c r="L945" s="623"/>
      <c r="M945" s="623"/>
      <c r="N945" s="623"/>
      <c r="O945" s="623"/>
      <c r="P945" s="623"/>
      <c r="Q945" s="623"/>
      <c r="R945" s="623"/>
      <c r="S945" s="623"/>
      <c r="T945" s="623"/>
      <c r="U945" s="623"/>
      <c r="V945" s="623"/>
      <c r="W945" s="623"/>
      <c r="X945" s="623"/>
      <c r="Y945" s="623"/>
      <c r="Z945" s="623"/>
      <c r="AA945" s="623"/>
      <c r="AB945" s="623"/>
    </row>
    <row r="946">
      <c r="A946" s="623"/>
      <c r="B946" s="623"/>
      <c r="C946" s="623"/>
      <c r="D946" s="623"/>
      <c r="E946" s="623"/>
      <c r="F946" s="623"/>
      <c r="G946" s="623"/>
      <c r="H946" s="623"/>
      <c r="I946" s="623"/>
      <c r="J946" s="623"/>
      <c r="K946" s="623"/>
      <c r="L946" s="623"/>
      <c r="M946" s="623"/>
      <c r="N946" s="623"/>
      <c r="O946" s="623"/>
      <c r="P946" s="623"/>
      <c r="Q946" s="623"/>
      <c r="R946" s="623"/>
      <c r="S946" s="623"/>
      <c r="T946" s="623"/>
      <c r="U946" s="623"/>
      <c r="V946" s="623"/>
      <c r="W946" s="623"/>
      <c r="X946" s="623"/>
      <c r="Y946" s="623"/>
      <c r="Z946" s="623"/>
      <c r="AA946" s="623"/>
      <c r="AB946" s="623"/>
    </row>
    <row r="947">
      <c r="A947" s="623"/>
      <c r="B947" s="623"/>
      <c r="C947" s="623"/>
      <c r="D947" s="623"/>
      <c r="E947" s="623"/>
      <c r="F947" s="623"/>
      <c r="G947" s="623"/>
      <c r="H947" s="623"/>
      <c r="I947" s="623"/>
      <c r="J947" s="623"/>
      <c r="K947" s="623"/>
      <c r="L947" s="623"/>
      <c r="M947" s="623"/>
      <c r="N947" s="623"/>
      <c r="O947" s="623"/>
      <c r="P947" s="623"/>
      <c r="Q947" s="623"/>
      <c r="R947" s="623"/>
      <c r="S947" s="623"/>
      <c r="T947" s="623"/>
      <c r="U947" s="623"/>
      <c r="V947" s="623"/>
      <c r="W947" s="623"/>
      <c r="X947" s="623"/>
      <c r="Y947" s="623"/>
      <c r="Z947" s="623"/>
      <c r="AA947" s="623"/>
      <c r="AB947" s="623"/>
    </row>
    <row r="948">
      <c r="A948" s="623"/>
      <c r="B948" s="623"/>
      <c r="C948" s="623"/>
      <c r="D948" s="623"/>
      <c r="E948" s="623"/>
      <c r="F948" s="623"/>
      <c r="G948" s="623"/>
      <c r="H948" s="623"/>
      <c r="I948" s="623"/>
      <c r="J948" s="623"/>
      <c r="K948" s="623"/>
      <c r="L948" s="623"/>
      <c r="M948" s="623"/>
      <c r="N948" s="623"/>
      <c r="O948" s="623"/>
      <c r="P948" s="623"/>
      <c r="Q948" s="623"/>
      <c r="R948" s="623"/>
      <c r="S948" s="623"/>
      <c r="T948" s="623"/>
      <c r="U948" s="623"/>
      <c r="V948" s="623"/>
      <c r="W948" s="623"/>
      <c r="X948" s="623"/>
      <c r="Y948" s="623"/>
      <c r="Z948" s="623"/>
      <c r="AA948" s="623"/>
      <c r="AB948" s="623"/>
    </row>
    <row r="949">
      <c r="A949" s="623"/>
      <c r="B949" s="623"/>
      <c r="C949" s="623"/>
      <c r="D949" s="623"/>
      <c r="E949" s="623"/>
      <c r="F949" s="623"/>
      <c r="G949" s="623"/>
      <c r="H949" s="623"/>
      <c r="I949" s="623"/>
      <c r="J949" s="623"/>
      <c r="K949" s="623"/>
      <c r="L949" s="623"/>
      <c r="M949" s="623"/>
      <c r="N949" s="623"/>
      <c r="O949" s="623"/>
      <c r="P949" s="623"/>
      <c r="Q949" s="623"/>
      <c r="R949" s="623"/>
      <c r="S949" s="623"/>
      <c r="T949" s="623"/>
      <c r="U949" s="623"/>
      <c r="V949" s="623"/>
      <c r="W949" s="623"/>
      <c r="X949" s="623"/>
      <c r="Y949" s="623"/>
      <c r="Z949" s="623"/>
      <c r="AA949" s="623"/>
      <c r="AB949" s="623"/>
    </row>
    <row r="950">
      <c r="A950" s="623"/>
      <c r="B950" s="623"/>
      <c r="C950" s="623"/>
      <c r="D950" s="623"/>
      <c r="E950" s="623"/>
      <c r="F950" s="623"/>
      <c r="G950" s="623"/>
      <c r="H950" s="623"/>
      <c r="I950" s="623"/>
      <c r="J950" s="623"/>
      <c r="K950" s="623"/>
      <c r="L950" s="623"/>
      <c r="M950" s="623"/>
      <c r="N950" s="623"/>
      <c r="O950" s="623"/>
      <c r="P950" s="623"/>
      <c r="Q950" s="623"/>
      <c r="R950" s="623"/>
      <c r="S950" s="623"/>
      <c r="T950" s="623"/>
      <c r="U950" s="623"/>
      <c r="V950" s="623"/>
      <c r="W950" s="623"/>
      <c r="X950" s="623"/>
      <c r="Y950" s="623"/>
      <c r="Z950" s="623"/>
      <c r="AA950" s="623"/>
      <c r="AB950" s="623"/>
    </row>
    <row r="951">
      <c r="A951" s="623"/>
      <c r="B951" s="623"/>
      <c r="C951" s="623"/>
      <c r="D951" s="623"/>
      <c r="E951" s="623"/>
      <c r="F951" s="623"/>
      <c r="G951" s="623"/>
      <c r="H951" s="623"/>
      <c r="I951" s="623"/>
      <c r="J951" s="623"/>
      <c r="K951" s="623"/>
      <c r="L951" s="623"/>
      <c r="M951" s="623"/>
      <c r="N951" s="623"/>
      <c r="O951" s="623"/>
      <c r="P951" s="623"/>
      <c r="Q951" s="623"/>
      <c r="R951" s="623"/>
      <c r="S951" s="623"/>
      <c r="T951" s="623"/>
      <c r="U951" s="623"/>
      <c r="V951" s="623"/>
      <c r="W951" s="623"/>
      <c r="X951" s="623"/>
      <c r="Y951" s="623"/>
      <c r="Z951" s="623"/>
      <c r="AA951" s="623"/>
      <c r="AB951" s="623"/>
    </row>
    <row r="952">
      <c r="A952" s="623"/>
      <c r="B952" s="623"/>
      <c r="C952" s="623"/>
      <c r="D952" s="623"/>
      <c r="E952" s="623"/>
      <c r="F952" s="623"/>
      <c r="G952" s="623"/>
      <c r="H952" s="623"/>
      <c r="I952" s="623"/>
      <c r="J952" s="623"/>
      <c r="K952" s="623"/>
      <c r="L952" s="623"/>
      <c r="M952" s="623"/>
      <c r="N952" s="623"/>
      <c r="O952" s="623"/>
      <c r="P952" s="623"/>
      <c r="Q952" s="623"/>
      <c r="R952" s="623"/>
      <c r="S952" s="623"/>
      <c r="T952" s="623"/>
      <c r="U952" s="623"/>
      <c r="V952" s="623"/>
      <c r="W952" s="623"/>
      <c r="X952" s="623"/>
      <c r="Y952" s="623"/>
      <c r="Z952" s="623"/>
      <c r="AA952" s="623"/>
      <c r="AB952" s="623"/>
    </row>
    <row r="953">
      <c r="A953" s="623"/>
      <c r="B953" s="623"/>
      <c r="C953" s="623"/>
      <c r="D953" s="623"/>
      <c r="E953" s="623"/>
      <c r="F953" s="623"/>
      <c r="G953" s="623"/>
      <c r="H953" s="623"/>
      <c r="I953" s="623"/>
      <c r="J953" s="623"/>
      <c r="K953" s="623"/>
      <c r="L953" s="623"/>
      <c r="M953" s="623"/>
      <c r="N953" s="623"/>
      <c r="O953" s="623"/>
      <c r="P953" s="623"/>
      <c r="Q953" s="623"/>
      <c r="R953" s="623"/>
      <c r="S953" s="623"/>
      <c r="T953" s="623"/>
      <c r="U953" s="623"/>
      <c r="V953" s="623"/>
      <c r="W953" s="623"/>
      <c r="X953" s="623"/>
      <c r="Y953" s="623"/>
      <c r="Z953" s="623"/>
      <c r="AA953" s="623"/>
      <c r="AB953" s="623"/>
    </row>
    <row r="954">
      <c r="A954" s="623"/>
      <c r="B954" s="623"/>
      <c r="C954" s="623"/>
      <c r="D954" s="623"/>
      <c r="E954" s="623"/>
      <c r="F954" s="623"/>
      <c r="G954" s="623"/>
      <c r="H954" s="623"/>
      <c r="I954" s="623"/>
      <c r="J954" s="623"/>
      <c r="K954" s="623"/>
      <c r="L954" s="623"/>
      <c r="M954" s="623"/>
      <c r="N954" s="623"/>
      <c r="O954" s="623"/>
      <c r="P954" s="623"/>
      <c r="Q954" s="623"/>
      <c r="R954" s="623"/>
      <c r="S954" s="623"/>
      <c r="T954" s="623"/>
      <c r="U954" s="623"/>
      <c r="V954" s="623"/>
      <c r="W954" s="623"/>
      <c r="X954" s="623"/>
      <c r="Y954" s="623"/>
      <c r="Z954" s="623"/>
      <c r="AA954" s="623"/>
      <c r="AB954" s="623"/>
    </row>
    <row r="955">
      <c r="A955" s="623"/>
      <c r="B955" s="623"/>
      <c r="C955" s="623"/>
      <c r="D955" s="623"/>
      <c r="E955" s="623"/>
      <c r="F955" s="623"/>
      <c r="G955" s="623"/>
      <c r="H955" s="623"/>
      <c r="I955" s="623"/>
      <c r="J955" s="623"/>
      <c r="K955" s="623"/>
      <c r="L955" s="623"/>
      <c r="M955" s="623"/>
      <c r="N955" s="623"/>
      <c r="O955" s="623"/>
      <c r="P955" s="623"/>
      <c r="Q955" s="623"/>
      <c r="R955" s="623"/>
      <c r="S955" s="623"/>
      <c r="T955" s="623"/>
      <c r="U955" s="623"/>
      <c r="V955" s="623"/>
      <c r="W955" s="623"/>
      <c r="X955" s="623"/>
      <c r="Y955" s="623"/>
      <c r="Z955" s="623"/>
      <c r="AA955" s="623"/>
      <c r="AB955" s="623"/>
    </row>
    <row r="956">
      <c r="A956" s="623"/>
      <c r="B956" s="623"/>
      <c r="C956" s="623"/>
      <c r="D956" s="623"/>
      <c r="E956" s="623"/>
      <c r="F956" s="623"/>
      <c r="G956" s="623"/>
      <c r="H956" s="623"/>
      <c r="I956" s="623"/>
      <c r="J956" s="623"/>
      <c r="K956" s="623"/>
      <c r="L956" s="623"/>
      <c r="M956" s="623"/>
      <c r="N956" s="623"/>
      <c r="O956" s="623"/>
      <c r="P956" s="623"/>
      <c r="Q956" s="623"/>
      <c r="R956" s="623"/>
      <c r="S956" s="623"/>
      <c r="T956" s="623"/>
      <c r="U956" s="623"/>
      <c r="V956" s="623"/>
      <c r="W956" s="623"/>
      <c r="X956" s="623"/>
      <c r="Y956" s="623"/>
      <c r="Z956" s="623"/>
      <c r="AA956" s="623"/>
      <c r="AB956" s="623"/>
    </row>
    <row r="957">
      <c r="A957" s="623"/>
      <c r="B957" s="623"/>
      <c r="C957" s="623"/>
      <c r="D957" s="623"/>
      <c r="E957" s="623"/>
      <c r="F957" s="623"/>
      <c r="G957" s="623"/>
      <c r="H957" s="623"/>
      <c r="I957" s="623"/>
      <c r="J957" s="623"/>
      <c r="K957" s="623"/>
      <c r="L957" s="623"/>
      <c r="M957" s="623"/>
      <c r="N957" s="623"/>
      <c r="O957" s="623"/>
      <c r="P957" s="623"/>
      <c r="Q957" s="623"/>
      <c r="R957" s="623"/>
      <c r="S957" s="623"/>
      <c r="T957" s="623"/>
      <c r="U957" s="623"/>
      <c r="V957" s="623"/>
      <c r="W957" s="623"/>
      <c r="X957" s="623"/>
      <c r="Y957" s="623"/>
      <c r="Z957" s="623"/>
      <c r="AA957" s="623"/>
      <c r="AB957" s="623"/>
    </row>
    <row r="958">
      <c r="A958" s="623"/>
      <c r="B958" s="623"/>
      <c r="C958" s="623"/>
      <c r="D958" s="623"/>
      <c r="E958" s="623"/>
      <c r="F958" s="623"/>
      <c r="G958" s="623"/>
      <c r="H958" s="623"/>
      <c r="I958" s="623"/>
      <c r="J958" s="623"/>
      <c r="K958" s="623"/>
      <c r="L958" s="623"/>
      <c r="M958" s="623"/>
      <c r="N958" s="623"/>
      <c r="O958" s="623"/>
      <c r="P958" s="623"/>
      <c r="Q958" s="623"/>
      <c r="R958" s="623"/>
      <c r="S958" s="623"/>
      <c r="T958" s="623"/>
      <c r="U958" s="623"/>
      <c r="V958" s="623"/>
      <c r="W958" s="623"/>
      <c r="X958" s="623"/>
      <c r="Y958" s="623"/>
      <c r="Z958" s="623"/>
      <c r="AA958" s="623"/>
      <c r="AB958" s="623"/>
    </row>
    <row r="959">
      <c r="A959" s="623"/>
      <c r="B959" s="623"/>
      <c r="C959" s="623"/>
      <c r="D959" s="623"/>
      <c r="E959" s="623"/>
      <c r="F959" s="623"/>
      <c r="G959" s="623"/>
      <c r="H959" s="623"/>
      <c r="I959" s="623"/>
      <c r="J959" s="623"/>
      <c r="K959" s="623"/>
      <c r="L959" s="623"/>
      <c r="M959" s="623"/>
      <c r="N959" s="623"/>
      <c r="O959" s="623"/>
      <c r="P959" s="623"/>
      <c r="Q959" s="623"/>
      <c r="R959" s="623"/>
      <c r="S959" s="623"/>
      <c r="T959" s="623"/>
      <c r="U959" s="623"/>
      <c r="V959" s="623"/>
      <c r="W959" s="623"/>
      <c r="X959" s="623"/>
      <c r="Y959" s="623"/>
      <c r="Z959" s="623"/>
      <c r="AA959" s="623"/>
      <c r="AB959" s="623"/>
    </row>
    <row r="960">
      <c r="A960" s="623"/>
      <c r="B960" s="623"/>
      <c r="C960" s="623"/>
      <c r="D960" s="623"/>
      <c r="E960" s="623"/>
      <c r="F960" s="623"/>
      <c r="G960" s="623"/>
      <c r="H960" s="623"/>
      <c r="I960" s="623"/>
      <c r="J960" s="623"/>
      <c r="K960" s="623"/>
      <c r="L960" s="623"/>
      <c r="M960" s="623"/>
      <c r="N960" s="623"/>
      <c r="O960" s="623"/>
      <c r="P960" s="623"/>
      <c r="Q960" s="623"/>
      <c r="R960" s="623"/>
      <c r="S960" s="623"/>
      <c r="T960" s="623"/>
      <c r="U960" s="623"/>
      <c r="V960" s="623"/>
      <c r="W960" s="623"/>
      <c r="X960" s="623"/>
      <c r="Y960" s="623"/>
      <c r="Z960" s="623"/>
      <c r="AA960" s="623"/>
      <c r="AB960" s="623"/>
    </row>
    <row r="961">
      <c r="A961" s="623"/>
      <c r="B961" s="623"/>
      <c r="C961" s="623"/>
      <c r="D961" s="623"/>
      <c r="E961" s="623"/>
      <c r="F961" s="623"/>
      <c r="G961" s="623"/>
      <c r="H961" s="623"/>
      <c r="I961" s="623"/>
      <c r="J961" s="623"/>
      <c r="K961" s="623"/>
      <c r="L961" s="623"/>
      <c r="M961" s="623"/>
      <c r="N961" s="623"/>
      <c r="O961" s="623"/>
      <c r="P961" s="623"/>
      <c r="Q961" s="623"/>
      <c r="R961" s="623"/>
      <c r="S961" s="623"/>
      <c r="T961" s="623"/>
      <c r="U961" s="623"/>
      <c r="V961" s="623"/>
      <c r="W961" s="623"/>
      <c r="X961" s="623"/>
      <c r="Y961" s="623"/>
      <c r="Z961" s="623"/>
      <c r="AA961" s="623"/>
      <c r="AB961" s="623"/>
    </row>
    <row r="962">
      <c r="A962" s="623"/>
      <c r="B962" s="623"/>
      <c r="C962" s="623"/>
      <c r="D962" s="623"/>
      <c r="E962" s="623"/>
      <c r="F962" s="623"/>
      <c r="G962" s="623"/>
      <c r="H962" s="623"/>
      <c r="I962" s="623"/>
      <c r="J962" s="623"/>
      <c r="K962" s="623"/>
      <c r="L962" s="623"/>
      <c r="M962" s="623"/>
      <c r="N962" s="623"/>
      <c r="O962" s="623"/>
      <c r="P962" s="623"/>
      <c r="Q962" s="623"/>
      <c r="R962" s="623"/>
      <c r="S962" s="623"/>
      <c r="T962" s="623"/>
      <c r="U962" s="623"/>
      <c r="V962" s="623"/>
      <c r="W962" s="623"/>
      <c r="X962" s="623"/>
      <c r="Y962" s="623"/>
      <c r="Z962" s="623"/>
      <c r="AA962" s="623"/>
      <c r="AB962" s="623"/>
    </row>
    <row r="963">
      <c r="A963" s="623"/>
      <c r="B963" s="623"/>
      <c r="C963" s="623"/>
      <c r="D963" s="623"/>
      <c r="E963" s="623"/>
      <c r="F963" s="623"/>
      <c r="G963" s="623"/>
      <c r="H963" s="623"/>
      <c r="I963" s="623"/>
      <c r="J963" s="623"/>
      <c r="K963" s="623"/>
      <c r="L963" s="623"/>
      <c r="M963" s="623"/>
      <c r="N963" s="623"/>
      <c r="O963" s="623"/>
      <c r="P963" s="623"/>
      <c r="Q963" s="623"/>
      <c r="R963" s="623"/>
      <c r="S963" s="623"/>
      <c r="T963" s="623"/>
      <c r="U963" s="623"/>
      <c r="V963" s="623"/>
      <c r="W963" s="623"/>
      <c r="X963" s="623"/>
      <c r="Y963" s="623"/>
      <c r="Z963" s="623"/>
      <c r="AA963" s="623"/>
      <c r="AB963" s="623"/>
    </row>
    <row r="964">
      <c r="A964" s="623"/>
      <c r="B964" s="623"/>
      <c r="C964" s="623"/>
      <c r="D964" s="623"/>
      <c r="E964" s="623"/>
      <c r="F964" s="623"/>
      <c r="G964" s="623"/>
      <c r="H964" s="623"/>
      <c r="I964" s="623"/>
      <c r="J964" s="623"/>
      <c r="K964" s="623"/>
      <c r="L964" s="623"/>
      <c r="M964" s="623"/>
      <c r="N964" s="623"/>
      <c r="O964" s="623"/>
      <c r="P964" s="623"/>
      <c r="Q964" s="623"/>
      <c r="R964" s="623"/>
      <c r="S964" s="623"/>
      <c r="T964" s="623"/>
      <c r="U964" s="623"/>
      <c r="V964" s="623"/>
      <c r="W964" s="623"/>
      <c r="X964" s="623"/>
      <c r="Y964" s="623"/>
      <c r="Z964" s="623"/>
      <c r="AA964" s="623"/>
      <c r="AB964" s="623"/>
    </row>
    <row r="965">
      <c r="A965" s="623"/>
      <c r="B965" s="623"/>
      <c r="C965" s="623"/>
      <c r="D965" s="623"/>
      <c r="E965" s="623"/>
      <c r="F965" s="623"/>
      <c r="G965" s="623"/>
      <c r="H965" s="623"/>
      <c r="I965" s="623"/>
      <c r="J965" s="623"/>
      <c r="K965" s="623"/>
      <c r="L965" s="623"/>
      <c r="M965" s="623"/>
      <c r="N965" s="623"/>
      <c r="O965" s="623"/>
      <c r="P965" s="623"/>
      <c r="Q965" s="623"/>
      <c r="R965" s="623"/>
      <c r="S965" s="623"/>
      <c r="T965" s="623"/>
      <c r="U965" s="623"/>
      <c r="V965" s="623"/>
      <c r="W965" s="623"/>
      <c r="X965" s="623"/>
      <c r="Y965" s="623"/>
      <c r="Z965" s="623"/>
      <c r="AA965" s="623"/>
      <c r="AB965" s="623"/>
    </row>
    <row r="966">
      <c r="A966" s="623"/>
      <c r="B966" s="623"/>
      <c r="C966" s="623"/>
      <c r="D966" s="623"/>
      <c r="E966" s="623"/>
      <c r="F966" s="623"/>
      <c r="G966" s="623"/>
      <c r="H966" s="623"/>
      <c r="I966" s="623"/>
      <c r="J966" s="623"/>
      <c r="K966" s="623"/>
      <c r="L966" s="623"/>
      <c r="M966" s="623"/>
      <c r="N966" s="623"/>
      <c r="O966" s="623"/>
      <c r="P966" s="623"/>
      <c r="Q966" s="623"/>
      <c r="R966" s="623"/>
      <c r="S966" s="623"/>
      <c r="T966" s="623"/>
      <c r="U966" s="623"/>
      <c r="V966" s="623"/>
      <c r="W966" s="623"/>
      <c r="X966" s="623"/>
      <c r="Y966" s="623"/>
      <c r="Z966" s="623"/>
      <c r="AA966" s="623"/>
      <c r="AB966" s="623"/>
    </row>
    <row r="967">
      <c r="A967" s="623"/>
      <c r="B967" s="623"/>
      <c r="C967" s="623"/>
      <c r="D967" s="623"/>
      <c r="E967" s="623"/>
      <c r="F967" s="623"/>
      <c r="G967" s="623"/>
      <c r="H967" s="623"/>
      <c r="I967" s="623"/>
      <c r="J967" s="623"/>
      <c r="K967" s="623"/>
      <c r="L967" s="623"/>
      <c r="M967" s="623"/>
      <c r="N967" s="623"/>
      <c r="O967" s="623"/>
      <c r="P967" s="623"/>
      <c r="Q967" s="623"/>
      <c r="R967" s="623"/>
      <c r="S967" s="623"/>
      <c r="T967" s="623"/>
      <c r="U967" s="623"/>
      <c r="V967" s="623"/>
      <c r="W967" s="623"/>
      <c r="X967" s="623"/>
      <c r="Y967" s="623"/>
      <c r="Z967" s="623"/>
      <c r="AA967" s="623"/>
      <c r="AB967" s="623"/>
    </row>
    <row r="968">
      <c r="A968" s="623"/>
      <c r="B968" s="623"/>
      <c r="C968" s="623"/>
      <c r="D968" s="623"/>
      <c r="E968" s="623"/>
      <c r="F968" s="623"/>
      <c r="G968" s="623"/>
      <c r="H968" s="623"/>
      <c r="I968" s="623"/>
      <c r="J968" s="623"/>
      <c r="K968" s="623"/>
      <c r="L968" s="623"/>
      <c r="M968" s="623"/>
      <c r="N968" s="623"/>
      <c r="O968" s="623"/>
      <c r="P968" s="623"/>
      <c r="Q968" s="623"/>
      <c r="R968" s="623"/>
      <c r="S968" s="623"/>
      <c r="T968" s="623"/>
      <c r="U968" s="623"/>
      <c r="V968" s="623"/>
      <c r="W968" s="623"/>
      <c r="X968" s="623"/>
      <c r="Y968" s="623"/>
      <c r="Z968" s="623"/>
      <c r="AA968" s="623"/>
      <c r="AB968" s="623"/>
    </row>
    <row r="969">
      <c r="A969" s="623"/>
      <c r="B969" s="623"/>
      <c r="C969" s="623"/>
      <c r="D969" s="623"/>
      <c r="E969" s="623"/>
      <c r="F969" s="623"/>
      <c r="G969" s="623"/>
      <c r="H969" s="623"/>
      <c r="I969" s="623"/>
      <c r="J969" s="623"/>
      <c r="K969" s="623"/>
      <c r="L969" s="623"/>
      <c r="M969" s="623"/>
      <c r="N969" s="623"/>
      <c r="O969" s="623"/>
      <c r="P969" s="623"/>
      <c r="Q969" s="623"/>
      <c r="R969" s="623"/>
      <c r="S969" s="623"/>
      <c r="T969" s="623"/>
      <c r="U969" s="623"/>
      <c r="V969" s="623"/>
      <c r="W969" s="623"/>
      <c r="X969" s="623"/>
      <c r="Y969" s="623"/>
      <c r="Z969" s="623"/>
      <c r="AA969" s="623"/>
      <c r="AB969" s="623"/>
    </row>
    <row r="970">
      <c r="A970" s="623"/>
      <c r="B970" s="623"/>
      <c r="C970" s="623"/>
      <c r="D970" s="623"/>
      <c r="E970" s="623"/>
      <c r="F970" s="623"/>
      <c r="G970" s="623"/>
      <c r="H970" s="623"/>
      <c r="I970" s="623"/>
      <c r="J970" s="623"/>
      <c r="K970" s="623"/>
      <c r="L970" s="623"/>
      <c r="M970" s="623"/>
      <c r="N970" s="623"/>
      <c r="O970" s="623"/>
      <c r="P970" s="623"/>
      <c r="Q970" s="623"/>
      <c r="R970" s="623"/>
      <c r="S970" s="623"/>
      <c r="T970" s="623"/>
      <c r="U970" s="623"/>
      <c r="V970" s="623"/>
      <c r="W970" s="623"/>
      <c r="X970" s="623"/>
      <c r="Y970" s="623"/>
      <c r="Z970" s="623"/>
      <c r="AA970" s="623"/>
      <c r="AB970" s="623"/>
    </row>
    <row r="971">
      <c r="A971" s="623"/>
      <c r="B971" s="623"/>
      <c r="C971" s="623"/>
      <c r="D971" s="623"/>
      <c r="E971" s="623"/>
      <c r="F971" s="623"/>
      <c r="G971" s="623"/>
      <c r="H971" s="623"/>
      <c r="I971" s="623"/>
      <c r="J971" s="623"/>
      <c r="K971" s="623"/>
      <c r="L971" s="623"/>
      <c r="M971" s="623"/>
      <c r="N971" s="623"/>
      <c r="O971" s="623"/>
      <c r="P971" s="623"/>
      <c r="Q971" s="623"/>
      <c r="R971" s="623"/>
      <c r="S971" s="623"/>
      <c r="T971" s="623"/>
      <c r="U971" s="623"/>
      <c r="V971" s="623"/>
      <c r="W971" s="623"/>
      <c r="X971" s="623"/>
      <c r="Y971" s="623"/>
      <c r="Z971" s="623"/>
      <c r="AA971" s="623"/>
      <c r="AB971" s="623"/>
    </row>
    <row r="972">
      <c r="A972" s="623"/>
      <c r="B972" s="623"/>
      <c r="C972" s="623"/>
      <c r="D972" s="623"/>
      <c r="E972" s="623"/>
      <c r="F972" s="623"/>
      <c r="G972" s="623"/>
      <c r="H972" s="623"/>
      <c r="I972" s="623"/>
      <c r="J972" s="623"/>
      <c r="K972" s="623"/>
      <c r="L972" s="623"/>
      <c r="M972" s="623"/>
      <c r="N972" s="623"/>
      <c r="O972" s="623"/>
      <c r="P972" s="623"/>
      <c r="Q972" s="623"/>
      <c r="R972" s="623"/>
      <c r="S972" s="623"/>
      <c r="T972" s="623"/>
      <c r="U972" s="623"/>
      <c r="V972" s="623"/>
      <c r="W972" s="623"/>
      <c r="X972" s="623"/>
      <c r="Y972" s="623"/>
      <c r="Z972" s="623"/>
      <c r="AA972" s="623"/>
      <c r="AB972" s="623"/>
    </row>
    <row r="973">
      <c r="A973" s="623"/>
      <c r="B973" s="623"/>
      <c r="C973" s="623"/>
      <c r="D973" s="623"/>
      <c r="E973" s="623"/>
      <c r="F973" s="623"/>
      <c r="G973" s="623"/>
      <c r="H973" s="623"/>
      <c r="I973" s="623"/>
      <c r="J973" s="623"/>
      <c r="K973" s="623"/>
      <c r="L973" s="623"/>
      <c r="M973" s="623"/>
      <c r="N973" s="623"/>
      <c r="O973" s="623"/>
      <c r="P973" s="623"/>
      <c r="Q973" s="623"/>
      <c r="R973" s="623"/>
      <c r="S973" s="623"/>
      <c r="T973" s="623"/>
      <c r="U973" s="623"/>
      <c r="V973" s="623"/>
      <c r="W973" s="623"/>
      <c r="X973" s="623"/>
      <c r="Y973" s="623"/>
      <c r="Z973" s="623"/>
      <c r="AA973" s="623"/>
      <c r="AB973" s="623"/>
    </row>
    <row r="974">
      <c r="A974" s="623"/>
      <c r="B974" s="623"/>
      <c r="C974" s="623"/>
      <c r="D974" s="623"/>
      <c r="E974" s="623"/>
      <c r="F974" s="623"/>
      <c r="G974" s="623"/>
      <c r="H974" s="623"/>
      <c r="I974" s="623"/>
      <c r="J974" s="623"/>
      <c r="K974" s="623"/>
      <c r="L974" s="623"/>
      <c r="M974" s="623"/>
      <c r="N974" s="623"/>
      <c r="O974" s="623"/>
      <c r="P974" s="623"/>
      <c r="Q974" s="623"/>
      <c r="R974" s="623"/>
      <c r="S974" s="623"/>
      <c r="T974" s="623"/>
      <c r="U974" s="623"/>
      <c r="V974" s="623"/>
      <c r="W974" s="623"/>
      <c r="X974" s="623"/>
      <c r="Y974" s="623"/>
      <c r="Z974" s="623"/>
      <c r="AA974" s="623"/>
      <c r="AB974" s="623"/>
    </row>
    <row r="975">
      <c r="A975" s="623"/>
      <c r="B975" s="623"/>
      <c r="C975" s="623"/>
      <c r="D975" s="623"/>
      <c r="E975" s="623"/>
      <c r="F975" s="623"/>
      <c r="G975" s="623"/>
      <c r="H975" s="623"/>
      <c r="I975" s="623"/>
      <c r="J975" s="623"/>
      <c r="K975" s="623"/>
      <c r="L975" s="623"/>
      <c r="M975" s="623"/>
      <c r="N975" s="623"/>
      <c r="O975" s="623"/>
      <c r="P975" s="623"/>
      <c r="Q975" s="623"/>
      <c r="R975" s="623"/>
      <c r="S975" s="623"/>
      <c r="T975" s="623"/>
      <c r="U975" s="623"/>
      <c r="V975" s="623"/>
      <c r="W975" s="623"/>
      <c r="X975" s="623"/>
      <c r="Y975" s="623"/>
      <c r="Z975" s="623"/>
      <c r="AA975" s="623"/>
      <c r="AB975" s="623"/>
    </row>
    <row r="976">
      <c r="A976" s="623"/>
      <c r="B976" s="623"/>
      <c r="C976" s="623"/>
      <c r="D976" s="623"/>
      <c r="E976" s="623"/>
      <c r="F976" s="623"/>
      <c r="G976" s="623"/>
      <c r="H976" s="623"/>
      <c r="I976" s="623"/>
      <c r="J976" s="623"/>
      <c r="K976" s="623"/>
      <c r="L976" s="623"/>
      <c r="M976" s="623"/>
      <c r="N976" s="623"/>
      <c r="O976" s="623"/>
      <c r="P976" s="623"/>
      <c r="Q976" s="623"/>
      <c r="R976" s="623"/>
      <c r="S976" s="623"/>
      <c r="T976" s="623"/>
      <c r="U976" s="623"/>
      <c r="V976" s="623"/>
      <c r="W976" s="623"/>
      <c r="X976" s="623"/>
      <c r="Y976" s="623"/>
      <c r="Z976" s="623"/>
      <c r="AA976" s="623"/>
      <c r="AB976" s="623"/>
    </row>
    <row r="977">
      <c r="A977" s="623"/>
      <c r="B977" s="623"/>
      <c r="C977" s="623"/>
      <c r="D977" s="623"/>
      <c r="E977" s="623"/>
      <c r="F977" s="623"/>
      <c r="G977" s="623"/>
      <c r="H977" s="623"/>
      <c r="I977" s="623"/>
      <c r="J977" s="623"/>
      <c r="K977" s="623"/>
      <c r="L977" s="623"/>
      <c r="M977" s="623"/>
      <c r="N977" s="623"/>
      <c r="O977" s="623"/>
      <c r="P977" s="623"/>
      <c r="Q977" s="623"/>
      <c r="R977" s="623"/>
      <c r="S977" s="623"/>
      <c r="T977" s="623"/>
      <c r="U977" s="623"/>
      <c r="V977" s="623"/>
      <c r="W977" s="623"/>
      <c r="X977" s="623"/>
      <c r="Y977" s="623"/>
      <c r="Z977" s="623"/>
      <c r="AA977" s="623"/>
      <c r="AB977" s="623"/>
    </row>
    <row r="978">
      <c r="A978" s="623"/>
      <c r="B978" s="623"/>
      <c r="C978" s="623"/>
      <c r="D978" s="623"/>
      <c r="E978" s="623"/>
      <c r="F978" s="623"/>
      <c r="G978" s="623"/>
      <c r="H978" s="623"/>
      <c r="I978" s="623"/>
      <c r="J978" s="623"/>
      <c r="K978" s="623"/>
      <c r="L978" s="623"/>
      <c r="M978" s="623"/>
      <c r="N978" s="623"/>
      <c r="O978" s="623"/>
      <c r="P978" s="623"/>
      <c r="Q978" s="623"/>
      <c r="R978" s="623"/>
      <c r="S978" s="623"/>
      <c r="T978" s="623"/>
      <c r="U978" s="623"/>
      <c r="V978" s="623"/>
      <c r="W978" s="623"/>
      <c r="X978" s="623"/>
      <c r="Y978" s="623"/>
      <c r="Z978" s="623"/>
      <c r="AA978" s="623"/>
      <c r="AB978" s="623"/>
    </row>
    <row r="979">
      <c r="A979" s="623"/>
      <c r="B979" s="623"/>
      <c r="C979" s="623"/>
      <c r="D979" s="623"/>
      <c r="E979" s="623"/>
      <c r="F979" s="623"/>
      <c r="G979" s="623"/>
      <c r="H979" s="623"/>
      <c r="I979" s="623"/>
      <c r="J979" s="623"/>
      <c r="K979" s="623"/>
      <c r="L979" s="623"/>
      <c r="M979" s="623"/>
      <c r="N979" s="623"/>
      <c r="O979" s="623"/>
      <c r="P979" s="623"/>
      <c r="Q979" s="623"/>
      <c r="R979" s="623"/>
      <c r="S979" s="623"/>
      <c r="T979" s="623"/>
      <c r="U979" s="623"/>
      <c r="V979" s="623"/>
      <c r="W979" s="623"/>
      <c r="X979" s="623"/>
      <c r="Y979" s="623"/>
      <c r="Z979" s="623"/>
      <c r="AA979" s="623"/>
      <c r="AB979" s="623"/>
    </row>
    <row r="980">
      <c r="A980" s="623"/>
      <c r="B980" s="623"/>
      <c r="C980" s="623"/>
      <c r="D980" s="623"/>
      <c r="E980" s="623"/>
      <c r="F980" s="623"/>
      <c r="G980" s="623"/>
      <c r="H980" s="623"/>
      <c r="I980" s="623"/>
      <c r="J980" s="623"/>
      <c r="K980" s="623"/>
      <c r="L980" s="623"/>
      <c r="M980" s="623"/>
      <c r="N980" s="623"/>
      <c r="O980" s="623"/>
      <c r="P980" s="623"/>
      <c r="Q980" s="623"/>
      <c r="R980" s="623"/>
      <c r="S980" s="623"/>
      <c r="T980" s="623"/>
      <c r="U980" s="623"/>
      <c r="V980" s="623"/>
      <c r="W980" s="623"/>
      <c r="X980" s="623"/>
      <c r="Y980" s="623"/>
      <c r="Z980" s="623"/>
      <c r="AA980" s="623"/>
      <c r="AB980" s="623"/>
    </row>
    <row r="981">
      <c r="A981" s="623"/>
      <c r="B981" s="623"/>
      <c r="C981" s="623"/>
      <c r="D981" s="623"/>
      <c r="E981" s="623"/>
      <c r="F981" s="623"/>
      <c r="G981" s="623"/>
      <c r="H981" s="623"/>
      <c r="I981" s="623"/>
      <c r="J981" s="623"/>
      <c r="K981" s="623"/>
      <c r="L981" s="623"/>
      <c r="M981" s="623"/>
      <c r="N981" s="623"/>
      <c r="O981" s="623"/>
      <c r="P981" s="623"/>
      <c r="Q981" s="623"/>
      <c r="R981" s="623"/>
      <c r="S981" s="623"/>
      <c r="T981" s="623"/>
      <c r="U981" s="623"/>
      <c r="V981" s="623"/>
      <c r="W981" s="623"/>
      <c r="X981" s="623"/>
      <c r="Y981" s="623"/>
      <c r="Z981" s="623"/>
      <c r="AA981" s="623"/>
      <c r="AB981" s="623"/>
    </row>
    <row r="982">
      <c r="A982" s="623"/>
      <c r="B982" s="623"/>
      <c r="C982" s="623"/>
      <c r="D982" s="623"/>
      <c r="E982" s="623"/>
      <c r="F982" s="623"/>
      <c r="G982" s="623"/>
      <c r="H982" s="623"/>
      <c r="I982" s="623"/>
      <c r="J982" s="623"/>
      <c r="K982" s="623"/>
      <c r="L982" s="623"/>
      <c r="M982" s="623"/>
      <c r="N982" s="623"/>
      <c r="O982" s="623"/>
      <c r="P982" s="623"/>
      <c r="Q982" s="623"/>
      <c r="R982" s="623"/>
      <c r="S982" s="623"/>
      <c r="T982" s="623"/>
      <c r="U982" s="623"/>
      <c r="V982" s="623"/>
      <c r="W982" s="623"/>
      <c r="X982" s="623"/>
      <c r="Y982" s="623"/>
      <c r="Z982" s="623"/>
      <c r="AA982" s="623"/>
      <c r="AB982" s="623"/>
    </row>
    <row r="983">
      <c r="A983" s="623"/>
      <c r="B983" s="623"/>
      <c r="C983" s="623"/>
      <c r="D983" s="623"/>
      <c r="E983" s="623"/>
      <c r="F983" s="623"/>
      <c r="G983" s="623"/>
      <c r="H983" s="623"/>
      <c r="I983" s="623"/>
      <c r="J983" s="623"/>
      <c r="K983" s="623"/>
      <c r="L983" s="623"/>
      <c r="M983" s="623"/>
      <c r="N983" s="623"/>
      <c r="O983" s="623"/>
      <c r="P983" s="623"/>
      <c r="Q983" s="623"/>
      <c r="R983" s="623"/>
      <c r="S983" s="623"/>
      <c r="T983" s="623"/>
      <c r="U983" s="623"/>
      <c r="V983" s="623"/>
      <c r="W983" s="623"/>
      <c r="X983" s="623"/>
      <c r="Y983" s="623"/>
      <c r="Z983" s="623"/>
      <c r="AA983" s="623"/>
      <c r="AB983" s="623"/>
    </row>
    <row r="984">
      <c r="A984" s="623"/>
      <c r="B984" s="623"/>
      <c r="C984" s="623"/>
      <c r="D984" s="623"/>
      <c r="E984" s="623"/>
      <c r="F984" s="623"/>
      <c r="G984" s="623"/>
      <c r="H984" s="623"/>
      <c r="I984" s="623"/>
      <c r="J984" s="623"/>
      <c r="K984" s="623"/>
      <c r="L984" s="623"/>
      <c r="M984" s="623"/>
      <c r="N984" s="623"/>
      <c r="O984" s="623"/>
      <c r="P984" s="623"/>
      <c r="Q984" s="623"/>
      <c r="R984" s="623"/>
      <c r="S984" s="623"/>
      <c r="T984" s="623"/>
      <c r="U984" s="623"/>
      <c r="V984" s="623"/>
      <c r="W984" s="623"/>
      <c r="X984" s="623"/>
      <c r="Y984" s="623"/>
      <c r="Z984" s="623"/>
      <c r="AA984" s="623"/>
      <c r="AB984" s="623"/>
    </row>
    <row r="985">
      <c r="A985" s="623"/>
      <c r="B985" s="623"/>
      <c r="C985" s="623"/>
      <c r="D985" s="623"/>
      <c r="E985" s="623"/>
      <c r="F985" s="623"/>
      <c r="G985" s="623"/>
      <c r="H985" s="623"/>
      <c r="I985" s="623"/>
      <c r="J985" s="623"/>
      <c r="K985" s="623"/>
      <c r="L985" s="623"/>
      <c r="M985" s="623"/>
      <c r="N985" s="623"/>
      <c r="O985" s="623"/>
      <c r="P985" s="623"/>
      <c r="Q985" s="623"/>
      <c r="R985" s="623"/>
      <c r="S985" s="623"/>
      <c r="T985" s="623"/>
      <c r="U985" s="623"/>
      <c r="V985" s="623"/>
      <c r="W985" s="623"/>
      <c r="X985" s="623"/>
      <c r="Y985" s="623"/>
      <c r="Z985" s="623"/>
      <c r="AA985" s="623"/>
      <c r="AB985" s="623"/>
    </row>
    <row r="986">
      <c r="A986" s="623"/>
      <c r="B986" s="623"/>
      <c r="C986" s="623"/>
      <c r="D986" s="623"/>
      <c r="E986" s="623"/>
      <c r="F986" s="623"/>
      <c r="G986" s="623"/>
      <c r="H986" s="623"/>
      <c r="I986" s="623"/>
      <c r="J986" s="623"/>
      <c r="K986" s="623"/>
      <c r="L986" s="623"/>
      <c r="M986" s="623"/>
      <c r="N986" s="623"/>
      <c r="O986" s="623"/>
      <c r="P986" s="623"/>
      <c r="Q986" s="623"/>
      <c r="R986" s="623"/>
      <c r="S986" s="623"/>
      <c r="T986" s="623"/>
      <c r="U986" s="623"/>
      <c r="V986" s="623"/>
      <c r="W986" s="623"/>
      <c r="X986" s="623"/>
      <c r="Y986" s="623"/>
      <c r="Z986" s="623"/>
      <c r="AA986" s="623"/>
      <c r="AB986" s="623"/>
    </row>
    <row r="987">
      <c r="A987" s="623"/>
      <c r="B987" s="623"/>
      <c r="C987" s="623"/>
      <c r="D987" s="623"/>
      <c r="E987" s="623"/>
      <c r="F987" s="623"/>
      <c r="G987" s="623"/>
      <c r="H987" s="623"/>
      <c r="I987" s="623"/>
      <c r="J987" s="623"/>
      <c r="K987" s="623"/>
      <c r="L987" s="623"/>
      <c r="M987" s="623"/>
      <c r="N987" s="623"/>
      <c r="O987" s="623"/>
      <c r="P987" s="623"/>
      <c r="Q987" s="623"/>
      <c r="R987" s="623"/>
      <c r="S987" s="623"/>
      <c r="T987" s="623"/>
      <c r="U987" s="623"/>
      <c r="V987" s="623"/>
      <c r="W987" s="623"/>
      <c r="X987" s="623"/>
      <c r="Y987" s="623"/>
      <c r="Z987" s="623"/>
      <c r="AA987" s="623"/>
      <c r="AB987" s="623"/>
    </row>
    <row r="988">
      <c r="A988" s="623"/>
      <c r="B988" s="623"/>
      <c r="C988" s="623"/>
      <c r="D988" s="623"/>
      <c r="E988" s="623"/>
      <c r="F988" s="623"/>
      <c r="G988" s="623"/>
      <c r="H988" s="623"/>
      <c r="I988" s="623"/>
      <c r="J988" s="623"/>
      <c r="K988" s="623"/>
      <c r="L988" s="623"/>
      <c r="M988" s="623"/>
      <c r="N988" s="623"/>
      <c r="O988" s="623"/>
      <c r="P988" s="623"/>
      <c r="Q988" s="623"/>
      <c r="R988" s="623"/>
      <c r="S988" s="623"/>
      <c r="T988" s="623"/>
      <c r="U988" s="623"/>
      <c r="V988" s="623"/>
      <c r="W988" s="623"/>
      <c r="X988" s="623"/>
      <c r="Y988" s="623"/>
      <c r="Z988" s="623"/>
      <c r="AA988" s="623"/>
      <c r="AB988" s="623"/>
    </row>
    <row r="989">
      <c r="A989" s="623"/>
      <c r="B989" s="623"/>
      <c r="C989" s="623"/>
      <c r="D989" s="623"/>
      <c r="E989" s="623"/>
      <c r="F989" s="623"/>
      <c r="G989" s="623"/>
      <c r="H989" s="623"/>
      <c r="I989" s="623"/>
      <c r="J989" s="623"/>
      <c r="K989" s="623"/>
      <c r="L989" s="623"/>
      <c r="M989" s="623"/>
      <c r="N989" s="623"/>
      <c r="O989" s="623"/>
      <c r="P989" s="623"/>
      <c r="Q989" s="623"/>
      <c r="R989" s="623"/>
      <c r="S989" s="623"/>
      <c r="T989" s="623"/>
      <c r="U989" s="623"/>
      <c r="V989" s="623"/>
      <c r="W989" s="623"/>
      <c r="X989" s="623"/>
      <c r="Y989" s="623"/>
      <c r="Z989" s="623"/>
      <c r="AA989" s="623"/>
      <c r="AB989" s="623"/>
    </row>
    <row r="990">
      <c r="A990" s="623"/>
      <c r="B990" s="623"/>
      <c r="C990" s="623"/>
      <c r="D990" s="623"/>
      <c r="E990" s="623"/>
      <c r="F990" s="623"/>
      <c r="G990" s="623"/>
      <c r="H990" s="623"/>
      <c r="I990" s="623"/>
      <c r="J990" s="623"/>
      <c r="K990" s="623"/>
      <c r="L990" s="623"/>
      <c r="M990" s="623"/>
      <c r="N990" s="623"/>
      <c r="O990" s="623"/>
      <c r="P990" s="623"/>
      <c r="Q990" s="623"/>
      <c r="R990" s="623"/>
      <c r="S990" s="623"/>
      <c r="T990" s="623"/>
      <c r="U990" s="623"/>
      <c r="V990" s="623"/>
      <c r="W990" s="623"/>
      <c r="X990" s="623"/>
      <c r="Y990" s="623"/>
      <c r="Z990" s="623"/>
      <c r="AA990" s="623"/>
      <c r="AB990" s="623"/>
    </row>
    <row r="991">
      <c r="A991" s="623"/>
      <c r="B991" s="623"/>
      <c r="C991" s="623"/>
      <c r="D991" s="623"/>
      <c r="E991" s="623"/>
      <c r="F991" s="623"/>
      <c r="G991" s="623"/>
      <c r="H991" s="623"/>
      <c r="I991" s="623"/>
      <c r="J991" s="623"/>
      <c r="K991" s="623"/>
      <c r="L991" s="623"/>
      <c r="M991" s="623"/>
      <c r="N991" s="623"/>
      <c r="O991" s="623"/>
      <c r="P991" s="623"/>
      <c r="Q991" s="623"/>
      <c r="R991" s="623"/>
      <c r="S991" s="623"/>
      <c r="T991" s="623"/>
      <c r="U991" s="623"/>
      <c r="V991" s="623"/>
      <c r="W991" s="623"/>
      <c r="X991" s="623"/>
      <c r="Y991" s="623"/>
      <c r="Z991" s="623"/>
      <c r="AA991" s="623"/>
      <c r="AB991" s="623"/>
    </row>
    <row r="992">
      <c r="A992" s="623"/>
      <c r="B992" s="623"/>
      <c r="C992" s="623"/>
      <c r="D992" s="623"/>
      <c r="E992" s="623"/>
      <c r="F992" s="623"/>
      <c r="G992" s="623"/>
      <c r="H992" s="623"/>
      <c r="I992" s="623"/>
      <c r="J992" s="623"/>
      <c r="K992" s="623"/>
      <c r="L992" s="623"/>
      <c r="M992" s="623"/>
      <c r="N992" s="623"/>
      <c r="O992" s="623"/>
      <c r="P992" s="623"/>
      <c r="Q992" s="623"/>
      <c r="R992" s="623"/>
      <c r="S992" s="623"/>
      <c r="T992" s="623"/>
      <c r="U992" s="623"/>
      <c r="V992" s="623"/>
      <c r="W992" s="623"/>
      <c r="X992" s="623"/>
      <c r="Y992" s="623"/>
      <c r="Z992" s="623"/>
      <c r="AA992" s="623"/>
      <c r="AB992" s="623"/>
    </row>
    <row r="993">
      <c r="A993" s="623"/>
      <c r="B993" s="623"/>
      <c r="C993" s="623"/>
      <c r="D993" s="623"/>
      <c r="E993" s="623"/>
      <c r="F993" s="623"/>
      <c r="G993" s="623"/>
      <c r="H993" s="623"/>
      <c r="I993" s="623"/>
      <c r="J993" s="623"/>
      <c r="K993" s="623"/>
      <c r="L993" s="623"/>
      <c r="M993" s="623"/>
      <c r="N993" s="623"/>
      <c r="O993" s="623"/>
      <c r="P993" s="623"/>
      <c r="Q993" s="623"/>
      <c r="R993" s="623"/>
      <c r="S993" s="623"/>
      <c r="T993" s="623"/>
      <c r="U993" s="623"/>
      <c r="V993" s="623"/>
      <c r="W993" s="623"/>
      <c r="X993" s="623"/>
      <c r="Y993" s="623"/>
      <c r="Z993" s="623"/>
      <c r="AA993" s="623"/>
      <c r="AB993" s="623"/>
    </row>
    <row r="994">
      <c r="A994" s="623"/>
      <c r="B994" s="623"/>
      <c r="C994" s="623"/>
      <c r="D994" s="623"/>
      <c r="E994" s="623"/>
      <c r="F994" s="623"/>
      <c r="G994" s="623"/>
      <c r="H994" s="623"/>
      <c r="I994" s="623"/>
      <c r="J994" s="623"/>
      <c r="K994" s="623"/>
      <c r="L994" s="623"/>
      <c r="M994" s="623"/>
      <c r="N994" s="623"/>
      <c r="O994" s="623"/>
      <c r="P994" s="623"/>
      <c r="Q994" s="623"/>
      <c r="R994" s="623"/>
      <c r="S994" s="623"/>
      <c r="T994" s="623"/>
      <c r="U994" s="623"/>
      <c r="V994" s="623"/>
      <c r="W994" s="623"/>
      <c r="X994" s="623"/>
      <c r="Y994" s="623"/>
      <c r="Z994" s="623"/>
      <c r="AA994" s="623"/>
      <c r="AB994" s="623"/>
    </row>
    <row r="995">
      <c r="A995" s="623"/>
      <c r="B995" s="623"/>
      <c r="C995" s="623"/>
      <c r="D995" s="623"/>
      <c r="E995" s="623"/>
      <c r="F995" s="623"/>
      <c r="G995" s="623"/>
      <c r="H995" s="623"/>
      <c r="I995" s="623"/>
      <c r="J995" s="623"/>
      <c r="K995" s="623"/>
      <c r="L995" s="623"/>
      <c r="M995" s="623"/>
      <c r="N995" s="623"/>
      <c r="O995" s="623"/>
      <c r="P995" s="623"/>
      <c r="Q995" s="623"/>
      <c r="R995" s="623"/>
      <c r="S995" s="623"/>
      <c r="T995" s="623"/>
      <c r="U995" s="623"/>
      <c r="V995" s="623"/>
      <c r="W995" s="623"/>
      <c r="X995" s="623"/>
      <c r="Y995" s="623"/>
      <c r="Z995" s="623"/>
      <c r="AA995" s="623"/>
      <c r="AB995" s="623"/>
    </row>
    <row r="996">
      <c r="A996" s="623"/>
      <c r="B996" s="623"/>
      <c r="C996" s="623"/>
      <c r="D996" s="623"/>
      <c r="E996" s="623"/>
      <c r="F996" s="623"/>
      <c r="G996" s="623"/>
      <c r="H996" s="623"/>
      <c r="I996" s="623"/>
      <c r="J996" s="623"/>
      <c r="K996" s="623"/>
      <c r="L996" s="623"/>
      <c r="M996" s="623"/>
      <c r="N996" s="623"/>
      <c r="O996" s="623"/>
      <c r="P996" s="623"/>
      <c r="Q996" s="623"/>
      <c r="R996" s="623"/>
      <c r="S996" s="623"/>
      <c r="T996" s="623"/>
      <c r="U996" s="623"/>
      <c r="V996" s="623"/>
      <c r="W996" s="623"/>
      <c r="X996" s="623"/>
      <c r="Y996" s="623"/>
      <c r="Z996" s="623"/>
      <c r="AA996" s="623"/>
      <c r="AB996" s="623"/>
    </row>
    <row r="997">
      <c r="A997" s="623"/>
      <c r="B997" s="623"/>
      <c r="C997" s="623"/>
      <c r="D997" s="623"/>
      <c r="E997" s="623"/>
      <c r="F997" s="623"/>
      <c r="G997" s="623"/>
      <c r="H997" s="623"/>
      <c r="I997" s="623"/>
      <c r="J997" s="623"/>
      <c r="K997" s="623"/>
      <c r="L997" s="623"/>
      <c r="M997" s="623"/>
      <c r="N997" s="623"/>
      <c r="O997" s="623"/>
      <c r="P997" s="623"/>
      <c r="Q997" s="623"/>
      <c r="R997" s="623"/>
      <c r="S997" s="623"/>
      <c r="T997" s="623"/>
      <c r="U997" s="623"/>
      <c r="V997" s="623"/>
      <c r="W997" s="623"/>
      <c r="X997" s="623"/>
      <c r="Y997" s="623"/>
      <c r="Z997" s="623"/>
      <c r="AA997" s="623"/>
      <c r="AB997" s="623"/>
    </row>
    <row r="998">
      <c r="A998" s="623"/>
      <c r="B998" s="623"/>
      <c r="C998" s="623"/>
      <c r="D998" s="623"/>
      <c r="E998" s="623"/>
      <c r="F998" s="623"/>
      <c r="G998" s="623"/>
      <c r="H998" s="623"/>
      <c r="I998" s="623"/>
      <c r="J998" s="623"/>
      <c r="K998" s="623"/>
      <c r="L998" s="623"/>
      <c r="M998" s="623"/>
      <c r="N998" s="623"/>
      <c r="O998" s="623"/>
      <c r="P998" s="623"/>
      <c r="Q998" s="623"/>
      <c r="R998" s="623"/>
      <c r="S998" s="623"/>
      <c r="T998" s="623"/>
      <c r="U998" s="623"/>
      <c r="V998" s="623"/>
      <c r="W998" s="623"/>
      <c r="X998" s="623"/>
      <c r="Y998" s="623"/>
      <c r="Z998" s="623"/>
      <c r="AA998" s="623"/>
      <c r="AB998" s="623"/>
    </row>
    <row r="999">
      <c r="A999" s="623"/>
      <c r="B999" s="623"/>
      <c r="C999" s="623"/>
      <c r="D999" s="623"/>
      <c r="E999" s="623"/>
      <c r="F999" s="623"/>
      <c r="G999" s="623"/>
      <c r="H999" s="623"/>
      <c r="I999" s="623"/>
      <c r="J999" s="623"/>
      <c r="K999" s="623"/>
      <c r="L999" s="623"/>
      <c r="M999" s="623"/>
      <c r="N999" s="623"/>
      <c r="O999" s="623"/>
      <c r="P999" s="623"/>
      <c r="Q999" s="623"/>
      <c r="R999" s="623"/>
      <c r="S999" s="623"/>
      <c r="T999" s="623"/>
      <c r="U999" s="623"/>
      <c r="V999" s="623"/>
      <c r="W999" s="623"/>
      <c r="X999" s="623"/>
      <c r="Y999" s="623"/>
      <c r="Z999" s="623"/>
      <c r="AA999" s="623"/>
      <c r="AB999" s="623"/>
    </row>
    <row r="1000">
      <c r="A1000" s="623"/>
      <c r="B1000" s="623"/>
      <c r="C1000" s="623"/>
      <c r="D1000" s="623"/>
      <c r="E1000" s="623"/>
      <c r="F1000" s="623"/>
      <c r="G1000" s="623"/>
      <c r="H1000" s="623"/>
      <c r="I1000" s="623"/>
      <c r="J1000" s="623"/>
      <c r="K1000" s="623"/>
      <c r="L1000" s="623"/>
      <c r="M1000" s="623"/>
      <c r="N1000" s="623"/>
      <c r="O1000" s="623"/>
      <c r="P1000" s="623"/>
      <c r="Q1000" s="623"/>
      <c r="R1000" s="623"/>
      <c r="S1000" s="623"/>
      <c r="T1000" s="623"/>
      <c r="U1000" s="623"/>
      <c r="V1000" s="623"/>
      <c r="W1000" s="623"/>
      <c r="X1000" s="623"/>
      <c r="Y1000" s="623"/>
      <c r="Z1000" s="623"/>
      <c r="AA1000" s="623"/>
      <c r="AB1000" s="623"/>
    </row>
    <row r="1001">
      <c r="A1001" s="623"/>
      <c r="B1001" s="623"/>
      <c r="C1001" s="623"/>
      <c r="D1001" s="623"/>
      <c r="E1001" s="623"/>
      <c r="F1001" s="623"/>
      <c r="G1001" s="623"/>
      <c r="H1001" s="623"/>
      <c r="I1001" s="623"/>
      <c r="J1001" s="623"/>
      <c r="K1001" s="623"/>
      <c r="L1001" s="623"/>
      <c r="M1001" s="623"/>
      <c r="N1001" s="623"/>
      <c r="O1001" s="623"/>
      <c r="P1001" s="623"/>
      <c r="Q1001" s="623"/>
      <c r="R1001" s="623"/>
      <c r="S1001" s="623"/>
      <c r="T1001" s="623"/>
      <c r="U1001" s="623"/>
      <c r="V1001" s="623"/>
      <c r="W1001" s="623"/>
      <c r="X1001" s="623"/>
      <c r="Y1001" s="623"/>
      <c r="Z1001" s="623"/>
      <c r="AA1001" s="623"/>
      <c r="AB1001" s="623"/>
    </row>
    <row r="1002">
      <c r="A1002" s="623"/>
      <c r="B1002" s="623"/>
      <c r="C1002" s="623"/>
      <c r="D1002" s="623"/>
      <c r="E1002" s="623"/>
      <c r="F1002" s="623"/>
      <c r="G1002" s="623"/>
      <c r="H1002" s="623"/>
      <c r="I1002" s="623"/>
      <c r="J1002" s="623"/>
      <c r="K1002" s="623"/>
      <c r="L1002" s="623"/>
      <c r="M1002" s="623"/>
      <c r="N1002" s="623"/>
      <c r="O1002" s="623"/>
      <c r="P1002" s="623"/>
      <c r="Q1002" s="623"/>
      <c r="R1002" s="623"/>
      <c r="S1002" s="623"/>
      <c r="T1002" s="623"/>
      <c r="U1002" s="623"/>
      <c r="V1002" s="623"/>
      <c r="W1002" s="623"/>
      <c r="X1002" s="623"/>
      <c r="Y1002" s="623"/>
      <c r="Z1002" s="623"/>
      <c r="AA1002" s="623"/>
      <c r="AB1002" s="623"/>
    </row>
    <row r="1003">
      <c r="A1003" s="623"/>
      <c r="B1003" s="623"/>
      <c r="C1003" s="623"/>
      <c r="D1003" s="623"/>
      <c r="E1003" s="623"/>
      <c r="F1003" s="623"/>
      <c r="G1003" s="623"/>
      <c r="H1003" s="623"/>
      <c r="I1003" s="623"/>
      <c r="J1003" s="623"/>
      <c r="K1003" s="623"/>
      <c r="L1003" s="623"/>
      <c r="M1003" s="623"/>
      <c r="N1003" s="623"/>
      <c r="O1003" s="623"/>
      <c r="P1003" s="623"/>
      <c r="Q1003" s="623"/>
      <c r="R1003" s="623"/>
      <c r="S1003" s="623"/>
      <c r="T1003" s="623"/>
      <c r="U1003" s="623"/>
      <c r="V1003" s="623"/>
      <c r="W1003" s="623"/>
      <c r="X1003" s="623"/>
      <c r="Y1003" s="623"/>
      <c r="Z1003" s="623"/>
      <c r="AA1003" s="623"/>
      <c r="AB1003" s="623"/>
    </row>
    <row r="1004">
      <c r="A1004" s="623"/>
      <c r="B1004" s="623"/>
      <c r="C1004" s="623"/>
      <c r="D1004" s="623"/>
      <c r="E1004" s="623"/>
      <c r="F1004" s="623"/>
      <c r="G1004" s="623"/>
      <c r="H1004" s="623"/>
      <c r="I1004" s="623"/>
      <c r="J1004" s="623"/>
      <c r="K1004" s="623"/>
      <c r="L1004" s="623"/>
      <c r="M1004" s="623"/>
      <c r="N1004" s="623"/>
      <c r="O1004" s="623"/>
      <c r="P1004" s="623"/>
      <c r="Q1004" s="623"/>
      <c r="R1004" s="623"/>
      <c r="S1004" s="623"/>
      <c r="T1004" s="623"/>
      <c r="U1004" s="623"/>
      <c r="V1004" s="623"/>
      <c r="W1004" s="623"/>
      <c r="X1004" s="623"/>
      <c r="Y1004" s="623"/>
      <c r="Z1004" s="623"/>
      <c r="AA1004" s="623"/>
      <c r="AB1004" s="623"/>
    </row>
    <row r="1005">
      <c r="A1005" s="623"/>
      <c r="B1005" s="623"/>
      <c r="C1005" s="623"/>
      <c r="D1005" s="623"/>
      <c r="E1005" s="623"/>
      <c r="F1005" s="623"/>
      <c r="G1005" s="623"/>
      <c r="H1005" s="623"/>
      <c r="I1005" s="623"/>
      <c r="J1005" s="623"/>
      <c r="K1005" s="623"/>
      <c r="L1005" s="623"/>
      <c r="M1005" s="623"/>
      <c r="N1005" s="623"/>
      <c r="O1005" s="623"/>
      <c r="P1005" s="623"/>
      <c r="Q1005" s="623"/>
      <c r="R1005" s="623"/>
      <c r="S1005" s="623"/>
      <c r="T1005" s="623"/>
      <c r="U1005" s="623"/>
      <c r="V1005" s="623"/>
      <c r="W1005" s="623"/>
      <c r="X1005" s="623"/>
      <c r="Y1005" s="623"/>
      <c r="Z1005" s="623"/>
      <c r="AA1005" s="623"/>
      <c r="AB1005" s="623"/>
    </row>
    <row r="1006">
      <c r="A1006" s="623"/>
      <c r="B1006" s="623"/>
      <c r="C1006" s="623"/>
      <c r="D1006" s="623"/>
      <c r="E1006" s="623"/>
      <c r="F1006" s="623"/>
      <c r="G1006" s="623"/>
      <c r="H1006" s="623"/>
      <c r="I1006" s="623"/>
      <c r="J1006" s="623"/>
      <c r="K1006" s="623"/>
      <c r="L1006" s="623"/>
      <c r="M1006" s="623"/>
      <c r="N1006" s="623"/>
      <c r="O1006" s="623"/>
      <c r="P1006" s="623"/>
      <c r="Q1006" s="623"/>
      <c r="R1006" s="623"/>
      <c r="S1006" s="623"/>
      <c r="T1006" s="623"/>
      <c r="U1006" s="623"/>
      <c r="V1006" s="623"/>
      <c r="W1006" s="623"/>
      <c r="X1006" s="623"/>
      <c r="Y1006" s="623"/>
      <c r="Z1006" s="623"/>
      <c r="AA1006" s="623"/>
      <c r="AB1006" s="623"/>
    </row>
    <row r="1007">
      <c r="A1007" s="623"/>
      <c r="B1007" s="623"/>
      <c r="C1007" s="623"/>
      <c r="D1007" s="623"/>
      <c r="E1007" s="623"/>
      <c r="F1007" s="623"/>
      <c r="G1007" s="623"/>
      <c r="H1007" s="623"/>
      <c r="I1007" s="623"/>
      <c r="J1007" s="623"/>
      <c r="K1007" s="623"/>
      <c r="L1007" s="623"/>
      <c r="M1007" s="623"/>
      <c r="N1007" s="623"/>
      <c r="O1007" s="623"/>
      <c r="P1007" s="623"/>
      <c r="Q1007" s="623"/>
      <c r="R1007" s="623"/>
      <c r="S1007" s="623"/>
      <c r="T1007" s="623"/>
      <c r="U1007" s="623"/>
      <c r="V1007" s="623"/>
      <c r="W1007" s="623"/>
      <c r="X1007" s="623"/>
      <c r="Y1007" s="623"/>
      <c r="Z1007" s="623"/>
      <c r="AA1007" s="623"/>
      <c r="AB1007" s="623"/>
    </row>
    <row r="1008">
      <c r="A1008" s="623"/>
      <c r="B1008" s="623"/>
      <c r="C1008" s="623"/>
      <c r="D1008" s="623"/>
      <c r="E1008" s="623"/>
      <c r="F1008" s="623"/>
      <c r="G1008" s="623"/>
      <c r="H1008" s="623"/>
      <c r="I1008" s="623"/>
      <c r="J1008" s="623"/>
      <c r="K1008" s="623"/>
      <c r="L1008" s="623"/>
      <c r="M1008" s="623"/>
      <c r="N1008" s="623"/>
      <c r="O1008" s="623"/>
      <c r="P1008" s="623"/>
      <c r="Q1008" s="623"/>
      <c r="R1008" s="623"/>
      <c r="S1008" s="623"/>
      <c r="T1008" s="623"/>
      <c r="U1008" s="623"/>
      <c r="V1008" s="623"/>
      <c r="W1008" s="623"/>
      <c r="X1008" s="623"/>
      <c r="Y1008" s="623"/>
      <c r="Z1008" s="623"/>
      <c r="AA1008" s="623"/>
      <c r="AB1008" s="623"/>
    </row>
    <row r="1009">
      <c r="A1009" s="623"/>
      <c r="B1009" s="623"/>
      <c r="C1009" s="623"/>
      <c r="D1009" s="623"/>
      <c r="E1009" s="623"/>
      <c r="F1009" s="623"/>
      <c r="G1009" s="623"/>
      <c r="H1009" s="623"/>
      <c r="I1009" s="623"/>
      <c r="J1009" s="623"/>
      <c r="K1009" s="623"/>
      <c r="L1009" s="623"/>
      <c r="M1009" s="623"/>
      <c r="N1009" s="623"/>
      <c r="O1009" s="623"/>
      <c r="P1009" s="623"/>
      <c r="Q1009" s="623"/>
      <c r="R1009" s="623"/>
      <c r="S1009" s="623"/>
      <c r="T1009" s="623"/>
      <c r="U1009" s="623"/>
      <c r="V1009" s="623"/>
      <c r="W1009" s="623"/>
      <c r="X1009" s="623"/>
      <c r="Y1009" s="623"/>
      <c r="Z1009" s="623"/>
      <c r="AA1009" s="623"/>
      <c r="AB1009" s="623"/>
    </row>
    <row r="1010">
      <c r="A1010" s="623"/>
      <c r="B1010" s="623"/>
      <c r="C1010" s="623"/>
      <c r="D1010" s="623"/>
      <c r="E1010" s="623"/>
      <c r="F1010" s="623"/>
      <c r="G1010" s="623"/>
      <c r="H1010" s="623"/>
      <c r="I1010" s="623"/>
      <c r="J1010" s="623"/>
      <c r="K1010" s="623"/>
      <c r="L1010" s="623"/>
      <c r="M1010" s="623"/>
      <c r="N1010" s="623"/>
      <c r="O1010" s="623"/>
      <c r="P1010" s="623"/>
      <c r="Q1010" s="623"/>
      <c r="R1010" s="623"/>
      <c r="S1010" s="623"/>
      <c r="T1010" s="623"/>
      <c r="U1010" s="623"/>
      <c r="V1010" s="623"/>
      <c r="W1010" s="623"/>
      <c r="X1010" s="623"/>
      <c r="Y1010" s="623"/>
      <c r="Z1010" s="623"/>
      <c r="AA1010" s="623"/>
      <c r="AB1010" s="623"/>
    </row>
    <row r="1011">
      <c r="A1011" s="623"/>
      <c r="B1011" s="623"/>
      <c r="C1011" s="623"/>
      <c r="D1011" s="623"/>
      <c r="E1011" s="623"/>
      <c r="F1011" s="623"/>
      <c r="G1011" s="623"/>
      <c r="H1011" s="623"/>
      <c r="I1011" s="623"/>
      <c r="J1011" s="623"/>
      <c r="K1011" s="623"/>
      <c r="L1011" s="623"/>
      <c r="M1011" s="623"/>
      <c r="N1011" s="623"/>
      <c r="O1011" s="623"/>
      <c r="P1011" s="623"/>
      <c r="Q1011" s="623"/>
      <c r="R1011" s="623"/>
      <c r="S1011" s="623"/>
      <c r="T1011" s="623"/>
      <c r="U1011" s="623"/>
      <c r="V1011" s="623"/>
      <c r="W1011" s="623"/>
      <c r="X1011" s="623"/>
      <c r="Y1011" s="623"/>
      <c r="Z1011" s="623"/>
      <c r="AA1011" s="623"/>
      <c r="AB1011" s="623"/>
    </row>
    <row r="1012">
      <c r="A1012" s="623"/>
      <c r="B1012" s="623"/>
      <c r="C1012" s="623"/>
      <c r="D1012" s="623"/>
      <c r="E1012" s="623"/>
      <c r="F1012" s="623"/>
      <c r="G1012" s="623"/>
      <c r="H1012" s="623"/>
      <c r="I1012" s="623"/>
      <c r="J1012" s="623"/>
      <c r="K1012" s="623"/>
      <c r="L1012" s="623"/>
      <c r="M1012" s="623"/>
      <c r="N1012" s="623"/>
      <c r="O1012" s="623"/>
      <c r="P1012" s="623"/>
      <c r="Q1012" s="623"/>
      <c r="R1012" s="623"/>
      <c r="S1012" s="623"/>
      <c r="T1012" s="623"/>
      <c r="U1012" s="623"/>
      <c r="V1012" s="623"/>
      <c r="W1012" s="623"/>
      <c r="X1012" s="623"/>
      <c r="Y1012" s="623"/>
      <c r="Z1012" s="623"/>
      <c r="AA1012" s="623"/>
      <c r="AB1012" s="623"/>
    </row>
    <row r="1013">
      <c r="A1013" s="623"/>
      <c r="B1013" s="623"/>
      <c r="C1013" s="623"/>
      <c r="D1013" s="623"/>
      <c r="E1013" s="623"/>
      <c r="F1013" s="623"/>
      <c r="G1013" s="623"/>
      <c r="H1013" s="623"/>
      <c r="I1013" s="623"/>
      <c r="J1013" s="623"/>
      <c r="K1013" s="623"/>
      <c r="L1013" s="623"/>
      <c r="M1013" s="623"/>
      <c r="N1013" s="623"/>
      <c r="O1013" s="623"/>
      <c r="P1013" s="623"/>
      <c r="Q1013" s="623"/>
      <c r="R1013" s="623"/>
      <c r="S1013" s="623"/>
      <c r="T1013" s="623"/>
      <c r="U1013" s="623"/>
      <c r="V1013" s="623"/>
      <c r="W1013" s="623"/>
      <c r="X1013" s="623"/>
      <c r="Y1013" s="623"/>
      <c r="Z1013" s="623"/>
      <c r="AA1013" s="623"/>
      <c r="AB1013" s="623"/>
    </row>
    <row r="1014">
      <c r="A1014" s="623"/>
      <c r="B1014" s="623"/>
      <c r="C1014" s="623"/>
      <c r="D1014" s="623"/>
      <c r="E1014" s="623"/>
      <c r="F1014" s="623"/>
      <c r="G1014" s="623"/>
      <c r="H1014" s="623"/>
      <c r="I1014" s="623"/>
      <c r="J1014" s="623"/>
      <c r="K1014" s="623"/>
      <c r="L1014" s="623"/>
      <c r="M1014" s="623"/>
      <c r="N1014" s="623"/>
      <c r="O1014" s="623"/>
      <c r="P1014" s="623"/>
      <c r="Q1014" s="623"/>
      <c r="R1014" s="623"/>
      <c r="S1014" s="623"/>
      <c r="T1014" s="623"/>
      <c r="U1014" s="623"/>
      <c r="V1014" s="623"/>
      <c r="W1014" s="623"/>
      <c r="X1014" s="623"/>
      <c r="Y1014" s="623"/>
      <c r="Z1014" s="623"/>
      <c r="AA1014" s="623"/>
      <c r="AB1014" s="623"/>
    </row>
    <row r="1015">
      <c r="A1015" s="623"/>
      <c r="B1015" s="623"/>
      <c r="C1015" s="623"/>
      <c r="D1015" s="623"/>
      <c r="E1015" s="623"/>
      <c r="F1015" s="623"/>
      <c r="G1015" s="623"/>
      <c r="H1015" s="623"/>
      <c r="I1015" s="623"/>
      <c r="J1015" s="623"/>
      <c r="K1015" s="623"/>
      <c r="L1015" s="623"/>
      <c r="M1015" s="623"/>
      <c r="N1015" s="623"/>
      <c r="O1015" s="623"/>
      <c r="P1015" s="623"/>
      <c r="Q1015" s="623"/>
      <c r="R1015" s="623"/>
      <c r="S1015" s="623"/>
      <c r="T1015" s="623"/>
      <c r="U1015" s="623"/>
      <c r="V1015" s="623"/>
      <c r="W1015" s="623"/>
      <c r="X1015" s="623"/>
      <c r="Y1015" s="623"/>
      <c r="Z1015" s="623"/>
      <c r="AA1015" s="623"/>
      <c r="AB1015" s="623"/>
    </row>
    <row r="1016">
      <c r="A1016" s="623"/>
      <c r="B1016" s="623"/>
      <c r="C1016" s="623"/>
      <c r="D1016" s="623"/>
      <c r="E1016" s="623"/>
      <c r="F1016" s="623"/>
      <c r="G1016" s="623"/>
      <c r="H1016" s="623"/>
      <c r="I1016" s="623"/>
      <c r="J1016" s="623"/>
      <c r="K1016" s="623"/>
      <c r="L1016" s="623"/>
      <c r="M1016" s="623"/>
      <c r="N1016" s="623"/>
      <c r="O1016" s="623"/>
      <c r="P1016" s="623"/>
      <c r="Q1016" s="623"/>
      <c r="R1016" s="623"/>
      <c r="S1016" s="623"/>
      <c r="T1016" s="623"/>
      <c r="U1016" s="623"/>
      <c r="V1016" s="623"/>
      <c r="W1016" s="623"/>
      <c r="X1016" s="623"/>
      <c r="Y1016" s="623"/>
      <c r="Z1016" s="623"/>
      <c r="AA1016" s="623"/>
      <c r="AB1016" s="623"/>
    </row>
    <row r="1017">
      <c r="A1017" s="623"/>
      <c r="B1017" s="623"/>
      <c r="C1017" s="623"/>
      <c r="D1017" s="623"/>
      <c r="E1017" s="623"/>
      <c r="F1017" s="623"/>
      <c r="G1017" s="623"/>
      <c r="H1017" s="623"/>
      <c r="I1017" s="623"/>
      <c r="J1017" s="623"/>
      <c r="K1017" s="623"/>
      <c r="L1017" s="623"/>
      <c r="M1017" s="623"/>
      <c r="N1017" s="623"/>
      <c r="O1017" s="623"/>
      <c r="P1017" s="623"/>
      <c r="Q1017" s="623"/>
      <c r="R1017" s="623"/>
      <c r="S1017" s="623"/>
      <c r="T1017" s="623"/>
      <c r="U1017" s="623"/>
      <c r="V1017" s="623"/>
      <c r="W1017" s="623"/>
      <c r="X1017" s="623"/>
      <c r="Y1017" s="623"/>
      <c r="Z1017" s="623"/>
      <c r="AA1017" s="623"/>
      <c r="AB1017" s="623"/>
    </row>
    <row r="1018">
      <c r="A1018" s="623"/>
      <c r="B1018" s="623"/>
      <c r="C1018" s="623"/>
      <c r="D1018" s="623"/>
      <c r="E1018" s="623"/>
      <c r="F1018" s="623"/>
      <c r="G1018" s="623"/>
      <c r="H1018" s="623"/>
      <c r="I1018" s="623"/>
      <c r="J1018" s="623"/>
      <c r="K1018" s="623"/>
      <c r="L1018" s="623"/>
      <c r="M1018" s="623"/>
      <c r="N1018" s="623"/>
      <c r="O1018" s="623"/>
      <c r="P1018" s="623"/>
      <c r="Q1018" s="623"/>
      <c r="R1018" s="623"/>
      <c r="S1018" s="623"/>
      <c r="T1018" s="623"/>
      <c r="U1018" s="623"/>
      <c r="V1018" s="623"/>
      <c r="W1018" s="623"/>
      <c r="X1018" s="623"/>
      <c r="Y1018" s="623"/>
      <c r="Z1018" s="623"/>
      <c r="AA1018" s="623"/>
      <c r="AB1018" s="623"/>
    </row>
    <row r="1019">
      <c r="A1019" s="623"/>
      <c r="B1019" s="623"/>
      <c r="C1019" s="623"/>
      <c r="D1019" s="623"/>
      <c r="E1019" s="623"/>
      <c r="F1019" s="623"/>
      <c r="G1019" s="623"/>
      <c r="H1019" s="623"/>
      <c r="I1019" s="623"/>
      <c r="J1019" s="623"/>
      <c r="K1019" s="623"/>
      <c r="L1019" s="623"/>
      <c r="M1019" s="623"/>
      <c r="N1019" s="623"/>
      <c r="O1019" s="623"/>
      <c r="P1019" s="623"/>
      <c r="Q1019" s="623"/>
      <c r="R1019" s="623"/>
      <c r="S1019" s="623"/>
      <c r="T1019" s="623"/>
      <c r="U1019" s="623"/>
      <c r="V1019" s="623"/>
      <c r="W1019" s="623"/>
      <c r="X1019" s="623"/>
      <c r="Y1019" s="623"/>
      <c r="Z1019" s="623"/>
      <c r="AA1019" s="623"/>
      <c r="AB1019" s="623"/>
    </row>
    <row r="1020">
      <c r="A1020" s="623"/>
      <c r="B1020" s="623"/>
      <c r="C1020" s="623"/>
      <c r="D1020" s="623"/>
      <c r="E1020" s="623"/>
      <c r="F1020" s="623"/>
      <c r="G1020" s="623"/>
      <c r="H1020" s="623"/>
      <c r="I1020" s="623"/>
      <c r="J1020" s="623"/>
      <c r="K1020" s="623"/>
      <c r="L1020" s="623"/>
      <c r="M1020" s="623"/>
      <c r="N1020" s="623"/>
      <c r="O1020" s="623"/>
      <c r="P1020" s="623"/>
      <c r="Q1020" s="623"/>
      <c r="R1020" s="623"/>
      <c r="S1020" s="623"/>
      <c r="T1020" s="623"/>
      <c r="U1020" s="623"/>
      <c r="V1020" s="623"/>
      <c r="W1020" s="623"/>
      <c r="X1020" s="623"/>
      <c r="Y1020" s="623"/>
      <c r="Z1020" s="623"/>
      <c r="AA1020" s="623"/>
      <c r="AB1020" s="623"/>
    </row>
    <row r="1021">
      <c r="A1021" s="623"/>
      <c r="B1021" s="623"/>
      <c r="C1021" s="623"/>
      <c r="D1021" s="623"/>
      <c r="E1021" s="623"/>
      <c r="F1021" s="623"/>
      <c r="G1021" s="623"/>
      <c r="H1021" s="623"/>
      <c r="I1021" s="623"/>
      <c r="J1021" s="623"/>
      <c r="K1021" s="623"/>
      <c r="L1021" s="623"/>
      <c r="M1021" s="623"/>
      <c r="N1021" s="623"/>
      <c r="O1021" s="623"/>
      <c r="P1021" s="623"/>
      <c r="Q1021" s="623"/>
      <c r="R1021" s="623"/>
      <c r="S1021" s="623"/>
      <c r="T1021" s="623"/>
      <c r="U1021" s="623"/>
      <c r="V1021" s="623"/>
      <c r="W1021" s="623"/>
      <c r="X1021" s="623"/>
      <c r="Y1021" s="623"/>
      <c r="Z1021" s="623"/>
      <c r="AA1021" s="623"/>
      <c r="AB1021" s="623"/>
    </row>
    <row r="1022">
      <c r="A1022" s="623"/>
      <c r="B1022" s="623"/>
      <c r="C1022" s="623"/>
      <c r="D1022" s="623"/>
      <c r="E1022" s="623"/>
      <c r="F1022" s="623"/>
      <c r="G1022" s="623"/>
      <c r="H1022" s="623"/>
      <c r="I1022" s="623"/>
      <c r="J1022" s="623"/>
      <c r="K1022" s="623"/>
      <c r="L1022" s="623"/>
      <c r="M1022" s="623"/>
      <c r="N1022" s="623"/>
      <c r="O1022" s="623"/>
      <c r="P1022" s="623"/>
      <c r="Q1022" s="623"/>
      <c r="R1022" s="623"/>
      <c r="S1022" s="623"/>
      <c r="T1022" s="623"/>
      <c r="U1022" s="623"/>
      <c r="V1022" s="623"/>
      <c r="W1022" s="623"/>
      <c r="X1022" s="623"/>
      <c r="Y1022" s="623"/>
      <c r="Z1022" s="623"/>
      <c r="AA1022" s="623"/>
      <c r="AB1022" s="623"/>
    </row>
    <row r="1023">
      <c r="A1023" s="623"/>
      <c r="B1023" s="623"/>
      <c r="C1023" s="623"/>
      <c r="D1023" s="623"/>
      <c r="E1023" s="623"/>
      <c r="F1023" s="623"/>
      <c r="G1023" s="623"/>
      <c r="H1023" s="623"/>
      <c r="I1023" s="623"/>
      <c r="J1023" s="623"/>
      <c r="K1023" s="623"/>
      <c r="L1023" s="623"/>
      <c r="M1023" s="623"/>
      <c r="N1023" s="623"/>
      <c r="O1023" s="623"/>
      <c r="P1023" s="623"/>
      <c r="Q1023" s="623"/>
      <c r="R1023" s="623"/>
      <c r="S1023" s="623"/>
      <c r="T1023" s="623"/>
      <c r="U1023" s="623"/>
      <c r="V1023" s="623"/>
      <c r="W1023" s="623"/>
      <c r="X1023" s="623"/>
      <c r="Y1023" s="623"/>
      <c r="Z1023" s="623"/>
      <c r="AA1023" s="623"/>
      <c r="AB1023" s="623"/>
    </row>
    <row r="1024">
      <c r="A1024" s="623"/>
      <c r="B1024" s="623"/>
      <c r="C1024" s="623"/>
      <c r="D1024" s="623"/>
      <c r="E1024" s="623"/>
      <c r="F1024" s="623"/>
      <c r="G1024" s="623"/>
      <c r="H1024" s="623"/>
      <c r="I1024" s="623"/>
      <c r="J1024" s="623"/>
      <c r="K1024" s="623"/>
      <c r="L1024" s="623"/>
      <c r="M1024" s="623"/>
      <c r="N1024" s="623"/>
      <c r="O1024" s="623"/>
      <c r="P1024" s="623"/>
      <c r="Q1024" s="623"/>
      <c r="R1024" s="623"/>
      <c r="S1024" s="623"/>
      <c r="T1024" s="623"/>
      <c r="U1024" s="623"/>
      <c r="V1024" s="623"/>
      <c r="W1024" s="623"/>
      <c r="X1024" s="623"/>
      <c r="Y1024" s="623"/>
      <c r="Z1024" s="623"/>
      <c r="AA1024" s="623"/>
      <c r="AB1024" s="623"/>
    </row>
    <row r="1025">
      <c r="A1025" s="623"/>
      <c r="B1025" s="623"/>
      <c r="C1025" s="623"/>
      <c r="D1025" s="623"/>
      <c r="E1025" s="623"/>
      <c r="F1025" s="623"/>
      <c r="G1025" s="623"/>
      <c r="H1025" s="623"/>
      <c r="I1025" s="623"/>
      <c r="J1025" s="623"/>
      <c r="K1025" s="623"/>
      <c r="L1025" s="623"/>
      <c r="M1025" s="623"/>
      <c r="N1025" s="623"/>
      <c r="O1025" s="623"/>
      <c r="P1025" s="623"/>
      <c r="Q1025" s="623"/>
      <c r="R1025" s="623"/>
      <c r="S1025" s="623"/>
      <c r="T1025" s="623"/>
      <c r="U1025" s="623"/>
      <c r="V1025" s="623"/>
      <c r="W1025" s="623"/>
      <c r="X1025" s="623"/>
      <c r="Y1025" s="623"/>
      <c r="Z1025" s="623"/>
      <c r="AA1025" s="623"/>
      <c r="AB1025" s="623"/>
    </row>
    <row r="1026">
      <c r="A1026" s="623"/>
      <c r="B1026" s="623"/>
      <c r="C1026" s="623"/>
      <c r="D1026" s="623"/>
      <c r="E1026" s="623"/>
      <c r="F1026" s="623"/>
      <c r="G1026" s="623"/>
      <c r="H1026" s="623"/>
      <c r="I1026" s="623"/>
      <c r="J1026" s="623"/>
      <c r="K1026" s="623"/>
      <c r="L1026" s="623"/>
      <c r="M1026" s="623"/>
      <c r="N1026" s="623"/>
      <c r="O1026" s="623"/>
      <c r="P1026" s="623"/>
      <c r="Q1026" s="623"/>
      <c r="R1026" s="623"/>
      <c r="S1026" s="623"/>
      <c r="T1026" s="623"/>
      <c r="U1026" s="623"/>
      <c r="V1026" s="623"/>
      <c r="W1026" s="623"/>
      <c r="X1026" s="623"/>
      <c r="Y1026" s="623"/>
      <c r="Z1026" s="623"/>
      <c r="AA1026" s="623"/>
      <c r="AB1026" s="623"/>
    </row>
    <row r="1027">
      <c r="A1027" s="623"/>
      <c r="B1027" s="623"/>
      <c r="C1027" s="623"/>
      <c r="D1027" s="623"/>
      <c r="E1027" s="623"/>
      <c r="F1027" s="623"/>
      <c r="G1027" s="623"/>
      <c r="H1027" s="623"/>
      <c r="I1027" s="623"/>
      <c r="J1027" s="623"/>
      <c r="K1027" s="623"/>
      <c r="L1027" s="623"/>
      <c r="M1027" s="623"/>
      <c r="N1027" s="623"/>
      <c r="O1027" s="623"/>
      <c r="P1027" s="623"/>
      <c r="Q1027" s="623"/>
      <c r="R1027" s="623"/>
      <c r="S1027" s="623"/>
      <c r="T1027" s="623"/>
      <c r="U1027" s="623"/>
      <c r="V1027" s="623"/>
      <c r="W1027" s="623"/>
      <c r="X1027" s="623"/>
      <c r="Y1027" s="623"/>
      <c r="Z1027" s="623"/>
      <c r="AA1027" s="623"/>
      <c r="AB1027" s="623"/>
    </row>
    <row r="1028">
      <c r="A1028" s="623"/>
      <c r="B1028" s="623"/>
      <c r="C1028" s="623"/>
      <c r="D1028" s="623"/>
      <c r="E1028" s="623"/>
      <c r="F1028" s="623"/>
      <c r="G1028" s="623"/>
      <c r="H1028" s="623"/>
      <c r="I1028" s="623"/>
      <c r="J1028" s="623"/>
      <c r="K1028" s="623"/>
      <c r="L1028" s="623"/>
      <c r="M1028" s="623"/>
      <c r="N1028" s="623"/>
      <c r="O1028" s="623"/>
      <c r="P1028" s="623"/>
      <c r="Q1028" s="623"/>
      <c r="R1028" s="623"/>
      <c r="S1028" s="623"/>
      <c r="T1028" s="623"/>
      <c r="U1028" s="623"/>
      <c r="V1028" s="623"/>
      <c r="W1028" s="623"/>
      <c r="X1028" s="623"/>
      <c r="Y1028" s="623"/>
      <c r="Z1028" s="623"/>
      <c r="AA1028" s="623"/>
      <c r="AB1028" s="623"/>
    </row>
    <row r="1029">
      <c r="A1029" s="623"/>
      <c r="B1029" s="623"/>
      <c r="C1029" s="623"/>
      <c r="D1029" s="623"/>
      <c r="E1029" s="623"/>
      <c r="F1029" s="623"/>
      <c r="G1029" s="623"/>
      <c r="H1029" s="623"/>
      <c r="I1029" s="623"/>
      <c r="J1029" s="623"/>
      <c r="K1029" s="623"/>
      <c r="L1029" s="623"/>
      <c r="M1029" s="623"/>
      <c r="N1029" s="623"/>
      <c r="O1029" s="623"/>
      <c r="P1029" s="623"/>
      <c r="Q1029" s="623"/>
      <c r="R1029" s="623"/>
      <c r="S1029" s="623"/>
      <c r="T1029" s="623"/>
      <c r="U1029" s="623"/>
      <c r="V1029" s="623"/>
      <c r="W1029" s="623"/>
      <c r="X1029" s="623"/>
      <c r="Y1029" s="623"/>
      <c r="Z1029" s="623"/>
      <c r="AA1029" s="623"/>
      <c r="AB1029" s="623"/>
    </row>
    <row r="1030">
      <c r="A1030" s="623"/>
      <c r="B1030" s="623"/>
      <c r="C1030" s="623"/>
      <c r="D1030" s="623"/>
      <c r="E1030" s="623"/>
      <c r="F1030" s="623"/>
      <c r="G1030" s="623"/>
      <c r="H1030" s="623"/>
      <c r="I1030" s="623"/>
      <c r="J1030" s="623"/>
      <c r="K1030" s="623"/>
      <c r="L1030" s="623"/>
      <c r="M1030" s="623"/>
      <c r="N1030" s="623"/>
      <c r="O1030" s="623"/>
      <c r="P1030" s="623"/>
      <c r="Q1030" s="623"/>
      <c r="R1030" s="623"/>
      <c r="S1030" s="623"/>
      <c r="T1030" s="623"/>
      <c r="U1030" s="623"/>
      <c r="V1030" s="623"/>
      <c r="W1030" s="623"/>
      <c r="X1030" s="623"/>
      <c r="Y1030" s="623"/>
      <c r="Z1030" s="623"/>
      <c r="AA1030" s="623"/>
      <c r="AB1030" s="623"/>
    </row>
    <row r="1031">
      <c r="A1031" s="623"/>
      <c r="B1031" s="623"/>
      <c r="C1031" s="623"/>
      <c r="D1031" s="623"/>
      <c r="E1031" s="623"/>
      <c r="F1031" s="623"/>
      <c r="G1031" s="623"/>
      <c r="H1031" s="623"/>
      <c r="I1031" s="623"/>
      <c r="J1031" s="623"/>
      <c r="K1031" s="623"/>
      <c r="L1031" s="623"/>
      <c r="M1031" s="623"/>
      <c r="N1031" s="623"/>
      <c r="O1031" s="623"/>
      <c r="P1031" s="623"/>
      <c r="Q1031" s="623"/>
      <c r="R1031" s="623"/>
      <c r="S1031" s="623"/>
      <c r="T1031" s="623"/>
      <c r="U1031" s="623"/>
      <c r="V1031" s="623"/>
      <c r="W1031" s="623"/>
      <c r="X1031" s="623"/>
      <c r="Y1031" s="623"/>
      <c r="Z1031" s="623"/>
      <c r="AA1031" s="623"/>
      <c r="AB1031" s="623"/>
    </row>
    <row r="1032">
      <c r="A1032" s="623"/>
      <c r="B1032" s="623"/>
      <c r="C1032" s="623"/>
      <c r="D1032" s="623"/>
      <c r="E1032" s="623"/>
      <c r="F1032" s="623"/>
      <c r="G1032" s="623"/>
      <c r="H1032" s="623"/>
      <c r="I1032" s="623"/>
      <c r="J1032" s="623"/>
      <c r="K1032" s="623"/>
      <c r="L1032" s="623"/>
      <c r="M1032" s="623"/>
      <c r="N1032" s="623"/>
      <c r="O1032" s="623"/>
      <c r="P1032" s="623"/>
      <c r="Q1032" s="623"/>
      <c r="R1032" s="623"/>
      <c r="S1032" s="623"/>
      <c r="T1032" s="623"/>
      <c r="U1032" s="623"/>
      <c r="V1032" s="623"/>
      <c r="W1032" s="623"/>
      <c r="X1032" s="623"/>
      <c r="Y1032" s="623"/>
      <c r="Z1032" s="623"/>
      <c r="AA1032" s="623"/>
      <c r="AB1032" s="623"/>
    </row>
    <row r="1033">
      <c r="A1033" s="623"/>
      <c r="B1033" s="623"/>
      <c r="C1033" s="623"/>
      <c r="D1033" s="623"/>
      <c r="E1033" s="623"/>
      <c r="F1033" s="623"/>
      <c r="G1033" s="623"/>
      <c r="H1033" s="623"/>
      <c r="I1033" s="623"/>
      <c r="J1033" s="623"/>
      <c r="K1033" s="623"/>
      <c r="L1033" s="623"/>
      <c r="M1033" s="623"/>
      <c r="N1033" s="623"/>
      <c r="O1033" s="623"/>
      <c r="P1033" s="623"/>
      <c r="Q1033" s="623"/>
      <c r="R1033" s="623"/>
      <c r="S1033" s="623"/>
      <c r="T1033" s="623"/>
      <c r="U1033" s="623"/>
      <c r="V1033" s="623"/>
      <c r="W1033" s="623"/>
      <c r="X1033" s="623"/>
      <c r="Y1033" s="623"/>
      <c r="Z1033" s="623"/>
      <c r="AA1033" s="623"/>
      <c r="AB1033" s="623"/>
    </row>
    <row r="1034">
      <c r="A1034" s="623"/>
      <c r="B1034" s="623"/>
      <c r="C1034" s="623"/>
      <c r="D1034" s="623"/>
      <c r="E1034" s="623"/>
      <c r="F1034" s="623"/>
      <c r="G1034" s="623"/>
      <c r="H1034" s="623"/>
      <c r="I1034" s="623"/>
      <c r="J1034" s="623"/>
      <c r="K1034" s="623"/>
      <c r="L1034" s="623"/>
      <c r="M1034" s="623"/>
      <c r="N1034" s="623"/>
      <c r="O1034" s="623"/>
      <c r="P1034" s="623"/>
      <c r="Q1034" s="623"/>
      <c r="R1034" s="623"/>
      <c r="S1034" s="623"/>
      <c r="T1034" s="623"/>
      <c r="U1034" s="623"/>
      <c r="V1034" s="623"/>
      <c r="W1034" s="623"/>
      <c r="X1034" s="623"/>
      <c r="Y1034" s="623"/>
      <c r="Z1034" s="623"/>
      <c r="AA1034" s="623"/>
      <c r="AB1034" s="623"/>
    </row>
    <row r="1035">
      <c r="A1035" s="623"/>
      <c r="B1035" s="623"/>
      <c r="C1035" s="623"/>
      <c r="D1035" s="623"/>
      <c r="E1035" s="623"/>
      <c r="F1035" s="623"/>
      <c r="G1035" s="623"/>
      <c r="H1035" s="623"/>
      <c r="I1035" s="623"/>
      <c r="J1035" s="623"/>
      <c r="K1035" s="623"/>
      <c r="L1035" s="623"/>
      <c r="M1035" s="623"/>
      <c r="N1035" s="623"/>
      <c r="O1035" s="623"/>
      <c r="P1035" s="623"/>
      <c r="Q1035" s="623"/>
      <c r="R1035" s="623"/>
      <c r="S1035" s="623"/>
      <c r="T1035" s="623"/>
      <c r="U1035" s="623"/>
      <c r="V1035" s="623"/>
      <c r="W1035" s="623"/>
      <c r="X1035" s="623"/>
      <c r="Y1035" s="623"/>
      <c r="Z1035" s="623"/>
      <c r="AA1035" s="623"/>
      <c r="AB1035" s="623"/>
    </row>
    <row r="1036">
      <c r="A1036" s="623"/>
      <c r="B1036" s="623"/>
      <c r="C1036" s="623"/>
      <c r="D1036" s="623"/>
      <c r="E1036" s="623"/>
      <c r="F1036" s="623"/>
      <c r="G1036" s="623"/>
      <c r="H1036" s="623"/>
      <c r="I1036" s="623"/>
      <c r="J1036" s="623"/>
      <c r="K1036" s="623"/>
      <c r="L1036" s="623"/>
      <c r="M1036" s="623"/>
      <c r="N1036" s="623"/>
      <c r="O1036" s="623"/>
      <c r="P1036" s="623"/>
      <c r="Q1036" s="623"/>
      <c r="R1036" s="623"/>
      <c r="S1036" s="623"/>
      <c r="T1036" s="623"/>
      <c r="U1036" s="623"/>
      <c r="V1036" s="623"/>
      <c r="W1036" s="623"/>
      <c r="X1036" s="623"/>
      <c r="Y1036" s="623"/>
      <c r="Z1036" s="623"/>
      <c r="AA1036" s="623"/>
      <c r="AB1036" s="623"/>
    </row>
    <row r="1037">
      <c r="A1037" s="623"/>
      <c r="B1037" s="623"/>
      <c r="C1037" s="623"/>
      <c r="D1037" s="623"/>
      <c r="E1037" s="623"/>
      <c r="F1037" s="623"/>
      <c r="G1037" s="623"/>
      <c r="H1037" s="623"/>
      <c r="I1037" s="623"/>
      <c r="J1037" s="623"/>
      <c r="K1037" s="623"/>
      <c r="L1037" s="623"/>
      <c r="M1037" s="623"/>
      <c r="N1037" s="623"/>
      <c r="O1037" s="623"/>
      <c r="P1037" s="623"/>
      <c r="Q1037" s="623"/>
      <c r="R1037" s="623"/>
      <c r="S1037" s="623"/>
      <c r="T1037" s="623"/>
      <c r="U1037" s="623"/>
      <c r="V1037" s="623"/>
      <c r="W1037" s="623"/>
      <c r="X1037" s="623"/>
      <c r="Y1037" s="623"/>
      <c r="Z1037" s="623"/>
      <c r="AA1037" s="623"/>
      <c r="AB1037" s="623"/>
    </row>
    <row r="1038">
      <c r="A1038" s="623"/>
      <c r="B1038" s="623"/>
      <c r="C1038" s="623"/>
      <c r="D1038" s="623"/>
      <c r="E1038" s="623"/>
      <c r="F1038" s="623"/>
      <c r="G1038" s="623"/>
      <c r="H1038" s="623"/>
      <c r="I1038" s="623"/>
      <c r="J1038" s="623"/>
      <c r="K1038" s="623"/>
      <c r="L1038" s="623"/>
      <c r="M1038" s="623"/>
      <c r="N1038" s="623"/>
      <c r="O1038" s="623"/>
      <c r="P1038" s="623"/>
      <c r="Q1038" s="623"/>
      <c r="R1038" s="623"/>
      <c r="S1038" s="623"/>
      <c r="T1038" s="623"/>
      <c r="U1038" s="623"/>
      <c r="V1038" s="623"/>
      <c r="W1038" s="623"/>
      <c r="X1038" s="623"/>
      <c r="Y1038" s="623"/>
      <c r="Z1038" s="623"/>
      <c r="AA1038" s="623"/>
      <c r="AB1038" s="623"/>
    </row>
    <row r="1039">
      <c r="A1039" s="623"/>
      <c r="B1039" s="623"/>
      <c r="C1039" s="623"/>
      <c r="D1039" s="623"/>
      <c r="E1039" s="623"/>
      <c r="F1039" s="623"/>
      <c r="G1039" s="623"/>
      <c r="H1039" s="623"/>
      <c r="I1039" s="623"/>
      <c r="J1039" s="623"/>
      <c r="K1039" s="623"/>
      <c r="L1039" s="623"/>
      <c r="M1039" s="623"/>
      <c r="N1039" s="623"/>
      <c r="O1039" s="623"/>
      <c r="P1039" s="623"/>
      <c r="Q1039" s="623"/>
      <c r="R1039" s="623"/>
      <c r="S1039" s="623"/>
      <c r="T1039" s="623"/>
      <c r="U1039" s="623"/>
      <c r="V1039" s="623"/>
      <c r="W1039" s="623"/>
      <c r="X1039" s="623"/>
      <c r="Y1039" s="623"/>
      <c r="Z1039" s="623"/>
      <c r="AA1039" s="623"/>
      <c r="AB1039" s="623"/>
    </row>
    <row r="1040">
      <c r="A1040" s="623"/>
      <c r="B1040" s="623"/>
      <c r="C1040" s="623"/>
      <c r="D1040" s="623"/>
      <c r="E1040" s="623"/>
      <c r="F1040" s="623"/>
      <c r="G1040" s="623"/>
      <c r="H1040" s="623"/>
      <c r="I1040" s="623"/>
      <c r="J1040" s="623"/>
      <c r="K1040" s="623"/>
      <c r="L1040" s="623"/>
      <c r="M1040" s="623"/>
      <c r="N1040" s="623"/>
      <c r="O1040" s="623"/>
      <c r="P1040" s="623"/>
      <c r="Q1040" s="623"/>
      <c r="R1040" s="623"/>
      <c r="S1040" s="623"/>
      <c r="T1040" s="623"/>
      <c r="U1040" s="623"/>
      <c r="V1040" s="623"/>
      <c r="W1040" s="623"/>
      <c r="X1040" s="623"/>
      <c r="Y1040" s="623"/>
      <c r="Z1040" s="623"/>
      <c r="AA1040" s="623"/>
      <c r="AB1040" s="623"/>
    </row>
    <row r="1041">
      <c r="A1041" s="623"/>
      <c r="B1041" s="623"/>
      <c r="C1041" s="623"/>
      <c r="D1041" s="623"/>
      <c r="E1041" s="623"/>
      <c r="F1041" s="623"/>
      <c r="G1041" s="623"/>
      <c r="H1041" s="623"/>
      <c r="I1041" s="623"/>
      <c r="J1041" s="623"/>
      <c r="K1041" s="623"/>
      <c r="L1041" s="623"/>
      <c r="M1041" s="623"/>
      <c r="N1041" s="623"/>
      <c r="O1041" s="623"/>
      <c r="P1041" s="623"/>
      <c r="Q1041" s="623"/>
      <c r="R1041" s="623"/>
      <c r="S1041" s="623"/>
      <c r="T1041" s="623"/>
      <c r="U1041" s="623"/>
      <c r="V1041" s="623"/>
      <c r="W1041" s="623"/>
      <c r="X1041" s="623"/>
      <c r="Y1041" s="623"/>
      <c r="Z1041" s="623"/>
      <c r="AA1041" s="623"/>
      <c r="AB1041" s="623"/>
    </row>
    <row r="1042">
      <c r="A1042" s="623"/>
      <c r="B1042" s="623"/>
      <c r="C1042" s="623"/>
      <c r="D1042" s="623"/>
      <c r="E1042" s="623"/>
      <c r="F1042" s="623"/>
      <c r="G1042" s="623"/>
      <c r="H1042" s="623"/>
      <c r="I1042" s="623"/>
      <c r="J1042" s="623"/>
      <c r="K1042" s="623"/>
      <c r="L1042" s="623"/>
      <c r="M1042" s="623"/>
      <c r="N1042" s="623"/>
      <c r="O1042" s="623"/>
      <c r="P1042" s="623"/>
      <c r="Q1042" s="623"/>
      <c r="R1042" s="623"/>
      <c r="S1042" s="623"/>
      <c r="T1042" s="623"/>
      <c r="U1042" s="623"/>
      <c r="V1042" s="623"/>
      <c r="W1042" s="623"/>
      <c r="X1042" s="623"/>
      <c r="Y1042" s="623"/>
      <c r="Z1042" s="623"/>
      <c r="AA1042" s="623"/>
      <c r="AB1042" s="623"/>
    </row>
    <row r="1043">
      <c r="A1043" s="623"/>
      <c r="B1043" s="623"/>
      <c r="C1043" s="623"/>
      <c r="D1043" s="623"/>
      <c r="E1043" s="623"/>
      <c r="F1043" s="623"/>
      <c r="G1043" s="623"/>
      <c r="H1043" s="623"/>
      <c r="I1043" s="623"/>
      <c r="J1043" s="623"/>
      <c r="K1043" s="623"/>
      <c r="L1043" s="623"/>
      <c r="M1043" s="623"/>
      <c r="N1043" s="623"/>
      <c r="O1043" s="623"/>
      <c r="P1043" s="623"/>
      <c r="Q1043" s="623"/>
      <c r="R1043" s="623"/>
      <c r="S1043" s="623"/>
      <c r="T1043" s="623"/>
      <c r="U1043" s="623"/>
      <c r="V1043" s="623"/>
      <c r="W1043" s="623"/>
      <c r="X1043" s="623"/>
      <c r="Y1043" s="623"/>
      <c r="Z1043" s="623"/>
      <c r="AA1043" s="623"/>
      <c r="AB1043" s="623"/>
    </row>
    <row r="1044">
      <c r="A1044" s="623"/>
      <c r="B1044" s="623"/>
      <c r="C1044" s="623"/>
      <c r="D1044" s="623"/>
      <c r="E1044" s="623"/>
      <c r="F1044" s="623"/>
      <c r="G1044" s="623"/>
      <c r="H1044" s="623"/>
      <c r="I1044" s="623"/>
      <c r="J1044" s="623"/>
      <c r="K1044" s="623"/>
      <c r="L1044" s="623"/>
      <c r="M1044" s="623"/>
      <c r="N1044" s="623"/>
      <c r="O1044" s="623"/>
      <c r="P1044" s="623"/>
      <c r="Q1044" s="623"/>
      <c r="R1044" s="623"/>
      <c r="S1044" s="623"/>
      <c r="T1044" s="623"/>
      <c r="U1044" s="623"/>
      <c r="V1044" s="623"/>
      <c r="W1044" s="623"/>
      <c r="X1044" s="623"/>
      <c r="Y1044" s="623"/>
      <c r="Z1044" s="623"/>
      <c r="AA1044" s="623"/>
      <c r="AB1044" s="623"/>
    </row>
    <row r="1045">
      <c r="A1045" s="623"/>
      <c r="B1045" s="623"/>
      <c r="C1045" s="623"/>
      <c r="D1045" s="623"/>
      <c r="E1045" s="623"/>
      <c r="F1045" s="623"/>
      <c r="G1045" s="623"/>
      <c r="H1045" s="623"/>
      <c r="I1045" s="623"/>
      <c r="J1045" s="623"/>
      <c r="K1045" s="623"/>
      <c r="L1045" s="623"/>
      <c r="M1045" s="623"/>
      <c r="N1045" s="623"/>
      <c r="O1045" s="623"/>
      <c r="P1045" s="623"/>
      <c r="Q1045" s="623"/>
      <c r="R1045" s="623"/>
      <c r="S1045" s="623"/>
      <c r="T1045" s="623"/>
      <c r="U1045" s="623"/>
      <c r="V1045" s="623"/>
      <c r="W1045" s="623"/>
      <c r="X1045" s="623"/>
      <c r="Y1045" s="623"/>
      <c r="Z1045" s="623"/>
      <c r="AA1045" s="623"/>
      <c r="AB1045" s="623"/>
    </row>
    <row r="1046">
      <c r="A1046" s="623"/>
      <c r="B1046" s="623"/>
      <c r="C1046" s="623"/>
      <c r="D1046" s="623"/>
      <c r="E1046" s="623"/>
      <c r="F1046" s="623"/>
      <c r="G1046" s="623"/>
      <c r="H1046" s="623"/>
      <c r="I1046" s="623"/>
      <c r="J1046" s="623"/>
      <c r="K1046" s="623"/>
      <c r="L1046" s="623"/>
      <c r="M1046" s="623"/>
      <c r="N1046" s="623"/>
      <c r="O1046" s="623"/>
      <c r="P1046" s="623"/>
      <c r="Q1046" s="623"/>
      <c r="R1046" s="623"/>
      <c r="S1046" s="623"/>
      <c r="T1046" s="623"/>
      <c r="U1046" s="623"/>
      <c r="V1046" s="623"/>
      <c r="W1046" s="623"/>
      <c r="X1046" s="623"/>
      <c r="Y1046" s="623"/>
      <c r="Z1046" s="623"/>
      <c r="AA1046" s="623"/>
      <c r="AB1046" s="623"/>
    </row>
    <row r="1047">
      <c r="A1047" s="623"/>
      <c r="B1047" s="623"/>
      <c r="C1047" s="623"/>
      <c r="D1047" s="623"/>
      <c r="E1047" s="623"/>
      <c r="F1047" s="623"/>
      <c r="G1047" s="623"/>
      <c r="H1047" s="623"/>
      <c r="I1047" s="623"/>
      <c r="J1047" s="623"/>
      <c r="K1047" s="623"/>
      <c r="L1047" s="623"/>
      <c r="M1047" s="623"/>
      <c r="N1047" s="623"/>
      <c r="O1047" s="623"/>
      <c r="P1047" s="623"/>
      <c r="Q1047" s="623"/>
      <c r="R1047" s="623"/>
      <c r="S1047" s="623"/>
      <c r="T1047" s="623"/>
      <c r="U1047" s="623"/>
      <c r="V1047" s="623"/>
      <c r="W1047" s="623"/>
      <c r="X1047" s="623"/>
      <c r="Y1047" s="623"/>
      <c r="Z1047" s="623"/>
      <c r="AA1047" s="623"/>
      <c r="AB1047" s="623"/>
    </row>
    <row r="1048">
      <c r="A1048" s="623"/>
      <c r="B1048" s="623"/>
      <c r="C1048" s="623"/>
      <c r="D1048" s="623"/>
      <c r="E1048" s="623"/>
      <c r="F1048" s="623"/>
      <c r="G1048" s="623"/>
      <c r="H1048" s="623"/>
      <c r="I1048" s="623"/>
      <c r="J1048" s="623"/>
      <c r="K1048" s="623"/>
      <c r="L1048" s="623"/>
      <c r="M1048" s="623"/>
      <c r="N1048" s="623"/>
      <c r="O1048" s="623"/>
      <c r="P1048" s="623"/>
      <c r="Q1048" s="623"/>
      <c r="R1048" s="623"/>
      <c r="S1048" s="623"/>
      <c r="T1048" s="623"/>
      <c r="U1048" s="623"/>
      <c r="V1048" s="623"/>
      <c r="W1048" s="623"/>
      <c r="X1048" s="623"/>
      <c r="Y1048" s="623"/>
      <c r="Z1048" s="623"/>
      <c r="AA1048" s="623"/>
      <c r="AB1048" s="623"/>
    </row>
    <row r="1049">
      <c r="A1049" s="623"/>
      <c r="B1049" s="623"/>
      <c r="C1049" s="623"/>
      <c r="D1049" s="623"/>
      <c r="E1049" s="623"/>
      <c r="F1049" s="623"/>
      <c r="G1049" s="623"/>
      <c r="H1049" s="623"/>
      <c r="I1049" s="623"/>
      <c r="J1049" s="623"/>
      <c r="K1049" s="623"/>
      <c r="L1049" s="623"/>
      <c r="M1049" s="623"/>
      <c r="N1049" s="623"/>
      <c r="O1049" s="623"/>
      <c r="P1049" s="623"/>
      <c r="Q1049" s="623"/>
      <c r="R1049" s="623"/>
      <c r="S1049" s="623"/>
      <c r="T1049" s="623"/>
      <c r="U1049" s="623"/>
      <c r="V1049" s="623"/>
      <c r="W1049" s="623"/>
      <c r="X1049" s="623"/>
      <c r="Y1049" s="623"/>
      <c r="Z1049" s="623"/>
      <c r="AA1049" s="623"/>
      <c r="AB1049" s="623"/>
    </row>
    <row r="1050">
      <c r="A1050" s="623"/>
      <c r="B1050" s="623"/>
      <c r="C1050" s="623"/>
      <c r="D1050" s="623"/>
      <c r="E1050" s="623"/>
      <c r="F1050" s="623"/>
      <c r="G1050" s="623"/>
      <c r="H1050" s="623"/>
      <c r="I1050" s="623"/>
      <c r="J1050" s="623"/>
      <c r="K1050" s="623"/>
      <c r="L1050" s="623"/>
      <c r="M1050" s="623"/>
      <c r="N1050" s="623"/>
      <c r="O1050" s="623"/>
      <c r="P1050" s="623"/>
      <c r="Q1050" s="623"/>
      <c r="R1050" s="623"/>
      <c r="S1050" s="623"/>
      <c r="T1050" s="623"/>
      <c r="U1050" s="623"/>
      <c r="V1050" s="623"/>
      <c r="W1050" s="623"/>
      <c r="X1050" s="623"/>
      <c r="Y1050" s="623"/>
      <c r="Z1050" s="623"/>
      <c r="AA1050" s="623"/>
      <c r="AB1050" s="623"/>
    </row>
    <row r="1051">
      <c r="A1051" s="623"/>
      <c r="B1051" s="623"/>
      <c r="C1051" s="623"/>
      <c r="D1051" s="623"/>
      <c r="E1051" s="623"/>
      <c r="F1051" s="623"/>
      <c r="G1051" s="623"/>
      <c r="H1051" s="623"/>
      <c r="I1051" s="623"/>
      <c r="J1051" s="623"/>
      <c r="K1051" s="623"/>
      <c r="L1051" s="623"/>
      <c r="M1051" s="623"/>
      <c r="N1051" s="623"/>
      <c r="O1051" s="623"/>
      <c r="P1051" s="623"/>
      <c r="Q1051" s="623"/>
      <c r="R1051" s="623"/>
      <c r="S1051" s="623"/>
      <c r="T1051" s="623"/>
      <c r="U1051" s="623"/>
      <c r="V1051" s="623"/>
      <c r="W1051" s="623"/>
      <c r="X1051" s="623"/>
      <c r="Y1051" s="623"/>
      <c r="Z1051" s="623"/>
      <c r="AA1051" s="623"/>
      <c r="AB1051" s="623"/>
    </row>
    <row r="1052">
      <c r="A1052" s="623"/>
      <c r="B1052" s="623"/>
      <c r="C1052" s="623"/>
      <c r="D1052" s="623"/>
      <c r="E1052" s="623"/>
      <c r="F1052" s="623"/>
      <c r="G1052" s="623"/>
      <c r="H1052" s="623"/>
      <c r="I1052" s="623"/>
      <c r="J1052" s="623"/>
      <c r="K1052" s="623"/>
      <c r="L1052" s="623"/>
      <c r="M1052" s="623"/>
      <c r="N1052" s="623"/>
      <c r="O1052" s="623"/>
      <c r="P1052" s="623"/>
      <c r="Q1052" s="623"/>
      <c r="R1052" s="623"/>
      <c r="S1052" s="623"/>
      <c r="T1052" s="623"/>
      <c r="U1052" s="623"/>
      <c r="V1052" s="623"/>
      <c r="W1052" s="623"/>
      <c r="X1052" s="623"/>
      <c r="Y1052" s="623"/>
      <c r="Z1052" s="623"/>
      <c r="AA1052" s="623"/>
      <c r="AB1052" s="623"/>
    </row>
    <row r="1053">
      <c r="A1053" s="623"/>
      <c r="B1053" s="623"/>
      <c r="C1053" s="623"/>
      <c r="D1053" s="623"/>
      <c r="E1053" s="623"/>
      <c r="F1053" s="623"/>
      <c r="G1053" s="623"/>
      <c r="H1053" s="623"/>
      <c r="I1053" s="623"/>
      <c r="J1053" s="623"/>
      <c r="K1053" s="623"/>
      <c r="L1053" s="623"/>
      <c r="M1053" s="623"/>
      <c r="N1053" s="623"/>
      <c r="O1053" s="623"/>
      <c r="P1053" s="623"/>
      <c r="Q1053" s="623"/>
      <c r="R1053" s="623"/>
      <c r="S1053" s="623"/>
      <c r="T1053" s="623"/>
      <c r="U1053" s="623"/>
      <c r="V1053" s="623"/>
      <c r="W1053" s="623"/>
      <c r="X1053" s="623"/>
      <c r="Y1053" s="623"/>
      <c r="Z1053" s="623"/>
      <c r="AA1053" s="623"/>
      <c r="AB1053" s="623"/>
    </row>
    <row r="1054">
      <c r="A1054" s="623"/>
      <c r="B1054" s="623"/>
      <c r="C1054" s="623"/>
      <c r="D1054" s="623"/>
      <c r="E1054" s="623"/>
      <c r="F1054" s="623"/>
      <c r="G1054" s="623"/>
      <c r="H1054" s="623"/>
      <c r="I1054" s="623"/>
      <c r="J1054" s="623"/>
      <c r="K1054" s="623"/>
      <c r="L1054" s="623"/>
      <c r="M1054" s="623"/>
      <c r="N1054" s="623"/>
      <c r="O1054" s="623"/>
      <c r="P1054" s="623"/>
      <c r="Q1054" s="623"/>
      <c r="R1054" s="623"/>
      <c r="S1054" s="623"/>
      <c r="T1054" s="623"/>
      <c r="U1054" s="623"/>
      <c r="V1054" s="623"/>
      <c r="W1054" s="623"/>
      <c r="X1054" s="623"/>
      <c r="Y1054" s="623"/>
      <c r="Z1054" s="623"/>
      <c r="AA1054" s="623"/>
      <c r="AB1054" s="623"/>
    </row>
    <row r="1055">
      <c r="A1055" s="623"/>
      <c r="B1055" s="623"/>
      <c r="C1055" s="623"/>
      <c r="D1055" s="623"/>
      <c r="E1055" s="623"/>
      <c r="F1055" s="623"/>
      <c r="G1055" s="623"/>
      <c r="H1055" s="623"/>
      <c r="I1055" s="623"/>
      <c r="J1055" s="623"/>
      <c r="K1055" s="623"/>
      <c r="L1055" s="623"/>
      <c r="M1055" s="623"/>
      <c r="N1055" s="623"/>
      <c r="O1055" s="623"/>
      <c r="P1055" s="623"/>
      <c r="Q1055" s="623"/>
      <c r="R1055" s="623"/>
      <c r="S1055" s="623"/>
      <c r="T1055" s="623"/>
      <c r="U1055" s="623"/>
      <c r="V1055" s="623"/>
      <c r="W1055" s="623"/>
      <c r="X1055" s="623"/>
      <c r="Y1055" s="623"/>
      <c r="Z1055" s="623"/>
      <c r="AA1055" s="623"/>
      <c r="AB1055" s="623"/>
    </row>
    <row r="1056">
      <c r="A1056" s="623"/>
      <c r="B1056" s="623"/>
      <c r="C1056" s="623"/>
      <c r="D1056" s="623"/>
      <c r="E1056" s="623"/>
      <c r="F1056" s="623"/>
      <c r="G1056" s="623"/>
      <c r="H1056" s="623"/>
      <c r="I1056" s="623"/>
      <c r="J1056" s="623"/>
      <c r="K1056" s="623"/>
      <c r="L1056" s="623"/>
      <c r="M1056" s="623"/>
      <c r="N1056" s="623"/>
      <c r="O1056" s="623"/>
      <c r="P1056" s="623"/>
      <c r="Q1056" s="623"/>
      <c r="R1056" s="623"/>
      <c r="S1056" s="623"/>
      <c r="T1056" s="623"/>
      <c r="U1056" s="623"/>
      <c r="V1056" s="623"/>
      <c r="W1056" s="623"/>
      <c r="X1056" s="623"/>
      <c r="Y1056" s="623"/>
      <c r="Z1056" s="623"/>
      <c r="AA1056" s="623"/>
      <c r="AB1056" s="623"/>
    </row>
    <row r="1057">
      <c r="A1057" s="623"/>
      <c r="B1057" s="623"/>
      <c r="C1057" s="623"/>
      <c r="D1057" s="623"/>
      <c r="E1057" s="623"/>
      <c r="F1057" s="623"/>
      <c r="G1057" s="623"/>
      <c r="H1057" s="623"/>
      <c r="I1057" s="623"/>
      <c r="J1057" s="623"/>
      <c r="K1057" s="623"/>
      <c r="L1057" s="623"/>
      <c r="M1057" s="623"/>
      <c r="N1057" s="623"/>
      <c r="O1057" s="623"/>
      <c r="P1057" s="623"/>
      <c r="Q1057" s="623"/>
      <c r="R1057" s="623"/>
      <c r="S1057" s="623"/>
      <c r="T1057" s="623"/>
      <c r="U1057" s="623"/>
      <c r="V1057" s="623"/>
      <c r="W1057" s="623"/>
      <c r="X1057" s="623"/>
      <c r="Y1057" s="623"/>
      <c r="Z1057" s="623"/>
      <c r="AA1057" s="623"/>
      <c r="AB1057" s="623"/>
    </row>
    <row r="1058">
      <c r="A1058" s="623"/>
      <c r="B1058" s="623"/>
      <c r="C1058" s="623"/>
      <c r="D1058" s="623"/>
      <c r="E1058" s="623"/>
      <c r="F1058" s="623"/>
      <c r="G1058" s="623"/>
      <c r="H1058" s="623"/>
      <c r="I1058" s="623"/>
      <c r="J1058" s="623"/>
      <c r="K1058" s="623"/>
      <c r="L1058" s="623"/>
      <c r="M1058" s="623"/>
      <c r="N1058" s="623"/>
      <c r="O1058" s="623"/>
      <c r="P1058" s="623"/>
      <c r="Q1058" s="623"/>
      <c r="R1058" s="623"/>
      <c r="S1058" s="623"/>
      <c r="T1058" s="623"/>
      <c r="U1058" s="623"/>
      <c r="V1058" s="623"/>
      <c r="W1058" s="623"/>
      <c r="X1058" s="623"/>
      <c r="Y1058" s="623"/>
      <c r="Z1058" s="623"/>
      <c r="AA1058" s="623"/>
      <c r="AB1058" s="623"/>
    </row>
    <row r="1059">
      <c r="A1059" s="623"/>
      <c r="B1059" s="623"/>
      <c r="C1059" s="623"/>
      <c r="D1059" s="623"/>
      <c r="E1059" s="623"/>
      <c r="F1059" s="623"/>
      <c r="G1059" s="623"/>
      <c r="H1059" s="623"/>
      <c r="I1059" s="623"/>
      <c r="J1059" s="623"/>
      <c r="K1059" s="623"/>
      <c r="L1059" s="623"/>
      <c r="M1059" s="623"/>
      <c r="N1059" s="623"/>
      <c r="O1059" s="623"/>
      <c r="P1059" s="623"/>
      <c r="Q1059" s="623"/>
      <c r="R1059" s="623"/>
      <c r="S1059" s="623"/>
      <c r="T1059" s="623"/>
      <c r="U1059" s="623"/>
      <c r="V1059" s="623"/>
      <c r="W1059" s="623"/>
      <c r="X1059" s="623"/>
      <c r="Y1059" s="623"/>
      <c r="Z1059" s="623"/>
      <c r="AA1059" s="623"/>
      <c r="AB1059" s="623"/>
    </row>
    <row r="1060">
      <c r="A1060" s="623"/>
      <c r="B1060" s="623"/>
      <c r="C1060" s="623"/>
      <c r="D1060" s="623"/>
      <c r="E1060" s="623"/>
      <c r="F1060" s="623"/>
      <c r="G1060" s="623"/>
      <c r="H1060" s="623"/>
      <c r="I1060" s="623"/>
      <c r="J1060" s="623"/>
      <c r="K1060" s="623"/>
      <c r="L1060" s="623"/>
      <c r="M1060" s="623"/>
      <c r="N1060" s="623"/>
      <c r="O1060" s="623"/>
      <c r="P1060" s="623"/>
      <c r="Q1060" s="623"/>
      <c r="R1060" s="623"/>
      <c r="S1060" s="623"/>
      <c r="T1060" s="623"/>
      <c r="U1060" s="623"/>
      <c r="V1060" s="623"/>
      <c r="W1060" s="623"/>
      <c r="X1060" s="623"/>
      <c r="Y1060" s="623"/>
      <c r="Z1060" s="623"/>
      <c r="AA1060" s="623"/>
      <c r="AB1060" s="623"/>
    </row>
    <row r="1061">
      <c r="A1061" s="623"/>
      <c r="B1061" s="623"/>
      <c r="C1061" s="623"/>
      <c r="D1061" s="623"/>
      <c r="E1061" s="623"/>
      <c r="F1061" s="623"/>
      <c r="G1061" s="623"/>
      <c r="H1061" s="623"/>
      <c r="I1061" s="623"/>
      <c r="J1061" s="623"/>
      <c r="K1061" s="623"/>
      <c r="L1061" s="623"/>
      <c r="M1061" s="623"/>
      <c r="N1061" s="623"/>
      <c r="O1061" s="623"/>
      <c r="P1061" s="623"/>
      <c r="Q1061" s="623"/>
      <c r="R1061" s="623"/>
      <c r="S1061" s="623"/>
      <c r="T1061" s="623"/>
      <c r="U1061" s="623"/>
      <c r="V1061" s="623"/>
      <c r="W1061" s="623"/>
      <c r="X1061" s="623"/>
      <c r="Y1061" s="623"/>
      <c r="Z1061" s="623"/>
      <c r="AA1061" s="623"/>
      <c r="AB1061" s="623"/>
    </row>
    <row r="1062">
      <c r="A1062" s="623"/>
      <c r="B1062" s="623"/>
      <c r="C1062" s="623"/>
      <c r="D1062" s="623"/>
      <c r="E1062" s="623"/>
      <c r="F1062" s="623"/>
      <c r="G1062" s="623"/>
      <c r="H1062" s="623"/>
      <c r="I1062" s="623"/>
      <c r="J1062" s="623"/>
      <c r="K1062" s="623"/>
      <c r="L1062" s="623"/>
      <c r="M1062" s="623"/>
      <c r="N1062" s="623"/>
      <c r="O1062" s="623"/>
      <c r="P1062" s="623"/>
      <c r="Q1062" s="623"/>
      <c r="R1062" s="623"/>
      <c r="S1062" s="623"/>
      <c r="T1062" s="623"/>
      <c r="U1062" s="623"/>
      <c r="V1062" s="623"/>
      <c r="W1062" s="623"/>
      <c r="X1062" s="623"/>
      <c r="Y1062" s="623"/>
      <c r="Z1062" s="623"/>
      <c r="AA1062" s="623"/>
      <c r="AB1062" s="623"/>
    </row>
    <row r="1063">
      <c r="A1063" s="623"/>
      <c r="B1063" s="623"/>
      <c r="C1063" s="623"/>
      <c r="D1063" s="623"/>
      <c r="E1063" s="623"/>
      <c r="F1063" s="623"/>
      <c r="G1063" s="623"/>
      <c r="H1063" s="623"/>
      <c r="I1063" s="623"/>
      <c r="J1063" s="623"/>
      <c r="K1063" s="623"/>
      <c r="L1063" s="623"/>
      <c r="M1063" s="623"/>
      <c r="N1063" s="623"/>
      <c r="O1063" s="623"/>
      <c r="P1063" s="623"/>
      <c r="Q1063" s="623"/>
      <c r="R1063" s="623"/>
      <c r="S1063" s="623"/>
      <c r="T1063" s="623"/>
      <c r="U1063" s="623"/>
      <c r="V1063" s="623"/>
      <c r="W1063" s="623"/>
      <c r="X1063" s="623"/>
      <c r="Y1063" s="623"/>
      <c r="Z1063" s="623"/>
      <c r="AA1063" s="623"/>
      <c r="AB1063" s="623"/>
    </row>
    <row r="1064">
      <c r="A1064" s="623"/>
      <c r="B1064" s="623"/>
      <c r="C1064" s="623"/>
      <c r="D1064" s="623"/>
      <c r="E1064" s="623"/>
      <c r="F1064" s="623"/>
      <c r="G1064" s="623"/>
      <c r="H1064" s="623"/>
      <c r="I1064" s="623"/>
      <c r="J1064" s="623"/>
      <c r="K1064" s="623"/>
      <c r="L1064" s="623"/>
      <c r="M1064" s="623"/>
      <c r="N1064" s="623"/>
      <c r="O1064" s="623"/>
      <c r="P1064" s="623"/>
      <c r="Q1064" s="623"/>
      <c r="R1064" s="623"/>
      <c r="S1064" s="623"/>
      <c r="T1064" s="623"/>
      <c r="U1064" s="623"/>
      <c r="V1064" s="623"/>
      <c r="W1064" s="623"/>
      <c r="X1064" s="623"/>
      <c r="Y1064" s="623"/>
      <c r="Z1064" s="623"/>
      <c r="AA1064" s="623"/>
      <c r="AB1064" s="623"/>
    </row>
    <row r="1065">
      <c r="A1065" s="623"/>
      <c r="B1065" s="623"/>
      <c r="C1065" s="623"/>
      <c r="D1065" s="623"/>
      <c r="E1065" s="623"/>
      <c r="F1065" s="623"/>
      <c r="G1065" s="623"/>
      <c r="H1065" s="623"/>
      <c r="I1065" s="623"/>
      <c r="J1065" s="623"/>
      <c r="K1065" s="623"/>
      <c r="L1065" s="623"/>
      <c r="M1065" s="623"/>
      <c r="N1065" s="623"/>
      <c r="O1065" s="623"/>
      <c r="P1065" s="623"/>
      <c r="Q1065" s="623"/>
      <c r="R1065" s="623"/>
      <c r="S1065" s="623"/>
      <c r="T1065" s="623"/>
      <c r="U1065" s="623"/>
      <c r="V1065" s="623"/>
      <c r="W1065" s="623"/>
      <c r="X1065" s="623"/>
      <c r="Y1065" s="623"/>
      <c r="Z1065" s="623"/>
      <c r="AA1065" s="623"/>
      <c r="AB1065" s="623"/>
    </row>
    <row r="1066">
      <c r="A1066" s="623"/>
      <c r="B1066" s="623"/>
      <c r="C1066" s="623"/>
      <c r="D1066" s="623"/>
      <c r="E1066" s="623"/>
      <c r="F1066" s="623"/>
      <c r="G1066" s="623"/>
      <c r="H1066" s="623"/>
      <c r="I1066" s="623"/>
      <c r="J1066" s="623"/>
      <c r="K1066" s="623"/>
      <c r="L1066" s="623"/>
      <c r="M1066" s="623"/>
      <c r="N1066" s="623"/>
      <c r="O1066" s="623"/>
      <c r="P1066" s="623"/>
      <c r="Q1066" s="623"/>
      <c r="R1066" s="623"/>
      <c r="S1066" s="623"/>
      <c r="T1066" s="623"/>
      <c r="U1066" s="623"/>
      <c r="V1066" s="623"/>
      <c r="W1066" s="623"/>
      <c r="X1066" s="623"/>
      <c r="Y1066" s="623"/>
      <c r="Z1066" s="623"/>
      <c r="AA1066" s="623"/>
      <c r="AB1066" s="623"/>
    </row>
    <row r="1067">
      <c r="A1067" s="623"/>
      <c r="B1067" s="623"/>
      <c r="C1067" s="623"/>
      <c r="D1067" s="623"/>
      <c r="E1067" s="623"/>
      <c r="F1067" s="623"/>
      <c r="G1067" s="623"/>
      <c r="H1067" s="623"/>
      <c r="I1067" s="623"/>
      <c r="J1067" s="623"/>
      <c r="K1067" s="623"/>
      <c r="L1067" s="623"/>
      <c r="M1067" s="623"/>
      <c r="N1067" s="623"/>
      <c r="O1067" s="623"/>
      <c r="P1067" s="623"/>
      <c r="Q1067" s="623"/>
      <c r="R1067" s="623"/>
      <c r="S1067" s="623"/>
      <c r="T1067" s="623"/>
      <c r="U1067" s="623"/>
      <c r="V1067" s="623"/>
      <c r="W1067" s="623"/>
      <c r="X1067" s="623"/>
      <c r="Y1067" s="623"/>
      <c r="Z1067" s="623"/>
      <c r="AA1067" s="623"/>
      <c r="AB1067" s="623"/>
    </row>
    <row r="1068">
      <c r="A1068" s="623"/>
      <c r="B1068" s="623"/>
      <c r="C1068" s="623"/>
      <c r="D1068" s="623"/>
      <c r="E1068" s="623"/>
      <c r="F1068" s="623"/>
      <c r="G1068" s="623"/>
      <c r="H1068" s="623"/>
      <c r="I1068" s="623"/>
      <c r="J1068" s="623"/>
      <c r="K1068" s="623"/>
      <c r="L1068" s="623"/>
      <c r="M1068" s="623"/>
      <c r="N1068" s="623"/>
      <c r="O1068" s="623"/>
      <c r="P1068" s="623"/>
      <c r="Q1068" s="623"/>
      <c r="R1068" s="623"/>
      <c r="S1068" s="623"/>
      <c r="T1068" s="623"/>
      <c r="U1068" s="623"/>
      <c r="V1068" s="623"/>
      <c r="W1068" s="623"/>
      <c r="X1068" s="623"/>
      <c r="Y1068" s="623"/>
      <c r="Z1068" s="623"/>
      <c r="AA1068" s="623"/>
      <c r="AB1068" s="623"/>
    </row>
    <row r="1069">
      <c r="A1069" s="623"/>
      <c r="B1069" s="623"/>
      <c r="C1069" s="623"/>
      <c r="D1069" s="623"/>
      <c r="E1069" s="623"/>
      <c r="F1069" s="623"/>
      <c r="G1069" s="623"/>
      <c r="H1069" s="623"/>
      <c r="I1069" s="623"/>
      <c r="J1069" s="623"/>
      <c r="K1069" s="623"/>
      <c r="L1069" s="623"/>
      <c r="M1069" s="623"/>
      <c r="N1069" s="623"/>
      <c r="O1069" s="623"/>
      <c r="P1069" s="623"/>
      <c r="Q1069" s="623"/>
      <c r="R1069" s="623"/>
      <c r="S1069" s="623"/>
      <c r="T1069" s="623"/>
      <c r="U1069" s="623"/>
      <c r="V1069" s="623"/>
      <c r="W1069" s="623"/>
      <c r="X1069" s="623"/>
      <c r="Y1069" s="623"/>
      <c r="Z1069" s="623"/>
      <c r="AA1069" s="623"/>
      <c r="AB1069" s="623"/>
    </row>
    <row r="1070">
      <c r="A1070" s="623"/>
      <c r="B1070" s="623"/>
      <c r="C1070" s="623"/>
      <c r="D1070" s="623"/>
      <c r="E1070" s="623"/>
      <c r="F1070" s="623"/>
      <c r="G1070" s="623"/>
      <c r="H1070" s="623"/>
      <c r="I1070" s="623"/>
      <c r="J1070" s="623"/>
      <c r="K1070" s="623"/>
      <c r="L1070" s="623"/>
      <c r="M1070" s="623"/>
      <c r="N1070" s="623"/>
      <c r="O1070" s="623"/>
      <c r="P1070" s="623"/>
      <c r="Q1070" s="623"/>
      <c r="R1070" s="623"/>
      <c r="S1070" s="623"/>
      <c r="T1070" s="623"/>
      <c r="U1070" s="623"/>
      <c r="V1070" s="623"/>
      <c r="W1070" s="623"/>
      <c r="X1070" s="623"/>
      <c r="Y1070" s="623"/>
      <c r="Z1070" s="623"/>
      <c r="AA1070" s="623"/>
      <c r="AB1070" s="623"/>
    </row>
    <row r="1071">
      <c r="A1071" s="623"/>
      <c r="B1071" s="623"/>
      <c r="C1071" s="623"/>
      <c r="D1071" s="623"/>
      <c r="E1071" s="623"/>
      <c r="F1071" s="623"/>
      <c r="G1071" s="623"/>
      <c r="H1071" s="623"/>
      <c r="I1071" s="623"/>
      <c r="J1071" s="623"/>
      <c r="K1071" s="623"/>
      <c r="L1071" s="623"/>
      <c r="M1071" s="623"/>
      <c r="N1071" s="623"/>
      <c r="O1071" s="623"/>
      <c r="P1071" s="623"/>
      <c r="Q1071" s="623"/>
      <c r="R1071" s="623"/>
      <c r="S1071" s="623"/>
      <c r="T1071" s="623"/>
      <c r="U1071" s="623"/>
      <c r="V1071" s="623"/>
      <c r="W1071" s="623"/>
      <c r="X1071" s="623"/>
      <c r="Y1071" s="623"/>
      <c r="Z1071" s="623"/>
      <c r="AA1071" s="623"/>
      <c r="AB1071" s="623"/>
    </row>
    <row r="1072">
      <c r="A1072" s="623"/>
      <c r="B1072" s="623"/>
      <c r="C1072" s="623"/>
      <c r="D1072" s="623"/>
      <c r="E1072" s="623"/>
      <c r="F1072" s="623"/>
      <c r="G1072" s="623"/>
      <c r="H1072" s="623"/>
      <c r="I1072" s="623"/>
      <c r="J1072" s="623"/>
      <c r="K1072" s="623"/>
      <c r="L1072" s="623"/>
      <c r="M1072" s="623"/>
      <c r="N1072" s="623"/>
      <c r="O1072" s="623"/>
      <c r="P1072" s="623"/>
      <c r="Q1072" s="623"/>
      <c r="R1072" s="623"/>
      <c r="S1072" s="623"/>
      <c r="T1072" s="623"/>
      <c r="U1072" s="623"/>
      <c r="V1072" s="623"/>
      <c r="W1072" s="623"/>
      <c r="X1072" s="623"/>
      <c r="Y1072" s="623"/>
      <c r="Z1072" s="623"/>
      <c r="AA1072" s="623"/>
      <c r="AB1072" s="623"/>
    </row>
    <row r="1073">
      <c r="A1073" s="623"/>
      <c r="B1073" s="623"/>
      <c r="C1073" s="623"/>
      <c r="D1073" s="623"/>
      <c r="E1073" s="623"/>
      <c r="F1073" s="623"/>
      <c r="G1073" s="623"/>
      <c r="H1073" s="623"/>
      <c r="I1073" s="623"/>
      <c r="J1073" s="623"/>
      <c r="K1073" s="623"/>
      <c r="L1073" s="623"/>
      <c r="M1073" s="623"/>
      <c r="N1073" s="623"/>
      <c r="O1073" s="623"/>
      <c r="P1073" s="623"/>
      <c r="Q1073" s="623"/>
      <c r="R1073" s="623"/>
      <c r="S1073" s="623"/>
      <c r="T1073" s="623"/>
      <c r="U1073" s="623"/>
      <c r="V1073" s="623"/>
      <c r="W1073" s="623"/>
      <c r="X1073" s="623"/>
      <c r="Y1073" s="623"/>
      <c r="Z1073" s="623"/>
      <c r="AA1073" s="623"/>
      <c r="AB1073" s="623"/>
    </row>
    <row r="1074">
      <c r="A1074" s="623"/>
      <c r="B1074" s="623"/>
      <c r="C1074" s="623"/>
      <c r="D1074" s="623"/>
      <c r="E1074" s="623"/>
      <c r="F1074" s="623"/>
      <c r="G1074" s="623"/>
      <c r="H1074" s="623"/>
      <c r="I1074" s="623"/>
      <c r="J1074" s="623"/>
      <c r="K1074" s="623"/>
      <c r="L1074" s="623"/>
      <c r="M1074" s="623"/>
      <c r="N1074" s="623"/>
      <c r="O1074" s="623"/>
      <c r="P1074" s="623"/>
      <c r="Q1074" s="623"/>
      <c r="R1074" s="623"/>
      <c r="S1074" s="623"/>
      <c r="T1074" s="623"/>
      <c r="U1074" s="623"/>
      <c r="V1074" s="623"/>
      <c r="W1074" s="623"/>
      <c r="X1074" s="623"/>
      <c r="Y1074" s="623"/>
      <c r="Z1074" s="623"/>
      <c r="AA1074" s="623"/>
      <c r="AB1074" s="623"/>
    </row>
    <row r="1075">
      <c r="A1075" s="623"/>
      <c r="B1075" s="623"/>
      <c r="C1075" s="623"/>
      <c r="D1075" s="623"/>
      <c r="E1075" s="623"/>
      <c r="F1075" s="623"/>
      <c r="G1075" s="623"/>
      <c r="H1075" s="623"/>
      <c r="I1075" s="623"/>
      <c r="J1075" s="623"/>
      <c r="K1075" s="623"/>
      <c r="L1075" s="623"/>
      <c r="M1075" s="623"/>
      <c r="N1075" s="623"/>
      <c r="O1075" s="623"/>
      <c r="P1075" s="623"/>
      <c r="Q1075" s="623"/>
      <c r="R1075" s="623"/>
      <c r="S1075" s="623"/>
      <c r="T1075" s="623"/>
      <c r="U1075" s="623"/>
      <c r="V1075" s="623"/>
      <c r="W1075" s="623"/>
      <c r="X1075" s="623"/>
      <c r="Y1075" s="623"/>
      <c r="Z1075" s="623"/>
      <c r="AA1075" s="623"/>
      <c r="AB1075" s="623"/>
    </row>
    <row r="1076">
      <c r="A1076" s="623"/>
      <c r="B1076" s="623"/>
      <c r="C1076" s="623"/>
      <c r="D1076" s="623"/>
      <c r="E1076" s="623"/>
      <c r="F1076" s="623"/>
      <c r="G1076" s="623"/>
      <c r="H1076" s="623"/>
      <c r="I1076" s="623"/>
      <c r="J1076" s="623"/>
      <c r="K1076" s="623"/>
      <c r="L1076" s="623"/>
      <c r="M1076" s="623"/>
      <c r="N1076" s="623"/>
      <c r="O1076" s="623"/>
      <c r="P1076" s="623"/>
      <c r="Q1076" s="623"/>
      <c r="R1076" s="623"/>
      <c r="S1076" s="623"/>
      <c r="T1076" s="623"/>
      <c r="U1076" s="623"/>
      <c r="V1076" s="623"/>
      <c r="W1076" s="623"/>
      <c r="X1076" s="623"/>
      <c r="Y1076" s="623"/>
      <c r="Z1076" s="623"/>
      <c r="AA1076" s="623"/>
      <c r="AB1076" s="623"/>
    </row>
    <row r="1077">
      <c r="A1077" s="623"/>
      <c r="B1077" s="623"/>
      <c r="C1077" s="623"/>
      <c r="D1077" s="623"/>
      <c r="E1077" s="623"/>
      <c r="F1077" s="623"/>
      <c r="G1077" s="623"/>
      <c r="H1077" s="623"/>
      <c r="I1077" s="623"/>
      <c r="J1077" s="623"/>
      <c r="K1077" s="623"/>
      <c r="L1077" s="623"/>
      <c r="M1077" s="623"/>
      <c r="N1077" s="623"/>
      <c r="O1077" s="623"/>
      <c r="P1077" s="623"/>
      <c r="Q1077" s="623"/>
      <c r="R1077" s="623"/>
      <c r="S1077" s="623"/>
      <c r="T1077" s="623"/>
      <c r="U1077" s="623"/>
      <c r="V1077" s="623"/>
      <c r="W1077" s="623"/>
      <c r="X1077" s="623"/>
      <c r="Y1077" s="623"/>
      <c r="Z1077" s="623"/>
      <c r="AA1077" s="623"/>
      <c r="AB1077" s="623"/>
    </row>
    <row r="1078">
      <c r="A1078" s="623"/>
      <c r="B1078" s="623"/>
      <c r="C1078" s="623"/>
      <c r="D1078" s="623"/>
      <c r="E1078" s="623"/>
      <c r="F1078" s="623"/>
      <c r="G1078" s="623"/>
      <c r="H1078" s="623"/>
      <c r="I1078" s="623"/>
      <c r="J1078" s="623"/>
      <c r="K1078" s="623"/>
      <c r="L1078" s="623"/>
      <c r="M1078" s="623"/>
      <c r="N1078" s="623"/>
      <c r="O1078" s="623"/>
      <c r="P1078" s="623"/>
      <c r="Q1078" s="623"/>
      <c r="R1078" s="623"/>
      <c r="S1078" s="623"/>
      <c r="T1078" s="623"/>
      <c r="U1078" s="623"/>
      <c r="V1078" s="623"/>
      <c r="W1078" s="623"/>
      <c r="X1078" s="623"/>
      <c r="Y1078" s="623"/>
      <c r="Z1078" s="623"/>
      <c r="AA1078" s="623"/>
      <c r="AB1078" s="623"/>
    </row>
    <row r="1079">
      <c r="A1079" s="623"/>
      <c r="B1079" s="623"/>
      <c r="C1079" s="623"/>
      <c r="D1079" s="623"/>
      <c r="E1079" s="623"/>
      <c r="F1079" s="623"/>
      <c r="G1079" s="623"/>
      <c r="H1079" s="623"/>
      <c r="I1079" s="623"/>
      <c r="J1079" s="623"/>
      <c r="K1079" s="623"/>
      <c r="L1079" s="623"/>
      <c r="M1079" s="623"/>
      <c r="N1079" s="623"/>
      <c r="O1079" s="623"/>
      <c r="P1079" s="623"/>
      <c r="Q1079" s="623"/>
      <c r="R1079" s="623"/>
      <c r="S1079" s="623"/>
      <c r="T1079" s="623"/>
      <c r="U1079" s="623"/>
      <c r="V1079" s="623"/>
      <c r="W1079" s="623"/>
      <c r="X1079" s="623"/>
      <c r="Y1079" s="623"/>
      <c r="Z1079" s="623"/>
      <c r="AA1079" s="623"/>
      <c r="AB1079" s="623"/>
    </row>
    <row r="1080">
      <c r="A1080" s="623"/>
      <c r="B1080" s="623"/>
      <c r="C1080" s="623"/>
      <c r="D1080" s="623"/>
      <c r="E1080" s="623"/>
      <c r="F1080" s="623"/>
      <c r="G1080" s="623"/>
      <c r="H1080" s="623"/>
      <c r="I1080" s="623"/>
      <c r="J1080" s="623"/>
      <c r="K1080" s="623"/>
      <c r="L1080" s="623"/>
      <c r="M1080" s="623"/>
      <c r="N1080" s="623"/>
      <c r="O1080" s="623"/>
      <c r="P1080" s="623"/>
      <c r="Q1080" s="623"/>
      <c r="R1080" s="623"/>
      <c r="S1080" s="623"/>
      <c r="T1080" s="623"/>
      <c r="U1080" s="623"/>
      <c r="V1080" s="623"/>
      <c r="W1080" s="623"/>
      <c r="X1080" s="623"/>
      <c r="Y1080" s="623"/>
      <c r="Z1080" s="623"/>
      <c r="AA1080" s="623"/>
      <c r="AB1080" s="623"/>
    </row>
    <row r="1081">
      <c r="A1081" s="623"/>
      <c r="B1081" s="623"/>
      <c r="C1081" s="623"/>
      <c r="D1081" s="623"/>
      <c r="E1081" s="623"/>
      <c r="F1081" s="623"/>
      <c r="G1081" s="623"/>
      <c r="H1081" s="623"/>
      <c r="I1081" s="623"/>
      <c r="J1081" s="623"/>
      <c r="K1081" s="623"/>
      <c r="L1081" s="623"/>
      <c r="M1081" s="623"/>
      <c r="N1081" s="623"/>
      <c r="O1081" s="623"/>
      <c r="P1081" s="623"/>
      <c r="Q1081" s="623"/>
      <c r="R1081" s="623"/>
      <c r="S1081" s="623"/>
      <c r="T1081" s="623"/>
      <c r="U1081" s="623"/>
      <c r="V1081" s="623"/>
      <c r="W1081" s="623"/>
      <c r="X1081" s="623"/>
      <c r="Y1081" s="623"/>
      <c r="Z1081" s="623"/>
      <c r="AA1081" s="623"/>
      <c r="AB1081" s="623"/>
    </row>
    <row r="1082">
      <c r="A1082" s="623"/>
      <c r="B1082" s="623"/>
      <c r="C1082" s="623"/>
      <c r="D1082" s="623"/>
      <c r="E1082" s="623"/>
      <c r="F1082" s="623"/>
      <c r="G1082" s="623"/>
      <c r="H1082" s="623"/>
      <c r="I1082" s="623"/>
      <c r="J1082" s="623"/>
      <c r="K1082" s="623"/>
      <c r="L1082" s="623"/>
      <c r="M1082" s="623"/>
      <c r="N1082" s="623"/>
      <c r="O1082" s="623"/>
      <c r="P1082" s="623"/>
      <c r="Q1082" s="623"/>
      <c r="R1082" s="623"/>
      <c r="S1082" s="623"/>
      <c r="T1082" s="623"/>
      <c r="U1082" s="623"/>
      <c r="V1082" s="623"/>
      <c r="W1082" s="623"/>
      <c r="X1082" s="623"/>
      <c r="Y1082" s="623"/>
      <c r="Z1082" s="623"/>
      <c r="AA1082" s="623"/>
      <c r="AB1082" s="623"/>
    </row>
    <row r="1083">
      <c r="A1083" s="623"/>
      <c r="B1083" s="623"/>
      <c r="C1083" s="623"/>
      <c r="D1083" s="623"/>
      <c r="E1083" s="623"/>
      <c r="F1083" s="623"/>
      <c r="G1083" s="623"/>
      <c r="H1083" s="623"/>
      <c r="I1083" s="623"/>
      <c r="J1083" s="623"/>
      <c r="K1083" s="623"/>
      <c r="L1083" s="623"/>
      <c r="M1083" s="623"/>
      <c r="N1083" s="623"/>
      <c r="O1083" s="623"/>
      <c r="P1083" s="623"/>
      <c r="Q1083" s="623"/>
      <c r="R1083" s="623"/>
      <c r="S1083" s="623"/>
      <c r="T1083" s="623"/>
      <c r="U1083" s="623"/>
      <c r="V1083" s="623"/>
      <c r="W1083" s="623"/>
      <c r="X1083" s="623"/>
      <c r="Y1083" s="623"/>
      <c r="Z1083" s="623"/>
      <c r="AA1083" s="623"/>
      <c r="AB1083" s="623"/>
    </row>
    <row r="1084">
      <c r="A1084" s="623"/>
      <c r="B1084" s="623"/>
      <c r="C1084" s="623"/>
      <c r="D1084" s="623"/>
      <c r="E1084" s="623"/>
      <c r="F1084" s="623"/>
      <c r="G1084" s="623"/>
      <c r="H1084" s="623"/>
      <c r="I1084" s="623"/>
      <c r="J1084" s="623"/>
      <c r="K1084" s="623"/>
      <c r="L1084" s="623"/>
      <c r="M1084" s="623"/>
      <c r="N1084" s="623"/>
      <c r="O1084" s="623"/>
      <c r="P1084" s="623"/>
      <c r="Q1084" s="623"/>
      <c r="R1084" s="623"/>
      <c r="S1084" s="623"/>
      <c r="T1084" s="623"/>
      <c r="U1084" s="623"/>
      <c r="V1084" s="623"/>
      <c r="W1084" s="623"/>
      <c r="X1084" s="623"/>
      <c r="Y1084" s="623"/>
      <c r="Z1084" s="623"/>
      <c r="AA1084" s="623"/>
      <c r="AB1084" s="623"/>
    </row>
    <row r="1085">
      <c r="A1085" s="623"/>
      <c r="B1085" s="623"/>
      <c r="C1085" s="623"/>
      <c r="D1085" s="623"/>
      <c r="E1085" s="623"/>
      <c r="F1085" s="623"/>
      <c r="G1085" s="623"/>
      <c r="H1085" s="623"/>
      <c r="I1085" s="623"/>
      <c r="J1085" s="623"/>
      <c r="K1085" s="623"/>
      <c r="L1085" s="623"/>
      <c r="M1085" s="623"/>
      <c r="N1085" s="623"/>
      <c r="O1085" s="623"/>
      <c r="P1085" s="623"/>
      <c r="Q1085" s="623"/>
      <c r="R1085" s="623"/>
      <c r="S1085" s="623"/>
      <c r="T1085" s="623"/>
      <c r="U1085" s="623"/>
      <c r="V1085" s="623"/>
      <c r="W1085" s="623"/>
      <c r="X1085" s="623"/>
      <c r="Y1085" s="623"/>
      <c r="Z1085" s="623"/>
      <c r="AA1085" s="623"/>
      <c r="AB1085" s="623"/>
    </row>
    <row r="1086">
      <c r="A1086" s="623"/>
      <c r="B1086" s="623"/>
      <c r="C1086" s="623"/>
      <c r="D1086" s="623"/>
      <c r="E1086" s="623"/>
      <c r="F1086" s="623"/>
      <c r="G1086" s="623"/>
      <c r="H1086" s="623"/>
      <c r="I1086" s="623"/>
      <c r="J1086" s="623"/>
      <c r="K1086" s="623"/>
      <c r="L1086" s="623"/>
      <c r="M1086" s="623"/>
      <c r="N1086" s="623"/>
      <c r="O1086" s="623"/>
      <c r="P1086" s="623"/>
      <c r="Q1086" s="623"/>
      <c r="R1086" s="623"/>
      <c r="S1086" s="623"/>
      <c r="T1086" s="623"/>
      <c r="U1086" s="623"/>
      <c r="V1086" s="623"/>
      <c r="W1086" s="623"/>
      <c r="X1086" s="623"/>
      <c r="Y1086" s="623"/>
      <c r="Z1086" s="623"/>
      <c r="AA1086" s="623"/>
      <c r="AB1086" s="623"/>
    </row>
    <row r="1087">
      <c r="A1087" s="623"/>
      <c r="B1087" s="623"/>
      <c r="C1087" s="623"/>
      <c r="D1087" s="623"/>
      <c r="E1087" s="623"/>
      <c r="F1087" s="623"/>
      <c r="G1087" s="623"/>
      <c r="H1087" s="623"/>
      <c r="I1087" s="623"/>
      <c r="J1087" s="623"/>
      <c r="K1087" s="623"/>
      <c r="L1087" s="623"/>
      <c r="M1087" s="623"/>
      <c r="N1087" s="623"/>
      <c r="O1087" s="623"/>
      <c r="P1087" s="623"/>
      <c r="Q1087" s="623"/>
      <c r="R1087" s="623"/>
      <c r="S1087" s="623"/>
      <c r="T1087" s="623"/>
      <c r="U1087" s="623"/>
      <c r="V1087" s="623"/>
      <c r="W1087" s="623"/>
      <c r="X1087" s="623"/>
      <c r="Y1087" s="623"/>
      <c r="Z1087" s="623"/>
      <c r="AA1087" s="623"/>
      <c r="AB1087" s="623"/>
    </row>
    <row r="1088">
      <c r="A1088" s="623"/>
      <c r="B1088" s="623"/>
      <c r="C1088" s="623"/>
      <c r="D1088" s="623"/>
      <c r="E1088" s="623"/>
      <c r="F1088" s="623"/>
      <c r="G1088" s="623"/>
      <c r="H1088" s="623"/>
      <c r="I1088" s="623"/>
      <c r="J1088" s="623"/>
      <c r="K1088" s="623"/>
      <c r="L1088" s="623"/>
      <c r="M1088" s="623"/>
      <c r="N1088" s="623"/>
      <c r="O1088" s="623"/>
      <c r="P1088" s="623"/>
      <c r="Q1088" s="623"/>
      <c r="R1088" s="623"/>
      <c r="S1088" s="623"/>
      <c r="T1088" s="623"/>
      <c r="U1088" s="623"/>
      <c r="V1088" s="623"/>
      <c r="W1088" s="623"/>
      <c r="X1088" s="623"/>
      <c r="Y1088" s="623"/>
      <c r="Z1088" s="623"/>
      <c r="AA1088" s="623"/>
      <c r="AB1088" s="623"/>
    </row>
    <row r="1089">
      <c r="A1089" s="623"/>
      <c r="B1089" s="623"/>
      <c r="C1089" s="623"/>
      <c r="D1089" s="623"/>
      <c r="E1089" s="623"/>
      <c r="F1089" s="623"/>
      <c r="G1089" s="623"/>
      <c r="H1089" s="623"/>
      <c r="I1089" s="623"/>
      <c r="J1089" s="623"/>
      <c r="K1089" s="623"/>
      <c r="L1089" s="623"/>
      <c r="M1089" s="623"/>
      <c r="N1089" s="623"/>
      <c r="O1089" s="623"/>
      <c r="P1089" s="623"/>
      <c r="Q1089" s="623"/>
      <c r="R1089" s="623"/>
      <c r="S1089" s="623"/>
      <c r="T1089" s="623"/>
      <c r="U1089" s="623"/>
      <c r="V1089" s="623"/>
      <c r="W1089" s="623"/>
      <c r="X1089" s="623"/>
      <c r="Y1089" s="623"/>
      <c r="Z1089" s="623"/>
      <c r="AA1089" s="623"/>
      <c r="AB1089" s="623"/>
    </row>
    <row r="1090">
      <c r="A1090" s="623"/>
      <c r="B1090" s="623"/>
      <c r="C1090" s="623"/>
      <c r="D1090" s="623"/>
      <c r="E1090" s="623"/>
      <c r="F1090" s="623"/>
      <c r="G1090" s="623"/>
      <c r="H1090" s="623"/>
      <c r="I1090" s="623"/>
      <c r="J1090" s="623"/>
      <c r="K1090" s="623"/>
      <c r="L1090" s="623"/>
      <c r="M1090" s="623"/>
      <c r="N1090" s="623"/>
      <c r="O1090" s="623"/>
      <c r="P1090" s="623"/>
      <c r="Q1090" s="623"/>
      <c r="R1090" s="623"/>
      <c r="S1090" s="623"/>
      <c r="T1090" s="623"/>
      <c r="U1090" s="623"/>
      <c r="V1090" s="623"/>
      <c r="W1090" s="623"/>
      <c r="X1090" s="623"/>
      <c r="Y1090" s="623"/>
      <c r="Z1090" s="623"/>
      <c r="AA1090" s="623"/>
      <c r="AB1090" s="623"/>
    </row>
    <row r="1091">
      <c r="A1091" s="623"/>
      <c r="B1091" s="623"/>
      <c r="C1091" s="623"/>
      <c r="D1091" s="623"/>
      <c r="E1091" s="623"/>
      <c r="F1091" s="623"/>
      <c r="G1091" s="623"/>
      <c r="H1091" s="623"/>
      <c r="I1091" s="623"/>
      <c r="J1091" s="623"/>
      <c r="K1091" s="623"/>
      <c r="L1091" s="623"/>
      <c r="M1091" s="623"/>
      <c r="N1091" s="623"/>
      <c r="O1091" s="623"/>
      <c r="P1091" s="623"/>
      <c r="Q1091" s="623"/>
      <c r="R1091" s="623"/>
      <c r="S1091" s="623"/>
      <c r="T1091" s="623"/>
      <c r="U1091" s="623"/>
      <c r="V1091" s="623"/>
      <c r="W1091" s="623"/>
      <c r="X1091" s="623"/>
      <c r="Y1091" s="623"/>
      <c r="Z1091" s="623"/>
      <c r="AA1091" s="623"/>
      <c r="AB1091" s="623"/>
    </row>
    <row r="1092">
      <c r="A1092" s="623"/>
      <c r="B1092" s="623"/>
      <c r="C1092" s="623"/>
      <c r="D1092" s="623"/>
      <c r="E1092" s="623"/>
      <c r="F1092" s="623"/>
      <c r="G1092" s="623"/>
      <c r="H1092" s="623"/>
      <c r="I1092" s="623"/>
      <c r="J1092" s="623"/>
      <c r="K1092" s="623"/>
      <c r="L1092" s="623"/>
      <c r="M1092" s="623"/>
      <c r="N1092" s="623"/>
      <c r="O1092" s="623"/>
      <c r="P1092" s="623"/>
      <c r="Q1092" s="623"/>
      <c r="R1092" s="623"/>
      <c r="S1092" s="623"/>
      <c r="T1092" s="623"/>
      <c r="U1092" s="623"/>
      <c r="V1092" s="623"/>
      <c r="W1092" s="623"/>
      <c r="X1092" s="623"/>
      <c r="Y1092" s="623"/>
      <c r="Z1092" s="623"/>
      <c r="AA1092" s="623"/>
      <c r="AB1092" s="623"/>
    </row>
    <row r="1093">
      <c r="A1093" s="623"/>
      <c r="B1093" s="623"/>
      <c r="C1093" s="623"/>
      <c r="D1093" s="623"/>
      <c r="E1093" s="623"/>
      <c r="F1093" s="623"/>
      <c r="G1093" s="623"/>
      <c r="H1093" s="623"/>
      <c r="I1093" s="623"/>
      <c r="J1093" s="623"/>
      <c r="K1093" s="623"/>
      <c r="L1093" s="623"/>
      <c r="M1093" s="623"/>
      <c r="N1093" s="623"/>
      <c r="O1093" s="623"/>
      <c r="P1093" s="623"/>
      <c r="Q1093" s="623"/>
      <c r="R1093" s="623"/>
      <c r="S1093" s="623"/>
      <c r="T1093" s="623"/>
      <c r="U1093" s="623"/>
      <c r="V1093" s="623"/>
      <c r="W1093" s="623"/>
      <c r="X1093" s="623"/>
      <c r="Y1093" s="623"/>
      <c r="Z1093" s="623"/>
      <c r="AA1093" s="623"/>
      <c r="AB1093" s="623"/>
    </row>
    <row r="1094">
      <c r="A1094" s="623"/>
      <c r="B1094" s="623"/>
      <c r="C1094" s="623"/>
      <c r="D1094" s="623"/>
      <c r="E1094" s="623"/>
      <c r="F1094" s="623"/>
      <c r="G1094" s="623"/>
      <c r="H1094" s="623"/>
      <c r="I1094" s="623"/>
      <c r="J1094" s="623"/>
      <c r="K1094" s="623"/>
      <c r="L1094" s="623"/>
      <c r="M1094" s="623"/>
      <c r="N1094" s="623"/>
      <c r="O1094" s="623"/>
      <c r="P1094" s="623"/>
      <c r="Q1094" s="623"/>
      <c r="R1094" s="623"/>
      <c r="S1094" s="623"/>
      <c r="T1094" s="623"/>
      <c r="U1094" s="623"/>
      <c r="V1094" s="623"/>
      <c r="W1094" s="623"/>
      <c r="X1094" s="623"/>
      <c r="Y1094" s="623"/>
      <c r="Z1094" s="623"/>
      <c r="AA1094" s="623"/>
      <c r="AB1094" s="623"/>
    </row>
    <row r="1095">
      <c r="A1095" s="623"/>
      <c r="B1095" s="623"/>
      <c r="C1095" s="623"/>
      <c r="D1095" s="623"/>
      <c r="E1095" s="623"/>
      <c r="F1095" s="623"/>
      <c r="G1095" s="623"/>
      <c r="H1095" s="623"/>
      <c r="I1095" s="623"/>
      <c r="J1095" s="623"/>
      <c r="K1095" s="623"/>
      <c r="L1095" s="623"/>
      <c r="M1095" s="623"/>
      <c r="N1095" s="623"/>
      <c r="O1095" s="623"/>
      <c r="P1095" s="623"/>
      <c r="Q1095" s="623"/>
      <c r="R1095" s="623"/>
      <c r="S1095" s="623"/>
      <c r="T1095" s="623"/>
      <c r="U1095" s="623"/>
      <c r="V1095" s="623"/>
      <c r="W1095" s="623"/>
      <c r="X1095" s="623"/>
      <c r="Y1095" s="623"/>
      <c r="Z1095" s="623"/>
      <c r="AA1095" s="623"/>
      <c r="AB1095" s="623"/>
    </row>
    <row r="1096">
      <c r="A1096" s="623"/>
      <c r="B1096" s="623"/>
      <c r="C1096" s="623"/>
      <c r="D1096" s="623"/>
      <c r="E1096" s="623"/>
      <c r="F1096" s="623"/>
      <c r="G1096" s="623"/>
      <c r="H1096" s="623"/>
      <c r="I1096" s="623"/>
      <c r="J1096" s="623"/>
      <c r="K1096" s="623"/>
      <c r="L1096" s="623"/>
      <c r="M1096" s="623"/>
      <c r="N1096" s="623"/>
      <c r="O1096" s="623"/>
      <c r="P1096" s="623"/>
      <c r="Q1096" s="623"/>
      <c r="R1096" s="623"/>
      <c r="S1096" s="623"/>
      <c r="T1096" s="623"/>
      <c r="U1096" s="623"/>
      <c r="V1096" s="623"/>
      <c r="W1096" s="623"/>
      <c r="X1096" s="623"/>
      <c r="Y1096" s="623"/>
      <c r="Z1096" s="623"/>
      <c r="AA1096" s="623"/>
      <c r="AB1096" s="623"/>
    </row>
    <row r="1097">
      <c r="A1097" s="623"/>
      <c r="B1097" s="623"/>
      <c r="C1097" s="623"/>
      <c r="D1097" s="623"/>
      <c r="E1097" s="623"/>
      <c r="F1097" s="623"/>
      <c r="G1097" s="623"/>
      <c r="H1097" s="623"/>
      <c r="I1097" s="623"/>
      <c r="J1097" s="623"/>
      <c r="K1097" s="623"/>
      <c r="L1097" s="623"/>
      <c r="M1097" s="623"/>
      <c r="N1097" s="623"/>
      <c r="O1097" s="623"/>
      <c r="P1097" s="623"/>
      <c r="Q1097" s="623"/>
      <c r="R1097" s="623"/>
      <c r="S1097" s="623"/>
      <c r="T1097" s="623"/>
      <c r="U1097" s="623"/>
      <c r="V1097" s="623"/>
      <c r="W1097" s="623"/>
      <c r="X1097" s="623"/>
      <c r="Y1097" s="623"/>
      <c r="Z1097" s="623"/>
      <c r="AA1097" s="623"/>
      <c r="AB1097" s="623"/>
    </row>
    <row r="1098">
      <c r="A1098" s="623"/>
      <c r="B1098" s="623"/>
      <c r="C1098" s="623"/>
      <c r="D1098" s="623"/>
      <c r="E1098" s="623"/>
      <c r="F1098" s="623"/>
      <c r="G1098" s="623"/>
      <c r="H1098" s="623"/>
      <c r="I1098" s="623"/>
      <c r="J1098" s="623"/>
      <c r="K1098" s="623"/>
      <c r="L1098" s="623"/>
      <c r="M1098" s="623"/>
      <c r="N1098" s="623"/>
      <c r="O1098" s="623"/>
      <c r="P1098" s="623"/>
      <c r="Q1098" s="623"/>
      <c r="R1098" s="623"/>
      <c r="S1098" s="623"/>
      <c r="T1098" s="623"/>
      <c r="U1098" s="623"/>
      <c r="V1098" s="623"/>
      <c r="W1098" s="623"/>
      <c r="X1098" s="623"/>
      <c r="Y1098" s="623"/>
      <c r="Z1098" s="623"/>
      <c r="AA1098" s="623"/>
      <c r="AB1098" s="623"/>
    </row>
    <row r="1099">
      <c r="A1099" s="623"/>
      <c r="B1099" s="623"/>
      <c r="C1099" s="623"/>
      <c r="D1099" s="623"/>
      <c r="E1099" s="623"/>
      <c r="F1099" s="623"/>
      <c r="G1099" s="623"/>
      <c r="H1099" s="623"/>
      <c r="I1099" s="623"/>
      <c r="J1099" s="623"/>
      <c r="K1099" s="623"/>
      <c r="L1099" s="623"/>
      <c r="M1099" s="623"/>
      <c r="N1099" s="623"/>
      <c r="O1099" s="623"/>
      <c r="P1099" s="623"/>
      <c r="Q1099" s="623"/>
      <c r="R1099" s="623"/>
      <c r="S1099" s="623"/>
      <c r="T1099" s="623"/>
      <c r="U1099" s="623"/>
      <c r="V1099" s="623"/>
      <c r="W1099" s="623"/>
      <c r="X1099" s="623"/>
      <c r="Y1099" s="623"/>
      <c r="Z1099" s="623"/>
      <c r="AA1099" s="623"/>
      <c r="AB1099" s="623"/>
    </row>
    <row r="1100">
      <c r="A1100" s="623"/>
      <c r="B1100" s="623"/>
      <c r="C1100" s="623"/>
      <c r="D1100" s="623"/>
      <c r="E1100" s="623"/>
      <c r="F1100" s="623"/>
      <c r="G1100" s="623"/>
      <c r="H1100" s="623"/>
      <c r="I1100" s="623"/>
      <c r="J1100" s="623"/>
      <c r="K1100" s="623"/>
      <c r="L1100" s="623"/>
      <c r="M1100" s="623"/>
      <c r="N1100" s="623"/>
      <c r="O1100" s="623"/>
      <c r="P1100" s="623"/>
      <c r="Q1100" s="623"/>
      <c r="R1100" s="623"/>
      <c r="S1100" s="623"/>
      <c r="T1100" s="623"/>
      <c r="U1100" s="623"/>
      <c r="V1100" s="623"/>
      <c r="W1100" s="623"/>
      <c r="X1100" s="623"/>
      <c r="Y1100" s="623"/>
      <c r="Z1100" s="623"/>
      <c r="AA1100" s="623"/>
      <c r="AB1100" s="623"/>
    </row>
    <row r="1101">
      <c r="A1101" s="623"/>
      <c r="B1101" s="623"/>
      <c r="C1101" s="623"/>
      <c r="D1101" s="623"/>
      <c r="E1101" s="623"/>
      <c r="F1101" s="623"/>
      <c r="G1101" s="623"/>
      <c r="H1101" s="623"/>
      <c r="I1101" s="623"/>
      <c r="J1101" s="623"/>
      <c r="K1101" s="623"/>
      <c r="L1101" s="623"/>
      <c r="M1101" s="623"/>
      <c r="N1101" s="623"/>
      <c r="O1101" s="623"/>
      <c r="P1101" s="623"/>
      <c r="Q1101" s="623"/>
      <c r="R1101" s="623"/>
      <c r="S1101" s="623"/>
      <c r="T1101" s="623"/>
      <c r="U1101" s="623"/>
      <c r="V1101" s="623"/>
      <c r="W1101" s="623"/>
      <c r="X1101" s="623"/>
      <c r="Y1101" s="623"/>
      <c r="Z1101" s="623"/>
      <c r="AA1101" s="623"/>
      <c r="AB1101" s="623"/>
    </row>
    <row r="1102">
      <c r="A1102" s="623"/>
      <c r="B1102" s="623"/>
      <c r="C1102" s="623"/>
      <c r="D1102" s="623"/>
      <c r="E1102" s="623"/>
      <c r="F1102" s="623"/>
      <c r="G1102" s="623"/>
      <c r="H1102" s="623"/>
      <c r="I1102" s="623"/>
      <c r="J1102" s="623"/>
      <c r="K1102" s="623"/>
      <c r="L1102" s="623"/>
      <c r="M1102" s="623"/>
      <c r="N1102" s="623"/>
      <c r="O1102" s="623"/>
      <c r="P1102" s="623"/>
      <c r="Q1102" s="623"/>
      <c r="R1102" s="623"/>
      <c r="S1102" s="623"/>
      <c r="T1102" s="623"/>
      <c r="U1102" s="623"/>
      <c r="V1102" s="623"/>
      <c r="W1102" s="623"/>
      <c r="X1102" s="623"/>
      <c r="Y1102" s="623"/>
      <c r="Z1102" s="623"/>
      <c r="AA1102" s="623"/>
      <c r="AB1102" s="623"/>
    </row>
    <row r="1103">
      <c r="A1103" s="623"/>
      <c r="B1103" s="623"/>
      <c r="C1103" s="623"/>
      <c r="D1103" s="623"/>
      <c r="E1103" s="623"/>
      <c r="F1103" s="623"/>
      <c r="G1103" s="623"/>
      <c r="H1103" s="623"/>
      <c r="I1103" s="623"/>
      <c r="J1103" s="623"/>
      <c r="K1103" s="623"/>
      <c r="L1103" s="623"/>
      <c r="M1103" s="623"/>
      <c r="N1103" s="623"/>
      <c r="O1103" s="623"/>
      <c r="P1103" s="623"/>
      <c r="Q1103" s="623"/>
      <c r="R1103" s="623"/>
      <c r="S1103" s="623"/>
      <c r="T1103" s="623"/>
      <c r="U1103" s="623"/>
      <c r="V1103" s="623"/>
      <c r="W1103" s="623"/>
      <c r="X1103" s="623"/>
      <c r="Y1103" s="623"/>
      <c r="Z1103" s="623"/>
      <c r="AA1103" s="623"/>
      <c r="AB1103" s="623"/>
    </row>
    <row r="1104">
      <c r="A1104" s="623"/>
      <c r="B1104" s="623"/>
      <c r="C1104" s="623"/>
      <c r="D1104" s="623"/>
      <c r="E1104" s="623"/>
      <c r="F1104" s="623"/>
      <c r="G1104" s="623"/>
      <c r="H1104" s="623"/>
      <c r="I1104" s="623"/>
      <c r="J1104" s="623"/>
      <c r="K1104" s="623"/>
      <c r="L1104" s="623"/>
      <c r="M1104" s="623"/>
      <c r="N1104" s="623"/>
      <c r="O1104" s="623"/>
      <c r="P1104" s="623"/>
      <c r="Q1104" s="623"/>
      <c r="R1104" s="623"/>
      <c r="S1104" s="623"/>
      <c r="T1104" s="623"/>
      <c r="U1104" s="623"/>
      <c r="V1104" s="623"/>
      <c r="W1104" s="623"/>
      <c r="X1104" s="623"/>
      <c r="Y1104" s="623"/>
      <c r="Z1104" s="623"/>
      <c r="AA1104" s="623"/>
      <c r="AB1104" s="623"/>
    </row>
    <row r="1105">
      <c r="A1105" s="623"/>
      <c r="B1105" s="623"/>
      <c r="C1105" s="623"/>
      <c r="D1105" s="623"/>
      <c r="E1105" s="623"/>
      <c r="F1105" s="623"/>
      <c r="G1105" s="623"/>
      <c r="H1105" s="623"/>
      <c r="I1105" s="623"/>
      <c r="J1105" s="623"/>
      <c r="K1105" s="623"/>
      <c r="L1105" s="623"/>
      <c r="M1105" s="623"/>
      <c r="N1105" s="623"/>
      <c r="O1105" s="623"/>
      <c r="P1105" s="623"/>
      <c r="Q1105" s="623"/>
      <c r="R1105" s="623"/>
      <c r="S1105" s="623"/>
      <c r="T1105" s="623"/>
      <c r="U1105" s="623"/>
      <c r="V1105" s="623"/>
      <c r="W1105" s="623"/>
      <c r="X1105" s="623"/>
      <c r="Y1105" s="623"/>
      <c r="Z1105" s="623"/>
      <c r="AA1105" s="623"/>
      <c r="AB1105" s="623"/>
    </row>
    <row r="1106">
      <c r="A1106" s="623"/>
      <c r="B1106" s="623"/>
      <c r="C1106" s="623"/>
      <c r="D1106" s="623"/>
      <c r="E1106" s="623"/>
      <c r="F1106" s="623"/>
      <c r="G1106" s="623"/>
      <c r="H1106" s="623"/>
      <c r="I1106" s="623"/>
      <c r="J1106" s="623"/>
      <c r="K1106" s="623"/>
      <c r="L1106" s="623"/>
      <c r="M1106" s="623"/>
      <c r="N1106" s="623"/>
      <c r="O1106" s="623"/>
      <c r="P1106" s="623"/>
      <c r="Q1106" s="623"/>
      <c r="R1106" s="623"/>
      <c r="S1106" s="623"/>
      <c r="T1106" s="623"/>
      <c r="U1106" s="623"/>
      <c r="V1106" s="623"/>
      <c r="W1106" s="623"/>
      <c r="X1106" s="623"/>
      <c r="Y1106" s="623"/>
      <c r="Z1106" s="623"/>
      <c r="AA1106" s="623"/>
      <c r="AB1106" s="623"/>
    </row>
    <row r="1107">
      <c r="A1107" s="623"/>
      <c r="B1107" s="623"/>
      <c r="C1107" s="623"/>
      <c r="D1107" s="623"/>
      <c r="E1107" s="623"/>
      <c r="F1107" s="623"/>
      <c r="G1107" s="623"/>
      <c r="H1107" s="623"/>
      <c r="I1107" s="623"/>
      <c r="J1107" s="623"/>
      <c r="K1107" s="623"/>
      <c r="L1107" s="623"/>
      <c r="M1107" s="623"/>
      <c r="N1107" s="623"/>
      <c r="O1107" s="623"/>
      <c r="P1107" s="623"/>
      <c r="Q1107" s="623"/>
      <c r="R1107" s="623"/>
      <c r="S1107" s="623"/>
      <c r="T1107" s="623"/>
      <c r="U1107" s="623"/>
      <c r="V1107" s="623"/>
      <c r="W1107" s="623"/>
      <c r="X1107" s="623"/>
      <c r="Y1107" s="623"/>
      <c r="Z1107" s="623"/>
      <c r="AA1107" s="623"/>
      <c r="AB1107" s="623"/>
    </row>
    <row r="1108">
      <c r="A1108" s="623"/>
      <c r="B1108" s="623"/>
      <c r="C1108" s="623"/>
      <c r="D1108" s="623"/>
      <c r="E1108" s="623"/>
      <c r="F1108" s="623"/>
      <c r="G1108" s="623"/>
      <c r="H1108" s="623"/>
      <c r="I1108" s="623"/>
      <c r="J1108" s="623"/>
      <c r="K1108" s="623"/>
      <c r="L1108" s="623"/>
      <c r="M1108" s="623"/>
      <c r="N1108" s="623"/>
      <c r="O1108" s="623"/>
      <c r="P1108" s="623"/>
      <c r="Q1108" s="623"/>
      <c r="R1108" s="623"/>
      <c r="S1108" s="623"/>
      <c r="T1108" s="623"/>
      <c r="U1108" s="623"/>
      <c r="V1108" s="623"/>
      <c r="W1108" s="623"/>
      <c r="X1108" s="623"/>
      <c r="Y1108" s="623"/>
      <c r="Z1108" s="623"/>
      <c r="AA1108" s="623"/>
      <c r="AB1108" s="623"/>
    </row>
    <row r="1109">
      <c r="A1109" s="623"/>
      <c r="B1109" s="623"/>
      <c r="C1109" s="623"/>
      <c r="D1109" s="623"/>
      <c r="E1109" s="623"/>
      <c r="F1109" s="623"/>
      <c r="G1109" s="623"/>
      <c r="H1109" s="623"/>
      <c r="I1109" s="623"/>
      <c r="J1109" s="623"/>
      <c r="K1109" s="623"/>
      <c r="L1109" s="623"/>
      <c r="M1109" s="623"/>
      <c r="N1109" s="623"/>
      <c r="O1109" s="623"/>
      <c r="P1109" s="623"/>
      <c r="Q1109" s="623"/>
      <c r="R1109" s="623"/>
      <c r="S1109" s="623"/>
      <c r="T1109" s="623"/>
      <c r="U1109" s="623"/>
      <c r="V1109" s="623"/>
      <c r="W1109" s="623"/>
      <c r="X1109" s="623"/>
      <c r="Y1109" s="623"/>
      <c r="Z1109" s="623"/>
      <c r="AA1109" s="623"/>
      <c r="AB1109" s="623"/>
    </row>
    <row r="1110">
      <c r="A1110" s="623"/>
      <c r="B1110" s="623"/>
      <c r="C1110" s="623"/>
      <c r="D1110" s="623"/>
      <c r="E1110" s="623"/>
      <c r="F1110" s="623"/>
      <c r="G1110" s="623"/>
      <c r="H1110" s="623"/>
      <c r="I1110" s="623"/>
      <c r="J1110" s="623"/>
      <c r="K1110" s="623"/>
      <c r="L1110" s="623"/>
      <c r="M1110" s="623"/>
      <c r="N1110" s="623"/>
      <c r="O1110" s="623"/>
      <c r="P1110" s="623"/>
      <c r="Q1110" s="623"/>
      <c r="R1110" s="623"/>
      <c r="S1110" s="623"/>
      <c r="T1110" s="623"/>
      <c r="U1110" s="623"/>
      <c r="V1110" s="623"/>
      <c r="W1110" s="623"/>
      <c r="X1110" s="623"/>
      <c r="Y1110" s="623"/>
      <c r="Z1110" s="623"/>
      <c r="AA1110" s="623"/>
      <c r="AB1110" s="623"/>
    </row>
    <row r="1111">
      <c r="A1111" s="623"/>
      <c r="B1111" s="623"/>
      <c r="C1111" s="623"/>
      <c r="D1111" s="623"/>
      <c r="E1111" s="623"/>
      <c r="F1111" s="623"/>
      <c r="G1111" s="623"/>
      <c r="H1111" s="623"/>
      <c r="I1111" s="623"/>
      <c r="J1111" s="623"/>
      <c r="K1111" s="623"/>
      <c r="L1111" s="623"/>
      <c r="M1111" s="623"/>
      <c r="N1111" s="623"/>
      <c r="O1111" s="623"/>
      <c r="P1111" s="623"/>
      <c r="Q1111" s="623"/>
      <c r="R1111" s="623"/>
      <c r="S1111" s="623"/>
      <c r="T1111" s="623"/>
      <c r="U1111" s="623"/>
      <c r="V1111" s="623"/>
      <c r="W1111" s="623"/>
      <c r="X1111" s="623"/>
      <c r="Y1111" s="623"/>
      <c r="Z1111" s="623"/>
      <c r="AA1111" s="623"/>
      <c r="AB1111" s="623"/>
    </row>
    <row r="1112">
      <c r="A1112" s="623"/>
      <c r="B1112" s="623"/>
      <c r="C1112" s="623"/>
      <c r="D1112" s="623"/>
      <c r="E1112" s="623"/>
      <c r="F1112" s="623"/>
      <c r="G1112" s="623"/>
      <c r="H1112" s="623"/>
      <c r="I1112" s="623"/>
      <c r="J1112" s="623"/>
      <c r="K1112" s="623"/>
      <c r="L1112" s="623"/>
      <c r="M1112" s="623"/>
      <c r="N1112" s="623"/>
      <c r="O1112" s="623"/>
      <c r="P1112" s="623"/>
      <c r="Q1112" s="623"/>
      <c r="R1112" s="623"/>
      <c r="S1112" s="623"/>
      <c r="T1112" s="623"/>
      <c r="U1112" s="623"/>
      <c r="V1112" s="623"/>
      <c r="W1112" s="623"/>
      <c r="X1112" s="623"/>
      <c r="Y1112" s="623"/>
      <c r="Z1112" s="623"/>
      <c r="AA1112" s="623"/>
      <c r="AB1112" s="623"/>
    </row>
    <row r="1113">
      <c r="A1113" s="623"/>
      <c r="B1113" s="623"/>
      <c r="C1113" s="623"/>
      <c r="D1113" s="623"/>
      <c r="E1113" s="623"/>
      <c r="F1113" s="623"/>
      <c r="G1113" s="623"/>
      <c r="H1113" s="623"/>
      <c r="I1113" s="623"/>
      <c r="J1113" s="623"/>
      <c r="K1113" s="623"/>
      <c r="L1113" s="623"/>
      <c r="M1113" s="623"/>
      <c r="N1113" s="623"/>
      <c r="O1113" s="623"/>
      <c r="P1113" s="623"/>
      <c r="Q1113" s="623"/>
      <c r="R1113" s="623"/>
      <c r="S1113" s="623"/>
      <c r="T1113" s="623"/>
      <c r="U1113" s="623"/>
      <c r="V1113" s="623"/>
      <c r="W1113" s="623"/>
      <c r="X1113" s="623"/>
      <c r="Y1113" s="623"/>
      <c r="Z1113" s="623"/>
      <c r="AA1113" s="623"/>
      <c r="AB1113" s="623"/>
    </row>
    <row r="1114">
      <c r="A1114" s="623"/>
      <c r="B1114" s="623"/>
      <c r="C1114" s="623"/>
      <c r="D1114" s="623"/>
      <c r="E1114" s="623"/>
      <c r="F1114" s="623"/>
      <c r="G1114" s="623"/>
      <c r="H1114" s="623"/>
      <c r="I1114" s="623"/>
      <c r="J1114" s="623"/>
      <c r="K1114" s="623"/>
      <c r="L1114" s="623"/>
      <c r="M1114" s="623"/>
      <c r="N1114" s="623"/>
      <c r="O1114" s="623"/>
      <c r="P1114" s="623"/>
      <c r="Q1114" s="623"/>
      <c r="R1114" s="623"/>
      <c r="S1114" s="623"/>
      <c r="T1114" s="623"/>
      <c r="U1114" s="623"/>
      <c r="V1114" s="623"/>
      <c r="W1114" s="623"/>
      <c r="X1114" s="623"/>
      <c r="Y1114" s="623"/>
      <c r="Z1114" s="623"/>
      <c r="AA1114" s="623"/>
      <c r="AB1114" s="623"/>
    </row>
    <row r="1115">
      <c r="A1115" s="623"/>
      <c r="B1115" s="623"/>
      <c r="C1115" s="623"/>
      <c r="D1115" s="623"/>
      <c r="E1115" s="623"/>
      <c r="F1115" s="623"/>
      <c r="G1115" s="623"/>
      <c r="H1115" s="623"/>
      <c r="I1115" s="623"/>
      <c r="J1115" s="623"/>
      <c r="K1115" s="623"/>
      <c r="L1115" s="623"/>
      <c r="M1115" s="623"/>
      <c r="N1115" s="623"/>
      <c r="O1115" s="623"/>
      <c r="P1115" s="623"/>
      <c r="Q1115" s="623"/>
      <c r="R1115" s="623"/>
      <c r="S1115" s="623"/>
      <c r="T1115" s="623"/>
      <c r="U1115" s="623"/>
      <c r="V1115" s="623"/>
      <c r="W1115" s="623"/>
      <c r="X1115" s="623"/>
      <c r="Y1115" s="623"/>
      <c r="Z1115" s="623"/>
      <c r="AA1115" s="623"/>
      <c r="AB1115" s="623"/>
    </row>
    <row r="1116">
      <c r="A1116" s="623"/>
      <c r="B1116" s="623"/>
      <c r="C1116" s="623"/>
      <c r="D1116" s="623"/>
      <c r="E1116" s="623"/>
      <c r="F1116" s="623"/>
      <c r="G1116" s="623"/>
      <c r="H1116" s="623"/>
      <c r="I1116" s="623"/>
      <c r="J1116" s="623"/>
      <c r="K1116" s="623"/>
      <c r="L1116" s="623"/>
      <c r="M1116" s="623"/>
      <c r="N1116" s="623"/>
      <c r="O1116" s="623"/>
      <c r="P1116" s="623"/>
      <c r="Q1116" s="623"/>
      <c r="R1116" s="623"/>
      <c r="S1116" s="623"/>
      <c r="T1116" s="623"/>
      <c r="U1116" s="623"/>
      <c r="V1116" s="623"/>
      <c r="W1116" s="623"/>
      <c r="X1116" s="623"/>
      <c r="Y1116" s="623"/>
      <c r="Z1116" s="623"/>
      <c r="AA1116" s="623"/>
      <c r="AB1116" s="623"/>
    </row>
    <row r="1117">
      <c r="A1117" s="623"/>
      <c r="B1117" s="623"/>
      <c r="C1117" s="623"/>
      <c r="D1117" s="623"/>
      <c r="E1117" s="623"/>
      <c r="F1117" s="623"/>
      <c r="G1117" s="623"/>
      <c r="H1117" s="623"/>
      <c r="I1117" s="623"/>
      <c r="J1117" s="623"/>
      <c r="K1117" s="623"/>
      <c r="L1117" s="623"/>
      <c r="M1117" s="623"/>
      <c r="N1117" s="623"/>
      <c r="O1117" s="623"/>
      <c r="P1117" s="623"/>
      <c r="Q1117" s="623"/>
      <c r="R1117" s="623"/>
      <c r="S1117" s="623"/>
      <c r="T1117" s="623"/>
      <c r="U1117" s="623"/>
      <c r="V1117" s="623"/>
      <c r="W1117" s="623"/>
      <c r="X1117" s="623"/>
      <c r="Y1117" s="623"/>
      <c r="Z1117" s="623"/>
      <c r="AA1117" s="623"/>
      <c r="AB1117" s="623"/>
    </row>
    <row r="1118">
      <c r="A1118" s="623"/>
      <c r="B1118" s="623"/>
      <c r="C1118" s="623"/>
      <c r="D1118" s="623"/>
      <c r="E1118" s="623"/>
      <c r="F1118" s="623"/>
      <c r="G1118" s="623"/>
      <c r="H1118" s="623"/>
      <c r="I1118" s="623"/>
      <c r="J1118" s="623"/>
      <c r="K1118" s="623"/>
      <c r="L1118" s="623"/>
      <c r="M1118" s="623"/>
      <c r="N1118" s="623"/>
      <c r="O1118" s="623"/>
      <c r="P1118" s="623"/>
      <c r="Q1118" s="623"/>
      <c r="R1118" s="623"/>
      <c r="S1118" s="623"/>
      <c r="T1118" s="623"/>
      <c r="U1118" s="623"/>
      <c r="V1118" s="623"/>
      <c r="W1118" s="623"/>
      <c r="X1118" s="623"/>
      <c r="Y1118" s="623"/>
      <c r="Z1118" s="623"/>
      <c r="AA1118" s="623"/>
      <c r="AB1118" s="623"/>
    </row>
    <row r="1119">
      <c r="A1119" s="623"/>
      <c r="B1119" s="623"/>
      <c r="C1119" s="623"/>
      <c r="D1119" s="623"/>
      <c r="E1119" s="623"/>
      <c r="F1119" s="623"/>
      <c r="G1119" s="623"/>
      <c r="H1119" s="623"/>
      <c r="I1119" s="623"/>
      <c r="J1119" s="623"/>
      <c r="K1119" s="623"/>
      <c r="L1119" s="623"/>
      <c r="M1119" s="623"/>
      <c r="N1119" s="623"/>
      <c r="O1119" s="623"/>
      <c r="P1119" s="623"/>
      <c r="Q1119" s="623"/>
      <c r="R1119" s="623"/>
      <c r="S1119" s="623"/>
      <c r="T1119" s="623"/>
      <c r="U1119" s="623"/>
      <c r="V1119" s="623"/>
      <c r="W1119" s="623"/>
      <c r="X1119" s="623"/>
      <c r="Y1119" s="623"/>
      <c r="Z1119" s="623"/>
      <c r="AA1119" s="623"/>
      <c r="AB1119" s="623"/>
    </row>
    <row r="1120">
      <c r="A1120" s="623"/>
      <c r="B1120" s="623"/>
      <c r="C1120" s="623"/>
      <c r="D1120" s="623"/>
      <c r="E1120" s="623"/>
      <c r="F1120" s="623"/>
      <c r="G1120" s="623"/>
      <c r="H1120" s="623"/>
      <c r="I1120" s="623"/>
      <c r="J1120" s="623"/>
      <c r="K1120" s="623"/>
      <c r="L1120" s="623"/>
      <c r="M1120" s="623"/>
      <c r="N1120" s="623"/>
      <c r="O1120" s="623"/>
      <c r="P1120" s="623"/>
      <c r="Q1120" s="623"/>
      <c r="R1120" s="623"/>
      <c r="S1120" s="623"/>
      <c r="T1120" s="623"/>
      <c r="U1120" s="623"/>
      <c r="V1120" s="623"/>
      <c r="W1120" s="623"/>
      <c r="X1120" s="623"/>
      <c r="Y1120" s="623"/>
      <c r="Z1120" s="623"/>
      <c r="AA1120" s="623"/>
      <c r="AB1120" s="623"/>
    </row>
    <row r="1121">
      <c r="A1121" s="623"/>
      <c r="B1121" s="623"/>
      <c r="C1121" s="623"/>
      <c r="D1121" s="623"/>
      <c r="E1121" s="623"/>
      <c r="F1121" s="623"/>
      <c r="G1121" s="623"/>
      <c r="H1121" s="623"/>
      <c r="I1121" s="623"/>
      <c r="J1121" s="623"/>
      <c r="K1121" s="623"/>
      <c r="L1121" s="623"/>
      <c r="M1121" s="623"/>
      <c r="N1121" s="623"/>
      <c r="O1121" s="623"/>
      <c r="P1121" s="623"/>
      <c r="Q1121" s="623"/>
      <c r="R1121" s="623"/>
      <c r="S1121" s="623"/>
      <c r="T1121" s="623"/>
      <c r="U1121" s="623"/>
      <c r="V1121" s="623"/>
      <c r="W1121" s="623"/>
      <c r="X1121" s="623"/>
      <c r="Y1121" s="623"/>
      <c r="Z1121" s="623"/>
      <c r="AA1121" s="623"/>
      <c r="AB1121" s="623"/>
    </row>
    <row r="1122">
      <c r="A1122" s="623"/>
      <c r="B1122" s="623"/>
      <c r="C1122" s="623"/>
      <c r="D1122" s="623"/>
      <c r="E1122" s="623"/>
      <c r="F1122" s="623"/>
      <c r="G1122" s="623"/>
      <c r="H1122" s="623"/>
      <c r="I1122" s="623"/>
      <c r="J1122" s="623"/>
      <c r="K1122" s="623"/>
      <c r="L1122" s="623"/>
      <c r="M1122" s="623"/>
      <c r="N1122" s="623"/>
      <c r="O1122" s="623"/>
      <c r="P1122" s="623"/>
      <c r="Q1122" s="623"/>
      <c r="R1122" s="623"/>
      <c r="S1122" s="623"/>
      <c r="T1122" s="623"/>
      <c r="U1122" s="623"/>
      <c r="V1122" s="623"/>
      <c r="W1122" s="623"/>
      <c r="X1122" s="623"/>
      <c r="Y1122" s="623"/>
      <c r="Z1122" s="623"/>
      <c r="AA1122" s="623"/>
      <c r="AB1122" s="623"/>
    </row>
    <row r="1123">
      <c r="A1123" s="623"/>
      <c r="B1123" s="623"/>
      <c r="C1123" s="623"/>
      <c r="D1123" s="623"/>
      <c r="E1123" s="623"/>
      <c r="F1123" s="623"/>
      <c r="G1123" s="623"/>
      <c r="H1123" s="623"/>
      <c r="I1123" s="623"/>
      <c r="J1123" s="623"/>
      <c r="K1123" s="623"/>
      <c r="L1123" s="623"/>
      <c r="M1123" s="623"/>
      <c r="N1123" s="623"/>
      <c r="O1123" s="623"/>
      <c r="P1123" s="623"/>
      <c r="Q1123" s="623"/>
      <c r="R1123" s="623"/>
      <c r="S1123" s="623"/>
      <c r="T1123" s="623"/>
      <c r="U1123" s="623"/>
      <c r="V1123" s="623"/>
      <c r="W1123" s="623"/>
      <c r="X1123" s="623"/>
      <c r="Y1123" s="623"/>
      <c r="Z1123" s="623"/>
      <c r="AA1123" s="623"/>
      <c r="AB1123" s="623"/>
    </row>
    <row r="1124">
      <c r="A1124" s="623"/>
      <c r="B1124" s="623"/>
      <c r="C1124" s="623"/>
      <c r="D1124" s="623"/>
      <c r="E1124" s="623"/>
      <c r="F1124" s="623"/>
      <c r="G1124" s="623"/>
      <c r="H1124" s="623"/>
      <c r="I1124" s="623"/>
      <c r="J1124" s="623"/>
      <c r="K1124" s="623"/>
      <c r="L1124" s="623"/>
      <c r="M1124" s="623"/>
      <c r="N1124" s="623"/>
      <c r="O1124" s="623"/>
      <c r="P1124" s="623"/>
      <c r="Q1124" s="623"/>
      <c r="R1124" s="623"/>
      <c r="S1124" s="623"/>
      <c r="T1124" s="623"/>
      <c r="U1124" s="623"/>
      <c r="V1124" s="623"/>
      <c r="W1124" s="623"/>
      <c r="X1124" s="623"/>
      <c r="Y1124" s="623"/>
      <c r="Z1124" s="623"/>
      <c r="AA1124" s="623"/>
      <c r="AB1124" s="623"/>
    </row>
    <row r="1125">
      <c r="A1125" s="623"/>
      <c r="B1125" s="623"/>
      <c r="C1125" s="623"/>
      <c r="D1125" s="623"/>
      <c r="E1125" s="623"/>
      <c r="F1125" s="623"/>
      <c r="G1125" s="623"/>
      <c r="H1125" s="623"/>
      <c r="I1125" s="623"/>
      <c r="J1125" s="623"/>
      <c r="K1125" s="623"/>
      <c r="L1125" s="623"/>
      <c r="M1125" s="623"/>
      <c r="N1125" s="623"/>
      <c r="O1125" s="623"/>
      <c r="P1125" s="623"/>
      <c r="Q1125" s="623"/>
      <c r="R1125" s="623"/>
      <c r="S1125" s="623"/>
      <c r="T1125" s="623"/>
      <c r="U1125" s="623"/>
      <c r="V1125" s="623"/>
      <c r="W1125" s="623"/>
      <c r="X1125" s="623"/>
      <c r="Y1125" s="623"/>
      <c r="Z1125" s="623"/>
      <c r="AA1125" s="623"/>
      <c r="AB1125" s="623"/>
    </row>
    <row r="1126">
      <c r="A1126" s="623"/>
      <c r="B1126" s="623"/>
      <c r="C1126" s="623"/>
      <c r="D1126" s="623"/>
      <c r="E1126" s="623"/>
      <c r="F1126" s="623"/>
      <c r="G1126" s="623"/>
      <c r="H1126" s="623"/>
      <c r="I1126" s="623"/>
      <c r="J1126" s="623"/>
      <c r="K1126" s="623"/>
      <c r="L1126" s="623"/>
      <c r="M1126" s="623"/>
      <c r="N1126" s="623"/>
      <c r="O1126" s="623"/>
      <c r="P1126" s="623"/>
      <c r="Q1126" s="623"/>
      <c r="R1126" s="623"/>
      <c r="S1126" s="623"/>
      <c r="T1126" s="623"/>
      <c r="U1126" s="623"/>
      <c r="V1126" s="623"/>
      <c r="W1126" s="623"/>
      <c r="X1126" s="623"/>
      <c r="Y1126" s="623"/>
      <c r="Z1126" s="623"/>
      <c r="AA1126" s="623"/>
      <c r="AB1126" s="623"/>
    </row>
    <row r="1127">
      <c r="A1127" s="623"/>
      <c r="B1127" s="623"/>
      <c r="C1127" s="623"/>
      <c r="D1127" s="623"/>
      <c r="E1127" s="623"/>
      <c r="F1127" s="623"/>
      <c r="G1127" s="623"/>
      <c r="H1127" s="623"/>
      <c r="I1127" s="623"/>
      <c r="J1127" s="623"/>
      <c r="K1127" s="623"/>
      <c r="L1127" s="623"/>
      <c r="M1127" s="623"/>
      <c r="N1127" s="623"/>
      <c r="O1127" s="623"/>
      <c r="P1127" s="623"/>
      <c r="Q1127" s="623"/>
      <c r="R1127" s="623"/>
      <c r="S1127" s="623"/>
      <c r="T1127" s="623"/>
      <c r="U1127" s="623"/>
      <c r="V1127" s="623"/>
      <c r="W1127" s="623"/>
      <c r="X1127" s="623"/>
      <c r="Y1127" s="623"/>
      <c r="Z1127" s="623"/>
      <c r="AA1127" s="623"/>
      <c r="AB1127" s="623"/>
    </row>
    <row r="1128">
      <c r="A1128" s="623"/>
      <c r="B1128" s="623"/>
      <c r="C1128" s="623"/>
      <c r="D1128" s="623"/>
      <c r="E1128" s="623"/>
      <c r="F1128" s="623"/>
      <c r="G1128" s="623"/>
      <c r="H1128" s="623"/>
      <c r="I1128" s="623"/>
      <c r="J1128" s="623"/>
      <c r="K1128" s="623"/>
      <c r="L1128" s="623"/>
      <c r="M1128" s="623"/>
      <c r="N1128" s="623"/>
      <c r="O1128" s="623"/>
      <c r="P1128" s="623"/>
      <c r="Q1128" s="623"/>
      <c r="R1128" s="623"/>
      <c r="S1128" s="623"/>
      <c r="T1128" s="623"/>
      <c r="U1128" s="623"/>
      <c r="V1128" s="623"/>
      <c r="W1128" s="623"/>
      <c r="X1128" s="623"/>
      <c r="Y1128" s="623"/>
      <c r="Z1128" s="623"/>
      <c r="AA1128" s="623"/>
      <c r="AB1128" s="623"/>
    </row>
    <row r="1129">
      <c r="A1129" s="623"/>
      <c r="B1129" s="623"/>
      <c r="C1129" s="623"/>
      <c r="D1129" s="623"/>
      <c r="E1129" s="623"/>
      <c r="F1129" s="623"/>
      <c r="G1129" s="623"/>
      <c r="H1129" s="623"/>
      <c r="I1129" s="623"/>
      <c r="J1129" s="623"/>
      <c r="K1129" s="623"/>
      <c r="L1129" s="623"/>
      <c r="M1129" s="623"/>
      <c r="N1129" s="623"/>
      <c r="O1129" s="623"/>
      <c r="P1129" s="623"/>
      <c r="Q1129" s="623"/>
      <c r="R1129" s="623"/>
      <c r="S1129" s="623"/>
      <c r="T1129" s="623"/>
      <c r="U1129" s="623"/>
      <c r="V1129" s="623"/>
      <c r="W1129" s="623"/>
      <c r="X1129" s="623"/>
      <c r="Y1129" s="623"/>
      <c r="Z1129" s="623"/>
      <c r="AA1129" s="623"/>
      <c r="AB1129" s="623"/>
    </row>
    <row r="1130">
      <c r="A1130" s="623"/>
      <c r="B1130" s="623"/>
      <c r="C1130" s="623"/>
      <c r="D1130" s="623"/>
      <c r="E1130" s="623"/>
      <c r="F1130" s="623"/>
      <c r="G1130" s="623"/>
      <c r="H1130" s="623"/>
      <c r="I1130" s="623"/>
      <c r="J1130" s="623"/>
      <c r="K1130" s="623"/>
      <c r="L1130" s="623"/>
      <c r="M1130" s="623"/>
      <c r="N1130" s="623"/>
      <c r="O1130" s="623"/>
      <c r="P1130" s="623"/>
      <c r="Q1130" s="623"/>
      <c r="R1130" s="623"/>
      <c r="S1130" s="623"/>
      <c r="T1130" s="623"/>
      <c r="U1130" s="623"/>
      <c r="V1130" s="623"/>
      <c r="W1130" s="623"/>
      <c r="X1130" s="623"/>
      <c r="Y1130" s="623"/>
      <c r="Z1130" s="623"/>
      <c r="AA1130" s="623"/>
      <c r="AB1130" s="623"/>
    </row>
    <row r="1131">
      <c r="A1131" s="623"/>
      <c r="B1131" s="623"/>
      <c r="C1131" s="623"/>
      <c r="D1131" s="623"/>
      <c r="E1131" s="623"/>
      <c r="F1131" s="623"/>
      <c r="G1131" s="623"/>
      <c r="H1131" s="623"/>
      <c r="I1131" s="623"/>
      <c r="J1131" s="623"/>
      <c r="K1131" s="623"/>
      <c r="L1131" s="623"/>
      <c r="M1131" s="623"/>
      <c r="N1131" s="623"/>
      <c r="O1131" s="623"/>
      <c r="P1131" s="623"/>
      <c r="Q1131" s="623"/>
      <c r="R1131" s="623"/>
      <c r="S1131" s="623"/>
      <c r="T1131" s="623"/>
      <c r="U1131" s="623"/>
      <c r="V1131" s="623"/>
      <c r="W1131" s="623"/>
      <c r="X1131" s="623"/>
      <c r="Y1131" s="623"/>
      <c r="Z1131" s="623"/>
      <c r="AA1131" s="623"/>
      <c r="AB1131" s="623"/>
    </row>
    <row r="1132">
      <c r="A1132" s="623"/>
      <c r="B1132" s="623"/>
      <c r="C1132" s="623"/>
      <c r="D1132" s="623"/>
      <c r="E1132" s="623"/>
      <c r="F1132" s="623"/>
      <c r="G1132" s="623"/>
      <c r="H1132" s="623"/>
      <c r="I1132" s="623"/>
      <c r="J1132" s="623"/>
      <c r="K1132" s="623"/>
      <c r="L1132" s="623"/>
      <c r="M1132" s="623"/>
      <c r="N1132" s="623"/>
      <c r="O1132" s="623"/>
      <c r="P1132" s="623"/>
      <c r="Q1132" s="623"/>
      <c r="R1132" s="623"/>
      <c r="S1132" s="623"/>
      <c r="T1132" s="623"/>
      <c r="U1132" s="623"/>
      <c r="V1132" s="623"/>
      <c r="W1132" s="623"/>
      <c r="X1132" s="623"/>
      <c r="Y1132" s="623"/>
      <c r="Z1132" s="623"/>
      <c r="AA1132" s="623"/>
      <c r="AB1132" s="623"/>
    </row>
    <row r="1133">
      <c r="A1133" s="623"/>
      <c r="B1133" s="623"/>
      <c r="C1133" s="623"/>
      <c r="D1133" s="623"/>
      <c r="E1133" s="623"/>
      <c r="F1133" s="623"/>
      <c r="G1133" s="623"/>
      <c r="H1133" s="623"/>
      <c r="I1133" s="623"/>
      <c r="J1133" s="623"/>
      <c r="K1133" s="623"/>
      <c r="L1133" s="623"/>
      <c r="M1133" s="623"/>
      <c r="N1133" s="623"/>
      <c r="O1133" s="623"/>
      <c r="P1133" s="623"/>
      <c r="Q1133" s="623"/>
      <c r="R1133" s="623"/>
      <c r="S1133" s="623"/>
      <c r="T1133" s="623"/>
      <c r="U1133" s="623"/>
      <c r="V1133" s="623"/>
      <c r="W1133" s="623"/>
      <c r="X1133" s="623"/>
      <c r="Y1133" s="623"/>
      <c r="Z1133" s="623"/>
      <c r="AA1133" s="623"/>
      <c r="AB1133" s="623"/>
    </row>
    <row r="1134">
      <c r="A1134" s="623"/>
      <c r="B1134" s="623"/>
      <c r="C1134" s="623"/>
      <c r="D1134" s="623"/>
      <c r="E1134" s="623"/>
      <c r="F1134" s="623"/>
      <c r="G1134" s="623"/>
      <c r="H1134" s="623"/>
      <c r="I1134" s="623"/>
      <c r="J1134" s="623"/>
      <c r="K1134" s="623"/>
      <c r="L1134" s="623"/>
      <c r="M1134" s="623"/>
      <c r="N1134" s="623"/>
      <c r="O1134" s="623"/>
      <c r="P1134" s="623"/>
      <c r="Q1134" s="623"/>
      <c r="R1134" s="623"/>
      <c r="S1134" s="623"/>
      <c r="T1134" s="623"/>
      <c r="U1134" s="623"/>
      <c r="V1134" s="623"/>
      <c r="W1134" s="623"/>
      <c r="X1134" s="623"/>
      <c r="Y1134" s="623"/>
      <c r="Z1134" s="623"/>
      <c r="AA1134" s="623"/>
      <c r="AB1134" s="623"/>
    </row>
    <row r="1135">
      <c r="A1135" s="623"/>
      <c r="B1135" s="623"/>
      <c r="C1135" s="623"/>
      <c r="D1135" s="623"/>
      <c r="E1135" s="623"/>
      <c r="F1135" s="623"/>
      <c r="G1135" s="623"/>
      <c r="H1135" s="623"/>
      <c r="I1135" s="623"/>
      <c r="J1135" s="623"/>
      <c r="K1135" s="623"/>
      <c r="L1135" s="623"/>
      <c r="M1135" s="623"/>
      <c r="N1135" s="623"/>
      <c r="O1135" s="623"/>
      <c r="P1135" s="623"/>
      <c r="Q1135" s="623"/>
      <c r="R1135" s="623"/>
      <c r="S1135" s="623"/>
      <c r="T1135" s="623"/>
      <c r="U1135" s="623"/>
      <c r="V1135" s="623"/>
      <c r="W1135" s="623"/>
      <c r="X1135" s="623"/>
      <c r="Y1135" s="623"/>
      <c r="Z1135" s="623"/>
      <c r="AA1135" s="623"/>
      <c r="AB1135" s="623"/>
    </row>
    <row r="1136">
      <c r="A1136" s="623"/>
      <c r="B1136" s="623"/>
      <c r="C1136" s="623"/>
      <c r="D1136" s="623"/>
      <c r="E1136" s="623"/>
      <c r="F1136" s="623"/>
      <c r="G1136" s="623"/>
      <c r="H1136" s="623"/>
      <c r="I1136" s="623"/>
      <c r="J1136" s="623"/>
      <c r="K1136" s="623"/>
      <c r="L1136" s="623"/>
      <c r="M1136" s="623"/>
      <c r="N1136" s="623"/>
      <c r="O1136" s="623"/>
      <c r="P1136" s="623"/>
      <c r="Q1136" s="623"/>
      <c r="R1136" s="623"/>
      <c r="S1136" s="623"/>
      <c r="T1136" s="623"/>
      <c r="U1136" s="623"/>
      <c r="V1136" s="623"/>
      <c r="W1136" s="623"/>
      <c r="X1136" s="623"/>
      <c r="Y1136" s="623"/>
      <c r="Z1136" s="623"/>
      <c r="AA1136" s="623"/>
      <c r="AB1136" s="623"/>
    </row>
    <row r="1137">
      <c r="A1137" s="623"/>
      <c r="B1137" s="623"/>
      <c r="C1137" s="623"/>
      <c r="D1137" s="623"/>
      <c r="E1137" s="623"/>
      <c r="F1137" s="623"/>
      <c r="G1137" s="623"/>
      <c r="H1137" s="623"/>
      <c r="I1137" s="623"/>
      <c r="J1137" s="623"/>
      <c r="K1137" s="623"/>
      <c r="L1137" s="623"/>
      <c r="M1137" s="623"/>
      <c r="N1137" s="623"/>
      <c r="O1137" s="623"/>
      <c r="P1137" s="623"/>
      <c r="Q1137" s="623"/>
      <c r="R1137" s="623"/>
      <c r="S1137" s="623"/>
      <c r="T1137" s="623"/>
      <c r="U1137" s="623"/>
      <c r="V1137" s="623"/>
      <c r="W1137" s="623"/>
      <c r="X1137" s="623"/>
      <c r="Y1137" s="623"/>
      <c r="Z1137" s="623"/>
      <c r="AA1137" s="623"/>
      <c r="AB1137" s="623"/>
    </row>
    <row r="1138">
      <c r="A1138" s="623"/>
      <c r="B1138" s="623"/>
      <c r="C1138" s="623"/>
      <c r="D1138" s="623"/>
      <c r="E1138" s="623"/>
      <c r="F1138" s="623"/>
      <c r="G1138" s="623"/>
      <c r="H1138" s="623"/>
      <c r="I1138" s="623"/>
      <c r="J1138" s="623"/>
      <c r="K1138" s="623"/>
      <c r="L1138" s="623"/>
      <c r="M1138" s="623"/>
      <c r="N1138" s="623"/>
      <c r="O1138" s="623"/>
      <c r="P1138" s="623"/>
      <c r="Q1138" s="623"/>
      <c r="R1138" s="623"/>
      <c r="S1138" s="623"/>
      <c r="T1138" s="623"/>
      <c r="U1138" s="623"/>
      <c r="V1138" s="623"/>
      <c r="W1138" s="623"/>
      <c r="X1138" s="623"/>
      <c r="Y1138" s="623"/>
      <c r="Z1138" s="623"/>
      <c r="AA1138" s="623"/>
      <c r="AB1138" s="623"/>
    </row>
    <row r="1139">
      <c r="A1139" s="623"/>
      <c r="B1139" s="623"/>
      <c r="C1139" s="623"/>
      <c r="D1139" s="623"/>
      <c r="E1139" s="623"/>
      <c r="F1139" s="623"/>
      <c r="G1139" s="623"/>
      <c r="H1139" s="623"/>
      <c r="I1139" s="623"/>
      <c r="J1139" s="623"/>
      <c r="K1139" s="623"/>
      <c r="L1139" s="623"/>
      <c r="M1139" s="623"/>
      <c r="N1139" s="623"/>
      <c r="O1139" s="623"/>
      <c r="P1139" s="623"/>
      <c r="Q1139" s="623"/>
      <c r="R1139" s="623"/>
      <c r="S1139" s="623"/>
      <c r="T1139" s="623"/>
      <c r="U1139" s="623"/>
      <c r="V1139" s="623"/>
      <c r="W1139" s="623"/>
      <c r="X1139" s="623"/>
      <c r="Y1139" s="623"/>
      <c r="Z1139" s="623"/>
      <c r="AA1139" s="623"/>
      <c r="AB1139" s="623"/>
    </row>
    <row r="1140">
      <c r="A1140" s="623"/>
      <c r="B1140" s="623"/>
      <c r="C1140" s="623"/>
      <c r="D1140" s="623"/>
      <c r="E1140" s="623"/>
      <c r="F1140" s="623"/>
      <c r="G1140" s="623"/>
      <c r="H1140" s="623"/>
      <c r="I1140" s="623"/>
      <c r="J1140" s="623"/>
      <c r="K1140" s="623"/>
      <c r="L1140" s="623"/>
      <c r="M1140" s="623"/>
      <c r="N1140" s="623"/>
      <c r="O1140" s="623"/>
      <c r="P1140" s="623"/>
      <c r="Q1140" s="623"/>
      <c r="R1140" s="623"/>
      <c r="S1140" s="623"/>
      <c r="T1140" s="623"/>
      <c r="U1140" s="623"/>
      <c r="V1140" s="623"/>
      <c r="W1140" s="623"/>
      <c r="X1140" s="623"/>
      <c r="Y1140" s="623"/>
      <c r="Z1140" s="623"/>
      <c r="AA1140" s="623"/>
      <c r="AB1140" s="623"/>
    </row>
    <row r="1141">
      <c r="A1141" s="623"/>
      <c r="B1141" s="623"/>
      <c r="C1141" s="623"/>
      <c r="D1141" s="623"/>
      <c r="E1141" s="623"/>
      <c r="F1141" s="623"/>
      <c r="G1141" s="623"/>
      <c r="H1141" s="623"/>
      <c r="I1141" s="623"/>
      <c r="J1141" s="623"/>
      <c r="K1141" s="623"/>
      <c r="L1141" s="623"/>
      <c r="M1141" s="623"/>
      <c r="N1141" s="623"/>
      <c r="O1141" s="623"/>
      <c r="P1141" s="623"/>
      <c r="Q1141" s="623"/>
      <c r="R1141" s="623"/>
      <c r="S1141" s="623"/>
      <c r="T1141" s="623"/>
      <c r="U1141" s="623"/>
      <c r="V1141" s="623"/>
      <c r="W1141" s="623"/>
      <c r="X1141" s="623"/>
      <c r="Y1141" s="623"/>
      <c r="Z1141" s="623"/>
      <c r="AA1141" s="623"/>
      <c r="AB1141" s="623"/>
    </row>
    <row r="1142">
      <c r="A1142" s="623"/>
      <c r="B1142" s="623"/>
      <c r="C1142" s="623"/>
      <c r="D1142" s="623"/>
      <c r="E1142" s="623"/>
      <c r="F1142" s="623"/>
      <c r="G1142" s="623"/>
      <c r="H1142" s="623"/>
      <c r="I1142" s="623"/>
      <c r="J1142" s="623"/>
      <c r="K1142" s="623"/>
      <c r="L1142" s="623"/>
      <c r="M1142" s="623"/>
      <c r="N1142" s="623"/>
      <c r="O1142" s="623"/>
      <c r="P1142" s="623"/>
      <c r="Q1142" s="623"/>
      <c r="R1142" s="623"/>
      <c r="S1142" s="623"/>
      <c r="T1142" s="623"/>
      <c r="U1142" s="623"/>
      <c r="V1142" s="623"/>
      <c r="W1142" s="623"/>
      <c r="X1142" s="623"/>
      <c r="Y1142" s="623"/>
      <c r="Z1142" s="623"/>
      <c r="AA1142" s="623"/>
      <c r="AB1142" s="623"/>
    </row>
    <row r="1143">
      <c r="A1143" s="623"/>
      <c r="B1143" s="623"/>
      <c r="C1143" s="623"/>
      <c r="D1143" s="623"/>
      <c r="E1143" s="623"/>
      <c r="F1143" s="623"/>
      <c r="G1143" s="623"/>
      <c r="H1143" s="623"/>
      <c r="I1143" s="623"/>
      <c r="J1143" s="623"/>
      <c r="K1143" s="623"/>
      <c r="L1143" s="623"/>
      <c r="M1143" s="623"/>
      <c r="N1143" s="623"/>
      <c r="O1143" s="623"/>
      <c r="P1143" s="623"/>
      <c r="Q1143" s="623"/>
      <c r="R1143" s="623"/>
      <c r="S1143" s="623"/>
      <c r="T1143" s="623"/>
      <c r="U1143" s="623"/>
      <c r="V1143" s="623"/>
      <c r="W1143" s="623"/>
      <c r="X1143" s="623"/>
      <c r="Y1143" s="623"/>
      <c r="Z1143" s="623"/>
      <c r="AA1143" s="623"/>
      <c r="AB1143" s="623"/>
    </row>
    <row r="1144">
      <c r="A1144" s="623"/>
      <c r="B1144" s="623"/>
      <c r="C1144" s="623"/>
      <c r="D1144" s="623"/>
      <c r="E1144" s="623"/>
      <c r="F1144" s="623"/>
      <c r="G1144" s="623"/>
      <c r="H1144" s="623"/>
      <c r="I1144" s="623"/>
      <c r="J1144" s="623"/>
      <c r="K1144" s="623"/>
      <c r="L1144" s="623"/>
      <c r="M1144" s="623"/>
      <c r="N1144" s="623"/>
      <c r="O1144" s="623"/>
      <c r="P1144" s="623"/>
      <c r="Q1144" s="623"/>
      <c r="R1144" s="623"/>
      <c r="S1144" s="623"/>
      <c r="T1144" s="623"/>
      <c r="U1144" s="623"/>
      <c r="V1144" s="623"/>
      <c r="W1144" s="623"/>
      <c r="X1144" s="623"/>
      <c r="Y1144" s="623"/>
      <c r="Z1144" s="623"/>
      <c r="AA1144" s="623"/>
      <c r="AB1144" s="623"/>
    </row>
    <row r="1145">
      <c r="A1145" s="623"/>
      <c r="B1145" s="623"/>
      <c r="C1145" s="623"/>
      <c r="D1145" s="623"/>
      <c r="E1145" s="623"/>
      <c r="F1145" s="623"/>
      <c r="G1145" s="623"/>
      <c r="H1145" s="623"/>
      <c r="I1145" s="623"/>
      <c r="J1145" s="623"/>
      <c r="K1145" s="623"/>
      <c r="L1145" s="623"/>
      <c r="M1145" s="623"/>
      <c r="N1145" s="623"/>
      <c r="O1145" s="623"/>
      <c r="P1145" s="623"/>
      <c r="Q1145" s="623"/>
      <c r="R1145" s="623"/>
      <c r="S1145" s="623"/>
      <c r="T1145" s="623"/>
      <c r="U1145" s="623"/>
      <c r="V1145" s="623"/>
      <c r="W1145" s="623"/>
      <c r="X1145" s="623"/>
      <c r="Y1145" s="623"/>
      <c r="Z1145" s="623"/>
      <c r="AA1145" s="623"/>
      <c r="AB1145" s="623"/>
    </row>
    <row r="1146">
      <c r="A1146" s="623"/>
      <c r="B1146" s="623"/>
      <c r="C1146" s="623"/>
      <c r="D1146" s="623"/>
      <c r="E1146" s="623"/>
      <c r="F1146" s="623"/>
      <c r="G1146" s="623"/>
      <c r="H1146" s="623"/>
      <c r="I1146" s="623"/>
      <c r="J1146" s="623"/>
      <c r="K1146" s="623"/>
      <c r="L1146" s="623"/>
      <c r="M1146" s="623"/>
      <c r="N1146" s="623"/>
      <c r="O1146" s="623"/>
      <c r="P1146" s="623"/>
      <c r="Q1146" s="623"/>
      <c r="R1146" s="623"/>
      <c r="S1146" s="623"/>
      <c r="T1146" s="623"/>
      <c r="U1146" s="623"/>
      <c r="V1146" s="623"/>
      <c r="W1146" s="623"/>
      <c r="X1146" s="623"/>
      <c r="Y1146" s="623"/>
      <c r="Z1146" s="623"/>
      <c r="AA1146" s="623"/>
      <c r="AB1146" s="623"/>
    </row>
    <row r="1147">
      <c r="A1147" s="623"/>
      <c r="B1147" s="623"/>
      <c r="C1147" s="623"/>
      <c r="D1147" s="623"/>
      <c r="E1147" s="623"/>
      <c r="F1147" s="623"/>
      <c r="G1147" s="623"/>
      <c r="H1147" s="623"/>
      <c r="I1147" s="623"/>
      <c r="J1147" s="623"/>
      <c r="K1147" s="623"/>
      <c r="L1147" s="623"/>
      <c r="M1147" s="623"/>
      <c r="N1147" s="623"/>
      <c r="O1147" s="623"/>
      <c r="P1147" s="623"/>
      <c r="Q1147" s="623"/>
      <c r="R1147" s="623"/>
      <c r="S1147" s="623"/>
      <c r="T1147" s="623"/>
      <c r="U1147" s="623"/>
      <c r="V1147" s="623"/>
      <c r="W1147" s="623"/>
      <c r="X1147" s="623"/>
      <c r="Y1147" s="623"/>
      <c r="Z1147" s="623"/>
      <c r="AA1147" s="623"/>
      <c r="AB1147" s="623"/>
    </row>
    <row r="1148">
      <c r="A1148" s="623"/>
      <c r="B1148" s="623"/>
      <c r="C1148" s="623"/>
      <c r="D1148" s="623"/>
      <c r="E1148" s="623"/>
      <c r="F1148" s="623"/>
      <c r="G1148" s="623"/>
      <c r="H1148" s="623"/>
      <c r="I1148" s="623"/>
      <c r="J1148" s="623"/>
      <c r="K1148" s="623"/>
      <c r="L1148" s="623"/>
      <c r="M1148" s="623"/>
      <c r="N1148" s="623"/>
      <c r="O1148" s="623"/>
      <c r="P1148" s="623"/>
      <c r="Q1148" s="623"/>
      <c r="R1148" s="623"/>
      <c r="S1148" s="623"/>
      <c r="T1148" s="623"/>
      <c r="U1148" s="623"/>
      <c r="V1148" s="623"/>
      <c r="W1148" s="623"/>
      <c r="X1148" s="623"/>
      <c r="Y1148" s="623"/>
      <c r="Z1148" s="623"/>
      <c r="AA1148" s="623"/>
      <c r="AB1148" s="623"/>
    </row>
    <row r="1149">
      <c r="A1149" s="623"/>
      <c r="B1149" s="623"/>
      <c r="C1149" s="623"/>
      <c r="D1149" s="623"/>
      <c r="E1149" s="623"/>
      <c r="F1149" s="623"/>
      <c r="G1149" s="623"/>
      <c r="H1149" s="623"/>
      <c r="I1149" s="623"/>
      <c r="J1149" s="623"/>
      <c r="K1149" s="623"/>
      <c r="L1149" s="623"/>
      <c r="M1149" s="623"/>
      <c r="N1149" s="623"/>
      <c r="O1149" s="623"/>
      <c r="P1149" s="623"/>
      <c r="Q1149" s="623"/>
      <c r="R1149" s="623"/>
      <c r="S1149" s="623"/>
      <c r="T1149" s="623"/>
      <c r="U1149" s="623"/>
      <c r="V1149" s="623"/>
      <c r="W1149" s="623"/>
      <c r="X1149" s="623"/>
      <c r="Y1149" s="623"/>
      <c r="Z1149" s="623"/>
      <c r="AA1149" s="623"/>
      <c r="AB1149" s="623"/>
    </row>
    <row r="1150">
      <c r="A1150" s="623"/>
      <c r="B1150" s="623"/>
      <c r="C1150" s="623"/>
      <c r="D1150" s="623"/>
      <c r="E1150" s="623"/>
      <c r="F1150" s="623"/>
      <c r="G1150" s="623"/>
      <c r="H1150" s="623"/>
      <c r="I1150" s="623"/>
      <c r="J1150" s="623"/>
      <c r="K1150" s="623"/>
      <c r="L1150" s="623"/>
      <c r="M1150" s="623"/>
      <c r="N1150" s="623"/>
      <c r="O1150" s="623"/>
      <c r="P1150" s="623"/>
      <c r="Q1150" s="623"/>
      <c r="R1150" s="623"/>
      <c r="S1150" s="623"/>
      <c r="T1150" s="623"/>
      <c r="U1150" s="623"/>
      <c r="V1150" s="623"/>
      <c r="W1150" s="623"/>
      <c r="X1150" s="623"/>
      <c r="Y1150" s="623"/>
      <c r="Z1150" s="623"/>
      <c r="AA1150" s="623"/>
      <c r="AB1150" s="623"/>
    </row>
    <row r="1151">
      <c r="A1151" s="623"/>
      <c r="B1151" s="623"/>
      <c r="C1151" s="623"/>
      <c r="D1151" s="623"/>
      <c r="E1151" s="623"/>
      <c r="F1151" s="623"/>
      <c r="G1151" s="623"/>
      <c r="H1151" s="623"/>
      <c r="I1151" s="623"/>
      <c r="J1151" s="623"/>
      <c r="K1151" s="623"/>
      <c r="L1151" s="623"/>
      <c r="M1151" s="623"/>
      <c r="N1151" s="623"/>
      <c r="O1151" s="623"/>
      <c r="P1151" s="623"/>
      <c r="Q1151" s="623"/>
      <c r="R1151" s="623"/>
      <c r="S1151" s="623"/>
      <c r="T1151" s="623"/>
      <c r="U1151" s="623"/>
      <c r="V1151" s="623"/>
      <c r="W1151" s="623"/>
      <c r="X1151" s="623"/>
      <c r="Y1151" s="623"/>
      <c r="Z1151" s="623"/>
      <c r="AA1151" s="623"/>
      <c r="AB1151" s="623"/>
    </row>
    <row r="1152">
      <c r="A1152" s="623"/>
      <c r="B1152" s="623"/>
      <c r="C1152" s="623"/>
      <c r="D1152" s="623"/>
      <c r="E1152" s="623"/>
      <c r="F1152" s="623"/>
      <c r="G1152" s="623"/>
      <c r="H1152" s="623"/>
      <c r="I1152" s="623"/>
      <c r="J1152" s="623"/>
      <c r="K1152" s="623"/>
      <c r="L1152" s="623"/>
      <c r="M1152" s="623"/>
      <c r="N1152" s="623"/>
      <c r="O1152" s="623"/>
      <c r="P1152" s="623"/>
      <c r="Q1152" s="623"/>
      <c r="R1152" s="623"/>
      <c r="S1152" s="623"/>
      <c r="T1152" s="623"/>
      <c r="U1152" s="623"/>
      <c r="V1152" s="623"/>
      <c r="W1152" s="623"/>
      <c r="X1152" s="623"/>
      <c r="Y1152" s="623"/>
      <c r="Z1152" s="623"/>
      <c r="AA1152" s="623"/>
      <c r="AB1152" s="623"/>
    </row>
    <row r="1153">
      <c r="A1153" s="623"/>
      <c r="B1153" s="623"/>
      <c r="C1153" s="623"/>
      <c r="D1153" s="623"/>
      <c r="E1153" s="623"/>
      <c r="F1153" s="623"/>
      <c r="G1153" s="623"/>
      <c r="H1153" s="623"/>
      <c r="I1153" s="623"/>
      <c r="J1153" s="623"/>
      <c r="K1153" s="623"/>
      <c r="L1153" s="623"/>
      <c r="M1153" s="623"/>
      <c r="N1153" s="623"/>
      <c r="O1153" s="623"/>
      <c r="P1153" s="623"/>
      <c r="Q1153" s="623"/>
      <c r="R1153" s="623"/>
      <c r="S1153" s="623"/>
      <c r="T1153" s="623"/>
      <c r="U1153" s="623"/>
      <c r="V1153" s="623"/>
      <c r="W1153" s="623"/>
      <c r="X1153" s="623"/>
      <c r="Y1153" s="623"/>
      <c r="Z1153" s="623"/>
      <c r="AA1153" s="623"/>
      <c r="AB1153" s="623"/>
    </row>
    <row r="1154">
      <c r="A1154" s="623"/>
      <c r="B1154" s="623"/>
      <c r="C1154" s="623"/>
      <c r="D1154" s="623"/>
      <c r="E1154" s="623"/>
      <c r="F1154" s="623"/>
      <c r="G1154" s="623"/>
      <c r="H1154" s="623"/>
      <c r="I1154" s="623"/>
      <c r="J1154" s="623"/>
      <c r="K1154" s="623"/>
      <c r="L1154" s="623"/>
      <c r="M1154" s="623"/>
      <c r="N1154" s="623"/>
      <c r="O1154" s="623"/>
      <c r="P1154" s="623"/>
      <c r="Q1154" s="623"/>
      <c r="R1154" s="623"/>
      <c r="S1154" s="623"/>
      <c r="T1154" s="623"/>
      <c r="U1154" s="623"/>
      <c r="V1154" s="623"/>
      <c r="W1154" s="623"/>
      <c r="X1154" s="623"/>
      <c r="Y1154" s="623"/>
      <c r="Z1154" s="623"/>
      <c r="AA1154" s="623"/>
      <c r="AB1154" s="623"/>
    </row>
    <row r="1155">
      <c r="A1155" s="623"/>
      <c r="B1155" s="623"/>
      <c r="C1155" s="623"/>
      <c r="D1155" s="623"/>
      <c r="E1155" s="623"/>
      <c r="F1155" s="623"/>
      <c r="G1155" s="623"/>
      <c r="H1155" s="623"/>
      <c r="I1155" s="623"/>
      <c r="J1155" s="623"/>
      <c r="K1155" s="623"/>
      <c r="L1155" s="623"/>
      <c r="M1155" s="623"/>
      <c r="N1155" s="623"/>
      <c r="O1155" s="623"/>
      <c r="P1155" s="623"/>
      <c r="Q1155" s="623"/>
      <c r="R1155" s="623"/>
      <c r="S1155" s="623"/>
      <c r="T1155" s="623"/>
      <c r="U1155" s="623"/>
      <c r="V1155" s="623"/>
      <c r="W1155" s="623"/>
      <c r="X1155" s="623"/>
      <c r="Y1155" s="623"/>
      <c r="Z1155" s="623"/>
      <c r="AA1155" s="623"/>
      <c r="AB1155" s="623"/>
    </row>
    <row r="1156">
      <c r="A1156" s="623"/>
      <c r="B1156" s="623"/>
      <c r="C1156" s="623"/>
      <c r="D1156" s="623"/>
      <c r="E1156" s="623"/>
      <c r="F1156" s="623"/>
      <c r="G1156" s="623"/>
      <c r="H1156" s="623"/>
      <c r="I1156" s="623"/>
      <c r="J1156" s="623"/>
      <c r="K1156" s="623"/>
      <c r="L1156" s="623"/>
      <c r="M1156" s="623"/>
      <c r="N1156" s="623"/>
      <c r="O1156" s="623"/>
      <c r="P1156" s="623"/>
      <c r="Q1156" s="623"/>
      <c r="R1156" s="623"/>
      <c r="S1156" s="623"/>
      <c r="T1156" s="623"/>
      <c r="U1156" s="623"/>
      <c r="V1156" s="623"/>
      <c r="W1156" s="623"/>
      <c r="X1156" s="623"/>
      <c r="Y1156" s="623"/>
      <c r="Z1156" s="623"/>
      <c r="AA1156" s="623"/>
      <c r="AB1156" s="623"/>
    </row>
    <row r="1157">
      <c r="A1157" s="623"/>
      <c r="B1157" s="623"/>
      <c r="C1157" s="623"/>
      <c r="D1157" s="623"/>
      <c r="E1157" s="623"/>
      <c r="F1157" s="623"/>
      <c r="G1157" s="623"/>
      <c r="H1157" s="623"/>
      <c r="I1157" s="623"/>
      <c r="J1157" s="623"/>
      <c r="K1157" s="623"/>
      <c r="L1157" s="623"/>
      <c r="M1157" s="623"/>
      <c r="N1157" s="623"/>
      <c r="O1157" s="623"/>
      <c r="P1157" s="623"/>
      <c r="Q1157" s="623"/>
      <c r="R1157" s="623"/>
      <c r="S1157" s="623"/>
      <c r="T1157" s="623"/>
      <c r="U1157" s="623"/>
      <c r="V1157" s="623"/>
      <c r="W1157" s="623"/>
      <c r="X1157" s="623"/>
      <c r="Y1157" s="623"/>
      <c r="Z1157" s="623"/>
      <c r="AA1157" s="623"/>
      <c r="AB1157" s="623"/>
    </row>
    <row r="1158">
      <c r="A1158" s="623"/>
      <c r="B1158" s="623"/>
      <c r="C1158" s="623"/>
      <c r="D1158" s="623"/>
      <c r="E1158" s="623"/>
      <c r="F1158" s="623"/>
      <c r="G1158" s="623"/>
      <c r="H1158" s="623"/>
      <c r="I1158" s="623"/>
      <c r="J1158" s="623"/>
      <c r="K1158" s="623"/>
      <c r="L1158" s="623"/>
      <c r="M1158" s="623"/>
      <c r="N1158" s="623"/>
      <c r="O1158" s="623"/>
      <c r="P1158" s="623"/>
      <c r="Q1158" s="623"/>
      <c r="R1158" s="623"/>
      <c r="S1158" s="623"/>
      <c r="T1158" s="623"/>
      <c r="U1158" s="623"/>
      <c r="V1158" s="623"/>
      <c r="W1158" s="623"/>
      <c r="X1158" s="623"/>
      <c r="Y1158" s="623"/>
      <c r="Z1158" s="623"/>
      <c r="AA1158" s="623"/>
      <c r="AB1158" s="623"/>
    </row>
    <row r="1159">
      <c r="A1159" s="623"/>
      <c r="B1159" s="623"/>
      <c r="C1159" s="623"/>
      <c r="D1159" s="623"/>
      <c r="E1159" s="623"/>
      <c r="F1159" s="623"/>
      <c r="G1159" s="623"/>
      <c r="H1159" s="623"/>
      <c r="I1159" s="623"/>
      <c r="J1159" s="623"/>
      <c r="K1159" s="623"/>
      <c r="L1159" s="623"/>
      <c r="M1159" s="623"/>
      <c r="N1159" s="623"/>
      <c r="O1159" s="623"/>
      <c r="P1159" s="623"/>
      <c r="Q1159" s="623"/>
      <c r="R1159" s="623"/>
      <c r="S1159" s="623"/>
      <c r="T1159" s="623"/>
      <c r="U1159" s="623"/>
      <c r="V1159" s="623"/>
      <c r="W1159" s="623"/>
      <c r="X1159" s="623"/>
      <c r="Y1159" s="623"/>
      <c r="Z1159" s="623"/>
      <c r="AA1159" s="623"/>
      <c r="AB1159" s="623"/>
    </row>
    <row r="1160">
      <c r="A1160" s="623"/>
      <c r="B1160" s="623"/>
      <c r="C1160" s="623"/>
      <c r="D1160" s="623"/>
      <c r="E1160" s="623"/>
      <c r="F1160" s="623"/>
      <c r="G1160" s="623"/>
      <c r="H1160" s="623"/>
      <c r="I1160" s="623"/>
      <c r="J1160" s="623"/>
      <c r="K1160" s="623"/>
      <c r="L1160" s="623"/>
      <c r="M1160" s="623"/>
      <c r="N1160" s="623"/>
      <c r="O1160" s="623"/>
      <c r="P1160" s="623"/>
      <c r="Q1160" s="623"/>
      <c r="R1160" s="623"/>
      <c r="S1160" s="623"/>
      <c r="T1160" s="623"/>
      <c r="U1160" s="623"/>
      <c r="V1160" s="623"/>
      <c r="W1160" s="623"/>
      <c r="X1160" s="623"/>
      <c r="Y1160" s="623"/>
      <c r="Z1160" s="623"/>
      <c r="AA1160" s="623"/>
      <c r="AB1160" s="623"/>
    </row>
    <row r="1161">
      <c r="A1161" s="623"/>
      <c r="B1161" s="623"/>
      <c r="C1161" s="623"/>
      <c r="D1161" s="623"/>
      <c r="E1161" s="623"/>
      <c r="F1161" s="623"/>
      <c r="G1161" s="623"/>
      <c r="H1161" s="623"/>
      <c r="I1161" s="623"/>
      <c r="J1161" s="623"/>
      <c r="K1161" s="623"/>
      <c r="L1161" s="623"/>
      <c r="M1161" s="623"/>
      <c r="N1161" s="623"/>
      <c r="O1161" s="623"/>
      <c r="P1161" s="623"/>
      <c r="Q1161" s="623"/>
      <c r="R1161" s="623"/>
      <c r="S1161" s="623"/>
      <c r="T1161" s="623"/>
      <c r="U1161" s="623"/>
      <c r="V1161" s="623"/>
      <c r="W1161" s="623"/>
      <c r="X1161" s="623"/>
      <c r="Y1161" s="623"/>
      <c r="Z1161" s="623"/>
      <c r="AA1161" s="623"/>
      <c r="AB1161" s="623"/>
    </row>
    <row r="1162">
      <c r="A1162" s="623"/>
      <c r="B1162" s="623"/>
      <c r="C1162" s="623"/>
      <c r="D1162" s="623"/>
      <c r="E1162" s="623"/>
      <c r="F1162" s="623"/>
      <c r="G1162" s="623"/>
      <c r="H1162" s="623"/>
      <c r="I1162" s="623"/>
      <c r="J1162" s="623"/>
      <c r="K1162" s="623"/>
      <c r="L1162" s="623"/>
      <c r="M1162" s="623"/>
      <c r="N1162" s="623"/>
      <c r="O1162" s="623"/>
      <c r="P1162" s="623"/>
      <c r="Q1162" s="623"/>
      <c r="R1162" s="623"/>
      <c r="S1162" s="623"/>
      <c r="T1162" s="623"/>
      <c r="U1162" s="623"/>
      <c r="V1162" s="623"/>
      <c r="W1162" s="623"/>
      <c r="X1162" s="623"/>
      <c r="Y1162" s="623"/>
      <c r="Z1162" s="623"/>
      <c r="AA1162" s="623"/>
      <c r="AB1162" s="623"/>
    </row>
    <row r="1163">
      <c r="A1163" s="623"/>
      <c r="B1163" s="623"/>
      <c r="C1163" s="623"/>
      <c r="D1163" s="623"/>
      <c r="E1163" s="623"/>
      <c r="F1163" s="623"/>
      <c r="G1163" s="623"/>
      <c r="H1163" s="623"/>
      <c r="I1163" s="623"/>
      <c r="J1163" s="623"/>
      <c r="K1163" s="623"/>
      <c r="L1163" s="623"/>
      <c r="M1163" s="623"/>
      <c r="N1163" s="623"/>
      <c r="O1163" s="623"/>
      <c r="P1163" s="623"/>
      <c r="Q1163" s="623"/>
      <c r="R1163" s="623"/>
      <c r="S1163" s="623"/>
      <c r="T1163" s="623"/>
      <c r="U1163" s="623"/>
      <c r="V1163" s="623"/>
      <c r="W1163" s="623"/>
      <c r="X1163" s="623"/>
      <c r="Y1163" s="623"/>
      <c r="Z1163" s="623"/>
      <c r="AA1163" s="623"/>
      <c r="AB1163" s="623"/>
    </row>
    <row r="1164">
      <c r="A1164" s="623"/>
      <c r="B1164" s="623"/>
      <c r="C1164" s="623"/>
      <c r="D1164" s="623"/>
      <c r="E1164" s="623"/>
      <c r="F1164" s="623"/>
      <c r="G1164" s="623"/>
      <c r="H1164" s="623"/>
      <c r="I1164" s="623"/>
      <c r="J1164" s="623"/>
      <c r="K1164" s="623"/>
      <c r="L1164" s="623"/>
      <c r="M1164" s="623"/>
      <c r="N1164" s="623"/>
      <c r="O1164" s="623"/>
      <c r="P1164" s="623"/>
      <c r="Q1164" s="623"/>
      <c r="R1164" s="623"/>
      <c r="S1164" s="623"/>
      <c r="T1164" s="623"/>
      <c r="U1164" s="623"/>
      <c r="V1164" s="623"/>
      <c r="W1164" s="623"/>
      <c r="X1164" s="623"/>
      <c r="Y1164" s="623"/>
      <c r="Z1164" s="623"/>
      <c r="AA1164" s="623"/>
      <c r="AB1164" s="623"/>
    </row>
    <row r="1165">
      <c r="A1165" s="623"/>
      <c r="B1165" s="623"/>
      <c r="C1165" s="623"/>
      <c r="D1165" s="623"/>
      <c r="E1165" s="623"/>
      <c r="F1165" s="623"/>
      <c r="G1165" s="623"/>
      <c r="H1165" s="623"/>
      <c r="I1165" s="623"/>
      <c r="J1165" s="623"/>
      <c r="K1165" s="623"/>
      <c r="L1165" s="623"/>
      <c r="M1165" s="623"/>
      <c r="N1165" s="623"/>
      <c r="O1165" s="623"/>
      <c r="P1165" s="623"/>
      <c r="Q1165" s="623"/>
      <c r="R1165" s="623"/>
      <c r="S1165" s="623"/>
      <c r="T1165" s="623"/>
      <c r="U1165" s="623"/>
      <c r="V1165" s="623"/>
      <c r="W1165" s="623"/>
      <c r="X1165" s="623"/>
      <c r="Y1165" s="623"/>
      <c r="Z1165" s="623"/>
      <c r="AA1165" s="623"/>
      <c r="AB1165" s="623"/>
    </row>
    <row r="1166">
      <c r="A1166" s="623"/>
      <c r="B1166" s="623"/>
      <c r="C1166" s="623"/>
      <c r="D1166" s="623"/>
      <c r="E1166" s="623"/>
      <c r="F1166" s="623"/>
      <c r="G1166" s="623"/>
      <c r="H1166" s="623"/>
      <c r="I1166" s="623"/>
      <c r="J1166" s="623"/>
      <c r="K1166" s="623"/>
      <c r="L1166" s="623"/>
      <c r="M1166" s="623"/>
      <c r="N1166" s="623"/>
      <c r="O1166" s="623"/>
      <c r="P1166" s="623"/>
      <c r="Q1166" s="623"/>
      <c r="R1166" s="623"/>
      <c r="S1166" s="623"/>
      <c r="T1166" s="623"/>
      <c r="U1166" s="623"/>
      <c r="V1166" s="623"/>
      <c r="W1166" s="623"/>
      <c r="X1166" s="623"/>
      <c r="Y1166" s="623"/>
      <c r="Z1166" s="623"/>
      <c r="AA1166" s="623"/>
      <c r="AB1166" s="623"/>
    </row>
    <row r="1167">
      <c r="A1167" s="623"/>
      <c r="B1167" s="623"/>
      <c r="C1167" s="623"/>
      <c r="D1167" s="623"/>
      <c r="E1167" s="623"/>
      <c r="F1167" s="623"/>
      <c r="G1167" s="623"/>
      <c r="H1167" s="623"/>
      <c r="I1167" s="623"/>
      <c r="J1167" s="623"/>
      <c r="K1167" s="623"/>
      <c r="L1167" s="623"/>
      <c r="M1167" s="623"/>
      <c r="N1167" s="623"/>
      <c r="O1167" s="623"/>
      <c r="P1167" s="623"/>
      <c r="Q1167" s="623"/>
      <c r="R1167" s="623"/>
      <c r="S1167" s="623"/>
      <c r="T1167" s="623"/>
      <c r="U1167" s="623"/>
      <c r="V1167" s="623"/>
      <c r="W1167" s="623"/>
      <c r="X1167" s="623"/>
      <c r="Y1167" s="623"/>
      <c r="Z1167" s="623"/>
      <c r="AA1167" s="623"/>
      <c r="AB1167" s="623"/>
    </row>
    <row r="1168">
      <c r="A1168" s="623"/>
      <c r="B1168" s="623"/>
      <c r="C1168" s="623"/>
      <c r="D1168" s="623"/>
      <c r="E1168" s="623"/>
      <c r="F1168" s="623"/>
      <c r="G1168" s="623"/>
      <c r="H1168" s="623"/>
      <c r="I1168" s="623"/>
      <c r="J1168" s="623"/>
      <c r="K1168" s="623"/>
      <c r="L1168" s="623"/>
      <c r="M1168" s="623"/>
      <c r="N1168" s="623"/>
      <c r="O1168" s="623"/>
      <c r="P1168" s="623"/>
      <c r="Q1168" s="623"/>
      <c r="R1168" s="623"/>
      <c r="S1168" s="623"/>
      <c r="T1168" s="623"/>
      <c r="U1168" s="623"/>
      <c r="V1168" s="623"/>
      <c r="W1168" s="623"/>
      <c r="X1168" s="623"/>
      <c r="Y1168" s="623"/>
      <c r="Z1168" s="623"/>
      <c r="AA1168" s="623"/>
      <c r="AB1168" s="623"/>
    </row>
    <row r="1169">
      <c r="A1169" s="623"/>
      <c r="B1169" s="623"/>
      <c r="C1169" s="623"/>
      <c r="D1169" s="623"/>
      <c r="E1169" s="623"/>
      <c r="F1169" s="623"/>
      <c r="G1169" s="623"/>
      <c r="H1169" s="623"/>
      <c r="I1169" s="623"/>
      <c r="J1169" s="623"/>
      <c r="K1169" s="623"/>
      <c r="L1169" s="623"/>
      <c r="M1169" s="623"/>
      <c r="N1169" s="623"/>
      <c r="O1169" s="623"/>
      <c r="P1169" s="623"/>
      <c r="Q1169" s="623"/>
      <c r="R1169" s="623"/>
      <c r="S1169" s="623"/>
      <c r="T1169" s="623"/>
      <c r="U1169" s="623"/>
      <c r="V1169" s="623"/>
      <c r="W1169" s="623"/>
      <c r="X1169" s="623"/>
      <c r="Y1169" s="623"/>
      <c r="Z1169" s="623"/>
      <c r="AA1169" s="623"/>
      <c r="AB1169" s="623"/>
    </row>
    <row r="1170">
      <c r="A1170" s="623"/>
      <c r="B1170" s="623"/>
      <c r="C1170" s="623"/>
      <c r="D1170" s="623"/>
      <c r="E1170" s="623"/>
      <c r="F1170" s="623"/>
      <c r="G1170" s="623"/>
      <c r="H1170" s="623"/>
      <c r="I1170" s="623"/>
      <c r="J1170" s="623"/>
      <c r="K1170" s="623"/>
      <c r="L1170" s="623"/>
      <c r="M1170" s="623"/>
      <c r="N1170" s="623"/>
      <c r="O1170" s="623"/>
      <c r="P1170" s="623"/>
      <c r="Q1170" s="623"/>
      <c r="R1170" s="623"/>
      <c r="S1170" s="623"/>
      <c r="T1170" s="623"/>
      <c r="U1170" s="623"/>
      <c r="V1170" s="623"/>
      <c r="W1170" s="623"/>
      <c r="X1170" s="623"/>
      <c r="Y1170" s="623"/>
      <c r="Z1170" s="623"/>
      <c r="AA1170" s="623"/>
      <c r="AB1170" s="623"/>
    </row>
    <row r="1171">
      <c r="A1171" s="623"/>
      <c r="B1171" s="623"/>
      <c r="C1171" s="623"/>
      <c r="D1171" s="623"/>
      <c r="E1171" s="623"/>
      <c r="F1171" s="623"/>
      <c r="G1171" s="623"/>
      <c r="H1171" s="623"/>
      <c r="I1171" s="623"/>
      <c r="J1171" s="623"/>
      <c r="K1171" s="623"/>
      <c r="L1171" s="623"/>
      <c r="M1171" s="623"/>
      <c r="N1171" s="623"/>
      <c r="O1171" s="623"/>
      <c r="P1171" s="623"/>
      <c r="Q1171" s="623"/>
      <c r="R1171" s="623"/>
      <c r="S1171" s="623"/>
      <c r="T1171" s="623"/>
      <c r="U1171" s="623"/>
      <c r="V1171" s="623"/>
      <c r="W1171" s="623"/>
      <c r="X1171" s="623"/>
      <c r="Y1171" s="623"/>
      <c r="Z1171" s="623"/>
      <c r="AA1171" s="623"/>
      <c r="AB1171" s="623"/>
    </row>
    <row r="1172">
      <c r="A1172" s="623"/>
      <c r="B1172" s="623"/>
      <c r="C1172" s="623"/>
      <c r="D1172" s="623"/>
      <c r="E1172" s="623"/>
      <c r="F1172" s="623"/>
      <c r="G1172" s="623"/>
      <c r="H1172" s="623"/>
      <c r="I1172" s="623"/>
      <c r="J1172" s="623"/>
      <c r="K1172" s="623"/>
      <c r="L1172" s="623"/>
      <c r="M1172" s="623"/>
      <c r="N1172" s="623"/>
      <c r="O1172" s="623"/>
      <c r="P1172" s="623"/>
      <c r="Q1172" s="623"/>
      <c r="R1172" s="623"/>
      <c r="S1172" s="623"/>
      <c r="T1172" s="623"/>
      <c r="U1172" s="623"/>
      <c r="V1172" s="623"/>
      <c r="W1172" s="623"/>
      <c r="X1172" s="623"/>
      <c r="Y1172" s="623"/>
      <c r="Z1172" s="623"/>
      <c r="AA1172" s="623"/>
      <c r="AB1172" s="623"/>
    </row>
    <row r="1173">
      <c r="A1173" s="623"/>
      <c r="B1173" s="623"/>
      <c r="C1173" s="623"/>
      <c r="D1173" s="623"/>
      <c r="E1173" s="623"/>
      <c r="F1173" s="623"/>
      <c r="G1173" s="623"/>
      <c r="H1173" s="623"/>
      <c r="I1173" s="623"/>
      <c r="J1173" s="623"/>
      <c r="K1173" s="623"/>
      <c r="L1173" s="623"/>
      <c r="M1173" s="623"/>
      <c r="N1173" s="623"/>
      <c r="O1173" s="623"/>
      <c r="P1173" s="623"/>
      <c r="Q1173" s="623"/>
      <c r="R1173" s="623"/>
      <c r="S1173" s="623"/>
      <c r="T1173" s="623"/>
      <c r="U1173" s="623"/>
      <c r="V1173" s="623"/>
      <c r="W1173" s="623"/>
      <c r="X1173" s="623"/>
      <c r="Y1173" s="623"/>
      <c r="Z1173" s="623"/>
      <c r="AA1173" s="623"/>
      <c r="AB1173" s="623"/>
    </row>
    <row r="1174">
      <c r="A1174" s="623"/>
      <c r="B1174" s="623"/>
      <c r="C1174" s="623"/>
      <c r="D1174" s="623"/>
      <c r="E1174" s="623"/>
      <c r="F1174" s="623"/>
      <c r="G1174" s="623"/>
      <c r="H1174" s="623"/>
      <c r="I1174" s="623"/>
      <c r="J1174" s="623"/>
      <c r="K1174" s="623"/>
      <c r="L1174" s="623"/>
      <c r="M1174" s="623"/>
      <c r="N1174" s="623"/>
      <c r="O1174" s="623"/>
      <c r="P1174" s="623"/>
      <c r="Q1174" s="623"/>
      <c r="R1174" s="623"/>
      <c r="S1174" s="623"/>
      <c r="T1174" s="623"/>
      <c r="U1174" s="623"/>
      <c r="V1174" s="623"/>
      <c r="W1174" s="623"/>
      <c r="X1174" s="623"/>
      <c r="Y1174" s="623"/>
      <c r="Z1174" s="623"/>
      <c r="AA1174" s="623"/>
      <c r="AB1174" s="623"/>
    </row>
    <row r="1175">
      <c r="A1175" s="623"/>
      <c r="B1175" s="623"/>
      <c r="C1175" s="623"/>
      <c r="D1175" s="623"/>
      <c r="E1175" s="623"/>
      <c r="F1175" s="623"/>
      <c r="G1175" s="623"/>
      <c r="H1175" s="623"/>
      <c r="I1175" s="623"/>
      <c r="J1175" s="623"/>
      <c r="K1175" s="623"/>
      <c r="L1175" s="623"/>
      <c r="M1175" s="623"/>
      <c r="N1175" s="623"/>
      <c r="O1175" s="623"/>
      <c r="P1175" s="623"/>
      <c r="Q1175" s="623"/>
      <c r="R1175" s="623"/>
      <c r="S1175" s="623"/>
      <c r="T1175" s="623"/>
      <c r="U1175" s="623"/>
      <c r="V1175" s="623"/>
      <c r="W1175" s="623"/>
      <c r="X1175" s="623"/>
      <c r="Y1175" s="623"/>
      <c r="Z1175" s="623"/>
      <c r="AA1175" s="623"/>
      <c r="AB1175" s="623"/>
    </row>
    <row r="1176">
      <c r="A1176" s="623"/>
      <c r="B1176" s="623"/>
      <c r="C1176" s="623"/>
      <c r="D1176" s="623"/>
      <c r="E1176" s="623"/>
      <c r="F1176" s="623"/>
      <c r="G1176" s="623"/>
      <c r="H1176" s="623"/>
      <c r="I1176" s="623"/>
      <c r="J1176" s="623"/>
      <c r="K1176" s="623"/>
      <c r="L1176" s="623"/>
      <c r="M1176" s="623"/>
      <c r="N1176" s="623"/>
      <c r="O1176" s="623"/>
      <c r="P1176" s="623"/>
      <c r="Q1176" s="623"/>
      <c r="R1176" s="623"/>
      <c r="S1176" s="623"/>
      <c r="T1176" s="623"/>
      <c r="U1176" s="623"/>
      <c r="V1176" s="623"/>
      <c r="W1176" s="623"/>
      <c r="X1176" s="623"/>
      <c r="Y1176" s="623"/>
      <c r="Z1176" s="623"/>
      <c r="AA1176" s="623"/>
      <c r="AB1176" s="623"/>
    </row>
    <row r="1177">
      <c r="A1177" s="623"/>
      <c r="B1177" s="623"/>
      <c r="C1177" s="623"/>
      <c r="D1177" s="623"/>
      <c r="E1177" s="623"/>
      <c r="F1177" s="623"/>
      <c r="G1177" s="623"/>
      <c r="H1177" s="623"/>
      <c r="I1177" s="623"/>
      <c r="J1177" s="623"/>
      <c r="K1177" s="623"/>
      <c r="L1177" s="623"/>
      <c r="M1177" s="623"/>
      <c r="N1177" s="623"/>
      <c r="O1177" s="623"/>
      <c r="P1177" s="623"/>
      <c r="Q1177" s="623"/>
      <c r="R1177" s="623"/>
      <c r="S1177" s="623"/>
      <c r="T1177" s="623"/>
      <c r="U1177" s="623"/>
      <c r="V1177" s="623"/>
      <c r="W1177" s="623"/>
      <c r="X1177" s="623"/>
      <c r="Y1177" s="623"/>
      <c r="Z1177" s="623"/>
      <c r="AA1177" s="623"/>
      <c r="AB1177" s="623"/>
    </row>
    <row r="1178">
      <c r="A1178" s="623"/>
      <c r="B1178" s="623"/>
      <c r="C1178" s="623"/>
      <c r="D1178" s="623"/>
      <c r="E1178" s="623"/>
      <c r="F1178" s="623"/>
      <c r="G1178" s="623"/>
      <c r="H1178" s="623"/>
      <c r="I1178" s="623"/>
      <c r="J1178" s="623"/>
      <c r="K1178" s="623"/>
      <c r="L1178" s="623"/>
      <c r="M1178" s="623"/>
      <c r="N1178" s="623"/>
      <c r="O1178" s="623"/>
      <c r="P1178" s="623"/>
      <c r="Q1178" s="623"/>
      <c r="R1178" s="623"/>
      <c r="S1178" s="623"/>
      <c r="T1178" s="623"/>
      <c r="U1178" s="623"/>
      <c r="V1178" s="623"/>
      <c r="W1178" s="623"/>
      <c r="X1178" s="623"/>
      <c r="Y1178" s="623"/>
      <c r="Z1178" s="623"/>
      <c r="AA1178" s="623"/>
      <c r="AB1178" s="623"/>
    </row>
    <row r="1179">
      <c r="A1179" s="623"/>
      <c r="B1179" s="623"/>
      <c r="C1179" s="623"/>
      <c r="D1179" s="623"/>
      <c r="E1179" s="623"/>
      <c r="F1179" s="623"/>
      <c r="G1179" s="623"/>
      <c r="H1179" s="623"/>
      <c r="I1179" s="623"/>
      <c r="J1179" s="623"/>
      <c r="K1179" s="623"/>
      <c r="L1179" s="623"/>
      <c r="M1179" s="623"/>
      <c r="N1179" s="623"/>
      <c r="O1179" s="623"/>
      <c r="P1179" s="623"/>
      <c r="Q1179" s="623"/>
      <c r="R1179" s="623"/>
      <c r="S1179" s="623"/>
      <c r="T1179" s="623"/>
      <c r="U1179" s="623"/>
      <c r="V1179" s="623"/>
      <c r="W1179" s="623"/>
      <c r="X1179" s="623"/>
      <c r="Y1179" s="623"/>
      <c r="Z1179" s="623"/>
      <c r="AA1179" s="623"/>
      <c r="AB1179" s="623"/>
    </row>
    <row r="1180">
      <c r="A1180" s="623"/>
      <c r="B1180" s="623"/>
      <c r="C1180" s="623"/>
      <c r="D1180" s="623"/>
      <c r="E1180" s="623"/>
      <c r="F1180" s="623"/>
      <c r="G1180" s="623"/>
      <c r="H1180" s="623"/>
      <c r="I1180" s="623"/>
      <c r="J1180" s="623"/>
      <c r="K1180" s="623"/>
      <c r="L1180" s="623"/>
      <c r="M1180" s="623"/>
      <c r="N1180" s="623"/>
      <c r="O1180" s="623"/>
      <c r="P1180" s="623"/>
      <c r="Q1180" s="623"/>
      <c r="R1180" s="623"/>
      <c r="S1180" s="623"/>
      <c r="T1180" s="623"/>
      <c r="U1180" s="623"/>
      <c r="V1180" s="623"/>
      <c r="W1180" s="623"/>
      <c r="X1180" s="623"/>
      <c r="Y1180" s="623"/>
      <c r="Z1180" s="623"/>
      <c r="AA1180" s="623"/>
      <c r="AB1180" s="623"/>
    </row>
    <row r="1181">
      <c r="A1181" s="623"/>
      <c r="B1181" s="623"/>
      <c r="C1181" s="623"/>
      <c r="D1181" s="623"/>
      <c r="E1181" s="623"/>
      <c r="F1181" s="623"/>
      <c r="G1181" s="623"/>
      <c r="H1181" s="623"/>
      <c r="I1181" s="623"/>
      <c r="J1181" s="623"/>
      <c r="K1181" s="623"/>
      <c r="L1181" s="623"/>
      <c r="M1181" s="623"/>
      <c r="N1181" s="623"/>
      <c r="O1181" s="623"/>
      <c r="P1181" s="623"/>
      <c r="Q1181" s="623"/>
      <c r="R1181" s="623"/>
      <c r="S1181" s="623"/>
      <c r="T1181" s="623"/>
      <c r="U1181" s="623"/>
      <c r="V1181" s="623"/>
      <c r="W1181" s="623"/>
      <c r="X1181" s="623"/>
      <c r="Y1181" s="623"/>
      <c r="Z1181" s="623"/>
      <c r="AA1181" s="623"/>
      <c r="AB1181" s="623"/>
    </row>
    <row r="1182">
      <c r="A1182" s="623"/>
      <c r="B1182" s="623"/>
      <c r="C1182" s="623"/>
      <c r="D1182" s="623"/>
      <c r="E1182" s="623"/>
      <c r="F1182" s="623"/>
      <c r="G1182" s="623"/>
      <c r="H1182" s="623"/>
      <c r="I1182" s="623"/>
      <c r="J1182" s="623"/>
      <c r="K1182" s="623"/>
      <c r="L1182" s="623"/>
      <c r="M1182" s="623"/>
      <c r="N1182" s="623"/>
      <c r="O1182" s="623"/>
      <c r="P1182" s="623"/>
      <c r="Q1182" s="623"/>
      <c r="R1182" s="623"/>
      <c r="S1182" s="623"/>
      <c r="T1182" s="623"/>
      <c r="U1182" s="623"/>
      <c r="V1182" s="623"/>
      <c r="W1182" s="623"/>
      <c r="X1182" s="623"/>
      <c r="Y1182" s="623"/>
      <c r="Z1182" s="623"/>
      <c r="AA1182" s="623"/>
      <c r="AB1182" s="623"/>
    </row>
    <row r="1183">
      <c r="A1183" s="623"/>
      <c r="B1183" s="623"/>
      <c r="C1183" s="623"/>
      <c r="D1183" s="623"/>
      <c r="E1183" s="623"/>
      <c r="F1183" s="623"/>
      <c r="G1183" s="623"/>
      <c r="H1183" s="623"/>
      <c r="I1183" s="623"/>
      <c r="J1183" s="623"/>
      <c r="K1183" s="623"/>
      <c r="L1183" s="623"/>
      <c r="M1183" s="623"/>
      <c r="N1183" s="623"/>
      <c r="O1183" s="623"/>
      <c r="P1183" s="623"/>
      <c r="Q1183" s="623"/>
      <c r="R1183" s="623"/>
      <c r="S1183" s="623"/>
      <c r="T1183" s="623"/>
      <c r="U1183" s="623"/>
      <c r="V1183" s="623"/>
      <c r="W1183" s="623"/>
      <c r="X1183" s="623"/>
      <c r="Y1183" s="623"/>
      <c r="Z1183" s="623"/>
      <c r="AA1183" s="623"/>
      <c r="AB1183" s="623"/>
    </row>
    <row r="1184">
      <c r="A1184" s="623"/>
      <c r="B1184" s="623"/>
      <c r="C1184" s="623"/>
      <c r="D1184" s="623"/>
      <c r="E1184" s="623"/>
      <c r="F1184" s="623"/>
      <c r="G1184" s="623"/>
      <c r="H1184" s="623"/>
      <c r="I1184" s="623"/>
      <c r="J1184" s="623"/>
      <c r="K1184" s="623"/>
      <c r="L1184" s="623"/>
      <c r="M1184" s="623"/>
      <c r="N1184" s="623"/>
      <c r="O1184" s="623"/>
      <c r="P1184" s="623"/>
      <c r="Q1184" s="623"/>
      <c r="R1184" s="623"/>
      <c r="S1184" s="623"/>
      <c r="T1184" s="623"/>
      <c r="U1184" s="623"/>
      <c r="V1184" s="623"/>
      <c r="W1184" s="623"/>
      <c r="X1184" s="623"/>
      <c r="Y1184" s="623"/>
      <c r="Z1184" s="623"/>
      <c r="AA1184" s="623"/>
      <c r="AB1184" s="623"/>
    </row>
    <row r="1185">
      <c r="A1185" s="623"/>
      <c r="B1185" s="623"/>
      <c r="C1185" s="623"/>
      <c r="D1185" s="623"/>
      <c r="E1185" s="623"/>
      <c r="F1185" s="623"/>
      <c r="G1185" s="623"/>
      <c r="H1185" s="623"/>
      <c r="I1185" s="623"/>
      <c r="J1185" s="623"/>
      <c r="K1185" s="623"/>
      <c r="L1185" s="623"/>
      <c r="M1185" s="623"/>
      <c r="N1185" s="623"/>
      <c r="O1185" s="623"/>
      <c r="P1185" s="623"/>
      <c r="Q1185" s="623"/>
      <c r="R1185" s="623"/>
      <c r="S1185" s="623"/>
      <c r="T1185" s="623"/>
      <c r="U1185" s="623"/>
      <c r="V1185" s="623"/>
      <c r="W1185" s="623"/>
      <c r="X1185" s="623"/>
      <c r="Y1185" s="623"/>
      <c r="Z1185" s="623"/>
      <c r="AA1185" s="623"/>
      <c r="AB1185" s="623"/>
    </row>
    <row r="1186">
      <c r="A1186" s="623"/>
      <c r="B1186" s="623"/>
      <c r="C1186" s="623"/>
      <c r="D1186" s="623"/>
      <c r="E1186" s="623"/>
      <c r="F1186" s="623"/>
      <c r="G1186" s="623"/>
      <c r="H1186" s="623"/>
      <c r="I1186" s="623"/>
      <c r="J1186" s="623"/>
      <c r="K1186" s="623"/>
      <c r="L1186" s="623"/>
      <c r="M1186" s="623"/>
      <c r="N1186" s="623"/>
      <c r="O1186" s="623"/>
      <c r="P1186" s="623"/>
      <c r="Q1186" s="623"/>
      <c r="R1186" s="623"/>
      <c r="S1186" s="623"/>
      <c r="T1186" s="623"/>
      <c r="U1186" s="623"/>
      <c r="V1186" s="623"/>
      <c r="W1186" s="623"/>
      <c r="X1186" s="623"/>
      <c r="Y1186" s="623"/>
      <c r="Z1186" s="623"/>
      <c r="AA1186" s="623"/>
      <c r="AB1186" s="623"/>
    </row>
    <row r="1187">
      <c r="A1187" s="623"/>
      <c r="B1187" s="623"/>
      <c r="C1187" s="623"/>
      <c r="D1187" s="623"/>
      <c r="E1187" s="623"/>
      <c r="F1187" s="623"/>
      <c r="G1187" s="623"/>
      <c r="H1187" s="623"/>
      <c r="I1187" s="623"/>
      <c r="J1187" s="623"/>
      <c r="K1187" s="623"/>
      <c r="L1187" s="623"/>
      <c r="M1187" s="623"/>
      <c r="N1187" s="623"/>
      <c r="O1187" s="623"/>
      <c r="P1187" s="623"/>
      <c r="Q1187" s="623"/>
      <c r="R1187" s="623"/>
      <c r="S1187" s="623"/>
      <c r="T1187" s="623"/>
      <c r="U1187" s="623"/>
      <c r="V1187" s="623"/>
      <c r="W1187" s="623"/>
      <c r="X1187" s="623"/>
      <c r="Y1187" s="623"/>
      <c r="Z1187" s="623"/>
      <c r="AA1187" s="623"/>
      <c r="AB1187" s="623"/>
    </row>
    <row r="1188">
      <c r="A1188" s="623"/>
      <c r="B1188" s="623"/>
      <c r="C1188" s="623"/>
      <c r="D1188" s="623"/>
      <c r="E1188" s="623"/>
      <c r="F1188" s="623"/>
      <c r="G1188" s="623"/>
      <c r="H1188" s="623"/>
      <c r="I1188" s="623"/>
      <c r="J1188" s="623"/>
      <c r="K1188" s="623"/>
      <c r="L1188" s="623"/>
      <c r="M1188" s="623"/>
      <c r="N1188" s="623"/>
      <c r="O1188" s="623"/>
      <c r="P1188" s="623"/>
      <c r="Q1188" s="623"/>
      <c r="R1188" s="623"/>
      <c r="S1188" s="623"/>
      <c r="T1188" s="623"/>
      <c r="U1188" s="623"/>
      <c r="V1188" s="623"/>
      <c r="W1188" s="623"/>
      <c r="X1188" s="623"/>
      <c r="Y1188" s="623"/>
      <c r="Z1188" s="623"/>
      <c r="AA1188" s="623"/>
      <c r="AB1188" s="623"/>
    </row>
    <row r="1189">
      <c r="A1189" s="623"/>
      <c r="B1189" s="623"/>
      <c r="C1189" s="623"/>
      <c r="D1189" s="623"/>
      <c r="E1189" s="623"/>
      <c r="F1189" s="623"/>
      <c r="G1189" s="623"/>
      <c r="H1189" s="623"/>
      <c r="I1189" s="623"/>
      <c r="J1189" s="623"/>
      <c r="K1189" s="623"/>
      <c r="L1189" s="623"/>
      <c r="M1189" s="623"/>
      <c r="N1189" s="623"/>
      <c r="O1189" s="623"/>
      <c r="P1189" s="623"/>
      <c r="Q1189" s="623"/>
      <c r="R1189" s="623"/>
      <c r="S1189" s="623"/>
      <c r="T1189" s="623"/>
      <c r="U1189" s="623"/>
      <c r="V1189" s="623"/>
      <c r="W1189" s="623"/>
      <c r="X1189" s="623"/>
      <c r="Y1189" s="623"/>
      <c r="Z1189" s="623"/>
      <c r="AA1189" s="623"/>
      <c r="AB1189" s="623"/>
    </row>
    <row r="1190">
      <c r="A1190" s="623"/>
      <c r="B1190" s="623"/>
      <c r="C1190" s="623"/>
      <c r="D1190" s="623"/>
      <c r="E1190" s="623"/>
      <c r="F1190" s="623"/>
      <c r="G1190" s="623"/>
      <c r="H1190" s="623"/>
      <c r="I1190" s="623"/>
      <c r="J1190" s="623"/>
      <c r="K1190" s="623"/>
      <c r="L1190" s="623"/>
      <c r="M1190" s="623"/>
      <c r="N1190" s="623"/>
      <c r="O1190" s="623"/>
      <c r="P1190" s="623"/>
      <c r="Q1190" s="623"/>
      <c r="R1190" s="623"/>
      <c r="S1190" s="623"/>
      <c r="T1190" s="623"/>
      <c r="U1190" s="623"/>
      <c r="V1190" s="623"/>
      <c r="W1190" s="623"/>
      <c r="X1190" s="623"/>
      <c r="Y1190" s="623"/>
      <c r="Z1190" s="623"/>
      <c r="AA1190" s="623"/>
      <c r="AB1190" s="623"/>
    </row>
    <row r="1191">
      <c r="A1191" s="623"/>
      <c r="B1191" s="623"/>
      <c r="C1191" s="623"/>
      <c r="D1191" s="623"/>
      <c r="E1191" s="623"/>
      <c r="F1191" s="623"/>
      <c r="G1191" s="623"/>
      <c r="H1191" s="623"/>
      <c r="I1191" s="623"/>
      <c r="J1191" s="623"/>
      <c r="K1191" s="623"/>
      <c r="L1191" s="623"/>
      <c r="M1191" s="623"/>
      <c r="N1191" s="623"/>
      <c r="O1191" s="623"/>
      <c r="P1191" s="623"/>
      <c r="Q1191" s="623"/>
      <c r="R1191" s="623"/>
      <c r="S1191" s="623"/>
      <c r="T1191" s="623"/>
      <c r="U1191" s="623"/>
      <c r="V1191" s="623"/>
      <c r="W1191" s="623"/>
      <c r="X1191" s="623"/>
      <c r="Y1191" s="623"/>
      <c r="Z1191" s="623"/>
      <c r="AA1191" s="623"/>
      <c r="AB1191" s="623"/>
    </row>
    <row r="1192">
      <c r="A1192" s="623"/>
      <c r="B1192" s="623"/>
      <c r="C1192" s="623"/>
      <c r="D1192" s="623"/>
      <c r="E1192" s="623"/>
      <c r="F1192" s="623"/>
      <c r="G1192" s="623"/>
      <c r="H1192" s="623"/>
      <c r="I1192" s="623"/>
      <c r="J1192" s="623"/>
      <c r="K1192" s="623"/>
      <c r="L1192" s="623"/>
      <c r="M1192" s="623"/>
      <c r="N1192" s="623"/>
      <c r="O1192" s="623"/>
      <c r="P1192" s="623"/>
      <c r="Q1192" s="623"/>
      <c r="R1192" s="623"/>
      <c r="S1192" s="623"/>
      <c r="T1192" s="623"/>
      <c r="U1192" s="623"/>
      <c r="V1192" s="623"/>
      <c r="W1192" s="623"/>
      <c r="X1192" s="623"/>
      <c r="Y1192" s="623"/>
      <c r="Z1192" s="623"/>
      <c r="AA1192" s="623"/>
      <c r="AB1192" s="623"/>
    </row>
    <row r="1193">
      <c r="A1193" s="623"/>
      <c r="B1193" s="623"/>
      <c r="C1193" s="623"/>
      <c r="D1193" s="623"/>
      <c r="E1193" s="623"/>
      <c r="F1193" s="623"/>
      <c r="G1193" s="623"/>
      <c r="H1193" s="623"/>
      <c r="I1193" s="623"/>
      <c r="J1193" s="623"/>
      <c r="K1193" s="623"/>
      <c r="L1193" s="623"/>
      <c r="M1193" s="623"/>
      <c r="N1193" s="623"/>
      <c r="O1193" s="623"/>
      <c r="P1193" s="623"/>
      <c r="Q1193" s="623"/>
      <c r="R1193" s="623"/>
      <c r="S1193" s="623"/>
      <c r="T1193" s="623"/>
      <c r="U1193" s="623"/>
      <c r="V1193" s="623"/>
      <c r="W1193" s="623"/>
      <c r="X1193" s="623"/>
      <c r="Y1193" s="623"/>
      <c r="Z1193" s="623"/>
      <c r="AA1193" s="623"/>
      <c r="AB1193" s="623"/>
    </row>
    <row r="1194">
      <c r="A1194" s="623"/>
      <c r="B1194" s="623"/>
      <c r="C1194" s="623"/>
      <c r="D1194" s="623"/>
      <c r="E1194" s="623"/>
      <c r="F1194" s="623"/>
      <c r="G1194" s="623"/>
      <c r="H1194" s="623"/>
      <c r="I1194" s="623"/>
      <c r="J1194" s="623"/>
      <c r="K1194" s="623"/>
      <c r="L1194" s="623"/>
      <c r="M1194" s="623"/>
      <c r="N1194" s="623"/>
      <c r="O1194" s="623"/>
      <c r="P1194" s="623"/>
      <c r="Q1194" s="623"/>
      <c r="R1194" s="623"/>
      <c r="S1194" s="623"/>
      <c r="T1194" s="623"/>
      <c r="U1194" s="623"/>
      <c r="V1194" s="623"/>
      <c r="W1194" s="623"/>
      <c r="X1194" s="623"/>
      <c r="Y1194" s="623"/>
      <c r="Z1194" s="623"/>
      <c r="AA1194" s="623"/>
      <c r="AB1194" s="623"/>
    </row>
    <row r="1195">
      <c r="A1195" s="623"/>
      <c r="B1195" s="623"/>
      <c r="C1195" s="623"/>
      <c r="D1195" s="623"/>
      <c r="E1195" s="623"/>
      <c r="F1195" s="623"/>
      <c r="G1195" s="623"/>
      <c r="H1195" s="623"/>
      <c r="I1195" s="623"/>
      <c r="J1195" s="623"/>
      <c r="K1195" s="623"/>
      <c r="L1195" s="623"/>
      <c r="M1195" s="623"/>
      <c r="N1195" s="623"/>
      <c r="O1195" s="623"/>
      <c r="P1195" s="623"/>
      <c r="Q1195" s="623"/>
      <c r="R1195" s="623"/>
      <c r="S1195" s="623"/>
      <c r="T1195" s="623"/>
      <c r="U1195" s="623"/>
      <c r="V1195" s="623"/>
      <c r="W1195" s="623"/>
      <c r="X1195" s="623"/>
      <c r="Y1195" s="623"/>
      <c r="Z1195" s="623"/>
      <c r="AA1195" s="623"/>
      <c r="AB1195" s="623"/>
    </row>
    <row r="1196">
      <c r="A1196" s="623"/>
      <c r="B1196" s="623"/>
      <c r="C1196" s="623"/>
      <c r="D1196" s="623"/>
      <c r="E1196" s="623"/>
      <c r="F1196" s="623"/>
      <c r="G1196" s="623"/>
      <c r="H1196" s="623"/>
      <c r="I1196" s="623"/>
      <c r="J1196" s="623"/>
      <c r="K1196" s="623"/>
      <c r="L1196" s="623"/>
      <c r="M1196" s="623"/>
      <c r="N1196" s="623"/>
      <c r="O1196" s="623"/>
      <c r="P1196" s="623"/>
      <c r="Q1196" s="623"/>
      <c r="R1196" s="623"/>
      <c r="S1196" s="623"/>
      <c r="T1196" s="623"/>
      <c r="U1196" s="623"/>
      <c r="V1196" s="623"/>
      <c r="W1196" s="623"/>
      <c r="X1196" s="623"/>
      <c r="Y1196" s="623"/>
      <c r="Z1196" s="623"/>
      <c r="AA1196" s="623"/>
      <c r="AB1196" s="623"/>
    </row>
    <row r="1197">
      <c r="A1197" s="623"/>
      <c r="B1197" s="623"/>
      <c r="C1197" s="623"/>
      <c r="D1197" s="623"/>
      <c r="E1197" s="623"/>
      <c r="F1197" s="623"/>
      <c r="G1197" s="623"/>
      <c r="H1197" s="623"/>
      <c r="I1197" s="623"/>
      <c r="J1197" s="623"/>
      <c r="K1197" s="623"/>
      <c r="L1197" s="623"/>
      <c r="M1197" s="623"/>
      <c r="N1197" s="623"/>
      <c r="O1197" s="623"/>
      <c r="P1197" s="623"/>
      <c r="Q1197" s="623"/>
      <c r="R1197" s="623"/>
      <c r="S1197" s="623"/>
      <c r="T1197" s="623"/>
      <c r="U1197" s="623"/>
      <c r="V1197" s="623"/>
      <c r="W1197" s="623"/>
      <c r="X1197" s="623"/>
      <c r="Y1197" s="623"/>
      <c r="Z1197" s="623"/>
      <c r="AA1197" s="623"/>
      <c r="AB1197" s="623"/>
    </row>
    <row r="1198">
      <c r="A1198" s="623"/>
      <c r="B1198" s="623"/>
      <c r="C1198" s="623"/>
      <c r="D1198" s="623"/>
      <c r="E1198" s="623"/>
      <c r="F1198" s="623"/>
      <c r="G1198" s="623"/>
      <c r="H1198" s="623"/>
      <c r="I1198" s="623"/>
      <c r="J1198" s="623"/>
      <c r="K1198" s="623"/>
      <c r="L1198" s="623"/>
      <c r="M1198" s="623"/>
      <c r="N1198" s="623"/>
      <c r="O1198" s="623"/>
      <c r="P1198" s="623"/>
      <c r="Q1198" s="623"/>
      <c r="R1198" s="623"/>
      <c r="S1198" s="623"/>
      <c r="T1198" s="623"/>
      <c r="U1198" s="623"/>
      <c r="V1198" s="623"/>
      <c r="W1198" s="623"/>
      <c r="X1198" s="623"/>
      <c r="Y1198" s="623"/>
      <c r="Z1198" s="623"/>
      <c r="AA1198" s="623"/>
      <c r="AB1198" s="623"/>
    </row>
    <row r="1199">
      <c r="A1199" s="623"/>
      <c r="B1199" s="623"/>
      <c r="C1199" s="623"/>
      <c r="D1199" s="623"/>
      <c r="E1199" s="623"/>
      <c r="F1199" s="623"/>
      <c r="G1199" s="623"/>
      <c r="H1199" s="623"/>
      <c r="I1199" s="623"/>
      <c r="J1199" s="623"/>
      <c r="K1199" s="623"/>
      <c r="L1199" s="623"/>
      <c r="M1199" s="623"/>
      <c r="N1199" s="623"/>
      <c r="O1199" s="623"/>
      <c r="P1199" s="623"/>
      <c r="Q1199" s="623"/>
      <c r="R1199" s="623"/>
      <c r="S1199" s="623"/>
      <c r="T1199" s="623"/>
      <c r="U1199" s="623"/>
      <c r="V1199" s="623"/>
      <c r="W1199" s="623"/>
      <c r="X1199" s="623"/>
      <c r="Y1199" s="623"/>
      <c r="Z1199" s="623"/>
      <c r="AA1199" s="623"/>
      <c r="AB1199" s="623"/>
    </row>
    <row r="1200">
      <c r="A1200" s="623"/>
      <c r="B1200" s="623"/>
      <c r="C1200" s="623"/>
      <c r="D1200" s="623"/>
      <c r="E1200" s="623"/>
      <c r="F1200" s="623"/>
      <c r="G1200" s="623"/>
      <c r="H1200" s="623"/>
      <c r="I1200" s="623"/>
      <c r="J1200" s="623"/>
      <c r="K1200" s="623"/>
      <c r="L1200" s="623"/>
      <c r="M1200" s="623"/>
      <c r="N1200" s="623"/>
      <c r="O1200" s="623"/>
      <c r="P1200" s="623"/>
      <c r="Q1200" s="623"/>
      <c r="R1200" s="623"/>
      <c r="S1200" s="623"/>
      <c r="T1200" s="623"/>
      <c r="U1200" s="623"/>
      <c r="V1200" s="623"/>
      <c r="W1200" s="623"/>
      <c r="X1200" s="623"/>
      <c r="Y1200" s="623"/>
      <c r="Z1200" s="623"/>
      <c r="AA1200" s="623"/>
      <c r="AB1200" s="623"/>
    </row>
    <row r="1201">
      <c r="A1201" s="623"/>
      <c r="B1201" s="623"/>
      <c r="C1201" s="623"/>
      <c r="D1201" s="623"/>
      <c r="E1201" s="623"/>
      <c r="F1201" s="623"/>
      <c r="G1201" s="623"/>
      <c r="H1201" s="623"/>
      <c r="I1201" s="623"/>
      <c r="J1201" s="623"/>
      <c r="K1201" s="623"/>
      <c r="L1201" s="623"/>
      <c r="M1201" s="623"/>
      <c r="N1201" s="623"/>
      <c r="O1201" s="623"/>
      <c r="P1201" s="623"/>
      <c r="Q1201" s="623"/>
      <c r="R1201" s="623"/>
      <c r="S1201" s="623"/>
      <c r="T1201" s="623"/>
      <c r="U1201" s="623"/>
      <c r="V1201" s="623"/>
      <c r="W1201" s="623"/>
      <c r="X1201" s="623"/>
      <c r="Y1201" s="623"/>
      <c r="Z1201" s="623"/>
      <c r="AA1201" s="623"/>
      <c r="AB1201" s="623"/>
    </row>
    <row r="1202">
      <c r="A1202" s="623"/>
      <c r="B1202" s="623"/>
      <c r="C1202" s="623"/>
      <c r="D1202" s="623"/>
      <c r="E1202" s="623"/>
      <c r="F1202" s="623"/>
      <c r="G1202" s="623"/>
      <c r="H1202" s="623"/>
      <c r="I1202" s="623"/>
      <c r="J1202" s="623"/>
      <c r="K1202" s="623"/>
      <c r="L1202" s="623"/>
      <c r="M1202" s="623"/>
      <c r="N1202" s="623"/>
      <c r="O1202" s="623"/>
      <c r="P1202" s="623"/>
      <c r="Q1202" s="623"/>
      <c r="R1202" s="623"/>
      <c r="S1202" s="623"/>
      <c r="T1202" s="623"/>
      <c r="U1202" s="623"/>
      <c r="V1202" s="623"/>
      <c r="W1202" s="623"/>
      <c r="X1202" s="623"/>
      <c r="Y1202" s="623"/>
      <c r="Z1202" s="623"/>
      <c r="AA1202" s="623"/>
      <c r="AB1202" s="623"/>
    </row>
    <row r="1203">
      <c r="A1203" s="623"/>
      <c r="B1203" s="623"/>
      <c r="C1203" s="623"/>
      <c r="D1203" s="623"/>
      <c r="E1203" s="623"/>
      <c r="F1203" s="623"/>
      <c r="G1203" s="623"/>
      <c r="H1203" s="623"/>
      <c r="I1203" s="623"/>
      <c r="J1203" s="623"/>
      <c r="K1203" s="623"/>
      <c r="L1203" s="623"/>
      <c r="M1203" s="623"/>
      <c r="N1203" s="623"/>
      <c r="O1203" s="623"/>
      <c r="P1203" s="623"/>
      <c r="Q1203" s="623"/>
      <c r="R1203" s="623"/>
      <c r="S1203" s="623"/>
      <c r="T1203" s="623"/>
      <c r="U1203" s="623"/>
      <c r="V1203" s="623"/>
      <c r="W1203" s="623"/>
      <c r="X1203" s="623"/>
      <c r="Y1203" s="623"/>
      <c r="Z1203" s="623"/>
      <c r="AA1203" s="623"/>
      <c r="AB1203" s="623"/>
    </row>
    <row r="1204">
      <c r="A1204" s="623"/>
      <c r="B1204" s="623"/>
      <c r="C1204" s="623"/>
      <c r="D1204" s="623"/>
      <c r="E1204" s="623"/>
      <c r="F1204" s="623"/>
      <c r="G1204" s="623"/>
      <c r="H1204" s="623"/>
      <c r="I1204" s="623"/>
      <c r="J1204" s="623"/>
      <c r="K1204" s="623"/>
      <c r="L1204" s="623"/>
      <c r="M1204" s="623"/>
      <c r="N1204" s="623"/>
      <c r="O1204" s="623"/>
      <c r="P1204" s="623"/>
      <c r="Q1204" s="623"/>
      <c r="R1204" s="623"/>
      <c r="S1204" s="623"/>
      <c r="T1204" s="623"/>
      <c r="U1204" s="623"/>
      <c r="V1204" s="623"/>
      <c r="W1204" s="623"/>
      <c r="X1204" s="623"/>
      <c r="Y1204" s="623"/>
      <c r="Z1204" s="623"/>
      <c r="AA1204" s="623"/>
      <c r="AB1204" s="623"/>
    </row>
    <row r="1205">
      <c r="A1205" s="623"/>
      <c r="B1205" s="623"/>
      <c r="C1205" s="623"/>
      <c r="D1205" s="623"/>
      <c r="E1205" s="623"/>
      <c r="F1205" s="623"/>
      <c r="G1205" s="623"/>
      <c r="H1205" s="623"/>
      <c r="I1205" s="623"/>
      <c r="J1205" s="623"/>
      <c r="K1205" s="623"/>
      <c r="L1205" s="623"/>
      <c r="M1205" s="623"/>
      <c r="N1205" s="623"/>
      <c r="O1205" s="623"/>
      <c r="P1205" s="623"/>
      <c r="Q1205" s="623"/>
      <c r="R1205" s="623"/>
      <c r="S1205" s="623"/>
      <c r="T1205" s="623"/>
      <c r="U1205" s="623"/>
      <c r="V1205" s="623"/>
      <c r="W1205" s="623"/>
      <c r="X1205" s="623"/>
      <c r="Y1205" s="623"/>
      <c r="Z1205" s="623"/>
      <c r="AA1205" s="623"/>
      <c r="AB1205" s="623"/>
    </row>
    <row r="1206">
      <c r="A1206" s="623"/>
      <c r="B1206" s="623"/>
      <c r="C1206" s="623"/>
      <c r="D1206" s="623"/>
      <c r="E1206" s="623"/>
      <c r="F1206" s="623"/>
      <c r="G1206" s="623"/>
      <c r="H1206" s="623"/>
      <c r="I1206" s="623"/>
      <c r="J1206" s="623"/>
      <c r="K1206" s="623"/>
      <c r="L1206" s="623"/>
      <c r="M1206" s="623"/>
      <c r="N1206" s="623"/>
      <c r="O1206" s="623"/>
      <c r="P1206" s="623"/>
      <c r="Q1206" s="623"/>
      <c r="R1206" s="623"/>
      <c r="S1206" s="623"/>
      <c r="T1206" s="623"/>
      <c r="U1206" s="623"/>
      <c r="V1206" s="623"/>
      <c r="W1206" s="623"/>
      <c r="X1206" s="623"/>
      <c r="Y1206" s="623"/>
      <c r="Z1206" s="623"/>
      <c r="AA1206" s="623"/>
      <c r="AB1206" s="623"/>
    </row>
    <row r="1207">
      <c r="A1207" s="623"/>
      <c r="B1207" s="623"/>
      <c r="C1207" s="623"/>
      <c r="D1207" s="623"/>
      <c r="E1207" s="623"/>
      <c r="F1207" s="623"/>
      <c r="G1207" s="623"/>
      <c r="H1207" s="623"/>
      <c r="I1207" s="623"/>
      <c r="J1207" s="623"/>
      <c r="K1207" s="623"/>
      <c r="L1207" s="623"/>
      <c r="M1207" s="623"/>
      <c r="N1207" s="623"/>
      <c r="O1207" s="623"/>
      <c r="P1207" s="623"/>
      <c r="Q1207" s="623"/>
      <c r="R1207" s="623"/>
      <c r="S1207" s="623"/>
      <c r="T1207" s="623"/>
      <c r="U1207" s="623"/>
      <c r="V1207" s="623"/>
      <c r="W1207" s="623"/>
      <c r="X1207" s="623"/>
      <c r="Y1207" s="623"/>
      <c r="Z1207" s="623"/>
      <c r="AA1207" s="623"/>
      <c r="AB1207" s="623"/>
    </row>
    <row r="1208">
      <c r="A1208" s="623"/>
      <c r="B1208" s="623"/>
      <c r="C1208" s="623"/>
      <c r="D1208" s="623"/>
      <c r="E1208" s="623"/>
      <c r="F1208" s="623"/>
      <c r="G1208" s="623"/>
      <c r="H1208" s="623"/>
      <c r="I1208" s="623"/>
      <c r="J1208" s="623"/>
      <c r="K1208" s="623"/>
      <c r="L1208" s="623"/>
      <c r="M1208" s="623"/>
      <c r="N1208" s="623"/>
      <c r="O1208" s="623"/>
      <c r="P1208" s="623"/>
      <c r="Q1208" s="623"/>
      <c r="R1208" s="623"/>
      <c r="S1208" s="623"/>
      <c r="T1208" s="623"/>
      <c r="U1208" s="623"/>
      <c r="V1208" s="623"/>
      <c r="W1208" s="623"/>
      <c r="X1208" s="623"/>
      <c r="Y1208" s="623"/>
      <c r="Z1208" s="623"/>
      <c r="AA1208" s="623"/>
      <c r="AB1208" s="623"/>
    </row>
    <row r="1209">
      <c r="A1209" s="623"/>
      <c r="B1209" s="623"/>
      <c r="C1209" s="623"/>
      <c r="D1209" s="623"/>
      <c r="E1209" s="623"/>
      <c r="F1209" s="623"/>
      <c r="G1209" s="623"/>
      <c r="H1209" s="623"/>
      <c r="I1209" s="623"/>
      <c r="J1209" s="623"/>
      <c r="K1209" s="623"/>
      <c r="L1209" s="623"/>
      <c r="M1209" s="623"/>
      <c r="N1209" s="623"/>
      <c r="O1209" s="623"/>
      <c r="P1209" s="623"/>
      <c r="Q1209" s="623"/>
      <c r="R1209" s="623"/>
      <c r="S1209" s="623"/>
      <c r="T1209" s="623"/>
      <c r="U1209" s="623"/>
      <c r="V1209" s="623"/>
      <c r="W1209" s="623"/>
      <c r="X1209" s="623"/>
      <c r="Y1209" s="623"/>
      <c r="Z1209" s="623"/>
      <c r="AA1209" s="623"/>
      <c r="AB1209" s="623"/>
    </row>
    <row r="1210">
      <c r="A1210" s="623"/>
      <c r="B1210" s="623"/>
      <c r="C1210" s="623"/>
      <c r="D1210" s="623"/>
      <c r="E1210" s="623"/>
      <c r="F1210" s="623"/>
      <c r="G1210" s="623"/>
      <c r="H1210" s="623"/>
      <c r="I1210" s="623"/>
      <c r="J1210" s="623"/>
      <c r="K1210" s="623"/>
      <c r="L1210" s="623"/>
      <c r="M1210" s="623"/>
      <c r="N1210" s="623"/>
      <c r="O1210" s="623"/>
      <c r="P1210" s="623"/>
      <c r="Q1210" s="623"/>
      <c r="R1210" s="623"/>
      <c r="S1210" s="623"/>
      <c r="T1210" s="623"/>
      <c r="U1210" s="623"/>
      <c r="V1210" s="623"/>
      <c r="W1210" s="623"/>
      <c r="X1210" s="623"/>
      <c r="Y1210" s="623"/>
      <c r="Z1210" s="623"/>
      <c r="AA1210" s="623"/>
      <c r="AB1210" s="623"/>
    </row>
    <row r="1211">
      <c r="A1211" s="623"/>
      <c r="B1211" s="623"/>
      <c r="C1211" s="623"/>
      <c r="D1211" s="623"/>
      <c r="E1211" s="623"/>
      <c r="F1211" s="623"/>
      <c r="G1211" s="623"/>
      <c r="H1211" s="623"/>
      <c r="I1211" s="623"/>
      <c r="J1211" s="623"/>
      <c r="K1211" s="623"/>
      <c r="L1211" s="623"/>
      <c r="M1211" s="623"/>
      <c r="N1211" s="623"/>
      <c r="O1211" s="623"/>
      <c r="P1211" s="623"/>
      <c r="Q1211" s="623"/>
      <c r="R1211" s="623"/>
      <c r="S1211" s="623"/>
      <c r="T1211" s="623"/>
      <c r="U1211" s="623"/>
      <c r="V1211" s="623"/>
      <c r="W1211" s="623"/>
      <c r="X1211" s="623"/>
      <c r="Y1211" s="623"/>
      <c r="Z1211" s="623"/>
      <c r="AA1211" s="623"/>
      <c r="AB1211" s="623"/>
    </row>
    <row r="1212">
      <c r="A1212" s="623"/>
      <c r="B1212" s="623"/>
      <c r="C1212" s="623"/>
      <c r="D1212" s="623"/>
      <c r="E1212" s="623"/>
      <c r="F1212" s="623"/>
      <c r="G1212" s="623"/>
      <c r="H1212" s="623"/>
      <c r="I1212" s="623"/>
      <c r="J1212" s="623"/>
      <c r="K1212" s="623"/>
      <c r="L1212" s="623"/>
      <c r="M1212" s="623"/>
      <c r="N1212" s="623"/>
      <c r="O1212" s="623"/>
      <c r="P1212" s="623"/>
      <c r="Q1212" s="623"/>
      <c r="R1212" s="623"/>
      <c r="S1212" s="623"/>
      <c r="T1212" s="623"/>
      <c r="U1212" s="623"/>
      <c r="V1212" s="623"/>
      <c r="W1212" s="623"/>
      <c r="X1212" s="623"/>
      <c r="Y1212" s="623"/>
      <c r="Z1212" s="623"/>
      <c r="AA1212" s="623"/>
      <c r="AB1212" s="623"/>
    </row>
    <row r="1213">
      <c r="A1213" s="623"/>
      <c r="B1213" s="623"/>
      <c r="C1213" s="623"/>
      <c r="D1213" s="623"/>
      <c r="E1213" s="623"/>
      <c r="F1213" s="623"/>
      <c r="G1213" s="623"/>
      <c r="H1213" s="623"/>
      <c r="I1213" s="623"/>
      <c r="J1213" s="623"/>
      <c r="K1213" s="623"/>
      <c r="L1213" s="623"/>
      <c r="M1213" s="623"/>
      <c r="N1213" s="623"/>
      <c r="O1213" s="623"/>
      <c r="P1213" s="623"/>
      <c r="Q1213" s="623"/>
      <c r="R1213" s="623"/>
      <c r="S1213" s="623"/>
      <c r="T1213" s="623"/>
      <c r="U1213" s="623"/>
      <c r="V1213" s="623"/>
      <c r="W1213" s="623"/>
      <c r="X1213" s="623"/>
      <c r="Y1213" s="623"/>
      <c r="Z1213" s="623"/>
      <c r="AA1213" s="623"/>
      <c r="AB1213" s="623"/>
    </row>
    <row r="1214">
      <c r="A1214" s="623"/>
      <c r="B1214" s="623"/>
      <c r="C1214" s="623"/>
      <c r="D1214" s="623"/>
      <c r="E1214" s="623"/>
      <c r="F1214" s="623"/>
      <c r="G1214" s="623"/>
      <c r="H1214" s="623"/>
      <c r="I1214" s="623"/>
      <c r="J1214" s="623"/>
      <c r="K1214" s="623"/>
      <c r="L1214" s="623"/>
      <c r="M1214" s="623"/>
      <c r="N1214" s="623"/>
      <c r="O1214" s="623"/>
      <c r="P1214" s="623"/>
      <c r="Q1214" s="623"/>
      <c r="R1214" s="623"/>
      <c r="S1214" s="623"/>
      <c r="T1214" s="623"/>
      <c r="U1214" s="623"/>
      <c r="V1214" s="623"/>
      <c r="W1214" s="623"/>
      <c r="X1214" s="623"/>
      <c r="Y1214" s="623"/>
      <c r="Z1214" s="623"/>
      <c r="AA1214" s="623"/>
      <c r="AB1214" s="623"/>
    </row>
    <row r="1215">
      <c r="A1215" s="623"/>
      <c r="B1215" s="623"/>
      <c r="C1215" s="623"/>
      <c r="D1215" s="623"/>
      <c r="E1215" s="623"/>
      <c r="F1215" s="623"/>
      <c r="G1215" s="623"/>
      <c r="H1215" s="623"/>
      <c r="I1215" s="623"/>
      <c r="J1215" s="623"/>
      <c r="K1215" s="623"/>
      <c r="L1215" s="623"/>
      <c r="M1215" s="623"/>
      <c r="N1215" s="623"/>
      <c r="O1215" s="623"/>
      <c r="P1215" s="623"/>
      <c r="Q1215" s="623"/>
      <c r="R1215" s="623"/>
      <c r="S1215" s="623"/>
      <c r="T1215" s="623"/>
      <c r="U1215" s="623"/>
      <c r="V1215" s="623"/>
      <c r="W1215" s="623"/>
      <c r="X1215" s="623"/>
      <c r="Y1215" s="623"/>
      <c r="Z1215" s="623"/>
      <c r="AA1215" s="623"/>
      <c r="AB1215" s="623"/>
    </row>
    <row r="1216">
      <c r="A1216" s="623"/>
      <c r="B1216" s="623"/>
      <c r="C1216" s="623"/>
      <c r="D1216" s="623"/>
      <c r="E1216" s="623"/>
      <c r="F1216" s="623"/>
      <c r="G1216" s="623"/>
      <c r="H1216" s="623"/>
      <c r="I1216" s="623"/>
      <c r="J1216" s="623"/>
      <c r="K1216" s="623"/>
      <c r="L1216" s="623"/>
      <c r="M1216" s="623"/>
      <c r="N1216" s="623"/>
      <c r="O1216" s="623"/>
      <c r="P1216" s="623"/>
      <c r="Q1216" s="623"/>
      <c r="R1216" s="623"/>
      <c r="S1216" s="623"/>
      <c r="T1216" s="623"/>
      <c r="U1216" s="623"/>
      <c r="V1216" s="623"/>
      <c r="W1216" s="623"/>
      <c r="X1216" s="623"/>
      <c r="Y1216" s="623"/>
      <c r="Z1216" s="623"/>
      <c r="AA1216" s="623"/>
      <c r="AB1216" s="623"/>
    </row>
    <row r="1217">
      <c r="A1217" s="623"/>
      <c r="B1217" s="623"/>
      <c r="C1217" s="623"/>
      <c r="D1217" s="623"/>
      <c r="E1217" s="623"/>
      <c r="F1217" s="623"/>
      <c r="G1217" s="623"/>
      <c r="H1217" s="623"/>
      <c r="I1217" s="623"/>
      <c r="J1217" s="623"/>
      <c r="K1217" s="623"/>
      <c r="L1217" s="623"/>
      <c r="M1217" s="623"/>
      <c r="N1217" s="623"/>
      <c r="O1217" s="623"/>
      <c r="P1217" s="623"/>
      <c r="Q1217" s="623"/>
      <c r="R1217" s="623"/>
      <c r="S1217" s="623"/>
      <c r="T1217" s="623"/>
      <c r="U1217" s="623"/>
      <c r="V1217" s="623"/>
      <c r="W1217" s="623"/>
      <c r="X1217" s="623"/>
      <c r="Y1217" s="623"/>
      <c r="Z1217" s="623"/>
      <c r="AA1217" s="623"/>
      <c r="AB1217" s="623"/>
    </row>
    <row r="1218">
      <c r="A1218" s="623"/>
      <c r="B1218" s="623"/>
      <c r="C1218" s="623"/>
      <c r="D1218" s="623"/>
      <c r="E1218" s="623"/>
      <c r="F1218" s="623"/>
      <c r="G1218" s="623"/>
      <c r="H1218" s="623"/>
      <c r="I1218" s="623"/>
      <c r="J1218" s="623"/>
      <c r="K1218" s="623"/>
      <c r="L1218" s="623"/>
      <c r="M1218" s="623"/>
      <c r="N1218" s="623"/>
      <c r="O1218" s="623"/>
      <c r="P1218" s="623"/>
      <c r="Q1218" s="623"/>
      <c r="R1218" s="623"/>
      <c r="S1218" s="623"/>
      <c r="T1218" s="623"/>
      <c r="U1218" s="623"/>
      <c r="V1218" s="623"/>
      <c r="W1218" s="623"/>
      <c r="X1218" s="623"/>
      <c r="Y1218" s="623"/>
      <c r="Z1218" s="623"/>
      <c r="AA1218" s="623"/>
      <c r="AB1218" s="623"/>
    </row>
    <row r="1219">
      <c r="A1219" s="623"/>
      <c r="B1219" s="623"/>
      <c r="C1219" s="623"/>
      <c r="D1219" s="623"/>
      <c r="E1219" s="623"/>
      <c r="F1219" s="623"/>
      <c r="G1219" s="623"/>
      <c r="H1219" s="623"/>
      <c r="I1219" s="623"/>
      <c r="J1219" s="623"/>
      <c r="K1219" s="623"/>
      <c r="L1219" s="623"/>
      <c r="M1219" s="623"/>
      <c r="N1219" s="623"/>
      <c r="O1219" s="623"/>
      <c r="P1219" s="623"/>
      <c r="Q1219" s="623"/>
      <c r="R1219" s="623"/>
      <c r="S1219" s="623"/>
      <c r="T1219" s="623"/>
      <c r="U1219" s="623"/>
      <c r="V1219" s="623"/>
      <c r="W1219" s="623"/>
      <c r="X1219" s="623"/>
      <c r="Y1219" s="623"/>
      <c r="Z1219" s="623"/>
      <c r="AA1219" s="623"/>
      <c r="AB1219" s="623"/>
    </row>
    <row r="1220">
      <c r="A1220" s="623"/>
      <c r="B1220" s="623"/>
      <c r="C1220" s="623"/>
      <c r="D1220" s="623"/>
      <c r="E1220" s="623"/>
      <c r="F1220" s="623"/>
      <c r="G1220" s="623"/>
      <c r="H1220" s="623"/>
      <c r="I1220" s="623"/>
      <c r="J1220" s="623"/>
      <c r="K1220" s="623"/>
      <c r="L1220" s="623"/>
      <c r="M1220" s="623"/>
      <c r="N1220" s="623"/>
      <c r="O1220" s="623"/>
      <c r="P1220" s="623"/>
      <c r="Q1220" s="623"/>
      <c r="R1220" s="623"/>
      <c r="S1220" s="623"/>
      <c r="T1220" s="623"/>
      <c r="U1220" s="623"/>
      <c r="V1220" s="623"/>
      <c r="W1220" s="623"/>
      <c r="X1220" s="623"/>
      <c r="Y1220" s="623"/>
      <c r="Z1220" s="623"/>
      <c r="AA1220" s="623"/>
      <c r="AB1220" s="623"/>
    </row>
    <row r="1221">
      <c r="A1221" s="623"/>
      <c r="B1221" s="623"/>
      <c r="C1221" s="623"/>
      <c r="D1221" s="623"/>
      <c r="E1221" s="623"/>
      <c r="F1221" s="623"/>
      <c r="G1221" s="623"/>
      <c r="H1221" s="623"/>
      <c r="I1221" s="623"/>
      <c r="J1221" s="623"/>
      <c r="K1221" s="623"/>
      <c r="L1221" s="623"/>
      <c r="M1221" s="623"/>
      <c r="N1221" s="623"/>
      <c r="O1221" s="623"/>
      <c r="P1221" s="623"/>
      <c r="Q1221" s="623"/>
      <c r="R1221" s="623"/>
      <c r="S1221" s="623"/>
      <c r="T1221" s="623"/>
      <c r="U1221" s="623"/>
      <c r="V1221" s="623"/>
      <c r="W1221" s="623"/>
      <c r="X1221" s="623"/>
      <c r="Y1221" s="623"/>
      <c r="Z1221" s="623"/>
      <c r="AA1221" s="623"/>
      <c r="AB1221" s="623"/>
    </row>
    <row r="1222">
      <c r="A1222" s="623"/>
      <c r="B1222" s="623"/>
      <c r="C1222" s="623"/>
      <c r="D1222" s="623"/>
      <c r="E1222" s="623"/>
      <c r="F1222" s="623"/>
      <c r="G1222" s="623"/>
      <c r="H1222" s="623"/>
      <c r="I1222" s="623"/>
      <c r="J1222" s="623"/>
      <c r="K1222" s="623"/>
      <c r="L1222" s="623"/>
      <c r="M1222" s="623"/>
      <c r="N1222" s="623"/>
      <c r="O1222" s="623"/>
      <c r="P1222" s="623"/>
      <c r="Q1222" s="623"/>
      <c r="R1222" s="623"/>
      <c r="S1222" s="623"/>
      <c r="T1222" s="623"/>
      <c r="U1222" s="623"/>
      <c r="V1222" s="623"/>
      <c r="W1222" s="623"/>
      <c r="X1222" s="623"/>
      <c r="Y1222" s="623"/>
      <c r="Z1222" s="623"/>
      <c r="AA1222" s="623"/>
      <c r="AB1222" s="623"/>
    </row>
    <row r="1223">
      <c r="A1223" s="623"/>
      <c r="B1223" s="623"/>
      <c r="C1223" s="623"/>
      <c r="D1223" s="623"/>
      <c r="E1223" s="623"/>
      <c r="F1223" s="623"/>
      <c r="G1223" s="623"/>
      <c r="H1223" s="623"/>
      <c r="I1223" s="623"/>
      <c r="J1223" s="623"/>
      <c r="K1223" s="623"/>
      <c r="L1223" s="623"/>
      <c r="M1223" s="623"/>
      <c r="N1223" s="623"/>
      <c r="O1223" s="623"/>
      <c r="P1223" s="623"/>
      <c r="Q1223" s="623"/>
      <c r="R1223" s="623"/>
      <c r="S1223" s="623"/>
      <c r="T1223" s="623"/>
      <c r="U1223" s="623"/>
      <c r="V1223" s="623"/>
      <c r="W1223" s="623"/>
      <c r="X1223" s="623"/>
      <c r="Y1223" s="623"/>
      <c r="Z1223" s="623"/>
      <c r="AA1223" s="623"/>
      <c r="AB1223" s="623"/>
    </row>
    <row r="1224">
      <c r="A1224" s="623"/>
      <c r="B1224" s="623"/>
      <c r="C1224" s="623"/>
      <c r="D1224" s="623"/>
      <c r="E1224" s="623"/>
      <c r="F1224" s="623"/>
      <c r="G1224" s="623"/>
      <c r="H1224" s="623"/>
      <c r="I1224" s="623"/>
      <c r="J1224" s="623"/>
      <c r="K1224" s="623"/>
      <c r="L1224" s="623"/>
      <c r="M1224" s="623"/>
      <c r="N1224" s="623"/>
      <c r="O1224" s="623"/>
      <c r="P1224" s="623"/>
      <c r="Q1224" s="623"/>
      <c r="R1224" s="623"/>
      <c r="S1224" s="623"/>
      <c r="T1224" s="623"/>
      <c r="U1224" s="623"/>
      <c r="V1224" s="623"/>
      <c r="W1224" s="623"/>
      <c r="X1224" s="623"/>
      <c r="Y1224" s="623"/>
      <c r="Z1224" s="623"/>
      <c r="AA1224" s="623"/>
      <c r="AB1224" s="623"/>
    </row>
    <row r="1225">
      <c r="A1225" s="623"/>
      <c r="B1225" s="623"/>
      <c r="C1225" s="623"/>
      <c r="D1225" s="623"/>
      <c r="E1225" s="623"/>
      <c r="F1225" s="623"/>
      <c r="G1225" s="623"/>
      <c r="H1225" s="623"/>
      <c r="I1225" s="623"/>
      <c r="J1225" s="623"/>
      <c r="K1225" s="623"/>
      <c r="L1225" s="623"/>
      <c r="M1225" s="623"/>
      <c r="N1225" s="623"/>
      <c r="O1225" s="623"/>
      <c r="P1225" s="623"/>
      <c r="Q1225" s="623"/>
      <c r="R1225" s="623"/>
      <c r="S1225" s="623"/>
      <c r="T1225" s="623"/>
      <c r="U1225" s="623"/>
      <c r="V1225" s="623"/>
      <c r="W1225" s="623"/>
      <c r="X1225" s="623"/>
      <c r="Y1225" s="623"/>
      <c r="Z1225" s="623"/>
      <c r="AA1225" s="623"/>
      <c r="AB1225" s="623"/>
    </row>
    <row r="1226">
      <c r="A1226" s="623"/>
      <c r="B1226" s="623"/>
      <c r="C1226" s="623"/>
      <c r="D1226" s="623"/>
      <c r="E1226" s="623"/>
      <c r="F1226" s="623"/>
      <c r="G1226" s="623"/>
      <c r="H1226" s="623"/>
      <c r="I1226" s="623"/>
      <c r="J1226" s="623"/>
      <c r="K1226" s="623"/>
      <c r="L1226" s="623"/>
      <c r="M1226" s="623"/>
      <c r="N1226" s="623"/>
      <c r="O1226" s="623"/>
      <c r="P1226" s="623"/>
      <c r="Q1226" s="623"/>
      <c r="R1226" s="623"/>
      <c r="S1226" s="623"/>
      <c r="T1226" s="623"/>
      <c r="U1226" s="623"/>
      <c r="V1226" s="623"/>
      <c r="W1226" s="623"/>
      <c r="X1226" s="623"/>
      <c r="Y1226" s="623"/>
      <c r="Z1226" s="623"/>
      <c r="AA1226" s="623"/>
      <c r="AB1226" s="623"/>
    </row>
    <row r="1227">
      <c r="A1227" s="623"/>
      <c r="B1227" s="623"/>
      <c r="C1227" s="623"/>
      <c r="D1227" s="623"/>
      <c r="E1227" s="623"/>
      <c r="F1227" s="623"/>
      <c r="G1227" s="623"/>
      <c r="H1227" s="623"/>
      <c r="I1227" s="623"/>
      <c r="J1227" s="623"/>
      <c r="K1227" s="623"/>
      <c r="L1227" s="623"/>
      <c r="M1227" s="623"/>
      <c r="N1227" s="623"/>
      <c r="O1227" s="623"/>
      <c r="P1227" s="623"/>
      <c r="Q1227" s="623"/>
      <c r="R1227" s="623"/>
      <c r="S1227" s="623"/>
      <c r="T1227" s="623"/>
      <c r="U1227" s="623"/>
      <c r="V1227" s="623"/>
      <c r="W1227" s="623"/>
      <c r="X1227" s="623"/>
      <c r="Y1227" s="623"/>
      <c r="Z1227" s="623"/>
      <c r="AA1227" s="623"/>
      <c r="AB1227" s="623"/>
    </row>
    <row r="1228">
      <c r="A1228" s="623"/>
      <c r="B1228" s="623"/>
      <c r="C1228" s="623"/>
      <c r="D1228" s="623"/>
      <c r="E1228" s="623"/>
      <c r="F1228" s="623"/>
      <c r="G1228" s="623"/>
      <c r="H1228" s="623"/>
      <c r="I1228" s="623"/>
      <c r="J1228" s="623"/>
      <c r="K1228" s="623"/>
      <c r="L1228" s="623"/>
      <c r="M1228" s="623"/>
      <c r="N1228" s="623"/>
      <c r="O1228" s="623"/>
      <c r="P1228" s="623"/>
      <c r="Q1228" s="623"/>
      <c r="R1228" s="623"/>
      <c r="S1228" s="623"/>
      <c r="T1228" s="623"/>
      <c r="U1228" s="623"/>
      <c r="V1228" s="623"/>
      <c r="W1228" s="623"/>
      <c r="X1228" s="623"/>
      <c r="Y1228" s="623"/>
      <c r="Z1228" s="623"/>
      <c r="AA1228" s="623"/>
      <c r="AB1228" s="623"/>
    </row>
    <row r="1229">
      <c r="A1229" s="623"/>
      <c r="B1229" s="623"/>
      <c r="C1229" s="623"/>
      <c r="D1229" s="623"/>
      <c r="E1229" s="623"/>
      <c r="F1229" s="623"/>
      <c r="G1229" s="623"/>
      <c r="H1229" s="623"/>
      <c r="I1229" s="623"/>
      <c r="J1229" s="623"/>
      <c r="K1229" s="623"/>
      <c r="L1229" s="623"/>
      <c r="M1229" s="623"/>
      <c r="N1229" s="623"/>
      <c r="O1229" s="623"/>
      <c r="P1229" s="623"/>
      <c r="Q1229" s="623"/>
      <c r="R1229" s="623"/>
      <c r="S1229" s="623"/>
      <c r="T1229" s="623"/>
      <c r="U1229" s="623"/>
      <c r="V1229" s="623"/>
      <c r="W1229" s="623"/>
      <c r="X1229" s="623"/>
      <c r="Y1229" s="623"/>
      <c r="Z1229" s="623"/>
      <c r="AA1229" s="623"/>
      <c r="AB1229" s="623"/>
    </row>
    <row r="1230">
      <c r="A1230" s="623"/>
      <c r="B1230" s="623"/>
      <c r="C1230" s="623"/>
      <c r="D1230" s="623"/>
      <c r="E1230" s="623"/>
      <c r="F1230" s="623"/>
      <c r="G1230" s="623"/>
      <c r="H1230" s="623"/>
      <c r="I1230" s="623"/>
      <c r="J1230" s="623"/>
      <c r="K1230" s="623"/>
      <c r="L1230" s="623"/>
      <c r="M1230" s="623"/>
      <c r="N1230" s="623"/>
      <c r="O1230" s="623"/>
      <c r="P1230" s="623"/>
      <c r="Q1230" s="623"/>
      <c r="R1230" s="623"/>
      <c r="S1230" s="623"/>
      <c r="T1230" s="623"/>
      <c r="U1230" s="623"/>
      <c r="V1230" s="623"/>
      <c r="W1230" s="623"/>
      <c r="X1230" s="623"/>
      <c r="Y1230" s="623"/>
      <c r="Z1230" s="623"/>
      <c r="AA1230" s="623"/>
      <c r="AB1230" s="623"/>
    </row>
    <row r="1231">
      <c r="A1231" s="623"/>
      <c r="B1231" s="623"/>
      <c r="C1231" s="623"/>
      <c r="D1231" s="623"/>
      <c r="E1231" s="623"/>
      <c r="F1231" s="623"/>
      <c r="G1231" s="623"/>
      <c r="H1231" s="623"/>
      <c r="I1231" s="623"/>
      <c r="J1231" s="623"/>
      <c r="K1231" s="623"/>
      <c r="L1231" s="623"/>
      <c r="M1231" s="623"/>
      <c r="N1231" s="623"/>
      <c r="O1231" s="623"/>
      <c r="P1231" s="623"/>
      <c r="Q1231" s="623"/>
      <c r="R1231" s="623"/>
      <c r="S1231" s="623"/>
      <c r="T1231" s="623"/>
      <c r="U1231" s="623"/>
      <c r="V1231" s="623"/>
      <c r="W1231" s="623"/>
      <c r="X1231" s="623"/>
      <c r="Y1231" s="623"/>
      <c r="Z1231" s="623"/>
      <c r="AA1231" s="623"/>
      <c r="AB1231" s="623"/>
    </row>
    <row r="1232">
      <c r="A1232" s="623"/>
      <c r="B1232" s="623"/>
      <c r="C1232" s="623"/>
      <c r="D1232" s="623"/>
      <c r="E1232" s="623"/>
      <c r="F1232" s="623"/>
      <c r="G1232" s="623"/>
      <c r="H1232" s="623"/>
      <c r="I1232" s="623"/>
      <c r="J1232" s="623"/>
      <c r="K1232" s="623"/>
      <c r="L1232" s="623"/>
      <c r="M1232" s="623"/>
      <c r="N1232" s="623"/>
      <c r="O1232" s="623"/>
      <c r="P1232" s="623"/>
      <c r="Q1232" s="623"/>
      <c r="R1232" s="623"/>
      <c r="S1232" s="623"/>
      <c r="T1232" s="623"/>
      <c r="U1232" s="623"/>
      <c r="V1232" s="623"/>
      <c r="W1232" s="623"/>
      <c r="X1232" s="623"/>
      <c r="Y1232" s="623"/>
      <c r="Z1232" s="623"/>
      <c r="AA1232" s="623"/>
      <c r="AB1232" s="623"/>
    </row>
    <row r="1233">
      <c r="A1233" s="623"/>
      <c r="B1233" s="623"/>
      <c r="C1233" s="623"/>
      <c r="D1233" s="623"/>
      <c r="E1233" s="623"/>
      <c r="F1233" s="623"/>
      <c r="G1233" s="623"/>
      <c r="H1233" s="623"/>
      <c r="I1233" s="623"/>
      <c r="J1233" s="623"/>
      <c r="K1233" s="623"/>
      <c r="L1233" s="623"/>
      <c r="M1233" s="623"/>
      <c r="N1233" s="623"/>
      <c r="O1233" s="623"/>
      <c r="P1233" s="623"/>
      <c r="Q1233" s="623"/>
      <c r="R1233" s="623"/>
      <c r="S1233" s="623"/>
      <c r="T1233" s="623"/>
      <c r="U1233" s="623"/>
      <c r="V1233" s="623"/>
      <c r="W1233" s="623"/>
      <c r="X1233" s="623"/>
      <c r="Y1233" s="623"/>
      <c r="Z1233" s="623"/>
      <c r="AA1233" s="623"/>
      <c r="AB1233" s="623"/>
    </row>
    <row r="1234">
      <c r="A1234" s="623"/>
      <c r="B1234" s="623"/>
      <c r="C1234" s="623"/>
      <c r="D1234" s="623"/>
      <c r="E1234" s="623"/>
      <c r="F1234" s="623"/>
      <c r="G1234" s="623"/>
      <c r="H1234" s="623"/>
      <c r="I1234" s="623"/>
      <c r="J1234" s="623"/>
      <c r="K1234" s="623"/>
      <c r="L1234" s="623"/>
      <c r="M1234" s="623"/>
      <c r="N1234" s="623"/>
      <c r="O1234" s="623"/>
      <c r="P1234" s="623"/>
      <c r="Q1234" s="623"/>
      <c r="R1234" s="623"/>
      <c r="S1234" s="623"/>
      <c r="T1234" s="623"/>
      <c r="U1234" s="623"/>
      <c r="V1234" s="623"/>
      <c r="W1234" s="623"/>
      <c r="X1234" s="623"/>
      <c r="Y1234" s="623"/>
      <c r="Z1234" s="623"/>
      <c r="AA1234" s="623"/>
      <c r="AB1234" s="623"/>
    </row>
    <row r="1235">
      <c r="A1235" s="623"/>
      <c r="B1235" s="623"/>
      <c r="C1235" s="623"/>
      <c r="D1235" s="623"/>
      <c r="E1235" s="623"/>
      <c r="F1235" s="623"/>
      <c r="G1235" s="623"/>
      <c r="H1235" s="623"/>
      <c r="I1235" s="623"/>
      <c r="J1235" s="623"/>
      <c r="K1235" s="623"/>
      <c r="L1235" s="623"/>
      <c r="M1235" s="623"/>
      <c r="N1235" s="623"/>
      <c r="O1235" s="623"/>
      <c r="P1235" s="623"/>
      <c r="Q1235" s="623"/>
      <c r="R1235" s="623"/>
      <c r="S1235" s="623"/>
      <c r="T1235" s="623"/>
      <c r="U1235" s="623"/>
      <c r="V1235" s="623"/>
      <c r="W1235" s="623"/>
      <c r="X1235" s="623"/>
      <c r="Y1235" s="623"/>
      <c r="Z1235" s="623"/>
      <c r="AA1235" s="623"/>
      <c r="AB1235" s="623"/>
    </row>
    <row r="1236">
      <c r="A1236" s="623"/>
      <c r="B1236" s="623"/>
      <c r="C1236" s="623"/>
      <c r="D1236" s="623"/>
      <c r="E1236" s="623"/>
      <c r="F1236" s="623"/>
      <c r="G1236" s="623"/>
      <c r="H1236" s="623"/>
      <c r="I1236" s="623"/>
      <c r="J1236" s="623"/>
      <c r="K1236" s="623"/>
      <c r="L1236" s="623"/>
      <c r="M1236" s="623"/>
      <c r="N1236" s="623"/>
      <c r="O1236" s="623"/>
      <c r="P1236" s="623"/>
      <c r="Q1236" s="623"/>
      <c r="R1236" s="623"/>
      <c r="S1236" s="623"/>
      <c r="T1236" s="623"/>
      <c r="U1236" s="623"/>
      <c r="V1236" s="623"/>
      <c r="W1236" s="623"/>
      <c r="X1236" s="623"/>
      <c r="Y1236" s="623"/>
      <c r="Z1236" s="623"/>
      <c r="AA1236" s="623"/>
      <c r="AB1236" s="623"/>
    </row>
    <row r="1237">
      <c r="A1237" s="623"/>
      <c r="B1237" s="623"/>
      <c r="C1237" s="623"/>
      <c r="D1237" s="623"/>
      <c r="E1237" s="623"/>
      <c r="F1237" s="623"/>
      <c r="G1237" s="623"/>
      <c r="H1237" s="623"/>
      <c r="I1237" s="623"/>
      <c r="J1237" s="623"/>
      <c r="K1237" s="623"/>
      <c r="L1237" s="623"/>
      <c r="M1237" s="623"/>
      <c r="N1237" s="623"/>
      <c r="O1237" s="623"/>
      <c r="P1237" s="623"/>
      <c r="Q1237" s="623"/>
      <c r="R1237" s="623"/>
      <c r="S1237" s="623"/>
      <c r="T1237" s="623"/>
      <c r="U1237" s="623"/>
      <c r="V1237" s="623"/>
      <c r="W1237" s="623"/>
      <c r="X1237" s="623"/>
      <c r="Y1237" s="623"/>
      <c r="Z1237" s="623"/>
      <c r="AA1237" s="623"/>
      <c r="AB1237" s="623"/>
    </row>
    <row r="1238">
      <c r="A1238" s="623"/>
      <c r="B1238" s="623"/>
      <c r="C1238" s="623"/>
      <c r="D1238" s="623"/>
      <c r="E1238" s="623"/>
      <c r="F1238" s="623"/>
      <c r="G1238" s="623"/>
      <c r="H1238" s="623"/>
      <c r="I1238" s="623"/>
      <c r="J1238" s="623"/>
      <c r="K1238" s="623"/>
      <c r="L1238" s="623"/>
      <c r="M1238" s="623"/>
      <c r="N1238" s="623"/>
      <c r="O1238" s="623"/>
      <c r="P1238" s="623"/>
      <c r="Q1238" s="623"/>
      <c r="R1238" s="623"/>
      <c r="S1238" s="623"/>
      <c r="T1238" s="623"/>
      <c r="U1238" s="623"/>
      <c r="V1238" s="623"/>
      <c r="W1238" s="623"/>
      <c r="X1238" s="623"/>
      <c r="Y1238" s="623"/>
      <c r="Z1238" s="623"/>
      <c r="AA1238" s="623"/>
      <c r="AB1238" s="623"/>
    </row>
    <row r="1239">
      <c r="A1239" s="623"/>
      <c r="B1239" s="623"/>
      <c r="C1239" s="623"/>
      <c r="D1239" s="623"/>
      <c r="E1239" s="623"/>
      <c r="F1239" s="623"/>
      <c r="G1239" s="623"/>
      <c r="H1239" s="623"/>
      <c r="I1239" s="623"/>
      <c r="J1239" s="623"/>
      <c r="K1239" s="623"/>
      <c r="L1239" s="623"/>
      <c r="M1239" s="623"/>
      <c r="N1239" s="623"/>
      <c r="O1239" s="623"/>
      <c r="P1239" s="623"/>
      <c r="Q1239" s="623"/>
      <c r="R1239" s="623"/>
      <c r="S1239" s="623"/>
      <c r="T1239" s="623"/>
      <c r="U1239" s="623"/>
      <c r="V1239" s="623"/>
      <c r="W1239" s="623"/>
      <c r="X1239" s="623"/>
      <c r="Y1239" s="623"/>
      <c r="Z1239" s="623"/>
      <c r="AA1239" s="623"/>
      <c r="AB1239" s="623"/>
    </row>
    <row r="1240">
      <c r="A1240" s="623"/>
      <c r="B1240" s="623"/>
      <c r="C1240" s="623"/>
      <c r="D1240" s="623"/>
      <c r="E1240" s="623"/>
      <c r="F1240" s="623"/>
      <c r="G1240" s="623"/>
      <c r="H1240" s="623"/>
      <c r="I1240" s="623"/>
      <c r="J1240" s="623"/>
      <c r="K1240" s="623"/>
      <c r="L1240" s="623"/>
      <c r="M1240" s="623"/>
      <c r="N1240" s="623"/>
      <c r="O1240" s="623"/>
      <c r="P1240" s="623"/>
      <c r="Q1240" s="623"/>
      <c r="R1240" s="623"/>
      <c r="S1240" s="623"/>
      <c r="T1240" s="623"/>
      <c r="U1240" s="623"/>
      <c r="V1240" s="623"/>
      <c r="W1240" s="623"/>
      <c r="X1240" s="623"/>
      <c r="Y1240" s="623"/>
      <c r="Z1240" s="623"/>
      <c r="AA1240" s="623"/>
      <c r="AB1240" s="623"/>
    </row>
    <row r="1241">
      <c r="A1241" s="623"/>
      <c r="B1241" s="623"/>
      <c r="C1241" s="623"/>
      <c r="D1241" s="623"/>
      <c r="E1241" s="623"/>
      <c r="F1241" s="623"/>
      <c r="G1241" s="623"/>
      <c r="H1241" s="623"/>
      <c r="I1241" s="623"/>
      <c r="J1241" s="623"/>
      <c r="K1241" s="623"/>
      <c r="L1241" s="623"/>
      <c r="M1241" s="623"/>
      <c r="N1241" s="623"/>
      <c r="O1241" s="623"/>
      <c r="P1241" s="623"/>
      <c r="Q1241" s="623"/>
      <c r="R1241" s="623"/>
      <c r="S1241" s="623"/>
      <c r="T1241" s="623"/>
      <c r="U1241" s="623"/>
      <c r="V1241" s="623"/>
      <c r="W1241" s="623"/>
      <c r="X1241" s="623"/>
      <c r="Y1241" s="623"/>
      <c r="Z1241" s="623"/>
      <c r="AA1241" s="623"/>
      <c r="AB1241" s="623"/>
    </row>
    <row r="1242">
      <c r="A1242" s="623"/>
      <c r="B1242" s="623"/>
      <c r="C1242" s="623"/>
      <c r="D1242" s="623"/>
      <c r="E1242" s="623"/>
      <c r="F1242" s="623"/>
      <c r="G1242" s="623"/>
      <c r="H1242" s="623"/>
      <c r="I1242" s="623"/>
      <c r="J1242" s="623"/>
      <c r="K1242" s="623"/>
      <c r="L1242" s="623"/>
      <c r="M1242" s="623"/>
      <c r="N1242" s="623"/>
      <c r="O1242" s="623"/>
      <c r="P1242" s="623"/>
      <c r="Q1242" s="623"/>
      <c r="R1242" s="623"/>
      <c r="S1242" s="623"/>
      <c r="T1242" s="623"/>
      <c r="U1242" s="623"/>
      <c r="V1242" s="623"/>
      <c r="W1242" s="623"/>
      <c r="X1242" s="623"/>
      <c r="Y1242" s="623"/>
      <c r="Z1242" s="623"/>
      <c r="AA1242" s="623"/>
      <c r="AB1242" s="623"/>
    </row>
    <row r="1243">
      <c r="A1243" s="623"/>
      <c r="B1243" s="623"/>
      <c r="C1243" s="623"/>
      <c r="D1243" s="623"/>
      <c r="E1243" s="623"/>
      <c r="F1243" s="623"/>
      <c r="G1243" s="623"/>
      <c r="H1243" s="623"/>
      <c r="I1243" s="623"/>
      <c r="J1243" s="623"/>
      <c r="K1243" s="623"/>
      <c r="L1243" s="623"/>
      <c r="M1243" s="623"/>
      <c r="N1243" s="623"/>
      <c r="O1243" s="623"/>
      <c r="P1243" s="623"/>
      <c r="Q1243" s="623"/>
      <c r="R1243" s="623"/>
      <c r="S1243" s="623"/>
      <c r="T1243" s="623"/>
      <c r="U1243" s="623"/>
      <c r="V1243" s="623"/>
      <c r="W1243" s="623"/>
      <c r="X1243" s="623"/>
      <c r="Y1243" s="623"/>
      <c r="Z1243" s="623"/>
      <c r="AA1243" s="623"/>
      <c r="AB1243" s="623"/>
    </row>
    <row r="1244">
      <c r="A1244" s="623"/>
      <c r="B1244" s="623"/>
      <c r="C1244" s="623"/>
      <c r="D1244" s="623"/>
      <c r="E1244" s="623"/>
      <c r="F1244" s="623"/>
      <c r="G1244" s="623"/>
      <c r="H1244" s="623"/>
      <c r="I1244" s="623"/>
      <c r="J1244" s="623"/>
      <c r="K1244" s="623"/>
      <c r="L1244" s="623"/>
      <c r="M1244" s="623"/>
      <c r="N1244" s="623"/>
      <c r="O1244" s="623"/>
      <c r="P1244" s="623"/>
      <c r="Q1244" s="623"/>
      <c r="R1244" s="623"/>
      <c r="S1244" s="623"/>
      <c r="T1244" s="623"/>
      <c r="U1244" s="623"/>
      <c r="V1244" s="623"/>
      <c r="W1244" s="623"/>
      <c r="X1244" s="623"/>
      <c r="Y1244" s="623"/>
      <c r="Z1244" s="623"/>
      <c r="AA1244" s="623"/>
      <c r="AB1244" s="623"/>
    </row>
    <row r="1245">
      <c r="A1245" s="623"/>
      <c r="B1245" s="623"/>
      <c r="C1245" s="623"/>
      <c r="D1245" s="623"/>
      <c r="E1245" s="623"/>
      <c r="F1245" s="623"/>
      <c r="G1245" s="623"/>
      <c r="H1245" s="623"/>
      <c r="I1245" s="623"/>
      <c r="J1245" s="623"/>
      <c r="K1245" s="623"/>
      <c r="L1245" s="623"/>
      <c r="M1245" s="623"/>
      <c r="N1245" s="623"/>
      <c r="O1245" s="623"/>
      <c r="P1245" s="623"/>
      <c r="Q1245" s="623"/>
      <c r="R1245" s="623"/>
      <c r="S1245" s="623"/>
      <c r="T1245" s="623"/>
      <c r="U1245" s="623"/>
      <c r="V1245" s="623"/>
      <c r="W1245" s="623"/>
      <c r="X1245" s="623"/>
      <c r="Y1245" s="623"/>
      <c r="Z1245" s="623"/>
      <c r="AA1245" s="623"/>
      <c r="AB1245" s="623"/>
    </row>
    <row r="1246">
      <c r="A1246" s="623"/>
      <c r="B1246" s="623"/>
      <c r="C1246" s="623"/>
      <c r="D1246" s="623"/>
      <c r="E1246" s="623"/>
      <c r="F1246" s="623"/>
      <c r="G1246" s="623"/>
      <c r="H1246" s="623"/>
      <c r="I1246" s="623"/>
      <c r="J1246" s="623"/>
      <c r="K1246" s="623"/>
      <c r="L1246" s="623"/>
      <c r="M1246" s="623"/>
      <c r="N1246" s="623"/>
      <c r="O1246" s="623"/>
      <c r="P1246" s="623"/>
      <c r="Q1246" s="623"/>
      <c r="R1246" s="623"/>
      <c r="S1246" s="623"/>
      <c r="T1246" s="623"/>
      <c r="U1246" s="623"/>
      <c r="V1246" s="623"/>
      <c r="W1246" s="623"/>
      <c r="X1246" s="623"/>
      <c r="Y1246" s="623"/>
      <c r="Z1246" s="623"/>
      <c r="AA1246" s="623"/>
      <c r="AB1246" s="623"/>
    </row>
    <row r="1247">
      <c r="A1247" s="623"/>
      <c r="B1247" s="623"/>
      <c r="C1247" s="623"/>
      <c r="D1247" s="623"/>
      <c r="E1247" s="623"/>
      <c r="F1247" s="623"/>
      <c r="G1247" s="623"/>
      <c r="H1247" s="623"/>
      <c r="I1247" s="623"/>
      <c r="J1247" s="623"/>
      <c r="K1247" s="623"/>
      <c r="L1247" s="623"/>
      <c r="M1247" s="623"/>
      <c r="N1247" s="623"/>
      <c r="O1247" s="623"/>
      <c r="P1247" s="623"/>
      <c r="Q1247" s="623"/>
      <c r="R1247" s="623"/>
      <c r="S1247" s="623"/>
      <c r="T1247" s="623"/>
      <c r="U1247" s="623"/>
      <c r="V1247" s="623"/>
      <c r="W1247" s="623"/>
      <c r="X1247" s="623"/>
      <c r="Y1247" s="623"/>
      <c r="Z1247" s="623"/>
      <c r="AA1247" s="623"/>
      <c r="AB1247" s="623"/>
    </row>
    <row r="1248">
      <c r="A1248" s="623"/>
      <c r="B1248" s="623"/>
      <c r="C1248" s="623"/>
      <c r="D1248" s="623"/>
      <c r="E1248" s="623"/>
      <c r="F1248" s="623"/>
      <c r="G1248" s="623"/>
      <c r="H1248" s="623"/>
      <c r="I1248" s="623"/>
      <c r="J1248" s="623"/>
      <c r="K1248" s="623"/>
      <c r="L1248" s="623"/>
      <c r="M1248" s="623"/>
      <c r="N1248" s="623"/>
      <c r="O1248" s="623"/>
      <c r="P1248" s="623"/>
      <c r="Q1248" s="623"/>
      <c r="R1248" s="623"/>
      <c r="S1248" s="623"/>
      <c r="T1248" s="623"/>
      <c r="U1248" s="623"/>
      <c r="V1248" s="623"/>
      <c r="W1248" s="623"/>
      <c r="X1248" s="623"/>
      <c r="Y1248" s="623"/>
      <c r="Z1248" s="623"/>
      <c r="AA1248" s="623"/>
      <c r="AB1248" s="623"/>
    </row>
    <row r="1249">
      <c r="A1249" s="623"/>
      <c r="B1249" s="623"/>
      <c r="C1249" s="623"/>
      <c r="D1249" s="623"/>
      <c r="E1249" s="623"/>
      <c r="F1249" s="623"/>
      <c r="G1249" s="623"/>
      <c r="H1249" s="623"/>
      <c r="I1249" s="623"/>
      <c r="J1249" s="623"/>
      <c r="K1249" s="623"/>
      <c r="L1249" s="623"/>
      <c r="M1249" s="623"/>
      <c r="N1249" s="623"/>
      <c r="O1249" s="623"/>
      <c r="P1249" s="623"/>
      <c r="Q1249" s="623"/>
      <c r="R1249" s="623"/>
      <c r="S1249" s="623"/>
      <c r="T1249" s="623"/>
      <c r="U1249" s="623"/>
      <c r="V1249" s="623"/>
      <c r="W1249" s="623"/>
      <c r="X1249" s="623"/>
      <c r="Y1249" s="623"/>
      <c r="Z1249" s="623"/>
      <c r="AA1249" s="623"/>
      <c r="AB1249" s="623"/>
    </row>
    <row r="1250">
      <c r="A1250" s="623"/>
      <c r="B1250" s="623"/>
      <c r="C1250" s="623"/>
      <c r="D1250" s="623"/>
      <c r="E1250" s="623"/>
      <c r="F1250" s="623"/>
      <c r="G1250" s="623"/>
      <c r="H1250" s="623"/>
      <c r="I1250" s="623"/>
      <c r="J1250" s="623"/>
      <c r="K1250" s="623"/>
      <c r="L1250" s="623"/>
      <c r="M1250" s="623"/>
      <c r="N1250" s="623"/>
      <c r="O1250" s="623"/>
      <c r="P1250" s="623"/>
      <c r="Q1250" s="623"/>
      <c r="R1250" s="623"/>
      <c r="S1250" s="623"/>
      <c r="T1250" s="623"/>
      <c r="U1250" s="623"/>
      <c r="V1250" s="623"/>
      <c r="W1250" s="623"/>
      <c r="X1250" s="623"/>
      <c r="Y1250" s="623"/>
      <c r="Z1250" s="623"/>
      <c r="AA1250" s="623"/>
      <c r="AB1250" s="623"/>
    </row>
    <row r="1251">
      <c r="A1251" s="623"/>
      <c r="B1251" s="623"/>
      <c r="C1251" s="623"/>
      <c r="D1251" s="623"/>
      <c r="E1251" s="623"/>
      <c r="F1251" s="623"/>
      <c r="G1251" s="623"/>
      <c r="H1251" s="623"/>
      <c r="I1251" s="623"/>
      <c r="J1251" s="623"/>
      <c r="K1251" s="623"/>
      <c r="L1251" s="623"/>
      <c r="M1251" s="623"/>
      <c r="N1251" s="623"/>
      <c r="O1251" s="623"/>
      <c r="P1251" s="623"/>
      <c r="Q1251" s="623"/>
      <c r="R1251" s="623"/>
      <c r="S1251" s="623"/>
      <c r="T1251" s="623"/>
      <c r="U1251" s="623"/>
      <c r="V1251" s="623"/>
      <c r="W1251" s="623"/>
      <c r="X1251" s="623"/>
      <c r="Y1251" s="623"/>
      <c r="Z1251" s="623"/>
      <c r="AA1251" s="623"/>
      <c r="AB1251" s="623"/>
    </row>
    <row r="1252">
      <c r="A1252" s="623"/>
      <c r="B1252" s="623"/>
      <c r="C1252" s="623"/>
      <c r="D1252" s="623"/>
      <c r="E1252" s="623"/>
      <c r="F1252" s="623"/>
      <c r="G1252" s="623"/>
      <c r="H1252" s="623"/>
      <c r="I1252" s="623"/>
      <c r="J1252" s="623"/>
      <c r="K1252" s="623"/>
      <c r="L1252" s="623"/>
      <c r="M1252" s="623"/>
      <c r="N1252" s="623"/>
      <c r="O1252" s="623"/>
      <c r="P1252" s="623"/>
      <c r="Q1252" s="623"/>
      <c r="R1252" s="623"/>
      <c r="S1252" s="623"/>
      <c r="T1252" s="623"/>
      <c r="U1252" s="623"/>
      <c r="V1252" s="623"/>
      <c r="W1252" s="623"/>
      <c r="X1252" s="623"/>
      <c r="Y1252" s="623"/>
      <c r="Z1252" s="623"/>
      <c r="AA1252" s="623"/>
      <c r="AB1252" s="623"/>
    </row>
    <row r="1253">
      <c r="A1253" s="623"/>
      <c r="B1253" s="623"/>
      <c r="C1253" s="623"/>
      <c r="D1253" s="623"/>
      <c r="E1253" s="623"/>
      <c r="F1253" s="623"/>
      <c r="G1253" s="623"/>
      <c r="H1253" s="623"/>
      <c r="I1253" s="623"/>
      <c r="J1253" s="623"/>
      <c r="K1253" s="623"/>
      <c r="L1253" s="623"/>
      <c r="M1253" s="623"/>
      <c r="N1253" s="623"/>
      <c r="O1253" s="623"/>
      <c r="P1253" s="623"/>
      <c r="Q1253" s="623"/>
      <c r="R1253" s="623"/>
      <c r="S1253" s="623"/>
      <c r="T1253" s="623"/>
      <c r="U1253" s="623"/>
      <c r="V1253" s="623"/>
      <c r="W1253" s="623"/>
      <c r="X1253" s="623"/>
      <c r="Y1253" s="623"/>
      <c r="Z1253" s="623"/>
      <c r="AA1253" s="623"/>
      <c r="AB1253" s="623"/>
    </row>
    <row r="1254">
      <c r="A1254" s="623"/>
      <c r="B1254" s="623"/>
      <c r="C1254" s="623"/>
      <c r="D1254" s="623"/>
      <c r="E1254" s="623"/>
      <c r="F1254" s="623"/>
      <c r="G1254" s="623"/>
      <c r="H1254" s="623"/>
      <c r="I1254" s="623"/>
      <c r="J1254" s="623"/>
      <c r="K1254" s="623"/>
      <c r="L1254" s="623"/>
      <c r="M1254" s="623"/>
      <c r="N1254" s="623"/>
      <c r="O1254" s="623"/>
      <c r="P1254" s="623"/>
      <c r="Q1254" s="623"/>
      <c r="R1254" s="623"/>
      <c r="S1254" s="623"/>
      <c r="T1254" s="623"/>
      <c r="U1254" s="623"/>
      <c r="V1254" s="623"/>
      <c r="W1254" s="623"/>
      <c r="X1254" s="623"/>
      <c r="Y1254" s="623"/>
      <c r="Z1254" s="623"/>
      <c r="AA1254" s="623"/>
      <c r="AB1254" s="623"/>
    </row>
    <row r="1255">
      <c r="A1255" s="623"/>
      <c r="B1255" s="623"/>
      <c r="C1255" s="623"/>
      <c r="D1255" s="623"/>
      <c r="E1255" s="623"/>
      <c r="F1255" s="623"/>
      <c r="G1255" s="623"/>
      <c r="H1255" s="623"/>
      <c r="I1255" s="623"/>
      <c r="J1255" s="623"/>
      <c r="K1255" s="623"/>
      <c r="L1255" s="623"/>
      <c r="M1255" s="623"/>
      <c r="N1255" s="623"/>
      <c r="O1255" s="623"/>
      <c r="P1255" s="623"/>
      <c r="Q1255" s="623"/>
      <c r="R1255" s="623"/>
      <c r="S1255" s="623"/>
      <c r="T1255" s="623"/>
      <c r="U1255" s="623"/>
      <c r="V1255" s="623"/>
      <c r="W1255" s="623"/>
      <c r="X1255" s="623"/>
      <c r="Y1255" s="623"/>
      <c r="Z1255" s="623"/>
      <c r="AA1255" s="623"/>
      <c r="AB1255" s="623"/>
    </row>
    <row r="1256">
      <c r="A1256" s="623"/>
      <c r="B1256" s="623"/>
      <c r="C1256" s="623"/>
      <c r="D1256" s="623"/>
      <c r="E1256" s="623"/>
      <c r="F1256" s="623"/>
      <c r="G1256" s="623"/>
      <c r="H1256" s="623"/>
      <c r="I1256" s="623"/>
      <c r="J1256" s="623"/>
      <c r="K1256" s="623"/>
      <c r="L1256" s="623"/>
      <c r="M1256" s="623"/>
      <c r="N1256" s="623"/>
      <c r="O1256" s="623"/>
      <c r="P1256" s="623"/>
      <c r="Q1256" s="623"/>
      <c r="R1256" s="623"/>
      <c r="S1256" s="623"/>
      <c r="T1256" s="623"/>
      <c r="U1256" s="623"/>
      <c r="V1256" s="623"/>
      <c r="W1256" s="623"/>
      <c r="X1256" s="623"/>
      <c r="Y1256" s="623"/>
      <c r="Z1256" s="623"/>
      <c r="AA1256" s="623"/>
      <c r="AB1256" s="623"/>
    </row>
    <row r="1257">
      <c r="A1257" s="623"/>
      <c r="B1257" s="623"/>
      <c r="C1257" s="623"/>
      <c r="D1257" s="623"/>
      <c r="E1257" s="623"/>
      <c r="F1257" s="623"/>
      <c r="G1257" s="623"/>
      <c r="H1257" s="623"/>
      <c r="I1257" s="623"/>
      <c r="J1257" s="623"/>
      <c r="K1257" s="623"/>
      <c r="L1257" s="623"/>
      <c r="M1257" s="623"/>
      <c r="N1257" s="623"/>
      <c r="O1257" s="623"/>
      <c r="P1257" s="623"/>
      <c r="Q1257" s="623"/>
      <c r="R1257" s="623"/>
      <c r="S1257" s="623"/>
      <c r="T1257" s="623"/>
      <c r="U1257" s="623"/>
      <c r="V1257" s="623"/>
      <c r="W1257" s="623"/>
      <c r="X1257" s="623"/>
      <c r="Y1257" s="623"/>
      <c r="Z1257" s="623"/>
      <c r="AA1257" s="623"/>
      <c r="AB1257" s="623"/>
    </row>
    <row r="1258">
      <c r="A1258" s="623"/>
      <c r="B1258" s="623"/>
      <c r="C1258" s="623"/>
      <c r="D1258" s="623"/>
      <c r="E1258" s="623"/>
      <c r="F1258" s="623"/>
      <c r="G1258" s="623"/>
      <c r="H1258" s="623"/>
      <c r="I1258" s="623"/>
      <c r="J1258" s="623"/>
      <c r="K1258" s="623"/>
      <c r="L1258" s="623"/>
      <c r="M1258" s="623"/>
      <c r="N1258" s="623"/>
      <c r="O1258" s="623"/>
      <c r="P1258" s="623"/>
      <c r="Q1258" s="623"/>
      <c r="R1258" s="623"/>
      <c r="S1258" s="623"/>
      <c r="T1258" s="623"/>
      <c r="U1258" s="623"/>
      <c r="V1258" s="623"/>
      <c r="W1258" s="623"/>
      <c r="X1258" s="623"/>
      <c r="Y1258" s="623"/>
      <c r="Z1258" s="623"/>
      <c r="AA1258" s="623"/>
      <c r="AB1258" s="623"/>
    </row>
    <row r="1259">
      <c r="A1259" s="623"/>
      <c r="B1259" s="623"/>
      <c r="C1259" s="623"/>
      <c r="D1259" s="623"/>
      <c r="E1259" s="623"/>
      <c r="F1259" s="623"/>
      <c r="G1259" s="623"/>
      <c r="H1259" s="623"/>
      <c r="I1259" s="623"/>
      <c r="J1259" s="623"/>
      <c r="K1259" s="623"/>
      <c r="L1259" s="623"/>
      <c r="M1259" s="623"/>
      <c r="N1259" s="623"/>
      <c r="O1259" s="623"/>
      <c r="P1259" s="623"/>
      <c r="Q1259" s="623"/>
      <c r="R1259" s="623"/>
      <c r="S1259" s="623"/>
      <c r="T1259" s="623"/>
      <c r="U1259" s="623"/>
      <c r="V1259" s="623"/>
      <c r="W1259" s="623"/>
      <c r="X1259" s="623"/>
      <c r="Y1259" s="623"/>
      <c r="Z1259" s="623"/>
      <c r="AA1259" s="623"/>
      <c r="AB1259" s="623"/>
    </row>
    <row r="1260">
      <c r="A1260" s="623"/>
      <c r="B1260" s="623"/>
      <c r="C1260" s="623"/>
      <c r="D1260" s="623"/>
      <c r="E1260" s="623"/>
      <c r="F1260" s="623"/>
      <c r="G1260" s="623"/>
      <c r="H1260" s="623"/>
      <c r="I1260" s="623"/>
      <c r="J1260" s="623"/>
      <c r="K1260" s="623"/>
      <c r="L1260" s="623"/>
      <c r="M1260" s="623"/>
      <c r="N1260" s="623"/>
      <c r="O1260" s="623"/>
      <c r="P1260" s="623"/>
      <c r="Q1260" s="623"/>
      <c r="R1260" s="623"/>
      <c r="S1260" s="623"/>
      <c r="T1260" s="623"/>
      <c r="U1260" s="623"/>
      <c r="V1260" s="623"/>
      <c r="W1260" s="623"/>
      <c r="X1260" s="623"/>
      <c r="Y1260" s="623"/>
      <c r="Z1260" s="623"/>
      <c r="AA1260" s="623"/>
      <c r="AB1260" s="623"/>
    </row>
    <row r="1261">
      <c r="A1261" s="623"/>
      <c r="B1261" s="623"/>
      <c r="C1261" s="623"/>
      <c r="D1261" s="623"/>
      <c r="E1261" s="623"/>
      <c r="F1261" s="623"/>
      <c r="G1261" s="623"/>
      <c r="H1261" s="623"/>
      <c r="I1261" s="623"/>
      <c r="J1261" s="623"/>
      <c r="K1261" s="623"/>
      <c r="L1261" s="623"/>
      <c r="M1261" s="623"/>
      <c r="N1261" s="623"/>
      <c r="O1261" s="623"/>
      <c r="P1261" s="623"/>
      <c r="Q1261" s="623"/>
      <c r="R1261" s="623"/>
      <c r="S1261" s="623"/>
      <c r="T1261" s="623"/>
      <c r="U1261" s="623"/>
      <c r="V1261" s="623"/>
      <c r="W1261" s="623"/>
      <c r="X1261" s="623"/>
      <c r="Y1261" s="623"/>
      <c r="Z1261" s="623"/>
      <c r="AA1261" s="623"/>
      <c r="AB1261" s="623"/>
    </row>
    <row r="1262">
      <c r="A1262" s="623"/>
      <c r="B1262" s="623"/>
      <c r="C1262" s="623"/>
      <c r="D1262" s="623"/>
      <c r="E1262" s="623"/>
      <c r="F1262" s="623"/>
      <c r="G1262" s="623"/>
      <c r="H1262" s="623"/>
      <c r="I1262" s="623"/>
      <c r="J1262" s="623"/>
      <c r="K1262" s="623"/>
      <c r="L1262" s="623"/>
      <c r="M1262" s="623"/>
      <c r="N1262" s="623"/>
      <c r="O1262" s="623"/>
      <c r="P1262" s="623"/>
      <c r="Q1262" s="623"/>
      <c r="R1262" s="623"/>
      <c r="S1262" s="623"/>
      <c r="T1262" s="623"/>
      <c r="U1262" s="623"/>
      <c r="V1262" s="623"/>
      <c r="W1262" s="623"/>
      <c r="X1262" s="623"/>
      <c r="Y1262" s="623"/>
      <c r="Z1262" s="623"/>
      <c r="AA1262" s="623"/>
      <c r="AB1262" s="623"/>
    </row>
    <row r="1263">
      <c r="A1263" s="623"/>
      <c r="B1263" s="623"/>
      <c r="C1263" s="623"/>
      <c r="D1263" s="623"/>
      <c r="E1263" s="623"/>
      <c r="F1263" s="623"/>
      <c r="G1263" s="623"/>
      <c r="H1263" s="623"/>
      <c r="I1263" s="623"/>
      <c r="J1263" s="623"/>
      <c r="K1263" s="623"/>
      <c r="L1263" s="623"/>
      <c r="M1263" s="623"/>
      <c r="N1263" s="623"/>
      <c r="O1263" s="623"/>
      <c r="P1263" s="623"/>
      <c r="Q1263" s="623"/>
      <c r="R1263" s="623"/>
      <c r="S1263" s="623"/>
      <c r="T1263" s="623"/>
      <c r="U1263" s="623"/>
      <c r="V1263" s="623"/>
      <c r="W1263" s="623"/>
      <c r="X1263" s="623"/>
      <c r="Y1263" s="623"/>
      <c r="Z1263" s="623"/>
      <c r="AA1263" s="623"/>
      <c r="AB1263" s="623"/>
    </row>
    <row r="1264">
      <c r="A1264" s="623"/>
      <c r="B1264" s="623"/>
      <c r="C1264" s="623"/>
      <c r="D1264" s="623"/>
      <c r="E1264" s="623"/>
      <c r="F1264" s="623"/>
      <c r="G1264" s="623"/>
      <c r="H1264" s="623"/>
      <c r="I1264" s="623"/>
      <c r="J1264" s="623"/>
      <c r="K1264" s="623"/>
      <c r="L1264" s="623"/>
      <c r="M1264" s="623"/>
      <c r="N1264" s="623"/>
      <c r="O1264" s="623"/>
      <c r="P1264" s="623"/>
      <c r="Q1264" s="623"/>
      <c r="R1264" s="623"/>
      <c r="S1264" s="623"/>
      <c r="T1264" s="623"/>
      <c r="U1264" s="623"/>
      <c r="V1264" s="623"/>
      <c r="W1264" s="623"/>
      <c r="X1264" s="623"/>
      <c r="Y1264" s="623"/>
      <c r="Z1264" s="623"/>
      <c r="AA1264" s="623"/>
      <c r="AB1264" s="623"/>
    </row>
    <row r="1265">
      <c r="A1265" s="623"/>
      <c r="B1265" s="623"/>
      <c r="C1265" s="623"/>
      <c r="D1265" s="623"/>
      <c r="E1265" s="623"/>
      <c r="F1265" s="623"/>
      <c r="G1265" s="623"/>
      <c r="H1265" s="623"/>
      <c r="I1265" s="623"/>
      <c r="J1265" s="623"/>
      <c r="K1265" s="623"/>
      <c r="L1265" s="623"/>
      <c r="M1265" s="623"/>
      <c r="N1265" s="623"/>
      <c r="O1265" s="623"/>
      <c r="P1265" s="623"/>
      <c r="Q1265" s="623"/>
      <c r="R1265" s="623"/>
      <c r="S1265" s="623"/>
      <c r="T1265" s="623"/>
      <c r="U1265" s="623"/>
      <c r="V1265" s="623"/>
      <c r="W1265" s="623"/>
      <c r="X1265" s="623"/>
      <c r="Y1265" s="623"/>
      <c r="Z1265" s="623"/>
      <c r="AA1265" s="623"/>
      <c r="AB1265" s="623"/>
    </row>
    <row r="1266">
      <c r="A1266" s="623"/>
      <c r="B1266" s="623"/>
      <c r="C1266" s="623"/>
      <c r="D1266" s="623"/>
      <c r="E1266" s="623"/>
      <c r="F1266" s="623"/>
      <c r="G1266" s="623"/>
      <c r="H1266" s="623"/>
      <c r="I1266" s="623"/>
      <c r="J1266" s="623"/>
      <c r="K1266" s="623"/>
      <c r="L1266" s="623"/>
      <c r="M1266" s="623"/>
      <c r="N1266" s="623"/>
      <c r="O1266" s="623"/>
      <c r="P1266" s="623"/>
      <c r="Q1266" s="623"/>
      <c r="R1266" s="623"/>
      <c r="S1266" s="623"/>
      <c r="T1266" s="623"/>
      <c r="U1266" s="623"/>
      <c r="V1266" s="623"/>
      <c r="W1266" s="623"/>
      <c r="X1266" s="623"/>
      <c r="Y1266" s="623"/>
      <c r="Z1266" s="623"/>
      <c r="AA1266" s="623"/>
      <c r="AB1266" s="623"/>
    </row>
    <row r="1267">
      <c r="A1267" s="623"/>
      <c r="B1267" s="623"/>
      <c r="C1267" s="623"/>
      <c r="D1267" s="623"/>
      <c r="E1267" s="623"/>
      <c r="F1267" s="623"/>
      <c r="G1267" s="623"/>
      <c r="H1267" s="623"/>
      <c r="I1267" s="623"/>
      <c r="J1267" s="623"/>
      <c r="K1267" s="623"/>
      <c r="L1267" s="623"/>
      <c r="M1267" s="623"/>
      <c r="N1267" s="623"/>
      <c r="O1267" s="623"/>
      <c r="P1267" s="623"/>
      <c r="Q1267" s="623"/>
      <c r="R1267" s="623"/>
      <c r="S1267" s="623"/>
      <c r="T1267" s="623"/>
      <c r="U1267" s="623"/>
      <c r="V1267" s="623"/>
      <c r="W1267" s="623"/>
      <c r="X1267" s="623"/>
      <c r="Y1267" s="623"/>
      <c r="Z1267" s="623"/>
      <c r="AA1267" s="623"/>
      <c r="AB1267" s="623"/>
    </row>
  </sheetData>
  <hyperlinks>
    <hyperlink r:id="rId2" ref="C61"/>
  </hyperlinks>
  <drawing r:id="rId3"/>
  <legacy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57"/>
    <col customWidth="1" min="2" max="2" width="41.29"/>
  </cols>
  <sheetData>
    <row r="1">
      <c r="A1" s="5" t="s">
        <v>465</v>
      </c>
      <c r="B1" s="5" t="s">
        <v>10</v>
      </c>
      <c r="C1" s="21" t="s">
        <v>7471</v>
      </c>
      <c r="D1" s="630" t="s">
        <v>7472</v>
      </c>
      <c r="E1" s="21" t="s">
        <v>480</v>
      </c>
      <c r="F1" s="5"/>
      <c r="G1" s="5"/>
      <c r="H1" s="5"/>
      <c r="I1" s="5"/>
      <c r="J1" s="5"/>
      <c r="K1" s="5"/>
      <c r="L1" s="5"/>
      <c r="M1" s="5"/>
      <c r="N1" s="5"/>
      <c r="O1" s="5"/>
      <c r="P1" s="5"/>
      <c r="Q1" s="5"/>
      <c r="R1" s="5"/>
      <c r="S1" s="5"/>
      <c r="T1" s="5"/>
      <c r="U1" s="5"/>
      <c r="V1" s="5"/>
      <c r="W1" s="5"/>
    </row>
    <row r="2">
      <c r="A2" s="2">
        <v>1.0</v>
      </c>
      <c r="B2" s="631" t="s">
        <v>2227</v>
      </c>
      <c r="C2" s="2"/>
      <c r="D2" s="632"/>
      <c r="E2" s="1"/>
      <c r="F2" s="1"/>
      <c r="G2" s="1"/>
      <c r="H2" s="1"/>
      <c r="I2" s="1"/>
      <c r="J2" s="1"/>
      <c r="K2" s="1"/>
      <c r="L2" s="1"/>
      <c r="M2" s="1"/>
      <c r="N2" s="1"/>
      <c r="O2" s="1"/>
      <c r="P2" s="1"/>
      <c r="Q2" s="1"/>
      <c r="R2" s="1"/>
      <c r="S2" s="1"/>
      <c r="T2" s="1"/>
      <c r="U2" s="1"/>
      <c r="V2" s="1"/>
      <c r="W2" s="1"/>
    </row>
    <row r="3">
      <c r="A3" s="2">
        <v>5.0</v>
      </c>
      <c r="B3" s="631" t="s">
        <v>7473</v>
      </c>
      <c r="C3" s="2"/>
      <c r="D3" s="632"/>
      <c r="E3" s="1"/>
      <c r="F3" s="1"/>
      <c r="G3" s="1"/>
      <c r="H3" s="1"/>
      <c r="I3" s="1"/>
      <c r="J3" s="1"/>
      <c r="K3" s="1"/>
      <c r="L3" s="1"/>
      <c r="M3" s="1"/>
      <c r="N3" s="1"/>
      <c r="O3" s="1"/>
      <c r="P3" s="1"/>
      <c r="Q3" s="1"/>
      <c r="R3" s="1"/>
      <c r="S3" s="1"/>
      <c r="T3" s="1"/>
      <c r="U3" s="1"/>
      <c r="V3" s="1"/>
      <c r="W3" s="1"/>
    </row>
    <row r="4">
      <c r="A4" s="2">
        <v>7.0</v>
      </c>
      <c r="B4" s="631" t="s">
        <v>7474</v>
      </c>
      <c r="C4" s="2">
        <v>5.0</v>
      </c>
      <c r="D4" s="632"/>
      <c r="E4" s="1"/>
      <c r="F4" s="1"/>
      <c r="G4" s="1"/>
      <c r="H4" s="1"/>
      <c r="I4" s="1"/>
      <c r="J4" s="1"/>
      <c r="K4" s="1"/>
      <c r="L4" s="1"/>
      <c r="M4" s="1"/>
      <c r="N4" s="1"/>
      <c r="O4" s="1"/>
      <c r="P4" s="1"/>
      <c r="Q4" s="1"/>
      <c r="R4" s="1"/>
      <c r="S4" s="1"/>
      <c r="T4" s="1"/>
      <c r="U4" s="1"/>
      <c r="V4" s="1"/>
      <c r="W4" s="1"/>
    </row>
    <row r="5">
      <c r="A5" s="2">
        <v>10.0</v>
      </c>
      <c r="B5" s="631" t="s">
        <v>7475</v>
      </c>
      <c r="C5" s="2"/>
      <c r="D5" s="632"/>
      <c r="F5" s="1"/>
      <c r="G5" s="1"/>
      <c r="H5" s="1"/>
      <c r="I5" s="1"/>
      <c r="J5" s="1"/>
      <c r="K5" s="1"/>
      <c r="L5" s="1"/>
      <c r="M5" s="1"/>
      <c r="N5" s="1"/>
      <c r="O5" s="1"/>
      <c r="P5" s="1"/>
      <c r="Q5" s="1"/>
      <c r="R5" s="1"/>
      <c r="S5" s="1"/>
      <c r="T5" s="1"/>
      <c r="U5" s="1"/>
      <c r="V5" s="1"/>
      <c r="W5" s="1"/>
    </row>
    <row r="6">
      <c r="A6" s="2">
        <v>20.0</v>
      </c>
      <c r="B6" s="633" t="s">
        <v>7476</v>
      </c>
      <c r="C6" s="2">
        <v>10.0</v>
      </c>
      <c r="D6" s="632"/>
      <c r="E6" s="40" t="s">
        <v>7477</v>
      </c>
      <c r="F6" s="1"/>
      <c r="G6" s="1"/>
      <c r="H6" s="1"/>
      <c r="I6" s="1"/>
      <c r="J6" s="1"/>
      <c r="K6" s="1"/>
      <c r="L6" s="1"/>
      <c r="M6" s="1"/>
      <c r="N6" s="1"/>
      <c r="O6" s="1"/>
      <c r="P6" s="1"/>
      <c r="Q6" s="1"/>
      <c r="R6" s="1"/>
      <c r="S6" s="1"/>
      <c r="T6" s="1"/>
      <c r="U6" s="1"/>
      <c r="V6" s="1"/>
      <c r="W6" s="1"/>
    </row>
    <row r="7">
      <c r="A7" s="2">
        <v>100.0</v>
      </c>
      <c r="B7" s="634" t="s">
        <v>7478</v>
      </c>
      <c r="C7" s="2">
        <v>4550.0</v>
      </c>
      <c r="D7" s="632" t="s">
        <v>7479</v>
      </c>
      <c r="E7" s="1"/>
      <c r="F7" s="1"/>
      <c r="G7" s="1"/>
      <c r="H7" s="1"/>
      <c r="I7" s="1"/>
      <c r="J7" s="1"/>
      <c r="K7" s="1"/>
      <c r="L7" s="1"/>
      <c r="M7" s="1"/>
      <c r="N7" s="1"/>
      <c r="O7" s="1"/>
      <c r="P7" s="1"/>
      <c r="Q7" s="1"/>
      <c r="R7" s="1"/>
      <c r="S7" s="1"/>
      <c r="T7" s="1"/>
      <c r="U7" s="1"/>
      <c r="V7" s="1"/>
      <c r="W7" s="1"/>
    </row>
    <row r="8">
      <c r="A8" s="2">
        <v>200.0</v>
      </c>
      <c r="B8" s="634" t="s">
        <v>7480</v>
      </c>
      <c r="C8" s="2" t="s">
        <v>7481</v>
      </c>
      <c r="D8" s="632" t="s">
        <v>7479</v>
      </c>
      <c r="E8" s="1"/>
      <c r="F8" s="1"/>
      <c r="G8" s="1"/>
      <c r="H8" s="1"/>
      <c r="I8" s="1"/>
      <c r="J8" s="1"/>
      <c r="K8" s="1"/>
      <c r="L8" s="1"/>
      <c r="M8" s="1"/>
      <c r="N8" s="1"/>
      <c r="O8" s="1"/>
      <c r="P8" s="1"/>
      <c r="Q8" s="1"/>
      <c r="R8" s="1"/>
      <c r="S8" s="1"/>
      <c r="T8" s="1"/>
      <c r="U8" s="1"/>
      <c r="V8" s="1"/>
      <c r="W8" s="1"/>
    </row>
    <row r="9">
      <c r="A9" s="2">
        <v>300.0</v>
      </c>
      <c r="B9" s="633" t="s">
        <v>7482</v>
      </c>
      <c r="C9" s="2">
        <v>4575.0</v>
      </c>
      <c r="D9" s="633" t="s">
        <v>7483</v>
      </c>
      <c r="E9" s="1"/>
      <c r="F9" s="1"/>
      <c r="G9" s="1"/>
      <c r="H9" s="1"/>
      <c r="I9" s="1"/>
      <c r="J9" s="1"/>
      <c r="K9" s="1"/>
      <c r="L9" s="1"/>
      <c r="M9" s="1"/>
      <c r="N9" s="1"/>
      <c r="O9" s="1"/>
      <c r="P9" s="1"/>
      <c r="Q9" s="1"/>
      <c r="R9" s="1"/>
      <c r="S9" s="1"/>
      <c r="T9" s="1"/>
      <c r="U9" s="1"/>
      <c r="V9" s="1"/>
      <c r="W9" s="1"/>
    </row>
    <row r="10">
      <c r="A10" s="2">
        <v>400.0</v>
      </c>
      <c r="B10" s="634" t="s">
        <v>7484</v>
      </c>
      <c r="C10" s="2">
        <v>300.0</v>
      </c>
      <c r="D10" s="2" t="s">
        <v>7485</v>
      </c>
      <c r="E10" s="1"/>
      <c r="F10" s="1"/>
      <c r="G10" s="1"/>
      <c r="H10" s="1"/>
      <c r="I10" s="1"/>
      <c r="J10" s="1"/>
      <c r="K10" s="1"/>
      <c r="L10" s="1"/>
      <c r="M10" s="1"/>
      <c r="N10" s="1"/>
      <c r="O10" s="1"/>
      <c r="P10" s="1"/>
      <c r="Q10" s="1"/>
      <c r="R10" s="1"/>
      <c r="S10" s="1"/>
      <c r="T10" s="1"/>
      <c r="U10" s="1"/>
      <c r="V10" s="1"/>
      <c r="W10" s="1"/>
    </row>
    <row r="11">
      <c r="A11" s="2">
        <v>500.0</v>
      </c>
      <c r="B11" s="634" t="s">
        <v>7486</v>
      </c>
      <c r="C11" s="2">
        <v>300.0</v>
      </c>
      <c r="D11" s="2" t="s">
        <v>7487</v>
      </c>
      <c r="E11" s="1"/>
      <c r="F11" s="1"/>
      <c r="G11" s="1"/>
      <c r="H11" s="1"/>
      <c r="I11" s="1"/>
      <c r="J11" s="1"/>
      <c r="K11" s="1"/>
      <c r="L11" s="1"/>
      <c r="M11" s="1"/>
      <c r="N11" s="1"/>
      <c r="O11" s="1"/>
      <c r="P11" s="1"/>
      <c r="Q11" s="1"/>
      <c r="R11" s="1"/>
      <c r="S11" s="1"/>
      <c r="T11" s="1"/>
      <c r="U11" s="1"/>
      <c r="V11" s="1"/>
      <c r="W11" s="1"/>
    </row>
    <row r="12">
      <c r="A12" s="2">
        <v>600.0</v>
      </c>
      <c r="B12" s="634" t="s">
        <v>7488</v>
      </c>
      <c r="C12" s="1"/>
      <c r="D12" s="2" t="s">
        <v>7489</v>
      </c>
      <c r="E12" s="1"/>
      <c r="F12" s="1"/>
      <c r="G12" s="1"/>
      <c r="H12" s="1"/>
      <c r="I12" s="1"/>
      <c r="J12" s="1"/>
      <c r="K12" s="1"/>
      <c r="L12" s="1"/>
      <c r="M12" s="1"/>
      <c r="N12" s="1"/>
      <c r="O12" s="1"/>
      <c r="P12" s="1"/>
      <c r="Q12" s="1"/>
      <c r="R12" s="1"/>
      <c r="S12" s="1"/>
      <c r="T12" s="1"/>
      <c r="U12" s="1"/>
      <c r="V12" s="1"/>
      <c r="W12" s="1"/>
    </row>
    <row r="13">
      <c r="A13" s="2">
        <v>700.0</v>
      </c>
      <c r="B13" s="634" t="s">
        <v>7490</v>
      </c>
      <c r="C13" s="2" t="s">
        <v>7491</v>
      </c>
      <c r="D13" s="2" t="s">
        <v>7492</v>
      </c>
      <c r="E13" s="1"/>
      <c r="F13" s="1"/>
      <c r="G13" s="1"/>
      <c r="H13" s="1"/>
      <c r="I13" s="1"/>
      <c r="J13" s="1"/>
      <c r="K13" s="1"/>
      <c r="L13" s="1"/>
      <c r="M13" s="1"/>
      <c r="N13" s="1"/>
      <c r="O13" s="1"/>
      <c r="P13" s="1"/>
      <c r="Q13" s="1"/>
      <c r="R13" s="1"/>
      <c r="S13" s="1"/>
      <c r="T13" s="1"/>
      <c r="U13" s="1"/>
      <c r="V13" s="1"/>
      <c r="W13" s="1"/>
    </row>
    <row r="14">
      <c r="A14" s="2">
        <v>800.0</v>
      </c>
      <c r="B14" s="634" t="s">
        <v>7493</v>
      </c>
      <c r="C14" s="2" t="s">
        <v>7491</v>
      </c>
      <c r="D14" s="2" t="s">
        <v>7494</v>
      </c>
      <c r="E14" s="1"/>
      <c r="F14" s="1"/>
      <c r="G14" s="1"/>
      <c r="H14" s="1"/>
      <c r="I14" s="1"/>
      <c r="J14" s="1"/>
      <c r="K14" s="1"/>
      <c r="L14" s="1"/>
      <c r="M14" s="1"/>
      <c r="N14" s="1"/>
      <c r="O14" s="1"/>
      <c r="P14" s="1"/>
      <c r="Q14" s="1"/>
      <c r="R14" s="1"/>
      <c r="S14" s="1"/>
      <c r="T14" s="1"/>
      <c r="U14" s="1"/>
      <c r="V14" s="1"/>
      <c r="W14" s="1"/>
    </row>
    <row r="15">
      <c r="A15" s="2">
        <v>900.0</v>
      </c>
      <c r="B15" s="634" t="s">
        <v>7495</v>
      </c>
      <c r="C15" s="2" t="s">
        <v>7491</v>
      </c>
      <c r="D15" s="2" t="s">
        <v>7496</v>
      </c>
      <c r="E15" s="1"/>
      <c r="F15" s="1"/>
      <c r="G15" s="1"/>
      <c r="H15" s="1"/>
      <c r="I15" s="1"/>
      <c r="J15" s="1"/>
      <c r="K15" s="1"/>
      <c r="L15" s="1"/>
      <c r="M15" s="1"/>
      <c r="N15" s="1"/>
      <c r="O15" s="1"/>
      <c r="P15" s="1"/>
      <c r="Q15" s="1"/>
      <c r="R15" s="1"/>
      <c r="S15" s="1"/>
      <c r="T15" s="1"/>
      <c r="U15" s="1"/>
      <c r="V15" s="1"/>
      <c r="W15" s="1"/>
    </row>
    <row r="16">
      <c r="A16" s="2">
        <v>1000.0</v>
      </c>
      <c r="B16" s="634" t="s">
        <v>7497</v>
      </c>
      <c r="C16" s="2" t="s">
        <v>7491</v>
      </c>
      <c r="D16" s="2" t="s">
        <v>7498</v>
      </c>
      <c r="E16" s="1"/>
      <c r="F16" s="1"/>
      <c r="G16" s="1"/>
      <c r="H16" s="1"/>
      <c r="I16" s="1"/>
      <c r="J16" s="1"/>
      <c r="K16" s="1"/>
      <c r="L16" s="1"/>
      <c r="M16" s="1"/>
      <c r="N16" s="1"/>
      <c r="O16" s="1"/>
      <c r="P16" s="1"/>
      <c r="Q16" s="1"/>
      <c r="R16" s="1"/>
      <c r="S16" s="1"/>
      <c r="T16" s="1"/>
      <c r="U16" s="1"/>
      <c r="V16" s="1"/>
      <c r="W16" s="1"/>
    </row>
    <row r="17">
      <c r="A17" s="2">
        <v>1100.0</v>
      </c>
      <c r="B17" s="634" t="s">
        <v>7499</v>
      </c>
      <c r="C17" s="2" t="s">
        <v>7491</v>
      </c>
      <c r="D17" s="2" t="s">
        <v>7500</v>
      </c>
      <c r="E17" s="1"/>
      <c r="F17" s="1"/>
      <c r="G17" s="1"/>
      <c r="H17" s="1"/>
      <c r="I17" s="1"/>
      <c r="J17" s="1"/>
      <c r="K17" s="1"/>
      <c r="L17" s="1"/>
      <c r="M17" s="1"/>
      <c r="N17" s="1"/>
      <c r="O17" s="1"/>
      <c r="P17" s="1"/>
      <c r="Q17" s="1"/>
      <c r="R17" s="1"/>
      <c r="S17" s="1"/>
      <c r="T17" s="1"/>
      <c r="U17" s="1"/>
      <c r="V17" s="1"/>
      <c r="W17" s="1"/>
    </row>
    <row r="18">
      <c r="A18" s="2">
        <v>1200.0</v>
      </c>
      <c r="B18" s="634" t="s">
        <v>7501</v>
      </c>
      <c r="C18" s="2" t="s">
        <v>7491</v>
      </c>
      <c r="D18" s="2" t="s">
        <v>7502</v>
      </c>
      <c r="E18" s="1"/>
      <c r="F18" s="1"/>
      <c r="G18" s="1"/>
      <c r="H18" s="1"/>
      <c r="I18" s="1"/>
      <c r="J18" s="1"/>
      <c r="K18" s="1"/>
      <c r="L18" s="1"/>
      <c r="M18" s="1"/>
      <c r="N18" s="1"/>
      <c r="O18" s="1"/>
      <c r="P18" s="1"/>
      <c r="Q18" s="1"/>
      <c r="R18" s="1"/>
      <c r="S18" s="1"/>
      <c r="T18" s="1"/>
      <c r="U18" s="1"/>
      <c r="V18" s="1"/>
      <c r="W18" s="1"/>
    </row>
    <row r="19">
      <c r="A19" s="2">
        <v>1300.0</v>
      </c>
      <c r="B19" s="634" t="s">
        <v>7503</v>
      </c>
      <c r="C19" s="2" t="s">
        <v>7491</v>
      </c>
      <c r="D19" s="2" t="s">
        <v>7504</v>
      </c>
      <c r="E19" s="1"/>
      <c r="F19" s="1"/>
      <c r="G19" s="1"/>
      <c r="H19" s="1"/>
      <c r="I19" s="1"/>
      <c r="J19" s="1"/>
      <c r="K19" s="1"/>
      <c r="L19" s="1"/>
      <c r="M19" s="1"/>
      <c r="N19" s="1"/>
      <c r="O19" s="1"/>
      <c r="P19" s="1"/>
      <c r="Q19" s="1"/>
      <c r="R19" s="1"/>
      <c r="S19" s="1"/>
      <c r="T19" s="1"/>
      <c r="U19" s="1"/>
      <c r="V19" s="1"/>
      <c r="W19" s="1"/>
    </row>
    <row r="20">
      <c r="A20" s="2">
        <v>1400.0</v>
      </c>
      <c r="B20" s="634" t="s">
        <v>7505</v>
      </c>
      <c r="C20" s="2" t="s">
        <v>7491</v>
      </c>
      <c r="D20" s="2" t="s">
        <v>7506</v>
      </c>
      <c r="E20" s="1"/>
      <c r="F20" s="1"/>
      <c r="G20" s="1"/>
      <c r="H20" s="1"/>
      <c r="I20" s="1"/>
      <c r="J20" s="1"/>
      <c r="K20" s="1"/>
      <c r="L20" s="1"/>
      <c r="M20" s="1"/>
      <c r="N20" s="1"/>
      <c r="O20" s="1"/>
      <c r="P20" s="1"/>
      <c r="Q20" s="1"/>
      <c r="R20" s="1"/>
      <c r="S20" s="1"/>
      <c r="T20" s="1"/>
      <c r="U20" s="1"/>
      <c r="V20" s="1"/>
      <c r="W20" s="1"/>
    </row>
    <row r="21">
      <c r="A21" s="2">
        <v>1500.0</v>
      </c>
      <c r="B21" s="634" t="s">
        <v>7507</v>
      </c>
      <c r="C21" s="2" t="s">
        <v>7508</v>
      </c>
      <c r="D21" s="2" t="s">
        <v>7509</v>
      </c>
      <c r="E21" s="1"/>
      <c r="F21" s="1"/>
      <c r="G21" s="1"/>
      <c r="H21" s="1"/>
      <c r="I21" s="1"/>
      <c r="J21" s="1"/>
      <c r="K21" s="1"/>
      <c r="L21" s="1"/>
      <c r="M21" s="1"/>
      <c r="N21" s="1"/>
      <c r="O21" s="1"/>
      <c r="P21" s="1"/>
      <c r="Q21" s="1"/>
      <c r="R21" s="1"/>
      <c r="S21" s="1"/>
      <c r="T21" s="1"/>
      <c r="U21" s="1"/>
      <c r="V21" s="1"/>
      <c r="W21" s="1"/>
    </row>
    <row r="22">
      <c r="A22" s="2">
        <v>1600.0</v>
      </c>
      <c r="B22" s="634" t="s">
        <v>7510</v>
      </c>
      <c r="C22" s="2" t="s">
        <v>7508</v>
      </c>
      <c r="D22" s="2" t="s">
        <v>7511</v>
      </c>
      <c r="E22" s="1"/>
      <c r="F22" s="1"/>
      <c r="G22" s="1"/>
      <c r="H22" s="1"/>
      <c r="I22" s="1"/>
      <c r="J22" s="1"/>
      <c r="K22" s="1"/>
      <c r="L22" s="1"/>
      <c r="M22" s="1"/>
      <c r="N22" s="1"/>
      <c r="O22" s="1"/>
      <c r="P22" s="1"/>
      <c r="Q22" s="1"/>
      <c r="R22" s="1"/>
      <c r="S22" s="1"/>
      <c r="T22" s="1"/>
      <c r="U22" s="1"/>
      <c r="V22" s="1"/>
      <c r="W22" s="1"/>
    </row>
    <row r="23">
      <c r="A23" s="2">
        <v>1700.0</v>
      </c>
      <c r="B23" s="634" t="s">
        <v>7512</v>
      </c>
      <c r="C23" s="2" t="s">
        <v>7508</v>
      </c>
      <c r="D23" s="2" t="s">
        <v>7513</v>
      </c>
      <c r="E23" s="1"/>
      <c r="F23" s="1"/>
      <c r="G23" s="1"/>
      <c r="H23" s="1"/>
      <c r="I23" s="1"/>
      <c r="J23" s="1"/>
      <c r="K23" s="1"/>
      <c r="L23" s="1"/>
      <c r="M23" s="1"/>
      <c r="N23" s="1"/>
      <c r="O23" s="1"/>
      <c r="P23" s="1"/>
      <c r="Q23" s="1"/>
      <c r="R23" s="1"/>
      <c r="S23" s="1"/>
      <c r="T23" s="1"/>
      <c r="U23" s="1"/>
      <c r="V23" s="1"/>
      <c r="W23" s="1"/>
    </row>
    <row r="24">
      <c r="A24" s="2">
        <v>1800.0</v>
      </c>
      <c r="B24" s="634" t="s">
        <v>7514</v>
      </c>
      <c r="C24" s="2" t="s">
        <v>7508</v>
      </c>
      <c r="D24" s="2" t="s">
        <v>7515</v>
      </c>
      <c r="E24" s="1"/>
      <c r="F24" s="1"/>
      <c r="G24" s="1"/>
      <c r="H24" s="1"/>
      <c r="I24" s="1"/>
      <c r="J24" s="1"/>
      <c r="K24" s="1"/>
      <c r="L24" s="1"/>
      <c r="M24" s="1"/>
      <c r="N24" s="1"/>
      <c r="O24" s="1"/>
      <c r="P24" s="1"/>
      <c r="Q24" s="1"/>
      <c r="R24" s="1"/>
      <c r="S24" s="1"/>
      <c r="T24" s="1"/>
      <c r="U24" s="1"/>
      <c r="V24" s="1"/>
      <c r="W24" s="1"/>
    </row>
    <row r="25">
      <c r="A25" s="2">
        <v>1900.0</v>
      </c>
      <c r="B25" s="634" t="s">
        <v>7516</v>
      </c>
      <c r="C25" s="2" t="s">
        <v>7508</v>
      </c>
      <c r="D25" s="2" t="s">
        <v>7517</v>
      </c>
      <c r="E25" s="1"/>
      <c r="F25" s="1"/>
      <c r="G25" s="1"/>
      <c r="H25" s="1"/>
      <c r="I25" s="1"/>
      <c r="J25" s="1"/>
      <c r="K25" s="1"/>
      <c r="L25" s="1"/>
      <c r="M25" s="1"/>
      <c r="N25" s="1"/>
      <c r="O25" s="1"/>
      <c r="P25" s="1"/>
      <c r="Q25" s="1"/>
      <c r="R25" s="1"/>
      <c r="S25" s="1"/>
      <c r="T25" s="1"/>
      <c r="U25" s="1"/>
      <c r="V25" s="1"/>
      <c r="W25" s="1"/>
    </row>
    <row r="26">
      <c r="A26" s="2">
        <v>2000.0</v>
      </c>
      <c r="B26" s="634" t="s">
        <v>7518</v>
      </c>
      <c r="C26" s="2" t="s">
        <v>7508</v>
      </c>
      <c r="D26" s="2" t="s">
        <v>7519</v>
      </c>
      <c r="E26" s="1"/>
      <c r="F26" s="1"/>
      <c r="G26" s="1"/>
      <c r="H26" s="1"/>
      <c r="I26" s="1"/>
      <c r="J26" s="1"/>
      <c r="K26" s="1"/>
      <c r="L26" s="1"/>
      <c r="M26" s="1"/>
      <c r="N26" s="1"/>
      <c r="O26" s="1"/>
      <c r="P26" s="1"/>
      <c r="Q26" s="1"/>
      <c r="R26" s="1"/>
      <c r="S26" s="1"/>
      <c r="T26" s="1"/>
      <c r="U26" s="1"/>
      <c r="V26" s="1"/>
      <c r="W26" s="1"/>
    </row>
    <row r="27">
      <c r="A27" s="2">
        <v>2100.0</v>
      </c>
      <c r="B27" s="634" t="s">
        <v>7520</v>
      </c>
      <c r="C27" s="2" t="s">
        <v>7508</v>
      </c>
      <c r="D27" s="2" t="s">
        <v>7521</v>
      </c>
      <c r="E27" s="1"/>
      <c r="F27" s="1"/>
      <c r="G27" s="1"/>
      <c r="H27" s="1"/>
      <c r="I27" s="1"/>
      <c r="J27" s="1"/>
      <c r="K27" s="1"/>
      <c r="L27" s="1"/>
      <c r="M27" s="1"/>
      <c r="N27" s="1"/>
      <c r="O27" s="1"/>
      <c r="P27" s="1"/>
      <c r="Q27" s="1"/>
      <c r="R27" s="1"/>
      <c r="S27" s="1"/>
      <c r="T27" s="1"/>
      <c r="U27" s="1"/>
      <c r="V27" s="1"/>
      <c r="W27" s="1"/>
    </row>
    <row r="28">
      <c r="A28" s="2">
        <v>2200.0</v>
      </c>
      <c r="B28" s="634" t="s">
        <v>7522</v>
      </c>
      <c r="C28" s="2" t="s">
        <v>7508</v>
      </c>
      <c r="D28" s="2" t="s">
        <v>7523</v>
      </c>
      <c r="E28" s="1"/>
      <c r="F28" s="1"/>
      <c r="G28" s="1"/>
      <c r="H28" s="1"/>
      <c r="I28" s="1"/>
      <c r="J28" s="1"/>
      <c r="K28" s="1"/>
      <c r="L28" s="1"/>
      <c r="M28" s="1"/>
      <c r="N28" s="1"/>
      <c r="O28" s="1"/>
      <c r="P28" s="1"/>
      <c r="Q28" s="1"/>
      <c r="R28" s="1"/>
      <c r="S28" s="1"/>
      <c r="T28" s="1"/>
      <c r="U28" s="1"/>
      <c r="V28" s="1"/>
      <c r="W28" s="1"/>
    </row>
    <row r="29">
      <c r="A29" s="2">
        <v>2300.0</v>
      </c>
      <c r="B29" s="634" t="s">
        <v>7524</v>
      </c>
      <c r="C29" s="2" t="s">
        <v>7508</v>
      </c>
      <c r="D29" s="2" t="s">
        <v>7525</v>
      </c>
      <c r="E29" s="1"/>
      <c r="F29" s="1"/>
      <c r="G29" s="1"/>
      <c r="H29" s="1"/>
      <c r="I29" s="1"/>
      <c r="J29" s="1"/>
      <c r="K29" s="1"/>
      <c r="L29" s="1"/>
      <c r="M29" s="1"/>
      <c r="N29" s="1"/>
      <c r="O29" s="1"/>
      <c r="P29" s="1"/>
      <c r="Q29" s="1"/>
      <c r="R29" s="1"/>
      <c r="S29" s="1"/>
      <c r="T29" s="1"/>
      <c r="U29" s="1"/>
      <c r="V29" s="1"/>
      <c r="W29" s="1"/>
    </row>
    <row r="30">
      <c r="A30" s="2">
        <v>2400.0</v>
      </c>
      <c r="B30" s="634" t="s">
        <v>7526</v>
      </c>
      <c r="C30" s="2" t="s">
        <v>7508</v>
      </c>
      <c r="D30" s="2" t="s">
        <v>7527</v>
      </c>
      <c r="E30" s="1"/>
      <c r="F30" s="1"/>
      <c r="G30" s="1"/>
      <c r="H30" s="1"/>
      <c r="I30" s="1"/>
      <c r="J30" s="1"/>
      <c r="K30" s="1"/>
      <c r="L30" s="1"/>
      <c r="M30" s="1"/>
      <c r="N30" s="1"/>
      <c r="O30" s="1"/>
      <c r="P30" s="1"/>
      <c r="Q30" s="1"/>
      <c r="R30" s="1"/>
      <c r="S30" s="1"/>
      <c r="T30" s="1"/>
      <c r="U30" s="1"/>
      <c r="V30" s="1"/>
      <c r="W30" s="1"/>
    </row>
    <row r="31">
      <c r="A31" s="2">
        <v>2500.0</v>
      </c>
      <c r="B31" s="634" t="s">
        <v>7528</v>
      </c>
      <c r="C31" s="2" t="s">
        <v>7508</v>
      </c>
      <c r="D31" s="2" t="s">
        <v>7529</v>
      </c>
      <c r="E31" s="1"/>
      <c r="F31" s="1"/>
      <c r="G31" s="1"/>
      <c r="H31" s="1"/>
      <c r="I31" s="1"/>
      <c r="J31" s="1"/>
      <c r="K31" s="1"/>
      <c r="L31" s="1"/>
      <c r="M31" s="1"/>
      <c r="N31" s="1"/>
      <c r="O31" s="1"/>
      <c r="P31" s="1"/>
      <c r="Q31" s="1"/>
      <c r="R31" s="1"/>
      <c r="S31" s="1"/>
      <c r="T31" s="1"/>
      <c r="U31" s="1"/>
      <c r="V31" s="1"/>
      <c r="W31" s="1"/>
    </row>
    <row r="32">
      <c r="A32" s="2">
        <v>2600.0</v>
      </c>
      <c r="B32" s="634" t="s">
        <v>7530</v>
      </c>
      <c r="C32" s="2">
        <v>600.0</v>
      </c>
      <c r="D32" s="2" t="s">
        <v>7531</v>
      </c>
      <c r="E32" s="1"/>
      <c r="F32" s="1"/>
      <c r="G32" s="1"/>
      <c r="H32" s="1"/>
      <c r="I32" s="1"/>
      <c r="J32" s="1"/>
      <c r="K32" s="1"/>
      <c r="L32" s="1"/>
      <c r="M32" s="1"/>
      <c r="N32" s="1"/>
      <c r="O32" s="1"/>
      <c r="P32" s="1"/>
      <c r="Q32" s="1"/>
      <c r="R32" s="1"/>
      <c r="S32" s="1"/>
      <c r="T32" s="1"/>
      <c r="U32" s="1"/>
      <c r="V32" s="1"/>
      <c r="W32" s="1"/>
    </row>
    <row r="33">
      <c r="A33" s="2">
        <v>2700.0</v>
      </c>
      <c r="B33" s="634" t="s">
        <v>7532</v>
      </c>
      <c r="C33" s="2">
        <v>600.0</v>
      </c>
      <c r="D33" s="2" t="s">
        <v>7533</v>
      </c>
      <c r="E33" s="1"/>
      <c r="F33" s="1"/>
      <c r="G33" s="1"/>
      <c r="H33" s="1"/>
      <c r="I33" s="1"/>
      <c r="J33" s="1"/>
      <c r="K33" s="1"/>
      <c r="L33" s="1"/>
      <c r="M33" s="1"/>
      <c r="N33" s="1"/>
      <c r="O33" s="1"/>
      <c r="P33" s="1"/>
      <c r="Q33" s="1"/>
      <c r="R33" s="1"/>
      <c r="S33" s="1"/>
      <c r="T33" s="1"/>
      <c r="U33" s="1"/>
      <c r="V33" s="1"/>
      <c r="W33" s="1"/>
    </row>
    <row r="34">
      <c r="A34" s="2">
        <v>2800.0</v>
      </c>
      <c r="B34" s="634" t="s">
        <v>7534</v>
      </c>
      <c r="C34" s="2" t="s">
        <v>7535</v>
      </c>
      <c r="D34" s="2" t="s">
        <v>7536</v>
      </c>
      <c r="E34" s="1"/>
      <c r="F34" s="1"/>
      <c r="G34" s="1"/>
      <c r="H34" s="1"/>
      <c r="I34" s="1"/>
      <c r="J34" s="1"/>
      <c r="K34" s="1"/>
      <c r="L34" s="1"/>
      <c r="M34" s="1"/>
      <c r="N34" s="1"/>
      <c r="O34" s="1"/>
      <c r="P34" s="1"/>
      <c r="Q34" s="1"/>
      <c r="R34" s="1"/>
      <c r="S34" s="1"/>
      <c r="T34" s="1"/>
      <c r="U34" s="1"/>
      <c r="V34" s="1"/>
      <c r="W34" s="1"/>
    </row>
    <row r="35">
      <c r="A35" s="2">
        <v>2900.0</v>
      </c>
      <c r="B35" s="634" t="s">
        <v>7537</v>
      </c>
      <c r="C35" s="2" t="s">
        <v>7535</v>
      </c>
      <c r="D35" s="2" t="s">
        <v>7538</v>
      </c>
      <c r="E35" s="1"/>
      <c r="F35" s="1"/>
      <c r="G35" s="1"/>
      <c r="H35" s="1"/>
      <c r="I35" s="1"/>
      <c r="J35" s="1"/>
      <c r="K35" s="1"/>
      <c r="L35" s="1"/>
      <c r="M35" s="1"/>
      <c r="N35" s="1"/>
      <c r="O35" s="1"/>
      <c r="P35" s="1"/>
      <c r="Q35" s="1"/>
      <c r="R35" s="1"/>
      <c r="S35" s="1"/>
      <c r="T35" s="1"/>
      <c r="U35" s="1"/>
      <c r="V35" s="1"/>
      <c r="W35" s="1"/>
    </row>
    <row r="36">
      <c r="A36" s="2">
        <v>3000.0</v>
      </c>
      <c r="B36" s="634" t="s">
        <v>7539</v>
      </c>
      <c r="C36" s="2" t="s">
        <v>7535</v>
      </c>
      <c r="D36" s="2" t="s">
        <v>7540</v>
      </c>
      <c r="E36" s="1"/>
      <c r="F36" s="1"/>
      <c r="G36" s="1"/>
      <c r="H36" s="1"/>
      <c r="I36" s="1"/>
      <c r="J36" s="1"/>
      <c r="K36" s="1"/>
      <c r="L36" s="1"/>
      <c r="M36" s="1"/>
      <c r="N36" s="1"/>
      <c r="O36" s="1"/>
      <c r="P36" s="1"/>
      <c r="Q36" s="1"/>
      <c r="R36" s="1"/>
      <c r="S36" s="1"/>
      <c r="T36" s="1"/>
      <c r="U36" s="1"/>
      <c r="V36" s="1"/>
      <c r="W36" s="1"/>
    </row>
    <row r="37">
      <c r="A37" s="2">
        <v>3100.0</v>
      </c>
      <c r="B37" s="634" t="s">
        <v>7541</v>
      </c>
      <c r="C37" s="2" t="s">
        <v>7535</v>
      </c>
      <c r="D37" s="2" t="s">
        <v>7542</v>
      </c>
      <c r="E37" s="1"/>
      <c r="F37" s="1"/>
      <c r="G37" s="1"/>
      <c r="H37" s="1"/>
      <c r="I37" s="1"/>
      <c r="J37" s="1"/>
      <c r="K37" s="1"/>
      <c r="L37" s="1"/>
      <c r="M37" s="1"/>
      <c r="N37" s="1"/>
      <c r="O37" s="1"/>
      <c r="P37" s="1"/>
      <c r="Q37" s="1"/>
      <c r="R37" s="1"/>
      <c r="S37" s="1"/>
      <c r="T37" s="1"/>
      <c r="U37" s="1"/>
      <c r="V37" s="1"/>
      <c r="W37" s="1"/>
    </row>
    <row r="38">
      <c r="A38" s="2">
        <v>3200.0</v>
      </c>
      <c r="B38" s="634" t="s">
        <v>7543</v>
      </c>
      <c r="C38" s="2" t="s">
        <v>7535</v>
      </c>
      <c r="D38" s="2" t="s">
        <v>7544</v>
      </c>
      <c r="E38" s="1"/>
      <c r="F38" s="1"/>
      <c r="G38" s="1"/>
      <c r="H38" s="1"/>
      <c r="I38" s="1"/>
      <c r="J38" s="1"/>
      <c r="K38" s="1"/>
      <c r="L38" s="1"/>
      <c r="M38" s="1"/>
      <c r="N38" s="1"/>
      <c r="O38" s="1"/>
      <c r="P38" s="1"/>
      <c r="Q38" s="1"/>
      <c r="R38" s="1"/>
      <c r="S38" s="1"/>
      <c r="T38" s="1"/>
      <c r="U38" s="1"/>
      <c r="V38" s="1"/>
      <c r="W38" s="1"/>
    </row>
    <row r="39">
      <c r="A39" s="2">
        <v>3300.0</v>
      </c>
      <c r="B39" s="634" t="s">
        <v>7545</v>
      </c>
      <c r="C39" s="2" t="s">
        <v>7546</v>
      </c>
      <c r="D39" s="2" t="s">
        <v>7547</v>
      </c>
      <c r="E39" s="1"/>
      <c r="F39" s="1"/>
      <c r="G39" s="1"/>
      <c r="H39" s="1"/>
      <c r="I39" s="1"/>
      <c r="J39" s="1"/>
      <c r="K39" s="1"/>
      <c r="L39" s="1"/>
      <c r="M39" s="1"/>
      <c r="N39" s="1"/>
      <c r="O39" s="1"/>
      <c r="P39" s="1"/>
      <c r="Q39" s="1"/>
      <c r="R39" s="1"/>
      <c r="S39" s="1"/>
      <c r="T39" s="1"/>
      <c r="U39" s="1"/>
      <c r="V39" s="1"/>
      <c r="W39" s="1"/>
    </row>
    <row r="40">
      <c r="A40" s="2">
        <v>3400.0</v>
      </c>
      <c r="B40" s="634" t="s">
        <v>7548</v>
      </c>
      <c r="C40" s="635">
        <v>4550.0</v>
      </c>
      <c r="D40" s="2" t="s">
        <v>7549</v>
      </c>
      <c r="E40" s="1"/>
      <c r="F40" s="1"/>
      <c r="G40" s="1"/>
      <c r="H40" s="1"/>
      <c r="I40" s="1"/>
      <c r="J40" s="1"/>
      <c r="K40" s="1"/>
      <c r="L40" s="1"/>
      <c r="M40" s="1"/>
      <c r="N40" s="1"/>
      <c r="O40" s="1"/>
      <c r="P40" s="1"/>
      <c r="Q40" s="1"/>
      <c r="R40" s="1"/>
      <c r="S40" s="1"/>
      <c r="T40" s="1"/>
      <c r="U40" s="1"/>
      <c r="V40" s="1"/>
      <c r="W40" s="1"/>
    </row>
    <row r="41">
      <c r="A41" s="2">
        <v>3500.0</v>
      </c>
      <c r="B41" s="634" t="s">
        <v>7550</v>
      </c>
      <c r="C41" s="2">
        <v>4550.0</v>
      </c>
      <c r="D41" s="2" t="s">
        <v>7551</v>
      </c>
      <c r="E41" s="1"/>
      <c r="F41" s="1"/>
      <c r="G41" s="1"/>
      <c r="H41" s="1"/>
      <c r="I41" s="1"/>
      <c r="J41" s="1"/>
      <c r="K41" s="1"/>
      <c r="L41" s="1"/>
      <c r="M41" s="1"/>
      <c r="N41" s="1"/>
      <c r="O41" s="1"/>
      <c r="P41" s="1"/>
      <c r="Q41" s="1"/>
      <c r="R41" s="1"/>
      <c r="S41" s="1"/>
      <c r="T41" s="1"/>
      <c r="U41" s="1"/>
      <c r="V41" s="1"/>
      <c r="W41" s="1"/>
    </row>
    <row r="42">
      <c r="A42" s="2">
        <v>3550.0</v>
      </c>
      <c r="B42" s="636" t="s">
        <v>7552</v>
      </c>
      <c r="C42" s="1"/>
      <c r="D42" s="2" t="s">
        <v>7553</v>
      </c>
      <c r="E42" s="1"/>
      <c r="F42" s="1"/>
      <c r="G42" s="1"/>
      <c r="H42" s="1"/>
      <c r="I42" s="1"/>
      <c r="J42" s="1"/>
      <c r="K42" s="1"/>
      <c r="L42" s="1"/>
      <c r="M42" s="1"/>
      <c r="N42" s="1"/>
      <c r="O42" s="1"/>
      <c r="P42" s="1"/>
      <c r="Q42" s="1"/>
      <c r="R42" s="1"/>
      <c r="S42" s="1"/>
      <c r="T42" s="1"/>
      <c r="U42" s="1"/>
      <c r="V42" s="1"/>
      <c r="W42" s="1"/>
    </row>
    <row r="43">
      <c r="A43" s="2">
        <v>3600.0</v>
      </c>
      <c r="B43" s="633" t="s">
        <v>7554</v>
      </c>
      <c r="C43" s="1"/>
      <c r="D43" s="2" t="s">
        <v>7555</v>
      </c>
      <c r="E43" s="1"/>
      <c r="F43" s="1"/>
      <c r="G43" s="1"/>
      <c r="H43" s="1"/>
      <c r="I43" s="1"/>
      <c r="J43" s="1"/>
      <c r="K43" s="1"/>
      <c r="L43" s="1"/>
      <c r="M43" s="1"/>
      <c r="N43" s="1"/>
      <c r="O43" s="1"/>
      <c r="P43" s="1"/>
      <c r="Q43" s="1"/>
      <c r="R43" s="1"/>
      <c r="S43" s="1"/>
      <c r="T43" s="1"/>
      <c r="U43" s="1"/>
      <c r="V43" s="1"/>
      <c r="W43" s="1"/>
    </row>
    <row r="44">
      <c r="A44" s="2">
        <v>3700.0</v>
      </c>
      <c r="B44" s="634" t="s">
        <v>7556</v>
      </c>
      <c r="C44" s="635">
        <v>4575.0</v>
      </c>
      <c r="D44" s="2" t="s">
        <v>7557</v>
      </c>
      <c r="E44" s="1"/>
      <c r="F44" s="1"/>
      <c r="G44" s="1"/>
      <c r="H44" s="1"/>
      <c r="I44" s="1"/>
      <c r="J44" s="1"/>
      <c r="K44" s="1"/>
      <c r="L44" s="1"/>
      <c r="M44" s="1"/>
      <c r="N44" s="1"/>
      <c r="O44" s="1"/>
      <c r="P44" s="1"/>
      <c r="Q44" s="1"/>
      <c r="R44" s="1"/>
      <c r="S44" s="1"/>
      <c r="T44" s="1"/>
      <c r="U44" s="1"/>
      <c r="V44" s="1"/>
      <c r="W44" s="1"/>
    </row>
    <row r="45">
      <c r="A45" s="2">
        <v>3800.0</v>
      </c>
      <c r="B45" s="634" t="s">
        <v>7558</v>
      </c>
      <c r="C45" s="2">
        <v>4575.0</v>
      </c>
      <c r="D45" s="2" t="s">
        <v>7559</v>
      </c>
      <c r="E45" s="1"/>
      <c r="F45" s="1"/>
      <c r="G45" s="1"/>
      <c r="H45" s="1"/>
      <c r="I45" s="1"/>
      <c r="J45" s="1"/>
      <c r="K45" s="1"/>
      <c r="L45" s="1"/>
      <c r="M45" s="1"/>
      <c r="N45" s="1"/>
      <c r="O45" s="1"/>
      <c r="P45" s="1"/>
      <c r="Q45" s="1"/>
      <c r="R45" s="1"/>
      <c r="S45" s="1"/>
      <c r="T45" s="1"/>
      <c r="U45" s="1"/>
      <c r="V45" s="1"/>
      <c r="W45" s="1"/>
    </row>
    <row r="46">
      <c r="A46" s="2">
        <v>3900.0</v>
      </c>
      <c r="B46" s="634" t="s">
        <v>7560</v>
      </c>
      <c r="C46" s="2">
        <v>3800.0</v>
      </c>
      <c r="D46" s="2" t="s">
        <v>7561</v>
      </c>
      <c r="E46" s="1"/>
      <c r="F46" s="1"/>
      <c r="G46" s="1"/>
      <c r="H46" s="1"/>
      <c r="I46" s="1"/>
      <c r="J46" s="1"/>
      <c r="K46" s="1"/>
      <c r="L46" s="1"/>
      <c r="M46" s="1"/>
      <c r="N46" s="1"/>
      <c r="O46" s="1"/>
      <c r="P46" s="1"/>
      <c r="Q46" s="1"/>
      <c r="R46" s="1"/>
      <c r="S46" s="1"/>
      <c r="T46" s="1"/>
      <c r="U46" s="1"/>
      <c r="V46" s="1"/>
      <c r="W46" s="1"/>
    </row>
    <row r="47">
      <c r="A47" s="2">
        <v>4000.0</v>
      </c>
      <c r="B47" s="634" t="s">
        <v>7562</v>
      </c>
      <c r="C47" s="635">
        <v>4550.0</v>
      </c>
      <c r="D47" s="2" t="s">
        <v>7563</v>
      </c>
      <c r="E47" s="1"/>
      <c r="F47" s="1"/>
      <c r="G47" s="1"/>
      <c r="H47" s="1"/>
      <c r="I47" s="1"/>
      <c r="J47" s="1"/>
      <c r="K47" s="1"/>
      <c r="L47" s="1"/>
      <c r="M47" s="1"/>
      <c r="N47" s="1"/>
      <c r="O47" s="1"/>
      <c r="P47" s="1"/>
      <c r="Q47" s="1"/>
      <c r="R47" s="1"/>
      <c r="S47" s="1"/>
      <c r="T47" s="1"/>
      <c r="U47" s="1"/>
      <c r="V47" s="1"/>
      <c r="W47" s="1"/>
    </row>
    <row r="48">
      <c r="A48" s="2">
        <v>4100.0</v>
      </c>
      <c r="B48" s="634" t="s">
        <v>7564</v>
      </c>
      <c r="C48" s="2">
        <v>4000.0</v>
      </c>
      <c r="D48" s="2" t="s">
        <v>7565</v>
      </c>
      <c r="E48" s="1"/>
      <c r="F48" s="1"/>
      <c r="G48" s="1"/>
      <c r="H48" s="1"/>
      <c r="I48" s="1"/>
      <c r="J48" s="1"/>
      <c r="K48" s="1"/>
      <c r="L48" s="1"/>
      <c r="M48" s="1"/>
      <c r="N48" s="1"/>
      <c r="O48" s="1"/>
      <c r="P48" s="1"/>
      <c r="Q48" s="1"/>
      <c r="R48" s="1"/>
      <c r="S48" s="1"/>
      <c r="T48" s="1"/>
      <c r="U48" s="1"/>
      <c r="V48" s="1"/>
      <c r="W48" s="1"/>
    </row>
    <row r="49">
      <c r="A49" s="2">
        <v>4200.0</v>
      </c>
      <c r="B49" s="634" t="s">
        <v>7566</v>
      </c>
      <c r="C49" s="2">
        <v>4000.0</v>
      </c>
      <c r="D49" s="2" t="s">
        <v>7567</v>
      </c>
      <c r="E49" s="1"/>
      <c r="F49" s="1"/>
      <c r="G49" s="1"/>
      <c r="H49" s="1"/>
      <c r="I49" s="1"/>
      <c r="J49" s="1"/>
      <c r="K49" s="1"/>
      <c r="L49" s="1"/>
      <c r="M49" s="1"/>
      <c r="N49" s="1"/>
      <c r="O49" s="1"/>
      <c r="P49" s="1"/>
      <c r="Q49" s="1"/>
      <c r="R49" s="1"/>
      <c r="S49" s="1"/>
      <c r="T49" s="1"/>
      <c r="U49" s="1"/>
      <c r="V49" s="1"/>
      <c r="W49" s="1"/>
    </row>
    <row r="50">
      <c r="A50" s="2">
        <v>4300.0</v>
      </c>
      <c r="B50" s="634" t="s">
        <v>7568</v>
      </c>
      <c r="C50" s="2" t="s">
        <v>7569</v>
      </c>
      <c r="D50" s="2" t="s">
        <v>7570</v>
      </c>
      <c r="E50" s="1"/>
      <c r="F50" s="1"/>
      <c r="G50" s="1"/>
      <c r="H50" s="1"/>
      <c r="I50" s="1"/>
      <c r="J50" s="1"/>
      <c r="K50" s="1"/>
      <c r="L50" s="1"/>
      <c r="M50" s="1"/>
      <c r="N50" s="1"/>
      <c r="O50" s="1"/>
      <c r="P50" s="1"/>
      <c r="Q50" s="1"/>
      <c r="R50" s="1"/>
      <c r="S50" s="1"/>
      <c r="T50" s="1"/>
      <c r="U50" s="1"/>
      <c r="V50" s="1"/>
      <c r="W50" s="1"/>
    </row>
    <row r="51">
      <c r="A51" s="2">
        <v>4400.0</v>
      </c>
      <c r="B51" s="634" t="s">
        <v>7571</v>
      </c>
      <c r="C51" s="2" t="s">
        <v>7572</v>
      </c>
      <c r="D51" s="2" t="s">
        <v>7573</v>
      </c>
      <c r="E51" s="1"/>
      <c r="F51" s="1"/>
      <c r="G51" s="1"/>
      <c r="H51" s="1"/>
      <c r="I51" s="1"/>
      <c r="J51" s="1"/>
      <c r="K51" s="1"/>
      <c r="L51" s="1"/>
      <c r="M51" s="1"/>
      <c r="N51" s="1"/>
      <c r="O51" s="1"/>
      <c r="P51" s="1"/>
      <c r="Q51" s="1"/>
      <c r="R51" s="1"/>
      <c r="S51" s="1"/>
      <c r="T51" s="1"/>
      <c r="U51" s="1"/>
      <c r="V51" s="1"/>
      <c r="W51" s="1"/>
    </row>
    <row r="52">
      <c r="A52" s="2">
        <v>4500.0</v>
      </c>
      <c r="B52" s="634" t="s">
        <v>7574</v>
      </c>
      <c r="C52" s="2" t="s">
        <v>7572</v>
      </c>
      <c r="D52" s="2" t="s">
        <v>7575</v>
      </c>
      <c r="E52" s="1"/>
      <c r="F52" s="1"/>
      <c r="G52" s="1"/>
      <c r="H52" s="1"/>
      <c r="I52" s="1"/>
      <c r="J52" s="1"/>
      <c r="K52" s="1"/>
      <c r="L52" s="1"/>
      <c r="M52" s="1"/>
      <c r="N52" s="1"/>
      <c r="O52" s="1"/>
      <c r="P52" s="1"/>
      <c r="Q52" s="1"/>
      <c r="R52" s="1"/>
      <c r="S52" s="1"/>
      <c r="T52" s="1"/>
      <c r="U52" s="1"/>
      <c r="V52" s="1"/>
      <c r="W52" s="1"/>
    </row>
    <row r="53">
      <c r="A53" s="2">
        <v>4550.0</v>
      </c>
      <c r="B53" s="636" t="s">
        <v>7576</v>
      </c>
      <c r="C53" s="635">
        <v>5450.0</v>
      </c>
      <c r="D53" s="2" t="s">
        <v>7577</v>
      </c>
      <c r="E53" s="1"/>
      <c r="F53" s="1"/>
      <c r="G53" s="1"/>
      <c r="H53" s="1"/>
      <c r="I53" s="1"/>
      <c r="J53" s="1"/>
      <c r="K53" s="1"/>
      <c r="L53" s="1"/>
      <c r="M53" s="1"/>
      <c r="N53" s="1"/>
      <c r="O53" s="1"/>
      <c r="P53" s="1"/>
      <c r="Q53" s="1"/>
      <c r="R53" s="1"/>
      <c r="S53" s="1"/>
      <c r="T53" s="1"/>
      <c r="U53" s="1"/>
      <c r="V53" s="1"/>
      <c r="W53" s="1"/>
    </row>
    <row r="54">
      <c r="A54" s="2">
        <v>4575.0</v>
      </c>
      <c r="B54" s="636" t="s">
        <v>7578</v>
      </c>
      <c r="C54" s="635">
        <v>4550.0</v>
      </c>
      <c r="D54" s="2" t="s">
        <v>7579</v>
      </c>
      <c r="E54" s="1"/>
      <c r="F54" s="1"/>
      <c r="G54" s="1"/>
      <c r="H54" s="1"/>
      <c r="I54" s="1"/>
      <c r="J54" s="1"/>
      <c r="K54" s="1"/>
      <c r="L54" s="1"/>
      <c r="M54" s="1"/>
      <c r="N54" s="1"/>
      <c r="O54" s="1"/>
      <c r="P54" s="1"/>
      <c r="Q54" s="1"/>
      <c r="R54" s="1"/>
      <c r="S54" s="1"/>
      <c r="T54" s="1"/>
      <c r="U54" s="1"/>
      <c r="V54" s="1"/>
      <c r="W54" s="1"/>
    </row>
    <row r="55">
      <c r="A55" s="2">
        <v>4585.0</v>
      </c>
      <c r="B55" s="636" t="s">
        <v>7580</v>
      </c>
      <c r="C55" s="635"/>
      <c r="D55" s="2" t="s">
        <v>7581</v>
      </c>
      <c r="E55" s="1"/>
      <c r="F55" s="1"/>
      <c r="G55" s="1"/>
      <c r="H55" s="1"/>
      <c r="I55" s="1"/>
      <c r="J55" s="1"/>
      <c r="K55" s="1"/>
      <c r="L55" s="1"/>
      <c r="M55" s="1"/>
      <c r="N55" s="1"/>
      <c r="O55" s="1"/>
      <c r="P55" s="1"/>
      <c r="Q55" s="1"/>
      <c r="R55" s="1"/>
      <c r="S55" s="1"/>
      <c r="T55" s="1"/>
      <c r="U55" s="1"/>
      <c r="V55" s="1"/>
      <c r="W55" s="1"/>
    </row>
    <row r="56">
      <c r="A56" s="2">
        <v>4600.0</v>
      </c>
      <c r="B56" s="634" t="s">
        <v>7582</v>
      </c>
      <c r="C56" s="635">
        <v>4550.0</v>
      </c>
      <c r="D56" s="2" t="s">
        <v>7583</v>
      </c>
      <c r="E56" s="1"/>
      <c r="F56" s="1"/>
      <c r="G56" s="1"/>
      <c r="H56" s="1"/>
      <c r="I56" s="1"/>
      <c r="J56" s="1"/>
      <c r="K56" s="1"/>
      <c r="L56" s="1"/>
      <c r="M56" s="1"/>
      <c r="N56" s="1"/>
      <c r="O56" s="1"/>
      <c r="P56" s="1"/>
      <c r="Q56" s="1"/>
      <c r="R56" s="1"/>
      <c r="S56" s="1"/>
      <c r="T56" s="1"/>
      <c r="U56" s="1"/>
      <c r="V56" s="1"/>
      <c r="W56" s="1"/>
    </row>
    <row r="57">
      <c r="A57" s="2">
        <v>4700.0</v>
      </c>
      <c r="B57" s="634" t="s">
        <v>7584</v>
      </c>
      <c r="C57" s="2">
        <v>4600.0</v>
      </c>
      <c r="D57" s="2" t="s">
        <v>7585</v>
      </c>
      <c r="E57" s="1"/>
      <c r="F57" s="1"/>
      <c r="G57" s="1"/>
      <c r="H57" s="1"/>
      <c r="I57" s="1"/>
      <c r="J57" s="1"/>
      <c r="K57" s="1"/>
      <c r="L57" s="1"/>
      <c r="M57" s="1"/>
      <c r="N57" s="1"/>
      <c r="O57" s="1"/>
      <c r="P57" s="1"/>
      <c r="Q57" s="1"/>
      <c r="R57" s="1"/>
      <c r="S57" s="1"/>
      <c r="T57" s="1"/>
      <c r="U57" s="1"/>
      <c r="V57" s="1"/>
      <c r="W57" s="1"/>
    </row>
    <row r="58">
      <c r="A58" s="2">
        <v>4800.0</v>
      </c>
      <c r="B58" s="634" t="s">
        <v>7586</v>
      </c>
      <c r="C58" s="2">
        <v>4600.0</v>
      </c>
      <c r="D58" s="2" t="s">
        <v>7587</v>
      </c>
      <c r="E58" s="1"/>
      <c r="F58" s="1"/>
      <c r="G58" s="1"/>
      <c r="H58" s="1"/>
      <c r="I58" s="1"/>
      <c r="J58" s="1"/>
      <c r="K58" s="1"/>
      <c r="L58" s="1"/>
      <c r="M58" s="1"/>
      <c r="N58" s="1"/>
      <c r="O58" s="1"/>
      <c r="P58" s="1"/>
      <c r="Q58" s="1"/>
      <c r="R58" s="1"/>
      <c r="S58" s="1"/>
      <c r="T58" s="1"/>
      <c r="U58" s="1"/>
      <c r="V58" s="1"/>
      <c r="W58" s="1"/>
    </row>
    <row r="59">
      <c r="A59" s="2">
        <v>4900.0</v>
      </c>
      <c r="B59" s="634" t="s">
        <v>7588</v>
      </c>
      <c r="C59" s="2">
        <v>4575.0</v>
      </c>
      <c r="D59" s="2" t="s">
        <v>7589</v>
      </c>
      <c r="E59" s="1"/>
      <c r="F59" s="1"/>
      <c r="G59" s="1"/>
      <c r="H59" s="1"/>
      <c r="I59" s="1"/>
      <c r="J59" s="1"/>
      <c r="K59" s="1"/>
      <c r="L59" s="1"/>
      <c r="M59" s="1"/>
      <c r="N59" s="1"/>
      <c r="O59" s="1"/>
      <c r="P59" s="1"/>
      <c r="Q59" s="1"/>
      <c r="R59" s="1"/>
      <c r="S59" s="1"/>
      <c r="T59" s="1"/>
      <c r="U59" s="1"/>
      <c r="V59" s="1"/>
      <c r="W59" s="1"/>
    </row>
    <row r="60">
      <c r="A60" s="2">
        <v>5000.0</v>
      </c>
      <c r="B60" s="634" t="s">
        <v>7590</v>
      </c>
      <c r="C60" s="2">
        <v>4575.0</v>
      </c>
      <c r="D60" s="2" t="s">
        <v>7591</v>
      </c>
      <c r="E60" s="1"/>
      <c r="F60" s="1"/>
      <c r="G60" s="1"/>
      <c r="H60" s="1"/>
      <c r="I60" s="1"/>
      <c r="J60" s="1"/>
      <c r="K60" s="1"/>
      <c r="L60" s="1"/>
      <c r="M60" s="1"/>
      <c r="N60" s="1"/>
      <c r="O60" s="1"/>
      <c r="P60" s="1"/>
      <c r="Q60" s="1"/>
      <c r="R60" s="1"/>
      <c r="S60" s="1"/>
      <c r="T60" s="1"/>
      <c r="U60" s="1"/>
      <c r="V60" s="1"/>
      <c r="W60" s="1"/>
    </row>
    <row r="61">
      <c r="A61" s="2">
        <v>5100.0</v>
      </c>
      <c r="B61" s="634" t="s">
        <v>7592</v>
      </c>
      <c r="C61" s="635">
        <v>5450.0</v>
      </c>
      <c r="D61" s="2" t="s">
        <v>7593</v>
      </c>
      <c r="E61" s="1"/>
      <c r="F61" s="1"/>
      <c r="G61" s="1"/>
      <c r="H61" s="1"/>
      <c r="I61" s="1"/>
      <c r="J61" s="1"/>
      <c r="K61" s="1"/>
      <c r="L61" s="1"/>
      <c r="M61" s="1"/>
      <c r="N61" s="1"/>
      <c r="O61" s="1"/>
      <c r="P61" s="1"/>
      <c r="Q61" s="1"/>
      <c r="R61" s="1"/>
      <c r="S61" s="1"/>
      <c r="T61" s="1"/>
      <c r="U61" s="1"/>
      <c r="V61" s="1"/>
      <c r="W61" s="1"/>
    </row>
    <row r="62">
      <c r="A62" s="2">
        <v>5200.0</v>
      </c>
      <c r="B62" s="634" t="s">
        <v>7594</v>
      </c>
      <c r="C62" s="2" t="s">
        <v>7595</v>
      </c>
      <c r="D62" s="2" t="s">
        <v>7596</v>
      </c>
      <c r="E62" s="1"/>
      <c r="F62" s="1"/>
      <c r="G62" s="1"/>
      <c r="H62" s="1"/>
      <c r="I62" s="1"/>
      <c r="J62" s="1"/>
      <c r="K62" s="1"/>
      <c r="L62" s="1"/>
      <c r="M62" s="1"/>
      <c r="N62" s="1"/>
      <c r="O62" s="1"/>
      <c r="P62" s="1"/>
      <c r="Q62" s="1"/>
      <c r="R62" s="1"/>
      <c r="S62" s="1"/>
      <c r="T62" s="1"/>
      <c r="U62" s="1"/>
      <c r="V62" s="1"/>
      <c r="W62" s="1"/>
    </row>
    <row r="63">
      <c r="A63" s="2">
        <v>5300.0</v>
      </c>
      <c r="B63" s="634" t="s">
        <v>7597</v>
      </c>
      <c r="C63" s="2">
        <v>5100.0</v>
      </c>
      <c r="D63" s="2" t="s">
        <v>7598</v>
      </c>
      <c r="E63" s="1"/>
      <c r="F63" s="1"/>
      <c r="G63" s="1"/>
      <c r="H63" s="1"/>
      <c r="I63" s="1"/>
      <c r="J63" s="1"/>
      <c r="K63" s="1"/>
      <c r="L63" s="1"/>
      <c r="M63" s="1"/>
      <c r="N63" s="1"/>
      <c r="O63" s="1"/>
      <c r="P63" s="1"/>
      <c r="Q63" s="1"/>
      <c r="R63" s="1"/>
      <c r="S63" s="1"/>
      <c r="T63" s="1"/>
      <c r="U63" s="1"/>
      <c r="V63" s="1"/>
      <c r="W63" s="1"/>
    </row>
    <row r="64">
      <c r="A64" s="2">
        <v>5350.0</v>
      </c>
      <c r="B64" s="636" t="s">
        <v>7599</v>
      </c>
      <c r="C64" s="1"/>
      <c r="D64" s="2" t="s">
        <v>7600</v>
      </c>
      <c r="E64" s="1"/>
      <c r="F64" s="1"/>
      <c r="G64" s="1"/>
      <c r="H64" s="1"/>
      <c r="I64" s="1"/>
      <c r="J64" s="1"/>
      <c r="K64" s="1"/>
      <c r="L64" s="1"/>
      <c r="M64" s="1"/>
      <c r="N64" s="1"/>
      <c r="O64" s="1"/>
      <c r="P64" s="1"/>
      <c r="Q64" s="1"/>
      <c r="R64" s="1"/>
      <c r="S64" s="1"/>
      <c r="T64" s="1"/>
      <c r="U64" s="1"/>
      <c r="V64" s="1"/>
      <c r="W64" s="1"/>
    </row>
    <row r="65">
      <c r="A65" s="2">
        <v>5400.0</v>
      </c>
      <c r="B65" s="634" t="s">
        <v>7601</v>
      </c>
      <c r="C65" s="1"/>
      <c r="D65" s="2" t="s">
        <v>7602</v>
      </c>
      <c r="E65" s="1"/>
      <c r="F65" s="1"/>
      <c r="G65" s="1"/>
      <c r="H65" s="1"/>
      <c r="I65" s="1"/>
      <c r="J65" s="1"/>
      <c r="K65" s="1"/>
      <c r="L65" s="1"/>
      <c r="M65" s="1"/>
      <c r="N65" s="1"/>
      <c r="O65" s="1"/>
      <c r="P65" s="1"/>
      <c r="Q65" s="1"/>
      <c r="R65" s="1"/>
      <c r="S65" s="1"/>
      <c r="T65" s="1"/>
      <c r="U65" s="1"/>
      <c r="V65" s="1"/>
      <c r="W65" s="1"/>
    </row>
    <row r="66">
      <c r="A66" s="2">
        <v>5450.0</v>
      </c>
      <c r="B66" s="636" t="s">
        <v>7603</v>
      </c>
      <c r="C66" s="2"/>
      <c r="D66" s="2" t="s">
        <v>7604</v>
      </c>
      <c r="E66" s="1"/>
      <c r="F66" s="1"/>
      <c r="G66" s="1"/>
      <c r="H66" s="1"/>
      <c r="I66" s="1"/>
      <c r="J66" s="1"/>
      <c r="K66" s="1"/>
      <c r="L66" s="1"/>
      <c r="M66" s="1"/>
      <c r="N66" s="1"/>
      <c r="O66" s="1"/>
      <c r="P66" s="1"/>
      <c r="Q66" s="1"/>
      <c r="R66" s="1"/>
      <c r="S66" s="1"/>
      <c r="T66" s="1"/>
      <c r="U66" s="1"/>
      <c r="V66" s="1"/>
      <c r="W66" s="1"/>
    </row>
    <row r="67">
      <c r="A67" s="2">
        <v>5500.0</v>
      </c>
      <c r="B67" s="634" t="s">
        <v>7605</v>
      </c>
      <c r="C67" s="2" t="s">
        <v>7606</v>
      </c>
      <c r="D67" s="2" t="s">
        <v>7607</v>
      </c>
      <c r="E67" s="1"/>
      <c r="F67" s="1"/>
      <c r="G67" s="1"/>
      <c r="H67" s="1"/>
      <c r="I67" s="1"/>
      <c r="J67" s="1"/>
      <c r="K67" s="1"/>
      <c r="L67" s="1"/>
      <c r="M67" s="1"/>
      <c r="N67" s="1"/>
      <c r="O67" s="1"/>
      <c r="P67" s="1"/>
      <c r="Q67" s="1"/>
      <c r="R67" s="1"/>
      <c r="S67" s="1"/>
      <c r="T67" s="1"/>
      <c r="U67" s="1"/>
      <c r="V67" s="1"/>
      <c r="W67" s="1"/>
    </row>
    <row r="68">
      <c r="A68" s="2">
        <v>5600.0</v>
      </c>
      <c r="B68" s="634" t="s">
        <v>7608</v>
      </c>
      <c r="C68" s="2" t="s">
        <v>7606</v>
      </c>
      <c r="D68" s="2" t="s">
        <v>7609</v>
      </c>
      <c r="E68" s="1"/>
      <c r="F68" s="1"/>
      <c r="G68" s="1"/>
      <c r="H68" s="1"/>
      <c r="I68" s="1"/>
      <c r="J68" s="1"/>
      <c r="K68" s="1"/>
      <c r="L68" s="1"/>
      <c r="M68" s="1"/>
      <c r="N68" s="1"/>
      <c r="O68" s="1"/>
      <c r="P68" s="1"/>
      <c r="Q68" s="1"/>
      <c r="R68" s="1"/>
      <c r="S68" s="1"/>
      <c r="T68" s="1"/>
      <c r="U68" s="1"/>
      <c r="V68" s="1"/>
      <c r="W68" s="1"/>
    </row>
    <row r="69">
      <c r="A69" s="2">
        <v>5700.0</v>
      </c>
      <c r="B69" s="634" t="s">
        <v>7610</v>
      </c>
      <c r="C69" s="2" t="s">
        <v>7606</v>
      </c>
      <c r="D69" s="2" t="s">
        <v>7609</v>
      </c>
      <c r="E69" s="1"/>
      <c r="F69" s="1"/>
      <c r="G69" s="1"/>
      <c r="H69" s="1"/>
      <c r="I69" s="1"/>
      <c r="J69" s="1"/>
      <c r="K69" s="1"/>
      <c r="L69" s="1"/>
      <c r="M69" s="1"/>
      <c r="N69" s="1"/>
      <c r="O69" s="1"/>
      <c r="P69" s="1"/>
      <c r="Q69" s="1"/>
      <c r="R69" s="1"/>
      <c r="S69" s="1"/>
      <c r="T69" s="1"/>
      <c r="U69" s="1"/>
      <c r="V69" s="1"/>
      <c r="W69" s="1"/>
    </row>
    <row r="70">
      <c r="A70" s="2">
        <v>5800.0</v>
      </c>
      <c r="B70" s="634" t="s">
        <v>7611</v>
      </c>
      <c r="C70" s="2" t="s">
        <v>7612</v>
      </c>
      <c r="D70" s="2" t="s">
        <v>7613</v>
      </c>
      <c r="E70" s="1"/>
      <c r="F70" s="1"/>
      <c r="G70" s="1"/>
      <c r="H70" s="1"/>
      <c r="I70" s="1"/>
      <c r="J70" s="1"/>
      <c r="K70" s="1"/>
      <c r="L70" s="1"/>
      <c r="M70" s="1"/>
      <c r="N70" s="1"/>
      <c r="O70" s="1"/>
      <c r="P70" s="1"/>
      <c r="Q70" s="1"/>
      <c r="R70" s="1"/>
      <c r="S70" s="1"/>
      <c r="T70" s="1"/>
      <c r="U70" s="1"/>
      <c r="V70" s="1"/>
      <c r="W70" s="1"/>
    </row>
    <row r="71">
      <c r="A71" s="2">
        <v>5900.0</v>
      </c>
      <c r="B71" s="634" t="s">
        <v>7614</v>
      </c>
      <c r="C71" s="635">
        <v>5450.0</v>
      </c>
      <c r="D71" s="2" t="s">
        <v>7615</v>
      </c>
      <c r="E71" s="1"/>
      <c r="F71" s="1"/>
      <c r="G71" s="1"/>
      <c r="H71" s="1"/>
      <c r="I71" s="1"/>
      <c r="J71" s="1"/>
      <c r="K71" s="1"/>
      <c r="L71" s="1"/>
      <c r="M71" s="1"/>
      <c r="N71" s="1"/>
      <c r="O71" s="1"/>
      <c r="P71" s="1"/>
      <c r="Q71" s="1"/>
      <c r="R71" s="1"/>
      <c r="S71" s="1"/>
      <c r="T71" s="1"/>
      <c r="U71" s="1"/>
      <c r="V71" s="1"/>
      <c r="W71" s="1"/>
    </row>
    <row r="72">
      <c r="A72" s="2">
        <v>6000.0</v>
      </c>
      <c r="B72" s="634" t="s">
        <v>7616</v>
      </c>
      <c r="C72" s="1"/>
      <c r="D72" s="2" t="s">
        <v>7617</v>
      </c>
      <c r="E72" s="1"/>
      <c r="F72" s="1"/>
      <c r="G72" s="1"/>
      <c r="H72" s="1"/>
      <c r="I72" s="1"/>
      <c r="J72" s="1"/>
      <c r="K72" s="1"/>
      <c r="L72" s="1"/>
      <c r="M72" s="1"/>
      <c r="N72" s="1"/>
      <c r="O72" s="1"/>
      <c r="P72" s="1"/>
      <c r="Q72" s="1"/>
      <c r="R72" s="1"/>
      <c r="S72" s="1"/>
      <c r="T72" s="1"/>
      <c r="U72" s="1"/>
      <c r="V72" s="1"/>
      <c r="W72" s="1"/>
    </row>
    <row r="73">
      <c r="A73" s="2">
        <v>6100.0</v>
      </c>
      <c r="B73" s="634" t="s">
        <v>7618</v>
      </c>
      <c r="C73" s="1"/>
      <c r="D73" s="2" t="s">
        <v>7619</v>
      </c>
      <c r="E73" s="1"/>
      <c r="F73" s="1"/>
      <c r="G73" s="1"/>
      <c r="H73" s="1"/>
      <c r="I73" s="1"/>
      <c r="J73" s="1"/>
      <c r="K73" s="1"/>
      <c r="L73" s="1"/>
      <c r="M73" s="1"/>
      <c r="N73" s="1"/>
      <c r="O73" s="1"/>
      <c r="P73" s="1"/>
      <c r="Q73" s="1"/>
      <c r="R73" s="1"/>
      <c r="S73" s="1"/>
      <c r="T73" s="1"/>
      <c r="U73" s="1"/>
      <c r="V73" s="1"/>
      <c r="W73" s="1"/>
    </row>
    <row r="74">
      <c r="A74" s="2">
        <v>6200.0</v>
      </c>
      <c r="B74" s="634" t="s">
        <v>7620</v>
      </c>
      <c r="C74" s="2">
        <v>6100.0</v>
      </c>
      <c r="D74" s="2" t="s">
        <v>7621</v>
      </c>
      <c r="E74" s="1"/>
      <c r="F74" s="1"/>
      <c r="G74" s="1"/>
      <c r="H74" s="1"/>
      <c r="I74" s="1"/>
      <c r="J74" s="1"/>
      <c r="K74" s="1"/>
      <c r="L74" s="1"/>
      <c r="M74" s="1"/>
      <c r="N74" s="1"/>
      <c r="O74" s="1"/>
      <c r="P74" s="1"/>
      <c r="Q74" s="1"/>
      <c r="R74" s="1"/>
      <c r="S74" s="1"/>
      <c r="T74" s="1"/>
      <c r="U74" s="1"/>
      <c r="V74" s="1"/>
      <c r="W74" s="1"/>
    </row>
    <row r="75">
      <c r="A75" s="2">
        <v>6300.0</v>
      </c>
      <c r="B75" s="634" t="s">
        <v>7622</v>
      </c>
      <c r="C75" s="2" t="s">
        <v>7623</v>
      </c>
      <c r="D75" s="2" t="s">
        <v>7624</v>
      </c>
      <c r="E75" s="1"/>
      <c r="F75" s="1"/>
      <c r="G75" s="1"/>
      <c r="H75" s="1"/>
      <c r="I75" s="1"/>
      <c r="J75" s="1"/>
      <c r="K75" s="1"/>
      <c r="L75" s="1"/>
      <c r="M75" s="1"/>
      <c r="N75" s="1"/>
      <c r="O75" s="1"/>
      <c r="P75" s="1"/>
      <c r="Q75" s="1"/>
      <c r="R75" s="1"/>
      <c r="S75" s="1"/>
      <c r="T75" s="1"/>
      <c r="U75" s="1"/>
      <c r="V75" s="1"/>
      <c r="W75" s="1"/>
    </row>
    <row r="76">
      <c r="A76" s="2">
        <v>6400.0</v>
      </c>
      <c r="B76" s="634" t="s">
        <v>7625</v>
      </c>
      <c r="C76" s="2">
        <v>6100.0</v>
      </c>
      <c r="D76" s="2" t="s">
        <v>7626</v>
      </c>
      <c r="E76" s="1"/>
      <c r="F76" s="1"/>
      <c r="G76" s="1"/>
      <c r="H76" s="1"/>
      <c r="I76" s="1"/>
      <c r="J76" s="1"/>
      <c r="K76" s="1"/>
      <c r="L76" s="1"/>
      <c r="M76" s="1"/>
      <c r="N76" s="1"/>
      <c r="O76" s="1"/>
      <c r="P76" s="1"/>
      <c r="Q76" s="1"/>
      <c r="R76" s="1"/>
      <c r="S76" s="1"/>
      <c r="T76" s="1"/>
      <c r="U76" s="1"/>
      <c r="V76" s="1"/>
      <c r="W76" s="1"/>
    </row>
    <row r="77">
      <c r="A77" s="2">
        <v>6500.0</v>
      </c>
      <c r="B77" s="634" t="s">
        <v>7627</v>
      </c>
      <c r="C77" s="2">
        <v>6100.0</v>
      </c>
      <c r="D77" s="2" t="s">
        <v>7628</v>
      </c>
      <c r="E77" s="1"/>
      <c r="F77" s="1"/>
      <c r="G77" s="1"/>
      <c r="H77" s="1"/>
      <c r="I77" s="1"/>
      <c r="J77" s="1"/>
      <c r="K77" s="1"/>
      <c r="L77" s="1"/>
      <c r="M77" s="1"/>
      <c r="N77" s="1"/>
      <c r="O77" s="1"/>
      <c r="P77" s="1"/>
      <c r="Q77" s="1"/>
      <c r="R77" s="1"/>
      <c r="S77" s="1"/>
      <c r="T77" s="1"/>
      <c r="U77" s="1"/>
      <c r="V77" s="1"/>
      <c r="W77" s="1"/>
    </row>
    <row r="78">
      <c r="A78" s="2">
        <v>6600.0</v>
      </c>
      <c r="B78" s="634" t="s">
        <v>7629</v>
      </c>
      <c r="C78" s="2">
        <v>6100.0</v>
      </c>
      <c r="D78" s="2" t="s">
        <v>7630</v>
      </c>
      <c r="E78" s="1"/>
      <c r="F78" s="1"/>
      <c r="G78" s="1"/>
      <c r="H78" s="1"/>
      <c r="I78" s="1"/>
      <c r="J78" s="1"/>
      <c r="K78" s="1"/>
      <c r="L78" s="1"/>
      <c r="M78" s="1"/>
      <c r="N78" s="1"/>
      <c r="O78" s="1"/>
      <c r="P78" s="1"/>
      <c r="Q78" s="1"/>
      <c r="R78" s="1"/>
      <c r="S78" s="1"/>
      <c r="T78" s="1"/>
      <c r="U78" s="1"/>
      <c r="V78" s="1"/>
      <c r="W78" s="1"/>
    </row>
    <row r="79">
      <c r="A79" s="2">
        <v>6700.0</v>
      </c>
      <c r="B79" s="634" t="s">
        <v>7631</v>
      </c>
      <c r="C79" s="2">
        <v>6100.0</v>
      </c>
      <c r="D79" s="2" t="s">
        <v>7632</v>
      </c>
      <c r="E79" s="1"/>
      <c r="F79" s="1"/>
      <c r="G79" s="1"/>
      <c r="H79" s="1"/>
      <c r="I79" s="1"/>
      <c r="J79" s="1"/>
      <c r="K79" s="1"/>
      <c r="L79" s="1"/>
      <c r="M79" s="1"/>
      <c r="N79" s="1"/>
      <c r="O79" s="1"/>
      <c r="P79" s="1"/>
      <c r="Q79" s="1"/>
      <c r="R79" s="1"/>
      <c r="S79" s="1"/>
      <c r="T79" s="1"/>
      <c r="U79" s="1"/>
      <c r="V79" s="1"/>
      <c r="W79" s="1"/>
    </row>
    <row r="80">
      <c r="A80" s="2">
        <v>6800.0</v>
      </c>
      <c r="B80" s="634" t="s">
        <v>7633</v>
      </c>
      <c r="C80" s="2">
        <v>6100.0</v>
      </c>
      <c r="D80" s="2" t="s">
        <v>7634</v>
      </c>
      <c r="E80" s="1"/>
      <c r="F80" s="1"/>
      <c r="G80" s="1"/>
      <c r="H80" s="1"/>
      <c r="I80" s="1"/>
      <c r="J80" s="1"/>
      <c r="K80" s="1"/>
      <c r="L80" s="1"/>
      <c r="M80" s="1"/>
      <c r="N80" s="1"/>
      <c r="O80" s="1"/>
      <c r="P80" s="1"/>
      <c r="Q80" s="1"/>
      <c r="R80" s="1"/>
      <c r="S80" s="1"/>
      <c r="T80" s="1"/>
      <c r="U80" s="1"/>
      <c r="V80" s="1"/>
      <c r="W80" s="1"/>
    </row>
    <row r="81">
      <c r="A81" s="2">
        <v>6900.0</v>
      </c>
      <c r="B81" s="634" t="s">
        <v>7635</v>
      </c>
      <c r="C81" s="2">
        <v>6100.0</v>
      </c>
      <c r="D81" s="2" t="s">
        <v>7636</v>
      </c>
      <c r="E81" s="1"/>
      <c r="F81" s="1"/>
      <c r="G81" s="1"/>
      <c r="H81" s="1"/>
      <c r="I81" s="1"/>
      <c r="J81" s="1"/>
      <c r="K81" s="1"/>
      <c r="L81" s="1"/>
      <c r="M81" s="1"/>
      <c r="N81" s="1"/>
      <c r="O81" s="1"/>
      <c r="P81" s="1"/>
      <c r="Q81" s="1"/>
      <c r="R81" s="1"/>
      <c r="S81" s="1"/>
      <c r="T81" s="1"/>
      <c r="U81" s="1"/>
      <c r="V81" s="1"/>
      <c r="W81" s="1"/>
    </row>
    <row r="82">
      <c r="A82" s="2">
        <v>7000.0</v>
      </c>
      <c r="B82" s="634" t="s">
        <v>7637</v>
      </c>
      <c r="C82" s="2">
        <v>6100.0</v>
      </c>
      <c r="D82" s="2" t="s">
        <v>7638</v>
      </c>
      <c r="E82" s="1"/>
      <c r="F82" s="1"/>
      <c r="G82" s="1"/>
      <c r="H82" s="1"/>
      <c r="I82" s="1"/>
      <c r="J82" s="1"/>
      <c r="K82" s="1"/>
      <c r="L82" s="1"/>
      <c r="M82" s="1"/>
      <c r="N82" s="1"/>
      <c r="O82" s="1"/>
      <c r="P82" s="1"/>
      <c r="Q82" s="1"/>
      <c r="R82" s="1"/>
      <c r="S82" s="1"/>
      <c r="T82" s="1"/>
      <c r="U82" s="1"/>
      <c r="V82" s="1"/>
      <c r="W82" s="1"/>
    </row>
    <row r="83">
      <c r="A83" s="2">
        <v>7100.0</v>
      </c>
      <c r="B83" s="634" t="s">
        <v>7639</v>
      </c>
      <c r="C83" s="2">
        <v>6100.0</v>
      </c>
      <c r="D83" s="2" t="s">
        <v>7640</v>
      </c>
      <c r="E83" s="1"/>
      <c r="F83" s="1"/>
      <c r="G83" s="1"/>
      <c r="H83" s="1"/>
      <c r="I83" s="1"/>
      <c r="J83" s="1"/>
      <c r="K83" s="1"/>
      <c r="L83" s="1"/>
      <c r="M83" s="1"/>
      <c r="N83" s="1"/>
      <c r="O83" s="1"/>
      <c r="P83" s="1"/>
      <c r="Q83" s="1"/>
      <c r="R83" s="1"/>
      <c r="S83" s="1"/>
      <c r="T83" s="1"/>
      <c r="U83" s="1"/>
      <c r="V83" s="1"/>
      <c r="W83" s="1"/>
    </row>
    <row r="84">
      <c r="A84" s="2">
        <v>7200.0</v>
      </c>
      <c r="B84" s="634" t="s">
        <v>7641</v>
      </c>
      <c r="C84" s="2" t="s">
        <v>7623</v>
      </c>
      <c r="D84" s="2" t="s">
        <v>7642</v>
      </c>
      <c r="E84" s="1"/>
      <c r="F84" s="1"/>
      <c r="G84" s="1"/>
      <c r="H84" s="1"/>
      <c r="I84" s="1"/>
      <c r="J84" s="1"/>
      <c r="K84" s="1"/>
      <c r="L84" s="1"/>
      <c r="M84" s="1"/>
      <c r="N84" s="1"/>
      <c r="O84" s="1"/>
      <c r="P84" s="1"/>
      <c r="Q84" s="1"/>
      <c r="R84" s="1"/>
      <c r="S84" s="1"/>
      <c r="T84" s="1"/>
      <c r="U84" s="1"/>
      <c r="V84" s="1"/>
      <c r="W84" s="1"/>
    </row>
    <row r="85">
      <c r="A85" s="2">
        <v>7300.0</v>
      </c>
      <c r="B85" s="634" t="s">
        <v>7643</v>
      </c>
      <c r="C85" s="2">
        <v>6100.0</v>
      </c>
      <c r="D85" s="2" t="s">
        <v>7644</v>
      </c>
      <c r="E85" s="1"/>
      <c r="F85" s="1"/>
      <c r="G85" s="1"/>
      <c r="H85" s="1"/>
      <c r="I85" s="1"/>
      <c r="J85" s="1"/>
      <c r="K85" s="1"/>
      <c r="L85" s="1"/>
      <c r="M85" s="1"/>
      <c r="N85" s="1"/>
      <c r="O85" s="1"/>
      <c r="P85" s="1"/>
      <c r="Q85" s="1"/>
      <c r="R85" s="1"/>
      <c r="S85" s="1"/>
      <c r="T85" s="1"/>
      <c r="U85" s="1"/>
      <c r="V85" s="1"/>
      <c r="W85" s="1"/>
    </row>
    <row r="86">
      <c r="A86" s="2">
        <v>7400.0</v>
      </c>
      <c r="B86" s="634" t="s">
        <v>7645</v>
      </c>
      <c r="C86" s="2">
        <v>6100.0</v>
      </c>
      <c r="D86" s="2" t="s">
        <v>7646</v>
      </c>
      <c r="E86" s="1"/>
      <c r="F86" s="1"/>
      <c r="G86" s="1"/>
      <c r="H86" s="1"/>
      <c r="I86" s="1"/>
      <c r="J86" s="1"/>
      <c r="K86" s="1"/>
      <c r="L86" s="1"/>
      <c r="M86" s="1"/>
      <c r="N86" s="1"/>
      <c r="O86" s="1"/>
      <c r="P86" s="1"/>
      <c r="Q86" s="1"/>
      <c r="R86" s="1"/>
      <c r="S86" s="1"/>
      <c r="T86" s="1"/>
      <c r="U86" s="1"/>
      <c r="V86" s="1"/>
      <c r="W86" s="1"/>
    </row>
    <row r="87">
      <c r="A87" s="2">
        <v>7500.0</v>
      </c>
      <c r="B87" s="634" t="s">
        <v>7647</v>
      </c>
      <c r="C87" s="2">
        <v>6100.0</v>
      </c>
      <c r="D87" s="2" t="s">
        <v>7648</v>
      </c>
      <c r="E87" s="1"/>
      <c r="F87" s="1"/>
      <c r="G87" s="1"/>
      <c r="H87" s="1"/>
      <c r="I87" s="1"/>
      <c r="J87" s="1"/>
      <c r="K87" s="1"/>
      <c r="L87" s="1"/>
      <c r="M87" s="1"/>
      <c r="N87" s="1"/>
      <c r="O87" s="1"/>
      <c r="P87" s="1"/>
      <c r="Q87" s="1"/>
      <c r="R87" s="1"/>
      <c r="S87" s="1"/>
      <c r="T87" s="1"/>
      <c r="U87" s="1"/>
      <c r="V87" s="1"/>
      <c r="W87" s="1"/>
    </row>
    <row r="88">
      <c r="A88" s="2">
        <v>7600.0</v>
      </c>
      <c r="B88" s="634" t="s">
        <v>7649</v>
      </c>
      <c r="C88" s="2">
        <v>6100.0</v>
      </c>
      <c r="D88" s="2" t="s">
        <v>7650</v>
      </c>
      <c r="E88" s="1"/>
      <c r="F88" s="1"/>
      <c r="G88" s="1"/>
      <c r="H88" s="1"/>
      <c r="I88" s="1"/>
      <c r="J88" s="1"/>
      <c r="K88" s="1"/>
      <c r="L88" s="1"/>
      <c r="M88" s="1"/>
      <c r="N88" s="1"/>
      <c r="O88" s="1"/>
      <c r="P88" s="1"/>
      <c r="Q88" s="1"/>
      <c r="R88" s="1"/>
      <c r="S88" s="1"/>
      <c r="T88" s="1"/>
      <c r="U88" s="1"/>
      <c r="V88" s="1"/>
      <c r="W88" s="1"/>
    </row>
    <row r="89">
      <c r="A89" s="2">
        <v>7700.0</v>
      </c>
      <c r="B89" s="634" t="s">
        <v>7651</v>
      </c>
      <c r="C89" s="2">
        <v>6100.0</v>
      </c>
      <c r="D89" s="2" t="s">
        <v>7652</v>
      </c>
      <c r="E89" s="1"/>
      <c r="F89" s="1"/>
      <c r="G89" s="1"/>
      <c r="H89" s="1"/>
      <c r="I89" s="1"/>
      <c r="J89" s="1"/>
      <c r="K89" s="1"/>
      <c r="L89" s="1"/>
      <c r="M89" s="1"/>
      <c r="N89" s="1"/>
      <c r="O89" s="1"/>
      <c r="P89" s="1"/>
      <c r="Q89" s="1"/>
      <c r="R89" s="1"/>
      <c r="S89" s="1"/>
      <c r="T89" s="1"/>
      <c r="U89" s="1"/>
      <c r="V89" s="1"/>
      <c r="W89" s="1"/>
    </row>
    <row r="90">
      <c r="A90" s="2">
        <v>7800.0</v>
      </c>
      <c r="B90" s="634" t="s">
        <v>7653</v>
      </c>
      <c r="C90" s="2" t="s">
        <v>7654</v>
      </c>
      <c r="D90" s="2" t="s">
        <v>7655</v>
      </c>
      <c r="E90" s="1"/>
      <c r="F90" s="1"/>
      <c r="G90" s="1"/>
      <c r="H90" s="1"/>
      <c r="I90" s="1"/>
      <c r="J90" s="1"/>
      <c r="K90" s="1"/>
      <c r="L90" s="1"/>
      <c r="M90" s="1"/>
      <c r="N90" s="1"/>
      <c r="O90" s="1"/>
      <c r="P90" s="1"/>
      <c r="Q90" s="1"/>
      <c r="R90" s="1"/>
      <c r="S90" s="1"/>
      <c r="T90" s="1"/>
      <c r="U90" s="1"/>
      <c r="V90" s="1"/>
      <c r="W90" s="1"/>
    </row>
    <row r="91">
      <c r="A91" s="2">
        <v>7900.0</v>
      </c>
      <c r="B91" s="634" t="s">
        <v>7656</v>
      </c>
      <c r="C91" s="2">
        <v>6100.0</v>
      </c>
      <c r="D91" s="2" t="s">
        <v>7657</v>
      </c>
      <c r="E91" s="1"/>
      <c r="F91" s="1"/>
      <c r="G91" s="1"/>
      <c r="H91" s="1"/>
      <c r="I91" s="1"/>
      <c r="J91" s="1"/>
      <c r="K91" s="1"/>
      <c r="L91" s="1"/>
      <c r="M91" s="1"/>
      <c r="N91" s="1"/>
      <c r="O91" s="1"/>
      <c r="P91" s="1"/>
      <c r="Q91" s="1"/>
      <c r="R91" s="1"/>
      <c r="S91" s="1"/>
      <c r="T91" s="1"/>
      <c r="U91" s="1"/>
      <c r="V91" s="1"/>
      <c r="W91" s="1"/>
    </row>
    <row r="92">
      <c r="A92" s="2">
        <v>8000.0</v>
      </c>
      <c r="B92" s="634" t="s">
        <v>7658</v>
      </c>
      <c r="C92" s="2">
        <v>6100.0</v>
      </c>
      <c r="D92" s="2" t="s">
        <v>7659</v>
      </c>
      <c r="E92" s="1"/>
      <c r="F92" s="1"/>
      <c r="G92" s="1"/>
      <c r="H92" s="1"/>
      <c r="I92" s="1"/>
      <c r="J92" s="1"/>
      <c r="K92" s="1"/>
      <c r="L92" s="1"/>
      <c r="M92" s="1"/>
      <c r="N92" s="1"/>
      <c r="O92" s="1"/>
      <c r="P92" s="1"/>
      <c r="Q92" s="1"/>
      <c r="R92" s="1"/>
      <c r="S92" s="1"/>
      <c r="T92" s="1"/>
      <c r="U92" s="1"/>
      <c r="V92" s="1"/>
      <c r="W92" s="1"/>
    </row>
    <row r="93">
      <c r="A93" s="2">
        <v>8100.0</v>
      </c>
      <c r="B93" s="634" t="s">
        <v>7660</v>
      </c>
      <c r="C93" s="2">
        <v>6100.0</v>
      </c>
      <c r="D93" s="2" t="s">
        <v>7661</v>
      </c>
      <c r="E93" s="1"/>
      <c r="F93" s="1"/>
      <c r="G93" s="1"/>
      <c r="H93" s="1"/>
      <c r="I93" s="1"/>
      <c r="J93" s="1"/>
      <c r="K93" s="1"/>
      <c r="L93" s="1"/>
      <c r="M93" s="1"/>
      <c r="N93" s="1"/>
      <c r="O93" s="1"/>
      <c r="P93" s="1"/>
      <c r="Q93" s="1"/>
      <c r="R93" s="1"/>
      <c r="S93" s="1"/>
      <c r="T93" s="1"/>
      <c r="U93" s="1"/>
      <c r="V93" s="1"/>
      <c r="W93" s="1"/>
    </row>
    <row r="94">
      <c r="A94" s="2">
        <v>8200.0</v>
      </c>
      <c r="B94" s="634" t="s">
        <v>7662</v>
      </c>
      <c r="C94" s="2">
        <v>6100.0</v>
      </c>
      <c r="D94" s="2" t="s">
        <v>7663</v>
      </c>
      <c r="E94" s="1"/>
      <c r="F94" s="1"/>
      <c r="G94" s="1"/>
      <c r="H94" s="1"/>
      <c r="I94" s="1"/>
      <c r="J94" s="1"/>
      <c r="K94" s="1"/>
      <c r="L94" s="1"/>
      <c r="M94" s="1"/>
      <c r="N94" s="1"/>
      <c r="O94" s="1"/>
      <c r="P94" s="1"/>
      <c r="Q94" s="1"/>
      <c r="R94" s="1"/>
      <c r="S94" s="1"/>
      <c r="T94" s="1"/>
      <c r="U94" s="1"/>
      <c r="V94" s="1"/>
      <c r="W94" s="1"/>
    </row>
    <row r="95">
      <c r="A95" s="2">
        <v>8300.0</v>
      </c>
      <c r="B95" s="634" t="s">
        <v>7664</v>
      </c>
      <c r="C95" s="2" t="s">
        <v>7665</v>
      </c>
      <c r="D95" s="2" t="s">
        <v>7666</v>
      </c>
      <c r="E95" s="1"/>
      <c r="F95" s="1"/>
      <c r="G95" s="1"/>
      <c r="H95" s="1"/>
      <c r="I95" s="1"/>
      <c r="J95" s="1"/>
      <c r="K95" s="1"/>
      <c r="L95" s="1"/>
      <c r="M95" s="1"/>
      <c r="N95" s="1"/>
      <c r="O95" s="1"/>
      <c r="P95" s="1"/>
      <c r="Q95" s="1"/>
      <c r="R95" s="1"/>
      <c r="S95" s="1"/>
      <c r="T95" s="1"/>
      <c r="U95" s="1"/>
      <c r="V95" s="1"/>
      <c r="W95" s="1"/>
    </row>
    <row r="96">
      <c r="A96" s="2">
        <v>8400.0</v>
      </c>
      <c r="B96" s="634" t="s">
        <v>7667</v>
      </c>
      <c r="C96" s="2">
        <v>6100.0</v>
      </c>
      <c r="D96" s="2" t="s">
        <v>7668</v>
      </c>
      <c r="E96" s="1"/>
      <c r="F96" s="1"/>
      <c r="G96" s="1"/>
      <c r="H96" s="1"/>
      <c r="I96" s="1"/>
      <c r="J96" s="1"/>
      <c r="K96" s="1"/>
      <c r="L96" s="1"/>
      <c r="M96" s="1"/>
      <c r="N96" s="1"/>
      <c r="O96" s="1"/>
      <c r="P96" s="1"/>
      <c r="Q96" s="1"/>
      <c r="R96" s="1"/>
      <c r="S96" s="1"/>
      <c r="T96" s="1"/>
      <c r="U96" s="1"/>
      <c r="V96" s="1"/>
      <c r="W96" s="1"/>
    </row>
    <row r="97">
      <c r="A97" s="2">
        <v>8500.0</v>
      </c>
      <c r="B97" s="634" t="s">
        <v>7669</v>
      </c>
      <c r="C97" s="2">
        <v>6100.0</v>
      </c>
      <c r="D97" s="2" t="s">
        <v>7670</v>
      </c>
      <c r="E97" s="1"/>
      <c r="F97" s="1"/>
      <c r="G97" s="1"/>
      <c r="H97" s="1"/>
      <c r="I97" s="1"/>
      <c r="J97" s="1"/>
      <c r="K97" s="1"/>
      <c r="L97" s="1"/>
      <c r="M97" s="1"/>
      <c r="N97" s="1"/>
      <c r="O97" s="1"/>
      <c r="P97" s="1"/>
      <c r="Q97" s="1"/>
      <c r="R97" s="1"/>
      <c r="S97" s="1"/>
      <c r="T97" s="1"/>
      <c r="U97" s="1"/>
      <c r="V97" s="1"/>
      <c r="W97" s="1"/>
    </row>
    <row r="98">
      <c r="A98" s="2">
        <v>8600.0</v>
      </c>
      <c r="B98" s="634" t="s">
        <v>7671</v>
      </c>
      <c r="C98" s="2">
        <v>6100.0</v>
      </c>
      <c r="D98" s="2" t="s">
        <v>7672</v>
      </c>
      <c r="E98" s="1"/>
      <c r="F98" s="1"/>
      <c r="G98" s="1"/>
      <c r="H98" s="1"/>
      <c r="I98" s="1"/>
      <c r="J98" s="1"/>
      <c r="K98" s="1"/>
      <c r="L98" s="1"/>
      <c r="M98" s="1"/>
      <c r="N98" s="1"/>
      <c r="O98" s="1"/>
      <c r="P98" s="1"/>
      <c r="Q98" s="1"/>
      <c r="R98" s="1"/>
      <c r="S98" s="1"/>
      <c r="T98" s="1"/>
      <c r="U98" s="1"/>
      <c r="V98" s="1"/>
      <c r="W98" s="1"/>
    </row>
    <row r="99">
      <c r="A99" s="2">
        <v>8700.0</v>
      </c>
      <c r="B99" s="634" t="s">
        <v>7673</v>
      </c>
      <c r="C99" s="2" t="s">
        <v>7623</v>
      </c>
      <c r="D99" s="2" t="s">
        <v>7674</v>
      </c>
      <c r="E99" s="1"/>
      <c r="F99" s="1"/>
      <c r="G99" s="1"/>
      <c r="H99" s="1"/>
      <c r="I99" s="1"/>
      <c r="J99" s="1"/>
      <c r="K99" s="1"/>
      <c r="L99" s="1"/>
      <c r="M99" s="1"/>
      <c r="N99" s="1"/>
      <c r="O99" s="1"/>
      <c r="P99" s="1"/>
      <c r="Q99" s="1"/>
      <c r="R99" s="1"/>
      <c r="S99" s="1"/>
      <c r="T99" s="1"/>
      <c r="U99" s="1"/>
      <c r="V99" s="1"/>
      <c r="W99" s="1"/>
    </row>
    <row r="100">
      <c r="A100" s="2">
        <v>8800.0</v>
      </c>
      <c r="B100" s="634" t="s">
        <v>7675</v>
      </c>
      <c r="C100" s="2" t="s">
        <v>7654</v>
      </c>
      <c r="D100" s="637" t="s">
        <v>7676</v>
      </c>
      <c r="E100" s="87"/>
      <c r="F100" s="87"/>
      <c r="G100" s="87"/>
      <c r="H100" s="87"/>
      <c r="I100" s="87"/>
      <c r="J100" s="87"/>
      <c r="K100" s="87"/>
      <c r="L100" s="87"/>
      <c r="M100" s="87"/>
      <c r="N100" s="87"/>
      <c r="O100" s="87"/>
      <c r="P100" s="87"/>
      <c r="Q100" s="87"/>
      <c r="R100" s="87"/>
      <c r="S100" s="87"/>
      <c r="T100" s="87"/>
      <c r="U100" s="87"/>
      <c r="V100" s="87"/>
      <c r="W100" s="87"/>
    </row>
    <row r="101">
      <c r="A101" s="2">
        <v>8900.0</v>
      </c>
      <c r="B101" s="634" t="s">
        <v>7677</v>
      </c>
      <c r="C101" s="2" t="s">
        <v>7678</v>
      </c>
      <c r="D101" s="637" t="s">
        <v>7679</v>
      </c>
      <c r="E101" s="87"/>
      <c r="F101" s="87"/>
      <c r="G101" s="87"/>
      <c r="H101" s="87"/>
      <c r="I101" s="87"/>
      <c r="J101" s="87"/>
      <c r="K101" s="87"/>
      <c r="L101" s="87"/>
      <c r="M101" s="87"/>
      <c r="N101" s="87"/>
      <c r="O101" s="87"/>
      <c r="P101" s="87"/>
      <c r="Q101" s="87"/>
      <c r="R101" s="87"/>
      <c r="S101" s="87"/>
      <c r="T101" s="87"/>
      <c r="U101" s="87"/>
      <c r="V101" s="87"/>
      <c r="W101" s="87"/>
    </row>
    <row r="102">
      <c r="A102" s="2">
        <v>9000.0</v>
      </c>
      <c r="B102" s="634" t="s">
        <v>7680</v>
      </c>
      <c r="C102" s="2">
        <v>6100.0</v>
      </c>
      <c r="D102" s="637" t="s">
        <v>7681</v>
      </c>
      <c r="E102" s="87"/>
      <c r="F102" s="87"/>
      <c r="G102" s="87"/>
      <c r="H102" s="87"/>
      <c r="I102" s="87"/>
      <c r="J102" s="87"/>
      <c r="K102" s="87"/>
      <c r="L102" s="87"/>
      <c r="M102" s="87"/>
      <c r="N102" s="87"/>
      <c r="O102" s="87"/>
      <c r="P102" s="87"/>
      <c r="Q102" s="87"/>
      <c r="R102" s="87"/>
      <c r="S102" s="87"/>
      <c r="T102" s="87"/>
      <c r="U102" s="87"/>
      <c r="V102" s="87"/>
      <c r="W102" s="87"/>
    </row>
    <row r="103">
      <c r="A103" s="2">
        <v>9100.0</v>
      </c>
      <c r="B103" s="634" t="s">
        <v>7682</v>
      </c>
      <c r="C103" s="2">
        <v>6100.0</v>
      </c>
      <c r="D103" s="637" t="s">
        <v>7683</v>
      </c>
      <c r="E103" s="87"/>
      <c r="F103" s="87"/>
      <c r="G103" s="87"/>
      <c r="H103" s="87"/>
      <c r="I103" s="87"/>
      <c r="J103" s="87"/>
      <c r="K103" s="87"/>
      <c r="L103" s="87"/>
      <c r="M103" s="87"/>
      <c r="N103" s="87"/>
      <c r="O103" s="87"/>
      <c r="P103" s="87"/>
      <c r="Q103" s="87"/>
      <c r="R103" s="87"/>
      <c r="S103" s="87"/>
      <c r="T103" s="87"/>
      <c r="U103" s="87"/>
      <c r="V103" s="87"/>
      <c r="W103" s="87"/>
    </row>
    <row r="104">
      <c r="A104" s="2">
        <v>9200.0</v>
      </c>
      <c r="B104" s="634" t="s">
        <v>7684</v>
      </c>
      <c r="C104" s="2" t="s">
        <v>7685</v>
      </c>
      <c r="D104" s="637" t="s">
        <v>7686</v>
      </c>
      <c r="E104" s="87"/>
      <c r="F104" s="87"/>
      <c r="G104" s="87"/>
      <c r="H104" s="87"/>
      <c r="I104" s="87"/>
      <c r="J104" s="87"/>
      <c r="K104" s="87"/>
      <c r="L104" s="87"/>
      <c r="M104" s="87"/>
      <c r="N104" s="87"/>
      <c r="O104" s="87"/>
      <c r="P104" s="87"/>
      <c r="Q104" s="87"/>
      <c r="R104" s="87"/>
      <c r="S104" s="87"/>
      <c r="T104" s="87"/>
      <c r="U104" s="87"/>
      <c r="V104" s="87"/>
      <c r="W104" s="87"/>
    </row>
    <row r="105">
      <c r="A105" s="2">
        <v>9300.0</v>
      </c>
      <c r="B105" s="634" t="s">
        <v>7687</v>
      </c>
      <c r="C105" s="2">
        <v>6100.0</v>
      </c>
      <c r="D105" s="637" t="s">
        <v>7688</v>
      </c>
      <c r="E105" s="87"/>
      <c r="F105" s="87"/>
      <c r="G105" s="87"/>
      <c r="H105" s="87"/>
      <c r="I105" s="87"/>
      <c r="J105" s="87"/>
      <c r="K105" s="87"/>
      <c r="L105" s="87"/>
      <c r="M105" s="87"/>
      <c r="N105" s="87"/>
      <c r="O105" s="87"/>
      <c r="P105" s="87"/>
      <c r="Q105" s="87"/>
      <c r="R105" s="87"/>
      <c r="S105" s="87"/>
      <c r="T105" s="87"/>
      <c r="U105" s="87"/>
      <c r="V105" s="87"/>
      <c r="W105" s="87"/>
    </row>
    <row r="106">
      <c r="A106" s="2">
        <v>9400.0</v>
      </c>
      <c r="B106" s="634" t="s">
        <v>7689</v>
      </c>
      <c r="C106" s="2">
        <v>6100.0</v>
      </c>
      <c r="D106" s="637" t="s">
        <v>7690</v>
      </c>
      <c r="E106" s="87"/>
      <c r="F106" s="87"/>
      <c r="G106" s="87"/>
      <c r="H106" s="87"/>
      <c r="I106" s="87"/>
      <c r="J106" s="87"/>
      <c r="K106" s="87"/>
      <c r="L106" s="87"/>
      <c r="M106" s="87"/>
      <c r="N106" s="87"/>
      <c r="O106" s="87"/>
      <c r="P106" s="87"/>
      <c r="Q106" s="87"/>
      <c r="R106" s="87"/>
      <c r="S106" s="87"/>
      <c r="T106" s="87"/>
      <c r="U106" s="87"/>
      <c r="V106" s="87"/>
      <c r="W106" s="87"/>
    </row>
    <row r="107">
      <c r="A107" s="2">
        <v>9500.0</v>
      </c>
      <c r="B107" s="634" t="s">
        <v>7691</v>
      </c>
      <c r="C107" s="2">
        <v>6100.0</v>
      </c>
      <c r="D107" s="637" t="s">
        <v>7692</v>
      </c>
      <c r="E107" s="87"/>
      <c r="F107" s="87"/>
      <c r="G107" s="87"/>
      <c r="H107" s="87"/>
      <c r="I107" s="87"/>
      <c r="J107" s="87"/>
      <c r="K107" s="87"/>
      <c r="L107" s="87"/>
      <c r="M107" s="87"/>
      <c r="N107" s="87"/>
      <c r="O107" s="87"/>
      <c r="P107" s="87"/>
      <c r="Q107" s="87"/>
      <c r="R107" s="87"/>
      <c r="S107" s="87"/>
      <c r="T107" s="87"/>
      <c r="U107" s="87"/>
      <c r="V107" s="87"/>
      <c r="W107" s="87"/>
    </row>
    <row r="108">
      <c r="A108" s="2">
        <v>9600.0</v>
      </c>
      <c r="B108" s="634" t="s">
        <v>7693</v>
      </c>
      <c r="C108" s="2" t="s">
        <v>7623</v>
      </c>
      <c r="D108" s="637" t="s">
        <v>7694</v>
      </c>
      <c r="E108" s="87"/>
      <c r="F108" s="87"/>
      <c r="G108" s="87"/>
      <c r="H108" s="87"/>
      <c r="I108" s="87"/>
      <c r="J108" s="87"/>
      <c r="K108" s="87"/>
      <c r="L108" s="87"/>
      <c r="M108" s="87"/>
      <c r="N108" s="87"/>
      <c r="O108" s="87"/>
      <c r="P108" s="87"/>
      <c r="Q108" s="87"/>
      <c r="R108" s="87"/>
      <c r="S108" s="87"/>
      <c r="T108" s="87"/>
      <c r="U108" s="87"/>
      <c r="V108" s="87"/>
      <c r="W108" s="87"/>
    </row>
    <row r="109">
      <c r="A109" s="2">
        <v>9700.0</v>
      </c>
      <c r="B109" s="634" t="s">
        <v>7695</v>
      </c>
      <c r="C109" s="2">
        <v>6100.0</v>
      </c>
      <c r="D109" s="637" t="s">
        <v>7696</v>
      </c>
      <c r="E109" s="87"/>
      <c r="F109" s="87"/>
      <c r="G109" s="87"/>
      <c r="H109" s="87"/>
      <c r="I109" s="87"/>
      <c r="J109" s="87"/>
      <c r="K109" s="87"/>
      <c r="L109" s="87"/>
      <c r="M109" s="87"/>
      <c r="N109" s="87"/>
      <c r="O109" s="87"/>
      <c r="P109" s="87"/>
      <c r="Q109" s="87"/>
      <c r="R109" s="87"/>
      <c r="S109" s="87"/>
      <c r="T109" s="87"/>
      <c r="U109" s="87"/>
      <c r="V109" s="87"/>
      <c r="W109" s="87"/>
    </row>
    <row r="110">
      <c r="A110" s="2">
        <v>9800.0</v>
      </c>
      <c r="B110" s="634" t="s">
        <v>7697</v>
      </c>
      <c r="C110" s="2">
        <v>6100.0</v>
      </c>
      <c r="D110" s="637" t="s">
        <v>7698</v>
      </c>
      <c r="E110" s="87"/>
      <c r="F110" s="87"/>
      <c r="G110" s="87"/>
      <c r="H110" s="87"/>
      <c r="I110" s="87"/>
      <c r="J110" s="87"/>
      <c r="K110" s="87"/>
      <c r="L110" s="87"/>
      <c r="M110" s="87"/>
      <c r="N110" s="87"/>
      <c r="O110" s="87"/>
      <c r="P110" s="87"/>
      <c r="Q110" s="87"/>
      <c r="R110" s="87"/>
      <c r="S110" s="87"/>
      <c r="T110" s="87"/>
      <c r="U110" s="87"/>
      <c r="V110" s="87"/>
      <c r="W110" s="87"/>
    </row>
    <row r="111">
      <c r="A111" s="2">
        <v>9900.0</v>
      </c>
      <c r="B111" s="634" t="s">
        <v>7699</v>
      </c>
      <c r="C111" s="2" t="s">
        <v>7623</v>
      </c>
      <c r="D111" s="637" t="s">
        <v>7700</v>
      </c>
      <c r="E111" s="87"/>
      <c r="F111" s="87"/>
      <c r="G111" s="87"/>
      <c r="H111" s="87"/>
      <c r="I111" s="87"/>
      <c r="J111" s="87"/>
      <c r="K111" s="87"/>
      <c r="L111" s="87"/>
      <c r="M111" s="87"/>
      <c r="N111" s="87"/>
      <c r="O111" s="87"/>
      <c r="P111" s="87"/>
      <c r="Q111" s="87"/>
      <c r="R111" s="87"/>
      <c r="S111" s="87"/>
      <c r="T111" s="87"/>
      <c r="U111" s="87"/>
      <c r="V111" s="87"/>
      <c r="W111" s="87"/>
    </row>
    <row r="112">
      <c r="A112" s="2">
        <v>10000.0</v>
      </c>
      <c r="B112" s="634" t="s">
        <v>7701</v>
      </c>
      <c r="C112" s="2" t="s">
        <v>7685</v>
      </c>
      <c r="D112" s="637" t="s">
        <v>7702</v>
      </c>
      <c r="E112" s="87"/>
      <c r="F112" s="87"/>
      <c r="G112" s="87"/>
      <c r="H112" s="87"/>
      <c r="I112" s="87"/>
      <c r="J112" s="87"/>
      <c r="K112" s="87"/>
      <c r="L112" s="87"/>
      <c r="M112" s="87"/>
      <c r="N112" s="87"/>
      <c r="O112" s="87"/>
      <c r="P112" s="87"/>
      <c r="Q112" s="87"/>
      <c r="R112" s="87"/>
      <c r="S112" s="87"/>
      <c r="T112" s="87"/>
      <c r="U112" s="87"/>
      <c r="V112" s="87"/>
      <c r="W112" s="87"/>
    </row>
    <row r="113">
      <c r="A113" s="2">
        <v>10100.0</v>
      </c>
      <c r="B113" s="634" t="s">
        <v>7703</v>
      </c>
      <c r="C113" s="2">
        <v>6100.0</v>
      </c>
      <c r="D113" s="637" t="s">
        <v>7704</v>
      </c>
      <c r="E113" s="87"/>
      <c r="F113" s="87"/>
      <c r="G113" s="87"/>
      <c r="H113" s="87"/>
      <c r="I113" s="87"/>
      <c r="J113" s="87"/>
      <c r="K113" s="87"/>
      <c r="L113" s="87"/>
      <c r="M113" s="87"/>
      <c r="N113" s="87"/>
      <c r="O113" s="87"/>
      <c r="P113" s="87"/>
      <c r="Q113" s="87"/>
      <c r="R113" s="87"/>
      <c r="S113" s="87"/>
      <c r="T113" s="87"/>
      <c r="U113" s="87"/>
      <c r="V113" s="87"/>
      <c r="W113" s="87"/>
    </row>
    <row r="114">
      <c r="A114" s="2">
        <v>10200.0</v>
      </c>
      <c r="B114" s="634" t="s">
        <v>7705</v>
      </c>
      <c r="C114" s="2">
        <v>6100.0</v>
      </c>
      <c r="D114" s="637" t="s">
        <v>7706</v>
      </c>
      <c r="E114" s="87"/>
      <c r="F114" s="87"/>
      <c r="G114" s="87"/>
      <c r="H114" s="87"/>
      <c r="I114" s="87"/>
      <c r="J114" s="87"/>
      <c r="K114" s="87"/>
      <c r="L114" s="87"/>
      <c r="M114" s="87"/>
      <c r="N114" s="87"/>
      <c r="O114" s="87"/>
      <c r="P114" s="87"/>
      <c r="Q114" s="87"/>
      <c r="R114" s="87"/>
      <c r="S114" s="87"/>
      <c r="T114" s="87"/>
      <c r="U114" s="87"/>
      <c r="V114" s="87"/>
      <c r="W114" s="87"/>
    </row>
    <row r="115">
      <c r="A115" s="2">
        <v>10300.0</v>
      </c>
      <c r="B115" s="634" t="s">
        <v>7707</v>
      </c>
      <c r="C115" s="2">
        <v>6100.0</v>
      </c>
      <c r="D115" s="637" t="s">
        <v>7708</v>
      </c>
      <c r="E115" s="87"/>
      <c r="F115" s="87"/>
      <c r="G115" s="87"/>
      <c r="H115" s="87"/>
      <c r="I115" s="87"/>
      <c r="J115" s="87"/>
      <c r="K115" s="87"/>
      <c r="L115" s="87"/>
      <c r="M115" s="87"/>
      <c r="N115" s="87"/>
      <c r="O115" s="87"/>
      <c r="P115" s="87"/>
      <c r="Q115" s="87"/>
      <c r="R115" s="87"/>
      <c r="S115" s="87"/>
      <c r="T115" s="87"/>
      <c r="U115" s="87"/>
      <c r="V115" s="87"/>
      <c r="W115" s="87"/>
    </row>
    <row r="116">
      <c r="A116" s="2">
        <v>10400.0</v>
      </c>
      <c r="B116" s="634" t="s">
        <v>7709</v>
      </c>
      <c r="C116" s="2">
        <v>6100.0</v>
      </c>
      <c r="D116" s="637" t="s">
        <v>7710</v>
      </c>
      <c r="E116" s="87"/>
      <c r="F116" s="87"/>
      <c r="G116" s="87"/>
      <c r="H116" s="87"/>
      <c r="I116" s="87"/>
      <c r="J116" s="87"/>
      <c r="K116" s="87"/>
      <c r="L116" s="87"/>
      <c r="M116" s="87"/>
      <c r="N116" s="87"/>
      <c r="O116" s="87"/>
      <c r="P116" s="87"/>
      <c r="Q116" s="87"/>
      <c r="R116" s="87"/>
      <c r="S116" s="87"/>
      <c r="T116" s="87"/>
      <c r="U116" s="87"/>
      <c r="V116" s="87"/>
      <c r="W116" s="87"/>
    </row>
    <row r="117">
      <c r="A117" s="2">
        <v>10500.0</v>
      </c>
      <c r="B117" s="637" t="s">
        <v>7711</v>
      </c>
      <c r="C117" s="87"/>
      <c r="D117" s="87"/>
      <c r="E117" s="87"/>
      <c r="F117" s="87"/>
      <c r="G117" s="87"/>
      <c r="H117" s="87"/>
      <c r="I117" s="87"/>
      <c r="J117" s="87"/>
      <c r="K117" s="87"/>
      <c r="L117" s="87"/>
      <c r="M117" s="87"/>
      <c r="N117" s="87"/>
      <c r="O117" s="87"/>
      <c r="P117" s="87"/>
      <c r="Q117" s="87"/>
      <c r="R117" s="87"/>
      <c r="S117" s="87"/>
      <c r="T117" s="87"/>
      <c r="U117" s="87"/>
      <c r="V117" s="87"/>
      <c r="W117" s="87"/>
    </row>
    <row r="118">
      <c r="A118" s="2">
        <v>10600.0</v>
      </c>
      <c r="B118" s="637" t="s">
        <v>7712</v>
      </c>
      <c r="C118" s="87"/>
      <c r="D118" s="87"/>
      <c r="E118" s="87"/>
      <c r="F118" s="87"/>
      <c r="G118" s="87"/>
      <c r="H118" s="87"/>
      <c r="I118" s="87"/>
      <c r="J118" s="87"/>
      <c r="K118" s="87"/>
      <c r="L118" s="87"/>
      <c r="M118" s="87"/>
      <c r="N118" s="87"/>
      <c r="O118" s="87"/>
      <c r="P118" s="87"/>
      <c r="Q118" s="87"/>
      <c r="R118" s="87"/>
      <c r="S118" s="87"/>
      <c r="T118" s="87"/>
      <c r="U118" s="87"/>
      <c r="V118" s="87"/>
      <c r="W118" s="87"/>
    </row>
    <row r="119">
      <c r="A119" s="2">
        <v>10700.0</v>
      </c>
      <c r="B119" s="637" t="s">
        <v>7713</v>
      </c>
      <c r="C119" s="87"/>
      <c r="D119" s="87"/>
      <c r="E119" s="87"/>
      <c r="F119" s="87"/>
      <c r="G119" s="87"/>
      <c r="H119" s="87"/>
      <c r="I119" s="87"/>
      <c r="J119" s="87"/>
      <c r="K119" s="87"/>
      <c r="L119" s="87"/>
      <c r="M119" s="87"/>
      <c r="N119" s="87"/>
      <c r="O119" s="87"/>
      <c r="P119" s="87"/>
      <c r="Q119" s="87"/>
      <c r="R119" s="87"/>
      <c r="S119" s="87"/>
      <c r="T119" s="87"/>
      <c r="U119" s="87"/>
      <c r="V119" s="87"/>
      <c r="W119" s="87"/>
    </row>
    <row r="120">
      <c r="A120" s="637">
        <v>10800.0</v>
      </c>
      <c r="B120" s="637" t="s">
        <v>7714</v>
      </c>
      <c r="C120" s="87"/>
      <c r="D120" s="87"/>
      <c r="E120" s="87"/>
      <c r="F120" s="87"/>
      <c r="G120" s="87"/>
      <c r="H120" s="87"/>
      <c r="I120" s="87"/>
      <c r="J120" s="87"/>
      <c r="K120" s="87"/>
      <c r="L120" s="87"/>
      <c r="M120" s="87"/>
      <c r="N120" s="87"/>
      <c r="O120" s="87"/>
      <c r="P120" s="87"/>
      <c r="Q120" s="87"/>
      <c r="R120" s="87"/>
      <c r="S120" s="87"/>
      <c r="T120" s="87"/>
      <c r="U120" s="87"/>
      <c r="V120" s="87"/>
      <c r="W120" s="87"/>
    </row>
    <row r="121">
      <c r="A121" s="87"/>
      <c r="B121" s="87"/>
      <c r="C121" s="87"/>
      <c r="D121" s="87"/>
      <c r="E121" s="87"/>
      <c r="F121" s="87"/>
      <c r="G121" s="87"/>
      <c r="H121" s="87"/>
      <c r="I121" s="87"/>
      <c r="J121" s="87"/>
      <c r="K121" s="87"/>
      <c r="L121" s="87"/>
      <c r="M121" s="87"/>
      <c r="N121" s="87"/>
      <c r="O121" s="87"/>
      <c r="P121" s="87"/>
      <c r="Q121" s="87"/>
      <c r="R121" s="87"/>
      <c r="S121" s="87"/>
      <c r="T121" s="87"/>
      <c r="U121" s="87"/>
      <c r="V121" s="87"/>
      <c r="W121" s="87"/>
    </row>
    <row r="122">
      <c r="A122" s="87"/>
      <c r="B122" s="87"/>
      <c r="C122" s="87"/>
      <c r="D122" s="87"/>
      <c r="E122" s="87"/>
      <c r="F122" s="87"/>
      <c r="G122" s="87"/>
      <c r="H122" s="87"/>
      <c r="I122" s="87"/>
      <c r="J122" s="87"/>
      <c r="K122" s="87"/>
      <c r="L122" s="87"/>
      <c r="M122" s="87"/>
      <c r="N122" s="87"/>
      <c r="O122" s="87"/>
      <c r="P122" s="87"/>
      <c r="Q122" s="87"/>
      <c r="R122" s="87"/>
      <c r="S122" s="87"/>
      <c r="T122" s="87"/>
      <c r="U122" s="87"/>
      <c r="V122" s="87"/>
      <c r="W122" s="87"/>
    </row>
    <row r="123">
      <c r="A123" s="87"/>
      <c r="B123" s="87"/>
      <c r="C123" s="87"/>
      <c r="D123" s="87"/>
      <c r="E123" s="87"/>
      <c r="F123" s="87"/>
      <c r="G123" s="87"/>
      <c r="H123" s="87"/>
      <c r="I123" s="87"/>
      <c r="J123" s="87"/>
      <c r="K123" s="87"/>
      <c r="L123" s="87"/>
      <c r="M123" s="87"/>
      <c r="N123" s="87"/>
      <c r="O123" s="87"/>
      <c r="P123" s="87"/>
      <c r="Q123" s="87"/>
      <c r="R123" s="87"/>
      <c r="S123" s="87"/>
      <c r="T123" s="87"/>
      <c r="U123" s="87"/>
      <c r="V123" s="87"/>
      <c r="W123" s="87"/>
    </row>
    <row r="124">
      <c r="A124" s="87"/>
      <c r="B124" s="87"/>
      <c r="C124" s="87"/>
      <c r="D124" s="87"/>
      <c r="E124" s="87"/>
      <c r="F124" s="87"/>
      <c r="G124" s="87"/>
      <c r="H124" s="87"/>
      <c r="I124" s="87"/>
      <c r="J124" s="87"/>
      <c r="K124" s="87"/>
      <c r="L124" s="87"/>
      <c r="M124" s="87"/>
      <c r="N124" s="87"/>
      <c r="O124" s="87"/>
      <c r="P124" s="87"/>
      <c r="Q124" s="87"/>
      <c r="R124" s="87"/>
      <c r="S124" s="87"/>
      <c r="T124" s="87"/>
      <c r="U124" s="87"/>
      <c r="V124" s="87"/>
      <c r="W124" s="87"/>
    </row>
    <row r="125">
      <c r="A125" s="87"/>
      <c r="B125" s="87"/>
      <c r="C125" s="87"/>
      <c r="D125" s="87"/>
      <c r="E125" s="87"/>
      <c r="F125" s="87"/>
      <c r="G125" s="87"/>
      <c r="H125" s="87"/>
      <c r="I125" s="87"/>
      <c r="J125" s="87"/>
      <c r="K125" s="87"/>
      <c r="L125" s="87"/>
      <c r="M125" s="87"/>
      <c r="N125" s="87"/>
      <c r="O125" s="87"/>
      <c r="P125" s="87"/>
      <c r="Q125" s="87"/>
      <c r="R125" s="87"/>
      <c r="S125" s="87"/>
      <c r="T125" s="87"/>
      <c r="U125" s="87"/>
      <c r="V125" s="87"/>
      <c r="W125" s="87"/>
    </row>
    <row r="126">
      <c r="A126" s="87"/>
      <c r="B126" s="87"/>
      <c r="C126" s="87"/>
      <c r="D126" s="87"/>
      <c r="E126" s="87"/>
      <c r="F126" s="87"/>
      <c r="G126" s="87"/>
      <c r="H126" s="87"/>
      <c r="I126" s="87"/>
      <c r="J126" s="87"/>
      <c r="K126" s="87"/>
      <c r="L126" s="87"/>
      <c r="M126" s="87"/>
      <c r="N126" s="87"/>
      <c r="O126" s="87"/>
      <c r="P126" s="87"/>
      <c r="Q126" s="87"/>
      <c r="R126" s="87"/>
      <c r="S126" s="87"/>
      <c r="T126" s="87"/>
      <c r="U126" s="87"/>
      <c r="V126" s="87"/>
      <c r="W126" s="87"/>
    </row>
    <row r="127">
      <c r="A127" s="87"/>
      <c r="B127" s="87"/>
      <c r="C127" s="87"/>
      <c r="D127" s="87"/>
      <c r="E127" s="87"/>
      <c r="F127" s="87"/>
      <c r="G127" s="87"/>
      <c r="H127" s="87"/>
      <c r="I127" s="87"/>
      <c r="J127" s="87"/>
      <c r="K127" s="87"/>
      <c r="L127" s="87"/>
      <c r="M127" s="87"/>
      <c r="N127" s="87"/>
      <c r="O127" s="87"/>
      <c r="P127" s="87"/>
      <c r="Q127" s="87"/>
      <c r="R127" s="87"/>
      <c r="S127" s="87"/>
      <c r="T127" s="87"/>
      <c r="U127" s="87"/>
      <c r="V127" s="87"/>
      <c r="W127" s="87"/>
    </row>
    <row r="128">
      <c r="A128" s="87"/>
      <c r="B128" s="87"/>
      <c r="C128" s="87"/>
      <c r="D128" s="87"/>
      <c r="E128" s="87"/>
      <c r="F128" s="87"/>
      <c r="G128" s="87"/>
      <c r="H128" s="87"/>
      <c r="I128" s="87"/>
      <c r="J128" s="87"/>
      <c r="K128" s="87"/>
      <c r="L128" s="87"/>
      <c r="M128" s="87"/>
      <c r="N128" s="87"/>
      <c r="O128" s="87"/>
      <c r="P128" s="87"/>
      <c r="Q128" s="87"/>
      <c r="R128" s="87"/>
      <c r="S128" s="87"/>
      <c r="T128" s="87"/>
      <c r="U128" s="87"/>
      <c r="V128" s="87"/>
      <c r="W128" s="87"/>
    </row>
    <row r="129">
      <c r="A129" s="87"/>
      <c r="B129" s="87"/>
      <c r="C129" s="87"/>
      <c r="D129" s="87"/>
      <c r="E129" s="87"/>
      <c r="F129" s="87"/>
      <c r="G129" s="87"/>
      <c r="H129" s="87"/>
      <c r="I129" s="87"/>
      <c r="J129" s="87"/>
      <c r="K129" s="87"/>
      <c r="L129" s="87"/>
      <c r="M129" s="87"/>
      <c r="N129" s="87"/>
      <c r="O129" s="87"/>
      <c r="P129" s="87"/>
      <c r="Q129" s="87"/>
      <c r="R129" s="87"/>
      <c r="S129" s="87"/>
      <c r="T129" s="87"/>
      <c r="U129" s="87"/>
      <c r="V129" s="87"/>
      <c r="W129" s="87"/>
    </row>
    <row r="130">
      <c r="A130" s="87"/>
      <c r="B130" s="87"/>
      <c r="C130" s="87"/>
      <c r="D130" s="87"/>
      <c r="E130" s="87"/>
      <c r="F130" s="87"/>
      <c r="G130" s="87"/>
      <c r="H130" s="87"/>
      <c r="I130" s="87"/>
      <c r="J130" s="87"/>
      <c r="K130" s="87"/>
      <c r="L130" s="87"/>
      <c r="M130" s="87"/>
      <c r="N130" s="87"/>
      <c r="O130" s="87"/>
      <c r="P130" s="87"/>
      <c r="Q130" s="87"/>
      <c r="R130" s="87"/>
      <c r="S130" s="87"/>
      <c r="T130" s="87"/>
      <c r="U130" s="87"/>
      <c r="V130" s="87"/>
      <c r="W130" s="87"/>
    </row>
    <row r="131">
      <c r="A131" s="87"/>
      <c r="B131" s="87"/>
      <c r="C131" s="87"/>
      <c r="D131" s="87"/>
      <c r="E131" s="87"/>
      <c r="F131" s="87"/>
      <c r="G131" s="87"/>
      <c r="H131" s="87"/>
      <c r="I131" s="87"/>
      <c r="J131" s="87"/>
      <c r="K131" s="87"/>
      <c r="L131" s="87"/>
      <c r="M131" s="87"/>
      <c r="N131" s="87"/>
      <c r="O131" s="87"/>
      <c r="P131" s="87"/>
      <c r="Q131" s="87"/>
      <c r="R131" s="87"/>
      <c r="S131" s="87"/>
      <c r="T131" s="87"/>
      <c r="U131" s="87"/>
      <c r="V131" s="87"/>
      <c r="W131" s="87"/>
    </row>
    <row r="132">
      <c r="A132" s="87"/>
      <c r="B132" s="87"/>
      <c r="C132" s="87"/>
      <c r="D132" s="87"/>
      <c r="E132" s="87"/>
      <c r="F132" s="87"/>
      <c r="G132" s="87"/>
      <c r="H132" s="87"/>
      <c r="I132" s="87"/>
      <c r="J132" s="87"/>
      <c r="K132" s="87"/>
      <c r="L132" s="87"/>
      <c r="M132" s="87"/>
      <c r="N132" s="87"/>
      <c r="O132" s="87"/>
      <c r="P132" s="87"/>
      <c r="Q132" s="87"/>
      <c r="R132" s="87"/>
      <c r="S132" s="87"/>
      <c r="T132" s="87"/>
      <c r="U132" s="87"/>
      <c r="V132" s="87"/>
      <c r="W132" s="87"/>
    </row>
    <row r="133">
      <c r="A133" s="87"/>
      <c r="B133" s="87"/>
      <c r="C133" s="87"/>
      <c r="D133" s="87"/>
      <c r="E133" s="87"/>
      <c r="F133" s="87"/>
      <c r="G133" s="87"/>
      <c r="H133" s="87"/>
      <c r="I133" s="87"/>
      <c r="J133" s="87"/>
      <c r="K133" s="87"/>
      <c r="L133" s="87"/>
      <c r="M133" s="87"/>
      <c r="N133" s="87"/>
      <c r="O133" s="87"/>
      <c r="P133" s="87"/>
      <c r="Q133" s="87"/>
      <c r="R133" s="87"/>
      <c r="S133" s="87"/>
      <c r="T133" s="87"/>
      <c r="U133" s="87"/>
      <c r="V133" s="87"/>
      <c r="W133" s="87"/>
    </row>
    <row r="134">
      <c r="A134" s="87"/>
      <c r="B134" s="87"/>
      <c r="C134" s="87"/>
      <c r="D134" s="87"/>
      <c r="E134" s="87"/>
      <c r="F134" s="87"/>
      <c r="G134" s="87"/>
      <c r="H134" s="87"/>
      <c r="I134" s="87"/>
      <c r="J134" s="87"/>
      <c r="K134" s="87"/>
      <c r="L134" s="87"/>
      <c r="M134" s="87"/>
      <c r="N134" s="87"/>
      <c r="O134" s="87"/>
      <c r="P134" s="87"/>
      <c r="Q134" s="87"/>
      <c r="R134" s="87"/>
      <c r="S134" s="87"/>
      <c r="T134" s="87"/>
      <c r="U134" s="87"/>
      <c r="V134" s="87"/>
      <c r="W134" s="87"/>
    </row>
    <row r="135">
      <c r="A135" s="87"/>
      <c r="B135" s="87"/>
      <c r="C135" s="87"/>
      <c r="D135" s="87"/>
      <c r="E135" s="87"/>
      <c r="F135" s="87"/>
      <c r="G135" s="87"/>
      <c r="H135" s="87"/>
      <c r="I135" s="87"/>
      <c r="J135" s="87"/>
      <c r="K135" s="87"/>
      <c r="L135" s="87"/>
      <c r="M135" s="87"/>
      <c r="N135" s="87"/>
      <c r="O135" s="87"/>
      <c r="P135" s="87"/>
      <c r="Q135" s="87"/>
      <c r="R135" s="87"/>
      <c r="S135" s="87"/>
      <c r="T135" s="87"/>
      <c r="U135" s="87"/>
      <c r="V135" s="87"/>
      <c r="W135" s="87"/>
    </row>
    <row r="136">
      <c r="A136" s="87"/>
      <c r="B136" s="87"/>
      <c r="C136" s="87"/>
      <c r="D136" s="87"/>
      <c r="E136" s="87"/>
      <c r="F136" s="87"/>
      <c r="G136" s="87"/>
      <c r="H136" s="87"/>
      <c r="I136" s="87"/>
      <c r="J136" s="87"/>
      <c r="K136" s="87"/>
      <c r="L136" s="87"/>
      <c r="M136" s="87"/>
      <c r="N136" s="87"/>
      <c r="O136" s="87"/>
      <c r="P136" s="87"/>
      <c r="Q136" s="87"/>
      <c r="R136" s="87"/>
      <c r="S136" s="87"/>
      <c r="T136" s="87"/>
      <c r="U136" s="87"/>
      <c r="V136" s="87"/>
      <c r="W136" s="87"/>
    </row>
    <row r="137">
      <c r="A137" s="87"/>
      <c r="B137" s="87"/>
      <c r="C137" s="87"/>
      <c r="D137" s="87"/>
      <c r="E137" s="87"/>
      <c r="F137" s="87"/>
      <c r="G137" s="87"/>
      <c r="H137" s="87"/>
      <c r="I137" s="87"/>
      <c r="J137" s="87"/>
      <c r="K137" s="87"/>
      <c r="L137" s="87"/>
      <c r="M137" s="87"/>
      <c r="N137" s="87"/>
      <c r="O137" s="87"/>
      <c r="P137" s="87"/>
      <c r="Q137" s="87"/>
      <c r="R137" s="87"/>
      <c r="S137" s="87"/>
      <c r="T137" s="87"/>
      <c r="U137" s="87"/>
      <c r="V137" s="87"/>
      <c r="W137" s="87"/>
    </row>
    <row r="138">
      <c r="A138" s="87"/>
      <c r="B138" s="87"/>
      <c r="C138" s="87"/>
      <c r="D138" s="87"/>
      <c r="E138" s="87"/>
      <c r="F138" s="87"/>
      <c r="G138" s="87"/>
      <c r="H138" s="87"/>
      <c r="I138" s="87"/>
      <c r="J138" s="87"/>
      <c r="K138" s="87"/>
      <c r="L138" s="87"/>
      <c r="M138" s="87"/>
      <c r="N138" s="87"/>
      <c r="O138" s="87"/>
      <c r="P138" s="87"/>
      <c r="Q138" s="87"/>
      <c r="R138" s="87"/>
      <c r="S138" s="87"/>
      <c r="T138" s="87"/>
      <c r="U138" s="87"/>
      <c r="V138" s="87"/>
      <c r="W138" s="87"/>
    </row>
    <row r="139">
      <c r="A139" s="87"/>
      <c r="B139" s="87"/>
      <c r="C139" s="87"/>
      <c r="D139" s="87"/>
      <c r="E139" s="87"/>
      <c r="F139" s="87"/>
      <c r="G139" s="87"/>
      <c r="H139" s="87"/>
      <c r="I139" s="87"/>
      <c r="J139" s="87"/>
      <c r="K139" s="87"/>
      <c r="L139" s="87"/>
      <c r="M139" s="87"/>
      <c r="N139" s="87"/>
      <c r="O139" s="87"/>
      <c r="P139" s="87"/>
      <c r="Q139" s="87"/>
      <c r="R139" s="87"/>
      <c r="S139" s="87"/>
      <c r="T139" s="87"/>
      <c r="U139" s="87"/>
      <c r="V139" s="87"/>
      <c r="W139" s="87"/>
    </row>
    <row r="140">
      <c r="A140" s="87"/>
      <c r="B140" s="87"/>
      <c r="C140" s="87"/>
      <c r="D140" s="87"/>
      <c r="E140" s="87"/>
      <c r="F140" s="87"/>
      <c r="G140" s="87"/>
      <c r="H140" s="87"/>
      <c r="I140" s="87"/>
      <c r="J140" s="87"/>
      <c r="K140" s="87"/>
      <c r="L140" s="87"/>
      <c r="M140" s="87"/>
      <c r="N140" s="87"/>
      <c r="O140" s="87"/>
      <c r="P140" s="87"/>
      <c r="Q140" s="87"/>
      <c r="R140" s="87"/>
      <c r="S140" s="87"/>
      <c r="T140" s="87"/>
      <c r="U140" s="87"/>
      <c r="V140" s="87"/>
      <c r="W140" s="87"/>
    </row>
    <row r="141">
      <c r="A141" s="87"/>
      <c r="B141" s="87"/>
      <c r="C141" s="87"/>
      <c r="D141" s="87"/>
      <c r="E141" s="87"/>
      <c r="F141" s="87"/>
      <c r="G141" s="87"/>
      <c r="H141" s="87"/>
      <c r="I141" s="87"/>
      <c r="J141" s="87"/>
      <c r="K141" s="87"/>
      <c r="L141" s="87"/>
      <c r="M141" s="87"/>
      <c r="N141" s="87"/>
      <c r="O141" s="87"/>
      <c r="P141" s="87"/>
      <c r="Q141" s="87"/>
      <c r="R141" s="87"/>
      <c r="S141" s="87"/>
      <c r="T141" s="87"/>
      <c r="U141" s="87"/>
      <c r="V141" s="87"/>
      <c r="W141" s="87"/>
    </row>
    <row r="142">
      <c r="A142" s="87"/>
      <c r="B142" s="87"/>
      <c r="C142" s="87"/>
      <c r="D142" s="87"/>
      <c r="E142" s="87"/>
      <c r="F142" s="87"/>
      <c r="G142" s="87"/>
      <c r="H142" s="87"/>
      <c r="I142" s="87"/>
      <c r="J142" s="87"/>
      <c r="K142" s="87"/>
      <c r="L142" s="87"/>
      <c r="M142" s="87"/>
      <c r="N142" s="87"/>
      <c r="O142" s="87"/>
      <c r="P142" s="87"/>
      <c r="Q142" s="87"/>
      <c r="R142" s="87"/>
      <c r="S142" s="87"/>
      <c r="T142" s="87"/>
      <c r="U142" s="87"/>
      <c r="V142" s="87"/>
      <c r="W142" s="87"/>
    </row>
    <row r="143">
      <c r="A143" s="87"/>
      <c r="B143" s="87"/>
      <c r="C143" s="87"/>
      <c r="D143" s="87"/>
      <c r="E143" s="87"/>
      <c r="F143" s="87"/>
      <c r="G143" s="87"/>
      <c r="H143" s="87"/>
      <c r="I143" s="87"/>
      <c r="J143" s="87"/>
      <c r="K143" s="87"/>
      <c r="L143" s="87"/>
      <c r="M143" s="87"/>
      <c r="N143" s="87"/>
      <c r="O143" s="87"/>
      <c r="P143" s="87"/>
      <c r="Q143" s="87"/>
      <c r="R143" s="87"/>
      <c r="S143" s="87"/>
      <c r="T143" s="87"/>
      <c r="U143" s="87"/>
      <c r="V143" s="87"/>
      <c r="W143" s="87"/>
    </row>
    <row r="144">
      <c r="A144" s="87"/>
      <c r="B144" s="87"/>
      <c r="C144" s="87"/>
      <c r="D144" s="87"/>
      <c r="E144" s="87"/>
      <c r="F144" s="87"/>
      <c r="G144" s="87"/>
      <c r="H144" s="87"/>
      <c r="I144" s="87"/>
      <c r="J144" s="87"/>
      <c r="K144" s="87"/>
      <c r="L144" s="87"/>
      <c r="M144" s="87"/>
      <c r="N144" s="87"/>
      <c r="O144" s="87"/>
      <c r="P144" s="87"/>
      <c r="Q144" s="87"/>
      <c r="R144" s="87"/>
      <c r="S144" s="87"/>
      <c r="T144" s="87"/>
      <c r="U144" s="87"/>
      <c r="V144" s="87"/>
      <c r="W144" s="87"/>
    </row>
    <row r="145">
      <c r="A145" s="87"/>
      <c r="B145" s="87"/>
      <c r="C145" s="87"/>
      <c r="D145" s="87"/>
      <c r="E145" s="87"/>
      <c r="F145" s="87"/>
      <c r="G145" s="87"/>
      <c r="H145" s="87"/>
      <c r="I145" s="87"/>
      <c r="J145" s="87"/>
      <c r="K145" s="87"/>
      <c r="L145" s="87"/>
      <c r="M145" s="87"/>
      <c r="N145" s="87"/>
      <c r="O145" s="87"/>
      <c r="P145" s="87"/>
      <c r="Q145" s="87"/>
      <c r="R145" s="87"/>
      <c r="S145" s="87"/>
      <c r="T145" s="87"/>
      <c r="U145" s="87"/>
      <c r="V145" s="87"/>
      <c r="W145" s="87"/>
    </row>
    <row r="146">
      <c r="A146" s="87"/>
      <c r="B146" s="87"/>
      <c r="C146" s="87"/>
      <c r="D146" s="87"/>
      <c r="E146" s="87"/>
      <c r="F146" s="87"/>
      <c r="G146" s="87"/>
      <c r="H146" s="87"/>
      <c r="I146" s="87"/>
      <c r="J146" s="87"/>
      <c r="K146" s="87"/>
      <c r="L146" s="87"/>
      <c r="M146" s="87"/>
      <c r="N146" s="87"/>
      <c r="O146" s="87"/>
      <c r="P146" s="87"/>
      <c r="Q146" s="87"/>
      <c r="R146" s="87"/>
      <c r="S146" s="87"/>
      <c r="T146" s="87"/>
      <c r="U146" s="87"/>
      <c r="V146" s="87"/>
      <c r="W146" s="87"/>
    </row>
    <row r="147">
      <c r="A147" s="87"/>
      <c r="B147" s="87"/>
      <c r="C147" s="87"/>
      <c r="D147" s="87"/>
      <c r="E147" s="87"/>
      <c r="F147" s="87"/>
      <c r="G147" s="87"/>
      <c r="H147" s="87"/>
      <c r="I147" s="87"/>
      <c r="J147" s="87"/>
      <c r="K147" s="87"/>
      <c r="L147" s="87"/>
      <c r="M147" s="87"/>
      <c r="N147" s="87"/>
      <c r="O147" s="87"/>
      <c r="P147" s="87"/>
      <c r="Q147" s="87"/>
      <c r="R147" s="87"/>
      <c r="S147" s="87"/>
      <c r="T147" s="87"/>
      <c r="U147" s="87"/>
      <c r="V147" s="87"/>
      <c r="W147" s="87"/>
    </row>
    <row r="148">
      <c r="A148" s="87"/>
      <c r="B148" s="87"/>
      <c r="C148" s="87"/>
      <c r="D148" s="87"/>
      <c r="E148" s="87"/>
      <c r="F148" s="87"/>
      <c r="G148" s="87"/>
      <c r="H148" s="87"/>
      <c r="I148" s="87"/>
      <c r="J148" s="87"/>
      <c r="K148" s="87"/>
      <c r="L148" s="87"/>
      <c r="M148" s="87"/>
      <c r="N148" s="87"/>
      <c r="O148" s="87"/>
      <c r="P148" s="87"/>
      <c r="Q148" s="87"/>
      <c r="R148" s="87"/>
      <c r="S148" s="87"/>
      <c r="T148" s="87"/>
      <c r="U148" s="87"/>
      <c r="V148" s="87"/>
      <c r="W148" s="87"/>
    </row>
    <row r="149">
      <c r="A149" s="87"/>
      <c r="B149" s="87"/>
      <c r="C149" s="87"/>
      <c r="D149" s="87"/>
      <c r="E149" s="87"/>
      <c r="F149" s="87"/>
      <c r="G149" s="87"/>
      <c r="H149" s="87"/>
      <c r="I149" s="87"/>
      <c r="J149" s="87"/>
      <c r="K149" s="87"/>
      <c r="L149" s="87"/>
      <c r="M149" s="87"/>
      <c r="N149" s="87"/>
      <c r="O149" s="87"/>
      <c r="P149" s="87"/>
      <c r="Q149" s="87"/>
      <c r="R149" s="87"/>
      <c r="S149" s="87"/>
      <c r="T149" s="87"/>
      <c r="U149" s="87"/>
      <c r="V149" s="87"/>
      <c r="W149" s="87"/>
    </row>
    <row r="150">
      <c r="A150" s="87"/>
      <c r="B150" s="87"/>
      <c r="C150" s="87"/>
      <c r="D150" s="87"/>
      <c r="E150" s="87"/>
      <c r="F150" s="87"/>
      <c r="G150" s="87"/>
      <c r="H150" s="87"/>
      <c r="I150" s="87"/>
      <c r="J150" s="87"/>
      <c r="K150" s="87"/>
      <c r="L150" s="87"/>
      <c r="M150" s="87"/>
      <c r="N150" s="87"/>
      <c r="O150" s="87"/>
      <c r="P150" s="87"/>
      <c r="Q150" s="87"/>
      <c r="R150" s="87"/>
      <c r="S150" s="87"/>
      <c r="T150" s="87"/>
      <c r="U150" s="87"/>
      <c r="V150" s="87"/>
      <c r="W150" s="87"/>
    </row>
    <row r="151">
      <c r="A151" s="87"/>
      <c r="B151" s="87"/>
      <c r="C151" s="87"/>
      <c r="D151" s="87"/>
      <c r="E151" s="87"/>
      <c r="F151" s="87"/>
      <c r="G151" s="87"/>
      <c r="H151" s="87"/>
      <c r="I151" s="87"/>
      <c r="J151" s="87"/>
      <c r="K151" s="87"/>
      <c r="L151" s="87"/>
      <c r="M151" s="87"/>
      <c r="N151" s="87"/>
      <c r="O151" s="87"/>
      <c r="P151" s="87"/>
      <c r="Q151" s="87"/>
      <c r="R151" s="87"/>
      <c r="S151" s="87"/>
      <c r="T151" s="87"/>
      <c r="U151" s="87"/>
      <c r="V151" s="87"/>
      <c r="W151" s="87"/>
    </row>
    <row r="152">
      <c r="A152" s="87"/>
      <c r="B152" s="87"/>
      <c r="C152" s="87"/>
      <c r="D152" s="87"/>
      <c r="E152" s="87"/>
      <c r="F152" s="87"/>
      <c r="G152" s="87"/>
      <c r="H152" s="87"/>
      <c r="I152" s="87"/>
      <c r="J152" s="87"/>
      <c r="K152" s="87"/>
      <c r="L152" s="87"/>
      <c r="M152" s="87"/>
      <c r="N152" s="87"/>
      <c r="O152" s="87"/>
      <c r="P152" s="87"/>
      <c r="Q152" s="87"/>
      <c r="R152" s="87"/>
      <c r="S152" s="87"/>
      <c r="T152" s="87"/>
      <c r="U152" s="87"/>
      <c r="V152" s="87"/>
      <c r="W152" s="87"/>
    </row>
    <row r="153">
      <c r="A153" s="87"/>
      <c r="B153" s="87"/>
      <c r="C153" s="87"/>
      <c r="D153" s="87"/>
      <c r="E153" s="87"/>
      <c r="F153" s="87"/>
      <c r="G153" s="87"/>
      <c r="H153" s="87"/>
      <c r="I153" s="87"/>
      <c r="J153" s="87"/>
      <c r="K153" s="87"/>
      <c r="L153" s="87"/>
      <c r="M153" s="87"/>
      <c r="N153" s="87"/>
      <c r="O153" s="87"/>
      <c r="P153" s="87"/>
      <c r="Q153" s="87"/>
      <c r="R153" s="87"/>
      <c r="S153" s="87"/>
      <c r="T153" s="87"/>
      <c r="U153" s="87"/>
      <c r="V153" s="87"/>
      <c r="W153" s="87"/>
    </row>
    <row r="154">
      <c r="A154" s="87"/>
      <c r="B154" s="87"/>
      <c r="C154" s="87"/>
      <c r="D154" s="87"/>
      <c r="E154" s="87"/>
      <c r="F154" s="87"/>
      <c r="G154" s="87"/>
      <c r="H154" s="87"/>
      <c r="I154" s="87"/>
      <c r="J154" s="87"/>
      <c r="K154" s="87"/>
      <c r="L154" s="87"/>
      <c r="M154" s="87"/>
      <c r="N154" s="87"/>
      <c r="O154" s="87"/>
      <c r="P154" s="87"/>
      <c r="Q154" s="87"/>
      <c r="R154" s="87"/>
      <c r="S154" s="87"/>
      <c r="T154" s="87"/>
      <c r="U154" s="87"/>
      <c r="V154" s="87"/>
      <c r="W154" s="87"/>
    </row>
    <row r="155">
      <c r="A155" s="87"/>
      <c r="B155" s="87"/>
      <c r="C155" s="87"/>
      <c r="D155" s="87"/>
      <c r="E155" s="87"/>
      <c r="F155" s="87"/>
      <c r="G155" s="87"/>
      <c r="H155" s="87"/>
      <c r="I155" s="87"/>
      <c r="J155" s="87"/>
      <c r="K155" s="87"/>
      <c r="L155" s="87"/>
      <c r="M155" s="87"/>
      <c r="N155" s="87"/>
      <c r="O155" s="87"/>
      <c r="P155" s="87"/>
      <c r="Q155" s="87"/>
      <c r="R155" s="87"/>
      <c r="S155" s="87"/>
      <c r="T155" s="87"/>
      <c r="U155" s="87"/>
      <c r="V155" s="87"/>
      <c r="W155" s="87"/>
    </row>
    <row r="156">
      <c r="A156" s="87"/>
      <c r="B156" s="87"/>
      <c r="C156" s="87"/>
      <c r="D156" s="87"/>
      <c r="E156" s="87"/>
      <c r="F156" s="87"/>
      <c r="G156" s="87"/>
      <c r="H156" s="87"/>
      <c r="I156" s="87"/>
      <c r="J156" s="87"/>
      <c r="K156" s="87"/>
      <c r="L156" s="87"/>
      <c r="M156" s="87"/>
      <c r="N156" s="87"/>
      <c r="O156" s="87"/>
      <c r="P156" s="87"/>
      <c r="Q156" s="87"/>
      <c r="R156" s="87"/>
      <c r="S156" s="87"/>
      <c r="T156" s="87"/>
      <c r="U156" s="87"/>
      <c r="V156" s="87"/>
      <c r="W156" s="87"/>
    </row>
    <row r="157">
      <c r="A157" s="87"/>
      <c r="B157" s="87"/>
      <c r="C157" s="87"/>
      <c r="D157" s="87"/>
      <c r="E157" s="87"/>
      <c r="F157" s="87"/>
      <c r="G157" s="87"/>
      <c r="H157" s="87"/>
      <c r="I157" s="87"/>
      <c r="J157" s="87"/>
      <c r="K157" s="87"/>
      <c r="L157" s="87"/>
      <c r="M157" s="87"/>
      <c r="N157" s="87"/>
      <c r="O157" s="87"/>
      <c r="P157" s="87"/>
      <c r="Q157" s="87"/>
      <c r="R157" s="87"/>
      <c r="S157" s="87"/>
      <c r="T157" s="87"/>
      <c r="U157" s="87"/>
      <c r="V157" s="87"/>
      <c r="W157" s="87"/>
    </row>
    <row r="158">
      <c r="A158" s="87"/>
      <c r="B158" s="87"/>
      <c r="C158" s="87"/>
      <c r="D158" s="87"/>
      <c r="E158" s="87"/>
      <c r="F158" s="87"/>
      <c r="G158" s="87"/>
      <c r="H158" s="87"/>
      <c r="I158" s="87"/>
      <c r="J158" s="87"/>
      <c r="K158" s="87"/>
      <c r="L158" s="87"/>
      <c r="M158" s="87"/>
      <c r="N158" s="87"/>
      <c r="O158" s="87"/>
      <c r="P158" s="87"/>
      <c r="Q158" s="87"/>
      <c r="R158" s="87"/>
      <c r="S158" s="87"/>
      <c r="T158" s="87"/>
      <c r="U158" s="87"/>
      <c r="V158" s="87"/>
      <c r="W158" s="87"/>
    </row>
    <row r="159">
      <c r="A159" s="87"/>
      <c r="B159" s="87"/>
      <c r="C159" s="87"/>
      <c r="D159" s="87"/>
      <c r="E159" s="87"/>
      <c r="F159" s="87"/>
      <c r="G159" s="87"/>
      <c r="H159" s="87"/>
      <c r="I159" s="87"/>
      <c r="J159" s="87"/>
      <c r="K159" s="87"/>
      <c r="L159" s="87"/>
      <c r="M159" s="87"/>
      <c r="N159" s="87"/>
      <c r="O159" s="87"/>
      <c r="P159" s="87"/>
      <c r="Q159" s="87"/>
      <c r="R159" s="87"/>
      <c r="S159" s="87"/>
      <c r="T159" s="87"/>
      <c r="U159" s="87"/>
      <c r="V159" s="87"/>
      <c r="W159" s="87"/>
    </row>
    <row r="160">
      <c r="A160" s="87"/>
      <c r="B160" s="87"/>
      <c r="C160" s="87"/>
      <c r="D160" s="87"/>
      <c r="E160" s="87"/>
      <c r="F160" s="87"/>
      <c r="G160" s="87"/>
      <c r="H160" s="87"/>
      <c r="I160" s="87"/>
      <c r="J160" s="87"/>
      <c r="K160" s="87"/>
      <c r="L160" s="87"/>
      <c r="M160" s="87"/>
      <c r="N160" s="87"/>
      <c r="O160" s="87"/>
      <c r="P160" s="87"/>
      <c r="Q160" s="87"/>
      <c r="R160" s="87"/>
      <c r="S160" s="87"/>
      <c r="T160" s="87"/>
      <c r="U160" s="87"/>
      <c r="V160" s="87"/>
      <c r="W160" s="87"/>
    </row>
    <row r="161">
      <c r="A161" s="87"/>
      <c r="B161" s="87"/>
      <c r="C161" s="87"/>
      <c r="D161" s="87"/>
      <c r="E161" s="87"/>
      <c r="F161" s="87"/>
      <c r="G161" s="87"/>
      <c r="H161" s="87"/>
      <c r="I161" s="87"/>
      <c r="J161" s="87"/>
      <c r="K161" s="87"/>
      <c r="L161" s="87"/>
      <c r="M161" s="87"/>
      <c r="N161" s="87"/>
      <c r="O161" s="87"/>
      <c r="P161" s="87"/>
      <c r="Q161" s="87"/>
      <c r="R161" s="87"/>
      <c r="S161" s="87"/>
      <c r="T161" s="87"/>
      <c r="U161" s="87"/>
      <c r="V161" s="87"/>
      <c r="W161" s="87"/>
    </row>
    <row r="162">
      <c r="A162" s="87"/>
      <c r="B162" s="87"/>
      <c r="C162" s="87"/>
      <c r="D162" s="87"/>
      <c r="E162" s="87"/>
      <c r="F162" s="87"/>
      <c r="G162" s="87"/>
      <c r="H162" s="87"/>
      <c r="I162" s="87"/>
      <c r="J162" s="87"/>
      <c r="K162" s="87"/>
      <c r="L162" s="87"/>
      <c r="M162" s="87"/>
      <c r="N162" s="87"/>
      <c r="O162" s="87"/>
      <c r="P162" s="87"/>
      <c r="Q162" s="87"/>
      <c r="R162" s="87"/>
      <c r="S162" s="87"/>
      <c r="T162" s="87"/>
      <c r="U162" s="87"/>
      <c r="V162" s="87"/>
      <c r="W162" s="87"/>
    </row>
    <row r="163">
      <c r="A163" s="87"/>
      <c r="B163" s="87"/>
      <c r="C163" s="87"/>
      <c r="D163" s="87"/>
      <c r="E163" s="87"/>
      <c r="F163" s="87"/>
      <c r="G163" s="87"/>
      <c r="H163" s="87"/>
      <c r="I163" s="87"/>
      <c r="J163" s="87"/>
      <c r="K163" s="87"/>
      <c r="L163" s="87"/>
      <c r="M163" s="87"/>
      <c r="N163" s="87"/>
      <c r="O163" s="87"/>
      <c r="P163" s="87"/>
      <c r="Q163" s="87"/>
      <c r="R163" s="87"/>
      <c r="S163" s="87"/>
      <c r="T163" s="87"/>
      <c r="U163" s="87"/>
      <c r="V163" s="87"/>
      <c r="W163" s="87"/>
    </row>
    <row r="164">
      <c r="A164" s="87"/>
      <c r="B164" s="87"/>
      <c r="C164" s="87"/>
      <c r="D164" s="87"/>
      <c r="E164" s="87"/>
      <c r="F164" s="87"/>
      <c r="G164" s="87"/>
      <c r="H164" s="87"/>
      <c r="I164" s="87"/>
      <c r="J164" s="87"/>
      <c r="K164" s="87"/>
      <c r="L164" s="87"/>
      <c r="M164" s="87"/>
      <c r="N164" s="87"/>
      <c r="O164" s="87"/>
      <c r="P164" s="87"/>
      <c r="Q164" s="87"/>
      <c r="R164" s="87"/>
      <c r="S164" s="87"/>
      <c r="T164" s="87"/>
      <c r="U164" s="87"/>
      <c r="V164" s="87"/>
      <c r="W164" s="87"/>
    </row>
    <row r="165">
      <c r="A165" s="87"/>
      <c r="B165" s="87"/>
      <c r="C165" s="87"/>
      <c r="D165" s="87"/>
      <c r="E165" s="87"/>
      <c r="F165" s="87"/>
      <c r="G165" s="87"/>
      <c r="H165" s="87"/>
      <c r="I165" s="87"/>
      <c r="J165" s="87"/>
      <c r="K165" s="87"/>
      <c r="L165" s="87"/>
      <c r="M165" s="87"/>
      <c r="N165" s="87"/>
      <c r="O165" s="87"/>
      <c r="P165" s="87"/>
      <c r="Q165" s="87"/>
      <c r="R165" s="87"/>
      <c r="S165" s="87"/>
      <c r="T165" s="87"/>
      <c r="U165" s="87"/>
      <c r="V165" s="87"/>
      <c r="W165" s="87"/>
    </row>
    <row r="166">
      <c r="A166" s="87"/>
      <c r="B166" s="87"/>
      <c r="C166" s="87"/>
      <c r="D166" s="87"/>
      <c r="E166" s="87"/>
      <c r="F166" s="87"/>
      <c r="G166" s="87"/>
      <c r="H166" s="87"/>
      <c r="I166" s="87"/>
      <c r="J166" s="87"/>
      <c r="K166" s="87"/>
      <c r="L166" s="87"/>
      <c r="M166" s="87"/>
      <c r="N166" s="87"/>
      <c r="O166" s="87"/>
      <c r="P166" s="87"/>
      <c r="Q166" s="87"/>
      <c r="R166" s="87"/>
      <c r="S166" s="87"/>
      <c r="T166" s="87"/>
      <c r="U166" s="87"/>
      <c r="V166" s="87"/>
      <c r="W166" s="87"/>
    </row>
    <row r="167">
      <c r="A167" s="87"/>
      <c r="B167" s="87"/>
      <c r="C167" s="87"/>
      <c r="D167" s="87"/>
      <c r="E167" s="87"/>
      <c r="F167" s="87"/>
      <c r="G167" s="87"/>
      <c r="H167" s="87"/>
      <c r="I167" s="87"/>
      <c r="J167" s="87"/>
      <c r="K167" s="87"/>
      <c r="L167" s="87"/>
      <c r="M167" s="87"/>
      <c r="N167" s="87"/>
      <c r="O167" s="87"/>
      <c r="P167" s="87"/>
      <c r="Q167" s="87"/>
      <c r="R167" s="87"/>
      <c r="S167" s="87"/>
      <c r="T167" s="87"/>
      <c r="U167" s="87"/>
      <c r="V167" s="87"/>
      <c r="W167" s="87"/>
    </row>
    <row r="168">
      <c r="A168" s="87"/>
      <c r="B168" s="87"/>
      <c r="C168" s="87"/>
      <c r="D168" s="87"/>
      <c r="E168" s="87"/>
      <c r="F168" s="87"/>
      <c r="G168" s="87"/>
      <c r="H168" s="87"/>
      <c r="I168" s="87"/>
      <c r="J168" s="87"/>
      <c r="K168" s="87"/>
      <c r="L168" s="87"/>
      <c r="M168" s="87"/>
      <c r="N168" s="87"/>
      <c r="O168" s="87"/>
      <c r="P168" s="87"/>
      <c r="Q168" s="87"/>
      <c r="R168" s="87"/>
      <c r="S168" s="87"/>
      <c r="T168" s="87"/>
      <c r="U168" s="87"/>
      <c r="V168" s="87"/>
      <c r="W168" s="87"/>
    </row>
    <row r="169">
      <c r="A169" s="87"/>
      <c r="B169" s="87"/>
      <c r="C169" s="87"/>
      <c r="D169" s="87"/>
      <c r="E169" s="87"/>
      <c r="F169" s="87"/>
      <c r="G169" s="87"/>
      <c r="H169" s="87"/>
      <c r="I169" s="87"/>
      <c r="J169" s="87"/>
      <c r="K169" s="87"/>
      <c r="L169" s="87"/>
      <c r="M169" s="87"/>
      <c r="N169" s="87"/>
      <c r="O169" s="87"/>
      <c r="P169" s="87"/>
      <c r="Q169" s="87"/>
      <c r="R169" s="87"/>
      <c r="S169" s="87"/>
      <c r="T169" s="87"/>
      <c r="U169" s="87"/>
      <c r="V169" s="87"/>
      <c r="W169" s="87"/>
    </row>
    <row r="170">
      <c r="A170" s="87"/>
      <c r="B170" s="87"/>
      <c r="C170" s="87"/>
      <c r="D170" s="87"/>
      <c r="E170" s="87"/>
      <c r="F170" s="87"/>
      <c r="G170" s="87"/>
      <c r="H170" s="87"/>
      <c r="I170" s="87"/>
      <c r="J170" s="87"/>
      <c r="K170" s="87"/>
      <c r="L170" s="87"/>
      <c r="M170" s="87"/>
      <c r="N170" s="87"/>
      <c r="O170" s="87"/>
      <c r="P170" s="87"/>
      <c r="Q170" s="87"/>
      <c r="R170" s="87"/>
      <c r="S170" s="87"/>
      <c r="T170" s="87"/>
      <c r="U170" s="87"/>
      <c r="V170" s="87"/>
      <c r="W170" s="87"/>
    </row>
    <row r="171">
      <c r="A171" s="87"/>
      <c r="B171" s="87"/>
      <c r="C171" s="87"/>
      <c r="D171" s="87"/>
      <c r="E171" s="87"/>
      <c r="F171" s="87"/>
      <c r="G171" s="87"/>
      <c r="H171" s="87"/>
      <c r="I171" s="87"/>
      <c r="J171" s="87"/>
      <c r="K171" s="87"/>
      <c r="L171" s="87"/>
      <c r="M171" s="87"/>
      <c r="N171" s="87"/>
      <c r="O171" s="87"/>
      <c r="P171" s="87"/>
      <c r="Q171" s="87"/>
      <c r="R171" s="87"/>
      <c r="S171" s="87"/>
      <c r="T171" s="87"/>
      <c r="U171" s="87"/>
      <c r="V171" s="87"/>
      <c r="W171" s="87"/>
    </row>
    <row r="172">
      <c r="A172" s="87"/>
      <c r="B172" s="87"/>
      <c r="C172" s="87"/>
      <c r="D172" s="87"/>
      <c r="E172" s="87"/>
      <c r="F172" s="87"/>
      <c r="G172" s="87"/>
      <c r="H172" s="87"/>
      <c r="I172" s="87"/>
      <c r="J172" s="87"/>
      <c r="K172" s="87"/>
      <c r="L172" s="87"/>
      <c r="M172" s="87"/>
      <c r="N172" s="87"/>
      <c r="O172" s="87"/>
      <c r="P172" s="87"/>
      <c r="Q172" s="87"/>
      <c r="R172" s="87"/>
      <c r="S172" s="87"/>
      <c r="T172" s="87"/>
      <c r="U172" s="87"/>
      <c r="V172" s="87"/>
      <c r="W172" s="87"/>
    </row>
    <row r="173">
      <c r="A173" s="87"/>
      <c r="B173" s="87"/>
      <c r="C173" s="87"/>
      <c r="D173" s="87"/>
      <c r="E173" s="87"/>
      <c r="F173" s="87"/>
      <c r="G173" s="87"/>
      <c r="H173" s="87"/>
      <c r="I173" s="87"/>
      <c r="J173" s="87"/>
      <c r="K173" s="87"/>
      <c r="L173" s="87"/>
      <c r="M173" s="87"/>
      <c r="N173" s="87"/>
      <c r="O173" s="87"/>
      <c r="P173" s="87"/>
      <c r="Q173" s="87"/>
      <c r="R173" s="87"/>
      <c r="S173" s="87"/>
      <c r="T173" s="87"/>
      <c r="U173" s="87"/>
      <c r="V173" s="87"/>
      <c r="W173" s="87"/>
    </row>
    <row r="174">
      <c r="A174" s="87"/>
      <c r="B174" s="87"/>
      <c r="C174" s="87"/>
      <c r="D174" s="87"/>
      <c r="E174" s="87"/>
      <c r="F174" s="87"/>
      <c r="G174" s="87"/>
      <c r="H174" s="87"/>
      <c r="I174" s="87"/>
      <c r="J174" s="87"/>
      <c r="K174" s="87"/>
      <c r="L174" s="87"/>
      <c r="M174" s="87"/>
      <c r="N174" s="87"/>
      <c r="O174" s="87"/>
      <c r="P174" s="87"/>
      <c r="Q174" s="87"/>
      <c r="R174" s="87"/>
      <c r="S174" s="87"/>
      <c r="T174" s="87"/>
      <c r="U174" s="87"/>
      <c r="V174" s="87"/>
      <c r="W174" s="87"/>
    </row>
    <row r="175">
      <c r="A175" s="87"/>
      <c r="B175" s="87"/>
      <c r="C175" s="87"/>
      <c r="D175" s="87"/>
      <c r="E175" s="87"/>
      <c r="F175" s="87"/>
      <c r="G175" s="87"/>
      <c r="H175" s="87"/>
      <c r="I175" s="87"/>
      <c r="J175" s="87"/>
      <c r="K175" s="87"/>
      <c r="L175" s="87"/>
      <c r="M175" s="87"/>
      <c r="N175" s="87"/>
      <c r="O175" s="87"/>
      <c r="P175" s="87"/>
      <c r="Q175" s="87"/>
      <c r="R175" s="87"/>
      <c r="S175" s="87"/>
      <c r="T175" s="87"/>
      <c r="U175" s="87"/>
      <c r="V175" s="87"/>
      <c r="W175" s="87"/>
    </row>
    <row r="176">
      <c r="A176" s="87"/>
      <c r="B176" s="87"/>
      <c r="C176" s="87"/>
      <c r="D176" s="87"/>
      <c r="E176" s="87"/>
      <c r="F176" s="87"/>
      <c r="G176" s="87"/>
      <c r="H176" s="87"/>
      <c r="I176" s="87"/>
      <c r="J176" s="87"/>
      <c r="K176" s="87"/>
      <c r="L176" s="87"/>
      <c r="M176" s="87"/>
      <c r="N176" s="87"/>
      <c r="O176" s="87"/>
      <c r="P176" s="87"/>
      <c r="Q176" s="87"/>
      <c r="R176" s="87"/>
      <c r="S176" s="87"/>
      <c r="T176" s="87"/>
      <c r="U176" s="87"/>
      <c r="V176" s="87"/>
      <c r="W176" s="87"/>
    </row>
    <row r="177">
      <c r="A177" s="87"/>
      <c r="B177" s="87"/>
      <c r="C177" s="87"/>
      <c r="D177" s="87"/>
      <c r="E177" s="87"/>
      <c r="F177" s="87"/>
      <c r="G177" s="87"/>
      <c r="H177" s="87"/>
      <c r="I177" s="87"/>
      <c r="J177" s="87"/>
      <c r="K177" s="87"/>
      <c r="L177" s="87"/>
      <c r="M177" s="87"/>
      <c r="N177" s="87"/>
      <c r="O177" s="87"/>
      <c r="P177" s="87"/>
      <c r="Q177" s="87"/>
      <c r="R177" s="87"/>
      <c r="S177" s="87"/>
      <c r="T177" s="87"/>
      <c r="U177" s="87"/>
      <c r="V177" s="87"/>
      <c r="W177" s="87"/>
    </row>
    <row r="178">
      <c r="A178" s="87"/>
      <c r="B178" s="87"/>
      <c r="C178" s="87"/>
      <c r="D178" s="87"/>
      <c r="E178" s="87"/>
      <c r="F178" s="87"/>
      <c r="G178" s="87"/>
      <c r="H178" s="87"/>
      <c r="I178" s="87"/>
      <c r="J178" s="87"/>
      <c r="K178" s="87"/>
      <c r="L178" s="87"/>
      <c r="M178" s="87"/>
      <c r="N178" s="87"/>
      <c r="O178" s="87"/>
      <c r="P178" s="87"/>
      <c r="Q178" s="87"/>
      <c r="R178" s="87"/>
      <c r="S178" s="87"/>
      <c r="T178" s="87"/>
      <c r="U178" s="87"/>
      <c r="V178" s="87"/>
      <c r="W178" s="87"/>
    </row>
    <row r="179">
      <c r="A179" s="87"/>
      <c r="B179" s="87"/>
      <c r="C179" s="87"/>
      <c r="D179" s="87"/>
      <c r="E179" s="87"/>
      <c r="F179" s="87"/>
      <c r="G179" s="87"/>
      <c r="H179" s="87"/>
      <c r="I179" s="87"/>
      <c r="J179" s="87"/>
      <c r="K179" s="87"/>
      <c r="L179" s="87"/>
      <c r="M179" s="87"/>
      <c r="N179" s="87"/>
      <c r="O179" s="87"/>
      <c r="P179" s="87"/>
      <c r="Q179" s="87"/>
      <c r="R179" s="87"/>
      <c r="S179" s="87"/>
      <c r="T179" s="87"/>
      <c r="U179" s="87"/>
      <c r="V179" s="87"/>
      <c r="W179" s="87"/>
    </row>
    <row r="180">
      <c r="A180" s="87"/>
      <c r="B180" s="87"/>
      <c r="C180" s="87"/>
      <c r="D180" s="87"/>
      <c r="E180" s="87"/>
      <c r="F180" s="87"/>
      <c r="G180" s="87"/>
      <c r="H180" s="87"/>
      <c r="I180" s="87"/>
      <c r="J180" s="87"/>
      <c r="K180" s="87"/>
      <c r="L180" s="87"/>
      <c r="M180" s="87"/>
      <c r="N180" s="87"/>
      <c r="O180" s="87"/>
      <c r="P180" s="87"/>
      <c r="Q180" s="87"/>
      <c r="R180" s="87"/>
      <c r="S180" s="87"/>
      <c r="T180" s="87"/>
      <c r="U180" s="87"/>
      <c r="V180" s="87"/>
      <c r="W180" s="87"/>
    </row>
    <row r="181">
      <c r="A181" s="87"/>
      <c r="B181" s="87"/>
      <c r="C181" s="87"/>
      <c r="D181" s="87"/>
      <c r="E181" s="87"/>
      <c r="F181" s="87"/>
      <c r="G181" s="87"/>
      <c r="H181" s="87"/>
      <c r="I181" s="87"/>
      <c r="J181" s="87"/>
      <c r="K181" s="87"/>
      <c r="L181" s="87"/>
      <c r="M181" s="87"/>
      <c r="N181" s="87"/>
      <c r="O181" s="87"/>
      <c r="P181" s="87"/>
      <c r="Q181" s="87"/>
      <c r="R181" s="87"/>
      <c r="S181" s="87"/>
      <c r="T181" s="87"/>
      <c r="U181" s="87"/>
      <c r="V181" s="87"/>
      <c r="W181" s="87"/>
    </row>
    <row r="182">
      <c r="A182" s="87"/>
      <c r="B182" s="87"/>
      <c r="C182" s="87"/>
      <c r="D182" s="87"/>
      <c r="E182" s="87"/>
      <c r="F182" s="87"/>
      <c r="G182" s="87"/>
      <c r="H182" s="87"/>
      <c r="I182" s="87"/>
      <c r="J182" s="87"/>
      <c r="K182" s="87"/>
      <c r="L182" s="87"/>
      <c r="M182" s="87"/>
      <c r="N182" s="87"/>
      <c r="O182" s="87"/>
      <c r="P182" s="87"/>
      <c r="Q182" s="87"/>
      <c r="R182" s="87"/>
      <c r="S182" s="87"/>
      <c r="T182" s="87"/>
      <c r="U182" s="87"/>
      <c r="V182" s="87"/>
      <c r="W182" s="87"/>
    </row>
    <row r="183">
      <c r="A183" s="87"/>
      <c r="B183" s="87"/>
      <c r="C183" s="87"/>
      <c r="D183" s="87"/>
      <c r="E183" s="87"/>
      <c r="F183" s="87"/>
      <c r="G183" s="87"/>
      <c r="H183" s="87"/>
      <c r="I183" s="87"/>
      <c r="J183" s="87"/>
      <c r="K183" s="87"/>
      <c r="L183" s="87"/>
      <c r="M183" s="87"/>
      <c r="N183" s="87"/>
      <c r="O183" s="87"/>
      <c r="P183" s="87"/>
      <c r="Q183" s="87"/>
      <c r="R183" s="87"/>
      <c r="S183" s="87"/>
      <c r="T183" s="87"/>
      <c r="U183" s="87"/>
      <c r="V183" s="87"/>
      <c r="W183" s="87"/>
    </row>
    <row r="184">
      <c r="A184" s="87"/>
      <c r="B184" s="87"/>
      <c r="C184" s="87"/>
      <c r="D184" s="87"/>
      <c r="E184" s="87"/>
      <c r="F184" s="87"/>
      <c r="G184" s="87"/>
      <c r="H184" s="87"/>
      <c r="I184" s="87"/>
      <c r="J184" s="87"/>
      <c r="K184" s="87"/>
      <c r="L184" s="87"/>
      <c r="M184" s="87"/>
      <c r="N184" s="87"/>
      <c r="O184" s="87"/>
      <c r="P184" s="87"/>
      <c r="Q184" s="87"/>
      <c r="R184" s="87"/>
      <c r="S184" s="87"/>
      <c r="T184" s="87"/>
      <c r="U184" s="87"/>
      <c r="V184" s="87"/>
      <c r="W184" s="87"/>
    </row>
    <row r="185">
      <c r="A185" s="87"/>
      <c r="B185" s="87"/>
      <c r="C185" s="87"/>
      <c r="D185" s="87"/>
      <c r="E185" s="87"/>
      <c r="F185" s="87"/>
      <c r="G185" s="87"/>
      <c r="H185" s="87"/>
      <c r="I185" s="87"/>
      <c r="J185" s="87"/>
      <c r="K185" s="87"/>
      <c r="L185" s="87"/>
      <c r="M185" s="87"/>
      <c r="N185" s="87"/>
      <c r="O185" s="87"/>
      <c r="P185" s="87"/>
      <c r="Q185" s="87"/>
      <c r="R185" s="87"/>
      <c r="S185" s="87"/>
      <c r="T185" s="87"/>
      <c r="U185" s="87"/>
      <c r="V185" s="87"/>
      <c r="W185" s="87"/>
    </row>
    <row r="186">
      <c r="A186" s="87"/>
      <c r="B186" s="87"/>
      <c r="C186" s="87"/>
      <c r="D186" s="87"/>
      <c r="E186" s="87"/>
      <c r="F186" s="87"/>
      <c r="G186" s="87"/>
      <c r="H186" s="87"/>
      <c r="I186" s="87"/>
      <c r="J186" s="87"/>
      <c r="K186" s="87"/>
      <c r="L186" s="87"/>
      <c r="M186" s="87"/>
      <c r="N186" s="87"/>
      <c r="O186" s="87"/>
      <c r="P186" s="87"/>
      <c r="Q186" s="87"/>
      <c r="R186" s="87"/>
      <c r="S186" s="87"/>
      <c r="T186" s="87"/>
      <c r="U186" s="87"/>
      <c r="V186" s="87"/>
      <c r="W186" s="87"/>
    </row>
    <row r="187">
      <c r="A187" s="87"/>
      <c r="B187" s="87"/>
      <c r="C187" s="87"/>
      <c r="D187" s="87"/>
      <c r="E187" s="87"/>
      <c r="F187" s="87"/>
      <c r="G187" s="87"/>
      <c r="H187" s="87"/>
      <c r="I187" s="87"/>
      <c r="J187" s="87"/>
      <c r="K187" s="87"/>
      <c r="L187" s="87"/>
      <c r="M187" s="87"/>
      <c r="N187" s="87"/>
      <c r="O187" s="87"/>
      <c r="P187" s="87"/>
      <c r="Q187" s="87"/>
      <c r="R187" s="87"/>
      <c r="S187" s="87"/>
      <c r="T187" s="87"/>
      <c r="U187" s="87"/>
      <c r="V187" s="87"/>
      <c r="W187" s="87"/>
    </row>
    <row r="188">
      <c r="A188" s="87"/>
      <c r="B188" s="87"/>
      <c r="C188" s="87"/>
      <c r="D188" s="87"/>
      <c r="E188" s="87"/>
      <c r="F188" s="87"/>
      <c r="G188" s="87"/>
      <c r="H188" s="87"/>
      <c r="I188" s="87"/>
      <c r="J188" s="87"/>
      <c r="K188" s="87"/>
      <c r="L188" s="87"/>
      <c r="M188" s="87"/>
      <c r="N188" s="87"/>
      <c r="O188" s="87"/>
      <c r="P188" s="87"/>
      <c r="Q188" s="87"/>
      <c r="R188" s="87"/>
      <c r="S188" s="87"/>
      <c r="T188" s="87"/>
      <c r="U188" s="87"/>
      <c r="V188" s="87"/>
      <c r="W188" s="87"/>
    </row>
    <row r="189">
      <c r="A189" s="87"/>
      <c r="B189" s="87"/>
      <c r="C189" s="87"/>
      <c r="D189" s="87"/>
      <c r="E189" s="87"/>
      <c r="F189" s="87"/>
      <c r="G189" s="87"/>
      <c r="H189" s="87"/>
      <c r="I189" s="87"/>
      <c r="J189" s="87"/>
      <c r="K189" s="87"/>
      <c r="L189" s="87"/>
      <c r="M189" s="87"/>
      <c r="N189" s="87"/>
      <c r="O189" s="87"/>
      <c r="P189" s="87"/>
      <c r="Q189" s="87"/>
      <c r="R189" s="87"/>
      <c r="S189" s="87"/>
      <c r="T189" s="87"/>
      <c r="U189" s="87"/>
      <c r="V189" s="87"/>
      <c r="W189" s="87"/>
    </row>
    <row r="190">
      <c r="A190" s="87"/>
      <c r="B190" s="87"/>
      <c r="C190" s="87"/>
      <c r="D190" s="87"/>
      <c r="E190" s="87"/>
      <c r="F190" s="87"/>
      <c r="G190" s="87"/>
      <c r="H190" s="87"/>
      <c r="I190" s="87"/>
      <c r="J190" s="87"/>
      <c r="K190" s="87"/>
      <c r="L190" s="87"/>
      <c r="M190" s="87"/>
      <c r="N190" s="87"/>
      <c r="O190" s="87"/>
      <c r="P190" s="87"/>
      <c r="Q190" s="87"/>
      <c r="R190" s="87"/>
      <c r="S190" s="87"/>
      <c r="T190" s="87"/>
      <c r="U190" s="87"/>
      <c r="V190" s="87"/>
      <c r="W190" s="87"/>
    </row>
    <row r="191">
      <c r="A191" s="87"/>
      <c r="B191" s="87"/>
      <c r="C191" s="87"/>
      <c r="D191" s="87"/>
      <c r="E191" s="87"/>
      <c r="F191" s="87"/>
      <c r="G191" s="87"/>
      <c r="H191" s="87"/>
      <c r="I191" s="87"/>
      <c r="J191" s="87"/>
      <c r="K191" s="87"/>
      <c r="L191" s="87"/>
      <c r="M191" s="87"/>
      <c r="N191" s="87"/>
      <c r="O191" s="87"/>
      <c r="P191" s="87"/>
      <c r="Q191" s="87"/>
      <c r="R191" s="87"/>
      <c r="S191" s="87"/>
      <c r="T191" s="87"/>
      <c r="U191" s="87"/>
      <c r="V191" s="87"/>
      <c r="W191" s="87"/>
    </row>
    <row r="192">
      <c r="A192" s="87"/>
      <c r="B192" s="87"/>
      <c r="C192" s="87"/>
      <c r="D192" s="87"/>
      <c r="E192" s="87"/>
      <c r="F192" s="87"/>
      <c r="G192" s="87"/>
      <c r="H192" s="87"/>
      <c r="I192" s="87"/>
      <c r="J192" s="87"/>
      <c r="K192" s="87"/>
      <c r="L192" s="87"/>
      <c r="M192" s="87"/>
      <c r="N192" s="87"/>
      <c r="O192" s="87"/>
      <c r="P192" s="87"/>
      <c r="Q192" s="87"/>
      <c r="R192" s="87"/>
      <c r="S192" s="87"/>
      <c r="T192" s="87"/>
      <c r="U192" s="87"/>
      <c r="V192" s="87"/>
      <c r="W192" s="87"/>
    </row>
    <row r="193">
      <c r="A193" s="87"/>
      <c r="B193" s="87"/>
      <c r="C193" s="87"/>
      <c r="D193" s="87"/>
      <c r="E193" s="87"/>
      <c r="F193" s="87"/>
      <c r="G193" s="87"/>
      <c r="H193" s="87"/>
      <c r="I193" s="87"/>
      <c r="J193" s="87"/>
      <c r="K193" s="87"/>
      <c r="L193" s="87"/>
      <c r="M193" s="87"/>
      <c r="N193" s="87"/>
      <c r="O193" s="87"/>
      <c r="P193" s="87"/>
      <c r="Q193" s="87"/>
      <c r="R193" s="87"/>
      <c r="S193" s="87"/>
      <c r="T193" s="87"/>
      <c r="U193" s="87"/>
      <c r="V193" s="87"/>
      <c r="W193" s="87"/>
    </row>
    <row r="194">
      <c r="A194" s="87"/>
      <c r="B194" s="87"/>
      <c r="C194" s="87"/>
      <c r="D194" s="87"/>
      <c r="E194" s="87"/>
      <c r="F194" s="87"/>
      <c r="G194" s="87"/>
      <c r="H194" s="87"/>
      <c r="I194" s="87"/>
      <c r="J194" s="87"/>
      <c r="K194" s="87"/>
      <c r="L194" s="87"/>
      <c r="M194" s="87"/>
      <c r="N194" s="87"/>
      <c r="O194" s="87"/>
      <c r="P194" s="87"/>
      <c r="Q194" s="87"/>
      <c r="R194" s="87"/>
      <c r="S194" s="87"/>
      <c r="T194" s="87"/>
      <c r="U194" s="87"/>
      <c r="V194" s="87"/>
      <c r="W194" s="87"/>
    </row>
    <row r="195">
      <c r="A195" s="87"/>
      <c r="B195" s="87"/>
      <c r="C195" s="87"/>
      <c r="D195" s="87"/>
      <c r="E195" s="87"/>
      <c r="F195" s="87"/>
      <c r="G195" s="87"/>
      <c r="H195" s="87"/>
      <c r="I195" s="87"/>
      <c r="J195" s="87"/>
      <c r="K195" s="87"/>
      <c r="L195" s="87"/>
      <c r="M195" s="87"/>
      <c r="N195" s="87"/>
      <c r="O195" s="87"/>
      <c r="P195" s="87"/>
      <c r="Q195" s="87"/>
      <c r="R195" s="87"/>
      <c r="S195" s="87"/>
      <c r="T195" s="87"/>
      <c r="U195" s="87"/>
      <c r="V195" s="87"/>
      <c r="W195" s="87"/>
    </row>
    <row r="196">
      <c r="A196" s="87"/>
      <c r="B196" s="87"/>
      <c r="C196" s="87"/>
      <c r="D196" s="87"/>
      <c r="E196" s="87"/>
      <c r="F196" s="87"/>
      <c r="G196" s="87"/>
      <c r="H196" s="87"/>
      <c r="I196" s="87"/>
      <c r="J196" s="87"/>
      <c r="K196" s="87"/>
      <c r="L196" s="87"/>
      <c r="M196" s="87"/>
      <c r="N196" s="87"/>
      <c r="O196" s="87"/>
      <c r="P196" s="87"/>
      <c r="Q196" s="87"/>
      <c r="R196" s="87"/>
      <c r="S196" s="87"/>
      <c r="T196" s="87"/>
      <c r="U196" s="87"/>
      <c r="V196" s="87"/>
      <c r="W196" s="87"/>
    </row>
    <row r="197">
      <c r="A197" s="87"/>
      <c r="B197" s="87"/>
      <c r="C197" s="87"/>
      <c r="D197" s="87"/>
      <c r="E197" s="87"/>
      <c r="F197" s="87"/>
      <c r="G197" s="87"/>
      <c r="H197" s="87"/>
      <c r="I197" s="87"/>
      <c r="J197" s="87"/>
      <c r="K197" s="87"/>
      <c r="L197" s="87"/>
      <c r="M197" s="87"/>
      <c r="N197" s="87"/>
      <c r="O197" s="87"/>
      <c r="P197" s="87"/>
      <c r="Q197" s="87"/>
      <c r="R197" s="87"/>
      <c r="S197" s="87"/>
      <c r="T197" s="87"/>
      <c r="U197" s="87"/>
      <c r="V197" s="87"/>
      <c r="W197" s="87"/>
    </row>
    <row r="198">
      <c r="A198" s="87"/>
      <c r="B198" s="87"/>
      <c r="C198" s="87"/>
      <c r="D198" s="87"/>
      <c r="E198" s="87"/>
      <c r="F198" s="87"/>
      <c r="G198" s="87"/>
      <c r="H198" s="87"/>
      <c r="I198" s="87"/>
      <c r="J198" s="87"/>
      <c r="K198" s="87"/>
      <c r="L198" s="87"/>
      <c r="M198" s="87"/>
      <c r="N198" s="87"/>
      <c r="O198" s="87"/>
      <c r="P198" s="87"/>
      <c r="Q198" s="87"/>
      <c r="R198" s="87"/>
      <c r="S198" s="87"/>
      <c r="T198" s="87"/>
      <c r="U198" s="87"/>
      <c r="V198" s="87"/>
      <c r="W198" s="87"/>
    </row>
    <row r="199">
      <c r="A199" s="87"/>
      <c r="B199" s="87"/>
      <c r="C199" s="87"/>
      <c r="D199" s="87"/>
      <c r="E199" s="87"/>
      <c r="F199" s="87"/>
      <c r="G199" s="87"/>
      <c r="H199" s="87"/>
      <c r="I199" s="87"/>
      <c r="J199" s="87"/>
      <c r="K199" s="87"/>
      <c r="L199" s="87"/>
      <c r="M199" s="87"/>
      <c r="N199" s="87"/>
      <c r="O199" s="87"/>
      <c r="P199" s="87"/>
      <c r="Q199" s="87"/>
      <c r="R199" s="87"/>
      <c r="S199" s="87"/>
      <c r="T199" s="87"/>
      <c r="U199" s="87"/>
      <c r="V199" s="87"/>
      <c r="W199" s="87"/>
    </row>
    <row r="200">
      <c r="A200" s="87"/>
      <c r="B200" s="87"/>
      <c r="C200" s="87"/>
      <c r="D200" s="87"/>
      <c r="E200" s="87"/>
      <c r="F200" s="87"/>
      <c r="G200" s="87"/>
      <c r="H200" s="87"/>
      <c r="I200" s="87"/>
      <c r="J200" s="87"/>
      <c r="K200" s="87"/>
      <c r="L200" s="87"/>
      <c r="M200" s="87"/>
      <c r="N200" s="87"/>
      <c r="O200" s="87"/>
      <c r="P200" s="87"/>
      <c r="Q200" s="87"/>
      <c r="R200" s="87"/>
      <c r="S200" s="87"/>
      <c r="T200" s="87"/>
      <c r="U200" s="87"/>
      <c r="V200" s="87"/>
      <c r="W200" s="87"/>
    </row>
    <row r="201">
      <c r="A201" s="87"/>
      <c r="B201" s="87"/>
      <c r="C201" s="87"/>
      <c r="D201" s="87"/>
      <c r="E201" s="87"/>
      <c r="F201" s="87"/>
      <c r="G201" s="87"/>
      <c r="H201" s="87"/>
      <c r="I201" s="87"/>
      <c r="J201" s="87"/>
      <c r="K201" s="87"/>
      <c r="L201" s="87"/>
      <c r="M201" s="87"/>
      <c r="N201" s="87"/>
      <c r="O201" s="87"/>
      <c r="P201" s="87"/>
      <c r="Q201" s="87"/>
      <c r="R201" s="87"/>
      <c r="S201" s="87"/>
      <c r="T201" s="87"/>
      <c r="U201" s="87"/>
      <c r="V201" s="87"/>
      <c r="W201" s="87"/>
    </row>
    <row r="202">
      <c r="A202" s="87"/>
      <c r="B202" s="87"/>
      <c r="C202" s="87"/>
      <c r="D202" s="87"/>
      <c r="E202" s="87"/>
      <c r="F202" s="87"/>
      <c r="G202" s="87"/>
      <c r="H202" s="87"/>
      <c r="I202" s="87"/>
      <c r="J202" s="87"/>
      <c r="K202" s="87"/>
      <c r="L202" s="87"/>
      <c r="M202" s="87"/>
      <c r="N202" s="87"/>
      <c r="O202" s="87"/>
      <c r="P202" s="87"/>
      <c r="Q202" s="87"/>
      <c r="R202" s="87"/>
      <c r="S202" s="87"/>
      <c r="T202" s="87"/>
      <c r="U202" s="87"/>
      <c r="V202" s="87"/>
      <c r="W202" s="87"/>
    </row>
    <row r="203">
      <c r="A203" s="87"/>
      <c r="B203" s="87"/>
      <c r="C203" s="87"/>
      <c r="D203" s="87"/>
      <c r="E203" s="87"/>
      <c r="F203" s="87"/>
      <c r="G203" s="87"/>
      <c r="H203" s="87"/>
      <c r="I203" s="87"/>
      <c r="J203" s="87"/>
      <c r="K203" s="87"/>
      <c r="L203" s="87"/>
      <c r="M203" s="87"/>
      <c r="N203" s="87"/>
      <c r="O203" s="87"/>
      <c r="P203" s="87"/>
      <c r="Q203" s="87"/>
      <c r="R203" s="87"/>
      <c r="S203" s="87"/>
      <c r="T203" s="87"/>
      <c r="U203" s="87"/>
      <c r="V203" s="87"/>
      <c r="W203" s="87"/>
    </row>
    <row r="204">
      <c r="A204" s="87"/>
      <c r="B204" s="87"/>
      <c r="C204" s="87"/>
      <c r="D204" s="87"/>
      <c r="E204" s="87"/>
      <c r="F204" s="87"/>
      <c r="G204" s="87"/>
      <c r="H204" s="87"/>
      <c r="I204" s="87"/>
      <c r="J204" s="87"/>
      <c r="K204" s="87"/>
      <c r="L204" s="87"/>
      <c r="M204" s="87"/>
      <c r="N204" s="87"/>
      <c r="O204" s="87"/>
      <c r="P204" s="87"/>
      <c r="Q204" s="87"/>
      <c r="R204" s="87"/>
      <c r="S204" s="87"/>
      <c r="T204" s="87"/>
      <c r="U204" s="87"/>
      <c r="V204" s="87"/>
      <c r="W204" s="87"/>
    </row>
    <row r="205">
      <c r="A205" s="87"/>
      <c r="B205" s="87"/>
      <c r="C205" s="87"/>
      <c r="D205" s="87"/>
      <c r="E205" s="87"/>
      <c r="F205" s="87"/>
      <c r="G205" s="87"/>
      <c r="H205" s="87"/>
      <c r="I205" s="87"/>
      <c r="J205" s="87"/>
      <c r="K205" s="87"/>
      <c r="L205" s="87"/>
      <c r="M205" s="87"/>
      <c r="N205" s="87"/>
      <c r="O205" s="87"/>
      <c r="P205" s="87"/>
      <c r="Q205" s="87"/>
      <c r="R205" s="87"/>
      <c r="S205" s="87"/>
      <c r="T205" s="87"/>
      <c r="U205" s="87"/>
      <c r="V205" s="87"/>
      <c r="W205" s="87"/>
    </row>
    <row r="206">
      <c r="A206" s="87"/>
      <c r="B206" s="87"/>
      <c r="C206" s="87"/>
      <c r="D206" s="87"/>
      <c r="E206" s="87"/>
      <c r="F206" s="87"/>
      <c r="G206" s="87"/>
      <c r="H206" s="87"/>
      <c r="I206" s="87"/>
      <c r="J206" s="87"/>
      <c r="K206" s="87"/>
      <c r="L206" s="87"/>
      <c r="M206" s="87"/>
      <c r="N206" s="87"/>
      <c r="O206" s="87"/>
      <c r="P206" s="87"/>
      <c r="Q206" s="87"/>
      <c r="R206" s="87"/>
      <c r="S206" s="87"/>
      <c r="T206" s="87"/>
      <c r="U206" s="87"/>
      <c r="V206" s="87"/>
      <c r="W206" s="87"/>
    </row>
    <row r="207">
      <c r="A207" s="87"/>
      <c r="B207" s="87"/>
      <c r="C207" s="87"/>
      <c r="D207" s="87"/>
      <c r="E207" s="87"/>
      <c r="F207" s="87"/>
      <c r="G207" s="87"/>
      <c r="H207" s="87"/>
      <c r="I207" s="87"/>
      <c r="J207" s="87"/>
      <c r="K207" s="87"/>
      <c r="L207" s="87"/>
      <c r="M207" s="87"/>
      <c r="N207" s="87"/>
      <c r="O207" s="87"/>
      <c r="P207" s="87"/>
      <c r="Q207" s="87"/>
      <c r="R207" s="87"/>
      <c r="S207" s="87"/>
      <c r="T207" s="87"/>
      <c r="U207" s="87"/>
      <c r="V207" s="87"/>
      <c r="W207" s="87"/>
    </row>
    <row r="208">
      <c r="A208" s="87"/>
      <c r="B208" s="87"/>
      <c r="C208" s="87"/>
      <c r="D208" s="87"/>
      <c r="E208" s="87"/>
      <c r="F208" s="87"/>
      <c r="G208" s="87"/>
      <c r="H208" s="87"/>
      <c r="I208" s="87"/>
      <c r="J208" s="87"/>
      <c r="K208" s="87"/>
      <c r="L208" s="87"/>
      <c r="M208" s="87"/>
      <c r="N208" s="87"/>
      <c r="O208" s="87"/>
      <c r="P208" s="87"/>
      <c r="Q208" s="87"/>
      <c r="R208" s="87"/>
      <c r="S208" s="87"/>
      <c r="T208" s="87"/>
      <c r="U208" s="87"/>
      <c r="V208" s="87"/>
      <c r="W208" s="87"/>
    </row>
    <row r="209">
      <c r="A209" s="87"/>
      <c r="B209" s="87"/>
      <c r="C209" s="87"/>
      <c r="D209" s="87"/>
      <c r="E209" s="87"/>
      <c r="F209" s="87"/>
      <c r="G209" s="87"/>
      <c r="H209" s="87"/>
      <c r="I209" s="87"/>
      <c r="J209" s="87"/>
      <c r="K209" s="87"/>
      <c r="L209" s="87"/>
      <c r="M209" s="87"/>
      <c r="N209" s="87"/>
      <c r="O209" s="87"/>
      <c r="P209" s="87"/>
      <c r="Q209" s="87"/>
      <c r="R209" s="87"/>
      <c r="S209" s="87"/>
      <c r="T209" s="87"/>
      <c r="U209" s="87"/>
      <c r="V209" s="87"/>
      <c r="W209" s="87"/>
    </row>
    <row r="210">
      <c r="A210" s="87"/>
      <c r="B210" s="87"/>
      <c r="C210" s="87"/>
      <c r="D210" s="87"/>
      <c r="E210" s="87"/>
      <c r="F210" s="87"/>
      <c r="G210" s="87"/>
      <c r="H210" s="87"/>
      <c r="I210" s="87"/>
      <c r="J210" s="87"/>
      <c r="K210" s="87"/>
      <c r="L210" s="87"/>
      <c r="M210" s="87"/>
      <c r="N210" s="87"/>
      <c r="O210" s="87"/>
      <c r="P210" s="87"/>
      <c r="Q210" s="87"/>
      <c r="R210" s="87"/>
      <c r="S210" s="87"/>
      <c r="T210" s="87"/>
      <c r="U210" s="87"/>
      <c r="V210" s="87"/>
      <c r="W210" s="87"/>
    </row>
    <row r="211">
      <c r="A211" s="87"/>
      <c r="B211" s="87"/>
      <c r="C211" s="87"/>
      <c r="D211" s="87"/>
      <c r="E211" s="87"/>
      <c r="F211" s="87"/>
      <c r="G211" s="87"/>
      <c r="H211" s="87"/>
      <c r="I211" s="87"/>
      <c r="J211" s="87"/>
      <c r="K211" s="87"/>
      <c r="L211" s="87"/>
      <c r="M211" s="87"/>
      <c r="N211" s="87"/>
      <c r="O211" s="87"/>
      <c r="P211" s="87"/>
      <c r="Q211" s="87"/>
      <c r="R211" s="87"/>
      <c r="S211" s="87"/>
      <c r="T211" s="87"/>
      <c r="U211" s="87"/>
      <c r="V211" s="87"/>
      <c r="W211" s="87"/>
    </row>
    <row r="212">
      <c r="A212" s="87"/>
      <c r="B212" s="87"/>
      <c r="C212" s="87"/>
      <c r="D212" s="87"/>
      <c r="E212" s="87"/>
      <c r="F212" s="87"/>
      <c r="G212" s="87"/>
      <c r="H212" s="87"/>
      <c r="I212" s="87"/>
      <c r="J212" s="87"/>
      <c r="K212" s="87"/>
      <c r="L212" s="87"/>
      <c r="M212" s="87"/>
      <c r="N212" s="87"/>
      <c r="O212" s="87"/>
      <c r="P212" s="87"/>
      <c r="Q212" s="87"/>
      <c r="R212" s="87"/>
      <c r="S212" s="87"/>
      <c r="T212" s="87"/>
      <c r="U212" s="87"/>
      <c r="V212" s="87"/>
      <c r="W212" s="87"/>
    </row>
    <row r="213">
      <c r="A213" s="87"/>
      <c r="B213" s="87"/>
      <c r="C213" s="87"/>
      <c r="D213" s="87"/>
      <c r="E213" s="87"/>
      <c r="F213" s="87"/>
      <c r="G213" s="87"/>
      <c r="H213" s="87"/>
      <c r="I213" s="87"/>
      <c r="J213" s="87"/>
      <c r="K213" s="87"/>
      <c r="L213" s="87"/>
      <c r="M213" s="87"/>
      <c r="N213" s="87"/>
      <c r="O213" s="87"/>
      <c r="P213" s="87"/>
      <c r="Q213" s="87"/>
      <c r="R213" s="87"/>
      <c r="S213" s="87"/>
      <c r="T213" s="87"/>
      <c r="U213" s="87"/>
      <c r="V213" s="87"/>
      <c r="W213" s="87"/>
    </row>
    <row r="214">
      <c r="A214" s="87"/>
      <c r="B214" s="87"/>
      <c r="C214" s="87"/>
      <c r="D214" s="87"/>
      <c r="E214" s="87"/>
      <c r="F214" s="87"/>
      <c r="G214" s="87"/>
      <c r="H214" s="87"/>
      <c r="I214" s="87"/>
      <c r="J214" s="87"/>
      <c r="K214" s="87"/>
      <c r="L214" s="87"/>
      <c r="M214" s="87"/>
      <c r="N214" s="87"/>
      <c r="O214" s="87"/>
      <c r="P214" s="87"/>
      <c r="Q214" s="87"/>
      <c r="R214" s="87"/>
      <c r="S214" s="87"/>
      <c r="T214" s="87"/>
      <c r="U214" s="87"/>
      <c r="V214" s="87"/>
      <c r="W214" s="87"/>
    </row>
    <row r="215">
      <c r="A215" s="87"/>
      <c r="B215" s="87"/>
      <c r="C215" s="87"/>
      <c r="D215" s="87"/>
      <c r="E215" s="87"/>
      <c r="F215" s="87"/>
      <c r="G215" s="87"/>
      <c r="H215" s="87"/>
      <c r="I215" s="87"/>
      <c r="J215" s="87"/>
      <c r="K215" s="87"/>
      <c r="L215" s="87"/>
      <c r="M215" s="87"/>
      <c r="N215" s="87"/>
      <c r="O215" s="87"/>
      <c r="P215" s="87"/>
      <c r="Q215" s="87"/>
      <c r="R215" s="87"/>
      <c r="S215" s="87"/>
      <c r="T215" s="87"/>
      <c r="U215" s="87"/>
      <c r="V215" s="87"/>
      <c r="W215" s="87"/>
    </row>
    <row r="216">
      <c r="A216" s="87"/>
      <c r="B216" s="87"/>
      <c r="C216" s="87"/>
      <c r="D216" s="87"/>
      <c r="E216" s="87"/>
      <c r="F216" s="87"/>
      <c r="G216" s="87"/>
      <c r="H216" s="87"/>
      <c r="I216" s="87"/>
      <c r="J216" s="87"/>
      <c r="K216" s="87"/>
      <c r="L216" s="87"/>
      <c r="M216" s="87"/>
      <c r="N216" s="87"/>
      <c r="O216" s="87"/>
      <c r="P216" s="87"/>
      <c r="Q216" s="87"/>
      <c r="R216" s="87"/>
      <c r="S216" s="87"/>
      <c r="T216" s="87"/>
      <c r="U216" s="87"/>
      <c r="V216" s="87"/>
      <c r="W216" s="87"/>
    </row>
    <row r="217">
      <c r="A217" s="87"/>
      <c r="B217" s="87"/>
      <c r="C217" s="87"/>
      <c r="D217" s="87"/>
      <c r="E217" s="87"/>
      <c r="F217" s="87"/>
      <c r="G217" s="87"/>
      <c r="H217" s="87"/>
      <c r="I217" s="87"/>
      <c r="J217" s="87"/>
      <c r="K217" s="87"/>
      <c r="L217" s="87"/>
      <c r="M217" s="87"/>
      <c r="N217" s="87"/>
      <c r="O217" s="87"/>
      <c r="P217" s="87"/>
      <c r="Q217" s="87"/>
      <c r="R217" s="87"/>
      <c r="S217" s="87"/>
      <c r="T217" s="87"/>
      <c r="U217" s="87"/>
      <c r="V217" s="87"/>
      <c r="W217" s="87"/>
    </row>
    <row r="218">
      <c r="A218" s="87"/>
      <c r="B218" s="87"/>
      <c r="C218" s="87"/>
      <c r="D218" s="87"/>
      <c r="E218" s="87"/>
      <c r="F218" s="87"/>
      <c r="G218" s="87"/>
      <c r="H218" s="87"/>
      <c r="I218" s="87"/>
      <c r="J218" s="87"/>
      <c r="K218" s="87"/>
      <c r="L218" s="87"/>
      <c r="M218" s="87"/>
      <c r="N218" s="87"/>
      <c r="O218" s="87"/>
      <c r="P218" s="87"/>
      <c r="Q218" s="87"/>
      <c r="R218" s="87"/>
      <c r="S218" s="87"/>
      <c r="T218" s="87"/>
      <c r="U218" s="87"/>
      <c r="V218" s="87"/>
      <c r="W218" s="87"/>
    </row>
    <row r="219">
      <c r="A219" s="87"/>
      <c r="B219" s="87"/>
      <c r="C219" s="87"/>
      <c r="D219" s="87"/>
      <c r="E219" s="87"/>
      <c r="F219" s="87"/>
      <c r="G219" s="87"/>
      <c r="H219" s="87"/>
      <c r="I219" s="87"/>
      <c r="J219" s="87"/>
      <c r="K219" s="87"/>
      <c r="L219" s="87"/>
      <c r="M219" s="87"/>
      <c r="N219" s="87"/>
      <c r="O219" s="87"/>
      <c r="P219" s="87"/>
      <c r="Q219" s="87"/>
      <c r="R219" s="87"/>
      <c r="S219" s="87"/>
      <c r="T219" s="87"/>
      <c r="U219" s="87"/>
      <c r="V219" s="87"/>
      <c r="W219" s="87"/>
    </row>
    <row r="220">
      <c r="A220" s="87"/>
      <c r="B220" s="87"/>
      <c r="C220" s="87"/>
      <c r="D220" s="87"/>
      <c r="E220" s="87"/>
      <c r="F220" s="87"/>
      <c r="G220" s="87"/>
      <c r="H220" s="87"/>
      <c r="I220" s="87"/>
      <c r="J220" s="87"/>
      <c r="K220" s="87"/>
      <c r="L220" s="87"/>
      <c r="M220" s="87"/>
      <c r="N220" s="87"/>
      <c r="O220" s="87"/>
      <c r="P220" s="87"/>
      <c r="Q220" s="87"/>
      <c r="R220" s="87"/>
      <c r="S220" s="87"/>
      <c r="T220" s="87"/>
      <c r="U220" s="87"/>
      <c r="V220" s="87"/>
      <c r="W220" s="87"/>
    </row>
    <row r="221">
      <c r="A221" s="87"/>
      <c r="B221" s="87"/>
      <c r="C221" s="87"/>
      <c r="D221" s="87"/>
      <c r="E221" s="87"/>
      <c r="F221" s="87"/>
      <c r="G221" s="87"/>
      <c r="H221" s="87"/>
      <c r="I221" s="87"/>
      <c r="J221" s="87"/>
      <c r="K221" s="87"/>
      <c r="L221" s="87"/>
      <c r="M221" s="87"/>
      <c r="N221" s="87"/>
      <c r="O221" s="87"/>
      <c r="P221" s="87"/>
      <c r="Q221" s="87"/>
      <c r="R221" s="87"/>
      <c r="S221" s="87"/>
      <c r="T221" s="87"/>
      <c r="U221" s="87"/>
      <c r="V221" s="87"/>
      <c r="W221" s="87"/>
    </row>
    <row r="222">
      <c r="A222" s="87"/>
      <c r="B222" s="87"/>
      <c r="C222" s="87"/>
      <c r="D222" s="87"/>
      <c r="E222" s="87"/>
      <c r="F222" s="87"/>
      <c r="G222" s="87"/>
      <c r="H222" s="87"/>
      <c r="I222" s="87"/>
      <c r="J222" s="87"/>
      <c r="K222" s="87"/>
      <c r="L222" s="87"/>
      <c r="M222" s="87"/>
      <c r="N222" s="87"/>
      <c r="O222" s="87"/>
      <c r="P222" s="87"/>
      <c r="Q222" s="87"/>
      <c r="R222" s="87"/>
      <c r="S222" s="87"/>
      <c r="T222" s="87"/>
      <c r="U222" s="87"/>
      <c r="V222" s="87"/>
      <c r="W222" s="87"/>
    </row>
    <row r="223">
      <c r="A223" s="87"/>
      <c r="B223" s="87"/>
      <c r="C223" s="87"/>
      <c r="D223" s="87"/>
      <c r="E223" s="87"/>
      <c r="F223" s="87"/>
      <c r="G223" s="87"/>
      <c r="H223" s="87"/>
      <c r="I223" s="87"/>
      <c r="J223" s="87"/>
      <c r="K223" s="87"/>
      <c r="L223" s="87"/>
      <c r="M223" s="87"/>
      <c r="N223" s="87"/>
      <c r="O223" s="87"/>
      <c r="P223" s="87"/>
      <c r="Q223" s="87"/>
      <c r="R223" s="87"/>
      <c r="S223" s="87"/>
      <c r="T223" s="87"/>
      <c r="U223" s="87"/>
      <c r="V223" s="87"/>
      <c r="W223" s="87"/>
    </row>
    <row r="224">
      <c r="A224" s="87"/>
      <c r="B224" s="87"/>
      <c r="C224" s="87"/>
      <c r="D224" s="87"/>
      <c r="E224" s="87"/>
      <c r="F224" s="87"/>
      <c r="G224" s="87"/>
      <c r="H224" s="87"/>
      <c r="I224" s="87"/>
      <c r="J224" s="87"/>
      <c r="K224" s="87"/>
      <c r="L224" s="87"/>
      <c r="M224" s="87"/>
      <c r="N224" s="87"/>
      <c r="O224" s="87"/>
      <c r="P224" s="87"/>
      <c r="Q224" s="87"/>
      <c r="R224" s="87"/>
      <c r="S224" s="87"/>
      <c r="T224" s="87"/>
      <c r="U224" s="87"/>
      <c r="V224" s="87"/>
      <c r="W224" s="87"/>
    </row>
    <row r="225">
      <c r="A225" s="87"/>
      <c r="B225" s="87"/>
      <c r="C225" s="87"/>
      <c r="D225" s="87"/>
      <c r="E225" s="87"/>
      <c r="F225" s="87"/>
      <c r="G225" s="87"/>
      <c r="H225" s="87"/>
      <c r="I225" s="87"/>
      <c r="J225" s="87"/>
      <c r="K225" s="87"/>
      <c r="L225" s="87"/>
      <c r="M225" s="87"/>
      <c r="N225" s="87"/>
      <c r="O225" s="87"/>
      <c r="P225" s="87"/>
      <c r="Q225" s="87"/>
      <c r="R225" s="87"/>
      <c r="S225" s="87"/>
      <c r="T225" s="87"/>
      <c r="U225" s="87"/>
      <c r="V225" s="87"/>
      <c r="W225" s="87"/>
    </row>
    <row r="226">
      <c r="A226" s="87"/>
      <c r="B226" s="87"/>
      <c r="C226" s="87"/>
      <c r="D226" s="87"/>
      <c r="E226" s="87"/>
      <c r="F226" s="87"/>
      <c r="G226" s="87"/>
      <c r="H226" s="87"/>
      <c r="I226" s="87"/>
      <c r="J226" s="87"/>
      <c r="K226" s="87"/>
      <c r="L226" s="87"/>
      <c r="M226" s="87"/>
      <c r="N226" s="87"/>
      <c r="O226" s="87"/>
      <c r="P226" s="87"/>
      <c r="Q226" s="87"/>
      <c r="R226" s="87"/>
      <c r="S226" s="87"/>
      <c r="T226" s="87"/>
      <c r="U226" s="87"/>
      <c r="V226" s="87"/>
      <c r="W226" s="87"/>
    </row>
    <row r="227">
      <c r="A227" s="87"/>
      <c r="B227" s="87"/>
      <c r="C227" s="87"/>
      <c r="D227" s="87"/>
      <c r="E227" s="87"/>
      <c r="F227" s="87"/>
      <c r="G227" s="87"/>
      <c r="H227" s="87"/>
      <c r="I227" s="87"/>
      <c r="J227" s="87"/>
      <c r="K227" s="87"/>
      <c r="L227" s="87"/>
      <c r="M227" s="87"/>
      <c r="N227" s="87"/>
      <c r="O227" s="87"/>
      <c r="P227" s="87"/>
      <c r="Q227" s="87"/>
      <c r="R227" s="87"/>
      <c r="S227" s="87"/>
      <c r="T227" s="87"/>
      <c r="U227" s="87"/>
      <c r="V227" s="87"/>
      <c r="W227" s="87"/>
    </row>
    <row r="228">
      <c r="A228" s="87"/>
      <c r="B228" s="87"/>
      <c r="C228" s="87"/>
      <c r="D228" s="87"/>
      <c r="E228" s="87"/>
      <c r="F228" s="87"/>
      <c r="G228" s="87"/>
      <c r="H228" s="87"/>
      <c r="I228" s="87"/>
      <c r="J228" s="87"/>
      <c r="K228" s="87"/>
      <c r="L228" s="87"/>
      <c r="M228" s="87"/>
      <c r="N228" s="87"/>
      <c r="O228" s="87"/>
      <c r="P228" s="87"/>
      <c r="Q228" s="87"/>
      <c r="R228" s="87"/>
      <c r="S228" s="87"/>
      <c r="T228" s="87"/>
      <c r="U228" s="87"/>
      <c r="V228" s="87"/>
      <c r="W228" s="87"/>
    </row>
    <row r="229">
      <c r="A229" s="87"/>
      <c r="B229" s="87"/>
      <c r="C229" s="87"/>
      <c r="D229" s="87"/>
      <c r="E229" s="87"/>
      <c r="F229" s="87"/>
      <c r="G229" s="87"/>
      <c r="H229" s="87"/>
      <c r="I229" s="87"/>
      <c r="J229" s="87"/>
      <c r="K229" s="87"/>
      <c r="L229" s="87"/>
      <c r="M229" s="87"/>
      <c r="N229" s="87"/>
      <c r="O229" s="87"/>
      <c r="P229" s="87"/>
      <c r="Q229" s="87"/>
      <c r="R229" s="87"/>
      <c r="S229" s="87"/>
      <c r="T229" s="87"/>
      <c r="U229" s="87"/>
      <c r="V229" s="87"/>
      <c r="W229" s="87"/>
    </row>
    <row r="230">
      <c r="A230" s="87"/>
      <c r="B230" s="87"/>
      <c r="C230" s="87"/>
      <c r="D230" s="87"/>
      <c r="E230" s="87"/>
      <c r="F230" s="87"/>
      <c r="G230" s="87"/>
      <c r="H230" s="87"/>
      <c r="I230" s="87"/>
      <c r="J230" s="87"/>
      <c r="K230" s="87"/>
      <c r="L230" s="87"/>
      <c r="M230" s="87"/>
      <c r="N230" s="87"/>
      <c r="O230" s="87"/>
      <c r="P230" s="87"/>
      <c r="Q230" s="87"/>
      <c r="R230" s="87"/>
      <c r="S230" s="87"/>
      <c r="T230" s="87"/>
      <c r="U230" s="87"/>
      <c r="V230" s="87"/>
      <c r="W230" s="87"/>
    </row>
    <row r="231">
      <c r="A231" s="87"/>
      <c r="B231" s="87"/>
      <c r="C231" s="87"/>
      <c r="D231" s="87"/>
      <c r="E231" s="87"/>
      <c r="F231" s="87"/>
      <c r="G231" s="87"/>
      <c r="H231" s="87"/>
      <c r="I231" s="87"/>
      <c r="J231" s="87"/>
      <c r="K231" s="87"/>
      <c r="L231" s="87"/>
      <c r="M231" s="87"/>
      <c r="N231" s="87"/>
      <c r="O231" s="87"/>
      <c r="P231" s="87"/>
      <c r="Q231" s="87"/>
      <c r="R231" s="87"/>
      <c r="S231" s="87"/>
      <c r="T231" s="87"/>
      <c r="U231" s="87"/>
      <c r="V231" s="87"/>
      <c r="W231" s="87"/>
    </row>
    <row r="232">
      <c r="A232" s="87"/>
      <c r="B232" s="87"/>
      <c r="C232" s="87"/>
      <c r="D232" s="87"/>
      <c r="E232" s="87"/>
      <c r="F232" s="87"/>
      <c r="G232" s="87"/>
      <c r="H232" s="87"/>
      <c r="I232" s="87"/>
      <c r="J232" s="87"/>
      <c r="K232" s="87"/>
      <c r="L232" s="87"/>
      <c r="M232" s="87"/>
      <c r="N232" s="87"/>
      <c r="O232" s="87"/>
      <c r="P232" s="87"/>
      <c r="Q232" s="87"/>
      <c r="R232" s="87"/>
      <c r="S232" s="87"/>
      <c r="T232" s="87"/>
      <c r="U232" s="87"/>
      <c r="V232" s="87"/>
      <c r="W232" s="87"/>
    </row>
    <row r="233">
      <c r="A233" s="87"/>
      <c r="B233" s="87"/>
      <c r="C233" s="87"/>
      <c r="D233" s="87"/>
      <c r="E233" s="87"/>
      <c r="F233" s="87"/>
      <c r="G233" s="87"/>
      <c r="H233" s="87"/>
      <c r="I233" s="87"/>
      <c r="J233" s="87"/>
      <c r="K233" s="87"/>
      <c r="L233" s="87"/>
      <c r="M233" s="87"/>
      <c r="N233" s="87"/>
      <c r="O233" s="87"/>
      <c r="P233" s="87"/>
      <c r="Q233" s="87"/>
      <c r="R233" s="87"/>
      <c r="S233" s="87"/>
      <c r="T233" s="87"/>
      <c r="U233" s="87"/>
      <c r="V233" s="87"/>
      <c r="W233" s="87"/>
    </row>
    <row r="234">
      <c r="A234" s="87"/>
      <c r="B234" s="87"/>
      <c r="C234" s="87"/>
      <c r="D234" s="87"/>
      <c r="E234" s="87"/>
      <c r="F234" s="87"/>
      <c r="G234" s="87"/>
      <c r="H234" s="87"/>
      <c r="I234" s="87"/>
      <c r="J234" s="87"/>
      <c r="K234" s="87"/>
      <c r="L234" s="87"/>
      <c r="M234" s="87"/>
      <c r="N234" s="87"/>
      <c r="O234" s="87"/>
      <c r="P234" s="87"/>
      <c r="Q234" s="87"/>
      <c r="R234" s="87"/>
      <c r="S234" s="87"/>
      <c r="T234" s="87"/>
      <c r="U234" s="87"/>
      <c r="V234" s="87"/>
      <c r="W234" s="87"/>
    </row>
    <row r="235">
      <c r="A235" s="87"/>
      <c r="B235" s="87"/>
      <c r="C235" s="87"/>
      <c r="D235" s="87"/>
      <c r="E235" s="87"/>
      <c r="F235" s="87"/>
      <c r="G235" s="87"/>
      <c r="H235" s="87"/>
      <c r="I235" s="87"/>
      <c r="J235" s="87"/>
      <c r="K235" s="87"/>
      <c r="L235" s="87"/>
      <c r="M235" s="87"/>
      <c r="N235" s="87"/>
      <c r="O235" s="87"/>
      <c r="P235" s="87"/>
      <c r="Q235" s="87"/>
      <c r="R235" s="87"/>
      <c r="S235" s="87"/>
      <c r="T235" s="87"/>
      <c r="U235" s="87"/>
      <c r="V235" s="87"/>
      <c r="W235" s="87"/>
    </row>
    <row r="236">
      <c r="A236" s="87"/>
      <c r="B236" s="87"/>
      <c r="C236" s="87"/>
      <c r="D236" s="87"/>
      <c r="E236" s="87"/>
      <c r="F236" s="87"/>
      <c r="G236" s="87"/>
      <c r="H236" s="87"/>
      <c r="I236" s="87"/>
      <c r="J236" s="87"/>
      <c r="K236" s="87"/>
      <c r="L236" s="87"/>
      <c r="M236" s="87"/>
      <c r="N236" s="87"/>
      <c r="O236" s="87"/>
      <c r="P236" s="87"/>
      <c r="Q236" s="87"/>
      <c r="R236" s="87"/>
      <c r="S236" s="87"/>
      <c r="T236" s="87"/>
      <c r="U236" s="87"/>
      <c r="V236" s="87"/>
      <c r="W236" s="87"/>
    </row>
    <row r="237">
      <c r="A237" s="87"/>
      <c r="B237" s="87"/>
      <c r="C237" s="87"/>
      <c r="D237" s="87"/>
      <c r="E237" s="87"/>
      <c r="F237" s="87"/>
      <c r="G237" s="87"/>
      <c r="H237" s="87"/>
      <c r="I237" s="87"/>
      <c r="J237" s="87"/>
      <c r="K237" s="87"/>
      <c r="L237" s="87"/>
      <c r="M237" s="87"/>
      <c r="N237" s="87"/>
      <c r="O237" s="87"/>
      <c r="P237" s="87"/>
      <c r="Q237" s="87"/>
      <c r="R237" s="87"/>
      <c r="S237" s="87"/>
      <c r="T237" s="87"/>
      <c r="U237" s="87"/>
      <c r="V237" s="87"/>
      <c r="W237" s="87"/>
    </row>
    <row r="238">
      <c r="A238" s="87"/>
      <c r="B238" s="87"/>
      <c r="C238" s="87"/>
      <c r="D238" s="87"/>
      <c r="E238" s="87"/>
      <c r="F238" s="87"/>
      <c r="G238" s="87"/>
      <c r="H238" s="87"/>
      <c r="I238" s="87"/>
      <c r="J238" s="87"/>
      <c r="K238" s="87"/>
      <c r="L238" s="87"/>
      <c r="M238" s="87"/>
      <c r="N238" s="87"/>
      <c r="O238" s="87"/>
      <c r="P238" s="87"/>
      <c r="Q238" s="87"/>
      <c r="R238" s="87"/>
      <c r="S238" s="87"/>
      <c r="T238" s="87"/>
      <c r="U238" s="87"/>
      <c r="V238" s="87"/>
      <c r="W238" s="87"/>
    </row>
    <row r="239">
      <c r="A239" s="87"/>
      <c r="B239" s="87"/>
      <c r="C239" s="87"/>
      <c r="D239" s="87"/>
      <c r="E239" s="87"/>
      <c r="F239" s="87"/>
      <c r="G239" s="87"/>
      <c r="H239" s="87"/>
      <c r="I239" s="87"/>
      <c r="J239" s="87"/>
      <c r="K239" s="87"/>
      <c r="L239" s="87"/>
      <c r="M239" s="87"/>
      <c r="N239" s="87"/>
      <c r="O239" s="87"/>
      <c r="P239" s="87"/>
      <c r="Q239" s="87"/>
      <c r="R239" s="87"/>
      <c r="S239" s="87"/>
      <c r="T239" s="87"/>
      <c r="U239" s="87"/>
      <c r="V239" s="87"/>
      <c r="W239" s="87"/>
    </row>
    <row r="240">
      <c r="A240" s="87"/>
      <c r="B240" s="87"/>
      <c r="C240" s="87"/>
      <c r="D240" s="87"/>
      <c r="E240" s="87"/>
      <c r="F240" s="87"/>
      <c r="G240" s="87"/>
      <c r="H240" s="87"/>
      <c r="I240" s="87"/>
      <c r="J240" s="87"/>
      <c r="K240" s="87"/>
      <c r="L240" s="87"/>
      <c r="M240" s="87"/>
      <c r="N240" s="87"/>
      <c r="O240" s="87"/>
      <c r="P240" s="87"/>
      <c r="Q240" s="87"/>
      <c r="R240" s="87"/>
      <c r="S240" s="87"/>
      <c r="T240" s="87"/>
      <c r="U240" s="87"/>
      <c r="V240" s="87"/>
      <c r="W240" s="87"/>
    </row>
    <row r="241">
      <c r="A241" s="87"/>
      <c r="B241" s="87"/>
      <c r="C241" s="87"/>
      <c r="D241" s="87"/>
      <c r="E241" s="87"/>
      <c r="F241" s="87"/>
      <c r="G241" s="87"/>
      <c r="H241" s="87"/>
      <c r="I241" s="87"/>
      <c r="J241" s="87"/>
      <c r="K241" s="87"/>
      <c r="L241" s="87"/>
      <c r="M241" s="87"/>
      <c r="N241" s="87"/>
      <c r="O241" s="87"/>
      <c r="P241" s="87"/>
      <c r="Q241" s="87"/>
      <c r="R241" s="87"/>
      <c r="S241" s="87"/>
      <c r="T241" s="87"/>
      <c r="U241" s="87"/>
      <c r="V241" s="87"/>
      <c r="W241" s="87"/>
    </row>
    <row r="242">
      <c r="A242" s="87"/>
      <c r="B242" s="87"/>
      <c r="C242" s="87"/>
      <c r="D242" s="87"/>
      <c r="E242" s="87"/>
      <c r="F242" s="87"/>
      <c r="G242" s="87"/>
      <c r="H242" s="87"/>
      <c r="I242" s="87"/>
      <c r="J242" s="87"/>
      <c r="K242" s="87"/>
      <c r="L242" s="87"/>
      <c r="M242" s="87"/>
      <c r="N242" s="87"/>
      <c r="O242" s="87"/>
      <c r="P242" s="87"/>
      <c r="Q242" s="87"/>
      <c r="R242" s="87"/>
      <c r="S242" s="87"/>
      <c r="T242" s="87"/>
      <c r="U242" s="87"/>
      <c r="V242" s="87"/>
      <c r="W242" s="87"/>
    </row>
    <row r="243">
      <c r="A243" s="87"/>
      <c r="B243" s="87"/>
      <c r="C243" s="87"/>
      <c r="D243" s="87"/>
      <c r="E243" s="87"/>
      <c r="F243" s="87"/>
      <c r="G243" s="87"/>
      <c r="H243" s="87"/>
      <c r="I243" s="87"/>
      <c r="J243" s="87"/>
      <c r="K243" s="87"/>
      <c r="L243" s="87"/>
      <c r="M243" s="87"/>
      <c r="N243" s="87"/>
      <c r="O243" s="87"/>
      <c r="P243" s="87"/>
      <c r="Q243" s="87"/>
      <c r="R243" s="87"/>
      <c r="S243" s="87"/>
      <c r="T243" s="87"/>
      <c r="U243" s="87"/>
      <c r="V243" s="87"/>
      <c r="W243" s="87"/>
    </row>
    <row r="244">
      <c r="A244" s="87"/>
      <c r="B244" s="87"/>
      <c r="C244" s="87"/>
      <c r="D244" s="87"/>
      <c r="E244" s="87"/>
      <c r="F244" s="87"/>
      <c r="G244" s="87"/>
      <c r="H244" s="87"/>
      <c r="I244" s="87"/>
      <c r="J244" s="87"/>
      <c r="K244" s="87"/>
      <c r="L244" s="87"/>
      <c r="M244" s="87"/>
      <c r="N244" s="87"/>
      <c r="O244" s="87"/>
      <c r="P244" s="87"/>
      <c r="Q244" s="87"/>
      <c r="R244" s="87"/>
      <c r="S244" s="87"/>
      <c r="T244" s="87"/>
      <c r="U244" s="87"/>
      <c r="V244" s="87"/>
      <c r="W244" s="87"/>
    </row>
    <row r="245">
      <c r="A245" s="87"/>
      <c r="B245" s="87"/>
      <c r="C245" s="87"/>
      <c r="D245" s="87"/>
      <c r="E245" s="87"/>
      <c r="F245" s="87"/>
      <c r="G245" s="87"/>
      <c r="H245" s="87"/>
      <c r="I245" s="87"/>
      <c r="J245" s="87"/>
      <c r="K245" s="87"/>
      <c r="L245" s="87"/>
      <c r="M245" s="87"/>
      <c r="N245" s="87"/>
      <c r="O245" s="87"/>
      <c r="P245" s="87"/>
      <c r="Q245" s="87"/>
      <c r="R245" s="87"/>
      <c r="S245" s="87"/>
      <c r="T245" s="87"/>
      <c r="U245" s="87"/>
      <c r="V245" s="87"/>
      <c r="W245" s="87"/>
    </row>
    <row r="246">
      <c r="A246" s="87"/>
      <c r="B246" s="87"/>
      <c r="C246" s="87"/>
      <c r="D246" s="87"/>
      <c r="E246" s="87"/>
      <c r="F246" s="87"/>
      <c r="G246" s="87"/>
      <c r="H246" s="87"/>
      <c r="I246" s="87"/>
      <c r="J246" s="87"/>
      <c r="K246" s="87"/>
      <c r="L246" s="87"/>
      <c r="M246" s="87"/>
      <c r="N246" s="87"/>
      <c r="O246" s="87"/>
      <c r="P246" s="87"/>
      <c r="Q246" s="87"/>
      <c r="R246" s="87"/>
      <c r="S246" s="87"/>
      <c r="T246" s="87"/>
      <c r="U246" s="87"/>
      <c r="V246" s="87"/>
      <c r="W246" s="87"/>
    </row>
    <row r="247">
      <c r="A247" s="87"/>
      <c r="B247" s="87"/>
      <c r="C247" s="87"/>
      <c r="D247" s="87"/>
      <c r="E247" s="87"/>
      <c r="F247" s="87"/>
      <c r="G247" s="87"/>
      <c r="H247" s="87"/>
      <c r="I247" s="87"/>
      <c r="J247" s="87"/>
      <c r="K247" s="87"/>
      <c r="L247" s="87"/>
      <c r="M247" s="87"/>
      <c r="N247" s="87"/>
      <c r="O247" s="87"/>
      <c r="P247" s="87"/>
      <c r="Q247" s="87"/>
      <c r="R247" s="87"/>
      <c r="S247" s="87"/>
      <c r="T247" s="87"/>
      <c r="U247" s="87"/>
      <c r="V247" s="87"/>
      <c r="W247" s="87"/>
    </row>
    <row r="248">
      <c r="A248" s="87"/>
      <c r="B248" s="87"/>
      <c r="C248" s="87"/>
      <c r="D248" s="87"/>
      <c r="E248" s="87"/>
      <c r="F248" s="87"/>
      <c r="G248" s="87"/>
      <c r="H248" s="87"/>
      <c r="I248" s="87"/>
      <c r="J248" s="87"/>
      <c r="K248" s="87"/>
      <c r="L248" s="87"/>
      <c r="M248" s="87"/>
      <c r="N248" s="87"/>
      <c r="O248" s="87"/>
      <c r="P248" s="87"/>
      <c r="Q248" s="87"/>
      <c r="R248" s="87"/>
      <c r="S248" s="87"/>
      <c r="T248" s="87"/>
      <c r="U248" s="87"/>
      <c r="V248" s="87"/>
      <c r="W248" s="87"/>
    </row>
    <row r="249">
      <c r="A249" s="87"/>
      <c r="B249" s="87"/>
      <c r="C249" s="87"/>
      <c r="D249" s="87"/>
      <c r="E249" s="87"/>
      <c r="F249" s="87"/>
      <c r="G249" s="87"/>
      <c r="H249" s="87"/>
      <c r="I249" s="87"/>
      <c r="J249" s="87"/>
      <c r="K249" s="87"/>
      <c r="L249" s="87"/>
      <c r="M249" s="87"/>
      <c r="N249" s="87"/>
      <c r="O249" s="87"/>
      <c r="P249" s="87"/>
      <c r="Q249" s="87"/>
      <c r="R249" s="87"/>
      <c r="S249" s="87"/>
      <c r="T249" s="87"/>
      <c r="U249" s="87"/>
      <c r="V249" s="87"/>
      <c r="W249" s="87"/>
    </row>
    <row r="250">
      <c r="A250" s="87"/>
      <c r="B250" s="87"/>
      <c r="C250" s="87"/>
      <c r="D250" s="87"/>
      <c r="E250" s="87"/>
      <c r="F250" s="87"/>
      <c r="G250" s="87"/>
      <c r="H250" s="87"/>
      <c r="I250" s="87"/>
      <c r="J250" s="87"/>
      <c r="K250" s="87"/>
      <c r="L250" s="87"/>
      <c r="M250" s="87"/>
      <c r="N250" s="87"/>
      <c r="O250" s="87"/>
      <c r="P250" s="87"/>
      <c r="Q250" s="87"/>
      <c r="R250" s="87"/>
      <c r="S250" s="87"/>
      <c r="T250" s="87"/>
      <c r="U250" s="87"/>
      <c r="V250" s="87"/>
      <c r="W250" s="87"/>
    </row>
    <row r="251">
      <c r="A251" s="87"/>
      <c r="B251" s="87"/>
      <c r="C251" s="87"/>
      <c r="D251" s="87"/>
      <c r="E251" s="87"/>
      <c r="F251" s="87"/>
      <c r="G251" s="87"/>
      <c r="H251" s="87"/>
      <c r="I251" s="87"/>
      <c r="J251" s="87"/>
      <c r="K251" s="87"/>
      <c r="L251" s="87"/>
      <c r="M251" s="87"/>
      <c r="N251" s="87"/>
      <c r="O251" s="87"/>
      <c r="P251" s="87"/>
      <c r="Q251" s="87"/>
      <c r="R251" s="87"/>
      <c r="S251" s="87"/>
      <c r="T251" s="87"/>
      <c r="U251" s="87"/>
      <c r="V251" s="87"/>
      <c r="W251" s="87"/>
    </row>
    <row r="252">
      <c r="A252" s="87"/>
      <c r="B252" s="87"/>
      <c r="C252" s="87"/>
      <c r="D252" s="87"/>
      <c r="E252" s="87"/>
      <c r="F252" s="87"/>
      <c r="G252" s="87"/>
      <c r="H252" s="87"/>
      <c r="I252" s="87"/>
      <c r="J252" s="87"/>
      <c r="K252" s="87"/>
      <c r="L252" s="87"/>
      <c r="M252" s="87"/>
      <c r="N252" s="87"/>
      <c r="O252" s="87"/>
      <c r="P252" s="87"/>
      <c r="Q252" s="87"/>
      <c r="R252" s="87"/>
      <c r="S252" s="87"/>
      <c r="T252" s="87"/>
      <c r="U252" s="87"/>
      <c r="V252" s="87"/>
      <c r="W252" s="87"/>
    </row>
    <row r="253">
      <c r="A253" s="87"/>
      <c r="B253" s="87"/>
      <c r="C253" s="87"/>
      <c r="D253" s="87"/>
      <c r="E253" s="87"/>
      <c r="F253" s="87"/>
      <c r="G253" s="87"/>
      <c r="H253" s="87"/>
      <c r="I253" s="87"/>
      <c r="J253" s="87"/>
      <c r="K253" s="87"/>
      <c r="L253" s="87"/>
      <c r="M253" s="87"/>
      <c r="N253" s="87"/>
      <c r="O253" s="87"/>
      <c r="P253" s="87"/>
      <c r="Q253" s="87"/>
      <c r="R253" s="87"/>
      <c r="S253" s="87"/>
      <c r="T253" s="87"/>
      <c r="U253" s="87"/>
      <c r="V253" s="87"/>
      <c r="W253" s="87"/>
    </row>
    <row r="254">
      <c r="A254" s="87"/>
      <c r="B254" s="87"/>
      <c r="C254" s="87"/>
      <c r="D254" s="87"/>
      <c r="E254" s="87"/>
      <c r="F254" s="87"/>
      <c r="G254" s="87"/>
      <c r="H254" s="87"/>
      <c r="I254" s="87"/>
      <c r="J254" s="87"/>
      <c r="K254" s="87"/>
      <c r="L254" s="87"/>
      <c r="M254" s="87"/>
      <c r="N254" s="87"/>
      <c r="O254" s="87"/>
      <c r="P254" s="87"/>
      <c r="Q254" s="87"/>
      <c r="R254" s="87"/>
      <c r="S254" s="87"/>
      <c r="T254" s="87"/>
      <c r="U254" s="87"/>
      <c r="V254" s="87"/>
      <c r="W254" s="87"/>
    </row>
    <row r="255">
      <c r="A255" s="87"/>
      <c r="B255" s="87"/>
      <c r="C255" s="87"/>
      <c r="D255" s="87"/>
      <c r="E255" s="87"/>
      <c r="F255" s="87"/>
      <c r="G255" s="87"/>
      <c r="H255" s="87"/>
      <c r="I255" s="87"/>
      <c r="J255" s="87"/>
      <c r="K255" s="87"/>
      <c r="L255" s="87"/>
      <c r="M255" s="87"/>
      <c r="N255" s="87"/>
      <c r="O255" s="87"/>
      <c r="P255" s="87"/>
      <c r="Q255" s="87"/>
      <c r="R255" s="87"/>
      <c r="S255" s="87"/>
      <c r="T255" s="87"/>
      <c r="U255" s="87"/>
      <c r="V255" s="87"/>
      <c r="W255" s="87"/>
    </row>
    <row r="256">
      <c r="A256" s="87"/>
      <c r="B256" s="87"/>
      <c r="C256" s="87"/>
      <c r="D256" s="87"/>
      <c r="E256" s="87"/>
      <c r="F256" s="87"/>
      <c r="G256" s="87"/>
      <c r="H256" s="87"/>
      <c r="I256" s="87"/>
      <c r="J256" s="87"/>
      <c r="K256" s="87"/>
      <c r="L256" s="87"/>
      <c r="M256" s="87"/>
      <c r="N256" s="87"/>
      <c r="O256" s="87"/>
      <c r="P256" s="87"/>
      <c r="Q256" s="87"/>
      <c r="R256" s="87"/>
      <c r="S256" s="87"/>
      <c r="T256" s="87"/>
      <c r="U256" s="87"/>
      <c r="V256" s="87"/>
      <c r="W256" s="87"/>
    </row>
    <row r="257">
      <c r="A257" s="87"/>
      <c r="B257" s="87"/>
      <c r="C257" s="87"/>
      <c r="D257" s="87"/>
      <c r="E257" s="87"/>
      <c r="F257" s="87"/>
      <c r="G257" s="87"/>
      <c r="H257" s="87"/>
      <c r="I257" s="87"/>
      <c r="J257" s="87"/>
      <c r="K257" s="87"/>
      <c r="L257" s="87"/>
      <c r="M257" s="87"/>
      <c r="N257" s="87"/>
      <c r="O257" s="87"/>
      <c r="P257" s="87"/>
      <c r="Q257" s="87"/>
      <c r="R257" s="87"/>
      <c r="S257" s="87"/>
      <c r="T257" s="87"/>
      <c r="U257" s="87"/>
      <c r="V257" s="87"/>
      <c r="W257" s="87"/>
    </row>
    <row r="258">
      <c r="A258" s="87"/>
      <c r="B258" s="87"/>
      <c r="C258" s="87"/>
      <c r="D258" s="87"/>
      <c r="E258" s="87"/>
      <c r="F258" s="87"/>
      <c r="G258" s="87"/>
      <c r="H258" s="87"/>
      <c r="I258" s="87"/>
      <c r="J258" s="87"/>
      <c r="K258" s="87"/>
      <c r="L258" s="87"/>
      <c r="M258" s="87"/>
      <c r="N258" s="87"/>
      <c r="O258" s="87"/>
      <c r="P258" s="87"/>
      <c r="Q258" s="87"/>
      <c r="R258" s="87"/>
      <c r="S258" s="87"/>
      <c r="T258" s="87"/>
      <c r="U258" s="87"/>
      <c r="V258" s="87"/>
      <c r="W258" s="87"/>
    </row>
    <row r="259">
      <c r="A259" s="87"/>
      <c r="B259" s="87"/>
      <c r="C259" s="87"/>
      <c r="D259" s="87"/>
      <c r="E259" s="87"/>
      <c r="F259" s="87"/>
      <c r="G259" s="87"/>
      <c r="H259" s="87"/>
      <c r="I259" s="87"/>
      <c r="J259" s="87"/>
      <c r="K259" s="87"/>
      <c r="L259" s="87"/>
      <c r="M259" s="87"/>
      <c r="N259" s="87"/>
      <c r="O259" s="87"/>
      <c r="P259" s="87"/>
      <c r="Q259" s="87"/>
      <c r="R259" s="87"/>
      <c r="S259" s="87"/>
      <c r="T259" s="87"/>
      <c r="U259" s="87"/>
      <c r="V259" s="87"/>
      <c r="W259" s="87"/>
    </row>
    <row r="260">
      <c r="A260" s="87"/>
      <c r="B260" s="87"/>
      <c r="C260" s="87"/>
      <c r="D260" s="87"/>
      <c r="E260" s="87"/>
      <c r="F260" s="87"/>
      <c r="G260" s="87"/>
      <c r="H260" s="87"/>
      <c r="I260" s="87"/>
      <c r="J260" s="87"/>
      <c r="K260" s="87"/>
      <c r="L260" s="87"/>
      <c r="M260" s="87"/>
      <c r="N260" s="87"/>
      <c r="O260" s="87"/>
      <c r="P260" s="87"/>
      <c r="Q260" s="87"/>
      <c r="R260" s="87"/>
      <c r="S260" s="87"/>
      <c r="T260" s="87"/>
      <c r="U260" s="87"/>
      <c r="V260" s="87"/>
      <c r="W260" s="87"/>
    </row>
    <row r="261">
      <c r="A261" s="87"/>
      <c r="B261" s="87"/>
      <c r="C261" s="87"/>
      <c r="D261" s="87"/>
      <c r="E261" s="87"/>
      <c r="F261" s="87"/>
      <c r="G261" s="87"/>
      <c r="H261" s="87"/>
      <c r="I261" s="87"/>
      <c r="J261" s="87"/>
      <c r="K261" s="87"/>
      <c r="L261" s="87"/>
      <c r="M261" s="87"/>
      <c r="N261" s="87"/>
      <c r="O261" s="87"/>
      <c r="P261" s="87"/>
      <c r="Q261" s="87"/>
      <c r="R261" s="87"/>
      <c r="S261" s="87"/>
      <c r="T261" s="87"/>
      <c r="U261" s="87"/>
      <c r="V261" s="87"/>
      <c r="W261" s="87"/>
    </row>
    <row r="262">
      <c r="A262" s="87"/>
      <c r="B262" s="87"/>
      <c r="C262" s="87"/>
      <c r="D262" s="87"/>
      <c r="E262" s="87"/>
      <c r="F262" s="87"/>
      <c r="G262" s="87"/>
      <c r="H262" s="87"/>
      <c r="I262" s="87"/>
      <c r="J262" s="87"/>
      <c r="K262" s="87"/>
      <c r="L262" s="87"/>
      <c r="M262" s="87"/>
      <c r="N262" s="87"/>
      <c r="O262" s="87"/>
      <c r="P262" s="87"/>
      <c r="Q262" s="87"/>
      <c r="R262" s="87"/>
      <c r="S262" s="87"/>
      <c r="T262" s="87"/>
      <c r="U262" s="87"/>
      <c r="V262" s="87"/>
      <c r="W262" s="87"/>
    </row>
    <row r="263">
      <c r="A263" s="87"/>
      <c r="B263" s="87"/>
      <c r="C263" s="87"/>
      <c r="D263" s="87"/>
      <c r="E263" s="87"/>
      <c r="F263" s="87"/>
      <c r="G263" s="87"/>
      <c r="H263" s="87"/>
      <c r="I263" s="87"/>
      <c r="J263" s="87"/>
      <c r="K263" s="87"/>
      <c r="L263" s="87"/>
      <c r="M263" s="87"/>
      <c r="N263" s="87"/>
      <c r="O263" s="87"/>
      <c r="P263" s="87"/>
      <c r="Q263" s="87"/>
      <c r="R263" s="87"/>
      <c r="S263" s="87"/>
      <c r="T263" s="87"/>
      <c r="U263" s="87"/>
      <c r="V263" s="87"/>
      <c r="W263" s="87"/>
    </row>
    <row r="264">
      <c r="A264" s="87"/>
      <c r="B264" s="87"/>
      <c r="C264" s="87"/>
      <c r="D264" s="87"/>
      <c r="E264" s="87"/>
      <c r="F264" s="87"/>
      <c r="G264" s="87"/>
      <c r="H264" s="87"/>
      <c r="I264" s="87"/>
      <c r="J264" s="87"/>
      <c r="K264" s="87"/>
      <c r="L264" s="87"/>
      <c r="M264" s="87"/>
      <c r="N264" s="87"/>
      <c r="O264" s="87"/>
      <c r="P264" s="87"/>
      <c r="Q264" s="87"/>
      <c r="R264" s="87"/>
      <c r="S264" s="87"/>
      <c r="T264" s="87"/>
      <c r="U264" s="87"/>
      <c r="V264" s="87"/>
      <c r="W264" s="87"/>
    </row>
    <row r="265">
      <c r="A265" s="87"/>
      <c r="B265" s="87"/>
      <c r="C265" s="87"/>
      <c r="D265" s="87"/>
      <c r="E265" s="87"/>
      <c r="F265" s="87"/>
      <c r="G265" s="87"/>
      <c r="H265" s="87"/>
      <c r="I265" s="87"/>
      <c r="J265" s="87"/>
      <c r="K265" s="87"/>
      <c r="L265" s="87"/>
      <c r="M265" s="87"/>
      <c r="N265" s="87"/>
      <c r="O265" s="87"/>
      <c r="P265" s="87"/>
      <c r="Q265" s="87"/>
      <c r="R265" s="87"/>
      <c r="S265" s="87"/>
      <c r="T265" s="87"/>
      <c r="U265" s="87"/>
      <c r="V265" s="87"/>
      <c r="W265" s="87"/>
    </row>
    <row r="266">
      <c r="A266" s="87"/>
      <c r="B266" s="87"/>
      <c r="C266" s="87"/>
      <c r="D266" s="87"/>
      <c r="E266" s="87"/>
      <c r="F266" s="87"/>
      <c r="G266" s="87"/>
      <c r="H266" s="87"/>
      <c r="I266" s="87"/>
      <c r="J266" s="87"/>
      <c r="K266" s="87"/>
      <c r="L266" s="87"/>
      <c r="M266" s="87"/>
      <c r="N266" s="87"/>
      <c r="O266" s="87"/>
      <c r="P266" s="87"/>
      <c r="Q266" s="87"/>
      <c r="R266" s="87"/>
      <c r="S266" s="87"/>
      <c r="T266" s="87"/>
      <c r="U266" s="87"/>
      <c r="V266" s="87"/>
      <c r="W266" s="87"/>
    </row>
    <row r="267">
      <c r="A267" s="87"/>
      <c r="B267" s="87"/>
      <c r="C267" s="87"/>
      <c r="D267" s="87"/>
      <c r="E267" s="87"/>
      <c r="F267" s="87"/>
      <c r="G267" s="87"/>
      <c r="H267" s="87"/>
      <c r="I267" s="87"/>
      <c r="J267" s="87"/>
      <c r="K267" s="87"/>
      <c r="L267" s="87"/>
      <c r="M267" s="87"/>
      <c r="N267" s="87"/>
      <c r="O267" s="87"/>
      <c r="P267" s="87"/>
      <c r="Q267" s="87"/>
      <c r="R267" s="87"/>
      <c r="S267" s="87"/>
      <c r="T267" s="87"/>
      <c r="U267" s="87"/>
      <c r="V267" s="87"/>
      <c r="W267" s="87"/>
    </row>
    <row r="268">
      <c r="A268" s="87"/>
      <c r="B268" s="87"/>
      <c r="C268" s="87"/>
      <c r="D268" s="87"/>
      <c r="E268" s="87"/>
      <c r="F268" s="87"/>
      <c r="G268" s="87"/>
      <c r="H268" s="87"/>
      <c r="I268" s="87"/>
      <c r="J268" s="87"/>
      <c r="K268" s="87"/>
      <c r="L268" s="87"/>
      <c r="M268" s="87"/>
      <c r="N268" s="87"/>
      <c r="O268" s="87"/>
      <c r="P268" s="87"/>
      <c r="Q268" s="87"/>
      <c r="R268" s="87"/>
      <c r="S268" s="87"/>
      <c r="T268" s="87"/>
      <c r="U268" s="87"/>
      <c r="V268" s="87"/>
      <c r="W268" s="87"/>
    </row>
    <row r="269">
      <c r="A269" s="87"/>
      <c r="B269" s="87"/>
      <c r="C269" s="87"/>
      <c r="D269" s="87"/>
      <c r="E269" s="87"/>
      <c r="F269" s="87"/>
      <c r="G269" s="87"/>
      <c r="H269" s="87"/>
      <c r="I269" s="87"/>
      <c r="J269" s="87"/>
      <c r="K269" s="87"/>
      <c r="L269" s="87"/>
      <c r="M269" s="87"/>
      <c r="N269" s="87"/>
      <c r="O269" s="87"/>
      <c r="P269" s="87"/>
      <c r="Q269" s="87"/>
      <c r="R269" s="87"/>
      <c r="S269" s="87"/>
      <c r="T269" s="87"/>
      <c r="U269" s="87"/>
      <c r="V269" s="87"/>
      <c r="W269" s="87"/>
    </row>
    <row r="270">
      <c r="A270" s="87"/>
      <c r="B270" s="87"/>
      <c r="C270" s="87"/>
      <c r="D270" s="87"/>
      <c r="E270" s="87"/>
      <c r="F270" s="87"/>
      <c r="G270" s="87"/>
      <c r="H270" s="87"/>
      <c r="I270" s="87"/>
      <c r="J270" s="87"/>
      <c r="K270" s="87"/>
      <c r="L270" s="87"/>
      <c r="M270" s="87"/>
      <c r="N270" s="87"/>
      <c r="O270" s="87"/>
      <c r="P270" s="87"/>
      <c r="Q270" s="87"/>
      <c r="R270" s="87"/>
      <c r="S270" s="87"/>
      <c r="T270" s="87"/>
      <c r="U270" s="87"/>
      <c r="V270" s="87"/>
      <c r="W270" s="87"/>
    </row>
    <row r="271">
      <c r="A271" s="87"/>
      <c r="B271" s="87"/>
      <c r="C271" s="87"/>
      <c r="D271" s="87"/>
      <c r="E271" s="87"/>
      <c r="F271" s="87"/>
      <c r="G271" s="87"/>
      <c r="H271" s="87"/>
      <c r="I271" s="87"/>
      <c r="J271" s="87"/>
      <c r="K271" s="87"/>
      <c r="L271" s="87"/>
      <c r="M271" s="87"/>
      <c r="N271" s="87"/>
      <c r="O271" s="87"/>
      <c r="P271" s="87"/>
      <c r="Q271" s="87"/>
      <c r="R271" s="87"/>
      <c r="S271" s="87"/>
      <c r="T271" s="87"/>
      <c r="U271" s="87"/>
      <c r="V271" s="87"/>
      <c r="W271" s="87"/>
    </row>
    <row r="272">
      <c r="A272" s="87"/>
      <c r="B272" s="87"/>
      <c r="C272" s="87"/>
      <c r="D272" s="87"/>
      <c r="E272" s="87"/>
      <c r="F272" s="87"/>
      <c r="G272" s="87"/>
      <c r="H272" s="87"/>
      <c r="I272" s="87"/>
      <c r="J272" s="87"/>
      <c r="K272" s="87"/>
      <c r="L272" s="87"/>
      <c r="M272" s="87"/>
      <c r="N272" s="87"/>
      <c r="O272" s="87"/>
      <c r="P272" s="87"/>
      <c r="Q272" s="87"/>
      <c r="R272" s="87"/>
      <c r="S272" s="87"/>
      <c r="T272" s="87"/>
      <c r="U272" s="87"/>
      <c r="V272" s="87"/>
      <c r="W272" s="87"/>
    </row>
    <row r="273">
      <c r="A273" s="87"/>
      <c r="B273" s="87"/>
      <c r="C273" s="87"/>
      <c r="D273" s="87"/>
      <c r="E273" s="87"/>
      <c r="F273" s="87"/>
      <c r="G273" s="87"/>
      <c r="H273" s="87"/>
      <c r="I273" s="87"/>
      <c r="J273" s="87"/>
      <c r="K273" s="87"/>
      <c r="L273" s="87"/>
      <c r="M273" s="87"/>
      <c r="N273" s="87"/>
      <c r="O273" s="87"/>
      <c r="P273" s="87"/>
      <c r="Q273" s="87"/>
      <c r="R273" s="87"/>
      <c r="S273" s="87"/>
      <c r="T273" s="87"/>
      <c r="U273" s="87"/>
      <c r="V273" s="87"/>
      <c r="W273" s="87"/>
    </row>
    <row r="274">
      <c r="A274" s="87"/>
      <c r="B274" s="87"/>
      <c r="C274" s="87"/>
      <c r="D274" s="87"/>
      <c r="E274" s="87"/>
      <c r="F274" s="87"/>
      <c r="G274" s="87"/>
      <c r="H274" s="87"/>
      <c r="I274" s="87"/>
      <c r="J274" s="87"/>
      <c r="K274" s="87"/>
      <c r="L274" s="87"/>
      <c r="M274" s="87"/>
      <c r="N274" s="87"/>
      <c r="O274" s="87"/>
      <c r="P274" s="87"/>
      <c r="Q274" s="87"/>
      <c r="R274" s="87"/>
      <c r="S274" s="87"/>
      <c r="T274" s="87"/>
      <c r="U274" s="87"/>
      <c r="V274" s="87"/>
      <c r="W274" s="87"/>
    </row>
    <row r="275">
      <c r="A275" s="87"/>
      <c r="B275" s="87"/>
      <c r="C275" s="87"/>
      <c r="D275" s="87"/>
      <c r="E275" s="87"/>
      <c r="F275" s="87"/>
      <c r="G275" s="87"/>
      <c r="H275" s="87"/>
      <c r="I275" s="87"/>
      <c r="J275" s="87"/>
      <c r="K275" s="87"/>
      <c r="L275" s="87"/>
      <c r="M275" s="87"/>
      <c r="N275" s="87"/>
      <c r="O275" s="87"/>
      <c r="P275" s="87"/>
      <c r="Q275" s="87"/>
      <c r="R275" s="87"/>
      <c r="S275" s="87"/>
      <c r="T275" s="87"/>
      <c r="U275" s="87"/>
      <c r="V275" s="87"/>
      <c r="W275" s="87"/>
    </row>
    <row r="276">
      <c r="A276" s="87"/>
      <c r="B276" s="87"/>
      <c r="C276" s="87"/>
      <c r="D276" s="87"/>
      <c r="E276" s="87"/>
      <c r="F276" s="87"/>
      <c r="G276" s="87"/>
      <c r="H276" s="87"/>
      <c r="I276" s="87"/>
      <c r="J276" s="87"/>
      <c r="K276" s="87"/>
      <c r="L276" s="87"/>
      <c r="M276" s="87"/>
      <c r="N276" s="87"/>
      <c r="O276" s="87"/>
      <c r="P276" s="87"/>
      <c r="Q276" s="87"/>
      <c r="R276" s="87"/>
      <c r="S276" s="87"/>
      <c r="T276" s="87"/>
      <c r="U276" s="87"/>
      <c r="V276" s="87"/>
      <c r="W276" s="87"/>
    </row>
    <row r="277">
      <c r="A277" s="87"/>
      <c r="B277" s="87"/>
      <c r="C277" s="87"/>
      <c r="D277" s="87"/>
      <c r="E277" s="87"/>
      <c r="F277" s="87"/>
      <c r="G277" s="87"/>
      <c r="H277" s="87"/>
      <c r="I277" s="87"/>
      <c r="J277" s="87"/>
      <c r="K277" s="87"/>
      <c r="L277" s="87"/>
      <c r="M277" s="87"/>
      <c r="N277" s="87"/>
      <c r="O277" s="87"/>
      <c r="P277" s="87"/>
      <c r="Q277" s="87"/>
      <c r="R277" s="87"/>
      <c r="S277" s="87"/>
      <c r="T277" s="87"/>
      <c r="U277" s="87"/>
      <c r="V277" s="87"/>
      <c r="W277" s="87"/>
    </row>
    <row r="278">
      <c r="A278" s="87"/>
      <c r="B278" s="87"/>
      <c r="C278" s="87"/>
      <c r="D278" s="87"/>
      <c r="E278" s="87"/>
      <c r="F278" s="87"/>
      <c r="G278" s="87"/>
      <c r="H278" s="87"/>
      <c r="I278" s="87"/>
      <c r="J278" s="87"/>
      <c r="K278" s="87"/>
      <c r="L278" s="87"/>
      <c r="M278" s="87"/>
      <c r="N278" s="87"/>
      <c r="O278" s="87"/>
      <c r="P278" s="87"/>
      <c r="Q278" s="87"/>
      <c r="R278" s="87"/>
      <c r="S278" s="87"/>
      <c r="T278" s="87"/>
      <c r="U278" s="87"/>
      <c r="V278" s="87"/>
      <c r="W278" s="87"/>
    </row>
    <row r="279">
      <c r="A279" s="87"/>
      <c r="B279" s="87"/>
      <c r="C279" s="87"/>
      <c r="D279" s="87"/>
      <c r="E279" s="87"/>
      <c r="F279" s="87"/>
      <c r="G279" s="87"/>
      <c r="H279" s="87"/>
      <c r="I279" s="87"/>
      <c r="J279" s="87"/>
      <c r="K279" s="87"/>
      <c r="L279" s="87"/>
      <c r="M279" s="87"/>
      <c r="N279" s="87"/>
      <c r="O279" s="87"/>
      <c r="P279" s="87"/>
      <c r="Q279" s="87"/>
      <c r="R279" s="87"/>
      <c r="S279" s="87"/>
      <c r="T279" s="87"/>
      <c r="U279" s="87"/>
      <c r="V279" s="87"/>
      <c r="W279" s="87"/>
    </row>
    <row r="280">
      <c r="A280" s="87"/>
      <c r="B280" s="87"/>
      <c r="C280" s="87"/>
      <c r="D280" s="87"/>
      <c r="E280" s="87"/>
      <c r="F280" s="87"/>
      <c r="G280" s="87"/>
      <c r="H280" s="87"/>
      <c r="I280" s="87"/>
      <c r="J280" s="87"/>
      <c r="K280" s="87"/>
      <c r="L280" s="87"/>
      <c r="M280" s="87"/>
      <c r="N280" s="87"/>
      <c r="O280" s="87"/>
      <c r="P280" s="87"/>
      <c r="Q280" s="87"/>
      <c r="R280" s="87"/>
      <c r="S280" s="87"/>
      <c r="T280" s="87"/>
      <c r="U280" s="87"/>
      <c r="V280" s="87"/>
      <c r="W280" s="87"/>
    </row>
    <row r="281">
      <c r="A281" s="87"/>
      <c r="B281" s="87"/>
      <c r="C281" s="87"/>
      <c r="D281" s="87"/>
      <c r="E281" s="87"/>
      <c r="F281" s="87"/>
      <c r="G281" s="87"/>
      <c r="H281" s="87"/>
      <c r="I281" s="87"/>
      <c r="J281" s="87"/>
      <c r="K281" s="87"/>
      <c r="L281" s="87"/>
      <c r="M281" s="87"/>
      <c r="N281" s="87"/>
      <c r="O281" s="87"/>
      <c r="P281" s="87"/>
      <c r="Q281" s="87"/>
      <c r="R281" s="87"/>
      <c r="S281" s="87"/>
      <c r="T281" s="87"/>
      <c r="U281" s="87"/>
      <c r="V281" s="87"/>
      <c r="W281" s="87"/>
    </row>
    <row r="282">
      <c r="A282" s="87"/>
      <c r="B282" s="87"/>
      <c r="C282" s="87"/>
      <c r="D282" s="87"/>
      <c r="E282" s="87"/>
      <c r="F282" s="87"/>
      <c r="G282" s="87"/>
      <c r="H282" s="87"/>
      <c r="I282" s="87"/>
      <c r="J282" s="87"/>
      <c r="K282" s="87"/>
      <c r="L282" s="87"/>
      <c r="M282" s="87"/>
      <c r="N282" s="87"/>
      <c r="O282" s="87"/>
      <c r="P282" s="87"/>
      <c r="Q282" s="87"/>
      <c r="R282" s="87"/>
      <c r="S282" s="87"/>
      <c r="T282" s="87"/>
      <c r="U282" s="87"/>
      <c r="V282" s="87"/>
      <c r="W282" s="87"/>
    </row>
    <row r="283">
      <c r="A283" s="87"/>
      <c r="B283" s="87"/>
      <c r="C283" s="87"/>
      <c r="D283" s="87"/>
      <c r="E283" s="87"/>
      <c r="F283" s="87"/>
      <c r="G283" s="87"/>
      <c r="H283" s="87"/>
      <c r="I283" s="87"/>
      <c r="J283" s="87"/>
      <c r="K283" s="87"/>
      <c r="L283" s="87"/>
      <c r="M283" s="87"/>
      <c r="N283" s="87"/>
      <c r="O283" s="87"/>
      <c r="P283" s="87"/>
      <c r="Q283" s="87"/>
      <c r="R283" s="87"/>
      <c r="S283" s="87"/>
      <c r="T283" s="87"/>
      <c r="U283" s="87"/>
      <c r="V283" s="87"/>
      <c r="W283" s="87"/>
    </row>
    <row r="284">
      <c r="A284" s="87"/>
      <c r="B284" s="87"/>
      <c r="C284" s="87"/>
      <c r="D284" s="87"/>
      <c r="E284" s="87"/>
      <c r="F284" s="87"/>
      <c r="G284" s="87"/>
      <c r="H284" s="87"/>
      <c r="I284" s="87"/>
      <c r="J284" s="87"/>
      <c r="K284" s="87"/>
      <c r="L284" s="87"/>
      <c r="M284" s="87"/>
      <c r="N284" s="87"/>
      <c r="O284" s="87"/>
      <c r="P284" s="87"/>
      <c r="Q284" s="87"/>
      <c r="R284" s="87"/>
      <c r="S284" s="87"/>
      <c r="T284" s="87"/>
      <c r="U284" s="87"/>
      <c r="V284" s="87"/>
      <c r="W284" s="87"/>
    </row>
    <row r="285">
      <c r="A285" s="87"/>
      <c r="B285" s="87"/>
      <c r="C285" s="87"/>
      <c r="D285" s="87"/>
      <c r="E285" s="87"/>
      <c r="F285" s="87"/>
      <c r="G285" s="87"/>
      <c r="H285" s="87"/>
      <c r="I285" s="87"/>
      <c r="J285" s="87"/>
      <c r="K285" s="87"/>
      <c r="L285" s="87"/>
      <c r="M285" s="87"/>
      <c r="N285" s="87"/>
      <c r="O285" s="87"/>
      <c r="P285" s="87"/>
      <c r="Q285" s="87"/>
      <c r="R285" s="87"/>
      <c r="S285" s="87"/>
      <c r="T285" s="87"/>
      <c r="U285" s="87"/>
      <c r="V285" s="87"/>
      <c r="W285" s="87"/>
    </row>
    <row r="286">
      <c r="A286" s="87"/>
      <c r="B286" s="87"/>
      <c r="C286" s="87"/>
      <c r="D286" s="87"/>
      <c r="E286" s="87"/>
      <c r="F286" s="87"/>
      <c r="G286" s="87"/>
      <c r="H286" s="87"/>
      <c r="I286" s="87"/>
      <c r="J286" s="87"/>
      <c r="K286" s="87"/>
      <c r="L286" s="87"/>
      <c r="M286" s="87"/>
      <c r="N286" s="87"/>
      <c r="O286" s="87"/>
      <c r="P286" s="87"/>
      <c r="Q286" s="87"/>
      <c r="R286" s="87"/>
      <c r="S286" s="87"/>
      <c r="T286" s="87"/>
      <c r="U286" s="87"/>
      <c r="V286" s="87"/>
      <c r="W286" s="87"/>
    </row>
    <row r="287">
      <c r="A287" s="87"/>
      <c r="B287" s="87"/>
      <c r="C287" s="87"/>
      <c r="D287" s="87"/>
      <c r="E287" s="87"/>
      <c r="F287" s="87"/>
      <c r="G287" s="87"/>
      <c r="H287" s="87"/>
      <c r="I287" s="87"/>
      <c r="J287" s="87"/>
      <c r="K287" s="87"/>
      <c r="L287" s="87"/>
      <c r="M287" s="87"/>
      <c r="N287" s="87"/>
      <c r="O287" s="87"/>
      <c r="P287" s="87"/>
      <c r="Q287" s="87"/>
      <c r="R287" s="87"/>
      <c r="S287" s="87"/>
      <c r="T287" s="87"/>
      <c r="U287" s="87"/>
      <c r="V287" s="87"/>
      <c r="W287" s="87"/>
    </row>
    <row r="288">
      <c r="A288" s="87"/>
      <c r="B288" s="87"/>
      <c r="C288" s="87"/>
      <c r="D288" s="87"/>
      <c r="E288" s="87"/>
      <c r="F288" s="87"/>
      <c r="G288" s="87"/>
      <c r="H288" s="87"/>
      <c r="I288" s="87"/>
      <c r="J288" s="87"/>
      <c r="K288" s="87"/>
      <c r="L288" s="87"/>
      <c r="M288" s="87"/>
      <c r="N288" s="87"/>
      <c r="O288" s="87"/>
      <c r="P288" s="87"/>
      <c r="Q288" s="87"/>
      <c r="R288" s="87"/>
      <c r="S288" s="87"/>
      <c r="T288" s="87"/>
      <c r="U288" s="87"/>
      <c r="V288" s="87"/>
      <c r="W288" s="87"/>
    </row>
    <row r="289">
      <c r="A289" s="87"/>
      <c r="B289" s="87"/>
      <c r="C289" s="87"/>
      <c r="D289" s="87"/>
      <c r="E289" s="87"/>
      <c r="F289" s="87"/>
      <c r="G289" s="87"/>
      <c r="H289" s="87"/>
      <c r="I289" s="87"/>
      <c r="J289" s="87"/>
      <c r="K289" s="87"/>
      <c r="L289" s="87"/>
      <c r="M289" s="87"/>
      <c r="N289" s="87"/>
      <c r="O289" s="87"/>
      <c r="P289" s="87"/>
      <c r="Q289" s="87"/>
      <c r="R289" s="87"/>
      <c r="S289" s="87"/>
      <c r="T289" s="87"/>
      <c r="U289" s="87"/>
      <c r="V289" s="87"/>
      <c r="W289" s="87"/>
    </row>
    <row r="290">
      <c r="A290" s="87"/>
      <c r="B290" s="87"/>
      <c r="C290" s="87"/>
      <c r="D290" s="87"/>
      <c r="E290" s="87"/>
      <c r="F290" s="87"/>
      <c r="G290" s="87"/>
      <c r="H290" s="87"/>
      <c r="I290" s="87"/>
      <c r="J290" s="87"/>
      <c r="K290" s="87"/>
      <c r="L290" s="87"/>
      <c r="M290" s="87"/>
      <c r="N290" s="87"/>
      <c r="O290" s="87"/>
      <c r="P290" s="87"/>
      <c r="Q290" s="87"/>
      <c r="R290" s="87"/>
      <c r="S290" s="87"/>
      <c r="T290" s="87"/>
      <c r="U290" s="87"/>
      <c r="V290" s="87"/>
      <c r="W290" s="87"/>
    </row>
    <row r="291">
      <c r="A291" s="87"/>
      <c r="B291" s="87"/>
      <c r="C291" s="87"/>
      <c r="D291" s="87"/>
      <c r="E291" s="87"/>
      <c r="F291" s="87"/>
      <c r="G291" s="87"/>
      <c r="H291" s="87"/>
      <c r="I291" s="87"/>
      <c r="J291" s="87"/>
      <c r="K291" s="87"/>
      <c r="L291" s="87"/>
      <c r="M291" s="87"/>
      <c r="N291" s="87"/>
      <c r="O291" s="87"/>
      <c r="P291" s="87"/>
      <c r="Q291" s="87"/>
      <c r="R291" s="87"/>
      <c r="S291" s="87"/>
      <c r="T291" s="87"/>
      <c r="U291" s="87"/>
      <c r="V291" s="87"/>
      <c r="W291" s="87"/>
    </row>
    <row r="292">
      <c r="A292" s="87"/>
      <c r="B292" s="87"/>
      <c r="C292" s="87"/>
      <c r="D292" s="87"/>
      <c r="E292" s="87"/>
      <c r="F292" s="87"/>
      <c r="G292" s="87"/>
      <c r="H292" s="87"/>
      <c r="I292" s="87"/>
      <c r="J292" s="87"/>
      <c r="K292" s="87"/>
      <c r="L292" s="87"/>
      <c r="M292" s="87"/>
      <c r="N292" s="87"/>
      <c r="O292" s="87"/>
      <c r="P292" s="87"/>
      <c r="Q292" s="87"/>
      <c r="R292" s="87"/>
      <c r="S292" s="87"/>
      <c r="T292" s="87"/>
      <c r="U292" s="87"/>
      <c r="V292" s="87"/>
      <c r="W292" s="87"/>
    </row>
    <row r="293">
      <c r="A293" s="87"/>
      <c r="B293" s="87"/>
      <c r="C293" s="87"/>
      <c r="D293" s="87"/>
      <c r="E293" s="87"/>
      <c r="F293" s="87"/>
      <c r="G293" s="87"/>
      <c r="H293" s="87"/>
      <c r="I293" s="87"/>
      <c r="J293" s="87"/>
      <c r="K293" s="87"/>
      <c r="L293" s="87"/>
      <c r="M293" s="87"/>
      <c r="N293" s="87"/>
      <c r="O293" s="87"/>
      <c r="P293" s="87"/>
      <c r="Q293" s="87"/>
      <c r="R293" s="87"/>
      <c r="S293" s="87"/>
      <c r="T293" s="87"/>
      <c r="U293" s="87"/>
      <c r="V293" s="87"/>
      <c r="W293" s="87"/>
    </row>
    <row r="294">
      <c r="A294" s="87"/>
      <c r="B294" s="87"/>
      <c r="C294" s="87"/>
      <c r="D294" s="87"/>
      <c r="E294" s="87"/>
      <c r="F294" s="87"/>
      <c r="G294" s="87"/>
      <c r="H294" s="87"/>
      <c r="I294" s="87"/>
      <c r="J294" s="87"/>
      <c r="K294" s="87"/>
      <c r="L294" s="87"/>
      <c r="M294" s="87"/>
      <c r="N294" s="87"/>
      <c r="O294" s="87"/>
      <c r="P294" s="87"/>
      <c r="Q294" s="87"/>
      <c r="R294" s="87"/>
      <c r="S294" s="87"/>
      <c r="T294" s="87"/>
      <c r="U294" s="87"/>
      <c r="V294" s="87"/>
      <c r="W294" s="87"/>
    </row>
    <row r="295">
      <c r="A295" s="87"/>
      <c r="B295" s="87"/>
      <c r="C295" s="87"/>
      <c r="D295" s="87"/>
      <c r="E295" s="87"/>
      <c r="F295" s="87"/>
      <c r="G295" s="87"/>
      <c r="H295" s="87"/>
      <c r="I295" s="87"/>
      <c r="J295" s="87"/>
      <c r="K295" s="87"/>
      <c r="L295" s="87"/>
      <c r="M295" s="87"/>
      <c r="N295" s="87"/>
      <c r="O295" s="87"/>
      <c r="P295" s="87"/>
      <c r="Q295" s="87"/>
      <c r="R295" s="87"/>
      <c r="S295" s="87"/>
      <c r="T295" s="87"/>
      <c r="U295" s="87"/>
      <c r="V295" s="87"/>
      <c r="W295" s="87"/>
    </row>
    <row r="296">
      <c r="A296" s="87"/>
      <c r="B296" s="87"/>
      <c r="C296" s="87"/>
      <c r="D296" s="87"/>
      <c r="E296" s="87"/>
      <c r="F296" s="87"/>
      <c r="G296" s="87"/>
      <c r="H296" s="87"/>
      <c r="I296" s="87"/>
      <c r="J296" s="87"/>
      <c r="K296" s="87"/>
      <c r="L296" s="87"/>
      <c r="M296" s="87"/>
      <c r="N296" s="87"/>
      <c r="O296" s="87"/>
      <c r="P296" s="87"/>
      <c r="Q296" s="87"/>
      <c r="R296" s="87"/>
      <c r="S296" s="87"/>
      <c r="T296" s="87"/>
      <c r="U296" s="87"/>
      <c r="V296" s="87"/>
      <c r="W296" s="87"/>
    </row>
    <row r="297">
      <c r="A297" s="87"/>
      <c r="B297" s="87"/>
      <c r="C297" s="87"/>
      <c r="D297" s="87"/>
      <c r="E297" s="87"/>
      <c r="F297" s="87"/>
      <c r="G297" s="87"/>
      <c r="H297" s="87"/>
      <c r="I297" s="87"/>
      <c r="J297" s="87"/>
      <c r="K297" s="87"/>
      <c r="L297" s="87"/>
      <c r="M297" s="87"/>
      <c r="N297" s="87"/>
      <c r="O297" s="87"/>
      <c r="P297" s="87"/>
      <c r="Q297" s="87"/>
      <c r="R297" s="87"/>
      <c r="S297" s="87"/>
      <c r="T297" s="87"/>
      <c r="U297" s="87"/>
      <c r="V297" s="87"/>
      <c r="W297" s="87"/>
    </row>
    <row r="298">
      <c r="A298" s="87"/>
      <c r="B298" s="87"/>
      <c r="C298" s="87"/>
      <c r="D298" s="87"/>
      <c r="E298" s="87"/>
      <c r="F298" s="87"/>
      <c r="G298" s="87"/>
      <c r="H298" s="87"/>
      <c r="I298" s="87"/>
      <c r="J298" s="87"/>
      <c r="K298" s="87"/>
      <c r="L298" s="87"/>
      <c r="M298" s="87"/>
      <c r="N298" s="87"/>
      <c r="O298" s="87"/>
      <c r="P298" s="87"/>
      <c r="Q298" s="87"/>
      <c r="R298" s="87"/>
      <c r="S298" s="87"/>
      <c r="T298" s="87"/>
      <c r="U298" s="87"/>
      <c r="V298" s="87"/>
      <c r="W298" s="87"/>
    </row>
    <row r="299">
      <c r="A299" s="87"/>
      <c r="B299" s="87"/>
      <c r="C299" s="87"/>
      <c r="D299" s="87"/>
      <c r="E299" s="87"/>
      <c r="F299" s="87"/>
      <c r="G299" s="87"/>
      <c r="H299" s="87"/>
      <c r="I299" s="87"/>
      <c r="J299" s="87"/>
      <c r="K299" s="87"/>
      <c r="L299" s="87"/>
      <c r="M299" s="87"/>
      <c r="N299" s="87"/>
      <c r="O299" s="87"/>
      <c r="P299" s="87"/>
      <c r="Q299" s="87"/>
      <c r="R299" s="87"/>
      <c r="S299" s="87"/>
      <c r="T299" s="87"/>
      <c r="U299" s="87"/>
      <c r="V299" s="87"/>
      <c r="W299" s="87"/>
    </row>
    <row r="300">
      <c r="A300" s="87"/>
      <c r="B300" s="87"/>
      <c r="C300" s="87"/>
      <c r="D300" s="87"/>
      <c r="E300" s="87"/>
      <c r="F300" s="87"/>
      <c r="G300" s="87"/>
      <c r="H300" s="87"/>
      <c r="I300" s="87"/>
      <c r="J300" s="87"/>
      <c r="K300" s="87"/>
      <c r="L300" s="87"/>
      <c r="M300" s="87"/>
      <c r="N300" s="87"/>
      <c r="O300" s="87"/>
      <c r="P300" s="87"/>
      <c r="Q300" s="87"/>
      <c r="R300" s="87"/>
      <c r="S300" s="87"/>
      <c r="T300" s="87"/>
      <c r="U300" s="87"/>
      <c r="V300" s="87"/>
      <c r="W300" s="87"/>
    </row>
    <row r="301">
      <c r="A301" s="87"/>
      <c r="B301" s="87"/>
      <c r="C301" s="87"/>
      <c r="D301" s="87"/>
      <c r="E301" s="87"/>
      <c r="F301" s="87"/>
      <c r="G301" s="87"/>
      <c r="H301" s="87"/>
      <c r="I301" s="87"/>
      <c r="J301" s="87"/>
      <c r="K301" s="87"/>
      <c r="L301" s="87"/>
      <c r="M301" s="87"/>
      <c r="N301" s="87"/>
      <c r="O301" s="87"/>
      <c r="P301" s="87"/>
      <c r="Q301" s="87"/>
      <c r="R301" s="87"/>
      <c r="S301" s="87"/>
      <c r="T301" s="87"/>
      <c r="U301" s="87"/>
      <c r="V301" s="87"/>
      <c r="W301" s="87"/>
    </row>
    <row r="302">
      <c r="A302" s="87"/>
      <c r="B302" s="87"/>
      <c r="C302" s="87"/>
      <c r="D302" s="87"/>
      <c r="E302" s="87"/>
      <c r="F302" s="87"/>
      <c r="G302" s="87"/>
      <c r="H302" s="87"/>
      <c r="I302" s="87"/>
      <c r="J302" s="87"/>
      <c r="K302" s="87"/>
      <c r="L302" s="87"/>
      <c r="M302" s="87"/>
      <c r="N302" s="87"/>
      <c r="O302" s="87"/>
      <c r="P302" s="87"/>
      <c r="Q302" s="87"/>
      <c r="R302" s="87"/>
      <c r="S302" s="87"/>
      <c r="T302" s="87"/>
      <c r="U302" s="87"/>
      <c r="V302" s="87"/>
      <c r="W302" s="87"/>
    </row>
    <row r="303">
      <c r="A303" s="87"/>
      <c r="B303" s="87"/>
      <c r="C303" s="87"/>
      <c r="D303" s="87"/>
      <c r="E303" s="87"/>
      <c r="F303" s="87"/>
      <c r="G303" s="87"/>
      <c r="H303" s="87"/>
      <c r="I303" s="87"/>
      <c r="J303" s="87"/>
      <c r="K303" s="87"/>
      <c r="L303" s="87"/>
      <c r="M303" s="87"/>
      <c r="N303" s="87"/>
      <c r="O303" s="87"/>
      <c r="P303" s="87"/>
      <c r="Q303" s="87"/>
      <c r="R303" s="87"/>
      <c r="S303" s="87"/>
      <c r="T303" s="87"/>
      <c r="U303" s="87"/>
      <c r="V303" s="87"/>
      <c r="W303" s="87"/>
    </row>
    <row r="304">
      <c r="A304" s="87"/>
      <c r="B304" s="87"/>
      <c r="C304" s="87"/>
      <c r="D304" s="87"/>
      <c r="E304" s="87"/>
      <c r="F304" s="87"/>
      <c r="G304" s="87"/>
      <c r="H304" s="87"/>
      <c r="I304" s="87"/>
      <c r="J304" s="87"/>
      <c r="K304" s="87"/>
      <c r="L304" s="87"/>
      <c r="M304" s="87"/>
      <c r="N304" s="87"/>
      <c r="O304" s="87"/>
      <c r="P304" s="87"/>
      <c r="Q304" s="87"/>
      <c r="R304" s="87"/>
      <c r="S304" s="87"/>
      <c r="T304" s="87"/>
      <c r="U304" s="87"/>
      <c r="V304" s="87"/>
      <c r="W304" s="87"/>
    </row>
    <row r="305">
      <c r="A305" s="87"/>
      <c r="B305" s="87"/>
      <c r="C305" s="87"/>
      <c r="D305" s="87"/>
      <c r="E305" s="87"/>
      <c r="F305" s="87"/>
      <c r="G305" s="87"/>
      <c r="H305" s="87"/>
      <c r="I305" s="87"/>
      <c r="J305" s="87"/>
      <c r="K305" s="87"/>
      <c r="L305" s="87"/>
      <c r="M305" s="87"/>
      <c r="N305" s="87"/>
      <c r="O305" s="87"/>
      <c r="P305" s="87"/>
      <c r="Q305" s="87"/>
      <c r="R305" s="87"/>
      <c r="S305" s="87"/>
      <c r="T305" s="87"/>
      <c r="U305" s="87"/>
      <c r="V305" s="87"/>
      <c r="W305" s="87"/>
    </row>
    <row r="306">
      <c r="A306" s="87"/>
      <c r="B306" s="87"/>
      <c r="C306" s="87"/>
      <c r="D306" s="87"/>
      <c r="E306" s="87"/>
      <c r="F306" s="87"/>
      <c r="G306" s="87"/>
      <c r="H306" s="87"/>
      <c r="I306" s="87"/>
      <c r="J306" s="87"/>
      <c r="K306" s="87"/>
      <c r="L306" s="87"/>
      <c r="M306" s="87"/>
      <c r="N306" s="87"/>
      <c r="O306" s="87"/>
      <c r="P306" s="87"/>
      <c r="Q306" s="87"/>
      <c r="R306" s="87"/>
      <c r="S306" s="87"/>
      <c r="T306" s="87"/>
      <c r="U306" s="87"/>
      <c r="V306" s="87"/>
      <c r="W306" s="87"/>
    </row>
    <row r="307">
      <c r="A307" s="87"/>
      <c r="B307" s="87"/>
      <c r="C307" s="87"/>
      <c r="D307" s="87"/>
      <c r="E307" s="87"/>
      <c r="F307" s="87"/>
      <c r="G307" s="87"/>
      <c r="H307" s="87"/>
      <c r="I307" s="87"/>
      <c r="J307" s="87"/>
      <c r="K307" s="87"/>
      <c r="L307" s="87"/>
      <c r="M307" s="87"/>
      <c r="N307" s="87"/>
      <c r="O307" s="87"/>
      <c r="P307" s="87"/>
      <c r="Q307" s="87"/>
      <c r="R307" s="87"/>
      <c r="S307" s="87"/>
      <c r="T307" s="87"/>
      <c r="U307" s="87"/>
      <c r="V307" s="87"/>
      <c r="W307" s="87"/>
    </row>
    <row r="308">
      <c r="A308" s="87"/>
      <c r="B308" s="87"/>
      <c r="C308" s="87"/>
      <c r="D308" s="87"/>
      <c r="E308" s="87"/>
      <c r="F308" s="87"/>
      <c r="G308" s="87"/>
      <c r="H308" s="87"/>
      <c r="I308" s="87"/>
      <c r="J308" s="87"/>
      <c r="K308" s="87"/>
      <c r="L308" s="87"/>
      <c r="M308" s="87"/>
      <c r="N308" s="87"/>
      <c r="O308" s="87"/>
      <c r="P308" s="87"/>
      <c r="Q308" s="87"/>
      <c r="R308" s="87"/>
      <c r="S308" s="87"/>
      <c r="T308" s="87"/>
      <c r="U308" s="87"/>
      <c r="V308" s="87"/>
      <c r="W308" s="87"/>
    </row>
    <row r="309">
      <c r="A309" s="87"/>
      <c r="B309" s="87"/>
      <c r="C309" s="87"/>
      <c r="D309" s="87"/>
      <c r="E309" s="87"/>
      <c r="F309" s="87"/>
      <c r="G309" s="87"/>
      <c r="H309" s="87"/>
      <c r="I309" s="87"/>
      <c r="J309" s="87"/>
      <c r="K309" s="87"/>
      <c r="L309" s="87"/>
      <c r="M309" s="87"/>
      <c r="N309" s="87"/>
      <c r="O309" s="87"/>
      <c r="P309" s="87"/>
      <c r="Q309" s="87"/>
      <c r="R309" s="87"/>
      <c r="S309" s="87"/>
      <c r="T309" s="87"/>
      <c r="U309" s="87"/>
      <c r="V309" s="87"/>
      <c r="W309" s="87"/>
    </row>
    <row r="310">
      <c r="A310" s="87"/>
      <c r="B310" s="87"/>
      <c r="C310" s="87"/>
      <c r="D310" s="87"/>
      <c r="E310" s="87"/>
      <c r="F310" s="87"/>
      <c r="G310" s="87"/>
      <c r="H310" s="87"/>
      <c r="I310" s="87"/>
      <c r="J310" s="87"/>
      <c r="K310" s="87"/>
      <c r="L310" s="87"/>
      <c r="M310" s="87"/>
      <c r="N310" s="87"/>
      <c r="O310" s="87"/>
      <c r="P310" s="87"/>
      <c r="Q310" s="87"/>
      <c r="R310" s="87"/>
      <c r="S310" s="87"/>
      <c r="T310" s="87"/>
      <c r="U310" s="87"/>
      <c r="V310" s="87"/>
      <c r="W310" s="87"/>
    </row>
    <row r="311">
      <c r="A311" s="87"/>
      <c r="B311" s="87"/>
      <c r="C311" s="87"/>
      <c r="D311" s="87"/>
      <c r="E311" s="87"/>
      <c r="F311" s="87"/>
      <c r="G311" s="87"/>
      <c r="H311" s="87"/>
      <c r="I311" s="87"/>
      <c r="J311" s="87"/>
      <c r="K311" s="87"/>
      <c r="L311" s="87"/>
      <c r="M311" s="87"/>
      <c r="N311" s="87"/>
      <c r="O311" s="87"/>
      <c r="P311" s="87"/>
      <c r="Q311" s="87"/>
      <c r="R311" s="87"/>
      <c r="S311" s="87"/>
      <c r="T311" s="87"/>
      <c r="U311" s="87"/>
      <c r="V311" s="87"/>
      <c r="W311" s="87"/>
    </row>
    <row r="312">
      <c r="A312" s="87"/>
      <c r="B312" s="87"/>
      <c r="C312" s="87"/>
      <c r="D312" s="87"/>
      <c r="E312" s="87"/>
      <c r="F312" s="87"/>
      <c r="G312" s="87"/>
      <c r="H312" s="87"/>
      <c r="I312" s="87"/>
      <c r="J312" s="87"/>
      <c r="K312" s="87"/>
      <c r="L312" s="87"/>
      <c r="M312" s="87"/>
      <c r="N312" s="87"/>
      <c r="O312" s="87"/>
      <c r="P312" s="87"/>
      <c r="Q312" s="87"/>
      <c r="R312" s="87"/>
      <c r="S312" s="87"/>
      <c r="T312" s="87"/>
      <c r="U312" s="87"/>
      <c r="V312" s="87"/>
      <c r="W312" s="87"/>
    </row>
    <row r="313">
      <c r="A313" s="87"/>
      <c r="B313" s="87"/>
      <c r="C313" s="87"/>
      <c r="D313" s="87"/>
      <c r="E313" s="87"/>
      <c r="F313" s="87"/>
      <c r="G313" s="87"/>
      <c r="H313" s="87"/>
      <c r="I313" s="87"/>
      <c r="J313" s="87"/>
      <c r="K313" s="87"/>
      <c r="L313" s="87"/>
      <c r="M313" s="87"/>
      <c r="N313" s="87"/>
      <c r="O313" s="87"/>
      <c r="P313" s="87"/>
      <c r="Q313" s="87"/>
      <c r="R313" s="87"/>
      <c r="S313" s="87"/>
      <c r="T313" s="87"/>
      <c r="U313" s="87"/>
      <c r="V313" s="87"/>
      <c r="W313" s="87"/>
    </row>
    <row r="314">
      <c r="A314" s="87"/>
      <c r="B314" s="87"/>
      <c r="C314" s="87"/>
      <c r="D314" s="87"/>
      <c r="E314" s="87"/>
      <c r="F314" s="87"/>
      <c r="G314" s="87"/>
      <c r="H314" s="87"/>
      <c r="I314" s="87"/>
      <c r="J314" s="87"/>
      <c r="K314" s="87"/>
      <c r="L314" s="87"/>
      <c r="M314" s="87"/>
      <c r="N314" s="87"/>
      <c r="O314" s="87"/>
      <c r="P314" s="87"/>
      <c r="Q314" s="87"/>
      <c r="R314" s="87"/>
      <c r="S314" s="87"/>
      <c r="T314" s="87"/>
      <c r="U314" s="87"/>
      <c r="V314" s="87"/>
      <c r="W314" s="87"/>
    </row>
    <row r="315">
      <c r="A315" s="87"/>
      <c r="B315" s="87"/>
      <c r="C315" s="87"/>
      <c r="D315" s="87"/>
      <c r="E315" s="87"/>
      <c r="F315" s="87"/>
      <c r="G315" s="87"/>
      <c r="H315" s="87"/>
      <c r="I315" s="87"/>
      <c r="J315" s="87"/>
      <c r="K315" s="87"/>
      <c r="L315" s="87"/>
      <c r="M315" s="87"/>
      <c r="N315" s="87"/>
      <c r="O315" s="87"/>
      <c r="P315" s="87"/>
      <c r="Q315" s="87"/>
      <c r="R315" s="87"/>
      <c r="S315" s="87"/>
      <c r="T315" s="87"/>
      <c r="U315" s="87"/>
      <c r="V315" s="87"/>
      <c r="W315" s="87"/>
    </row>
    <row r="316">
      <c r="A316" s="87"/>
      <c r="B316" s="87"/>
      <c r="C316" s="87"/>
      <c r="D316" s="87"/>
      <c r="E316" s="87"/>
      <c r="F316" s="87"/>
      <c r="G316" s="87"/>
      <c r="H316" s="87"/>
      <c r="I316" s="87"/>
      <c r="J316" s="87"/>
      <c r="K316" s="87"/>
      <c r="L316" s="87"/>
      <c r="M316" s="87"/>
      <c r="N316" s="87"/>
      <c r="O316" s="87"/>
      <c r="P316" s="87"/>
      <c r="Q316" s="87"/>
      <c r="R316" s="87"/>
      <c r="S316" s="87"/>
      <c r="T316" s="87"/>
      <c r="U316" s="87"/>
      <c r="V316" s="87"/>
      <c r="W316" s="87"/>
    </row>
    <row r="317">
      <c r="A317" s="87"/>
      <c r="B317" s="87"/>
      <c r="C317" s="87"/>
      <c r="D317" s="87"/>
      <c r="E317" s="87"/>
      <c r="F317" s="87"/>
      <c r="G317" s="87"/>
      <c r="H317" s="87"/>
      <c r="I317" s="87"/>
      <c r="J317" s="87"/>
      <c r="K317" s="87"/>
      <c r="L317" s="87"/>
      <c r="M317" s="87"/>
      <c r="N317" s="87"/>
      <c r="O317" s="87"/>
      <c r="P317" s="87"/>
      <c r="Q317" s="87"/>
      <c r="R317" s="87"/>
      <c r="S317" s="87"/>
      <c r="T317" s="87"/>
      <c r="U317" s="87"/>
      <c r="V317" s="87"/>
      <c r="W317" s="87"/>
    </row>
    <row r="318">
      <c r="A318" s="87"/>
      <c r="B318" s="87"/>
      <c r="C318" s="87"/>
      <c r="D318" s="87"/>
      <c r="E318" s="87"/>
      <c r="F318" s="87"/>
      <c r="G318" s="87"/>
      <c r="H318" s="87"/>
      <c r="I318" s="87"/>
      <c r="J318" s="87"/>
      <c r="K318" s="87"/>
      <c r="L318" s="87"/>
      <c r="M318" s="87"/>
      <c r="N318" s="87"/>
      <c r="O318" s="87"/>
      <c r="P318" s="87"/>
      <c r="Q318" s="87"/>
      <c r="R318" s="87"/>
      <c r="S318" s="87"/>
      <c r="T318" s="87"/>
      <c r="U318" s="87"/>
      <c r="V318" s="87"/>
      <c r="W318" s="87"/>
    </row>
    <row r="319">
      <c r="A319" s="87"/>
      <c r="B319" s="87"/>
      <c r="C319" s="87"/>
      <c r="D319" s="87"/>
      <c r="E319" s="87"/>
      <c r="F319" s="87"/>
      <c r="G319" s="87"/>
      <c r="H319" s="87"/>
      <c r="I319" s="87"/>
      <c r="J319" s="87"/>
      <c r="K319" s="87"/>
      <c r="L319" s="87"/>
      <c r="M319" s="87"/>
      <c r="N319" s="87"/>
      <c r="O319" s="87"/>
      <c r="P319" s="87"/>
      <c r="Q319" s="87"/>
      <c r="R319" s="87"/>
      <c r="S319" s="87"/>
      <c r="T319" s="87"/>
      <c r="U319" s="87"/>
      <c r="V319" s="87"/>
      <c r="W319" s="87"/>
    </row>
    <row r="320">
      <c r="A320" s="87"/>
      <c r="B320" s="87"/>
      <c r="C320" s="87"/>
      <c r="D320" s="87"/>
      <c r="E320" s="87"/>
      <c r="F320" s="87"/>
      <c r="G320" s="87"/>
      <c r="H320" s="87"/>
      <c r="I320" s="87"/>
      <c r="J320" s="87"/>
      <c r="K320" s="87"/>
      <c r="L320" s="87"/>
      <c r="M320" s="87"/>
      <c r="N320" s="87"/>
      <c r="O320" s="87"/>
      <c r="P320" s="87"/>
      <c r="Q320" s="87"/>
      <c r="R320" s="87"/>
      <c r="S320" s="87"/>
      <c r="T320" s="87"/>
      <c r="U320" s="87"/>
      <c r="V320" s="87"/>
      <c r="W320" s="87"/>
    </row>
    <row r="321">
      <c r="A321" s="87"/>
      <c r="B321" s="87"/>
      <c r="C321" s="87"/>
      <c r="D321" s="87"/>
      <c r="E321" s="87"/>
      <c r="F321" s="87"/>
      <c r="G321" s="87"/>
      <c r="H321" s="87"/>
      <c r="I321" s="87"/>
      <c r="J321" s="87"/>
      <c r="K321" s="87"/>
      <c r="L321" s="87"/>
      <c r="M321" s="87"/>
      <c r="N321" s="87"/>
      <c r="O321" s="87"/>
      <c r="P321" s="87"/>
      <c r="Q321" s="87"/>
      <c r="R321" s="87"/>
      <c r="S321" s="87"/>
      <c r="T321" s="87"/>
      <c r="U321" s="87"/>
      <c r="V321" s="87"/>
      <c r="W321" s="87"/>
    </row>
    <row r="322">
      <c r="A322" s="87"/>
      <c r="B322" s="87"/>
      <c r="C322" s="87"/>
      <c r="D322" s="87"/>
      <c r="E322" s="87"/>
      <c r="F322" s="87"/>
      <c r="G322" s="87"/>
      <c r="H322" s="87"/>
      <c r="I322" s="87"/>
      <c r="J322" s="87"/>
      <c r="K322" s="87"/>
      <c r="L322" s="87"/>
      <c r="M322" s="87"/>
      <c r="N322" s="87"/>
      <c r="O322" s="87"/>
      <c r="P322" s="87"/>
      <c r="Q322" s="87"/>
      <c r="R322" s="87"/>
      <c r="S322" s="87"/>
      <c r="T322" s="87"/>
      <c r="U322" s="87"/>
      <c r="V322" s="87"/>
      <c r="W322" s="87"/>
    </row>
    <row r="323">
      <c r="A323" s="87"/>
      <c r="B323" s="87"/>
      <c r="C323" s="87"/>
      <c r="D323" s="87"/>
      <c r="E323" s="87"/>
      <c r="F323" s="87"/>
      <c r="G323" s="87"/>
      <c r="H323" s="87"/>
      <c r="I323" s="87"/>
      <c r="J323" s="87"/>
      <c r="K323" s="87"/>
      <c r="L323" s="87"/>
      <c r="M323" s="87"/>
      <c r="N323" s="87"/>
      <c r="O323" s="87"/>
      <c r="P323" s="87"/>
      <c r="Q323" s="87"/>
      <c r="R323" s="87"/>
      <c r="S323" s="87"/>
      <c r="T323" s="87"/>
      <c r="U323" s="87"/>
      <c r="V323" s="87"/>
      <c r="W323" s="87"/>
    </row>
    <row r="324">
      <c r="A324" s="87"/>
      <c r="B324" s="87"/>
      <c r="C324" s="87"/>
      <c r="D324" s="87"/>
      <c r="E324" s="87"/>
      <c r="F324" s="87"/>
      <c r="G324" s="87"/>
      <c r="H324" s="87"/>
      <c r="I324" s="87"/>
      <c r="J324" s="87"/>
      <c r="K324" s="87"/>
      <c r="L324" s="87"/>
      <c r="M324" s="87"/>
      <c r="N324" s="87"/>
      <c r="O324" s="87"/>
      <c r="P324" s="87"/>
      <c r="Q324" s="87"/>
      <c r="R324" s="87"/>
      <c r="S324" s="87"/>
      <c r="T324" s="87"/>
      <c r="U324" s="87"/>
      <c r="V324" s="87"/>
      <c r="W324" s="87"/>
    </row>
    <row r="325">
      <c r="A325" s="87"/>
      <c r="B325" s="87"/>
      <c r="C325" s="87"/>
      <c r="D325" s="87"/>
      <c r="E325" s="87"/>
      <c r="F325" s="87"/>
      <c r="G325" s="87"/>
      <c r="H325" s="87"/>
      <c r="I325" s="87"/>
      <c r="J325" s="87"/>
      <c r="K325" s="87"/>
      <c r="L325" s="87"/>
      <c r="M325" s="87"/>
      <c r="N325" s="87"/>
      <c r="O325" s="87"/>
      <c r="P325" s="87"/>
      <c r="Q325" s="87"/>
      <c r="R325" s="87"/>
      <c r="S325" s="87"/>
      <c r="T325" s="87"/>
      <c r="U325" s="87"/>
      <c r="V325" s="87"/>
      <c r="W325" s="87"/>
    </row>
    <row r="326">
      <c r="A326" s="87"/>
      <c r="B326" s="87"/>
      <c r="C326" s="87"/>
      <c r="D326" s="87"/>
      <c r="E326" s="87"/>
      <c r="F326" s="87"/>
      <c r="G326" s="87"/>
      <c r="H326" s="87"/>
      <c r="I326" s="87"/>
      <c r="J326" s="87"/>
      <c r="K326" s="87"/>
      <c r="L326" s="87"/>
      <c r="M326" s="87"/>
      <c r="N326" s="87"/>
      <c r="O326" s="87"/>
      <c r="P326" s="87"/>
      <c r="Q326" s="87"/>
      <c r="R326" s="87"/>
      <c r="S326" s="87"/>
      <c r="T326" s="87"/>
      <c r="U326" s="87"/>
      <c r="V326" s="87"/>
      <c r="W326" s="87"/>
    </row>
    <row r="327">
      <c r="A327" s="87"/>
      <c r="B327" s="87"/>
      <c r="C327" s="87"/>
      <c r="D327" s="87"/>
      <c r="E327" s="87"/>
      <c r="F327" s="87"/>
      <c r="G327" s="87"/>
      <c r="H327" s="87"/>
      <c r="I327" s="87"/>
      <c r="J327" s="87"/>
      <c r="K327" s="87"/>
      <c r="L327" s="87"/>
      <c r="M327" s="87"/>
      <c r="N327" s="87"/>
      <c r="O327" s="87"/>
      <c r="P327" s="87"/>
      <c r="Q327" s="87"/>
      <c r="R327" s="87"/>
      <c r="S327" s="87"/>
      <c r="T327" s="87"/>
      <c r="U327" s="87"/>
      <c r="V327" s="87"/>
      <c r="W327" s="87"/>
    </row>
    <row r="328">
      <c r="A328" s="87"/>
      <c r="B328" s="87"/>
      <c r="C328" s="87"/>
      <c r="D328" s="87"/>
      <c r="E328" s="87"/>
      <c r="F328" s="87"/>
      <c r="G328" s="87"/>
      <c r="H328" s="87"/>
      <c r="I328" s="87"/>
      <c r="J328" s="87"/>
      <c r="K328" s="87"/>
      <c r="L328" s="87"/>
      <c r="M328" s="87"/>
      <c r="N328" s="87"/>
      <c r="O328" s="87"/>
      <c r="P328" s="87"/>
      <c r="Q328" s="87"/>
      <c r="R328" s="87"/>
      <c r="S328" s="87"/>
      <c r="T328" s="87"/>
      <c r="U328" s="87"/>
      <c r="V328" s="87"/>
      <c r="W328" s="87"/>
    </row>
    <row r="329">
      <c r="A329" s="87"/>
      <c r="B329" s="87"/>
      <c r="C329" s="87"/>
      <c r="D329" s="87"/>
      <c r="E329" s="87"/>
      <c r="F329" s="87"/>
      <c r="G329" s="87"/>
      <c r="H329" s="87"/>
      <c r="I329" s="87"/>
      <c r="J329" s="87"/>
      <c r="K329" s="87"/>
      <c r="L329" s="87"/>
      <c r="M329" s="87"/>
      <c r="N329" s="87"/>
      <c r="O329" s="87"/>
      <c r="P329" s="87"/>
      <c r="Q329" s="87"/>
      <c r="R329" s="87"/>
      <c r="S329" s="87"/>
      <c r="T329" s="87"/>
      <c r="U329" s="87"/>
      <c r="V329" s="87"/>
      <c r="W329" s="87"/>
    </row>
    <row r="330">
      <c r="A330" s="87"/>
      <c r="B330" s="87"/>
      <c r="C330" s="87"/>
      <c r="D330" s="87"/>
      <c r="E330" s="87"/>
      <c r="F330" s="87"/>
      <c r="G330" s="87"/>
      <c r="H330" s="87"/>
      <c r="I330" s="87"/>
      <c r="J330" s="87"/>
      <c r="K330" s="87"/>
      <c r="L330" s="87"/>
      <c r="M330" s="87"/>
      <c r="N330" s="87"/>
      <c r="O330" s="87"/>
      <c r="P330" s="87"/>
      <c r="Q330" s="87"/>
      <c r="R330" s="87"/>
      <c r="S330" s="87"/>
      <c r="T330" s="87"/>
      <c r="U330" s="87"/>
      <c r="V330" s="87"/>
      <c r="W330" s="87"/>
    </row>
    <row r="331">
      <c r="A331" s="87"/>
      <c r="B331" s="87"/>
      <c r="C331" s="87"/>
      <c r="D331" s="87"/>
      <c r="E331" s="87"/>
      <c r="F331" s="87"/>
      <c r="G331" s="87"/>
      <c r="H331" s="87"/>
      <c r="I331" s="87"/>
      <c r="J331" s="87"/>
      <c r="K331" s="87"/>
      <c r="L331" s="87"/>
      <c r="M331" s="87"/>
      <c r="N331" s="87"/>
      <c r="O331" s="87"/>
      <c r="P331" s="87"/>
      <c r="Q331" s="87"/>
      <c r="R331" s="87"/>
      <c r="S331" s="87"/>
      <c r="T331" s="87"/>
      <c r="U331" s="87"/>
      <c r="V331" s="87"/>
      <c r="W331" s="87"/>
    </row>
    <row r="332">
      <c r="A332" s="87"/>
      <c r="B332" s="87"/>
      <c r="C332" s="87"/>
      <c r="D332" s="87"/>
      <c r="E332" s="87"/>
      <c r="F332" s="87"/>
      <c r="G332" s="87"/>
      <c r="H332" s="87"/>
      <c r="I332" s="87"/>
      <c r="J332" s="87"/>
      <c r="K332" s="87"/>
      <c r="L332" s="87"/>
      <c r="M332" s="87"/>
      <c r="N332" s="87"/>
      <c r="O332" s="87"/>
      <c r="P332" s="87"/>
      <c r="Q332" s="87"/>
      <c r="R332" s="87"/>
      <c r="S332" s="87"/>
      <c r="T332" s="87"/>
      <c r="U332" s="87"/>
      <c r="V332" s="87"/>
      <c r="W332" s="87"/>
    </row>
    <row r="333">
      <c r="A333" s="87"/>
      <c r="B333" s="87"/>
      <c r="C333" s="87"/>
      <c r="D333" s="87"/>
      <c r="E333" s="87"/>
      <c r="F333" s="87"/>
      <c r="G333" s="87"/>
      <c r="H333" s="87"/>
      <c r="I333" s="87"/>
      <c r="J333" s="87"/>
      <c r="K333" s="87"/>
      <c r="L333" s="87"/>
      <c r="M333" s="87"/>
      <c r="N333" s="87"/>
      <c r="O333" s="87"/>
      <c r="P333" s="87"/>
      <c r="Q333" s="87"/>
      <c r="R333" s="87"/>
      <c r="S333" s="87"/>
      <c r="T333" s="87"/>
      <c r="U333" s="87"/>
      <c r="V333" s="87"/>
      <c r="W333" s="87"/>
    </row>
    <row r="334">
      <c r="A334" s="87"/>
      <c r="B334" s="87"/>
      <c r="C334" s="87"/>
      <c r="D334" s="87"/>
      <c r="E334" s="87"/>
      <c r="F334" s="87"/>
      <c r="G334" s="87"/>
      <c r="H334" s="87"/>
      <c r="I334" s="87"/>
      <c r="J334" s="87"/>
      <c r="K334" s="87"/>
      <c r="L334" s="87"/>
      <c r="M334" s="87"/>
      <c r="N334" s="87"/>
      <c r="O334" s="87"/>
      <c r="P334" s="87"/>
      <c r="Q334" s="87"/>
      <c r="R334" s="87"/>
      <c r="S334" s="87"/>
      <c r="T334" s="87"/>
      <c r="U334" s="87"/>
      <c r="V334" s="87"/>
      <c r="W334" s="87"/>
    </row>
    <row r="335">
      <c r="A335" s="87"/>
      <c r="B335" s="87"/>
      <c r="C335" s="87"/>
      <c r="D335" s="87"/>
      <c r="E335" s="87"/>
      <c r="F335" s="87"/>
      <c r="G335" s="87"/>
      <c r="H335" s="87"/>
      <c r="I335" s="87"/>
      <c r="J335" s="87"/>
      <c r="K335" s="87"/>
      <c r="L335" s="87"/>
      <c r="M335" s="87"/>
      <c r="N335" s="87"/>
      <c r="O335" s="87"/>
      <c r="P335" s="87"/>
      <c r="Q335" s="87"/>
      <c r="R335" s="87"/>
      <c r="S335" s="87"/>
      <c r="T335" s="87"/>
      <c r="U335" s="87"/>
      <c r="V335" s="87"/>
      <c r="W335" s="87"/>
    </row>
    <row r="336">
      <c r="A336" s="87"/>
      <c r="B336" s="87"/>
      <c r="C336" s="87"/>
      <c r="D336" s="87"/>
      <c r="E336" s="87"/>
      <c r="F336" s="87"/>
      <c r="G336" s="87"/>
      <c r="H336" s="87"/>
      <c r="I336" s="87"/>
      <c r="J336" s="87"/>
      <c r="K336" s="87"/>
      <c r="L336" s="87"/>
      <c r="M336" s="87"/>
      <c r="N336" s="87"/>
      <c r="O336" s="87"/>
      <c r="P336" s="87"/>
      <c r="Q336" s="87"/>
      <c r="R336" s="87"/>
      <c r="S336" s="87"/>
      <c r="T336" s="87"/>
      <c r="U336" s="87"/>
      <c r="V336" s="87"/>
      <c r="W336" s="87"/>
    </row>
    <row r="337">
      <c r="A337" s="87"/>
      <c r="B337" s="87"/>
      <c r="C337" s="87"/>
      <c r="D337" s="87"/>
      <c r="E337" s="87"/>
      <c r="F337" s="87"/>
      <c r="G337" s="87"/>
      <c r="H337" s="87"/>
      <c r="I337" s="87"/>
      <c r="J337" s="87"/>
      <c r="K337" s="87"/>
      <c r="L337" s="87"/>
      <c r="M337" s="87"/>
      <c r="N337" s="87"/>
      <c r="O337" s="87"/>
      <c r="P337" s="87"/>
      <c r="Q337" s="87"/>
      <c r="R337" s="87"/>
      <c r="S337" s="87"/>
      <c r="T337" s="87"/>
      <c r="U337" s="87"/>
      <c r="V337" s="87"/>
      <c r="W337" s="87"/>
    </row>
    <row r="338">
      <c r="A338" s="87"/>
      <c r="B338" s="87"/>
      <c r="C338" s="87"/>
      <c r="D338" s="87"/>
      <c r="E338" s="87"/>
      <c r="F338" s="87"/>
      <c r="G338" s="87"/>
      <c r="H338" s="87"/>
      <c r="I338" s="87"/>
      <c r="J338" s="87"/>
      <c r="K338" s="87"/>
      <c r="L338" s="87"/>
      <c r="M338" s="87"/>
      <c r="N338" s="87"/>
      <c r="O338" s="87"/>
      <c r="P338" s="87"/>
      <c r="Q338" s="87"/>
      <c r="R338" s="87"/>
      <c r="S338" s="87"/>
      <c r="T338" s="87"/>
      <c r="U338" s="87"/>
      <c r="V338" s="87"/>
      <c r="W338" s="87"/>
    </row>
    <row r="339">
      <c r="A339" s="87"/>
      <c r="B339" s="87"/>
      <c r="C339" s="87"/>
      <c r="D339" s="87"/>
      <c r="E339" s="87"/>
      <c r="F339" s="87"/>
      <c r="G339" s="87"/>
      <c r="H339" s="87"/>
      <c r="I339" s="87"/>
      <c r="J339" s="87"/>
      <c r="K339" s="87"/>
      <c r="L339" s="87"/>
      <c r="M339" s="87"/>
      <c r="N339" s="87"/>
      <c r="O339" s="87"/>
      <c r="P339" s="87"/>
      <c r="Q339" s="87"/>
      <c r="R339" s="87"/>
      <c r="S339" s="87"/>
      <c r="T339" s="87"/>
      <c r="U339" s="87"/>
      <c r="V339" s="87"/>
      <c r="W339" s="87"/>
    </row>
    <row r="340">
      <c r="A340" s="87"/>
      <c r="B340" s="87"/>
      <c r="C340" s="87"/>
      <c r="D340" s="87"/>
      <c r="E340" s="87"/>
      <c r="F340" s="87"/>
      <c r="G340" s="87"/>
      <c r="H340" s="87"/>
      <c r="I340" s="87"/>
      <c r="J340" s="87"/>
      <c r="K340" s="87"/>
      <c r="L340" s="87"/>
      <c r="M340" s="87"/>
      <c r="N340" s="87"/>
      <c r="O340" s="87"/>
      <c r="P340" s="87"/>
      <c r="Q340" s="87"/>
      <c r="R340" s="87"/>
      <c r="S340" s="87"/>
      <c r="T340" s="87"/>
      <c r="U340" s="87"/>
      <c r="V340" s="87"/>
      <c r="W340" s="87"/>
    </row>
    <row r="341">
      <c r="A341" s="87"/>
      <c r="B341" s="87"/>
      <c r="C341" s="87"/>
      <c r="D341" s="87"/>
      <c r="E341" s="87"/>
      <c r="F341" s="87"/>
      <c r="G341" s="87"/>
      <c r="H341" s="87"/>
      <c r="I341" s="87"/>
      <c r="J341" s="87"/>
      <c r="K341" s="87"/>
      <c r="L341" s="87"/>
      <c r="M341" s="87"/>
      <c r="N341" s="87"/>
      <c r="O341" s="87"/>
      <c r="P341" s="87"/>
      <c r="Q341" s="87"/>
      <c r="R341" s="87"/>
      <c r="S341" s="87"/>
      <c r="T341" s="87"/>
      <c r="U341" s="87"/>
      <c r="V341" s="87"/>
      <c r="W341" s="87"/>
    </row>
    <row r="342">
      <c r="A342" s="87"/>
      <c r="B342" s="87"/>
      <c r="C342" s="87"/>
      <c r="D342" s="87"/>
      <c r="E342" s="87"/>
      <c r="F342" s="87"/>
      <c r="G342" s="87"/>
      <c r="H342" s="87"/>
      <c r="I342" s="87"/>
      <c r="J342" s="87"/>
      <c r="K342" s="87"/>
      <c r="L342" s="87"/>
      <c r="M342" s="87"/>
      <c r="N342" s="87"/>
      <c r="O342" s="87"/>
      <c r="P342" s="87"/>
      <c r="Q342" s="87"/>
      <c r="R342" s="87"/>
      <c r="S342" s="87"/>
      <c r="T342" s="87"/>
      <c r="U342" s="87"/>
      <c r="V342" s="87"/>
      <c r="W342" s="87"/>
    </row>
    <row r="343">
      <c r="A343" s="87"/>
      <c r="B343" s="87"/>
      <c r="C343" s="87"/>
      <c r="D343" s="87"/>
      <c r="E343" s="87"/>
      <c r="F343" s="87"/>
      <c r="G343" s="87"/>
      <c r="H343" s="87"/>
      <c r="I343" s="87"/>
      <c r="J343" s="87"/>
      <c r="K343" s="87"/>
      <c r="L343" s="87"/>
      <c r="M343" s="87"/>
      <c r="N343" s="87"/>
      <c r="O343" s="87"/>
      <c r="P343" s="87"/>
      <c r="Q343" s="87"/>
      <c r="R343" s="87"/>
      <c r="S343" s="87"/>
      <c r="T343" s="87"/>
      <c r="U343" s="87"/>
      <c r="V343" s="87"/>
      <c r="W343" s="87"/>
    </row>
    <row r="344">
      <c r="A344" s="87"/>
      <c r="B344" s="87"/>
      <c r="C344" s="87"/>
      <c r="D344" s="87"/>
      <c r="E344" s="87"/>
      <c r="F344" s="87"/>
      <c r="G344" s="87"/>
      <c r="H344" s="87"/>
      <c r="I344" s="87"/>
      <c r="J344" s="87"/>
      <c r="K344" s="87"/>
      <c r="L344" s="87"/>
      <c r="M344" s="87"/>
      <c r="N344" s="87"/>
      <c r="O344" s="87"/>
      <c r="P344" s="87"/>
      <c r="Q344" s="87"/>
      <c r="R344" s="87"/>
      <c r="S344" s="87"/>
      <c r="T344" s="87"/>
      <c r="U344" s="87"/>
      <c r="V344" s="87"/>
      <c r="W344" s="87"/>
    </row>
    <row r="345">
      <c r="A345" s="87"/>
      <c r="B345" s="87"/>
      <c r="C345" s="87"/>
      <c r="D345" s="87"/>
      <c r="E345" s="87"/>
      <c r="F345" s="87"/>
      <c r="G345" s="87"/>
      <c r="H345" s="87"/>
      <c r="I345" s="87"/>
      <c r="J345" s="87"/>
      <c r="K345" s="87"/>
      <c r="L345" s="87"/>
      <c r="M345" s="87"/>
      <c r="N345" s="87"/>
      <c r="O345" s="87"/>
      <c r="P345" s="87"/>
      <c r="Q345" s="87"/>
      <c r="R345" s="87"/>
      <c r="S345" s="87"/>
      <c r="T345" s="87"/>
      <c r="U345" s="87"/>
      <c r="V345" s="87"/>
      <c r="W345" s="87"/>
    </row>
    <row r="346">
      <c r="A346" s="87"/>
      <c r="B346" s="87"/>
      <c r="C346" s="87"/>
      <c r="D346" s="87"/>
      <c r="E346" s="87"/>
      <c r="F346" s="87"/>
      <c r="G346" s="87"/>
      <c r="H346" s="87"/>
      <c r="I346" s="87"/>
      <c r="J346" s="87"/>
      <c r="K346" s="87"/>
      <c r="L346" s="87"/>
      <c r="M346" s="87"/>
      <c r="N346" s="87"/>
      <c r="O346" s="87"/>
      <c r="P346" s="87"/>
      <c r="Q346" s="87"/>
      <c r="R346" s="87"/>
      <c r="S346" s="87"/>
      <c r="T346" s="87"/>
      <c r="U346" s="87"/>
      <c r="V346" s="87"/>
      <c r="W346" s="87"/>
    </row>
    <row r="347">
      <c r="A347" s="87"/>
      <c r="B347" s="87"/>
      <c r="C347" s="87"/>
      <c r="D347" s="87"/>
      <c r="E347" s="87"/>
      <c r="F347" s="87"/>
      <c r="G347" s="87"/>
      <c r="H347" s="87"/>
      <c r="I347" s="87"/>
      <c r="J347" s="87"/>
      <c r="K347" s="87"/>
      <c r="L347" s="87"/>
      <c r="M347" s="87"/>
      <c r="N347" s="87"/>
      <c r="O347" s="87"/>
      <c r="P347" s="87"/>
      <c r="Q347" s="87"/>
      <c r="R347" s="87"/>
      <c r="S347" s="87"/>
      <c r="T347" s="87"/>
      <c r="U347" s="87"/>
      <c r="V347" s="87"/>
      <c r="W347" s="87"/>
    </row>
    <row r="348">
      <c r="A348" s="87"/>
      <c r="B348" s="87"/>
      <c r="C348" s="87"/>
      <c r="D348" s="87"/>
      <c r="E348" s="87"/>
      <c r="F348" s="87"/>
      <c r="G348" s="87"/>
      <c r="H348" s="87"/>
      <c r="I348" s="87"/>
      <c r="J348" s="87"/>
      <c r="K348" s="87"/>
      <c r="L348" s="87"/>
      <c r="M348" s="87"/>
      <c r="N348" s="87"/>
      <c r="O348" s="87"/>
      <c r="P348" s="87"/>
      <c r="Q348" s="87"/>
      <c r="R348" s="87"/>
      <c r="S348" s="87"/>
      <c r="T348" s="87"/>
      <c r="U348" s="87"/>
      <c r="V348" s="87"/>
      <c r="W348" s="87"/>
    </row>
    <row r="349">
      <c r="A349" s="87"/>
      <c r="B349" s="87"/>
      <c r="C349" s="87"/>
      <c r="D349" s="87"/>
      <c r="E349" s="87"/>
      <c r="F349" s="87"/>
      <c r="G349" s="87"/>
      <c r="H349" s="87"/>
      <c r="I349" s="87"/>
      <c r="J349" s="87"/>
      <c r="K349" s="87"/>
      <c r="L349" s="87"/>
      <c r="M349" s="87"/>
      <c r="N349" s="87"/>
      <c r="O349" s="87"/>
      <c r="P349" s="87"/>
      <c r="Q349" s="87"/>
      <c r="R349" s="87"/>
      <c r="S349" s="87"/>
      <c r="T349" s="87"/>
      <c r="U349" s="87"/>
      <c r="V349" s="87"/>
      <c r="W349" s="87"/>
    </row>
    <row r="350">
      <c r="A350" s="87"/>
      <c r="B350" s="87"/>
      <c r="C350" s="87"/>
      <c r="D350" s="87"/>
      <c r="E350" s="87"/>
      <c r="F350" s="87"/>
      <c r="G350" s="87"/>
      <c r="H350" s="87"/>
      <c r="I350" s="87"/>
      <c r="J350" s="87"/>
      <c r="K350" s="87"/>
      <c r="L350" s="87"/>
      <c r="M350" s="87"/>
      <c r="N350" s="87"/>
      <c r="O350" s="87"/>
      <c r="P350" s="87"/>
      <c r="Q350" s="87"/>
      <c r="R350" s="87"/>
      <c r="S350" s="87"/>
      <c r="T350" s="87"/>
      <c r="U350" s="87"/>
      <c r="V350" s="87"/>
      <c r="W350" s="87"/>
    </row>
    <row r="351">
      <c r="A351" s="87"/>
      <c r="B351" s="87"/>
      <c r="C351" s="87"/>
      <c r="D351" s="87"/>
      <c r="E351" s="87"/>
      <c r="F351" s="87"/>
      <c r="G351" s="87"/>
      <c r="H351" s="87"/>
      <c r="I351" s="87"/>
      <c r="J351" s="87"/>
      <c r="K351" s="87"/>
      <c r="L351" s="87"/>
      <c r="M351" s="87"/>
      <c r="N351" s="87"/>
      <c r="O351" s="87"/>
      <c r="P351" s="87"/>
      <c r="Q351" s="87"/>
      <c r="R351" s="87"/>
      <c r="S351" s="87"/>
      <c r="T351" s="87"/>
      <c r="U351" s="87"/>
      <c r="V351" s="87"/>
      <c r="W351" s="87"/>
    </row>
    <row r="352">
      <c r="A352" s="87"/>
      <c r="B352" s="87"/>
      <c r="C352" s="87"/>
      <c r="D352" s="87"/>
      <c r="E352" s="87"/>
      <c r="F352" s="87"/>
      <c r="G352" s="87"/>
      <c r="H352" s="87"/>
      <c r="I352" s="87"/>
      <c r="J352" s="87"/>
      <c r="K352" s="87"/>
      <c r="L352" s="87"/>
      <c r="M352" s="87"/>
      <c r="N352" s="87"/>
      <c r="O352" s="87"/>
      <c r="P352" s="87"/>
      <c r="Q352" s="87"/>
      <c r="R352" s="87"/>
      <c r="S352" s="87"/>
      <c r="T352" s="87"/>
      <c r="U352" s="87"/>
      <c r="V352" s="87"/>
      <c r="W352" s="87"/>
    </row>
    <row r="353">
      <c r="A353" s="87"/>
      <c r="B353" s="87"/>
      <c r="C353" s="87"/>
      <c r="D353" s="87"/>
      <c r="E353" s="87"/>
      <c r="F353" s="87"/>
      <c r="G353" s="87"/>
      <c r="H353" s="87"/>
      <c r="I353" s="87"/>
      <c r="J353" s="87"/>
      <c r="K353" s="87"/>
      <c r="L353" s="87"/>
      <c r="M353" s="87"/>
      <c r="N353" s="87"/>
      <c r="O353" s="87"/>
      <c r="P353" s="87"/>
      <c r="Q353" s="87"/>
      <c r="R353" s="87"/>
      <c r="S353" s="87"/>
      <c r="T353" s="87"/>
      <c r="U353" s="87"/>
      <c r="V353" s="87"/>
      <c r="W353" s="87"/>
    </row>
    <row r="354">
      <c r="A354" s="87"/>
      <c r="B354" s="87"/>
      <c r="C354" s="87"/>
      <c r="D354" s="87"/>
      <c r="E354" s="87"/>
      <c r="F354" s="87"/>
      <c r="G354" s="87"/>
      <c r="H354" s="87"/>
      <c r="I354" s="87"/>
      <c r="J354" s="87"/>
      <c r="K354" s="87"/>
      <c r="L354" s="87"/>
      <c r="M354" s="87"/>
      <c r="N354" s="87"/>
      <c r="O354" s="87"/>
      <c r="P354" s="87"/>
      <c r="Q354" s="87"/>
      <c r="R354" s="87"/>
      <c r="S354" s="87"/>
      <c r="T354" s="87"/>
      <c r="U354" s="87"/>
      <c r="V354" s="87"/>
      <c r="W354" s="87"/>
    </row>
    <row r="355">
      <c r="A355" s="87"/>
      <c r="B355" s="87"/>
      <c r="C355" s="87"/>
      <c r="D355" s="87"/>
      <c r="E355" s="87"/>
      <c r="F355" s="87"/>
      <c r="G355" s="87"/>
      <c r="H355" s="87"/>
      <c r="I355" s="87"/>
      <c r="J355" s="87"/>
      <c r="K355" s="87"/>
      <c r="L355" s="87"/>
      <c r="M355" s="87"/>
      <c r="N355" s="87"/>
      <c r="O355" s="87"/>
      <c r="P355" s="87"/>
      <c r="Q355" s="87"/>
      <c r="R355" s="87"/>
      <c r="S355" s="87"/>
      <c r="T355" s="87"/>
      <c r="U355" s="87"/>
      <c r="V355" s="87"/>
      <c r="W355" s="87"/>
    </row>
    <row r="356">
      <c r="A356" s="87"/>
      <c r="B356" s="87"/>
      <c r="C356" s="87"/>
      <c r="D356" s="87"/>
      <c r="E356" s="87"/>
      <c r="F356" s="87"/>
      <c r="G356" s="87"/>
      <c r="H356" s="87"/>
      <c r="I356" s="87"/>
      <c r="J356" s="87"/>
      <c r="K356" s="87"/>
      <c r="L356" s="87"/>
      <c r="M356" s="87"/>
      <c r="N356" s="87"/>
      <c r="O356" s="87"/>
      <c r="P356" s="87"/>
      <c r="Q356" s="87"/>
      <c r="R356" s="87"/>
      <c r="S356" s="87"/>
      <c r="T356" s="87"/>
      <c r="U356" s="87"/>
      <c r="V356" s="87"/>
      <c r="W356" s="87"/>
    </row>
    <row r="357">
      <c r="A357" s="87"/>
      <c r="B357" s="87"/>
      <c r="C357" s="87"/>
      <c r="D357" s="87"/>
      <c r="E357" s="87"/>
      <c r="F357" s="87"/>
      <c r="G357" s="87"/>
      <c r="H357" s="87"/>
      <c r="I357" s="87"/>
      <c r="J357" s="87"/>
      <c r="K357" s="87"/>
      <c r="L357" s="87"/>
      <c r="M357" s="87"/>
      <c r="N357" s="87"/>
      <c r="O357" s="87"/>
      <c r="P357" s="87"/>
      <c r="Q357" s="87"/>
      <c r="R357" s="87"/>
      <c r="S357" s="87"/>
      <c r="T357" s="87"/>
      <c r="U357" s="87"/>
      <c r="V357" s="87"/>
      <c r="W357" s="87"/>
    </row>
    <row r="358">
      <c r="A358" s="87"/>
      <c r="B358" s="87"/>
      <c r="C358" s="87"/>
      <c r="D358" s="87"/>
      <c r="E358" s="87"/>
      <c r="F358" s="87"/>
      <c r="G358" s="87"/>
      <c r="H358" s="87"/>
      <c r="I358" s="87"/>
      <c r="J358" s="87"/>
      <c r="K358" s="87"/>
      <c r="L358" s="87"/>
      <c r="M358" s="87"/>
      <c r="N358" s="87"/>
      <c r="O358" s="87"/>
      <c r="P358" s="87"/>
      <c r="Q358" s="87"/>
      <c r="R358" s="87"/>
      <c r="S358" s="87"/>
      <c r="T358" s="87"/>
      <c r="U358" s="87"/>
      <c r="V358" s="87"/>
      <c r="W358" s="87"/>
    </row>
    <row r="359">
      <c r="A359" s="87"/>
      <c r="B359" s="87"/>
      <c r="C359" s="87"/>
      <c r="D359" s="87"/>
      <c r="E359" s="87"/>
      <c r="F359" s="87"/>
      <c r="G359" s="87"/>
      <c r="H359" s="87"/>
      <c r="I359" s="87"/>
      <c r="J359" s="87"/>
      <c r="K359" s="87"/>
      <c r="L359" s="87"/>
      <c r="M359" s="87"/>
      <c r="N359" s="87"/>
      <c r="O359" s="87"/>
      <c r="P359" s="87"/>
      <c r="Q359" s="87"/>
      <c r="R359" s="87"/>
      <c r="S359" s="87"/>
      <c r="T359" s="87"/>
      <c r="U359" s="87"/>
      <c r="V359" s="87"/>
      <c r="W359" s="87"/>
    </row>
    <row r="360">
      <c r="A360" s="87"/>
      <c r="B360" s="87"/>
      <c r="C360" s="87"/>
      <c r="D360" s="87"/>
      <c r="E360" s="87"/>
      <c r="F360" s="87"/>
      <c r="G360" s="87"/>
      <c r="H360" s="87"/>
      <c r="I360" s="87"/>
      <c r="J360" s="87"/>
      <c r="K360" s="87"/>
      <c r="L360" s="87"/>
      <c r="M360" s="87"/>
      <c r="N360" s="87"/>
      <c r="O360" s="87"/>
      <c r="P360" s="87"/>
      <c r="Q360" s="87"/>
      <c r="R360" s="87"/>
      <c r="S360" s="87"/>
      <c r="T360" s="87"/>
      <c r="U360" s="87"/>
      <c r="V360" s="87"/>
      <c r="W360" s="87"/>
    </row>
    <row r="361">
      <c r="A361" s="87"/>
      <c r="B361" s="87"/>
      <c r="C361" s="87"/>
      <c r="D361" s="87"/>
      <c r="E361" s="87"/>
      <c r="F361" s="87"/>
      <c r="G361" s="87"/>
      <c r="H361" s="87"/>
      <c r="I361" s="87"/>
      <c r="J361" s="87"/>
      <c r="K361" s="87"/>
      <c r="L361" s="87"/>
      <c r="M361" s="87"/>
      <c r="N361" s="87"/>
      <c r="O361" s="87"/>
      <c r="P361" s="87"/>
      <c r="Q361" s="87"/>
      <c r="R361" s="87"/>
      <c r="S361" s="87"/>
      <c r="T361" s="87"/>
      <c r="U361" s="87"/>
      <c r="V361" s="87"/>
      <c r="W361" s="87"/>
    </row>
    <row r="362">
      <c r="A362" s="87"/>
      <c r="B362" s="87"/>
      <c r="C362" s="87"/>
      <c r="D362" s="87"/>
      <c r="E362" s="87"/>
      <c r="F362" s="87"/>
      <c r="G362" s="87"/>
      <c r="H362" s="87"/>
      <c r="I362" s="87"/>
      <c r="J362" s="87"/>
      <c r="K362" s="87"/>
      <c r="L362" s="87"/>
      <c r="M362" s="87"/>
      <c r="N362" s="87"/>
      <c r="O362" s="87"/>
      <c r="P362" s="87"/>
      <c r="Q362" s="87"/>
      <c r="R362" s="87"/>
      <c r="S362" s="87"/>
      <c r="T362" s="87"/>
      <c r="U362" s="87"/>
      <c r="V362" s="87"/>
      <c r="W362" s="87"/>
    </row>
    <row r="363">
      <c r="A363" s="87"/>
      <c r="B363" s="87"/>
      <c r="C363" s="87"/>
      <c r="D363" s="87"/>
      <c r="E363" s="87"/>
      <c r="F363" s="87"/>
      <c r="G363" s="87"/>
      <c r="H363" s="87"/>
      <c r="I363" s="87"/>
      <c r="J363" s="87"/>
      <c r="K363" s="87"/>
      <c r="L363" s="87"/>
      <c r="M363" s="87"/>
      <c r="N363" s="87"/>
      <c r="O363" s="87"/>
      <c r="P363" s="87"/>
      <c r="Q363" s="87"/>
      <c r="R363" s="87"/>
      <c r="S363" s="87"/>
      <c r="T363" s="87"/>
      <c r="U363" s="87"/>
      <c r="V363" s="87"/>
      <c r="W363" s="87"/>
    </row>
    <row r="364">
      <c r="A364" s="87"/>
      <c r="B364" s="87"/>
      <c r="C364" s="87"/>
      <c r="D364" s="87"/>
      <c r="E364" s="87"/>
      <c r="F364" s="87"/>
      <c r="G364" s="87"/>
      <c r="H364" s="87"/>
      <c r="I364" s="87"/>
      <c r="J364" s="87"/>
      <c r="K364" s="87"/>
      <c r="L364" s="87"/>
      <c r="M364" s="87"/>
      <c r="N364" s="87"/>
      <c r="O364" s="87"/>
      <c r="P364" s="87"/>
      <c r="Q364" s="87"/>
      <c r="R364" s="87"/>
      <c r="S364" s="87"/>
      <c r="T364" s="87"/>
      <c r="U364" s="87"/>
      <c r="V364" s="87"/>
      <c r="W364" s="87"/>
    </row>
    <row r="365">
      <c r="A365" s="87"/>
      <c r="B365" s="87"/>
      <c r="C365" s="87"/>
      <c r="D365" s="87"/>
      <c r="E365" s="87"/>
      <c r="F365" s="87"/>
      <c r="G365" s="87"/>
      <c r="H365" s="87"/>
      <c r="I365" s="87"/>
      <c r="J365" s="87"/>
      <c r="K365" s="87"/>
      <c r="L365" s="87"/>
      <c r="M365" s="87"/>
      <c r="N365" s="87"/>
      <c r="O365" s="87"/>
      <c r="P365" s="87"/>
      <c r="Q365" s="87"/>
      <c r="R365" s="87"/>
      <c r="S365" s="87"/>
      <c r="T365" s="87"/>
      <c r="U365" s="87"/>
      <c r="V365" s="87"/>
      <c r="W365" s="87"/>
    </row>
    <row r="366">
      <c r="A366" s="87"/>
      <c r="B366" s="87"/>
      <c r="C366" s="87"/>
      <c r="D366" s="87"/>
      <c r="E366" s="87"/>
      <c r="F366" s="87"/>
      <c r="G366" s="87"/>
      <c r="H366" s="87"/>
      <c r="I366" s="87"/>
      <c r="J366" s="87"/>
      <c r="K366" s="87"/>
      <c r="L366" s="87"/>
      <c r="M366" s="87"/>
      <c r="N366" s="87"/>
      <c r="O366" s="87"/>
      <c r="P366" s="87"/>
      <c r="Q366" s="87"/>
      <c r="R366" s="87"/>
      <c r="S366" s="87"/>
      <c r="T366" s="87"/>
      <c r="U366" s="87"/>
      <c r="V366" s="87"/>
      <c r="W366" s="87"/>
    </row>
    <row r="367">
      <c r="A367" s="87"/>
      <c r="B367" s="87"/>
      <c r="C367" s="87"/>
      <c r="D367" s="87"/>
      <c r="E367" s="87"/>
      <c r="F367" s="87"/>
      <c r="G367" s="87"/>
      <c r="H367" s="87"/>
      <c r="I367" s="87"/>
      <c r="J367" s="87"/>
      <c r="K367" s="87"/>
      <c r="L367" s="87"/>
      <c r="M367" s="87"/>
      <c r="N367" s="87"/>
      <c r="O367" s="87"/>
      <c r="P367" s="87"/>
      <c r="Q367" s="87"/>
      <c r="R367" s="87"/>
      <c r="S367" s="87"/>
      <c r="T367" s="87"/>
      <c r="U367" s="87"/>
      <c r="V367" s="87"/>
      <c r="W367" s="87"/>
    </row>
    <row r="368">
      <c r="A368" s="87"/>
      <c r="B368" s="87"/>
      <c r="C368" s="87"/>
      <c r="D368" s="87"/>
      <c r="E368" s="87"/>
      <c r="F368" s="87"/>
      <c r="G368" s="87"/>
      <c r="H368" s="87"/>
      <c r="I368" s="87"/>
      <c r="J368" s="87"/>
      <c r="K368" s="87"/>
      <c r="L368" s="87"/>
      <c r="M368" s="87"/>
      <c r="N368" s="87"/>
      <c r="O368" s="87"/>
      <c r="P368" s="87"/>
      <c r="Q368" s="87"/>
      <c r="R368" s="87"/>
      <c r="S368" s="87"/>
      <c r="T368" s="87"/>
      <c r="U368" s="87"/>
      <c r="V368" s="87"/>
      <c r="W368" s="87"/>
    </row>
    <row r="369">
      <c r="A369" s="87"/>
      <c r="B369" s="87"/>
      <c r="C369" s="87"/>
      <c r="D369" s="87"/>
      <c r="E369" s="87"/>
      <c r="F369" s="87"/>
      <c r="G369" s="87"/>
      <c r="H369" s="87"/>
      <c r="I369" s="87"/>
      <c r="J369" s="87"/>
      <c r="K369" s="87"/>
      <c r="L369" s="87"/>
      <c r="M369" s="87"/>
      <c r="N369" s="87"/>
      <c r="O369" s="87"/>
      <c r="P369" s="87"/>
      <c r="Q369" s="87"/>
      <c r="R369" s="87"/>
      <c r="S369" s="87"/>
      <c r="T369" s="87"/>
      <c r="U369" s="87"/>
      <c r="V369" s="87"/>
      <c r="W369" s="87"/>
    </row>
    <row r="370">
      <c r="A370" s="87"/>
      <c r="B370" s="87"/>
      <c r="C370" s="87"/>
      <c r="D370" s="87"/>
      <c r="E370" s="87"/>
      <c r="F370" s="87"/>
      <c r="G370" s="87"/>
      <c r="H370" s="87"/>
      <c r="I370" s="87"/>
      <c r="J370" s="87"/>
      <c r="K370" s="87"/>
      <c r="L370" s="87"/>
      <c r="M370" s="87"/>
      <c r="N370" s="87"/>
      <c r="O370" s="87"/>
      <c r="P370" s="87"/>
      <c r="Q370" s="87"/>
      <c r="R370" s="87"/>
      <c r="S370" s="87"/>
      <c r="T370" s="87"/>
      <c r="U370" s="87"/>
      <c r="V370" s="87"/>
      <c r="W370" s="87"/>
    </row>
    <row r="371">
      <c r="A371" s="87"/>
      <c r="B371" s="87"/>
      <c r="C371" s="87"/>
      <c r="D371" s="87"/>
      <c r="E371" s="87"/>
      <c r="F371" s="87"/>
      <c r="G371" s="87"/>
      <c r="H371" s="87"/>
      <c r="I371" s="87"/>
      <c r="J371" s="87"/>
      <c r="K371" s="87"/>
      <c r="L371" s="87"/>
      <c r="M371" s="87"/>
      <c r="N371" s="87"/>
      <c r="O371" s="87"/>
      <c r="P371" s="87"/>
      <c r="Q371" s="87"/>
      <c r="R371" s="87"/>
      <c r="S371" s="87"/>
      <c r="T371" s="87"/>
      <c r="U371" s="87"/>
      <c r="V371" s="87"/>
      <c r="W371" s="87"/>
    </row>
    <row r="372">
      <c r="A372" s="87"/>
      <c r="B372" s="87"/>
      <c r="C372" s="87"/>
      <c r="D372" s="87"/>
      <c r="E372" s="87"/>
      <c r="F372" s="87"/>
      <c r="G372" s="87"/>
      <c r="H372" s="87"/>
      <c r="I372" s="87"/>
      <c r="J372" s="87"/>
      <c r="K372" s="87"/>
      <c r="L372" s="87"/>
      <c r="M372" s="87"/>
      <c r="N372" s="87"/>
      <c r="O372" s="87"/>
      <c r="P372" s="87"/>
      <c r="Q372" s="87"/>
      <c r="R372" s="87"/>
      <c r="S372" s="87"/>
      <c r="T372" s="87"/>
      <c r="U372" s="87"/>
      <c r="V372" s="87"/>
      <c r="W372" s="87"/>
    </row>
    <row r="373">
      <c r="A373" s="87"/>
      <c r="B373" s="87"/>
      <c r="C373" s="87"/>
      <c r="D373" s="87"/>
      <c r="E373" s="87"/>
      <c r="F373" s="87"/>
      <c r="G373" s="87"/>
      <c r="H373" s="87"/>
      <c r="I373" s="87"/>
      <c r="J373" s="87"/>
      <c r="K373" s="87"/>
      <c r="L373" s="87"/>
      <c r="M373" s="87"/>
      <c r="N373" s="87"/>
      <c r="O373" s="87"/>
      <c r="P373" s="87"/>
      <c r="Q373" s="87"/>
      <c r="R373" s="87"/>
      <c r="S373" s="87"/>
      <c r="T373" s="87"/>
      <c r="U373" s="87"/>
      <c r="V373" s="87"/>
      <c r="W373" s="87"/>
    </row>
    <row r="374">
      <c r="A374" s="87"/>
      <c r="B374" s="87"/>
      <c r="C374" s="87"/>
      <c r="D374" s="87"/>
      <c r="E374" s="87"/>
      <c r="F374" s="87"/>
      <c r="G374" s="87"/>
      <c r="H374" s="87"/>
      <c r="I374" s="87"/>
      <c r="J374" s="87"/>
      <c r="K374" s="87"/>
      <c r="L374" s="87"/>
      <c r="M374" s="87"/>
      <c r="N374" s="87"/>
      <c r="O374" s="87"/>
      <c r="P374" s="87"/>
      <c r="Q374" s="87"/>
      <c r="R374" s="87"/>
      <c r="S374" s="87"/>
      <c r="T374" s="87"/>
      <c r="U374" s="87"/>
      <c r="V374" s="87"/>
      <c r="W374" s="87"/>
    </row>
    <row r="375">
      <c r="A375" s="87"/>
      <c r="B375" s="87"/>
      <c r="C375" s="87"/>
      <c r="D375" s="87"/>
      <c r="E375" s="87"/>
      <c r="F375" s="87"/>
      <c r="G375" s="87"/>
      <c r="H375" s="87"/>
      <c r="I375" s="87"/>
      <c r="J375" s="87"/>
      <c r="K375" s="87"/>
      <c r="L375" s="87"/>
      <c r="M375" s="87"/>
      <c r="N375" s="87"/>
      <c r="O375" s="87"/>
      <c r="P375" s="87"/>
      <c r="Q375" s="87"/>
      <c r="R375" s="87"/>
      <c r="S375" s="87"/>
      <c r="T375" s="87"/>
      <c r="U375" s="87"/>
      <c r="V375" s="87"/>
      <c r="W375" s="87"/>
    </row>
    <row r="376">
      <c r="A376" s="87"/>
      <c r="B376" s="87"/>
      <c r="C376" s="87"/>
      <c r="D376" s="87"/>
      <c r="E376" s="87"/>
      <c r="F376" s="87"/>
      <c r="G376" s="87"/>
      <c r="H376" s="87"/>
      <c r="I376" s="87"/>
      <c r="J376" s="87"/>
      <c r="K376" s="87"/>
      <c r="L376" s="87"/>
      <c r="M376" s="87"/>
      <c r="N376" s="87"/>
      <c r="O376" s="87"/>
      <c r="P376" s="87"/>
      <c r="Q376" s="87"/>
      <c r="R376" s="87"/>
      <c r="S376" s="87"/>
      <c r="T376" s="87"/>
      <c r="U376" s="87"/>
      <c r="V376" s="87"/>
      <c r="W376" s="87"/>
    </row>
    <row r="377">
      <c r="A377" s="87"/>
      <c r="B377" s="87"/>
      <c r="C377" s="87"/>
      <c r="D377" s="87"/>
      <c r="E377" s="87"/>
      <c r="F377" s="87"/>
      <c r="G377" s="87"/>
      <c r="H377" s="87"/>
      <c r="I377" s="87"/>
      <c r="J377" s="87"/>
      <c r="K377" s="87"/>
      <c r="L377" s="87"/>
      <c r="M377" s="87"/>
      <c r="N377" s="87"/>
      <c r="O377" s="87"/>
      <c r="P377" s="87"/>
      <c r="Q377" s="87"/>
      <c r="R377" s="87"/>
      <c r="S377" s="87"/>
      <c r="T377" s="87"/>
      <c r="U377" s="87"/>
      <c r="V377" s="87"/>
      <c r="W377" s="87"/>
    </row>
    <row r="378">
      <c r="A378" s="87"/>
      <c r="B378" s="87"/>
      <c r="C378" s="87"/>
      <c r="D378" s="87"/>
      <c r="E378" s="87"/>
      <c r="F378" s="87"/>
      <c r="G378" s="87"/>
      <c r="H378" s="87"/>
      <c r="I378" s="87"/>
      <c r="J378" s="87"/>
      <c r="K378" s="87"/>
      <c r="L378" s="87"/>
      <c r="M378" s="87"/>
      <c r="N378" s="87"/>
      <c r="O378" s="87"/>
      <c r="P378" s="87"/>
      <c r="Q378" s="87"/>
      <c r="R378" s="87"/>
      <c r="S378" s="87"/>
      <c r="T378" s="87"/>
      <c r="U378" s="87"/>
      <c r="V378" s="87"/>
      <c r="W378" s="87"/>
    </row>
    <row r="379">
      <c r="A379" s="87"/>
      <c r="B379" s="87"/>
      <c r="C379" s="87"/>
      <c r="D379" s="87"/>
      <c r="E379" s="87"/>
      <c r="F379" s="87"/>
      <c r="G379" s="87"/>
      <c r="H379" s="87"/>
      <c r="I379" s="87"/>
      <c r="J379" s="87"/>
      <c r="K379" s="87"/>
      <c r="L379" s="87"/>
      <c r="M379" s="87"/>
      <c r="N379" s="87"/>
      <c r="O379" s="87"/>
      <c r="P379" s="87"/>
      <c r="Q379" s="87"/>
      <c r="R379" s="87"/>
      <c r="S379" s="87"/>
      <c r="T379" s="87"/>
      <c r="U379" s="87"/>
      <c r="V379" s="87"/>
      <c r="W379" s="87"/>
    </row>
    <row r="380">
      <c r="A380" s="87"/>
      <c r="B380" s="87"/>
      <c r="C380" s="87"/>
      <c r="D380" s="87"/>
      <c r="E380" s="87"/>
      <c r="F380" s="87"/>
      <c r="G380" s="87"/>
      <c r="H380" s="87"/>
      <c r="I380" s="87"/>
      <c r="J380" s="87"/>
      <c r="K380" s="87"/>
      <c r="L380" s="87"/>
      <c r="M380" s="87"/>
      <c r="N380" s="87"/>
      <c r="O380" s="87"/>
      <c r="P380" s="87"/>
      <c r="Q380" s="87"/>
      <c r="R380" s="87"/>
      <c r="S380" s="87"/>
      <c r="T380" s="87"/>
      <c r="U380" s="87"/>
      <c r="V380" s="87"/>
      <c r="W380" s="87"/>
    </row>
    <row r="381">
      <c r="A381" s="87"/>
      <c r="B381" s="87"/>
      <c r="C381" s="87"/>
      <c r="D381" s="87"/>
      <c r="E381" s="87"/>
      <c r="F381" s="87"/>
      <c r="G381" s="87"/>
      <c r="H381" s="87"/>
      <c r="I381" s="87"/>
      <c r="J381" s="87"/>
      <c r="K381" s="87"/>
      <c r="L381" s="87"/>
      <c r="M381" s="87"/>
      <c r="N381" s="87"/>
      <c r="O381" s="87"/>
      <c r="P381" s="87"/>
      <c r="Q381" s="87"/>
      <c r="R381" s="87"/>
      <c r="S381" s="87"/>
      <c r="T381" s="87"/>
      <c r="U381" s="87"/>
      <c r="V381" s="87"/>
      <c r="W381" s="87"/>
    </row>
    <row r="382">
      <c r="A382" s="87"/>
      <c r="B382" s="87"/>
      <c r="C382" s="87"/>
      <c r="D382" s="87"/>
      <c r="E382" s="87"/>
      <c r="F382" s="87"/>
      <c r="G382" s="87"/>
      <c r="H382" s="87"/>
      <c r="I382" s="87"/>
      <c r="J382" s="87"/>
      <c r="K382" s="87"/>
      <c r="L382" s="87"/>
      <c r="M382" s="87"/>
      <c r="N382" s="87"/>
      <c r="O382" s="87"/>
      <c r="P382" s="87"/>
      <c r="Q382" s="87"/>
      <c r="R382" s="87"/>
      <c r="S382" s="87"/>
      <c r="T382" s="87"/>
      <c r="U382" s="87"/>
      <c r="V382" s="87"/>
      <c r="W382" s="87"/>
    </row>
    <row r="383">
      <c r="A383" s="87"/>
      <c r="B383" s="87"/>
      <c r="C383" s="87"/>
      <c r="D383" s="87"/>
      <c r="E383" s="87"/>
      <c r="F383" s="87"/>
      <c r="G383" s="87"/>
      <c r="H383" s="87"/>
      <c r="I383" s="87"/>
      <c r="J383" s="87"/>
      <c r="K383" s="87"/>
      <c r="L383" s="87"/>
      <c r="M383" s="87"/>
      <c r="N383" s="87"/>
      <c r="O383" s="87"/>
      <c r="P383" s="87"/>
      <c r="Q383" s="87"/>
      <c r="R383" s="87"/>
      <c r="S383" s="87"/>
      <c r="T383" s="87"/>
      <c r="U383" s="87"/>
      <c r="V383" s="87"/>
      <c r="W383" s="87"/>
    </row>
    <row r="384">
      <c r="A384" s="87"/>
      <c r="B384" s="87"/>
      <c r="C384" s="87"/>
      <c r="D384" s="87"/>
      <c r="E384" s="87"/>
      <c r="F384" s="87"/>
      <c r="G384" s="87"/>
      <c r="H384" s="87"/>
      <c r="I384" s="87"/>
      <c r="J384" s="87"/>
      <c r="K384" s="87"/>
      <c r="L384" s="87"/>
      <c r="M384" s="87"/>
      <c r="N384" s="87"/>
      <c r="O384" s="87"/>
      <c r="P384" s="87"/>
      <c r="Q384" s="87"/>
      <c r="R384" s="87"/>
      <c r="S384" s="87"/>
      <c r="T384" s="87"/>
      <c r="U384" s="87"/>
      <c r="V384" s="87"/>
      <c r="W384" s="87"/>
    </row>
    <row r="385">
      <c r="A385" s="87"/>
      <c r="B385" s="87"/>
      <c r="C385" s="87"/>
      <c r="D385" s="87"/>
      <c r="E385" s="87"/>
      <c r="F385" s="87"/>
      <c r="G385" s="87"/>
      <c r="H385" s="87"/>
      <c r="I385" s="87"/>
      <c r="J385" s="87"/>
      <c r="K385" s="87"/>
      <c r="L385" s="87"/>
      <c r="M385" s="87"/>
      <c r="N385" s="87"/>
      <c r="O385" s="87"/>
      <c r="P385" s="87"/>
      <c r="Q385" s="87"/>
      <c r="R385" s="87"/>
      <c r="S385" s="87"/>
      <c r="T385" s="87"/>
      <c r="U385" s="87"/>
      <c r="V385" s="87"/>
      <c r="W385" s="87"/>
    </row>
    <row r="386">
      <c r="A386" s="87"/>
      <c r="B386" s="87"/>
      <c r="C386" s="87"/>
      <c r="D386" s="87"/>
      <c r="E386" s="87"/>
      <c r="F386" s="87"/>
      <c r="G386" s="87"/>
      <c r="H386" s="87"/>
      <c r="I386" s="87"/>
      <c r="J386" s="87"/>
      <c r="K386" s="87"/>
      <c r="L386" s="87"/>
      <c r="M386" s="87"/>
      <c r="N386" s="87"/>
      <c r="O386" s="87"/>
      <c r="P386" s="87"/>
      <c r="Q386" s="87"/>
      <c r="R386" s="87"/>
      <c r="S386" s="87"/>
      <c r="T386" s="87"/>
      <c r="U386" s="87"/>
      <c r="V386" s="87"/>
      <c r="W386" s="87"/>
    </row>
    <row r="387">
      <c r="A387" s="87"/>
      <c r="B387" s="87"/>
      <c r="C387" s="87"/>
      <c r="D387" s="87"/>
      <c r="E387" s="87"/>
      <c r="F387" s="87"/>
      <c r="G387" s="87"/>
      <c r="H387" s="87"/>
      <c r="I387" s="87"/>
      <c r="J387" s="87"/>
      <c r="K387" s="87"/>
      <c r="L387" s="87"/>
      <c r="M387" s="87"/>
      <c r="N387" s="87"/>
      <c r="O387" s="87"/>
      <c r="P387" s="87"/>
      <c r="Q387" s="87"/>
      <c r="R387" s="87"/>
      <c r="S387" s="87"/>
      <c r="T387" s="87"/>
      <c r="U387" s="87"/>
      <c r="V387" s="87"/>
      <c r="W387" s="87"/>
    </row>
    <row r="388">
      <c r="A388" s="87"/>
      <c r="B388" s="87"/>
      <c r="C388" s="87"/>
      <c r="D388" s="87"/>
      <c r="E388" s="87"/>
      <c r="F388" s="87"/>
      <c r="G388" s="87"/>
      <c r="H388" s="87"/>
      <c r="I388" s="87"/>
      <c r="J388" s="87"/>
      <c r="K388" s="87"/>
      <c r="L388" s="87"/>
      <c r="M388" s="87"/>
      <c r="N388" s="87"/>
      <c r="O388" s="87"/>
      <c r="P388" s="87"/>
      <c r="Q388" s="87"/>
      <c r="R388" s="87"/>
      <c r="S388" s="87"/>
      <c r="T388" s="87"/>
      <c r="U388" s="87"/>
      <c r="V388" s="87"/>
      <c r="W388" s="87"/>
    </row>
    <row r="389">
      <c r="A389" s="87"/>
      <c r="B389" s="87"/>
      <c r="C389" s="87"/>
      <c r="D389" s="87"/>
      <c r="E389" s="87"/>
      <c r="F389" s="87"/>
      <c r="G389" s="87"/>
      <c r="H389" s="87"/>
      <c r="I389" s="87"/>
      <c r="J389" s="87"/>
      <c r="K389" s="87"/>
      <c r="L389" s="87"/>
      <c r="M389" s="87"/>
      <c r="N389" s="87"/>
      <c r="O389" s="87"/>
      <c r="P389" s="87"/>
      <c r="Q389" s="87"/>
      <c r="R389" s="87"/>
      <c r="S389" s="87"/>
      <c r="T389" s="87"/>
      <c r="U389" s="87"/>
      <c r="V389" s="87"/>
      <c r="W389" s="87"/>
    </row>
    <row r="390">
      <c r="A390" s="87"/>
      <c r="B390" s="87"/>
      <c r="C390" s="87"/>
      <c r="D390" s="87"/>
      <c r="E390" s="87"/>
      <c r="F390" s="87"/>
      <c r="G390" s="87"/>
      <c r="H390" s="87"/>
      <c r="I390" s="87"/>
      <c r="J390" s="87"/>
      <c r="K390" s="87"/>
      <c r="L390" s="87"/>
      <c r="M390" s="87"/>
      <c r="N390" s="87"/>
      <c r="O390" s="87"/>
      <c r="P390" s="87"/>
      <c r="Q390" s="87"/>
      <c r="R390" s="87"/>
      <c r="S390" s="87"/>
      <c r="T390" s="87"/>
      <c r="U390" s="87"/>
      <c r="V390" s="87"/>
      <c r="W390" s="87"/>
    </row>
    <row r="391">
      <c r="A391" s="87"/>
      <c r="B391" s="87"/>
      <c r="C391" s="87"/>
      <c r="D391" s="87"/>
      <c r="E391" s="87"/>
      <c r="F391" s="87"/>
      <c r="G391" s="87"/>
      <c r="H391" s="87"/>
      <c r="I391" s="87"/>
      <c r="J391" s="87"/>
      <c r="K391" s="87"/>
      <c r="L391" s="87"/>
      <c r="M391" s="87"/>
      <c r="N391" s="87"/>
      <c r="O391" s="87"/>
      <c r="P391" s="87"/>
      <c r="Q391" s="87"/>
      <c r="R391" s="87"/>
      <c r="S391" s="87"/>
      <c r="T391" s="87"/>
      <c r="U391" s="87"/>
      <c r="V391" s="87"/>
      <c r="W391" s="87"/>
    </row>
    <row r="392">
      <c r="A392" s="87"/>
      <c r="B392" s="87"/>
      <c r="C392" s="87"/>
      <c r="D392" s="87"/>
      <c r="E392" s="87"/>
      <c r="F392" s="87"/>
      <c r="G392" s="87"/>
      <c r="H392" s="87"/>
      <c r="I392" s="87"/>
      <c r="J392" s="87"/>
      <c r="K392" s="87"/>
      <c r="L392" s="87"/>
      <c r="M392" s="87"/>
      <c r="N392" s="87"/>
      <c r="O392" s="87"/>
      <c r="P392" s="87"/>
      <c r="Q392" s="87"/>
      <c r="R392" s="87"/>
      <c r="S392" s="87"/>
      <c r="T392" s="87"/>
      <c r="U392" s="87"/>
      <c r="V392" s="87"/>
      <c r="W392" s="87"/>
    </row>
    <row r="393">
      <c r="A393" s="87"/>
      <c r="B393" s="87"/>
      <c r="C393" s="87"/>
      <c r="D393" s="87"/>
      <c r="E393" s="87"/>
      <c r="F393" s="87"/>
      <c r="G393" s="87"/>
      <c r="H393" s="87"/>
      <c r="I393" s="87"/>
      <c r="J393" s="87"/>
      <c r="K393" s="87"/>
      <c r="L393" s="87"/>
      <c r="M393" s="87"/>
      <c r="N393" s="87"/>
      <c r="O393" s="87"/>
      <c r="P393" s="87"/>
      <c r="Q393" s="87"/>
      <c r="R393" s="87"/>
      <c r="S393" s="87"/>
      <c r="T393" s="87"/>
      <c r="U393" s="87"/>
      <c r="V393" s="87"/>
      <c r="W393" s="87"/>
    </row>
    <row r="394">
      <c r="A394" s="87"/>
      <c r="B394" s="87"/>
      <c r="C394" s="87"/>
      <c r="D394" s="87"/>
      <c r="E394" s="87"/>
      <c r="F394" s="87"/>
      <c r="G394" s="87"/>
      <c r="H394" s="87"/>
      <c r="I394" s="87"/>
      <c r="J394" s="87"/>
      <c r="K394" s="87"/>
      <c r="L394" s="87"/>
      <c r="M394" s="87"/>
      <c r="N394" s="87"/>
      <c r="O394" s="87"/>
      <c r="P394" s="87"/>
      <c r="Q394" s="87"/>
      <c r="R394" s="87"/>
      <c r="S394" s="87"/>
      <c r="T394" s="87"/>
      <c r="U394" s="87"/>
      <c r="V394" s="87"/>
      <c r="W394" s="87"/>
    </row>
    <row r="395">
      <c r="A395" s="87"/>
      <c r="B395" s="87"/>
      <c r="C395" s="87"/>
      <c r="D395" s="87"/>
      <c r="E395" s="87"/>
      <c r="F395" s="87"/>
      <c r="G395" s="87"/>
      <c r="H395" s="87"/>
      <c r="I395" s="87"/>
      <c r="J395" s="87"/>
      <c r="K395" s="87"/>
      <c r="L395" s="87"/>
      <c r="M395" s="87"/>
      <c r="N395" s="87"/>
      <c r="O395" s="87"/>
      <c r="P395" s="87"/>
      <c r="Q395" s="87"/>
      <c r="R395" s="87"/>
      <c r="S395" s="87"/>
      <c r="T395" s="87"/>
      <c r="U395" s="87"/>
      <c r="V395" s="87"/>
      <c r="W395" s="87"/>
    </row>
    <row r="396">
      <c r="A396" s="87"/>
      <c r="B396" s="87"/>
      <c r="C396" s="87"/>
      <c r="D396" s="87"/>
      <c r="E396" s="87"/>
      <c r="F396" s="87"/>
      <c r="G396" s="87"/>
      <c r="H396" s="87"/>
      <c r="I396" s="87"/>
      <c r="J396" s="87"/>
      <c r="K396" s="87"/>
      <c r="L396" s="87"/>
      <c r="M396" s="87"/>
      <c r="N396" s="87"/>
      <c r="O396" s="87"/>
      <c r="P396" s="87"/>
      <c r="Q396" s="87"/>
      <c r="R396" s="87"/>
      <c r="S396" s="87"/>
      <c r="T396" s="87"/>
      <c r="U396" s="87"/>
      <c r="V396" s="87"/>
      <c r="W396" s="87"/>
    </row>
    <row r="397">
      <c r="A397" s="87"/>
      <c r="B397" s="87"/>
      <c r="C397" s="87"/>
      <c r="D397" s="87"/>
      <c r="E397" s="87"/>
      <c r="F397" s="87"/>
      <c r="G397" s="87"/>
      <c r="H397" s="87"/>
      <c r="I397" s="87"/>
      <c r="J397" s="87"/>
      <c r="K397" s="87"/>
      <c r="L397" s="87"/>
      <c r="M397" s="87"/>
      <c r="N397" s="87"/>
      <c r="O397" s="87"/>
      <c r="P397" s="87"/>
      <c r="Q397" s="87"/>
      <c r="R397" s="87"/>
      <c r="S397" s="87"/>
      <c r="T397" s="87"/>
      <c r="U397" s="87"/>
      <c r="V397" s="87"/>
      <c r="W397" s="87"/>
    </row>
    <row r="398">
      <c r="A398" s="87"/>
      <c r="B398" s="87"/>
      <c r="C398" s="87"/>
      <c r="D398" s="87"/>
      <c r="E398" s="87"/>
      <c r="F398" s="87"/>
      <c r="G398" s="87"/>
      <c r="H398" s="87"/>
      <c r="I398" s="87"/>
      <c r="J398" s="87"/>
      <c r="K398" s="87"/>
      <c r="L398" s="87"/>
      <c r="M398" s="87"/>
      <c r="N398" s="87"/>
      <c r="O398" s="87"/>
      <c r="P398" s="87"/>
      <c r="Q398" s="87"/>
      <c r="R398" s="87"/>
      <c r="S398" s="87"/>
      <c r="T398" s="87"/>
      <c r="U398" s="87"/>
      <c r="V398" s="87"/>
      <c r="W398" s="87"/>
    </row>
    <row r="399">
      <c r="A399" s="87"/>
      <c r="B399" s="87"/>
      <c r="C399" s="87"/>
      <c r="D399" s="87"/>
      <c r="E399" s="87"/>
      <c r="F399" s="87"/>
      <c r="G399" s="87"/>
      <c r="H399" s="87"/>
      <c r="I399" s="87"/>
      <c r="J399" s="87"/>
      <c r="K399" s="87"/>
      <c r="L399" s="87"/>
      <c r="M399" s="87"/>
      <c r="N399" s="87"/>
      <c r="O399" s="87"/>
      <c r="P399" s="87"/>
      <c r="Q399" s="87"/>
      <c r="R399" s="87"/>
      <c r="S399" s="87"/>
      <c r="T399" s="87"/>
      <c r="U399" s="87"/>
      <c r="V399" s="87"/>
      <c r="W399" s="87"/>
    </row>
    <row r="400">
      <c r="A400" s="87"/>
      <c r="B400" s="87"/>
      <c r="C400" s="87"/>
      <c r="D400" s="87"/>
      <c r="E400" s="87"/>
      <c r="F400" s="87"/>
      <c r="G400" s="87"/>
      <c r="H400" s="87"/>
      <c r="I400" s="87"/>
      <c r="J400" s="87"/>
      <c r="K400" s="87"/>
      <c r="L400" s="87"/>
      <c r="M400" s="87"/>
      <c r="N400" s="87"/>
      <c r="O400" s="87"/>
      <c r="P400" s="87"/>
      <c r="Q400" s="87"/>
      <c r="R400" s="87"/>
      <c r="S400" s="87"/>
      <c r="T400" s="87"/>
      <c r="U400" s="87"/>
      <c r="V400" s="87"/>
      <c r="W400" s="87"/>
    </row>
    <row r="401">
      <c r="A401" s="87"/>
      <c r="B401" s="87"/>
      <c r="C401" s="87"/>
      <c r="D401" s="87"/>
      <c r="E401" s="87"/>
      <c r="F401" s="87"/>
      <c r="G401" s="87"/>
      <c r="H401" s="87"/>
      <c r="I401" s="87"/>
      <c r="J401" s="87"/>
      <c r="K401" s="87"/>
      <c r="L401" s="87"/>
      <c r="M401" s="87"/>
      <c r="N401" s="87"/>
      <c r="O401" s="87"/>
      <c r="P401" s="87"/>
      <c r="Q401" s="87"/>
      <c r="R401" s="87"/>
      <c r="S401" s="87"/>
      <c r="T401" s="87"/>
      <c r="U401" s="87"/>
      <c r="V401" s="87"/>
      <c r="W401" s="87"/>
    </row>
    <row r="402">
      <c r="A402" s="87"/>
      <c r="B402" s="87"/>
      <c r="C402" s="87"/>
      <c r="D402" s="87"/>
      <c r="E402" s="87"/>
      <c r="F402" s="87"/>
      <c r="G402" s="87"/>
      <c r="H402" s="87"/>
      <c r="I402" s="87"/>
      <c r="J402" s="87"/>
      <c r="K402" s="87"/>
      <c r="L402" s="87"/>
      <c r="M402" s="87"/>
      <c r="N402" s="87"/>
      <c r="O402" s="87"/>
      <c r="P402" s="87"/>
      <c r="Q402" s="87"/>
      <c r="R402" s="87"/>
      <c r="S402" s="87"/>
      <c r="T402" s="87"/>
      <c r="U402" s="87"/>
      <c r="V402" s="87"/>
      <c r="W402" s="87"/>
    </row>
    <row r="403">
      <c r="A403" s="87"/>
      <c r="B403" s="87"/>
      <c r="C403" s="87"/>
      <c r="D403" s="87"/>
      <c r="E403" s="87"/>
      <c r="F403" s="87"/>
      <c r="G403" s="87"/>
      <c r="H403" s="87"/>
      <c r="I403" s="87"/>
      <c r="J403" s="87"/>
      <c r="K403" s="87"/>
      <c r="L403" s="87"/>
      <c r="M403" s="87"/>
      <c r="N403" s="87"/>
      <c r="O403" s="87"/>
      <c r="P403" s="87"/>
      <c r="Q403" s="87"/>
      <c r="R403" s="87"/>
      <c r="S403" s="87"/>
      <c r="T403" s="87"/>
      <c r="U403" s="87"/>
      <c r="V403" s="87"/>
      <c r="W403" s="87"/>
    </row>
    <row r="404">
      <c r="A404" s="87"/>
      <c r="B404" s="87"/>
      <c r="C404" s="87"/>
      <c r="D404" s="87"/>
      <c r="E404" s="87"/>
      <c r="F404" s="87"/>
      <c r="G404" s="87"/>
      <c r="H404" s="87"/>
      <c r="I404" s="87"/>
      <c r="J404" s="87"/>
      <c r="K404" s="87"/>
      <c r="L404" s="87"/>
      <c r="M404" s="87"/>
      <c r="N404" s="87"/>
      <c r="O404" s="87"/>
      <c r="P404" s="87"/>
      <c r="Q404" s="87"/>
      <c r="R404" s="87"/>
      <c r="S404" s="87"/>
      <c r="T404" s="87"/>
      <c r="U404" s="87"/>
      <c r="V404" s="87"/>
      <c r="W404" s="87"/>
    </row>
    <row r="405">
      <c r="A405" s="87"/>
      <c r="B405" s="87"/>
      <c r="C405" s="87"/>
      <c r="D405" s="87"/>
      <c r="E405" s="87"/>
      <c r="F405" s="87"/>
      <c r="G405" s="87"/>
      <c r="H405" s="87"/>
      <c r="I405" s="87"/>
      <c r="J405" s="87"/>
      <c r="K405" s="87"/>
      <c r="L405" s="87"/>
      <c r="M405" s="87"/>
      <c r="N405" s="87"/>
      <c r="O405" s="87"/>
      <c r="P405" s="87"/>
      <c r="Q405" s="87"/>
      <c r="R405" s="87"/>
      <c r="S405" s="87"/>
      <c r="T405" s="87"/>
      <c r="U405" s="87"/>
      <c r="V405" s="87"/>
      <c r="W405" s="87"/>
    </row>
    <row r="406">
      <c r="A406" s="87"/>
      <c r="B406" s="87"/>
      <c r="C406" s="87"/>
      <c r="D406" s="87"/>
      <c r="E406" s="87"/>
      <c r="F406" s="87"/>
      <c r="G406" s="87"/>
      <c r="H406" s="87"/>
      <c r="I406" s="87"/>
      <c r="J406" s="87"/>
      <c r="K406" s="87"/>
      <c r="L406" s="87"/>
      <c r="M406" s="87"/>
      <c r="N406" s="87"/>
      <c r="O406" s="87"/>
      <c r="P406" s="87"/>
      <c r="Q406" s="87"/>
      <c r="R406" s="87"/>
      <c r="S406" s="87"/>
      <c r="T406" s="87"/>
      <c r="U406" s="87"/>
      <c r="V406" s="87"/>
      <c r="W406" s="87"/>
    </row>
    <row r="407">
      <c r="A407" s="87"/>
      <c r="B407" s="87"/>
      <c r="C407" s="87"/>
      <c r="D407" s="87"/>
      <c r="E407" s="87"/>
      <c r="F407" s="87"/>
      <c r="G407" s="87"/>
      <c r="H407" s="87"/>
      <c r="I407" s="87"/>
      <c r="J407" s="87"/>
      <c r="K407" s="87"/>
      <c r="L407" s="87"/>
      <c r="M407" s="87"/>
      <c r="N407" s="87"/>
      <c r="O407" s="87"/>
      <c r="P407" s="87"/>
      <c r="Q407" s="87"/>
      <c r="R407" s="87"/>
      <c r="S407" s="87"/>
      <c r="T407" s="87"/>
      <c r="U407" s="87"/>
      <c r="V407" s="87"/>
      <c r="W407" s="87"/>
    </row>
    <row r="408">
      <c r="A408" s="87"/>
      <c r="B408" s="87"/>
      <c r="C408" s="87"/>
      <c r="D408" s="87"/>
      <c r="E408" s="87"/>
      <c r="F408" s="87"/>
      <c r="G408" s="87"/>
      <c r="H408" s="87"/>
      <c r="I408" s="87"/>
      <c r="J408" s="87"/>
      <c r="K408" s="87"/>
      <c r="L408" s="87"/>
      <c r="M408" s="87"/>
      <c r="N408" s="87"/>
      <c r="O408" s="87"/>
      <c r="P408" s="87"/>
      <c r="Q408" s="87"/>
      <c r="R408" s="87"/>
      <c r="S408" s="87"/>
      <c r="T408" s="87"/>
      <c r="U408" s="87"/>
      <c r="V408" s="87"/>
      <c r="W408" s="87"/>
    </row>
    <row r="409">
      <c r="A409" s="87"/>
      <c r="B409" s="87"/>
      <c r="C409" s="87"/>
      <c r="D409" s="87"/>
      <c r="E409" s="87"/>
      <c r="F409" s="87"/>
      <c r="G409" s="87"/>
      <c r="H409" s="87"/>
      <c r="I409" s="87"/>
      <c r="J409" s="87"/>
      <c r="K409" s="87"/>
      <c r="L409" s="87"/>
      <c r="M409" s="87"/>
      <c r="N409" s="87"/>
      <c r="O409" s="87"/>
      <c r="P409" s="87"/>
      <c r="Q409" s="87"/>
      <c r="R409" s="87"/>
      <c r="S409" s="87"/>
      <c r="T409" s="87"/>
      <c r="U409" s="87"/>
      <c r="V409" s="87"/>
      <c r="W409" s="87"/>
    </row>
    <row r="410">
      <c r="A410" s="87"/>
      <c r="B410" s="87"/>
      <c r="C410" s="87"/>
      <c r="D410" s="87"/>
      <c r="E410" s="87"/>
      <c r="F410" s="87"/>
      <c r="G410" s="87"/>
      <c r="H410" s="87"/>
      <c r="I410" s="87"/>
      <c r="J410" s="87"/>
      <c r="K410" s="87"/>
      <c r="L410" s="87"/>
      <c r="M410" s="87"/>
      <c r="N410" s="87"/>
      <c r="O410" s="87"/>
      <c r="P410" s="87"/>
      <c r="Q410" s="87"/>
      <c r="R410" s="87"/>
      <c r="S410" s="87"/>
      <c r="T410" s="87"/>
      <c r="U410" s="87"/>
      <c r="V410" s="87"/>
      <c r="W410" s="87"/>
    </row>
    <row r="411">
      <c r="A411" s="87"/>
      <c r="B411" s="87"/>
      <c r="C411" s="87"/>
      <c r="D411" s="87"/>
      <c r="E411" s="87"/>
      <c r="F411" s="87"/>
      <c r="G411" s="87"/>
      <c r="H411" s="87"/>
      <c r="I411" s="87"/>
      <c r="J411" s="87"/>
      <c r="K411" s="87"/>
      <c r="L411" s="87"/>
      <c r="M411" s="87"/>
      <c r="N411" s="87"/>
      <c r="O411" s="87"/>
      <c r="P411" s="87"/>
      <c r="Q411" s="87"/>
      <c r="R411" s="87"/>
      <c r="S411" s="87"/>
      <c r="T411" s="87"/>
      <c r="U411" s="87"/>
      <c r="V411" s="87"/>
      <c r="W411" s="87"/>
    </row>
    <row r="412">
      <c r="A412" s="87"/>
      <c r="B412" s="87"/>
      <c r="C412" s="87"/>
      <c r="D412" s="87"/>
      <c r="E412" s="87"/>
      <c r="F412" s="87"/>
      <c r="G412" s="87"/>
      <c r="H412" s="87"/>
      <c r="I412" s="87"/>
      <c r="J412" s="87"/>
      <c r="K412" s="87"/>
      <c r="L412" s="87"/>
      <c r="M412" s="87"/>
      <c r="N412" s="87"/>
      <c r="O412" s="87"/>
      <c r="P412" s="87"/>
      <c r="Q412" s="87"/>
      <c r="R412" s="87"/>
      <c r="S412" s="87"/>
      <c r="T412" s="87"/>
      <c r="U412" s="87"/>
      <c r="V412" s="87"/>
      <c r="W412" s="87"/>
    </row>
    <row r="413">
      <c r="A413" s="87"/>
      <c r="B413" s="87"/>
      <c r="C413" s="87"/>
      <c r="D413" s="87"/>
      <c r="E413" s="87"/>
      <c r="F413" s="87"/>
      <c r="G413" s="87"/>
      <c r="H413" s="87"/>
      <c r="I413" s="87"/>
      <c r="J413" s="87"/>
      <c r="K413" s="87"/>
      <c r="L413" s="87"/>
      <c r="M413" s="87"/>
      <c r="N413" s="87"/>
      <c r="O413" s="87"/>
      <c r="P413" s="87"/>
      <c r="Q413" s="87"/>
      <c r="R413" s="87"/>
      <c r="S413" s="87"/>
      <c r="T413" s="87"/>
      <c r="U413" s="87"/>
      <c r="V413" s="87"/>
      <c r="W413" s="87"/>
    </row>
    <row r="414">
      <c r="A414" s="87"/>
      <c r="B414" s="87"/>
      <c r="C414" s="87"/>
      <c r="D414" s="87"/>
      <c r="E414" s="87"/>
      <c r="F414" s="87"/>
      <c r="G414" s="87"/>
      <c r="H414" s="87"/>
      <c r="I414" s="87"/>
      <c r="J414" s="87"/>
      <c r="K414" s="87"/>
      <c r="L414" s="87"/>
      <c r="M414" s="87"/>
      <c r="N414" s="87"/>
      <c r="O414" s="87"/>
      <c r="P414" s="87"/>
      <c r="Q414" s="87"/>
      <c r="R414" s="87"/>
      <c r="S414" s="87"/>
      <c r="T414" s="87"/>
      <c r="U414" s="87"/>
      <c r="V414" s="87"/>
      <c r="W414" s="87"/>
    </row>
    <row r="415">
      <c r="A415" s="87"/>
      <c r="B415" s="87"/>
      <c r="C415" s="87"/>
      <c r="D415" s="87"/>
      <c r="E415" s="87"/>
      <c r="F415" s="87"/>
      <c r="G415" s="87"/>
      <c r="H415" s="87"/>
      <c r="I415" s="87"/>
      <c r="J415" s="87"/>
      <c r="K415" s="87"/>
      <c r="L415" s="87"/>
      <c r="M415" s="87"/>
      <c r="N415" s="87"/>
      <c r="O415" s="87"/>
      <c r="P415" s="87"/>
      <c r="Q415" s="87"/>
      <c r="R415" s="87"/>
      <c r="S415" s="87"/>
      <c r="T415" s="87"/>
      <c r="U415" s="87"/>
      <c r="V415" s="87"/>
      <c r="W415" s="87"/>
    </row>
    <row r="416">
      <c r="A416" s="87"/>
      <c r="B416" s="87"/>
      <c r="C416" s="87"/>
      <c r="D416" s="87"/>
      <c r="E416" s="87"/>
      <c r="F416" s="87"/>
      <c r="G416" s="87"/>
      <c r="H416" s="87"/>
      <c r="I416" s="87"/>
      <c r="J416" s="87"/>
      <c r="K416" s="87"/>
      <c r="L416" s="87"/>
      <c r="M416" s="87"/>
      <c r="N416" s="87"/>
      <c r="O416" s="87"/>
      <c r="P416" s="87"/>
      <c r="Q416" s="87"/>
      <c r="R416" s="87"/>
      <c r="S416" s="87"/>
      <c r="T416" s="87"/>
      <c r="U416" s="87"/>
      <c r="V416" s="87"/>
      <c r="W416" s="87"/>
    </row>
    <row r="417">
      <c r="A417" s="87"/>
      <c r="B417" s="87"/>
      <c r="C417" s="87"/>
      <c r="D417" s="87"/>
      <c r="E417" s="87"/>
      <c r="F417" s="87"/>
      <c r="G417" s="87"/>
      <c r="H417" s="87"/>
      <c r="I417" s="87"/>
      <c r="J417" s="87"/>
      <c r="K417" s="87"/>
      <c r="L417" s="87"/>
      <c r="M417" s="87"/>
      <c r="N417" s="87"/>
      <c r="O417" s="87"/>
      <c r="P417" s="87"/>
      <c r="Q417" s="87"/>
      <c r="R417" s="87"/>
      <c r="S417" s="87"/>
      <c r="T417" s="87"/>
      <c r="U417" s="87"/>
      <c r="V417" s="87"/>
      <c r="W417" s="87"/>
    </row>
    <row r="418">
      <c r="A418" s="87"/>
      <c r="B418" s="87"/>
      <c r="C418" s="87"/>
      <c r="D418" s="87"/>
      <c r="E418" s="87"/>
      <c r="F418" s="87"/>
      <c r="G418" s="87"/>
      <c r="H418" s="87"/>
      <c r="I418" s="87"/>
      <c r="J418" s="87"/>
      <c r="K418" s="87"/>
      <c r="L418" s="87"/>
      <c r="M418" s="87"/>
      <c r="N418" s="87"/>
      <c r="O418" s="87"/>
      <c r="P418" s="87"/>
      <c r="Q418" s="87"/>
      <c r="R418" s="87"/>
      <c r="S418" s="87"/>
      <c r="T418" s="87"/>
      <c r="U418" s="87"/>
      <c r="V418" s="87"/>
      <c r="W418" s="87"/>
    </row>
    <row r="419">
      <c r="A419" s="87"/>
      <c r="B419" s="87"/>
      <c r="C419" s="87"/>
      <c r="D419" s="87"/>
      <c r="E419" s="87"/>
      <c r="F419" s="87"/>
      <c r="G419" s="87"/>
      <c r="H419" s="87"/>
      <c r="I419" s="87"/>
      <c r="J419" s="87"/>
      <c r="K419" s="87"/>
      <c r="L419" s="87"/>
      <c r="M419" s="87"/>
      <c r="N419" s="87"/>
      <c r="O419" s="87"/>
      <c r="P419" s="87"/>
      <c r="Q419" s="87"/>
      <c r="R419" s="87"/>
      <c r="S419" s="87"/>
      <c r="T419" s="87"/>
      <c r="U419" s="87"/>
      <c r="V419" s="87"/>
      <c r="W419" s="87"/>
    </row>
    <row r="420">
      <c r="A420" s="87"/>
      <c r="B420" s="87"/>
      <c r="C420" s="87"/>
      <c r="D420" s="87"/>
      <c r="E420" s="87"/>
      <c r="F420" s="87"/>
      <c r="G420" s="87"/>
      <c r="H420" s="87"/>
      <c r="I420" s="87"/>
      <c r="J420" s="87"/>
      <c r="K420" s="87"/>
      <c r="L420" s="87"/>
      <c r="M420" s="87"/>
      <c r="N420" s="87"/>
      <c r="O420" s="87"/>
      <c r="P420" s="87"/>
      <c r="Q420" s="87"/>
      <c r="R420" s="87"/>
      <c r="S420" s="87"/>
      <c r="T420" s="87"/>
      <c r="U420" s="87"/>
      <c r="V420" s="87"/>
      <c r="W420" s="87"/>
    </row>
    <row r="421">
      <c r="A421" s="87"/>
      <c r="B421" s="87"/>
      <c r="C421" s="87"/>
      <c r="D421" s="87"/>
      <c r="E421" s="87"/>
      <c r="F421" s="87"/>
      <c r="G421" s="87"/>
      <c r="H421" s="87"/>
      <c r="I421" s="87"/>
      <c r="J421" s="87"/>
      <c r="K421" s="87"/>
      <c r="L421" s="87"/>
      <c r="M421" s="87"/>
      <c r="N421" s="87"/>
      <c r="O421" s="87"/>
      <c r="P421" s="87"/>
      <c r="Q421" s="87"/>
      <c r="R421" s="87"/>
      <c r="S421" s="87"/>
      <c r="T421" s="87"/>
      <c r="U421" s="87"/>
      <c r="V421" s="87"/>
      <c r="W421" s="87"/>
    </row>
    <row r="422">
      <c r="A422" s="87"/>
      <c r="B422" s="87"/>
      <c r="C422" s="87"/>
      <c r="D422" s="87"/>
      <c r="E422" s="87"/>
      <c r="F422" s="87"/>
      <c r="G422" s="87"/>
      <c r="H422" s="87"/>
      <c r="I422" s="87"/>
      <c r="J422" s="87"/>
      <c r="K422" s="87"/>
      <c r="L422" s="87"/>
      <c r="M422" s="87"/>
      <c r="N422" s="87"/>
      <c r="O422" s="87"/>
      <c r="P422" s="87"/>
      <c r="Q422" s="87"/>
      <c r="R422" s="87"/>
      <c r="S422" s="87"/>
      <c r="T422" s="87"/>
      <c r="U422" s="87"/>
      <c r="V422" s="87"/>
      <c r="W422" s="87"/>
    </row>
    <row r="423">
      <c r="A423" s="87"/>
      <c r="B423" s="87"/>
      <c r="C423" s="87"/>
      <c r="D423" s="87"/>
      <c r="E423" s="87"/>
      <c r="F423" s="87"/>
      <c r="G423" s="87"/>
      <c r="H423" s="87"/>
      <c r="I423" s="87"/>
      <c r="J423" s="87"/>
      <c r="K423" s="87"/>
      <c r="L423" s="87"/>
      <c r="M423" s="87"/>
      <c r="N423" s="87"/>
      <c r="O423" s="87"/>
      <c r="P423" s="87"/>
      <c r="Q423" s="87"/>
      <c r="R423" s="87"/>
      <c r="S423" s="87"/>
      <c r="T423" s="87"/>
      <c r="U423" s="87"/>
      <c r="V423" s="87"/>
      <c r="W423" s="87"/>
    </row>
    <row r="424">
      <c r="A424" s="87"/>
      <c r="B424" s="87"/>
      <c r="C424" s="87"/>
      <c r="D424" s="87"/>
      <c r="E424" s="87"/>
      <c r="F424" s="87"/>
      <c r="G424" s="87"/>
      <c r="H424" s="87"/>
      <c r="I424" s="87"/>
      <c r="J424" s="87"/>
      <c r="K424" s="87"/>
      <c r="L424" s="87"/>
      <c r="M424" s="87"/>
      <c r="N424" s="87"/>
      <c r="O424" s="87"/>
      <c r="P424" s="87"/>
      <c r="Q424" s="87"/>
      <c r="R424" s="87"/>
      <c r="S424" s="87"/>
      <c r="T424" s="87"/>
      <c r="U424" s="87"/>
      <c r="V424" s="87"/>
      <c r="W424" s="87"/>
    </row>
    <row r="425">
      <c r="A425" s="87"/>
      <c r="B425" s="87"/>
      <c r="C425" s="87"/>
      <c r="D425" s="87"/>
      <c r="E425" s="87"/>
      <c r="F425" s="87"/>
      <c r="G425" s="87"/>
      <c r="H425" s="87"/>
      <c r="I425" s="87"/>
      <c r="J425" s="87"/>
      <c r="K425" s="87"/>
      <c r="L425" s="87"/>
      <c r="M425" s="87"/>
      <c r="N425" s="87"/>
      <c r="O425" s="87"/>
      <c r="P425" s="87"/>
      <c r="Q425" s="87"/>
      <c r="R425" s="87"/>
      <c r="S425" s="87"/>
      <c r="T425" s="87"/>
      <c r="U425" s="87"/>
      <c r="V425" s="87"/>
      <c r="W425" s="87"/>
    </row>
    <row r="426">
      <c r="A426" s="87"/>
      <c r="B426" s="87"/>
      <c r="C426" s="87"/>
      <c r="D426" s="87"/>
      <c r="E426" s="87"/>
      <c r="F426" s="87"/>
      <c r="G426" s="87"/>
      <c r="H426" s="87"/>
      <c r="I426" s="87"/>
      <c r="J426" s="87"/>
      <c r="K426" s="87"/>
      <c r="L426" s="87"/>
      <c r="M426" s="87"/>
      <c r="N426" s="87"/>
      <c r="O426" s="87"/>
      <c r="P426" s="87"/>
      <c r="Q426" s="87"/>
      <c r="R426" s="87"/>
      <c r="S426" s="87"/>
      <c r="T426" s="87"/>
      <c r="U426" s="87"/>
      <c r="V426" s="87"/>
      <c r="W426" s="87"/>
    </row>
    <row r="427">
      <c r="A427" s="87"/>
      <c r="B427" s="87"/>
      <c r="C427" s="87"/>
      <c r="D427" s="87"/>
      <c r="E427" s="87"/>
      <c r="F427" s="87"/>
      <c r="G427" s="87"/>
      <c r="H427" s="87"/>
      <c r="I427" s="87"/>
      <c r="J427" s="87"/>
      <c r="K427" s="87"/>
      <c r="L427" s="87"/>
      <c r="M427" s="87"/>
      <c r="N427" s="87"/>
      <c r="O427" s="87"/>
      <c r="P427" s="87"/>
      <c r="Q427" s="87"/>
      <c r="R427" s="87"/>
      <c r="S427" s="87"/>
      <c r="T427" s="87"/>
      <c r="U427" s="87"/>
      <c r="V427" s="87"/>
      <c r="W427" s="87"/>
    </row>
    <row r="428">
      <c r="A428" s="87"/>
      <c r="B428" s="87"/>
      <c r="C428" s="87"/>
      <c r="D428" s="87"/>
      <c r="E428" s="87"/>
      <c r="F428" s="87"/>
      <c r="G428" s="87"/>
      <c r="H428" s="87"/>
      <c r="I428" s="87"/>
      <c r="J428" s="87"/>
      <c r="K428" s="87"/>
      <c r="L428" s="87"/>
      <c r="M428" s="87"/>
      <c r="N428" s="87"/>
      <c r="O428" s="87"/>
      <c r="P428" s="87"/>
      <c r="Q428" s="87"/>
      <c r="R428" s="87"/>
      <c r="S428" s="87"/>
      <c r="T428" s="87"/>
      <c r="U428" s="87"/>
      <c r="V428" s="87"/>
      <c r="W428" s="87"/>
    </row>
    <row r="429">
      <c r="A429" s="87"/>
      <c r="B429" s="87"/>
      <c r="C429" s="87"/>
      <c r="D429" s="87"/>
      <c r="E429" s="87"/>
      <c r="F429" s="87"/>
      <c r="G429" s="87"/>
      <c r="H429" s="87"/>
      <c r="I429" s="87"/>
      <c r="J429" s="87"/>
      <c r="K429" s="87"/>
      <c r="L429" s="87"/>
      <c r="M429" s="87"/>
      <c r="N429" s="87"/>
      <c r="O429" s="87"/>
      <c r="P429" s="87"/>
      <c r="Q429" s="87"/>
      <c r="R429" s="87"/>
      <c r="S429" s="87"/>
      <c r="T429" s="87"/>
      <c r="U429" s="87"/>
      <c r="V429" s="87"/>
      <c r="W429" s="87"/>
    </row>
    <row r="430">
      <c r="A430" s="87"/>
      <c r="B430" s="87"/>
      <c r="C430" s="87"/>
      <c r="D430" s="87"/>
      <c r="E430" s="87"/>
      <c r="F430" s="87"/>
      <c r="G430" s="87"/>
      <c r="H430" s="87"/>
      <c r="I430" s="87"/>
      <c r="J430" s="87"/>
      <c r="K430" s="87"/>
      <c r="L430" s="87"/>
      <c r="M430" s="87"/>
      <c r="N430" s="87"/>
      <c r="O430" s="87"/>
      <c r="P430" s="87"/>
      <c r="Q430" s="87"/>
      <c r="R430" s="87"/>
      <c r="S430" s="87"/>
      <c r="T430" s="87"/>
      <c r="U430" s="87"/>
      <c r="V430" s="87"/>
      <c r="W430" s="87"/>
    </row>
    <row r="431">
      <c r="A431" s="87"/>
      <c r="B431" s="87"/>
      <c r="C431" s="87"/>
      <c r="D431" s="87"/>
      <c r="E431" s="87"/>
      <c r="F431" s="87"/>
      <c r="G431" s="87"/>
      <c r="H431" s="87"/>
      <c r="I431" s="87"/>
      <c r="J431" s="87"/>
      <c r="K431" s="87"/>
      <c r="L431" s="87"/>
      <c r="M431" s="87"/>
      <c r="N431" s="87"/>
      <c r="O431" s="87"/>
      <c r="P431" s="87"/>
      <c r="Q431" s="87"/>
      <c r="R431" s="87"/>
      <c r="S431" s="87"/>
      <c r="T431" s="87"/>
      <c r="U431" s="87"/>
      <c r="V431" s="87"/>
      <c r="W431" s="87"/>
    </row>
    <row r="432">
      <c r="A432" s="87"/>
      <c r="B432" s="87"/>
      <c r="C432" s="87"/>
      <c r="D432" s="87"/>
      <c r="E432" s="87"/>
      <c r="F432" s="87"/>
      <c r="G432" s="87"/>
      <c r="H432" s="87"/>
      <c r="I432" s="87"/>
      <c r="J432" s="87"/>
      <c r="K432" s="87"/>
      <c r="L432" s="87"/>
      <c r="M432" s="87"/>
      <c r="N432" s="87"/>
      <c r="O432" s="87"/>
      <c r="P432" s="87"/>
      <c r="Q432" s="87"/>
      <c r="R432" s="87"/>
      <c r="S432" s="87"/>
      <c r="T432" s="87"/>
      <c r="U432" s="87"/>
      <c r="V432" s="87"/>
      <c r="W432" s="87"/>
    </row>
    <row r="433">
      <c r="A433" s="87"/>
      <c r="B433" s="87"/>
      <c r="C433" s="87"/>
      <c r="D433" s="87"/>
      <c r="E433" s="87"/>
      <c r="F433" s="87"/>
      <c r="G433" s="87"/>
      <c r="H433" s="87"/>
      <c r="I433" s="87"/>
      <c r="J433" s="87"/>
      <c r="K433" s="87"/>
      <c r="L433" s="87"/>
      <c r="M433" s="87"/>
      <c r="N433" s="87"/>
      <c r="O433" s="87"/>
      <c r="P433" s="87"/>
      <c r="Q433" s="87"/>
      <c r="R433" s="87"/>
      <c r="S433" s="87"/>
      <c r="T433" s="87"/>
      <c r="U433" s="87"/>
      <c r="V433" s="87"/>
      <c r="W433" s="87"/>
    </row>
    <row r="434">
      <c r="A434" s="87"/>
      <c r="B434" s="87"/>
      <c r="C434" s="87"/>
      <c r="D434" s="87"/>
      <c r="E434" s="87"/>
      <c r="F434" s="87"/>
      <c r="G434" s="87"/>
      <c r="H434" s="87"/>
      <c r="I434" s="87"/>
      <c r="J434" s="87"/>
      <c r="K434" s="87"/>
      <c r="L434" s="87"/>
      <c r="M434" s="87"/>
      <c r="N434" s="87"/>
      <c r="O434" s="87"/>
      <c r="P434" s="87"/>
      <c r="Q434" s="87"/>
      <c r="R434" s="87"/>
      <c r="S434" s="87"/>
      <c r="T434" s="87"/>
      <c r="U434" s="87"/>
      <c r="V434" s="87"/>
      <c r="W434" s="87"/>
    </row>
    <row r="435">
      <c r="A435" s="87"/>
      <c r="B435" s="87"/>
      <c r="C435" s="87"/>
      <c r="D435" s="87"/>
      <c r="E435" s="87"/>
      <c r="F435" s="87"/>
      <c r="G435" s="87"/>
      <c r="H435" s="87"/>
      <c r="I435" s="87"/>
      <c r="J435" s="87"/>
      <c r="K435" s="87"/>
      <c r="L435" s="87"/>
      <c r="M435" s="87"/>
      <c r="N435" s="87"/>
      <c r="O435" s="87"/>
      <c r="P435" s="87"/>
      <c r="Q435" s="87"/>
      <c r="R435" s="87"/>
      <c r="S435" s="87"/>
      <c r="T435" s="87"/>
      <c r="U435" s="87"/>
      <c r="V435" s="87"/>
      <c r="W435" s="87"/>
    </row>
    <row r="436">
      <c r="A436" s="87"/>
      <c r="B436" s="87"/>
      <c r="C436" s="87"/>
      <c r="D436" s="87"/>
      <c r="E436" s="87"/>
      <c r="F436" s="87"/>
      <c r="G436" s="87"/>
      <c r="H436" s="87"/>
      <c r="I436" s="87"/>
      <c r="J436" s="87"/>
      <c r="K436" s="87"/>
      <c r="L436" s="87"/>
      <c r="M436" s="87"/>
      <c r="N436" s="87"/>
      <c r="O436" s="87"/>
      <c r="P436" s="87"/>
      <c r="Q436" s="87"/>
      <c r="R436" s="87"/>
      <c r="S436" s="87"/>
      <c r="T436" s="87"/>
      <c r="U436" s="87"/>
      <c r="V436" s="87"/>
      <c r="W436" s="87"/>
    </row>
    <row r="437">
      <c r="A437" s="87"/>
      <c r="B437" s="87"/>
      <c r="C437" s="87"/>
      <c r="D437" s="87"/>
      <c r="E437" s="87"/>
      <c r="F437" s="87"/>
      <c r="G437" s="87"/>
      <c r="H437" s="87"/>
      <c r="I437" s="87"/>
      <c r="J437" s="87"/>
      <c r="K437" s="87"/>
      <c r="L437" s="87"/>
      <c r="M437" s="87"/>
      <c r="N437" s="87"/>
      <c r="O437" s="87"/>
      <c r="P437" s="87"/>
      <c r="Q437" s="87"/>
      <c r="R437" s="87"/>
      <c r="S437" s="87"/>
      <c r="T437" s="87"/>
      <c r="U437" s="87"/>
      <c r="V437" s="87"/>
      <c r="W437" s="87"/>
    </row>
    <row r="438">
      <c r="A438" s="87"/>
      <c r="B438" s="87"/>
      <c r="C438" s="87"/>
      <c r="D438" s="87"/>
      <c r="E438" s="87"/>
      <c r="F438" s="87"/>
      <c r="G438" s="87"/>
      <c r="H438" s="87"/>
      <c r="I438" s="87"/>
      <c r="J438" s="87"/>
      <c r="K438" s="87"/>
      <c r="L438" s="87"/>
      <c r="M438" s="87"/>
      <c r="N438" s="87"/>
      <c r="O438" s="87"/>
      <c r="P438" s="87"/>
      <c r="Q438" s="87"/>
      <c r="R438" s="87"/>
      <c r="S438" s="87"/>
      <c r="T438" s="87"/>
      <c r="U438" s="87"/>
      <c r="V438" s="87"/>
      <c r="W438" s="87"/>
    </row>
    <row r="439">
      <c r="A439" s="87"/>
      <c r="B439" s="87"/>
      <c r="C439" s="87"/>
      <c r="D439" s="87"/>
      <c r="E439" s="87"/>
      <c r="F439" s="87"/>
      <c r="G439" s="87"/>
      <c r="H439" s="87"/>
      <c r="I439" s="87"/>
      <c r="J439" s="87"/>
      <c r="K439" s="87"/>
      <c r="L439" s="87"/>
      <c r="M439" s="87"/>
      <c r="N439" s="87"/>
      <c r="O439" s="87"/>
      <c r="P439" s="87"/>
      <c r="Q439" s="87"/>
      <c r="R439" s="87"/>
      <c r="S439" s="87"/>
      <c r="T439" s="87"/>
      <c r="U439" s="87"/>
      <c r="V439" s="87"/>
      <c r="W439" s="87"/>
    </row>
    <row r="440">
      <c r="A440" s="87"/>
      <c r="B440" s="87"/>
      <c r="C440" s="87"/>
      <c r="D440" s="87"/>
      <c r="E440" s="87"/>
      <c r="F440" s="87"/>
      <c r="G440" s="87"/>
      <c r="H440" s="87"/>
      <c r="I440" s="87"/>
      <c r="J440" s="87"/>
      <c r="K440" s="87"/>
      <c r="L440" s="87"/>
      <c r="M440" s="87"/>
      <c r="N440" s="87"/>
      <c r="O440" s="87"/>
      <c r="P440" s="87"/>
      <c r="Q440" s="87"/>
      <c r="R440" s="87"/>
      <c r="S440" s="87"/>
      <c r="T440" s="87"/>
      <c r="U440" s="87"/>
      <c r="V440" s="87"/>
      <c r="W440" s="87"/>
    </row>
    <row r="441">
      <c r="A441" s="87"/>
      <c r="B441" s="87"/>
      <c r="C441" s="87"/>
      <c r="D441" s="87"/>
      <c r="E441" s="87"/>
      <c r="F441" s="87"/>
      <c r="G441" s="87"/>
      <c r="H441" s="87"/>
      <c r="I441" s="87"/>
      <c r="J441" s="87"/>
      <c r="K441" s="87"/>
      <c r="L441" s="87"/>
      <c r="M441" s="87"/>
      <c r="N441" s="87"/>
      <c r="O441" s="87"/>
      <c r="P441" s="87"/>
      <c r="Q441" s="87"/>
      <c r="R441" s="87"/>
      <c r="S441" s="87"/>
      <c r="T441" s="87"/>
      <c r="U441" s="87"/>
      <c r="V441" s="87"/>
      <c r="W441" s="87"/>
    </row>
    <row r="442">
      <c r="A442" s="87"/>
      <c r="B442" s="87"/>
      <c r="C442" s="87"/>
      <c r="D442" s="87"/>
      <c r="E442" s="87"/>
      <c r="F442" s="87"/>
      <c r="G442" s="87"/>
      <c r="H442" s="87"/>
      <c r="I442" s="87"/>
      <c r="J442" s="87"/>
      <c r="K442" s="87"/>
      <c r="L442" s="87"/>
      <c r="M442" s="87"/>
      <c r="N442" s="87"/>
      <c r="O442" s="87"/>
      <c r="P442" s="87"/>
      <c r="Q442" s="87"/>
      <c r="R442" s="87"/>
      <c r="S442" s="87"/>
      <c r="T442" s="87"/>
      <c r="U442" s="87"/>
      <c r="V442" s="87"/>
      <c r="W442" s="87"/>
    </row>
    <row r="443">
      <c r="A443" s="87"/>
      <c r="B443" s="87"/>
      <c r="C443" s="87"/>
      <c r="D443" s="87"/>
      <c r="E443" s="87"/>
      <c r="F443" s="87"/>
      <c r="G443" s="87"/>
      <c r="H443" s="87"/>
      <c r="I443" s="87"/>
      <c r="J443" s="87"/>
      <c r="K443" s="87"/>
      <c r="L443" s="87"/>
      <c r="M443" s="87"/>
      <c r="N443" s="87"/>
      <c r="O443" s="87"/>
      <c r="P443" s="87"/>
      <c r="Q443" s="87"/>
      <c r="R443" s="87"/>
      <c r="S443" s="87"/>
      <c r="T443" s="87"/>
      <c r="U443" s="87"/>
      <c r="V443" s="87"/>
      <c r="W443" s="87"/>
    </row>
    <row r="444">
      <c r="A444" s="87"/>
      <c r="B444" s="87"/>
      <c r="C444" s="87"/>
      <c r="D444" s="87"/>
      <c r="E444" s="87"/>
      <c r="F444" s="87"/>
      <c r="G444" s="87"/>
      <c r="H444" s="87"/>
      <c r="I444" s="87"/>
      <c r="J444" s="87"/>
      <c r="K444" s="87"/>
      <c r="L444" s="87"/>
      <c r="M444" s="87"/>
      <c r="N444" s="87"/>
      <c r="O444" s="87"/>
      <c r="P444" s="87"/>
      <c r="Q444" s="87"/>
      <c r="R444" s="87"/>
      <c r="S444" s="87"/>
      <c r="T444" s="87"/>
      <c r="U444" s="87"/>
      <c r="V444" s="87"/>
      <c r="W444" s="87"/>
    </row>
    <row r="445">
      <c r="A445" s="87"/>
      <c r="B445" s="87"/>
      <c r="C445" s="87"/>
      <c r="D445" s="87"/>
      <c r="E445" s="87"/>
      <c r="F445" s="87"/>
      <c r="G445" s="87"/>
      <c r="H445" s="87"/>
      <c r="I445" s="87"/>
      <c r="J445" s="87"/>
      <c r="K445" s="87"/>
      <c r="L445" s="87"/>
      <c r="M445" s="87"/>
      <c r="N445" s="87"/>
      <c r="O445" s="87"/>
      <c r="P445" s="87"/>
      <c r="Q445" s="87"/>
      <c r="R445" s="87"/>
      <c r="S445" s="87"/>
      <c r="T445" s="87"/>
      <c r="U445" s="87"/>
      <c r="V445" s="87"/>
      <c r="W445" s="87"/>
    </row>
    <row r="446">
      <c r="A446" s="87"/>
      <c r="B446" s="87"/>
      <c r="C446" s="87"/>
      <c r="D446" s="87"/>
      <c r="E446" s="87"/>
      <c r="F446" s="87"/>
      <c r="G446" s="87"/>
      <c r="H446" s="87"/>
      <c r="I446" s="87"/>
      <c r="J446" s="87"/>
      <c r="K446" s="87"/>
      <c r="L446" s="87"/>
      <c r="M446" s="87"/>
      <c r="N446" s="87"/>
      <c r="O446" s="87"/>
      <c r="P446" s="87"/>
      <c r="Q446" s="87"/>
      <c r="R446" s="87"/>
      <c r="S446" s="87"/>
      <c r="T446" s="87"/>
      <c r="U446" s="87"/>
      <c r="V446" s="87"/>
      <c r="W446" s="87"/>
    </row>
    <row r="447">
      <c r="A447" s="87"/>
      <c r="B447" s="87"/>
      <c r="C447" s="87"/>
      <c r="D447" s="87"/>
      <c r="E447" s="87"/>
      <c r="F447" s="87"/>
      <c r="G447" s="87"/>
      <c r="H447" s="87"/>
      <c r="I447" s="87"/>
      <c r="J447" s="87"/>
      <c r="K447" s="87"/>
      <c r="L447" s="87"/>
      <c r="M447" s="87"/>
      <c r="N447" s="87"/>
      <c r="O447" s="87"/>
      <c r="P447" s="87"/>
      <c r="Q447" s="87"/>
      <c r="R447" s="87"/>
      <c r="S447" s="87"/>
      <c r="T447" s="87"/>
      <c r="U447" s="87"/>
      <c r="V447" s="87"/>
      <c r="W447" s="87"/>
    </row>
    <row r="448">
      <c r="A448" s="87"/>
      <c r="B448" s="87"/>
      <c r="C448" s="87"/>
      <c r="D448" s="87"/>
      <c r="E448" s="87"/>
      <c r="F448" s="87"/>
      <c r="G448" s="87"/>
      <c r="H448" s="87"/>
      <c r="I448" s="87"/>
      <c r="J448" s="87"/>
      <c r="K448" s="87"/>
      <c r="L448" s="87"/>
      <c r="M448" s="87"/>
      <c r="N448" s="87"/>
      <c r="O448" s="87"/>
      <c r="P448" s="87"/>
      <c r="Q448" s="87"/>
      <c r="R448" s="87"/>
      <c r="S448" s="87"/>
      <c r="T448" s="87"/>
      <c r="U448" s="87"/>
      <c r="V448" s="87"/>
      <c r="W448" s="87"/>
    </row>
    <row r="449">
      <c r="A449" s="87"/>
      <c r="B449" s="87"/>
      <c r="C449" s="87"/>
      <c r="D449" s="87"/>
      <c r="E449" s="87"/>
      <c r="F449" s="87"/>
      <c r="G449" s="87"/>
      <c r="H449" s="87"/>
      <c r="I449" s="87"/>
      <c r="J449" s="87"/>
      <c r="K449" s="87"/>
      <c r="L449" s="87"/>
      <c r="M449" s="87"/>
      <c r="N449" s="87"/>
      <c r="O449" s="87"/>
      <c r="P449" s="87"/>
      <c r="Q449" s="87"/>
      <c r="R449" s="87"/>
      <c r="S449" s="87"/>
      <c r="T449" s="87"/>
      <c r="U449" s="87"/>
      <c r="V449" s="87"/>
      <c r="W449" s="87"/>
    </row>
    <row r="450">
      <c r="A450" s="87"/>
      <c r="B450" s="87"/>
      <c r="C450" s="87"/>
      <c r="D450" s="87"/>
      <c r="E450" s="87"/>
      <c r="F450" s="87"/>
      <c r="G450" s="87"/>
      <c r="H450" s="87"/>
      <c r="I450" s="87"/>
      <c r="J450" s="87"/>
      <c r="K450" s="87"/>
      <c r="L450" s="87"/>
      <c r="M450" s="87"/>
      <c r="N450" s="87"/>
      <c r="O450" s="87"/>
      <c r="P450" s="87"/>
      <c r="Q450" s="87"/>
      <c r="R450" s="87"/>
      <c r="S450" s="87"/>
      <c r="T450" s="87"/>
      <c r="U450" s="87"/>
      <c r="V450" s="87"/>
      <c r="W450" s="87"/>
    </row>
    <row r="451">
      <c r="A451" s="87"/>
      <c r="B451" s="87"/>
      <c r="C451" s="87"/>
      <c r="D451" s="87"/>
      <c r="E451" s="87"/>
      <c r="F451" s="87"/>
      <c r="G451" s="87"/>
      <c r="H451" s="87"/>
      <c r="I451" s="87"/>
      <c r="J451" s="87"/>
      <c r="K451" s="87"/>
      <c r="L451" s="87"/>
      <c r="M451" s="87"/>
      <c r="N451" s="87"/>
      <c r="O451" s="87"/>
      <c r="P451" s="87"/>
      <c r="Q451" s="87"/>
      <c r="R451" s="87"/>
      <c r="S451" s="87"/>
      <c r="T451" s="87"/>
      <c r="U451" s="87"/>
      <c r="V451" s="87"/>
      <c r="W451" s="87"/>
    </row>
    <row r="452">
      <c r="A452" s="87"/>
      <c r="B452" s="87"/>
      <c r="C452" s="87"/>
      <c r="D452" s="87"/>
      <c r="E452" s="87"/>
      <c r="F452" s="87"/>
      <c r="G452" s="87"/>
      <c r="H452" s="87"/>
      <c r="I452" s="87"/>
      <c r="J452" s="87"/>
      <c r="K452" s="87"/>
      <c r="L452" s="87"/>
      <c r="M452" s="87"/>
      <c r="N452" s="87"/>
      <c r="O452" s="87"/>
      <c r="P452" s="87"/>
      <c r="Q452" s="87"/>
      <c r="R452" s="87"/>
      <c r="S452" s="87"/>
      <c r="T452" s="87"/>
      <c r="U452" s="87"/>
      <c r="V452" s="87"/>
      <c r="W452" s="87"/>
    </row>
    <row r="453">
      <c r="A453" s="87"/>
      <c r="B453" s="87"/>
      <c r="C453" s="87"/>
      <c r="D453" s="87"/>
      <c r="E453" s="87"/>
      <c r="F453" s="87"/>
      <c r="G453" s="87"/>
      <c r="H453" s="87"/>
      <c r="I453" s="87"/>
      <c r="J453" s="87"/>
      <c r="K453" s="87"/>
      <c r="L453" s="87"/>
      <c r="M453" s="87"/>
      <c r="N453" s="87"/>
      <c r="O453" s="87"/>
      <c r="P453" s="87"/>
      <c r="Q453" s="87"/>
      <c r="R453" s="87"/>
      <c r="S453" s="87"/>
      <c r="T453" s="87"/>
      <c r="U453" s="87"/>
      <c r="V453" s="87"/>
      <c r="W453" s="87"/>
    </row>
    <row r="454">
      <c r="A454" s="87"/>
      <c r="B454" s="87"/>
      <c r="C454" s="87"/>
      <c r="D454" s="87"/>
      <c r="E454" s="87"/>
      <c r="F454" s="87"/>
      <c r="G454" s="87"/>
      <c r="H454" s="87"/>
      <c r="I454" s="87"/>
      <c r="J454" s="87"/>
      <c r="K454" s="87"/>
      <c r="L454" s="87"/>
      <c r="M454" s="87"/>
      <c r="N454" s="87"/>
      <c r="O454" s="87"/>
      <c r="P454" s="87"/>
      <c r="Q454" s="87"/>
      <c r="R454" s="87"/>
      <c r="S454" s="87"/>
      <c r="T454" s="87"/>
      <c r="U454" s="87"/>
      <c r="V454" s="87"/>
      <c r="W454" s="87"/>
    </row>
    <row r="455">
      <c r="A455" s="87"/>
      <c r="B455" s="87"/>
      <c r="C455" s="87"/>
      <c r="D455" s="87"/>
      <c r="E455" s="87"/>
      <c r="F455" s="87"/>
      <c r="G455" s="87"/>
      <c r="H455" s="87"/>
      <c r="I455" s="87"/>
      <c r="J455" s="87"/>
      <c r="K455" s="87"/>
      <c r="L455" s="87"/>
      <c r="M455" s="87"/>
      <c r="N455" s="87"/>
      <c r="O455" s="87"/>
      <c r="P455" s="87"/>
      <c r="Q455" s="87"/>
      <c r="R455" s="87"/>
      <c r="S455" s="87"/>
      <c r="T455" s="87"/>
      <c r="U455" s="87"/>
      <c r="V455" s="87"/>
      <c r="W455" s="87"/>
    </row>
    <row r="456">
      <c r="A456" s="87"/>
      <c r="B456" s="87"/>
      <c r="C456" s="87"/>
      <c r="D456" s="87"/>
      <c r="E456" s="87"/>
      <c r="F456" s="87"/>
      <c r="G456" s="87"/>
      <c r="H456" s="87"/>
      <c r="I456" s="87"/>
      <c r="J456" s="87"/>
      <c r="K456" s="87"/>
      <c r="L456" s="87"/>
      <c r="M456" s="87"/>
      <c r="N456" s="87"/>
      <c r="O456" s="87"/>
      <c r="P456" s="87"/>
      <c r="Q456" s="87"/>
      <c r="R456" s="87"/>
      <c r="S456" s="87"/>
      <c r="T456" s="87"/>
      <c r="U456" s="87"/>
      <c r="V456" s="87"/>
      <c r="W456" s="87"/>
    </row>
    <row r="457">
      <c r="A457" s="87"/>
      <c r="B457" s="87"/>
      <c r="C457" s="87"/>
      <c r="D457" s="87"/>
      <c r="E457" s="87"/>
      <c r="F457" s="87"/>
      <c r="G457" s="87"/>
      <c r="H457" s="87"/>
      <c r="I457" s="87"/>
      <c r="J457" s="87"/>
      <c r="K457" s="87"/>
      <c r="L457" s="87"/>
      <c r="M457" s="87"/>
      <c r="N457" s="87"/>
      <c r="O457" s="87"/>
      <c r="P457" s="87"/>
      <c r="Q457" s="87"/>
      <c r="R457" s="87"/>
      <c r="S457" s="87"/>
      <c r="T457" s="87"/>
      <c r="U457" s="87"/>
      <c r="V457" s="87"/>
      <c r="W457" s="87"/>
    </row>
    <row r="458">
      <c r="A458" s="87"/>
      <c r="B458" s="87"/>
      <c r="C458" s="87"/>
      <c r="D458" s="87"/>
      <c r="E458" s="87"/>
      <c r="F458" s="87"/>
      <c r="G458" s="87"/>
      <c r="H458" s="87"/>
      <c r="I458" s="87"/>
      <c r="J458" s="87"/>
      <c r="K458" s="87"/>
      <c r="L458" s="87"/>
      <c r="M458" s="87"/>
      <c r="N458" s="87"/>
      <c r="O458" s="87"/>
      <c r="P458" s="87"/>
      <c r="Q458" s="87"/>
      <c r="R458" s="87"/>
      <c r="S458" s="87"/>
      <c r="T458" s="87"/>
      <c r="U458" s="87"/>
      <c r="V458" s="87"/>
      <c r="W458" s="87"/>
    </row>
    <row r="459">
      <c r="A459" s="87"/>
      <c r="B459" s="87"/>
      <c r="C459" s="87"/>
      <c r="D459" s="87"/>
      <c r="E459" s="87"/>
      <c r="F459" s="87"/>
      <c r="G459" s="87"/>
      <c r="H459" s="87"/>
      <c r="I459" s="87"/>
      <c r="J459" s="87"/>
      <c r="K459" s="87"/>
      <c r="L459" s="87"/>
      <c r="M459" s="87"/>
      <c r="N459" s="87"/>
      <c r="O459" s="87"/>
      <c r="P459" s="87"/>
      <c r="Q459" s="87"/>
      <c r="R459" s="87"/>
      <c r="S459" s="87"/>
      <c r="T459" s="87"/>
      <c r="U459" s="87"/>
      <c r="V459" s="87"/>
      <c r="W459" s="87"/>
    </row>
    <row r="460">
      <c r="A460" s="87"/>
      <c r="B460" s="87"/>
      <c r="C460" s="87"/>
      <c r="D460" s="87"/>
      <c r="E460" s="87"/>
      <c r="F460" s="87"/>
      <c r="G460" s="87"/>
      <c r="H460" s="87"/>
      <c r="I460" s="87"/>
      <c r="J460" s="87"/>
      <c r="K460" s="87"/>
      <c r="L460" s="87"/>
      <c r="M460" s="87"/>
      <c r="N460" s="87"/>
      <c r="O460" s="87"/>
      <c r="P460" s="87"/>
      <c r="Q460" s="87"/>
      <c r="R460" s="87"/>
      <c r="S460" s="87"/>
      <c r="T460" s="87"/>
      <c r="U460" s="87"/>
      <c r="V460" s="87"/>
      <c r="W460" s="87"/>
    </row>
    <row r="461">
      <c r="A461" s="87"/>
      <c r="B461" s="87"/>
      <c r="C461" s="87"/>
      <c r="D461" s="87"/>
      <c r="E461" s="87"/>
      <c r="F461" s="87"/>
      <c r="G461" s="87"/>
      <c r="H461" s="87"/>
      <c r="I461" s="87"/>
      <c r="J461" s="87"/>
      <c r="K461" s="87"/>
      <c r="L461" s="87"/>
      <c r="M461" s="87"/>
      <c r="N461" s="87"/>
      <c r="O461" s="87"/>
      <c r="P461" s="87"/>
      <c r="Q461" s="87"/>
      <c r="R461" s="87"/>
      <c r="S461" s="87"/>
      <c r="T461" s="87"/>
      <c r="U461" s="87"/>
      <c r="V461" s="87"/>
      <c r="W461" s="87"/>
    </row>
    <row r="462">
      <c r="A462" s="87"/>
      <c r="B462" s="87"/>
      <c r="C462" s="87"/>
      <c r="D462" s="87"/>
      <c r="E462" s="87"/>
      <c r="F462" s="87"/>
      <c r="G462" s="87"/>
      <c r="H462" s="87"/>
      <c r="I462" s="87"/>
      <c r="J462" s="87"/>
      <c r="K462" s="87"/>
      <c r="L462" s="87"/>
      <c r="M462" s="87"/>
      <c r="N462" s="87"/>
      <c r="O462" s="87"/>
      <c r="P462" s="87"/>
      <c r="Q462" s="87"/>
      <c r="R462" s="87"/>
      <c r="S462" s="87"/>
      <c r="T462" s="87"/>
      <c r="U462" s="87"/>
      <c r="V462" s="87"/>
      <c r="W462" s="87"/>
    </row>
    <row r="463">
      <c r="A463" s="87"/>
      <c r="B463" s="87"/>
      <c r="C463" s="87"/>
      <c r="D463" s="87"/>
      <c r="E463" s="87"/>
      <c r="F463" s="87"/>
      <c r="G463" s="87"/>
      <c r="H463" s="87"/>
      <c r="I463" s="87"/>
      <c r="J463" s="87"/>
      <c r="K463" s="87"/>
      <c r="L463" s="87"/>
      <c r="M463" s="87"/>
      <c r="N463" s="87"/>
      <c r="O463" s="87"/>
      <c r="P463" s="87"/>
      <c r="Q463" s="87"/>
      <c r="R463" s="87"/>
      <c r="S463" s="87"/>
      <c r="T463" s="87"/>
      <c r="U463" s="87"/>
      <c r="V463" s="87"/>
      <c r="W463" s="87"/>
    </row>
    <row r="464">
      <c r="A464" s="87"/>
      <c r="B464" s="87"/>
      <c r="C464" s="87"/>
      <c r="D464" s="87"/>
      <c r="E464" s="87"/>
      <c r="F464" s="87"/>
      <c r="G464" s="87"/>
      <c r="H464" s="87"/>
      <c r="I464" s="87"/>
      <c r="J464" s="87"/>
      <c r="K464" s="87"/>
      <c r="L464" s="87"/>
      <c r="M464" s="87"/>
      <c r="N464" s="87"/>
      <c r="O464" s="87"/>
      <c r="P464" s="87"/>
      <c r="Q464" s="87"/>
      <c r="R464" s="87"/>
      <c r="S464" s="87"/>
      <c r="T464" s="87"/>
      <c r="U464" s="87"/>
      <c r="V464" s="87"/>
      <c r="W464" s="87"/>
    </row>
    <row r="465">
      <c r="A465" s="87"/>
      <c r="B465" s="87"/>
      <c r="C465" s="87"/>
      <c r="D465" s="87"/>
      <c r="E465" s="87"/>
      <c r="F465" s="87"/>
      <c r="G465" s="87"/>
      <c r="H465" s="87"/>
      <c r="I465" s="87"/>
      <c r="J465" s="87"/>
      <c r="K465" s="87"/>
      <c r="L465" s="87"/>
      <c r="M465" s="87"/>
      <c r="N465" s="87"/>
      <c r="O465" s="87"/>
      <c r="P465" s="87"/>
      <c r="Q465" s="87"/>
      <c r="R465" s="87"/>
      <c r="S465" s="87"/>
      <c r="T465" s="87"/>
      <c r="U465" s="87"/>
      <c r="V465" s="87"/>
      <c r="W465" s="87"/>
    </row>
    <row r="466">
      <c r="A466" s="87"/>
      <c r="B466" s="87"/>
      <c r="C466" s="87"/>
      <c r="D466" s="87"/>
      <c r="E466" s="87"/>
      <c r="F466" s="87"/>
      <c r="G466" s="87"/>
      <c r="H466" s="87"/>
      <c r="I466" s="87"/>
      <c r="J466" s="87"/>
      <c r="K466" s="87"/>
      <c r="L466" s="87"/>
      <c r="M466" s="87"/>
      <c r="N466" s="87"/>
      <c r="O466" s="87"/>
      <c r="P466" s="87"/>
      <c r="Q466" s="87"/>
      <c r="R466" s="87"/>
      <c r="S466" s="87"/>
      <c r="T466" s="87"/>
      <c r="U466" s="87"/>
      <c r="V466" s="87"/>
      <c r="W466" s="87"/>
    </row>
    <row r="467">
      <c r="A467" s="87"/>
      <c r="B467" s="87"/>
      <c r="C467" s="87"/>
      <c r="D467" s="87"/>
      <c r="E467" s="87"/>
      <c r="F467" s="87"/>
      <c r="G467" s="87"/>
      <c r="H467" s="87"/>
      <c r="I467" s="87"/>
      <c r="J467" s="87"/>
      <c r="K467" s="87"/>
      <c r="L467" s="87"/>
      <c r="M467" s="87"/>
      <c r="N467" s="87"/>
      <c r="O467" s="87"/>
      <c r="P467" s="87"/>
      <c r="Q467" s="87"/>
      <c r="R467" s="87"/>
      <c r="S467" s="87"/>
      <c r="T467" s="87"/>
      <c r="U467" s="87"/>
      <c r="V467" s="87"/>
      <c r="W467" s="87"/>
    </row>
    <row r="468">
      <c r="A468" s="87"/>
      <c r="B468" s="87"/>
      <c r="C468" s="87"/>
      <c r="D468" s="87"/>
      <c r="E468" s="87"/>
      <c r="F468" s="87"/>
      <c r="G468" s="87"/>
      <c r="H468" s="87"/>
      <c r="I468" s="87"/>
      <c r="J468" s="87"/>
      <c r="K468" s="87"/>
      <c r="L468" s="87"/>
      <c r="M468" s="87"/>
      <c r="N468" s="87"/>
      <c r="O468" s="87"/>
      <c r="P468" s="87"/>
      <c r="Q468" s="87"/>
      <c r="R468" s="87"/>
      <c r="S468" s="87"/>
      <c r="T468" s="87"/>
      <c r="U468" s="87"/>
      <c r="V468" s="87"/>
      <c r="W468" s="87"/>
    </row>
    <row r="469">
      <c r="A469" s="87"/>
      <c r="B469" s="87"/>
      <c r="C469" s="87"/>
      <c r="D469" s="87"/>
      <c r="E469" s="87"/>
      <c r="F469" s="87"/>
      <c r="G469" s="87"/>
      <c r="H469" s="87"/>
      <c r="I469" s="87"/>
      <c r="J469" s="87"/>
      <c r="K469" s="87"/>
      <c r="L469" s="87"/>
      <c r="M469" s="87"/>
      <c r="N469" s="87"/>
      <c r="O469" s="87"/>
      <c r="P469" s="87"/>
      <c r="Q469" s="87"/>
      <c r="R469" s="87"/>
      <c r="S469" s="87"/>
      <c r="T469" s="87"/>
      <c r="U469" s="87"/>
      <c r="V469" s="87"/>
      <c r="W469" s="87"/>
    </row>
    <row r="470">
      <c r="A470" s="87"/>
      <c r="B470" s="87"/>
      <c r="C470" s="87"/>
      <c r="D470" s="87"/>
      <c r="E470" s="87"/>
      <c r="F470" s="87"/>
      <c r="G470" s="87"/>
      <c r="H470" s="87"/>
      <c r="I470" s="87"/>
      <c r="J470" s="87"/>
      <c r="K470" s="87"/>
      <c r="L470" s="87"/>
      <c r="M470" s="87"/>
      <c r="N470" s="87"/>
      <c r="O470" s="87"/>
      <c r="P470" s="87"/>
      <c r="Q470" s="87"/>
      <c r="R470" s="87"/>
      <c r="S470" s="87"/>
      <c r="T470" s="87"/>
      <c r="U470" s="87"/>
      <c r="V470" s="87"/>
      <c r="W470" s="87"/>
    </row>
    <row r="471">
      <c r="A471" s="87"/>
      <c r="B471" s="87"/>
      <c r="C471" s="87"/>
      <c r="D471" s="87"/>
      <c r="E471" s="87"/>
      <c r="F471" s="87"/>
      <c r="G471" s="87"/>
      <c r="H471" s="87"/>
      <c r="I471" s="87"/>
      <c r="J471" s="87"/>
      <c r="K471" s="87"/>
      <c r="L471" s="87"/>
      <c r="M471" s="87"/>
      <c r="N471" s="87"/>
      <c r="O471" s="87"/>
      <c r="P471" s="87"/>
      <c r="Q471" s="87"/>
      <c r="R471" s="87"/>
      <c r="S471" s="87"/>
      <c r="T471" s="87"/>
      <c r="U471" s="87"/>
      <c r="V471" s="87"/>
      <c r="W471" s="87"/>
    </row>
    <row r="472">
      <c r="A472" s="87"/>
      <c r="B472" s="87"/>
      <c r="C472" s="87"/>
      <c r="D472" s="87"/>
      <c r="E472" s="87"/>
      <c r="F472" s="87"/>
      <c r="G472" s="87"/>
      <c r="H472" s="87"/>
      <c r="I472" s="87"/>
      <c r="J472" s="87"/>
      <c r="K472" s="87"/>
      <c r="L472" s="87"/>
      <c r="M472" s="87"/>
      <c r="N472" s="87"/>
      <c r="O472" s="87"/>
      <c r="P472" s="87"/>
      <c r="Q472" s="87"/>
      <c r="R472" s="87"/>
      <c r="S472" s="87"/>
      <c r="T472" s="87"/>
      <c r="U472" s="87"/>
      <c r="V472" s="87"/>
      <c r="W472" s="87"/>
    </row>
    <row r="473">
      <c r="A473" s="87"/>
      <c r="B473" s="87"/>
      <c r="C473" s="87"/>
      <c r="D473" s="87"/>
      <c r="E473" s="87"/>
      <c r="F473" s="87"/>
      <c r="G473" s="87"/>
      <c r="H473" s="87"/>
      <c r="I473" s="87"/>
      <c r="J473" s="87"/>
      <c r="K473" s="87"/>
      <c r="L473" s="87"/>
      <c r="M473" s="87"/>
      <c r="N473" s="87"/>
      <c r="O473" s="87"/>
      <c r="P473" s="87"/>
      <c r="Q473" s="87"/>
      <c r="R473" s="87"/>
      <c r="S473" s="87"/>
      <c r="T473" s="87"/>
      <c r="U473" s="87"/>
      <c r="V473" s="87"/>
      <c r="W473" s="87"/>
    </row>
    <row r="474">
      <c r="A474" s="87"/>
      <c r="B474" s="87"/>
      <c r="C474" s="87"/>
      <c r="D474" s="87"/>
      <c r="E474" s="87"/>
      <c r="F474" s="87"/>
      <c r="G474" s="87"/>
      <c r="H474" s="87"/>
      <c r="I474" s="87"/>
      <c r="J474" s="87"/>
      <c r="K474" s="87"/>
      <c r="L474" s="87"/>
      <c r="M474" s="87"/>
      <c r="N474" s="87"/>
      <c r="O474" s="87"/>
      <c r="P474" s="87"/>
      <c r="Q474" s="87"/>
      <c r="R474" s="87"/>
      <c r="S474" s="87"/>
      <c r="T474" s="87"/>
      <c r="U474" s="87"/>
      <c r="V474" s="87"/>
      <c r="W474" s="87"/>
    </row>
    <row r="475">
      <c r="A475" s="87"/>
      <c r="B475" s="87"/>
      <c r="C475" s="87"/>
      <c r="D475" s="87"/>
      <c r="E475" s="87"/>
      <c r="F475" s="87"/>
      <c r="G475" s="87"/>
      <c r="H475" s="87"/>
      <c r="I475" s="87"/>
      <c r="J475" s="87"/>
      <c r="K475" s="87"/>
      <c r="L475" s="87"/>
      <c r="M475" s="87"/>
      <c r="N475" s="87"/>
      <c r="O475" s="87"/>
      <c r="P475" s="87"/>
      <c r="Q475" s="87"/>
      <c r="R475" s="87"/>
      <c r="S475" s="87"/>
      <c r="T475" s="87"/>
      <c r="U475" s="87"/>
      <c r="V475" s="87"/>
      <c r="W475" s="87"/>
    </row>
    <row r="476">
      <c r="A476" s="87"/>
      <c r="B476" s="87"/>
      <c r="C476" s="87"/>
      <c r="D476" s="87"/>
      <c r="E476" s="87"/>
      <c r="F476" s="87"/>
      <c r="G476" s="87"/>
      <c r="H476" s="87"/>
      <c r="I476" s="87"/>
      <c r="J476" s="87"/>
      <c r="K476" s="87"/>
      <c r="L476" s="87"/>
      <c r="M476" s="87"/>
      <c r="N476" s="87"/>
      <c r="O476" s="87"/>
      <c r="P476" s="87"/>
      <c r="Q476" s="87"/>
      <c r="R476" s="87"/>
      <c r="S476" s="87"/>
      <c r="T476" s="87"/>
      <c r="U476" s="87"/>
      <c r="V476" s="87"/>
      <c r="W476" s="87"/>
    </row>
    <row r="477">
      <c r="A477" s="87"/>
      <c r="B477" s="87"/>
      <c r="C477" s="87"/>
      <c r="D477" s="87"/>
      <c r="E477" s="87"/>
      <c r="F477" s="87"/>
      <c r="G477" s="87"/>
      <c r="H477" s="87"/>
      <c r="I477" s="87"/>
      <c r="J477" s="87"/>
      <c r="K477" s="87"/>
      <c r="L477" s="87"/>
      <c r="M477" s="87"/>
      <c r="N477" s="87"/>
      <c r="O477" s="87"/>
      <c r="P477" s="87"/>
      <c r="Q477" s="87"/>
      <c r="R477" s="87"/>
      <c r="S477" s="87"/>
      <c r="T477" s="87"/>
      <c r="U477" s="87"/>
      <c r="V477" s="87"/>
      <c r="W477" s="87"/>
    </row>
    <row r="478">
      <c r="A478" s="87"/>
      <c r="B478" s="87"/>
      <c r="C478" s="87"/>
      <c r="D478" s="87"/>
      <c r="E478" s="87"/>
      <c r="F478" s="87"/>
      <c r="G478" s="87"/>
      <c r="H478" s="87"/>
      <c r="I478" s="87"/>
      <c r="J478" s="87"/>
      <c r="K478" s="87"/>
      <c r="L478" s="87"/>
      <c r="M478" s="87"/>
      <c r="N478" s="87"/>
      <c r="O478" s="87"/>
      <c r="P478" s="87"/>
      <c r="Q478" s="87"/>
      <c r="R478" s="87"/>
      <c r="S478" s="87"/>
      <c r="T478" s="87"/>
      <c r="U478" s="87"/>
      <c r="V478" s="87"/>
      <c r="W478" s="87"/>
    </row>
    <row r="479">
      <c r="A479" s="87"/>
      <c r="B479" s="87"/>
      <c r="C479" s="87"/>
      <c r="D479" s="87"/>
      <c r="E479" s="87"/>
      <c r="F479" s="87"/>
      <c r="G479" s="87"/>
      <c r="H479" s="87"/>
      <c r="I479" s="87"/>
      <c r="J479" s="87"/>
      <c r="K479" s="87"/>
      <c r="L479" s="87"/>
      <c r="M479" s="87"/>
      <c r="N479" s="87"/>
      <c r="O479" s="87"/>
      <c r="P479" s="87"/>
      <c r="Q479" s="87"/>
      <c r="R479" s="87"/>
      <c r="S479" s="87"/>
      <c r="T479" s="87"/>
      <c r="U479" s="87"/>
      <c r="V479" s="87"/>
      <c r="W479" s="87"/>
    </row>
    <row r="480">
      <c r="A480" s="87"/>
      <c r="B480" s="87"/>
      <c r="C480" s="87"/>
      <c r="D480" s="87"/>
      <c r="E480" s="87"/>
      <c r="F480" s="87"/>
      <c r="G480" s="87"/>
      <c r="H480" s="87"/>
      <c r="I480" s="87"/>
      <c r="J480" s="87"/>
      <c r="K480" s="87"/>
      <c r="L480" s="87"/>
      <c r="M480" s="87"/>
      <c r="N480" s="87"/>
      <c r="O480" s="87"/>
      <c r="P480" s="87"/>
      <c r="Q480" s="87"/>
      <c r="R480" s="87"/>
      <c r="S480" s="87"/>
      <c r="T480" s="87"/>
      <c r="U480" s="87"/>
      <c r="V480" s="87"/>
      <c r="W480" s="87"/>
    </row>
    <row r="481">
      <c r="A481" s="87"/>
      <c r="B481" s="87"/>
      <c r="C481" s="87"/>
      <c r="D481" s="87"/>
      <c r="E481" s="87"/>
      <c r="F481" s="87"/>
      <c r="G481" s="87"/>
      <c r="H481" s="87"/>
      <c r="I481" s="87"/>
      <c r="J481" s="87"/>
      <c r="K481" s="87"/>
      <c r="L481" s="87"/>
      <c r="M481" s="87"/>
      <c r="N481" s="87"/>
      <c r="O481" s="87"/>
      <c r="P481" s="87"/>
      <c r="Q481" s="87"/>
      <c r="R481" s="87"/>
      <c r="S481" s="87"/>
      <c r="T481" s="87"/>
      <c r="U481" s="87"/>
      <c r="V481" s="87"/>
      <c r="W481" s="87"/>
    </row>
    <row r="482">
      <c r="A482" s="87"/>
      <c r="B482" s="87"/>
      <c r="C482" s="87"/>
      <c r="D482" s="87"/>
      <c r="E482" s="87"/>
      <c r="F482" s="87"/>
      <c r="G482" s="87"/>
      <c r="H482" s="87"/>
      <c r="I482" s="87"/>
      <c r="J482" s="87"/>
      <c r="K482" s="87"/>
      <c r="L482" s="87"/>
      <c r="M482" s="87"/>
      <c r="N482" s="87"/>
      <c r="O482" s="87"/>
      <c r="P482" s="87"/>
      <c r="Q482" s="87"/>
      <c r="R482" s="87"/>
      <c r="S482" s="87"/>
      <c r="T482" s="87"/>
      <c r="U482" s="87"/>
      <c r="V482" s="87"/>
      <c r="W482" s="87"/>
    </row>
    <row r="483">
      <c r="A483" s="87"/>
      <c r="B483" s="87"/>
      <c r="C483" s="87"/>
      <c r="D483" s="87"/>
      <c r="E483" s="87"/>
      <c r="F483" s="87"/>
      <c r="G483" s="87"/>
      <c r="H483" s="87"/>
      <c r="I483" s="87"/>
      <c r="J483" s="87"/>
      <c r="K483" s="87"/>
      <c r="L483" s="87"/>
      <c r="M483" s="87"/>
      <c r="N483" s="87"/>
      <c r="O483" s="87"/>
      <c r="P483" s="87"/>
      <c r="Q483" s="87"/>
      <c r="R483" s="87"/>
      <c r="S483" s="87"/>
      <c r="T483" s="87"/>
      <c r="U483" s="87"/>
      <c r="V483" s="87"/>
      <c r="W483" s="87"/>
    </row>
    <row r="484">
      <c r="A484" s="87"/>
      <c r="B484" s="87"/>
      <c r="C484" s="87"/>
      <c r="D484" s="87"/>
      <c r="E484" s="87"/>
      <c r="F484" s="87"/>
      <c r="G484" s="87"/>
      <c r="H484" s="87"/>
      <c r="I484" s="87"/>
      <c r="J484" s="87"/>
      <c r="K484" s="87"/>
      <c r="L484" s="87"/>
      <c r="M484" s="87"/>
      <c r="N484" s="87"/>
      <c r="O484" s="87"/>
      <c r="P484" s="87"/>
      <c r="Q484" s="87"/>
      <c r="R484" s="87"/>
      <c r="S484" s="87"/>
      <c r="T484" s="87"/>
      <c r="U484" s="87"/>
      <c r="V484" s="87"/>
      <c r="W484" s="87"/>
    </row>
    <row r="485">
      <c r="A485" s="87"/>
      <c r="B485" s="87"/>
      <c r="C485" s="87"/>
      <c r="D485" s="87"/>
      <c r="E485" s="87"/>
      <c r="F485" s="87"/>
      <c r="G485" s="87"/>
      <c r="H485" s="87"/>
      <c r="I485" s="87"/>
      <c r="J485" s="87"/>
      <c r="K485" s="87"/>
      <c r="L485" s="87"/>
      <c r="M485" s="87"/>
      <c r="N485" s="87"/>
      <c r="O485" s="87"/>
      <c r="P485" s="87"/>
      <c r="Q485" s="87"/>
      <c r="R485" s="87"/>
      <c r="S485" s="87"/>
      <c r="T485" s="87"/>
      <c r="U485" s="87"/>
      <c r="V485" s="87"/>
      <c r="W485" s="87"/>
    </row>
    <row r="486">
      <c r="A486" s="87"/>
      <c r="B486" s="87"/>
      <c r="C486" s="87"/>
      <c r="D486" s="87"/>
      <c r="E486" s="87"/>
      <c r="F486" s="87"/>
      <c r="G486" s="87"/>
      <c r="H486" s="87"/>
      <c r="I486" s="87"/>
      <c r="J486" s="87"/>
      <c r="K486" s="87"/>
      <c r="L486" s="87"/>
      <c r="M486" s="87"/>
      <c r="N486" s="87"/>
      <c r="O486" s="87"/>
      <c r="P486" s="87"/>
      <c r="Q486" s="87"/>
      <c r="R486" s="87"/>
      <c r="S486" s="87"/>
      <c r="T486" s="87"/>
      <c r="U486" s="87"/>
      <c r="V486" s="87"/>
      <c r="W486" s="87"/>
    </row>
    <row r="487">
      <c r="A487" s="87"/>
      <c r="B487" s="87"/>
      <c r="C487" s="87"/>
      <c r="D487" s="87"/>
      <c r="E487" s="87"/>
      <c r="F487" s="87"/>
      <c r="G487" s="87"/>
      <c r="H487" s="87"/>
      <c r="I487" s="87"/>
      <c r="J487" s="87"/>
      <c r="K487" s="87"/>
      <c r="L487" s="87"/>
      <c r="M487" s="87"/>
      <c r="N487" s="87"/>
      <c r="O487" s="87"/>
      <c r="P487" s="87"/>
      <c r="Q487" s="87"/>
      <c r="R487" s="87"/>
      <c r="S487" s="87"/>
      <c r="T487" s="87"/>
      <c r="U487" s="87"/>
      <c r="V487" s="87"/>
      <c r="W487" s="87"/>
    </row>
    <row r="488">
      <c r="A488" s="87"/>
      <c r="B488" s="87"/>
      <c r="C488" s="87"/>
      <c r="D488" s="87"/>
      <c r="E488" s="87"/>
      <c r="F488" s="87"/>
      <c r="G488" s="87"/>
      <c r="H488" s="87"/>
      <c r="I488" s="87"/>
      <c r="J488" s="87"/>
      <c r="K488" s="87"/>
      <c r="L488" s="87"/>
      <c r="M488" s="87"/>
      <c r="N488" s="87"/>
      <c r="O488" s="87"/>
      <c r="P488" s="87"/>
      <c r="Q488" s="87"/>
      <c r="R488" s="87"/>
      <c r="S488" s="87"/>
      <c r="T488" s="87"/>
      <c r="U488" s="87"/>
      <c r="V488" s="87"/>
      <c r="W488" s="87"/>
    </row>
    <row r="489">
      <c r="A489" s="87"/>
      <c r="B489" s="87"/>
      <c r="C489" s="87"/>
      <c r="D489" s="87"/>
      <c r="E489" s="87"/>
      <c r="F489" s="87"/>
      <c r="G489" s="87"/>
      <c r="H489" s="87"/>
      <c r="I489" s="87"/>
      <c r="J489" s="87"/>
      <c r="K489" s="87"/>
      <c r="L489" s="87"/>
      <c r="M489" s="87"/>
      <c r="N489" s="87"/>
      <c r="O489" s="87"/>
      <c r="P489" s="87"/>
      <c r="Q489" s="87"/>
      <c r="R489" s="87"/>
      <c r="S489" s="87"/>
      <c r="T489" s="87"/>
      <c r="U489" s="87"/>
      <c r="V489" s="87"/>
      <c r="W489" s="87"/>
    </row>
    <row r="490">
      <c r="A490" s="87"/>
      <c r="B490" s="87"/>
      <c r="C490" s="87"/>
      <c r="D490" s="87"/>
      <c r="E490" s="87"/>
      <c r="F490" s="87"/>
      <c r="G490" s="87"/>
      <c r="H490" s="87"/>
      <c r="I490" s="87"/>
      <c r="J490" s="87"/>
      <c r="K490" s="87"/>
      <c r="L490" s="87"/>
      <c r="M490" s="87"/>
      <c r="N490" s="87"/>
      <c r="O490" s="87"/>
      <c r="P490" s="87"/>
      <c r="Q490" s="87"/>
      <c r="R490" s="87"/>
      <c r="S490" s="87"/>
      <c r="T490" s="87"/>
      <c r="U490" s="87"/>
      <c r="V490" s="87"/>
      <c r="W490" s="87"/>
    </row>
    <row r="491">
      <c r="A491" s="87"/>
      <c r="B491" s="87"/>
      <c r="C491" s="87"/>
      <c r="D491" s="87"/>
      <c r="E491" s="87"/>
      <c r="F491" s="87"/>
      <c r="G491" s="87"/>
      <c r="H491" s="87"/>
      <c r="I491" s="87"/>
      <c r="J491" s="87"/>
      <c r="K491" s="87"/>
      <c r="L491" s="87"/>
      <c r="M491" s="87"/>
      <c r="N491" s="87"/>
      <c r="O491" s="87"/>
      <c r="P491" s="87"/>
      <c r="Q491" s="87"/>
      <c r="R491" s="87"/>
      <c r="S491" s="87"/>
      <c r="T491" s="87"/>
      <c r="U491" s="87"/>
      <c r="V491" s="87"/>
      <c r="W491" s="87"/>
    </row>
    <row r="492">
      <c r="A492" s="87"/>
      <c r="B492" s="87"/>
      <c r="C492" s="87"/>
      <c r="D492" s="87"/>
      <c r="E492" s="87"/>
      <c r="F492" s="87"/>
      <c r="G492" s="87"/>
      <c r="H492" s="87"/>
      <c r="I492" s="87"/>
      <c r="J492" s="87"/>
      <c r="K492" s="87"/>
      <c r="L492" s="87"/>
      <c r="M492" s="87"/>
      <c r="N492" s="87"/>
      <c r="O492" s="87"/>
      <c r="P492" s="87"/>
      <c r="Q492" s="87"/>
      <c r="R492" s="87"/>
      <c r="S492" s="87"/>
      <c r="T492" s="87"/>
      <c r="U492" s="87"/>
      <c r="V492" s="87"/>
      <c r="W492" s="87"/>
    </row>
    <row r="493">
      <c r="A493" s="87"/>
      <c r="B493" s="87"/>
      <c r="C493" s="87"/>
      <c r="D493" s="87"/>
      <c r="E493" s="87"/>
      <c r="F493" s="87"/>
      <c r="G493" s="87"/>
      <c r="H493" s="87"/>
      <c r="I493" s="87"/>
      <c r="J493" s="87"/>
      <c r="K493" s="87"/>
      <c r="L493" s="87"/>
      <c r="M493" s="87"/>
      <c r="N493" s="87"/>
      <c r="O493" s="87"/>
      <c r="P493" s="87"/>
      <c r="Q493" s="87"/>
      <c r="R493" s="87"/>
      <c r="S493" s="87"/>
      <c r="T493" s="87"/>
      <c r="U493" s="87"/>
      <c r="V493" s="87"/>
      <c r="W493" s="87"/>
    </row>
    <row r="494">
      <c r="A494" s="87"/>
      <c r="B494" s="87"/>
      <c r="C494" s="87"/>
      <c r="D494" s="87"/>
      <c r="E494" s="87"/>
      <c r="F494" s="87"/>
      <c r="G494" s="87"/>
      <c r="H494" s="87"/>
      <c r="I494" s="87"/>
      <c r="J494" s="87"/>
      <c r="K494" s="87"/>
      <c r="L494" s="87"/>
      <c r="M494" s="87"/>
      <c r="N494" s="87"/>
      <c r="O494" s="87"/>
      <c r="P494" s="87"/>
      <c r="Q494" s="87"/>
      <c r="R494" s="87"/>
      <c r="S494" s="87"/>
      <c r="T494" s="87"/>
      <c r="U494" s="87"/>
      <c r="V494" s="87"/>
      <c r="W494" s="87"/>
    </row>
    <row r="495">
      <c r="A495" s="87"/>
      <c r="B495" s="87"/>
      <c r="C495" s="87"/>
      <c r="D495" s="87"/>
      <c r="E495" s="87"/>
      <c r="F495" s="87"/>
      <c r="G495" s="87"/>
      <c r="H495" s="87"/>
      <c r="I495" s="87"/>
      <c r="J495" s="87"/>
      <c r="K495" s="87"/>
      <c r="L495" s="87"/>
      <c r="M495" s="87"/>
      <c r="N495" s="87"/>
      <c r="O495" s="87"/>
      <c r="P495" s="87"/>
      <c r="Q495" s="87"/>
      <c r="R495" s="87"/>
      <c r="S495" s="87"/>
      <c r="T495" s="87"/>
      <c r="U495" s="87"/>
      <c r="V495" s="87"/>
      <c r="W495" s="87"/>
    </row>
    <row r="496">
      <c r="A496" s="87"/>
      <c r="B496" s="87"/>
      <c r="C496" s="87"/>
      <c r="D496" s="87"/>
      <c r="E496" s="87"/>
      <c r="F496" s="87"/>
      <c r="G496" s="87"/>
      <c r="H496" s="87"/>
      <c r="I496" s="87"/>
      <c r="J496" s="87"/>
      <c r="K496" s="87"/>
      <c r="L496" s="87"/>
      <c r="M496" s="87"/>
      <c r="N496" s="87"/>
      <c r="O496" s="87"/>
      <c r="P496" s="87"/>
      <c r="Q496" s="87"/>
      <c r="R496" s="87"/>
      <c r="S496" s="87"/>
      <c r="T496" s="87"/>
      <c r="U496" s="87"/>
      <c r="V496" s="87"/>
      <c r="W496" s="87"/>
    </row>
    <row r="497">
      <c r="A497" s="87"/>
      <c r="B497" s="87"/>
      <c r="C497" s="87"/>
      <c r="D497" s="87"/>
      <c r="E497" s="87"/>
      <c r="F497" s="87"/>
      <c r="G497" s="87"/>
      <c r="H497" s="87"/>
      <c r="I497" s="87"/>
      <c r="J497" s="87"/>
      <c r="K497" s="87"/>
      <c r="L497" s="87"/>
      <c r="M497" s="87"/>
      <c r="N497" s="87"/>
      <c r="O497" s="87"/>
      <c r="P497" s="87"/>
      <c r="Q497" s="87"/>
      <c r="R497" s="87"/>
      <c r="S497" s="87"/>
      <c r="T497" s="87"/>
      <c r="U497" s="87"/>
      <c r="V497" s="87"/>
      <c r="W497" s="87"/>
    </row>
    <row r="498">
      <c r="A498" s="87"/>
      <c r="B498" s="87"/>
      <c r="C498" s="87"/>
      <c r="D498" s="87"/>
      <c r="E498" s="87"/>
      <c r="F498" s="87"/>
      <c r="G498" s="87"/>
      <c r="H498" s="87"/>
      <c r="I498" s="87"/>
      <c r="J498" s="87"/>
      <c r="K498" s="87"/>
      <c r="L498" s="87"/>
      <c r="M498" s="87"/>
      <c r="N498" s="87"/>
      <c r="O498" s="87"/>
      <c r="P498" s="87"/>
      <c r="Q498" s="87"/>
      <c r="R498" s="87"/>
      <c r="S498" s="87"/>
      <c r="T498" s="87"/>
      <c r="U498" s="87"/>
      <c r="V498" s="87"/>
      <c r="W498" s="87"/>
    </row>
    <row r="499">
      <c r="A499" s="87"/>
      <c r="B499" s="87"/>
      <c r="C499" s="87"/>
      <c r="D499" s="87"/>
      <c r="E499" s="87"/>
      <c r="F499" s="87"/>
      <c r="G499" s="87"/>
      <c r="H499" s="87"/>
      <c r="I499" s="87"/>
      <c r="J499" s="87"/>
      <c r="K499" s="87"/>
      <c r="L499" s="87"/>
      <c r="M499" s="87"/>
      <c r="N499" s="87"/>
      <c r="O499" s="87"/>
      <c r="P499" s="87"/>
      <c r="Q499" s="87"/>
      <c r="R499" s="87"/>
      <c r="S499" s="87"/>
      <c r="T499" s="87"/>
      <c r="U499" s="87"/>
      <c r="V499" s="87"/>
      <c r="W499" s="87"/>
    </row>
    <row r="500">
      <c r="A500" s="87"/>
      <c r="B500" s="87"/>
      <c r="C500" s="87"/>
      <c r="D500" s="87"/>
      <c r="E500" s="87"/>
      <c r="F500" s="87"/>
      <c r="G500" s="87"/>
      <c r="H500" s="87"/>
      <c r="I500" s="87"/>
      <c r="J500" s="87"/>
      <c r="K500" s="87"/>
      <c r="L500" s="87"/>
      <c r="M500" s="87"/>
      <c r="N500" s="87"/>
      <c r="O500" s="87"/>
      <c r="P500" s="87"/>
      <c r="Q500" s="87"/>
      <c r="R500" s="87"/>
      <c r="S500" s="87"/>
      <c r="T500" s="87"/>
      <c r="U500" s="87"/>
      <c r="V500" s="87"/>
      <c r="W500" s="87"/>
    </row>
    <row r="501">
      <c r="A501" s="87"/>
      <c r="B501" s="87"/>
      <c r="C501" s="87"/>
      <c r="D501" s="87"/>
      <c r="E501" s="87"/>
      <c r="F501" s="87"/>
      <c r="G501" s="87"/>
      <c r="H501" s="87"/>
      <c r="I501" s="87"/>
      <c r="J501" s="87"/>
      <c r="K501" s="87"/>
      <c r="L501" s="87"/>
      <c r="M501" s="87"/>
      <c r="N501" s="87"/>
      <c r="O501" s="87"/>
      <c r="P501" s="87"/>
      <c r="Q501" s="87"/>
      <c r="R501" s="87"/>
      <c r="S501" s="87"/>
      <c r="T501" s="87"/>
      <c r="U501" s="87"/>
      <c r="V501" s="87"/>
      <c r="W501" s="87"/>
    </row>
    <row r="502">
      <c r="A502" s="87"/>
      <c r="B502" s="87"/>
      <c r="C502" s="87"/>
      <c r="D502" s="87"/>
      <c r="E502" s="87"/>
      <c r="F502" s="87"/>
      <c r="G502" s="87"/>
      <c r="H502" s="87"/>
      <c r="I502" s="87"/>
      <c r="J502" s="87"/>
      <c r="K502" s="87"/>
      <c r="L502" s="87"/>
      <c r="M502" s="87"/>
      <c r="N502" s="87"/>
      <c r="O502" s="87"/>
      <c r="P502" s="87"/>
      <c r="Q502" s="87"/>
      <c r="R502" s="87"/>
      <c r="S502" s="87"/>
      <c r="T502" s="87"/>
      <c r="U502" s="87"/>
      <c r="V502" s="87"/>
      <c r="W502" s="87"/>
    </row>
    <row r="503">
      <c r="A503" s="87"/>
      <c r="B503" s="87"/>
      <c r="C503" s="87"/>
      <c r="D503" s="87"/>
      <c r="E503" s="87"/>
      <c r="F503" s="87"/>
      <c r="G503" s="87"/>
      <c r="H503" s="87"/>
      <c r="I503" s="87"/>
      <c r="J503" s="87"/>
      <c r="K503" s="87"/>
      <c r="L503" s="87"/>
      <c r="M503" s="87"/>
      <c r="N503" s="87"/>
      <c r="O503" s="87"/>
      <c r="P503" s="87"/>
      <c r="Q503" s="87"/>
      <c r="R503" s="87"/>
      <c r="S503" s="87"/>
      <c r="T503" s="87"/>
      <c r="U503" s="87"/>
      <c r="V503" s="87"/>
      <c r="W503" s="87"/>
    </row>
    <row r="504">
      <c r="A504" s="87"/>
      <c r="B504" s="87"/>
      <c r="C504" s="87"/>
      <c r="D504" s="87"/>
      <c r="E504" s="87"/>
      <c r="F504" s="87"/>
      <c r="G504" s="87"/>
      <c r="H504" s="87"/>
      <c r="I504" s="87"/>
      <c r="J504" s="87"/>
      <c r="K504" s="87"/>
      <c r="L504" s="87"/>
      <c r="M504" s="87"/>
      <c r="N504" s="87"/>
      <c r="O504" s="87"/>
      <c r="P504" s="87"/>
      <c r="Q504" s="87"/>
      <c r="R504" s="87"/>
      <c r="S504" s="87"/>
      <c r="T504" s="87"/>
      <c r="U504" s="87"/>
      <c r="V504" s="87"/>
      <c r="W504" s="87"/>
    </row>
    <row r="505">
      <c r="A505" s="87"/>
      <c r="B505" s="87"/>
      <c r="C505" s="87"/>
      <c r="D505" s="87"/>
      <c r="E505" s="87"/>
      <c r="F505" s="87"/>
      <c r="G505" s="87"/>
      <c r="H505" s="87"/>
      <c r="I505" s="87"/>
      <c r="J505" s="87"/>
      <c r="K505" s="87"/>
      <c r="L505" s="87"/>
      <c r="M505" s="87"/>
      <c r="N505" s="87"/>
      <c r="O505" s="87"/>
      <c r="P505" s="87"/>
      <c r="Q505" s="87"/>
      <c r="R505" s="87"/>
      <c r="S505" s="87"/>
      <c r="T505" s="87"/>
      <c r="U505" s="87"/>
      <c r="V505" s="87"/>
      <c r="W505" s="87"/>
    </row>
    <row r="506">
      <c r="A506" s="87"/>
      <c r="B506" s="87"/>
      <c r="C506" s="87"/>
      <c r="D506" s="87"/>
      <c r="E506" s="87"/>
      <c r="F506" s="87"/>
      <c r="G506" s="87"/>
      <c r="H506" s="87"/>
      <c r="I506" s="87"/>
      <c r="J506" s="87"/>
      <c r="K506" s="87"/>
      <c r="L506" s="87"/>
      <c r="M506" s="87"/>
      <c r="N506" s="87"/>
      <c r="O506" s="87"/>
      <c r="P506" s="87"/>
      <c r="Q506" s="87"/>
      <c r="R506" s="87"/>
      <c r="S506" s="87"/>
      <c r="T506" s="87"/>
      <c r="U506" s="87"/>
      <c r="V506" s="87"/>
      <c r="W506" s="87"/>
    </row>
    <row r="507">
      <c r="A507" s="87"/>
      <c r="B507" s="87"/>
      <c r="C507" s="87"/>
      <c r="D507" s="87"/>
      <c r="E507" s="87"/>
      <c r="F507" s="87"/>
      <c r="G507" s="87"/>
      <c r="H507" s="87"/>
      <c r="I507" s="87"/>
      <c r="J507" s="87"/>
      <c r="K507" s="87"/>
      <c r="L507" s="87"/>
      <c r="M507" s="87"/>
      <c r="N507" s="87"/>
      <c r="O507" s="87"/>
      <c r="P507" s="87"/>
      <c r="Q507" s="87"/>
      <c r="R507" s="87"/>
      <c r="S507" s="87"/>
      <c r="T507" s="87"/>
      <c r="U507" s="87"/>
      <c r="V507" s="87"/>
      <c r="W507" s="87"/>
    </row>
    <row r="508">
      <c r="A508" s="87"/>
      <c r="B508" s="87"/>
      <c r="C508" s="87"/>
      <c r="D508" s="87"/>
      <c r="E508" s="87"/>
      <c r="F508" s="87"/>
      <c r="G508" s="87"/>
      <c r="H508" s="87"/>
      <c r="I508" s="87"/>
      <c r="J508" s="87"/>
      <c r="K508" s="87"/>
      <c r="L508" s="87"/>
      <c r="M508" s="87"/>
      <c r="N508" s="87"/>
      <c r="O508" s="87"/>
      <c r="P508" s="87"/>
      <c r="Q508" s="87"/>
      <c r="R508" s="87"/>
      <c r="S508" s="87"/>
      <c r="T508" s="87"/>
      <c r="U508" s="87"/>
      <c r="V508" s="87"/>
      <c r="W508" s="87"/>
    </row>
    <row r="509">
      <c r="A509" s="87"/>
      <c r="B509" s="87"/>
      <c r="C509" s="87"/>
      <c r="D509" s="87"/>
      <c r="E509" s="87"/>
      <c r="F509" s="87"/>
      <c r="G509" s="87"/>
      <c r="H509" s="87"/>
      <c r="I509" s="87"/>
      <c r="J509" s="87"/>
      <c r="K509" s="87"/>
      <c r="L509" s="87"/>
      <c r="M509" s="87"/>
      <c r="N509" s="87"/>
      <c r="O509" s="87"/>
      <c r="P509" s="87"/>
      <c r="Q509" s="87"/>
      <c r="R509" s="87"/>
      <c r="S509" s="87"/>
      <c r="T509" s="87"/>
      <c r="U509" s="87"/>
      <c r="V509" s="87"/>
      <c r="W509" s="87"/>
    </row>
    <row r="510">
      <c r="A510" s="87"/>
      <c r="B510" s="87"/>
      <c r="C510" s="87"/>
      <c r="D510" s="87"/>
      <c r="E510" s="87"/>
      <c r="F510" s="87"/>
      <c r="G510" s="87"/>
      <c r="H510" s="87"/>
      <c r="I510" s="87"/>
      <c r="J510" s="87"/>
      <c r="K510" s="87"/>
      <c r="L510" s="87"/>
      <c r="M510" s="87"/>
      <c r="N510" s="87"/>
      <c r="O510" s="87"/>
      <c r="P510" s="87"/>
      <c r="Q510" s="87"/>
      <c r="R510" s="87"/>
      <c r="S510" s="87"/>
      <c r="T510" s="87"/>
      <c r="U510" s="87"/>
      <c r="V510" s="87"/>
      <c r="W510" s="87"/>
    </row>
    <row r="511">
      <c r="A511" s="87"/>
      <c r="B511" s="87"/>
      <c r="C511" s="87"/>
      <c r="D511" s="87"/>
      <c r="E511" s="87"/>
      <c r="F511" s="87"/>
      <c r="G511" s="87"/>
      <c r="H511" s="87"/>
      <c r="I511" s="87"/>
      <c r="J511" s="87"/>
      <c r="K511" s="87"/>
      <c r="L511" s="87"/>
      <c r="M511" s="87"/>
      <c r="N511" s="87"/>
      <c r="O511" s="87"/>
      <c r="P511" s="87"/>
      <c r="Q511" s="87"/>
      <c r="R511" s="87"/>
      <c r="S511" s="87"/>
      <c r="T511" s="87"/>
      <c r="U511" s="87"/>
      <c r="V511" s="87"/>
      <c r="W511" s="87"/>
    </row>
    <row r="512">
      <c r="A512" s="87"/>
      <c r="B512" s="87"/>
      <c r="C512" s="87"/>
      <c r="D512" s="87"/>
      <c r="E512" s="87"/>
      <c r="F512" s="87"/>
      <c r="G512" s="87"/>
      <c r="H512" s="87"/>
      <c r="I512" s="87"/>
      <c r="J512" s="87"/>
      <c r="K512" s="87"/>
      <c r="L512" s="87"/>
      <c r="M512" s="87"/>
      <c r="N512" s="87"/>
      <c r="O512" s="87"/>
      <c r="P512" s="87"/>
      <c r="Q512" s="87"/>
      <c r="R512" s="87"/>
      <c r="S512" s="87"/>
      <c r="T512" s="87"/>
      <c r="U512" s="87"/>
      <c r="V512" s="87"/>
      <c r="W512" s="87"/>
    </row>
    <row r="513">
      <c r="A513" s="87"/>
      <c r="B513" s="87"/>
      <c r="C513" s="87"/>
      <c r="D513" s="87"/>
      <c r="E513" s="87"/>
      <c r="F513" s="87"/>
      <c r="G513" s="87"/>
      <c r="H513" s="87"/>
      <c r="I513" s="87"/>
      <c r="J513" s="87"/>
      <c r="K513" s="87"/>
      <c r="L513" s="87"/>
      <c r="M513" s="87"/>
      <c r="N513" s="87"/>
      <c r="O513" s="87"/>
      <c r="P513" s="87"/>
      <c r="Q513" s="87"/>
      <c r="R513" s="87"/>
      <c r="S513" s="87"/>
      <c r="T513" s="87"/>
      <c r="U513" s="87"/>
      <c r="V513" s="87"/>
      <c r="W513" s="87"/>
    </row>
    <row r="514">
      <c r="A514" s="87"/>
      <c r="B514" s="87"/>
      <c r="C514" s="87"/>
      <c r="D514" s="87"/>
      <c r="E514" s="87"/>
      <c r="F514" s="87"/>
      <c r="G514" s="87"/>
      <c r="H514" s="87"/>
      <c r="I514" s="87"/>
      <c r="J514" s="87"/>
      <c r="K514" s="87"/>
      <c r="L514" s="87"/>
      <c r="M514" s="87"/>
      <c r="N514" s="87"/>
      <c r="O514" s="87"/>
      <c r="P514" s="87"/>
      <c r="Q514" s="87"/>
      <c r="R514" s="87"/>
      <c r="S514" s="87"/>
      <c r="T514" s="87"/>
      <c r="U514" s="87"/>
      <c r="V514" s="87"/>
      <c r="W514" s="87"/>
    </row>
    <row r="515">
      <c r="A515" s="87"/>
      <c r="B515" s="87"/>
      <c r="C515" s="87"/>
      <c r="D515" s="87"/>
      <c r="E515" s="87"/>
      <c r="F515" s="87"/>
      <c r="G515" s="87"/>
      <c r="H515" s="87"/>
      <c r="I515" s="87"/>
      <c r="J515" s="87"/>
      <c r="K515" s="87"/>
      <c r="L515" s="87"/>
      <c r="M515" s="87"/>
      <c r="N515" s="87"/>
      <c r="O515" s="87"/>
      <c r="P515" s="87"/>
      <c r="Q515" s="87"/>
      <c r="R515" s="87"/>
      <c r="S515" s="87"/>
      <c r="T515" s="87"/>
      <c r="U515" s="87"/>
      <c r="V515" s="87"/>
      <c r="W515" s="87"/>
    </row>
    <row r="516">
      <c r="A516" s="87"/>
      <c r="B516" s="87"/>
      <c r="C516" s="87"/>
      <c r="D516" s="87"/>
      <c r="E516" s="87"/>
      <c r="F516" s="87"/>
      <c r="G516" s="87"/>
      <c r="H516" s="87"/>
      <c r="I516" s="87"/>
      <c r="J516" s="87"/>
      <c r="K516" s="87"/>
      <c r="L516" s="87"/>
      <c r="M516" s="87"/>
      <c r="N516" s="87"/>
      <c r="O516" s="87"/>
      <c r="P516" s="87"/>
      <c r="Q516" s="87"/>
      <c r="R516" s="87"/>
      <c r="S516" s="87"/>
      <c r="T516" s="87"/>
      <c r="U516" s="87"/>
      <c r="V516" s="87"/>
      <c r="W516" s="87"/>
    </row>
    <row r="517">
      <c r="A517" s="87"/>
      <c r="B517" s="87"/>
      <c r="C517" s="87"/>
      <c r="D517" s="87"/>
      <c r="E517" s="87"/>
      <c r="F517" s="87"/>
      <c r="G517" s="87"/>
      <c r="H517" s="87"/>
      <c r="I517" s="87"/>
      <c r="J517" s="87"/>
      <c r="K517" s="87"/>
      <c r="L517" s="87"/>
      <c r="M517" s="87"/>
      <c r="N517" s="87"/>
      <c r="O517" s="87"/>
      <c r="P517" s="87"/>
      <c r="Q517" s="87"/>
      <c r="R517" s="87"/>
      <c r="S517" s="87"/>
      <c r="T517" s="87"/>
      <c r="U517" s="87"/>
      <c r="V517" s="87"/>
      <c r="W517" s="87"/>
    </row>
    <row r="518">
      <c r="A518" s="87"/>
      <c r="B518" s="87"/>
      <c r="C518" s="87"/>
      <c r="D518" s="87"/>
      <c r="E518" s="87"/>
      <c r="F518" s="87"/>
      <c r="G518" s="87"/>
      <c r="H518" s="87"/>
      <c r="I518" s="87"/>
      <c r="J518" s="87"/>
      <c r="K518" s="87"/>
      <c r="L518" s="87"/>
      <c r="M518" s="87"/>
      <c r="N518" s="87"/>
      <c r="O518" s="87"/>
      <c r="P518" s="87"/>
      <c r="Q518" s="87"/>
      <c r="R518" s="87"/>
      <c r="S518" s="87"/>
      <c r="T518" s="87"/>
      <c r="U518" s="87"/>
      <c r="V518" s="87"/>
      <c r="W518" s="87"/>
    </row>
    <row r="519">
      <c r="A519" s="87"/>
      <c r="B519" s="87"/>
      <c r="C519" s="87"/>
      <c r="D519" s="87"/>
      <c r="E519" s="87"/>
      <c r="F519" s="87"/>
      <c r="G519" s="87"/>
      <c r="H519" s="87"/>
      <c r="I519" s="87"/>
      <c r="J519" s="87"/>
      <c r="K519" s="87"/>
      <c r="L519" s="87"/>
      <c r="M519" s="87"/>
      <c r="N519" s="87"/>
      <c r="O519" s="87"/>
      <c r="P519" s="87"/>
      <c r="Q519" s="87"/>
      <c r="R519" s="87"/>
      <c r="S519" s="87"/>
      <c r="T519" s="87"/>
      <c r="U519" s="87"/>
      <c r="V519" s="87"/>
      <c r="W519" s="87"/>
    </row>
    <row r="520">
      <c r="A520" s="87"/>
      <c r="B520" s="87"/>
      <c r="C520" s="87"/>
      <c r="D520" s="87"/>
      <c r="E520" s="87"/>
      <c r="F520" s="87"/>
      <c r="G520" s="87"/>
      <c r="H520" s="87"/>
      <c r="I520" s="87"/>
      <c r="J520" s="87"/>
      <c r="K520" s="87"/>
      <c r="L520" s="87"/>
      <c r="M520" s="87"/>
      <c r="N520" s="87"/>
      <c r="O520" s="87"/>
      <c r="P520" s="87"/>
      <c r="Q520" s="87"/>
      <c r="R520" s="87"/>
      <c r="S520" s="87"/>
      <c r="T520" s="87"/>
      <c r="U520" s="87"/>
      <c r="V520" s="87"/>
      <c r="W520" s="87"/>
    </row>
    <row r="521">
      <c r="A521" s="87"/>
      <c r="B521" s="87"/>
      <c r="C521" s="87"/>
      <c r="D521" s="87"/>
      <c r="E521" s="87"/>
      <c r="F521" s="87"/>
      <c r="G521" s="87"/>
      <c r="H521" s="87"/>
      <c r="I521" s="87"/>
      <c r="J521" s="87"/>
      <c r="K521" s="87"/>
      <c r="L521" s="87"/>
      <c r="M521" s="87"/>
      <c r="N521" s="87"/>
      <c r="O521" s="87"/>
      <c r="P521" s="87"/>
      <c r="Q521" s="87"/>
      <c r="R521" s="87"/>
      <c r="S521" s="87"/>
      <c r="T521" s="87"/>
      <c r="U521" s="87"/>
      <c r="V521" s="87"/>
      <c r="W521" s="87"/>
    </row>
    <row r="522">
      <c r="A522" s="87"/>
      <c r="B522" s="87"/>
      <c r="C522" s="87"/>
      <c r="D522" s="87"/>
      <c r="E522" s="87"/>
      <c r="F522" s="87"/>
      <c r="G522" s="87"/>
      <c r="H522" s="87"/>
      <c r="I522" s="87"/>
      <c r="J522" s="87"/>
      <c r="K522" s="87"/>
      <c r="L522" s="87"/>
      <c r="M522" s="87"/>
      <c r="N522" s="87"/>
      <c r="O522" s="87"/>
      <c r="P522" s="87"/>
      <c r="Q522" s="87"/>
      <c r="R522" s="87"/>
      <c r="S522" s="87"/>
      <c r="T522" s="87"/>
      <c r="U522" s="87"/>
      <c r="V522" s="87"/>
      <c r="W522" s="87"/>
    </row>
    <row r="523">
      <c r="A523" s="87"/>
      <c r="B523" s="87"/>
      <c r="C523" s="87"/>
      <c r="D523" s="87"/>
      <c r="E523" s="87"/>
      <c r="F523" s="87"/>
      <c r="G523" s="87"/>
      <c r="H523" s="87"/>
      <c r="I523" s="87"/>
      <c r="J523" s="87"/>
      <c r="K523" s="87"/>
      <c r="L523" s="87"/>
      <c r="M523" s="87"/>
      <c r="N523" s="87"/>
      <c r="O523" s="87"/>
      <c r="P523" s="87"/>
      <c r="Q523" s="87"/>
      <c r="R523" s="87"/>
      <c r="S523" s="87"/>
      <c r="T523" s="87"/>
      <c r="U523" s="87"/>
      <c r="V523" s="87"/>
      <c r="W523" s="87"/>
    </row>
    <row r="524">
      <c r="A524" s="87"/>
      <c r="B524" s="87"/>
      <c r="C524" s="87"/>
      <c r="D524" s="87"/>
      <c r="E524" s="87"/>
      <c r="F524" s="87"/>
      <c r="G524" s="87"/>
      <c r="H524" s="87"/>
      <c r="I524" s="87"/>
      <c r="J524" s="87"/>
      <c r="K524" s="87"/>
      <c r="L524" s="87"/>
      <c r="M524" s="87"/>
      <c r="N524" s="87"/>
      <c r="O524" s="87"/>
      <c r="P524" s="87"/>
      <c r="Q524" s="87"/>
      <c r="R524" s="87"/>
      <c r="S524" s="87"/>
      <c r="T524" s="87"/>
      <c r="U524" s="87"/>
      <c r="V524" s="87"/>
      <c r="W524" s="87"/>
    </row>
    <row r="525">
      <c r="A525" s="87"/>
      <c r="B525" s="87"/>
      <c r="C525" s="87"/>
      <c r="D525" s="87"/>
      <c r="E525" s="87"/>
      <c r="F525" s="87"/>
      <c r="G525" s="87"/>
      <c r="H525" s="87"/>
      <c r="I525" s="87"/>
      <c r="J525" s="87"/>
      <c r="K525" s="87"/>
      <c r="L525" s="87"/>
      <c r="M525" s="87"/>
      <c r="N525" s="87"/>
      <c r="O525" s="87"/>
      <c r="P525" s="87"/>
      <c r="Q525" s="87"/>
      <c r="R525" s="87"/>
      <c r="S525" s="87"/>
      <c r="T525" s="87"/>
      <c r="U525" s="87"/>
      <c r="V525" s="87"/>
      <c r="W525" s="87"/>
    </row>
    <row r="526">
      <c r="A526" s="87"/>
      <c r="B526" s="87"/>
      <c r="C526" s="87"/>
      <c r="D526" s="87"/>
      <c r="E526" s="87"/>
      <c r="F526" s="87"/>
      <c r="G526" s="87"/>
      <c r="H526" s="87"/>
      <c r="I526" s="87"/>
      <c r="J526" s="87"/>
      <c r="K526" s="87"/>
      <c r="L526" s="87"/>
      <c r="M526" s="87"/>
      <c r="N526" s="87"/>
      <c r="O526" s="87"/>
      <c r="P526" s="87"/>
      <c r="Q526" s="87"/>
      <c r="R526" s="87"/>
      <c r="S526" s="87"/>
      <c r="T526" s="87"/>
      <c r="U526" s="87"/>
      <c r="V526" s="87"/>
      <c r="W526" s="87"/>
    </row>
    <row r="527">
      <c r="A527" s="87"/>
      <c r="B527" s="87"/>
      <c r="C527" s="87"/>
      <c r="D527" s="87"/>
      <c r="E527" s="87"/>
      <c r="F527" s="87"/>
      <c r="G527" s="87"/>
      <c r="H527" s="87"/>
      <c r="I527" s="87"/>
      <c r="J527" s="87"/>
      <c r="K527" s="87"/>
      <c r="L527" s="87"/>
      <c r="M527" s="87"/>
      <c r="N527" s="87"/>
      <c r="O527" s="87"/>
      <c r="P527" s="87"/>
      <c r="Q527" s="87"/>
      <c r="R527" s="87"/>
      <c r="S527" s="87"/>
      <c r="T527" s="87"/>
      <c r="U527" s="87"/>
      <c r="V527" s="87"/>
      <c r="W527" s="87"/>
    </row>
    <row r="528">
      <c r="A528" s="87"/>
      <c r="B528" s="87"/>
      <c r="C528" s="87"/>
      <c r="D528" s="87"/>
      <c r="E528" s="87"/>
      <c r="F528" s="87"/>
      <c r="G528" s="87"/>
      <c r="H528" s="87"/>
      <c r="I528" s="87"/>
      <c r="J528" s="87"/>
      <c r="K528" s="87"/>
      <c r="L528" s="87"/>
      <c r="M528" s="87"/>
      <c r="N528" s="87"/>
      <c r="O528" s="87"/>
      <c r="P528" s="87"/>
      <c r="Q528" s="87"/>
      <c r="R528" s="87"/>
      <c r="S528" s="87"/>
      <c r="T528" s="87"/>
      <c r="U528" s="87"/>
      <c r="V528" s="87"/>
      <c r="W528" s="87"/>
    </row>
    <row r="529">
      <c r="A529" s="87"/>
      <c r="B529" s="87"/>
      <c r="C529" s="87"/>
      <c r="D529" s="87"/>
      <c r="E529" s="87"/>
      <c r="F529" s="87"/>
      <c r="G529" s="87"/>
      <c r="H529" s="87"/>
      <c r="I529" s="87"/>
      <c r="J529" s="87"/>
      <c r="K529" s="87"/>
      <c r="L529" s="87"/>
      <c r="M529" s="87"/>
      <c r="N529" s="87"/>
      <c r="O529" s="87"/>
      <c r="P529" s="87"/>
      <c r="Q529" s="87"/>
      <c r="R529" s="87"/>
      <c r="S529" s="87"/>
      <c r="T529" s="87"/>
      <c r="U529" s="87"/>
      <c r="V529" s="87"/>
      <c r="W529" s="87"/>
    </row>
    <row r="530">
      <c r="A530" s="87"/>
      <c r="B530" s="87"/>
      <c r="C530" s="87"/>
      <c r="D530" s="87"/>
      <c r="E530" s="87"/>
      <c r="F530" s="87"/>
      <c r="G530" s="87"/>
      <c r="H530" s="87"/>
      <c r="I530" s="87"/>
      <c r="J530" s="87"/>
      <c r="K530" s="87"/>
      <c r="L530" s="87"/>
      <c r="M530" s="87"/>
      <c r="N530" s="87"/>
      <c r="O530" s="87"/>
      <c r="P530" s="87"/>
      <c r="Q530" s="87"/>
      <c r="R530" s="87"/>
      <c r="S530" s="87"/>
      <c r="T530" s="87"/>
      <c r="U530" s="87"/>
      <c r="V530" s="87"/>
      <c r="W530" s="87"/>
    </row>
    <row r="531">
      <c r="A531" s="87"/>
      <c r="B531" s="87"/>
      <c r="C531" s="87"/>
      <c r="D531" s="87"/>
      <c r="E531" s="87"/>
      <c r="F531" s="87"/>
      <c r="G531" s="87"/>
      <c r="H531" s="87"/>
      <c r="I531" s="87"/>
      <c r="J531" s="87"/>
      <c r="K531" s="87"/>
      <c r="L531" s="87"/>
      <c r="M531" s="87"/>
      <c r="N531" s="87"/>
      <c r="O531" s="87"/>
      <c r="P531" s="87"/>
      <c r="Q531" s="87"/>
      <c r="R531" s="87"/>
      <c r="S531" s="87"/>
      <c r="T531" s="87"/>
      <c r="U531" s="87"/>
      <c r="V531" s="87"/>
      <c r="W531" s="87"/>
    </row>
    <row r="532">
      <c r="A532" s="87"/>
      <c r="B532" s="87"/>
      <c r="C532" s="87"/>
      <c r="D532" s="87"/>
      <c r="E532" s="87"/>
      <c r="F532" s="87"/>
      <c r="G532" s="87"/>
      <c r="H532" s="87"/>
      <c r="I532" s="87"/>
      <c r="J532" s="87"/>
      <c r="K532" s="87"/>
      <c r="L532" s="87"/>
      <c r="M532" s="87"/>
      <c r="N532" s="87"/>
      <c r="O532" s="87"/>
      <c r="P532" s="87"/>
      <c r="Q532" s="87"/>
      <c r="R532" s="87"/>
      <c r="S532" s="87"/>
      <c r="T532" s="87"/>
      <c r="U532" s="87"/>
      <c r="V532" s="87"/>
      <c r="W532" s="87"/>
    </row>
    <row r="533">
      <c r="A533" s="87"/>
      <c r="B533" s="87"/>
      <c r="C533" s="87"/>
      <c r="D533" s="87"/>
      <c r="E533" s="87"/>
      <c r="F533" s="87"/>
      <c r="G533" s="87"/>
      <c r="H533" s="87"/>
      <c r="I533" s="87"/>
      <c r="J533" s="87"/>
      <c r="K533" s="87"/>
      <c r="L533" s="87"/>
      <c r="M533" s="87"/>
      <c r="N533" s="87"/>
      <c r="O533" s="87"/>
      <c r="P533" s="87"/>
      <c r="Q533" s="87"/>
      <c r="R533" s="87"/>
      <c r="S533" s="87"/>
      <c r="T533" s="87"/>
      <c r="U533" s="87"/>
      <c r="V533" s="87"/>
      <c r="W533" s="87"/>
    </row>
    <row r="534">
      <c r="A534" s="87"/>
      <c r="B534" s="87"/>
      <c r="C534" s="87"/>
      <c r="D534" s="87"/>
      <c r="E534" s="87"/>
      <c r="F534" s="87"/>
      <c r="G534" s="87"/>
      <c r="H534" s="87"/>
      <c r="I534" s="87"/>
      <c r="J534" s="87"/>
      <c r="K534" s="87"/>
      <c r="L534" s="87"/>
      <c r="M534" s="87"/>
      <c r="N534" s="87"/>
      <c r="O534" s="87"/>
      <c r="P534" s="87"/>
      <c r="Q534" s="87"/>
      <c r="R534" s="87"/>
      <c r="S534" s="87"/>
      <c r="T534" s="87"/>
      <c r="U534" s="87"/>
      <c r="V534" s="87"/>
      <c r="W534" s="87"/>
    </row>
    <row r="535">
      <c r="A535" s="87"/>
      <c r="B535" s="87"/>
      <c r="C535" s="87"/>
      <c r="D535" s="87"/>
      <c r="E535" s="87"/>
      <c r="F535" s="87"/>
      <c r="G535" s="87"/>
      <c r="H535" s="87"/>
      <c r="I535" s="87"/>
      <c r="J535" s="87"/>
      <c r="K535" s="87"/>
      <c r="L535" s="87"/>
      <c r="M535" s="87"/>
      <c r="N535" s="87"/>
      <c r="O535" s="87"/>
      <c r="P535" s="87"/>
      <c r="Q535" s="87"/>
      <c r="R535" s="87"/>
      <c r="S535" s="87"/>
      <c r="T535" s="87"/>
      <c r="U535" s="87"/>
      <c r="V535" s="87"/>
      <c r="W535" s="87"/>
    </row>
    <row r="536">
      <c r="A536" s="87"/>
      <c r="B536" s="87"/>
      <c r="C536" s="87"/>
      <c r="D536" s="87"/>
      <c r="E536" s="87"/>
      <c r="F536" s="87"/>
      <c r="G536" s="87"/>
      <c r="H536" s="87"/>
      <c r="I536" s="87"/>
      <c r="J536" s="87"/>
      <c r="K536" s="87"/>
      <c r="L536" s="87"/>
      <c r="M536" s="87"/>
      <c r="N536" s="87"/>
      <c r="O536" s="87"/>
      <c r="P536" s="87"/>
      <c r="Q536" s="87"/>
      <c r="R536" s="87"/>
      <c r="S536" s="87"/>
      <c r="T536" s="87"/>
      <c r="U536" s="87"/>
      <c r="V536" s="87"/>
      <c r="W536" s="87"/>
    </row>
    <row r="537">
      <c r="A537" s="87"/>
      <c r="B537" s="87"/>
      <c r="C537" s="87"/>
      <c r="D537" s="87"/>
      <c r="E537" s="87"/>
      <c r="F537" s="87"/>
      <c r="G537" s="87"/>
      <c r="H537" s="87"/>
      <c r="I537" s="87"/>
      <c r="J537" s="87"/>
      <c r="K537" s="87"/>
      <c r="L537" s="87"/>
      <c r="M537" s="87"/>
      <c r="N537" s="87"/>
      <c r="O537" s="87"/>
      <c r="P537" s="87"/>
      <c r="Q537" s="87"/>
      <c r="R537" s="87"/>
      <c r="S537" s="87"/>
      <c r="T537" s="87"/>
      <c r="U537" s="87"/>
      <c r="V537" s="87"/>
      <c r="W537" s="87"/>
    </row>
    <row r="538">
      <c r="A538" s="87"/>
      <c r="B538" s="87"/>
      <c r="C538" s="87"/>
      <c r="D538" s="87"/>
      <c r="E538" s="87"/>
      <c r="F538" s="87"/>
      <c r="G538" s="87"/>
      <c r="H538" s="87"/>
      <c r="I538" s="87"/>
      <c r="J538" s="87"/>
      <c r="K538" s="87"/>
      <c r="L538" s="87"/>
      <c r="M538" s="87"/>
      <c r="N538" s="87"/>
      <c r="O538" s="87"/>
      <c r="P538" s="87"/>
      <c r="Q538" s="87"/>
      <c r="R538" s="87"/>
      <c r="S538" s="87"/>
      <c r="T538" s="87"/>
      <c r="U538" s="87"/>
      <c r="V538" s="87"/>
      <c r="W538" s="87"/>
    </row>
    <row r="539">
      <c r="A539" s="87"/>
      <c r="B539" s="87"/>
      <c r="C539" s="87"/>
      <c r="D539" s="87"/>
      <c r="E539" s="87"/>
      <c r="F539" s="87"/>
      <c r="G539" s="87"/>
      <c r="H539" s="87"/>
      <c r="I539" s="87"/>
      <c r="J539" s="87"/>
      <c r="K539" s="87"/>
      <c r="L539" s="87"/>
      <c r="M539" s="87"/>
      <c r="N539" s="87"/>
      <c r="O539" s="87"/>
      <c r="P539" s="87"/>
      <c r="Q539" s="87"/>
      <c r="R539" s="87"/>
      <c r="S539" s="87"/>
      <c r="T539" s="87"/>
      <c r="U539" s="87"/>
      <c r="V539" s="87"/>
      <c r="W539" s="87"/>
    </row>
    <row r="540">
      <c r="A540" s="87"/>
      <c r="B540" s="87"/>
      <c r="C540" s="87"/>
      <c r="D540" s="87"/>
      <c r="E540" s="87"/>
      <c r="F540" s="87"/>
      <c r="G540" s="87"/>
      <c r="H540" s="87"/>
      <c r="I540" s="87"/>
      <c r="J540" s="87"/>
      <c r="K540" s="87"/>
      <c r="L540" s="87"/>
      <c r="M540" s="87"/>
      <c r="N540" s="87"/>
      <c r="O540" s="87"/>
      <c r="P540" s="87"/>
      <c r="Q540" s="87"/>
      <c r="R540" s="87"/>
      <c r="S540" s="87"/>
      <c r="T540" s="87"/>
      <c r="U540" s="87"/>
      <c r="V540" s="87"/>
      <c r="W540" s="87"/>
    </row>
    <row r="541">
      <c r="A541" s="87"/>
      <c r="B541" s="87"/>
      <c r="C541" s="87"/>
      <c r="D541" s="87"/>
      <c r="E541" s="87"/>
      <c r="F541" s="87"/>
      <c r="G541" s="87"/>
      <c r="H541" s="87"/>
      <c r="I541" s="87"/>
      <c r="J541" s="87"/>
      <c r="K541" s="87"/>
      <c r="L541" s="87"/>
      <c r="M541" s="87"/>
      <c r="N541" s="87"/>
      <c r="O541" s="87"/>
      <c r="P541" s="87"/>
      <c r="Q541" s="87"/>
      <c r="R541" s="87"/>
      <c r="S541" s="87"/>
      <c r="T541" s="87"/>
      <c r="U541" s="87"/>
      <c r="V541" s="87"/>
      <c r="W541" s="87"/>
    </row>
    <row r="542">
      <c r="A542" s="87"/>
      <c r="B542" s="87"/>
      <c r="C542" s="87"/>
      <c r="D542" s="87"/>
      <c r="E542" s="87"/>
      <c r="F542" s="87"/>
      <c r="G542" s="87"/>
      <c r="H542" s="87"/>
      <c r="I542" s="87"/>
      <c r="J542" s="87"/>
      <c r="K542" s="87"/>
      <c r="L542" s="87"/>
      <c r="M542" s="87"/>
      <c r="N542" s="87"/>
      <c r="O542" s="87"/>
      <c r="P542" s="87"/>
      <c r="Q542" s="87"/>
      <c r="R542" s="87"/>
      <c r="S542" s="87"/>
      <c r="T542" s="87"/>
      <c r="U542" s="87"/>
      <c r="V542" s="87"/>
      <c r="W542" s="87"/>
    </row>
    <row r="543">
      <c r="A543" s="87"/>
      <c r="B543" s="87"/>
      <c r="C543" s="87"/>
      <c r="D543" s="87"/>
      <c r="E543" s="87"/>
      <c r="F543" s="87"/>
      <c r="G543" s="87"/>
      <c r="H543" s="87"/>
      <c r="I543" s="87"/>
      <c r="J543" s="87"/>
      <c r="K543" s="87"/>
      <c r="L543" s="87"/>
      <c r="M543" s="87"/>
      <c r="N543" s="87"/>
      <c r="O543" s="87"/>
      <c r="P543" s="87"/>
      <c r="Q543" s="87"/>
      <c r="R543" s="87"/>
      <c r="S543" s="87"/>
      <c r="T543" s="87"/>
      <c r="U543" s="87"/>
      <c r="V543" s="87"/>
      <c r="W543" s="87"/>
    </row>
    <row r="544">
      <c r="A544" s="87"/>
      <c r="B544" s="87"/>
      <c r="C544" s="87"/>
      <c r="D544" s="87"/>
      <c r="E544" s="87"/>
      <c r="F544" s="87"/>
      <c r="G544" s="87"/>
      <c r="H544" s="87"/>
      <c r="I544" s="87"/>
      <c r="J544" s="87"/>
      <c r="K544" s="87"/>
      <c r="L544" s="87"/>
      <c r="M544" s="87"/>
      <c r="N544" s="87"/>
      <c r="O544" s="87"/>
      <c r="P544" s="87"/>
      <c r="Q544" s="87"/>
      <c r="R544" s="87"/>
      <c r="S544" s="87"/>
      <c r="T544" s="87"/>
      <c r="U544" s="87"/>
      <c r="V544" s="87"/>
      <c r="W544" s="87"/>
    </row>
    <row r="545">
      <c r="A545" s="87"/>
      <c r="B545" s="87"/>
      <c r="C545" s="87"/>
      <c r="D545" s="87"/>
      <c r="E545" s="87"/>
      <c r="F545" s="87"/>
      <c r="G545" s="87"/>
      <c r="H545" s="87"/>
      <c r="I545" s="87"/>
      <c r="J545" s="87"/>
      <c r="K545" s="87"/>
      <c r="L545" s="87"/>
      <c r="M545" s="87"/>
      <c r="N545" s="87"/>
      <c r="O545" s="87"/>
      <c r="P545" s="87"/>
      <c r="Q545" s="87"/>
      <c r="R545" s="87"/>
      <c r="S545" s="87"/>
      <c r="T545" s="87"/>
      <c r="U545" s="87"/>
      <c r="V545" s="87"/>
      <c r="W545" s="87"/>
    </row>
    <row r="546">
      <c r="A546" s="87"/>
      <c r="B546" s="87"/>
      <c r="C546" s="87"/>
      <c r="D546" s="87"/>
      <c r="E546" s="87"/>
      <c r="F546" s="87"/>
      <c r="G546" s="87"/>
      <c r="H546" s="87"/>
      <c r="I546" s="87"/>
      <c r="J546" s="87"/>
      <c r="K546" s="87"/>
      <c r="L546" s="87"/>
      <c r="M546" s="87"/>
      <c r="N546" s="87"/>
      <c r="O546" s="87"/>
      <c r="P546" s="87"/>
      <c r="Q546" s="87"/>
      <c r="R546" s="87"/>
      <c r="S546" s="87"/>
      <c r="T546" s="87"/>
      <c r="U546" s="87"/>
      <c r="V546" s="87"/>
      <c r="W546" s="87"/>
    </row>
    <row r="547">
      <c r="A547" s="87"/>
      <c r="B547" s="87"/>
      <c r="C547" s="87"/>
      <c r="D547" s="87"/>
      <c r="E547" s="87"/>
      <c r="F547" s="87"/>
      <c r="G547" s="87"/>
      <c r="H547" s="87"/>
      <c r="I547" s="87"/>
      <c r="J547" s="87"/>
      <c r="K547" s="87"/>
      <c r="L547" s="87"/>
      <c r="M547" s="87"/>
      <c r="N547" s="87"/>
      <c r="O547" s="87"/>
      <c r="P547" s="87"/>
      <c r="Q547" s="87"/>
      <c r="R547" s="87"/>
      <c r="S547" s="87"/>
      <c r="T547" s="87"/>
      <c r="U547" s="87"/>
      <c r="V547" s="87"/>
      <c r="W547" s="87"/>
    </row>
    <row r="548">
      <c r="A548" s="87"/>
      <c r="B548" s="87"/>
      <c r="C548" s="87"/>
      <c r="D548" s="87"/>
      <c r="E548" s="87"/>
      <c r="F548" s="87"/>
      <c r="G548" s="87"/>
      <c r="H548" s="87"/>
      <c r="I548" s="87"/>
      <c r="J548" s="87"/>
      <c r="K548" s="87"/>
      <c r="L548" s="87"/>
      <c r="M548" s="87"/>
      <c r="N548" s="87"/>
      <c r="O548" s="87"/>
      <c r="P548" s="87"/>
      <c r="Q548" s="87"/>
      <c r="R548" s="87"/>
      <c r="S548" s="87"/>
      <c r="T548" s="87"/>
      <c r="U548" s="87"/>
      <c r="V548" s="87"/>
      <c r="W548" s="87"/>
    </row>
    <row r="549">
      <c r="A549" s="87"/>
      <c r="B549" s="87"/>
      <c r="C549" s="87"/>
      <c r="D549" s="87"/>
      <c r="E549" s="87"/>
      <c r="F549" s="87"/>
      <c r="G549" s="87"/>
      <c r="H549" s="87"/>
      <c r="I549" s="87"/>
      <c r="J549" s="87"/>
      <c r="K549" s="87"/>
      <c r="L549" s="87"/>
      <c r="M549" s="87"/>
      <c r="N549" s="87"/>
      <c r="O549" s="87"/>
      <c r="P549" s="87"/>
      <c r="Q549" s="87"/>
      <c r="R549" s="87"/>
      <c r="S549" s="87"/>
      <c r="T549" s="87"/>
      <c r="U549" s="87"/>
      <c r="V549" s="87"/>
      <c r="W549" s="87"/>
    </row>
    <row r="550">
      <c r="A550" s="87"/>
      <c r="B550" s="87"/>
      <c r="C550" s="87"/>
      <c r="D550" s="87"/>
      <c r="E550" s="87"/>
      <c r="F550" s="87"/>
      <c r="G550" s="87"/>
      <c r="H550" s="87"/>
      <c r="I550" s="87"/>
      <c r="J550" s="87"/>
      <c r="K550" s="87"/>
      <c r="L550" s="87"/>
      <c r="M550" s="87"/>
      <c r="N550" s="87"/>
      <c r="O550" s="87"/>
      <c r="P550" s="87"/>
      <c r="Q550" s="87"/>
      <c r="R550" s="87"/>
      <c r="S550" s="87"/>
      <c r="T550" s="87"/>
      <c r="U550" s="87"/>
      <c r="V550" s="87"/>
      <c r="W550" s="87"/>
    </row>
    <row r="551">
      <c r="A551" s="87"/>
      <c r="B551" s="87"/>
      <c r="C551" s="87"/>
      <c r="D551" s="87"/>
      <c r="E551" s="87"/>
      <c r="F551" s="87"/>
      <c r="G551" s="87"/>
      <c r="H551" s="87"/>
      <c r="I551" s="87"/>
      <c r="J551" s="87"/>
      <c r="K551" s="87"/>
      <c r="L551" s="87"/>
      <c r="M551" s="87"/>
      <c r="N551" s="87"/>
      <c r="O551" s="87"/>
      <c r="P551" s="87"/>
      <c r="Q551" s="87"/>
      <c r="R551" s="87"/>
      <c r="S551" s="87"/>
      <c r="T551" s="87"/>
      <c r="U551" s="87"/>
      <c r="V551" s="87"/>
      <c r="W551" s="87"/>
    </row>
    <row r="552">
      <c r="A552" s="87"/>
      <c r="B552" s="87"/>
      <c r="C552" s="87"/>
      <c r="D552" s="87"/>
      <c r="E552" s="87"/>
      <c r="F552" s="87"/>
      <c r="G552" s="87"/>
      <c r="H552" s="87"/>
      <c r="I552" s="87"/>
      <c r="J552" s="87"/>
      <c r="K552" s="87"/>
      <c r="L552" s="87"/>
      <c r="M552" s="87"/>
      <c r="N552" s="87"/>
      <c r="O552" s="87"/>
      <c r="P552" s="87"/>
      <c r="Q552" s="87"/>
      <c r="R552" s="87"/>
      <c r="S552" s="87"/>
      <c r="T552" s="87"/>
      <c r="U552" s="87"/>
      <c r="V552" s="87"/>
      <c r="W552" s="87"/>
    </row>
    <row r="553">
      <c r="A553" s="87"/>
      <c r="B553" s="87"/>
      <c r="C553" s="87"/>
      <c r="D553" s="87"/>
      <c r="E553" s="87"/>
      <c r="F553" s="87"/>
      <c r="G553" s="87"/>
      <c r="H553" s="87"/>
      <c r="I553" s="87"/>
      <c r="J553" s="87"/>
      <c r="K553" s="87"/>
      <c r="L553" s="87"/>
      <c r="M553" s="87"/>
      <c r="N553" s="87"/>
      <c r="O553" s="87"/>
      <c r="P553" s="87"/>
      <c r="Q553" s="87"/>
      <c r="R553" s="87"/>
      <c r="S553" s="87"/>
      <c r="T553" s="87"/>
      <c r="U553" s="87"/>
      <c r="V553" s="87"/>
      <c r="W553" s="87"/>
    </row>
    <row r="554">
      <c r="A554" s="87"/>
      <c r="B554" s="87"/>
      <c r="C554" s="87"/>
      <c r="D554" s="87"/>
      <c r="E554" s="87"/>
      <c r="F554" s="87"/>
      <c r="G554" s="87"/>
      <c r="H554" s="87"/>
      <c r="I554" s="87"/>
      <c r="J554" s="87"/>
      <c r="K554" s="87"/>
      <c r="L554" s="87"/>
      <c r="M554" s="87"/>
      <c r="N554" s="87"/>
      <c r="O554" s="87"/>
      <c r="P554" s="87"/>
      <c r="Q554" s="87"/>
      <c r="R554" s="87"/>
      <c r="S554" s="87"/>
      <c r="T554" s="87"/>
      <c r="U554" s="87"/>
      <c r="V554" s="87"/>
      <c r="W554" s="87"/>
    </row>
    <row r="555">
      <c r="A555" s="87"/>
      <c r="B555" s="87"/>
      <c r="C555" s="87"/>
      <c r="D555" s="87"/>
      <c r="E555" s="87"/>
      <c r="F555" s="87"/>
      <c r="G555" s="87"/>
      <c r="H555" s="87"/>
      <c r="I555" s="87"/>
      <c r="J555" s="87"/>
      <c r="K555" s="87"/>
      <c r="L555" s="87"/>
      <c r="M555" s="87"/>
      <c r="N555" s="87"/>
      <c r="O555" s="87"/>
      <c r="P555" s="87"/>
      <c r="Q555" s="87"/>
      <c r="R555" s="87"/>
      <c r="S555" s="87"/>
      <c r="T555" s="87"/>
      <c r="U555" s="87"/>
      <c r="V555" s="87"/>
      <c r="W555" s="87"/>
    </row>
    <row r="556">
      <c r="A556" s="87"/>
      <c r="B556" s="87"/>
      <c r="C556" s="87"/>
      <c r="D556" s="87"/>
      <c r="E556" s="87"/>
      <c r="F556" s="87"/>
      <c r="G556" s="87"/>
      <c r="H556" s="87"/>
      <c r="I556" s="87"/>
      <c r="J556" s="87"/>
      <c r="K556" s="87"/>
      <c r="L556" s="87"/>
      <c r="M556" s="87"/>
      <c r="N556" s="87"/>
      <c r="O556" s="87"/>
      <c r="P556" s="87"/>
      <c r="Q556" s="87"/>
      <c r="R556" s="87"/>
      <c r="S556" s="87"/>
      <c r="T556" s="87"/>
      <c r="U556" s="87"/>
      <c r="V556" s="87"/>
      <c r="W556" s="87"/>
    </row>
    <row r="557">
      <c r="A557" s="87"/>
      <c r="B557" s="87"/>
      <c r="C557" s="87"/>
      <c r="D557" s="87"/>
      <c r="E557" s="87"/>
      <c r="F557" s="87"/>
      <c r="G557" s="87"/>
      <c r="H557" s="87"/>
      <c r="I557" s="87"/>
      <c r="J557" s="87"/>
      <c r="K557" s="87"/>
      <c r="L557" s="87"/>
      <c r="M557" s="87"/>
      <c r="N557" s="87"/>
      <c r="O557" s="87"/>
      <c r="P557" s="87"/>
      <c r="Q557" s="87"/>
      <c r="R557" s="87"/>
      <c r="S557" s="87"/>
      <c r="T557" s="87"/>
      <c r="U557" s="87"/>
      <c r="V557" s="87"/>
      <c r="W557" s="87"/>
    </row>
    <row r="558">
      <c r="A558" s="87"/>
      <c r="B558" s="87"/>
      <c r="C558" s="87"/>
      <c r="D558" s="87"/>
      <c r="E558" s="87"/>
      <c r="F558" s="87"/>
      <c r="G558" s="87"/>
      <c r="H558" s="87"/>
      <c r="I558" s="87"/>
      <c r="J558" s="87"/>
      <c r="K558" s="87"/>
      <c r="L558" s="87"/>
      <c r="M558" s="87"/>
      <c r="N558" s="87"/>
      <c r="O558" s="87"/>
      <c r="P558" s="87"/>
      <c r="Q558" s="87"/>
      <c r="R558" s="87"/>
      <c r="S558" s="87"/>
      <c r="T558" s="87"/>
      <c r="U558" s="87"/>
      <c r="V558" s="87"/>
      <c r="W558" s="87"/>
    </row>
    <row r="559">
      <c r="A559" s="87"/>
      <c r="B559" s="87"/>
      <c r="C559" s="87"/>
      <c r="D559" s="87"/>
      <c r="E559" s="87"/>
      <c r="F559" s="87"/>
      <c r="G559" s="87"/>
      <c r="H559" s="87"/>
      <c r="I559" s="87"/>
      <c r="J559" s="87"/>
      <c r="K559" s="87"/>
      <c r="L559" s="87"/>
      <c r="M559" s="87"/>
      <c r="N559" s="87"/>
      <c r="O559" s="87"/>
      <c r="P559" s="87"/>
      <c r="Q559" s="87"/>
      <c r="R559" s="87"/>
      <c r="S559" s="87"/>
      <c r="T559" s="87"/>
      <c r="U559" s="87"/>
      <c r="V559" s="87"/>
      <c r="W559" s="87"/>
    </row>
    <row r="560">
      <c r="A560" s="87"/>
      <c r="B560" s="87"/>
      <c r="C560" s="87"/>
      <c r="D560" s="87"/>
      <c r="E560" s="87"/>
      <c r="F560" s="87"/>
      <c r="G560" s="87"/>
      <c r="H560" s="87"/>
      <c r="I560" s="87"/>
      <c r="J560" s="87"/>
      <c r="K560" s="87"/>
      <c r="L560" s="87"/>
      <c r="M560" s="87"/>
      <c r="N560" s="87"/>
      <c r="O560" s="87"/>
      <c r="P560" s="87"/>
      <c r="Q560" s="87"/>
      <c r="R560" s="87"/>
      <c r="S560" s="87"/>
      <c r="T560" s="87"/>
      <c r="U560" s="87"/>
      <c r="V560" s="87"/>
      <c r="W560" s="87"/>
    </row>
    <row r="561">
      <c r="A561" s="87"/>
      <c r="B561" s="87"/>
      <c r="C561" s="87"/>
      <c r="D561" s="87"/>
      <c r="E561" s="87"/>
      <c r="F561" s="87"/>
      <c r="G561" s="87"/>
      <c r="H561" s="87"/>
      <c r="I561" s="87"/>
      <c r="J561" s="87"/>
      <c r="K561" s="87"/>
      <c r="L561" s="87"/>
      <c r="M561" s="87"/>
      <c r="N561" s="87"/>
      <c r="O561" s="87"/>
      <c r="P561" s="87"/>
      <c r="Q561" s="87"/>
      <c r="R561" s="87"/>
      <c r="S561" s="87"/>
      <c r="T561" s="87"/>
      <c r="U561" s="87"/>
      <c r="V561" s="87"/>
      <c r="W561" s="87"/>
    </row>
    <row r="562">
      <c r="A562" s="87"/>
      <c r="B562" s="87"/>
      <c r="C562" s="87"/>
      <c r="D562" s="87"/>
      <c r="E562" s="87"/>
      <c r="F562" s="87"/>
      <c r="G562" s="87"/>
      <c r="H562" s="87"/>
      <c r="I562" s="87"/>
      <c r="J562" s="87"/>
      <c r="K562" s="87"/>
      <c r="L562" s="87"/>
      <c r="M562" s="87"/>
      <c r="N562" s="87"/>
      <c r="O562" s="87"/>
      <c r="P562" s="87"/>
      <c r="Q562" s="87"/>
      <c r="R562" s="87"/>
      <c r="S562" s="87"/>
      <c r="T562" s="87"/>
      <c r="U562" s="87"/>
      <c r="V562" s="87"/>
      <c r="W562" s="87"/>
    </row>
    <row r="563">
      <c r="A563" s="87"/>
      <c r="B563" s="87"/>
      <c r="C563" s="87"/>
      <c r="D563" s="87"/>
      <c r="E563" s="87"/>
      <c r="F563" s="87"/>
      <c r="G563" s="87"/>
      <c r="H563" s="87"/>
      <c r="I563" s="87"/>
      <c r="J563" s="87"/>
      <c r="K563" s="87"/>
      <c r="L563" s="87"/>
      <c r="M563" s="87"/>
      <c r="N563" s="87"/>
      <c r="O563" s="87"/>
      <c r="P563" s="87"/>
      <c r="Q563" s="87"/>
      <c r="R563" s="87"/>
      <c r="S563" s="87"/>
      <c r="T563" s="87"/>
      <c r="U563" s="87"/>
      <c r="V563" s="87"/>
      <c r="W563" s="87"/>
    </row>
    <row r="564">
      <c r="A564" s="87"/>
      <c r="B564" s="87"/>
      <c r="C564" s="87"/>
      <c r="D564" s="87"/>
      <c r="E564" s="87"/>
      <c r="F564" s="87"/>
      <c r="G564" s="87"/>
      <c r="H564" s="87"/>
      <c r="I564" s="87"/>
      <c r="J564" s="87"/>
      <c r="K564" s="87"/>
      <c r="L564" s="87"/>
      <c r="M564" s="87"/>
      <c r="N564" s="87"/>
      <c r="O564" s="87"/>
      <c r="P564" s="87"/>
      <c r="Q564" s="87"/>
      <c r="R564" s="87"/>
      <c r="S564" s="87"/>
      <c r="T564" s="87"/>
      <c r="U564" s="87"/>
      <c r="V564" s="87"/>
      <c r="W564" s="87"/>
    </row>
    <row r="565">
      <c r="A565" s="87"/>
      <c r="B565" s="87"/>
      <c r="C565" s="87"/>
      <c r="D565" s="87"/>
      <c r="E565" s="87"/>
      <c r="F565" s="87"/>
      <c r="G565" s="87"/>
      <c r="H565" s="87"/>
      <c r="I565" s="87"/>
      <c r="J565" s="87"/>
      <c r="K565" s="87"/>
      <c r="L565" s="87"/>
      <c r="M565" s="87"/>
      <c r="N565" s="87"/>
      <c r="O565" s="87"/>
      <c r="P565" s="87"/>
      <c r="Q565" s="87"/>
      <c r="R565" s="87"/>
      <c r="S565" s="87"/>
      <c r="T565" s="87"/>
      <c r="U565" s="87"/>
      <c r="V565" s="87"/>
      <c r="W565" s="87"/>
    </row>
    <row r="566">
      <c r="A566" s="87"/>
      <c r="B566" s="87"/>
      <c r="C566" s="87"/>
      <c r="D566" s="87"/>
      <c r="E566" s="87"/>
      <c r="F566" s="87"/>
      <c r="G566" s="87"/>
      <c r="H566" s="87"/>
      <c r="I566" s="87"/>
      <c r="J566" s="87"/>
      <c r="K566" s="87"/>
      <c r="L566" s="87"/>
      <c r="M566" s="87"/>
      <c r="N566" s="87"/>
      <c r="O566" s="87"/>
      <c r="P566" s="87"/>
      <c r="Q566" s="87"/>
      <c r="R566" s="87"/>
      <c r="S566" s="87"/>
      <c r="T566" s="87"/>
      <c r="U566" s="87"/>
      <c r="V566" s="87"/>
      <c r="W566" s="87"/>
    </row>
    <row r="567">
      <c r="A567" s="87"/>
      <c r="B567" s="87"/>
      <c r="C567" s="87"/>
      <c r="D567" s="87"/>
      <c r="E567" s="87"/>
      <c r="F567" s="87"/>
      <c r="G567" s="87"/>
      <c r="H567" s="87"/>
      <c r="I567" s="87"/>
      <c r="J567" s="87"/>
      <c r="K567" s="87"/>
      <c r="L567" s="87"/>
      <c r="M567" s="87"/>
      <c r="N567" s="87"/>
      <c r="O567" s="87"/>
      <c r="P567" s="87"/>
      <c r="Q567" s="87"/>
      <c r="R567" s="87"/>
      <c r="S567" s="87"/>
      <c r="T567" s="87"/>
      <c r="U567" s="87"/>
      <c r="V567" s="87"/>
      <c r="W567" s="87"/>
    </row>
    <row r="568">
      <c r="A568" s="87"/>
      <c r="B568" s="87"/>
      <c r="C568" s="87"/>
      <c r="D568" s="87"/>
      <c r="E568" s="87"/>
      <c r="F568" s="87"/>
      <c r="G568" s="87"/>
      <c r="H568" s="87"/>
      <c r="I568" s="87"/>
      <c r="J568" s="87"/>
      <c r="K568" s="87"/>
      <c r="L568" s="87"/>
      <c r="M568" s="87"/>
      <c r="N568" s="87"/>
      <c r="O568" s="87"/>
      <c r="P568" s="87"/>
      <c r="Q568" s="87"/>
      <c r="R568" s="87"/>
      <c r="S568" s="87"/>
      <c r="T568" s="87"/>
      <c r="U568" s="87"/>
      <c r="V568" s="87"/>
      <c r="W568" s="87"/>
    </row>
    <row r="569">
      <c r="A569" s="87"/>
      <c r="B569" s="87"/>
      <c r="C569" s="87"/>
      <c r="D569" s="87"/>
      <c r="E569" s="87"/>
      <c r="F569" s="87"/>
      <c r="G569" s="87"/>
      <c r="H569" s="87"/>
      <c r="I569" s="87"/>
      <c r="J569" s="87"/>
      <c r="K569" s="87"/>
      <c r="L569" s="87"/>
      <c r="M569" s="87"/>
      <c r="N569" s="87"/>
      <c r="O569" s="87"/>
      <c r="P569" s="87"/>
      <c r="Q569" s="87"/>
      <c r="R569" s="87"/>
      <c r="S569" s="87"/>
      <c r="T569" s="87"/>
      <c r="U569" s="87"/>
      <c r="V569" s="87"/>
      <c r="W569" s="87"/>
    </row>
    <row r="570">
      <c r="A570" s="87"/>
      <c r="B570" s="87"/>
      <c r="C570" s="87"/>
      <c r="D570" s="87"/>
      <c r="E570" s="87"/>
      <c r="F570" s="87"/>
      <c r="G570" s="87"/>
      <c r="H570" s="87"/>
      <c r="I570" s="87"/>
      <c r="J570" s="87"/>
      <c r="K570" s="87"/>
      <c r="L570" s="87"/>
      <c r="M570" s="87"/>
      <c r="N570" s="87"/>
      <c r="O570" s="87"/>
      <c r="P570" s="87"/>
      <c r="Q570" s="87"/>
      <c r="R570" s="87"/>
      <c r="S570" s="87"/>
      <c r="T570" s="87"/>
      <c r="U570" s="87"/>
      <c r="V570" s="87"/>
      <c r="W570" s="87"/>
    </row>
    <row r="571">
      <c r="A571" s="87"/>
      <c r="B571" s="87"/>
      <c r="C571" s="87"/>
      <c r="D571" s="87"/>
      <c r="E571" s="87"/>
      <c r="F571" s="87"/>
      <c r="G571" s="87"/>
      <c r="H571" s="87"/>
      <c r="I571" s="87"/>
      <c r="J571" s="87"/>
      <c r="K571" s="87"/>
      <c r="L571" s="87"/>
      <c r="M571" s="87"/>
      <c r="N571" s="87"/>
      <c r="O571" s="87"/>
      <c r="P571" s="87"/>
      <c r="Q571" s="87"/>
      <c r="R571" s="87"/>
      <c r="S571" s="87"/>
      <c r="T571" s="87"/>
      <c r="U571" s="87"/>
      <c r="V571" s="87"/>
      <c r="W571" s="87"/>
    </row>
    <row r="572">
      <c r="A572" s="87"/>
      <c r="B572" s="87"/>
      <c r="C572" s="87"/>
      <c r="D572" s="87"/>
      <c r="E572" s="87"/>
      <c r="F572" s="87"/>
      <c r="G572" s="87"/>
      <c r="H572" s="87"/>
      <c r="I572" s="87"/>
      <c r="J572" s="87"/>
      <c r="K572" s="87"/>
      <c r="L572" s="87"/>
      <c r="M572" s="87"/>
      <c r="N572" s="87"/>
      <c r="O572" s="87"/>
      <c r="P572" s="87"/>
      <c r="Q572" s="87"/>
      <c r="R572" s="87"/>
      <c r="S572" s="87"/>
      <c r="T572" s="87"/>
      <c r="U572" s="87"/>
      <c r="V572" s="87"/>
      <c r="W572" s="87"/>
    </row>
    <row r="573">
      <c r="A573" s="87"/>
      <c r="B573" s="87"/>
      <c r="C573" s="87"/>
      <c r="D573" s="87"/>
      <c r="E573" s="87"/>
      <c r="F573" s="87"/>
      <c r="G573" s="87"/>
      <c r="H573" s="87"/>
      <c r="I573" s="87"/>
      <c r="J573" s="87"/>
      <c r="K573" s="87"/>
      <c r="L573" s="87"/>
      <c r="M573" s="87"/>
      <c r="N573" s="87"/>
      <c r="O573" s="87"/>
      <c r="P573" s="87"/>
      <c r="Q573" s="87"/>
      <c r="R573" s="87"/>
      <c r="S573" s="87"/>
      <c r="T573" s="87"/>
      <c r="U573" s="87"/>
      <c r="V573" s="87"/>
      <c r="W573" s="87"/>
    </row>
    <row r="574">
      <c r="A574" s="87"/>
      <c r="B574" s="87"/>
      <c r="C574" s="87"/>
      <c r="D574" s="87"/>
      <c r="E574" s="87"/>
      <c r="F574" s="87"/>
      <c r="G574" s="87"/>
      <c r="H574" s="87"/>
      <c r="I574" s="87"/>
      <c r="J574" s="87"/>
      <c r="K574" s="87"/>
      <c r="L574" s="87"/>
      <c r="M574" s="87"/>
      <c r="N574" s="87"/>
      <c r="O574" s="87"/>
      <c r="P574" s="87"/>
      <c r="Q574" s="87"/>
      <c r="R574" s="87"/>
      <c r="S574" s="87"/>
      <c r="T574" s="87"/>
      <c r="U574" s="87"/>
      <c r="V574" s="87"/>
      <c r="W574" s="87"/>
    </row>
    <row r="575">
      <c r="A575" s="87"/>
      <c r="B575" s="87"/>
      <c r="C575" s="87"/>
      <c r="D575" s="87"/>
      <c r="E575" s="87"/>
      <c r="F575" s="87"/>
      <c r="G575" s="87"/>
      <c r="H575" s="87"/>
      <c r="I575" s="87"/>
      <c r="J575" s="87"/>
      <c r="K575" s="87"/>
      <c r="L575" s="87"/>
      <c r="M575" s="87"/>
      <c r="N575" s="87"/>
      <c r="O575" s="87"/>
      <c r="P575" s="87"/>
      <c r="Q575" s="87"/>
      <c r="R575" s="87"/>
      <c r="S575" s="87"/>
      <c r="T575" s="87"/>
      <c r="U575" s="87"/>
      <c r="V575" s="87"/>
      <c r="W575" s="87"/>
    </row>
    <row r="576">
      <c r="A576" s="87"/>
      <c r="B576" s="87"/>
      <c r="C576" s="87"/>
      <c r="D576" s="87"/>
      <c r="E576" s="87"/>
      <c r="F576" s="87"/>
      <c r="G576" s="87"/>
      <c r="H576" s="87"/>
      <c r="I576" s="87"/>
      <c r="J576" s="87"/>
      <c r="K576" s="87"/>
      <c r="L576" s="87"/>
      <c r="M576" s="87"/>
      <c r="N576" s="87"/>
      <c r="O576" s="87"/>
      <c r="P576" s="87"/>
      <c r="Q576" s="87"/>
      <c r="R576" s="87"/>
      <c r="S576" s="87"/>
      <c r="T576" s="87"/>
      <c r="U576" s="87"/>
      <c r="V576" s="87"/>
      <c r="W576" s="87"/>
    </row>
    <row r="577">
      <c r="A577" s="87"/>
      <c r="B577" s="87"/>
      <c r="C577" s="87"/>
      <c r="D577" s="87"/>
      <c r="E577" s="87"/>
      <c r="F577" s="87"/>
      <c r="G577" s="87"/>
      <c r="H577" s="87"/>
      <c r="I577" s="87"/>
      <c r="J577" s="87"/>
      <c r="K577" s="87"/>
      <c r="L577" s="87"/>
      <c r="M577" s="87"/>
      <c r="N577" s="87"/>
      <c r="O577" s="87"/>
      <c r="P577" s="87"/>
      <c r="Q577" s="87"/>
      <c r="R577" s="87"/>
      <c r="S577" s="87"/>
      <c r="T577" s="87"/>
      <c r="U577" s="87"/>
      <c r="V577" s="87"/>
      <c r="W577" s="87"/>
    </row>
    <row r="578">
      <c r="A578" s="87"/>
      <c r="B578" s="87"/>
      <c r="C578" s="87"/>
      <c r="D578" s="87"/>
      <c r="E578" s="87"/>
      <c r="F578" s="87"/>
      <c r="G578" s="87"/>
      <c r="H578" s="87"/>
      <c r="I578" s="87"/>
      <c r="J578" s="87"/>
      <c r="K578" s="87"/>
      <c r="L578" s="87"/>
      <c r="M578" s="87"/>
      <c r="N578" s="87"/>
      <c r="O578" s="87"/>
      <c r="P578" s="87"/>
      <c r="Q578" s="87"/>
      <c r="R578" s="87"/>
      <c r="S578" s="87"/>
      <c r="T578" s="87"/>
      <c r="U578" s="87"/>
      <c r="V578" s="87"/>
      <c r="W578" s="87"/>
    </row>
    <row r="579">
      <c r="A579" s="87"/>
      <c r="B579" s="87"/>
      <c r="C579" s="87"/>
      <c r="D579" s="87"/>
      <c r="E579" s="87"/>
      <c r="F579" s="87"/>
      <c r="G579" s="87"/>
      <c r="H579" s="87"/>
      <c r="I579" s="87"/>
      <c r="J579" s="87"/>
      <c r="K579" s="87"/>
      <c r="L579" s="87"/>
      <c r="M579" s="87"/>
      <c r="N579" s="87"/>
      <c r="O579" s="87"/>
      <c r="P579" s="87"/>
      <c r="Q579" s="87"/>
      <c r="R579" s="87"/>
      <c r="S579" s="87"/>
      <c r="T579" s="87"/>
      <c r="U579" s="87"/>
      <c r="V579" s="87"/>
      <c r="W579" s="87"/>
    </row>
    <row r="580">
      <c r="A580" s="87"/>
      <c r="B580" s="87"/>
      <c r="C580" s="87"/>
      <c r="D580" s="87"/>
      <c r="E580" s="87"/>
      <c r="F580" s="87"/>
      <c r="G580" s="87"/>
      <c r="H580" s="87"/>
      <c r="I580" s="87"/>
      <c r="J580" s="87"/>
      <c r="K580" s="87"/>
      <c r="L580" s="87"/>
      <c r="M580" s="87"/>
      <c r="N580" s="87"/>
      <c r="O580" s="87"/>
      <c r="P580" s="87"/>
      <c r="Q580" s="87"/>
      <c r="R580" s="87"/>
      <c r="S580" s="87"/>
      <c r="T580" s="87"/>
      <c r="U580" s="87"/>
      <c r="V580" s="87"/>
      <c r="W580" s="87"/>
    </row>
    <row r="581">
      <c r="A581" s="87"/>
      <c r="B581" s="87"/>
      <c r="C581" s="87"/>
      <c r="D581" s="87"/>
      <c r="E581" s="87"/>
      <c r="F581" s="87"/>
      <c r="G581" s="87"/>
      <c r="H581" s="87"/>
      <c r="I581" s="87"/>
      <c r="J581" s="87"/>
      <c r="K581" s="87"/>
      <c r="L581" s="87"/>
      <c r="M581" s="87"/>
      <c r="N581" s="87"/>
      <c r="O581" s="87"/>
      <c r="P581" s="87"/>
      <c r="Q581" s="87"/>
      <c r="R581" s="87"/>
      <c r="S581" s="87"/>
      <c r="T581" s="87"/>
      <c r="U581" s="87"/>
      <c r="V581" s="87"/>
      <c r="W581" s="87"/>
    </row>
    <row r="582">
      <c r="A582" s="87"/>
      <c r="B582" s="87"/>
      <c r="C582" s="87"/>
      <c r="D582" s="87"/>
      <c r="E582" s="87"/>
      <c r="F582" s="87"/>
      <c r="G582" s="87"/>
      <c r="H582" s="87"/>
      <c r="I582" s="87"/>
      <c r="J582" s="87"/>
      <c r="K582" s="87"/>
      <c r="L582" s="87"/>
      <c r="M582" s="87"/>
      <c r="N582" s="87"/>
      <c r="O582" s="87"/>
      <c r="P582" s="87"/>
      <c r="Q582" s="87"/>
      <c r="R582" s="87"/>
      <c r="S582" s="87"/>
      <c r="T582" s="87"/>
      <c r="U582" s="87"/>
      <c r="V582" s="87"/>
      <c r="W582" s="87"/>
    </row>
    <row r="583">
      <c r="A583" s="87"/>
      <c r="B583" s="87"/>
      <c r="C583" s="87"/>
      <c r="D583" s="87"/>
      <c r="E583" s="87"/>
      <c r="F583" s="87"/>
      <c r="G583" s="87"/>
      <c r="H583" s="87"/>
      <c r="I583" s="87"/>
      <c r="J583" s="87"/>
      <c r="K583" s="87"/>
      <c r="L583" s="87"/>
      <c r="M583" s="87"/>
      <c r="N583" s="87"/>
      <c r="O583" s="87"/>
      <c r="P583" s="87"/>
      <c r="Q583" s="87"/>
      <c r="R583" s="87"/>
      <c r="S583" s="87"/>
      <c r="T583" s="87"/>
      <c r="U583" s="87"/>
      <c r="V583" s="87"/>
      <c r="W583" s="87"/>
    </row>
    <row r="584">
      <c r="A584" s="87"/>
      <c r="B584" s="87"/>
      <c r="C584" s="87"/>
      <c r="D584" s="87"/>
      <c r="E584" s="87"/>
      <c r="F584" s="87"/>
      <c r="G584" s="87"/>
      <c r="H584" s="87"/>
      <c r="I584" s="87"/>
      <c r="J584" s="87"/>
      <c r="K584" s="87"/>
      <c r="L584" s="87"/>
      <c r="M584" s="87"/>
      <c r="N584" s="87"/>
      <c r="O584" s="87"/>
      <c r="P584" s="87"/>
      <c r="Q584" s="87"/>
      <c r="R584" s="87"/>
      <c r="S584" s="87"/>
      <c r="T584" s="87"/>
      <c r="U584" s="87"/>
      <c r="V584" s="87"/>
      <c r="W584" s="87"/>
    </row>
    <row r="585">
      <c r="A585" s="87"/>
      <c r="B585" s="87"/>
      <c r="C585" s="87"/>
      <c r="D585" s="87"/>
      <c r="E585" s="87"/>
      <c r="F585" s="87"/>
      <c r="G585" s="87"/>
      <c r="H585" s="87"/>
      <c r="I585" s="87"/>
      <c r="J585" s="87"/>
      <c r="K585" s="87"/>
      <c r="L585" s="87"/>
      <c r="M585" s="87"/>
      <c r="N585" s="87"/>
      <c r="O585" s="87"/>
      <c r="P585" s="87"/>
      <c r="Q585" s="87"/>
      <c r="R585" s="87"/>
      <c r="S585" s="87"/>
      <c r="T585" s="87"/>
      <c r="U585" s="87"/>
      <c r="V585" s="87"/>
      <c r="W585" s="87"/>
    </row>
    <row r="586">
      <c r="A586" s="87"/>
      <c r="B586" s="87"/>
      <c r="C586" s="87"/>
      <c r="D586" s="87"/>
      <c r="E586" s="87"/>
      <c r="F586" s="87"/>
      <c r="G586" s="87"/>
      <c r="H586" s="87"/>
      <c r="I586" s="87"/>
      <c r="J586" s="87"/>
      <c r="K586" s="87"/>
      <c r="L586" s="87"/>
      <c r="M586" s="87"/>
      <c r="N586" s="87"/>
      <c r="O586" s="87"/>
      <c r="P586" s="87"/>
      <c r="Q586" s="87"/>
      <c r="R586" s="87"/>
      <c r="S586" s="87"/>
      <c r="T586" s="87"/>
      <c r="U586" s="87"/>
      <c r="V586" s="87"/>
      <c r="W586" s="87"/>
    </row>
    <row r="587">
      <c r="A587" s="87"/>
      <c r="B587" s="87"/>
      <c r="C587" s="87"/>
      <c r="D587" s="87"/>
      <c r="E587" s="87"/>
      <c r="F587" s="87"/>
      <c r="G587" s="87"/>
      <c r="H587" s="87"/>
      <c r="I587" s="87"/>
      <c r="J587" s="87"/>
      <c r="K587" s="87"/>
      <c r="L587" s="87"/>
      <c r="M587" s="87"/>
      <c r="N587" s="87"/>
      <c r="O587" s="87"/>
      <c r="P587" s="87"/>
      <c r="Q587" s="87"/>
      <c r="R587" s="87"/>
      <c r="S587" s="87"/>
      <c r="T587" s="87"/>
      <c r="U587" s="87"/>
      <c r="V587" s="87"/>
      <c r="W587" s="87"/>
    </row>
    <row r="588">
      <c r="A588" s="87"/>
      <c r="B588" s="87"/>
      <c r="C588" s="87"/>
      <c r="D588" s="87"/>
      <c r="E588" s="87"/>
      <c r="F588" s="87"/>
      <c r="G588" s="87"/>
      <c r="H588" s="87"/>
      <c r="I588" s="87"/>
      <c r="J588" s="87"/>
      <c r="K588" s="87"/>
      <c r="L588" s="87"/>
      <c r="M588" s="87"/>
      <c r="N588" s="87"/>
      <c r="O588" s="87"/>
      <c r="P588" s="87"/>
      <c r="Q588" s="87"/>
      <c r="R588" s="87"/>
      <c r="S588" s="87"/>
      <c r="T588" s="87"/>
      <c r="U588" s="87"/>
      <c r="V588" s="87"/>
      <c r="W588" s="87"/>
    </row>
    <row r="589">
      <c r="A589" s="87"/>
      <c r="B589" s="87"/>
      <c r="C589" s="87"/>
      <c r="D589" s="87"/>
      <c r="E589" s="87"/>
      <c r="F589" s="87"/>
      <c r="G589" s="87"/>
      <c r="H589" s="87"/>
      <c r="I589" s="87"/>
      <c r="J589" s="87"/>
      <c r="K589" s="87"/>
      <c r="L589" s="87"/>
      <c r="M589" s="87"/>
      <c r="N589" s="87"/>
      <c r="O589" s="87"/>
      <c r="P589" s="87"/>
      <c r="Q589" s="87"/>
      <c r="R589" s="87"/>
      <c r="S589" s="87"/>
      <c r="T589" s="87"/>
      <c r="U589" s="87"/>
      <c r="V589" s="87"/>
      <c r="W589" s="87"/>
    </row>
    <row r="590">
      <c r="A590" s="87"/>
      <c r="B590" s="87"/>
      <c r="C590" s="87"/>
      <c r="D590" s="87"/>
      <c r="E590" s="87"/>
      <c r="F590" s="87"/>
      <c r="G590" s="87"/>
      <c r="H590" s="87"/>
      <c r="I590" s="87"/>
      <c r="J590" s="87"/>
      <c r="K590" s="87"/>
      <c r="L590" s="87"/>
      <c r="M590" s="87"/>
      <c r="N590" s="87"/>
      <c r="O590" s="87"/>
      <c r="P590" s="87"/>
      <c r="Q590" s="87"/>
      <c r="R590" s="87"/>
      <c r="S590" s="87"/>
      <c r="T590" s="87"/>
      <c r="U590" s="87"/>
      <c r="V590" s="87"/>
      <c r="W590" s="87"/>
    </row>
    <row r="591">
      <c r="A591" s="87"/>
      <c r="B591" s="87"/>
      <c r="C591" s="87"/>
      <c r="D591" s="87"/>
      <c r="E591" s="87"/>
      <c r="F591" s="87"/>
      <c r="G591" s="87"/>
      <c r="H591" s="87"/>
      <c r="I591" s="87"/>
      <c r="J591" s="87"/>
      <c r="K591" s="87"/>
      <c r="L591" s="87"/>
      <c r="M591" s="87"/>
      <c r="N591" s="87"/>
      <c r="O591" s="87"/>
      <c r="P591" s="87"/>
      <c r="Q591" s="87"/>
      <c r="R591" s="87"/>
      <c r="S591" s="87"/>
      <c r="T591" s="87"/>
      <c r="U591" s="87"/>
      <c r="V591" s="87"/>
      <c r="W591" s="87"/>
    </row>
    <row r="592">
      <c r="A592" s="87"/>
      <c r="B592" s="87"/>
      <c r="C592" s="87"/>
      <c r="D592" s="87"/>
      <c r="E592" s="87"/>
      <c r="F592" s="87"/>
      <c r="G592" s="87"/>
      <c r="H592" s="87"/>
      <c r="I592" s="87"/>
      <c r="J592" s="87"/>
      <c r="K592" s="87"/>
      <c r="L592" s="87"/>
      <c r="M592" s="87"/>
      <c r="N592" s="87"/>
      <c r="O592" s="87"/>
      <c r="P592" s="87"/>
      <c r="Q592" s="87"/>
      <c r="R592" s="87"/>
      <c r="S592" s="87"/>
      <c r="T592" s="87"/>
      <c r="U592" s="87"/>
      <c r="V592" s="87"/>
      <c r="W592" s="87"/>
    </row>
    <row r="593">
      <c r="A593" s="87"/>
      <c r="B593" s="87"/>
      <c r="C593" s="87"/>
      <c r="D593" s="87"/>
      <c r="E593" s="87"/>
      <c r="F593" s="87"/>
      <c r="G593" s="87"/>
      <c r="H593" s="87"/>
      <c r="I593" s="87"/>
      <c r="J593" s="87"/>
      <c r="K593" s="87"/>
      <c r="L593" s="87"/>
      <c r="M593" s="87"/>
      <c r="N593" s="87"/>
      <c r="O593" s="87"/>
      <c r="P593" s="87"/>
      <c r="Q593" s="87"/>
      <c r="R593" s="87"/>
      <c r="S593" s="87"/>
      <c r="T593" s="87"/>
      <c r="U593" s="87"/>
      <c r="V593" s="87"/>
      <c r="W593" s="87"/>
    </row>
    <row r="594">
      <c r="A594" s="87"/>
      <c r="B594" s="87"/>
      <c r="C594" s="87"/>
      <c r="D594" s="87"/>
      <c r="E594" s="87"/>
      <c r="F594" s="87"/>
      <c r="G594" s="87"/>
      <c r="H594" s="87"/>
      <c r="I594" s="87"/>
      <c r="J594" s="87"/>
      <c r="K594" s="87"/>
      <c r="L594" s="87"/>
      <c r="M594" s="87"/>
      <c r="N594" s="87"/>
      <c r="O594" s="87"/>
      <c r="P594" s="87"/>
      <c r="Q594" s="87"/>
      <c r="R594" s="87"/>
      <c r="S594" s="87"/>
      <c r="T594" s="87"/>
      <c r="U594" s="87"/>
      <c r="V594" s="87"/>
      <c r="W594" s="87"/>
    </row>
    <row r="595">
      <c r="A595" s="87"/>
      <c r="B595" s="87"/>
      <c r="C595" s="87"/>
      <c r="D595" s="87"/>
      <c r="E595" s="87"/>
      <c r="F595" s="87"/>
      <c r="G595" s="87"/>
      <c r="H595" s="87"/>
      <c r="I595" s="87"/>
      <c r="J595" s="87"/>
      <c r="K595" s="87"/>
      <c r="L595" s="87"/>
      <c r="M595" s="87"/>
      <c r="N595" s="87"/>
      <c r="O595" s="87"/>
      <c r="P595" s="87"/>
      <c r="Q595" s="87"/>
      <c r="R595" s="87"/>
      <c r="S595" s="87"/>
      <c r="T595" s="87"/>
      <c r="U595" s="87"/>
      <c r="V595" s="87"/>
      <c r="W595" s="87"/>
    </row>
    <row r="596">
      <c r="A596" s="87"/>
      <c r="B596" s="87"/>
      <c r="C596" s="87"/>
      <c r="D596" s="87"/>
      <c r="E596" s="87"/>
      <c r="F596" s="87"/>
      <c r="G596" s="87"/>
      <c r="H596" s="87"/>
      <c r="I596" s="87"/>
      <c r="J596" s="87"/>
      <c r="K596" s="87"/>
      <c r="L596" s="87"/>
      <c r="M596" s="87"/>
      <c r="N596" s="87"/>
      <c r="O596" s="87"/>
      <c r="P596" s="87"/>
      <c r="Q596" s="87"/>
      <c r="R596" s="87"/>
      <c r="S596" s="87"/>
      <c r="T596" s="87"/>
      <c r="U596" s="87"/>
      <c r="V596" s="87"/>
      <c r="W596" s="87"/>
    </row>
    <row r="597">
      <c r="A597" s="87"/>
      <c r="B597" s="87"/>
      <c r="C597" s="87"/>
      <c r="D597" s="87"/>
      <c r="E597" s="87"/>
      <c r="F597" s="87"/>
      <c r="G597" s="87"/>
      <c r="H597" s="87"/>
      <c r="I597" s="87"/>
      <c r="J597" s="87"/>
      <c r="K597" s="87"/>
      <c r="L597" s="87"/>
      <c r="M597" s="87"/>
      <c r="N597" s="87"/>
      <c r="O597" s="87"/>
      <c r="P597" s="87"/>
      <c r="Q597" s="87"/>
      <c r="R597" s="87"/>
      <c r="S597" s="87"/>
      <c r="T597" s="87"/>
      <c r="U597" s="87"/>
      <c r="V597" s="87"/>
      <c r="W597" s="87"/>
    </row>
    <row r="598">
      <c r="A598" s="87"/>
      <c r="B598" s="87"/>
      <c r="C598" s="87"/>
      <c r="D598" s="87"/>
      <c r="E598" s="87"/>
      <c r="F598" s="87"/>
      <c r="G598" s="87"/>
      <c r="H598" s="87"/>
      <c r="I598" s="87"/>
      <c r="J598" s="87"/>
      <c r="K598" s="87"/>
      <c r="L598" s="87"/>
      <c r="M598" s="87"/>
      <c r="N598" s="87"/>
      <c r="O598" s="87"/>
      <c r="P598" s="87"/>
      <c r="Q598" s="87"/>
      <c r="R598" s="87"/>
      <c r="S598" s="87"/>
      <c r="T598" s="87"/>
      <c r="U598" s="87"/>
      <c r="V598" s="87"/>
      <c r="W598" s="87"/>
    </row>
    <row r="599">
      <c r="A599" s="87"/>
      <c r="B599" s="87"/>
      <c r="C599" s="87"/>
      <c r="D599" s="87"/>
      <c r="E599" s="87"/>
      <c r="F599" s="87"/>
      <c r="G599" s="87"/>
      <c r="H599" s="87"/>
      <c r="I599" s="87"/>
      <c r="J599" s="87"/>
      <c r="K599" s="87"/>
      <c r="L599" s="87"/>
      <c r="M599" s="87"/>
      <c r="N599" s="87"/>
      <c r="O599" s="87"/>
      <c r="P599" s="87"/>
      <c r="Q599" s="87"/>
      <c r="R599" s="87"/>
      <c r="S599" s="87"/>
      <c r="T599" s="87"/>
      <c r="U599" s="87"/>
      <c r="V599" s="87"/>
      <c r="W599" s="87"/>
    </row>
    <row r="600">
      <c r="A600" s="87"/>
      <c r="B600" s="87"/>
      <c r="C600" s="87"/>
      <c r="D600" s="87"/>
      <c r="E600" s="87"/>
      <c r="F600" s="87"/>
      <c r="G600" s="87"/>
      <c r="H600" s="87"/>
      <c r="I600" s="87"/>
      <c r="J600" s="87"/>
      <c r="K600" s="87"/>
      <c r="L600" s="87"/>
      <c r="M600" s="87"/>
      <c r="N600" s="87"/>
      <c r="O600" s="87"/>
      <c r="P600" s="87"/>
      <c r="Q600" s="87"/>
      <c r="R600" s="87"/>
      <c r="S600" s="87"/>
      <c r="T600" s="87"/>
      <c r="U600" s="87"/>
      <c r="V600" s="87"/>
      <c r="W600" s="87"/>
    </row>
    <row r="601">
      <c r="A601" s="87"/>
      <c r="B601" s="87"/>
      <c r="C601" s="87"/>
      <c r="D601" s="87"/>
      <c r="E601" s="87"/>
      <c r="F601" s="87"/>
      <c r="G601" s="87"/>
      <c r="H601" s="87"/>
      <c r="I601" s="87"/>
      <c r="J601" s="87"/>
      <c r="K601" s="87"/>
      <c r="L601" s="87"/>
      <c r="M601" s="87"/>
      <c r="N601" s="87"/>
      <c r="O601" s="87"/>
      <c r="P601" s="87"/>
      <c r="Q601" s="87"/>
      <c r="R601" s="87"/>
      <c r="S601" s="87"/>
      <c r="T601" s="87"/>
      <c r="U601" s="87"/>
      <c r="V601" s="87"/>
      <c r="W601" s="87"/>
    </row>
    <row r="602">
      <c r="A602" s="87"/>
      <c r="B602" s="87"/>
      <c r="C602" s="87"/>
      <c r="D602" s="87"/>
      <c r="E602" s="87"/>
      <c r="F602" s="87"/>
      <c r="G602" s="87"/>
      <c r="H602" s="87"/>
      <c r="I602" s="87"/>
      <c r="J602" s="87"/>
      <c r="K602" s="87"/>
      <c r="L602" s="87"/>
      <c r="M602" s="87"/>
      <c r="N602" s="87"/>
      <c r="O602" s="87"/>
      <c r="P602" s="87"/>
      <c r="Q602" s="87"/>
      <c r="R602" s="87"/>
      <c r="S602" s="87"/>
      <c r="T602" s="87"/>
      <c r="U602" s="87"/>
      <c r="V602" s="87"/>
      <c r="W602" s="87"/>
    </row>
    <row r="603">
      <c r="A603" s="87"/>
      <c r="B603" s="87"/>
      <c r="C603" s="87"/>
      <c r="D603" s="87"/>
      <c r="E603" s="87"/>
      <c r="F603" s="87"/>
      <c r="G603" s="87"/>
      <c r="H603" s="87"/>
      <c r="I603" s="87"/>
      <c r="J603" s="87"/>
      <c r="K603" s="87"/>
      <c r="L603" s="87"/>
      <c r="M603" s="87"/>
      <c r="N603" s="87"/>
      <c r="O603" s="87"/>
      <c r="P603" s="87"/>
      <c r="Q603" s="87"/>
      <c r="R603" s="87"/>
      <c r="S603" s="87"/>
      <c r="T603" s="87"/>
      <c r="U603" s="87"/>
      <c r="V603" s="87"/>
      <c r="W603" s="87"/>
    </row>
    <row r="604">
      <c r="A604" s="87"/>
      <c r="B604" s="87"/>
      <c r="C604" s="87"/>
      <c r="D604" s="87"/>
      <c r="E604" s="87"/>
      <c r="F604" s="87"/>
      <c r="G604" s="87"/>
      <c r="H604" s="87"/>
      <c r="I604" s="87"/>
      <c r="J604" s="87"/>
      <c r="K604" s="87"/>
      <c r="L604" s="87"/>
      <c r="M604" s="87"/>
      <c r="N604" s="87"/>
      <c r="O604" s="87"/>
      <c r="P604" s="87"/>
      <c r="Q604" s="87"/>
      <c r="R604" s="87"/>
      <c r="S604" s="87"/>
      <c r="T604" s="87"/>
      <c r="U604" s="87"/>
      <c r="V604" s="87"/>
      <c r="W604" s="87"/>
    </row>
    <row r="605">
      <c r="A605" s="87"/>
      <c r="B605" s="87"/>
      <c r="C605" s="87"/>
      <c r="D605" s="87"/>
      <c r="E605" s="87"/>
      <c r="F605" s="87"/>
      <c r="G605" s="87"/>
      <c r="H605" s="87"/>
      <c r="I605" s="87"/>
      <c r="J605" s="87"/>
      <c r="K605" s="87"/>
      <c r="L605" s="87"/>
      <c r="M605" s="87"/>
      <c r="N605" s="87"/>
      <c r="O605" s="87"/>
      <c r="P605" s="87"/>
      <c r="Q605" s="87"/>
      <c r="R605" s="87"/>
      <c r="S605" s="87"/>
      <c r="T605" s="87"/>
      <c r="U605" s="87"/>
      <c r="V605" s="87"/>
      <c r="W605" s="87"/>
    </row>
    <row r="606">
      <c r="A606" s="87"/>
      <c r="B606" s="87"/>
      <c r="C606" s="87"/>
      <c r="D606" s="87"/>
      <c r="E606" s="87"/>
      <c r="F606" s="87"/>
      <c r="G606" s="87"/>
      <c r="H606" s="87"/>
      <c r="I606" s="87"/>
      <c r="J606" s="87"/>
      <c r="K606" s="87"/>
      <c r="L606" s="87"/>
      <c r="M606" s="87"/>
      <c r="N606" s="87"/>
      <c r="O606" s="87"/>
      <c r="P606" s="87"/>
      <c r="Q606" s="87"/>
      <c r="R606" s="87"/>
      <c r="S606" s="87"/>
      <c r="T606" s="87"/>
      <c r="U606" s="87"/>
      <c r="V606" s="87"/>
      <c r="W606" s="87"/>
    </row>
    <row r="607">
      <c r="A607" s="87"/>
      <c r="B607" s="87"/>
      <c r="C607" s="87"/>
      <c r="D607" s="87"/>
      <c r="E607" s="87"/>
      <c r="F607" s="87"/>
      <c r="G607" s="87"/>
      <c r="H607" s="87"/>
      <c r="I607" s="87"/>
      <c r="J607" s="87"/>
      <c r="K607" s="87"/>
      <c r="L607" s="87"/>
      <c r="M607" s="87"/>
      <c r="N607" s="87"/>
      <c r="O607" s="87"/>
      <c r="P607" s="87"/>
      <c r="Q607" s="87"/>
      <c r="R607" s="87"/>
      <c r="S607" s="87"/>
      <c r="T607" s="87"/>
      <c r="U607" s="87"/>
      <c r="V607" s="87"/>
      <c r="W607" s="87"/>
    </row>
    <row r="608">
      <c r="A608" s="87"/>
      <c r="B608" s="87"/>
      <c r="C608" s="87"/>
      <c r="D608" s="87"/>
      <c r="E608" s="87"/>
      <c r="F608" s="87"/>
      <c r="G608" s="87"/>
      <c r="H608" s="87"/>
      <c r="I608" s="87"/>
      <c r="J608" s="87"/>
      <c r="K608" s="87"/>
      <c r="L608" s="87"/>
      <c r="M608" s="87"/>
      <c r="N608" s="87"/>
      <c r="O608" s="87"/>
      <c r="P608" s="87"/>
      <c r="Q608" s="87"/>
      <c r="R608" s="87"/>
      <c r="S608" s="87"/>
      <c r="T608" s="87"/>
      <c r="U608" s="87"/>
      <c r="V608" s="87"/>
      <c r="W608" s="87"/>
    </row>
    <row r="609">
      <c r="A609" s="87"/>
      <c r="B609" s="87"/>
      <c r="C609" s="87"/>
      <c r="D609" s="87"/>
      <c r="E609" s="87"/>
      <c r="F609" s="87"/>
      <c r="G609" s="87"/>
      <c r="H609" s="87"/>
      <c r="I609" s="87"/>
      <c r="J609" s="87"/>
      <c r="K609" s="87"/>
      <c r="L609" s="87"/>
      <c r="M609" s="87"/>
      <c r="N609" s="87"/>
      <c r="O609" s="87"/>
      <c r="P609" s="87"/>
      <c r="Q609" s="87"/>
      <c r="R609" s="87"/>
      <c r="S609" s="87"/>
      <c r="T609" s="87"/>
      <c r="U609" s="87"/>
      <c r="V609" s="87"/>
      <c r="W609" s="87"/>
    </row>
    <row r="610">
      <c r="A610" s="87"/>
      <c r="B610" s="87"/>
      <c r="C610" s="87"/>
      <c r="D610" s="87"/>
      <c r="E610" s="87"/>
      <c r="F610" s="87"/>
      <c r="G610" s="87"/>
      <c r="H610" s="87"/>
      <c r="I610" s="87"/>
      <c r="J610" s="87"/>
      <c r="K610" s="87"/>
      <c r="L610" s="87"/>
      <c r="M610" s="87"/>
      <c r="N610" s="87"/>
      <c r="O610" s="87"/>
      <c r="P610" s="87"/>
      <c r="Q610" s="87"/>
      <c r="R610" s="87"/>
      <c r="S610" s="87"/>
      <c r="T610" s="87"/>
      <c r="U610" s="87"/>
      <c r="V610" s="87"/>
      <c r="W610" s="87"/>
    </row>
    <row r="611">
      <c r="A611" s="87"/>
      <c r="B611" s="87"/>
      <c r="C611" s="87"/>
      <c r="D611" s="87"/>
      <c r="E611" s="87"/>
      <c r="F611" s="87"/>
      <c r="G611" s="87"/>
      <c r="H611" s="87"/>
      <c r="I611" s="87"/>
      <c r="J611" s="87"/>
      <c r="K611" s="87"/>
      <c r="L611" s="87"/>
      <c r="M611" s="87"/>
      <c r="N611" s="87"/>
      <c r="O611" s="87"/>
      <c r="P611" s="87"/>
      <c r="Q611" s="87"/>
      <c r="R611" s="87"/>
      <c r="S611" s="87"/>
      <c r="T611" s="87"/>
      <c r="U611" s="87"/>
      <c r="V611" s="87"/>
      <c r="W611" s="87"/>
    </row>
    <row r="612">
      <c r="A612" s="87"/>
      <c r="B612" s="87"/>
      <c r="C612" s="87"/>
      <c r="D612" s="87"/>
      <c r="E612" s="87"/>
      <c r="F612" s="87"/>
      <c r="G612" s="87"/>
      <c r="H612" s="87"/>
      <c r="I612" s="87"/>
      <c r="J612" s="87"/>
      <c r="K612" s="87"/>
      <c r="L612" s="87"/>
      <c r="M612" s="87"/>
      <c r="N612" s="87"/>
      <c r="O612" s="87"/>
      <c r="P612" s="87"/>
      <c r="Q612" s="87"/>
      <c r="R612" s="87"/>
      <c r="S612" s="87"/>
      <c r="T612" s="87"/>
      <c r="U612" s="87"/>
      <c r="V612" s="87"/>
      <c r="W612" s="87"/>
    </row>
    <row r="613">
      <c r="A613" s="87"/>
      <c r="B613" s="87"/>
      <c r="C613" s="87"/>
      <c r="D613" s="87"/>
      <c r="E613" s="87"/>
      <c r="F613" s="87"/>
      <c r="G613" s="87"/>
      <c r="H613" s="87"/>
      <c r="I613" s="87"/>
      <c r="J613" s="87"/>
      <c r="K613" s="87"/>
      <c r="L613" s="87"/>
      <c r="M613" s="87"/>
      <c r="N613" s="87"/>
      <c r="O613" s="87"/>
      <c r="P613" s="87"/>
      <c r="Q613" s="87"/>
      <c r="R613" s="87"/>
      <c r="S613" s="87"/>
      <c r="T613" s="87"/>
      <c r="U613" s="87"/>
      <c r="V613" s="87"/>
      <c r="W613" s="87"/>
    </row>
    <row r="614">
      <c r="A614" s="87"/>
      <c r="B614" s="87"/>
      <c r="C614" s="87"/>
      <c r="D614" s="87"/>
      <c r="E614" s="87"/>
      <c r="F614" s="87"/>
      <c r="G614" s="87"/>
      <c r="H614" s="87"/>
      <c r="I614" s="87"/>
      <c r="J614" s="87"/>
      <c r="K614" s="87"/>
      <c r="L614" s="87"/>
      <c r="M614" s="87"/>
      <c r="N614" s="87"/>
      <c r="O614" s="87"/>
      <c r="P614" s="87"/>
      <c r="Q614" s="87"/>
      <c r="R614" s="87"/>
      <c r="S614" s="87"/>
      <c r="T614" s="87"/>
      <c r="U614" s="87"/>
      <c r="V614" s="87"/>
      <c r="W614" s="87"/>
    </row>
    <row r="615">
      <c r="A615" s="87"/>
      <c r="B615" s="87"/>
      <c r="C615" s="87"/>
      <c r="D615" s="87"/>
      <c r="E615" s="87"/>
      <c r="F615" s="87"/>
      <c r="G615" s="87"/>
      <c r="H615" s="87"/>
      <c r="I615" s="87"/>
      <c r="J615" s="87"/>
      <c r="K615" s="87"/>
      <c r="L615" s="87"/>
      <c r="M615" s="87"/>
      <c r="N615" s="87"/>
      <c r="O615" s="87"/>
      <c r="P615" s="87"/>
      <c r="Q615" s="87"/>
      <c r="R615" s="87"/>
      <c r="S615" s="87"/>
      <c r="T615" s="87"/>
      <c r="U615" s="87"/>
      <c r="V615" s="87"/>
      <c r="W615" s="87"/>
    </row>
    <row r="616">
      <c r="A616" s="87"/>
      <c r="B616" s="87"/>
      <c r="C616" s="87"/>
      <c r="D616" s="87"/>
      <c r="E616" s="87"/>
      <c r="F616" s="87"/>
      <c r="G616" s="87"/>
      <c r="H616" s="87"/>
      <c r="I616" s="87"/>
      <c r="J616" s="87"/>
      <c r="K616" s="87"/>
      <c r="L616" s="87"/>
      <c r="M616" s="87"/>
      <c r="N616" s="87"/>
      <c r="O616" s="87"/>
      <c r="P616" s="87"/>
      <c r="Q616" s="87"/>
      <c r="R616" s="87"/>
      <c r="S616" s="87"/>
      <c r="T616" s="87"/>
      <c r="U616" s="87"/>
      <c r="V616" s="87"/>
      <c r="W616" s="87"/>
    </row>
    <row r="617">
      <c r="A617" s="87"/>
      <c r="B617" s="87"/>
      <c r="C617" s="87"/>
      <c r="D617" s="87"/>
      <c r="E617" s="87"/>
      <c r="F617" s="87"/>
      <c r="G617" s="87"/>
      <c r="H617" s="87"/>
      <c r="I617" s="87"/>
      <c r="J617" s="87"/>
      <c r="K617" s="87"/>
      <c r="L617" s="87"/>
      <c r="M617" s="87"/>
      <c r="N617" s="87"/>
      <c r="O617" s="87"/>
      <c r="P617" s="87"/>
      <c r="Q617" s="87"/>
      <c r="R617" s="87"/>
      <c r="S617" s="87"/>
      <c r="T617" s="87"/>
      <c r="U617" s="87"/>
      <c r="V617" s="87"/>
      <c r="W617" s="87"/>
    </row>
    <row r="618">
      <c r="A618" s="87"/>
      <c r="B618" s="87"/>
      <c r="C618" s="87"/>
      <c r="D618" s="87"/>
      <c r="E618" s="87"/>
      <c r="F618" s="87"/>
      <c r="G618" s="87"/>
      <c r="H618" s="87"/>
      <c r="I618" s="87"/>
      <c r="J618" s="87"/>
      <c r="K618" s="87"/>
      <c r="L618" s="87"/>
      <c r="M618" s="87"/>
      <c r="N618" s="87"/>
      <c r="O618" s="87"/>
      <c r="P618" s="87"/>
      <c r="Q618" s="87"/>
      <c r="R618" s="87"/>
      <c r="S618" s="87"/>
      <c r="T618" s="87"/>
      <c r="U618" s="87"/>
      <c r="V618" s="87"/>
      <c r="W618" s="87"/>
    </row>
    <row r="619">
      <c r="A619" s="87"/>
      <c r="B619" s="87"/>
      <c r="C619" s="87"/>
      <c r="D619" s="87"/>
      <c r="E619" s="87"/>
      <c r="F619" s="87"/>
      <c r="G619" s="87"/>
      <c r="H619" s="87"/>
      <c r="I619" s="87"/>
      <c r="J619" s="87"/>
      <c r="K619" s="87"/>
      <c r="L619" s="87"/>
      <c r="M619" s="87"/>
      <c r="N619" s="87"/>
      <c r="O619" s="87"/>
      <c r="P619" s="87"/>
      <c r="Q619" s="87"/>
      <c r="R619" s="87"/>
      <c r="S619" s="87"/>
      <c r="T619" s="87"/>
      <c r="U619" s="87"/>
      <c r="V619" s="87"/>
      <c r="W619" s="87"/>
    </row>
    <row r="620">
      <c r="A620" s="87"/>
      <c r="B620" s="87"/>
      <c r="C620" s="87"/>
      <c r="D620" s="87"/>
      <c r="E620" s="87"/>
      <c r="F620" s="87"/>
      <c r="G620" s="87"/>
      <c r="H620" s="87"/>
      <c r="I620" s="87"/>
      <c r="J620" s="87"/>
      <c r="K620" s="87"/>
      <c r="L620" s="87"/>
      <c r="M620" s="87"/>
      <c r="N620" s="87"/>
      <c r="O620" s="87"/>
      <c r="P620" s="87"/>
      <c r="Q620" s="87"/>
      <c r="R620" s="87"/>
      <c r="S620" s="87"/>
      <c r="T620" s="87"/>
      <c r="U620" s="87"/>
      <c r="V620" s="87"/>
      <c r="W620" s="87"/>
    </row>
    <row r="621">
      <c r="A621" s="87"/>
      <c r="B621" s="87"/>
      <c r="C621" s="87"/>
      <c r="D621" s="87"/>
      <c r="E621" s="87"/>
      <c r="F621" s="87"/>
      <c r="G621" s="87"/>
      <c r="H621" s="87"/>
      <c r="I621" s="87"/>
      <c r="J621" s="87"/>
      <c r="K621" s="87"/>
      <c r="L621" s="87"/>
      <c r="M621" s="87"/>
      <c r="N621" s="87"/>
      <c r="O621" s="87"/>
      <c r="P621" s="87"/>
      <c r="Q621" s="87"/>
      <c r="R621" s="87"/>
      <c r="S621" s="87"/>
      <c r="T621" s="87"/>
      <c r="U621" s="87"/>
      <c r="V621" s="87"/>
      <c r="W621" s="87"/>
    </row>
    <row r="622">
      <c r="A622" s="87"/>
      <c r="B622" s="87"/>
      <c r="C622" s="87"/>
      <c r="D622" s="87"/>
      <c r="E622" s="87"/>
      <c r="F622" s="87"/>
      <c r="G622" s="87"/>
      <c r="H622" s="87"/>
      <c r="I622" s="87"/>
      <c r="J622" s="87"/>
      <c r="K622" s="87"/>
      <c r="L622" s="87"/>
      <c r="M622" s="87"/>
      <c r="N622" s="87"/>
      <c r="O622" s="87"/>
      <c r="P622" s="87"/>
      <c r="Q622" s="87"/>
      <c r="R622" s="87"/>
      <c r="S622" s="87"/>
      <c r="T622" s="87"/>
      <c r="U622" s="87"/>
      <c r="V622" s="87"/>
      <c r="W622" s="87"/>
    </row>
    <row r="623">
      <c r="A623" s="87"/>
      <c r="B623" s="87"/>
      <c r="C623" s="87"/>
      <c r="D623" s="87"/>
      <c r="E623" s="87"/>
      <c r="F623" s="87"/>
      <c r="G623" s="87"/>
      <c r="H623" s="87"/>
      <c r="I623" s="87"/>
      <c r="J623" s="87"/>
      <c r="K623" s="87"/>
      <c r="L623" s="87"/>
      <c r="M623" s="87"/>
      <c r="N623" s="87"/>
      <c r="O623" s="87"/>
      <c r="P623" s="87"/>
      <c r="Q623" s="87"/>
      <c r="R623" s="87"/>
      <c r="S623" s="87"/>
      <c r="T623" s="87"/>
      <c r="U623" s="87"/>
      <c r="V623" s="87"/>
      <c r="W623" s="87"/>
    </row>
    <row r="624">
      <c r="A624" s="87"/>
      <c r="B624" s="87"/>
      <c r="C624" s="87"/>
      <c r="D624" s="87"/>
      <c r="E624" s="87"/>
      <c r="F624" s="87"/>
      <c r="G624" s="87"/>
      <c r="H624" s="87"/>
      <c r="I624" s="87"/>
      <c r="J624" s="87"/>
      <c r="K624" s="87"/>
      <c r="L624" s="87"/>
      <c r="M624" s="87"/>
      <c r="N624" s="87"/>
      <c r="O624" s="87"/>
      <c r="P624" s="87"/>
      <c r="Q624" s="87"/>
      <c r="R624" s="87"/>
      <c r="S624" s="87"/>
      <c r="T624" s="87"/>
      <c r="U624" s="87"/>
      <c r="V624" s="87"/>
      <c r="W624" s="87"/>
    </row>
    <row r="625">
      <c r="A625" s="87"/>
      <c r="B625" s="87"/>
      <c r="C625" s="87"/>
      <c r="D625" s="87"/>
      <c r="E625" s="87"/>
      <c r="F625" s="87"/>
      <c r="G625" s="87"/>
      <c r="H625" s="87"/>
      <c r="I625" s="87"/>
      <c r="J625" s="87"/>
      <c r="K625" s="87"/>
      <c r="L625" s="87"/>
      <c r="M625" s="87"/>
      <c r="N625" s="87"/>
      <c r="O625" s="87"/>
      <c r="P625" s="87"/>
      <c r="Q625" s="87"/>
      <c r="R625" s="87"/>
      <c r="S625" s="87"/>
      <c r="T625" s="87"/>
      <c r="U625" s="87"/>
      <c r="V625" s="87"/>
      <c r="W625" s="87"/>
    </row>
    <row r="626">
      <c r="A626" s="87"/>
      <c r="B626" s="87"/>
      <c r="C626" s="87"/>
      <c r="D626" s="87"/>
      <c r="E626" s="87"/>
      <c r="F626" s="87"/>
      <c r="G626" s="87"/>
      <c r="H626" s="87"/>
      <c r="I626" s="87"/>
      <c r="J626" s="87"/>
      <c r="K626" s="87"/>
      <c r="L626" s="87"/>
      <c r="M626" s="87"/>
      <c r="N626" s="87"/>
      <c r="O626" s="87"/>
      <c r="P626" s="87"/>
      <c r="Q626" s="87"/>
      <c r="R626" s="87"/>
      <c r="S626" s="87"/>
      <c r="T626" s="87"/>
      <c r="U626" s="87"/>
      <c r="V626" s="87"/>
      <c r="W626" s="87"/>
    </row>
    <row r="627">
      <c r="A627" s="87"/>
      <c r="B627" s="87"/>
      <c r="C627" s="87"/>
      <c r="D627" s="87"/>
      <c r="E627" s="87"/>
      <c r="F627" s="87"/>
      <c r="G627" s="87"/>
      <c r="H627" s="87"/>
      <c r="I627" s="87"/>
      <c r="J627" s="87"/>
      <c r="K627" s="87"/>
      <c r="L627" s="87"/>
      <c r="M627" s="87"/>
      <c r="N627" s="87"/>
      <c r="O627" s="87"/>
      <c r="P627" s="87"/>
      <c r="Q627" s="87"/>
      <c r="R627" s="87"/>
      <c r="S627" s="87"/>
      <c r="T627" s="87"/>
      <c r="U627" s="87"/>
      <c r="V627" s="87"/>
      <c r="W627" s="87"/>
    </row>
    <row r="628">
      <c r="A628" s="87"/>
      <c r="B628" s="87"/>
      <c r="C628" s="87"/>
      <c r="D628" s="87"/>
      <c r="E628" s="87"/>
      <c r="F628" s="87"/>
      <c r="G628" s="87"/>
      <c r="H628" s="87"/>
      <c r="I628" s="87"/>
      <c r="J628" s="87"/>
      <c r="K628" s="87"/>
      <c r="L628" s="87"/>
      <c r="M628" s="87"/>
      <c r="N628" s="87"/>
      <c r="O628" s="87"/>
      <c r="P628" s="87"/>
      <c r="Q628" s="87"/>
      <c r="R628" s="87"/>
      <c r="S628" s="87"/>
      <c r="T628" s="87"/>
      <c r="U628" s="87"/>
      <c r="V628" s="87"/>
      <c r="W628" s="87"/>
    </row>
    <row r="629">
      <c r="A629" s="87"/>
      <c r="B629" s="87"/>
      <c r="C629" s="87"/>
      <c r="D629" s="87"/>
      <c r="E629" s="87"/>
      <c r="F629" s="87"/>
      <c r="G629" s="87"/>
      <c r="H629" s="87"/>
      <c r="I629" s="87"/>
      <c r="J629" s="87"/>
      <c r="K629" s="87"/>
      <c r="L629" s="87"/>
      <c r="M629" s="87"/>
      <c r="N629" s="87"/>
      <c r="O629" s="87"/>
      <c r="P629" s="87"/>
      <c r="Q629" s="87"/>
      <c r="R629" s="87"/>
      <c r="S629" s="87"/>
      <c r="T629" s="87"/>
      <c r="U629" s="87"/>
      <c r="V629" s="87"/>
      <c r="W629" s="87"/>
    </row>
    <row r="630">
      <c r="A630" s="87"/>
      <c r="B630" s="87"/>
      <c r="C630" s="87"/>
      <c r="D630" s="87"/>
      <c r="E630" s="87"/>
      <c r="F630" s="87"/>
      <c r="G630" s="87"/>
      <c r="H630" s="87"/>
      <c r="I630" s="87"/>
      <c r="J630" s="87"/>
      <c r="K630" s="87"/>
      <c r="L630" s="87"/>
      <c r="M630" s="87"/>
      <c r="N630" s="87"/>
      <c r="O630" s="87"/>
      <c r="P630" s="87"/>
      <c r="Q630" s="87"/>
      <c r="R630" s="87"/>
      <c r="S630" s="87"/>
      <c r="T630" s="87"/>
      <c r="U630" s="87"/>
      <c r="V630" s="87"/>
      <c r="W630" s="87"/>
    </row>
    <row r="631">
      <c r="A631" s="87"/>
      <c r="B631" s="87"/>
      <c r="C631" s="87"/>
      <c r="D631" s="87"/>
      <c r="E631" s="87"/>
      <c r="F631" s="87"/>
      <c r="G631" s="87"/>
      <c r="H631" s="87"/>
      <c r="I631" s="87"/>
      <c r="J631" s="87"/>
      <c r="K631" s="87"/>
      <c r="L631" s="87"/>
      <c r="M631" s="87"/>
      <c r="N631" s="87"/>
      <c r="O631" s="87"/>
      <c r="P631" s="87"/>
      <c r="Q631" s="87"/>
      <c r="R631" s="87"/>
      <c r="S631" s="87"/>
      <c r="T631" s="87"/>
      <c r="U631" s="87"/>
      <c r="V631" s="87"/>
      <c r="W631" s="87"/>
    </row>
    <row r="632">
      <c r="A632" s="87"/>
      <c r="B632" s="87"/>
      <c r="C632" s="87"/>
      <c r="D632" s="87"/>
      <c r="E632" s="87"/>
      <c r="F632" s="87"/>
      <c r="G632" s="87"/>
      <c r="H632" s="87"/>
      <c r="I632" s="87"/>
      <c r="J632" s="87"/>
      <c r="K632" s="87"/>
      <c r="L632" s="87"/>
      <c r="M632" s="87"/>
      <c r="N632" s="87"/>
      <c r="O632" s="87"/>
      <c r="P632" s="87"/>
      <c r="Q632" s="87"/>
      <c r="R632" s="87"/>
      <c r="S632" s="87"/>
      <c r="T632" s="87"/>
      <c r="U632" s="87"/>
      <c r="V632" s="87"/>
      <c r="W632" s="87"/>
    </row>
    <row r="633">
      <c r="A633" s="87"/>
      <c r="B633" s="87"/>
      <c r="C633" s="87"/>
      <c r="D633" s="87"/>
      <c r="E633" s="87"/>
      <c r="F633" s="87"/>
      <c r="G633" s="87"/>
      <c r="H633" s="87"/>
      <c r="I633" s="87"/>
      <c r="J633" s="87"/>
      <c r="K633" s="87"/>
      <c r="L633" s="87"/>
      <c r="M633" s="87"/>
      <c r="N633" s="87"/>
      <c r="O633" s="87"/>
      <c r="P633" s="87"/>
      <c r="Q633" s="87"/>
      <c r="R633" s="87"/>
      <c r="S633" s="87"/>
      <c r="T633" s="87"/>
      <c r="U633" s="87"/>
      <c r="V633" s="87"/>
      <c r="W633" s="87"/>
    </row>
    <row r="634">
      <c r="A634" s="87"/>
      <c r="B634" s="87"/>
      <c r="C634" s="87"/>
      <c r="D634" s="87"/>
      <c r="E634" s="87"/>
      <c r="F634" s="87"/>
      <c r="G634" s="87"/>
      <c r="H634" s="87"/>
      <c r="I634" s="87"/>
      <c r="J634" s="87"/>
      <c r="K634" s="87"/>
      <c r="L634" s="87"/>
      <c r="M634" s="87"/>
      <c r="N634" s="87"/>
      <c r="O634" s="87"/>
      <c r="P634" s="87"/>
      <c r="Q634" s="87"/>
      <c r="R634" s="87"/>
      <c r="S634" s="87"/>
      <c r="T634" s="87"/>
      <c r="U634" s="87"/>
      <c r="V634" s="87"/>
      <c r="W634" s="87"/>
    </row>
    <row r="635">
      <c r="A635" s="87"/>
      <c r="B635" s="87"/>
      <c r="C635" s="87"/>
      <c r="D635" s="87"/>
      <c r="E635" s="87"/>
      <c r="F635" s="87"/>
      <c r="G635" s="87"/>
      <c r="H635" s="87"/>
      <c r="I635" s="87"/>
      <c r="J635" s="87"/>
      <c r="K635" s="87"/>
      <c r="L635" s="87"/>
      <c r="M635" s="87"/>
      <c r="N635" s="87"/>
      <c r="O635" s="87"/>
      <c r="P635" s="87"/>
      <c r="Q635" s="87"/>
      <c r="R635" s="87"/>
      <c r="S635" s="87"/>
      <c r="T635" s="87"/>
      <c r="U635" s="87"/>
      <c r="V635" s="87"/>
      <c r="W635" s="87"/>
    </row>
    <row r="636">
      <c r="A636" s="87"/>
      <c r="B636" s="87"/>
      <c r="C636" s="87"/>
      <c r="D636" s="87"/>
      <c r="E636" s="87"/>
      <c r="F636" s="87"/>
      <c r="G636" s="87"/>
      <c r="H636" s="87"/>
      <c r="I636" s="87"/>
      <c r="J636" s="87"/>
      <c r="K636" s="87"/>
      <c r="L636" s="87"/>
      <c r="M636" s="87"/>
      <c r="N636" s="87"/>
      <c r="O636" s="87"/>
      <c r="P636" s="87"/>
      <c r="Q636" s="87"/>
      <c r="R636" s="87"/>
      <c r="S636" s="87"/>
      <c r="T636" s="87"/>
      <c r="U636" s="87"/>
      <c r="V636" s="87"/>
      <c r="W636" s="87"/>
    </row>
    <row r="637">
      <c r="A637" s="87"/>
      <c r="B637" s="87"/>
      <c r="C637" s="87"/>
      <c r="D637" s="87"/>
      <c r="E637" s="87"/>
      <c r="F637" s="87"/>
      <c r="G637" s="87"/>
      <c r="H637" s="87"/>
      <c r="I637" s="87"/>
      <c r="J637" s="87"/>
      <c r="K637" s="87"/>
      <c r="L637" s="87"/>
      <c r="M637" s="87"/>
      <c r="N637" s="87"/>
      <c r="O637" s="87"/>
      <c r="P637" s="87"/>
      <c r="Q637" s="87"/>
      <c r="R637" s="87"/>
      <c r="S637" s="87"/>
      <c r="T637" s="87"/>
      <c r="U637" s="87"/>
      <c r="V637" s="87"/>
      <c r="W637" s="87"/>
    </row>
    <row r="638">
      <c r="A638" s="87"/>
      <c r="B638" s="87"/>
      <c r="C638" s="87"/>
      <c r="D638" s="87"/>
      <c r="E638" s="87"/>
      <c r="F638" s="87"/>
      <c r="G638" s="87"/>
      <c r="H638" s="87"/>
      <c r="I638" s="87"/>
      <c r="J638" s="87"/>
      <c r="K638" s="87"/>
      <c r="L638" s="87"/>
      <c r="M638" s="87"/>
      <c r="N638" s="87"/>
      <c r="O638" s="87"/>
      <c r="P638" s="87"/>
      <c r="Q638" s="87"/>
      <c r="R638" s="87"/>
      <c r="S638" s="87"/>
      <c r="T638" s="87"/>
      <c r="U638" s="87"/>
      <c r="V638" s="87"/>
      <c r="W638" s="87"/>
    </row>
    <row r="639">
      <c r="A639" s="87"/>
      <c r="B639" s="87"/>
      <c r="C639" s="87"/>
      <c r="D639" s="87"/>
      <c r="E639" s="87"/>
      <c r="F639" s="87"/>
      <c r="G639" s="87"/>
      <c r="H639" s="87"/>
      <c r="I639" s="87"/>
      <c r="J639" s="87"/>
      <c r="K639" s="87"/>
      <c r="L639" s="87"/>
      <c r="M639" s="87"/>
      <c r="N639" s="87"/>
      <c r="O639" s="87"/>
      <c r="P639" s="87"/>
      <c r="Q639" s="87"/>
      <c r="R639" s="87"/>
      <c r="S639" s="87"/>
      <c r="T639" s="87"/>
      <c r="U639" s="87"/>
      <c r="V639" s="87"/>
      <c r="W639" s="87"/>
    </row>
    <row r="640">
      <c r="A640" s="87"/>
      <c r="B640" s="87"/>
      <c r="C640" s="87"/>
      <c r="D640" s="87"/>
      <c r="E640" s="87"/>
      <c r="F640" s="87"/>
      <c r="G640" s="87"/>
      <c r="H640" s="87"/>
      <c r="I640" s="87"/>
      <c r="J640" s="87"/>
      <c r="K640" s="87"/>
      <c r="L640" s="87"/>
      <c r="M640" s="87"/>
      <c r="N640" s="87"/>
      <c r="O640" s="87"/>
      <c r="P640" s="87"/>
      <c r="Q640" s="87"/>
      <c r="R640" s="87"/>
      <c r="S640" s="87"/>
      <c r="T640" s="87"/>
      <c r="U640" s="87"/>
      <c r="V640" s="87"/>
      <c r="W640" s="87"/>
    </row>
    <row r="641">
      <c r="A641" s="87"/>
      <c r="B641" s="87"/>
      <c r="C641" s="87"/>
      <c r="D641" s="87"/>
      <c r="E641" s="87"/>
      <c r="F641" s="87"/>
      <c r="G641" s="87"/>
      <c r="H641" s="87"/>
      <c r="I641" s="87"/>
      <c r="J641" s="87"/>
      <c r="K641" s="87"/>
      <c r="L641" s="87"/>
      <c r="M641" s="87"/>
      <c r="N641" s="87"/>
      <c r="O641" s="87"/>
      <c r="P641" s="87"/>
      <c r="Q641" s="87"/>
      <c r="R641" s="87"/>
      <c r="S641" s="87"/>
      <c r="T641" s="87"/>
      <c r="U641" s="87"/>
      <c r="V641" s="87"/>
      <c r="W641" s="87"/>
    </row>
    <row r="642">
      <c r="A642" s="87"/>
      <c r="B642" s="87"/>
      <c r="C642" s="87"/>
      <c r="D642" s="87"/>
      <c r="E642" s="87"/>
      <c r="F642" s="87"/>
      <c r="G642" s="87"/>
      <c r="H642" s="87"/>
      <c r="I642" s="87"/>
      <c r="J642" s="87"/>
      <c r="K642" s="87"/>
      <c r="L642" s="87"/>
      <c r="M642" s="87"/>
      <c r="N642" s="87"/>
      <c r="O642" s="87"/>
      <c r="P642" s="87"/>
      <c r="Q642" s="87"/>
      <c r="R642" s="87"/>
      <c r="S642" s="87"/>
      <c r="T642" s="87"/>
      <c r="U642" s="87"/>
      <c r="V642" s="87"/>
      <c r="W642" s="87"/>
    </row>
    <row r="643">
      <c r="A643" s="87"/>
      <c r="B643" s="87"/>
      <c r="C643" s="87"/>
      <c r="D643" s="87"/>
      <c r="E643" s="87"/>
      <c r="F643" s="87"/>
      <c r="G643" s="87"/>
      <c r="H643" s="87"/>
      <c r="I643" s="87"/>
      <c r="J643" s="87"/>
      <c r="K643" s="87"/>
      <c r="L643" s="87"/>
      <c r="M643" s="87"/>
      <c r="N643" s="87"/>
      <c r="O643" s="87"/>
      <c r="P643" s="87"/>
      <c r="Q643" s="87"/>
      <c r="R643" s="87"/>
      <c r="S643" s="87"/>
      <c r="T643" s="87"/>
      <c r="U643" s="87"/>
      <c r="V643" s="87"/>
      <c r="W643" s="87"/>
    </row>
    <row r="644">
      <c r="A644" s="87"/>
      <c r="B644" s="87"/>
      <c r="C644" s="87"/>
      <c r="D644" s="87"/>
      <c r="E644" s="87"/>
      <c r="F644" s="87"/>
      <c r="G644" s="87"/>
      <c r="H644" s="87"/>
      <c r="I644" s="87"/>
      <c r="J644" s="87"/>
      <c r="K644" s="87"/>
      <c r="L644" s="87"/>
      <c r="M644" s="87"/>
      <c r="N644" s="87"/>
      <c r="O644" s="87"/>
      <c r="P644" s="87"/>
      <c r="Q644" s="87"/>
      <c r="R644" s="87"/>
      <c r="S644" s="87"/>
      <c r="T644" s="87"/>
      <c r="U644" s="87"/>
      <c r="V644" s="87"/>
      <c r="W644" s="87"/>
    </row>
    <row r="645">
      <c r="A645" s="87"/>
      <c r="B645" s="87"/>
      <c r="C645" s="87"/>
      <c r="D645" s="87"/>
      <c r="E645" s="87"/>
      <c r="F645" s="87"/>
      <c r="G645" s="87"/>
      <c r="H645" s="87"/>
      <c r="I645" s="87"/>
      <c r="J645" s="87"/>
      <c r="K645" s="87"/>
      <c r="L645" s="87"/>
      <c r="M645" s="87"/>
      <c r="N645" s="87"/>
      <c r="O645" s="87"/>
      <c r="P645" s="87"/>
      <c r="Q645" s="87"/>
      <c r="R645" s="87"/>
      <c r="S645" s="87"/>
      <c r="T645" s="87"/>
      <c r="U645" s="87"/>
      <c r="V645" s="87"/>
      <c r="W645" s="87"/>
    </row>
    <row r="646">
      <c r="A646" s="87"/>
      <c r="B646" s="87"/>
      <c r="C646" s="87"/>
      <c r="D646" s="87"/>
      <c r="E646" s="87"/>
      <c r="F646" s="87"/>
      <c r="G646" s="87"/>
      <c r="H646" s="87"/>
      <c r="I646" s="87"/>
      <c r="J646" s="87"/>
      <c r="K646" s="87"/>
      <c r="L646" s="87"/>
      <c r="M646" s="87"/>
      <c r="N646" s="87"/>
      <c r="O646" s="87"/>
      <c r="P646" s="87"/>
      <c r="Q646" s="87"/>
      <c r="R646" s="87"/>
      <c r="S646" s="87"/>
      <c r="T646" s="87"/>
      <c r="U646" s="87"/>
      <c r="V646" s="87"/>
      <c r="W646" s="87"/>
    </row>
    <row r="647">
      <c r="A647" s="87"/>
      <c r="B647" s="87"/>
      <c r="C647" s="87"/>
      <c r="D647" s="87"/>
      <c r="E647" s="87"/>
      <c r="F647" s="87"/>
      <c r="G647" s="87"/>
      <c r="H647" s="87"/>
      <c r="I647" s="87"/>
      <c r="J647" s="87"/>
      <c r="K647" s="87"/>
      <c r="L647" s="87"/>
      <c r="M647" s="87"/>
      <c r="N647" s="87"/>
      <c r="O647" s="87"/>
      <c r="P647" s="87"/>
      <c r="Q647" s="87"/>
      <c r="R647" s="87"/>
      <c r="S647" s="87"/>
      <c r="T647" s="87"/>
      <c r="U647" s="87"/>
      <c r="V647" s="87"/>
      <c r="W647" s="87"/>
    </row>
    <row r="648">
      <c r="A648" s="87"/>
      <c r="B648" s="87"/>
      <c r="C648" s="87"/>
      <c r="D648" s="87"/>
      <c r="E648" s="87"/>
      <c r="F648" s="87"/>
      <c r="G648" s="87"/>
      <c r="H648" s="87"/>
      <c r="I648" s="87"/>
      <c r="J648" s="87"/>
      <c r="K648" s="87"/>
      <c r="L648" s="87"/>
      <c r="M648" s="87"/>
      <c r="N648" s="87"/>
      <c r="O648" s="87"/>
      <c r="P648" s="87"/>
      <c r="Q648" s="87"/>
      <c r="R648" s="87"/>
      <c r="S648" s="87"/>
      <c r="T648" s="87"/>
      <c r="U648" s="87"/>
      <c r="V648" s="87"/>
      <c r="W648" s="87"/>
    </row>
    <row r="649">
      <c r="A649" s="87"/>
      <c r="B649" s="87"/>
      <c r="C649" s="87"/>
      <c r="D649" s="87"/>
      <c r="E649" s="87"/>
      <c r="F649" s="87"/>
      <c r="G649" s="87"/>
      <c r="H649" s="87"/>
      <c r="I649" s="87"/>
      <c r="J649" s="87"/>
      <c r="K649" s="87"/>
      <c r="L649" s="87"/>
      <c r="M649" s="87"/>
      <c r="N649" s="87"/>
      <c r="O649" s="87"/>
      <c r="P649" s="87"/>
      <c r="Q649" s="87"/>
      <c r="R649" s="87"/>
      <c r="S649" s="87"/>
      <c r="T649" s="87"/>
      <c r="U649" s="87"/>
      <c r="V649" s="87"/>
      <c r="W649" s="87"/>
    </row>
    <row r="650">
      <c r="A650" s="87"/>
      <c r="B650" s="87"/>
      <c r="C650" s="87"/>
      <c r="D650" s="87"/>
      <c r="E650" s="87"/>
      <c r="F650" s="87"/>
      <c r="G650" s="87"/>
      <c r="H650" s="87"/>
      <c r="I650" s="87"/>
      <c r="J650" s="87"/>
      <c r="K650" s="87"/>
      <c r="L650" s="87"/>
      <c r="M650" s="87"/>
      <c r="N650" s="87"/>
      <c r="O650" s="87"/>
      <c r="P650" s="87"/>
      <c r="Q650" s="87"/>
      <c r="R650" s="87"/>
      <c r="S650" s="87"/>
      <c r="T650" s="87"/>
      <c r="U650" s="87"/>
      <c r="V650" s="87"/>
      <c r="W650" s="87"/>
    </row>
    <row r="651">
      <c r="A651" s="87"/>
      <c r="B651" s="87"/>
      <c r="C651" s="87"/>
      <c r="D651" s="87"/>
      <c r="E651" s="87"/>
      <c r="F651" s="87"/>
      <c r="G651" s="87"/>
      <c r="H651" s="87"/>
      <c r="I651" s="87"/>
      <c r="J651" s="87"/>
      <c r="K651" s="87"/>
      <c r="L651" s="87"/>
      <c r="M651" s="87"/>
      <c r="N651" s="87"/>
      <c r="O651" s="87"/>
      <c r="P651" s="87"/>
      <c r="Q651" s="87"/>
      <c r="R651" s="87"/>
      <c r="S651" s="87"/>
      <c r="T651" s="87"/>
      <c r="U651" s="87"/>
      <c r="V651" s="87"/>
      <c r="W651" s="87"/>
    </row>
    <row r="652">
      <c r="A652" s="87"/>
      <c r="B652" s="87"/>
      <c r="C652" s="87"/>
      <c r="D652" s="87"/>
      <c r="E652" s="87"/>
      <c r="F652" s="87"/>
      <c r="G652" s="87"/>
      <c r="H652" s="87"/>
      <c r="I652" s="87"/>
      <c r="J652" s="87"/>
      <c r="K652" s="87"/>
      <c r="L652" s="87"/>
      <c r="M652" s="87"/>
      <c r="N652" s="87"/>
      <c r="O652" s="87"/>
      <c r="P652" s="87"/>
      <c r="Q652" s="87"/>
      <c r="R652" s="87"/>
      <c r="S652" s="87"/>
      <c r="T652" s="87"/>
      <c r="U652" s="87"/>
      <c r="V652" s="87"/>
      <c r="W652" s="87"/>
    </row>
    <row r="653">
      <c r="A653" s="87"/>
      <c r="B653" s="87"/>
      <c r="C653" s="87"/>
      <c r="D653" s="87"/>
      <c r="E653" s="87"/>
      <c r="F653" s="87"/>
      <c r="G653" s="87"/>
      <c r="H653" s="87"/>
      <c r="I653" s="87"/>
      <c r="J653" s="87"/>
      <c r="K653" s="87"/>
      <c r="L653" s="87"/>
      <c r="M653" s="87"/>
      <c r="N653" s="87"/>
      <c r="O653" s="87"/>
      <c r="P653" s="87"/>
      <c r="Q653" s="87"/>
      <c r="R653" s="87"/>
      <c r="S653" s="87"/>
      <c r="T653" s="87"/>
      <c r="U653" s="87"/>
      <c r="V653" s="87"/>
      <c r="W653" s="87"/>
    </row>
    <row r="654">
      <c r="A654" s="87"/>
      <c r="B654" s="87"/>
      <c r="C654" s="87"/>
      <c r="D654" s="87"/>
      <c r="E654" s="87"/>
      <c r="F654" s="87"/>
      <c r="G654" s="87"/>
      <c r="H654" s="87"/>
      <c r="I654" s="87"/>
      <c r="J654" s="87"/>
      <c r="K654" s="87"/>
      <c r="L654" s="87"/>
      <c r="M654" s="87"/>
      <c r="N654" s="87"/>
      <c r="O654" s="87"/>
      <c r="P654" s="87"/>
      <c r="Q654" s="87"/>
      <c r="R654" s="87"/>
      <c r="S654" s="87"/>
      <c r="T654" s="87"/>
      <c r="U654" s="87"/>
      <c r="V654" s="87"/>
      <c r="W654" s="87"/>
    </row>
    <row r="655">
      <c r="A655" s="87"/>
      <c r="B655" s="87"/>
      <c r="C655" s="87"/>
      <c r="D655" s="87"/>
      <c r="E655" s="87"/>
      <c r="F655" s="87"/>
      <c r="G655" s="87"/>
      <c r="H655" s="87"/>
      <c r="I655" s="87"/>
      <c r="J655" s="87"/>
      <c r="K655" s="87"/>
      <c r="L655" s="87"/>
      <c r="M655" s="87"/>
      <c r="N655" s="87"/>
      <c r="O655" s="87"/>
      <c r="P655" s="87"/>
      <c r="Q655" s="87"/>
      <c r="R655" s="87"/>
      <c r="S655" s="87"/>
      <c r="T655" s="87"/>
      <c r="U655" s="87"/>
      <c r="V655" s="87"/>
      <c r="W655" s="87"/>
    </row>
    <row r="656">
      <c r="A656" s="87"/>
      <c r="B656" s="87"/>
      <c r="C656" s="87"/>
      <c r="D656" s="87"/>
      <c r="E656" s="87"/>
      <c r="F656" s="87"/>
      <c r="G656" s="87"/>
      <c r="H656" s="87"/>
      <c r="I656" s="87"/>
      <c r="J656" s="87"/>
      <c r="K656" s="87"/>
      <c r="L656" s="87"/>
      <c r="M656" s="87"/>
      <c r="N656" s="87"/>
      <c r="O656" s="87"/>
      <c r="P656" s="87"/>
      <c r="Q656" s="87"/>
      <c r="R656" s="87"/>
      <c r="S656" s="87"/>
      <c r="T656" s="87"/>
      <c r="U656" s="87"/>
      <c r="V656" s="87"/>
      <c r="W656" s="87"/>
    </row>
    <row r="657">
      <c r="A657" s="87"/>
      <c r="B657" s="87"/>
      <c r="C657" s="87"/>
      <c r="D657" s="87"/>
      <c r="E657" s="87"/>
      <c r="F657" s="87"/>
      <c r="G657" s="87"/>
      <c r="H657" s="87"/>
      <c r="I657" s="87"/>
      <c r="J657" s="87"/>
      <c r="K657" s="87"/>
      <c r="L657" s="87"/>
      <c r="M657" s="87"/>
      <c r="N657" s="87"/>
      <c r="O657" s="87"/>
      <c r="P657" s="87"/>
      <c r="Q657" s="87"/>
      <c r="R657" s="87"/>
      <c r="S657" s="87"/>
      <c r="T657" s="87"/>
      <c r="U657" s="87"/>
      <c r="V657" s="87"/>
      <c r="W657" s="87"/>
    </row>
    <row r="658">
      <c r="A658" s="87"/>
      <c r="B658" s="87"/>
      <c r="C658" s="87"/>
      <c r="D658" s="87"/>
      <c r="E658" s="87"/>
      <c r="F658" s="87"/>
      <c r="G658" s="87"/>
      <c r="H658" s="87"/>
      <c r="I658" s="87"/>
      <c r="J658" s="87"/>
      <c r="K658" s="87"/>
      <c r="L658" s="87"/>
      <c r="M658" s="87"/>
      <c r="N658" s="87"/>
      <c r="O658" s="87"/>
      <c r="P658" s="87"/>
      <c r="Q658" s="87"/>
      <c r="R658" s="87"/>
      <c r="S658" s="87"/>
      <c r="T658" s="87"/>
      <c r="U658" s="87"/>
      <c r="V658" s="87"/>
      <c r="W658" s="87"/>
    </row>
    <row r="659">
      <c r="A659" s="87"/>
      <c r="B659" s="87"/>
      <c r="C659" s="87"/>
      <c r="D659" s="87"/>
      <c r="E659" s="87"/>
      <c r="F659" s="87"/>
      <c r="G659" s="87"/>
      <c r="H659" s="87"/>
      <c r="I659" s="87"/>
      <c r="J659" s="87"/>
      <c r="K659" s="87"/>
      <c r="L659" s="87"/>
      <c r="M659" s="87"/>
      <c r="N659" s="87"/>
      <c r="O659" s="87"/>
      <c r="P659" s="87"/>
      <c r="Q659" s="87"/>
      <c r="R659" s="87"/>
      <c r="S659" s="87"/>
      <c r="T659" s="87"/>
      <c r="U659" s="87"/>
      <c r="V659" s="87"/>
      <c r="W659" s="87"/>
    </row>
    <row r="660">
      <c r="A660" s="87"/>
      <c r="B660" s="87"/>
      <c r="C660" s="87"/>
      <c r="D660" s="87"/>
      <c r="E660" s="87"/>
      <c r="F660" s="87"/>
      <c r="G660" s="87"/>
      <c r="H660" s="87"/>
      <c r="I660" s="87"/>
      <c r="J660" s="87"/>
      <c r="K660" s="87"/>
      <c r="L660" s="87"/>
      <c r="M660" s="87"/>
      <c r="N660" s="87"/>
      <c r="O660" s="87"/>
      <c r="P660" s="87"/>
      <c r="Q660" s="87"/>
      <c r="R660" s="87"/>
      <c r="S660" s="87"/>
      <c r="T660" s="87"/>
      <c r="U660" s="87"/>
      <c r="V660" s="87"/>
      <c r="W660" s="87"/>
    </row>
    <row r="661">
      <c r="A661" s="87"/>
      <c r="B661" s="87"/>
      <c r="C661" s="87"/>
      <c r="D661" s="87"/>
      <c r="E661" s="87"/>
      <c r="F661" s="87"/>
      <c r="G661" s="87"/>
      <c r="H661" s="87"/>
      <c r="I661" s="87"/>
      <c r="J661" s="87"/>
      <c r="K661" s="87"/>
      <c r="L661" s="87"/>
      <c r="M661" s="87"/>
      <c r="N661" s="87"/>
      <c r="O661" s="87"/>
      <c r="P661" s="87"/>
      <c r="Q661" s="87"/>
      <c r="R661" s="87"/>
      <c r="S661" s="87"/>
      <c r="T661" s="87"/>
      <c r="U661" s="87"/>
      <c r="V661" s="87"/>
      <c r="W661" s="87"/>
    </row>
    <row r="662">
      <c r="A662" s="87"/>
      <c r="B662" s="87"/>
      <c r="C662" s="87"/>
      <c r="D662" s="87"/>
      <c r="E662" s="87"/>
      <c r="F662" s="87"/>
      <c r="G662" s="87"/>
      <c r="H662" s="87"/>
      <c r="I662" s="87"/>
      <c r="J662" s="87"/>
      <c r="K662" s="87"/>
      <c r="L662" s="87"/>
      <c r="M662" s="87"/>
      <c r="N662" s="87"/>
      <c r="O662" s="87"/>
      <c r="P662" s="87"/>
      <c r="Q662" s="87"/>
      <c r="R662" s="87"/>
      <c r="S662" s="87"/>
      <c r="T662" s="87"/>
      <c r="U662" s="87"/>
      <c r="V662" s="87"/>
      <c r="W662" s="87"/>
    </row>
    <row r="663">
      <c r="A663" s="87"/>
      <c r="B663" s="87"/>
      <c r="C663" s="87"/>
      <c r="D663" s="87"/>
      <c r="E663" s="87"/>
      <c r="F663" s="87"/>
      <c r="G663" s="87"/>
      <c r="H663" s="87"/>
      <c r="I663" s="87"/>
      <c r="J663" s="87"/>
      <c r="K663" s="87"/>
      <c r="L663" s="87"/>
      <c r="M663" s="87"/>
      <c r="N663" s="87"/>
      <c r="O663" s="87"/>
      <c r="P663" s="87"/>
      <c r="Q663" s="87"/>
      <c r="R663" s="87"/>
      <c r="S663" s="87"/>
      <c r="T663" s="87"/>
      <c r="U663" s="87"/>
      <c r="V663" s="87"/>
      <c r="W663" s="87"/>
    </row>
    <row r="664">
      <c r="A664" s="87"/>
      <c r="B664" s="87"/>
      <c r="C664" s="87"/>
      <c r="D664" s="87"/>
      <c r="E664" s="87"/>
      <c r="F664" s="87"/>
      <c r="G664" s="87"/>
      <c r="H664" s="87"/>
      <c r="I664" s="87"/>
      <c r="J664" s="87"/>
      <c r="K664" s="87"/>
      <c r="L664" s="87"/>
      <c r="M664" s="87"/>
      <c r="N664" s="87"/>
      <c r="O664" s="87"/>
      <c r="P664" s="87"/>
      <c r="Q664" s="87"/>
      <c r="R664" s="87"/>
      <c r="S664" s="87"/>
      <c r="T664" s="87"/>
      <c r="U664" s="87"/>
      <c r="V664" s="87"/>
      <c r="W664" s="87"/>
    </row>
    <row r="665">
      <c r="A665" s="87"/>
      <c r="B665" s="87"/>
      <c r="C665" s="87"/>
      <c r="D665" s="87"/>
      <c r="E665" s="87"/>
      <c r="F665" s="87"/>
      <c r="G665" s="87"/>
      <c r="H665" s="87"/>
      <c r="I665" s="87"/>
      <c r="J665" s="87"/>
      <c r="K665" s="87"/>
      <c r="L665" s="87"/>
      <c r="M665" s="87"/>
      <c r="N665" s="87"/>
      <c r="O665" s="87"/>
      <c r="P665" s="87"/>
      <c r="Q665" s="87"/>
      <c r="R665" s="87"/>
      <c r="S665" s="87"/>
      <c r="T665" s="87"/>
      <c r="U665" s="87"/>
      <c r="V665" s="87"/>
      <c r="W665" s="87"/>
    </row>
    <row r="666">
      <c r="A666" s="87"/>
      <c r="B666" s="87"/>
      <c r="C666" s="87"/>
      <c r="D666" s="87"/>
      <c r="E666" s="87"/>
      <c r="F666" s="87"/>
      <c r="G666" s="87"/>
      <c r="H666" s="87"/>
      <c r="I666" s="87"/>
      <c r="J666" s="87"/>
      <c r="K666" s="87"/>
      <c r="L666" s="87"/>
      <c r="M666" s="87"/>
      <c r="N666" s="87"/>
      <c r="O666" s="87"/>
      <c r="P666" s="87"/>
      <c r="Q666" s="87"/>
      <c r="R666" s="87"/>
      <c r="S666" s="87"/>
      <c r="T666" s="87"/>
      <c r="U666" s="87"/>
      <c r="V666" s="87"/>
      <c r="W666" s="87"/>
    </row>
    <row r="667">
      <c r="A667" s="87"/>
      <c r="B667" s="87"/>
      <c r="C667" s="87"/>
      <c r="D667" s="87"/>
      <c r="E667" s="87"/>
      <c r="F667" s="87"/>
      <c r="G667" s="87"/>
      <c r="H667" s="87"/>
      <c r="I667" s="87"/>
      <c r="J667" s="87"/>
      <c r="K667" s="87"/>
      <c r="L667" s="87"/>
      <c r="M667" s="87"/>
      <c r="N667" s="87"/>
      <c r="O667" s="87"/>
      <c r="P667" s="87"/>
      <c r="Q667" s="87"/>
      <c r="R667" s="87"/>
      <c r="S667" s="87"/>
      <c r="T667" s="87"/>
      <c r="U667" s="87"/>
      <c r="V667" s="87"/>
      <c r="W667" s="87"/>
    </row>
    <row r="668">
      <c r="A668" s="87"/>
      <c r="B668" s="87"/>
      <c r="C668" s="87"/>
      <c r="D668" s="87"/>
      <c r="E668" s="87"/>
      <c r="F668" s="87"/>
      <c r="G668" s="87"/>
      <c r="H668" s="87"/>
      <c r="I668" s="87"/>
      <c r="J668" s="87"/>
      <c r="K668" s="87"/>
      <c r="L668" s="87"/>
      <c r="M668" s="87"/>
      <c r="N668" s="87"/>
      <c r="O668" s="87"/>
      <c r="P668" s="87"/>
      <c r="Q668" s="87"/>
      <c r="R668" s="87"/>
      <c r="S668" s="87"/>
      <c r="T668" s="87"/>
      <c r="U668" s="87"/>
      <c r="V668" s="87"/>
      <c r="W668" s="87"/>
    </row>
    <row r="669">
      <c r="A669" s="87"/>
      <c r="B669" s="87"/>
      <c r="C669" s="87"/>
      <c r="D669" s="87"/>
      <c r="E669" s="87"/>
      <c r="F669" s="87"/>
      <c r="G669" s="87"/>
      <c r="H669" s="87"/>
      <c r="I669" s="87"/>
      <c r="J669" s="87"/>
      <c r="K669" s="87"/>
      <c r="L669" s="87"/>
      <c r="M669" s="87"/>
      <c r="N669" s="87"/>
      <c r="O669" s="87"/>
      <c r="P669" s="87"/>
      <c r="Q669" s="87"/>
      <c r="R669" s="87"/>
      <c r="S669" s="87"/>
      <c r="T669" s="87"/>
      <c r="U669" s="87"/>
      <c r="V669" s="87"/>
      <c r="W669" s="87"/>
    </row>
    <row r="670">
      <c r="A670" s="87"/>
      <c r="B670" s="87"/>
      <c r="C670" s="87"/>
      <c r="D670" s="87"/>
      <c r="E670" s="87"/>
      <c r="F670" s="87"/>
      <c r="G670" s="87"/>
      <c r="H670" s="87"/>
      <c r="I670" s="87"/>
      <c r="J670" s="87"/>
      <c r="K670" s="87"/>
      <c r="L670" s="87"/>
      <c r="M670" s="87"/>
      <c r="N670" s="87"/>
      <c r="O670" s="87"/>
      <c r="P670" s="87"/>
      <c r="Q670" s="87"/>
      <c r="R670" s="87"/>
      <c r="S670" s="87"/>
      <c r="T670" s="87"/>
      <c r="U670" s="87"/>
      <c r="V670" s="87"/>
      <c r="W670" s="87"/>
    </row>
    <row r="671">
      <c r="A671" s="87"/>
      <c r="B671" s="87"/>
      <c r="C671" s="87"/>
      <c r="D671" s="87"/>
      <c r="E671" s="87"/>
      <c r="F671" s="87"/>
      <c r="G671" s="87"/>
      <c r="H671" s="87"/>
      <c r="I671" s="87"/>
      <c r="J671" s="87"/>
      <c r="K671" s="87"/>
      <c r="L671" s="87"/>
      <c r="M671" s="87"/>
      <c r="N671" s="87"/>
      <c r="O671" s="87"/>
      <c r="P671" s="87"/>
      <c r="Q671" s="87"/>
      <c r="R671" s="87"/>
      <c r="S671" s="87"/>
      <c r="T671" s="87"/>
      <c r="U671" s="87"/>
      <c r="V671" s="87"/>
      <c r="W671" s="87"/>
    </row>
    <row r="672">
      <c r="A672" s="87"/>
      <c r="B672" s="87"/>
      <c r="C672" s="87"/>
      <c r="D672" s="87"/>
      <c r="E672" s="87"/>
      <c r="F672" s="87"/>
      <c r="G672" s="87"/>
      <c r="H672" s="87"/>
      <c r="I672" s="87"/>
      <c r="J672" s="87"/>
      <c r="K672" s="87"/>
      <c r="L672" s="87"/>
      <c r="M672" s="87"/>
      <c r="N672" s="87"/>
      <c r="O672" s="87"/>
      <c r="P672" s="87"/>
      <c r="Q672" s="87"/>
      <c r="R672" s="87"/>
      <c r="S672" s="87"/>
      <c r="T672" s="87"/>
      <c r="U672" s="87"/>
      <c r="V672" s="87"/>
      <c r="W672" s="87"/>
    </row>
    <row r="673">
      <c r="A673" s="87"/>
      <c r="B673" s="87"/>
      <c r="C673" s="87"/>
      <c r="D673" s="87"/>
      <c r="E673" s="87"/>
      <c r="F673" s="87"/>
      <c r="G673" s="87"/>
      <c r="H673" s="87"/>
      <c r="I673" s="87"/>
      <c r="J673" s="87"/>
      <c r="K673" s="87"/>
      <c r="L673" s="87"/>
      <c r="M673" s="87"/>
      <c r="N673" s="87"/>
      <c r="O673" s="87"/>
      <c r="P673" s="87"/>
      <c r="Q673" s="87"/>
      <c r="R673" s="87"/>
      <c r="S673" s="87"/>
      <c r="T673" s="87"/>
      <c r="U673" s="87"/>
      <c r="V673" s="87"/>
      <c r="W673" s="87"/>
    </row>
    <row r="674">
      <c r="A674" s="87"/>
      <c r="B674" s="87"/>
      <c r="C674" s="87"/>
      <c r="D674" s="87"/>
      <c r="E674" s="87"/>
      <c r="F674" s="87"/>
      <c r="G674" s="87"/>
      <c r="H674" s="87"/>
      <c r="I674" s="87"/>
      <c r="J674" s="87"/>
      <c r="K674" s="87"/>
      <c r="L674" s="87"/>
      <c r="M674" s="87"/>
      <c r="N674" s="87"/>
      <c r="O674" s="87"/>
      <c r="P674" s="87"/>
      <c r="Q674" s="87"/>
      <c r="R674" s="87"/>
      <c r="S674" s="87"/>
      <c r="T674" s="87"/>
      <c r="U674" s="87"/>
      <c r="V674" s="87"/>
      <c r="W674" s="87"/>
    </row>
    <row r="675">
      <c r="A675" s="87"/>
      <c r="B675" s="87"/>
      <c r="C675" s="87"/>
      <c r="D675" s="87"/>
      <c r="E675" s="87"/>
      <c r="F675" s="87"/>
      <c r="G675" s="87"/>
      <c r="H675" s="87"/>
      <c r="I675" s="87"/>
      <c r="J675" s="87"/>
      <c r="K675" s="87"/>
      <c r="L675" s="87"/>
      <c r="M675" s="87"/>
      <c r="N675" s="87"/>
      <c r="O675" s="87"/>
      <c r="P675" s="87"/>
      <c r="Q675" s="87"/>
      <c r="R675" s="87"/>
      <c r="S675" s="87"/>
      <c r="T675" s="87"/>
      <c r="U675" s="87"/>
      <c r="V675" s="87"/>
      <c r="W675" s="87"/>
    </row>
    <row r="676">
      <c r="A676" s="87"/>
      <c r="B676" s="87"/>
      <c r="C676" s="87"/>
      <c r="D676" s="87"/>
      <c r="E676" s="87"/>
      <c r="F676" s="87"/>
      <c r="G676" s="87"/>
      <c r="H676" s="87"/>
      <c r="I676" s="87"/>
      <c r="J676" s="87"/>
      <c r="K676" s="87"/>
      <c r="L676" s="87"/>
      <c r="M676" s="87"/>
      <c r="N676" s="87"/>
      <c r="O676" s="87"/>
      <c r="P676" s="87"/>
      <c r="Q676" s="87"/>
      <c r="R676" s="87"/>
      <c r="S676" s="87"/>
      <c r="T676" s="87"/>
      <c r="U676" s="87"/>
      <c r="V676" s="87"/>
      <c r="W676" s="87"/>
    </row>
    <row r="677">
      <c r="A677" s="87"/>
      <c r="B677" s="87"/>
      <c r="C677" s="87"/>
      <c r="D677" s="87"/>
      <c r="E677" s="87"/>
      <c r="F677" s="87"/>
      <c r="G677" s="87"/>
      <c r="H677" s="87"/>
      <c r="I677" s="87"/>
      <c r="J677" s="87"/>
      <c r="K677" s="87"/>
      <c r="L677" s="87"/>
      <c r="M677" s="87"/>
      <c r="N677" s="87"/>
      <c r="O677" s="87"/>
      <c r="P677" s="87"/>
      <c r="Q677" s="87"/>
      <c r="R677" s="87"/>
      <c r="S677" s="87"/>
      <c r="T677" s="87"/>
      <c r="U677" s="87"/>
      <c r="V677" s="87"/>
      <c r="W677" s="87"/>
    </row>
    <row r="678">
      <c r="A678" s="87"/>
      <c r="B678" s="87"/>
      <c r="C678" s="87"/>
      <c r="D678" s="87"/>
      <c r="E678" s="87"/>
      <c r="F678" s="87"/>
      <c r="G678" s="87"/>
      <c r="H678" s="87"/>
      <c r="I678" s="87"/>
      <c r="J678" s="87"/>
      <c r="K678" s="87"/>
      <c r="L678" s="87"/>
      <c r="M678" s="87"/>
      <c r="N678" s="87"/>
      <c r="O678" s="87"/>
      <c r="P678" s="87"/>
      <c r="Q678" s="87"/>
      <c r="R678" s="87"/>
      <c r="S678" s="87"/>
      <c r="T678" s="87"/>
      <c r="U678" s="87"/>
      <c r="V678" s="87"/>
      <c r="W678" s="87"/>
    </row>
    <row r="679">
      <c r="A679" s="87"/>
      <c r="B679" s="87"/>
      <c r="C679" s="87"/>
      <c r="D679" s="87"/>
      <c r="E679" s="87"/>
      <c r="F679" s="87"/>
      <c r="G679" s="87"/>
      <c r="H679" s="87"/>
      <c r="I679" s="87"/>
      <c r="J679" s="87"/>
      <c r="K679" s="87"/>
      <c r="L679" s="87"/>
      <c r="M679" s="87"/>
      <c r="N679" s="87"/>
      <c r="O679" s="87"/>
      <c r="P679" s="87"/>
      <c r="Q679" s="87"/>
      <c r="R679" s="87"/>
      <c r="S679" s="87"/>
      <c r="T679" s="87"/>
      <c r="U679" s="87"/>
      <c r="V679" s="87"/>
      <c r="W679" s="87"/>
    </row>
    <row r="680">
      <c r="A680" s="87"/>
      <c r="B680" s="87"/>
      <c r="C680" s="87"/>
      <c r="D680" s="87"/>
      <c r="E680" s="87"/>
      <c r="F680" s="87"/>
      <c r="G680" s="87"/>
      <c r="H680" s="87"/>
      <c r="I680" s="87"/>
      <c r="J680" s="87"/>
      <c r="K680" s="87"/>
      <c r="L680" s="87"/>
      <c r="M680" s="87"/>
      <c r="N680" s="87"/>
      <c r="O680" s="87"/>
      <c r="P680" s="87"/>
      <c r="Q680" s="87"/>
      <c r="R680" s="87"/>
      <c r="S680" s="87"/>
      <c r="T680" s="87"/>
      <c r="U680" s="87"/>
      <c r="V680" s="87"/>
      <c r="W680" s="87"/>
    </row>
    <row r="681">
      <c r="A681" s="87"/>
      <c r="B681" s="87"/>
      <c r="C681" s="87"/>
      <c r="D681" s="87"/>
      <c r="E681" s="87"/>
      <c r="F681" s="87"/>
      <c r="G681" s="87"/>
      <c r="H681" s="87"/>
      <c r="I681" s="87"/>
      <c r="J681" s="87"/>
      <c r="K681" s="87"/>
      <c r="L681" s="87"/>
      <c r="M681" s="87"/>
      <c r="N681" s="87"/>
      <c r="O681" s="87"/>
      <c r="P681" s="87"/>
      <c r="Q681" s="87"/>
      <c r="R681" s="87"/>
      <c r="S681" s="87"/>
      <c r="T681" s="87"/>
      <c r="U681" s="87"/>
      <c r="V681" s="87"/>
      <c r="W681" s="87"/>
    </row>
    <row r="682">
      <c r="A682" s="87"/>
      <c r="B682" s="87"/>
      <c r="C682" s="87"/>
      <c r="D682" s="87"/>
      <c r="E682" s="87"/>
      <c r="F682" s="87"/>
      <c r="G682" s="87"/>
      <c r="H682" s="87"/>
      <c r="I682" s="87"/>
      <c r="J682" s="87"/>
      <c r="K682" s="87"/>
      <c r="L682" s="87"/>
      <c r="M682" s="87"/>
      <c r="N682" s="87"/>
      <c r="O682" s="87"/>
      <c r="P682" s="87"/>
      <c r="Q682" s="87"/>
      <c r="R682" s="87"/>
      <c r="S682" s="87"/>
      <c r="T682" s="87"/>
      <c r="U682" s="87"/>
      <c r="V682" s="87"/>
      <c r="W682" s="87"/>
    </row>
    <row r="683">
      <c r="A683" s="87"/>
      <c r="B683" s="87"/>
      <c r="C683" s="87"/>
      <c r="D683" s="87"/>
      <c r="E683" s="87"/>
      <c r="F683" s="87"/>
      <c r="G683" s="87"/>
      <c r="H683" s="87"/>
      <c r="I683" s="87"/>
      <c r="J683" s="87"/>
      <c r="K683" s="87"/>
      <c r="L683" s="87"/>
      <c r="M683" s="87"/>
      <c r="N683" s="87"/>
      <c r="O683" s="87"/>
      <c r="P683" s="87"/>
      <c r="Q683" s="87"/>
      <c r="R683" s="87"/>
      <c r="S683" s="87"/>
      <c r="T683" s="87"/>
      <c r="U683" s="87"/>
      <c r="V683" s="87"/>
      <c r="W683" s="87"/>
    </row>
    <row r="684">
      <c r="A684" s="87"/>
      <c r="B684" s="87"/>
      <c r="C684" s="87"/>
      <c r="D684" s="87"/>
      <c r="E684" s="87"/>
      <c r="F684" s="87"/>
      <c r="G684" s="87"/>
      <c r="H684" s="87"/>
      <c r="I684" s="87"/>
      <c r="J684" s="87"/>
      <c r="K684" s="87"/>
      <c r="L684" s="87"/>
      <c r="M684" s="87"/>
      <c r="N684" s="87"/>
      <c r="O684" s="87"/>
      <c r="P684" s="87"/>
      <c r="Q684" s="87"/>
      <c r="R684" s="87"/>
      <c r="S684" s="87"/>
      <c r="T684" s="87"/>
      <c r="U684" s="87"/>
      <c r="V684" s="87"/>
      <c r="W684" s="87"/>
    </row>
    <row r="685">
      <c r="A685" s="87"/>
      <c r="B685" s="87"/>
      <c r="C685" s="87"/>
      <c r="D685" s="87"/>
      <c r="E685" s="87"/>
      <c r="F685" s="87"/>
      <c r="G685" s="87"/>
      <c r="H685" s="87"/>
      <c r="I685" s="87"/>
      <c r="J685" s="87"/>
      <c r="K685" s="87"/>
      <c r="L685" s="87"/>
      <c r="M685" s="87"/>
      <c r="N685" s="87"/>
      <c r="O685" s="87"/>
      <c r="P685" s="87"/>
      <c r="Q685" s="87"/>
      <c r="R685" s="87"/>
      <c r="S685" s="87"/>
      <c r="T685" s="87"/>
      <c r="U685" s="87"/>
      <c r="V685" s="87"/>
      <c r="W685" s="87"/>
    </row>
    <row r="686">
      <c r="A686" s="87"/>
      <c r="B686" s="87"/>
      <c r="C686" s="87"/>
      <c r="D686" s="87"/>
      <c r="E686" s="87"/>
      <c r="F686" s="87"/>
      <c r="G686" s="87"/>
      <c r="H686" s="87"/>
      <c r="I686" s="87"/>
      <c r="J686" s="87"/>
      <c r="K686" s="87"/>
      <c r="L686" s="87"/>
      <c r="M686" s="87"/>
      <c r="N686" s="87"/>
      <c r="O686" s="87"/>
      <c r="P686" s="87"/>
      <c r="Q686" s="87"/>
      <c r="R686" s="87"/>
      <c r="S686" s="87"/>
      <c r="T686" s="87"/>
      <c r="U686" s="87"/>
      <c r="V686" s="87"/>
      <c r="W686" s="87"/>
    </row>
    <row r="687">
      <c r="A687" s="87"/>
      <c r="B687" s="87"/>
      <c r="C687" s="87"/>
      <c r="D687" s="87"/>
      <c r="E687" s="87"/>
      <c r="F687" s="87"/>
      <c r="G687" s="87"/>
      <c r="H687" s="87"/>
      <c r="I687" s="87"/>
      <c r="J687" s="87"/>
      <c r="K687" s="87"/>
      <c r="L687" s="87"/>
      <c r="M687" s="87"/>
      <c r="N687" s="87"/>
      <c r="O687" s="87"/>
      <c r="P687" s="87"/>
      <c r="Q687" s="87"/>
      <c r="R687" s="87"/>
      <c r="S687" s="87"/>
      <c r="T687" s="87"/>
      <c r="U687" s="87"/>
      <c r="V687" s="87"/>
      <c r="W687" s="87"/>
    </row>
    <row r="688">
      <c r="A688" s="87"/>
      <c r="B688" s="87"/>
      <c r="C688" s="87"/>
      <c r="D688" s="87"/>
      <c r="E688" s="87"/>
      <c r="F688" s="87"/>
      <c r="G688" s="87"/>
      <c r="H688" s="87"/>
      <c r="I688" s="87"/>
      <c r="J688" s="87"/>
      <c r="K688" s="87"/>
      <c r="L688" s="87"/>
      <c r="M688" s="87"/>
      <c r="N688" s="87"/>
      <c r="O688" s="87"/>
      <c r="P688" s="87"/>
      <c r="Q688" s="87"/>
      <c r="R688" s="87"/>
      <c r="S688" s="87"/>
      <c r="T688" s="87"/>
      <c r="U688" s="87"/>
      <c r="V688" s="87"/>
      <c r="W688" s="87"/>
    </row>
    <row r="689">
      <c r="A689" s="87"/>
      <c r="B689" s="87"/>
      <c r="C689" s="87"/>
      <c r="D689" s="87"/>
      <c r="E689" s="87"/>
      <c r="F689" s="87"/>
      <c r="G689" s="87"/>
      <c r="H689" s="87"/>
      <c r="I689" s="87"/>
      <c r="J689" s="87"/>
      <c r="K689" s="87"/>
      <c r="L689" s="87"/>
      <c r="M689" s="87"/>
      <c r="N689" s="87"/>
      <c r="O689" s="87"/>
      <c r="P689" s="87"/>
      <c r="Q689" s="87"/>
      <c r="R689" s="87"/>
      <c r="S689" s="87"/>
      <c r="T689" s="87"/>
      <c r="U689" s="87"/>
      <c r="V689" s="87"/>
      <c r="W689" s="87"/>
    </row>
    <row r="690">
      <c r="A690" s="87"/>
      <c r="B690" s="87"/>
      <c r="C690" s="87"/>
      <c r="D690" s="87"/>
      <c r="E690" s="87"/>
      <c r="F690" s="87"/>
      <c r="G690" s="87"/>
      <c r="H690" s="87"/>
      <c r="I690" s="87"/>
      <c r="J690" s="87"/>
      <c r="K690" s="87"/>
      <c r="L690" s="87"/>
      <c r="M690" s="87"/>
      <c r="N690" s="87"/>
      <c r="O690" s="87"/>
      <c r="P690" s="87"/>
      <c r="Q690" s="87"/>
      <c r="R690" s="87"/>
      <c r="S690" s="87"/>
      <c r="T690" s="87"/>
      <c r="U690" s="87"/>
      <c r="V690" s="87"/>
      <c r="W690" s="87"/>
    </row>
    <row r="691">
      <c r="A691" s="87"/>
      <c r="B691" s="87"/>
      <c r="C691" s="87"/>
      <c r="D691" s="87"/>
      <c r="E691" s="87"/>
      <c r="F691" s="87"/>
      <c r="G691" s="87"/>
      <c r="H691" s="87"/>
      <c r="I691" s="87"/>
      <c r="J691" s="87"/>
      <c r="K691" s="87"/>
      <c r="L691" s="87"/>
      <c r="M691" s="87"/>
      <c r="N691" s="87"/>
      <c r="O691" s="87"/>
      <c r="P691" s="87"/>
      <c r="Q691" s="87"/>
      <c r="R691" s="87"/>
      <c r="S691" s="87"/>
      <c r="T691" s="87"/>
      <c r="U691" s="87"/>
      <c r="V691" s="87"/>
      <c r="W691" s="87"/>
    </row>
    <row r="692">
      <c r="A692" s="87"/>
      <c r="B692" s="87"/>
      <c r="C692" s="87"/>
      <c r="D692" s="87"/>
      <c r="E692" s="87"/>
      <c r="F692" s="87"/>
      <c r="G692" s="87"/>
      <c r="H692" s="87"/>
      <c r="I692" s="87"/>
      <c r="J692" s="87"/>
      <c r="K692" s="87"/>
      <c r="L692" s="87"/>
      <c r="M692" s="87"/>
      <c r="N692" s="87"/>
      <c r="O692" s="87"/>
      <c r="P692" s="87"/>
      <c r="Q692" s="87"/>
      <c r="R692" s="87"/>
      <c r="S692" s="87"/>
      <c r="T692" s="87"/>
      <c r="U692" s="87"/>
      <c r="V692" s="87"/>
      <c r="W692" s="87"/>
    </row>
    <row r="693">
      <c r="A693" s="87"/>
      <c r="B693" s="87"/>
      <c r="C693" s="87"/>
      <c r="D693" s="87"/>
      <c r="E693" s="87"/>
      <c r="F693" s="87"/>
      <c r="G693" s="87"/>
      <c r="H693" s="87"/>
      <c r="I693" s="87"/>
      <c r="J693" s="87"/>
      <c r="K693" s="87"/>
      <c r="L693" s="87"/>
      <c r="M693" s="87"/>
      <c r="N693" s="87"/>
      <c r="O693" s="87"/>
      <c r="P693" s="87"/>
      <c r="Q693" s="87"/>
      <c r="R693" s="87"/>
      <c r="S693" s="87"/>
      <c r="T693" s="87"/>
      <c r="U693" s="87"/>
      <c r="V693" s="87"/>
      <c r="W693" s="87"/>
    </row>
    <row r="694">
      <c r="A694" s="87"/>
      <c r="B694" s="87"/>
      <c r="C694" s="87"/>
      <c r="D694" s="87"/>
      <c r="E694" s="87"/>
      <c r="F694" s="87"/>
      <c r="G694" s="87"/>
      <c r="H694" s="87"/>
      <c r="I694" s="87"/>
      <c r="J694" s="87"/>
      <c r="K694" s="87"/>
      <c r="L694" s="87"/>
      <c r="M694" s="87"/>
      <c r="N694" s="87"/>
      <c r="O694" s="87"/>
      <c r="P694" s="87"/>
      <c r="Q694" s="87"/>
      <c r="R694" s="87"/>
      <c r="S694" s="87"/>
      <c r="T694" s="87"/>
      <c r="U694" s="87"/>
      <c r="V694" s="87"/>
      <c r="W694" s="87"/>
    </row>
    <row r="695">
      <c r="A695" s="87"/>
      <c r="B695" s="87"/>
      <c r="C695" s="87"/>
      <c r="D695" s="87"/>
      <c r="E695" s="87"/>
      <c r="F695" s="87"/>
      <c r="G695" s="87"/>
      <c r="H695" s="87"/>
      <c r="I695" s="87"/>
      <c r="J695" s="87"/>
      <c r="K695" s="87"/>
      <c r="L695" s="87"/>
      <c r="M695" s="87"/>
      <c r="N695" s="87"/>
      <c r="O695" s="87"/>
      <c r="P695" s="87"/>
      <c r="Q695" s="87"/>
      <c r="R695" s="87"/>
      <c r="S695" s="87"/>
      <c r="T695" s="87"/>
      <c r="U695" s="87"/>
      <c r="V695" s="87"/>
      <c r="W695" s="87"/>
    </row>
    <row r="696">
      <c r="A696" s="87"/>
      <c r="B696" s="87"/>
      <c r="C696" s="87"/>
      <c r="D696" s="87"/>
      <c r="E696" s="87"/>
      <c r="F696" s="87"/>
      <c r="G696" s="87"/>
      <c r="H696" s="87"/>
      <c r="I696" s="87"/>
      <c r="J696" s="87"/>
      <c r="K696" s="87"/>
      <c r="L696" s="87"/>
      <c r="M696" s="87"/>
      <c r="N696" s="87"/>
      <c r="O696" s="87"/>
      <c r="P696" s="87"/>
      <c r="Q696" s="87"/>
      <c r="R696" s="87"/>
      <c r="S696" s="87"/>
      <c r="T696" s="87"/>
      <c r="U696" s="87"/>
      <c r="V696" s="87"/>
      <c r="W696" s="87"/>
    </row>
    <row r="697">
      <c r="A697" s="87"/>
      <c r="B697" s="87"/>
      <c r="C697" s="87"/>
      <c r="D697" s="87"/>
      <c r="E697" s="87"/>
      <c r="F697" s="87"/>
      <c r="G697" s="87"/>
      <c r="H697" s="87"/>
      <c r="I697" s="87"/>
      <c r="J697" s="87"/>
      <c r="K697" s="87"/>
      <c r="L697" s="87"/>
      <c r="M697" s="87"/>
      <c r="N697" s="87"/>
      <c r="O697" s="87"/>
      <c r="P697" s="87"/>
      <c r="Q697" s="87"/>
      <c r="R697" s="87"/>
      <c r="S697" s="87"/>
      <c r="T697" s="87"/>
      <c r="U697" s="87"/>
      <c r="V697" s="87"/>
      <c r="W697" s="87"/>
    </row>
    <row r="698">
      <c r="A698" s="87"/>
      <c r="B698" s="87"/>
      <c r="C698" s="87"/>
      <c r="D698" s="87"/>
      <c r="E698" s="87"/>
      <c r="F698" s="87"/>
      <c r="G698" s="87"/>
      <c r="H698" s="87"/>
      <c r="I698" s="87"/>
      <c r="J698" s="87"/>
      <c r="K698" s="87"/>
      <c r="L698" s="87"/>
      <c r="M698" s="87"/>
      <c r="N698" s="87"/>
      <c r="O698" s="87"/>
      <c r="P698" s="87"/>
      <c r="Q698" s="87"/>
      <c r="R698" s="87"/>
      <c r="S698" s="87"/>
      <c r="T698" s="87"/>
      <c r="U698" s="87"/>
      <c r="V698" s="87"/>
      <c r="W698" s="87"/>
    </row>
    <row r="699">
      <c r="A699" s="87"/>
      <c r="B699" s="87"/>
      <c r="C699" s="87"/>
      <c r="D699" s="87"/>
      <c r="E699" s="87"/>
      <c r="F699" s="87"/>
      <c r="G699" s="87"/>
      <c r="H699" s="87"/>
      <c r="I699" s="87"/>
      <c r="J699" s="87"/>
      <c r="K699" s="87"/>
      <c r="L699" s="87"/>
      <c r="M699" s="87"/>
      <c r="N699" s="87"/>
      <c r="O699" s="87"/>
      <c r="P699" s="87"/>
      <c r="Q699" s="87"/>
      <c r="R699" s="87"/>
      <c r="S699" s="87"/>
      <c r="T699" s="87"/>
      <c r="U699" s="87"/>
      <c r="V699" s="87"/>
      <c r="W699" s="87"/>
    </row>
    <row r="700">
      <c r="A700" s="87"/>
      <c r="B700" s="87"/>
      <c r="C700" s="87"/>
      <c r="D700" s="87"/>
      <c r="E700" s="87"/>
      <c r="F700" s="87"/>
      <c r="G700" s="87"/>
      <c r="H700" s="87"/>
      <c r="I700" s="87"/>
      <c r="J700" s="87"/>
      <c r="K700" s="87"/>
      <c r="L700" s="87"/>
      <c r="M700" s="87"/>
      <c r="N700" s="87"/>
      <c r="O700" s="87"/>
      <c r="P700" s="87"/>
      <c r="Q700" s="87"/>
      <c r="R700" s="87"/>
      <c r="S700" s="87"/>
      <c r="T700" s="87"/>
      <c r="U700" s="87"/>
      <c r="V700" s="87"/>
      <c r="W700" s="87"/>
    </row>
    <row r="701">
      <c r="A701" s="87"/>
      <c r="B701" s="87"/>
      <c r="C701" s="87"/>
      <c r="D701" s="87"/>
      <c r="E701" s="87"/>
      <c r="F701" s="87"/>
      <c r="G701" s="87"/>
      <c r="H701" s="87"/>
      <c r="I701" s="87"/>
      <c r="J701" s="87"/>
      <c r="K701" s="87"/>
      <c r="L701" s="87"/>
      <c r="M701" s="87"/>
      <c r="N701" s="87"/>
      <c r="O701" s="87"/>
      <c r="P701" s="87"/>
      <c r="Q701" s="87"/>
      <c r="R701" s="87"/>
      <c r="S701" s="87"/>
      <c r="T701" s="87"/>
      <c r="U701" s="87"/>
      <c r="V701" s="87"/>
      <c r="W701" s="87"/>
    </row>
    <row r="702">
      <c r="A702" s="87"/>
      <c r="B702" s="87"/>
      <c r="C702" s="87"/>
      <c r="D702" s="87"/>
      <c r="E702" s="87"/>
      <c r="F702" s="87"/>
      <c r="G702" s="87"/>
      <c r="H702" s="87"/>
      <c r="I702" s="87"/>
      <c r="J702" s="87"/>
      <c r="K702" s="87"/>
      <c r="L702" s="87"/>
      <c r="M702" s="87"/>
      <c r="N702" s="87"/>
      <c r="O702" s="87"/>
      <c r="P702" s="87"/>
      <c r="Q702" s="87"/>
      <c r="R702" s="87"/>
      <c r="S702" s="87"/>
      <c r="T702" s="87"/>
      <c r="U702" s="87"/>
      <c r="V702" s="87"/>
      <c r="W702" s="87"/>
    </row>
    <row r="703">
      <c r="A703" s="87"/>
      <c r="B703" s="87"/>
      <c r="C703" s="87"/>
      <c r="D703" s="87"/>
      <c r="E703" s="87"/>
      <c r="F703" s="87"/>
      <c r="G703" s="87"/>
      <c r="H703" s="87"/>
      <c r="I703" s="87"/>
      <c r="J703" s="87"/>
      <c r="K703" s="87"/>
      <c r="L703" s="87"/>
      <c r="M703" s="87"/>
      <c r="N703" s="87"/>
      <c r="O703" s="87"/>
      <c r="P703" s="87"/>
      <c r="Q703" s="87"/>
      <c r="R703" s="87"/>
      <c r="S703" s="87"/>
      <c r="T703" s="87"/>
      <c r="U703" s="87"/>
      <c r="V703" s="87"/>
      <c r="W703" s="87"/>
    </row>
    <row r="704">
      <c r="A704" s="87"/>
      <c r="B704" s="87"/>
      <c r="C704" s="87"/>
      <c r="D704" s="87"/>
      <c r="E704" s="87"/>
      <c r="F704" s="87"/>
      <c r="G704" s="87"/>
      <c r="H704" s="87"/>
      <c r="I704" s="87"/>
      <c r="J704" s="87"/>
      <c r="K704" s="87"/>
      <c r="L704" s="87"/>
      <c r="M704" s="87"/>
      <c r="N704" s="87"/>
      <c r="O704" s="87"/>
      <c r="P704" s="87"/>
      <c r="Q704" s="87"/>
      <c r="R704" s="87"/>
      <c r="S704" s="87"/>
      <c r="T704" s="87"/>
      <c r="U704" s="87"/>
      <c r="V704" s="87"/>
      <c r="W704" s="87"/>
    </row>
    <row r="705">
      <c r="A705" s="87"/>
      <c r="B705" s="87"/>
      <c r="C705" s="87"/>
      <c r="D705" s="87"/>
      <c r="E705" s="87"/>
      <c r="F705" s="87"/>
      <c r="G705" s="87"/>
      <c r="H705" s="87"/>
      <c r="I705" s="87"/>
      <c r="J705" s="87"/>
      <c r="K705" s="87"/>
      <c r="L705" s="87"/>
      <c r="M705" s="87"/>
      <c r="N705" s="87"/>
      <c r="O705" s="87"/>
      <c r="P705" s="87"/>
      <c r="Q705" s="87"/>
      <c r="R705" s="87"/>
      <c r="S705" s="87"/>
      <c r="T705" s="87"/>
      <c r="U705" s="87"/>
      <c r="V705" s="87"/>
      <c r="W705" s="87"/>
    </row>
    <row r="706">
      <c r="A706" s="87"/>
      <c r="B706" s="87"/>
      <c r="C706" s="87"/>
      <c r="D706" s="87"/>
      <c r="E706" s="87"/>
      <c r="F706" s="87"/>
      <c r="G706" s="87"/>
      <c r="H706" s="87"/>
      <c r="I706" s="87"/>
      <c r="J706" s="87"/>
      <c r="K706" s="87"/>
      <c r="L706" s="87"/>
      <c r="M706" s="87"/>
      <c r="N706" s="87"/>
      <c r="O706" s="87"/>
      <c r="P706" s="87"/>
      <c r="Q706" s="87"/>
      <c r="R706" s="87"/>
      <c r="S706" s="87"/>
      <c r="T706" s="87"/>
      <c r="U706" s="87"/>
      <c r="V706" s="87"/>
      <c r="W706" s="87"/>
    </row>
    <row r="707">
      <c r="A707" s="87"/>
      <c r="B707" s="87"/>
      <c r="C707" s="87"/>
      <c r="D707" s="87"/>
      <c r="E707" s="87"/>
      <c r="F707" s="87"/>
      <c r="G707" s="87"/>
      <c r="H707" s="87"/>
      <c r="I707" s="87"/>
      <c r="J707" s="87"/>
      <c r="K707" s="87"/>
      <c r="L707" s="87"/>
      <c r="M707" s="87"/>
      <c r="N707" s="87"/>
      <c r="O707" s="87"/>
      <c r="P707" s="87"/>
      <c r="Q707" s="87"/>
      <c r="R707" s="87"/>
      <c r="S707" s="87"/>
      <c r="T707" s="87"/>
      <c r="U707" s="87"/>
      <c r="V707" s="87"/>
      <c r="W707" s="87"/>
    </row>
    <row r="708">
      <c r="A708" s="87"/>
      <c r="B708" s="87"/>
      <c r="C708" s="87"/>
      <c r="D708" s="87"/>
      <c r="E708" s="87"/>
      <c r="F708" s="87"/>
      <c r="G708" s="87"/>
      <c r="H708" s="87"/>
      <c r="I708" s="87"/>
      <c r="J708" s="87"/>
      <c r="K708" s="87"/>
      <c r="L708" s="87"/>
      <c r="M708" s="87"/>
      <c r="N708" s="87"/>
      <c r="O708" s="87"/>
      <c r="P708" s="87"/>
      <c r="Q708" s="87"/>
      <c r="R708" s="87"/>
      <c r="S708" s="87"/>
      <c r="T708" s="87"/>
      <c r="U708" s="87"/>
      <c r="V708" s="87"/>
      <c r="W708" s="87"/>
    </row>
    <row r="709">
      <c r="A709" s="87"/>
      <c r="B709" s="87"/>
      <c r="C709" s="87"/>
      <c r="D709" s="87"/>
      <c r="E709" s="87"/>
      <c r="F709" s="87"/>
      <c r="G709" s="87"/>
      <c r="H709" s="87"/>
      <c r="I709" s="87"/>
      <c r="J709" s="87"/>
      <c r="K709" s="87"/>
      <c r="L709" s="87"/>
      <c r="M709" s="87"/>
      <c r="N709" s="87"/>
      <c r="O709" s="87"/>
      <c r="P709" s="87"/>
      <c r="Q709" s="87"/>
      <c r="R709" s="87"/>
      <c r="S709" s="87"/>
      <c r="T709" s="87"/>
      <c r="U709" s="87"/>
      <c r="V709" s="87"/>
      <c r="W709" s="87"/>
    </row>
    <row r="710">
      <c r="A710" s="87"/>
      <c r="B710" s="87"/>
      <c r="C710" s="87"/>
      <c r="D710" s="87"/>
      <c r="E710" s="87"/>
      <c r="F710" s="87"/>
      <c r="G710" s="87"/>
      <c r="H710" s="87"/>
      <c r="I710" s="87"/>
      <c r="J710" s="87"/>
      <c r="K710" s="87"/>
      <c r="L710" s="87"/>
      <c r="M710" s="87"/>
      <c r="N710" s="87"/>
      <c r="O710" s="87"/>
      <c r="P710" s="87"/>
      <c r="Q710" s="87"/>
      <c r="R710" s="87"/>
      <c r="S710" s="87"/>
      <c r="T710" s="87"/>
      <c r="U710" s="87"/>
      <c r="V710" s="87"/>
      <c r="W710" s="87"/>
    </row>
    <row r="711">
      <c r="A711" s="87"/>
      <c r="B711" s="87"/>
      <c r="C711" s="87"/>
      <c r="D711" s="87"/>
      <c r="E711" s="87"/>
      <c r="F711" s="87"/>
      <c r="G711" s="87"/>
      <c r="H711" s="87"/>
      <c r="I711" s="87"/>
      <c r="J711" s="87"/>
      <c r="K711" s="87"/>
      <c r="L711" s="87"/>
      <c r="M711" s="87"/>
      <c r="N711" s="87"/>
      <c r="O711" s="87"/>
      <c r="P711" s="87"/>
      <c r="Q711" s="87"/>
      <c r="R711" s="87"/>
      <c r="S711" s="87"/>
      <c r="T711" s="87"/>
      <c r="U711" s="87"/>
      <c r="V711" s="87"/>
      <c r="W711" s="87"/>
    </row>
    <row r="712">
      <c r="A712" s="87"/>
      <c r="B712" s="87"/>
      <c r="C712" s="87"/>
      <c r="D712" s="87"/>
      <c r="E712" s="87"/>
      <c r="F712" s="87"/>
      <c r="G712" s="87"/>
      <c r="H712" s="87"/>
      <c r="I712" s="87"/>
      <c r="J712" s="87"/>
      <c r="K712" s="87"/>
      <c r="L712" s="87"/>
      <c r="M712" s="87"/>
      <c r="N712" s="87"/>
      <c r="O712" s="87"/>
      <c r="P712" s="87"/>
      <c r="Q712" s="87"/>
      <c r="R712" s="87"/>
      <c r="S712" s="87"/>
      <c r="T712" s="87"/>
      <c r="U712" s="87"/>
      <c r="V712" s="87"/>
      <c r="W712" s="87"/>
    </row>
    <row r="713">
      <c r="A713" s="87"/>
      <c r="B713" s="87"/>
      <c r="C713" s="87"/>
      <c r="D713" s="87"/>
      <c r="E713" s="87"/>
      <c r="F713" s="87"/>
      <c r="G713" s="87"/>
      <c r="H713" s="87"/>
      <c r="I713" s="87"/>
      <c r="J713" s="87"/>
      <c r="K713" s="87"/>
      <c r="L713" s="87"/>
      <c r="M713" s="87"/>
      <c r="N713" s="87"/>
      <c r="O713" s="87"/>
      <c r="P713" s="87"/>
      <c r="Q713" s="87"/>
      <c r="R713" s="87"/>
      <c r="S713" s="87"/>
      <c r="T713" s="87"/>
      <c r="U713" s="87"/>
      <c r="V713" s="87"/>
      <c r="W713" s="87"/>
    </row>
    <row r="714">
      <c r="A714" s="87"/>
      <c r="B714" s="87"/>
      <c r="C714" s="87"/>
      <c r="D714" s="87"/>
      <c r="E714" s="87"/>
      <c r="F714" s="87"/>
      <c r="G714" s="87"/>
      <c r="H714" s="87"/>
      <c r="I714" s="87"/>
      <c r="J714" s="87"/>
      <c r="K714" s="87"/>
      <c r="L714" s="87"/>
      <c r="M714" s="87"/>
      <c r="N714" s="87"/>
      <c r="O714" s="87"/>
      <c r="P714" s="87"/>
      <c r="Q714" s="87"/>
      <c r="R714" s="87"/>
      <c r="S714" s="87"/>
      <c r="T714" s="87"/>
      <c r="U714" s="87"/>
      <c r="V714" s="87"/>
      <c r="W714" s="87"/>
    </row>
    <row r="715">
      <c r="A715" s="87"/>
      <c r="B715" s="87"/>
      <c r="C715" s="87"/>
      <c r="D715" s="87"/>
      <c r="E715" s="87"/>
      <c r="F715" s="87"/>
      <c r="G715" s="87"/>
      <c r="H715" s="87"/>
      <c r="I715" s="87"/>
      <c r="J715" s="87"/>
      <c r="K715" s="87"/>
      <c r="L715" s="87"/>
      <c r="M715" s="87"/>
      <c r="N715" s="87"/>
      <c r="O715" s="87"/>
      <c r="P715" s="87"/>
      <c r="Q715" s="87"/>
      <c r="R715" s="87"/>
      <c r="S715" s="87"/>
      <c r="T715" s="87"/>
      <c r="U715" s="87"/>
      <c r="V715" s="87"/>
      <c r="W715" s="87"/>
    </row>
    <row r="716">
      <c r="A716" s="87"/>
      <c r="B716" s="87"/>
      <c r="C716" s="87"/>
      <c r="D716" s="87"/>
      <c r="E716" s="87"/>
      <c r="F716" s="87"/>
      <c r="G716" s="87"/>
      <c r="H716" s="87"/>
      <c r="I716" s="87"/>
      <c r="J716" s="87"/>
      <c r="K716" s="87"/>
      <c r="L716" s="87"/>
      <c r="M716" s="87"/>
      <c r="N716" s="87"/>
      <c r="O716" s="87"/>
      <c r="P716" s="87"/>
      <c r="Q716" s="87"/>
      <c r="R716" s="87"/>
      <c r="S716" s="87"/>
      <c r="T716" s="87"/>
      <c r="U716" s="87"/>
      <c r="V716" s="87"/>
      <c r="W716" s="87"/>
    </row>
    <row r="717">
      <c r="A717" s="87"/>
      <c r="B717" s="87"/>
      <c r="C717" s="87"/>
      <c r="D717" s="87"/>
      <c r="E717" s="87"/>
      <c r="F717" s="87"/>
      <c r="G717" s="87"/>
      <c r="H717" s="87"/>
      <c r="I717" s="87"/>
      <c r="J717" s="87"/>
      <c r="K717" s="87"/>
      <c r="L717" s="87"/>
      <c r="M717" s="87"/>
      <c r="N717" s="87"/>
      <c r="O717" s="87"/>
      <c r="P717" s="87"/>
      <c r="Q717" s="87"/>
      <c r="R717" s="87"/>
      <c r="S717" s="87"/>
      <c r="T717" s="87"/>
      <c r="U717" s="87"/>
      <c r="V717" s="87"/>
      <c r="W717" s="87"/>
    </row>
    <row r="718">
      <c r="A718" s="87"/>
      <c r="B718" s="87"/>
      <c r="C718" s="87"/>
      <c r="D718" s="87"/>
      <c r="E718" s="87"/>
      <c r="F718" s="87"/>
      <c r="G718" s="87"/>
      <c r="H718" s="87"/>
      <c r="I718" s="87"/>
      <c r="J718" s="87"/>
      <c r="K718" s="87"/>
      <c r="L718" s="87"/>
      <c r="M718" s="87"/>
      <c r="N718" s="87"/>
      <c r="O718" s="87"/>
      <c r="P718" s="87"/>
      <c r="Q718" s="87"/>
      <c r="R718" s="87"/>
      <c r="S718" s="87"/>
      <c r="T718" s="87"/>
      <c r="U718" s="87"/>
      <c r="V718" s="87"/>
      <c r="W718" s="87"/>
    </row>
    <row r="719">
      <c r="A719" s="87"/>
      <c r="B719" s="87"/>
      <c r="C719" s="87"/>
      <c r="D719" s="87"/>
      <c r="E719" s="87"/>
      <c r="F719" s="87"/>
      <c r="G719" s="87"/>
      <c r="H719" s="87"/>
      <c r="I719" s="87"/>
      <c r="J719" s="87"/>
      <c r="K719" s="87"/>
      <c r="L719" s="87"/>
      <c r="M719" s="87"/>
      <c r="N719" s="87"/>
      <c r="O719" s="87"/>
      <c r="P719" s="87"/>
      <c r="Q719" s="87"/>
      <c r="R719" s="87"/>
      <c r="S719" s="87"/>
      <c r="T719" s="87"/>
      <c r="U719" s="87"/>
      <c r="V719" s="87"/>
      <c r="W719" s="87"/>
    </row>
    <row r="720">
      <c r="A720" s="87"/>
      <c r="B720" s="87"/>
      <c r="C720" s="87"/>
      <c r="D720" s="87"/>
      <c r="E720" s="87"/>
      <c r="F720" s="87"/>
      <c r="G720" s="87"/>
      <c r="H720" s="87"/>
      <c r="I720" s="87"/>
      <c r="J720" s="87"/>
      <c r="K720" s="87"/>
      <c r="L720" s="87"/>
      <c r="M720" s="87"/>
      <c r="N720" s="87"/>
      <c r="O720" s="87"/>
      <c r="P720" s="87"/>
      <c r="Q720" s="87"/>
      <c r="R720" s="87"/>
      <c r="S720" s="87"/>
      <c r="T720" s="87"/>
      <c r="U720" s="87"/>
      <c r="V720" s="87"/>
      <c r="W720" s="87"/>
    </row>
    <row r="721">
      <c r="A721" s="87"/>
      <c r="B721" s="87"/>
      <c r="C721" s="87"/>
      <c r="D721" s="87"/>
      <c r="E721" s="87"/>
      <c r="F721" s="87"/>
      <c r="G721" s="87"/>
      <c r="H721" s="87"/>
      <c r="I721" s="87"/>
      <c r="J721" s="87"/>
      <c r="K721" s="87"/>
      <c r="L721" s="87"/>
      <c r="M721" s="87"/>
      <c r="N721" s="87"/>
      <c r="O721" s="87"/>
      <c r="P721" s="87"/>
      <c r="Q721" s="87"/>
      <c r="R721" s="87"/>
      <c r="S721" s="87"/>
      <c r="T721" s="87"/>
      <c r="U721" s="87"/>
      <c r="V721" s="87"/>
      <c r="W721" s="87"/>
    </row>
    <row r="722">
      <c r="A722" s="87"/>
      <c r="B722" s="87"/>
      <c r="C722" s="87"/>
      <c r="D722" s="87"/>
      <c r="E722" s="87"/>
      <c r="F722" s="87"/>
      <c r="G722" s="87"/>
      <c r="H722" s="87"/>
      <c r="I722" s="87"/>
      <c r="J722" s="87"/>
      <c r="K722" s="87"/>
      <c r="L722" s="87"/>
      <c r="M722" s="87"/>
      <c r="N722" s="87"/>
      <c r="O722" s="87"/>
      <c r="P722" s="87"/>
      <c r="Q722" s="87"/>
      <c r="R722" s="87"/>
      <c r="S722" s="87"/>
      <c r="T722" s="87"/>
      <c r="U722" s="87"/>
      <c r="V722" s="87"/>
      <c r="W722" s="87"/>
    </row>
    <row r="723">
      <c r="A723" s="87"/>
      <c r="B723" s="87"/>
      <c r="C723" s="87"/>
      <c r="D723" s="87"/>
      <c r="E723" s="87"/>
      <c r="F723" s="87"/>
      <c r="G723" s="87"/>
      <c r="H723" s="87"/>
      <c r="I723" s="87"/>
      <c r="J723" s="87"/>
      <c r="K723" s="87"/>
      <c r="L723" s="87"/>
      <c r="M723" s="87"/>
      <c r="N723" s="87"/>
      <c r="O723" s="87"/>
      <c r="P723" s="87"/>
      <c r="Q723" s="87"/>
      <c r="R723" s="87"/>
      <c r="S723" s="87"/>
      <c r="T723" s="87"/>
      <c r="U723" s="87"/>
      <c r="V723" s="87"/>
      <c r="W723" s="87"/>
    </row>
    <row r="724">
      <c r="A724" s="87"/>
      <c r="B724" s="87"/>
      <c r="C724" s="87"/>
      <c r="D724" s="87"/>
      <c r="E724" s="87"/>
      <c r="F724" s="87"/>
      <c r="G724" s="87"/>
      <c r="H724" s="87"/>
      <c r="I724" s="87"/>
      <c r="J724" s="87"/>
      <c r="K724" s="87"/>
      <c r="L724" s="87"/>
      <c r="M724" s="87"/>
      <c r="N724" s="87"/>
      <c r="O724" s="87"/>
      <c r="P724" s="87"/>
      <c r="Q724" s="87"/>
      <c r="R724" s="87"/>
      <c r="S724" s="87"/>
      <c r="T724" s="87"/>
      <c r="U724" s="87"/>
      <c r="V724" s="87"/>
      <c r="W724" s="87"/>
    </row>
    <row r="725">
      <c r="A725" s="87"/>
      <c r="B725" s="87"/>
      <c r="C725" s="87"/>
      <c r="D725" s="87"/>
      <c r="E725" s="87"/>
      <c r="F725" s="87"/>
      <c r="G725" s="87"/>
      <c r="H725" s="87"/>
      <c r="I725" s="87"/>
      <c r="J725" s="87"/>
      <c r="K725" s="87"/>
      <c r="L725" s="87"/>
      <c r="M725" s="87"/>
      <c r="N725" s="87"/>
      <c r="O725" s="87"/>
      <c r="P725" s="87"/>
      <c r="Q725" s="87"/>
      <c r="R725" s="87"/>
      <c r="S725" s="87"/>
      <c r="T725" s="87"/>
      <c r="U725" s="87"/>
      <c r="V725" s="87"/>
      <c r="W725" s="87"/>
    </row>
    <row r="726">
      <c r="A726" s="87"/>
      <c r="B726" s="87"/>
      <c r="C726" s="87"/>
      <c r="D726" s="87"/>
      <c r="E726" s="87"/>
      <c r="F726" s="87"/>
      <c r="G726" s="87"/>
      <c r="H726" s="87"/>
      <c r="I726" s="87"/>
      <c r="J726" s="87"/>
      <c r="K726" s="87"/>
      <c r="L726" s="87"/>
      <c r="M726" s="87"/>
      <c r="N726" s="87"/>
      <c r="O726" s="87"/>
      <c r="P726" s="87"/>
      <c r="Q726" s="87"/>
      <c r="R726" s="87"/>
      <c r="S726" s="87"/>
      <c r="T726" s="87"/>
      <c r="U726" s="87"/>
      <c r="V726" s="87"/>
      <c r="W726" s="87"/>
    </row>
    <row r="727">
      <c r="A727" s="87"/>
      <c r="B727" s="87"/>
      <c r="C727" s="87"/>
      <c r="D727" s="87"/>
      <c r="E727" s="87"/>
      <c r="F727" s="87"/>
      <c r="G727" s="87"/>
      <c r="H727" s="87"/>
      <c r="I727" s="87"/>
      <c r="J727" s="87"/>
      <c r="K727" s="87"/>
      <c r="L727" s="87"/>
      <c r="M727" s="87"/>
      <c r="N727" s="87"/>
      <c r="O727" s="87"/>
      <c r="P727" s="87"/>
      <c r="Q727" s="87"/>
      <c r="R727" s="87"/>
      <c r="S727" s="87"/>
      <c r="T727" s="87"/>
      <c r="U727" s="87"/>
      <c r="V727" s="87"/>
      <c r="W727" s="87"/>
    </row>
    <row r="728">
      <c r="A728" s="87"/>
      <c r="B728" s="87"/>
      <c r="C728" s="87"/>
      <c r="D728" s="87"/>
      <c r="E728" s="87"/>
      <c r="F728" s="87"/>
      <c r="G728" s="87"/>
      <c r="H728" s="87"/>
      <c r="I728" s="87"/>
      <c r="J728" s="87"/>
      <c r="K728" s="87"/>
      <c r="L728" s="87"/>
      <c r="M728" s="87"/>
      <c r="N728" s="87"/>
      <c r="O728" s="87"/>
      <c r="P728" s="87"/>
      <c r="Q728" s="87"/>
      <c r="R728" s="87"/>
      <c r="S728" s="87"/>
      <c r="T728" s="87"/>
      <c r="U728" s="87"/>
      <c r="V728" s="87"/>
      <c r="W728" s="87"/>
    </row>
    <row r="729">
      <c r="A729" s="87"/>
      <c r="B729" s="87"/>
      <c r="C729" s="87"/>
      <c r="D729" s="87"/>
      <c r="E729" s="87"/>
      <c r="F729" s="87"/>
      <c r="G729" s="87"/>
      <c r="H729" s="87"/>
      <c r="I729" s="87"/>
      <c r="J729" s="87"/>
      <c r="K729" s="87"/>
      <c r="L729" s="87"/>
      <c r="M729" s="87"/>
      <c r="N729" s="87"/>
      <c r="O729" s="87"/>
      <c r="P729" s="87"/>
      <c r="Q729" s="87"/>
      <c r="R729" s="87"/>
      <c r="S729" s="87"/>
      <c r="T729" s="87"/>
      <c r="U729" s="87"/>
      <c r="V729" s="87"/>
      <c r="W729" s="87"/>
    </row>
    <row r="730">
      <c r="A730" s="87"/>
      <c r="B730" s="87"/>
      <c r="C730" s="87"/>
      <c r="D730" s="87"/>
      <c r="E730" s="87"/>
      <c r="F730" s="87"/>
      <c r="G730" s="87"/>
      <c r="H730" s="87"/>
      <c r="I730" s="87"/>
      <c r="J730" s="87"/>
      <c r="K730" s="87"/>
      <c r="L730" s="87"/>
      <c r="M730" s="87"/>
      <c r="N730" s="87"/>
      <c r="O730" s="87"/>
      <c r="P730" s="87"/>
      <c r="Q730" s="87"/>
      <c r="R730" s="87"/>
      <c r="S730" s="87"/>
      <c r="T730" s="87"/>
      <c r="U730" s="87"/>
      <c r="V730" s="87"/>
      <c r="W730" s="87"/>
    </row>
    <row r="731">
      <c r="A731" s="87"/>
      <c r="B731" s="87"/>
      <c r="C731" s="87"/>
      <c r="D731" s="87"/>
      <c r="E731" s="87"/>
      <c r="F731" s="87"/>
      <c r="G731" s="87"/>
      <c r="H731" s="87"/>
      <c r="I731" s="87"/>
      <c r="J731" s="87"/>
      <c r="K731" s="87"/>
      <c r="L731" s="87"/>
      <c r="M731" s="87"/>
      <c r="N731" s="87"/>
      <c r="O731" s="87"/>
      <c r="P731" s="87"/>
      <c r="Q731" s="87"/>
      <c r="R731" s="87"/>
      <c r="S731" s="87"/>
      <c r="T731" s="87"/>
      <c r="U731" s="87"/>
      <c r="V731" s="87"/>
      <c r="W731" s="87"/>
    </row>
    <row r="732">
      <c r="A732" s="87"/>
      <c r="B732" s="87"/>
      <c r="C732" s="87"/>
      <c r="D732" s="87"/>
      <c r="E732" s="87"/>
      <c r="F732" s="87"/>
      <c r="G732" s="87"/>
      <c r="H732" s="87"/>
      <c r="I732" s="87"/>
      <c r="J732" s="87"/>
      <c r="K732" s="87"/>
      <c r="L732" s="87"/>
      <c r="M732" s="87"/>
      <c r="N732" s="87"/>
      <c r="O732" s="87"/>
      <c r="P732" s="87"/>
      <c r="Q732" s="87"/>
      <c r="R732" s="87"/>
      <c r="S732" s="87"/>
      <c r="T732" s="87"/>
      <c r="U732" s="87"/>
      <c r="V732" s="87"/>
      <c r="W732" s="87"/>
    </row>
    <row r="733">
      <c r="A733" s="87"/>
      <c r="B733" s="87"/>
      <c r="C733" s="87"/>
      <c r="D733" s="87"/>
      <c r="E733" s="87"/>
      <c r="F733" s="87"/>
      <c r="G733" s="87"/>
      <c r="H733" s="87"/>
      <c r="I733" s="87"/>
      <c r="J733" s="87"/>
      <c r="K733" s="87"/>
      <c r="L733" s="87"/>
      <c r="M733" s="87"/>
      <c r="N733" s="87"/>
      <c r="O733" s="87"/>
      <c r="P733" s="87"/>
      <c r="Q733" s="87"/>
      <c r="R733" s="87"/>
      <c r="S733" s="87"/>
      <c r="T733" s="87"/>
      <c r="U733" s="87"/>
      <c r="V733" s="87"/>
      <c r="W733" s="87"/>
    </row>
    <row r="734">
      <c r="A734" s="87"/>
      <c r="B734" s="87"/>
      <c r="C734" s="87"/>
      <c r="D734" s="87"/>
      <c r="E734" s="87"/>
      <c r="F734" s="87"/>
      <c r="G734" s="87"/>
      <c r="H734" s="87"/>
      <c r="I734" s="87"/>
      <c r="J734" s="87"/>
      <c r="K734" s="87"/>
      <c r="L734" s="87"/>
      <c r="M734" s="87"/>
      <c r="N734" s="87"/>
      <c r="O734" s="87"/>
      <c r="P734" s="87"/>
      <c r="Q734" s="87"/>
      <c r="R734" s="87"/>
      <c r="S734" s="87"/>
      <c r="T734" s="87"/>
      <c r="U734" s="87"/>
      <c r="V734" s="87"/>
      <c r="W734" s="87"/>
    </row>
    <row r="735">
      <c r="A735" s="87"/>
      <c r="B735" s="87"/>
      <c r="C735" s="87"/>
      <c r="D735" s="87"/>
      <c r="E735" s="87"/>
      <c r="F735" s="87"/>
      <c r="G735" s="87"/>
      <c r="H735" s="87"/>
      <c r="I735" s="87"/>
      <c r="J735" s="87"/>
      <c r="K735" s="87"/>
      <c r="L735" s="87"/>
      <c r="M735" s="87"/>
      <c r="N735" s="87"/>
      <c r="O735" s="87"/>
      <c r="P735" s="87"/>
      <c r="Q735" s="87"/>
      <c r="R735" s="87"/>
      <c r="S735" s="87"/>
      <c r="T735" s="87"/>
      <c r="U735" s="87"/>
      <c r="V735" s="87"/>
      <c r="W735" s="87"/>
    </row>
    <row r="736">
      <c r="A736" s="87"/>
      <c r="B736" s="87"/>
      <c r="C736" s="87"/>
      <c r="D736" s="87"/>
      <c r="E736" s="87"/>
      <c r="F736" s="87"/>
      <c r="G736" s="87"/>
      <c r="H736" s="87"/>
      <c r="I736" s="87"/>
      <c r="J736" s="87"/>
      <c r="K736" s="87"/>
      <c r="L736" s="87"/>
      <c r="M736" s="87"/>
      <c r="N736" s="87"/>
      <c r="O736" s="87"/>
      <c r="P736" s="87"/>
      <c r="Q736" s="87"/>
      <c r="R736" s="87"/>
      <c r="S736" s="87"/>
      <c r="T736" s="87"/>
      <c r="U736" s="87"/>
      <c r="V736" s="87"/>
      <c r="W736" s="87"/>
    </row>
    <row r="737">
      <c r="A737" s="87"/>
      <c r="B737" s="87"/>
      <c r="C737" s="87"/>
      <c r="D737" s="87"/>
      <c r="E737" s="87"/>
      <c r="F737" s="87"/>
      <c r="G737" s="87"/>
      <c r="H737" s="87"/>
      <c r="I737" s="87"/>
      <c r="J737" s="87"/>
      <c r="K737" s="87"/>
      <c r="L737" s="87"/>
      <c r="M737" s="87"/>
      <c r="N737" s="87"/>
      <c r="O737" s="87"/>
      <c r="P737" s="87"/>
      <c r="Q737" s="87"/>
      <c r="R737" s="87"/>
      <c r="S737" s="87"/>
      <c r="T737" s="87"/>
      <c r="U737" s="87"/>
      <c r="V737" s="87"/>
      <c r="W737" s="87"/>
    </row>
    <row r="738">
      <c r="A738" s="87"/>
      <c r="B738" s="87"/>
      <c r="C738" s="87"/>
      <c r="D738" s="87"/>
      <c r="E738" s="87"/>
      <c r="F738" s="87"/>
      <c r="G738" s="87"/>
      <c r="H738" s="87"/>
      <c r="I738" s="87"/>
      <c r="J738" s="87"/>
      <c r="K738" s="87"/>
      <c r="L738" s="87"/>
      <c r="M738" s="87"/>
      <c r="N738" s="87"/>
      <c r="O738" s="87"/>
      <c r="P738" s="87"/>
      <c r="Q738" s="87"/>
      <c r="R738" s="87"/>
      <c r="S738" s="87"/>
      <c r="T738" s="87"/>
      <c r="U738" s="87"/>
      <c r="V738" s="87"/>
      <c r="W738" s="87"/>
    </row>
    <row r="739">
      <c r="A739" s="87"/>
      <c r="B739" s="87"/>
      <c r="C739" s="87"/>
      <c r="D739" s="87"/>
      <c r="E739" s="87"/>
      <c r="F739" s="87"/>
      <c r="G739" s="87"/>
      <c r="H739" s="87"/>
      <c r="I739" s="87"/>
      <c r="J739" s="87"/>
      <c r="K739" s="87"/>
      <c r="L739" s="87"/>
      <c r="M739" s="87"/>
      <c r="N739" s="87"/>
      <c r="O739" s="87"/>
      <c r="P739" s="87"/>
      <c r="Q739" s="87"/>
      <c r="R739" s="87"/>
      <c r="S739" s="87"/>
      <c r="T739" s="87"/>
      <c r="U739" s="87"/>
      <c r="V739" s="87"/>
      <c r="W739" s="87"/>
    </row>
    <row r="740">
      <c r="A740" s="87"/>
      <c r="B740" s="87"/>
      <c r="C740" s="87"/>
      <c r="D740" s="87"/>
      <c r="E740" s="87"/>
      <c r="F740" s="87"/>
      <c r="G740" s="87"/>
      <c r="H740" s="87"/>
      <c r="I740" s="87"/>
      <c r="J740" s="87"/>
      <c r="K740" s="87"/>
      <c r="L740" s="87"/>
      <c r="M740" s="87"/>
      <c r="N740" s="87"/>
      <c r="O740" s="87"/>
      <c r="P740" s="87"/>
      <c r="Q740" s="87"/>
      <c r="R740" s="87"/>
      <c r="S740" s="87"/>
      <c r="T740" s="87"/>
      <c r="U740" s="87"/>
      <c r="V740" s="87"/>
      <c r="W740" s="87"/>
    </row>
    <row r="741">
      <c r="A741" s="87"/>
      <c r="B741" s="87"/>
      <c r="C741" s="87"/>
      <c r="D741" s="87"/>
      <c r="E741" s="87"/>
      <c r="F741" s="87"/>
      <c r="G741" s="87"/>
      <c r="H741" s="87"/>
      <c r="I741" s="87"/>
      <c r="J741" s="87"/>
      <c r="K741" s="87"/>
      <c r="L741" s="87"/>
      <c r="M741" s="87"/>
      <c r="N741" s="87"/>
      <c r="O741" s="87"/>
      <c r="P741" s="87"/>
      <c r="Q741" s="87"/>
      <c r="R741" s="87"/>
      <c r="S741" s="87"/>
      <c r="T741" s="87"/>
      <c r="U741" s="87"/>
      <c r="V741" s="87"/>
      <c r="W741" s="87"/>
    </row>
    <row r="742">
      <c r="A742" s="87"/>
      <c r="B742" s="87"/>
      <c r="C742" s="87"/>
      <c r="D742" s="87"/>
      <c r="E742" s="87"/>
      <c r="F742" s="87"/>
      <c r="G742" s="87"/>
      <c r="H742" s="87"/>
      <c r="I742" s="87"/>
      <c r="J742" s="87"/>
      <c r="K742" s="87"/>
      <c r="L742" s="87"/>
      <c r="M742" s="87"/>
      <c r="N742" s="87"/>
      <c r="O742" s="87"/>
      <c r="P742" s="87"/>
      <c r="Q742" s="87"/>
      <c r="R742" s="87"/>
      <c r="S742" s="87"/>
      <c r="T742" s="87"/>
      <c r="U742" s="87"/>
      <c r="V742" s="87"/>
      <c r="W742" s="87"/>
    </row>
    <row r="743">
      <c r="A743" s="87"/>
      <c r="B743" s="87"/>
      <c r="C743" s="87"/>
      <c r="D743" s="87"/>
      <c r="E743" s="87"/>
      <c r="F743" s="87"/>
      <c r="G743" s="87"/>
      <c r="H743" s="87"/>
      <c r="I743" s="87"/>
      <c r="J743" s="87"/>
      <c r="K743" s="87"/>
      <c r="L743" s="87"/>
      <c r="M743" s="87"/>
      <c r="N743" s="87"/>
      <c r="O743" s="87"/>
      <c r="P743" s="87"/>
      <c r="Q743" s="87"/>
      <c r="R743" s="87"/>
      <c r="S743" s="87"/>
      <c r="T743" s="87"/>
      <c r="U743" s="87"/>
      <c r="V743" s="87"/>
      <c r="W743" s="87"/>
    </row>
    <row r="744">
      <c r="A744" s="87"/>
      <c r="B744" s="87"/>
      <c r="C744" s="87"/>
      <c r="D744" s="87"/>
      <c r="E744" s="87"/>
      <c r="F744" s="87"/>
      <c r="G744" s="87"/>
      <c r="H744" s="87"/>
      <c r="I744" s="87"/>
      <c r="J744" s="87"/>
      <c r="K744" s="87"/>
      <c r="L744" s="87"/>
      <c r="M744" s="87"/>
      <c r="N744" s="87"/>
      <c r="O744" s="87"/>
      <c r="P744" s="87"/>
      <c r="Q744" s="87"/>
      <c r="R744" s="87"/>
      <c r="S744" s="87"/>
      <c r="T744" s="87"/>
      <c r="U744" s="87"/>
      <c r="V744" s="87"/>
      <c r="W744" s="87"/>
    </row>
    <row r="745">
      <c r="A745" s="87"/>
      <c r="B745" s="87"/>
      <c r="C745" s="87"/>
      <c r="D745" s="87"/>
      <c r="E745" s="87"/>
      <c r="F745" s="87"/>
      <c r="G745" s="87"/>
      <c r="H745" s="87"/>
      <c r="I745" s="87"/>
      <c r="J745" s="87"/>
      <c r="K745" s="87"/>
      <c r="L745" s="87"/>
      <c r="M745" s="87"/>
      <c r="N745" s="87"/>
      <c r="O745" s="87"/>
      <c r="P745" s="87"/>
      <c r="Q745" s="87"/>
      <c r="R745" s="87"/>
      <c r="S745" s="87"/>
      <c r="T745" s="87"/>
      <c r="U745" s="87"/>
      <c r="V745" s="87"/>
      <c r="W745" s="87"/>
    </row>
    <row r="746">
      <c r="A746" s="87"/>
      <c r="B746" s="87"/>
      <c r="C746" s="87"/>
      <c r="D746" s="87"/>
      <c r="E746" s="87"/>
      <c r="F746" s="87"/>
      <c r="G746" s="87"/>
      <c r="H746" s="87"/>
      <c r="I746" s="87"/>
      <c r="J746" s="87"/>
      <c r="K746" s="87"/>
      <c r="L746" s="87"/>
      <c r="M746" s="87"/>
      <c r="N746" s="87"/>
      <c r="O746" s="87"/>
      <c r="P746" s="87"/>
      <c r="Q746" s="87"/>
      <c r="R746" s="87"/>
      <c r="S746" s="87"/>
      <c r="T746" s="87"/>
      <c r="U746" s="87"/>
      <c r="V746" s="87"/>
      <c r="W746" s="87"/>
    </row>
    <row r="747">
      <c r="A747" s="87"/>
      <c r="B747" s="87"/>
      <c r="C747" s="87"/>
      <c r="D747" s="87"/>
      <c r="E747" s="87"/>
      <c r="F747" s="87"/>
      <c r="G747" s="87"/>
      <c r="H747" s="87"/>
      <c r="I747" s="87"/>
      <c r="J747" s="87"/>
      <c r="K747" s="87"/>
      <c r="L747" s="87"/>
      <c r="M747" s="87"/>
      <c r="N747" s="87"/>
      <c r="O747" s="87"/>
      <c r="P747" s="87"/>
      <c r="Q747" s="87"/>
      <c r="R747" s="87"/>
      <c r="S747" s="87"/>
      <c r="T747" s="87"/>
      <c r="U747" s="87"/>
      <c r="V747" s="87"/>
      <c r="W747" s="87"/>
    </row>
    <row r="748">
      <c r="A748" s="87"/>
      <c r="B748" s="87"/>
      <c r="C748" s="87"/>
      <c r="D748" s="87"/>
      <c r="E748" s="87"/>
      <c r="F748" s="87"/>
      <c r="G748" s="87"/>
      <c r="H748" s="87"/>
      <c r="I748" s="87"/>
      <c r="J748" s="87"/>
      <c r="K748" s="87"/>
      <c r="L748" s="87"/>
      <c r="M748" s="87"/>
      <c r="N748" s="87"/>
      <c r="O748" s="87"/>
      <c r="P748" s="87"/>
      <c r="Q748" s="87"/>
      <c r="R748" s="87"/>
      <c r="S748" s="87"/>
      <c r="T748" s="87"/>
      <c r="U748" s="87"/>
      <c r="V748" s="87"/>
      <c r="W748" s="87"/>
    </row>
    <row r="749">
      <c r="A749" s="87"/>
      <c r="B749" s="87"/>
      <c r="C749" s="87"/>
      <c r="D749" s="87"/>
      <c r="E749" s="87"/>
      <c r="F749" s="87"/>
      <c r="G749" s="87"/>
      <c r="H749" s="87"/>
      <c r="I749" s="87"/>
      <c r="J749" s="87"/>
      <c r="K749" s="87"/>
      <c r="L749" s="87"/>
      <c r="M749" s="87"/>
      <c r="N749" s="87"/>
      <c r="O749" s="87"/>
      <c r="P749" s="87"/>
      <c r="Q749" s="87"/>
      <c r="R749" s="87"/>
      <c r="S749" s="87"/>
      <c r="T749" s="87"/>
      <c r="U749" s="87"/>
      <c r="V749" s="87"/>
      <c r="W749" s="87"/>
    </row>
    <row r="750">
      <c r="A750" s="87"/>
      <c r="B750" s="87"/>
      <c r="C750" s="87"/>
      <c r="D750" s="87"/>
      <c r="E750" s="87"/>
      <c r="F750" s="87"/>
      <c r="G750" s="87"/>
      <c r="H750" s="87"/>
      <c r="I750" s="87"/>
      <c r="J750" s="87"/>
      <c r="K750" s="87"/>
      <c r="L750" s="87"/>
      <c r="M750" s="87"/>
      <c r="N750" s="87"/>
      <c r="O750" s="87"/>
      <c r="P750" s="87"/>
      <c r="Q750" s="87"/>
      <c r="R750" s="87"/>
      <c r="S750" s="87"/>
      <c r="T750" s="87"/>
      <c r="U750" s="87"/>
      <c r="V750" s="87"/>
      <c r="W750" s="87"/>
    </row>
    <row r="751">
      <c r="A751" s="87"/>
      <c r="B751" s="87"/>
      <c r="C751" s="87"/>
      <c r="D751" s="87"/>
      <c r="E751" s="87"/>
      <c r="F751" s="87"/>
      <c r="G751" s="87"/>
      <c r="H751" s="87"/>
      <c r="I751" s="87"/>
      <c r="J751" s="87"/>
      <c r="K751" s="87"/>
      <c r="L751" s="87"/>
      <c r="M751" s="87"/>
      <c r="N751" s="87"/>
      <c r="O751" s="87"/>
      <c r="P751" s="87"/>
      <c r="Q751" s="87"/>
      <c r="R751" s="87"/>
      <c r="S751" s="87"/>
      <c r="T751" s="87"/>
      <c r="U751" s="87"/>
      <c r="V751" s="87"/>
      <c r="W751" s="87"/>
    </row>
    <row r="752">
      <c r="A752" s="87"/>
      <c r="B752" s="87"/>
      <c r="C752" s="87"/>
      <c r="D752" s="87"/>
      <c r="E752" s="87"/>
      <c r="F752" s="87"/>
      <c r="G752" s="87"/>
      <c r="H752" s="87"/>
      <c r="I752" s="87"/>
      <c r="J752" s="87"/>
      <c r="K752" s="87"/>
      <c r="L752" s="87"/>
      <c r="M752" s="87"/>
      <c r="N752" s="87"/>
      <c r="O752" s="87"/>
      <c r="P752" s="87"/>
      <c r="Q752" s="87"/>
      <c r="R752" s="87"/>
      <c r="S752" s="87"/>
      <c r="T752" s="87"/>
      <c r="U752" s="87"/>
      <c r="V752" s="87"/>
      <c r="W752" s="87"/>
    </row>
    <row r="753">
      <c r="A753" s="87"/>
      <c r="B753" s="87"/>
      <c r="C753" s="87"/>
      <c r="D753" s="87"/>
      <c r="E753" s="87"/>
      <c r="F753" s="87"/>
      <c r="G753" s="87"/>
      <c r="H753" s="87"/>
      <c r="I753" s="87"/>
      <c r="J753" s="87"/>
      <c r="K753" s="87"/>
      <c r="L753" s="87"/>
      <c r="M753" s="87"/>
      <c r="N753" s="87"/>
      <c r="O753" s="87"/>
      <c r="P753" s="87"/>
      <c r="Q753" s="87"/>
      <c r="R753" s="87"/>
      <c r="S753" s="87"/>
      <c r="T753" s="87"/>
      <c r="U753" s="87"/>
      <c r="V753" s="87"/>
      <c r="W753" s="87"/>
    </row>
    <row r="754">
      <c r="A754" s="87"/>
      <c r="B754" s="87"/>
      <c r="C754" s="87"/>
      <c r="D754" s="87"/>
      <c r="E754" s="87"/>
      <c r="F754" s="87"/>
      <c r="G754" s="87"/>
      <c r="H754" s="87"/>
      <c r="I754" s="87"/>
      <c r="J754" s="87"/>
      <c r="K754" s="87"/>
      <c r="L754" s="87"/>
      <c r="M754" s="87"/>
      <c r="N754" s="87"/>
      <c r="O754" s="87"/>
      <c r="P754" s="87"/>
      <c r="Q754" s="87"/>
      <c r="R754" s="87"/>
      <c r="S754" s="87"/>
      <c r="T754" s="87"/>
      <c r="U754" s="87"/>
      <c r="V754" s="87"/>
      <c r="W754" s="87"/>
    </row>
    <row r="755">
      <c r="A755" s="87"/>
      <c r="B755" s="87"/>
      <c r="C755" s="87"/>
      <c r="D755" s="87"/>
      <c r="E755" s="87"/>
      <c r="F755" s="87"/>
      <c r="G755" s="87"/>
      <c r="H755" s="87"/>
      <c r="I755" s="87"/>
      <c r="J755" s="87"/>
      <c r="K755" s="87"/>
      <c r="L755" s="87"/>
      <c r="M755" s="87"/>
      <c r="N755" s="87"/>
      <c r="O755" s="87"/>
      <c r="P755" s="87"/>
      <c r="Q755" s="87"/>
      <c r="R755" s="87"/>
      <c r="S755" s="87"/>
      <c r="T755" s="87"/>
      <c r="U755" s="87"/>
      <c r="V755" s="87"/>
      <c r="W755" s="87"/>
    </row>
    <row r="756">
      <c r="A756" s="87"/>
      <c r="B756" s="87"/>
      <c r="C756" s="87"/>
      <c r="D756" s="87"/>
      <c r="E756" s="87"/>
      <c r="F756" s="87"/>
      <c r="G756" s="87"/>
      <c r="H756" s="87"/>
      <c r="I756" s="87"/>
      <c r="J756" s="87"/>
      <c r="K756" s="87"/>
      <c r="L756" s="87"/>
      <c r="M756" s="87"/>
      <c r="N756" s="87"/>
      <c r="O756" s="87"/>
      <c r="P756" s="87"/>
      <c r="Q756" s="87"/>
      <c r="R756" s="87"/>
      <c r="S756" s="87"/>
      <c r="T756" s="87"/>
      <c r="U756" s="87"/>
      <c r="V756" s="87"/>
      <c r="W756" s="87"/>
    </row>
    <row r="757">
      <c r="A757" s="87"/>
      <c r="B757" s="87"/>
      <c r="C757" s="87"/>
      <c r="D757" s="87"/>
      <c r="E757" s="87"/>
      <c r="F757" s="87"/>
      <c r="G757" s="87"/>
      <c r="H757" s="87"/>
      <c r="I757" s="87"/>
      <c r="J757" s="87"/>
      <c r="K757" s="87"/>
      <c r="L757" s="87"/>
      <c r="M757" s="87"/>
      <c r="N757" s="87"/>
      <c r="O757" s="87"/>
      <c r="P757" s="87"/>
      <c r="Q757" s="87"/>
      <c r="R757" s="87"/>
      <c r="S757" s="87"/>
      <c r="T757" s="87"/>
      <c r="U757" s="87"/>
      <c r="V757" s="87"/>
      <c r="W757" s="87"/>
    </row>
    <row r="758">
      <c r="A758" s="87"/>
      <c r="B758" s="87"/>
      <c r="C758" s="87"/>
      <c r="D758" s="87"/>
      <c r="E758" s="87"/>
      <c r="F758" s="87"/>
      <c r="G758" s="87"/>
      <c r="H758" s="87"/>
      <c r="I758" s="87"/>
      <c r="J758" s="87"/>
      <c r="K758" s="87"/>
      <c r="L758" s="87"/>
      <c r="M758" s="87"/>
      <c r="N758" s="87"/>
      <c r="O758" s="87"/>
      <c r="P758" s="87"/>
      <c r="Q758" s="87"/>
      <c r="R758" s="87"/>
      <c r="S758" s="87"/>
      <c r="T758" s="87"/>
      <c r="U758" s="87"/>
      <c r="V758" s="87"/>
      <c r="W758" s="87"/>
    </row>
    <row r="759">
      <c r="A759" s="87"/>
      <c r="B759" s="87"/>
      <c r="C759" s="87"/>
      <c r="D759" s="87"/>
      <c r="E759" s="87"/>
      <c r="F759" s="87"/>
      <c r="G759" s="87"/>
      <c r="H759" s="87"/>
      <c r="I759" s="87"/>
      <c r="J759" s="87"/>
      <c r="K759" s="87"/>
      <c r="L759" s="87"/>
      <c r="M759" s="87"/>
      <c r="N759" s="87"/>
      <c r="O759" s="87"/>
      <c r="P759" s="87"/>
      <c r="Q759" s="87"/>
      <c r="R759" s="87"/>
      <c r="S759" s="87"/>
      <c r="T759" s="87"/>
      <c r="U759" s="87"/>
      <c r="V759" s="87"/>
      <c r="W759" s="87"/>
    </row>
    <row r="760">
      <c r="A760" s="87"/>
      <c r="B760" s="87"/>
      <c r="C760" s="87"/>
      <c r="D760" s="87"/>
      <c r="E760" s="87"/>
      <c r="F760" s="87"/>
      <c r="G760" s="87"/>
      <c r="H760" s="87"/>
      <c r="I760" s="87"/>
      <c r="J760" s="87"/>
      <c r="K760" s="87"/>
      <c r="L760" s="87"/>
      <c r="M760" s="87"/>
      <c r="N760" s="87"/>
      <c r="O760" s="87"/>
      <c r="P760" s="87"/>
      <c r="Q760" s="87"/>
      <c r="R760" s="87"/>
      <c r="S760" s="87"/>
      <c r="T760" s="87"/>
      <c r="U760" s="87"/>
      <c r="V760" s="87"/>
      <c r="W760" s="87"/>
    </row>
    <row r="761">
      <c r="A761" s="87"/>
      <c r="B761" s="87"/>
      <c r="C761" s="87"/>
      <c r="D761" s="87"/>
      <c r="E761" s="87"/>
      <c r="F761" s="87"/>
      <c r="G761" s="87"/>
      <c r="H761" s="87"/>
      <c r="I761" s="87"/>
      <c r="J761" s="87"/>
      <c r="K761" s="87"/>
      <c r="L761" s="87"/>
      <c r="M761" s="87"/>
      <c r="N761" s="87"/>
      <c r="O761" s="87"/>
      <c r="P761" s="87"/>
      <c r="Q761" s="87"/>
      <c r="R761" s="87"/>
      <c r="S761" s="87"/>
      <c r="T761" s="87"/>
      <c r="U761" s="87"/>
      <c r="V761" s="87"/>
      <c r="W761" s="87"/>
    </row>
    <row r="762">
      <c r="A762" s="87"/>
      <c r="B762" s="87"/>
      <c r="C762" s="87"/>
      <c r="D762" s="87"/>
      <c r="E762" s="87"/>
      <c r="F762" s="87"/>
      <c r="G762" s="87"/>
      <c r="H762" s="87"/>
      <c r="I762" s="87"/>
      <c r="J762" s="87"/>
      <c r="K762" s="87"/>
      <c r="L762" s="87"/>
      <c r="M762" s="87"/>
      <c r="N762" s="87"/>
      <c r="O762" s="87"/>
      <c r="P762" s="87"/>
      <c r="Q762" s="87"/>
      <c r="R762" s="87"/>
      <c r="S762" s="87"/>
      <c r="T762" s="87"/>
      <c r="U762" s="87"/>
      <c r="V762" s="87"/>
      <c r="W762" s="87"/>
    </row>
    <row r="763">
      <c r="A763" s="87"/>
      <c r="B763" s="87"/>
      <c r="C763" s="87"/>
      <c r="D763" s="87"/>
      <c r="E763" s="87"/>
      <c r="F763" s="87"/>
      <c r="G763" s="87"/>
      <c r="H763" s="87"/>
      <c r="I763" s="87"/>
      <c r="J763" s="87"/>
      <c r="K763" s="87"/>
      <c r="L763" s="87"/>
      <c r="M763" s="87"/>
      <c r="N763" s="87"/>
      <c r="O763" s="87"/>
      <c r="P763" s="87"/>
      <c r="Q763" s="87"/>
      <c r="R763" s="87"/>
      <c r="S763" s="87"/>
      <c r="T763" s="87"/>
      <c r="U763" s="87"/>
      <c r="V763" s="87"/>
      <c r="W763" s="87"/>
    </row>
    <row r="764">
      <c r="A764" s="87"/>
      <c r="B764" s="87"/>
      <c r="C764" s="87"/>
      <c r="D764" s="87"/>
      <c r="E764" s="87"/>
      <c r="F764" s="87"/>
      <c r="G764" s="87"/>
      <c r="H764" s="87"/>
      <c r="I764" s="87"/>
      <c r="J764" s="87"/>
      <c r="K764" s="87"/>
      <c r="L764" s="87"/>
      <c r="M764" s="87"/>
      <c r="N764" s="87"/>
      <c r="O764" s="87"/>
      <c r="P764" s="87"/>
      <c r="Q764" s="87"/>
      <c r="R764" s="87"/>
      <c r="S764" s="87"/>
      <c r="T764" s="87"/>
      <c r="U764" s="87"/>
      <c r="V764" s="87"/>
      <c r="W764" s="87"/>
    </row>
    <row r="765">
      <c r="A765" s="87"/>
      <c r="B765" s="87"/>
      <c r="C765" s="87"/>
      <c r="D765" s="87"/>
      <c r="E765" s="87"/>
      <c r="F765" s="87"/>
      <c r="G765" s="87"/>
      <c r="H765" s="87"/>
      <c r="I765" s="87"/>
      <c r="J765" s="87"/>
      <c r="K765" s="87"/>
      <c r="L765" s="87"/>
      <c r="M765" s="87"/>
      <c r="N765" s="87"/>
      <c r="O765" s="87"/>
      <c r="P765" s="87"/>
      <c r="Q765" s="87"/>
      <c r="R765" s="87"/>
      <c r="S765" s="87"/>
      <c r="T765" s="87"/>
      <c r="U765" s="87"/>
      <c r="V765" s="87"/>
      <c r="W765" s="87"/>
    </row>
    <row r="766">
      <c r="A766" s="87"/>
      <c r="B766" s="87"/>
      <c r="C766" s="87"/>
      <c r="D766" s="87"/>
      <c r="E766" s="87"/>
      <c r="F766" s="87"/>
      <c r="G766" s="87"/>
      <c r="H766" s="87"/>
      <c r="I766" s="87"/>
      <c r="J766" s="87"/>
      <c r="K766" s="87"/>
      <c r="L766" s="87"/>
      <c r="M766" s="87"/>
      <c r="N766" s="87"/>
      <c r="O766" s="87"/>
      <c r="P766" s="87"/>
      <c r="Q766" s="87"/>
      <c r="R766" s="87"/>
      <c r="S766" s="87"/>
      <c r="T766" s="87"/>
      <c r="U766" s="87"/>
      <c r="V766" s="87"/>
      <c r="W766" s="87"/>
    </row>
    <row r="767">
      <c r="A767" s="87"/>
      <c r="B767" s="87"/>
      <c r="C767" s="87"/>
      <c r="D767" s="87"/>
      <c r="E767" s="87"/>
      <c r="F767" s="87"/>
      <c r="G767" s="87"/>
      <c r="H767" s="87"/>
      <c r="I767" s="87"/>
      <c r="J767" s="87"/>
      <c r="K767" s="87"/>
      <c r="L767" s="87"/>
      <c r="M767" s="87"/>
      <c r="N767" s="87"/>
      <c r="O767" s="87"/>
      <c r="P767" s="87"/>
      <c r="Q767" s="87"/>
      <c r="R767" s="87"/>
      <c r="S767" s="87"/>
      <c r="T767" s="87"/>
      <c r="U767" s="87"/>
      <c r="V767" s="87"/>
      <c r="W767" s="87"/>
    </row>
    <row r="768">
      <c r="A768" s="87"/>
      <c r="B768" s="87"/>
      <c r="C768" s="87"/>
      <c r="D768" s="87"/>
      <c r="E768" s="87"/>
      <c r="F768" s="87"/>
      <c r="G768" s="87"/>
      <c r="H768" s="87"/>
      <c r="I768" s="87"/>
      <c r="J768" s="87"/>
      <c r="K768" s="87"/>
      <c r="L768" s="87"/>
      <c r="M768" s="87"/>
      <c r="N768" s="87"/>
      <c r="O768" s="87"/>
      <c r="P768" s="87"/>
      <c r="Q768" s="87"/>
      <c r="R768" s="87"/>
      <c r="S768" s="87"/>
      <c r="T768" s="87"/>
      <c r="U768" s="87"/>
      <c r="V768" s="87"/>
      <c r="W768" s="87"/>
    </row>
    <row r="769">
      <c r="A769" s="87"/>
      <c r="B769" s="87"/>
      <c r="C769" s="87"/>
      <c r="D769" s="87"/>
      <c r="E769" s="87"/>
      <c r="F769" s="87"/>
      <c r="G769" s="87"/>
      <c r="H769" s="87"/>
      <c r="I769" s="87"/>
      <c r="J769" s="87"/>
      <c r="K769" s="87"/>
      <c r="L769" s="87"/>
      <c r="M769" s="87"/>
      <c r="N769" s="87"/>
      <c r="O769" s="87"/>
      <c r="P769" s="87"/>
      <c r="Q769" s="87"/>
      <c r="R769" s="87"/>
      <c r="S769" s="87"/>
      <c r="T769" s="87"/>
      <c r="U769" s="87"/>
      <c r="V769" s="87"/>
      <c r="W769" s="87"/>
    </row>
    <row r="770">
      <c r="A770" s="87"/>
      <c r="B770" s="87"/>
      <c r="C770" s="87"/>
      <c r="D770" s="87"/>
      <c r="E770" s="87"/>
      <c r="F770" s="87"/>
      <c r="G770" s="87"/>
      <c r="H770" s="87"/>
      <c r="I770" s="87"/>
      <c r="J770" s="87"/>
      <c r="K770" s="87"/>
      <c r="L770" s="87"/>
      <c r="M770" s="87"/>
      <c r="N770" s="87"/>
      <c r="O770" s="87"/>
      <c r="P770" s="87"/>
      <c r="Q770" s="87"/>
      <c r="R770" s="87"/>
      <c r="S770" s="87"/>
      <c r="T770" s="87"/>
      <c r="U770" s="87"/>
      <c r="V770" s="87"/>
      <c r="W770" s="87"/>
    </row>
    <row r="771">
      <c r="A771" s="87"/>
      <c r="B771" s="87"/>
      <c r="C771" s="87"/>
      <c r="D771" s="87"/>
      <c r="E771" s="87"/>
      <c r="F771" s="87"/>
      <c r="G771" s="87"/>
      <c r="H771" s="87"/>
      <c r="I771" s="87"/>
      <c r="J771" s="87"/>
      <c r="K771" s="87"/>
      <c r="L771" s="87"/>
      <c r="M771" s="87"/>
      <c r="N771" s="87"/>
      <c r="O771" s="87"/>
      <c r="P771" s="87"/>
      <c r="Q771" s="87"/>
      <c r="R771" s="87"/>
      <c r="S771" s="87"/>
      <c r="T771" s="87"/>
      <c r="U771" s="87"/>
      <c r="V771" s="87"/>
      <c r="W771" s="87"/>
    </row>
    <row r="772">
      <c r="A772" s="87"/>
      <c r="B772" s="87"/>
      <c r="C772" s="87"/>
      <c r="D772" s="87"/>
      <c r="E772" s="87"/>
      <c r="F772" s="87"/>
      <c r="G772" s="87"/>
      <c r="H772" s="87"/>
      <c r="I772" s="87"/>
      <c r="J772" s="87"/>
      <c r="K772" s="87"/>
      <c r="L772" s="87"/>
      <c r="M772" s="87"/>
      <c r="N772" s="87"/>
      <c r="O772" s="87"/>
      <c r="P772" s="87"/>
      <c r="Q772" s="87"/>
      <c r="R772" s="87"/>
      <c r="S772" s="87"/>
      <c r="T772" s="87"/>
      <c r="U772" s="87"/>
      <c r="V772" s="87"/>
      <c r="W772" s="87"/>
    </row>
    <row r="773">
      <c r="A773" s="87"/>
      <c r="B773" s="87"/>
      <c r="C773" s="87"/>
      <c r="D773" s="87"/>
      <c r="E773" s="87"/>
      <c r="F773" s="87"/>
      <c r="G773" s="87"/>
      <c r="H773" s="87"/>
      <c r="I773" s="87"/>
      <c r="J773" s="87"/>
      <c r="K773" s="87"/>
      <c r="L773" s="87"/>
      <c r="M773" s="87"/>
      <c r="N773" s="87"/>
      <c r="O773" s="87"/>
      <c r="P773" s="87"/>
      <c r="Q773" s="87"/>
      <c r="R773" s="87"/>
      <c r="S773" s="87"/>
      <c r="T773" s="87"/>
      <c r="U773" s="87"/>
      <c r="V773" s="87"/>
      <c r="W773" s="87"/>
    </row>
    <row r="774">
      <c r="A774" s="87"/>
      <c r="B774" s="87"/>
      <c r="C774" s="87"/>
      <c r="D774" s="87"/>
      <c r="E774" s="87"/>
      <c r="F774" s="87"/>
      <c r="G774" s="87"/>
      <c r="H774" s="87"/>
      <c r="I774" s="87"/>
      <c r="J774" s="87"/>
      <c r="K774" s="87"/>
      <c r="L774" s="87"/>
      <c r="M774" s="87"/>
      <c r="N774" s="87"/>
      <c r="O774" s="87"/>
      <c r="P774" s="87"/>
      <c r="Q774" s="87"/>
      <c r="R774" s="87"/>
      <c r="S774" s="87"/>
      <c r="T774" s="87"/>
      <c r="U774" s="87"/>
      <c r="V774" s="87"/>
      <c r="W774" s="87"/>
    </row>
    <row r="775">
      <c r="A775" s="87"/>
      <c r="B775" s="87"/>
      <c r="C775" s="87"/>
      <c r="D775" s="87"/>
      <c r="E775" s="87"/>
      <c r="F775" s="87"/>
      <c r="G775" s="87"/>
      <c r="H775" s="87"/>
      <c r="I775" s="87"/>
      <c r="J775" s="87"/>
      <c r="K775" s="87"/>
      <c r="L775" s="87"/>
      <c r="M775" s="87"/>
      <c r="N775" s="87"/>
      <c r="O775" s="87"/>
      <c r="P775" s="87"/>
      <c r="Q775" s="87"/>
      <c r="R775" s="87"/>
      <c r="S775" s="87"/>
      <c r="T775" s="87"/>
      <c r="U775" s="87"/>
      <c r="V775" s="87"/>
      <c r="W775" s="87"/>
    </row>
    <row r="776">
      <c r="A776" s="87"/>
      <c r="B776" s="87"/>
      <c r="C776" s="87"/>
      <c r="D776" s="87"/>
      <c r="E776" s="87"/>
      <c r="F776" s="87"/>
      <c r="G776" s="87"/>
      <c r="H776" s="87"/>
      <c r="I776" s="87"/>
      <c r="J776" s="87"/>
      <c r="K776" s="87"/>
      <c r="L776" s="87"/>
      <c r="M776" s="87"/>
      <c r="N776" s="87"/>
      <c r="O776" s="87"/>
      <c r="P776" s="87"/>
      <c r="Q776" s="87"/>
      <c r="R776" s="87"/>
      <c r="S776" s="87"/>
      <c r="T776" s="87"/>
      <c r="U776" s="87"/>
      <c r="V776" s="87"/>
      <c r="W776" s="87"/>
    </row>
    <row r="777">
      <c r="A777" s="87"/>
      <c r="B777" s="87"/>
      <c r="C777" s="87"/>
      <c r="D777" s="87"/>
      <c r="E777" s="87"/>
      <c r="F777" s="87"/>
      <c r="G777" s="87"/>
      <c r="H777" s="87"/>
      <c r="I777" s="87"/>
      <c r="J777" s="87"/>
      <c r="K777" s="87"/>
      <c r="L777" s="87"/>
      <c r="M777" s="87"/>
      <c r="N777" s="87"/>
      <c r="O777" s="87"/>
      <c r="P777" s="87"/>
      <c r="Q777" s="87"/>
      <c r="R777" s="87"/>
      <c r="S777" s="87"/>
      <c r="T777" s="87"/>
      <c r="U777" s="87"/>
      <c r="V777" s="87"/>
      <c r="W777" s="87"/>
    </row>
    <row r="778">
      <c r="A778" s="87"/>
      <c r="B778" s="87"/>
      <c r="C778" s="87"/>
      <c r="D778" s="87"/>
      <c r="E778" s="87"/>
      <c r="F778" s="87"/>
      <c r="G778" s="87"/>
      <c r="H778" s="87"/>
      <c r="I778" s="87"/>
      <c r="J778" s="87"/>
      <c r="K778" s="87"/>
      <c r="L778" s="87"/>
      <c r="M778" s="87"/>
      <c r="N778" s="87"/>
      <c r="O778" s="87"/>
      <c r="P778" s="87"/>
      <c r="Q778" s="87"/>
      <c r="R778" s="87"/>
      <c r="S778" s="87"/>
      <c r="T778" s="87"/>
      <c r="U778" s="87"/>
      <c r="V778" s="87"/>
      <c r="W778" s="87"/>
    </row>
    <row r="779">
      <c r="A779" s="87"/>
      <c r="B779" s="87"/>
      <c r="C779" s="87"/>
      <c r="D779" s="87"/>
      <c r="E779" s="87"/>
      <c r="F779" s="87"/>
      <c r="G779" s="87"/>
      <c r="H779" s="87"/>
      <c r="I779" s="87"/>
      <c r="J779" s="87"/>
      <c r="K779" s="87"/>
      <c r="L779" s="87"/>
      <c r="M779" s="87"/>
      <c r="N779" s="87"/>
      <c r="O779" s="87"/>
      <c r="P779" s="87"/>
      <c r="Q779" s="87"/>
      <c r="R779" s="87"/>
      <c r="S779" s="87"/>
      <c r="T779" s="87"/>
      <c r="U779" s="87"/>
      <c r="V779" s="87"/>
      <c r="W779" s="87"/>
    </row>
    <row r="780">
      <c r="A780" s="87"/>
      <c r="B780" s="87"/>
      <c r="C780" s="87"/>
      <c r="D780" s="87"/>
      <c r="E780" s="87"/>
      <c r="F780" s="87"/>
      <c r="G780" s="87"/>
      <c r="H780" s="87"/>
      <c r="I780" s="87"/>
      <c r="J780" s="87"/>
      <c r="K780" s="87"/>
      <c r="L780" s="87"/>
      <c r="M780" s="87"/>
      <c r="N780" s="87"/>
      <c r="O780" s="87"/>
      <c r="P780" s="87"/>
      <c r="Q780" s="87"/>
      <c r="R780" s="87"/>
      <c r="S780" s="87"/>
      <c r="T780" s="87"/>
      <c r="U780" s="87"/>
      <c r="V780" s="87"/>
      <c r="W780" s="87"/>
    </row>
    <row r="781">
      <c r="A781" s="87"/>
      <c r="B781" s="87"/>
      <c r="C781" s="87"/>
      <c r="D781" s="87"/>
      <c r="E781" s="87"/>
      <c r="F781" s="87"/>
      <c r="G781" s="87"/>
      <c r="H781" s="87"/>
      <c r="I781" s="87"/>
      <c r="J781" s="87"/>
      <c r="K781" s="87"/>
      <c r="L781" s="87"/>
      <c r="M781" s="87"/>
      <c r="N781" s="87"/>
      <c r="O781" s="87"/>
      <c r="P781" s="87"/>
      <c r="Q781" s="87"/>
      <c r="R781" s="87"/>
      <c r="S781" s="87"/>
      <c r="T781" s="87"/>
      <c r="U781" s="87"/>
      <c r="V781" s="87"/>
      <c r="W781" s="87"/>
    </row>
    <row r="782">
      <c r="A782" s="87"/>
      <c r="B782" s="87"/>
      <c r="C782" s="87"/>
      <c r="D782" s="87"/>
      <c r="E782" s="87"/>
      <c r="F782" s="87"/>
      <c r="G782" s="87"/>
      <c r="H782" s="87"/>
      <c r="I782" s="87"/>
      <c r="J782" s="87"/>
      <c r="K782" s="87"/>
      <c r="L782" s="87"/>
      <c r="M782" s="87"/>
      <c r="N782" s="87"/>
      <c r="O782" s="87"/>
      <c r="P782" s="87"/>
      <c r="Q782" s="87"/>
      <c r="R782" s="87"/>
      <c r="S782" s="87"/>
      <c r="T782" s="87"/>
      <c r="U782" s="87"/>
      <c r="V782" s="87"/>
      <c r="W782" s="87"/>
    </row>
    <row r="783">
      <c r="A783" s="87"/>
      <c r="B783" s="87"/>
      <c r="C783" s="87"/>
      <c r="D783" s="87"/>
      <c r="E783" s="87"/>
      <c r="F783" s="87"/>
      <c r="G783" s="87"/>
      <c r="H783" s="87"/>
      <c r="I783" s="87"/>
      <c r="J783" s="87"/>
      <c r="K783" s="87"/>
      <c r="L783" s="87"/>
      <c r="M783" s="87"/>
      <c r="N783" s="87"/>
      <c r="O783" s="87"/>
      <c r="P783" s="87"/>
      <c r="Q783" s="87"/>
      <c r="R783" s="87"/>
      <c r="S783" s="87"/>
      <c r="T783" s="87"/>
      <c r="U783" s="87"/>
      <c r="V783" s="87"/>
      <c r="W783" s="87"/>
    </row>
    <row r="784">
      <c r="A784" s="87"/>
      <c r="B784" s="87"/>
      <c r="C784" s="87"/>
      <c r="D784" s="87"/>
      <c r="E784" s="87"/>
      <c r="F784" s="87"/>
      <c r="G784" s="87"/>
      <c r="H784" s="87"/>
      <c r="I784" s="87"/>
      <c r="J784" s="87"/>
      <c r="K784" s="87"/>
      <c r="L784" s="87"/>
      <c r="M784" s="87"/>
      <c r="N784" s="87"/>
      <c r="O784" s="87"/>
      <c r="P784" s="87"/>
      <c r="Q784" s="87"/>
      <c r="R784" s="87"/>
      <c r="S784" s="87"/>
      <c r="T784" s="87"/>
      <c r="U784" s="87"/>
      <c r="V784" s="87"/>
      <c r="W784" s="87"/>
    </row>
    <row r="785">
      <c r="A785" s="87"/>
      <c r="B785" s="87"/>
      <c r="C785" s="87"/>
      <c r="D785" s="87"/>
      <c r="E785" s="87"/>
      <c r="F785" s="87"/>
      <c r="G785" s="87"/>
      <c r="H785" s="87"/>
      <c r="I785" s="87"/>
      <c r="J785" s="87"/>
      <c r="K785" s="87"/>
      <c r="L785" s="87"/>
      <c r="M785" s="87"/>
      <c r="N785" s="87"/>
      <c r="O785" s="87"/>
      <c r="P785" s="87"/>
      <c r="Q785" s="87"/>
      <c r="R785" s="87"/>
      <c r="S785" s="87"/>
      <c r="T785" s="87"/>
      <c r="U785" s="87"/>
      <c r="V785" s="87"/>
      <c r="W785" s="87"/>
    </row>
    <row r="786">
      <c r="A786" s="87"/>
      <c r="B786" s="87"/>
      <c r="C786" s="87"/>
      <c r="D786" s="87"/>
      <c r="E786" s="87"/>
      <c r="F786" s="87"/>
      <c r="G786" s="87"/>
      <c r="H786" s="87"/>
      <c r="I786" s="87"/>
      <c r="J786" s="87"/>
      <c r="K786" s="87"/>
      <c r="L786" s="87"/>
      <c r="M786" s="87"/>
      <c r="N786" s="87"/>
      <c r="O786" s="87"/>
      <c r="P786" s="87"/>
      <c r="Q786" s="87"/>
      <c r="R786" s="87"/>
      <c r="S786" s="87"/>
      <c r="T786" s="87"/>
      <c r="U786" s="87"/>
      <c r="V786" s="87"/>
      <c r="W786" s="87"/>
    </row>
    <row r="787">
      <c r="A787" s="87"/>
      <c r="B787" s="87"/>
      <c r="C787" s="87"/>
      <c r="D787" s="87"/>
      <c r="E787" s="87"/>
      <c r="F787" s="87"/>
      <c r="G787" s="87"/>
      <c r="H787" s="87"/>
      <c r="I787" s="87"/>
      <c r="J787" s="87"/>
      <c r="K787" s="87"/>
      <c r="L787" s="87"/>
      <c r="M787" s="87"/>
      <c r="N787" s="87"/>
      <c r="O787" s="87"/>
      <c r="P787" s="87"/>
      <c r="Q787" s="87"/>
      <c r="R787" s="87"/>
      <c r="S787" s="87"/>
      <c r="T787" s="87"/>
      <c r="U787" s="87"/>
      <c r="V787" s="87"/>
      <c r="W787" s="87"/>
    </row>
    <row r="788">
      <c r="A788" s="87"/>
      <c r="B788" s="87"/>
      <c r="C788" s="87"/>
      <c r="D788" s="87"/>
      <c r="E788" s="87"/>
      <c r="F788" s="87"/>
      <c r="G788" s="87"/>
      <c r="H788" s="87"/>
      <c r="I788" s="87"/>
      <c r="J788" s="87"/>
      <c r="K788" s="87"/>
      <c r="L788" s="87"/>
      <c r="M788" s="87"/>
      <c r="N788" s="87"/>
      <c r="O788" s="87"/>
      <c r="P788" s="87"/>
      <c r="Q788" s="87"/>
      <c r="R788" s="87"/>
      <c r="S788" s="87"/>
      <c r="T788" s="87"/>
      <c r="U788" s="87"/>
      <c r="V788" s="87"/>
      <c r="W788" s="87"/>
    </row>
    <row r="789">
      <c r="A789" s="87"/>
      <c r="B789" s="87"/>
      <c r="C789" s="87"/>
      <c r="D789" s="87"/>
      <c r="E789" s="87"/>
      <c r="F789" s="87"/>
      <c r="G789" s="87"/>
      <c r="H789" s="87"/>
      <c r="I789" s="87"/>
      <c r="J789" s="87"/>
      <c r="K789" s="87"/>
      <c r="L789" s="87"/>
      <c r="M789" s="87"/>
      <c r="N789" s="87"/>
      <c r="O789" s="87"/>
      <c r="P789" s="87"/>
      <c r="Q789" s="87"/>
      <c r="R789" s="87"/>
      <c r="S789" s="87"/>
      <c r="T789" s="87"/>
      <c r="U789" s="87"/>
      <c r="V789" s="87"/>
      <c r="W789" s="87"/>
    </row>
    <row r="790">
      <c r="A790" s="87"/>
      <c r="B790" s="87"/>
      <c r="C790" s="87"/>
      <c r="D790" s="87"/>
      <c r="E790" s="87"/>
      <c r="F790" s="87"/>
      <c r="G790" s="87"/>
      <c r="H790" s="87"/>
      <c r="I790" s="87"/>
      <c r="J790" s="87"/>
      <c r="K790" s="87"/>
      <c r="L790" s="87"/>
      <c r="M790" s="87"/>
      <c r="N790" s="87"/>
      <c r="O790" s="87"/>
      <c r="P790" s="87"/>
      <c r="Q790" s="87"/>
      <c r="R790" s="87"/>
      <c r="S790" s="87"/>
      <c r="T790" s="87"/>
      <c r="U790" s="87"/>
      <c r="V790" s="87"/>
      <c r="W790" s="87"/>
    </row>
    <row r="791">
      <c r="A791" s="87"/>
      <c r="B791" s="87"/>
      <c r="C791" s="87"/>
      <c r="D791" s="87"/>
      <c r="E791" s="87"/>
      <c r="F791" s="87"/>
      <c r="G791" s="87"/>
      <c r="H791" s="87"/>
      <c r="I791" s="87"/>
      <c r="J791" s="87"/>
      <c r="K791" s="87"/>
      <c r="L791" s="87"/>
      <c r="M791" s="87"/>
      <c r="N791" s="87"/>
      <c r="O791" s="87"/>
      <c r="P791" s="87"/>
      <c r="Q791" s="87"/>
      <c r="R791" s="87"/>
      <c r="S791" s="87"/>
      <c r="T791" s="87"/>
      <c r="U791" s="87"/>
      <c r="V791" s="87"/>
      <c r="W791" s="87"/>
    </row>
    <row r="792">
      <c r="A792" s="87"/>
      <c r="B792" s="87"/>
      <c r="C792" s="87"/>
      <c r="D792" s="87"/>
      <c r="E792" s="87"/>
      <c r="F792" s="87"/>
      <c r="G792" s="87"/>
      <c r="H792" s="87"/>
      <c r="I792" s="87"/>
      <c r="J792" s="87"/>
      <c r="K792" s="87"/>
      <c r="L792" s="87"/>
      <c r="M792" s="87"/>
      <c r="N792" s="87"/>
      <c r="O792" s="87"/>
      <c r="P792" s="87"/>
      <c r="Q792" s="87"/>
      <c r="R792" s="87"/>
      <c r="S792" s="87"/>
      <c r="T792" s="87"/>
      <c r="U792" s="87"/>
      <c r="V792" s="87"/>
      <c r="W792" s="87"/>
    </row>
    <row r="793">
      <c r="A793" s="87"/>
      <c r="B793" s="87"/>
      <c r="C793" s="87"/>
      <c r="D793" s="87"/>
      <c r="E793" s="87"/>
      <c r="F793" s="87"/>
      <c r="G793" s="87"/>
      <c r="H793" s="87"/>
      <c r="I793" s="87"/>
      <c r="J793" s="87"/>
      <c r="K793" s="87"/>
      <c r="L793" s="87"/>
      <c r="M793" s="87"/>
      <c r="N793" s="87"/>
      <c r="O793" s="87"/>
      <c r="P793" s="87"/>
      <c r="Q793" s="87"/>
      <c r="R793" s="87"/>
      <c r="S793" s="87"/>
      <c r="T793" s="87"/>
      <c r="U793" s="87"/>
      <c r="V793" s="87"/>
      <c r="W793" s="87"/>
    </row>
    <row r="794">
      <c r="A794" s="87"/>
      <c r="B794" s="87"/>
      <c r="C794" s="87"/>
      <c r="D794" s="87"/>
      <c r="E794" s="87"/>
      <c r="F794" s="87"/>
      <c r="G794" s="87"/>
      <c r="H794" s="87"/>
      <c r="I794" s="87"/>
      <c r="J794" s="87"/>
      <c r="K794" s="87"/>
      <c r="L794" s="87"/>
      <c r="M794" s="87"/>
      <c r="N794" s="87"/>
      <c r="O794" s="87"/>
      <c r="P794" s="87"/>
      <c r="Q794" s="87"/>
      <c r="R794" s="87"/>
      <c r="S794" s="87"/>
      <c r="T794" s="87"/>
      <c r="U794" s="87"/>
      <c r="V794" s="87"/>
      <c r="W794" s="87"/>
    </row>
    <row r="795">
      <c r="A795" s="87"/>
      <c r="B795" s="87"/>
      <c r="C795" s="87"/>
      <c r="D795" s="87"/>
      <c r="E795" s="87"/>
      <c r="F795" s="87"/>
      <c r="G795" s="87"/>
      <c r="H795" s="87"/>
      <c r="I795" s="87"/>
      <c r="J795" s="87"/>
      <c r="K795" s="87"/>
      <c r="L795" s="87"/>
      <c r="M795" s="87"/>
      <c r="N795" s="87"/>
      <c r="O795" s="87"/>
      <c r="P795" s="87"/>
      <c r="Q795" s="87"/>
      <c r="R795" s="87"/>
      <c r="S795" s="87"/>
      <c r="T795" s="87"/>
      <c r="U795" s="87"/>
      <c r="V795" s="87"/>
      <c r="W795" s="87"/>
    </row>
    <row r="796">
      <c r="A796" s="87"/>
      <c r="B796" s="87"/>
      <c r="C796" s="87"/>
      <c r="D796" s="87"/>
      <c r="E796" s="87"/>
      <c r="F796" s="87"/>
      <c r="G796" s="87"/>
      <c r="H796" s="87"/>
      <c r="I796" s="87"/>
      <c r="J796" s="87"/>
      <c r="K796" s="87"/>
      <c r="L796" s="87"/>
      <c r="M796" s="87"/>
      <c r="N796" s="87"/>
      <c r="O796" s="87"/>
      <c r="P796" s="87"/>
      <c r="Q796" s="87"/>
      <c r="R796" s="87"/>
      <c r="S796" s="87"/>
      <c r="T796" s="87"/>
      <c r="U796" s="87"/>
      <c r="V796" s="87"/>
      <c r="W796" s="87"/>
    </row>
    <row r="797">
      <c r="A797" s="87"/>
      <c r="B797" s="87"/>
      <c r="C797" s="87"/>
      <c r="D797" s="87"/>
      <c r="E797" s="87"/>
      <c r="F797" s="87"/>
      <c r="G797" s="87"/>
      <c r="H797" s="87"/>
      <c r="I797" s="87"/>
      <c r="J797" s="87"/>
      <c r="K797" s="87"/>
      <c r="L797" s="87"/>
      <c r="M797" s="87"/>
      <c r="N797" s="87"/>
      <c r="O797" s="87"/>
      <c r="P797" s="87"/>
      <c r="Q797" s="87"/>
      <c r="R797" s="87"/>
      <c r="S797" s="87"/>
      <c r="T797" s="87"/>
      <c r="U797" s="87"/>
      <c r="V797" s="87"/>
      <c r="W797" s="87"/>
    </row>
    <row r="798">
      <c r="A798" s="87"/>
      <c r="B798" s="87"/>
      <c r="C798" s="87"/>
      <c r="D798" s="87"/>
      <c r="E798" s="87"/>
      <c r="F798" s="87"/>
      <c r="G798" s="87"/>
      <c r="H798" s="87"/>
      <c r="I798" s="87"/>
      <c r="J798" s="87"/>
      <c r="K798" s="87"/>
      <c r="L798" s="87"/>
      <c r="M798" s="87"/>
      <c r="N798" s="87"/>
      <c r="O798" s="87"/>
      <c r="P798" s="87"/>
      <c r="Q798" s="87"/>
      <c r="R798" s="87"/>
      <c r="S798" s="87"/>
      <c r="T798" s="87"/>
      <c r="U798" s="87"/>
      <c r="V798" s="87"/>
      <c r="W798" s="87"/>
    </row>
    <row r="799">
      <c r="A799" s="87"/>
      <c r="B799" s="87"/>
      <c r="C799" s="87"/>
      <c r="D799" s="87"/>
      <c r="E799" s="87"/>
      <c r="F799" s="87"/>
      <c r="G799" s="87"/>
      <c r="H799" s="87"/>
      <c r="I799" s="87"/>
      <c r="J799" s="87"/>
      <c r="K799" s="87"/>
      <c r="L799" s="87"/>
      <c r="M799" s="87"/>
      <c r="N799" s="87"/>
      <c r="O799" s="87"/>
      <c r="P799" s="87"/>
      <c r="Q799" s="87"/>
      <c r="R799" s="87"/>
      <c r="S799" s="87"/>
      <c r="T799" s="87"/>
      <c r="U799" s="87"/>
      <c r="V799" s="87"/>
      <c r="W799" s="87"/>
    </row>
    <row r="800">
      <c r="A800" s="87"/>
      <c r="B800" s="87"/>
      <c r="C800" s="87"/>
      <c r="D800" s="87"/>
      <c r="E800" s="87"/>
      <c r="F800" s="87"/>
      <c r="G800" s="87"/>
      <c r="H800" s="87"/>
      <c r="I800" s="87"/>
      <c r="J800" s="87"/>
      <c r="K800" s="87"/>
      <c r="L800" s="87"/>
      <c r="M800" s="87"/>
      <c r="N800" s="87"/>
      <c r="O800" s="87"/>
      <c r="P800" s="87"/>
      <c r="Q800" s="87"/>
      <c r="R800" s="87"/>
      <c r="S800" s="87"/>
      <c r="T800" s="87"/>
      <c r="U800" s="87"/>
      <c r="V800" s="87"/>
      <c r="W800" s="87"/>
    </row>
    <row r="801">
      <c r="A801" s="87"/>
      <c r="B801" s="87"/>
      <c r="C801" s="87"/>
      <c r="D801" s="87"/>
      <c r="E801" s="87"/>
      <c r="F801" s="87"/>
      <c r="G801" s="87"/>
      <c r="H801" s="87"/>
      <c r="I801" s="87"/>
      <c r="J801" s="87"/>
      <c r="K801" s="87"/>
      <c r="L801" s="87"/>
      <c r="M801" s="87"/>
      <c r="N801" s="87"/>
      <c r="O801" s="87"/>
      <c r="P801" s="87"/>
      <c r="Q801" s="87"/>
      <c r="R801" s="87"/>
      <c r="S801" s="87"/>
      <c r="T801" s="87"/>
      <c r="U801" s="87"/>
      <c r="V801" s="87"/>
      <c r="W801" s="87"/>
    </row>
    <row r="802">
      <c r="A802" s="87"/>
      <c r="B802" s="87"/>
      <c r="C802" s="87"/>
      <c r="D802" s="87"/>
      <c r="E802" s="87"/>
      <c r="F802" s="87"/>
      <c r="G802" s="87"/>
      <c r="H802" s="87"/>
      <c r="I802" s="87"/>
      <c r="J802" s="87"/>
      <c r="K802" s="87"/>
      <c r="L802" s="87"/>
      <c r="M802" s="87"/>
      <c r="N802" s="87"/>
      <c r="O802" s="87"/>
      <c r="P802" s="87"/>
      <c r="Q802" s="87"/>
      <c r="R802" s="87"/>
      <c r="S802" s="87"/>
      <c r="T802" s="87"/>
      <c r="U802" s="87"/>
      <c r="V802" s="87"/>
      <c r="W802" s="87"/>
    </row>
    <row r="803">
      <c r="A803" s="87"/>
      <c r="B803" s="87"/>
      <c r="C803" s="87"/>
      <c r="D803" s="87"/>
      <c r="E803" s="87"/>
      <c r="F803" s="87"/>
      <c r="G803" s="87"/>
      <c r="H803" s="87"/>
      <c r="I803" s="87"/>
      <c r="J803" s="87"/>
      <c r="K803" s="87"/>
      <c r="L803" s="87"/>
      <c r="M803" s="87"/>
      <c r="N803" s="87"/>
      <c r="O803" s="87"/>
      <c r="P803" s="87"/>
      <c r="Q803" s="87"/>
      <c r="R803" s="87"/>
      <c r="S803" s="87"/>
      <c r="T803" s="87"/>
      <c r="U803" s="87"/>
      <c r="V803" s="87"/>
      <c r="W803" s="87"/>
    </row>
    <row r="804">
      <c r="A804" s="87"/>
      <c r="B804" s="87"/>
      <c r="C804" s="87"/>
      <c r="D804" s="87"/>
      <c r="E804" s="87"/>
      <c r="F804" s="87"/>
      <c r="G804" s="87"/>
      <c r="H804" s="87"/>
      <c r="I804" s="87"/>
      <c r="J804" s="87"/>
      <c r="K804" s="87"/>
      <c r="L804" s="87"/>
      <c r="M804" s="87"/>
      <c r="N804" s="87"/>
      <c r="O804" s="87"/>
      <c r="P804" s="87"/>
      <c r="Q804" s="87"/>
      <c r="R804" s="87"/>
      <c r="S804" s="87"/>
      <c r="T804" s="87"/>
      <c r="U804" s="87"/>
      <c r="V804" s="87"/>
      <c r="W804" s="87"/>
    </row>
    <row r="805">
      <c r="A805" s="87"/>
      <c r="B805" s="87"/>
      <c r="C805" s="87"/>
      <c r="D805" s="87"/>
      <c r="E805" s="87"/>
      <c r="F805" s="87"/>
      <c r="G805" s="87"/>
      <c r="H805" s="87"/>
      <c r="I805" s="87"/>
      <c r="J805" s="87"/>
      <c r="K805" s="87"/>
      <c r="L805" s="87"/>
      <c r="M805" s="87"/>
      <c r="N805" s="87"/>
      <c r="O805" s="87"/>
      <c r="P805" s="87"/>
      <c r="Q805" s="87"/>
      <c r="R805" s="87"/>
      <c r="S805" s="87"/>
      <c r="T805" s="87"/>
      <c r="U805" s="87"/>
      <c r="V805" s="87"/>
      <c r="W805" s="87"/>
    </row>
    <row r="806">
      <c r="A806" s="87"/>
      <c r="B806" s="87"/>
      <c r="C806" s="87"/>
      <c r="D806" s="87"/>
      <c r="E806" s="87"/>
      <c r="F806" s="87"/>
      <c r="G806" s="87"/>
      <c r="H806" s="87"/>
      <c r="I806" s="87"/>
      <c r="J806" s="87"/>
      <c r="K806" s="87"/>
      <c r="L806" s="87"/>
      <c r="M806" s="87"/>
      <c r="N806" s="87"/>
      <c r="O806" s="87"/>
      <c r="P806" s="87"/>
      <c r="Q806" s="87"/>
      <c r="R806" s="87"/>
      <c r="S806" s="87"/>
      <c r="T806" s="87"/>
      <c r="U806" s="87"/>
      <c r="V806" s="87"/>
      <c r="W806" s="87"/>
    </row>
    <row r="807">
      <c r="A807" s="87"/>
      <c r="B807" s="87"/>
      <c r="C807" s="87"/>
      <c r="D807" s="87"/>
      <c r="E807" s="87"/>
      <c r="F807" s="87"/>
      <c r="G807" s="87"/>
      <c r="H807" s="87"/>
      <c r="I807" s="87"/>
      <c r="J807" s="87"/>
      <c r="K807" s="87"/>
      <c r="L807" s="87"/>
      <c r="M807" s="87"/>
      <c r="N807" s="87"/>
      <c r="O807" s="87"/>
      <c r="P807" s="87"/>
      <c r="Q807" s="87"/>
      <c r="R807" s="87"/>
      <c r="S807" s="87"/>
      <c r="T807" s="87"/>
      <c r="U807" s="87"/>
      <c r="V807" s="87"/>
      <c r="W807" s="87"/>
    </row>
    <row r="808">
      <c r="A808" s="87"/>
      <c r="B808" s="87"/>
      <c r="C808" s="87"/>
      <c r="D808" s="87"/>
      <c r="E808" s="87"/>
      <c r="F808" s="87"/>
      <c r="G808" s="87"/>
      <c r="H808" s="87"/>
      <c r="I808" s="87"/>
      <c r="J808" s="87"/>
      <c r="K808" s="87"/>
      <c r="L808" s="87"/>
      <c r="M808" s="87"/>
      <c r="N808" s="87"/>
      <c r="O808" s="87"/>
      <c r="P808" s="87"/>
      <c r="Q808" s="87"/>
      <c r="R808" s="87"/>
      <c r="S808" s="87"/>
      <c r="T808" s="87"/>
      <c r="U808" s="87"/>
      <c r="V808" s="87"/>
      <c r="W808" s="87"/>
    </row>
    <row r="809">
      <c r="A809" s="87"/>
      <c r="B809" s="87"/>
      <c r="C809" s="87"/>
      <c r="D809" s="87"/>
      <c r="E809" s="87"/>
      <c r="F809" s="87"/>
      <c r="G809" s="87"/>
      <c r="H809" s="87"/>
      <c r="I809" s="87"/>
      <c r="J809" s="87"/>
      <c r="K809" s="87"/>
      <c r="L809" s="87"/>
      <c r="M809" s="87"/>
      <c r="N809" s="87"/>
      <c r="O809" s="87"/>
      <c r="P809" s="87"/>
      <c r="Q809" s="87"/>
      <c r="R809" s="87"/>
      <c r="S809" s="87"/>
      <c r="T809" s="87"/>
      <c r="U809" s="87"/>
      <c r="V809" s="87"/>
      <c r="W809" s="87"/>
    </row>
    <row r="810">
      <c r="A810" s="87"/>
      <c r="B810" s="87"/>
      <c r="C810" s="87"/>
      <c r="D810" s="87"/>
      <c r="E810" s="87"/>
      <c r="F810" s="87"/>
      <c r="G810" s="87"/>
      <c r="H810" s="87"/>
      <c r="I810" s="87"/>
      <c r="J810" s="87"/>
      <c r="K810" s="87"/>
      <c r="L810" s="87"/>
      <c r="M810" s="87"/>
      <c r="N810" s="87"/>
      <c r="O810" s="87"/>
      <c r="P810" s="87"/>
      <c r="Q810" s="87"/>
      <c r="R810" s="87"/>
      <c r="S810" s="87"/>
      <c r="T810" s="87"/>
      <c r="U810" s="87"/>
      <c r="V810" s="87"/>
      <c r="W810" s="87"/>
    </row>
    <row r="811">
      <c r="A811" s="87"/>
      <c r="B811" s="87"/>
      <c r="C811" s="87"/>
      <c r="D811" s="87"/>
      <c r="E811" s="87"/>
      <c r="F811" s="87"/>
      <c r="G811" s="87"/>
      <c r="H811" s="87"/>
      <c r="I811" s="87"/>
      <c r="J811" s="87"/>
      <c r="K811" s="87"/>
      <c r="L811" s="87"/>
      <c r="M811" s="87"/>
      <c r="N811" s="87"/>
      <c r="O811" s="87"/>
      <c r="P811" s="87"/>
      <c r="Q811" s="87"/>
      <c r="R811" s="87"/>
      <c r="S811" s="87"/>
      <c r="T811" s="87"/>
      <c r="U811" s="87"/>
      <c r="V811" s="87"/>
      <c r="W811" s="87"/>
    </row>
    <row r="812">
      <c r="A812" s="87"/>
      <c r="B812" s="87"/>
      <c r="C812" s="87"/>
      <c r="D812" s="87"/>
      <c r="E812" s="87"/>
      <c r="F812" s="87"/>
      <c r="G812" s="87"/>
      <c r="H812" s="87"/>
      <c r="I812" s="87"/>
      <c r="J812" s="87"/>
      <c r="K812" s="87"/>
      <c r="L812" s="87"/>
      <c r="M812" s="87"/>
      <c r="N812" s="87"/>
      <c r="O812" s="87"/>
      <c r="P812" s="87"/>
      <c r="Q812" s="87"/>
      <c r="R812" s="87"/>
      <c r="S812" s="87"/>
      <c r="T812" s="87"/>
      <c r="U812" s="87"/>
      <c r="V812" s="87"/>
      <c r="W812" s="87"/>
    </row>
    <row r="813">
      <c r="A813" s="87"/>
      <c r="B813" s="87"/>
      <c r="C813" s="87"/>
      <c r="D813" s="87"/>
      <c r="E813" s="87"/>
      <c r="F813" s="87"/>
      <c r="G813" s="87"/>
      <c r="H813" s="87"/>
      <c r="I813" s="87"/>
      <c r="J813" s="87"/>
      <c r="K813" s="87"/>
      <c r="L813" s="87"/>
      <c r="M813" s="87"/>
      <c r="N813" s="87"/>
      <c r="O813" s="87"/>
      <c r="P813" s="87"/>
      <c r="Q813" s="87"/>
      <c r="R813" s="87"/>
      <c r="S813" s="87"/>
      <c r="T813" s="87"/>
      <c r="U813" s="87"/>
      <c r="V813" s="87"/>
      <c r="W813" s="87"/>
    </row>
    <row r="814">
      <c r="A814" s="87"/>
      <c r="B814" s="87"/>
      <c r="C814" s="87"/>
      <c r="D814" s="87"/>
      <c r="E814" s="87"/>
      <c r="F814" s="87"/>
      <c r="G814" s="87"/>
      <c r="H814" s="87"/>
      <c r="I814" s="87"/>
      <c r="J814" s="87"/>
      <c r="K814" s="87"/>
      <c r="L814" s="87"/>
      <c r="M814" s="87"/>
      <c r="N814" s="87"/>
      <c r="O814" s="87"/>
      <c r="P814" s="87"/>
      <c r="Q814" s="87"/>
      <c r="R814" s="87"/>
      <c r="S814" s="87"/>
      <c r="T814" s="87"/>
      <c r="U814" s="87"/>
      <c r="V814" s="87"/>
      <c r="W814" s="87"/>
    </row>
    <row r="815">
      <c r="A815" s="87"/>
      <c r="B815" s="87"/>
      <c r="C815" s="87"/>
      <c r="D815" s="87"/>
      <c r="E815" s="87"/>
      <c r="F815" s="87"/>
      <c r="G815" s="87"/>
      <c r="H815" s="87"/>
      <c r="I815" s="87"/>
      <c r="J815" s="87"/>
      <c r="K815" s="87"/>
      <c r="L815" s="87"/>
      <c r="M815" s="87"/>
      <c r="N815" s="87"/>
      <c r="O815" s="87"/>
      <c r="P815" s="87"/>
      <c r="Q815" s="87"/>
      <c r="R815" s="87"/>
      <c r="S815" s="87"/>
      <c r="T815" s="87"/>
      <c r="U815" s="87"/>
      <c r="V815" s="87"/>
      <c r="W815" s="87"/>
    </row>
    <row r="816">
      <c r="A816" s="87"/>
      <c r="B816" s="87"/>
      <c r="C816" s="87"/>
      <c r="D816" s="87"/>
      <c r="E816" s="87"/>
      <c r="F816" s="87"/>
      <c r="G816" s="87"/>
      <c r="H816" s="87"/>
      <c r="I816" s="87"/>
      <c r="J816" s="87"/>
      <c r="K816" s="87"/>
      <c r="L816" s="87"/>
      <c r="M816" s="87"/>
      <c r="N816" s="87"/>
      <c r="O816" s="87"/>
      <c r="P816" s="87"/>
      <c r="Q816" s="87"/>
      <c r="R816" s="87"/>
      <c r="S816" s="87"/>
      <c r="T816" s="87"/>
      <c r="U816" s="87"/>
      <c r="V816" s="87"/>
      <c r="W816" s="87"/>
    </row>
    <row r="817">
      <c r="A817" s="87"/>
      <c r="B817" s="87"/>
      <c r="C817" s="87"/>
      <c r="D817" s="87"/>
      <c r="E817" s="87"/>
      <c r="F817" s="87"/>
      <c r="G817" s="87"/>
      <c r="H817" s="87"/>
      <c r="I817" s="87"/>
      <c r="J817" s="87"/>
      <c r="K817" s="87"/>
      <c r="L817" s="87"/>
      <c r="M817" s="87"/>
      <c r="N817" s="87"/>
      <c r="O817" s="87"/>
      <c r="P817" s="87"/>
      <c r="Q817" s="87"/>
      <c r="R817" s="87"/>
      <c r="S817" s="87"/>
      <c r="T817" s="87"/>
      <c r="U817" s="87"/>
      <c r="V817" s="87"/>
      <c r="W817" s="87"/>
    </row>
    <row r="818">
      <c r="A818" s="87"/>
      <c r="B818" s="87"/>
      <c r="C818" s="87"/>
      <c r="D818" s="87"/>
      <c r="E818" s="87"/>
      <c r="F818" s="87"/>
      <c r="G818" s="87"/>
      <c r="H818" s="87"/>
      <c r="I818" s="87"/>
      <c r="J818" s="87"/>
      <c r="K818" s="87"/>
      <c r="L818" s="87"/>
      <c r="M818" s="87"/>
      <c r="N818" s="87"/>
      <c r="O818" s="87"/>
      <c r="P818" s="87"/>
      <c r="Q818" s="87"/>
      <c r="R818" s="87"/>
      <c r="S818" s="87"/>
      <c r="T818" s="87"/>
      <c r="U818" s="87"/>
      <c r="V818" s="87"/>
      <c r="W818" s="87"/>
    </row>
    <row r="819">
      <c r="A819" s="87"/>
      <c r="B819" s="87"/>
      <c r="C819" s="87"/>
      <c r="D819" s="87"/>
      <c r="E819" s="87"/>
      <c r="F819" s="87"/>
      <c r="G819" s="87"/>
      <c r="H819" s="87"/>
      <c r="I819" s="87"/>
      <c r="J819" s="87"/>
      <c r="K819" s="87"/>
      <c r="L819" s="87"/>
      <c r="M819" s="87"/>
      <c r="N819" s="87"/>
      <c r="O819" s="87"/>
      <c r="P819" s="87"/>
      <c r="Q819" s="87"/>
      <c r="R819" s="87"/>
      <c r="S819" s="87"/>
      <c r="T819" s="87"/>
      <c r="U819" s="87"/>
      <c r="V819" s="87"/>
      <c r="W819" s="87"/>
    </row>
    <row r="820">
      <c r="A820" s="87"/>
      <c r="B820" s="87"/>
      <c r="C820" s="87"/>
      <c r="D820" s="87"/>
      <c r="E820" s="87"/>
      <c r="F820" s="87"/>
      <c r="G820" s="87"/>
      <c r="H820" s="87"/>
      <c r="I820" s="87"/>
      <c r="J820" s="87"/>
      <c r="K820" s="87"/>
      <c r="L820" s="87"/>
      <c r="M820" s="87"/>
      <c r="N820" s="87"/>
      <c r="O820" s="87"/>
      <c r="P820" s="87"/>
      <c r="Q820" s="87"/>
      <c r="R820" s="87"/>
      <c r="S820" s="87"/>
      <c r="T820" s="87"/>
      <c r="U820" s="87"/>
      <c r="V820" s="87"/>
      <c r="W820" s="87"/>
    </row>
    <row r="821">
      <c r="A821" s="87"/>
      <c r="B821" s="87"/>
      <c r="C821" s="87"/>
      <c r="D821" s="87"/>
      <c r="E821" s="87"/>
      <c r="F821" s="87"/>
      <c r="G821" s="87"/>
      <c r="H821" s="87"/>
      <c r="I821" s="87"/>
      <c r="J821" s="87"/>
      <c r="K821" s="87"/>
      <c r="L821" s="87"/>
      <c r="M821" s="87"/>
      <c r="N821" s="87"/>
      <c r="O821" s="87"/>
      <c r="P821" s="87"/>
      <c r="Q821" s="87"/>
      <c r="R821" s="87"/>
      <c r="S821" s="87"/>
      <c r="T821" s="87"/>
      <c r="U821" s="87"/>
      <c r="V821" s="87"/>
      <c r="W821" s="87"/>
    </row>
    <row r="822">
      <c r="A822" s="87"/>
      <c r="B822" s="87"/>
      <c r="C822" s="87"/>
      <c r="D822" s="87"/>
      <c r="E822" s="87"/>
      <c r="F822" s="87"/>
      <c r="G822" s="87"/>
      <c r="H822" s="87"/>
      <c r="I822" s="87"/>
      <c r="J822" s="87"/>
      <c r="K822" s="87"/>
      <c r="L822" s="87"/>
      <c r="M822" s="87"/>
      <c r="N822" s="87"/>
      <c r="O822" s="87"/>
      <c r="P822" s="87"/>
      <c r="Q822" s="87"/>
      <c r="R822" s="87"/>
      <c r="S822" s="87"/>
      <c r="T822" s="87"/>
      <c r="U822" s="87"/>
      <c r="V822" s="87"/>
      <c r="W822" s="87"/>
    </row>
    <row r="823">
      <c r="A823" s="87"/>
      <c r="B823" s="87"/>
      <c r="C823" s="87"/>
      <c r="D823" s="87"/>
      <c r="E823" s="87"/>
      <c r="F823" s="87"/>
      <c r="G823" s="87"/>
      <c r="H823" s="87"/>
      <c r="I823" s="87"/>
      <c r="J823" s="87"/>
      <c r="K823" s="87"/>
      <c r="L823" s="87"/>
      <c r="M823" s="87"/>
      <c r="N823" s="87"/>
      <c r="O823" s="87"/>
      <c r="P823" s="87"/>
      <c r="Q823" s="87"/>
      <c r="R823" s="87"/>
      <c r="S823" s="87"/>
      <c r="T823" s="87"/>
      <c r="U823" s="87"/>
      <c r="V823" s="87"/>
      <c r="W823" s="87"/>
    </row>
    <row r="824">
      <c r="A824" s="87"/>
      <c r="B824" s="87"/>
      <c r="C824" s="87"/>
      <c r="D824" s="87"/>
      <c r="E824" s="87"/>
      <c r="F824" s="87"/>
      <c r="G824" s="87"/>
      <c r="H824" s="87"/>
      <c r="I824" s="87"/>
      <c r="J824" s="87"/>
      <c r="K824" s="87"/>
      <c r="L824" s="87"/>
      <c r="M824" s="87"/>
      <c r="N824" s="87"/>
      <c r="O824" s="87"/>
      <c r="P824" s="87"/>
      <c r="Q824" s="87"/>
      <c r="R824" s="87"/>
      <c r="S824" s="87"/>
      <c r="T824" s="87"/>
      <c r="U824" s="87"/>
      <c r="V824" s="87"/>
      <c r="W824" s="87"/>
    </row>
    <row r="825">
      <c r="A825" s="87"/>
      <c r="B825" s="87"/>
      <c r="C825" s="87"/>
      <c r="D825" s="87"/>
      <c r="E825" s="87"/>
      <c r="F825" s="87"/>
      <c r="G825" s="87"/>
      <c r="H825" s="87"/>
      <c r="I825" s="87"/>
      <c r="J825" s="87"/>
      <c r="K825" s="87"/>
      <c r="L825" s="87"/>
      <c r="M825" s="87"/>
      <c r="N825" s="87"/>
      <c r="O825" s="87"/>
      <c r="P825" s="87"/>
      <c r="Q825" s="87"/>
      <c r="R825" s="87"/>
      <c r="S825" s="87"/>
      <c r="T825" s="87"/>
      <c r="U825" s="87"/>
      <c r="V825" s="87"/>
      <c r="W825" s="87"/>
    </row>
    <row r="826">
      <c r="A826" s="87"/>
      <c r="B826" s="87"/>
      <c r="C826" s="87"/>
      <c r="D826" s="87"/>
      <c r="E826" s="87"/>
      <c r="F826" s="87"/>
      <c r="G826" s="87"/>
      <c r="H826" s="87"/>
      <c r="I826" s="87"/>
      <c r="J826" s="87"/>
      <c r="K826" s="87"/>
      <c r="L826" s="87"/>
      <c r="M826" s="87"/>
      <c r="N826" s="87"/>
      <c r="O826" s="87"/>
      <c r="P826" s="87"/>
      <c r="Q826" s="87"/>
      <c r="R826" s="87"/>
      <c r="S826" s="87"/>
      <c r="T826" s="87"/>
      <c r="U826" s="87"/>
      <c r="V826" s="87"/>
      <c r="W826" s="87"/>
    </row>
    <row r="827">
      <c r="A827" s="87"/>
      <c r="B827" s="87"/>
      <c r="C827" s="87"/>
      <c r="D827" s="87"/>
      <c r="E827" s="87"/>
      <c r="F827" s="87"/>
      <c r="G827" s="87"/>
      <c r="H827" s="87"/>
      <c r="I827" s="87"/>
      <c r="J827" s="87"/>
      <c r="K827" s="87"/>
      <c r="L827" s="87"/>
      <c r="M827" s="87"/>
      <c r="N827" s="87"/>
      <c r="O827" s="87"/>
      <c r="P827" s="87"/>
      <c r="Q827" s="87"/>
      <c r="R827" s="87"/>
      <c r="S827" s="87"/>
      <c r="T827" s="87"/>
      <c r="U827" s="87"/>
      <c r="V827" s="87"/>
      <c r="W827" s="87"/>
    </row>
    <row r="828">
      <c r="A828" s="87"/>
      <c r="B828" s="87"/>
      <c r="C828" s="87"/>
      <c r="D828" s="87"/>
      <c r="E828" s="87"/>
      <c r="F828" s="87"/>
      <c r="G828" s="87"/>
      <c r="H828" s="87"/>
      <c r="I828" s="87"/>
      <c r="J828" s="87"/>
      <c r="K828" s="87"/>
      <c r="L828" s="87"/>
      <c r="M828" s="87"/>
      <c r="N828" s="87"/>
      <c r="O828" s="87"/>
      <c r="P828" s="87"/>
      <c r="Q828" s="87"/>
      <c r="R828" s="87"/>
      <c r="S828" s="87"/>
      <c r="T828" s="87"/>
      <c r="U828" s="87"/>
      <c r="V828" s="87"/>
      <c r="W828" s="87"/>
    </row>
    <row r="829">
      <c r="A829" s="87"/>
      <c r="B829" s="87"/>
      <c r="C829" s="87"/>
      <c r="D829" s="87"/>
      <c r="E829" s="87"/>
      <c r="F829" s="87"/>
      <c r="G829" s="87"/>
      <c r="H829" s="87"/>
      <c r="I829" s="87"/>
      <c r="J829" s="87"/>
      <c r="K829" s="87"/>
      <c r="L829" s="87"/>
      <c r="M829" s="87"/>
      <c r="N829" s="87"/>
      <c r="O829" s="87"/>
      <c r="P829" s="87"/>
      <c r="Q829" s="87"/>
      <c r="R829" s="87"/>
      <c r="S829" s="87"/>
      <c r="T829" s="87"/>
      <c r="U829" s="87"/>
      <c r="V829" s="87"/>
      <c r="W829" s="87"/>
    </row>
    <row r="830">
      <c r="A830" s="87"/>
      <c r="B830" s="87"/>
      <c r="C830" s="87"/>
      <c r="D830" s="87"/>
      <c r="E830" s="87"/>
      <c r="F830" s="87"/>
      <c r="G830" s="87"/>
      <c r="H830" s="87"/>
      <c r="I830" s="87"/>
      <c r="J830" s="87"/>
      <c r="K830" s="87"/>
      <c r="L830" s="87"/>
      <c r="M830" s="87"/>
      <c r="N830" s="87"/>
      <c r="O830" s="87"/>
      <c r="P830" s="87"/>
      <c r="Q830" s="87"/>
      <c r="R830" s="87"/>
      <c r="S830" s="87"/>
      <c r="T830" s="87"/>
      <c r="U830" s="87"/>
      <c r="V830" s="87"/>
      <c r="W830" s="87"/>
    </row>
    <row r="831">
      <c r="A831" s="87"/>
      <c r="B831" s="87"/>
      <c r="C831" s="87"/>
      <c r="D831" s="87"/>
      <c r="E831" s="87"/>
      <c r="F831" s="87"/>
      <c r="G831" s="87"/>
      <c r="H831" s="87"/>
      <c r="I831" s="87"/>
      <c r="J831" s="87"/>
      <c r="K831" s="87"/>
      <c r="L831" s="87"/>
      <c r="M831" s="87"/>
      <c r="N831" s="87"/>
      <c r="O831" s="87"/>
      <c r="P831" s="87"/>
      <c r="Q831" s="87"/>
      <c r="R831" s="87"/>
      <c r="S831" s="87"/>
      <c r="T831" s="87"/>
      <c r="U831" s="87"/>
      <c r="V831" s="87"/>
      <c r="W831" s="87"/>
    </row>
    <row r="832">
      <c r="A832" s="87"/>
      <c r="B832" s="87"/>
      <c r="C832" s="87"/>
      <c r="D832" s="87"/>
      <c r="E832" s="87"/>
      <c r="F832" s="87"/>
      <c r="G832" s="87"/>
      <c r="H832" s="87"/>
      <c r="I832" s="87"/>
      <c r="J832" s="87"/>
      <c r="K832" s="87"/>
      <c r="L832" s="87"/>
      <c r="M832" s="87"/>
      <c r="N832" s="87"/>
      <c r="O832" s="87"/>
      <c r="P832" s="87"/>
      <c r="Q832" s="87"/>
      <c r="R832" s="87"/>
      <c r="S832" s="87"/>
      <c r="T832" s="87"/>
      <c r="U832" s="87"/>
      <c r="V832" s="87"/>
      <c r="W832" s="87"/>
    </row>
    <row r="833">
      <c r="A833" s="87"/>
      <c r="B833" s="87"/>
      <c r="C833" s="87"/>
      <c r="D833" s="87"/>
      <c r="E833" s="87"/>
      <c r="F833" s="87"/>
      <c r="G833" s="87"/>
      <c r="H833" s="87"/>
      <c r="I833" s="87"/>
      <c r="J833" s="87"/>
      <c r="K833" s="87"/>
      <c r="L833" s="87"/>
      <c r="M833" s="87"/>
      <c r="N833" s="87"/>
      <c r="O833" s="87"/>
      <c r="P833" s="87"/>
      <c r="Q833" s="87"/>
      <c r="R833" s="87"/>
      <c r="S833" s="87"/>
      <c r="T833" s="87"/>
      <c r="U833" s="87"/>
      <c r="V833" s="87"/>
      <c r="W833" s="87"/>
    </row>
    <row r="834">
      <c r="A834" s="87"/>
      <c r="B834" s="87"/>
      <c r="C834" s="87"/>
      <c r="D834" s="87"/>
      <c r="E834" s="87"/>
      <c r="F834" s="87"/>
      <c r="G834" s="87"/>
      <c r="H834" s="87"/>
      <c r="I834" s="87"/>
      <c r="J834" s="87"/>
      <c r="K834" s="87"/>
      <c r="L834" s="87"/>
      <c r="M834" s="87"/>
      <c r="N834" s="87"/>
      <c r="O834" s="87"/>
      <c r="P834" s="87"/>
      <c r="Q834" s="87"/>
      <c r="R834" s="87"/>
      <c r="S834" s="87"/>
      <c r="T834" s="87"/>
      <c r="U834" s="87"/>
      <c r="V834" s="87"/>
      <c r="W834" s="87"/>
    </row>
    <row r="835">
      <c r="A835" s="87"/>
      <c r="B835" s="87"/>
      <c r="C835" s="87"/>
      <c r="D835" s="87"/>
      <c r="E835" s="87"/>
      <c r="F835" s="87"/>
      <c r="G835" s="87"/>
      <c r="H835" s="87"/>
      <c r="I835" s="87"/>
      <c r="J835" s="87"/>
      <c r="K835" s="87"/>
      <c r="L835" s="87"/>
      <c r="M835" s="87"/>
      <c r="N835" s="87"/>
      <c r="O835" s="87"/>
      <c r="P835" s="87"/>
      <c r="Q835" s="87"/>
      <c r="R835" s="87"/>
      <c r="S835" s="87"/>
      <c r="T835" s="87"/>
      <c r="U835" s="87"/>
      <c r="V835" s="87"/>
      <c r="W835" s="87"/>
    </row>
    <row r="836">
      <c r="A836" s="87"/>
      <c r="B836" s="87"/>
      <c r="C836" s="87"/>
      <c r="D836" s="87"/>
      <c r="E836" s="87"/>
      <c r="F836" s="87"/>
      <c r="G836" s="87"/>
      <c r="H836" s="87"/>
      <c r="I836" s="87"/>
      <c r="J836" s="87"/>
      <c r="K836" s="87"/>
      <c r="L836" s="87"/>
      <c r="M836" s="87"/>
      <c r="N836" s="87"/>
      <c r="O836" s="87"/>
      <c r="P836" s="87"/>
      <c r="Q836" s="87"/>
      <c r="R836" s="87"/>
      <c r="S836" s="87"/>
      <c r="T836" s="87"/>
      <c r="U836" s="87"/>
      <c r="V836" s="87"/>
      <c r="W836" s="87"/>
    </row>
    <row r="837">
      <c r="A837" s="87"/>
      <c r="B837" s="87"/>
      <c r="C837" s="87"/>
      <c r="D837" s="87"/>
      <c r="E837" s="87"/>
      <c r="F837" s="87"/>
      <c r="G837" s="87"/>
      <c r="H837" s="87"/>
      <c r="I837" s="87"/>
      <c r="J837" s="87"/>
      <c r="K837" s="87"/>
      <c r="L837" s="87"/>
      <c r="M837" s="87"/>
      <c r="N837" s="87"/>
      <c r="O837" s="87"/>
      <c r="P837" s="87"/>
      <c r="Q837" s="87"/>
      <c r="R837" s="87"/>
      <c r="S837" s="87"/>
      <c r="T837" s="87"/>
      <c r="U837" s="87"/>
      <c r="V837" s="87"/>
      <c r="W837" s="87"/>
    </row>
    <row r="838">
      <c r="A838" s="87"/>
      <c r="B838" s="87"/>
      <c r="C838" s="87"/>
      <c r="D838" s="87"/>
      <c r="E838" s="87"/>
      <c r="F838" s="87"/>
      <c r="G838" s="87"/>
      <c r="H838" s="87"/>
      <c r="I838" s="87"/>
      <c r="J838" s="87"/>
      <c r="K838" s="87"/>
      <c r="L838" s="87"/>
      <c r="M838" s="87"/>
      <c r="N838" s="87"/>
      <c r="O838" s="87"/>
      <c r="P838" s="87"/>
      <c r="Q838" s="87"/>
      <c r="R838" s="87"/>
      <c r="S838" s="87"/>
      <c r="T838" s="87"/>
      <c r="U838" s="87"/>
      <c r="V838" s="87"/>
      <c r="W838" s="87"/>
    </row>
    <row r="839">
      <c r="A839" s="87"/>
      <c r="B839" s="87"/>
      <c r="C839" s="87"/>
      <c r="D839" s="87"/>
      <c r="E839" s="87"/>
      <c r="F839" s="87"/>
      <c r="G839" s="87"/>
      <c r="H839" s="87"/>
      <c r="I839" s="87"/>
      <c r="J839" s="87"/>
      <c r="K839" s="87"/>
      <c r="L839" s="87"/>
      <c r="M839" s="87"/>
      <c r="N839" s="87"/>
      <c r="O839" s="87"/>
      <c r="P839" s="87"/>
      <c r="Q839" s="87"/>
      <c r="R839" s="87"/>
      <c r="S839" s="87"/>
      <c r="T839" s="87"/>
      <c r="U839" s="87"/>
      <c r="V839" s="87"/>
      <c r="W839" s="87"/>
    </row>
    <row r="840">
      <c r="A840" s="87"/>
      <c r="B840" s="87"/>
      <c r="C840" s="87"/>
      <c r="D840" s="87"/>
      <c r="E840" s="87"/>
      <c r="F840" s="87"/>
      <c r="G840" s="87"/>
      <c r="H840" s="87"/>
      <c r="I840" s="87"/>
      <c r="J840" s="87"/>
      <c r="K840" s="87"/>
      <c r="L840" s="87"/>
      <c r="M840" s="87"/>
      <c r="N840" s="87"/>
      <c r="O840" s="87"/>
      <c r="P840" s="87"/>
      <c r="Q840" s="87"/>
      <c r="R840" s="87"/>
      <c r="S840" s="87"/>
      <c r="T840" s="87"/>
      <c r="U840" s="87"/>
      <c r="V840" s="87"/>
      <c r="W840" s="87"/>
    </row>
    <row r="841">
      <c r="A841" s="87"/>
      <c r="B841" s="87"/>
      <c r="C841" s="87"/>
      <c r="D841" s="87"/>
      <c r="E841" s="87"/>
      <c r="F841" s="87"/>
      <c r="G841" s="87"/>
      <c r="H841" s="87"/>
      <c r="I841" s="87"/>
      <c r="J841" s="87"/>
      <c r="K841" s="87"/>
      <c r="L841" s="87"/>
      <c r="M841" s="87"/>
      <c r="N841" s="87"/>
      <c r="O841" s="87"/>
      <c r="P841" s="87"/>
      <c r="Q841" s="87"/>
      <c r="R841" s="87"/>
      <c r="S841" s="87"/>
      <c r="T841" s="87"/>
      <c r="U841" s="87"/>
      <c r="V841" s="87"/>
      <c r="W841" s="87"/>
    </row>
    <row r="842">
      <c r="A842" s="87"/>
      <c r="B842" s="87"/>
      <c r="C842" s="87"/>
      <c r="D842" s="87"/>
      <c r="E842" s="87"/>
      <c r="F842" s="87"/>
      <c r="G842" s="87"/>
      <c r="H842" s="87"/>
      <c r="I842" s="87"/>
      <c r="J842" s="87"/>
      <c r="K842" s="87"/>
      <c r="L842" s="87"/>
      <c r="M842" s="87"/>
      <c r="N842" s="87"/>
      <c r="O842" s="87"/>
      <c r="P842" s="87"/>
      <c r="Q842" s="87"/>
      <c r="R842" s="87"/>
      <c r="S842" s="87"/>
      <c r="T842" s="87"/>
      <c r="U842" s="87"/>
      <c r="V842" s="87"/>
      <c r="W842" s="87"/>
    </row>
    <row r="843">
      <c r="A843" s="87"/>
      <c r="B843" s="87"/>
      <c r="C843" s="87"/>
      <c r="D843" s="87"/>
      <c r="E843" s="87"/>
      <c r="F843" s="87"/>
      <c r="G843" s="87"/>
      <c r="H843" s="87"/>
      <c r="I843" s="87"/>
      <c r="J843" s="87"/>
      <c r="K843" s="87"/>
      <c r="L843" s="87"/>
      <c r="M843" s="87"/>
      <c r="N843" s="87"/>
      <c r="O843" s="87"/>
      <c r="P843" s="87"/>
      <c r="Q843" s="87"/>
      <c r="R843" s="87"/>
      <c r="S843" s="87"/>
      <c r="T843" s="87"/>
      <c r="U843" s="87"/>
      <c r="V843" s="87"/>
      <c r="W843" s="87"/>
    </row>
    <row r="844">
      <c r="A844" s="87"/>
      <c r="B844" s="87"/>
      <c r="C844" s="87"/>
      <c r="D844" s="87"/>
      <c r="E844" s="87"/>
      <c r="F844" s="87"/>
      <c r="G844" s="87"/>
      <c r="H844" s="87"/>
      <c r="I844" s="87"/>
      <c r="J844" s="87"/>
      <c r="K844" s="87"/>
      <c r="L844" s="87"/>
      <c r="M844" s="87"/>
      <c r="N844" s="87"/>
      <c r="O844" s="87"/>
      <c r="P844" s="87"/>
      <c r="Q844" s="87"/>
      <c r="R844" s="87"/>
      <c r="S844" s="87"/>
      <c r="T844" s="87"/>
      <c r="U844" s="87"/>
      <c r="V844" s="87"/>
      <c r="W844" s="87"/>
    </row>
    <row r="845">
      <c r="A845" s="87"/>
      <c r="B845" s="87"/>
      <c r="C845" s="87"/>
      <c r="D845" s="87"/>
      <c r="E845" s="87"/>
      <c r="F845" s="87"/>
      <c r="G845" s="87"/>
      <c r="H845" s="87"/>
      <c r="I845" s="87"/>
      <c r="J845" s="87"/>
      <c r="K845" s="87"/>
      <c r="L845" s="87"/>
      <c r="M845" s="87"/>
      <c r="N845" s="87"/>
      <c r="O845" s="87"/>
      <c r="P845" s="87"/>
      <c r="Q845" s="87"/>
      <c r="R845" s="87"/>
      <c r="S845" s="87"/>
      <c r="T845" s="87"/>
      <c r="U845" s="87"/>
      <c r="V845" s="87"/>
      <c r="W845" s="87"/>
    </row>
    <row r="846">
      <c r="A846" s="87"/>
      <c r="B846" s="87"/>
      <c r="C846" s="87"/>
      <c r="D846" s="87"/>
      <c r="E846" s="87"/>
      <c r="F846" s="87"/>
      <c r="G846" s="87"/>
      <c r="H846" s="87"/>
      <c r="I846" s="87"/>
      <c r="J846" s="87"/>
      <c r="K846" s="87"/>
      <c r="L846" s="87"/>
      <c r="M846" s="87"/>
      <c r="N846" s="87"/>
      <c r="O846" s="87"/>
      <c r="P846" s="87"/>
      <c r="Q846" s="87"/>
      <c r="R846" s="87"/>
      <c r="S846" s="87"/>
      <c r="T846" s="87"/>
      <c r="U846" s="87"/>
      <c r="V846" s="87"/>
      <c r="W846" s="87"/>
    </row>
    <row r="847">
      <c r="A847" s="87"/>
      <c r="B847" s="87"/>
      <c r="C847" s="87"/>
      <c r="D847" s="87"/>
      <c r="E847" s="87"/>
      <c r="F847" s="87"/>
      <c r="G847" s="87"/>
      <c r="H847" s="87"/>
      <c r="I847" s="87"/>
      <c r="J847" s="87"/>
      <c r="K847" s="87"/>
      <c r="L847" s="87"/>
      <c r="M847" s="87"/>
      <c r="N847" s="87"/>
      <c r="O847" s="87"/>
      <c r="P847" s="87"/>
      <c r="Q847" s="87"/>
      <c r="R847" s="87"/>
      <c r="S847" s="87"/>
      <c r="T847" s="87"/>
      <c r="U847" s="87"/>
      <c r="V847" s="87"/>
      <c r="W847" s="87"/>
    </row>
    <row r="848">
      <c r="A848" s="87"/>
      <c r="B848" s="87"/>
      <c r="C848" s="87"/>
      <c r="D848" s="87"/>
      <c r="E848" s="87"/>
      <c r="F848" s="87"/>
      <c r="G848" s="87"/>
      <c r="H848" s="87"/>
      <c r="I848" s="87"/>
      <c r="J848" s="87"/>
      <c r="K848" s="87"/>
      <c r="L848" s="87"/>
      <c r="M848" s="87"/>
      <c r="N848" s="87"/>
      <c r="O848" s="87"/>
      <c r="P848" s="87"/>
      <c r="Q848" s="87"/>
      <c r="R848" s="87"/>
      <c r="S848" s="87"/>
      <c r="T848" s="87"/>
      <c r="U848" s="87"/>
      <c r="V848" s="87"/>
      <c r="W848" s="87"/>
    </row>
    <row r="849">
      <c r="A849" s="87"/>
      <c r="B849" s="87"/>
      <c r="C849" s="87"/>
      <c r="D849" s="87"/>
      <c r="E849" s="87"/>
      <c r="F849" s="87"/>
      <c r="G849" s="87"/>
      <c r="H849" s="87"/>
      <c r="I849" s="87"/>
      <c r="J849" s="87"/>
      <c r="K849" s="87"/>
      <c r="L849" s="87"/>
      <c r="M849" s="87"/>
      <c r="N849" s="87"/>
      <c r="O849" s="87"/>
      <c r="P849" s="87"/>
      <c r="Q849" s="87"/>
      <c r="R849" s="87"/>
      <c r="S849" s="87"/>
      <c r="T849" s="87"/>
      <c r="U849" s="87"/>
      <c r="V849" s="87"/>
      <c r="W849" s="87"/>
    </row>
    <row r="850">
      <c r="A850" s="87"/>
      <c r="B850" s="87"/>
      <c r="C850" s="87"/>
      <c r="D850" s="87"/>
      <c r="E850" s="87"/>
      <c r="F850" s="87"/>
      <c r="G850" s="87"/>
      <c r="H850" s="87"/>
      <c r="I850" s="87"/>
      <c r="J850" s="87"/>
      <c r="K850" s="87"/>
      <c r="L850" s="87"/>
      <c r="M850" s="87"/>
      <c r="N850" s="87"/>
      <c r="O850" s="87"/>
      <c r="P850" s="87"/>
      <c r="Q850" s="87"/>
      <c r="R850" s="87"/>
      <c r="S850" s="87"/>
      <c r="T850" s="87"/>
      <c r="U850" s="87"/>
      <c r="V850" s="87"/>
      <c r="W850" s="87"/>
    </row>
    <row r="851">
      <c r="A851" s="87"/>
      <c r="B851" s="87"/>
      <c r="C851" s="87"/>
      <c r="D851" s="87"/>
      <c r="E851" s="87"/>
      <c r="F851" s="87"/>
      <c r="G851" s="87"/>
      <c r="H851" s="87"/>
      <c r="I851" s="87"/>
      <c r="J851" s="87"/>
      <c r="K851" s="87"/>
      <c r="L851" s="87"/>
      <c r="M851" s="87"/>
      <c r="N851" s="87"/>
      <c r="O851" s="87"/>
      <c r="P851" s="87"/>
      <c r="Q851" s="87"/>
      <c r="R851" s="87"/>
      <c r="S851" s="87"/>
      <c r="T851" s="87"/>
      <c r="U851" s="87"/>
      <c r="V851" s="87"/>
      <c r="W851" s="87"/>
    </row>
    <row r="852">
      <c r="A852" s="87"/>
      <c r="B852" s="87"/>
      <c r="C852" s="87"/>
      <c r="D852" s="87"/>
      <c r="E852" s="87"/>
      <c r="F852" s="87"/>
      <c r="G852" s="87"/>
      <c r="H852" s="87"/>
      <c r="I852" s="87"/>
      <c r="J852" s="87"/>
      <c r="K852" s="87"/>
      <c r="L852" s="87"/>
      <c r="M852" s="87"/>
      <c r="N852" s="87"/>
      <c r="O852" s="87"/>
      <c r="P852" s="87"/>
      <c r="Q852" s="87"/>
      <c r="R852" s="87"/>
      <c r="S852" s="87"/>
      <c r="T852" s="87"/>
      <c r="U852" s="87"/>
      <c r="V852" s="87"/>
      <c r="W852" s="87"/>
    </row>
    <row r="853">
      <c r="A853" s="87"/>
      <c r="B853" s="87"/>
      <c r="C853" s="87"/>
      <c r="D853" s="87"/>
      <c r="E853" s="87"/>
      <c r="F853" s="87"/>
      <c r="G853" s="87"/>
      <c r="H853" s="87"/>
      <c r="I853" s="87"/>
      <c r="J853" s="87"/>
      <c r="K853" s="87"/>
      <c r="L853" s="87"/>
      <c r="M853" s="87"/>
      <c r="N853" s="87"/>
      <c r="O853" s="87"/>
      <c r="P853" s="87"/>
      <c r="Q853" s="87"/>
      <c r="R853" s="87"/>
      <c r="S853" s="87"/>
      <c r="T853" s="87"/>
      <c r="U853" s="87"/>
      <c r="V853" s="87"/>
      <c r="W853" s="87"/>
    </row>
    <row r="854">
      <c r="A854" s="87"/>
      <c r="B854" s="87"/>
      <c r="C854" s="87"/>
      <c r="D854" s="87"/>
      <c r="E854" s="87"/>
      <c r="F854" s="87"/>
      <c r="G854" s="87"/>
      <c r="H854" s="87"/>
      <c r="I854" s="87"/>
      <c r="J854" s="87"/>
      <c r="K854" s="87"/>
      <c r="L854" s="87"/>
      <c r="M854" s="87"/>
      <c r="N854" s="87"/>
      <c r="O854" s="87"/>
      <c r="P854" s="87"/>
      <c r="Q854" s="87"/>
      <c r="R854" s="87"/>
      <c r="S854" s="87"/>
      <c r="T854" s="87"/>
      <c r="U854" s="87"/>
      <c r="V854" s="87"/>
      <c r="W854" s="87"/>
    </row>
    <row r="855">
      <c r="A855" s="87"/>
      <c r="B855" s="87"/>
      <c r="C855" s="87"/>
      <c r="D855" s="87"/>
      <c r="E855" s="87"/>
      <c r="F855" s="87"/>
      <c r="G855" s="87"/>
      <c r="H855" s="87"/>
      <c r="I855" s="87"/>
      <c r="J855" s="87"/>
      <c r="K855" s="87"/>
      <c r="L855" s="87"/>
      <c r="M855" s="87"/>
      <c r="N855" s="87"/>
      <c r="O855" s="87"/>
      <c r="P855" s="87"/>
      <c r="Q855" s="87"/>
      <c r="R855" s="87"/>
      <c r="S855" s="87"/>
      <c r="T855" s="87"/>
      <c r="U855" s="87"/>
      <c r="V855" s="87"/>
      <c r="W855" s="87"/>
    </row>
    <row r="856">
      <c r="A856" s="87"/>
      <c r="B856" s="87"/>
      <c r="C856" s="87"/>
      <c r="D856" s="87"/>
      <c r="E856" s="87"/>
      <c r="F856" s="87"/>
      <c r="G856" s="87"/>
      <c r="H856" s="87"/>
      <c r="I856" s="87"/>
      <c r="J856" s="87"/>
      <c r="K856" s="87"/>
      <c r="L856" s="87"/>
      <c r="M856" s="87"/>
      <c r="N856" s="87"/>
      <c r="O856" s="87"/>
      <c r="P856" s="87"/>
      <c r="Q856" s="87"/>
      <c r="R856" s="87"/>
      <c r="S856" s="87"/>
      <c r="T856" s="87"/>
      <c r="U856" s="87"/>
      <c r="V856" s="87"/>
      <c r="W856" s="87"/>
    </row>
    <row r="857">
      <c r="A857" s="87"/>
      <c r="B857" s="87"/>
      <c r="C857" s="87"/>
      <c r="D857" s="87"/>
      <c r="E857" s="87"/>
      <c r="F857" s="87"/>
      <c r="G857" s="87"/>
      <c r="H857" s="87"/>
      <c r="I857" s="87"/>
      <c r="J857" s="87"/>
      <c r="K857" s="87"/>
      <c r="L857" s="87"/>
      <c r="M857" s="87"/>
      <c r="N857" s="87"/>
      <c r="O857" s="87"/>
      <c r="P857" s="87"/>
      <c r="Q857" s="87"/>
      <c r="R857" s="87"/>
      <c r="S857" s="87"/>
      <c r="T857" s="87"/>
      <c r="U857" s="87"/>
      <c r="V857" s="87"/>
      <c r="W857" s="87"/>
    </row>
    <row r="858">
      <c r="A858" s="87"/>
      <c r="B858" s="87"/>
      <c r="C858" s="87"/>
      <c r="D858" s="87"/>
      <c r="E858" s="87"/>
      <c r="F858" s="87"/>
      <c r="G858" s="87"/>
      <c r="H858" s="87"/>
      <c r="I858" s="87"/>
      <c r="J858" s="87"/>
      <c r="K858" s="87"/>
      <c r="L858" s="87"/>
      <c r="M858" s="87"/>
      <c r="N858" s="87"/>
      <c r="O858" s="87"/>
      <c r="P858" s="87"/>
      <c r="Q858" s="87"/>
      <c r="R858" s="87"/>
      <c r="S858" s="87"/>
      <c r="T858" s="87"/>
      <c r="U858" s="87"/>
      <c r="V858" s="87"/>
      <c r="W858" s="87"/>
    </row>
    <row r="859">
      <c r="A859" s="87"/>
      <c r="B859" s="87"/>
      <c r="C859" s="87"/>
      <c r="D859" s="87"/>
      <c r="E859" s="87"/>
      <c r="F859" s="87"/>
      <c r="G859" s="87"/>
      <c r="H859" s="87"/>
      <c r="I859" s="87"/>
      <c r="J859" s="87"/>
      <c r="K859" s="87"/>
      <c r="L859" s="87"/>
      <c r="M859" s="87"/>
      <c r="N859" s="87"/>
      <c r="O859" s="87"/>
      <c r="P859" s="87"/>
      <c r="Q859" s="87"/>
      <c r="R859" s="87"/>
      <c r="S859" s="87"/>
      <c r="T859" s="87"/>
      <c r="U859" s="87"/>
      <c r="V859" s="87"/>
      <c r="W859" s="87"/>
    </row>
    <row r="860">
      <c r="A860" s="87"/>
      <c r="B860" s="87"/>
      <c r="C860" s="87"/>
      <c r="D860" s="87"/>
      <c r="E860" s="87"/>
      <c r="F860" s="87"/>
      <c r="G860" s="87"/>
      <c r="H860" s="87"/>
      <c r="I860" s="87"/>
      <c r="J860" s="87"/>
      <c r="K860" s="87"/>
      <c r="L860" s="87"/>
      <c r="M860" s="87"/>
      <c r="N860" s="87"/>
      <c r="O860" s="87"/>
      <c r="P860" s="87"/>
      <c r="Q860" s="87"/>
      <c r="R860" s="87"/>
      <c r="S860" s="87"/>
      <c r="T860" s="87"/>
      <c r="U860" s="87"/>
      <c r="V860" s="87"/>
      <c r="W860" s="87"/>
    </row>
    <row r="861">
      <c r="A861" s="87"/>
      <c r="B861" s="87"/>
      <c r="C861" s="87"/>
      <c r="D861" s="87"/>
      <c r="E861" s="87"/>
      <c r="F861" s="87"/>
      <c r="G861" s="87"/>
      <c r="H861" s="87"/>
      <c r="I861" s="87"/>
      <c r="J861" s="87"/>
      <c r="K861" s="87"/>
      <c r="L861" s="87"/>
      <c r="M861" s="87"/>
      <c r="N861" s="87"/>
      <c r="O861" s="87"/>
      <c r="P861" s="87"/>
      <c r="Q861" s="87"/>
      <c r="R861" s="87"/>
      <c r="S861" s="87"/>
      <c r="T861" s="87"/>
      <c r="U861" s="87"/>
      <c r="V861" s="87"/>
      <c r="W861" s="87"/>
    </row>
    <row r="862">
      <c r="A862" s="87"/>
      <c r="B862" s="87"/>
      <c r="C862" s="87"/>
      <c r="D862" s="87"/>
      <c r="E862" s="87"/>
      <c r="F862" s="87"/>
      <c r="G862" s="87"/>
      <c r="H862" s="87"/>
      <c r="I862" s="87"/>
      <c r="J862" s="87"/>
      <c r="K862" s="87"/>
      <c r="L862" s="87"/>
      <c r="M862" s="87"/>
      <c r="N862" s="87"/>
      <c r="O862" s="87"/>
      <c r="P862" s="87"/>
      <c r="Q862" s="87"/>
      <c r="R862" s="87"/>
      <c r="S862" s="87"/>
      <c r="T862" s="87"/>
      <c r="U862" s="87"/>
      <c r="V862" s="87"/>
      <c r="W862" s="87"/>
    </row>
    <row r="863">
      <c r="A863" s="87"/>
      <c r="B863" s="87"/>
      <c r="C863" s="87"/>
      <c r="D863" s="87"/>
      <c r="E863" s="87"/>
      <c r="F863" s="87"/>
      <c r="G863" s="87"/>
      <c r="H863" s="87"/>
      <c r="I863" s="87"/>
      <c r="J863" s="87"/>
      <c r="K863" s="87"/>
      <c r="L863" s="87"/>
      <c r="M863" s="87"/>
      <c r="N863" s="87"/>
      <c r="O863" s="87"/>
      <c r="P863" s="87"/>
      <c r="Q863" s="87"/>
      <c r="R863" s="87"/>
      <c r="S863" s="87"/>
      <c r="T863" s="87"/>
      <c r="U863" s="87"/>
      <c r="V863" s="87"/>
      <c r="W863" s="87"/>
    </row>
    <row r="864">
      <c r="A864" s="87"/>
      <c r="B864" s="87"/>
      <c r="C864" s="87"/>
      <c r="D864" s="87"/>
      <c r="E864" s="87"/>
      <c r="F864" s="87"/>
      <c r="G864" s="87"/>
      <c r="H864" s="87"/>
      <c r="I864" s="87"/>
      <c r="J864" s="87"/>
      <c r="K864" s="87"/>
      <c r="L864" s="87"/>
      <c r="M864" s="87"/>
      <c r="N864" s="87"/>
      <c r="O864" s="87"/>
      <c r="P864" s="87"/>
      <c r="Q864" s="87"/>
      <c r="R864" s="87"/>
      <c r="S864" s="87"/>
      <c r="T864" s="87"/>
      <c r="U864" s="87"/>
      <c r="V864" s="87"/>
      <c r="W864" s="87"/>
    </row>
    <row r="865">
      <c r="A865" s="87"/>
      <c r="B865" s="87"/>
      <c r="C865" s="87"/>
      <c r="D865" s="87"/>
      <c r="E865" s="87"/>
      <c r="F865" s="87"/>
      <c r="G865" s="87"/>
      <c r="H865" s="87"/>
      <c r="I865" s="87"/>
      <c r="J865" s="87"/>
      <c r="K865" s="87"/>
      <c r="L865" s="87"/>
      <c r="M865" s="87"/>
      <c r="N865" s="87"/>
      <c r="O865" s="87"/>
      <c r="P865" s="87"/>
      <c r="Q865" s="87"/>
      <c r="R865" s="87"/>
      <c r="S865" s="87"/>
      <c r="T865" s="87"/>
      <c r="U865" s="87"/>
      <c r="V865" s="87"/>
      <c r="W865" s="87"/>
    </row>
    <row r="866">
      <c r="A866" s="87"/>
      <c r="B866" s="87"/>
      <c r="C866" s="87"/>
      <c r="D866" s="87"/>
      <c r="E866" s="87"/>
      <c r="F866" s="87"/>
      <c r="G866" s="87"/>
      <c r="H866" s="87"/>
      <c r="I866" s="87"/>
      <c r="J866" s="87"/>
      <c r="K866" s="87"/>
      <c r="L866" s="87"/>
      <c r="M866" s="87"/>
      <c r="N866" s="87"/>
      <c r="O866" s="87"/>
      <c r="P866" s="87"/>
      <c r="Q866" s="87"/>
      <c r="R866" s="87"/>
      <c r="S866" s="87"/>
      <c r="T866" s="87"/>
      <c r="U866" s="87"/>
      <c r="V866" s="87"/>
      <c r="W866" s="87"/>
    </row>
    <row r="867">
      <c r="A867" s="87"/>
      <c r="B867" s="87"/>
      <c r="C867" s="87"/>
      <c r="D867" s="87"/>
      <c r="E867" s="87"/>
      <c r="F867" s="87"/>
      <c r="G867" s="87"/>
      <c r="H867" s="87"/>
      <c r="I867" s="87"/>
      <c r="J867" s="87"/>
      <c r="K867" s="87"/>
      <c r="L867" s="87"/>
      <c r="M867" s="87"/>
      <c r="N867" s="87"/>
      <c r="O867" s="87"/>
      <c r="P867" s="87"/>
      <c r="Q867" s="87"/>
      <c r="R867" s="87"/>
      <c r="S867" s="87"/>
      <c r="T867" s="87"/>
      <c r="U867" s="87"/>
      <c r="V867" s="87"/>
      <c r="W867" s="87"/>
    </row>
    <row r="868">
      <c r="A868" s="87"/>
      <c r="B868" s="87"/>
      <c r="C868" s="87"/>
      <c r="D868" s="87"/>
      <c r="E868" s="87"/>
      <c r="F868" s="87"/>
      <c r="G868" s="87"/>
      <c r="H868" s="87"/>
      <c r="I868" s="87"/>
      <c r="J868" s="87"/>
      <c r="K868" s="87"/>
      <c r="L868" s="87"/>
      <c r="M868" s="87"/>
      <c r="N868" s="87"/>
      <c r="O868" s="87"/>
      <c r="P868" s="87"/>
      <c r="Q868" s="87"/>
      <c r="R868" s="87"/>
      <c r="S868" s="87"/>
      <c r="T868" s="87"/>
      <c r="U868" s="87"/>
      <c r="V868" s="87"/>
      <c r="W868" s="87"/>
    </row>
    <row r="869">
      <c r="A869" s="87"/>
      <c r="B869" s="87"/>
      <c r="C869" s="87"/>
      <c r="D869" s="87"/>
      <c r="E869" s="87"/>
      <c r="F869" s="87"/>
      <c r="G869" s="87"/>
      <c r="H869" s="87"/>
      <c r="I869" s="87"/>
      <c r="J869" s="87"/>
      <c r="K869" s="87"/>
      <c r="L869" s="87"/>
      <c r="M869" s="87"/>
      <c r="N869" s="87"/>
      <c r="O869" s="87"/>
      <c r="P869" s="87"/>
      <c r="Q869" s="87"/>
      <c r="R869" s="87"/>
      <c r="S869" s="87"/>
      <c r="T869" s="87"/>
      <c r="U869" s="87"/>
      <c r="V869" s="87"/>
      <c r="W869" s="87"/>
    </row>
    <row r="870">
      <c r="A870" s="87"/>
      <c r="B870" s="87"/>
      <c r="C870" s="87"/>
      <c r="D870" s="87"/>
      <c r="E870" s="87"/>
      <c r="F870" s="87"/>
      <c r="G870" s="87"/>
      <c r="H870" s="87"/>
      <c r="I870" s="87"/>
      <c r="J870" s="87"/>
      <c r="K870" s="87"/>
      <c r="L870" s="87"/>
      <c r="M870" s="87"/>
      <c r="N870" s="87"/>
      <c r="O870" s="87"/>
      <c r="P870" s="87"/>
      <c r="Q870" s="87"/>
      <c r="R870" s="87"/>
      <c r="S870" s="87"/>
      <c r="T870" s="87"/>
      <c r="U870" s="87"/>
      <c r="V870" s="87"/>
      <c r="W870" s="87"/>
    </row>
    <row r="871">
      <c r="A871" s="87"/>
      <c r="B871" s="87"/>
      <c r="C871" s="87"/>
      <c r="D871" s="87"/>
      <c r="E871" s="87"/>
      <c r="F871" s="87"/>
      <c r="G871" s="87"/>
      <c r="H871" s="87"/>
      <c r="I871" s="87"/>
      <c r="J871" s="87"/>
      <c r="K871" s="87"/>
      <c r="L871" s="87"/>
      <c r="M871" s="87"/>
      <c r="N871" s="87"/>
      <c r="O871" s="87"/>
      <c r="P871" s="87"/>
      <c r="Q871" s="87"/>
      <c r="R871" s="87"/>
      <c r="S871" s="87"/>
      <c r="T871" s="87"/>
      <c r="U871" s="87"/>
      <c r="V871" s="87"/>
      <c r="W871" s="87"/>
    </row>
    <row r="872">
      <c r="A872" s="87"/>
      <c r="B872" s="87"/>
      <c r="C872" s="87"/>
      <c r="D872" s="87"/>
      <c r="E872" s="87"/>
      <c r="F872" s="87"/>
      <c r="G872" s="87"/>
      <c r="H872" s="87"/>
      <c r="I872" s="87"/>
      <c r="J872" s="87"/>
      <c r="K872" s="87"/>
      <c r="L872" s="87"/>
      <c r="M872" s="87"/>
      <c r="N872" s="87"/>
      <c r="O872" s="87"/>
      <c r="P872" s="87"/>
      <c r="Q872" s="87"/>
      <c r="R872" s="87"/>
      <c r="S872" s="87"/>
      <c r="T872" s="87"/>
      <c r="U872" s="87"/>
      <c r="V872" s="87"/>
      <c r="W872" s="87"/>
    </row>
    <row r="873">
      <c r="A873" s="87"/>
      <c r="B873" s="87"/>
      <c r="C873" s="87"/>
      <c r="D873" s="87"/>
      <c r="E873" s="87"/>
      <c r="F873" s="87"/>
      <c r="G873" s="87"/>
      <c r="H873" s="87"/>
      <c r="I873" s="87"/>
      <c r="J873" s="87"/>
      <c r="K873" s="87"/>
      <c r="L873" s="87"/>
      <c r="M873" s="87"/>
      <c r="N873" s="87"/>
      <c r="O873" s="87"/>
      <c r="P873" s="87"/>
      <c r="Q873" s="87"/>
      <c r="R873" s="87"/>
      <c r="S873" s="87"/>
      <c r="T873" s="87"/>
      <c r="U873" s="87"/>
      <c r="V873" s="87"/>
      <c r="W873" s="87"/>
    </row>
    <row r="874">
      <c r="A874" s="87"/>
      <c r="B874" s="87"/>
      <c r="C874" s="87"/>
      <c r="D874" s="87"/>
      <c r="E874" s="87"/>
      <c r="F874" s="87"/>
      <c r="G874" s="87"/>
      <c r="H874" s="87"/>
      <c r="I874" s="87"/>
      <c r="J874" s="87"/>
      <c r="K874" s="87"/>
      <c r="L874" s="87"/>
      <c r="M874" s="87"/>
      <c r="N874" s="87"/>
      <c r="O874" s="87"/>
      <c r="P874" s="87"/>
      <c r="Q874" s="87"/>
      <c r="R874" s="87"/>
      <c r="S874" s="87"/>
      <c r="T874" s="87"/>
      <c r="U874" s="87"/>
      <c r="V874" s="87"/>
      <c r="W874" s="87"/>
    </row>
    <row r="875">
      <c r="A875" s="87"/>
      <c r="B875" s="87"/>
      <c r="C875" s="87"/>
      <c r="D875" s="87"/>
      <c r="E875" s="87"/>
      <c r="F875" s="87"/>
      <c r="G875" s="87"/>
      <c r="H875" s="87"/>
      <c r="I875" s="87"/>
      <c r="J875" s="87"/>
      <c r="K875" s="87"/>
      <c r="L875" s="87"/>
      <c r="M875" s="87"/>
      <c r="N875" s="87"/>
      <c r="O875" s="87"/>
      <c r="P875" s="87"/>
      <c r="Q875" s="87"/>
      <c r="R875" s="87"/>
      <c r="S875" s="87"/>
      <c r="T875" s="87"/>
      <c r="U875" s="87"/>
      <c r="V875" s="87"/>
      <c r="W875" s="87"/>
    </row>
    <row r="876">
      <c r="A876" s="87"/>
      <c r="B876" s="87"/>
      <c r="C876" s="87"/>
      <c r="D876" s="87"/>
      <c r="E876" s="87"/>
      <c r="F876" s="87"/>
      <c r="G876" s="87"/>
      <c r="H876" s="87"/>
      <c r="I876" s="87"/>
      <c r="J876" s="87"/>
      <c r="K876" s="87"/>
      <c r="L876" s="87"/>
      <c r="M876" s="87"/>
      <c r="N876" s="87"/>
      <c r="O876" s="87"/>
      <c r="P876" s="87"/>
      <c r="Q876" s="87"/>
      <c r="R876" s="87"/>
      <c r="S876" s="87"/>
      <c r="T876" s="87"/>
      <c r="U876" s="87"/>
      <c r="V876" s="87"/>
      <c r="W876" s="87"/>
    </row>
    <row r="877">
      <c r="A877" s="87"/>
      <c r="B877" s="87"/>
      <c r="C877" s="87"/>
      <c r="D877" s="87"/>
      <c r="E877" s="87"/>
      <c r="F877" s="87"/>
      <c r="G877" s="87"/>
      <c r="H877" s="87"/>
      <c r="I877" s="87"/>
      <c r="J877" s="87"/>
      <c r="K877" s="87"/>
      <c r="L877" s="87"/>
      <c r="M877" s="87"/>
      <c r="N877" s="87"/>
      <c r="O877" s="87"/>
      <c r="P877" s="87"/>
      <c r="Q877" s="87"/>
      <c r="R877" s="87"/>
      <c r="S877" s="87"/>
      <c r="T877" s="87"/>
      <c r="U877" s="87"/>
      <c r="V877" s="87"/>
      <c r="W877" s="87"/>
    </row>
    <row r="878">
      <c r="A878" s="87"/>
      <c r="B878" s="87"/>
      <c r="C878" s="87"/>
      <c r="D878" s="87"/>
      <c r="E878" s="87"/>
      <c r="F878" s="87"/>
      <c r="G878" s="87"/>
      <c r="H878" s="87"/>
      <c r="I878" s="87"/>
      <c r="J878" s="87"/>
      <c r="K878" s="87"/>
      <c r="L878" s="87"/>
      <c r="M878" s="87"/>
      <c r="N878" s="87"/>
      <c r="O878" s="87"/>
      <c r="P878" s="87"/>
      <c r="Q878" s="87"/>
      <c r="R878" s="87"/>
      <c r="S878" s="87"/>
      <c r="T878" s="87"/>
      <c r="U878" s="87"/>
      <c r="V878" s="87"/>
      <c r="W878" s="87"/>
    </row>
    <row r="879">
      <c r="A879" s="87"/>
      <c r="B879" s="87"/>
      <c r="C879" s="87"/>
      <c r="D879" s="87"/>
      <c r="E879" s="87"/>
      <c r="F879" s="87"/>
      <c r="G879" s="87"/>
      <c r="H879" s="87"/>
      <c r="I879" s="87"/>
      <c r="J879" s="87"/>
      <c r="K879" s="87"/>
      <c r="L879" s="87"/>
      <c r="M879" s="87"/>
      <c r="N879" s="87"/>
      <c r="O879" s="87"/>
      <c r="P879" s="87"/>
      <c r="Q879" s="87"/>
      <c r="R879" s="87"/>
      <c r="S879" s="87"/>
      <c r="T879" s="87"/>
      <c r="U879" s="87"/>
      <c r="V879" s="87"/>
      <c r="W879" s="87"/>
    </row>
    <row r="880">
      <c r="A880" s="87"/>
      <c r="B880" s="87"/>
      <c r="C880" s="87"/>
      <c r="D880" s="87"/>
      <c r="E880" s="87"/>
      <c r="F880" s="87"/>
      <c r="G880" s="87"/>
      <c r="H880" s="87"/>
      <c r="I880" s="87"/>
      <c r="J880" s="87"/>
      <c r="K880" s="87"/>
      <c r="L880" s="87"/>
      <c r="M880" s="87"/>
      <c r="N880" s="87"/>
      <c r="O880" s="87"/>
      <c r="P880" s="87"/>
      <c r="Q880" s="87"/>
      <c r="R880" s="87"/>
      <c r="S880" s="87"/>
      <c r="T880" s="87"/>
      <c r="U880" s="87"/>
      <c r="V880" s="87"/>
      <c r="W880" s="87"/>
    </row>
  </sheetData>
  <hyperlinks>
    <hyperlink r:id="rId1" ref="B6"/>
    <hyperlink r:id="rId2" ref="E6"/>
    <hyperlink r:id="rId3" ref="B7"/>
    <hyperlink r:id="rId4" ref="B8"/>
    <hyperlink r:id="rId5" ref="B9"/>
    <hyperlink r:id="rId6" ref="D9"/>
    <hyperlink r:id="rId7" ref="B10"/>
    <hyperlink r:id="rId8" ref="B11"/>
    <hyperlink r:id="rId9" ref="B12"/>
    <hyperlink r:id="rId10" ref="B13"/>
    <hyperlink r:id="rId11" ref="B14"/>
    <hyperlink r:id="rId12" ref="B15"/>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 r:id="rId25" ref="B28"/>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 r:id="rId42" ref="B45"/>
    <hyperlink r:id="rId43" ref="B46"/>
    <hyperlink r:id="rId44" ref="B47"/>
    <hyperlink r:id="rId45" ref="B48"/>
    <hyperlink r:id="rId46" ref="B49"/>
    <hyperlink r:id="rId47" ref="B50"/>
    <hyperlink r:id="rId48"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1"/>
    <hyperlink r:id="rId69" ref="B72"/>
    <hyperlink r:id="rId70" ref="B73"/>
    <hyperlink r:id="rId71" ref="B74"/>
    <hyperlink r:id="rId72" ref="B75"/>
    <hyperlink r:id="rId73" ref="B76"/>
    <hyperlink r:id="rId74" ref="B77"/>
    <hyperlink r:id="rId75" ref="B78"/>
    <hyperlink r:id="rId76" ref="B79"/>
    <hyperlink r:id="rId77" ref="B80"/>
    <hyperlink r:id="rId78" ref="B81"/>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s>
  <drawing r:id="rId11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cols>
    <col customWidth="1" min="1" max="1" width="8.71"/>
    <col customWidth="1" min="2" max="2" width="23.0"/>
    <col customWidth="1" min="3" max="3" width="17.86"/>
    <col customWidth="1" min="5" max="5" width="17.29"/>
  </cols>
  <sheetData>
    <row r="1">
      <c r="A1" s="119" t="s">
        <v>465</v>
      </c>
      <c r="B1" s="638" t="s">
        <v>346</v>
      </c>
      <c r="C1" s="129" t="s">
        <v>7715</v>
      </c>
      <c r="D1" s="213" t="s">
        <v>2223</v>
      </c>
      <c r="E1" s="639" t="s">
        <v>325</v>
      </c>
      <c r="F1" s="213" t="s">
        <v>7716</v>
      </c>
      <c r="G1" s="213" t="s">
        <v>7717</v>
      </c>
      <c r="H1" s="119"/>
      <c r="I1" s="119"/>
      <c r="J1" s="119"/>
      <c r="K1" s="119"/>
      <c r="L1" s="119"/>
      <c r="M1" s="119"/>
      <c r="N1" s="119"/>
      <c r="O1" s="119"/>
      <c r="P1" s="119"/>
      <c r="Q1" s="119"/>
      <c r="R1" s="119"/>
      <c r="S1" s="119"/>
      <c r="T1" s="119"/>
      <c r="U1" s="119"/>
      <c r="V1" s="119"/>
      <c r="W1" s="119"/>
      <c r="X1" s="119"/>
      <c r="Y1" s="119"/>
      <c r="Z1" s="119"/>
      <c r="AA1" s="119"/>
      <c r="AB1" s="640"/>
      <c r="AC1" s="640"/>
      <c r="AD1" s="640"/>
    </row>
    <row r="2">
      <c r="A2" s="58" t="s">
        <v>596</v>
      </c>
      <c r="B2" s="90" t="s">
        <v>7718</v>
      </c>
      <c r="C2" s="56"/>
      <c r="D2" s="641"/>
      <c r="E2" s="642"/>
      <c r="F2" s="641"/>
      <c r="G2" s="641"/>
      <c r="H2" s="58"/>
      <c r="I2" s="58"/>
      <c r="J2" s="58"/>
      <c r="K2" s="58"/>
      <c r="L2" s="58"/>
      <c r="M2" s="58"/>
      <c r="N2" s="58"/>
      <c r="O2" s="58"/>
      <c r="P2" s="58"/>
      <c r="Q2" s="58"/>
      <c r="R2" s="58"/>
      <c r="S2" s="58"/>
      <c r="T2" s="58"/>
      <c r="U2" s="58"/>
      <c r="V2" s="58"/>
      <c r="W2" s="58"/>
      <c r="X2" s="58"/>
      <c r="Y2" s="58"/>
      <c r="Z2" s="58"/>
      <c r="AA2" s="58"/>
      <c r="AB2" s="640"/>
      <c r="AC2" s="640"/>
      <c r="AD2" s="640"/>
    </row>
    <row r="3">
      <c r="A3" s="58" t="s">
        <v>652</v>
      </c>
      <c r="B3" s="90" t="s">
        <v>7719</v>
      </c>
      <c r="C3" s="56"/>
      <c r="D3" s="641"/>
      <c r="E3" s="642"/>
      <c r="F3" s="641"/>
      <c r="G3" s="641"/>
      <c r="H3" s="58"/>
      <c r="I3" s="58"/>
      <c r="J3" s="58"/>
      <c r="K3" s="58"/>
      <c r="L3" s="58"/>
      <c r="M3" s="58"/>
      <c r="N3" s="58"/>
      <c r="O3" s="58"/>
      <c r="P3" s="58"/>
      <c r="Q3" s="58"/>
      <c r="R3" s="58"/>
      <c r="S3" s="58"/>
      <c r="T3" s="58"/>
      <c r="U3" s="58"/>
      <c r="V3" s="58"/>
      <c r="W3" s="58"/>
      <c r="X3" s="58"/>
      <c r="Y3" s="58"/>
      <c r="Z3" s="58"/>
      <c r="AA3" s="58"/>
      <c r="AB3" s="640"/>
      <c r="AC3" s="640"/>
      <c r="AD3" s="640"/>
    </row>
    <row r="4">
      <c r="A4" s="58" t="s">
        <v>610</v>
      </c>
      <c r="B4" s="643" t="s">
        <v>7720</v>
      </c>
      <c r="C4" s="56"/>
      <c r="D4" s="641"/>
      <c r="E4" s="642"/>
      <c r="F4" s="641"/>
      <c r="G4" s="641"/>
      <c r="H4" s="58"/>
      <c r="I4" s="58"/>
      <c r="J4" s="58"/>
      <c r="K4" s="58"/>
      <c r="L4" s="58"/>
      <c r="M4" s="58"/>
      <c r="N4" s="58"/>
      <c r="O4" s="58"/>
      <c r="P4" s="58"/>
      <c r="Q4" s="58"/>
      <c r="R4" s="58"/>
      <c r="S4" s="58"/>
      <c r="T4" s="58"/>
      <c r="U4" s="58"/>
      <c r="V4" s="58"/>
      <c r="W4" s="58"/>
      <c r="X4" s="58"/>
      <c r="Y4" s="58"/>
      <c r="Z4" s="58"/>
      <c r="AA4" s="58"/>
      <c r="AB4" s="640"/>
      <c r="AC4" s="640"/>
      <c r="AD4" s="640"/>
    </row>
    <row r="5">
      <c r="A5" s="58" t="s">
        <v>1006</v>
      </c>
      <c r="B5" s="643" t="s">
        <v>7721</v>
      </c>
      <c r="C5" s="56"/>
      <c r="D5" s="641"/>
      <c r="E5" s="642"/>
      <c r="F5" s="641"/>
      <c r="G5" s="641"/>
      <c r="H5" s="58"/>
      <c r="I5" s="58"/>
      <c r="J5" s="58"/>
      <c r="K5" s="58"/>
      <c r="L5" s="58"/>
      <c r="M5" s="58"/>
      <c r="N5" s="58"/>
      <c r="O5" s="58"/>
      <c r="P5" s="58"/>
      <c r="Q5" s="58"/>
      <c r="R5" s="58"/>
      <c r="S5" s="58"/>
      <c r="T5" s="58"/>
      <c r="U5" s="58"/>
      <c r="V5" s="58"/>
      <c r="W5" s="58"/>
      <c r="X5" s="58"/>
      <c r="Y5" s="58"/>
      <c r="Z5" s="58"/>
      <c r="AA5" s="58"/>
      <c r="AB5" s="640"/>
      <c r="AC5" s="640"/>
      <c r="AD5" s="640"/>
    </row>
    <row r="6">
      <c r="A6" s="58" t="s">
        <v>578</v>
      </c>
      <c r="B6" s="643" t="s">
        <v>7722</v>
      </c>
      <c r="C6" s="56"/>
      <c r="D6" s="641"/>
      <c r="E6" s="642"/>
      <c r="F6" s="641"/>
      <c r="G6" s="641"/>
      <c r="H6" s="58"/>
      <c r="I6" s="58"/>
      <c r="J6" s="58"/>
      <c r="K6" s="58"/>
      <c r="L6" s="58"/>
      <c r="M6" s="58"/>
      <c r="N6" s="58"/>
      <c r="O6" s="58"/>
      <c r="P6" s="58"/>
      <c r="Q6" s="58"/>
      <c r="R6" s="58"/>
      <c r="S6" s="58"/>
      <c r="T6" s="58"/>
      <c r="U6" s="58"/>
      <c r="V6" s="58"/>
      <c r="W6" s="58"/>
      <c r="X6" s="58"/>
      <c r="Y6" s="58"/>
      <c r="Z6" s="58"/>
      <c r="AA6" s="58"/>
      <c r="AB6" s="640"/>
      <c r="AC6" s="640"/>
      <c r="AD6" s="640"/>
    </row>
    <row r="7">
      <c r="A7" s="58" t="s">
        <v>714</v>
      </c>
      <c r="B7" s="643" t="s">
        <v>7723</v>
      </c>
      <c r="C7" s="56"/>
      <c r="D7" s="641"/>
      <c r="E7" s="642"/>
      <c r="F7" s="641"/>
      <c r="G7" s="641"/>
      <c r="H7" s="58"/>
      <c r="I7" s="58"/>
      <c r="J7" s="58"/>
      <c r="K7" s="58"/>
      <c r="L7" s="58"/>
      <c r="M7" s="58"/>
      <c r="N7" s="58"/>
      <c r="O7" s="58"/>
      <c r="P7" s="58"/>
      <c r="Q7" s="58"/>
      <c r="R7" s="58"/>
      <c r="S7" s="58"/>
      <c r="T7" s="58"/>
      <c r="U7" s="58"/>
      <c r="V7" s="58"/>
      <c r="W7" s="58"/>
      <c r="X7" s="58"/>
      <c r="Y7" s="58"/>
      <c r="Z7" s="58"/>
      <c r="AA7" s="58"/>
      <c r="AB7" s="640"/>
      <c r="AC7" s="640"/>
      <c r="AD7" s="640"/>
    </row>
    <row r="8">
      <c r="A8" s="58" t="s">
        <v>526</v>
      </c>
      <c r="B8" s="644" t="s">
        <v>7724</v>
      </c>
      <c r="C8" s="56"/>
      <c r="D8" s="641"/>
      <c r="E8" s="642"/>
      <c r="F8" s="641"/>
      <c r="G8" s="641"/>
      <c r="H8" s="58"/>
      <c r="I8" s="58"/>
      <c r="J8" s="58"/>
      <c r="K8" s="58"/>
      <c r="L8" s="58"/>
      <c r="M8" s="58"/>
      <c r="N8" s="58"/>
      <c r="O8" s="58"/>
      <c r="P8" s="58"/>
      <c r="Q8" s="58"/>
      <c r="R8" s="58"/>
      <c r="S8" s="58"/>
      <c r="T8" s="58"/>
      <c r="U8" s="58"/>
      <c r="V8" s="58"/>
      <c r="W8" s="58"/>
      <c r="X8" s="58"/>
      <c r="Y8" s="58"/>
      <c r="Z8" s="58"/>
      <c r="AA8" s="58"/>
      <c r="AB8" s="640"/>
      <c r="AC8" s="640"/>
      <c r="AD8" s="640"/>
    </row>
    <row r="9">
      <c r="A9" s="58" t="s">
        <v>511</v>
      </c>
      <c r="B9" s="90" t="s">
        <v>7725</v>
      </c>
      <c r="C9" s="56"/>
      <c r="D9" s="641"/>
      <c r="E9" s="642"/>
      <c r="F9" s="641"/>
      <c r="G9" s="641"/>
      <c r="H9" s="58"/>
      <c r="I9" s="58"/>
      <c r="J9" s="58"/>
      <c r="K9" s="58"/>
      <c r="L9" s="58"/>
      <c r="M9" s="58"/>
      <c r="N9" s="58"/>
      <c r="O9" s="58"/>
      <c r="P9" s="58"/>
      <c r="Q9" s="58"/>
      <c r="R9" s="58"/>
      <c r="S9" s="58"/>
      <c r="T9" s="58"/>
      <c r="U9" s="58"/>
      <c r="V9" s="58"/>
      <c r="W9" s="58"/>
      <c r="X9" s="58"/>
      <c r="Y9" s="58"/>
      <c r="Z9" s="58"/>
      <c r="AA9" s="58"/>
      <c r="AB9" s="640"/>
      <c r="AC9" s="640"/>
      <c r="AD9" s="640"/>
    </row>
    <row r="10">
      <c r="A10" s="58" t="s">
        <v>467</v>
      </c>
      <c r="B10" s="90" t="s">
        <v>7726</v>
      </c>
      <c r="C10" s="56"/>
      <c r="D10" s="641"/>
      <c r="E10" s="642"/>
      <c r="F10" s="641"/>
      <c r="G10" s="641"/>
      <c r="H10" s="58"/>
      <c r="I10" s="58"/>
      <c r="J10" s="58"/>
      <c r="K10" s="58"/>
      <c r="L10" s="58"/>
      <c r="M10" s="58"/>
      <c r="N10" s="58"/>
      <c r="O10" s="58"/>
      <c r="P10" s="58"/>
      <c r="Q10" s="58"/>
      <c r="R10" s="58"/>
      <c r="S10" s="58"/>
      <c r="T10" s="58"/>
      <c r="U10" s="58"/>
      <c r="V10" s="58"/>
      <c r="W10" s="58"/>
      <c r="X10" s="58"/>
      <c r="Y10" s="58"/>
      <c r="Z10" s="58"/>
      <c r="AA10" s="58"/>
      <c r="AB10" s="640"/>
      <c r="AC10" s="640"/>
      <c r="AD10" s="640"/>
    </row>
    <row r="11">
      <c r="A11" s="58" t="s">
        <v>469</v>
      </c>
      <c r="B11" s="90" t="s">
        <v>7727</v>
      </c>
      <c r="C11" s="73"/>
      <c r="D11" s="641"/>
      <c r="E11" s="642"/>
      <c r="F11" s="641"/>
      <c r="G11" s="641"/>
      <c r="H11" s="58"/>
      <c r="I11" s="58"/>
      <c r="J11" s="58"/>
      <c r="K11" s="58"/>
      <c r="L11" s="58"/>
      <c r="M11" s="58"/>
      <c r="N11" s="58"/>
      <c r="O11" s="58"/>
      <c r="P11" s="58"/>
      <c r="Q11" s="58"/>
      <c r="R11" s="58"/>
      <c r="S11" s="58"/>
      <c r="T11" s="58"/>
      <c r="U11" s="58"/>
      <c r="V11" s="58"/>
      <c r="W11" s="58"/>
      <c r="X11" s="58"/>
      <c r="Y11" s="58"/>
      <c r="Z11" s="58"/>
      <c r="AA11" s="58"/>
      <c r="AB11" s="640"/>
      <c r="AC11" s="640"/>
      <c r="AD11" s="640"/>
    </row>
    <row r="12">
      <c r="A12" s="58" t="s">
        <v>471</v>
      </c>
      <c r="B12" s="90" t="s">
        <v>7728</v>
      </c>
      <c r="C12" s="73"/>
      <c r="D12" s="641"/>
      <c r="E12" s="642"/>
      <c r="F12" s="641"/>
      <c r="G12" s="641"/>
      <c r="H12" s="58"/>
      <c r="I12" s="58"/>
      <c r="J12" s="58"/>
      <c r="K12" s="58"/>
      <c r="L12" s="58"/>
      <c r="M12" s="58"/>
      <c r="N12" s="58"/>
      <c r="O12" s="58"/>
      <c r="P12" s="58"/>
      <c r="Q12" s="58"/>
      <c r="R12" s="58"/>
      <c r="S12" s="58"/>
      <c r="T12" s="58"/>
      <c r="U12" s="58"/>
      <c r="V12" s="58"/>
      <c r="W12" s="58"/>
      <c r="X12" s="58"/>
      <c r="Y12" s="58"/>
      <c r="Z12" s="58"/>
      <c r="AA12" s="58"/>
      <c r="AB12" s="640"/>
      <c r="AC12" s="640"/>
      <c r="AD12" s="640"/>
    </row>
    <row r="13">
      <c r="A13" s="58" t="s">
        <v>473</v>
      </c>
      <c r="B13" s="90" t="s">
        <v>7729</v>
      </c>
      <c r="C13" s="73"/>
      <c r="D13" s="641"/>
      <c r="E13" s="642"/>
      <c r="F13" s="641"/>
      <c r="G13" s="641"/>
      <c r="H13" s="58"/>
      <c r="I13" s="58"/>
      <c r="J13" s="58"/>
      <c r="K13" s="58"/>
      <c r="L13" s="58"/>
      <c r="M13" s="58"/>
      <c r="N13" s="58"/>
      <c r="O13" s="58"/>
      <c r="P13" s="58"/>
      <c r="Q13" s="58"/>
      <c r="R13" s="58"/>
      <c r="S13" s="58"/>
      <c r="T13" s="58"/>
      <c r="U13" s="58"/>
      <c r="V13" s="58"/>
      <c r="W13" s="58"/>
      <c r="X13" s="58"/>
      <c r="Y13" s="58"/>
      <c r="Z13" s="58"/>
      <c r="AA13" s="58"/>
      <c r="AB13" s="640"/>
      <c r="AC13" s="640"/>
      <c r="AD13" s="640"/>
    </row>
    <row r="14">
      <c r="A14" s="58" t="s">
        <v>475</v>
      </c>
      <c r="B14" s="90" t="s">
        <v>7730</v>
      </c>
      <c r="C14" s="56"/>
      <c r="D14" s="641"/>
      <c r="E14" s="642"/>
      <c r="F14" s="641"/>
      <c r="G14" s="641"/>
      <c r="H14" s="58"/>
      <c r="I14" s="58"/>
      <c r="J14" s="58"/>
      <c r="K14" s="58"/>
      <c r="L14" s="58"/>
      <c r="M14" s="58"/>
      <c r="N14" s="58"/>
      <c r="O14" s="58"/>
      <c r="P14" s="58"/>
      <c r="Q14" s="58"/>
      <c r="R14" s="58"/>
      <c r="S14" s="58"/>
      <c r="T14" s="58"/>
      <c r="U14" s="58"/>
      <c r="V14" s="58"/>
      <c r="W14" s="58"/>
      <c r="X14" s="58"/>
      <c r="Y14" s="58"/>
      <c r="Z14" s="58"/>
      <c r="AA14" s="58"/>
      <c r="AB14" s="640"/>
      <c r="AC14" s="640"/>
      <c r="AD14" s="640"/>
    </row>
    <row r="15">
      <c r="A15" s="58" t="s">
        <v>477</v>
      </c>
      <c r="B15" s="645" t="s">
        <v>7731</v>
      </c>
      <c r="C15" s="646"/>
      <c r="D15" s="641"/>
      <c r="E15" s="642"/>
      <c r="F15" s="641"/>
      <c r="G15" s="641"/>
      <c r="H15" s="58"/>
      <c r="I15" s="58"/>
      <c r="J15" s="58"/>
      <c r="K15" s="58"/>
      <c r="L15" s="58"/>
      <c r="M15" s="58"/>
      <c r="N15" s="58"/>
      <c r="O15" s="58"/>
      <c r="P15" s="58"/>
      <c r="Q15" s="58"/>
      <c r="R15" s="58"/>
      <c r="S15" s="58"/>
      <c r="T15" s="58"/>
      <c r="U15" s="58"/>
      <c r="V15" s="58"/>
      <c r="W15" s="58"/>
      <c r="X15" s="58"/>
      <c r="Y15" s="58"/>
      <c r="Z15" s="58"/>
      <c r="AA15" s="58"/>
      <c r="AB15" s="640"/>
      <c r="AC15" s="640"/>
      <c r="AD15" s="640"/>
    </row>
    <row r="16">
      <c r="A16" s="58" t="s">
        <v>943</v>
      </c>
      <c r="B16" s="645" t="s">
        <v>7732</v>
      </c>
      <c r="C16" s="56"/>
      <c r="D16" s="641"/>
      <c r="E16" s="642"/>
      <c r="F16" s="641"/>
      <c r="G16" s="641"/>
      <c r="H16" s="58"/>
      <c r="I16" s="58"/>
      <c r="J16" s="58"/>
      <c r="K16" s="58"/>
      <c r="L16" s="58"/>
      <c r="M16" s="58"/>
      <c r="N16" s="58"/>
      <c r="O16" s="58"/>
      <c r="P16" s="58"/>
      <c r="Q16" s="58"/>
      <c r="R16" s="58"/>
      <c r="S16" s="58"/>
      <c r="T16" s="58"/>
      <c r="U16" s="58"/>
      <c r="V16" s="58"/>
      <c r="W16" s="58"/>
      <c r="X16" s="58"/>
      <c r="Y16" s="58"/>
      <c r="Z16" s="58"/>
      <c r="AA16" s="58"/>
      <c r="AB16" s="640"/>
      <c r="AC16" s="640"/>
      <c r="AD16" s="640"/>
    </row>
    <row r="17">
      <c r="A17" s="58" t="s">
        <v>1628</v>
      </c>
      <c r="B17" s="645" t="s">
        <v>7733</v>
      </c>
      <c r="C17" s="56"/>
      <c r="D17" s="641"/>
      <c r="E17" s="642"/>
      <c r="F17" s="641"/>
      <c r="G17" s="641"/>
      <c r="H17" s="58"/>
      <c r="I17" s="58"/>
      <c r="J17" s="58"/>
      <c r="K17" s="58"/>
      <c r="L17" s="58"/>
      <c r="M17" s="58"/>
      <c r="N17" s="58"/>
      <c r="O17" s="58"/>
      <c r="P17" s="58"/>
      <c r="Q17" s="58"/>
      <c r="R17" s="58"/>
      <c r="S17" s="58"/>
      <c r="T17" s="58"/>
      <c r="U17" s="58"/>
      <c r="V17" s="58"/>
      <c r="W17" s="58"/>
      <c r="X17" s="58"/>
      <c r="Y17" s="58"/>
      <c r="Z17" s="58"/>
      <c r="AA17" s="58"/>
      <c r="AB17" s="640"/>
      <c r="AC17" s="640"/>
      <c r="AD17" s="640"/>
    </row>
    <row r="18">
      <c r="A18" s="58" t="s">
        <v>3768</v>
      </c>
      <c r="B18" s="90" t="s">
        <v>7734</v>
      </c>
      <c r="C18" s="56"/>
      <c r="D18" s="641"/>
      <c r="E18" s="642"/>
      <c r="F18" s="641"/>
      <c r="G18" s="641"/>
      <c r="H18" s="58"/>
      <c r="I18" s="58"/>
      <c r="J18" s="58"/>
      <c r="K18" s="58"/>
      <c r="L18" s="58"/>
      <c r="M18" s="58"/>
      <c r="N18" s="58"/>
      <c r="O18" s="58"/>
      <c r="P18" s="58"/>
      <c r="Q18" s="58"/>
      <c r="R18" s="58"/>
      <c r="S18" s="58"/>
      <c r="T18" s="58"/>
      <c r="U18" s="58"/>
      <c r="V18" s="58"/>
      <c r="W18" s="58"/>
      <c r="X18" s="58"/>
      <c r="Y18" s="58"/>
      <c r="Z18" s="58"/>
      <c r="AA18" s="58"/>
      <c r="AB18" s="640"/>
      <c r="AC18" s="640"/>
      <c r="AD18" s="640"/>
    </row>
    <row r="19">
      <c r="A19" s="58" t="s">
        <v>3771</v>
      </c>
      <c r="B19" s="90" t="s">
        <v>7735</v>
      </c>
      <c r="C19" s="56"/>
      <c r="D19" s="641"/>
      <c r="E19" s="642"/>
      <c r="F19" s="641"/>
      <c r="G19" s="641"/>
      <c r="H19" s="58"/>
      <c r="I19" s="58"/>
      <c r="J19" s="58"/>
      <c r="K19" s="58"/>
      <c r="L19" s="58"/>
      <c r="M19" s="58"/>
      <c r="N19" s="58"/>
      <c r="O19" s="58"/>
      <c r="P19" s="58"/>
      <c r="Q19" s="58"/>
      <c r="R19" s="58"/>
      <c r="S19" s="58"/>
      <c r="T19" s="58"/>
      <c r="U19" s="58"/>
      <c r="V19" s="58"/>
      <c r="W19" s="58"/>
      <c r="X19" s="58"/>
      <c r="Y19" s="58"/>
      <c r="Z19" s="58"/>
      <c r="AA19" s="58"/>
      <c r="AB19" s="640"/>
      <c r="AC19" s="640"/>
      <c r="AD19" s="640"/>
    </row>
    <row r="20">
      <c r="A20" s="58" t="s">
        <v>3775</v>
      </c>
      <c r="B20" s="90" t="s">
        <v>7736</v>
      </c>
      <c r="C20" s="56"/>
      <c r="D20" s="641"/>
      <c r="E20" s="642"/>
      <c r="F20" s="641"/>
      <c r="G20" s="641"/>
      <c r="H20" s="58"/>
      <c r="I20" s="58"/>
      <c r="J20" s="58"/>
      <c r="K20" s="58"/>
      <c r="L20" s="58"/>
      <c r="M20" s="58"/>
      <c r="N20" s="58"/>
      <c r="O20" s="58"/>
      <c r="P20" s="58"/>
      <c r="Q20" s="58"/>
      <c r="R20" s="58"/>
      <c r="S20" s="58"/>
      <c r="T20" s="58"/>
      <c r="U20" s="58"/>
      <c r="V20" s="58"/>
      <c r="W20" s="58"/>
      <c r="X20" s="58"/>
      <c r="Y20" s="58"/>
      <c r="Z20" s="58"/>
      <c r="AA20" s="58"/>
      <c r="AB20" s="640"/>
      <c r="AC20" s="640"/>
      <c r="AD20" s="640"/>
    </row>
    <row r="21">
      <c r="A21" s="58" t="s">
        <v>517</v>
      </c>
      <c r="B21" s="90" t="s">
        <v>7737</v>
      </c>
      <c r="C21" s="56"/>
      <c r="D21" s="641"/>
      <c r="E21" s="642"/>
      <c r="F21" s="641"/>
      <c r="G21" s="641"/>
      <c r="H21" s="58"/>
      <c r="I21" s="58"/>
      <c r="J21" s="58"/>
      <c r="K21" s="58"/>
      <c r="L21" s="58"/>
      <c r="M21" s="58"/>
      <c r="N21" s="58"/>
      <c r="O21" s="58"/>
      <c r="P21" s="58"/>
      <c r="Q21" s="58"/>
      <c r="R21" s="58"/>
      <c r="S21" s="58"/>
      <c r="T21" s="58"/>
      <c r="U21" s="58"/>
      <c r="V21" s="58"/>
      <c r="W21" s="58"/>
      <c r="X21" s="58"/>
      <c r="Y21" s="58"/>
      <c r="Z21" s="58"/>
      <c r="AA21" s="58"/>
      <c r="AB21" s="640"/>
      <c r="AC21" s="640"/>
      <c r="AD21" s="640"/>
    </row>
    <row r="22">
      <c r="A22" s="58" t="s">
        <v>7738</v>
      </c>
      <c r="B22" s="90" t="s">
        <v>7739</v>
      </c>
      <c r="C22" s="646"/>
      <c r="D22" s="641"/>
      <c r="E22" s="642"/>
      <c r="F22" s="641"/>
      <c r="G22" s="641"/>
      <c r="H22" s="58"/>
      <c r="I22" s="58"/>
      <c r="J22" s="58"/>
      <c r="K22" s="58"/>
      <c r="L22" s="58"/>
      <c r="M22" s="58"/>
      <c r="N22" s="58"/>
      <c r="O22" s="58"/>
      <c r="P22" s="58"/>
      <c r="Q22" s="58"/>
      <c r="R22" s="58"/>
      <c r="S22" s="58"/>
      <c r="T22" s="58"/>
      <c r="U22" s="58"/>
      <c r="V22" s="58"/>
      <c r="W22" s="58"/>
      <c r="X22" s="58"/>
      <c r="Y22" s="58"/>
      <c r="Z22" s="58"/>
      <c r="AA22" s="58"/>
      <c r="AB22" s="640"/>
      <c r="AC22" s="640"/>
      <c r="AD22" s="640"/>
    </row>
    <row r="23">
      <c r="A23" s="58" t="s">
        <v>7740</v>
      </c>
      <c r="B23" s="90" t="s">
        <v>7741</v>
      </c>
      <c r="C23" s="60"/>
      <c r="D23" s="641"/>
      <c r="E23" s="642"/>
      <c r="F23" s="641"/>
      <c r="G23" s="641"/>
      <c r="H23" s="58"/>
      <c r="I23" s="58"/>
      <c r="J23" s="58"/>
      <c r="K23" s="58"/>
      <c r="L23" s="58"/>
      <c r="M23" s="58"/>
      <c r="N23" s="58"/>
      <c r="O23" s="58"/>
      <c r="P23" s="58"/>
      <c r="Q23" s="58"/>
      <c r="R23" s="58"/>
      <c r="S23" s="58"/>
      <c r="T23" s="58"/>
      <c r="U23" s="58"/>
      <c r="V23" s="58"/>
      <c r="W23" s="58"/>
      <c r="X23" s="58"/>
      <c r="Y23" s="58"/>
      <c r="Z23" s="58"/>
      <c r="AA23" s="58"/>
      <c r="AB23" s="640"/>
      <c r="AC23" s="640"/>
      <c r="AD23" s="640"/>
    </row>
    <row r="24">
      <c r="A24" s="58" t="s">
        <v>7742</v>
      </c>
      <c r="B24" s="90" t="s">
        <v>7743</v>
      </c>
      <c r="C24" s="56"/>
      <c r="D24" s="641"/>
      <c r="E24" s="642"/>
      <c r="F24" s="641"/>
      <c r="G24" s="641"/>
      <c r="H24" s="58"/>
      <c r="I24" s="58"/>
      <c r="J24" s="58"/>
      <c r="K24" s="58"/>
      <c r="L24" s="58"/>
      <c r="M24" s="58"/>
      <c r="N24" s="58"/>
      <c r="O24" s="58"/>
      <c r="P24" s="58"/>
      <c r="Q24" s="58"/>
      <c r="R24" s="58"/>
      <c r="S24" s="58"/>
      <c r="T24" s="58"/>
      <c r="U24" s="58"/>
      <c r="V24" s="58"/>
      <c r="W24" s="58"/>
      <c r="X24" s="58"/>
      <c r="Y24" s="58"/>
      <c r="Z24" s="58"/>
      <c r="AA24" s="58"/>
      <c r="AB24" s="640"/>
      <c r="AC24" s="640"/>
      <c r="AD24" s="640"/>
    </row>
    <row r="25">
      <c r="A25" s="58" t="s">
        <v>7744</v>
      </c>
      <c r="B25" s="90" t="s">
        <v>7745</v>
      </c>
      <c r="C25" s="56"/>
      <c r="D25" s="641"/>
      <c r="E25" s="642"/>
      <c r="F25" s="641"/>
      <c r="G25" s="641"/>
      <c r="H25" s="58"/>
      <c r="I25" s="58"/>
      <c r="J25" s="58"/>
      <c r="K25" s="58"/>
      <c r="L25" s="58"/>
      <c r="M25" s="58"/>
      <c r="N25" s="58"/>
      <c r="O25" s="58"/>
      <c r="P25" s="58"/>
      <c r="Q25" s="58"/>
      <c r="R25" s="58"/>
      <c r="S25" s="58"/>
      <c r="T25" s="58"/>
      <c r="U25" s="58"/>
      <c r="V25" s="58"/>
      <c r="W25" s="58"/>
      <c r="X25" s="58"/>
      <c r="Y25" s="58"/>
      <c r="Z25" s="58"/>
      <c r="AA25" s="58"/>
      <c r="AB25" s="640"/>
      <c r="AC25" s="640"/>
      <c r="AD25" s="640"/>
    </row>
    <row r="26">
      <c r="A26" s="58" t="s">
        <v>7746</v>
      </c>
      <c r="B26" s="90" t="s">
        <v>7747</v>
      </c>
      <c r="C26" s="56"/>
      <c r="D26" s="641"/>
      <c r="E26" s="642"/>
      <c r="F26" s="641"/>
      <c r="G26" s="641"/>
      <c r="H26" s="58"/>
      <c r="I26" s="58"/>
      <c r="J26" s="58"/>
      <c r="K26" s="58"/>
      <c r="L26" s="58"/>
      <c r="M26" s="58"/>
      <c r="N26" s="58"/>
      <c r="O26" s="58"/>
      <c r="P26" s="58"/>
      <c r="Q26" s="58"/>
      <c r="R26" s="58"/>
      <c r="S26" s="58"/>
      <c r="T26" s="58"/>
      <c r="U26" s="58"/>
      <c r="V26" s="58"/>
      <c r="W26" s="58"/>
      <c r="X26" s="58"/>
      <c r="Y26" s="58"/>
      <c r="Z26" s="58"/>
      <c r="AA26" s="58"/>
      <c r="AB26" s="640"/>
      <c r="AC26" s="640"/>
      <c r="AD26" s="640"/>
    </row>
    <row r="27">
      <c r="A27" s="58" t="s">
        <v>3241</v>
      </c>
      <c r="B27" s="90" t="s">
        <v>7748</v>
      </c>
      <c r="C27" s="56"/>
      <c r="D27" s="641"/>
      <c r="E27" s="642"/>
      <c r="F27" s="641"/>
      <c r="G27" s="641"/>
      <c r="H27" s="58"/>
      <c r="I27" s="58"/>
      <c r="J27" s="58"/>
      <c r="K27" s="58"/>
      <c r="L27" s="58"/>
      <c r="M27" s="58"/>
      <c r="N27" s="58"/>
      <c r="O27" s="58"/>
      <c r="P27" s="58"/>
      <c r="Q27" s="58"/>
      <c r="R27" s="58"/>
      <c r="S27" s="58"/>
      <c r="T27" s="58"/>
      <c r="U27" s="58"/>
      <c r="V27" s="58"/>
      <c r="W27" s="58"/>
      <c r="X27" s="58"/>
      <c r="Y27" s="58"/>
      <c r="Z27" s="58"/>
      <c r="AA27" s="58"/>
      <c r="AB27" s="640"/>
      <c r="AC27" s="640"/>
      <c r="AD27" s="640"/>
    </row>
    <row r="28">
      <c r="A28" s="58" t="s">
        <v>7749</v>
      </c>
      <c r="B28" s="90" t="s">
        <v>7750</v>
      </c>
      <c r="C28" s="56"/>
      <c r="D28" s="641"/>
      <c r="E28" s="642"/>
      <c r="F28" s="641"/>
      <c r="G28" s="641"/>
      <c r="H28" s="58"/>
      <c r="I28" s="58"/>
      <c r="J28" s="58"/>
      <c r="K28" s="58"/>
      <c r="L28" s="58"/>
      <c r="M28" s="58"/>
      <c r="N28" s="58"/>
      <c r="O28" s="58"/>
      <c r="P28" s="58"/>
      <c r="Q28" s="58"/>
      <c r="R28" s="58"/>
      <c r="S28" s="58"/>
      <c r="T28" s="58"/>
      <c r="U28" s="58"/>
      <c r="V28" s="58"/>
      <c r="W28" s="58"/>
      <c r="X28" s="58"/>
      <c r="Y28" s="58"/>
      <c r="Z28" s="58"/>
      <c r="AA28" s="58"/>
      <c r="AB28" s="640"/>
      <c r="AC28" s="640"/>
      <c r="AD28" s="640"/>
    </row>
    <row r="29">
      <c r="A29" s="58" t="s">
        <v>7751</v>
      </c>
      <c r="B29" s="90" t="s">
        <v>7752</v>
      </c>
      <c r="C29" s="56"/>
      <c r="D29" s="641"/>
      <c r="E29" s="642"/>
      <c r="F29" s="641"/>
      <c r="G29" s="641"/>
      <c r="H29" s="58"/>
      <c r="I29" s="58"/>
      <c r="J29" s="58"/>
      <c r="K29" s="58"/>
      <c r="L29" s="58"/>
      <c r="M29" s="58"/>
      <c r="N29" s="58"/>
      <c r="O29" s="58"/>
      <c r="P29" s="58"/>
      <c r="Q29" s="58"/>
      <c r="R29" s="58"/>
      <c r="S29" s="58"/>
      <c r="T29" s="58"/>
      <c r="U29" s="58"/>
      <c r="V29" s="58"/>
      <c r="W29" s="58"/>
      <c r="X29" s="58"/>
      <c r="Y29" s="58"/>
      <c r="Z29" s="58"/>
      <c r="AA29" s="58"/>
      <c r="AB29" s="640"/>
      <c r="AC29" s="640"/>
      <c r="AD29" s="640"/>
    </row>
    <row r="30">
      <c r="A30" s="58"/>
      <c r="B30" s="58"/>
      <c r="C30" s="56"/>
      <c r="D30" s="640"/>
      <c r="E30" s="58"/>
      <c r="F30" s="640"/>
      <c r="G30" s="640"/>
      <c r="H30" s="58"/>
      <c r="I30" s="58"/>
      <c r="J30" s="58"/>
      <c r="K30" s="58"/>
      <c r="L30" s="58"/>
      <c r="M30" s="58"/>
      <c r="N30" s="58"/>
      <c r="O30" s="58"/>
      <c r="P30" s="58"/>
      <c r="Q30" s="58"/>
      <c r="R30" s="58"/>
      <c r="S30" s="58"/>
      <c r="T30" s="58"/>
      <c r="U30" s="58"/>
      <c r="V30" s="58"/>
      <c r="W30" s="58"/>
      <c r="X30" s="58"/>
      <c r="Y30" s="58"/>
      <c r="Z30" s="58"/>
      <c r="AA30" s="58"/>
      <c r="AB30" s="640"/>
      <c r="AC30" s="640"/>
      <c r="AD30" s="640"/>
    </row>
    <row r="31">
      <c r="A31" s="58"/>
      <c r="B31" s="58"/>
      <c r="C31" s="56"/>
      <c r="D31" s="640"/>
      <c r="E31" s="58"/>
      <c r="F31" s="640"/>
      <c r="G31" s="640"/>
      <c r="H31" s="58"/>
      <c r="I31" s="58"/>
      <c r="J31" s="58"/>
      <c r="K31" s="58"/>
      <c r="L31" s="58"/>
      <c r="M31" s="58"/>
      <c r="N31" s="58"/>
      <c r="O31" s="58"/>
      <c r="P31" s="58"/>
      <c r="Q31" s="58"/>
      <c r="R31" s="58"/>
      <c r="S31" s="58"/>
      <c r="T31" s="58"/>
      <c r="U31" s="58"/>
      <c r="V31" s="58"/>
      <c r="W31" s="58"/>
      <c r="X31" s="58"/>
      <c r="Y31" s="58"/>
      <c r="Z31" s="58"/>
      <c r="AA31" s="58"/>
      <c r="AB31" s="640"/>
      <c r="AC31" s="640"/>
      <c r="AD31" s="640"/>
    </row>
    <row r="32">
      <c r="A32" s="58"/>
      <c r="B32" s="58"/>
      <c r="C32" s="56"/>
      <c r="D32" s="640"/>
      <c r="E32" s="58"/>
      <c r="F32" s="640"/>
      <c r="G32" s="640"/>
      <c r="H32" s="58"/>
      <c r="I32" s="58"/>
      <c r="J32" s="58"/>
      <c r="K32" s="58"/>
      <c r="L32" s="58"/>
      <c r="M32" s="58"/>
      <c r="N32" s="58"/>
      <c r="O32" s="58"/>
      <c r="P32" s="58"/>
      <c r="Q32" s="58"/>
      <c r="R32" s="58"/>
      <c r="S32" s="58"/>
      <c r="T32" s="58"/>
      <c r="U32" s="58"/>
      <c r="V32" s="58"/>
      <c r="W32" s="58"/>
      <c r="X32" s="58"/>
      <c r="Y32" s="58"/>
      <c r="Z32" s="58"/>
      <c r="AA32" s="58"/>
      <c r="AB32" s="640"/>
      <c r="AC32" s="640"/>
      <c r="AD32" s="640"/>
    </row>
    <row r="33">
      <c r="A33" s="58"/>
      <c r="B33" s="58"/>
      <c r="C33" s="56"/>
      <c r="D33" s="640"/>
      <c r="E33" s="58"/>
      <c r="F33" s="640"/>
      <c r="G33" s="640"/>
      <c r="H33" s="58"/>
      <c r="I33" s="58"/>
      <c r="J33" s="58"/>
      <c r="K33" s="58"/>
      <c r="L33" s="58"/>
      <c r="M33" s="58"/>
      <c r="N33" s="58"/>
      <c r="O33" s="58"/>
      <c r="P33" s="58"/>
      <c r="Q33" s="58"/>
      <c r="R33" s="58"/>
      <c r="S33" s="58"/>
      <c r="T33" s="58"/>
      <c r="U33" s="58"/>
      <c r="V33" s="58"/>
      <c r="W33" s="58"/>
      <c r="X33" s="58"/>
      <c r="Y33" s="58"/>
      <c r="Z33" s="58"/>
      <c r="AA33" s="58"/>
      <c r="AB33" s="640"/>
      <c r="AC33" s="640"/>
      <c r="AD33" s="640"/>
    </row>
    <row r="34">
      <c r="A34" s="58"/>
      <c r="B34" s="58"/>
      <c r="C34" s="56"/>
      <c r="D34" s="640"/>
      <c r="E34" s="58"/>
      <c r="F34" s="640"/>
      <c r="G34" s="640"/>
      <c r="H34" s="58"/>
      <c r="I34" s="58"/>
      <c r="J34" s="58"/>
      <c r="K34" s="58"/>
      <c r="L34" s="58"/>
      <c r="M34" s="58"/>
      <c r="N34" s="58"/>
      <c r="O34" s="58"/>
      <c r="P34" s="58"/>
      <c r="Q34" s="58"/>
      <c r="R34" s="58"/>
      <c r="S34" s="58"/>
      <c r="T34" s="58"/>
      <c r="U34" s="58"/>
      <c r="V34" s="58"/>
      <c r="W34" s="58"/>
      <c r="X34" s="58"/>
      <c r="Y34" s="58"/>
      <c r="Z34" s="58"/>
      <c r="AA34" s="58"/>
      <c r="AB34" s="640"/>
      <c r="AC34" s="640"/>
      <c r="AD34" s="640"/>
    </row>
    <row r="35">
      <c r="A35" s="58"/>
      <c r="B35" s="58"/>
      <c r="C35" s="56"/>
      <c r="D35" s="640"/>
      <c r="E35" s="58"/>
      <c r="F35" s="640"/>
      <c r="G35" s="640"/>
      <c r="H35" s="58"/>
      <c r="I35" s="58"/>
      <c r="J35" s="58"/>
      <c r="K35" s="58"/>
      <c r="L35" s="58"/>
      <c r="M35" s="58"/>
      <c r="N35" s="58"/>
      <c r="O35" s="58"/>
      <c r="P35" s="58"/>
      <c r="Q35" s="58"/>
      <c r="R35" s="58"/>
      <c r="S35" s="58"/>
      <c r="T35" s="58"/>
      <c r="U35" s="58"/>
      <c r="V35" s="58"/>
      <c r="W35" s="58"/>
      <c r="X35" s="58"/>
      <c r="Y35" s="58"/>
      <c r="Z35" s="58"/>
      <c r="AA35" s="58"/>
      <c r="AB35" s="640"/>
      <c r="AC35" s="640"/>
      <c r="AD35" s="640"/>
    </row>
    <row r="36">
      <c r="A36" s="58"/>
      <c r="B36" s="58"/>
      <c r="C36" s="56"/>
      <c r="D36" s="640"/>
      <c r="E36" s="58"/>
      <c r="F36" s="640"/>
      <c r="G36" s="640"/>
      <c r="H36" s="58"/>
      <c r="I36" s="58"/>
      <c r="J36" s="58"/>
      <c r="K36" s="58"/>
      <c r="L36" s="58"/>
      <c r="M36" s="58"/>
      <c r="N36" s="58"/>
      <c r="O36" s="58"/>
      <c r="P36" s="58"/>
      <c r="Q36" s="58"/>
      <c r="R36" s="58"/>
      <c r="S36" s="58"/>
      <c r="T36" s="58"/>
      <c r="U36" s="58"/>
      <c r="V36" s="58"/>
      <c r="W36" s="58"/>
      <c r="X36" s="58"/>
      <c r="Y36" s="58"/>
      <c r="Z36" s="58"/>
      <c r="AA36" s="58"/>
      <c r="AB36" s="640"/>
      <c r="AC36" s="640"/>
      <c r="AD36" s="640"/>
    </row>
    <row r="37">
      <c r="A37" s="58"/>
      <c r="B37" s="58"/>
      <c r="C37" s="56"/>
      <c r="D37" s="640"/>
      <c r="E37" s="58"/>
      <c r="F37" s="640"/>
      <c r="G37" s="640"/>
      <c r="H37" s="58"/>
      <c r="I37" s="58"/>
      <c r="J37" s="58"/>
      <c r="K37" s="58"/>
      <c r="L37" s="58"/>
      <c r="M37" s="58"/>
      <c r="N37" s="58"/>
      <c r="O37" s="58"/>
      <c r="P37" s="58"/>
      <c r="Q37" s="58"/>
      <c r="R37" s="58"/>
      <c r="S37" s="58"/>
      <c r="T37" s="58"/>
      <c r="U37" s="58"/>
      <c r="V37" s="58"/>
      <c r="W37" s="58"/>
      <c r="X37" s="58"/>
      <c r="Y37" s="58"/>
      <c r="Z37" s="58"/>
      <c r="AA37" s="58"/>
      <c r="AB37" s="640"/>
      <c r="AC37" s="640"/>
      <c r="AD37" s="640"/>
    </row>
    <row r="38">
      <c r="A38" s="58"/>
      <c r="B38" s="58"/>
      <c r="C38" s="56"/>
      <c r="D38" s="640"/>
      <c r="E38" s="58"/>
      <c r="F38" s="640"/>
      <c r="G38" s="640"/>
      <c r="H38" s="58"/>
      <c r="I38" s="58"/>
      <c r="J38" s="58"/>
      <c r="K38" s="58"/>
      <c r="L38" s="58"/>
      <c r="M38" s="58"/>
      <c r="N38" s="58"/>
      <c r="O38" s="58"/>
      <c r="P38" s="58"/>
      <c r="Q38" s="58"/>
      <c r="R38" s="58"/>
      <c r="S38" s="58"/>
      <c r="T38" s="58"/>
      <c r="U38" s="58"/>
      <c r="V38" s="58"/>
      <c r="W38" s="58"/>
      <c r="X38" s="58"/>
      <c r="Y38" s="58"/>
      <c r="Z38" s="58"/>
      <c r="AA38" s="58"/>
      <c r="AB38" s="640"/>
      <c r="AC38" s="640"/>
      <c r="AD38" s="640"/>
    </row>
    <row r="39">
      <c r="A39" s="58"/>
      <c r="B39" s="58"/>
      <c r="C39" s="56"/>
      <c r="D39" s="640"/>
      <c r="E39" s="58"/>
      <c r="F39" s="640"/>
      <c r="G39" s="640"/>
      <c r="H39" s="58"/>
      <c r="I39" s="58"/>
      <c r="J39" s="58"/>
      <c r="K39" s="58"/>
      <c r="L39" s="58"/>
      <c r="M39" s="58"/>
      <c r="N39" s="58"/>
      <c r="O39" s="58"/>
      <c r="P39" s="58"/>
      <c r="Q39" s="58"/>
      <c r="R39" s="58"/>
      <c r="S39" s="58"/>
      <c r="T39" s="58"/>
      <c r="U39" s="58"/>
      <c r="V39" s="58"/>
      <c r="W39" s="58"/>
      <c r="X39" s="58"/>
      <c r="Y39" s="58"/>
      <c r="Z39" s="58"/>
      <c r="AA39" s="58"/>
      <c r="AB39" s="640"/>
      <c r="AC39" s="640"/>
      <c r="AD39" s="640"/>
    </row>
    <row r="40">
      <c r="A40" s="58"/>
      <c r="B40" s="58"/>
      <c r="C40" s="73"/>
      <c r="D40" s="640"/>
      <c r="E40" s="58"/>
      <c r="F40" s="640"/>
      <c r="G40" s="640"/>
      <c r="H40" s="58"/>
      <c r="I40" s="58"/>
      <c r="J40" s="58"/>
      <c r="K40" s="58"/>
      <c r="L40" s="58"/>
      <c r="M40" s="58"/>
      <c r="N40" s="58"/>
      <c r="O40" s="58"/>
      <c r="P40" s="58"/>
      <c r="Q40" s="58"/>
      <c r="R40" s="58"/>
      <c r="S40" s="58"/>
      <c r="T40" s="58"/>
      <c r="U40" s="58"/>
      <c r="V40" s="58"/>
      <c r="W40" s="58"/>
      <c r="X40" s="58"/>
      <c r="Y40" s="58"/>
      <c r="Z40" s="58"/>
      <c r="AA40" s="58"/>
      <c r="AB40" s="640"/>
      <c r="AC40" s="640"/>
      <c r="AD40" s="640"/>
    </row>
    <row r="41">
      <c r="A41" s="58"/>
      <c r="B41" s="58"/>
      <c r="C41" s="56"/>
      <c r="D41" s="640"/>
      <c r="E41" s="58"/>
      <c r="F41" s="640"/>
      <c r="G41" s="640"/>
      <c r="H41" s="58"/>
      <c r="I41" s="58"/>
      <c r="J41" s="58"/>
      <c r="K41" s="58"/>
      <c r="L41" s="58"/>
      <c r="M41" s="58"/>
      <c r="N41" s="58"/>
      <c r="O41" s="58"/>
      <c r="P41" s="58"/>
      <c r="Q41" s="58"/>
      <c r="R41" s="58"/>
      <c r="S41" s="58"/>
      <c r="T41" s="58"/>
      <c r="U41" s="58"/>
      <c r="V41" s="58"/>
      <c r="W41" s="58"/>
      <c r="X41" s="58"/>
      <c r="Y41" s="58"/>
      <c r="Z41" s="58"/>
      <c r="AA41" s="58"/>
      <c r="AB41" s="640"/>
      <c r="AC41" s="640"/>
      <c r="AD41" s="640"/>
    </row>
    <row r="42">
      <c r="A42" s="58"/>
      <c r="B42" s="58"/>
      <c r="C42" s="56"/>
      <c r="D42" s="640"/>
      <c r="E42" s="58"/>
      <c r="F42" s="640"/>
      <c r="G42" s="640"/>
      <c r="H42" s="58"/>
      <c r="I42" s="58"/>
      <c r="J42" s="58"/>
      <c r="K42" s="58"/>
      <c r="L42" s="58"/>
      <c r="M42" s="58"/>
      <c r="N42" s="58"/>
      <c r="O42" s="58"/>
      <c r="P42" s="58"/>
      <c r="Q42" s="58"/>
      <c r="R42" s="58"/>
      <c r="S42" s="58"/>
      <c r="T42" s="58"/>
      <c r="U42" s="58"/>
      <c r="V42" s="58"/>
      <c r="W42" s="58"/>
      <c r="X42" s="58"/>
      <c r="Y42" s="58"/>
      <c r="Z42" s="58"/>
      <c r="AA42" s="58"/>
      <c r="AB42" s="640"/>
      <c r="AC42" s="640"/>
      <c r="AD42" s="640"/>
    </row>
    <row r="43">
      <c r="A43" s="58"/>
      <c r="B43" s="58"/>
      <c r="C43" s="56"/>
      <c r="D43" s="640"/>
      <c r="E43" s="58"/>
      <c r="F43" s="640"/>
      <c r="G43" s="640"/>
      <c r="H43" s="58"/>
      <c r="I43" s="58"/>
      <c r="J43" s="58"/>
      <c r="K43" s="58"/>
      <c r="L43" s="58"/>
      <c r="M43" s="58"/>
      <c r="N43" s="58"/>
      <c r="O43" s="58"/>
      <c r="P43" s="58"/>
      <c r="Q43" s="58"/>
      <c r="R43" s="58"/>
      <c r="S43" s="58"/>
      <c r="T43" s="58"/>
      <c r="U43" s="58"/>
      <c r="V43" s="58"/>
      <c r="W43" s="58"/>
      <c r="X43" s="58"/>
      <c r="Y43" s="58"/>
      <c r="Z43" s="58"/>
      <c r="AA43" s="58"/>
      <c r="AB43" s="640"/>
      <c r="AC43" s="640"/>
      <c r="AD43" s="640"/>
    </row>
    <row r="44">
      <c r="A44" s="58"/>
      <c r="B44" s="58"/>
      <c r="C44" s="56"/>
      <c r="D44" s="640"/>
      <c r="E44" s="58"/>
      <c r="F44" s="640"/>
      <c r="G44" s="640"/>
      <c r="H44" s="58"/>
      <c r="I44" s="58"/>
      <c r="J44" s="58"/>
      <c r="K44" s="58"/>
      <c r="L44" s="58"/>
      <c r="M44" s="58"/>
      <c r="N44" s="58"/>
      <c r="O44" s="58"/>
      <c r="P44" s="58"/>
      <c r="Q44" s="58"/>
      <c r="R44" s="58"/>
      <c r="S44" s="58"/>
      <c r="T44" s="58"/>
      <c r="U44" s="58"/>
      <c r="V44" s="58"/>
      <c r="W44" s="58"/>
      <c r="X44" s="58"/>
      <c r="Y44" s="58"/>
      <c r="Z44" s="58"/>
      <c r="AA44" s="58"/>
      <c r="AB44" s="640"/>
      <c r="AC44" s="640"/>
      <c r="AD44" s="640"/>
    </row>
    <row r="45">
      <c r="A45" s="58"/>
      <c r="B45" s="58"/>
      <c r="C45" s="56"/>
      <c r="D45" s="640"/>
      <c r="E45" s="58"/>
      <c r="F45" s="640"/>
      <c r="G45" s="640"/>
      <c r="H45" s="58"/>
      <c r="I45" s="58"/>
      <c r="J45" s="58"/>
      <c r="K45" s="58"/>
      <c r="L45" s="58"/>
      <c r="M45" s="58"/>
      <c r="N45" s="58"/>
      <c r="O45" s="58"/>
      <c r="P45" s="58"/>
      <c r="Q45" s="58"/>
      <c r="R45" s="58"/>
      <c r="S45" s="58"/>
      <c r="T45" s="58"/>
      <c r="U45" s="58"/>
      <c r="V45" s="58"/>
      <c r="W45" s="58"/>
      <c r="X45" s="58"/>
      <c r="Y45" s="58"/>
      <c r="Z45" s="58"/>
      <c r="AA45" s="58"/>
      <c r="AB45" s="640"/>
      <c r="AC45" s="640"/>
      <c r="AD45" s="640"/>
    </row>
    <row r="46">
      <c r="A46" s="58"/>
      <c r="B46" s="58"/>
      <c r="C46" s="56"/>
      <c r="D46" s="640"/>
      <c r="E46" s="58"/>
      <c r="F46" s="640"/>
      <c r="G46" s="640"/>
      <c r="H46" s="58"/>
      <c r="I46" s="58"/>
      <c r="J46" s="58"/>
      <c r="K46" s="58"/>
      <c r="L46" s="58"/>
      <c r="M46" s="58"/>
      <c r="N46" s="58"/>
      <c r="O46" s="58"/>
      <c r="P46" s="58"/>
      <c r="Q46" s="58"/>
      <c r="R46" s="58"/>
      <c r="S46" s="58"/>
      <c r="T46" s="58"/>
      <c r="U46" s="58"/>
      <c r="V46" s="58"/>
      <c r="W46" s="58"/>
      <c r="X46" s="58"/>
      <c r="Y46" s="58"/>
      <c r="Z46" s="58"/>
      <c r="AA46" s="58"/>
      <c r="AB46" s="640"/>
      <c r="AC46" s="640"/>
      <c r="AD46" s="640"/>
    </row>
    <row r="47">
      <c r="A47" s="58"/>
      <c r="B47" s="58"/>
      <c r="C47" s="56"/>
      <c r="D47" s="640"/>
      <c r="E47" s="58"/>
      <c r="F47" s="640"/>
      <c r="G47" s="640"/>
      <c r="H47" s="58"/>
      <c r="I47" s="58"/>
      <c r="J47" s="58"/>
      <c r="K47" s="58"/>
      <c r="L47" s="58"/>
      <c r="M47" s="58"/>
      <c r="N47" s="58"/>
      <c r="O47" s="58"/>
      <c r="P47" s="58"/>
      <c r="Q47" s="58"/>
      <c r="R47" s="58"/>
      <c r="S47" s="58"/>
      <c r="T47" s="58"/>
      <c r="U47" s="58"/>
      <c r="V47" s="58"/>
      <c r="W47" s="58"/>
      <c r="X47" s="58"/>
      <c r="Y47" s="58"/>
      <c r="Z47" s="58"/>
      <c r="AA47" s="58"/>
      <c r="AB47" s="640"/>
      <c r="AC47" s="640"/>
      <c r="AD47" s="640"/>
    </row>
    <row r="48">
      <c r="A48" s="58"/>
      <c r="B48" s="58"/>
      <c r="C48" s="56"/>
      <c r="D48" s="640"/>
      <c r="E48" s="58"/>
      <c r="F48" s="640"/>
      <c r="G48" s="640"/>
      <c r="H48" s="58"/>
      <c r="I48" s="58"/>
      <c r="J48" s="58"/>
      <c r="K48" s="58"/>
      <c r="L48" s="58"/>
      <c r="M48" s="58"/>
      <c r="N48" s="58"/>
      <c r="O48" s="58"/>
      <c r="P48" s="58"/>
      <c r="Q48" s="58"/>
      <c r="R48" s="58"/>
      <c r="S48" s="58"/>
      <c r="T48" s="58"/>
      <c r="U48" s="58"/>
      <c r="V48" s="58"/>
      <c r="W48" s="58"/>
      <c r="X48" s="58"/>
      <c r="Y48" s="58"/>
      <c r="Z48" s="58"/>
      <c r="AA48" s="58"/>
      <c r="AB48" s="640"/>
      <c r="AC48" s="640"/>
      <c r="AD48" s="640"/>
    </row>
    <row r="49">
      <c r="A49" s="58"/>
      <c r="B49" s="58"/>
      <c r="C49" s="56"/>
      <c r="D49" s="640"/>
      <c r="E49" s="58"/>
      <c r="F49" s="640"/>
      <c r="G49" s="640"/>
      <c r="H49" s="58"/>
      <c r="I49" s="58"/>
      <c r="J49" s="58"/>
      <c r="K49" s="58"/>
      <c r="L49" s="58"/>
      <c r="M49" s="58"/>
      <c r="N49" s="58"/>
      <c r="O49" s="58"/>
      <c r="P49" s="58"/>
      <c r="Q49" s="58"/>
      <c r="R49" s="58"/>
      <c r="S49" s="58"/>
      <c r="T49" s="58"/>
      <c r="U49" s="58"/>
      <c r="V49" s="58"/>
      <c r="W49" s="58"/>
      <c r="X49" s="58"/>
      <c r="Y49" s="58"/>
      <c r="Z49" s="58"/>
      <c r="AA49" s="58"/>
      <c r="AB49" s="640"/>
      <c r="AC49" s="640"/>
      <c r="AD49" s="640"/>
    </row>
    <row r="50">
      <c r="A50" s="58"/>
      <c r="B50" s="58"/>
      <c r="C50" s="56"/>
      <c r="D50" s="640"/>
      <c r="E50" s="58"/>
      <c r="F50" s="640"/>
      <c r="G50" s="640"/>
      <c r="H50" s="58"/>
      <c r="I50" s="58"/>
      <c r="J50" s="58"/>
      <c r="K50" s="58"/>
      <c r="L50" s="58"/>
      <c r="M50" s="58"/>
      <c r="N50" s="58"/>
      <c r="O50" s="58"/>
      <c r="P50" s="58"/>
      <c r="Q50" s="58"/>
      <c r="R50" s="58"/>
      <c r="S50" s="58"/>
      <c r="T50" s="58"/>
      <c r="U50" s="58"/>
      <c r="V50" s="58"/>
      <c r="W50" s="58"/>
      <c r="X50" s="58"/>
      <c r="Y50" s="58"/>
      <c r="Z50" s="58"/>
      <c r="AA50" s="58"/>
      <c r="AB50" s="640"/>
      <c r="AC50" s="640"/>
      <c r="AD50" s="640"/>
    </row>
    <row r="51">
      <c r="A51" s="58"/>
      <c r="B51" s="58"/>
      <c r="C51" s="56"/>
      <c r="D51" s="640"/>
      <c r="E51" s="58"/>
      <c r="F51" s="640"/>
      <c r="G51" s="640"/>
      <c r="H51" s="58"/>
      <c r="I51" s="58"/>
      <c r="J51" s="58"/>
      <c r="K51" s="58"/>
      <c r="L51" s="58"/>
      <c r="M51" s="58"/>
      <c r="N51" s="58"/>
      <c r="O51" s="58"/>
      <c r="P51" s="58"/>
      <c r="Q51" s="58"/>
      <c r="R51" s="58"/>
      <c r="S51" s="58"/>
      <c r="T51" s="58"/>
      <c r="U51" s="58"/>
      <c r="V51" s="58"/>
      <c r="W51" s="58"/>
      <c r="X51" s="58"/>
      <c r="Y51" s="58"/>
      <c r="Z51" s="58"/>
      <c r="AA51" s="58"/>
      <c r="AB51" s="640"/>
      <c r="AC51" s="640"/>
      <c r="AD51" s="640"/>
    </row>
    <row r="52">
      <c r="A52" s="58"/>
      <c r="B52" s="58"/>
      <c r="C52" s="56"/>
      <c r="D52" s="640"/>
      <c r="E52" s="58"/>
      <c r="F52" s="640"/>
      <c r="G52" s="640"/>
      <c r="H52" s="58"/>
      <c r="I52" s="58"/>
      <c r="J52" s="58"/>
      <c r="K52" s="58"/>
      <c r="L52" s="58"/>
      <c r="M52" s="58"/>
      <c r="N52" s="58"/>
      <c r="O52" s="58"/>
      <c r="P52" s="58"/>
      <c r="Q52" s="58"/>
      <c r="R52" s="58"/>
      <c r="S52" s="58"/>
      <c r="T52" s="58"/>
      <c r="U52" s="58"/>
      <c r="V52" s="58"/>
      <c r="W52" s="58"/>
      <c r="X52" s="58"/>
      <c r="Y52" s="58"/>
      <c r="Z52" s="58"/>
      <c r="AA52" s="58"/>
      <c r="AB52" s="640"/>
      <c r="AC52" s="640"/>
      <c r="AD52" s="640"/>
    </row>
    <row r="53">
      <c r="A53" s="58"/>
      <c r="B53" s="58"/>
      <c r="C53" s="646"/>
      <c r="D53" s="640"/>
      <c r="E53" s="58"/>
      <c r="F53" s="640"/>
      <c r="G53" s="640"/>
      <c r="H53" s="58"/>
      <c r="I53" s="58"/>
      <c r="J53" s="58"/>
      <c r="K53" s="58"/>
      <c r="L53" s="58"/>
      <c r="M53" s="58"/>
      <c r="N53" s="58"/>
      <c r="O53" s="58"/>
      <c r="P53" s="58"/>
      <c r="Q53" s="58"/>
      <c r="R53" s="58"/>
      <c r="S53" s="58"/>
      <c r="T53" s="58"/>
      <c r="U53" s="58"/>
      <c r="V53" s="58"/>
      <c r="W53" s="58"/>
      <c r="X53" s="58"/>
      <c r="Y53" s="58"/>
      <c r="Z53" s="58"/>
      <c r="AA53" s="58"/>
      <c r="AB53" s="640"/>
      <c r="AC53" s="640"/>
      <c r="AD53" s="640"/>
    </row>
    <row r="54">
      <c r="A54" s="58"/>
      <c r="B54" s="58"/>
      <c r="C54" s="56"/>
      <c r="D54" s="640"/>
      <c r="E54" s="58"/>
      <c r="F54" s="640"/>
      <c r="G54" s="640"/>
      <c r="H54" s="58"/>
      <c r="I54" s="58"/>
      <c r="J54" s="58"/>
      <c r="K54" s="58"/>
      <c r="L54" s="58"/>
      <c r="M54" s="58"/>
      <c r="N54" s="58"/>
      <c r="O54" s="58"/>
      <c r="P54" s="58"/>
      <c r="Q54" s="58"/>
      <c r="R54" s="58"/>
      <c r="S54" s="58"/>
      <c r="T54" s="58"/>
      <c r="U54" s="58"/>
      <c r="V54" s="58"/>
      <c r="W54" s="58"/>
      <c r="X54" s="58"/>
      <c r="Y54" s="58"/>
      <c r="Z54" s="58"/>
      <c r="AA54" s="58"/>
      <c r="AB54" s="640"/>
      <c r="AC54" s="640"/>
      <c r="AD54" s="640"/>
    </row>
    <row r="55">
      <c r="A55" s="58"/>
      <c r="B55" s="58"/>
      <c r="C55" s="56"/>
      <c r="D55" s="640"/>
      <c r="E55" s="58"/>
      <c r="F55" s="640"/>
      <c r="G55" s="640"/>
      <c r="H55" s="58"/>
      <c r="I55" s="58"/>
      <c r="J55" s="58"/>
      <c r="K55" s="58"/>
      <c r="L55" s="58"/>
      <c r="M55" s="58"/>
      <c r="N55" s="58"/>
      <c r="O55" s="58"/>
      <c r="P55" s="58"/>
      <c r="Q55" s="58"/>
      <c r="R55" s="58"/>
      <c r="S55" s="58"/>
      <c r="T55" s="58"/>
      <c r="U55" s="58"/>
      <c r="V55" s="58"/>
      <c r="W55" s="58"/>
      <c r="X55" s="58"/>
      <c r="Y55" s="58"/>
      <c r="Z55" s="58"/>
      <c r="AA55" s="58"/>
      <c r="AB55" s="640"/>
      <c r="AC55" s="640"/>
      <c r="AD55" s="640"/>
    </row>
    <row r="56">
      <c r="A56" s="58"/>
      <c r="B56" s="58"/>
      <c r="C56" s="56"/>
      <c r="D56" s="640"/>
      <c r="E56" s="58"/>
      <c r="F56" s="640"/>
      <c r="G56" s="640"/>
      <c r="H56" s="58"/>
      <c r="I56" s="58"/>
      <c r="J56" s="58"/>
      <c r="K56" s="58"/>
      <c r="L56" s="58"/>
      <c r="M56" s="58"/>
      <c r="N56" s="58"/>
      <c r="O56" s="58"/>
      <c r="P56" s="58"/>
      <c r="Q56" s="58"/>
      <c r="R56" s="58"/>
      <c r="S56" s="58"/>
      <c r="T56" s="58"/>
      <c r="U56" s="58"/>
      <c r="V56" s="58"/>
      <c r="W56" s="58"/>
      <c r="X56" s="58"/>
      <c r="Y56" s="58"/>
      <c r="Z56" s="58"/>
      <c r="AA56" s="58"/>
      <c r="AB56" s="640"/>
      <c r="AC56" s="640"/>
      <c r="AD56" s="640"/>
    </row>
    <row r="57">
      <c r="A57" s="58"/>
      <c r="B57" s="58"/>
      <c r="C57" s="56"/>
      <c r="D57" s="640"/>
      <c r="E57" s="58"/>
      <c r="F57" s="640"/>
      <c r="G57" s="640"/>
      <c r="H57" s="58"/>
      <c r="I57" s="58"/>
      <c r="J57" s="58"/>
      <c r="K57" s="58"/>
      <c r="L57" s="58"/>
      <c r="M57" s="58"/>
      <c r="N57" s="58"/>
      <c r="O57" s="58"/>
      <c r="P57" s="58"/>
      <c r="Q57" s="58"/>
      <c r="R57" s="58"/>
      <c r="S57" s="58"/>
      <c r="T57" s="58"/>
      <c r="U57" s="58"/>
      <c r="V57" s="58"/>
      <c r="W57" s="58"/>
      <c r="X57" s="58"/>
      <c r="Y57" s="58"/>
      <c r="Z57" s="58"/>
      <c r="AA57" s="58"/>
      <c r="AB57" s="640"/>
      <c r="AC57" s="640"/>
      <c r="AD57" s="640"/>
    </row>
    <row r="58">
      <c r="A58" s="58"/>
      <c r="B58" s="58"/>
      <c r="C58" s="56"/>
      <c r="D58" s="640"/>
      <c r="E58" s="58"/>
      <c r="F58" s="640"/>
      <c r="G58" s="640"/>
      <c r="H58" s="58"/>
      <c r="I58" s="58"/>
      <c r="J58" s="58"/>
      <c r="K58" s="58"/>
      <c r="L58" s="58"/>
      <c r="M58" s="58"/>
      <c r="N58" s="58"/>
      <c r="O58" s="58"/>
      <c r="P58" s="58"/>
      <c r="Q58" s="58"/>
      <c r="R58" s="58"/>
      <c r="S58" s="58"/>
      <c r="T58" s="58"/>
      <c r="U58" s="58"/>
      <c r="V58" s="58"/>
      <c r="W58" s="58"/>
      <c r="X58" s="58"/>
      <c r="Y58" s="58"/>
      <c r="Z58" s="58"/>
      <c r="AA58" s="58"/>
      <c r="AB58" s="640"/>
      <c r="AC58" s="640"/>
      <c r="AD58" s="640"/>
    </row>
    <row r="59">
      <c r="A59" s="58"/>
      <c r="B59" s="58"/>
      <c r="C59" s="56"/>
      <c r="D59" s="640"/>
      <c r="E59" s="58"/>
      <c r="F59" s="640"/>
      <c r="G59" s="640"/>
      <c r="H59" s="58"/>
      <c r="I59" s="58"/>
      <c r="J59" s="58"/>
      <c r="K59" s="58"/>
      <c r="L59" s="58"/>
      <c r="M59" s="58"/>
      <c r="N59" s="58"/>
      <c r="O59" s="58"/>
      <c r="P59" s="58"/>
      <c r="Q59" s="58"/>
      <c r="R59" s="58"/>
      <c r="S59" s="58"/>
      <c r="T59" s="58"/>
      <c r="U59" s="58"/>
      <c r="V59" s="58"/>
      <c r="W59" s="58"/>
      <c r="X59" s="58"/>
      <c r="Y59" s="58"/>
      <c r="Z59" s="58"/>
      <c r="AA59" s="58"/>
      <c r="AB59" s="640"/>
      <c r="AC59" s="640"/>
      <c r="AD59" s="640"/>
    </row>
    <row r="60">
      <c r="A60" s="58"/>
      <c r="B60" s="58"/>
      <c r="C60" s="56"/>
      <c r="D60" s="640"/>
      <c r="E60" s="58"/>
      <c r="F60" s="640"/>
      <c r="G60" s="640"/>
      <c r="H60" s="58"/>
      <c r="I60" s="58"/>
      <c r="J60" s="58"/>
      <c r="K60" s="58"/>
      <c r="L60" s="58"/>
      <c r="M60" s="58"/>
      <c r="N60" s="58"/>
      <c r="O60" s="58"/>
      <c r="P60" s="58"/>
      <c r="Q60" s="58"/>
      <c r="R60" s="58"/>
      <c r="S60" s="58"/>
      <c r="T60" s="58"/>
      <c r="U60" s="58"/>
      <c r="V60" s="58"/>
      <c r="W60" s="58"/>
      <c r="X60" s="58"/>
      <c r="Y60" s="58"/>
      <c r="Z60" s="58"/>
      <c r="AA60" s="58"/>
      <c r="AB60" s="640"/>
      <c r="AC60" s="640"/>
      <c r="AD60" s="640"/>
    </row>
    <row r="61">
      <c r="A61" s="58"/>
      <c r="B61" s="58"/>
      <c r="C61" s="56"/>
      <c r="D61" s="640"/>
      <c r="E61" s="58"/>
      <c r="F61" s="640"/>
      <c r="G61" s="640"/>
      <c r="H61" s="58"/>
      <c r="I61" s="58"/>
      <c r="J61" s="58"/>
      <c r="K61" s="58"/>
      <c r="L61" s="58"/>
      <c r="M61" s="58"/>
      <c r="N61" s="58"/>
      <c r="O61" s="58"/>
      <c r="P61" s="58"/>
      <c r="Q61" s="58"/>
      <c r="R61" s="58"/>
      <c r="S61" s="58"/>
      <c r="T61" s="58"/>
      <c r="U61" s="58"/>
      <c r="V61" s="58"/>
      <c r="W61" s="58"/>
      <c r="X61" s="58"/>
      <c r="Y61" s="58"/>
      <c r="Z61" s="58"/>
      <c r="AA61" s="58"/>
      <c r="AB61" s="640"/>
      <c r="AC61" s="640"/>
      <c r="AD61" s="640"/>
    </row>
    <row r="62">
      <c r="A62" s="58"/>
      <c r="B62" s="58"/>
      <c r="C62" s="56"/>
      <c r="D62" s="640"/>
      <c r="E62" s="58"/>
      <c r="F62" s="640"/>
      <c r="G62" s="640"/>
      <c r="H62" s="58"/>
      <c r="I62" s="58"/>
      <c r="J62" s="58"/>
      <c r="K62" s="58"/>
      <c r="L62" s="58"/>
      <c r="M62" s="58"/>
      <c r="N62" s="58"/>
      <c r="O62" s="58"/>
      <c r="P62" s="58"/>
      <c r="Q62" s="58"/>
      <c r="R62" s="58"/>
      <c r="S62" s="58"/>
      <c r="T62" s="58"/>
      <c r="U62" s="58"/>
      <c r="V62" s="58"/>
      <c r="W62" s="58"/>
      <c r="X62" s="58"/>
      <c r="Y62" s="58"/>
      <c r="Z62" s="58"/>
      <c r="AA62" s="58"/>
      <c r="AB62" s="640"/>
      <c r="AC62" s="640"/>
      <c r="AD62" s="640"/>
    </row>
    <row r="63">
      <c r="A63" s="58"/>
      <c r="B63" s="58"/>
      <c r="C63" s="56"/>
      <c r="D63" s="640"/>
      <c r="E63" s="58"/>
      <c r="F63" s="640"/>
      <c r="G63" s="640"/>
      <c r="H63" s="58"/>
      <c r="I63" s="58"/>
      <c r="J63" s="58"/>
      <c r="K63" s="58"/>
      <c r="L63" s="58"/>
      <c r="M63" s="58"/>
      <c r="N63" s="58"/>
      <c r="O63" s="58"/>
      <c r="P63" s="58"/>
      <c r="Q63" s="58"/>
      <c r="R63" s="58"/>
      <c r="S63" s="58"/>
      <c r="T63" s="58"/>
      <c r="U63" s="58"/>
      <c r="V63" s="58"/>
      <c r="W63" s="58"/>
      <c r="X63" s="58"/>
      <c r="Y63" s="58"/>
      <c r="Z63" s="58"/>
      <c r="AA63" s="58"/>
      <c r="AB63" s="640"/>
      <c r="AC63" s="640"/>
      <c r="AD63" s="640"/>
    </row>
    <row r="64">
      <c r="A64" s="58"/>
      <c r="B64" s="58"/>
      <c r="C64" s="56"/>
      <c r="D64" s="640"/>
      <c r="E64" s="58"/>
      <c r="F64" s="640"/>
      <c r="G64" s="640"/>
      <c r="H64" s="58"/>
      <c r="I64" s="58"/>
      <c r="J64" s="58"/>
      <c r="K64" s="58"/>
      <c r="L64" s="58"/>
      <c r="M64" s="58"/>
      <c r="N64" s="58"/>
      <c r="O64" s="58"/>
      <c r="P64" s="58"/>
      <c r="Q64" s="58"/>
      <c r="R64" s="58"/>
      <c r="S64" s="58"/>
      <c r="T64" s="58"/>
      <c r="U64" s="58"/>
      <c r="V64" s="58"/>
      <c r="W64" s="58"/>
      <c r="X64" s="58"/>
      <c r="Y64" s="58"/>
      <c r="Z64" s="58"/>
      <c r="AA64" s="58"/>
      <c r="AB64" s="640"/>
      <c r="AC64" s="640"/>
      <c r="AD64" s="640"/>
    </row>
    <row r="65">
      <c r="A65" s="58"/>
      <c r="B65" s="58"/>
      <c r="C65" s="56"/>
      <c r="D65" s="640"/>
      <c r="E65" s="58"/>
      <c r="F65" s="640"/>
      <c r="G65" s="640"/>
      <c r="H65" s="58"/>
      <c r="I65" s="58"/>
      <c r="J65" s="58"/>
      <c r="K65" s="58"/>
      <c r="L65" s="58"/>
      <c r="M65" s="58"/>
      <c r="N65" s="58"/>
      <c r="O65" s="58"/>
      <c r="P65" s="58"/>
      <c r="Q65" s="58"/>
      <c r="R65" s="58"/>
      <c r="S65" s="58"/>
      <c r="T65" s="58"/>
      <c r="U65" s="58"/>
      <c r="V65" s="58"/>
      <c r="W65" s="58"/>
      <c r="X65" s="58"/>
      <c r="Y65" s="58"/>
      <c r="Z65" s="58"/>
      <c r="AA65" s="58"/>
      <c r="AB65" s="640"/>
      <c r="AC65" s="640"/>
      <c r="AD65" s="640"/>
    </row>
    <row r="66">
      <c r="A66" s="58"/>
      <c r="B66" s="58"/>
      <c r="C66" s="56"/>
      <c r="D66" s="640"/>
      <c r="E66" s="58"/>
      <c r="F66" s="640"/>
      <c r="G66" s="640"/>
      <c r="H66" s="58"/>
      <c r="I66" s="58"/>
      <c r="J66" s="58"/>
      <c r="K66" s="58"/>
      <c r="L66" s="58"/>
      <c r="M66" s="58"/>
      <c r="N66" s="58"/>
      <c r="O66" s="58"/>
      <c r="P66" s="58"/>
      <c r="Q66" s="58"/>
      <c r="R66" s="58"/>
      <c r="S66" s="58"/>
      <c r="T66" s="58"/>
      <c r="U66" s="58"/>
      <c r="V66" s="58"/>
      <c r="W66" s="58"/>
      <c r="X66" s="58"/>
      <c r="Y66" s="58"/>
      <c r="Z66" s="58"/>
      <c r="AA66" s="58"/>
      <c r="AB66" s="640"/>
      <c r="AC66" s="640"/>
      <c r="AD66" s="640"/>
    </row>
    <row r="67">
      <c r="A67" s="58"/>
      <c r="B67" s="58"/>
      <c r="C67" s="56"/>
      <c r="D67" s="640"/>
      <c r="E67" s="58"/>
      <c r="F67" s="640"/>
      <c r="G67" s="640"/>
      <c r="H67" s="58"/>
      <c r="I67" s="58"/>
      <c r="J67" s="58"/>
      <c r="K67" s="58"/>
      <c r="L67" s="58"/>
      <c r="M67" s="58"/>
      <c r="N67" s="58"/>
      <c r="O67" s="58"/>
      <c r="P67" s="58"/>
      <c r="Q67" s="58"/>
      <c r="R67" s="58"/>
      <c r="S67" s="58"/>
      <c r="T67" s="58"/>
      <c r="U67" s="58"/>
      <c r="V67" s="58"/>
      <c r="W67" s="58"/>
      <c r="X67" s="58"/>
      <c r="Y67" s="58"/>
      <c r="Z67" s="58"/>
      <c r="AA67" s="58"/>
      <c r="AB67" s="640"/>
      <c r="AC67" s="640"/>
      <c r="AD67" s="640"/>
    </row>
    <row r="68">
      <c r="A68" s="58"/>
      <c r="B68" s="58"/>
      <c r="C68" s="56"/>
      <c r="D68" s="640"/>
      <c r="E68" s="58"/>
      <c r="F68" s="640"/>
      <c r="G68" s="640"/>
      <c r="H68" s="58"/>
      <c r="I68" s="58"/>
      <c r="J68" s="58"/>
      <c r="K68" s="58"/>
      <c r="L68" s="58"/>
      <c r="M68" s="58"/>
      <c r="N68" s="58"/>
      <c r="O68" s="58"/>
      <c r="P68" s="58"/>
      <c r="Q68" s="58"/>
      <c r="R68" s="58"/>
      <c r="S68" s="58"/>
      <c r="T68" s="58"/>
      <c r="U68" s="58"/>
      <c r="V68" s="58"/>
      <c r="W68" s="58"/>
      <c r="X68" s="58"/>
      <c r="Y68" s="58"/>
      <c r="Z68" s="58"/>
      <c r="AA68" s="58"/>
      <c r="AB68" s="640"/>
      <c r="AC68" s="640"/>
      <c r="AD68" s="640"/>
    </row>
    <row r="69">
      <c r="A69" s="58"/>
      <c r="B69" s="58"/>
      <c r="C69" s="56"/>
      <c r="D69" s="640"/>
      <c r="E69" s="58"/>
      <c r="F69" s="640"/>
      <c r="G69" s="640"/>
      <c r="H69" s="58"/>
      <c r="I69" s="58"/>
      <c r="J69" s="58"/>
      <c r="K69" s="58"/>
      <c r="L69" s="58"/>
      <c r="M69" s="58"/>
      <c r="N69" s="58"/>
      <c r="O69" s="58"/>
      <c r="P69" s="58"/>
      <c r="Q69" s="58"/>
      <c r="R69" s="58"/>
      <c r="S69" s="58"/>
      <c r="T69" s="58"/>
      <c r="U69" s="58"/>
      <c r="V69" s="58"/>
      <c r="W69" s="58"/>
      <c r="X69" s="58"/>
      <c r="Y69" s="58"/>
      <c r="Z69" s="58"/>
      <c r="AA69" s="58"/>
      <c r="AB69" s="640"/>
      <c r="AC69" s="640"/>
      <c r="AD69" s="640"/>
    </row>
    <row r="70">
      <c r="A70" s="58"/>
      <c r="B70" s="58"/>
      <c r="C70" s="56"/>
      <c r="D70" s="640"/>
      <c r="E70" s="58"/>
      <c r="F70" s="640"/>
      <c r="G70" s="640"/>
      <c r="H70" s="58"/>
      <c r="I70" s="58"/>
      <c r="J70" s="58"/>
      <c r="K70" s="58"/>
      <c r="L70" s="58"/>
      <c r="M70" s="58"/>
      <c r="N70" s="58"/>
      <c r="O70" s="58"/>
      <c r="P70" s="58"/>
      <c r="Q70" s="58"/>
      <c r="R70" s="58"/>
      <c r="S70" s="58"/>
      <c r="T70" s="58"/>
      <c r="U70" s="58"/>
      <c r="V70" s="58"/>
      <c r="W70" s="58"/>
      <c r="X70" s="58"/>
      <c r="Y70" s="58"/>
      <c r="Z70" s="58"/>
      <c r="AA70" s="58"/>
      <c r="AB70" s="640"/>
      <c r="AC70" s="640"/>
      <c r="AD70" s="640"/>
    </row>
    <row r="71">
      <c r="A71" s="58"/>
      <c r="B71" s="58"/>
      <c r="C71" s="56"/>
      <c r="D71" s="640"/>
      <c r="E71" s="58"/>
      <c r="F71" s="640"/>
      <c r="G71" s="640"/>
      <c r="H71" s="58"/>
      <c r="I71" s="58"/>
      <c r="J71" s="58"/>
      <c r="K71" s="58"/>
      <c r="L71" s="58"/>
      <c r="M71" s="58"/>
      <c r="N71" s="58"/>
      <c r="O71" s="58"/>
      <c r="P71" s="58"/>
      <c r="Q71" s="58"/>
      <c r="R71" s="58"/>
      <c r="S71" s="58"/>
      <c r="T71" s="58"/>
      <c r="U71" s="58"/>
      <c r="V71" s="58"/>
      <c r="W71" s="58"/>
      <c r="X71" s="58"/>
      <c r="Y71" s="58"/>
      <c r="Z71" s="58"/>
      <c r="AA71" s="58"/>
      <c r="AB71" s="640"/>
      <c r="AC71" s="640"/>
      <c r="AD71" s="640"/>
    </row>
    <row r="72">
      <c r="A72" s="58"/>
      <c r="B72" s="58"/>
      <c r="C72" s="56"/>
      <c r="D72" s="640"/>
      <c r="E72" s="58"/>
      <c r="F72" s="640"/>
      <c r="G72" s="640"/>
      <c r="H72" s="58"/>
      <c r="I72" s="58"/>
      <c r="J72" s="58"/>
      <c r="K72" s="58"/>
      <c r="L72" s="58"/>
      <c r="M72" s="58"/>
      <c r="N72" s="58"/>
      <c r="O72" s="58"/>
      <c r="P72" s="58"/>
      <c r="Q72" s="58"/>
      <c r="R72" s="58"/>
      <c r="S72" s="58"/>
      <c r="T72" s="58"/>
      <c r="U72" s="58"/>
      <c r="V72" s="58"/>
      <c r="W72" s="58"/>
      <c r="X72" s="58"/>
      <c r="Y72" s="58"/>
      <c r="Z72" s="58"/>
      <c r="AA72" s="58"/>
      <c r="AB72" s="640"/>
      <c r="AC72" s="640"/>
      <c r="AD72" s="640"/>
    </row>
    <row r="73">
      <c r="A73" s="58"/>
      <c r="B73" s="58"/>
      <c r="C73" s="56"/>
      <c r="D73" s="640"/>
      <c r="E73" s="58"/>
      <c r="F73" s="640"/>
      <c r="G73" s="640"/>
      <c r="H73" s="58"/>
      <c r="I73" s="58"/>
      <c r="J73" s="58"/>
      <c r="K73" s="58"/>
      <c r="L73" s="58"/>
      <c r="M73" s="58"/>
      <c r="N73" s="58"/>
      <c r="O73" s="58"/>
      <c r="P73" s="58"/>
      <c r="Q73" s="58"/>
      <c r="R73" s="58"/>
      <c r="S73" s="58"/>
      <c r="T73" s="58"/>
      <c r="U73" s="58"/>
      <c r="V73" s="58"/>
      <c r="W73" s="58"/>
      <c r="X73" s="58"/>
      <c r="Y73" s="58"/>
      <c r="Z73" s="58"/>
      <c r="AA73" s="58"/>
      <c r="AB73" s="640"/>
      <c r="AC73" s="640"/>
      <c r="AD73" s="640"/>
    </row>
    <row r="74">
      <c r="A74" s="58"/>
      <c r="B74" s="58"/>
      <c r="C74" s="56"/>
      <c r="D74" s="640"/>
      <c r="E74" s="58"/>
      <c r="F74" s="640"/>
      <c r="G74" s="640"/>
      <c r="H74" s="58"/>
      <c r="I74" s="58"/>
      <c r="J74" s="58"/>
      <c r="K74" s="58"/>
      <c r="L74" s="58"/>
      <c r="M74" s="58"/>
      <c r="N74" s="58"/>
      <c r="O74" s="58"/>
      <c r="P74" s="58"/>
      <c r="Q74" s="58"/>
      <c r="R74" s="58"/>
      <c r="S74" s="58"/>
      <c r="T74" s="58"/>
      <c r="U74" s="58"/>
      <c r="V74" s="58"/>
      <c r="W74" s="58"/>
      <c r="X74" s="58"/>
      <c r="Y74" s="58"/>
      <c r="Z74" s="58"/>
      <c r="AA74" s="58"/>
      <c r="AB74" s="640"/>
      <c r="AC74" s="640"/>
      <c r="AD74" s="640"/>
    </row>
    <row r="75">
      <c r="A75" s="58"/>
      <c r="B75" s="58"/>
      <c r="C75" s="56"/>
      <c r="D75" s="640"/>
      <c r="E75" s="58"/>
      <c r="F75" s="640"/>
      <c r="G75" s="640"/>
      <c r="H75" s="58"/>
      <c r="I75" s="58"/>
      <c r="J75" s="58"/>
      <c r="K75" s="58"/>
      <c r="L75" s="58"/>
      <c r="M75" s="58"/>
      <c r="N75" s="58"/>
      <c r="O75" s="58"/>
      <c r="P75" s="58"/>
      <c r="Q75" s="58"/>
      <c r="R75" s="58"/>
      <c r="S75" s="58"/>
      <c r="T75" s="58"/>
      <c r="U75" s="58"/>
      <c r="V75" s="58"/>
      <c r="W75" s="58"/>
      <c r="X75" s="58"/>
      <c r="Y75" s="58"/>
      <c r="Z75" s="58"/>
      <c r="AA75" s="58"/>
      <c r="AB75" s="640"/>
      <c r="AC75" s="640"/>
      <c r="AD75" s="640"/>
    </row>
    <row r="76">
      <c r="A76" s="58"/>
      <c r="B76" s="58"/>
      <c r="C76" s="56"/>
      <c r="D76" s="640"/>
      <c r="E76" s="58"/>
      <c r="F76" s="640"/>
      <c r="G76" s="640"/>
      <c r="H76" s="58"/>
      <c r="I76" s="58"/>
      <c r="J76" s="58"/>
      <c r="K76" s="58"/>
      <c r="L76" s="58"/>
      <c r="M76" s="58"/>
      <c r="N76" s="58"/>
      <c r="O76" s="58"/>
      <c r="P76" s="58"/>
      <c r="Q76" s="58"/>
      <c r="R76" s="58"/>
      <c r="S76" s="58"/>
      <c r="T76" s="58"/>
      <c r="U76" s="58"/>
      <c r="V76" s="58"/>
      <c r="W76" s="58"/>
      <c r="X76" s="58"/>
      <c r="Y76" s="58"/>
      <c r="Z76" s="58"/>
      <c r="AA76" s="58"/>
      <c r="AB76" s="640"/>
      <c r="AC76" s="640"/>
      <c r="AD76" s="640"/>
    </row>
    <row r="77">
      <c r="A77" s="58"/>
      <c r="B77" s="58"/>
      <c r="C77" s="56"/>
      <c r="D77" s="640"/>
      <c r="E77" s="58"/>
      <c r="F77" s="640"/>
      <c r="G77" s="640"/>
      <c r="H77" s="58"/>
      <c r="I77" s="58"/>
      <c r="J77" s="58"/>
      <c r="K77" s="58"/>
      <c r="L77" s="58"/>
      <c r="M77" s="58"/>
      <c r="N77" s="58"/>
      <c r="O77" s="58"/>
      <c r="P77" s="58"/>
      <c r="Q77" s="58"/>
      <c r="R77" s="58"/>
      <c r="S77" s="58"/>
      <c r="T77" s="58"/>
      <c r="U77" s="58"/>
      <c r="V77" s="58"/>
      <c r="W77" s="58"/>
      <c r="X77" s="58"/>
      <c r="Y77" s="58"/>
      <c r="Z77" s="58"/>
      <c r="AA77" s="58"/>
      <c r="AB77" s="640"/>
      <c r="AC77" s="640"/>
      <c r="AD77" s="640"/>
    </row>
    <row r="78">
      <c r="A78" s="58"/>
      <c r="B78" s="58"/>
      <c r="C78" s="56"/>
      <c r="D78" s="640"/>
      <c r="E78" s="58"/>
      <c r="F78" s="640"/>
      <c r="G78" s="640"/>
      <c r="H78" s="58"/>
      <c r="I78" s="58"/>
      <c r="J78" s="58"/>
      <c r="K78" s="58"/>
      <c r="L78" s="58"/>
      <c r="M78" s="58"/>
      <c r="N78" s="58"/>
      <c r="O78" s="58"/>
      <c r="P78" s="58"/>
      <c r="Q78" s="58"/>
      <c r="R78" s="58"/>
      <c r="S78" s="58"/>
      <c r="T78" s="58"/>
      <c r="U78" s="58"/>
      <c r="V78" s="58"/>
      <c r="W78" s="58"/>
      <c r="X78" s="58"/>
      <c r="Y78" s="58"/>
      <c r="Z78" s="58"/>
      <c r="AA78" s="58"/>
      <c r="AB78" s="640"/>
      <c r="AC78" s="640"/>
      <c r="AD78" s="640"/>
    </row>
    <row r="79">
      <c r="A79" s="58"/>
      <c r="B79" s="58"/>
      <c r="C79" s="646"/>
      <c r="D79" s="640"/>
      <c r="E79" s="58"/>
      <c r="F79" s="640"/>
      <c r="G79" s="640"/>
      <c r="H79" s="58"/>
      <c r="I79" s="58"/>
      <c r="J79" s="58"/>
      <c r="K79" s="58"/>
      <c r="L79" s="58"/>
      <c r="M79" s="58"/>
      <c r="N79" s="58"/>
      <c r="O79" s="58"/>
      <c r="P79" s="58"/>
      <c r="Q79" s="58"/>
      <c r="R79" s="58"/>
      <c r="S79" s="58"/>
      <c r="T79" s="58"/>
      <c r="U79" s="58"/>
      <c r="V79" s="58"/>
      <c r="W79" s="58"/>
      <c r="X79" s="58"/>
      <c r="Y79" s="58"/>
      <c r="Z79" s="58"/>
      <c r="AA79" s="58"/>
      <c r="AB79" s="640"/>
      <c r="AC79" s="640"/>
      <c r="AD79" s="640"/>
    </row>
    <row r="80">
      <c r="A80" s="58"/>
      <c r="B80" s="58"/>
      <c r="C80" s="56"/>
      <c r="D80" s="640"/>
      <c r="E80" s="58"/>
      <c r="F80" s="640"/>
      <c r="G80" s="640"/>
      <c r="H80" s="58"/>
      <c r="I80" s="58"/>
      <c r="J80" s="58"/>
      <c r="K80" s="58"/>
      <c r="L80" s="58"/>
      <c r="M80" s="58"/>
      <c r="N80" s="58"/>
      <c r="O80" s="58"/>
      <c r="P80" s="58"/>
      <c r="Q80" s="58"/>
      <c r="R80" s="58"/>
      <c r="S80" s="58"/>
      <c r="T80" s="58"/>
      <c r="U80" s="58"/>
      <c r="V80" s="58"/>
      <c r="W80" s="58"/>
      <c r="X80" s="58"/>
      <c r="Y80" s="58"/>
      <c r="Z80" s="58"/>
      <c r="AA80" s="58"/>
      <c r="AB80" s="640"/>
      <c r="AC80" s="640"/>
      <c r="AD80" s="640"/>
    </row>
    <row r="81">
      <c r="A81" s="58"/>
      <c r="B81" s="58"/>
      <c r="C81" s="56"/>
      <c r="D81" s="640"/>
      <c r="E81" s="58"/>
      <c r="F81" s="640"/>
      <c r="G81" s="640"/>
      <c r="H81" s="58"/>
      <c r="I81" s="58"/>
      <c r="J81" s="58"/>
      <c r="K81" s="58"/>
      <c r="L81" s="58"/>
      <c r="M81" s="58"/>
      <c r="N81" s="58"/>
      <c r="O81" s="58"/>
      <c r="P81" s="58"/>
      <c r="Q81" s="58"/>
      <c r="R81" s="58"/>
      <c r="S81" s="58"/>
      <c r="T81" s="58"/>
      <c r="U81" s="58"/>
      <c r="V81" s="58"/>
      <c r="W81" s="58"/>
      <c r="X81" s="58"/>
      <c r="Y81" s="58"/>
      <c r="Z81" s="58"/>
      <c r="AA81" s="58"/>
      <c r="AB81" s="640"/>
      <c r="AC81" s="640"/>
      <c r="AD81" s="640"/>
    </row>
    <row r="82">
      <c r="A82" s="58"/>
      <c r="B82" s="58"/>
      <c r="C82" s="56"/>
      <c r="D82" s="640"/>
      <c r="E82" s="58"/>
      <c r="F82" s="640"/>
      <c r="G82" s="640"/>
      <c r="H82" s="58"/>
      <c r="I82" s="58"/>
      <c r="J82" s="58"/>
      <c r="K82" s="58"/>
      <c r="L82" s="58"/>
      <c r="M82" s="58"/>
      <c r="N82" s="58"/>
      <c r="O82" s="58"/>
      <c r="P82" s="58"/>
      <c r="Q82" s="58"/>
      <c r="R82" s="58"/>
      <c r="S82" s="58"/>
      <c r="T82" s="58"/>
      <c r="U82" s="58"/>
      <c r="V82" s="58"/>
      <c r="W82" s="58"/>
      <c r="X82" s="58"/>
      <c r="Y82" s="58"/>
      <c r="Z82" s="58"/>
      <c r="AA82" s="58"/>
      <c r="AB82" s="640"/>
      <c r="AC82" s="640"/>
      <c r="AD82" s="640"/>
    </row>
    <row r="83">
      <c r="A83" s="58"/>
      <c r="B83" s="58"/>
      <c r="C83" s="56"/>
      <c r="D83" s="640"/>
      <c r="E83" s="58"/>
      <c r="F83" s="640"/>
      <c r="G83" s="640"/>
      <c r="H83" s="58"/>
      <c r="I83" s="58"/>
      <c r="J83" s="58"/>
      <c r="K83" s="58"/>
      <c r="L83" s="58"/>
      <c r="M83" s="58"/>
      <c r="N83" s="58"/>
      <c r="O83" s="58"/>
      <c r="P83" s="58"/>
      <c r="Q83" s="58"/>
      <c r="R83" s="58"/>
      <c r="S83" s="58"/>
      <c r="T83" s="58"/>
      <c r="U83" s="58"/>
      <c r="V83" s="58"/>
      <c r="W83" s="58"/>
      <c r="X83" s="58"/>
      <c r="Y83" s="58"/>
      <c r="Z83" s="58"/>
      <c r="AA83" s="58"/>
      <c r="AB83" s="640"/>
      <c r="AC83" s="640"/>
      <c r="AD83" s="640"/>
    </row>
    <row r="84">
      <c r="A84" s="58"/>
      <c r="B84" s="58"/>
      <c r="C84" s="56"/>
      <c r="D84" s="640"/>
      <c r="E84" s="58"/>
      <c r="F84" s="640"/>
      <c r="G84" s="640"/>
      <c r="H84" s="58"/>
      <c r="I84" s="58"/>
      <c r="J84" s="58"/>
      <c r="K84" s="58"/>
      <c r="L84" s="58"/>
      <c r="M84" s="58"/>
      <c r="N84" s="58"/>
      <c r="O84" s="58"/>
      <c r="P84" s="58"/>
      <c r="Q84" s="58"/>
      <c r="R84" s="58"/>
      <c r="S84" s="58"/>
      <c r="T84" s="58"/>
      <c r="U84" s="58"/>
      <c r="V84" s="58"/>
      <c r="W84" s="58"/>
      <c r="X84" s="58"/>
      <c r="Y84" s="58"/>
      <c r="Z84" s="58"/>
      <c r="AA84" s="58"/>
      <c r="AB84" s="640"/>
      <c r="AC84" s="640"/>
      <c r="AD84" s="640"/>
    </row>
    <row r="85">
      <c r="A85" s="58"/>
      <c r="B85" s="58"/>
      <c r="C85" s="56"/>
      <c r="D85" s="640"/>
      <c r="E85" s="58"/>
      <c r="F85" s="640"/>
      <c r="G85" s="640"/>
      <c r="H85" s="58"/>
      <c r="I85" s="58"/>
      <c r="J85" s="58"/>
      <c r="K85" s="58"/>
      <c r="L85" s="58"/>
      <c r="M85" s="58"/>
      <c r="N85" s="58"/>
      <c r="O85" s="58"/>
      <c r="P85" s="58"/>
      <c r="Q85" s="58"/>
      <c r="R85" s="58"/>
      <c r="S85" s="58"/>
      <c r="T85" s="58"/>
      <c r="U85" s="58"/>
      <c r="V85" s="58"/>
      <c r="W85" s="58"/>
      <c r="X85" s="58"/>
      <c r="Y85" s="58"/>
      <c r="Z85" s="58"/>
      <c r="AA85" s="58"/>
      <c r="AB85" s="640"/>
      <c r="AC85" s="640"/>
      <c r="AD85" s="640"/>
    </row>
    <row r="86">
      <c r="A86" s="58"/>
      <c r="B86" s="58"/>
      <c r="C86" s="56"/>
      <c r="D86" s="640"/>
      <c r="E86" s="58"/>
      <c r="F86" s="640"/>
      <c r="G86" s="640"/>
      <c r="H86" s="58"/>
      <c r="I86" s="58"/>
      <c r="J86" s="58"/>
      <c r="K86" s="58"/>
      <c r="L86" s="58"/>
      <c r="M86" s="58"/>
      <c r="N86" s="58"/>
      <c r="O86" s="58"/>
      <c r="P86" s="58"/>
      <c r="Q86" s="58"/>
      <c r="R86" s="58"/>
      <c r="S86" s="58"/>
      <c r="T86" s="58"/>
      <c r="U86" s="58"/>
      <c r="V86" s="58"/>
      <c r="W86" s="58"/>
      <c r="X86" s="58"/>
      <c r="Y86" s="58"/>
      <c r="Z86" s="58"/>
      <c r="AA86" s="58"/>
      <c r="AB86" s="640"/>
      <c r="AC86" s="640"/>
      <c r="AD86" s="640"/>
    </row>
    <row r="87">
      <c r="A87" s="58"/>
      <c r="B87" s="58"/>
      <c r="C87" s="56"/>
      <c r="D87" s="640"/>
      <c r="E87" s="58"/>
      <c r="F87" s="640"/>
      <c r="G87" s="640"/>
      <c r="H87" s="58"/>
      <c r="I87" s="58"/>
      <c r="J87" s="58"/>
      <c r="K87" s="58"/>
      <c r="L87" s="58"/>
      <c r="M87" s="58"/>
      <c r="N87" s="58"/>
      <c r="O87" s="58"/>
      <c r="P87" s="58"/>
      <c r="Q87" s="58"/>
      <c r="R87" s="58"/>
      <c r="S87" s="58"/>
      <c r="T87" s="58"/>
      <c r="U87" s="58"/>
      <c r="V87" s="58"/>
      <c r="W87" s="58"/>
      <c r="X87" s="58"/>
      <c r="Y87" s="58"/>
      <c r="Z87" s="58"/>
      <c r="AA87" s="58"/>
      <c r="AB87" s="640"/>
      <c r="AC87" s="640"/>
      <c r="AD87" s="640"/>
    </row>
    <row r="88">
      <c r="A88" s="58"/>
      <c r="B88" s="58"/>
      <c r="C88" s="56"/>
      <c r="D88" s="640"/>
      <c r="E88" s="58"/>
      <c r="F88" s="640"/>
      <c r="G88" s="640"/>
      <c r="H88" s="58"/>
      <c r="I88" s="58"/>
      <c r="J88" s="58"/>
      <c r="K88" s="58"/>
      <c r="L88" s="58"/>
      <c r="M88" s="58"/>
      <c r="N88" s="58"/>
      <c r="O88" s="58"/>
      <c r="P88" s="58"/>
      <c r="Q88" s="58"/>
      <c r="R88" s="58"/>
      <c r="S88" s="58"/>
      <c r="T88" s="58"/>
      <c r="U88" s="58"/>
      <c r="V88" s="58"/>
      <c r="W88" s="58"/>
      <c r="X88" s="58"/>
      <c r="Y88" s="58"/>
      <c r="Z88" s="58"/>
      <c r="AA88" s="58"/>
      <c r="AB88" s="640"/>
      <c r="AC88" s="640"/>
      <c r="AD88" s="640"/>
    </row>
    <row r="89">
      <c r="A89" s="58"/>
      <c r="B89" s="58"/>
      <c r="C89" s="73"/>
      <c r="D89" s="640"/>
      <c r="E89" s="58"/>
      <c r="F89" s="640"/>
      <c r="G89" s="640"/>
      <c r="H89" s="58"/>
      <c r="I89" s="58"/>
      <c r="J89" s="58"/>
      <c r="K89" s="58"/>
      <c r="L89" s="58"/>
      <c r="M89" s="58"/>
      <c r="N89" s="58"/>
      <c r="O89" s="58"/>
      <c r="P89" s="58"/>
      <c r="Q89" s="58"/>
      <c r="R89" s="58"/>
      <c r="S89" s="58"/>
      <c r="T89" s="58"/>
      <c r="U89" s="58"/>
      <c r="V89" s="58"/>
      <c r="W89" s="58"/>
      <c r="X89" s="58"/>
      <c r="Y89" s="58"/>
      <c r="Z89" s="58"/>
      <c r="AA89" s="58"/>
      <c r="AB89" s="640"/>
      <c r="AC89" s="640"/>
      <c r="AD89" s="640"/>
    </row>
    <row r="90">
      <c r="A90" s="58"/>
      <c r="B90" s="58"/>
      <c r="C90" s="56"/>
      <c r="D90" s="640"/>
      <c r="E90" s="58"/>
      <c r="F90" s="640"/>
      <c r="G90" s="640"/>
      <c r="H90" s="58"/>
      <c r="I90" s="58"/>
      <c r="J90" s="58"/>
      <c r="K90" s="58"/>
      <c r="L90" s="58"/>
      <c r="M90" s="58"/>
      <c r="N90" s="58"/>
      <c r="O90" s="58"/>
      <c r="P90" s="58"/>
      <c r="Q90" s="58"/>
      <c r="R90" s="58"/>
      <c r="S90" s="58"/>
      <c r="T90" s="58"/>
      <c r="U90" s="58"/>
      <c r="V90" s="58"/>
      <c r="W90" s="58"/>
      <c r="X90" s="58"/>
      <c r="Y90" s="58"/>
      <c r="Z90" s="58"/>
      <c r="AA90" s="58"/>
      <c r="AB90" s="640"/>
      <c r="AC90" s="640"/>
      <c r="AD90" s="640"/>
    </row>
    <row r="91">
      <c r="A91" s="58"/>
      <c r="B91" s="58"/>
      <c r="C91" s="56"/>
      <c r="D91" s="640"/>
      <c r="E91" s="58"/>
      <c r="F91" s="640"/>
      <c r="G91" s="640"/>
      <c r="H91" s="58"/>
      <c r="I91" s="58"/>
      <c r="J91" s="58"/>
      <c r="K91" s="58"/>
      <c r="L91" s="58"/>
      <c r="M91" s="58"/>
      <c r="N91" s="58"/>
      <c r="O91" s="58"/>
      <c r="P91" s="58"/>
      <c r="Q91" s="58"/>
      <c r="R91" s="58"/>
      <c r="S91" s="58"/>
      <c r="T91" s="58"/>
      <c r="U91" s="58"/>
      <c r="V91" s="58"/>
      <c r="W91" s="58"/>
      <c r="X91" s="58"/>
      <c r="Y91" s="58"/>
      <c r="Z91" s="58"/>
      <c r="AA91" s="58"/>
      <c r="AB91" s="640"/>
      <c r="AC91" s="640"/>
      <c r="AD91" s="640"/>
    </row>
    <row r="92">
      <c r="A92" s="58"/>
      <c r="B92" s="58"/>
      <c r="C92" s="56"/>
      <c r="D92" s="640"/>
      <c r="E92" s="58"/>
      <c r="F92" s="640"/>
      <c r="G92" s="640"/>
      <c r="H92" s="58"/>
      <c r="I92" s="58"/>
      <c r="J92" s="58"/>
      <c r="K92" s="58"/>
      <c r="L92" s="58"/>
      <c r="M92" s="58"/>
      <c r="N92" s="58"/>
      <c r="O92" s="58"/>
      <c r="P92" s="58"/>
      <c r="Q92" s="58"/>
      <c r="R92" s="58"/>
      <c r="S92" s="58"/>
      <c r="T92" s="58"/>
      <c r="U92" s="58"/>
      <c r="V92" s="58"/>
      <c r="W92" s="58"/>
      <c r="X92" s="58"/>
      <c r="Y92" s="58"/>
      <c r="Z92" s="58"/>
      <c r="AA92" s="58"/>
      <c r="AB92" s="640"/>
      <c r="AC92" s="640"/>
      <c r="AD92" s="640"/>
    </row>
    <row r="93">
      <c r="A93" s="58"/>
      <c r="B93" s="58"/>
      <c r="C93" s="56"/>
      <c r="D93" s="640"/>
      <c r="E93" s="58"/>
      <c r="F93" s="640"/>
      <c r="G93" s="640"/>
      <c r="H93" s="58"/>
      <c r="I93" s="58"/>
      <c r="J93" s="58"/>
      <c r="K93" s="58"/>
      <c r="L93" s="58"/>
      <c r="M93" s="58"/>
      <c r="N93" s="58"/>
      <c r="O93" s="58"/>
      <c r="P93" s="58"/>
      <c r="Q93" s="58"/>
      <c r="R93" s="58"/>
      <c r="S93" s="58"/>
      <c r="T93" s="58"/>
      <c r="U93" s="58"/>
      <c r="V93" s="58"/>
      <c r="W93" s="58"/>
      <c r="X93" s="58"/>
      <c r="Y93" s="58"/>
      <c r="Z93" s="58"/>
      <c r="AA93" s="58"/>
      <c r="AB93" s="640"/>
      <c r="AC93" s="640"/>
      <c r="AD93" s="640"/>
    </row>
    <row r="94">
      <c r="A94" s="58"/>
      <c r="B94" s="58"/>
      <c r="C94" s="56"/>
      <c r="D94" s="640"/>
      <c r="E94" s="58"/>
      <c r="F94" s="640"/>
      <c r="G94" s="640"/>
      <c r="H94" s="58"/>
      <c r="I94" s="58"/>
      <c r="J94" s="58"/>
      <c r="K94" s="58"/>
      <c r="L94" s="58"/>
      <c r="M94" s="58"/>
      <c r="N94" s="58"/>
      <c r="O94" s="58"/>
      <c r="P94" s="58"/>
      <c r="Q94" s="58"/>
      <c r="R94" s="58"/>
      <c r="S94" s="58"/>
      <c r="T94" s="58"/>
      <c r="U94" s="58"/>
      <c r="V94" s="58"/>
      <c r="W94" s="58"/>
      <c r="X94" s="58"/>
      <c r="Y94" s="58"/>
      <c r="Z94" s="58"/>
      <c r="AA94" s="58"/>
      <c r="AB94" s="640"/>
      <c r="AC94" s="640"/>
      <c r="AD94" s="640"/>
    </row>
    <row r="95">
      <c r="A95" s="58"/>
      <c r="B95" s="58"/>
      <c r="C95" s="56"/>
      <c r="D95" s="640"/>
      <c r="E95" s="58"/>
      <c r="F95" s="640"/>
      <c r="G95" s="640"/>
      <c r="H95" s="58"/>
      <c r="I95" s="58"/>
      <c r="J95" s="58"/>
      <c r="K95" s="58"/>
      <c r="L95" s="58"/>
      <c r="M95" s="58"/>
      <c r="N95" s="58"/>
      <c r="O95" s="58"/>
      <c r="P95" s="58"/>
      <c r="Q95" s="58"/>
      <c r="R95" s="58"/>
      <c r="S95" s="58"/>
      <c r="T95" s="58"/>
      <c r="U95" s="58"/>
      <c r="V95" s="58"/>
      <c r="W95" s="58"/>
      <c r="X95" s="58"/>
      <c r="Y95" s="58"/>
      <c r="Z95" s="58"/>
      <c r="AA95" s="58"/>
      <c r="AB95" s="640"/>
      <c r="AC95" s="640"/>
      <c r="AD95" s="640"/>
    </row>
    <row r="96">
      <c r="A96" s="58"/>
      <c r="B96" s="58"/>
      <c r="C96" s="56"/>
      <c r="D96" s="640"/>
      <c r="E96" s="58"/>
      <c r="F96" s="640"/>
      <c r="G96" s="640"/>
      <c r="H96" s="58"/>
      <c r="I96" s="58"/>
      <c r="J96" s="58"/>
      <c r="K96" s="58"/>
      <c r="L96" s="58"/>
      <c r="M96" s="58"/>
      <c r="N96" s="58"/>
      <c r="O96" s="58"/>
      <c r="P96" s="58"/>
      <c r="Q96" s="58"/>
      <c r="R96" s="58"/>
      <c r="S96" s="58"/>
      <c r="T96" s="58"/>
      <c r="U96" s="58"/>
      <c r="V96" s="58"/>
      <c r="W96" s="58"/>
      <c r="X96" s="58"/>
      <c r="Y96" s="58"/>
      <c r="Z96" s="58"/>
      <c r="AA96" s="58"/>
      <c r="AB96" s="640"/>
      <c r="AC96" s="640"/>
      <c r="AD96" s="640"/>
    </row>
    <row r="97">
      <c r="A97" s="58"/>
      <c r="B97" s="58"/>
      <c r="C97" s="56"/>
      <c r="D97" s="640"/>
      <c r="E97" s="58"/>
      <c r="F97" s="640"/>
      <c r="G97" s="640"/>
      <c r="H97" s="58"/>
      <c r="I97" s="58"/>
      <c r="J97" s="58"/>
      <c r="K97" s="58"/>
      <c r="L97" s="58"/>
      <c r="M97" s="58"/>
      <c r="N97" s="58"/>
      <c r="O97" s="58"/>
      <c r="P97" s="58"/>
      <c r="Q97" s="58"/>
      <c r="R97" s="58"/>
      <c r="S97" s="58"/>
      <c r="T97" s="58"/>
      <c r="U97" s="58"/>
      <c r="V97" s="58"/>
      <c r="W97" s="58"/>
      <c r="X97" s="58"/>
      <c r="Y97" s="58"/>
      <c r="Z97" s="58"/>
      <c r="AA97" s="58"/>
      <c r="AB97" s="640"/>
      <c r="AC97" s="640"/>
      <c r="AD97" s="640"/>
    </row>
    <row r="98">
      <c r="A98" s="58"/>
      <c r="B98" s="58"/>
      <c r="C98" s="56"/>
      <c r="D98" s="640"/>
      <c r="E98" s="58"/>
      <c r="F98" s="640"/>
      <c r="G98" s="640"/>
      <c r="H98" s="58"/>
      <c r="I98" s="58"/>
      <c r="J98" s="58"/>
      <c r="K98" s="58"/>
      <c r="L98" s="58"/>
      <c r="M98" s="58"/>
      <c r="N98" s="58"/>
      <c r="O98" s="58"/>
      <c r="P98" s="58"/>
      <c r="Q98" s="58"/>
      <c r="R98" s="58"/>
      <c r="S98" s="58"/>
      <c r="T98" s="58"/>
      <c r="U98" s="58"/>
      <c r="V98" s="58"/>
      <c r="W98" s="58"/>
      <c r="X98" s="58"/>
      <c r="Y98" s="58"/>
      <c r="Z98" s="58"/>
      <c r="AA98" s="58"/>
      <c r="AB98" s="640"/>
      <c r="AC98" s="640"/>
      <c r="AD98" s="640"/>
    </row>
    <row r="99">
      <c r="A99" s="58"/>
      <c r="B99" s="58"/>
      <c r="C99" s="56"/>
      <c r="D99" s="640"/>
      <c r="E99" s="58"/>
      <c r="F99" s="640"/>
      <c r="G99" s="640"/>
      <c r="H99" s="58"/>
      <c r="I99" s="58"/>
      <c r="J99" s="58"/>
      <c r="K99" s="58"/>
      <c r="L99" s="58"/>
      <c r="M99" s="58"/>
      <c r="N99" s="58"/>
      <c r="O99" s="58"/>
      <c r="P99" s="58"/>
      <c r="Q99" s="58"/>
      <c r="R99" s="58"/>
      <c r="S99" s="58"/>
      <c r="T99" s="58"/>
      <c r="U99" s="58"/>
      <c r="V99" s="58"/>
      <c r="W99" s="58"/>
      <c r="X99" s="58"/>
      <c r="Y99" s="58"/>
      <c r="Z99" s="58"/>
      <c r="AA99" s="58"/>
      <c r="AB99" s="640"/>
      <c r="AC99" s="640"/>
      <c r="AD99" s="640"/>
    </row>
    <row r="100">
      <c r="A100" s="58"/>
      <c r="B100" s="58"/>
      <c r="C100" s="56"/>
      <c r="D100" s="640"/>
      <c r="E100" s="58"/>
      <c r="F100" s="640"/>
      <c r="G100" s="640"/>
      <c r="H100" s="58"/>
      <c r="I100" s="58"/>
      <c r="J100" s="58"/>
      <c r="K100" s="58"/>
      <c r="L100" s="58"/>
      <c r="M100" s="58"/>
      <c r="N100" s="58"/>
      <c r="O100" s="58"/>
      <c r="P100" s="58"/>
      <c r="Q100" s="58"/>
      <c r="R100" s="58"/>
      <c r="S100" s="58"/>
      <c r="T100" s="58"/>
      <c r="U100" s="58"/>
      <c r="V100" s="58"/>
      <c r="W100" s="58"/>
      <c r="X100" s="58"/>
      <c r="Y100" s="58"/>
      <c r="Z100" s="58"/>
      <c r="AA100" s="58"/>
      <c r="AB100" s="640"/>
      <c r="AC100" s="640"/>
      <c r="AD100" s="640"/>
    </row>
    <row r="101">
      <c r="A101" s="58"/>
      <c r="B101" s="58"/>
      <c r="C101" s="56"/>
      <c r="D101" s="640"/>
      <c r="E101" s="58"/>
      <c r="F101" s="640"/>
      <c r="G101" s="640"/>
      <c r="H101" s="58"/>
      <c r="I101" s="58"/>
      <c r="J101" s="58"/>
      <c r="K101" s="58"/>
      <c r="L101" s="58"/>
      <c r="M101" s="58"/>
      <c r="N101" s="58"/>
      <c r="O101" s="58"/>
      <c r="P101" s="58"/>
      <c r="Q101" s="58"/>
      <c r="R101" s="58"/>
      <c r="S101" s="58"/>
      <c r="T101" s="58"/>
      <c r="U101" s="58"/>
      <c r="V101" s="58"/>
      <c r="W101" s="58"/>
      <c r="X101" s="58"/>
      <c r="Y101" s="58"/>
      <c r="Z101" s="58"/>
      <c r="AA101" s="58"/>
      <c r="AB101" s="640"/>
      <c r="AC101" s="640"/>
      <c r="AD101" s="640"/>
    </row>
    <row r="102">
      <c r="A102" s="58"/>
      <c r="B102" s="58"/>
      <c r="C102" s="56"/>
      <c r="D102" s="640"/>
      <c r="E102" s="58"/>
      <c r="F102" s="640"/>
      <c r="G102" s="640"/>
      <c r="H102" s="58"/>
      <c r="I102" s="58"/>
      <c r="J102" s="58"/>
      <c r="K102" s="58"/>
      <c r="L102" s="58"/>
      <c r="M102" s="58"/>
      <c r="N102" s="58"/>
      <c r="O102" s="58"/>
      <c r="P102" s="58"/>
      <c r="Q102" s="58"/>
      <c r="R102" s="58"/>
      <c r="S102" s="58"/>
      <c r="T102" s="58"/>
      <c r="U102" s="58"/>
      <c r="V102" s="58"/>
      <c r="W102" s="58"/>
      <c r="X102" s="58"/>
      <c r="Y102" s="58"/>
      <c r="Z102" s="58"/>
      <c r="AA102" s="58"/>
      <c r="AB102" s="640"/>
      <c r="AC102" s="640"/>
      <c r="AD102" s="640"/>
    </row>
    <row r="103">
      <c r="A103" s="58"/>
      <c r="B103" s="58"/>
      <c r="C103" s="56"/>
      <c r="D103" s="640"/>
      <c r="E103" s="58"/>
      <c r="F103" s="640"/>
      <c r="G103" s="640"/>
      <c r="H103" s="58"/>
      <c r="I103" s="58"/>
      <c r="J103" s="58"/>
      <c r="K103" s="58"/>
      <c r="L103" s="58"/>
      <c r="M103" s="58"/>
      <c r="N103" s="58"/>
      <c r="O103" s="58"/>
      <c r="P103" s="58"/>
      <c r="Q103" s="58"/>
      <c r="R103" s="58"/>
      <c r="S103" s="58"/>
      <c r="T103" s="58"/>
      <c r="U103" s="58"/>
      <c r="V103" s="58"/>
      <c r="W103" s="58"/>
      <c r="X103" s="58"/>
      <c r="Y103" s="58"/>
      <c r="Z103" s="58"/>
      <c r="AA103" s="58"/>
      <c r="AB103" s="640"/>
      <c r="AC103" s="640"/>
      <c r="AD103" s="640"/>
    </row>
    <row r="104">
      <c r="A104" s="58"/>
      <c r="B104" s="58"/>
      <c r="C104" s="56"/>
      <c r="D104" s="640"/>
      <c r="E104" s="58"/>
      <c r="F104" s="640"/>
      <c r="G104" s="640"/>
      <c r="H104" s="58"/>
      <c r="I104" s="58"/>
      <c r="J104" s="58"/>
      <c r="K104" s="58"/>
      <c r="L104" s="58"/>
      <c r="M104" s="58"/>
      <c r="N104" s="58"/>
      <c r="O104" s="58"/>
      <c r="P104" s="58"/>
      <c r="Q104" s="58"/>
      <c r="R104" s="58"/>
      <c r="S104" s="58"/>
      <c r="T104" s="58"/>
      <c r="U104" s="58"/>
      <c r="V104" s="58"/>
      <c r="W104" s="58"/>
      <c r="X104" s="58"/>
      <c r="Y104" s="58"/>
      <c r="Z104" s="58"/>
      <c r="AA104" s="58"/>
      <c r="AB104" s="640"/>
      <c r="AC104" s="640"/>
      <c r="AD104" s="640"/>
    </row>
    <row r="105">
      <c r="A105" s="58"/>
      <c r="B105" s="58"/>
      <c r="C105" s="56"/>
      <c r="D105" s="640"/>
      <c r="E105" s="58"/>
      <c r="F105" s="640"/>
      <c r="G105" s="640"/>
      <c r="H105" s="58"/>
      <c r="I105" s="58"/>
      <c r="J105" s="58"/>
      <c r="K105" s="58"/>
      <c r="L105" s="58"/>
      <c r="M105" s="58"/>
      <c r="N105" s="58"/>
      <c r="O105" s="58"/>
      <c r="P105" s="58"/>
      <c r="Q105" s="58"/>
      <c r="R105" s="58"/>
      <c r="S105" s="58"/>
      <c r="T105" s="58"/>
      <c r="U105" s="58"/>
      <c r="V105" s="58"/>
      <c r="W105" s="58"/>
      <c r="X105" s="58"/>
      <c r="Y105" s="58"/>
      <c r="Z105" s="58"/>
      <c r="AA105" s="58"/>
      <c r="AB105" s="640"/>
      <c r="AC105" s="640"/>
      <c r="AD105" s="640"/>
    </row>
    <row r="106">
      <c r="A106" s="58"/>
      <c r="B106" s="58"/>
      <c r="C106" s="56"/>
      <c r="D106" s="640"/>
      <c r="E106" s="58"/>
      <c r="F106" s="640"/>
      <c r="G106" s="640"/>
      <c r="H106" s="58"/>
      <c r="I106" s="58"/>
      <c r="J106" s="58"/>
      <c r="K106" s="58"/>
      <c r="L106" s="58"/>
      <c r="M106" s="58"/>
      <c r="N106" s="58"/>
      <c r="O106" s="58"/>
      <c r="P106" s="58"/>
      <c r="Q106" s="58"/>
      <c r="R106" s="58"/>
      <c r="S106" s="58"/>
      <c r="T106" s="58"/>
      <c r="U106" s="58"/>
      <c r="V106" s="58"/>
      <c r="W106" s="58"/>
      <c r="X106" s="58"/>
      <c r="Y106" s="58"/>
      <c r="Z106" s="58"/>
      <c r="AA106" s="58"/>
      <c r="AB106" s="640"/>
      <c r="AC106" s="640"/>
      <c r="AD106" s="640"/>
    </row>
    <row r="107">
      <c r="A107" s="58"/>
      <c r="B107" s="58"/>
      <c r="C107" s="56"/>
      <c r="D107" s="640"/>
      <c r="E107" s="58"/>
      <c r="F107" s="640"/>
      <c r="G107" s="640"/>
      <c r="H107" s="58"/>
      <c r="I107" s="58"/>
      <c r="J107" s="58"/>
      <c r="K107" s="58"/>
      <c r="L107" s="58"/>
      <c r="M107" s="58"/>
      <c r="N107" s="58"/>
      <c r="O107" s="58"/>
      <c r="P107" s="58"/>
      <c r="Q107" s="58"/>
      <c r="R107" s="58"/>
      <c r="S107" s="58"/>
      <c r="T107" s="58"/>
      <c r="U107" s="58"/>
      <c r="V107" s="58"/>
      <c r="W107" s="58"/>
      <c r="X107" s="58"/>
      <c r="Y107" s="58"/>
      <c r="Z107" s="58"/>
      <c r="AA107" s="58"/>
      <c r="AB107" s="640"/>
      <c r="AC107" s="640"/>
      <c r="AD107" s="640"/>
    </row>
    <row r="108">
      <c r="A108" s="58"/>
      <c r="B108" s="58"/>
      <c r="C108" s="56"/>
      <c r="D108" s="640"/>
      <c r="E108" s="58"/>
      <c r="F108" s="640"/>
      <c r="G108" s="640"/>
      <c r="H108" s="58"/>
      <c r="I108" s="58"/>
      <c r="J108" s="58"/>
      <c r="K108" s="58"/>
      <c r="L108" s="58"/>
      <c r="M108" s="58"/>
      <c r="N108" s="58"/>
      <c r="O108" s="58"/>
      <c r="P108" s="58"/>
      <c r="Q108" s="58"/>
      <c r="R108" s="58"/>
      <c r="S108" s="58"/>
      <c r="T108" s="58"/>
      <c r="U108" s="58"/>
      <c r="V108" s="58"/>
      <c r="W108" s="58"/>
      <c r="X108" s="58"/>
      <c r="Y108" s="58"/>
      <c r="Z108" s="58"/>
      <c r="AA108" s="58"/>
      <c r="AB108" s="640"/>
      <c r="AC108" s="640"/>
      <c r="AD108" s="640"/>
    </row>
    <row r="109">
      <c r="A109" s="58"/>
      <c r="B109" s="58"/>
      <c r="C109" s="73"/>
      <c r="D109" s="640"/>
      <c r="E109" s="58"/>
      <c r="F109" s="640"/>
      <c r="G109" s="640"/>
      <c r="H109" s="58"/>
      <c r="I109" s="58"/>
      <c r="J109" s="58"/>
      <c r="K109" s="58"/>
      <c r="L109" s="58"/>
      <c r="M109" s="58"/>
      <c r="N109" s="58"/>
      <c r="O109" s="58"/>
      <c r="P109" s="58"/>
      <c r="Q109" s="58"/>
      <c r="R109" s="58"/>
      <c r="S109" s="58"/>
      <c r="T109" s="58"/>
      <c r="U109" s="58"/>
      <c r="V109" s="58"/>
      <c r="W109" s="58"/>
      <c r="X109" s="58"/>
      <c r="Y109" s="58"/>
      <c r="Z109" s="58"/>
      <c r="AA109" s="58"/>
      <c r="AB109" s="640"/>
      <c r="AC109" s="640"/>
      <c r="AD109" s="640"/>
    </row>
    <row r="110">
      <c r="A110" s="58"/>
      <c r="B110" s="58"/>
      <c r="C110" s="73"/>
      <c r="D110" s="640"/>
      <c r="E110" s="58"/>
      <c r="F110" s="640"/>
      <c r="G110" s="640"/>
      <c r="H110" s="58"/>
      <c r="I110" s="58"/>
      <c r="J110" s="58"/>
      <c r="K110" s="58"/>
      <c r="L110" s="58"/>
      <c r="M110" s="58"/>
      <c r="N110" s="58"/>
      <c r="O110" s="58"/>
      <c r="P110" s="58"/>
      <c r="Q110" s="58"/>
      <c r="R110" s="58"/>
      <c r="S110" s="58"/>
      <c r="T110" s="58"/>
      <c r="U110" s="58"/>
      <c r="V110" s="58"/>
      <c r="W110" s="58"/>
      <c r="X110" s="58"/>
      <c r="Y110" s="58"/>
      <c r="Z110" s="58"/>
      <c r="AA110" s="58"/>
      <c r="AB110" s="640"/>
      <c r="AC110" s="640"/>
      <c r="AD110" s="640"/>
    </row>
    <row r="111">
      <c r="A111" s="58"/>
      <c r="B111" s="58"/>
      <c r="C111" s="56"/>
      <c r="D111" s="640"/>
      <c r="E111" s="58"/>
      <c r="F111" s="640"/>
      <c r="G111" s="640"/>
      <c r="H111" s="58"/>
      <c r="I111" s="58"/>
      <c r="J111" s="58"/>
      <c r="K111" s="58"/>
      <c r="L111" s="58"/>
      <c r="M111" s="58"/>
      <c r="N111" s="58"/>
      <c r="O111" s="58"/>
      <c r="P111" s="58"/>
      <c r="Q111" s="58"/>
      <c r="R111" s="58"/>
      <c r="S111" s="58"/>
      <c r="T111" s="58"/>
      <c r="U111" s="58"/>
      <c r="V111" s="58"/>
      <c r="W111" s="58"/>
      <c r="X111" s="58"/>
      <c r="Y111" s="58"/>
      <c r="Z111" s="58"/>
      <c r="AA111" s="58"/>
      <c r="AB111" s="640"/>
      <c r="AC111" s="640"/>
      <c r="AD111" s="640"/>
    </row>
    <row r="112">
      <c r="A112" s="58"/>
      <c r="B112" s="58"/>
      <c r="C112" s="56"/>
      <c r="D112" s="640"/>
      <c r="E112" s="58"/>
      <c r="F112" s="640"/>
      <c r="G112" s="640"/>
      <c r="H112" s="58"/>
      <c r="I112" s="58"/>
      <c r="J112" s="58"/>
      <c r="K112" s="58"/>
      <c r="L112" s="58"/>
      <c r="M112" s="58"/>
      <c r="N112" s="58"/>
      <c r="O112" s="58"/>
      <c r="P112" s="58"/>
      <c r="Q112" s="58"/>
      <c r="R112" s="58"/>
      <c r="S112" s="58"/>
      <c r="T112" s="58"/>
      <c r="U112" s="58"/>
      <c r="V112" s="58"/>
      <c r="W112" s="58"/>
      <c r="X112" s="58"/>
      <c r="Y112" s="58"/>
      <c r="Z112" s="58"/>
      <c r="AA112" s="58"/>
      <c r="AB112" s="640"/>
      <c r="AC112" s="640"/>
      <c r="AD112" s="640"/>
    </row>
    <row r="113">
      <c r="A113" s="58"/>
      <c r="B113" s="58"/>
      <c r="C113" s="56"/>
      <c r="D113" s="640"/>
      <c r="E113" s="58"/>
      <c r="F113" s="640"/>
      <c r="G113" s="640"/>
      <c r="H113" s="58"/>
      <c r="I113" s="58"/>
      <c r="J113" s="58"/>
      <c r="K113" s="58"/>
      <c r="L113" s="58"/>
      <c r="M113" s="58"/>
      <c r="N113" s="58"/>
      <c r="O113" s="58"/>
      <c r="P113" s="58"/>
      <c r="Q113" s="58"/>
      <c r="R113" s="58"/>
      <c r="S113" s="58"/>
      <c r="T113" s="58"/>
      <c r="U113" s="58"/>
      <c r="V113" s="58"/>
      <c r="W113" s="58"/>
      <c r="X113" s="58"/>
      <c r="Y113" s="58"/>
      <c r="Z113" s="58"/>
      <c r="AA113" s="58"/>
      <c r="AB113" s="640"/>
      <c r="AC113" s="640"/>
      <c r="AD113" s="640"/>
    </row>
    <row r="114">
      <c r="A114" s="58"/>
      <c r="B114" s="58"/>
      <c r="C114" s="56"/>
      <c r="D114" s="640"/>
      <c r="E114" s="58"/>
      <c r="F114" s="640"/>
      <c r="G114" s="640"/>
      <c r="H114" s="58"/>
      <c r="I114" s="58"/>
      <c r="J114" s="58"/>
      <c r="K114" s="58"/>
      <c r="L114" s="58"/>
      <c r="M114" s="58"/>
      <c r="N114" s="58"/>
      <c r="O114" s="58"/>
      <c r="P114" s="58"/>
      <c r="Q114" s="58"/>
      <c r="R114" s="58"/>
      <c r="S114" s="58"/>
      <c r="T114" s="58"/>
      <c r="U114" s="58"/>
      <c r="V114" s="58"/>
      <c r="W114" s="58"/>
      <c r="X114" s="58"/>
      <c r="Y114" s="58"/>
      <c r="Z114" s="58"/>
      <c r="AA114" s="58"/>
      <c r="AB114" s="640"/>
      <c r="AC114" s="640"/>
      <c r="AD114" s="640"/>
    </row>
    <row r="115">
      <c r="A115" s="58"/>
      <c r="B115" s="58"/>
      <c r="C115" s="56"/>
      <c r="D115" s="640"/>
      <c r="E115" s="58"/>
      <c r="F115" s="640"/>
      <c r="G115" s="640"/>
      <c r="H115" s="58"/>
      <c r="I115" s="58"/>
      <c r="J115" s="58"/>
      <c r="K115" s="58"/>
      <c r="L115" s="58"/>
      <c r="M115" s="58"/>
      <c r="N115" s="58"/>
      <c r="O115" s="58"/>
      <c r="P115" s="58"/>
      <c r="Q115" s="58"/>
      <c r="R115" s="58"/>
      <c r="S115" s="58"/>
      <c r="T115" s="58"/>
      <c r="U115" s="58"/>
      <c r="V115" s="58"/>
      <c r="W115" s="58"/>
      <c r="X115" s="58"/>
      <c r="Y115" s="58"/>
      <c r="Z115" s="58"/>
      <c r="AA115" s="58"/>
      <c r="AB115" s="640"/>
      <c r="AC115" s="640"/>
      <c r="AD115" s="640"/>
    </row>
    <row r="116">
      <c r="A116" s="58"/>
      <c r="B116" s="58"/>
      <c r="C116" s="56"/>
      <c r="D116" s="640"/>
      <c r="E116" s="58"/>
      <c r="F116" s="640"/>
      <c r="G116" s="640"/>
      <c r="H116" s="58"/>
      <c r="I116" s="58"/>
      <c r="J116" s="58"/>
      <c r="K116" s="58"/>
      <c r="L116" s="58"/>
      <c r="M116" s="58"/>
      <c r="N116" s="58"/>
      <c r="O116" s="58"/>
      <c r="P116" s="58"/>
      <c r="Q116" s="58"/>
      <c r="R116" s="58"/>
      <c r="S116" s="58"/>
      <c r="T116" s="58"/>
      <c r="U116" s="58"/>
      <c r="V116" s="58"/>
      <c r="W116" s="58"/>
      <c r="X116" s="58"/>
      <c r="Y116" s="58"/>
      <c r="Z116" s="58"/>
      <c r="AA116" s="58"/>
      <c r="AB116" s="640"/>
      <c r="AC116" s="640"/>
      <c r="AD116" s="640"/>
    </row>
    <row r="117">
      <c r="A117" s="58"/>
      <c r="B117" s="58"/>
      <c r="C117" s="56"/>
      <c r="D117" s="640"/>
      <c r="E117" s="58"/>
      <c r="F117" s="640"/>
      <c r="G117" s="640"/>
      <c r="H117" s="58"/>
      <c r="I117" s="58"/>
      <c r="J117" s="58"/>
      <c r="K117" s="58"/>
      <c r="L117" s="58"/>
      <c r="M117" s="58"/>
      <c r="N117" s="58"/>
      <c r="O117" s="58"/>
      <c r="P117" s="58"/>
      <c r="Q117" s="58"/>
      <c r="R117" s="58"/>
      <c r="S117" s="58"/>
      <c r="T117" s="58"/>
      <c r="U117" s="58"/>
      <c r="V117" s="58"/>
      <c r="W117" s="58"/>
      <c r="X117" s="58"/>
      <c r="Y117" s="58"/>
      <c r="Z117" s="58"/>
      <c r="AA117" s="58"/>
      <c r="AB117" s="640"/>
      <c r="AC117" s="640"/>
      <c r="AD117" s="640"/>
    </row>
    <row r="118">
      <c r="A118" s="58"/>
      <c r="B118" s="58"/>
      <c r="C118" s="56"/>
      <c r="D118" s="640"/>
      <c r="E118" s="58"/>
      <c r="F118" s="640"/>
      <c r="G118" s="640"/>
      <c r="H118" s="58"/>
      <c r="I118" s="58"/>
      <c r="J118" s="58"/>
      <c r="K118" s="58"/>
      <c r="L118" s="58"/>
      <c r="M118" s="58"/>
      <c r="N118" s="58"/>
      <c r="O118" s="58"/>
      <c r="P118" s="58"/>
      <c r="Q118" s="58"/>
      <c r="R118" s="58"/>
      <c r="S118" s="58"/>
      <c r="T118" s="58"/>
      <c r="U118" s="58"/>
      <c r="V118" s="58"/>
      <c r="W118" s="58"/>
      <c r="X118" s="58"/>
      <c r="Y118" s="58"/>
      <c r="Z118" s="58"/>
      <c r="AA118" s="58"/>
      <c r="AB118" s="640"/>
      <c r="AC118" s="640"/>
      <c r="AD118" s="640"/>
    </row>
    <row r="119">
      <c r="A119" s="58"/>
      <c r="B119" s="58"/>
      <c r="C119" s="56"/>
      <c r="D119" s="640"/>
      <c r="E119" s="58"/>
      <c r="F119" s="640"/>
      <c r="G119" s="640"/>
      <c r="H119" s="58"/>
      <c r="I119" s="58"/>
      <c r="J119" s="58"/>
      <c r="K119" s="58"/>
      <c r="L119" s="58"/>
      <c r="M119" s="58"/>
      <c r="N119" s="58"/>
      <c r="O119" s="58"/>
      <c r="P119" s="58"/>
      <c r="Q119" s="58"/>
      <c r="R119" s="58"/>
      <c r="S119" s="58"/>
      <c r="T119" s="58"/>
      <c r="U119" s="58"/>
      <c r="V119" s="58"/>
      <c r="W119" s="58"/>
      <c r="X119" s="58"/>
      <c r="Y119" s="58"/>
      <c r="Z119" s="58"/>
      <c r="AA119" s="58"/>
      <c r="AB119" s="640"/>
      <c r="AC119" s="640"/>
      <c r="AD119" s="640"/>
    </row>
    <row r="120">
      <c r="A120" s="58"/>
      <c r="B120" s="58"/>
      <c r="C120" s="56"/>
      <c r="D120" s="640"/>
      <c r="E120" s="58"/>
      <c r="F120" s="640"/>
      <c r="G120" s="640"/>
      <c r="H120" s="58"/>
      <c r="I120" s="58"/>
      <c r="J120" s="58"/>
      <c r="K120" s="58"/>
      <c r="L120" s="58"/>
      <c r="M120" s="58"/>
      <c r="N120" s="58"/>
      <c r="O120" s="58"/>
      <c r="P120" s="58"/>
      <c r="Q120" s="58"/>
      <c r="R120" s="58"/>
      <c r="S120" s="58"/>
      <c r="T120" s="58"/>
      <c r="U120" s="58"/>
      <c r="V120" s="58"/>
      <c r="W120" s="58"/>
      <c r="X120" s="58"/>
      <c r="Y120" s="58"/>
      <c r="Z120" s="58"/>
      <c r="AA120" s="58"/>
      <c r="AB120" s="640"/>
      <c r="AC120" s="640"/>
      <c r="AD120" s="640"/>
    </row>
    <row r="121">
      <c r="A121" s="58"/>
      <c r="B121" s="58"/>
      <c r="C121" s="56"/>
      <c r="D121" s="640"/>
      <c r="E121" s="58"/>
      <c r="F121" s="640"/>
      <c r="G121" s="640"/>
      <c r="H121" s="58"/>
      <c r="I121" s="58"/>
      <c r="J121" s="58"/>
      <c r="K121" s="58"/>
      <c r="L121" s="58"/>
      <c r="M121" s="58"/>
      <c r="N121" s="58"/>
      <c r="O121" s="58"/>
      <c r="P121" s="58"/>
      <c r="Q121" s="58"/>
      <c r="R121" s="58"/>
      <c r="S121" s="58"/>
      <c r="T121" s="58"/>
      <c r="U121" s="58"/>
      <c r="V121" s="58"/>
      <c r="W121" s="58"/>
      <c r="X121" s="58"/>
      <c r="Y121" s="58"/>
      <c r="Z121" s="58"/>
      <c r="AA121" s="58"/>
      <c r="AB121" s="640"/>
      <c r="AC121" s="640"/>
      <c r="AD121" s="640"/>
    </row>
    <row r="122">
      <c r="A122" s="58"/>
      <c r="B122" s="58"/>
      <c r="C122" s="56"/>
      <c r="D122" s="640"/>
      <c r="E122" s="58"/>
      <c r="F122" s="640"/>
      <c r="G122" s="640"/>
      <c r="H122" s="58"/>
      <c r="I122" s="58"/>
      <c r="J122" s="58"/>
      <c r="K122" s="58"/>
      <c r="L122" s="58"/>
      <c r="M122" s="58"/>
      <c r="N122" s="58"/>
      <c r="O122" s="58"/>
      <c r="P122" s="58"/>
      <c r="Q122" s="58"/>
      <c r="R122" s="58"/>
      <c r="S122" s="58"/>
      <c r="T122" s="58"/>
      <c r="U122" s="58"/>
      <c r="V122" s="58"/>
      <c r="W122" s="58"/>
      <c r="X122" s="58"/>
      <c r="Y122" s="58"/>
      <c r="Z122" s="58"/>
      <c r="AA122" s="58"/>
      <c r="AB122" s="640"/>
      <c r="AC122" s="640"/>
      <c r="AD122" s="640"/>
    </row>
    <row r="123">
      <c r="A123" s="58"/>
      <c r="B123" s="58"/>
      <c r="C123" s="56"/>
      <c r="D123" s="640"/>
      <c r="E123" s="58"/>
      <c r="F123" s="640"/>
      <c r="G123" s="640"/>
      <c r="H123" s="58"/>
      <c r="I123" s="58"/>
      <c r="J123" s="58"/>
      <c r="K123" s="58"/>
      <c r="L123" s="58"/>
      <c r="M123" s="58"/>
      <c r="N123" s="58"/>
      <c r="O123" s="58"/>
      <c r="P123" s="58"/>
      <c r="Q123" s="58"/>
      <c r="R123" s="58"/>
      <c r="S123" s="58"/>
      <c r="T123" s="58"/>
      <c r="U123" s="58"/>
      <c r="V123" s="58"/>
      <c r="W123" s="58"/>
      <c r="X123" s="58"/>
      <c r="Y123" s="58"/>
      <c r="Z123" s="58"/>
      <c r="AA123" s="58"/>
      <c r="AB123" s="640"/>
      <c r="AC123" s="640"/>
      <c r="AD123" s="640"/>
    </row>
    <row r="124">
      <c r="A124" s="58"/>
      <c r="B124" s="58"/>
      <c r="C124" s="56"/>
      <c r="D124" s="640"/>
      <c r="E124" s="58"/>
      <c r="F124" s="640"/>
      <c r="G124" s="640"/>
      <c r="H124" s="58"/>
      <c r="I124" s="58"/>
      <c r="J124" s="58"/>
      <c r="K124" s="58"/>
      <c r="L124" s="58"/>
      <c r="M124" s="58"/>
      <c r="N124" s="58"/>
      <c r="O124" s="58"/>
      <c r="P124" s="58"/>
      <c r="Q124" s="58"/>
      <c r="R124" s="58"/>
      <c r="S124" s="58"/>
      <c r="T124" s="58"/>
      <c r="U124" s="58"/>
      <c r="V124" s="58"/>
      <c r="W124" s="58"/>
      <c r="X124" s="58"/>
      <c r="Y124" s="58"/>
      <c r="Z124" s="58"/>
      <c r="AA124" s="58"/>
      <c r="AB124" s="640"/>
      <c r="AC124" s="640"/>
      <c r="AD124" s="640"/>
    </row>
    <row r="125">
      <c r="A125" s="58"/>
      <c r="B125" s="58"/>
      <c r="C125" s="56"/>
      <c r="D125" s="640"/>
      <c r="E125" s="58"/>
      <c r="F125" s="640"/>
      <c r="G125" s="640"/>
      <c r="H125" s="58"/>
      <c r="I125" s="58"/>
      <c r="J125" s="58"/>
      <c r="K125" s="58"/>
      <c r="L125" s="58"/>
      <c r="M125" s="58"/>
      <c r="N125" s="58"/>
      <c r="O125" s="58"/>
      <c r="P125" s="58"/>
      <c r="Q125" s="58"/>
      <c r="R125" s="58"/>
      <c r="S125" s="58"/>
      <c r="T125" s="58"/>
      <c r="U125" s="58"/>
      <c r="V125" s="58"/>
      <c r="W125" s="58"/>
      <c r="X125" s="58"/>
      <c r="Y125" s="58"/>
      <c r="Z125" s="58"/>
      <c r="AA125" s="58"/>
      <c r="AB125" s="640"/>
      <c r="AC125" s="640"/>
      <c r="AD125" s="640"/>
    </row>
    <row r="126">
      <c r="A126" s="58"/>
      <c r="B126" s="58"/>
      <c r="C126" s="56"/>
      <c r="D126" s="640"/>
      <c r="E126" s="58"/>
      <c r="F126" s="640"/>
      <c r="G126" s="640"/>
      <c r="H126" s="58"/>
      <c r="I126" s="58"/>
      <c r="J126" s="58"/>
      <c r="K126" s="58"/>
      <c r="L126" s="58"/>
      <c r="M126" s="58"/>
      <c r="N126" s="58"/>
      <c r="O126" s="58"/>
      <c r="P126" s="58"/>
      <c r="Q126" s="58"/>
      <c r="R126" s="58"/>
      <c r="S126" s="58"/>
      <c r="T126" s="58"/>
      <c r="U126" s="58"/>
      <c r="V126" s="58"/>
      <c r="W126" s="58"/>
      <c r="X126" s="58"/>
      <c r="Y126" s="58"/>
      <c r="Z126" s="58"/>
      <c r="AA126" s="58"/>
      <c r="AB126" s="640"/>
      <c r="AC126" s="640"/>
      <c r="AD126" s="640"/>
    </row>
    <row r="127">
      <c r="A127" s="58"/>
      <c r="B127" s="58"/>
      <c r="C127" s="56"/>
      <c r="D127" s="640"/>
      <c r="E127" s="58"/>
      <c r="F127" s="640"/>
      <c r="G127" s="640"/>
      <c r="H127" s="58"/>
      <c r="I127" s="58"/>
      <c r="J127" s="58"/>
      <c r="K127" s="58"/>
      <c r="L127" s="58"/>
      <c r="M127" s="58"/>
      <c r="N127" s="58"/>
      <c r="O127" s="58"/>
      <c r="P127" s="58"/>
      <c r="Q127" s="58"/>
      <c r="R127" s="58"/>
      <c r="S127" s="58"/>
      <c r="T127" s="58"/>
      <c r="U127" s="58"/>
      <c r="V127" s="58"/>
      <c r="W127" s="58"/>
      <c r="X127" s="58"/>
      <c r="Y127" s="58"/>
      <c r="Z127" s="58"/>
      <c r="AA127" s="58"/>
      <c r="AB127" s="640"/>
      <c r="AC127" s="640"/>
      <c r="AD127" s="640"/>
    </row>
    <row r="128">
      <c r="A128" s="58"/>
      <c r="B128" s="58"/>
      <c r="C128" s="56"/>
      <c r="D128" s="640"/>
      <c r="E128" s="58"/>
      <c r="F128" s="640"/>
      <c r="G128" s="640"/>
      <c r="H128" s="58"/>
      <c r="I128" s="58"/>
      <c r="J128" s="58"/>
      <c r="K128" s="58"/>
      <c r="L128" s="58"/>
      <c r="M128" s="58"/>
      <c r="N128" s="58"/>
      <c r="O128" s="58"/>
      <c r="P128" s="58"/>
      <c r="Q128" s="58"/>
      <c r="R128" s="58"/>
      <c r="S128" s="58"/>
      <c r="T128" s="58"/>
      <c r="U128" s="58"/>
      <c r="V128" s="58"/>
      <c r="W128" s="58"/>
      <c r="X128" s="58"/>
      <c r="Y128" s="58"/>
      <c r="Z128" s="58"/>
      <c r="AA128" s="58"/>
      <c r="AB128" s="640"/>
      <c r="AC128" s="640"/>
      <c r="AD128" s="640"/>
    </row>
    <row r="129">
      <c r="A129" s="58"/>
      <c r="B129" s="58"/>
      <c r="C129" s="56"/>
      <c r="D129" s="640"/>
      <c r="E129" s="58"/>
      <c r="F129" s="640"/>
      <c r="G129" s="640"/>
      <c r="H129" s="58"/>
      <c r="I129" s="58"/>
      <c r="J129" s="58"/>
      <c r="K129" s="58"/>
      <c r="L129" s="58"/>
      <c r="M129" s="58"/>
      <c r="N129" s="58"/>
      <c r="O129" s="58"/>
      <c r="P129" s="58"/>
      <c r="Q129" s="58"/>
      <c r="R129" s="58"/>
      <c r="S129" s="58"/>
      <c r="T129" s="58"/>
      <c r="U129" s="58"/>
      <c r="V129" s="58"/>
      <c r="W129" s="58"/>
      <c r="X129" s="58"/>
      <c r="Y129" s="58"/>
      <c r="Z129" s="58"/>
      <c r="AA129" s="58"/>
      <c r="AB129" s="640"/>
      <c r="AC129" s="640"/>
      <c r="AD129" s="640"/>
    </row>
    <row r="130">
      <c r="A130" s="58"/>
      <c r="B130" s="58"/>
      <c r="C130" s="56"/>
      <c r="D130" s="640"/>
      <c r="E130" s="58"/>
      <c r="F130" s="640"/>
      <c r="G130" s="640"/>
      <c r="H130" s="58"/>
      <c r="I130" s="58"/>
      <c r="J130" s="58"/>
      <c r="K130" s="58"/>
      <c r="L130" s="58"/>
      <c r="M130" s="58"/>
      <c r="N130" s="58"/>
      <c r="O130" s="58"/>
      <c r="P130" s="58"/>
      <c r="Q130" s="58"/>
      <c r="R130" s="58"/>
      <c r="S130" s="58"/>
      <c r="T130" s="58"/>
      <c r="U130" s="58"/>
      <c r="V130" s="58"/>
      <c r="W130" s="58"/>
      <c r="X130" s="58"/>
      <c r="Y130" s="58"/>
      <c r="Z130" s="58"/>
      <c r="AA130" s="58"/>
      <c r="AB130" s="640"/>
      <c r="AC130" s="640"/>
      <c r="AD130" s="640"/>
    </row>
    <row r="131">
      <c r="A131" s="58"/>
      <c r="B131" s="58"/>
      <c r="C131" s="56"/>
      <c r="D131" s="640"/>
      <c r="E131" s="58"/>
      <c r="F131" s="640"/>
      <c r="G131" s="640"/>
      <c r="H131" s="58"/>
      <c r="I131" s="58"/>
      <c r="J131" s="58"/>
      <c r="K131" s="58"/>
      <c r="L131" s="58"/>
      <c r="M131" s="58"/>
      <c r="N131" s="58"/>
      <c r="O131" s="58"/>
      <c r="P131" s="58"/>
      <c r="Q131" s="58"/>
      <c r="R131" s="58"/>
      <c r="S131" s="58"/>
      <c r="T131" s="58"/>
      <c r="U131" s="58"/>
      <c r="V131" s="58"/>
      <c r="W131" s="58"/>
      <c r="X131" s="58"/>
      <c r="Y131" s="58"/>
      <c r="Z131" s="58"/>
      <c r="AA131" s="58"/>
      <c r="AB131" s="640"/>
      <c r="AC131" s="640"/>
      <c r="AD131" s="640"/>
    </row>
    <row r="132">
      <c r="A132" s="58"/>
      <c r="B132" s="58"/>
      <c r="C132" s="56"/>
      <c r="D132" s="640"/>
      <c r="E132" s="58"/>
      <c r="F132" s="640"/>
      <c r="G132" s="640"/>
      <c r="H132" s="58"/>
      <c r="I132" s="58"/>
      <c r="J132" s="58"/>
      <c r="K132" s="58"/>
      <c r="L132" s="58"/>
      <c r="M132" s="58"/>
      <c r="N132" s="58"/>
      <c r="O132" s="58"/>
      <c r="P132" s="58"/>
      <c r="Q132" s="58"/>
      <c r="R132" s="58"/>
      <c r="S132" s="58"/>
      <c r="T132" s="58"/>
      <c r="U132" s="58"/>
      <c r="V132" s="58"/>
      <c r="W132" s="58"/>
      <c r="X132" s="58"/>
      <c r="Y132" s="58"/>
      <c r="Z132" s="58"/>
      <c r="AA132" s="58"/>
      <c r="AB132" s="640"/>
      <c r="AC132" s="640"/>
      <c r="AD132" s="640"/>
    </row>
    <row r="133">
      <c r="A133" s="58"/>
      <c r="B133" s="58"/>
      <c r="C133" s="56"/>
      <c r="D133" s="640"/>
      <c r="E133" s="58"/>
      <c r="F133" s="640"/>
      <c r="G133" s="640"/>
      <c r="H133" s="58"/>
      <c r="I133" s="58"/>
      <c r="J133" s="58"/>
      <c r="K133" s="58"/>
      <c r="L133" s="58"/>
      <c r="M133" s="58"/>
      <c r="N133" s="58"/>
      <c r="O133" s="58"/>
      <c r="P133" s="58"/>
      <c r="Q133" s="58"/>
      <c r="R133" s="58"/>
      <c r="S133" s="58"/>
      <c r="T133" s="58"/>
      <c r="U133" s="58"/>
      <c r="V133" s="58"/>
      <c r="W133" s="58"/>
      <c r="X133" s="58"/>
      <c r="Y133" s="58"/>
      <c r="Z133" s="58"/>
      <c r="AA133" s="58"/>
      <c r="AB133" s="640"/>
      <c r="AC133" s="640"/>
      <c r="AD133" s="640"/>
    </row>
    <row r="134">
      <c r="A134" s="58"/>
      <c r="B134" s="58"/>
      <c r="C134" s="56"/>
      <c r="D134" s="640"/>
      <c r="E134" s="58"/>
      <c r="F134" s="640"/>
      <c r="G134" s="640"/>
      <c r="H134" s="58"/>
      <c r="I134" s="58"/>
      <c r="J134" s="58"/>
      <c r="K134" s="58"/>
      <c r="L134" s="58"/>
      <c r="M134" s="58"/>
      <c r="N134" s="58"/>
      <c r="O134" s="58"/>
      <c r="P134" s="58"/>
      <c r="Q134" s="58"/>
      <c r="R134" s="58"/>
      <c r="S134" s="58"/>
      <c r="T134" s="58"/>
      <c r="U134" s="58"/>
      <c r="V134" s="58"/>
      <c r="W134" s="58"/>
      <c r="X134" s="58"/>
      <c r="Y134" s="58"/>
      <c r="Z134" s="58"/>
      <c r="AA134" s="58"/>
      <c r="AB134" s="640"/>
      <c r="AC134" s="640"/>
      <c r="AD134" s="640"/>
    </row>
    <row r="135">
      <c r="A135" s="58"/>
      <c r="B135" s="58"/>
      <c r="C135" s="56"/>
      <c r="D135" s="640"/>
      <c r="E135" s="58"/>
      <c r="F135" s="640"/>
      <c r="G135" s="640"/>
      <c r="H135" s="58"/>
      <c r="I135" s="58"/>
      <c r="J135" s="58"/>
      <c r="K135" s="58"/>
      <c r="L135" s="58"/>
      <c r="M135" s="58"/>
      <c r="N135" s="58"/>
      <c r="O135" s="58"/>
      <c r="P135" s="58"/>
      <c r="Q135" s="58"/>
      <c r="R135" s="58"/>
      <c r="S135" s="58"/>
      <c r="T135" s="58"/>
      <c r="U135" s="58"/>
      <c r="V135" s="58"/>
      <c r="W135" s="58"/>
      <c r="X135" s="58"/>
      <c r="Y135" s="58"/>
      <c r="Z135" s="58"/>
      <c r="AA135" s="58"/>
      <c r="AB135" s="640"/>
      <c r="AC135" s="640"/>
      <c r="AD135" s="640"/>
    </row>
    <row r="136">
      <c r="A136" s="58"/>
      <c r="B136" s="58"/>
      <c r="C136" s="56"/>
      <c r="D136" s="640"/>
      <c r="E136" s="58"/>
      <c r="F136" s="640"/>
      <c r="G136" s="640"/>
      <c r="H136" s="58"/>
      <c r="I136" s="58"/>
      <c r="J136" s="58"/>
      <c r="K136" s="58"/>
      <c r="L136" s="58"/>
      <c r="M136" s="58"/>
      <c r="N136" s="58"/>
      <c r="O136" s="58"/>
      <c r="P136" s="58"/>
      <c r="Q136" s="58"/>
      <c r="R136" s="58"/>
      <c r="S136" s="58"/>
      <c r="T136" s="58"/>
      <c r="U136" s="58"/>
      <c r="V136" s="58"/>
      <c r="W136" s="58"/>
      <c r="X136" s="58"/>
      <c r="Y136" s="58"/>
      <c r="Z136" s="58"/>
      <c r="AA136" s="58"/>
      <c r="AB136" s="640"/>
      <c r="AC136" s="640"/>
      <c r="AD136" s="640"/>
    </row>
    <row r="137">
      <c r="A137" s="58"/>
      <c r="B137" s="58"/>
      <c r="C137" s="56"/>
      <c r="D137" s="640"/>
      <c r="E137" s="58"/>
      <c r="F137" s="640"/>
      <c r="G137" s="640"/>
      <c r="H137" s="58"/>
      <c r="I137" s="58"/>
      <c r="J137" s="58"/>
      <c r="K137" s="58"/>
      <c r="L137" s="58"/>
      <c r="M137" s="58"/>
      <c r="N137" s="58"/>
      <c r="O137" s="58"/>
      <c r="P137" s="58"/>
      <c r="Q137" s="58"/>
      <c r="R137" s="58"/>
      <c r="S137" s="58"/>
      <c r="T137" s="58"/>
      <c r="U137" s="58"/>
      <c r="V137" s="58"/>
      <c r="W137" s="58"/>
      <c r="X137" s="58"/>
      <c r="Y137" s="58"/>
      <c r="Z137" s="58"/>
      <c r="AA137" s="58"/>
      <c r="AB137" s="640"/>
      <c r="AC137" s="640"/>
      <c r="AD137" s="640"/>
    </row>
    <row r="138">
      <c r="A138" s="58"/>
      <c r="B138" s="58"/>
      <c r="C138" s="56"/>
      <c r="D138" s="640"/>
      <c r="E138" s="58"/>
      <c r="F138" s="640"/>
      <c r="G138" s="640"/>
      <c r="H138" s="58"/>
      <c r="I138" s="58"/>
      <c r="J138" s="58"/>
      <c r="K138" s="58"/>
      <c r="L138" s="58"/>
      <c r="M138" s="58"/>
      <c r="N138" s="58"/>
      <c r="O138" s="58"/>
      <c r="P138" s="58"/>
      <c r="Q138" s="58"/>
      <c r="R138" s="58"/>
      <c r="S138" s="58"/>
      <c r="T138" s="58"/>
      <c r="U138" s="58"/>
      <c r="V138" s="58"/>
      <c r="W138" s="58"/>
      <c r="X138" s="58"/>
      <c r="Y138" s="58"/>
      <c r="Z138" s="58"/>
      <c r="AA138" s="58"/>
      <c r="AB138" s="640"/>
      <c r="AC138" s="640"/>
      <c r="AD138" s="640"/>
    </row>
    <row r="139">
      <c r="A139" s="58"/>
      <c r="B139" s="58"/>
      <c r="C139" s="56"/>
      <c r="D139" s="640"/>
      <c r="E139" s="58"/>
      <c r="F139" s="640"/>
      <c r="G139" s="640"/>
      <c r="H139" s="58"/>
      <c r="I139" s="58"/>
      <c r="J139" s="58"/>
      <c r="K139" s="58"/>
      <c r="L139" s="58"/>
      <c r="M139" s="58"/>
      <c r="N139" s="58"/>
      <c r="O139" s="58"/>
      <c r="P139" s="58"/>
      <c r="Q139" s="58"/>
      <c r="R139" s="58"/>
      <c r="S139" s="58"/>
      <c r="T139" s="58"/>
      <c r="U139" s="58"/>
      <c r="V139" s="58"/>
      <c r="W139" s="58"/>
      <c r="X139" s="58"/>
      <c r="Y139" s="58"/>
      <c r="Z139" s="58"/>
      <c r="AA139" s="58"/>
      <c r="AB139" s="640"/>
      <c r="AC139" s="640"/>
      <c r="AD139" s="640"/>
    </row>
    <row r="140">
      <c r="A140" s="58"/>
      <c r="B140" s="58"/>
      <c r="C140" s="56"/>
      <c r="D140" s="640"/>
      <c r="E140" s="58"/>
      <c r="F140" s="640"/>
      <c r="G140" s="640"/>
      <c r="H140" s="58"/>
      <c r="I140" s="58"/>
      <c r="J140" s="58"/>
      <c r="K140" s="58"/>
      <c r="L140" s="58"/>
      <c r="M140" s="58"/>
      <c r="N140" s="58"/>
      <c r="O140" s="58"/>
      <c r="P140" s="58"/>
      <c r="Q140" s="58"/>
      <c r="R140" s="58"/>
      <c r="S140" s="58"/>
      <c r="T140" s="58"/>
      <c r="U140" s="58"/>
      <c r="V140" s="58"/>
      <c r="W140" s="58"/>
      <c r="X140" s="58"/>
      <c r="Y140" s="58"/>
      <c r="Z140" s="58"/>
      <c r="AA140" s="58"/>
      <c r="AB140" s="640"/>
      <c r="AC140" s="640"/>
      <c r="AD140" s="640"/>
    </row>
    <row r="141">
      <c r="A141" s="58"/>
      <c r="B141" s="58"/>
      <c r="C141" s="56"/>
      <c r="D141" s="640"/>
      <c r="E141" s="58"/>
      <c r="F141" s="640"/>
      <c r="G141" s="640"/>
      <c r="H141" s="58"/>
      <c r="I141" s="58"/>
      <c r="J141" s="58"/>
      <c r="K141" s="58"/>
      <c r="L141" s="58"/>
      <c r="M141" s="58"/>
      <c r="N141" s="58"/>
      <c r="O141" s="58"/>
      <c r="P141" s="58"/>
      <c r="Q141" s="58"/>
      <c r="R141" s="58"/>
      <c r="S141" s="58"/>
      <c r="T141" s="58"/>
      <c r="U141" s="58"/>
      <c r="V141" s="58"/>
      <c r="W141" s="58"/>
      <c r="X141" s="58"/>
      <c r="Y141" s="58"/>
      <c r="Z141" s="58"/>
      <c r="AA141" s="58"/>
      <c r="AB141" s="640"/>
      <c r="AC141" s="640"/>
      <c r="AD141" s="640"/>
    </row>
    <row r="142">
      <c r="A142" s="58"/>
      <c r="B142" s="58"/>
      <c r="C142" s="56"/>
      <c r="D142" s="640"/>
      <c r="E142" s="58"/>
      <c r="F142" s="640"/>
      <c r="G142" s="640"/>
      <c r="H142" s="58"/>
      <c r="I142" s="58"/>
      <c r="J142" s="58"/>
      <c r="K142" s="58"/>
      <c r="L142" s="58"/>
      <c r="M142" s="58"/>
      <c r="N142" s="58"/>
      <c r="O142" s="58"/>
      <c r="P142" s="58"/>
      <c r="Q142" s="58"/>
      <c r="R142" s="58"/>
      <c r="S142" s="58"/>
      <c r="T142" s="58"/>
      <c r="U142" s="58"/>
      <c r="V142" s="58"/>
      <c r="W142" s="58"/>
      <c r="X142" s="58"/>
      <c r="Y142" s="58"/>
      <c r="Z142" s="58"/>
      <c r="AA142" s="58"/>
      <c r="AB142" s="640"/>
      <c r="AC142" s="640"/>
      <c r="AD142" s="640"/>
    </row>
    <row r="143">
      <c r="A143" s="58"/>
      <c r="B143" s="58"/>
      <c r="C143" s="56"/>
      <c r="D143" s="640"/>
      <c r="E143" s="58"/>
      <c r="F143" s="640"/>
      <c r="G143" s="640"/>
      <c r="H143" s="58"/>
      <c r="I143" s="58"/>
      <c r="J143" s="58"/>
      <c r="K143" s="58"/>
      <c r="L143" s="58"/>
      <c r="M143" s="58"/>
      <c r="N143" s="58"/>
      <c r="O143" s="58"/>
      <c r="P143" s="58"/>
      <c r="Q143" s="58"/>
      <c r="R143" s="58"/>
      <c r="S143" s="58"/>
      <c r="T143" s="58"/>
      <c r="U143" s="58"/>
      <c r="V143" s="58"/>
      <c r="W143" s="58"/>
      <c r="X143" s="58"/>
      <c r="Y143" s="58"/>
      <c r="Z143" s="58"/>
      <c r="AA143" s="58"/>
      <c r="AB143" s="640"/>
      <c r="AC143" s="640"/>
      <c r="AD143" s="640"/>
    </row>
    <row r="144">
      <c r="A144" s="58"/>
      <c r="B144" s="58"/>
      <c r="C144" s="56"/>
      <c r="D144" s="640"/>
      <c r="E144" s="58"/>
      <c r="F144" s="640"/>
      <c r="G144" s="640"/>
      <c r="H144" s="58"/>
      <c r="I144" s="58"/>
      <c r="J144" s="58"/>
      <c r="K144" s="58"/>
      <c r="L144" s="58"/>
      <c r="M144" s="58"/>
      <c r="N144" s="58"/>
      <c r="O144" s="58"/>
      <c r="P144" s="58"/>
      <c r="Q144" s="58"/>
      <c r="R144" s="58"/>
      <c r="S144" s="58"/>
      <c r="T144" s="58"/>
      <c r="U144" s="58"/>
      <c r="V144" s="58"/>
      <c r="W144" s="58"/>
      <c r="X144" s="58"/>
      <c r="Y144" s="58"/>
      <c r="Z144" s="58"/>
      <c r="AA144" s="58"/>
      <c r="AB144" s="640"/>
      <c r="AC144" s="640"/>
      <c r="AD144" s="640"/>
    </row>
    <row r="145">
      <c r="A145" s="58"/>
      <c r="B145" s="58"/>
      <c r="C145" s="56"/>
      <c r="D145" s="640"/>
      <c r="E145" s="58"/>
      <c r="F145" s="640"/>
      <c r="G145" s="640"/>
      <c r="H145" s="58"/>
      <c r="I145" s="58"/>
      <c r="J145" s="58"/>
      <c r="K145" s="58"/>
      <c r="L145" s="58"/>
      <c r="M145" s="58"/>
      <c r="N145" s="58"/>
      <c r="O145" s="58"/>
      <c r="P145" s="58"/>
      <c r="Q145" s="58"/>
      <c r="R145" s="58"/>
      <c r="S145" s="58"/>
      <c r="T145" s="58"/>
      <c r="U145" s="58"/>
      <c r="V145" s="58"/>
      <c r="W145" s="58"/>
      <c r="X145" s="58"/>
      <c r="Y145" s="58"/>
      <c r="Z145" s="58"/>
      <c r="AA145" s="58"/>
      <c r="AB145" s="640"/>
      <c r="AC145" s="640"/>
      <c r="AD145" s="640"/>
    </row>
    <row r="146">
      <c r="A146" s="58"/>
      <c r="B146" s="58"/>
      <c r="C146" s="56"/>
      <c r="D146" s="640"/>
      <c r="E146" s="58"/>
      <c r="F146" s="640"/>
      <c r="G146" s="640"/>
      <c r="H146" s="58"/>
      <c r="I146" s="58"/>
      <c r="J146" s="58"/>
      <c r="K146" s="58"/>
      <c r="L146" s="58"/>
      <c r="M146" s="58"/>
      <c r="N146" s="58"/>
      <c r="O146" s="58"/>
      <c r="P146" s="58"/>
      <c r="Q146" s="58"/>
      <c r="R146" s="58"/>
      <c r="S146" s="58"/>
      <c r="T146" s="58"/>
      <c r="U146" s="58"/>
      <c r="V146" s="58"/>
      <c r="W146" s="58"/>
      <c r="X146" s="58"/>
      <c r="Y146" s="58"/>
      <c r="Z146" s="58"/>
      <c r="AA146" s="58"/>
      <c r="AB146" s="640"/>
      <c r="AC146" s="640"/>
      <c r="AD146" s="640"/>
    </row>
    <row r="147">
      <c r="A147" s="58"/>
      <c r="B147" s="58"/>
      <c r="C147" s="56"/>
      <c r="D147" s="640"/>
      <c r="E147" s="58"/>
      <c r="F147" s="640"/>
      <c r="G147" s="640"/>
      <c r="H147" s="58"/>
      <c r="I147" s="58"/>
      <c r="J147" s="58"/>
      <c r="K147" s="58"/>
      <c r="L147" s="58"/>
      <c r="M147" s="58"/>
      <c r="N147" s="58"/>
      <c r="O147" s="58"/>
      <c r="P147" s="58"/>
      <c r="Q147" s="58"/>
      <c r="R147" s="58"/>
      <c r="S147" s="58"/>
      <c r="T147" s="58"/>
      <c r="U147" s="58"/>
      <c r="V147" s="58"/>
      <c r="W147" s="58"/>
      <c r="X147" s="58"/>
      <c r="Y147" s="58"/>
      <c r="Z147" s="58"/>
      <c r="AA147" s="58"/>
      <c r="AB147" s="640"/>
      <c r="AC147" s="640"/>
      <c r="AD147" s="640"/>
    </row>
    <row r="148">
      <c r="A148" s="58"/>
      <c r="B148" s="58"/>
      <c r="C148" s="56"/>
      <c r="D148" s="640"/>
      <c r="E148" s="58"/>
      <c r="F148" s="640"/>
      <c r="G148" s="640"/>
      <c r="H148" s="58"/>
      <c r="I148" s="58"/>
      <c r="J148" s="58"/>
      <c r="K148" s="58"/>
      <c r="L148" s="58"/>
      <c r="M148" s="58"/>
      <c r="N148" s="58"/>
      <c r="O148" s="58"/>
      <c r="P148" s="58"/>
      <c r="Q148" s="58"/>
      <c r="R148" s="58"/>
      <c r="S148" s="58"/>
      <c r="T148" s="58"/>
      <c r="U148" s="58"/>
      <c r="V148" s="58"/>
      <c r="W148" s="58"/>
      <c r="X148" s="58"/>
      <c r="Y148" s="58"/>
      <c r="Z148" s="58"/>
      <c r="AA148" s="58"/>
      <c r="AB148" s="640"/>
      <c r="AC148" s="640"/>
      <c r="AD148" s="640"/>
    </row>
    <row r="149">
      <c r="A149" s="58"/>
      <c r="B149" s="58"/>
      <c r="C149" s="56"/>
      <c r="D149" s="640"/>
      <c r="E149" s="58"/>
      <c r="F149" s="640"/>
      <c r="G149" s="640"/>
      <c r="H149" s="58"/>
      <c r="I149" s="58"/>
      <c r="J149" s="58"/>
      <c r="K149" s="58"/>
      <c r="L149" s="58"/>
      <c r="M149" s="58"/>
      <c r="N149" s="58"/>
      <c r="O149" s="58"/>
      <c r="P149" s="58"/>
      <c r="Q149" s="58"/>
      <c r="R149" s="58"/>
      <c r="S149" s="58"/>
      <c r="T149" s="58"/>
      <c r="U149" s="58"/>
      <c r="V149" s="58"/>
      <c r="W149" s="58"/>
      <c r="X149" s="58"/>
      <c r="Y149" s="58"/>
      <c r="Z149" s="58"/>
      <c r="AA149" s="58"/>
      <c r="AB149" s="640"/>
      <c r="AC149" s="640"/>
      <c r="AD149" s="640"/>
    </row>
    <row r="150">
      <c r="A150" s="58"/>
      <c r="B150" s="58"/>
      <c r="C150" s="56"/>
      <c r="D150" s="640"/>
      <c r="E150" s="58"/>
      <c r="F150" s="640"/>
      <c r="G150" s="640"/>
      <c r="H150" s="58"/>
      <c r="I150" s="58"/>
      <c r="J150" s="58"/>
      <c r="K150" s="58"/>
      <c r="L150" s="58"/>
      <c r="M150" s="58"/>
      <c r="N150" s="58"/>
      <c r="O150" s="58"/>
      <c r="P150" s="58"/>
      <c r="Q150" s="58"/>
      <c r="R150" s="58"/>
      <c r="S150" s="58"/>
      <c r="T150" s="58"/>
      <c r="U150" s="58"/>
      <c r="V150" s="58"/>
      <c r="W150" s="58"/>
      <c r="X150" s="58"/>
      <c r="Y150" s="58"/>
      <c r="Z150" s="58"/>
      <c r="AA150" s="58"/>
      <c r="AB150" s="640"/>
      <c r="AC150" s="640"/>
      <c r="AD150" s="640"/>
    </row>
    <row r="151">
      <c r="A151" s="58"/>
      <c r="B151" s="58"/>
      <c r="C151" s="56"/>
      <c r="D151" s="640"/>
      <c r="E151" s="58"/>
      <c r="F151" s="640"/>
      <c r="G151" s="640"/>
      <c r="H151" s="58"/>
      <c r="I151" s="58"/>
      <c r="J151" s="58"/>
      <c r="K151" s="58"/>
      <c r="L151" s="58"/>
      <c r="M151" s="58"/>
      <c r="N151" s="58"/>
      <c r="O151" s="58"/>
      <c r="P151" s="58"/>
      <c r="Q151" s="58"/>
      <c r="R151" s="58"/>
      <c r="S151" s="58"/>
      <c r="T151" s="58"/>
      <c r="U151" s="58"/>
      <c r="V151" s="58"/>
      <c r="W151" s="58"/>
      <c r="X151" s="58"/>
      <c r="Y151" s="58"/>
      <c r="Z151" s="58"/>
      <c r="AA151" s="58"/>
      <c r="AB151" s="640"/>
      <c r="AC151" s="640"/>
      <c r="AD151" s="640"/>
    </row>
    <row r="152">
      <c r="A152" s="58"/>
      <c r="B152" s="58"/>
      <c r="C152" s="56"/>
      <c r="D152" s="640"/>
      <c r="E152" s="58"/>
      <c r="F152" s="640"/>
      <c r="G152" s="640"/>
      <c r="H152" s="58"/>
      <c r="I152" s="58"/>
      <c r="J152" s="58"/>
      <c r="K152" s="58"/>
      <c r="L152" s="58"/>
      <c r="M152" s="58"/>
      <c r="N152" s="58"/>
      <c r="O152" s="58"/>
      <c r="P152" s="58"/>
      <c r="Q152" s="58"/>
      <c r="R152" s="58"/>
      <c r="S152" s="58"/>
      <c r="T152" s="58"/>
      <c r="U152" s="58"/>
      <c r="V152" s="58"/>
      <c r="W152" s="58"/>
      <c r="X152" s="58"/>
      <c r="Y152" s="58"/>
      <c r="Z152" s="58"/>
      <c r="AA152" s="58"/>
      <c r="AB152" s="640"/>
      <c r="AC152" s="640"/>
      <c r="AD152" s="640"/>
    </row>
    <row r="153">
      <c r="A153" s="58"/>
      <c r="B153" s="58"/>
      <c r="C153" s="56"/>
      <c r="D153" s="640"/>
      <c r="E153" s="58"/>
      <c r="F153" s="640"/>
      <c r="G153" s="640"/>
      <c r="H153" s="58"/>
      <c r="I153" s="58"/>
      <c r="J153" s="58"/>
      <c r="K153" s="58"/>
      <c r="L153" s="58"/>
      <c r="M153" s="58"/>
      <c r="N153" s="58"/>
      <c r="O153" s="58"/>
      <c r="P153" s="58"/>
      <c r="Q153" s="58"/>
      <c r="R153" s="58"/>
      <c r="S153" s="58"/>
      <c r="T153" s="58"/>
      <c r="U153" s="58"/>
      <c r="V153" s="58"/>
      <c r="W153" s="58"/>
      <c r="X153" s="58"/>
      <c r="Y153" s="58"/>
      <c r="Z153" s="58"/>
      <c r="AA153" s="58"/>
      <c r="AB153" s="640"/>
      <c r="AC153" s="640"/>
      <c r="AD153" s="640"/>
    </row>
    <row r="154">
      <c r="A154" s="58"/>
      <c r="B154" s="58"/>
      <c r="C154" s="56"/>
      <c r="D154" s="640"/>
      <c r="E154" s="58"/>
      <c r="F154" s="640"/>
      <c r="G154" s="640"/>
      <c r="H154" s="58"/>
      <c r="I154" s="58"/>
      <c r="J154" s="58"/>
      <c r="K154" s="58"/>
      <c r="L154" s="58"/>
      <c r="M154" s="58"/>
      <c r="N154" s="58"/>
      <c r="O154" s="58"/>
      <c r="P154" s="58"/>
      <c r="Q154" s="58"/>
      <c r="R154" s="58"/>
      <c r="S154" s="58"/>
      <c r="T154" s="58"/>
      <c r="U154" s="58"/>
      <c r="V154" s="58"/>
      <c r="W154" s="58"/>
      <c r="X154" s="58"/>
      <c r="Y154" s="58"/>
      <c r="Z154" s="58"/>
      <c r="AA154" s="58"/>
      <c r="AB154" s="640"/>
      <c r="AC154" s="640"/>
      <c r="AD154" s="640"/>
    </row>
    <row r="155">
      <c r="A155" s="58"/>
      <c r="B155" s="58"/>
      <c r="C155" s="56"/>
      <c r="D155" s="640"/>
      <c r="E155" s="58"/>
      <c r="F155" s="640"/>
      <c r="G155" s="640"/>
      <c r="H155" s="58"/>
      <c r="I155" s="58"/>
      <c r="J155" s="58"/>
      <c r="K155" s="58"/>
      <c r="L155" s="58"/>
      <c r="M155" s="58"/>
      <c r="N155" s="58"/>
      <c r="O155" s="58"/>
      <c r="P155" s="58"/>
      <c r="Q155" s="58"/>
      <c r="R155" s="58"/>
      <c r="S155" s="58"/>
      <c r="T155" s="58"/>
      <c r="U155" s="58"/>
      <c r="V155" s="58"/>
      <c r="W155" s="58"/>
      <c r="X155" s="58"/>
      <c r="Y155" s="58"/>
      <c r="Z155" s="58"/>
      <c r="AA155" s="58"/>
      <c r="AB155" s="640"/>
      <c r="AC155" s="640"/>
      <c r="AD155" s="640"/>
    </row>
    <row r="156">
      <c r="A156" s="58"/>
      <c r="B156" s="58"/>
      <c r="C156" s="56"/>
      <c r="D156" s="640"/>
      <c r="E156" s="58"/>
      <c r="F156" s="640"/>
      <c r="G156" s="640"/>
      <c r="H156" s="58"/>
      <c r="I156" s="58"/>
      <c r="J156" s="58"/>
      <c r="K156" s="58"/>
      <c r="L156" s="58"/>
      <c r="M156" s="58"/>
      <c r="N156" s="58"/>
      <c r="O156" s="58"/>
      <c r="P156" s="58"/>
      <c r="Q156" s="58"/>
      <c r="R156" s="58"/>
      <c r="S156" s="58"/>
      <c r="T156" s="58"/>
      <c r="U156" s="58"/>
      <c r="V156" s="58"/>
      <c r="W156" s="58"/>
      <c r="X156" s="58"/>
      <c r="Y156" s="58"/>
      <c r="Z156" s="58"/>
      <c r="AA156" s="58"/>
      <c r="AB156" s="640"/>
      <c r="AC156" s="640"/>
      <c r="AD156" s="640"/>
    </row>
    <row r="157">
      <c r="A157" s="58"/>
      <c r="B157" s="58"/>
      <c r="C157" s="56"/>
      <c r="D157" s="640"/>
      <c r="E157" s="58"/>
      <c r="F157" s="640"/>
      <c r="G157" s="640"/>
      <c r="H157" s="58"/>
      <c r="I157" s="58"/>
      <c r="J157" s="58"/>
      <c r="K157" s="58"/>
      <c r="L157" s="58"/>
      <c r="M157" s="58"/>
      <c r="N157" s="58"/>
      <c r="O157" s="58"/>
      <c r="P157" s="58"/>
      <c r="Q157" s="58"/>
      <c r="R157" s="58"/>
      <c r="S157" s="58"/>
      <c r="T157" s="58"/>
      <c r="U157" s="58"/>
      <c r="V157" s="58"/>
      <c r="W157" s="58"/>
      <c r="X157" s="58"/>
      <c r="Y157" s="58"/>
      <c r="Z157" s="58"/>
      <c r="AA157" s="58"/>
      <c r="AB157" s="640"/>
      <c r="AC157" s="640"/>
      <c r="AD157" s="640"/>
    </row>
    <row r="158">
      <c r="A158" s="58"/>
      <c r="B158" s="58"/>
      <c r="C158" s="56"/>
      <c r="D158" s="640"/>
      <c r="E158" s="58"/>
      <c r="F158" s="640"/>
      <c r="G158" s="640"/>
      <c r="H158" s="58"/>
      <c r="I158" s="58"/>
      <c r="J158" s="58"/>
      <c r="K158" s="58"/>
      <c r="L158" s="58"/>
      <c r="M158" s="58"/>
      <c r="N158" s="58"/>
      <c r="O158" s="58"/>
      <c r="P158" s="58"/>
      <c r="Q158" s="58"/>
      <c r="R158" s="58"/>
      <c r="S158" s="58"/>
      <c r="T158" s="58"/>
      <c r="U158" s="58"/>
      <c r="V158" s="58"/>
      <c r="W158" s="58"/>
      <c r="X158" s="58"/>
      <c r="Y158" s="58"/>
      <c r="Z158" s="58"/>
      <c r="AA158" s="58"/>
      <c r="AB158" s="640"/>
      <c r="AC158" s="640"/>
      <c r="AD158" s="640"/>
    </row>
    <row r="159">
      <c r="A159" s="58"/>
      <c r="B159" s="58"/>
      <c r="C159" s="56"/>
      <c r="D159" s="640"/>
      <c r="E159" s="58"/>
      <c r="F159" s="640"/>
      <c r="G159" s="640"/>
      <c r="H159" s="58"/>
      <c r="I159" s="58"/>
      <c r="J159" s="58"/>
      <c r="K159" s="58"/>
      <c r="L159" s="58"/>
      <c r="M159" s="58"/>
      <c r="N159" s="58"/>
      <c r="O159" s="58"/>
      <c r="P159" s="58"/>
      <c r="Q159" s="58"/>
      <c r="R159" s="58"/>
      <c r="S159" s="58"/>
      <c r="T159" s="58"/>
      <c r="U159" s="58"/>
      <c r="V159" s="58"/>
      <c r="W159" s="58"/>
      <c r="X159" s="58"/>
      <c r="Y159" s="58"/>
      <c r="Z159" s="58"/>
      <c r="AA159" s="58"/>
      <c r="AB159" s="640"/>
      <c r="AC159" s="640"/>
      <c r="AD159" s="640"/>
    </row>
    <row r="160">
      <c r="A160" s="58"/>
      <c r="B160" s="58"/>
      <c r="C160" s="56"/>
      <c r="D160" s="640"/>
      <c r="E160" s="58"/>
      <c r="F160" s="640"/>
      <c r="G160" s="640"/>
      <c r="H160" s="58"/>
      <c r="I160" s="58"/>
      <c r="J160" s="58"/>
      <c r="K160" s="58"/>
      <c r="L160" s="58"/>
      <c r="M160" s="58"/>
      <c r="N160" s="58"/>
      <c r="O160" s="58"/>
      <c r="P160" s="58"/>
      <c r="Q160" s="58"/>
      <c r="R160" s="58"/>
      <c r="S160" s="58"/>
      <c r="T160" s="58"/>
      <c r="U160" s="58"/>
      <c r="V160" s="58"/>
      <c r="W160" s="58"/>
      <c r="X160" s="58"/>
      <c r="Y160" s="58"/>
      <c r="Z160" s="58"/>
      <c r="AA160" s="58"/>
      <c r="AB160" s="640"/>
      <c r="AC160" s="640"/>
      <c r="AD160" s="640"/>
    </row>
    <row r="161">
      <c r="A161" s="58"/>
      <c r="B161" s="58"/>
      <c r="C161" s="56"/>
      <c r="D161" s="640"/>
      <c r="E161" s="58"/>
      <c r="F161" s="640"/>
      <c r="G161" s="640"/>
      <c r="H161" s="58"/>
      <c r="I161" s="58"/>
      <c r="J161" s="58"/>
      <c r="K161" s="58"/>
      <c r="L161" s="58"/>
      <c r="M161" s="58"/>
      <c r="N161" s="58"/>
      <c r="O161" s="58"/>
      <c r="P161" s="58"/>
      <c r="Q161" s="58"/>
      <c r="R161" s="58"/>
      <c r="S161" s="58"/>
      <c r="T161" s="58"/>
      <c r="U161" s="58"/>
      <c r="V161" s="58"/>
      <c r="W161" s="58"/>
      <c r="X161" s="58"/>
      <c r="Y161" s="58"/>
      <c r="Z161" s="58"/>
      <c r="AA161" s="58"/>
      <c r="AB161" s="640"/>
      <c r="AC161" s="640"/>
      <c r="AD161" s="640"/>
    </row>
    <row r="162">
      <c r="A162" s="58"/>
      <c r="B162" s="58"/>
      <c r="C162" s="56"/>
      <c r="D162" s="640"/>
      <c r="E162" s="58"/>
      <c r="F162" s="640"/>
      <c r="G162" s="640"/>
      <c r="H162" s="58"/>
      <c r="I162" s="58"/>
      <c r="J162" s="58"/>
      <c r="K162" s="58"/>
      <c r="L162" s="58"/>
      <c r="M162" s="58"/>
      <c r="N162" s="58"/>
      <c r="O162" s="58"/>
      <c r="P162" s="58"/>
      <c r="Q162" s="58"/>
      <c r="R162" s="58"/>
      <c r="S162" s="58"/>
      <c r="T162" s="58"/>
      <c r="U162" s="58"/>
      <c r="V162" s="58"/>
      <c r="W162" s="58"/>
      <c r="X162" s="58"/>
      <c r="Y162" s="58"/>
      <c r="Z162" s="58"/>
      <c r="AA162" s="58"/>
      <c r="AB162" s="640"/>
      <c r="AC162" s="640"/>
      <c r="AD162" s="640"/>
    </row>
    <row r="163">
      <c r="A163" s="58"/>
      <c r="B163" s="58"/>
      <c r="C163" s="56"/>
      <c r="D163" s="640"/>
      <c r="E163" s="58"/>
      <c r="F163" s="640"/>
      <c r="G163" s="640"/>
      <c r="H163" s="58"/>
      <c r="I163" s="58"/>
      <c r="J163" s="58"/>
      <c r="K163" s="58"/>
      <c r="L163" s="58"/>
      <c r="M163" s="58"/>
      <c r="N163" s="58"/>
      <c r="O163" s="58"/>
      <c r="P163" s="58"/>
      <c r="Q163" s="58"/>
      <c r="R163" s="58"/>
      <c r="S163" s="58"/>
      <c r="T163" s="58"/>
      <c r="U163" s="58"/>
      <c r="V163" s="58"/>
      <c r="W163" s="58"/>
      <c r="X163" s="58"/>
      <c r="Y163" s="58"/>
      <c r="Z163" s="58"/>
      <c r="AA163" s="58"/>
      <c r="AB163" s="640"/>
      <c r="AC163" s="640"/>
      <c r="AD163" s="640"/>
    </row>
    <row r="164">
      <c r="A164" s="58"/>
      <c r="B164" s="58"/>
      <c r="C164" s="56"/>
      <c r="D164" s="640"/>
      <c r="E164" s="58"/>
      <c r="F164" s="640"/>
      <c r="G164" s="640"/>
      <c r="H164" s="58"/>
      <c r="I164" s="58"/>
      <c r="J164" s="58"/>
      <c r="K164" s="58"/>
      <c r="L164" s="58"/>
      <c r="M164" s="58"/>
      <c r="N164" s="58"/>
      <c r="O164" s="58"/>
      <c r="P164" s="58"/>
      <c r="Q164" s="58"/>
      <c r="R164" s="58"/>
      <c r="S164" s="58"/>
      <c r="T164" s="58"/>
      <c r="U164" s="58"/>
      <c r="V164" s="58"/>
      <c r="W164" s="58"/>
      <c r="X164" s="58"/>
      <c r="Y164" s="58"/>
      <c r="Z164" s="58"/>
      <c r="AA164" s="58"/>
      <c r="AB164" s="640"/>
      <c r="AC164" s="640"/>
      <c r="AD164" s="640"/>
    </row>
    <row r="165">
      <c r="A165" s="58"/>
      <c r="B165" s="58"/>
      <c r="C165" s="56"/>
      <c r="D165" s="640"/>
      <c r="E165" s="58"/>
      <c r="F165" s="640"/>
      <c r="G165" s="640"/>
      <c r="H165" s="58"/>
      <c r="I165" s="58"/>
      <c r="J165" s="58"/>
      <c r="K165" s="58"/>
      <c r="L165" s="58"/>
      <c r="M165" s="58"/>
      <c r="N165" s="58"/>
      <c r="O165" s="58"/>
      <c r="P165" s="58"/>
      <c r="Q165" s="58"/>
      <c r="R165" s="58"/>
      <c r="S165" s="58"/>
      <c r="T165" s="58"/>
      <c r="U165" s="58"/>
      <c r="V165" s="58"/>
      <c r="W165" s="58"/>
      <c r="X165" s="58"/>
      <c r="Y165" s="58"/>
      <c r="Z165" s="58"/>
      <c r="AA165" s="58"/>
      <c r="AB165" s="640"/>
      <c r="AC165" s="640"/>
      <c r="AD165" s="640"/>
    </row>
    <row r="166">
      <c r="A166" s="58"/>
      <c r="B166" s="58"/>
      <c r="C166" s="56"/>
      <c r="D166" s="640"/>
      <c r="E166" s="58"/>
      <c r="F166" s="640"/>
      <c r="G166" s="640"/>
      <c r="H166" s="58"/>
      <c r="I166" s="58"/>
      <c r="J166" s="58"/>
      <c r="K166" s="58"/>
      <c r="L166" s="58"/>
      <c r="M166" s="58"/>
      <c r="N166" s="58"/>
      <c r="O166" s="58"/>
      <c r="P166" s="58"/>
      <c r="Q166" s="58"/>
      <c r="R166" s="58"/>
      <c r="S166" s="58"/>
      <c r="T166" s="58"/>
      <c r="U166" s="58"/>
      <c r="V166" s="58"/>
      <c r="W166" s="58"/>
      <c r="X166" s="58"/>
      <c r="Y166" s="58"/>
      <c r="Z166" s="58"/>
      <c r="AA166" s="58"/>
      <c r="AB166" s="640"/>
      <c r="AC166" s="640"/>
      <c r="AD166" s="640"/>
    </row>
    <row r="167">
      <c r="A167" s="58"/>
      <c r="B167" s="58"/>
      <c r="C167" s="56"/>
      <c r="D167" s="640"/>
      <c r="E167" s="58"/>
      <c r="F167" s="640"/>
      <c r="G167" s="640"/>
      <c r="H167" s="58"/>
      <c r="I167" s="58"/>
      <c r="J167" s="58"/>
      <c r="K167" s="58"/>
      <c r="L167" s="58"/>
      <c r="M167" s="58"/>
      <c r="N167" s="58"/>
      <c r="O167" s="58"/>
      <c r="P167" s="58"/>
      <c r="Q167" s="58"/>
      <c r="R167" s="58"/>
      <c r="S167" s="58"/>
      <c r="T167" s="58"/>
      <c r="U167" s="58"/>
      <c r="V167" s="58"/>
      <c r="W167" s="58"/>
      <c r="X167" s="58"/>
      <c r="Y167" s="58"/>
      <c r="Z167" s="58"/>
      <c r="AA167" s="58"/>
      <c r="AB167" s="640"/>
      <c r="AC167" s="640"/>
      <c r="AD167" s="640"/>
    </row>
    <row r="168">
      <c r="A168" s="58"/>
      <c r="B168" s="58"/>
      <c r="C168" s="56"/>
      <c r="D168" s="640"/>
      <c r="E168" s="58"/>
      <c r="F168" s="640"/>
      <c r="G168" s="640"/>
      <c r="H168" s="58"/>
      <c r="I168" s="58"/>
      <c r="J168" s="58"/>
      <c r="K168" s="58"/>
      <c r="L168" s="58"/>
      <c r="M168" s="58"/>
      <c r="N168" s="58"/>
      <c r="O168" s="58"/>
      <c r="P168" s="58"/>
      <c r="Q168" s="58"/>
      <c r="R168" s="58"/>
      <c r="S168" s="58"/>
      <c r="T168" s="58"/>
      <c r="U168" s="58"/>
      <c r="V168" s="58"/>
      <c r="W168" s="58"/>
      <c r="X168" s="58"/>
      <c r="Y168" s="58"/>
      <c r="Z168" s="58"/>
      <c r="AA168" s="58"/>
      <c r="AB168" s="640"/>
      <c r="AC168" s="640"/>
      <c r="AD168" s="640"/>
    </row>
    <row r="169">
      <c r="A169" s="58"/>
      <c r="B169" s="58"/>
      <c r="C169" s="56"/>
      <c r="D169" s="640"/>
      <c r="E169" s="58"/>
      <c r="F169" s="640"/>
      <c r="G169" s="640"/>
      <c r="H169" s="58"/>
      <c r="I169" s="58"/>
      <c r="J169" s="58"/>
      <c r="K169" s="58"/>
      <c r="L169" s="58"/>
      <c r="M169" s="58"/>
      <c r="N169" s="58"/>
      <c r="O169" s="58"/>
      <c r="P169" s="58"/>
      <c r="Q169" s="58"/>
      <c r="R169" s="58"/>
      <c r="S169" s="58"/>
      <c r="T169" s="58"/>
      <c r="U169" s="58"/>
      <c r="V169" s="58"/>
      <c r="W169" s="58"/>
      <c r="X169" s="58"/>
      <c r="Y169" s="58"/>
      <c r="Z169" s="58"/>
      <c r="AA169" s="58"/>
      <c r="AB169" s="640"/>
      <c r="AC169" s="640"/>
      <c r="AD169" s="640"/>
    </row>
    <row r="170">
      <c r="A170" s="58"/>
      <c r="B170" s="58"/>
      <c r="C170" s="56"/>
      <c r="D170" s="640"/>
      <c r="E170" s="58"/>
      <c r="F170" s="640"/>
      <c r="G170" s="640"/>
      <c r="H170" s="58"/>
      <c r="I170" s="58"/>
      <c r="J170" s="58"/>
      <c r="K170" s="58"/>
      <c r="L170" s="58"/>
      <c r="M170" s="58"/>
      <c r="N170" s="58"/>
      <c r="O170" s="58"/>
      <c r="P170" s="58"/>
      <c r="Q170" s="58"/>
      <c r="R170" s="58"/>
      <c r="S170" s="58"/>
      <c r="T170" s="58"/>
      <c r="U170" s="58"/>
      <c r="V170" s="58"/>
      <c r="W170" s="58"/>
      <c r="X170" s="58"/>
      <c r="Y170" s="58"/>
      <c r="Z170" s="58"/>
      <c r="AA170" s="58"/>
      <c r="AB170" s="640"/>
      <c r="AC170" s="640"/>
      <c r="AD170" s="640"/>
    </row>
    <row r="171">
      <c r="A171" s="58"/>
      <c r="B171" s="58"/>
      <c r="C171" s="56"/>
      <c r="D171" s="640"/>
      <c r="E171" s="58"/>
      <c r="F171" s="640"/>
      <c r="G171" s="640"/>
      <c r="H171" s="58"/>
      <c r="I171" s="58"/>
      <c r="J171" s="58"/>
      <c r="K171" s="58"/>
      <c r="L171" s="58"/>
      <c r="M171" s="58"/>
      <c r="N171" s="58"/>
      <c r="O171" s="58"/>
      <c r="P171" s="58"/>
      <c r="Q171" s="58"/>
      <c r="R171" s="58"/>
      <c r="S171" s="58"/>
      <c r="T171" s="58"/>
      <c r="U171" s="58"/>
      <c r="V171" s="58"/>
      <c r="W171" s="58"/>
      <c r="X171" s="58"/>
      <c r="Y171" s="58"/>
      <c r="Z171" s="58"/>
      <c r="AA171" s="58"/>
      <c r="AB171" s="640"/>
      <c r="AC171" s="640"/>
      <c r="AD171" s="640"/>
    </row>
    <row r="172">
      <c r="A172" s="58"/>
      <c r="B172" s="58"/>
      <c r="C172" s="56"/>
      <c r="D172" s="640"/>
      <c r="E172" s="58"/>
      <c r="F172" s="640"/>
      <c r="G172" s="640"/>
      <c r="H172" s="58"/>
      <c r="I172" s="58"/>
      <c r="J172" s="58"/>
      <c r="K172" s="58"/>
      <c r="L172" s="58"/>
      <c r="M172" s="58"/>
      <c r="N172" s="58"/>
      <c r="O172" s="58"/>
      <c r="P172" s="58"/>
      <c r="Q172" s="58"/>
      <c r="R172" s="58"/>
      <c r="S172" s="58"/>
      <c r="T172" s="58"/>
      <c r="U172" s="58"/>
      <c r="V172" s="58"/>
      <c r="W172" s="58"/>
      <c r="X172" s="58"/>
      <c r="Y172" s="58"/>
      <c r="Z172" s="58"/>
      <c r="AA172" s="58"/>
      <c r="AB172" s="640"/>
      <c r="AC172" s="640"/>
      <c r="AD172" s="640"/>
    </row>
    <row r="173">
      <c r="A173" s="58"/>
      <c r="B173" s="58"/>
      <c r="C173" s="56"/>
      <c r="D173" s="640"/>
      <c r="E173" s="58"/>
      <c r="F173" s="640"/>
      <c r="G173" s="640"/>
      <c r="H173" s="58"/>
      <c r="I173" s="58"/>
      <c r="J173" s="58"/>
      <c r="K173" s="58"/>
      <c r="L173" s="58"/>
      <c r="M173" s="58"/>
      <c r="N173" s="58"/>
      <c r="O173" s="58"/>
      <c r="P173" s="58"/>
      <c r="Q173" s="58"/>
      <c r="R173" s="58"/>
      <c r="S173" s="58"/>
      <c r="T173" s="58"/>
      <c r="U173" s="58"/>
      <c r="V173" s="58"/>
      <c r="W173" s="58"/>
      <c r="X173" s="58"/>
      <c r="Y173" s="58"/>
      <c r="Z173" s="58"/>
      <c r="AA173" s="58"/>
      <c r="AB173" s="640"/>
      <c r="AC173" s="640"/>
      <c r="AD173" s="640"/>
    </row>
    <row r="174">
      <c r="A174" s="58"/>
      <c r="B174" s="58"/>
      <c r="C174" s="56"/>
      <c r="D174" s="640"/>
      <c r="E174" s="58"/>
      <c r="F174" s="640"/>
      <c r="G174" s="640"/>
      <c r="H174" s="58"/>
      <c r="I174" s="58"/>
      <c r="J174" s="58"/>
      <c r="K174" s="58"/>
      <c r="L174" s="58"/>
      <c r="M174" s="58"/>
      <c r="N174" s="58"/>
      <c r="O174" s="58"/>
      <c r="P174" s="58"/>
      <c r="Q174" s="58"/>
      <c r="R174" s="58"/>
      <c r="S174" s="58"/>
      <c r="T174" s="58"/>
      <c r="U174" s="58"/>
      <c r="V174" s="58"/>
      <c r="W174" s="58"/>
      <c r="X174" s="58"/>
      <c r="Y174" s="58"/>
      <c r="Z174" s="58"/>
      <c r="AA174" s="58"/>
      <c r="AB174" s="640"/>
      <c r="AC174" s="640"/>
      <c r="AD174" s="640"/>
    </row>
    <row r="175">
      <c r="A175" s="58"/>
      <c r="B175" s="58"/>
      <c r="C175" s="56"/>
      <c r="D175" s="640"/>
      <c r="E175" s="58"/>
      <c r="F175" s="640"/>
      <c r="G175" s="640"/>
      <c r="H175" s="58"/>
      <c r="I175" s="58"/>
      <c r="J175" s="58"/>
      <c r="K175" s="58"/>
      <c r="L175" s="58"/>
      <c r="M175" s="58"/>
      <c r="N175" s="58"/>
      <c r="O175" s="58"/>
      <c r="P175" s="58"/>
      <c r="Q175" s="58"/>
      <c r="R175" s="58"/>
      <c r="S175" s="58"/>
      <c r="T175" s="58"/>
      <c r="U175" s="58"/>
      <c r="V175" s="58"/>
      <c r="W175" s="58"/>
      <c r="X175" s="58"/>
      <c r="Y175" s="58"/>
      <c r="Z175" s="58"/>
      <c r="AA175" s="58"/>
      <c r="AB175" s="640"/>
      <c r="AC175" s="640"/>
      <c r="AD175" s="640"/>
    </row>
    <row r="176">
      <c r="A176" s="58"/>
      <c r="B176" s="58"/>
      <c r="C176" s="56"/>
      <c r="D176" s="640"/>
      <c r="E176" s="58"/>
      <c r="F176" s="640"/>
      <c r="G176" s="640"/>
      <c r="H176" s="58"/>
      <c r="I176" s="58"/>
      <c r="J176" s="58"/>
      <c r="K176" s="58"/>
      <c r="L176" s="58"/>
      <c r="M176" s="58"/>
      <c r="N176" s="58"/>
      <c r="O176" s="58"/>
      <c r="P176" s="58"/>
      <c r="Q176" s="58"/>
      <c r="R176" s="58"/>
      <c r="S176" s="58"/>
      <c r="T176" s="58"/>
      <c r="U176" s="58"/>
      <c r="V176" s="58"/>
      <c r="W176" s="58"/>
      <c r="X176" s="58"/>
      <c r="Y176" s="58"/>
      <c r="Z176" s="58"/>
      <c r="AA176" s="58"/>
      <c r="AB176" s="640"/>
      <c r="AC176" s="640"/>
      <c r="AD176" s="640"/>
    </row>
    <row r="177">
      <c r="A177" s="58"/>
      <c r="B177" s="58"/>
      <c r="C177" s="56"/>
      <c r="D177" s="640"/>
      <c r="E177" s="58"/>
      <c r="F177" s="640"/>
      <c r="G177" s="640"/>
      <c r="H177" s="58"/>
      <c r="I177" s="58"/>
      <c r="J177" s="58"/>
      <c r="K177" s="58"/>
      <c r="L177" s="58"/>
      <c r="M177" s="58"/>
      <c r="N177" s="58"/>
      <c r="O177" s="58"/>
      <c r="P177" s="58"/>
      <c r="Q177" s="58"/>
      <c r="R177" s="58"/>
      <c r="S177" s="58"/>
      <c r="T177" s="58"/>
      <c r="U177" s="58"/>
      <c r="V177" s="58"/>
      <c r="W177" s="58"/>
      <c r="X177" s="58"/>
      <c r="Y177" s="58"/>
      <c r="Z177" s="58"/>
      <c r="AA177" s="58"/>
      <c r="AB177" s="640"/>
      <c r="AC177" s="640"/>
      <c r="AD177" s="640"/>
    </row>
    <row r="178">
      <c r="A178" s="58"/>
      <c r="B178" s="58"/>
      <c r="C178" s="56"/>
      <c r="D178" s="640"/>
      <c r="E178" s="58"/>
      <c r="F178" s="640"/>
      <c r="G178" s="640"/>
      <c r="H178" s="58"/>
      <c r="I178" s="58"/>
      <c r="J178" s="58"/>
      <c r="K178" s="58"/>
      <c r="L178" s="58"/>
      <c r="M178" s="58"/>
      <c r="N178" s="58"/>
      <c r="O178" s="58"/>
      <c r="P178" s="58"/>
      <c r="Q178" s="58"/>
      <c r="R178" s="58"/>
      <c r="S178" s="58"/>
      <c r="T178" s="58"/>
      <c r="U178" s="58"/>
      <c r="V178" s="58"/>
      <c r="W178" s="58"/>
      <c r="X178" s="58"/>
      <c r="Y178" s="58"/>
      <c r="Z178" s="58"/>
      <c r="AA178" s="58"/>
      <c r="AB178" s="640"/>
      <c r="AC178" s="640"/>
      <c r="AD178" s="640"/>
    </row>
    <row r="179">
      <c r="A179" s="58"/>
      <c r="B179" s="58"/>
      <c r="C179" s="56"/>
      <c r="D179" s="640"/>
      <c r="E179" s="58"/>
      <c r="F179" s="640"/>
      <c r="G179" s="640"/>
      <c r="H179" s="58"/>
      <c r="I179" s="58"/>
      <c r="J179" s="58"/>
      <c r="K179" s="58"/>
      <c r="L179" s="58"/>
      <c r="M179" s="58"/>
      <c r="N179" s="58"/>
      <c r="O179" s="58"/>
      <c r="P179" s="58"/>
      <c r="Q179" s="58"/>
      <c r="R179" s="58"/>
      <c r="S179" s="58"/>
      <c r="T179" s="58"/>
      <c r="U179" s="58"/>
      <c r="V179" s="58"/>
      <c r="W179" s="58"/>
      <c r="X179" s="58"/>
      <c r="Y179" s="58"/>
      <c r="Z179" s="58"/>
      <c r="AA179" s="58"/>
      <c r="AB179" s="640"/>
      <c r="AC179" s="640"/>
      <c r="AD179" s="640"/>
    </row>
    <row r="180">
      <c r="A180" s="58"/>
      <c r="B180" s="58"/>
      <c r="C180" s="56"/>
      <c r="D180" s="640"/>
      <c r="E180" s="58"/>
      <c r="F180" s="640"/>
      <c r="G180" s="640"/>
      <c r="H180" s="58"/>
      <c r="I180" s="58"/>
      <c r="J180" s="58"/>
      <c r="K180" s="58"/>
      <c r="L180" s="58"/>
      <c r="M180" s="58"/>
      <c r="N180" s="58"/>
      <c r="O180" s="58"/>
      <c r="P180" s="58"/>
      <c r="Q180" s="58"/>
      <c r="R180" s="58"/>
      <c r="S180" s="58"/>
      <c r="T180" s="58"/>
      <c r="U180" s="58"/>
      <c r="V180" s="58"/>
      <c r="W180" s="58"/>
      <c r="X180" s="58"/>
      <c r="Y180" s="58"/>
      <c r="Z180" s="58"/>
      <c r="AA180" s="58"/>
      <c r="AB180" s="640"/>
      <c r="AC180" s="640"/>
      <c r="AD180" s="640"/>
    </row>
    <row r="181">
      <c r="A181" s="58"/>
      <c r="B181" s="58"/>
      <c r="C181" s="56"/>
      <c r="D181" s="640"/>
      <c r="E181" s="58"/>
      <c r="F181" s="640"/>
      <c r="G181" s="640"/>
      <c r="H181" s="58"/>
      <c r="I181" s="58"/>
      <c r="J181" s="58"/>
      <c r="K181" s="58"/>
      <c r="L181" s="58"/>
      <c r="M181" s="58"/>
      <c r="N181" s="58"/>
      <c r="O181" s="58"/>
      <c r="P181" s="58"/>
      <c r="Q181" s="58"/>
      <c r="R181" s="58"/>
      <c r="S181" s="58"/>
      <c r="T181" s="58"/>
      <c r="U181" s="58"/>
      <c r="V181" s="58"/>
      <c r="W181" s="58"/>
      <c r="X181" s="58"/>
      <c r="Y181" s="58"/>
      <c r="Z181" s="58"/>
      <c r="AA181" s="58"/>
      <c r="AB181" s="640"/>
      <c r="AC181" s="640"/>
      <c r="AD181" s="640"/>
    </row>
    <row r="182">
      <c r="A182" s="58"/>
      <c r="B182" s="58"/>
      <c r="C182" s="56"/>
      <c r="D182" s="640"/>
      <c r="E182" s="58"/>
      <c r="F182" s="640"/>
      <c r="G182" s="640"/>
      <c r="H182" s="58"/>
      <c r="I182" s="58"/>
      <c r="J182" s="58"/>
      <c r="K182" s="58"/>
      <c r="L182" s="58"/>
      <c r="M182" s="58"/>
      <c r="N182" s="58"/>
      <c r="O182" s="58"/>
      <c r="P182" s="58"/>
      <c r="Q182" s="58"/>
      <c r="R182" s="58"/>
      <c r="S182" s="58"/>
      <c r="T182" s="58"/>
      <c r="U182" s="58"/>
      <c r="V182" s="58"/>
      <c r="W182" s="58"/>
      <c r="X182" s="58"/>
      <c r="Y182" s="58"/>
      <c r="Z182" s="58"/>
      <c r="AA182" s="58"/>
      <c r="AB182" s="640"/>
      <c r="AC182" s="640"/>
      <c r="AD182" s="640"/>
    </row>
    <row r="183">
      <c r="A183" s="58"/>
      <c r="B183" s="58"/>
      <c r="C183" s="56"/>
      <c r="D183" s="640"/>
      <c r="E183" s="58"/>
      <c r="F183" s="640"/>
      <c r="G183" s="640"/>
      <c r="H183" s="58"/>
      <c r="I183" s="58"/>
      <c r="J183" s="58"/>
      <c r="K183" s="58"/>
      <c r="L183" s="58"/>
      <c r="M183" s="58"/>
      <c r="N183" s="58"/>
      <c r="O183" s="58"/>
      <c r="P183" s="58"/>
      <c r="Q183" s="58"/>
      <c r="R183" s="58"/>
      <c r="S183" s="58"/>
      <c r="T183" s="58"/>
      <c r="U183" s="58"/>
      <c r="V183" s="58"/>
      <c r="W183" s="58"/>
      <c r="X183" s="58"/>
      <c r="Y183" s="58"/>
      <c r="Z183" s="58"/>
      <c r="AA183" s="58"/>
      <c r="AB183" s="640"/>
      <c r="AC183" s="640"/>
      <c r="AD183" s="640"/>
    </row>
    <row r="184">
      <c r="A184" s="58"/>
      <c r="B184" s="58"/>
      <c r="C184" s="56"/>
      <c r="D184" s="640"/>
      <c r="E184" s="58"/>
      <c r="F184" s="640"/>
      <c r="G184" s="640"/>
      <c r="H184" s="58"/>
      <c r="I184" s="58"/>
      <c r="J184" s="58"/>
      <c r="K184" s="58"/>
      <c r="L184" s="58"/>
      <c r="M184" s="58"/>
      <c r="N184" s="58"/>
      <c r="O184" s="58"/>
      <c r="P184" s="58"/>
      <c r="Q184" s="58"/>
      <c r="R184" s="58"/>
      <c r="S184" s="58"/>
      <c r="T184" s="58"/>
      <c r="U184" s="58"/>
      <c r="V184" s="58"/>
      <c r="W184" s="58"/>
      <c r="X184" s="58"/>
      <c r="Y184" s="58"/>
      <c r="Z184" s="58"/>
      <c r="AA184" s="58"/>
      <c r="AB184" s="640"/>
      <c r="AC184" s="640"/>
      <c r="AD184" s="640"/>
    </row>
    <row r="185">
      <c r="A185" s="58"/>
      <c r="B185" s="58"/>
      <c r="C185" s="56"/>
      <c r="D185" s="640"/>
      <c r="E185" s="58"/>
      <c r="F185" s="640"/>
      <c r="G185" s="640"/>
      <c r="H185" s="58"/>
      <c r="I185" s="58"/>
      <c r="J185" s="58"/>
      <c r="K185" s="58"/>
      <c r="L185" s="58"/>
      <c r="M185" s="58"/>
      <c r="N185" s="58"/>
      <c r="O185" s="58"/>
      <c r="P185" s="58"/>
      <c r="Q185" s="58"/>
      <c r="R185" s="58"/>
      <c r="S185" s="58"/>
      <c r="T185" s="58"/>
      <c r="U185" s="58"/>
      <c r="V185" s="58"/>
      <c r="W185" s="58"/>
      <c r="X185" s="58"/>
      <c r="Y185" s="58"/>
      <c r="Z185" s="58"/>
      <c r="AA185" s="58"/>
      <c r="AB185" s="640"/>
      <c r="AC185" s="640"/>
      <c r="AD185" s="640"/>
    </row>
    <row r="186">
      <c r="A186" s="58"/>
      <c r="B186" s="58"/>
      <c r="C186" s="56"/>
      <c r="D186" s="640"/>
      <c r="E186" s="58"/>
      <c r="F186" s="640"/>
      <c r="G186" s="640"/>
      <c r="H186" s="58"/>
      <c r="I186" s="58"/>
      <c r="J186" s="58"/>
      <c r="K186" s="58"/>
      <c r="L186" s="58"/>
      <c r="M186" s="58"/>
      <c r="N186" s="58"/>
      <c r="O186" s="58"/>
      <c r="P186" s="58"/>
      <c r="Q186" s="58"/>
      <c r="R186" s="58"/>
      <c r="S186" s="58"/>
      <c r="T186" s="58"/>
      <c r="U186" s="58"/>
      <c r="V186" s="58"/>
      <c r="W186" s="58"/>
      <c r="X186" s="58"/>
      <c r="Y186" s="58"/>
      <c r="Z186" s="58"/>
      <c r="AA186" s="58"/>
      <c r="AB186" s="640"/>
      <c r="AC186" s="640"/>
      <c r="AD186" s="640"/>
    </row>
    <row r="187">
      <c r="A187" s="58"/>
      <c r="B187" s="58"/>
      <c r="C187" s="56"/>
      <c r="D187" s="640"/>
      <c r="E187" s="58"/>
      <c r="F187" s="640"/>
      <c r="G187" s="640"/>
      <c r="H187" s="58"/>
      <c r="I187" s="58"/>
      <c r="J187" s="58"/>
      <c r="K187" s="58"/>
      <c r="L187" s="58"/>
      <c r="M187" s="58"/>
      <c r="N187" s="58"/>
      <c r="O187" s="58"/>
      <c r="P187" s="58"/>
      <c r="Q187" s="58"/>
      <c r="R187" s="58"/>
      <c r="S187" s="58"/>
      <c r="T187" s="58"/>
      <c r="U187" s="58"/>
      <c r="V187" s="58"/>
      <c r="W187" s="58"/>
      <c r="X187" s="58"/>
      <c r="Y187" s="58"/>
      <c r="Z187" s="58"/>
      <c r="AA187" s="58"/>
      <c r="AB187" s="640"/>
      <c r="AC187" s="640"/>
      <c r="AD187" s="640"/>
    </row>
    <row r="188">
      <c r="A188" s="58"/>
      <c r="B188" s="58"/>
      <c r="C188" s="56"/>
      <c r="D188" s="640"/>
      <c r="E188" s="58"/>
      <c r="F188" s="640"/>
      <c r="G188" s="640"/>
      <c r="H188" s="58"/>
      <c r="I188" s="58"/>
      <c r="J188" s="58"/>
      <c r="K188" s="58"/>
      <c r="L188" s="58"/>
      <c r="M188" s="58"/>
      <c r="N188" s="58"/>
      <c r="O188" s="58"/>
      <c r="P188" s="58"/>
      <c r="Q188" s="58"/>
      <c r="R188" s="58"/>
      <c r="S188" s="58"/>
      <c r="T188" s="58"/>
      <c r="U188" s="58"/>
      <c r="V188" s="58"/>
      <c r="W188" s="58"/>
      <c r="X188" s="58"/>
      <c r="Y188" s="58"/>
      <c r="Z188" s="58"/>
      <c r="AA188" s="58"/>
      <c r="AB188" s="640"/>
      <c r="AC188" s="640"/>
      <c r="AD188" s="640"/>
    </row>
    <row r="189">
      <c r="A189" s="58"/>
      <c r="B189" s="58"/>
      <c r="C189" s="56"/>
      <c r="D189" s="640"/>
      <c r="E189" s="58"/>
      <c r="F189" s="640"/>
      <c r="G189" s="640"/>
      <c r="H189" s="58"/>
      <c r="I189" s="58"/>
      <c r="J189" s="58"/>
      <c r="K189" s="58"/>
      <c r="L189" s="58"/>
      <c r="M189" s="58"/>
      <c r="N189" s="58"/>
      <c r="O189" s="58"/>
      <c r="P189" s="58"/>
      <c r="Q189" s="58"/>
      <c r="R189" s="58"/>
      <c r="S189" s="58"/>
      <c r="T189" s="58"/>
      <c r="U189" s="58"/>
      <c r="V189" s="58"/>
      <c r="W189" s="58"/>
      <c r="X189" s="58"/>
      <c r="Y189" s="58"/>
      <c r="Z189" s="58"/>
      <c r="AA189" s="58"/>
      <c r="AB189" s="640"/>
      <c r="AC189" s="640"/>
      <c r="AD189" s="640"/>
    </row>
    <row r="190">
      <c r="A190" s="58"/>
      <c r="B190" s="58"/>
      <c r="C190" s="56"/>
      <c r="D190" s="640"/>
      <c r="E190" s="58"/>
      <c r="F190" s="640"/>
      <c r="G190" s="640"/>
      <c r="H190" s="58"/>
      <c r="I190" s="58"/>
      <c r="J190" s="58"/>
      <c r="K190" s="58"/>
      <c r="L190" s="58"/>
      <c r="M190" s="58"/>
      <c r="N190" s="58"/>
      <c r="O190" s="58"/>
      <c r="P190" s="58"/>
      <c r="Q190" s="58"/>
      <c r="R190" s="58"/>
      <c r="S190" s="58"/>
      <c r="T190" s="58"/>
      <c r="U190" s="58"/>
      <c r="V190" s="58"/>
      <c r="W190" s="58"/>
      <c r="X190" s="58"/>
      <c r="Y190" s="58"/>
      <c r="Z190" s="58"/>
      <c r="AA190" s="58"/>
      <c r="AB190" s="640"/>
      <c r="AC190" s="640"/>
      <c r="AD190" s="640"/>
    </row>
    <row r="191">
      <c r="A191" s="58"/>
      <c r="B191" s="58"/>
      <c r="C191" s="56"/>
      <c r="D191" s="640"/>
      <c r="E191" s="58"/>
      <c r="F191" s="640"/>
      <c r="G191" s="640"/>
      <c r="H191" s="58"/>
      <c r="I191" s="58"/>
      <c r="J191" s="58"/>
      <c r="K191" s="58"/>
      <c r="L191" s="58"/>
      <c r="M191" s="58"/>
      <c r="N191" s="58"/>
      <c r="O191" s="58"/>
      <c r="P191" s="58"/>
      <c r="Q191" s="58"/>
      <c r="R191" s="58"/>
      <c r="S191" s="58"/>
      <c r="T191" s="58"/>
      <c r="U191" s="58"/>
      <c r="V191" s="58"/>
      <c r="W191" s="58"/>
      <c r="X191" s="58"/>
      <c r="Y191" s="58"/>
      <c r="Z191" s="58"/>
      <c r="AA191" s="58"/>
      <c r="AB191" s="640"/>
      <c r="AC191" s="640"/>
      <c r="AD191" s="640"/>
    </row>
    <row r="192">
      <c r="A192" s="58"/>
      <c r="B192" s="58"/>
      <c r="C192" s="56"/>
      <c r="D192" s="640"/>
      <c r="E192" s="58"/>
      <c r="F192" s="640"/>
      <c r="G192" s="640"/>
      <c r="H192" s="58"/>
      <c r="I192" s="58"/>
      <c r="J192" s="58"/>
      <c r="K192" s="58"/>
      <c r="L192" s="58"/>
      <c r="M192" s="58"/>
      <c r="N192" s="58"/>
      <c r="O192" s="58"/>
      <c r="P192" s="58"/>
      <c r="Q192" s="58"/>
      <c r="R192" s="58"/>
      <c r="S192" s="58"/>
      <c r="T192" s="58"/>
      <c r="U192" s="58"/>
      <c r="V192" s="58"/>
      <c r="W192" s="58"/>
      <c r="X192" s="58"/>
      <c r="Y192" s="58"/>
      <c r="Z192" s="58"/>
      <c r="AA192" s="58"/>
      <c r="AB192" s="640"/>
      <c r="AC192" s="640"/>
      <c r="AD192" s="640"/>
    </row>
    <row r="193">
      <c r="A193" s="58"/>
      <c r="B193" s="58"/>
      <c r="C193" s="56"/>
      <c r="D193" s="640"/>
      <c r="E193" s="58"/>
      <c r="F193" s="640"/>
      <c r="G193" s="640"/>
      <c r="H193" s="58"/>
      <c r="I193" s="58"/>
      <c r="J193" s="58"/>
      <c r="K193" s="58"/>
      <c r="L193" s="58"/>
      <c r="M193" s="58"/>
      <c r="N193" s="58"/>
      <c r="O193" s="58"/>
      <c r="P193" s="58"/>
      <c r="Q193" s="58"/>
      <c r="R193" s="58"/>
      <c r="S193" s="58"/>
      <c r="T193" s="58"/>
      <c r="U193" s="58"/>
      <c r="V193" s="58"/>
      <c r="W193" s="58"/>
      <c r="X193" s="58"/>
      <c r="Y193" s="58"/>
      <c r="Z193" s="58"/>
      <c r="AA193" s="58"/>
      <c r="AB193" s="640"/>
      <c r="AC193" s="640"/>
      <c r="AD193" s="640"/>
    </row>
    <row r="194">
      <c r="A194" s="58"/>
      <c r="B194" s="58"/>
      <c r="C194" s="56"/>
      <c r="D194" s="640"/>
      <c r="E194" s="58"/>
      <c r="F194" s="640"/>
      <c r="G194" s="640"/>
      <c r="H194" s="58"/>
      <c r="I194" s="58"/>
      <c r="J194" s="58"/>
      <c r="K194" s="58"/>
      <c r="L194" s="58"/>
      <c r="M194" s="58"/>
      <c r="N194" s="58"/>
      <c r="O194" s="58"/>
      <c r="P194" s="58"/>
      <c r="Q194" s="58"/>
      <c r="R194" s="58"/>
      <c r="S194" s="58"/>
      <c r="T194" s="58"/>
      <c r="U194" s="58"/>
      <c r="V194" s="58"/>
      <c r="W194" s="58"/>
      <c r="X194" s="58"/>
      <c r="Y194" s="58"/>
      <c r="Z194" s="58"/>
      <c r="AA194" s="58"/>
      <c r="AB194" s="640"/>
      <c r="AC194" s="640"/>
      <c r="AD194" s="640"/>
    </row>
    <row r="195">
      <c r="A195" s="58"/>
      <c r="B195" s="58"/>
      <c r="C195" s="56"/>
      <c r="D195" s="640"/>
      <c r="E195" s="58"/>
      <c r="F195" s="640"/>
      <c r="G195" s="640"/>
      <c r="H195" s="58"/>
      <c r="I195" s="58"/>
      <c r="J195" s="58"/>
      <c r="K195" s="58"/>
      <c r="L195" s="58"/>
      <c r="M195" s="58"/>
      <c r="N195" s="58"/>
      <c r="O195" s="58"/>
      <c r="P195" s="58"/>
      <c r="Q195" s="58"/>
      <c r="R195" s="58"/>
      <c r="S195" s="58"/>
      <c r="T195" s="58"/>
      <c r="U195" s="58"/>
      <c r="V195" s="58"/>
      <c r="W195" s="58"/>
      <c r="X195" s="58"/>
      <c r="Y195" s="58"/>
      <c r="Z195" s="58"/>
      <c r="AA195" s="58"/>
      <c r="AB195" s="640"/>
      <c r="AC195" s="640"/>
      <c r="AD195" s="640"/>
    </row>
    <row r="196">
      <c r="A196" s="58"/>
      <c r="B196" s="58"/>
      <c r="C196" s="56"/>
      <c r="D196" s="640"/>
      <c r="E196" s="58"/>
      <c r="F196" s="640"/>
      <c r="G196" s="640"/>
      <c r="H196" s="58"/>
      <c r="I196" s="58"/>
      <c r="J196" s="58"/>
      <c r="K196" s="58"/>
      <c r="L196" s="58"/>
      <c r="M196" s="58"/>
      <c r="N196" s="58"/>
      <c r="O196" s="58"/>
      <c r="P196" s="58"/>
      <c r="Q196" s="58"/>
      <c r="R196" s="58"/>
      <c r="S196" s="58"/>
      <c r="T196" s="58"/>
      <c r="U196" s="58"/>
      <c r="V196" s="58"/>
      <c r="W196" s="58"/>
      <c r="X196" s="58"/>
      <c r="Y196" s="58"/>
      <c r="Z196" s="58"/>
      <c r="AA196" s="58"/>
      <c r="AB196" s="640"/>
      <c r="AC196" s="640"/>
      <c r="AD196" s="640"/>
    </row>
    <row r="197">
      <c r="A197" s="58"/>
      <c r="B197" s="58"/>
      <c r="C197" s="56"/>
      <c r="D197" s="640"/>
      <c r="E197" s="58"/>
      <c r="F197" s="640"/>
      <c r="G197" s="640"/>
      <c r="H197" s="58"/>
      <c r="I197" s="58"/>
      <c r="J197" s="58"/>
      <c r="K197" s="58"/>
      <c r="L197" s="58"/>
      <c r="M197" s="58"/>
      <c r="N197" s="58"/>
      <c r="O197" s="58"/>
      <c r="P197" s="58"/>
      <c r="Q197" s="58"/>
      <c r="R197" s="58"/>
      <c r="S197" s="58"/>
      <c r="T197" s="58"/>
      <c r="U197" s="58"/>
      <c r="V197" s="58"/>
      <c r="W197" s="58"/>
      <c r="X197" s="58"/>
      <c r="Y197" s="58"/>
      <c r="Z197" s="58"/>
      <c r="AA197" s="58"/>
      <c r="AB197" s="640"/>
      <c r="AC197" s="640"/>
      <c r="AD197" s="640"/>
    </row>
    <row r="198">
      <c r="A198" s="58"/>
      <c r="B198" s="58"/>
      <c r="C198" s="56"/>
      <c r="D198" s="640"/>
      <c r="E198" s="58"/>
      <c r="F198" s="640"/>
      <c r="G198" s="640"/>
      <c r="H198" s="58"/>
      <c r="I198" s="58"/>
      <c r="J198" s="58"/>
      <c r="K198" s="58"/>
      <c r="L198" s="58"/>
      <c r="M198" s="58"/>
      <c r="N198" s="58"/>
      <c r="O198" s="58"/>
      <c r="P198" s="58"/>
      <c r="Q198" s="58"/>
      <c r="R198" s="58"/>
      <c r="S198" s="58"/>
      <c r="T198" s="58"/>
      <c r="U198" s="58"/>
      <c r="V198" s="58"/>
      <c r="W198" s="58"/>
      <c r="X198" s="58"/>
      <c r="Y198" s="58"/>
      <c r="Z198" s="58"/>
      <c r="AA198" s="58"/>
      <c r="AB198" s="640"/>
      <c r="AC198" s="640"/>
      <c r="AD198" s="640"/>
    </row>
    <row r="199">
      <c r="A199" s="58"/>
      <c r="B199" s="58"/>
      <c r="C199" s="56"/>
      <c r="D199" s="640"/>
      <c r="E199" s="58"/>
      <c r="F199" s="640"/>
      <c r="G199" s="640"/>
      <c r="H199" s="58"/>
      <c r="I199" s="58"/>
      <c r="J199" s="58"/>
      <c r="K199" s="58"/>
      <c r="L199" s="58"/>
      <c r="M199" s="58"/>
      <c r="N199" s="58"/>
      <c r="O199" s="58"/>
      <c r="P199" s="58"/>
      <c r="Q199" s="58"/>
      <c r="R199" s="58"/>
      <c r="S199" s="58"/>
      <c r="T199" s="58"/>
      <c r="U199" s="58"/>
      <c r="V199" s="58"/>
      <c r="W199" s="58"/>
      <c r="X199" s="58"/>
      <c r="Y199" s="58"/>
      <c r="Z199" s="58"/>
      <c r="AA199" s="58"/>
      <c r="AB199" s="640"/>
      <c r="AC199" s="640"/>
      <c r="AD199" s="640"/>
    </row>
    <row r="200">
      <c r="A200" s="58"/>
      <c r="B200" s="58"/>
      <c r="C200" s="56"/>
      <c r="D200" s="640"/>
      <c r="E200" s="58"/>
      <c r="F200" s="640"/>
      <c r="G200" s="640"/>
      <c r="H200" s="58"/>
      <c r="I200" s="58"/>
      <c r="J200" s="58"/>
      <c r="K200" s="58"/>
      <c r="L200" s="58"/>
      <c r="M200" s="58"/>
      <c r="N200" s="58"/>
      <c r="O200" s="58"/>
      <c r="P200" s="58"/>
      <c r="Q200" s="58"/>
      <c r="R200" s="58"/>
      <c r="S200" s="58"/>
      <c r="T200" s="58"/>
      <c r="U200" s="58"/>
      <c r="V200" s="58"/>
      <c r="W200" s="58"/>
      <c r="X200" s="58"/>
      <c r="Y200" s="58"/>
      <c r="Z200" s="58"/>
      <c r="AA200" s="58"/>
      <c r="AB200" s="640"/>
      <c r="AC200" s="640"/>
      <c r="AD200" s="640"/>
    </row>
    <row r="201">
      <c r="A201" s="58"/>
      <c r="B201" s="58"/>
      <c r="C201" s="56"/>
      <c r="D201" s="640"/>
      <c r="E201" s="58"/>
      <c r="F201" s="640"/>
      <c r="G201" s="640"/>
      <c r="H201" s="58"/>
      <c r="I201" s="58"/>
      <c r="J201" s="58"/>
      <c r="K201" s="58"/>
      <c r="L201" s="58"/>
      <c r="M201" s="58"/>
      <c r="N201" s="58"/>
      <c r="O201" s="58"/>
      <c r="P201" s="58"/>
      <c r="Q201" s="58"/>
      <c r="R201" s="58"/>
      <c r="S201" s="58"/>
      <c r="T201" s="58"/>
      <c r="U201" s="58"/>
      <c r="V201" s="58"/>
      <c r="W201" s="58"/>
      <c r="X201" s="58"/>
      <c r="Y201" s="58"/>
      <c r="Z201" s="58"/>
      <c r="AA201" s="58"/>
      <c r="AB201" s="640"/>
      <c r="AC201" s="640"/>
      <c r="AD201" s="640"/>
    </row>
    <row r="202">
      <c r="A202" s="58"/>
      <c r="B202" s="58"/>
      <c r="C202" s="56"/>
      <c r="D202" s="640"/>
      <c r="E202" s="58"/>
      <c r="F202" s="640"/>
      <c r="G202" s="640"/>
      <c r="H202" s="58"/>
      <c r="I202" s="58"/>
      <c r="J202" s="58"/>
      <c r="K202" s="58"/>
      <c r="L202" s="58"/>
      <c r="M202" s="58"/>
      <c r="N202" s="58"/>
      <c r="O202" s="58"/>
      <c r="P202" s="58"/>
      <c r="Q202" s="58"/>
      <c r="R202" s="58"/>
      <c r="S202" s="58"/>
      <c r="T202" s="58"/>
      <c r="U202" s="58"/>
      <c r="V202" s="58"/>
      <c r="W202" s="58"/>
      <c r="X202" s="58"/>
      <c r="Y202" s="58"/>
      <c r="Z202" s="58"/>
      <c r="AA202" s="58"/>
      <c r="AB202" s="640"/>
      <c r="AC202" s="640"/>
      <c r="AD202" s="640"/>
    </row>
    <row r="203">
      <c r="A203" s="58"/>
      <c r="B203" s="58"/>
      <c r="C203" s="56"/>
      <c r="D203" s="640"/>
      <c r="E203" s="58"/>
      <c r="F203" s="640"/>
      <c r="G203" s="640"/>
      <c r="H203" s="58"/>
      <c r="I203" s="58"/>
      <c r="J203" s="58"/>
      <c r="K203" s="58"/>
      <c r="L203" s="58"/>
      <c r="M203" s="58"/>
      <c r="N203" s="58"/>
      <c r="O203" s="58"/>
      <c r="P203" s="58"/>
      <c r="Q203" s="58"/>
      <c r="R203" s="58"/>
      <c r="S203" s="58"/>
      <c r="T203" s="58"/>
      <c r="U203" s="58"/>
      <c r="V203" s="58"/>
      <c r="W203" s="58"/>
      <c r="X203" s="58"/>
      <c r="Y203" s="58"/>
      <c r="Z203" s="58"/>
      <c r="AA203" s="58"/>
      <c r="AB203" s="640"/>
      <c r="AC203" s="640"/>
      <c r="AD203" s="640"/>
    </row>
    <row r="204">
      <c r="A204" s="58"/>
      <c r="B204" s="58"/>
      <c r="C204" s="56"/>
      <c r="D204" s="640"/>
      <c r="E204" s="58"/>
      <c r="F204" s="640"/>
      <c r="G204" s="640"/>
      <c r="H204" s="58"/>
      <c r="I204" s="58"/>
      <c r="J204" s="58"/>
      <c r="K204" s="58"/>
      <c r="L204" s="58"/>
      <c r="M204" s="58"/>
      <c r="N204" s="58"/>
      <c r="O204" s="58"/>
      <c r="P204" s="58"/>
      <c r="Q204" s="58"/>
      <c r="R204" s="58"/>
      <c r="S204" s="58"/>
      <c r="T204" s="58"/>
      <c r="U204" s="58"/>
      <c r="V204" s="58"/>
      <c r="W204" s="58"/>
      <c r="X204" s="58"/>
      <c r="Y204" s="58"/>
      <c r="Z204" s="58"/>
      <c r="AA204" s="58"/>
      <c r="AB204" s="640"/>
      <c r="AC204" s="640"/>
      <c r="AD204" s="640"/>
    </row>
    <row r="205">
      <c r="A205" s="58"/>
      <c r="B205" s="58"/>
      <c r="C205" s="56"/>
      <c r="D205" s="640"/>
      <c r="E205" s="58"/>
      <c r="F205" s="640"/>
      <c r="G205" s="640"/>
      <c r="H205" s="58"/>
      <c r="I205" s="58"/>
      <c r="J205" s="58"/>
      <c r="K205" s="58"/>
      <c r="L205" s="58"/>
      <c r="M205" s="58"/>
      <c r="N205" s="58"/>
      <c r="O205" s="58"/>
      <c r="P205" s="58"/>
      <c r="Q205" s="58"/>
      <c r="R205" s="58"/>
      <c r="S205" s="58"/>
      <c r="T205" s="58"/>
      <c r="U205" s="58"/>
      <c r="V205" s="58"/>
      <c r="W205" s="58"/>
      <c r="X205" s="58"/>
      <c r="Y205" s="58"/>
      <c r="Z205" s="58"/>
      <c r="AA205" s="58"/>
      <c r="AB205" s="640"/>
      <c r="AC205" s="640"/>
      <c r="AD205" s="640"/>
    </row>
    <row r="206">
      <c r="A206" s="58"/>
      <c r="B206" s="58"/>
      <c r="C206" s="56"/>
      <c r="D206" s="640"/>
      <c r="E206" s="58"/>
      <c r="F206" s="640"/>
      <c r="G206" s="640"/>
      <c r="H206" s="58"/>
      <c r="I206" s="58"/>
      <c r="J206" s="58"/>
      <c r="K206" s="58"/>
      <c r="L206" s="58"/>
      <c r="M206" s="58"/>
      <c r="N206" s="58"/>
      <c r="O206" s="58"/>
      <c r="P206" s="58"/>
      <c r="Q206" s="58"/>
      <c r="R206" s="58"/>
      <c r="S206" s="58"/>
      <c r="T206" s="58"/>
      <c r="U206" s="58"/>
      <c r="V206" s="58"/>
      <c r="W206" s="58"/>
      <c r="X206" s="58"/>
      <c r="Y206" s="58"/>
      <c r="Z206" s="58"/>
      <c r="AA206" s="58"/>
      <c r="AB206" s="640"/>
      <c r="AC206" s="640"/>
      <c r="AD206" s="640"/>
    </row>
    <row r="207">
      <c r="A207" s="58"/>
      <c r="B207" s="58"/>
      <c r="C207" s="56"/>
      <c r="D207" s="640"/>
      <c r="E207" s="58"/>
      <c r="F207" s="640"/>
      <c r="G207" s="640"/>
      <c r="H207" s="58"/>
      <c r="I207" s="58"/>
      <c r="J207" s="58"/>
      <c r="K207" s="58"/>
      <c r="L207" s="58"/>
      <c r="M207" s="58"/>
      <c r="N207" s="58"/>
      <c r="O207" s="58"/>
      <c r="P207" s="58"/>
      <c r="Q207" s="58"/>
      <c r="R207" s="58"/>
      <c r="S207" s="58"/>
      <c r="T207" s="58"/>
      <c r="U207" s="58"/>
      <c r="V207" s="58"/>
      <c r="W207" s="58"/>
      <c r="X207" s="58"/>
      <c r="Y207" s="58"/>
      <c r="Z207" s="58"/>
      <c r="AA207" s="58"/>
      <c r="AB207" s="640"/>
      <c r="AC207" s="640"/>
      <c r="AD207" s="640"/>
    </row>
    <row r="208">
      <c r="A208" s="58"/>
      <c r="B208" s="58"/>
      <c r="C208" s="56"/>
      <c r="D208" s="640"/>
      <c r="E208" s="58"/>
      <c r="F208" s="640"/>
      <c r="G208" s="640"/>
      <c r="H208" s="58"/>
      <c r="I208" s="58"/>
      <c r="J208" s="58"/>
      <c r="K208" s="58"/>
      <c r="L208" s="58"/>
      <c r="M208" s="58"/>
      <c r="N208" s="58"/>
      <c r="O208" s="58"/>
      <c r="P208" s="58"/>
      <c r="Q208" s="58"/>
      <c r="R208" s="58"/>
      <c r="S208" s="58"/>
      <c r="T208" s="58"/>
      <c r="U208" s="58"/>
      <c r="V208" s="58"/>
      <c r="W208" s="58"/>
      <c r="X208" s="58"/>
      <c r="Y208" s="58"/>
      <c r="Z208" s="58"/>
      <c r="AA208" s="58"/>
      <c r="AB208" s="640"/>
      <c r="AC208" s="640"/>
      <c r="AD208" s="640"/>
    </row>
    <row r="209">
      <c r="A209" s="58"/>
      <c r="B209" s="58"/>
      <c r="C209" s="56"/>
      <c r="D209" s="640"/>
      <c r="E209" s="58"/>
      <c r="F209" s="640"/>
      <c r="G209" s="640"/>
      <c r="H209" s="58"/>
      <c r="I209" s="58"/>
      <c r="J209" s="58"/>
      <c r="K209" s="58"/>
      <c r="L209" s="58"/>
      <c r="M209" s="58"/>
      <c r="N209" s="58"/>
      <c r="O209" s="58"/>
      <c r="P209" s="58"/>
      <c r="Q209" s="58"/>
      <c r="R209" s="58"/>
      <c r="S209" s="58"/>
      <c r="T209" s="58"/>
      <c r="U209" s="58"/>
      <c r="V209" s="58"/>
      <c r="W209" s="58"/>
      <c r="X209" s="58"/>
      <c r="Y209" s="58"/>
      <c r="Z209" s="58"/>
      <c r="AA209" s="58"/>
      <c r="AB209" s="640"/>
      <c r="AC209" s="640"/>
      <c r="AD209" s="640"/>
    </row>
    <row r="210">
      <c r="A210" s="58"/>
      <c r="B210" s="58"/>
      <c r="C210" s="56"/>
      <c r="D210" s="640"/>
      <c r="E210" s="58"/>
      <c r="F210" s="640"/>
      <c r="G210" s="640"/>
      <c r="H210" s="58"/>
      <c r="I210" s="58"/>
      <c r="J210" s="58"/>
      <c r="K210" s="58"/>
      <c r="L210" s="58"/>
      <c r="M210" s="58"/>
      <c r="N210" s="58"/>
      <c r="O210" s="58"/>
      <c r="P210" s="58"/>
      <c r="Q210" s="58"/>
      <c r="R210" s="58"/>
      <c r="S210" s="58"/>
      <c r="T210" s="58"/>
      <c r="U210" s="58"/>
      <c r="V210" s="58"/>
      <c r="W210" s="58"/>
      <c r="X210" s="58"/>
      <c r="Y210" s="58"/>
      <c r="Z210" s="58"/>
      <c r="AA210" s="58"/>
      <c r="AB210" s="640"/>
      <c r="AC210" s="640"/>
      <c r="AD210" s="640"/>
    </row>
    <row r="211">
      <c r="A211" s="58"/>
      <c r="B211" s="58"/>
      <c r="C211" s="56"/>
      <c r="D211" s="640"/>
      <c r="E211" s="58"/>
      <c r="F211" s="640"/>
      <c r="G211" s="640"/>
      <c r="H211" s="58"/>
      <c r="I211" s="58"/>
      <c r="J211" s="58"/>
      <c r="K211" s="58"/>
      <c r="L211" s="58"/>
      <c r="M211" s="58"/>
      <c r="N211" s="58"/>
      <c r="O211" s="58"/>
      <c r="P211" s="58"/>
      <c r="Q211" s="58"/>
      <c r="R211" s="58"/>
      <c r="S211" s="58"/>
      <c r="T211" s="58"/>
      <c r="U211" s="58"/>
      <c r="V211" s="58"/>
      <c r="W211" s="58"/>
      <c r="X211" s="58"/>
      <c r="Y211" s="58"/>
      <c r="Z211" s="58"/>
      <c r="AA211" s="58"/>
      <c r="AB211" s="640"/>
      <c r="AC211" s="640"/>
      <c r="AD211" s="640"/>
    </row>
    <row r="212">
      <c r="A212" s="58"/>
      <c r="B212" s="58"/>
      <c r="C212" s="56"/>
      <c r="D212" s="640"/>
      <c r="E212" s="58"/>
      <c r="F212" s="640"/>
      <c r="G212" s="640"/>
      <c r="H212" s="58"/>
      <c r="I212" s="58"/>
      <c r="J212" s="58"/>
      <c r="K212" s="58"/>
      <c r="L212" s="58"/>
      <c r="M212" s="58"/>
      <c r="N212" s="58"/>
      <c r="O212" s="58"/>
      <c r="P212" s="58"/>
      <c r="Q212" s="58"/>
      <c r="R212" s="58"/>
      <c r="S212" s="58"/>
      <c r="T212" s="58"/>
      <c r="U212" s="58"/>
      <c r="V212" s="58"/>
      <c r="W212" s="58"/>
      <c r="X212" s="58"/>
      <c r="Y212" s="58"/>
      <c r="Z212" s="58"/>
      <c r="AA212" s="58"/>
      <c r="AB212" s="640"/>
      <c r="AC212" s="640"/>
      <c r="AD212" s="640"/>
    </row>
    <row r="213">
      <c r="A213" s="58"/>
      <c r="B213" s="58"/>
      <c r="C213" s="56"/>
      <c r="D213" s="640"/>
      <c r="E213" s="58"/>
      <c r="F213" s="640"/>
      <c r="G213" s="640"/>
      <c r="H213" s="58"/>
      <c r="I213" s="58"/>
      <c r="J213" s="58"/>
      <c r="K213" s="58"/>
      <c r="L213" s="58"/>
      <c r="M213" s="58"/>
      <c r="N213" s="58"/>
      <c r="O213" s="58"/>
      <c r="P213" s="58"/>
      <c r="Q213" s="58"/>
      <c r="R213" s="58"/>
      <c r="S213" s="58"/>
      <c r="T213" s="58"/>
      <c r="U213" s="58"/>
      <c r="V213" s="58"/>
      <c r="W213" s="58"/>
      <c r="X213" s="58"/>
      <c r="Y213" s="58"/>
      <c r="Z213" s="58"/>
      <c r="AA213" s="58"/>
      <c r="AB213" s="640"/>
      <c r="AC213" s="640"/>
      <c r="AD213" s="640"/>
    </row>
    <row r="214">
      <c r="A214" s="58"/>
      <c r="B214" s="58"/>
      <c r="C214" s="56"/>
      <c r="D214" s="640"/>
      <c r="E214" s="58"/>
      <c r="F214" s="640"/>
      <c r="G214" s="640"/>
      <c r="H214" s="58"/>
      <c r="I214" s="58"/>
      <c r="J214" s="58"/>
      <c r="K214" s="58"/>
      <c r="L214" s="58"/>
      <c r="M214" s="58"/>
      <c r="N214" s="58"/>
      <c r="O214" s="58"/>
      <c r="P214" s="58"/>
      <c r="Q214" s="58"/>
      <c r="R214" s="58"/>
      <c r="S214" s="58"/>
      <c r="T214" s="58"/>
      <c r="U214" s="58"/>
      <c r="V214" s="58"/>
      <c r="W214" s="58"/>
      <c r="X214" s="58"/>
      <c r="Y214" s="58"/>
      <c r="Z214" s="58"/>
      <c r="AA214" s="58"/>
      <c r="AB214" s="640"/>
      <c r="AC214" s="640"/>
      <c r="AD214" s="640"/>
    </row>
    <row r="215">
      <c r="A215" s="58"/>
      <c r="B215" s="58"/>
      <c r="C215" s="56"/>
      <c r="D215" s="640"/>
      <c r="E215" s="58"/>
      <c r="F215" s="640"/>
      <c r="G215" s="640"/>
      <c r="H215" s="58"/>
      <c r="I215" s="58"/>
      <c r="J215" s="58"/>
      <c r="K215" s="58"/>
      <c r="L215" s="58"/>
      <c r="M215" s="58"/>
      <c r="N215" s="58"/>
      <c r="O215" s="58"/>
      <c r="P215" s="58"/>
      <c r="Q215" s="58"/>
      <c r="R215" s="58"/>
      <c r="S215" s="58"/>
      <c r="T215" s="58"/>
      <c r="U215" s="58"/>
      <c r="V215" s="58"/>
      <c r="W215" s="58"/>
      <c r="X215" s="58"/>
      <c r="Y215" s="58"/>
      <c r="Z215" s="58"/>
      <c r="AA215" s="58"/>
      <c r="AB215" s="640"/>
      <c r="AC215" s="640"/>
      <c r="AD215" s="640"/>
    </row>
    <row r="216">
      <c r="A216" s="58"/>
      <c r="B216" s="58"/>
      <c r="C216" s="56"/>
      <c r="D216" s="640"/>
      <c r="E216" s="58"/>
      <c r="F216" s="640"/>
      <c r="G216" s="640"/>
      <c r="H216" s="58"/>
      <c r="I216" s="58"/>
      <c r="J216" s="58"/>
      <c r="K216" s="58"/>
      <c r="L216" s="58"/>
      <c r="M216" s="58"/>
      <c r="N216" s="58"/>
      <c r="O216" s="58"/>
      <c r="P216" s="58"/>
      <c r="Q216" s="58"/>
      <c r="R216" s="58"/>
      <c r="S216" s="58"/>
      <c r="T216" s="58"/>
      <c r="U216" s="58"/>
      <c r="V216" s="58"/>
      <c r="W216" s="58"/>
      <c r="X216" s="58"/>
      <c r="Y216" s="58"/>
      <c r="Z216" s="58"/>
      <c r="AA216" s="58"/>
      <c r="AB216" s="640"/>
      <c r="AC216" s="640"/>
      <c r="AD216" s="640"/>
    </row>
    <row r="217">
      <c r="A217" s="58"/>
      <c r="B217" s="58"/>
      <c r="C217" s="56"/>
      <c r="D217" s="640"/>
      <c r="E217" s="58"/>
      <c r="F217" s="640"/>
      <c r="G217" s="640"/>
      <c r="H217" s="58"/>
      <c r="I217" s="58"/>
      <c r="J217" s="58"/>
      <c r="K217" s="58"/>
      <c r="L217" s="58"/>
      <c r="M217" s="58"/>
      <c r="N217" s="58"/>
      <c r="O217" s="58"/>
      <c r="P217" s="58"/>
      <c r="Q217" s="58"/>
      <c r="R217" s="58"/>
      <c r="S217" s="58"/>
      <c r="T217" s="58"/>
      <c r="U217" s="58"/>
      <c r="V217" s="58"/>
      <c r="W217" s="58"/>
      <c r="X217" s="58"/>
      <c r="Y217" s="58"/>
      <c r="Z217" s="58"/>
      <c r="AA217" s="58"/>
      <c r="AB217" s="640"/>
      <c r="AC217" s="640"/>
      <c r="AD217" s="640"/>
    </row>
    <row r="218">
      <c r="A218" s="58"/>
      <c r="B218" s="58"/>
      <c r="C218" s="56"/>
      <c r="D218" s="640"/>
      <c r="E218" s="58"/>
      <c r="F218" s="640"/>
      <c r="G218" s="640"/>
      <c r="H218" s="58"/>
      <c r="I218" s="58"/>
      <c r="J218" s="58"/>
      <c r="K218" s="58"/>
      <c r="L218" s="58"/>
      <c r="M218" s="58"/>
      <c r="N218" s="58"/>
      <c r="O218" s="58"/>
      <c r="P218" s="58"/>
      <c r="Q218" s="58"/>
      <c r="R218" s="58"/>
      <c r="S218" s="58"/>
      <c r="T218" s="58"/>
      <c r="U218" s="58"/>
      <c r="V218" s="58"/>
      <c r="W218" s="58"/>
      <c r="X218" s="58"/>
      <c r="Y218" s="58"/>
      <c r="Z218" s="58"/>
      <c r="AA218" s="58"/>
      <c r="AB218" s="640"/>
      <c r="AC218" s="640"/>
      <c r="AD218" s="640"/>
    </row>
    <row r="219">
      <c r="A219" s="58"/>
      <c r="B219" s="58"/>
      <c r="C219" s="56"/>
      <c r="D219" s="640"/>
      <c r="E219" s="58"/>
      <c r="F219" s="640"/>
      <c r="G219" s="640"/>
      <c r="H219" s="58"/>
      <c r="I219" s="58"/>
      <c r="J219" s="58"/>
      <c r="K219" s="58"/>
      <c r="L219" s="58"/>
      <c r="M219" s="58"/>
      <c r="N219" s="58"/>
      <c r="O219" s="58"/>
      <c r="P219" s="58"/>
      <c r="Q219" s="58"/>
      <c r="R219" s="58"/>
      <c r="S219" s="58"/>
      <c r="T219" s="58"/>
      <c r="U219" s="58"/>
      <c r="V219" s="58"/>
      <c r="W219" s="58"/>
      <c r="X219" s="58"/>
      <c r="Y219" s="58"/>
      <c r="Z219" s="58"/>
      <c r="AA219" s="58"/>
      <c r="AB219" s="640"/>
      <c r="AC219" s="640"/>
      <c r="AD219" s="640"/>
    </row>
    <row r="220">
      <c r="A220" s="58"/>
      <c r="B220" s="58"/>
      <c r="C220" s="56"/>
      <c r="D220" s="640"/>
      <c r="E220" s="58"/>
      <c r="F220" s="640"/>
      <c r="G220" s="640"/>
      <c r="H220" s="58"/>
      <c r="I220" s="58"/>
      <c r="J220" s="58"/>
      <c r="K220" s="58"/>
      <c r="L220" s="58"/>
      <c r="M220" s="58"/>
      <c r="N220" s="58"/>
      <c r="O220" s="58"/>
      <c r="P220" s="58"/>
      <c r="Q220" s="58"/>
      <c r="R220" s="58"/>
      <c r="S220" s="58"/>
      <c r="T220" s="58"/>
      <c r="U220" s="58"/>
      <c r="V220" s="58"/>
      <c r="W220" s="58"/>
      <c r="X220" s="58"/>
      <c r="Y220" s="58"/>
      <c r="Z220" s="58"/>
      <c r="AA220" s="58"/>
      <c r="AB220" s="640"/>
      <c r="AC220" s="640"/>
      <c r="AD220" s="640"/>
    </row>
    <row r="221">
      <c r="A221" s="58"/>
      <c r="B221" s="58"/>
      <c r="C221" s="56"/>
      <c r="D221" s="640"/>
      <c r="E221" s="58"/>
      <c r="F221" s="640"/>
      <c r="G221" s="640"/>
      <c r="H221" s="58"/>
      <c r="I221" s="58"/>
      <c r="J221" s="58"/>
      <c r="K221" s="58"/>
      <c r="L221" s="58"/>
      <c r="M221" s="58"/>
      <c r="N221" s="58"/>
      <c r="O221" s="58"/>
      <c r="P221" s="58"/>
      <c r="Q221" s="58"/>
      <c r="R221" s="58"/>
      <c r="S221" s="58"/>
      <c r="T221" s="58"/>
      <c r="U221" s="58"/>
      <c r="V221" s="58"/>
      <c r="W221" s="58"/>
      <c r="X221" s="58"/>
      <c r="Y221" s="58"/>
      <c r="Z221" s="58"/>
      <c r="AA221" s="58"/>
      <c r="AB221" s="640"/>
      <c r="AC221" s="640"/>
      <c r="AD221" s="640"/>
    </row>
    <row r="222">
      <c r="A222" s="58"/>
      <c r="B222" s="58"/>
      <c r="C222" s="56"/>
      <c r="D222" s="640"/>
      <c r="E222" s="58"/>
      <c r="F222" s="640"/>
      <c r="G222" s="640"/>
      <c r="H222" s="58"/>
      <c r="I222" s="58"/>
      <c r="J222" s="58"/>
      <c r="K222" s="58"/>
      <c r="L222" s="58"/>
      <c r="M222" s="58"/>
      <c r="N222" s="58"/>
      <c r="O222" s="58"/>
      <c r="P222" s="58"/>
      <c r="Q222" s="58"/>
      <c r="R222" s="58"/>
      <c r="S222" s="58"/>
      <c r="T222" s="58"/>
      <c r="U222" s="58"/>
      <c r="V222" s="58"/>
      <c r="W222" s="58"/>
      <c r="X222" s="58"/>
      <c r="Y222" s="58"/>
      <c r="Z222" s="58"/>
      <c r="AA222" s="58"/>
      <c r="AB222" s="640"/>
      <c r="AC222" s="640"/>
      <c r="AD222" s="640"/>
    </row>
    <row r="223">
      <c r="A223" s="58"/>
      <c r="B223" s="58"/>
      <c r="C223" s="56"/>
      <c r="D223" s="640"/>
      <c r="E223" s="58"/>
      <c r="F223" s="640"/>
      <c r="G223" s="640"/>
      <c r="H223" s="58"/>
      <c r="I223" s="58"/>
      <c r="J223" s="58"/>
      <c r="K223" s="58"/>
      <c r="L223" s="58"/>
      <c r="M223" s="58"/>
      <c r="N223" s="58"/>
      <c r="O223" s="58"/>
      <c r="P223" s="58"/>
      <c r="Q223" s="58"/>
      <c r="R223" s="58"/>
      <c r="S223" s="58"/>
      <c r="T223" s="58"/>
      <c r="U223" s="58"/>
      <c r="V223" s="58"/>
      <c r="W223" s="58"/>
      <c r="X223" s="58"/>
      <c r="Y223" s="58"/>
      <c r="Z223" s="58"/>
      <c r="AA223" s="58"/>
      <c r="AB223" s="640"/>
      <c r="AC223" s="640"/>
      <c r="AD223" s="640"/>
    </row>
    <row r="224">
      <c r="A224" s="58"/>
      <c r="B224" s="58"/>
      <c r="C224" s="56"/>
      <c r="D224" s="640"/>
      <c r="E224" s="58"/>
      <c r="F224" s="640"/>
      <c r="G224" s="640"/>
      <c r="H224" s="58"/>
      <c r="I224" s="58"/>
      <c r="J224" s="58"/>
      <c r="K224" s="58"/>
      <c r="L224" s="58"/>
      <c r="M224" s="58"/>
      <c r="N224" s="58"/>
      <c r="O224" s="58"/>
      <c r="P224" s="58"/>
      <c r="Q224" s="58"/>
      <c r="R224" s="58"/>
      <c r="S224" s="58"/>
      <c r="T224" s="58"/>
      <c r="U224" s="58"/>
      <c r="V224" s="58"/>
      <c r="W224" s="58"/>
      <c r="X224" s="58"/>
      <c r="Y224" s="58"/>
      <c r="Z224" s="58"/>
      <c r="AA224" s="58"/>
      <c r="AB224" s="640"/>
      <c r="AC224" s="640"/>
      <c r="AD224" s="640"/>
    </row>
    <row r="225">
      <c r="A225" s="58"/>
      <c r="B225" s="58"/>
      <c r="C225" s="56"/>
      <c r="D225" s="640"/>
      <c r="E225" s="58"/>
      <c r="F225" s="640"/>
      <c r="G225" s="640"/>
      <c r="H225" s="58"/>
      <c r="I225" s="58"/>
      <c r="J225" s="58"/>
      <c r="K225" s="58"/>
      <c r="L225" s="58"/>
      <c r="M225" s="58"/>
      <c r="N225" s="58"/>
      <c r="O225" s="58"/>
      <c r="P225" s="58"/>
      <c r="Q225" s="58"/>
      <c r="R225" s="58"/>
      <c r="S225" s="58"/>
      <c r="T225" s="58"/>
      <c r="U225" s="58"/>
      <c r="V225" s="58"/>
      <c r="W225" s="58"/>
      <c r="X225" s="58"/>
      <c r="Y225" s="58"/>
      <c r="Z225" s="58"/>
      <c r="AA225" s="58"/>
      <c r="AB225" s="640"/>
      <c r="AC225" s="640"/>
      <c r="AD225" s="640"/>
    </row>
    <row r="226">
      <c r="A226" s="58"/>
      <c r="B226" s="58"/>
      <c r="C226" s="56"/>
      <c r="D226" s="640"/>
      <c r="E226" s="58"/>
      <c r="F226" s="640"/>
      <c r="G226" s="640"/>
      <c r="H226" s="58"/>
      <c r="I226" s="58"/>
      <c r="J226" s="58"/>
      <c r="K226" s="58"/>
      <c r="L226" s="58"/>
      <c r="M226" s="58"/>
      <c r="N226" s="58"/>
      <c r="O226" s="58"/>
      <c r="P226" s="58"/>
      <c r="Q226" s="58"/>
      <c r="R226" s="58"/>
      <c r="S226" s="58"/>
      <c r="T226" s="58"/>
      <c r="U226" s="58"/>
      <c r="V226" s="58"/>
      <c r="W226" s="58"/>
      <c r="X226" s="58"/>
      <c r="Y226" s="58"/>
      <c r="Z226" s="58"/>
      <c r="AA226" s="58"/>
      <c r="AB226" s="640"/>
      <c r="AC226" s="640"/>
      <c r="AD226" s="640"/>
    </row>
    <row r="227">
      <c r="A227" s="58"/>
      <c r="B227" s="58"/>
      <c r="C227" s="56"/>
      <c r="D227" s="640"/>
      <c r="E227" s="58"/>
      <c r="F227" s="640"/>
      <c r="G227" s="640"/>
      <c r="H227" s="58"/>
      <c r="I227" s="58"/>
      <c r="J227" s="58"/>
      <c r="K227" s="58"/>
      <c r="L227" s="58"/>
      <c r="M227" s="58"/>
      <c r="N227" s="58"/>
      <c r="O227" s="58"/>
      <c r="P227" s="58"/>
      <c r="Q227" s="58"/>
      <c r="R227" s="58"/>
      <c r="S227" s="58"/>
      <c r="T227" s="58"/>
      <c r="U227" s="58"/>
      <c r="V227" s="58"/>
      <c r="W227" s="58"/>
      <c r="X227" s="58"/>
      <c r="Y227" s="58"/>
      <c r="Z227" s="58"/>
      <c r="AA227" s="58"/>
      <c r="AB227" s="640"/>
      <c r="AC227" s="640"/>
      <c r="AD227" s="640"/>
    </row>
    <row r="228">
      <c r="A228" s="58"/>
      <c r="B228" s="58"/>
      <c r="C228" s="56"/>
      <c r="D228" s="640"/>
      <c r="E228" s="58"/>
      <c r="F228" s="640"/>
      <c r="G228" s="640"/>
      <c r="H228" s="58"/>
      <c r="I228" s="58"/>
      <c r="J228" s="58"/>
      <c r="K228" s="58"/>
      <c r="L228" s="58"/>
      <c r="M228" s="58"/>
      <c r="N228" s="58"/>
      <c r="O228" s="58"/>
      <c r="P228" s="58"/>
      <c r="Q228" s="58"/>
      <c r="R228" s="58"/>
      <c r="S228" s="58"/>
      <c r="T228" s="58"/>
      <c r="U228" s="58"/>
      <c r="V228" s="58"/>
      <c r="W228" s="58"/>
      <c r="X228" s="58"/>
      <c r="Y228" s="58"/>
      <c r="Z228" s="58"/>
      <c r="AA228" s="58"/>
      <c r="AB228" s="640"/>
      <c r="AC228" s="640"/>
      <c r="AD228" s="640"/>
    </row>
    <row r="229">
      <c r="A229" s="58"/>
      <c r="B229" s="58"/>
      <c r="C229" s="56"/>
      <c r="D229" s="640"/>
      <c r="E229" s="58"/>
      <c r="F229" s="640"/>
      <c r="G229" s="640"/>
      <c r="H229" s="58"/>
      <c r="I229" s="58"/>
      <c r="J229" s="58"/>
      <c r="K229" s="58"/>
      <c r="L229" s="58"/>
      <c r="M229" s="58"/>
      <c r="N229" s="58"/>
      <c r="O229" s="58"/>
      <c r="P229" s="58"/>
      <c r="Q229" s="58"/>
      <c r="R229" s="58"/>
      <c r="S229" s="58"/>
      <c r="T229" s="58"/>
      <c r="U229" s="58"/>
      <c r="V229" s="58"/>
      <c r="W229" s="58"/>
      <c r="X229" s="58"/>
      <c r="Y229" s="58"/>
      <c r="Z229" s="58"/>
      <c r="AA229" s="58"/>
      <c r="AB229" s="640"/>
      <c r="AC229" s="640"/>
      <c r="AD229" s="640"/>
    </row>
    <row r="230">
      <c r="A230" s="640"/>
      <c r="B230" s="640"/>
      <c r="C230" s="56"/>
      <c r="D230" s="640"/>
      <c r="E230" s="640"/>
      <c r="F230" s="640"/>
      <c r="G230" s="640"/>
      <c r="H230" s="640"/>
      <c r="I230" s="640"/>
      <c r="J230" s="640"/>
      <c r="K230" s="640"/>
      <c r="L230" s="640"/>
      <c r="M230" s="640"/>
      <c r="N230" s="640"/>
      <c r="O230" s="640"/>
      <c r="P230" s="640"/>
      <c r="Q230" s="640"/>
      <c r="R230" s="640"/>
      <c r="S230" s="640"/>
      <c r="T230" s="640"/>
      <c r="U230" s="640"/>
      <c r="V230" s="640"/>
      <c r="W230" s="640"/>
      <c r="X230" s="640"/>
      <c r="Y230" s="640"/>
      <c r="Z230" s="640"/>
      <c r="AA230" s="640"/>
      <c r="AB230" s="640"/>
      <c r="AC230" s="640"/>
      <c r="AD230" s="640"/>
    </row>
    <row r="231">
      <c r="A231" s="640"/>
      <c r="B231" s="640"/>
      <c r="C231" s="56"/>
      <c r="D231" s="640"/>
      <c r="E231" s="640"/>
      <c r="F231" s="640"/>
      <c r="G231" s="640"/>
      <c r="H231" s="640"/>
      <c r="I231" s="640"/>
      <c r="J231" s="640"/>
      <c r="K231" s="640"/>
      <c r="L231" s="640"/>
      <c r="M231" s="640"/>
      <c r="N231" s="640"/>
      <c r="O231" s="640"/>
      <c r="P231" s="640"/>
      <c r="Q231" s="640"/>
      <c r="R231" s="640"/>
      <c r="S231" s="640"/>
      <c r="T231" s="640"/>
      <c r="U231" s="640"/>
      <c r="V231" s="640"/>
      <c r="W231" s="640"/>
      <c r="X231" s="640"/>
      <c r="Y231" s="640"/>
      <c r="Z231" s="640"/>
      <c r="AA231" s="640"/>
      <c r="AB231" s="640"/>
      <c r="AC231" s="640"/>
      <c r="AD231" s="640"/>
    </row>
    <row r="232">
      <c r="A232" s="640"/>
      <c r="B232" s="640"/>
      <c r="C232" s="56"/>
      <c r="D232" s="640"/>
      <c r="E232" s="640"/>
      <c r="F232" s="640"/>
      <c r="G232" s="640"/>
      <c r="H232" s="640"/>
      <c r="I232" s="640"/>
      <c r="J232" s="640"/>
      <c r="K232" s="640"/>
      <c r="L232" s="640"/>
      <c r="M232" s="640"/>
      <c r="N232" s="640"/>
      <c r="O232" s="640"/>
      <c r="P232" s="640"/>
      <c r="Q232" s="640"/>
      <c r="R232" s="640"/>
      <c r="S232" s="640"/>
      <c r="T232" s="640"/>
      <c r="U232" s="640"/>
      <c r="V232" s="640"/>
      <c r="W232" s="640"/>
      <c r="X232" s="640"/>
      <c r="Y232" s="640"/>
      <c r="Z232" s="640"/>
      <c r="AA232" s="640"/>
      <c r="AB232" s="640"/>
      <c r="AC232" s="640"/>
      <c r="AD232" s="640"/>
    </row>
    <row r="233">
      <c r="A233" s="640"/>
      <c r="B233" s="640"/>
      <c r="C233" s="56"/>
      <c r="D233" s="640"/>
      <c r="E233" s="640"/>
      <c r="F233" s="640"/>
      <c r="G233" s="640"/>
      <c r="H233" s="640"/>
      <c r="I233" s="640"/>
      <c r="J233" s="640"/>
      <c r="K233" s="640"/>
      <c r="L233" s="640"/>
      <c r="M233" s="640"/>
      <c r="N233" s="640"/>
      <c r="O233" s="640"/>
      <c r="P233" s="640"/>
      <c r="Q233" s="640"/>
      <c r="R233" s="640"/>
      <c r="S233" s="640"/>
      <c r="T233" s="640"/>
      <c r="U233" s="640"/>
      <c r="V233" s="640"/>
      <c r="W233" s="640"/>
      <c r="X233" s="640"/>
      <c r="Y233" s="640"/>
      <c r="Z233" s="640"/>
      <c r="AA233" s="640"/>
      <c r="AB233" s="640"/>
      <c r="AC233" s="640"/>
      <c r="AD233" s="640"/>
    </row>
    <row r="234">
      <c r="A234" s="640"/>
      <c r="B234" s="640"/>
      <c r="C234" s="56"/>
      <c r="D234" s="640"/>
      <c r="E234" s="640"/>
      <c r="F234" s="640"/>
      <c r="G234" s="640"/>
      <c r="H234" s="640"/>
      <c r="I234" s="640"/>
      <c r="J234" s="640"/>
      <c r="K234" s="640"/>
      <c r="L234" s="640"/>
      <c r="M234" s="640"/>
      <c r="N234" s="640"/>
      <c r="O234" s="640"/>
      <c r="P234" s="640"/>
      <c r="Q234" s="640"/>
      <c r="R234" s="640"/>
      <c r="S234" s="640"/>
      <c r="T234" s="640"/>
      <c r="U234" s="640"/>
      <c r="V234" s="640"/>
      <c r="W234" s="640"/>
      <c r="X234" s="640"/>
      <c r="Y234" s="640"/>
      <c r="Z234" s="640"/>
      <c r="AA234" s="640"/>
      <c r="AB234" s="640"/>
      <c r="AC234" s="640"/>
      <c r="AD234" s="640"/>
    </row>
    <row r="235">
      <c r="A235" s="640"/>
      <c r="B235" s="640"/>
      <c r="C235" s="56"/>
      <c r="D235" s="640"/>
      <c r="E235" s="640"/>
      <c r="F235" s="640"/>
      <c r="G235" s="640"/>
      <c r="H235" s="640"/>
      <c r="I235" s="640"/>
      <c r="J235" s="640"/>
      <c r="K235" s="640"/>
      <c r="L235" s="640"/>
      <c r="M235" s="640"/>
      <c r="N235" s="640"/>
      <c r="O235" s="640"/>
      <c r="P235" s="640"/>
      <c r="Q235" s="640"/>
      <c r="R235" s="640"/>
      <c r="S235" s="640"/>
      <c r="T235" s="640"/>
      <c r="U235" s="640"/>
      <c r="V235" s="640"/>
      <c r="W235" s="640"/>
      <c r="X235" s="640"/>
      <c r="Y235" s="640"/>
      <c r="Z235" s="640"/>
      <c r="AA235" s="640"/>
      <c r="AB235" s="640"/>
      <c r="AC235" s="640"/>
      <c r="AD235" s="640"/>
    </row>
    <row r="236">
      <c r="A236" s="640"/>
      <c r="B236" s="640"/>
      <c r="C236" s="56"/>
      <c r="D236" s="640"/>
      <c r="E236" s="640"/>
      <c r="F236" s="640"/>
      <c r="G236" s="640"/>
      <c r="H236" s="640"/>
      <c r="I236" s="640"/>
      <c r="J236" s="640"/>
      <c r="K236" s="640"/>
      <c r="L236" s="640"/>
      <c r="M236" s="640"/>
      <c r="N236" s="640"/>
      <c r="O236" s="640"/>
      <c r="P236" s="640"/>
      <c r="Q236" s="640"/>
      <c r="R236" s="640"/>
      <c r="S236" s="640"/>
      <c r="T236" s="640"/>
      <c r="U236" s="640"/>
      <c r="V236" s="640"/>
      <c r="W236" s="640"/>
      <c r="X236" s="640"/>
      <c r="Y236" s="640"/>
      <c r="Z236" s="640"/>
      <c r="AA236" s="640"/>
      <c r="AB236" s="640"/>
      <c r="AC236" s="640"/>
      <c r="AD236" s="640"/>
    </row>
    <row r="237">
      <c r="A237" s="640"/>
      <c r="B237" s="640"/>
      <c r="C237" s="56"/>
      <c r="D237" s="640"/>
      <c r="E237" s="640"/>
      <c r="F237" s="640"/>
      <c r="G237" s="640"/>
      <c r="H237" s="640"/>
      <c r="I237" s="640"/>
      <c r="J237" s="640"/>
      <c r="K237" s="640"/>
      <c r="L237" s="640"/>
      <c r="M237" s="640"/>
      <c r="N237" s="640"/>
      <c r="O237" s="640"/>
      <c r="P237" s="640"/>
      <c r="Q237" s="640"/>
      <c r="R237" s="640"/>
      <c r="S237" s="640"/>
      <c r="T237" s="640"/>
      <c r="U237" s="640"/>
      <c r="V237" s="640"/>
      <c r="W237" s="640"/>
      <c r="X237" s="640"/>
      <c r="Y237" s="640"/>
      <c r="Z237" s="640"/>
      <c r="AA237" s="640"/>
      <c r="AB237" s="640"/>
      <c r="AC237" s="640"/>
      <c r="AD237" s="640"/>
    </row>
    <row r="238">
      <c r="A238" s="640"/>
      <c r="B238" s="640"/>
      <c r="C238" s="56"/>
      <c r="D238" s="640"/>
      <c r="E238" s="640"/>
      <c r="F238" s="640"/>
      <c r="G238" s="640"/>
      <c r="H238" s="640"/>
      <c r="I238" s="640"/>
      <c r="J238" s="640"/>
      <c r="K238" s="640"/>
      <c r="L238" s="640"/>
      <c r="M238" s="640"/>
      <c r="N238" s="640"/>
      <c r="O238" s="640"/>
      <c r="P238" s="640"/>
      <c r="Q238" s="640"/>
      <c r="R238" s="640"/>
      <c r="S238" s="640"/>
      <c r="T238" s="640"/>
      <c r="U238" s="640"/>
      <c r="V238" s="640"/>
      <c r="W238" s="640"/>
      <c r="X238" s="640"/>
      <c r="Y238" s="640"/>
      <c r="Z238" s="640"/>
      <c r="AA238" s="640"/>
      <c r="AB238" s="640"/>
      <c r="AC238" s="640"/>
      <c r="AD238" s="640"/>
    </row>
    <row r="239">
      <c r="A239" s="640"/>
      <c r="B239" s="640"/>
      <c r="C239" s="56"/>
      <c r="D239" s="640"/>
      <c r="E239" s="640"/>
      <c r="F239" s="640"/>
      <c r="G239" s="640"/>
      <c r="H239" s="640"/>
      <c r="I239" s="640"/>
      <c r="J239" s="640"/>
      <c r="K239" s="640"/>
      <c r="L239" s="640"/>
      <c r="M239" s="640"/>
      <c r="N239" s="640"/>
      <c r="O239" s="640"/>
      <c r="P239" s="640"/>
      <c r="Q239" s="640"/>
      <c r="R239" s="640"/>
      <c r="S239" s="640"/>
      <c r="T239" s="640"/>
      <c r="U239" s="640"/>
      <c r="V239" s="640"/>
      <c r="W239" s="640"/>
      <c r="X239" s="640"/>
      <c r="Y239" s="640"/>
      <c r="Z239" s="640"/>
      <c r="AA239" s="640"/>
      <c r="AB239" s="640"/>
      <c r="AC239" s="640"/>
      <c r="AD239" s="640"/>
    </row>
    <row r="240">
      <c r="A240" s="640"/>
      <c r="B240" s="640"/>
      <c r="C240" s="56"/>
      <c r="D240" s="640"/>
      <c r="E240" s="640"/>
      <c r="F240" s="640"/>
      <c r="G240" s="640"/>
      <c r="H240" s="640"/>
      <c r="I240" s="640"/>
      <c r="J240" s="640"/>
      <c r="K240" s="640"/>
      <c r="L240" s="640"/>
      <c r="M240" s="640"/>
      <c r="N240" s="640"/>
      <c r="O240" s="640"/>
      <c r="P240" s="640"/>
      <c r="Q240" s="640"/>
      <c r="R240" s="640"/>
      <c r="S240" s="640"/>
      <c r="T240" s="640"/>
      <c r="U240" s="640"/>
      <c r="V240" s="640"/>
      <c r="W240" s="640"/>
      <c r="X240" s="640"/>
      <c r="Y240" s="640"/>
      <c r="Z240" s="640"/>
      <c r="AA240" s="640"/>
      <c r="AB240" s="640"/>
      <c r="AC240" s="640"/>
      <c r="AD240" s="640"/>
    </row>
    <row r="241">
      <c r="A241" s="640"/>
      <c r="B241" s="640"/>
      <c r="C241" s="56"/>
      <c r="D241" s="640"/>
      <c r="E241" s="640"/>
      <c r="F241" s="640"/>
      <c r="G241" s="640"/>
      <c r="H241" s="640"/>
      <c r="I241" s="640"/>
      <c r="J241" s="640"/>
      <c r="K241" s="640"/>
      <c r="L241" s="640"/>
      <c r="M241" s="640"/>
      <c r="N241" s="640"/>
      <c r="O241" s="640"/>
      <c r="P241" s="640"/>
      <c r="Q241" s="640"/>
      <c r="R241" s="640"/>
      <c r="S241" s="640"/>
      <c r="T241" s="640"/>
      <c r="U241" s="640"/>
      <c r="V241" s="640"/>
      <c r="W241" s="640"/>
      <c r="X241" s="640"/>
      <c r="Y241" s="640"/>
      <c r="Z241" s="640"/>
      <c r="AA241" s="640"/>
      <c r="AB241" s="640"/>
      <c r="AC241" s="640"/>
      <c r="AD241" s="640"/>
    </row>
    <row r="242">
      <c r="A242" s="640"/>
      <c r="B242" s="640"/>
      <c r="C242" s="56"/>
      <c r="D242" s="640"/>
      <c r="E242" s="640"/>
      <c r="F242" s="640"/>
      <c r="G242" s="640"/>
      <c r="H242" s="640"/>
      <c r="I242" s="640"/>
      <c r="J242" s="640"/>
      <c r="K242" s="640"/>
      <c r="L242" s="640"/>
      <c r="M242" s="640"/>
      <c r="N242" s="640"/>
      <c r="O242" s="640"/>
      <c r="P242" s="640"/>
      <c r="Q242" s="640"/>
      <c r="R242" s="640"/>
      <c r="S242" s="640"/>
      <c r="T242" s="640"/>
      <c r="U242" s="640"/>
      <c r="V242" s="640"/>
      <c r="W242" s="640"/>
      <c r="X242" s="640"/>
      <c r="Y242" s="640"/>
      <c r="Z242" s="640"/>
      <c r="AA242" s="640"/>
      <c r="AB242" s="640"/>
      <c r="AC242" s="640"/>
      <c r="AD242" s="640"/>
    </row>
    <row r="243">
      <c r="A243" s="640"/>
      <c r="B243" s="640"/>
      <c r="C243" s="56"/>
      <c r="D243" s="640"/>
      <c r="E243" s="640"/>
      <c r="F243" s="640"/>
      <c r="G243" s="640"/>
      <c r="H243" s="640"/>
      <c r="I243" s="640"/>
      <c r="J243" s="640"/>
      <c r="K243" s="640"/>
      <c r="L243" s="640"/>
      <c r="M243" s="640"/>
      <c r="N243" s="640"/>
      <c r="O243" s="640"/>
      <c r="P243" s="640"/>
      <c r="Q243" s="640"/>
      <c r="R243" s="640"/>
      <c r="S243" s="640"/>
      <c r="T243" s="640"/>
      <c r="U243" s="640"/>
      <c r="V243" s="640"/>
      <c r="W243" s="640"/>
      <c r="X243" s="640"/>
      <c r="Y243" s="640"/>
      <c r="Z243" s="640"/>
      <c r="AA243" s="640"/>
      <c r="AB243" s="640"/>
      <c r="AC243" s="640"/>
      <c r="AD243" s="640"/>
    </row>
    <row r="244">
      <c r="A244" s="640"/>
      <c r="B244" s="640"/>
      <c r="C244" s="56"/>
      <c r="D244" s="640"/>
      <c r="E244" s="640"/>
      <c r="F244" s="640"/>
      <c r="G244" s="640"/>
      <c r="H244" s="640"/>
      <c r="I244" s="640"/>
      <c r="J244" s="640"/>
      <c r="K244" s="640"/>
      <c r="L244" s="640"/>
      <c r="M244" s="640"/>
      <c r="N244" s="640"/>
      <c r="O244" s="640"/>
      <c r="P244" s="640"/>
      <c r="Q244" s="640"/>
      <c r="R244" s="640"/>
      <c r="S244" s="640"/>
      <c r="T244" s="640"/>
      <c r="U244" s="640"/>
      <c r="V244" s="640"/>
      <c r="W244" s="640"/>
      <c r="X244" s="640"/>
      <c r="Y244" s="640"/>
      <c r="Z244" s="640"/>
      <c r="AA244" s="640"/>
      <c r="AB244" s="640"/>
      <c r="AC244" s="640"/>
      <c r="AD244" s="640"/>
    </row>
    <row r="245">
      <c r="A245" s="640"/>
      <c r="B245" s="640"/>
      <c r="C245" s="56"/>
      <c r="D245" s="640"/>
      <c r="E245" s="640"/>
      <c r="F245" s="640"/>
      <c r="G245" s="640"/>
      <c r="H245" s="640"/>
      <c r="I245" s="640"/>
      <c r="J245" s="640"/>
      <c r="K245" s="640"/>
      <c r="L245" s="640"/>
      <c r="M245" s="640"/>
      <c r="N245" s="640"/>
      <c r="O245" s="640"/>
      <c r="P245" s="640"/>
      <c r="Q245" s="640"/>
      <c r="R245" s="640"/>
      <c r="S245" s="640"/>
      <c r="T245" s="640"/>
      <c r="U245" s="640"/>
      <c r="V245" s="640"/>
      <c r="W245" s="640"/>
      <c r="X245" s="640"/>
      <c r="Y245" s="640"/>
      <c r="Z245" s="640"/>
      <c r="AA245" s="640"/>
      <c r="AB245" s="640"/>
      <c r="AC245" s="640"/>
      <c r="AD245" s="640"/>
    </row>
    <row r="246">
      <c r="A246" s="640"/>
      <c r="B246" s="640"/>
      <c r="C246" s="56"/>
      <c r="D246" s="640"/>
      <c r="E246" s="640"/>
      <c r="F246" s="640"/>
      <c r="G246" s="640"/>
      <c r="H246" s="640"/>
      <c r="I246" s="640"/>
      <c r="J246" s="640"/>
      <c r="K246" s="640"/>
      <c r="L246" s="640"/>
      <c r="M246" s="640"/>
      <c r="N246" s="640"/>
      <c r="O246" s="640"/>
      <c r="P246" s="640"/>
      <c r="Q246" s="640"/>
      <c r="R246" s="640"/>
      <c r="S246" s="640"/>
      <c r="T246" s="640"/>
      <c r="U246" s="640"/>
      <c r="V246" s="640"/>
      <c r="W246" s="640"/>
      <c r="X246" s="640"/>
      <c r="Y246" s="640"/>
      <c r="Z246" s="640"/>
      <c r="AA246" s="640"/>
      <c r="AB246" s="640"/>
      <c r="AC246" s="640"/>
      <c r="AD246" s="640"/>
    </row>
    <row r="247">
      <c r="A247" s="640"/>
      <c r="B247" s="640"/>
      <c r="C247" s="56"/>
      <c r="D247" s="640"/>
      <c r="E247" s="640"/>
      <c r="F247" s="640"/>
      <c r="G247" s="640"/>
      <c r="H247" s="640"/>
      <c r="I247" s="640"/>
      <c r="J247" s="640"/>
      <c r="K247" s="640"/>
      <c r="L247" s="640"/>
      <c r="M247" s="640"/>
      <c r="N247" s="640"/>
      <c r="O247" s="640"/>
      <c r="P247" s="640"/>
      <c r="Q247" s="640"/>
      <c r="R247" s="640"/>
      <c r="S247" s="640"/>
      <c r="T247" s="640"/>
      <c r="U247" s="640"/>
      <c r="V247" s="640"/>
      <c r="W247" s="640"/>
      <c r="X247" s="640"/>
      <c r="Y247" s="640"/>
      <c r="Z247" s="640"/>
      <c r="AA247" s="640"/>
      <c r="AB247" s="640"/>
      <c r="AC247" s="640"/>
      <c r="AD247" s="640"/>
    </row>
    <row r="248">
      <c r="A248" s="640"/>
      <c r="B248" s="640"/>
      <c r="C248" s="56"/>
      <c r="D248" s="640"/>
      <c r="E248" s="640"/>
      <c r="F248" s="640"/>
      <c r="G248" s="640"/>
      <c r="H248" s="640"/>
      <c r="I248" s="640"/>
      <c r="J248" s="640"/>
      <c r="K248" s="640"/>
      <c r="L248" s="640"/>
      <c r="M248" s="640"/>
      <c r="N248" s="640"/>
      <c r="O248" s="640"/>
      <c r="P248" s="640"/>
      <c r="Q248" s="640"/>
      <c r="R248" s="640"/>
      <c r="S248" s="640"/>
      <c r="T248" s="640"/>
      <c r="U248" s="640"/>
      <c r="V248" s="640"/>
      <c r="W248" s="640"/>
      <c r="X248" s="640"/>
      <c r="Y248" s="640"/>
      <c r="Z248" s="640"/>
      <c r="AA248" s="640"/>
      <c r="AB248" s="640"/>
      <c r="AC248" s="640"/>
      <c r="AD248" s="640"/>
    </row>
    <row r="249">
      <c r="A249" s="640"/>
      <c r="B249" s="640"/>
      <c r="C249" s="56"/>
      <c r="D249" s="640"/>
      <c r="E249" s="640"/>
      <c r="F249" s="640"/>
      <c r="G249" s="640"/>
      <c r="H249" s="640"/>
      <c r="I249" s="640"/>
      <c r="J249" s="640"/>
      <c r="K249" s="640"/>
      <c r="L249" s="640"/>
      <c r="M249" s="640"/>
      <c r="N249" s="640"/>
      <c r="O249" s="640"/>
      <c r="P249" s="640"/>
      <c r="Q249" s="640"/>
      <c r="R249" s="640"/>
      <c r="S249" s="640"/>
      <c r="T249" s="640"/>
      <c r="U249" s="640"/>
      <c r="V249" s="640"/>
      <c r="W249" s="640"/>
      <c r="X249" s="640"/>
      <c r="Y249" s="640"/>
      <c r="Z249" s="640"/>
      <c r="AA249" s="640"/>
      <c r="AB249" s="640"/>
      <c r="AC249" s="640"/>
      <c r="AD249" s="640"/>
    </row>
    <row r="250">
      <c r="A250" s="640"/>
      <c r="B250" s="640"/>
      <c r="C250" s="56"/>
      <c r="D250" s="640"/>
      <c r="E250" s="640"/>
      <c r="F250" s="640"/>
      <c r="G250" s="640"/>
      <c r="H250" s="640"/>
      <c r="I250" s="640"/>
      <c r="J250" s="640"/>
      <c r="K250" s="640"/>
      <c r="L250" s="640"/>
      <c r="M250" s="640"/>
      <c r="N250" s="640"/>
      <c r="O250" s="640"/>
      <c r="P250" s="640"/>
      <c r="Q250" s="640"/>
      <c r="R250" s="640"/>
      <c r="S250" s="640"/>
      <c r="T250" s="640"/>
      <c r="U250" s="640"/>
      <c r="V250" s="640"/>
      <c r="W250" s="640"/>
      <c r="X250" s="640"/>
      <c r="Y250" s="640"/>
      <c r="Z250" s="640"/>
      <c r="AA250" s="640"/>
      <c r="AB250" s="640"/>
      <c r="AC250" s="640"/>
      <c r="AD250" s="640"/>
    </row>
    <row r="251">
      <c r="A251" s="640"/>
      <c r="B251" s="640"/>
      <c r="C251" s="56"/>
      <c r="D251" s="640"/>
      <c r="E251" s="640"/>
      <c r="F251" s="640"/>
      <c r="G251" s="640"/>
      <c r="H251" s="640"/>
      <c r="I251" s="640"/>
      <c r="J251" s="640"/>
      <c r="K251" s="640"/>
      <c r="L251" s="640"/>
      <c r="M251" s="640"/>
      <c r="N251" s="640"/>
      <c r="O251" s="640"/>
      <c r="P251" s="640"/>
      <c r="Q251" s="640"/>
      <c r="R251" s="640"/>
      <c r="S251" s="640"/>
      <c r="T251" s="640"/>
      <c r="U251" s="640"/>
      <c r="V251" s="640"/>
      <c r="W251" s="640"/>
      <c r="X251" s="640"/>
      <c r="Y251" s="640"/>
      <c r="Z251" s="640"/>
      <c r="AA251" s="640"/>
      <c r="AB251" s="640"/>
      <c r="AC251" s="640"/>
      <c r="AD251" s="640"/>
    </row>
    <row r="252">
      <c r="A252" s="640"/>
      <c r="B252" s="640"/>
      <c r="C252" s="56"/>
      <c r="D252" s="640"/>
      <c r="E252" s="640"/>
      <c r="F252" s="640"/>
      <c r="G252" s="640"/>
      <c r="H252" s="640"/>
      <c r="I252" s="640"/>
      <c r="J252" s="640"/>
      <c r="K252" s="640"/>
      <c r="L252" s="640"/>
      <c r="M252" s="640"/>
      <c r="N252" s="640"/>
      <c r="O252" s="640"/>
      <c r="P252" s="640"/>
      <c r="Q252" s="640"/>
      <c r="R252" s="640"/>
      <c r="S252" s="640"/>
      <c r="T252" s="640"/>
      <c r="U252" s="640"/>
      <c r="V252" s="640"/>
      <c r="W252" s="640"/>
      <c r="X252" s="640"/>
      <c r="Y252" s="640"/>
      <c r="Z252" s="640"/>
      <c r="AA252" s="640"/>
      <c r="AB252" s="640"/>
      <c r="AC252" s="640"/>
      <c r="AD252" s="640"/>
    </row>
    <row r="253">
      <c r="A253" s="640"/>
      <c r="B253" s="640"/>
      <c r="C253" s="56"/>
      <c r="D253" s="640"/>
      <c r="E253" s="640"/>
      <c r="F253" s="640"/>
      <c r="G253" s="640"/>
      <c r="H253" s="640"/>
      <c r="I253" s="640"/>
      <c r="J253" s="640"/>
      <c r="K253" s="640"/>
      <c r="L253" s="640"/>
      <c r="M253" s="640"/>
      <c r="N253" s="640"/>
      <c r="O253" s="640"/>
      <c r="P253" s="640"/>
      <c r="Q253" s="640"/>
      <c r="R253" s="640"/>
      <c r="S253" s="640"/>
      <c r="T253" s="640"/>
      <c r="U253" s="640"/>
      <c r="V253" s="640"/>
      <c r="W253" s="640"/>
      <c r="X253" s="640"/>
      <c r="Y253" s="640"/>
      <c r="Z253" s="640"/>
      <c r="AA253" s="640"/>
      <c r="AB253" s="640"/>
      <c r="AC253" s="640"/>
      <c r="AD253" s="640"/>
    </row>
    <row r="254">
      <c r="A254" s="640"/>
      <c r="B254" s="640"/>
      <c r="C254" s="56"/>
      <c r="D254" s="640"/>
      <c r="E254" s="640"/>
      <c r="F254" s="640"/>
      <c r="G254" s="640"/>
      <c r="H254" s="640"/>
      <c r="I254" s="640"/>
      <c r="J254" s="640"/>
      <c r="K254" s="640"/>
      <c r="L254" s="640"/>
      <c r="M254" s="640"/>
      <c r="N254" s="640"/>
      <c r="O254" s="640"/>
      <c r="P254" s="640"/>
      <c r="Q254" s="640"/>
      <c r="R254" s="640"/>
      <c r="S254" s="640"/>
      <c r="T254" s="640"/>
      <c r="U254" s="640"/>
      <c r="V254" s="640"/>
      <c r="W254" s="640"/>
      <c r="X254" s="640"/>
      <c r="Y254" s="640"/>
      <c r="Z254" s="640"/>
      <c r="AA254" s="640"/>
      <c r="AB254" s="640"/>
      <c r="AC254" s="640"/>
      <c r="AD254" s="640"/>
    </row>
    <row r="255">
      <c r="A255" s="640"/>
      <c r="B255" s="640"/>
      <c r="C255" s="56"/>
      <c r="D255" s="640"/>
      <c r="E255" s="640"/>
      <c r="F255" s="640"/>
      <c r="G255" s="640"/>
      <c r="H255" s="640"/>
      <c r="I255" s="640"/>
      <c r="J255" s="640"/>
      <c r="K255" s="640"/>
      <c r="L255" s="640"/>
      <c r="M255" s="640"/>
      <c r="N255" s="640"/>
      <c r="O255" s="640"/>
      <c r="P255" s="640"/>
      <c r="Q255" s="640"/>
      <c r="R255" s="640"/>
      <c r="S255" s="640"/>
      <c r="T255" s="640"/>
      <c r="U255" s="640"/>
      <c r="V255" s="640"/>
      <c r="W255" s="640"/>
      <c r="X255" s="640"/>
      <c r="Y255" s="640"/>
      <c r="Z255" s="640"/>
      <c r="AA255" s="640"/>
      <c r="AB255" s="640"/>
      <c r="AC255" s="640"/>
      <c r="AD255" s="640"/>
    </row>
    <row r="256">
      <c r="A256" s="640"/>
      <c r="B256" s="640"/>
      <c r="C256" s="56"/>
      <c r="D256" s="640"/>
      <c r="E256" s="640"/>
      <c r="F256" s="640"/>
      <c r="G256" s="640"/>
      <c r="H256" s="640"/>
      <c r="I256" s="640"/>
      <c r="J256" s="640"/>
      <c r="K256" s="640"/>
      <c r="L256" s="640"/>
      <c r="M256" s="640"/>
      <c r="N256" s="640"/>
      <c r="O256" s="640"/>
      <c r="P256" s="640"/>
      <c r="Q256" s="640"/>
      <c r="R256" s="640"/>
      <c r="S256" s="640"/>
      <c r="T256" s="640"/>
      <c r="U256" s="640"/>
      <c r="V256" s="640"/>
      <c r="W256" s="640"/>
      <c r="X256" s="640"/>
      <c r="Y256" s="640"/>
      <c r="Z256" s="640"/>
      <c r="AA256" s="640"/>
      <c r="AB256" s="640"/>
      <c r="AC256" s="640"/>
      <c r="AD256" s="640"/>
    </row>
    <row r="257">
      <c r="A257" s="640"/>
      <c r="B257" s="640"/>
      <c r="C257" s="56"/>
      <c r="D257" s="640"/>
      <c r="E257" s="640"/>
      <c r="F257" s="640"/>
      <c r="G257" s="640"/>
      <c r="H257" s="640"/>
      <c r="I257" s="640"/>
      <c r="J257" s="640"/>
      <c r="K257" s="640"/>
      <c r="L257" s="640"/>
      <c r="M257" s="640"/>
      <c r="N257" s="640"/>
      <c r="O257" s="640"/>
      <c r="P257" s="640"/>
      <c r="Q257" s="640"/>
      <c r="R257" s="640"/>
      <c r="S257" s="640"/>
      <c r="T257" s="640"/>
      <c r="U257" s="640"/>
      <c r="V257" s="640"/>
      <c r="W257" s="640"/>
      <c r="X257" s="640"/>
      <c r="Y257" s="640"/>
      <c r="Z257" s="640"/>
      <c r="AA257" s="640"/>
      <c r="AB257" s="640"/>
      <c r="AC257" s="640"/>
      <c r="AD257" s="640"/>
    </row>
    <row r="258">
      <c r="A258" s="640"/>
      <c r="B258" s="640"/>
      <c r="C258" s="56"/>
      <c r="D258" s="640"/>
      <c r="E258" s="640"/>
      <c r="F258" s="640"/>
      <c r="G258" s="640"/>
      <c r="H258" s="640"/>
      <c r="I258" s="640"/>
      <c r="J258" s="640"/>
      <c r="K258" s="640"/>
      <c r="L258" s="640"/>
      <c r="M258" s="640"/>
      <c r="N258" s="640"/>
      <c r="O258" s="640"/>
      <c r="P258" s="640"/>
      <c r="Q258" s="640"/>
      <c r="R258" s="640"/>
      <c r="S258" s="640"/>
      <c r="T258" s="640"/>
      <c r="U258" s="640"/>
      <c r="V258" s="640"/>
      <c r="W258" s="640"/>
      <c r="X258" s="640"/>
      <c r="Y258" s="640"/>
      <c r="Z258" s="640"/>
      <c r="AA258" s="640"/>
      <c r="AB258" s="640"/>
      <c r="AC258" s="640"/>
      <c r="AD258" s="640"/>
    </row>
    <row r="259">
      <c r="A259" s="640"/>
      <c r="B259" s="640"/>
      <c r="C259" s="56"/>
      <c r="D259" s="640"/>
      <c r="E259" s="640"/>
      <c r="F259" s="640"/>
      <c r="G259" s="640"/>
      <c r="H259" s="640"/>
      <c r="I259" s="640"/>
      <c r="J259" s="640"/>
      <c r="K259" s="640"/>
      <c r="L259" s="640"/>
      <c r="M259" s="640"/>
      <c r="N259" s="640"/>
      <c r="O259" s="640"/>
      <c r="P259" s="640"/>
      <c r="Q259" s="640"/>
      <c r="R259" s="640"/>
      <c r="S259" s="640"/>
      <c r="T259" s="640"/>
      <c r="U259" s="640"/>
      <c r="V259" s="640"/>
      <c r="W259" s="640"/>
      <c r="X259" s="640"/>
      <c r="Y259" s="640"/>
      <c r="Z259" s="640"/>
      <c r="AA259" s="640"/>
      <c r="AB259" s="640"/>
      <c r="AC259" s="640"/>
      <c r="AD259" s="640"/>
    </row>
    <row r="260">
      <c r="A260" s="640"/>
      <c r="B260" s="640"/>
      <c r="C260" s="56"/>
      <c r="D260" s="640"/>
      <c r="E260" s="640"/>
      <c r="F260" s="640"/>
      <c r="G260" s="640"/>
      <c r="H260" s="640"/>
      <c r="I260" s="640"/>
      <c r="J260" s="640"/>
      <c r="K260" s="640"/>
      <c r="L260" s="640"/>
      <c r="M260" s="640"/>
      <c r="N260" s="640"/>
      <c r="O260" s="640"/>
      <c r="P260" s="640"/>
      <c r="Q260" s="640"/>
      <c r="R260" s="640"/>
      <c r="S260" s="640"/>
      <c r="T260" s="640"/>
      <c r="U260" s="640"/>
      <c r="V260" s="640"/>
      <c r="W260" s="640"/>
      <c r="X260" s="640"/>
      <c r="Y260" s="640"/>
      <c r="Z260" s="640"/>
      <c r="AA260" s="640"/>
      <c r="AB260" s="640"/>
      <c r="AC260" s="640"/>
      <c r="AD260" s="640"/>
    </row>
    <row r="261">
      <c r="A261" s="640"/>
      <c r="B261" s="640"/>
      <c r="C261" s="56"/>
      <c r="D261" s="640"/>
      <c r="E261" s="640"/>
      <c r="F261" s="640"/>
      <c r="G261" s="640"/>
      <c r="H261" s="640"/>
      <c r="I261" s="640"/>
      <c r="J261" s="640"/>
      <c r="K261" s="640"/>
      <c r="L261" s="640"/>
      <c r="M261" s="640"/>
      <c r="N261" s="640"/>
      <c r="O261" s="640"/>
      <c r="P261" s="640"/>
      <c r="Q261" s="640"/>
      <c r="R261" s="640"/>
      <c r="S261" s="640"/>
      <c r="T261" s="640"/>
      <c r="U261" s="640"/>
      <c r="V261" s="640"/>
      <c r="W261" s="640"/>
      <c r="X261" s="640"/>
      <c r="Y261" s="640"/>
      <c r="Z261" s="640"/>
      <c r="AA261" s="640"/>
      <c r="AB261" s="640"/>
      <c r="AC261" s="640"/>
      <c r="AD261" s="640"/>
    </row>
    <row r="262">
      <c r="A262" s="640"/>
      <c r="B262" s="640"/>
      <c r="C262" s="56"/>
      <c r="D262" s="640"/>
      <c r="E262" s="640"/>
      <c r="F262" s="640"/>
      <c r="G262" s="640"/>
      <c r="H262" s="640"/>
      <c r="I262" s="640"/>
      <c r="J262" s="640"/>
      <c r="K262" s="640"/>
      <c r="L262" s="640"/>
      <c r="M262" s="640"/>
      <c r="N262" s="640"/>
      <c r="O262" s="640"/>
      <c r="P262" s="640"/>
      <c r="Q262" s="640"/>
      <c r="R262" s="640"/>
      <c r="S262" s="640"/>
      <c r="T262" s="640"/>
      <c r="U262" s="640"/>
      <c r="V262" s="640"/>
      <c r="W262" s="640"/>
      <c r="X262" s="640"/>
      <c r="Y262" s="640"/>
      <c r="Z262" s="640"/>
      <c r="AA262" s="640"/>
      <c r="AB262" s="640"/>
      <c r="AC262" s="640"/>
      <c r="AD262" s="640"/>
    </row>
    <row r="263">
      <c r="A263" s="640"/>
      <c r="B263" s="640"/>
      <c r="C263" s="56"/>
      <c r="D263" s="640"/>
      <c r="E263" s="640"/>
      <c r="F263" s="640"/>
      <c r="G263" s="640"/>
      <c r="H263" s="640"/>
      <c r="I263" s="640"/>
      <c r="J263" s="640"/>
      <c r="K263" s="640"/>
      <c r="L263" s="640"/>
      <c r="M263" s="640"/>
      <c r="N263" s="640"/>
      <c r="O263" s="640"/>
      <c r="P263" s="640"/>
      <c r="Q263" s="640"/>
      <c r="R263" s="640"/>
      <c r="S263" s="640"/>
      <c r="T263" s="640"/>
      <c r="U263" s="640"/>
      <c r="V263" s="640"/>
      <c r="W263" s="640"/>
      <c r="X263" s="640"/>
      <c r="Y263" s="640"/>
      <c r="Z263" s="640"/>
      <c r="AA263" s="640"/>
      <c r="AB263" s="640"/>
      <c r="AC263" s="640"/>
      <c r="AD263" s="640"/>
    </row>
    <row r="264">
      <c r="A264" s="640"/>
      <c r="B264" s="640"/>
      <c r="C264" s="56"/>
      <c r="D264" s="640"/>
      <c r="E264" s="640"/>
      <c r="F264" s="640"/>
      <c r="G264" s="640"/>
      <c r="H264" s="640"/>
      <c r="I264" s="640"/>
      <c r="J264" s="640"/>
      <c r="K264" s="640"/>
      <c r="L264" s="640"/>
      <c r="M264" s="640"/>
      <c r="N264" s="640"/>
      <c r="O264" s="640"/>
      <c r="P264" s="640"/>
      <c r="Q264" s="640"/>
      <c r="R264" s="640"/>
      <c r="S264" s="640"/>
      <c r="T264" s="640"/>
      <c r="U264" s="640"/>
      <c r="V264" s="640"/>
      <c r="W264" s="640"/>
      <c r="X264" s="640"/>
      <c r="Y264" s="640"/>
      <c r="Z264" s="640"/>
      <c r="AA264" s="640"/>
      <c r="AB264" s="640"/>
      <c r="AC264" s="640"/>
      <c r="AD264" s="640"/>
    </row>
    <row r="265">
      <c r="A265" s="640"/>
      <c r="B265" s="640"/>
      <c r="C265" s="56"/>
      <c r="D265" s="640"/>
      <c r="E265" s="640"/>
      <c r="F265" s="640"/>
      <c r="G265" s="640"/>
      <c r="H265" s="640"/>
      <c r="I265" s="640"/>
      <c r="J265" s="640"/>
      <c r="K265" s="640"/>
      <c r="L265" s="640"/>
      <c r="M265" s="640"/>
      <c r="N265" s="640"/>
      <c r="O265" s="640"/>
      <c r="P265" s="640"/>
      <c r="Q265" s="640"/>
      <c r="R265" s="640"/>
      <c r="S265" s="640"/>
      <c r="T265" s="640"/>
      <c r="U265" s="640"/>
      <c r="V265" s="640"/>
      <c r="W265" s="640"/>
      <c r="X265" s="640"/>
      <c r="Y265" s="640"/>
      <c r="Z265" s="640"/>
      <c r="AA265" s="640"/>
      <c r="AB265" s="640"/>
      <c r="AC265" s="640"/>
      <c r="AD265" s="640"/>
    </row>
    <row r="266">
      <c r="A266" s="640"/>
      <c r="B266" s="640"/>
      <c r="C266" s="56"/>
      <c r="D266" s="640"/>
      <c r="E266" s="640"/>
      <c r="F266" s="640"/>
      <c r="G266" s="640"/>
      <c r="H266" s="640"/>
      <c r="I266" s="640"/>
      <c r="J266" s="640"/>
      <c r="K266" s="640"/>
      <c r="L266" s="640"/>
      <c r="M266" s="640"/>
      <c r="N266" s="640"/>
      <c r="O266" s="640"/>
      <c r="P266" s="640"/>
      <c r="Q266" s="640"/>
      <c r="R266" s="640"/>
      <c r="S266" s="640"/>
      <c r="T266" s="640"/>
      <c r="U266" s="640"/>
      <c r="V266" s="640"/>
      <c r="W266" s="640"/>
      <c r="X266" s="640"/>
      <c r="Y266" s="640"/>
      <c r="Z266" s="640"/>
      <c r="AA266" s="640"/>
      <c r="AB266" s="640"/>
      <c r="AC266" s="640"/>
      <c r="AD266" s="640"/>
    </row>
    <row r="267">
      <c r="A267" s="640"/>
      <c r="B267" s="640"/>
      <c r="C267" s="56"/>
      <c r="D267" s="640"/>
      <c r="E267" s="640"/>
      <c r="F267" s="640"/>
      <c r="G267" s="640"/>
      <c r="H267" s="640"/>
      <c r="I267" s="640"/>
      <c r="J267" s="640"/>
      <c r="K267" s="640"/>
      <c r="L267" s="640"/>
      <c r="M267" s="640"/>
      <c r="N267" s="640"/>
      <c r="O267" s="640"/>
      <c r="P267" s="640"/>
      <c r="Q267" s="640"/>
      <c r="R267" s="640"/>
      <c r="S267" s="640"/>
      <c r="T267" s="640"/>
      <c r="U267" s="640"/>
      <c r="V267" s="640"/>
      <c r="W267" s="640"/>
      <c r="X267" s="640"/>
      <c r="Y267" s="640"/>
      <c r="Z267" s="640"/>
      <c r="AA267" s="640"/>
      <c r="AB267" s="640"/>
      <c r="AC267" s="640"/>
      <c r="AD267" s="640"/>
    </row>
    <row r="268">
      <c r="A268" s="640"/>
      <c r="B268" s="640"/>
      <c r="C268" s="56"/>
      <c r="D268" s="640"/>
      <c r="E268" s="640"/>
      <c r="F268" s="640"/>
      <c r="G268" s="640"/>
      <c r="H268" s="640"/>
      <c r="I268" s="640"/>
      <c r="J268" s="640"/>
      <c r="K268" s="640"/>
      <c r="L268" s="640"/>
      <c r="M268" s="640"/>
      <c r="N268" s="640"/>
      <c r="O268" s="640"/>
      <c r="P268" s="640"/>
      <c r="Q268" s="640"/>
      <c r="R268" s="640"/>
      <c r="S268" s="640"/>
      <c r="T268" s="640"/>
      <c r="U268" s="640"/>
      <c r="V268" s="640"/>
      <c r="W268" s="640"/>
      <c r="X268" s="640"/>
      <c r="Y268" s="640"/>
      <c r="Z268" s="640"/>
      <c r="AA268" s="640"/>
      <c r="AB268" s="640"/>
      <c r="AC268" s="640"/>
      <c r="AD268" s="640"/>
    </row>
    <row r="269">
      <c r="A269" s="640"/>
      <c r="B269" s="640"/>
      <c r="C269" s="56"/>
      <c r="D269" s="640"/>
      <c r="E269" s="640"/>
      <c r="F269" s="640"/>
      <c r="G269" s="640"/>
      <c r="H269" s="640"/>
      <c r="I269" s="640"/>
      <c r="J269" s="640"/>
      <c r="K269" s="640"/>
      <c r="L269" s="640"/>
      <c r="M269" s="640"/>
      <c r="N269" s="640"/>
      <c r="O269" s="640"/>
      <c r="P269" s="640"/>
      <c r="Q269" s="640"/>
      <c r="R269" s="640"/>
      <c r="S269" s="640"/>
      <c r="T269" s="640"/>
      <c r="U269" s="640"/>
      <c r="V269" s="640"/>
      <c r="W269" s="640"/>
      <c r="X269" s="640"/>
      <c r="Y269" s="640"/>
      <c r="Z269" s="640"/>
      <c r="AA269" s="640"/>
      <c r="AB269" s="640"/>
      <c r="AC269" s="640"/>
      <c r="AD269" s="640"/>
    </row>
    <row r="270">
      <c r="A270" s="640"/>
      <c r="B270" s="640"/>
      <c r="C270" s="56"/>
      <c r="D270" s="640"/>
      <c r="E270" s="640"/>
      <c r="F270" s="640"/>
      <c r="G270" s="640"/>
      <c r="H270" s="640"/>
      <c r="I270" s="640"/>
      <c r="J270" s="640"/>
      <c r="K270" s="640"/>
      <c r="L270" s="640"/>
      <c r="M270" s="640"/>
      <c r="N270" s="640"/>
      <c r="O270" s="640"/>
      <c r="P270" s="640"/>
      <c r="Q270" s="640"/>
      <c r="R270" s="640"/>
      <c r="S270" s="640"/>
      <c r="T270" s="640"/>
      <c r="U270" s="640"/>
      <c r="V270" s="640"/>
      <c r="W270" s="640"/>
      <c r="X270" s="640"/>
      <c r="Y270" s="640"/>
      <c r="Z270" s="640"/>
      <c r="AA270" s="640"/>
      <c r="AB270" s="640"/>
      <c r="AC270" s="640"/>
      <c r="AD270" s="640"/>
    </row>
    <row r="271">
      <c r="A271" s="640"/>
      <c r="B271" s="640"/>
      <c r="C271" s="56"/>
      <c r="D271" s="640"/>
      <c r="E271" s="640"/>
      <c r="F271" s="640"/>
      <c r="G271" s="640"/>
      <c r="H271" s="640"/>
      <c r="I271" s="640"/>
      <c r="J271" s="640"/>
      <c r="K271" s="640"/>
      <c r="L271" s="640"/>
      <c r="M271" s="640"/>
      <c r="N271" s="640"/>
      <c r="O271" s="640"/>
      <c r="P271" s="640"/>
      <c r="Q271" s="640"/>
      <c r="R271" s="640"/>
      <c r="S271" s="640"/>
      <c r="T271" s="640"/>
      <c r="U271" s="640"/>
      <c r="V271" s="640"/>
      <c r="W271" s="640"/>
      <c r="X271" s="640"/>
      <c r="Y271" s="640"/>
      <c r="Z271" s="640"/>
      <c r="AA271" s="640"/>
      <c r="AB271" s="640"/>
      <c r="AC271" s="640"/>
      <c r="AD271" s="640"/>
    </row>
    <row r="272">
      <c r="A272" s="640"/>
      <c r="B272" s="640"/>
      <c r="C272" s="56"/>
      <c r="D272" s="640"/>
      <c r="E272" s="640"/>
      <c r="F272" s="640"/>
      <c r="G272" s="640"/>
      <c r="H272" s="640"/>
      <c r="I272" s="640"/>
      <c r="J272" s="640"/>
      <c r="K272" s="640"/>
      <c r="L272" s="640"/>
      <c r="M272" s="640"/>
      <c r="N272" s="640"/>
      <c r="O272" s="640"/>
      <c r="P272" s="640"/>
      <c r="Q272" s="640"/>
      <c r="R272" s="640"/>
      <c r="S272" s="640"/>
      <c r="T272" s="640"/>
      <c r="U272" s="640"/>
      <c r="V272" s="640"/>
      <c r="W272" s="640"/>
      <c r="X272" s="640"/>
      <c r="Y272" s="640"/>
      <c r="Z272" s="640"/>
      <c r="AA272" s="640"/>
      <c r="AB272" s="640"/>
      <c r="AC272" s="640"/>
      <c r="AD272" s="640"/>
    </row>
    <row r="273">
      <c r="A273" s="640"/>
      <c r="B273" s="640"/>
      <c r="C273" s="56"/>
      <c r="D273" s="640"/>
      <c r="E273" s="640"/>
      <c r="F273" s="640"/>
      <c r="G273" s="640"/>
      <c r="H273" s="640"/>
      <c r="I273" s="640"/>
      <c r="J273" s="640"/>
      <c r="K273" s="640"/>
      <c r="L273" s="640"/>
      <c r="M273" s="640"/>
      <c r="N273" s="640"/>
      <c r="O273" s="640"/>
      <c r="P273" s="640"/>
      <c r="Q273" s="640"/>
      <c r="R273" s="640"/>
      <c r="S273" s="640"/>
      <c r="T273" s="640"/>
      <c r="U273" s="640"/>
      <c r="V273" s="640"/>
      <c r="W273" s="640"/>
      <c r="X273" s="640"/>
      <c r="Y273" s="640"/>
      <c r="Z273" s="640"/>
      <c r="AA273" s="640"/>
      <c r="AB273" s="640"/>
      <c r="AC273" s="640"/>
      <c r="AD273" s="640"/>
    </row>
    <row r="274">
      <c r="A274" s="640"/>
      <c r="B274" s="640"/>
      <c r="C274" s="56"/>
      <c r="D274" s="640"/>
      <c r="E274" s="640"/>
      <c r="F274" s="640"/>
      <c r="G274" s="640"/>
      <c r="H274" s="640"/>
      <c r="I274" s="640"/>
      <c r="J274" s="640"/>
      <c r="K274" s="640"/>
      <c r="L274" s="640"/>
      <c r="M274" s="640"/>
      <c r="N274" s="640"/>
      <c r="O274" s="640"/>
      <c r="P274" s="640"/>
      <c r="Q274" s="640"/>
      <c r="R274" s="640"/>
      <c r="S274" s="640"/>
      <c r="T274" s="640"/>
      <c r="U274" s="640"/>
      <c r="V274" s="640"/>
      <c r="W274" s="640"/>
      <c r="X274" s="640"/>
      <c r="Y274" s="640"/>
      <c r="Z274" s="640"/>
      <c r="AA274" s="640"/>
      <c r="AB274" s="640"/>
      <c r="AC274" s="640"/>
      <c r="AD274" s="640"/>
    </row>
    <row r="275">
      <c r="A275" s="640"/>
      <c r="B275" s="640"/>
      <c r="C275" s="56"/>
      <c r="D275" s="640"/>
      <c r="E275" s="640"/>
      <c r="F275" s="640"/>
      <c r="G275" s="640"/>
      <c r="H275" s="640"/>
      <c r="I275" s="640"/>
      <c r="J275" s="640"/>
      <c r="K275" s="640"/>
      <c r="L275" s="640"/>
      <c r="M275" s="640"/>
      <c r="N275" s="640"/>
      <c r="O275" s="640"/>
      <c r="P275" s="640"/>
      <c r="Q275" s="640"/>
      <c r="R275" s="640"/>
      <c r="S275" s="640"/>
      <c r="T275" s="640"/>
      <c r="U275" s="640"/>
      <c r="V275" s="640"/>
      <c r="W275" s="640"/>
      <c r="X275" s="640"/>
      <c r="Y275" s="640"/>
      <c r="Z275" s="640"/>
      <c r="AA275" s="640"/>
      <c r="AB275" s="640"/>
      <c r="AC275" s="640"/>
      <c r="AD275" s="640"/>
    </row>
    <row r="276">
      <c r="A276" s="640"/>
      <c r="B276" s="640"/>
      <c r="C276" s="56"/>
      <c r="D276" s="640"/>
      <c r="E276" s="640"/>
      <c r="F276" s="640"/>
      <c r="G276" s="640"/>
      <c r="H276" s="640"/>
      <c r="I276" s="640"/>
      <c r="J276" s="640"/>
      <c r="K276" s="640"/>
      <c r="L276" s="640"/>
      <c r="M276" s="640"/>
      <c r="N276" s="640"/>
      <c r="O276" s="640"/>
      <c r="P276" s="640"/>
      <c r="Q276" s="640"/>
      <c r="R276" s="640"/>
      <c r="S276" s="640"/>
      <c r="T276" s="640"/>
      <c r="U276" s="640"/>
      <c r="V276" s="640"/>
      <c r="W276" s="640"/>
      <c r="X276" s="640"/>
      <c r="Y276" s="640"/>
      <c r="Z276" s="640"/>
      <c r="AA276" s="640"/>
      <c r="AB276" s="640"/>
      <c r="AC276" s="640"/>
      <c r="AD276" s="640"/>
    </row>
    <row r="277">
      <c r="A277" s="640"/>
      <c r="B277" s="640"/>
      <c r="C277" s="56"/>
      <c r="D277" s="640"/>
      <c r="E277" s="640"/>
      <c r="F277" s="640"/>
      <c r="G277" s="640"/>
      <c r="H277" s="640"/>
      <c r="I277" s="640"/>
      <c r="J277" s="640"/>
      <c r="K277" s="640"/>
      <c r="L277" s="640"/>
      <c r="M277" s="640"/>
      <c r="N277" s="640"/>
      <c r="O277" s="640"/>
      <c r="P277" s="640"/>
      <c r="Q277" s="640"/>
      <c r="R277" s="640"/>
      <c r="S277" s="640"/>
      <c r="T277" s="640"/>
      <c r="U277" s="640"/>
      <c r="V277" s="640"/>
      <c r="W277" s="640"/>
      <c r="X277" s="640"/>
      <c r="Y277" s="640"/>
      <c r="Z277" s="640"/>
      <c r="AA277" s="640"/>
      <c r="AB277" s="640"/>
      <c r="AC277" s="640"/>
      <c r="AD277" s="640"/>
    </row>
    <row r="278">
      <c r="A278" s="640"/>
      <c r="B278" s="640"/>
      <c r="C278" s="56"/>
      <c r="D278" s="640"/>
      <c r="E278" s="640"/>
      <c r="F278" s="640"/>
      <c r="G278" s="640"/>
      <c r="H278" s="640"/>
      <c r="I278" s="640"/>
      <c r="J278" s="640"/>
      <c r="K278" s="640"/>
      <c r="L278" s="640"/>
      <c r="M278" s="640"/>
      <c r="N278" s="640"/>
      <c r="O278" s="640"/>
      <c r="P278" s="640"/>
      <c r="Q278" s="640"/>
      <c r="R278" s="640"/>
      <c r="S278" s="640"/>
      <c r="T278" s="640"/>
      <c r="U278" s="640"/>
      <c r="V278" s="640"/>
      <c r="W278" s="640"/>
      <c r="X278" s="640"/>
      <c r="Y278" s="640"/>
      <c r="Z278" s="640"/>
      <c r="AA278" s="640"/>
      <c r="AB278" s="640"/>
      <c r="AC278" s="640"/>
      <c r="AD278" s="640"/>
    </row>
    <row r="279">
      <c r="A279" s="640"/>
      <c r="B279" s="640"/>
      <c r="C279" s="56"/>
      <c r="D279" s="640"/>
      <c r="E279" s="640"/>
      <c r="F279" s="640"/>
      <c r="G279" s="640"/>
      <c r="H279" s="640"/>
      <c r="I279" s="640"/>
      <c r="J279" s="640"/>
      <c r="K279" s="640"/>
      <c r="L279" s="640"/>
      <c r="M279" s="640"/>
      <c r="N279" s="640"/>
      <c r="O279" s="640"/>
      <c r="P279" s="640"/>
      <c r="Q279" s="640"/>
      <c r="R279" s="640"/>
      <c r="S279" s="640"/>
      <c r="T279" s="640"/>
      <c r="U279" s="640"/>
      <c r="V279" s="640"/>
      <c r="W279" s="640"/>
      <c r="X279" s="640"/>
      <c r="Y279" s="640"/>
      <c r="Z279" s="640"/>
      <c r="AA279" s="640"/>
      <c r="AB279" s="640"/>
      <c r="AC279" s="640"/>
      <c r="AD279" s="640"/>
    </row>
    <row r="280">
      <c r="A280" s="640"/>
      <c r="B280" s="640"/>
      <c r="C280" s="56"/>
      <c r="D280" s="640"/>
      <c r="E280" s="640"/>
      <c r="F280" s="640"/>
      <c r="G280" s="640"/>
      <c r="H280" s="640"/>
      <c r="I280" s="640"/>
      <c r="J280" s="640"/>
      <c r="K280" s="640"/>
      <c r="L280" s="640"/>
      <c r="M280" s="640"/>
      <c r="N280" s="640"/>
      <c r="O280" s="640"/>
      <c r="P280" s="640"/>
      <c r="Q280" s="640"/>
      <c r="R280" s="640"/>
      <c r="S280" s="640"/>
      <c r="T280" s="640"/>
      <c r="U280" s="640"/>
      <c r="V280" s="640"/>
      <c r="W280" s="640"/>
      <c r="X280" s="640"/>
      <c r="Y280" s="640"/>
      <c r="Z280" s="640"/>
      <c r="AA280" s="640"/>
      <c r="AB280" s="640"/>
      <c r="AC280" s="640"/>
      <c r="AD280" s="640"/>
    </row>
    <row r="281">
      <c r="A281" s="640"/>
      <c r="B281" s="640"/>
      <c r="C281" s="56"/>
      <c r="D281" s="640"/>
      <c r="E281" s="640"/>
      <c r="F281" s="640"/>
      <c r="G281" s="640"/>
      <c r="H281" s="640"/>
      <c r="I281" s="640"/>
      <c r="J281" s="640"/>
      <c r="K281" s="640"/>
      <c r="L281" s="640"/>
      <c r="M281" s="640"/>
      <c r="N281" s="640"/>
      <c r="O281" s="640"/>
      <c r="P281" s="640"/>
      <c r="Q281" s="640"/>
      <c r="R281" s="640"/>
      <c r="S281" s="640"/>
      <c r="T281" s="640"/>
      <c r="U281" s="640"/>
      <c r="V281" s="640"/>
      <c r="W281" s="640"/>
      <c r="X281" s="640"/>
      <c r="Y281" s="640"/>
      <c r="Z281" s="640"/>
      <c r="AA281" s="640"/>
      <c r="AB281" s="640"/>
      <c r="AC281" s="640"/>
      <c r="AD281" s="640"/>
    </row>
    <row r="282">
      <c r="A282" s="640"/>
      <c r="B282" s="640"/>
      <c r="C282" s="56"/>
      <c r="D282" s="640"/>
      <c r="E282" s="640"/>
      <c r="F282" s="640"/>
      <c r="G282" s="640"/>
      <c r="H282" s="640"/>
      <c r="I282" s="640"/>
      <c r="J282" s="640"/>
      <c r="K282" s="640"/>
      <c r="L282" s="640"/>
      <c r="M282" s="640"/>
      <c r="N282" s="640"/>
      <c r="O282" s="640"/>
      <c r="P282" s="640"/>
      <c r="Q282" s="640"/>
      <c r="R282" s="640"/>
      <c r="S282" s="640"/>
      <c r="T282" s="640"/>
      <c r="U282" s="640"/>
      <c r="V282" s="640"/>
      <c r="W282" s="640"/>
      <c r="X282" s="640"/>
      <c r="Y282" s="640"/>
      <c r="Z282" s="640"/>
      <c r="AA282" s="640"/>
      <c r="AB282" s="640"/>
      <c r="AC282" s="640"/>
      <c r="AD282" s="640"/>
    </row>
    <row r="283">
      <c r="A283" s="640"/>
      <c r="B283" s="640"/>
      <c r="C283" s="56"/>
      <c r="D283" s="640"/>
      <c r="E283" s="640"/>
      <c r="F283" s="640"/>
      <c r="G283" s="640"/>
      <c r="H283" s="640"/>
      <c r="I283" s="640"/>
      <c r="J283" s="640"/>
      <c r="K283" s="640"/>
      <c r="L283" s="640"/>
      <c r="M283" s="640"/>
      <c r="N283" s="640"/>
      <c r="O283" s="640"/>
      <c r="P283" s="640"/>
      <c r="Q283" s="640"/>
      <c r="R283" s="640"/>
      <c r="S283" s="640"/>
      <c r="T283" s="640"/>
      <c r="U283" s="640"/>
      <c r="V283" s="640"/>
      <c r="W283" s="640"/>
      <c r="X283" s="640"/>
      <c r="Y283" s="640"/>
      <c r="Z283" s="640"/>
      <c r="AA283" s="640"/>
      <c r="AB283" s="640"/>
      <c r="AC283" s="640"/>
      <c r="AD283" s="640"/>
    </row>
    <row r="284">
      <c r="A284" s="640"/>
      <c r="B284" s="640"/>
      <c r="C284" s="56"/>
      <c r="D284" s="640"/>
      <c r="E284" s="640"/>
      <c r="F284" s="640"/>
      <c r="G284" s="640"/>
      <c r="H284" s="640"/>
      <c r="I284" s="640"/>
      <c r="J284" s="640"/>
      <c r="K284" s="640"/>
      <c r="L284" s="640"/>
      <c r="M284" s="640"/>
      <c r="N284" s="640"/>
      <c r="O284" s="640"/>
      <c r="P284" s="640"/>
      <c r="Q284" s="640"/>
      <c r="R284" s="640"/>
      <c r="S284" s="640"/>
      <c r="T284" s="640"/>
      <c r="U284" s="640"/>
      <c r="V284" s="640"/>
      <c r="W284" s="640"/>
      <c r="X284" s="640"/>
      <c r="Y284" s="640"/>
      <c r="Z284" s="640"/>
      <c r="AA284" s="640"/>
      <c r="AB284" s="640"/>
      <c r="AC284" s="640"/>
      <c r="AD284" s="640"/>
    </row>
    <row r="285">
      <c r="A285" s="640"/>
      <c r="B285" s="640"/>
      <c r="C285" s="56"/>
      <c r="D285" s="640"/>
      <c r="E285" s="640"/>
      <c r="F285" s="640"/>
      <c r="G285" s="640"/>
      <c r="H285" s="640"/>
      <c r="I285" s="640"/>
      <c r="J285" s="640"/>
      <c r="K285" s="640"/>
      <c r="L285" s="640"/>
      <c r="M285" s="640"/>
      <c r="N285" s="640"/>
      <c r="O285" s="640"/>
      <c r="P285" s="640"/>
      <c r="Q285" s="640"/>
      <c r="R285" s="640"/>
      <c r="S285" s="640"/>
      <c r="T285" s="640"/>
      <c r="U285" s="640"/>
      <c r="V285" s="640"/>
      <c r="W285" s="640"/>
      <c r="X285" s="640"/>
      <c r="Y285" s="640"/>
      <c r="Z285" s="640"/>
      <c r="AA285" s="640"/>
      <c r="AB285" s="640"/>
      <c r="AC285" s="640"/>
      <c r="AD285" s="640"/>
    </row>
    <row r="286">
      <c r="A286" s="640"/>
      <c r="B286" s="640"/>
      <c r="C286" s="56"/>
      <c r="D286" s="640"/>
      <c r="E286" s="640"/>
      <c r="F286" s="640"/>
      <c r="G286" s="640"/>
      <c r="H286" s="640"/>
      <c r="I286" s="640"/>
      <c r="J286" s="640"/>
      <c r="K286" s="640"/>
      <c r="L286" s="640"/>
      <c r="M286" s="640"/>
      <c r="N286" s="640"/>
      <c r="O286" s="640"/>
      <c r="P286" s="640"/>
      <c r="Q286" s="640"/>
      <c r="R286" s="640"/>
      <c r="S286" s="640"/>
      <c r="T286" s="640"/>
      <c r="U286" s="640"/>
      <c r="V286" s="640"/>
      <c r="W286" s="640"/>
      <c r="X286" s="640"/>
      <c r="Y286" s="640"/>
      <c r="Z286" s="640"/>
      <c r="AA286" s="640"/>
      <c r="AB286" s="640"/>
      <c r="AC286" s="640"/>
      <c r="AD286" s="640"/>
    </row>
    <row r="287">
      <c r="A287" s="640"/>
      <c r="B287" s="640"/>
      <c r="C287" s="56"/>
      <c r="D287" s="640"/>
      <c r="E287" s="640"/>
      <c r="F287" s="640"/>
      <c r="G287" s="640"/>
      <c r="H287" s="640"/>
      <c r="I287" s="640"/>
      <c r="J287" s="640"/>
      <c r="K287" s="640"/>
      <c r="L287" s="640"/>
      <c r="M287" s="640"/>
      <c r="N287" s="640"/>
      <c r="O287" s="640"/>
      <c r="P287" s="640"/>
      <c r="Q287" s="640"/>
      <c r="R287" s="640"/>
      <c r="S287" s="640"/>
      <c r="T287" s="640"/>
      <c r="U287" s="640"/>
      <c r="V287" s="640"/>
      <c r="W287" s="640"/>
      <c r="X287" s="640"/>
      <c r="Y287" s="640"/>
      <c r="Z287" s="640"/>
      <c r="AA287" s="640"/>
      <c r="AB287" s="640"/>
      <c r="AC287" s="640"/>
      <c r="AD287" s="640"/>
    </row>
    <row r="288">
      <c r="A288" s="640"/>
      <c r="B288" s="640"/>
      <c r="C288" s="56"/>
      <c r="D288" s="640"/>
      <c r="E288" s="640"/>
      <c r="F288" s="640"/>
      <c r="G288" s="640"/>
      <c r="H288" s="640"/>
      <c r="I288" s="640"/>
      <c r="J288" s="640"/>
      <c r="K288" s="640"/>
      <c r="L288" s="640"/>
      <c r="M288" s="640"/>
      <c r="N288" s="640"/>
      <c r="O288" s="640"/>
      <c r="P288" s="640"/>
      <c r="Q288" s="640"/>
      <c r="R288" s="640"/>
      <c r="S288" s="640"/>
      <c r="T288" s="640"/>
      <c r="U288" s="640"/>
      <c r="V288" s="640"/>
      <c r="W288" s="640"/>
      <c r="X288" s="640"/>
      <c r="Y288" s="640"/>
      <c r="Z288" s="640"/>
      <c r="AA288" s="640"/>
      <c r="AB288" s="640"/>
      <c r="AC288" s="640"/>
      <c r="AD288" s="640"/>
    </row>
    <row r="289">
      <c r="A289" s="640"/>
      <c r="B289" s="640"/>
      <c r="C289" s="56"/>
      <c r="D289" s="640"/>
      <c r="E289" s="640"/>
      <c r="F289" s="640"/>
      <c r="G289" s="640"/>
      <c r="H289" s="640"/>
      <c r="I289" s="640"/>
      <c r="J289" s="640"/>
      <c r="K289" s="640"/>
      <c r="L289" s="640"/>
      <c r="M289" s="640"/>
      <c r="N289" s="640"/>
      <c r="O289" s="640"/>
      <c r="P289" s="640"/>
      <c r="Q289" s="640"/>
      <c r="R289" s="640"/>
      <c r="S289" s="640"/>
      <c r="T289" s="640"/>
      <c r="U289" s="640"/>
      <c r="V289" s="640"/>
      <c r="W289" s="640"/>
      <c r="X289" s="640"/>
      <c r="Y289" s="640"/>
      <c r="Z289" s="640"/>
      <c r="AA289" s="640"/>
      <c r="AB289" s="640"/>
      <c r="AC289" s="640"/>
      <c r="AD289" s="640"/>
    </row>
    <row r="290">
      <c r="A290" s="640"/>
      <c r="B290" s="640"/>
      <c r="C290" s="56"/>
      <c r="D290" s="640"/>
      <c r="E290" s="640"/>
      <c r="F290" s="640"/>
      <c r="G290" s="640"/>
      <c r="H290" s="640"/>
      <c r="I290" s="640"/>
      <c r="J290" s="640"/>
      <c r="K290" s="640"/>
      <c r="L290" s="640"/>
      <c r="M290" s="640"/>
      <c r="N290" s="640"/>
      <c r="O290" s="640"/>
      <c r="P290" s="640"/>
      <c r="Q290" s="640"/>
      <c r="R290" s="640"/>
      <c r="S290" s="640"/>
      <c r="T290" s="640"/>
      <c r="U290" s="640"/>
      <c r="V290" s="640"/>
      <c r="W290" s="640"/>
      <c r="X290" s="640"/>
      <c r="Y290" s="640"/>
      <c r="Z290" s="640"/>
      <c r="AA290" s="640"/>
      <c r="AB290" s="640"/>
      <c r="AC290" s="640"/>
      <c r="AD290" s="640"/>
    </row>
    <row r="291">
      <c r="A291" s="640"/>
      <c r="B291" s="640"/>
      <c r="C291" s="56"/>
      <c r="D291" s="640"/>
      <c r="E291" s="640"/>
      <c r="F291" s="640"/>
      <c r="G291" s="640"/>
      <c r="H291" s="640"/>
      <c r="I291" s="640"/>
      <c r="J291" s="640"/>
      <c r="K291" s="640"/>
      <c r="L291" s="640"/>
      <c r="M291" s="640"/>
      <c r="N291" s="640"/>
      <c r="O291" s="640"/>
      <c r="P291" s="640"/>
      <c r="Q291" s="640"/>
      <c r="R291" s="640"/>
      <c r="S291" s="640"/>
      <c r="T291" s="640"/>
      <c r="U291" s="640"/>
      <c r="V291" s="640"/>
      <c r="W291" s="640"/>
      <c r="X291" s="640"/>
      <c r="Y291" s="640"/>
      <c r="Z291" s="640"/>
      <c r="AA291" s="640"/>
      <c r="AB291" s="640"/>
      <c r="AC291" s="640"/>
      <c r="AD291" s="640"/>
    </row>
    <row r="292">
      <c r="A292" s="640"/>
      <c r="B292" s="640"/>
      <c r="C292" s="56"/>
      <c r="D292" s="640"/>
      <c r="E292" s="640"/>
      <c r="F292" s="640"/>
      <c r="G292" s="640"/>
      <c r="H292" s="640"/>
      <c r="I292" s="640"/>
      <c r="J292" s="640"/>
      <c r="K292" s="640"/>
      <c r="L292" s="640"/>
      <c r="M292" s="640"/>
      <c r="N292" s="640"/>
      <c r="O292" s="640"/>
      <c r="P292" s="640"/>
      <c r="Q292" s="640"/>
      <c r="R292" s="640"/>
      <c r="S292" s="640"/>
      <c r="T292" s="640"/>
      <c r="U292" s="640"/>
      <c r="V292" s="640"/>
      <c r="W292" s="640"/>
      <c r="X292" s="640"/>
      <c r="Y292" s="640"/>
      <c r="Z292" s="640"/>
      <c r="AA292" s="640"/>
      <c r="AB292" s="640"/>
      <c r="AC292" s="640"/>
      <c r="AD292" s="640"/>
    </row>
    <row r="293">
      <c r="A293" s="640"/>
      <c r="B293" s="640"/>
      <c r="C293" s="56"/>
      <c r="D293" s="640"/>
      <c r="E293" s="640"/>
      <c r="F293" s="640"/>
      <c r="G293" s="640"/>
      <c r="H293" s="640"/>
      <c r="I293" s="640"/>
      <c r="J293" s="640"/>
      <c r="K293" s="640"/>
      <c r="L293" s="640"/>
      <c r="M293" s="640"/>
      <c r="N293" s="640"/>
      <c r="O293" s="640"/>
      <c r="P293" s="640"/>
      <c r="Q293" s="640"/>
      <c r="R293" s="640"/>
      <c r="S293" s="640"/>
      <c r="T293" s="640"/>
      <c r="U293" s="640"/>
      <c r="V293" s="640"/>
      <c r="W293" s="640"/>
      <c r="X293" s="640"/>
      <c r="Y293" s="640"/>
      <c r="Z293" s="640"/>
      <c r="AA293" s="640"/>
      <c r="AB293" s="640"/>
      <c r="AC293" s="640"/>
      <c r="AD293" s="640"/>
    </row>
    <row r="294">
      <c r="A294" s="640"/>
      <c r="B294" s="640"/>
      <c r="C294" s="56"/>
      <c r="D294" s="640"/>
      <c r="E294" s="640"/>
      <c r="F294" s="640"/>
      <c r="G294" s="640"/>
      <c r="H294" s="640"/>
      <c r="I294" s="640"/>
      <c r="J294" s="640"/>
      <c r="K294" s="640"/>
      <c r="L294" s="640"/>
      <c r="M294" s="640"/>
      <c r="N294" s="640"/>
      <c r="O294" s="640"/>
      <c r="P294" s="640"/>
      <c r="Q294" s="640"/>
      <c r="R294" s="640"/>
      <c r="S294" s="640"/>
      <c r="T294" s="640"/>
      <c r="U294" s="640"/>
      <c r="V294" s="640"/>
      <c r="W294" s="640"/>
      <c r="X294" s="640"/>
      <c r="Y294" s="640"/>
      <c r="Z294" s="640"/>
      <c r="AA294" s="640"/>
      <c r="AB294" s="640"/>
      <c r="AC294" s="640"/>
      <c r="AD294" s="640"/>
    </row>
    <row r="295">
      <c r="A295" s="640"/>
      <c r="B295" s="640"/>
      <c r="C295" s="56"/>
      <c r="D295" s="640"/>
      <c r="E295" s="640"/>
      <c r="F295" s="640"/>
      <c r="G295" s="640"/>
      <c r="H295" s="640"/>
      <c r="I295" s="640"/>
      <c r="J295" s="640"/>
      <c r="K295" s="640"/>
      <c r="L295" s="640"/>
      <c r="M295" s="640"/>
      <c r="N295" s="640"/>
      <c r="O295" s="640"/>
      <c r="P295" s="640"/>
      <c r="Q295" s="640"/>
      <c r="R295" s="640"/>
      <c r="S295" s="640"/>
      <c r="T295" s="640"/>
      <c r="U295" s="640"/>
      <c r="V295" s="640"/>
      <c r="W295" s="640"/>
      <c r="X295" s="640"/>
      <c r="Y295" s="640"/>
      <c r="Z295" s="640"/>
      <c r="AA295" s="640"/>
      <c r="AB295" s="640"/>
      <c r="AC295" s="640"/>
      <c r="AD295" s="640"/>
    </row>
    <row r="296">
      <c r="A296" s="640"/>
      <c r="B296" s="640"/>
      <c r="C296" s="56"/>
      <c r="D296" s="640"/>
      <c r="E296" s="640"/>
      <c r="F296" s="640"/>
      <c r="G296" s="640"/>
      <c r="H296" s="640"/>
      <c r="I296" s="640"/>
      <c r="J296" s="640"/>
      <c r="K296" s="640"/>
      <c r="L296" s="640"/>
      <c r="M296" s="640"/>
      <c r="N296" s="640"/>
      <c r="O296" s="640"/>
      <c r="P296" s="640"/>
      <c r="Q296" s="640"/>
      <c r="R296" s="640"/>
      <c r="S296" s="640"/>
      <c r="T296" s="640"/>
      <c r="U296" s="640"/>
      <c r="V296" s="640"/>
      <c r="W296" s="640"/>
      <c r="X296" s="640"/>
      <c r="Y296" s="640"/>
      <c r="Z296" s="640"/>
      <c r="AA296" s="640"/>
      <c r="AB296" s="640"/>
      <c r="AC296" s="640"/>
      <c r="AD296" s="640"/>
    </row>
    <row r="297">
      <c r="A297" s="640"/>
      <c r="B297" s="640"/>
      <c r="C297" s="56"/>
      <c r="D297" s="640"/>
      <c r="E297" s="640"/>
      <c r="F297" s="640"/>
      <c r="G297" s="640"/>
      <c r="H297" s="640"/>
      <c r="I297" s="640"/>
      <c r="J297" s="640"/>
      <c r="K297" s="640"/>
      <c r="L297" s="640"/>
      <c r="M297" s="640"/>
      <c r="N297" s="640"/>
      <c r="O297" s="640"/>
      <c r="P297" s="640"/>
      <c r="Q297" s="640"/>
      <c r="R297" s="640"/>
      <c r="S297" s="640"/>
      <c r="T297" s="640"/>
      <c r="U297" s="640"/>
      <c r="V297" s="640"/>
      <c r="W297" s="640"/>
      <c r="X297" s="640"/>
      <c r="Y297" s="640"/>
      <c r="Z297" s="640"/>
      <c r="AA297" s="640"/>
      <c r="AB297" s="640"/>
      <c r="AC297" s="640"/>
      <c r="AD297" s="640"/>
    </row>
    <row r="298">
      <c r="A298" s="640"/>
      <c r="B298" s="640"/>
      <c r="C298" s="56"/>
      <c r="D298" s="640"/>
      <c r="E298" s="640"/>
      <c r="F298" s="640"/>
      <c r="G298" s="640"/>
      <c r="H298" s="640"/>
      <c r="I298" s="640"/>
      <c r="J298" s="640"/>
      <c r="K298" s="640"/>
      <c r="L298" s="640"/>
      <c r="M298" s="640"/>
      <c r="N298" s="640"/>
      <c r="O298" s="640"/>
      <c r="P298" s="640"/>
      <c r="Q298" s="640"/>
      <c r="R298" s="640"/>
      <c r="S298" s="640"/>
      <c r="T298" s="640"/>
      <c r="U298" s="640"/>
      <c r="V298" s="640"/>
      <c r="W298" s="640"/>
      <c r="X298" s="640"/>
      <c r="Y298" s="640"/>
      <c r="Z298" s="640"/>
      <c r="AA298" s="640"/>
      <c r="AB298" s="640"/>
      <c r="AC298" s="640"/>
      <c r="AD298" s="640"/>
    </row>
    <row r="299">
      <c r="A299" s="640"/>
      <c r="B299" s="640"/>
      <c r="C299" s="56"/>
      <c r="D299" s="640"/>
      <c r="E299" s="640"/>
      <c r="F299" s="640"/>
      <c r="G299" s="640"/>
      <c r="H299" s="640"/>
      <c r="I299" s="640"/>
      <c r="J299" s="640"/>
      <c r="K299" s="640"/>
      <c r="L299" s="640"/>
      <c r="M299" s="640"/>
      <c r="N299" s="640"/>
      <c r="O299" s="640"/>
      <c r="P299" s="640"/>
      <c r="Q299" s="640"/>
      <c r="R299" s="640"/>
      <c r="S299" s="640"/>
      <c r="T299" s="640"/>
      <c r="U299" s="640"/>
      <c r="V299" s="640"/>
      <c r="W299" s="640"/>
      <c r="X299" s="640"/>
      <c r="Y299" s="640"/>
      <c r="Z299" s="640"/>
      <c r="AA299" s="640"/>
      <c r="AB299" s="640"/>
      <c r="AC299" s="640"/>
      <c r="AD299" s="640"/>
    </row>
    <row r="300">
      <c r="A300" s="640"/>
      <c r="B300" s="640"/>
      <c r="C300" s="56"/>
      <c r="D300" s="640"/>
      <c r="E300" s="640"/>
      <c r="F300" s="640"/>
      <c r="G300" s="640"/>
      <c r="H300" s="640"/>
      <c r="I300" s="640"/>
      <c r="J300" s="640"/>
      <c r="K300" s="640"/>
      <c r="L300" s="640"/>
      <c r="M300" s="640"/>
      <c r="N300" s="640"/>
      <c r="O300" s="640"/>
      <c r="P300" s="640"/>
      <c r="Q300" s="640"/>
      <c r="R300" s="640"/>
      <c r="S300" s="640"/>
      <c r="T300" s="640"/>
      <c r="U300" s="640"/>
      <c r="V300" s="640"/>
      <c r="W300" s="640"/>
      <c r="X300" s="640"/>
      <c r="Y300" s="640"/>
      <c r="Z300" s="640"/>
      <c r="AA300" s="640"/>
      <c r="AB300" s="640"/>
      <c r="AC300" s="640"/>
      <c r="AD300" s="640"/>
    </row>
    <row r="301">
      <c r="A301" s="640"/>
      <c r="B301" s="640"/>
      <c r="C301" s="56"/>
      <c r="D301" s="640"/>
      <c r="E301" s="640"/>
      <c r="F301" s="640"/>
      <c r="G301" s="640"/>
      <c r="H301" s="640"/>
      <c r="I301" s="640"/>
      <c r="J301" s="640"/>
      <c r="K301" s="640"/>
      <c r="L301" s="640"/>
      <c r="M301" s="640"/>
      <c r="N301" s="640"/>
      <c r="O301" s="640"/>
      <c r="P301" s="640"/>
      <c r="Q301" s="640"/>
      <c r="R301" s="640"/>
      <c r="S301" s="640"/>
      <c r="T301" s="640"/>
      <c r="U301" s="640"/>
      <c r="V301" s="640"/>
      <c r="W301" s="640"/>
      <c r="X301" s="640"/>
      <c r="Y301" s="640"/>
      <c r="Z301" s="640"/>
      <c r="AA301" s="640"/>
      <c r="AB301" s="640"/>
      <c r="AC301" s="640"/>
      <c r="AD301" s="640"/>
    </row>
    <row r="302">
      <c r="A302" s="640"/>
      <c r="B302" s="640"/>
      <c r="C302" s="56"/>
      <c r="D302" s="640"/>
      <c r="E302" s="640"/>
      <c r="F302" s="640"/>
      <c r="G302" s="640"/>
      <c r="H302" s="640"/>
      <c r="I302" s="640"/>
      <c r="J302" s="640"/>
      <c r="K302" s="640"/>
      <c r="L302" s="640"/>
      <c r="M302" s="640"/>
      <c r="N302" s="640"/>
      <c r="O302" s="640"/>
      <c r="P302" s="640"/>
      <c r="Q302" s="640"/>
      <c r="R302" s="640"/>
      <c r="S302" s="640"/>
      <c r="T302" s="640"/>
      <c r="U302" s="640"/>
      <c r="V302" s="640"/>
      <c r="W302" s="640"/>
      <c r="X302" s="640"/>
      <c r="Y302" s="640"/>
      <c r="Z302" s="640"/>
      <c r="AA302" s="640"/>
      <c r="AB302" s="640"/>
      <c r="AC302" s="640"/>
      <c r="AD302" s="640"/>
    </row>
    <row r="303">
      <c r="A303" s="640"/>
      <c r="B303" s="640"/>
      <c r="C303" s="56"/>
      <c r="D303" s="640"/>
      <c r="E303" s="640"/>
      <c r="F303" s="640"/>
      <c r="G303" s="640"/>
      <c r="H303" s="640"/>
      <c r="I303" s="640"/>
      <c r="J303" s="640"/>
      <c r="K303" s="640"/>
      <c r="L303" s="640"/>
      <c r="M303" s="640"/>
      <c r="N303" s="640"/>
      <c r="O303" s="640"/>
      <c r="P303" s="640"/>
      <c r="Q303" s="640"/>
      <c r="R303" s="640"/>
      <c r="S303" s="640"/>
      <c r="T303" s="640"/>
      <c r="U303" s="640"/>
      <c r="V303" s="640"/>
      <c r="W303" s="640"/>
      <c r="X303" s="640"/>
      <c r="Y303" s="640"/>
      <c r="Z303" s="640"/>
      <c r="AA303" s="640"/>
      <c r="AB303" s="640"/>
      <c r="AC303" s="640"/>
      <c r="AD303" s="640"/>
    </row>
    <row r="304">
      <c r="A304" s="640"/>
      <c r="B304" s="640"/>
      <c r="C304" s="56"/>
      <c r="D304" s="640"/>
      <c r="E304" s="640"/>
      <c r="F304" s="640"/>
      <c r="G304" s="640"/>
      <c r="H304" s="640"/>
      <c r="I304" s="640"/>
      <c r="J304" s="640"/>
      <c r="K304" s="640"/>
      <c r="L304" s="640"/>
      <c r="M304" s="640"/>
      <c r="N304" s="640"/>
      <c r="O304" s="640"/>
      <c r="P304" s="640"/>
      <c r="Q304" s="640"/>
      <c r="R304" s="640"/>
      <c r="S304" s="640"/>
      <c r="T304" s="640"/>
      <c r="U304" s="640"/>
      <c r="V304" s="640"/>
      <c r="W304" s="640"/>
      <c r="X304" s="640"/>
      <c r="Y304" s="640"/>
      <c r="Z304" s="640"/>
      <c r="AA304" s="640"/>
      <c r="AB304" s="640"/>
      <c r="AC304" s="640"/>
      <c r="AD304" s="640"/>
    </row>
    <row r="305">
      <c r="A305" s="640"/>
      <c r="B305" s="640"/>
      <c r="C305" s="56"/>
      <c r="D305" s="640"/>
      <c r="E305" s="640"/>
      <c r="F305" s="640"/>
      <c r="G305" s="640"/>
      <c r="H305" s="640"/>
      <c r="I305" s="640"/>
      <c r="J305" s="640"/>
      <c r="K305" s="640"/>
      <c r="L305" s="640"/>
      <c r="M305" s="640"/>
      <c r="N305" s="640"/>
      <c r="O305" s="640"/>
      <c r="P305" s="640"/>
      <c r="Q305" s="640"/>
      <c r="R305" s="640"/>
      <c r="S305" s="640"/>
      <c r="T305" s="640"/>
      <c r="U305" s="640"/>
      <c r="V305" s="640"/>
      <c r="W305" s="640"/>
      <c r="X305" s="640"/>
      <c r="Y305" s="640"/>
      <c r="Z305" s="640"/>
      <c r="AA305" s="640"/>
      <c r="AB305" s="640"/>
      <c r="AC305" s="640"/>
      <c r="AD305" s="640"/>
    </row>
    <row r="306">
      <c r="A306" s="640"/>
      <c r="B306" s="640"/>
      <c r="C306" s="56"/>
      <c r="D306" s="640"/>
      <c r="E306" s="640"/>
      <c r="F306" s="640"/>
      <c r="G306" s="640"/>
      <c r="H306" s="640"/>
      <c r="I306" s="640"/>
      <c r="J306" s="640"/>
      <c r="K306" s="640"/>
      <c r="L306" s="640"/>
      <c r="M306" s="640"/>
      <c r="N306" s="640"/>
      <c r="O306" s="640"/>
      <c r="P306" s="640"/>
      <c r="Q306" s="640"/>
      <c r="R306" s="640"/>
      <c r="S306" s="640"/>
      <c r="T306" s="640"/>
      <c r="U306" s="640"/>
      <c r="V306" s="640"/>
      <c r="W306" s="640"/>
      <c r="X306" s="640"/>
      <c r="Y306" s="640"/>
      <c r="Z306" s="640"/>
      <c r="AA306" s="640"/>
      <c r="AB306" s="640"/>
      <c r="AC306" s="640"/>
      <c r="AD306" s="640"/>
    </row>
    <row r="307">
      <c r="A307" s="640"/>
      <c r="B307" s="640"/>
      <c r="C307" s="56"/>
      <c r="D307" s="640"/>
      <c r="E307" s="640"/>
      <c r="F307" s="640"/>
      <c r="G307" s="640"/>
      <c r="H307" s="640"/>
      <c r="I307" s="640"/>
      <c r="J307" s="640"/>
      <c r="K307" s="640"/>
      <c r="L307" s="640"/>
      <c r="M307" s="640"/>
      <c r="N307" s="640"/>
      <c r="O307" s="640"/>
      <c r="P307" s="640"/>
      <c r="Q307" s="640"/>
      <c r="R307" s="640"/>
      <c r="S307" s="640"/>
      <c r="T307" s="640"/>
      <c r="U307" s="640"/>
      <c r="V307" s="640"/>
      <c r="W307" s="640"/>
      <c r="X307" s="640"/>
      <c r="Y307" s="640"/>
      <c r="Z307" s="640"/>
      <c r="AA307" s="640"/>
      <c r="AB307" s="640"/>
      <c r="AC307" s="640"/>
      <c r="AD307" s="640"/>
    </row>
    <row r="308">
      <c r="A308" s="640"/>
      <c r="B308" s="640"/>
      <c r="C308" s="56"/>
      <c r="D308" s="640"/>
      <c r="E308" s="640"/>
      <c r="F308" s="640"/>
      <c r="G308" s="640"/>
      <c r="H308" s="640"/>
      <c r="I308" s="640"/>
      <c r="J308" s="640"/>
      <c r="K308" s="640"/>
      <c r="L308" s="640"/>
      <c r="M308" s="640"/>
      <c r="N308" s="640"/>
      <c r="O308" s="640"/>
      <c r="P308" s="640"/>
      <c r="Q308" s="640"/>
      <c r="R308" s="640"/>
      <c r="S308" s="640"/>
      <c r="T308" s="640"/>
      <c r="U308" s="640"/>
      <c r="V308" s="640"/>
      <c r="W308" s="640"/>
      <c r="X308" s="640"/>
      <c r="Y308" s="640"/>
      <c r="Z308" s="640"/>
      <c r="AA308" s="640"/>
      <c r="AB308" s="640"/>
      <c r="AC308" s="640"/>
      <c r="AD308" s="640"/>
    </row>
    <row r="309">
      <c r="A309" s="640"/>
      <c r="B309" s="640"/>
      <c r="C309" s="56"/>
      <c r="D309" s="640"/>
      <c r="E309" s="640"/>
      <c r="F309" s="640"/>
      <c r="G309" s="640"/>
      <c r="H309" s="640"/>
      <c r="I309" s="640"/>
      <c r="J309" s="640"/>
      <c r="K309" s="640"/>
      <c r="L309" s="640"/>
      <c r="M309" s="640"/>
      <c r="N309" s="640"/>
      <c r="O309" s="640"/>
      <c r="P309" s="640"/>
      <c r="Q309" s="640"/>
      <c r="R309" s="640"/>
      <c r="S309" s="640"/>
      <c r="T309" s="640"/>
      <c r="U309" s="640"/>
      <c r="V309" s="640"/>
      <c r="W309" s="640"/>
      <c r="X309" s="640"/>
      <c r="Y309" s="640"/>
      <c r="Z309" s="640"/>
      <c r="AA309" s="640"/>
      <c r="AB309" s="640"/>
      <c r="AC309" s="640"/>
      <c r="AD309" s="640"/>
    </row>
    <row r="310">
      <c r="A310" s="640"/>
      <c r="B310" s="640"/>
      <c r="C310" s="56"/>
      <c r="D310" s="640"/>
      <c r="E310" s="640"/>
      <c r="F310" s="640"/>
      <c r="G310" s="640"/>
      <c r="H310" s="640"/>
      <c r="I310" s="640"/>
      <c r="J310" s="640"/>
      <c r="K310" s="640"/>
      <c r="L310" s="640"/>
      <c r="M310" s="640"/>
      <c r="N310" s="640"/>
      <c r="O310" s="640"/>
      <c r="P310" s="640"/>
      <c r="Q310" s="640"/>
      <c r="R310" s="640"/>
      <c r="S310" s="640"/>
      <c r="T310" s="640"/>
      <c r="U310" s="640"/>
      <c r="V310" s="640"/>
      <c r="W310" s="640"/>
      <c r="X310" s="640"/>
      <c r="Y310" s="640"/>
      <c r="Z310" s="640"/>
      <c r="AA310" s="640"/>
      <c r="AB310" s="640"/>
      <c r="AC310" s="640"/>
      <c r="AD310" s="640"/>
    </row>
    <row r="311">
      <c r="A311" s="640"/>
      <c r="B311" s="640"/>
      <c r="C311" s="56"/>
      <c r="D311" s="640"/>
      <c r="E311" s="640"/>
      <c r="F311" s="640"/>
      <c r="G311" s="640"/>
      <c r="H311" s="640"/>
      <c r="I311" s="640"/>
      <c r="J311" s="640"/>
      <c r="K311" s="640"/>
      <c r="L311" s="640"/>
      <c r="M311" s="640"/>
      <c r="N311" s="640"/>
      <c r="O311" s="640"/>
      <c r="P311" s="640"/>
      <c r="Q311" s="640"/>
      <c r="R311" s="640"/>
      <c r="S311" s="640"/>
      <c r="T311" s="640"/>
      <c r="U311" s="640"/>
      <c r="V311" s="640"/>
      <c r="W311" s="640"/>
      <c r="X311" s="640"/>
      <c r="Y311" s="640"/>
      <c r="Z311" s="640"/>
      <c r="AA311" s="640"/>
      <c r="AB311" s="640"/>
      <c r="AC311" s="640"/>
      <c r="AD311" s="640"/>
    </row>
    <row r="312">
      <c r="A312" s="640"/>
      <c r="B312" s="640"/>
      <c r="C312" s="56"/>
      <c r="D312" s="640"/>
      <c r="E312" s="640"/>
      <c r="F312" s="640"/>
      <c r="G312" s="640"/>
      <c r="H312" s="640"/>
      <c r="I312" s="640"/>
      <c r="J312" s="640"/>
      <c r="K312" s="640"/>
      <c r="L312" s="640"/>
      <c r="M312" s="640"/>
      <c r="N312" s="640"/>
      <c r="O312" s="640"/>
      <c r="P312" s="640"/>
      <c r="Q312" s="640"/>
      <c r="R312" s="640"/>
      <c r="S312" s="640"/>
      <c r="T312" s="640"/>
      <c r="U312" s="640"/>
      <c r="V312" s="640"/>
      <c r="W312" s="640"/>
      <c r="X312" s="640"/>
      <c r="Y312" s="640"/>
      <c r="Z312" s="640"/>
      <c r="AA312" s="640"/>
      <c r="AB312" s="640"/>
      <c r="AC312" s="640"/>
      <c r="AD312" s="640"/>
    </row>
    <row r="313">
      <c r="A313" s="640"/>
      <c r="B313" s="640"/>
      <c r="C313" s="56"/>
      <c r="D313" s="640"/>
      <c r="E313" s="640"/>
      <c r="F313" s="640"/>
      <c r="G313" s="640"/>
      <c r="H313" s="640"/>
      <c r="I313" s="640"/>
      <c r="J313" s="640"/>
      <c r="K313" s="640"/>
      <c r="L313" s="640"/>
      <c r="M313" s="640"/>
      <c r="N313" s="640"/>
      <c r="O313" s="640"/>
      <c r="P313" s="640"/>
      <c r="Q313" s="640"/>
      <c r="R313" s="640"/>
      <c r="S313" s="640"/>
      <c r="T313" s="640"/>
      <c r="U313" s="640"/>
      <c r="V313" s="640"/>
      <c r="W313" s="640"/>
      <c r="X313" s="640"/>
      <c r="Y313" s="640"/>
      <c r="Z313" s="640"/>
      <c r="AA313" s="640"/>
      <c r="AB313" s="640"/>
      <c r="AC313" s="640"/>
      <c r="AD313" s="640"/>
    </row>
    <row r="314">
      <c r="A314" s="640"/>
      <c r="B314" s="640"/>
      <c r="C314" s="56"/>
      <c r="D314" s="640"/>
      <c r="E314" s="640"/>
      <c r="F314" s="640"/>
      <c r="G314" s="640"/>
      <c r="H314" s="640"/>
      <c r="I314" s="640"/>
      <c r="J314" s="640"/>
      <c r="K314" s="640"/>
      <c r="L314" s="640"/>
      <c r="M314" s="640"/>
      <c r="N314" s="640"/>
      <c r="O314" s="640"/>
      <c r="P314" s="640"/>
      <c r="Q314" s="640"/>
      <c r="R314" s="640"/>
      <c r="S314" s="640"/>
      <c r="T314" s="640"/>
      <c r="U314" s="640"/>
      <c r="V314" s="640"/>
      <c r="W314" s="640"/>
      <c r="X314" s="640"/>
      <c r="Y314" s="640"/>
      <c r="Z314" s="640"/>
      <c r="AA314" s="640"/>
      <c r="AB314" s="640"/>
      <c r="AC314" s="640"/>
      <c r="AD314" s="640"/>
    </row>
    <row r="315">
      <c r="A315" s="640"/>
      <c r="B315" s="640"/>
      <c r="C315" s="56"/>
      <c r="D315" s="640"/>
      <c r="E315" s="640"/>
      <c r="F315" s="640"/>
      <c r="G315" s="640"/>
      <c r="H315" s="640"/>
      <c r="I315" s="640"/>
      <c r="J315" s="640"/>
      <c r="K315" s="640"/>
      <c r="L315" s="640"/>
      <c r="M315" s="640"/>
      <c r="N315" s="640"/>
      <c r="O315" s="640"/>
      <c r="P315" s="640"/>
      <c r="Q315" s="640"/>
      <c r="R315" s="640"/>
      <c r="S315" s="640"/>
      <c r="T315" s="640"/>
      <c r="U315" s="640"/>
      <c r="V315" s="640"/>
      <c r="W315" s="640"/>
      <c r="X315" s="640"/>
      <c r="Y315" s="640"/>
      <c r="Z315" s="640"/>
      <c r="AA315" s="640"/>
      <c r="AB315" s="640"/>
      <c r="AC315" s="640"/>
      <c r="AD315" s="640"/>
    </row>
    <row r="316">
      <c r="A316" s="640"/>
      <c r="B316" s="640"/>
      <c r="C316" s="56"/>
      <c r="D316" s="640"/>
      <c r="E316" s="640"/>
      <c r="F316" s="640"/>
      <c r="G316" s="640"/>
      <c r="H316" s="640"/>
      <c r="I316" s="640"/>
      <c r="J316" s="640"/>
      <c r="K316" s="640"/>
      <c r="L316" s="640"/>
      <c r="M316" s="640"/>
      <c r="N316" s="640"/>
      <c r="O316" s="640"/>
      <c r="P316" s="640"/>
      <c r="Q316" s="640"/>
      <c r="R316" s="640"/>
      <c r="S316" s="640"/>
      <c r="T316" s="640"/>
      <c r="U316" s="640"/>
      <c r="V316" s="640"/>
      <c r="W316" s="640"/>
      <c r="X316" s="640"/>
      <c r="Y316" s="640"/>
      <c r="Z316" s="640"/>
      <c r="AA316" s="640"/>
      <c r="AB316" s="640"/>
      <c r="AC316" s="640"/>
      <c r="AD316" s="640"/>
    </row>
    <row r="317">
      <c r="A317" s="640"/>
      <c r="B317" s="640"/>
      <c r="C317" s="56"/>
      <c r="D317" s="640"/>
      <c r="E317" s="640"/>
      <c r="F317" s="640"/>
      <c r="G317" s="640"/>
      <c r="H317" s="640"/>
      <c r="I317" s="640"/>
      <c r="J317" s="640"/>
      <c r="K317" s="640"/>
      <c r="L317" s="640"/>
      <c r="M317" s="640"/>
      <c r="N317" s="640"/>
      <c r="O317" s="640"/>
      <c r="P317" s="640"/>
      <c r="Q317" s="640"/>
      <c r="R317" s="640"/>
      <c r="S317" s="640"/>
      <c r="T317" s="640"/>
      <c r="U317" s="640"/>
      <c r="V317" s="640"/>
      <c r="W317" s="640"/>
      <c r="X317" s="640"/>
      <c r="Y317" s="640"/>
      <c r="Z317" s="640"/>
      <c r="AA317" s="640"/>
      <c r="AB317" s="640"/>
      <c r="AC317" s="640"/>
      <c r="AD317" s="640"/>
    </row>
    <row r="318">
      <c r="A318" s="640"/>
      <c r="B318" s="640"/>
      <c r="C318" s="56"/>
      <c r="D318" s="640"/>
      <c r="E318" s="640"/>
      <c r="F318" s="640"/>
      <c r="G318" s="640"/>
      <c r="H318" s="640"/>
      <c r="I318" s="640"/>
      <c r="J318" s="640"/>
      <c r="K318" s="640"/>
      <c r="L318" s="640"/>
      <c r="M318" s="640"/>
      <c r="N318" s="640"/>
      <c r="O318" s="640"/>
      <c r="P318" s="640"/>
      <c r="Q318" s="640"/>
      <c r="R318" s="640"/>
      <c r="S318" s="640"/>
      <c r="T318" s="640"/>
      <c r="U318" s="640"/>
      <c r="V318" s="640"/>
      <c r="W318" s="640"/>
      <c r="X318" s="640"/>
      <c r="Y318" s="640"/>
      <c r="Z318" s="640"/>
      <c r="AA318" s="640"/>
      <c r="AB318" s="640"/>
      <c r="AC318" s="640"/>
      <c r="AD318" s="640"/>
    </row>
    <row r="319">
      <c r="A319" s="640"/>
      <c r="B319" s="640"/>
      <c r="C319" s="56"/>
      <c r="D319" s="640"/>
      <c r="E319" s="640"/>
      <c r="F319" s="640"/>
      <c r="G319" s="640"/>
      <c r="H319" s="640"/>
      <c r="I319" s="640"/>
      <c r="J319" s="640"/>
      <c r="K319" s="640"/>
      <c r="L319" s="640"/>
      <c r="M319" s="640"/>
      <c r="N319" s="640"/>
      <c r="O319" s="640"/>
      <c r="P319" s="640"/>
      <c r="Q319" s="640"/>
      <c r="R319" s="640"/>
      <c r="S319" s="640"/>
      <c r="T319" s="640"/>
      <c r="U319" s="640"/>
      <c r="V319" s="640"/>
      <c r="W319" s="640"/>
      <c r="X319" s="640"/>
      <c r="Y319" s="640"/>
      <c r="Z319" s="640"/>
      <c r="AA319" s="640"/>
      <c r="AB319" s="640"/>
      <c r="AC319" s="640"/>
      <c r="AD319" s="640"/>
    </row>
    <row r="320">
      <c r="A320" s="640"/>
      <c r="B320" s="640"/>
      <c r="C320" s="56"/>
      <c r="D320" s="640"/>
      <c r="E320" s="640"/>
      <c r="F320" s="640"/>
      <c r="G320" s="640"/>
      <c r="H320" s="640"/>
      <c r="I320" s="640"/>
      <c r="J320" s="640"/>
      <c r="K320" s="640"/>
      <c r="L320" s="640"/>
      <c r="M320" s="640"/>
      <c r="N320" s="640"/>
      <c r="O320" s="640"/>
      <c r="P320" s="640"/>
      <c r="Q320" s="640"/>
      <c r="R320" s="640"/>
      <c r="S320" s="640"/>
      <c r="T320" s="640"/>
      <c r="U320" s="640"/>
      <c r="V320" s="640"/>
      <c r="W320" s="640"/>
      <c r="X320" s="640"/>
      <c r="Y320" s="640"/>
      <c r="Z320" s="640"/>
      <c r="AA320" s="640"/>
      <c r="AB320" s="640"/>
      <c r="AC320" s="640"/>
      <c r="AD320" s="640"/>
    </row>
    <row r="321">
      <c r="A321" s="640"/>
      <c r="B321" s="640"/>
      <c r="C321" s="56"/>
      <c r="D321" s="640"/>
      <c r="E321" s="640"/>
      <c r="F321" s="640"/>
      <c r="G321" s="640"/>
      <c r="H321" s="640"/>
      <c r="I321" s="640"/>
      <c r="J321" s="640"/>
      <c r="K321" s="640"/>
      <c r="L321" s="640"/>
      <c r="M321" s="640"/>
      <c r="N321" s="640"/>
      <c r="O321" s="640"/>
      <c r="P321" s="640"/>
      <c r="Q321" s="640"/>
      <c r="R321" s="640"/>
      <c r="S321" s="640"/>
      <c r="T321" s="640"/>
      <c r="U321" s="640"/>
      <c r="V321" s="640"/>
      <c r="W321" s="640"/>
      <c r="X321" s="640"/>
      <c r="Y321" s="640"/>
      <c r="Z321" s="640"/>
      <c r="AA321" s="640"/>
      <c r="AB321" s="640"/>
      <c r="AC321" s="640"/>
      <c r="AD321" s="640"/>
    </row>
    <row r="322">
      <c r="A322" s="640"/>
      <c r="B322" s="640"/>
      <c r="C322" s="56"/>
      <c r="D322" s="640"/>
      <c r="E322" s="640"/>
      <c r="F322" s="640"/>
      <c r="G322" s="640"/>
      <c r="H322" s="640"/>
      <c r="I322" s="640"/>
      <c r="J322" s="640"/>
      <c r="K322" s="640"/>
      <c r="L322" s="640"/>
      <c r="M322" s="640"/>
      <c r="N322" s="640"/>
      <c r="O322" s="640"/>
      <c r="P322" s="640"/>
      <c r="Q322" s="640"/>
      <c r="R322" s="640"/>
      <c r="S322" s="640"/>
      <c r="T322" s="640"/>
      <c r="U322" s="640"/>
      <c r="V322" s="640"/>
      <c r="W322" s="640"/>
      <c r="X322" s="640"/>
      <c r="Y322" s="640"/>
      <c r="Z322" s="640"/>
      <c r="AA322" s="640"/>
      <c r="AB322" s="640"/>
      <c r="AC322" s="640"/>
      <c r="AD322" s="640"/>
    </row>
    <row r="323">
      <c r="A323" s="640"/>
      <c r="B323" s="640"/>
      <c r="C323" s="56"/>
      <c r="D323" s="640"/>
      <c r="E323" s="640"/>
      <c r="F323" s="640"/>
      <c r="G323" s="640"/>
      <c r="H323" s="640"/>
      <c r="I323" s="640"/>
      <c r="J323" s="640"/>
      <c r="K323" s="640"/>
      <c r="L323" s="640"/>
      <c r="M323" s="640"/>
      <c r="N323" s="640"/>
      <c r="O323" s="640"/>
      <c r="P323" s="640"/>
      <c r="Q323" s="640"/>
      <c r="R323" s="640"/>
      <c r="S323" s="640"/>
      <c r="T323" s="640"/>
      <c r="U323" s="640"/>
      <c r="V323" s="640"/>
      <c r="W323" s="640"/>
      <c r="X323" s="640"/>
      <c r="Y323" s="640"/>
      <c r="Z323" s="640"/>
      <c r="AA323" s="640"/>
      <c r="AB323" s="640"/>
      <c r="AC323" s="640"/>
      <c r="AD323" s="640"/>
    </row>
    <row r="324">
      <c r="A324" s="640"/>
      <c r="B324" s="640"/>
      <c r="C324" s="56"/>
      <c r="D324" s="640"/>
      <c r="E324" s="640"/>
      <c r="F324" s="640"/>
      <c r="G324" s="640"/>
      <c r="H324" s="640"/>
      <c r="I324" s="640"/>
      <c r="J324" s="640"/>
      <c r="K324" s="640"/>
      <c r="L324" s="640"/>
      <c r="M324" s="640"/>
      <c r="N324" s="640"/>
      <c r="O324" s="640"/>
      <c r="P324" s="640"/>
      <c r="Q324" s="640"/>
      <c r="R324" s="640"/>
      <c r="S324" s="640"/>
      <c r="T324" s="640"/>
      <c r="U324" s="640"/>
      <c r="V324" s="640"/>
      <c r="W324" s="640"/>
      <c r="X324" s="640"/>
      <c r="Y324" s="640"/>
      <c r="Z324" s="640"/>
      <c r="AA324" s="640"/>
      <c r="AB324" s="640"/>
      <c r="AC324" s="640"/>
      <c r="AD324" s="640"/>
    </row>
    <row r="325">
      <c r="A325" s="640"/>
      <c r="B325" s="640"/>
      <c r="C325" s="56"/>
      <c r="D325" s="640"/>
      <c r="E325" s="640"/>
      <c r="F325" s="640"/>
      <c r="G325" s="640"/>
      <c r="H325" s="640"/>
      <c r="I325" s="640"/>
      <c r="J325" s="640"/>
      <c r="K325" s="640"/>
      <c r="L325" s="640"/>
      <c r="M325" s="640"/>
      <c r="N325" s="640"/>
      <c r="O325" s="640"/>
      <c r="P325" s="640"/>
      <c r="Q325" s="640"/>
      <c r="R325" s="640"/>
      <c r="S325" s="640"/>
      <c r="T325" s="640"/>
      <c r="U325" s="640"/>
      <c r="V325" s="640"/>
      <c r="W325" s="640"/>
      <c r="X325" s="640"/>
      <c r="Y325" s="640"/>
      <c r="Z325" s="640"/>
      <c r="AA325" s="640"/>
      <c r="AB325" s="640"/>
      <c r="AC325" s="640"/>
      <c r="AD325" s="640"/>
    </row>
    <row r="326">
      <c r="A326" s="640"/>
      <c r="B326" s="640"/>
      <c r="C326" s="56"/>
      <c r="D326" s="640"/>
      <c r="E326" s="640"/>
      <c r="F326" s="640"/>
      <c r="G326" s="640"/>
      <c r="H326" s="640"/>
      <c r="I326" s="640"/>
      <c r="J326" s="640"/>
      <c r="K326" s="640"/>
      <c r="L326" s="640"/>
      <c r="M326" s="640"/>
      <c r="N326" s="640"/>
      <c r="O326" s="640"/>
      <c r="P326" s="640"/>
      <c r="Q326" s="640"/>
      <c r="R326" s="640"/>
      <c r="S326" s="640"/>
      <c r="T326" s="640"/>
      <c r="U326" s="640"/>
      <c r="V326" s="640"/>
      <c r="W326" s="640"/>
      <c r="X326" s="640"/>
      <c r="Y326" s="640"/>
      <c r="Z326" s="640"/>
      <c r="AA326" s="640"/>
      <c r="AB326" s="640"/>
      <c r="AC326" s="640"/>
      <c r="AD326" s="640"/>
    </row>
    <row r="327">
      <c r="A327" s="640"/>
      <c r="B327" s="640"/>
      <c r="C327" s="56"/>
      <c r="D327" s="640"/>
      <c r="E327" s="640"/>
      <c r="F327" s="640"/>
      <c r="G327" s="640"/>
      <c r="H327" s="640"/>
      <c r="I327" s="640"/>
      <c r="J327" s="640"/>
      <c r="K327" s="640"/>
      <c r="L327" s="640"/>
      <c r="M327" s="640"/>
      <c r="N327" s="640"/>
      <c r="O327" s="640"/>
      <c r="P327" s="640"/>
      <c r="Q327" s="640"/>
      <c r="R327" s="640"/>
      <c r="S327" s="640"/>
      <c r="T327" s="640"/>
      <c r="U327" s="640"/>
      <c r="V327" s="640"/>
      <c r="W327" s="640"/>
      <c r="X327" s="640"/>
      <c r="Y327" s="640"/>
      <c r="Z327" s="640"/>
      <c r="AA327" s="640"/>
      <c r="AB327" s="640"/>
      <c r="AC327" s="640"/>
      <c r="AD327" s="640"/>
    </row>
    <row r="328">
      <c r="A328" s="640"/>
      <c r="B328" s="640"/>
      <c r="C328" s="56"/>
      <c r="D328" s="640"/>
      <c r="E328" s="640"/>
      <c r="F328" s="640"/>
      <c r="G328" s="640"/>
      <c r="H328" s="640"/>
      <c r="I328" s="640"/>
      <c r="J328" s="640"/>
      <c r="K328" s="640"/>
      <c r="L328" s="640"/>
      <c r="M328" s="640"/>
      <c r="N328" s="640"/>
      <c r="O328" s="640"/>
      <c r="P328" s="640"/>
      <c r="Q328" s="640"/>
      <c r="R328" s="640"/>
      <c r="S328" s="640"/>
      <c r="T328" s="640"/>
      <c r="U328" s="640"/>
      <c r="V328" s="640"/>
      <c r="W328" s="640"/>
      <c r="X328" s="640"/>
      <c r="Y328" s="640"/>
      <c r="Z328" s="640"/>
      <c r="AA328" s="640"/>
      <c r="AB328" s="640"/>
      <c r="AC328" s="640"/>
      <c r="AD328" s="640"/>
    </row>
    <row r="329">
      <c r="A329" s="640"/>
      <c r="B329" s="640"/>
      <c r="C329" s="56"/>
      <c r="D329" s="640"/>
      <c r="E329" s="640"/>
      <c r="F329" s="640"/>
      <c r="G329" s="640"/>
      <c r="H329" s="640"/>
      <c r="I329" s="640"/>
      <c r="J329" s="640"/>
      <c r="K329" s="640"/>
      <c r="L329" s="640"/>
      <c r="M329" s="640"/>
      <c r="N329" s="640"/>
      <c r="O329" s="640"/>
      <c r="P329" s="640"/>
      <c r="Q329" s="640"/>
      <c r="R329" s="640"/>
      <c r="S329" s="640"/>
      <c r="T329" s="640"/>
      <c r="U329" s="640"/>
      <c r="V329" s="640"/>
      <c r="W329" s="640"/>
      <c r="X329" s="640"/>
      <c r="Y329" s="640"/>
      <c r="Z329" s="640"/>
      <c r="AA329" s="640"/>
      <c r="AB329" s="640"/>
      <c r="AC329" s="640"/>
      <c r="AD329" s="640"/>
    </row>
    <row r="330">
      <c r="A330" s="640"/>
      <c r="B330" s="640"/>
      <c r="C330" s="56"/>
      <c r="D330" s="640"/>
      <c r="E330" s="640"/>
      <c r="F330" s="640"/>
      <c r="G330" s="640"/>
      <c r="H330" s="640"/>
      <c r="I330" s="640"/>
      <c r="J330" s="640"/>
      <c r="K330" s="640"/>
      <c r="L330" s="640"/>
      <c r="M330" s="640"/>
      <c r="N330" s="640"/>
      <c r="O330" s="640"/>
      <c r="P330" s="640"/>
      <c r="Q330" s="640"/>
      <c r="R330" s="640"/>
      <c r="S330" s="640"/>
      <c r="T330" s="640"/>
      <c r="U330" s="640"/>
      <c r="V330" s="640"/>
      <c r="W330" s="640"/>
      <c r="X330" s="640"/>
      <c r="Y330" s="640"/>
      <c r="Z330" s="640"/>
      <c r="AA330" s="640"/>
      <c r="AB330" s="640"/>
      <c r="AC330" s="640"/>
      <c r="AD330" s="640"/>
    </row>
    <row r="331">
      <c r="A331" s="640"/>
      <c r="B331" s="640"/>
      <c r="C331" s="56"/>
      <c r="D331" s="640"/>
      <c r="E331" s="640"/>
      <c r="F331" s="640"/>
      <c r="G331" s="640"/>
      <c r="H331" s="640"/>
      <c r="I331" s="640"/>
      <c r="J331" s="640"/>
      <c r="K331" s="640"/>
      <c r="L331" s="640"/>
      <c r="M331" s="640"/>
      <c r="N331" s="640"/>
      <c r="O331" s="640"/>
      <c r="P331" s="640"/>
      <c r="Q331" s="640"/>
      <c r="R331" s="640"/>
      <c r="S331" s="640"/>
      <c r="T331" s="640"/>
      <c r="U331" s="640"/>
      <c r="V331" s="640"/>
      <c r="W331" s="640"/>
      <c r="X331" s="640"/>
      <c r="Y331" s="640"/>
      <c r="Z331" s="640"/>
      <c r="AA331" s="640"/>
      <c r="AB331" s="640"/>
      <c r="AC331" s="640"/>
      <c r="AD331" s="640"/>
    </row>
    <row r="332">
      <c r="A332" s="640"/>
      <c r="B332" s="640"/>
      <c r="C332" s="56"/>
      <c r="D332" s="640"/>
      <c r="E332" s="640"/>
      <c r="F332" s="640"/>
      <c r="G332" s="640"/>
      <c r="H332" s="640"/>
      <c r="I332" s="640"/>
      <c r="J332" s="640"/>
      <c r="K332" s="640"/>
      <c r="L332" s="640"/>
      <c r="M332" s="640"/>
      <c r="N332" s="640"/>
      <c r="O332" s="640"/>
      <c r="P332" s="640"/>
      <c r="Q332" s="640"/>
      <c r="R332" s="640"/>
      <c r="S332" s="640"/>
      <c r="T332" s="640"/>
      <c r="U332" s="640"/>
      <c r="V332" s="640"/>
      <c r="W332" s="640"/>
      <c r="X332" s="640"/>
      <c r="Y332" s="640"/>
      <c r="Z332" s="640"/>
      <c r="AA332" s="640"/>
      <c r="AB332" s="640"/>
      <c r="AC332" s="640"/>
      <c r="AD332" s="640"/>
    </row>
    <row r="333">
      <c r="A333" s="640"/>
      <c r="B333" s="640"/>
      <c r="C333" s="56"/>
      <c r="D333" s="640"/>
      <c r="E333" s="640"/>
      <c r="F333" s="640"/>
      <c r="G333" s="640"/>
      <c r="H333" s="640"/>
      <c r="I333" s="640"/>
      <c r="J333" s="640"/>
      <c r="K333" s="640"/>
      <c r="L333" s="640"/>
      <c r="M333" s="640"/>
      <c r="N333" s="640"/>
      <c r="O333" s="640"/>
      <c r="P333" s="640"/>
      <c r="Q333" s="640"/>
      <c r="R333" s="640"/>
      <c r="S333" s="640"/>
      <c r="T333" s="640"/>
      <c r="U333" s="640"/>
      <c r="V333" s="640"/>
      <c r="W333" s="640"/>
      <c r="X333" s="640"/>
      <c r="Y333" s="640"/>
      <c r="Z333" s="640"/>
      <c r="AA333" s="640"/>
      <c r="AB333" s="640"/>
      <c r="AC333" s="640"/>
      <c r="AD333" s="640"/>
    </row>
    <row r="334">
      <c r="A334" s="640"/>
      <c r="B334" s="640"/>
      <c r="C334" s="56"/>
      <c r="D334" s="640"/>
      <c r="E334" s="640"/>
      <c r="F334" s="640"/>
      <c r="G334" s="640"/>
      <c r="H334" s="640"/>
      <c r="I334" s="640"/>
      <c r="J334" s="640"/>
      <c r="K334" s="640"/>
      <c r="L334" s="640"/>
      <c r="M334" s="640"/>
      <c r="N334" s="640"/>
      <c r="O334" s="640"/>
      <c r="P334" s="640"/>
      <c r="Q334" s="640"/>
      <c r="R334" s="640"/>
      <c r="S334" s="640"/>
      <c r="T334" s="640"/>
      <c r="U334" s="640"/>
      <c r="V334" s="640"/>
      <c r="W334" s="640"/>
      <c r="X334" s="640"/>
      <c r="Y334" s="640"/>
      <c r="Z334" s="640"/>
      <c r="AA334" s="640"/>
      <c r="AB334" s="640"/>
      <c r="AC334" s="640"/>
      <c r="AD334" s="640"/>
    </row>
    <row r="335">
      <c r="A335" s="640"/>
      <c r="B335" s="640"/>
      <c r="C335" s="56"/>
      <c r="D335" s="640"/>
      <c r="E335" s="640"/>
      <c r="F335" s="640"/>
      <c r="G335" s="640"/>
      <c r="H335" s="640"/>
      <c r="I335" s="640"/>
      <c r="J335" s="640"/>
      <c r="K335" s="640"/>
      <c r="L335" s="640"/>
      <c r="M335" s="640"/>
      <c r="N335" s="640"/>
      <c r="O335" s="640"/>
      <c r="P335" s="640"/>
      <c r="Q335" s="640"/>
      <c r="R335" s="640"/>
      <c r="S335" s="640"/>
      <c r="T335" s="640"/>
      <c r="U335" s="640"/>
      <c r="V335" s="640"/>
      <c r="W335" s="640"/>
      <c r="X335" s="640"/>
      <c r="Y335" s="640"/>
      <c r="Z335" s="640"/>
      <c r="AA335" s="640"/>
      <c r="AB335" s="640"/>
      <c r="AC335" s="640"/>
      <c r="AD335" s="640"/>
    </row>
    <row r="336">
      <c r="A336" s="640"/>
      <c r="B336" s="640"/>
      <c r="C336" s="56"/>
      <c r="D336" s="640"/>
      <c r="E336" s="640"/>
      <c r="F336" s="640"/>
      <c r="G336" s="640"/>
      <c r="H336" s="640"/>
      <c r="I336" s="640"/>
      <c r="J336" s="640"/>
      <c r="K336" s="640"/>
      <c r="L336" s="640"/>
      <c r="M336" s="640"/>
      <c r="N336" s="640"/>
      <c r="O336" s="640"/>
      <c r="P336" s="640"/>
      <c r="Q336" s="640"/>
      <c r="R336" s="640"/>
      <c r="S336" s="640"/>
      <c r="T336" s="640"/>
      <c r="U336" s="640"/>
      <c r="V336" s="640"/>
      <c r="W336" s="640"/>
      <c r="X336" s="640"/>
      <c r="Y336" s="640"/>
      <c r="Z336" s="640"/>
      <c r="AA336" s="640"/>
      <c r="AB336" s="640"/>
      <c r="AC336" s="640"/>
      <c r="AD336" s="640"/>
    </row>
    <row r="337">
      <c r="A337" s="640"/>
      <c r="B337" s="640"/>
      <c r="C337" s="56"/>
      <c r="D337" s="640"/>
      <c r="E337" s="640"/>
      <c r="F337" s="640"/>
      <c r="G337" s="640"/>
      <c r="H337" s="640"/>
      <c r="I337" s="640"/>
      <c r="J337" s="640"/>
      <c r="K337" s="640"/>
      <c r="L337" s="640"/>
      <c r="M337" s="640"/>
      <c r="N337" s="640"/>
      <c r="O337" s="640"/>
      <c r="P337" s="640"/>
      <c r="Q337" s="640"/>
      <c r="R337" s="640"/>
      <c r="S337" s="640"/>
      <c r="T337" s="640"/>
      <c r="U337" s="640"/>
      <c r="V337" s="640"/>
      <c r="W337" s="640"/>
      <c r="X337" s="640"/>
      <c r="Y337" s="640"/>
      <c r="Z337" s="640"/>
      <c r="AA337" s="640"/>
      <c r="AB337" s="640"/>
      <c r="AC337" s="640"/>
      <c r="AD337" s="640"/>
    </row>
    <row r="338">
      <c r="A338" s="640"/>
      <c r="B338" s="640"/>
      <c r="C338" s="56"/>
      <c r="D338" s="640"/>
      <c r="E338" s="640"/>
      <c r="F338" s="640"/>
      <c r="G338" s="640"/>
      <c r="H338" s="640"/>
      <c r="I338" s="640"/>
      <c r="J338" s="640"/>
      <c r="K338" s="640"/>
      <c r="L338" s="640"/>
      <c r="M338" s="640"/>
      <c r="N338" s="640"/>
      <c r="O338" s="640"/>
      <c r="P338" s="640"/>
      <c r="Q338" s="640"/>
      <c r="R338" s="640"/>
      <c r="S338" s="640"/>
      <c r="T338" s="640"/>
      <c r="U338" s="640"/>
      <c r="V338" s="640"/>
      <c r="W338" s="640"/>
      <c r="X338" s="640"/>
      <c r="Y338" s="640"/>
      <c r="Z338" s="640"/>
      <c r="AA338" s="640"/>
      <c r="AB338" s="640"/>
      <c r="AC338" s="640"/>
      <c r="AD338" s="640"/>
    </row>
    <row r="339">
      <c r="A339" s="640"/>
      <c r="B339" s="640"/>
      <c r="C339" s="56"/>
      <c r="D339" s="640"/>
      <c r="E339" s="640"/>
      <c r="F339" s="640"/>
      <c r="G339" s="640"/>
      <c r="H339" s="640"/>
      <c r="I339" s="640"/>
      <c r="J339" s="640"/>
      <c r="K339" s="640"/>
      <c r="L339" s="640"/>
      <c r="M339" s="640"/>
      <c r="N339" s="640"/>
      <c r="O339" s="640"/>
      <c r="P339" s="640"/>
      <c r="Q339" s="640"/>
      <c r="R339" s="640"/>
      <c r="S339" s="640"/>
      <c r="T339" s="640"/>
      <c r="U339" s="640"/>
      <c r="V339" s="640"/>
      <c r="W339" s="640"/>
      <c r="X339" s="640"/>
      <c r="Y339" s="640"/>
      <c r="Z339" s="640"/>
      <c r="AA339" s="640"/>
      <c r="AB339" s="640"/>
      <c r="AC339" s="640"/>
      <c r="AD339" s="640"/>
    </row>
    <row r="340">
      <c r="A340" s="640"/>
      <c r="B340" s="640"/>
      <c r="C340" s="56"/>
      <c r="D340" s="640"/>
      <c r="E340" s="640"/>
      <c r="F340" s="640"/>
      <c r="G340" s="640"/>
      <c r="H340" s="640"/>
      <c r="I340" s="640"/>
      <c r="J340" s="640"/>
      <c r="K340" s="640"/>
      <c r="L340" s="640"/>
      <c r="M340" s="640"/>
      <c r="N340" s="640"/>
      <c r="O340" s="640"/>
      <c r="P340" s="640"/>
      <c r="Q340" s="640"/>
      <c r="R340" s="640"/>
      <c r="S340" s="640"/>
      <c r="T340" s="640"/>
      <c r="U340" s="640"/>
      <c r="V340" s="640"/>
      <c r="W340" s="640"/>
      <c r="X340" s="640"/>
      <c r="Y340" s="640"/>
      <c r="Z340" s="640"/>
      <c r="AA340" s="640"/>
      <c r="AB340" s="640"/>
      <c r="AC340" s="640"/>
      <c r="AD340" s="640"/>
    </row>
    <row r="341">
      <c r="A341" s="640"/>
      <c r="B341" s="640"/>
      <c r="C341" s="56"/>
      <c r="D341" s="640"/>
      <c r="E341" s="640"/>
      <c r="F341" s="640"/>
      <c r="G341" s="640"/>
      <c r="H341" s="640"/>
      <c r="I341" s="640"/>
      <c r="J341" s="640"/>
      <c r="K341" s="640"/>
      <c r="L341" s="640"/>
      <c r="M341" s="640"/>
      <c r="N341" s="640"/>
      <c r="O341" s="640"/>
      <c r="P341" s="640"/>
      <c r="Q341" s="640"/>
      <c r="R341" s="640"/>
      <c r="S341" s="640"/>
      <c r="T341" s="640"/>
      <c r="U341" s="640"/>
      <c r="V341" s="640"/>
      <c r="W341" s="640"/>
      <c r="X341" s="640"/>
      <c r="Y341" s="640"/>
      <c r="Z341" s="640"/>
      <c r="AA341" s="640"/>
      <c r="AB341" s="640"/>
      <c r="AC341" s="640"/>
      <c r="AD341" s="640"/>
    </row>
    <row r="342">
      <c r="A342" s="640"/>
      <c r="B342" s="640"/>
      <c r="C342" s="56"/>
      <c r="D342" s="640"/>
      <c r="E342" s="640"/>
      <c r="F342" s="640"/>
      <c r="G342" s="640"/>
      <c r="H342" s="640"/>
      <c r="I342" s="640"/>
      <c r="J342" s="640"/>
      <c r="K342" s="640"/>
      <c r="L342" s="640"/>
      <c r="M342" s="640"/>
      <c r="N342" s="640"/>
      <c r="O342" s="640"/>
      <c r="P342" s="640"/>
      <c r="Q342" s="640"/>
      <c r="R342" s="640"/>
      <c r="S342" s="640"/>
      <c r="T342" s="640"/>
      <c r="U342" s="640"/>
      <c r="V342" s="640"/>
      <c r="W342" s="640"/>
      <c r="X342" s="640"/>
      <c r="Y342" s="640"/>
      <c r="Z342" s="640"/>
      <c r="AA342" s="640"/>
      <c r="AB342" s="640"/>
      <c r="AC342" s="640"/>
      <c r="AD342" s="640"/>
    </row>
    <row r="343">
      <c r="A343" s="640"/>
      <c r="B343" s="640"/>
      <c r="C343" s="56"/>
      <c r="D343" s="640"/>
      <c r="E343" s="640"/>
      <c r="F343" s="640"/>
      <c r="G343" s="640"/>
      <c r="H343" s="640"/>
      <c r="I343" s="640"/>
      <c r="J343" s="640"/>
      <c r="K343" s="640"/>
      <c r="L343" s="640"/>
      <c r="M343" s="640"/>
      <c r="N343" s="640"/>
      <c r="O343" s="640"/>
      <c r="P343" s="640"/>
      <c r="Q343" s="640"/>
      <c r="R343" s="640"/>
      <c r="S343" s="640"/>
      <c r="T343" s="640"/>
      <c r="U343" s="640"/>
      <c r="V343" s="640"/>
      <c r="W343" s="640"/>
      <c r="X343" s="640"/>
      <c r="Y343" s="640"/>
      <c r="Z343" s="640"/>
      <c r="AA343" s="640"/>
      <c r="AB343" s="640"/>
      <c r="AC343" s="640"/>
      <c r="AD343" s="640"/>
    </row>
    <row r="344">
      <c r="A344" s="640"/>
      <c r="B344" s="640"/>
      <c r="C344" s="56"/>
      <c r="D344" s="640"/>
      <c r="E344" s="640"/>
      <c r="F344" s="640"/>
      <c r="G344" s="640"/>
      <c r="H344" s="640"/>
      <c r="I344" s="640"/>
      <c r="J344" s="640"/>
      <c r="K344" s="640"/>
      <c r="L344" s="640"/>
      <c r="M344" s="640"/>
      <c r="N344" s="640"/>
      <c r="O344" s="640"/>
      <c r="P344" s="640"/>
      <c r="Q344" s="640"/>
      <c r="R344" s="640"/>
      <c r="S344" s="640"/>
      <c r="T344" s="640"/>
      <c r="U344" s="640"/>
      <c r="V344" s="640"/>
      <c r="W344" s="640"/>
      <c r="X344" s="640"/>
      <c r="Y344" s="640"/>
      <c r="Z344" s="640"/>
      <c r="AA344" s="640"/>
      <c r="AB344" s="640"/>
      <c r="AC344" s="640"/>
      <c r="AD344" s="640"/>
    </row>
    <row r="345">
      <c r="A345" s="640"/>
      <c r="B345" s="640"/>
      <c r="C345" s="56"/>
      <c r="D345" s="640"/>
      <c r="E345" s="640"/>
      <c r="F345" s="640"/>
      <c r="G345" s="640"/>
      <c r="H345" s="640"/>
      <c r="I345" s="640"/>
      <c r="J345" s="640"/>
      <c r="K345" s="640"/>
      <c r="L345" s="640"/>
      <c r="M345" s="640"/>
      <c r="N345" s="640"/>
      <c r="O345" s="640"/>
      <c r="P345" s="640"/>
      <c r="Q345" s="640"/>
      <c r="R345" s="640"/>
      <c r="S345" s="640"/>
      <c r="T345" s="640"/>
      <c r="U345" s="640"/>
      <c r="V345" s="640"/>
      <c r="W345" s="640"/>
      <c r="X345" s="640"/>
      <c r="Y345" s="640"/>
      <c r="Z345" s="640"/>
      <c r="AA345" s="640"/>
      <c r="AB345" s="640"/>
      <c r="AC345" s="640"/>
      <c r="AD345" s="640"/>
    </row>
    <row r="346">
      <c r="A346" s="640"/>
      <c r="B346" s="640"/>
      <c r="C346" s="56"/>
      <c r="D346" s="640"/>
      <c r="E346" s="640"/>
      <c r="F346" s="640"/>
      <c r="G346" s="640"/>
      <c r="H346" s="640"/>
      <c r="I346" s="640"/>
      <c r="J346" s="640"/>
      <c r="K346" s="640"/>
      <c r="L346" s="640"/>
      <c r="M346" s="640"/>
      <c r="N346" s="640"/>
      <c r="O346" s="640"/>
      <c r="P346" s="640"/>
      <c r="Q346" s="640"/>
      <c r="R346" s="640"/>
      <c r="S346" s="640"/>
      <c r="T346" s="640"/>
      <c r="U346" s="640"/>
      <c r="V346" s="640"/>
      <c r="W346" s="640"/>
      <c r="X346" s="640"/>
      <c r="Y346" s="640"/>
      <c r="Z346" s="640"/>
      <c r="AA346" s="640"/>
      <c r="AB346" s="640"/>
      <c r="AC346" s="640"/>
      <c r="AD346" s="640"/>
    </row>
    <row r="347">
      <c r="A347" s="640"/>
      <c r="B347" s="640"/>
      <c r="C347" s="56"/>
      <c r="D347" s="640"/>
      <c r="E347" s="640"/>
      <c r="F347" s="640"/>
      <c r="G347" s="640"/>
      <c r="H347" s="640"/>
      <c r="I347" s="640"/>
      <c r="J347" s="640"/>
      <c r="K347" s="640"/>
      <c r="L347" s="640"/>
      <c r="M347" s="640"/>
      <c r="N347" s="640"/>
      <c r="O347" s="640"/>
      <c r="P347" s="640"/>
      <c r="Q347" s="640"/>
      <c r="R347" s="640"/>
      <c r="S347" s="640"/>
      <c r="T347" s="640"/>
      <c r="U347" s="640"/>
      <c r="V347" s="640"/>
      <c r="W347" s="640"/>
      <c r="X347" s="640"/>
      <c r="Y347" s="640"/>
      <c r="Z347" s="640"/>
      <c r="AA347" s="640"/>
      <c r="AB347" s="640"/>
      <c r="AC347" s="640"/>
      <c r="AD347" s="640"/>
    </row>
    <row r="348">
      <c r="A348" s="640"/>
      <c r="B348" s="640"/>
      <c r="C348" s="56"/>
      <c r="D348" s="640"/>
      <c r="E348" s="640"/>
      <c r="F348" s="640"/>
      <c r="G348" s="640"/>
      <c r="H348" s="640"/>
      <c r="I348" s="640"/>
      <c r="J348" s="640"/>
      <c r="K348" s="640"/>
      <c r="L348" s="640"/>
      <c r="M348" s="640"/>
      <c r="N348" s="640"/>
      <c r="O348" s="640"/>
      <c r="P348" s="640"/>
      <c r="Q348" s="640"/>
      <c r="R348" s="640"/>
      <c r="S348" s="640"/>
      <c r="T348" s="640"/>
      <c r="U348" s="640"/>
      <c r="V348" s="640"/>
      <c r="W348" s="640"/>
      <c r="X348" s="640"/>
      <c r="Y348" s="640"/>
      <c r="Z348" s="640"/>
      <c r="AA348" s="640"/>
      <c r="AB348" s="640"/>
      <c r="AC348" s="640"/>
      <c r="AD348" s="640"/>
    </row>
    <row r="349">
      <c r="A349" s="640"/>
      <c r="B349" s="640"/>
      <c r="C349" s="56"/>
      <c r="D349" s="640"/>
      <c r="E349" s="640"/>
      <c r="F349" s="640"/>
      <c r="G349" s="640"/>
      <c r="H349" s="640"/>
      <c r="I349" s="640"/>
      <c r="J349" s="640"/>
      <c r="K349" s="640"/>
      <c r="L349" s="640"/>
      <c r="M349" s="640"/>
      <c r="N349" s="640"/>
      <c r="O349" s="640"/>
      <c r="P349" s="640"/>
      <c r="Q349" s="640"/>
      <c r="R349" s="640"/>
      <c r="S349" s="640"/>
      <c r="T349" s="640"/>
      <c r="U349" s="640"/>
      <c r="V349" s="640"/>
      <c r="W349" s="640"/>
      <c r="X349" s="640"/>
      <c r="Y349" s="640"/>
      <c r="Z349" s="640"/>
      <c r="AA349" s="640"/>
      <c r="AB349" s="640"/>
      <c r="AC349" s="640"/>
      <c r="AD349" s="640"/>
    </row>
    <row r="350">
      <c r="A350" s="640"/>
      <c r="B350" s="640"/>
      <c r="C350" s="56"/>
      <c r="D350" s="640"/>
      <c r="E350" s="640"/>
      <c r="F350" s="640"/>
      <c r="G350" s="640"/>
      <c r="H350" s="640"/>
      <c r="I350" s="640"/>
      <c r="J350" s="640"/>
      <c r="K350" s="640"/>
      <c r="L350" s="640"/>
      <c r="M350" s="640"/>
      <c r="N350" s="640"/>
      <c r="O350" s="640"/>
      <c r="P350" s="640"/>
      <c r="Q350" s="640"/>
      <c r="R350" s="640"/>
      <c r="S350" s="640"/>
      <c r="T350" s="640"/>
      <c r="U350" s="640"/>
      <c r="V350" s="640"/>
      <c r="W350" s="640"/>
      <c r="X350" s="640"/>
      <c r="Y350" s="640"/>
      <c r="Z350" s="640"/>
      <c r="AA350" s="640"/>
      <c r="AB350" s="640"/>
      <c r="AC350" s="640"/>
      <c r="AD350" s="640"/>
    </row>
    <row r="351">
      <c r="A351" s="640"/>
      <c r="B351" s="640"/>
      <c r="C351" s="56"/>
      <c r="D351" s="640"/>
      <c r="E351" s="640"/>
      <c r="F351" s="640"/>
      <c r="G351" s="640"/>
      <c r="H351" s="640"/>
      <c r="I351" s="640"/>
      <c r="J351" s="640"/>
      <c r="K351" s="640"/>
      <c r="L351" s="640"/>
      <c r="M351" s="640"/>
      <c r="N351" s="640"/>
      <c r="O351" s="640"/>
      <c r="P351" s="640"/>
      <c r="Q351" s="640"/>
      <c r="R351" s="640"/>
      <c r="S351" s="640"/>
      <c r="T351" s="640"/>
      <c r="U351" s="640"/>
      <c r="V351" s="640"/>
      <c r="W351" s="640"/>
      <c r="X351" s="640"/>
      <c r="Y351" s="640"/>
      <c r="Z351" s="640"/>
      <c r="AA351" s="640"/>
      <c r="AB351" s="640"/>
      <c r="AC351" s="640"/>
      <c r="AD351" s="640"/>
    </row>
    <row r="352">
      <c r="A352" s="640"/>
      <c r="B352" s="640"/>
      <c r="C352" s="56"/>
      <c r="D352" s="640"/>
      <c r="E352" s="640"/>
      <c r="F352" s="640"/>
      <c r="G352" s="640"/>
      <c r="H352" s="640"/>
      <c r="I352" s="640"/>
      <c r="J352" s="640"/>
      <c r="K352" s="640"/>
      <c r="L352" s="640"/>
      <c r="M352" s="640"/>
      <c r="N352" s="640"/>
      <c r="O352" s="640"/>
      <c r="P352" s="640"/>
      <c r="Q352" s="640"/>
      <c r="R352" s="640"/>
      <c r="S352" s="640"/>
      <c r="T352" s="640"/>
      <c r="U352" s="640"/>
      <c r="V352" s="640"/>
      <c r="W352" s="640"/>
      <c r="X352" s="640"/>
      <c r="Y352" s="640"/>
      <c r="Z352" s="640"/>
      <c r="AA352" s="640"/>
      <c r="AB352" s="640"/>
      <c r="AC352" s="640"/>
      <c r="AD352" s="640"/>
    </row>
    <row r="353">
      <c r="A353" s="640"/>
      <c r="B353" s="640"/>
      <c r="C353" s="56"/>
      <c r="D353" s="640"/>
      <c r="E353" s="640"/>
      <c r="F353" s="640"/>
      <c r="G353" s="640"/>
      <c r="H353" s="640"/>
      <c r="I353" s="640"/>
      <c r="J353" s="640"/>
      <c r="K353" s="640"/>
      <c r="L353" s="640"/>
      <c r="M353" s="640"/>
      <c r="N353" s="640"/>
      <c r="O353" s="640"/>
      <c r="P353" s="640"/>
      <c r="Q353" s="640"/>
      <c r="R353" s="640"/>
      <c r="S353" s="640"/>
      <c r="T353" s="640"/>
      <c r="U353" s="640"/>
      <c r="V353" s="640"/>
      <c r="W353" s="640"/>
      <c r="X353" s="640"/>
      <c r="Y353" s="640"/>
      <c r="Z353" s="640"/>
      <c r="AA353" s="640"/>
      <c r="AB353" s="640"/>
      <c r="AC353" s="640"/>
      <c r="AD353" s="640"/>
    </row>
    <row r="354">
      <c r="A354" s="640"/>
      <c r="B354" s="640"/>
      <c r="C354" s="56"/>
      <c r="D354" s="640"/>
      <c r="E354" s="640"/>
      <c r="F354" s="640"/>
      <c r="G354" s="640"/>
      <c r="H354" s="640"/>
      <c r="I354" s="640"/>
      <c r="J354" s="640"/>
      <c r="K354" s="640"/>
      <c r="L354" s="640"/>
      <c r="M354" s="640"/>
      <c r="N354" s="640"/>
      <c r="O354" s="640"/>
      <c r="P354" s="640"/>
      <c r="Q354" s="640"/>
      <c r="R354" s="640"/>
      <c r="S354" s="640"/>
      <c r="T354" s="640"/>
      <c r="U354" s="640"/>
      <c r="V354" s="640"/>
      <c r="W354" s="640"/>
      <c r="X354" s="640"/>
      <c r="Y354" s="640"/>
      <c r="Z354" s="640"/>
      <c r="AA354" s="640"/>
      <c r="AB354" s="640"/>
      <c r="AC354" s="640"/>
      <c r="AD354" s="640"/>
    </row>
    <row r="355">
      <c r="A355" s="640"/>
      <c r="B355" s="640"/>
      <c r="C355" s="56"/>
      <c r="D355" s="640"/>
      <c r="E355" s="640"/>
      <c r="F355" s="640"/>
      <c r="G355" s="640"/>
      <c r="H355" s="640"/>
      <c r="I355" s="640"/>
      <c r="J355" s="640"/>
      <c r="K355" s="640"/>
      <c r="L355" s="640"/>
      <c r="M355" s="640"/>
      <c r="N355" s="640"/>
      <c r="O355" s="640"/>
      <c r="P355" s="640"/>
      <c r="Q355" s="640"/>
      <c r="R355" s="640"/>
      <c r="S355" s="640"/>
      <c r="T355" s="640"/>
      <c r="U355" s="640"/>
      <c r="V355" s="640"/>
      <c r="W355" s="640"/>
      <c r="X355" s="640"/>
      <c r="Y355" s="640"/>
      <c r="Z355" s="640"/>
      <c r="AA355" s="640"/>
      <c r="AB355" s="640"/>
      <c r="AC355" s="640"/>
      <c r="AD355" s="640"/>
    </row>
    <row r="356">
      <c r="A356" s="640"/>
      <c r="B356" s="640"/>
      <c r="C356" s="56"/>
      <c r="D356" s="640"/>
      <c r="E356" s="640"/>
      <c r="F356" s="640"/>
      <c r="G356" s="640"/>
      <c r="H356" s="640"/>
      <c r="I356" s="640"/>
      <c r="J356" s="640"/>
      <c r="K356" s="640"/>
      <c r="L356" s="640"/>
      <c r="M356" s="640"/>
      <c r="N356" s="640"/>
      <c r="O356" s="640"/>
      <c r="P356" s="640"/>
      <c r="Q356" s="640"/>
      <c r="R356" s="640"/>
      <c r="S356" s="640"/>
      <c r="T356" s="640"/>
      <c r="U356" s="640"/>
      <c r="V356" s="640"/>
      <c r="W356" s="640"/>
      <c r="X356" s="640"/>
      <c r="Y356" s="640"/>
      <c r="Z356" s="640"/>
      <c r="AA356" s="640"/>
      <c r="AB356" s="640"/>
      <c r="AC356" s="640"/>
      <c r="AD356" s="640"/>
    </row>
    <row r="357">
      <c r="A357" s="640"/>
      <c r="B357" s="640"/>
      <c r="C357" s="56"/>
      <c r="D357" s="640"/>
      <c r="E357" s="640"/>
      <c r="F357" s="640"/>
      <c r="G357" s="640"/>
      <c r="H357" s="640"/>
      <c r="I357" s="640"/>
      <c r="J357" s="640"/>
      <c r="K357" s="640"/>
      <c r="L357" s="640"/>
      <c r="M357" s="640"/>
      <c r="N357" s="640"/>
      <c r="O357" s="640"/>
      <c r="P357" s="640"/>
      <c r="Q357" s="640"/>
      <c r="R357" s="640"/>
      <c r="S357" s="640"/>
      <c r="T357" s="640"/>
      <c r="U357" s="640"/>
      <c r="V357" s="640"/>
      <c r="W357" s="640"/>
      <c r="X357" s="640"/>
      <c r="Y357" s="640"/>
      <c r="Z357" s="640"/>
      <c r="AA357" s="640"/>
      <c r="AB357" s="640"/>
      <c r="AC357" s="640"/>
      <c r="AD357" s="640"/>
    </row>
    <row r="358">
      <c r="A358" s="640"/>
      <c r="B358" s="640"/>
      <c r="C358" s="56"/>
      <c r="D358" s="640"/>
      <c r="E358" s="640"/>
      <c r="F358" s="640"/>
      <c r="G358" s="640"/>
      <c r="H358" s="640"/>
      <c r="I358" s="640"/>
      <c r="J358" s="640"/>
      <c r="K358" s="640"/>
      <c r="L358" s="640"/>
      <c r="M358" s="640"/>
      <c r="N358" s="640"/>
      <c r="O358" s="640"/>
      <c r="P358" s="640"/>
      <c r="Q358" s="640"/>
      <c r="R358" s="640"/>
      <c r="S358" s="640"/>
      <c r="T358" s="640"/>
      <c r="U358" s="640"/>
      <c r="V358" s="640"/>
      <c r="W358" s="640"/>
      <c r="X358" s="640"/>
      <c r="Y358" s="640"/>
      <c r="Z358" s="640"/>
      <c r="AA358" s="640"/>
      <c r="AB358" s="640"/>
      <c r="AC358" s="640"/>
      <c r="AD358" s="640"/>
    </row>
    <row r="359">
      <c r="A359" s="640"/>
      <c r="B359" s="640"/>
      <c r="C359" s="56"/>
      <c r="D359" s="640"/>
      <c r="E359" s="640"/>
      <c r="F359" s="640"/>
      <c r="G359" s="640"/>
      <c r="H359" s="640"/>
      <c r="I359" s="640"/>
      <c r="J359" s="640"/>
      <c r="K359" s="640"/>
      <c r="L359" s="640"/>
      <c r="M359" s="640"/>
      <c r="N359" s="640"/>
      <c r="O359" s="640"/>
      <c r="P359" s="640"/>
      <c r="Q359" s="640"/>
      <c r="R359" s="640"/>
      <c r="S359" s="640"/>
      <c r="T359" s="640"/>
      <c r="U359" s="640"/>
      <c r="V359" s="640"/>
      <c r="W359" s="640"/>
      <c r="X359" s="640"/>
      <c r="Y359" s="640"/>
      <c r="Z359" s="640"/>
      <c r="AA359" s="640"/>
      <c r="AB359" s="640"/>
      <c r="AC359" s="640"/>
      <c r="AD359" s="640"/>
    </row>
    <row r="360">
      <c r="A360" s="640"/>
      <c r="B360" s="640"/>
      <c r="C360" s="56"/>
      <c r="D360" s="640"/>
      <c r="E360" s="640"/>
      <c r="F360" s="640"/>
      <c r="G360" s="640"/>
      <c r="H360" s="640"/>
      <c r="I360" s="640"/>
      <c r="J360" s="640"/>
      <c r="K360" s="640"/>
      <c r="L360" s="640"/>
      <c r="M360" s="640"/>
      <c r="N360" s="640"/>
      <c r="O360" s="640"/>
      <c r="P360" s="640"/>
      <c r="Q360" s="640"/>
      <c r="R360" s="640"/>
      <c r="S360" s="640"/>
      <c r="T360" s="640"/>
      <c r="U360" s="640"/>
      <c r="V360" s="640"/>
      <c r="W360" s="640"/>
      <c r="X360" s="640"/>
      <c r="Y360" s="640"/>
      <c r="Z360" s="640"/>
      <c r="AA360" s="640"/>
      <c r="AB360" s="640"/>
      <c r="AC360" s="640"/>
      <c r="AD360" s="640"/>
    </row>
    <row r="361">
      <c r="A361" s="640"/>
      <c r="B361" s="640"/>
      <c r="C361" s="56"/>
      <c r="D361" s="640"/>
      <c r="E361" s="640"/>
      <c r="F361" s="640"/>
      <c r="G361" s="640"/>
      <c r="H361" s="640"/>
      <c r="I361" s="640"/>
      <c r="J361" s="640"/>
      <c r="K361" s="640"/>
      <c r="L361" s="640"/>
      <c r="M361" s="640"/>
      <c r="N361" s="640"/>
      <c r="O361" s="640"/>
      <c r="P361" s="640"/>
      <c r="Q361" s="640"/>
      <c r="R361" s="640"/>
      <c r="S361" s="640"/>
      <c r="T361" s="640"/>
      <c r="U361" s="640"/>
      <c r="V361" s="640"/>
      <c r="W361" s="640"/>
      <c r="X361" s="640"/>
      <c r="Y361" s="640"/>
      <c r="Z361" s="640"/>
      <c r="AA361" s="640"/>
      <c r="AB361" s="640"/>
      <c r="AC361" s="640"/>
      <c r="AD361" s="640"/>
    </row>
    <row r="362">
      <c r="A362" s="640"/>
      <c r="B362" s="640"/>
      <c r="C362" s="56"/>
      <c r="D362" s="640"/>
      <c r="E362" s="640"/>
      <c r="F362" s="640"/>
      <c r="G362" s="640"/>
      <c r="H362" s="640"/>
      <c r="I362" s="640"/>
      <c r="J362" s="640"/>
      <c r="K362" s="640"/>
      <c r="L362" s="640"/>
      <c r="M362" s="640"/>
      <c r="N362" s="640"/>
      <c r="O362" s="640"/>
      <c r="P362" s="640"/>
      <c r="Q362" s="640"/>
      <c r="R362" s="640"/>
      <c r="S362" s="640"/>
      <c r="T362" s="640"/>
      <c r="U362" s="640"/>
      <c r="V362" s="640"/>
      <c r="W362" s="640"/>
      <c r="X362" s="640"/>
      <c r="Y362" s="640"/>
      <c r="Z362" s="640"/>
      <c r="AA362" s="640"/>
      <c r="AB362" s="640"/>
      <c r="AC362" s="640"/>
      <c r="AD362" s="640"/>
    </row>
    <row r="363">
      <c r="A363" s="640"/>
      <c r="B363" s="640"/>
      <c r="C363" s="56"/>
      <c r="D363" s="640"/>
      <c r="E363" s="640"/>
      <c r="F363" s="640"/>
      <c r="G363" s="640"/>
      <c r="H363" s="640"/>
      <c r="I363" s="640"/>
      <c r="J363" s="640"/>
      <c r="K363" s="640"/>
      <c r="L363" s="640"/>
      <c r="M363" s="640"/>
      <c r="N363" s="640"/>
      <c r="O363" s="640"/>
      <c r="P363" s="640"/>
      <c r="Q363" s="640"/>
      <c r="R363" s="640"/>
      <c r="S363" s="640"/>
      <c r="T363" s="640"/>
      <c r="U363" s="640"/>
      <c r="V363" s="640"/>
      <c r="W363" s="640"/>
      <c r="X363" s="640"/>
      <c r="Y363" s="640"/>
      <c r="Z363" s="640"/>
      <c r="AA363" s="640"/>
      <c r="AB363" s="640"/>
      <c r="AC363" s="640"/>
      <c r="AD363" s="640"/>
    </row>
    <row r="364">
      <c r="A364" s="640"/>
      <c r="B364" s="640"/>
      <c r="C364" s="56"/>
      <c r="D364" s="640"/>
      <c r="E364" s="640"/>
      <c r="F364" s="640"/>
      <c r="G364" s="640"/>
      <c r="H364" s="640"/>
      <c r="I364" s="640"/>
      <c r="J364" s="640"/>
      <c r="K364" s="640"/>
      <c r="L364" s="640"/>
      <c r="M364" s="640"/>
      <c r="N364" s="640"/>
      <c r="O364" s="640"/>
      <c r="P364" s="640"/>
      <c r="Q364" s="640"/>
      <c r="R364" s="640"/>
      <c r="S364" s="640"/>
      <c r="T364" s="640"/>
      <c r="U364" s="640"/>
      <c r="V364" s="640"/>
      <c r="W364" s="640"/>
      <c r="X364" s="640"/>
      <c r="Y364" s="640"/>
      <c r="Z364" s="640"/>
      <c r="AA364" s="640"/>
      <c r="AB364" s="640"/>
      <c r="AC364" s="640"/>
      <c r="AD364" s="640"/>
    </row>
    <row r="365">
      <c r="A365" s="640"/>
      <c r="B365" s="640"/>
      <c r="C365" s="56"/>
      <c r="D365" s="640"/>
      <c r="E365" s="640"/>
      <c r="F365" s="640"/>
      <c r="G365" s="640"/>
      <c r="H365" s="640"/>
      <c r="I365" s="640"/>
      <c r="J365" s="640"/>
      <c r="K365" s="640"/>
      <c r="L365" s="640"/>
      <c r="M365" s="640"/>
      <c r="N365" s="640"/>
      <c r="O365" s="640"/>
      <c r="P365" s="640"/>
      <c r="Q365" s="640"/>
      <c r="R365" s="640"/>
      <c r="S365" s="640"/>
      <c r="T365" s="640"/>
      <c r="U365" s="640"/>
      <c r="V365" s="640"/>
      <c r="W365" s="640"/>
      <c r="X365" s="640"/>
      <c r="Y365" s="640"/>
      <c r="Z365" s="640"/>
      <c r="AA365" s="640"/>
      <c r="AB365" s="640"/>
      <c r="AC365" s="640"/>
      <c r="AD365" s="640"/>
    </row>
    <row r="366">
      <c r="A366" s="640"/>
      <c r="B366" s="640"/>
      <c r="C366" s="56"/>
      <c r="D366" s="640"/>
      <c r="E366" s="640"/>
      <c r="F366" s="640"/>
      <c r="G366" s="640"/>
      <c r="H366" s="640"/>
      <c r="I366" s="640"/>
      <c r="J366" s="640"/>
      <c r="K366" s="640"/>
      <c r="L366" s="640"/>
      <c r="M366" s="640"/>
      <c r="N366" s="640"/>
      <c r="O366" s="640"/>
      <c r="P366" s="640"/>
      <c r="Q366" s="640"/>
      <c r="R366" s="640"/>
      <c r="S366" s="640"/>
      <c r="T366" s="640"/>
      <c r="U366" s="640"/>
      <c r="V366" s="640"/>
      <c r="W366" s="640"/>
      <c r="X366" s="640"/>
      <c r="Y366" s="640"/>
      <c r="Z366" s="640"/>
      <c r="AA366" s="640"/>
      <c r="AB366" s="640"/>
      <c r="AC366" s="640"/>
      <c r="AD366" s="640"/>
    </row>
    <row r="367">
      <c r="A367" s="640"/>
      <c r="B367" s="640"/>
      <c r="C367" s="56"/>
      <c r="D367" s="640"/>
      <c r="E367" s="640"/>
      <c r="F367" s="640"/>
      <c r="G367" s="640"/>
      <c r="H367" s="640"/>
      <c r="I367" s="640"/>
      <c r="J367" s="640"/>
      <c r="K367" s="640"/>
      <c r="L367" s="640"/>
      <c r="M367" s="640"/>
      <c r="N367" s="640"/>
      <c r="O367" s="640"/>
      <c r="P367" s="640"/>
      <c r="Q367" s="640"/>
      <c r="R367" s="640"/>
      <c r="S367" s="640"/>
      <c r="T367" s="640"/>
      <c r="U367" s="640"/>
      <c r="V367" s="640"/>
      <c r="W367" s="640"/>
      <c r="X367" s="640"/>
      <c r="Y367" s="640"/>
      <c r="Z367" s="640"/>
      <c r="AA367" s="640"/>
      <c r="AB367" s="640"/>
      <c r="AC367" s="640"/>
      <c r="AD367" s="640"/>
    </row>
    <row r="368">
      <c r="A368" s="640"/>
      <c r="B368" s="640"/>
      <c r="C368" s="56"/>
      <c r="D368" s="640"/>
      <c r="E368" s="640"/>
      <c r="F368" s="640"/>
      <c r="G368" s="640"/>
      <c r="H368" s="640"/>
      <c r="I368" s="640"/>
      <c r="J368" s="640"/>
      <c r="K368" s="640"/>
      <c r="L368" s="640"/>
      <c r="M368" s="640"/>
      <c r="N368" s="640"/>
      <c r="O368" s="640"/>
      <c r="P368" s="640"/>
      <c r="Q368" s="640"/>
      <c r="R368" s="640"/>
      <c r="S368" s="640"/>
      <c r="T368" s="640"/>
      <c r="U368" s="640"/>
      <c r="V368" s="640"/>
      <c r="W368" s="640"/>
      <c r="X368" s="640"/>
      <c r="Y368" s="640"/>
      <c r="Z368" s="640"/>
      <c r="AA368" s="640"/>
      <c r="AB368" s="640"/>
      <c r="AC368" s="640"/>
      <c r="AD368" s="640"/>
    </row>
    <row r="369">
      <c r="A369" s="640"/>
      <c r="B369" s="640"/>
      <c r="C369" s="56"/>
      <c r="D369" s="640"/>
      <c r="E369" s="640"/>
      <c r="F369" s="640"/>
      <c r="G369" s="640"/>
      <c r="H369" s="640"/>
      <c r="I369" s="640"/>
      <c r="J369" s="640"/>
      <c r="K369" s="640"/>
      <c r="L369" s="640"/>
      <c r="M369" s="640"/>
      <c r="N369" s="640"/>
      <c r="O369" s="640"/>
      <c r="P369" s="640"/>
      <c r="Q369" s="640"/>
      <c r="R369" s="640"/>
      <c r="S369" s="640"/>
      <c r="T369" s="640"/>
      <c r="U369" s="640"/>
      <c r="V369" s="640"/>
      <c r="W369" s="640"/>
      <c r="X369" s="640"/>
      <c r="Y369" s="640"/>
      <c r="Z369" s="640"/>
      <c r="AA369" s="640"/>
      <c r="AB369" s="640"/>
      <c r="AC369" s="640"/>
      <c r="AD369" s="640"/>
    </row>
    <row r="370">
      <c r="A370" s="640"/>
      <c r="B370" s="640"/>
      <c r="C370" s="56"/>
      <c r="D370" s="640"/>
      <c r="E370" s="640"/>
      <c r="F370" s="640"/>
      <c r="G370" s="640"/>
      <c r="H370" s="640"/>
      <c r="I370" s="640"/>
      <c r="J370" s="640"/>
      <c r="K370" s="640"/>
      <c r="L370" s="640"/>
      <c r="M370" s="640"/>
      <c r="N370" s="640"/>
      <c r="O370" s="640"/>
      <c r="P370" s="640"/>
      <c r="Q370" s="640"/>
      <c r="R370" s="640"/>
      <c r="S370" s="640"/>
      <c r="T370" s="640"/>
      <c r="U370" s="640"/>
      <c r="V370" s="640"/>
      <c r="W370" s="640"/>
      <c r="X370" s="640"/>
      <c r="Y370" s="640"/>
      <c r="Z370" s="640"/>
      <c r="AA370" s="640"/>
      <c r="AB370" s="640"/>
      <c r="AC370" s="640"/>
      <c r="AD370" s="640"/>
    </row>
    <row r="371">
      <c r="A371" s="640"/>
      <c r="B371" s="640"/>
      <c r="C371" s="56"/>
      <c r="D371" s="640"/>
      <c r="E371" s="640"/>
      <c r="F371" s="640"/>
      <c r="G371" s="640"/>
      <c r="H371" s="640"/>
      <c r="I371" s="640"/>
      <c r="J371" s="640"/>
      <c r="K371" s="640"/>
      <c r="L371" s="640"/>
      <c r="M371" s="640"/>
      <c r="N371" s="640"/>
      <c r="O371" s="640"/>
      <c r="P371" s="640"/>
      <c r="Q371" s="640"/>
      <c r="R371" s="640"/>
      <c r="S371" s="640"/>
      <c r="T371" s="640"/>
      <c r="U371" s="640"/>
      <c r="V371" s="640"/>
      <c r="W371" s="640"/>
      <c r="X371" s="640"/>
      <c r="Y371" s="640"/>
      <c r="Z371" s="640"/>
      <c r="AA371" s="640"/>
      <c r="AB371" s="640"/>
      <c r="AC371" s="640"/>
      <c r="AD371" s="640"/>
    </row>
    <row r="372">
      <c r="A372" s="640"/>
      <c r="B372" s="640"/>
      <c r="C372" s="56"/>
      <c r="D372" s="640"/>
      <c r="E372" s="640"/>
      <c r="F372" s="640"/>
      <c r="G372" s="640"/>
      <c r="H372" s="640"/>
      <c r="I372" s="640"/>
      <c r="J372" s="640"/>
      <c r="K372" s="640"/>
      <c r="L372" s="640"/>
      <c r="M372" s="640"/>
      <c r="N372" s="640"/>
      <c r="O372" s="640"/>
      <c r="P372" s="640"/>
      <c r="Q372" s="640"/>
      <c r="R372" s="640"/>
      <c r="S372" s="640"/>
      <c r="T372" s="640"/>
      <c r="U372" s="640"/>
      <c r="V372" s="640"/>
      <c r="W372" s="640"/>
      <c r="X372" s="640"/>
      <c r="Y372" s="640"/>
      <c r="Z372" s="640"/>
      <c r="AA372" s="640"/>
      <c r="AB372" s="640"/>
      <c r="AC372" s="640"/>
      <c r="AD372" s="640"/>
    </row>
    <row r="373">
      <c r="A373" s="640"/>
      <c r="B373" s="640"/>
      <c r="C373" s="56"/>
      <c r="D373" s="640"/>
      <c r="E373" s="640"/>
      <c r="F373" s="640"/>
      <c r="G373" s="640"/>
      <c r="H373" s="640"/>
      <c r="I373" s="640"/>
      <c r="J373" s="640"/>
      <c r="K373" s="640"/>
      <c r="L373" s="640"/>
      <c r="M373" s="640"/>
      <c r="N373" s="640"/>
      <c r="O373" s="640"/>
      <c r="P373" s="640"/>
      <c r="Q373" s="640"/>
      <c r="R373" s="640"/>
      <c r="S373" s="640"/>
      <c r="T373" s="640"/>
      <c r="U373" s="640"/>
      <c r="V373" s="640"/>
      <c r="W373" s="640"/>
      <c r="X373" s="640"/>
      <c r="Y373" s="640"/>
      <c r="Z373" s="640"/>
      <c r="AA373" s="640"/>
      <c r="AB373" s="640"/>
      <c r="AC373" s="640"/>
      <c r="AD373" s="640"/>
    </row>
    <row r="374">
      <c r="A374" s="640"/>
      <c r="B374" s="640"/>
      <c r="C374" s="56"/>
      <c r="D374" s="640"/>
      <c r="E374" s="640"/>
      <c r="F374" s="640"/>
      <c r="G374" s="640"/>
      <c r="H374" s="640"/>
      <c r="I374" s="640"/>
      <c r="J374" s="640"/>
      <c r="K374" s="640"/>
      <c r="L374" s="640"/>
      <c r="M374" s="640"/>
      <c r="N374" s="640"/>
      <c r="O374" s="640"/>
      <c r="P374" s="640"/>
      <c r="Q374" s="640"/>
      <c r="R374" s="640"/>
      <c r="S374" s="640"/>
      <c r="T374" s="640"/>
      <c r="U374" s="640"/>
      <c r="V374" s="640"/>
      <c r="W374" s="640"/>
      <c r="X374" s="640"/>
      <c r="Y374" s="640"/>
      <c r="Z374" s="640"/>
      <c r="AA374" s="640"/>
      <c r="AB374" s="640"/>
      <c r="AC374" s="640"/>
      <c r="AD374" s="640"/>
    </row>
    <row r="375">
      <c r="A375" s="640"/>
      <c r="B375" s="640"/>
      <c r="C375" s="56"/>
      <c r="D375" s="640"/>
      <c r="E375" s="640"/>
      <c r="F375" s="640"/>
      <c r="G375" s="640"/>
      <c r="H375" s="640"/>
      <c r="I375" s="640"/>
      <c r="J375" s="640"/>
      <c r="K375" s="640"/>
      <c r="L375" s="640"/>
      <c r="M375" s="640"/>
      <c r="N375" s="640"/>
      <c r="O375" s="640"/>
      <c r="P375" s="640"/>
      <c r="Q375" s="640"/>
      <c r="R375" s="640"/>
      <c r="S375" s="640"/>
      <c r="T375" s="640"/>
      <c r="U375" s="640"/>
      <c r="V375" s="640"/>
      <c r="W375" s="640"/>
      <c r="X375" s="640"/>
      <c r="Y375" s="640"/>
      <c r="Z375" s="640"/>
      <c r="AA375" s="640"/>
      <c r="AB375" s="640"/>
      <c r="AC375" s="640"/>
      <c r="AD375" s="640"/>
    </row>
    <row r="376">
      <c r="A376" s="640"/>
      <c r="B376" s="640"/>
      <c r="C376" s="56"/>
      <c r="D376" s="640"/>
      <c r="E376" s="640"/>
      <c r="F376" s="640"/>
      <c r="G376" s="640"/>
      <c r="H376" s="640"/>
      <c r="I376" s="640"/>
      <c r="J376" s="640"/>
      <c r="K376" s="640"/>
      <c r="L376" s="640"/>
      <c r="M376" s="640"/>
      <c r="N376" s="640"/>
      <c r="O376" s="640"/>
      <c r="P376" s="640"/>
      <c r="Q376" s="640"/>
      <c r="R376" s="640"/>
      <c r="S376" s="640"/>
      <c r="T376" s="640"/>
      <c r="U376" s="640"/>
      <c r="V376" s="640"/>
      <c r="W376" s="640"/>
      <c r="X376" s="640"/>
      <c r="Y376" s="640"/>
      <c r="Z376" s="640"/>
      <c r="AA376" s="640"/>
      <c r="AB376" s="640"/>
      <c r="AC376" s="640"/>
      <c r="AD376" s="640"/>
    </row>
    <row r="377">
      <c r="A377" s="640"/>
      <c r="B377" s="640"/>
      <c r="C377" s="56"/>
      <c r="D377" s="640"/>
      <c r="E377" s="640"/>
      <c r="F377" s="640"/>
      <c r="G377" s="640"/>
      <c r="H377" s="640"/>
      <c r="I377" s="640"/>
      <c r="J377" s="640"/>
      <c r="K377" s="640"/>
      <c r="L377" s="640"/>
      <c r="M377" s="640"/>
      <c r="N377" s="640"/>
      <c r="O377" s="640"/>
      <c r="P377" s="640"/>
      <c r="Q377" s="640"/>
      <c r="R377" s="640"/>
      <c r="S377" s="640"/>
      <c r="T377" s="640"/>
      <c r="U377" s="640"/>
      <c r="V377" s="640"/>
      <c r="W377" s="640"/>
      <c r="X377" s="640"/>
      <c r="Y377" s="640"/>
      <c r="Z377" s="640"/>
      <c r="AA377" s="640"/>
      <c r="AB377" s="640"/>
      <c r="AC377" s="640"/>
      <c r="AD377" s="640"/>
    </row>
    <row r="378">
      <c r="A378" s="640"/>
      <c r="B378" s="640"/>
      <c r="C378" s="56"/>
      <c r="D378" s="640"/>
      <c r="E378" s="640"/>
      <c r="F378" s="640"/>
      <c r="G378" s="640"/>
      <c r="H378" s="640"/>
      <c r="I378" s="640"/>
      <c r="J378" s="640"/>
      <c r="K378" s="640"/>
      <c r="L378" s="640"/>
      <c r="M378" s="640"/>
      <c r="N378" s="640"/>
      <c r="O378" s="640"/>
      <c r="P378" s="640"/>
      <c r="Q378" s="640"/>
      <c r="R378" s="640"/>
      <c r="S378" s="640"/>
      <c r="T378" s="640"/>
      <c r="U378" s="640"/>
      <c r="V378" s="640"/>
      <c r="W378" s="640"/>
      <c r="X378" s="640"/>
      <c r="Y378" s="640"/>
      <c r="Z378" s="640"/>
      <c r="AA378" s="640"/>
      <c r="AB378" s="640"/>
      <c r="AC378" s="640"/>
      <c r="AD378" s="640"/>
    </row>
    <row r="379">
      <c r="A379" s="640"/>
      <c r="B379" s="640"/>
      <c r="C379" s="56"/>
      <c r="D379" s="640"/>
      <c r="E379" s="640"/>
      <c r="F379" s="640"/>
      <c r="G379" s="640"/>
      <c r="H379" s="640"/>
      <c r="I379" s="640"/>
      <c r="J379" s="640"/>
      <c r="K379" s="640"/>
      <c r="L379" s="640"/>
      <c r="M379" s="640"/>
      <c r="N379" s="640"/>
      <c r="O379" s="640"/>
      <c r="P379" s="640"/>
      <c r="Q379" s="640"/>
      <c r="R379" s="640"/>
      <c r="S379" s="640"/>
      <c r="T379" s="640"/>
      <c r="U379" s="640"/>
      <c r="V379" s="640"/>
      <c r="W379" s="640"/>
      <c r="X379" s="640"/>
      <c r="Y379" s="640"/>
      <c r="Z379" s="640"/>
      <c r="AA379" s="640"/>
      <c r="AB379" s="640"/>
      <c r="AC379" s="640"/>
      <c r="AD379" s="640"/>
    </row>
    <row r="380">
      <c r="A380" s="640"/>
      <c r="B380" s="640"/>
      <c r="C380" s="56"/>
      <c r="D380" s="640"/>
      <c r="E380" s="640"/>
      <c r="F380" s="640"/>
      <c r="G380" s="640"/>
      <c r="H380" s="640"/>
      <c r="I380" s="640"/>
      <c r="J380" s="640"/>
      <c r="K380" s="640"/>
      <c r="L380" s="640"/>
      <c r="M380" s="640"/>
      <c r="N380" s="640"/>
      <c r="O380" s="640"/>
      <c r="P380" s="640"/>
      <c r="Q380" s="640"/>
      <c r="R380" s="640"/>
      <c r="S380" s="640"/>
      <c r="T380" s="640"/>
      <c r="U380" s="640"/>
      <c r="V380" s="640"/>
      <c r="W380" s="640"/>
      <c r="X380" s="640"/>
      <c r="Y380" s="640"/>
      <c r="Z380" s="640"/>
      <c r="AA380" s="640"/>
      <c r="AB380" s="640"/>
      <c r="AC380" s="640"/>
      <c r="AD380" s="640"/>
    </row>
    <row r="381">
      <c r="A381" s="640"/>
      <c r="B381" s="640"/>
      <c r="C381" s="56"/>
      <c r="D381" s="640"/>
      <c r="E381" s="640"/>
      <c r="F381" s="640"/>
      <c r="G381" s="640"/>
      <c r="H381" s="640"/>
      <c r="I381" s="640"/>
      <c r="J381" s="640"/>
      <c r="K381" s="640"/>
      <c r="L381" s="640"/>
      <c r="M381" s="640"/>
      <c r="N381" s="640"/>
      <c r="O381" s="640"/>
      <c r="P381" s="640"/>
      <c r="Q381" s="640"/>
      <c r="R381" s="640"/>
      <c r="S381" s="640"/>
      <c r="T381" s="640"/>
      <c r="U381" s="640"/>
      <c r="V381" s="640"/>
      <c r="W381" s="640"/>
      <c r="X381" s="640"/>
      <c r="Y381" s="640"/>
      <c r="Z381" s="640"/>
      <c r="AA381" s="640"/>
      <c r="AB381" s="640"/>
      <c r="AC381" s="640"/>
      <c r="AD381" s="640"/>
    </row>
    <row r="382">
      <c r="A382" s="640"/>
      <c r="B382" s="640"/>
      <c r="C382" s="56"/>
      <c r="D382" s="640"/>
      <c r="E382" s="640"/>
      <c r="F382" s="640"/>
      <c r="G382" s="640"/>
      <c r="H382" s="640"/>
      <c r="I382" s="640"/>
      <c r="J382" s="640"/>
      <c r="K382" s="640"/>
      <c r="L382" s="640"/>
      <c r="M382" s="640"/>
      <c r="N382" s="640"/>
      <c r="O382" s="640"/>
      <c r="P382" s="640"/>
      <c r="Q382" s="640"/>
      <c r="R382" s="640"/>
      <c r="S382" s="640"/>
      <c r="T382" s="640"/>
      <c r="U382" s="640"/>
      <c r="V382" s="640"/>
      <c r="W382" s="640"/>
      <c r="X382" s="640"/>
      <c r="Y382" s="640"/>
      <c r="Z382" s="640"/>
      <c r="AA382" s="640"/>
      <c r="AB382" s="640"/>
      <c r="AC382" s="640"/>
      <c r="AD382" s="640"/>
    </row>
    <row r="383">
      <c r="A383" s="640"/>
      <c r="B383" s="640"/>
      <c r="C383" s="56"/>
      <c r="D383" s="640"/>
      <c r="E383" s="640"/>
      <c r="F383" s="640"/>
      <c r="G383" s="640"/>
      <c r="H383" s="640"/>
      <c r="I383" s="640"/>
      <c r="J383" s="640"/>
      <c r="K383" s="640"/>
      <c r="L383" s="640"/>
      <c r="M383" s="640"/>
      <c r="N383" s="640"/>
      <c r="O383" s="640"/>
      <c r="P383" s="640"/>
      <c r="Q383" s="640"/>
      <c r="R383" s="640"/>
      <c r="S383" s="640"/>
      <c r="T383" s="640"/>
      <c r="U383" s="640"/>
      <c r="V383" s="640"/>
      <c r="W383" s="640"/>
      <c r="X383" s="640"/>
      <c r="Y383" s="640"/>
      <c r="Z383" s="640"/>
      <c r="AA383" s="640"/>
      <c r="AB383" s="640"/>
      <c r="AC383" s="640"/>
      <c r="AD383" s="640"/>
    </row>
    <row r="384">
      <c r="A384" s="640"/>
      <c r="B384" s="640"/>
      <c r="C384" s="56"/>
      <c r="D384" s="640"/>
      <c r="E384" s="640"/>
      <c r="F384" s="640"/>
      <c r="G384" s="640"/>
      <c r="H384" s="640"/>
      <c r="I384" s="640"/>
      <c r="J384" s="640"/>
      <c r="K384" s="640"/>
      <c r="L384" s="640"/>
      <c r="M384" s="640"/>
      <c r="N384" s="640"/>
      <c r="O384" s="640"/>
      <c r="P384" s="640"/>
      <c r="Q384" s="640"/>
      <c r="R384" s="640"/>
      <c r="S384" s="640"/>
      <c r="T384" s="640"/>
      <c r="U384" s="640"/>
      <c r="V384" s="640"/>
      <c r="W384" s="640"/>
      <c r="X384" s="640"/>
      <c r="Y384" s="640"/>
      <c r="Z384" s="640"/>
      <c r="AA384" s="640"/>
      <c r="AB384" s="640"/>
      <c r="AC384" s="640"/>
      <c r="AD384" s="640"/>
    </row>
    <row r="385">
      <c r="A385" s="640"/>
      <c r="B385" s="640"/>
      <c r="C385" s="56"/>
      <c r="D385" s="640"/>
      <c r="E385" s="640"/>
      <c r="F385" s="640"/>
      <c r="G385" s="640"/>
      <c r="H385" s="640"/>
      <c r="I385" s="640"/>
      <c r="J385" s="640"/>
      <c r="K385" s="640"/>
      <c r="L385" s="640"/>
      <c r="M385" s="640"/>
      <c r="N385" s="640"/>
      <c r="O385" s="640"/>
      <c r="P385" s="640"/>
      <c r="Q385" s="640"/>
      <c r="R385" s="640"/>
      <c r="S385" s="640"/>
      <c r="T385" s="640"/>
      <c r="U385" s="640"/>
      <c r="V385" s="640"/>
      <c r="W385" s="640"/>
      <c r="X385" s="640"/>
      <c r="Y385" s="640"/>
      <c r="Z385" s="640"/>
      <c r="AA385" s="640"/>
      <c r="AB385" s="640"/>
      <c r="AC385" s="640"/>
      <c r="AD385" s="640"/>
    </row>
    <row r="386">
      <c r="A386" s="640"/>
      <c r="B386" s="640"/>
      <c r="C386" s="56"/>
      <c r="D386" s="640"/>
      <c r="E386" s="640"/>
      <c r="F386" s="640"/>
      <c r="G386" s="640"/>
      <c r="H386" s="640"/>
      <c r="I386" s="640"/>
      <c r="J386" s="640"/>
      <c r="K386" s="640"/>
      <c r="L386" s="640"/>
      <c r="M386" s="640"/>
      <c r="N386" s="640"/>
      <c r="O386" s="640"/>
      <c r="P386" s="640"/>
      <c r="Q386" s="640"/>
      <c r="R386" s="640"/>
      <c r="S386" s="640"/>
      <c r="T386" s="640"/>
      <c r="U386" s="640"/>
      <c r="V386" s="640"/>
      <c r="W386" s="640"/>
      <c r="X386" s="640"/>
      <c r="Y386" s="640"/>
      <c r="Z386" s="640"/>
      <c r="AA386" s="640"/>
      <c r="AB386" s="640"/>
      <c r="AC386" s="640"/>
      <c r="AD386" s="640"/>
    </row>
    <row r="387">
      <c r="A387" s="640"/>
      <c r="B387" s="640"/>
      <c r="C387" s="56"/>
      <c r="D387" s="640"/>
      <c r="E387" s="640"/>
      <c r="F387" s="640"/>
      <c r="G387" s="640"/>
      <c r="H387" s="640"/>
      <c r="I387" s="640"/>
      <c r="J387" s="640"/>
      <c r="K387" s="640"/>
      <c r="L387" s="640"/>
      <c r="M387" s="640"/>
      <c r="N387" s="640"/>
      <c r="O387" s="640"/>
      <c r="P387" s="640"/>
      <c r="Q387" s="640"/>
      <c r="R387" s="640"/>
      <c r="S387" s="640"/>
      <c r="T387" s="640"/>
      <c r="U387" s="640"/>
      <c r="V387" s="640"/>
      <c r="W387" s="640"/>
      <c r="X387" s="640"/>
      <c r="Y387" s="640"/>
      <c r="Z387" s="640"/>
      <c r="AA387" s="640"/>
      <c r="AB387" s="640"/>
      <c r="AC387" s="640"/>
      <c r="AD387" s="640"/>
    </row>
    <row r="388">
      <c r="A388" s="640"/>
      <c r="B388" s="640"/>
      <c r="C388" s="56"/>
      <c r="D388" s="640"/>
      <c r="E388" s="640"/>
      <c r="F388" s="640"/>
      <c r="G388" s="640"/>
      <c r="H388" s="640"/>
      <c r="I388" s="640"/>
      <c r="J388" s="640"/>
      <c r="K388" s="640"/>
      <c r="L388" s="640"/>
      <c r="M388" s="640"/>
      <c r="N388" s="640"/>
      <c r="O388" s="640"/>
      <c r="P388" s="640"/>
      <c r="Q388" s="640"/>
      <c r="R388" s="640"/>
      <c r="S388" s="640"/>
      <c r="T388" s="640"/>
      <c r="U388" s="640"/>
      <c r="V388" s="640"/>
      <c r="W388" s="640"/>
      <c r="X388" s="640"/>
      <c r="Y388" s="640"/>
      <c r="Z388" s="640"/>
      <c r="AA388" s="640"/>
      <c r="AB388" s="640"/>
      <c r="AC388" s="640"/>
      <c r="AD388" s="640"/>
    </row>
    <row r="389">
      <c r="A389" s="640"/>
      <c r="B389" s="640"/>
      <c r="C389" s="56"/>
      <c r="D389" s="640"/>
      <c r="E389" s="640"/>
      <c r="F389" s="640"/>
      <c r="G389" s="640"/>
      <c r="H389" s="640"/>
      <c r="I389" s="640"/>
      <c r="J389" s="640"/>
      <c r="K389" s="640"/>
      <c r="L389" s="640"/>
      <c r="M389" s="640"/>
      <c r="N389" s="640"/>
      <c r="O389" s="640"/>
      <c r="P389" s="640"/>
      <c r="Q389" s="640"/>
      <c r="R389" s="640"/>
      <c r="S389" s="640"/>
      <c r="T389" s="640"/>
      <c r="U389" s="640"/>
      <c r="V389" s="640"/>
      <c r="W389" s="640"/>
      <c r="X389" s="640"/>
      <c r="Y389" s="640"/>
      <c r="Z389" s="640"/>
      <c r="AA389" s="640"/>
      <c r="AB389" s="640"/>
      <c r="AC389" s="640"/>
      <c r="AD389" s="640"/>
    </row>
    <row r="390">
      <c r="A390" s="640"/>
      <c r="B390" s="640"/>
      <c r="C390" s="56"/>
      <c r="D390" s="640"/>
      <c r="E390" s="640"/>
      <c r="F390" s="640"/>
      <c r="G390" s="640"/>
      <c r="H390" s="640"/>
      <c r="I390" s="640"/>
      <c r="J390" s="640"/>
      <c r="K390" s="640"/>
      <c r="L390" s="640"/>
      <c r="M390" s="640"/>
      <c r="N390" s="640"/>
      <c r="O390" s="640"/>
      <c r="P390" s="640"/>
      <c r="Q390" s="640"/>
      <c r="R390" s="640"/>
      <c r="S390" s="640"/>
      <c r="T390" s="640"/>
      <c r="U390" s="640"/>
      <c r="V390" s="640"/>
      <c r="W390" s="640"/>
      <c r="X390" s="640"/>
      <c r="Y390" s="640"/>
      <c r="Z390" s="640"/>
      <c r="AA390" s="640"/>
      <c r="AB390" s="640"/>
      <c r="AC390" s="640"/>
      <c r="AD390" s="640"/>
    </row>
    <row r="391">
      <c r="A391" s="640"/>
      <c r="B391" s="640"/>
      <c r="C391" s="56"/>
      <c r="D391" s="640"/>
      <c r="E391" s="640"/>
      <c r="F391" s="640"/>
      <c r="G391" s="640"/>
      <c r="H391" s="640"/>
      <c r="I391" s="640"/>
      <c r="J391" s="640"/>
      <c r="K391" s="640"/>
      <c r="L391" s="640"/>
      <c r="M391" s="640"/>
      <c r="N391" s="640"/>
      <c r="O391" s="640"/>
      <c r="P391" s="640"/>
      <c r="Q391" s="640"/>
      <c r="R391" s="640"/>
      <c r="S391" s="640"/>
      <c r="T391" s="640"/>
      <c r="U391" s="640"/>
      <c r="V391" s="640"/>
      <c r="W391" s="640"/>
      <c r="X391" s="640"/>
      <c r="Y391" s="640"/>
      <c r="Z391" s="640"/>
      <c r="AA391" s="640"/>
      <c r="AB391" s="640"/>
      <c r="AC391" s="640"/>
      <c r="AD391" s="640"/>
    </row>
    <row r="392">
      <c r="A392" s="640"/>
      <c r="B392" s="640"/>
      <c r="C392" s="56"/>
      <c r="D392" s="640"/>
      <c r="E392" s="640"/>
      <c r="F392" s="640"/>
      <c r="G392" s="640"/>
      <c r="H392" s="640"/>
      <c r="I392" s="640"/>
      <c r="J392" s="640"/>
      <c r="K392" s="640"/>
      <c r="L392" s="640"/>
      <c r="M392" s="640"/>
      <c r="N392" s="640"/>
      <c r="O392" s="640"/>
      <c r="P392" s="640"/>
      <c r="Q392" s="640"/>
      <c r="R392" s="640"/>
      <c r="S392" s="640"/>
      <c r="T392" s="640"/>
      <c r="U392" s="640"/>
      <c r="V392" s="640"/>
      <c r="W392" s="640"/>
      <c r="X392" s="640"/>
      <c r="Y392" s="640"/>
      <c r="Z392" s="640"/>
      <c r="AA392" s="640"/>
      <c r="AB392" s="640"/>
      <c r="AC392" s="640"/>
      <c r="AD392" s="640"/>
    </row>
    <row r="393">
      <c r="A393" s="640"/>
      <c r="B393" s="640"/>
      <c r="C393" s="56"/>
      <c r="D393" s="640"/>
      <c r="E393" s="640"/>
      <c r="F393" s="640"/>
      <c r="G393" s="640"/>
      <c r="H393" s="640"/>
      <c r="I393" s="640"/>
      <c r="J393" s="640"/>
      <c r="K393" s="640"/>
      <c r="L393" s="640"/>
      <c r="M393" s="640"/>
      <c r="N393" s="640"/>
      <c r="O393" s="640"/>
      <c r="P393" s="640"/>
      <c r="Q393" s="640"/>
      <c r="R393" s="640"/>
      <c r="S393" s="640"/>
      <c r="T393" s="640"/>
      <c r="U393" s="640"/>
      <c r="V393" s="640"/>
      <c r="W393" s="640"/>
      <c r="X393" s="640"/>
      <c r="Y393" s="640"/>
      <c r="Z393" s="640"/>
      <c r="AA393" s="640"/>
      <c r="AB393" s="640"/>
      <c r="AC393" s="640"/>
      <c r="AD393" s="640"/>
    </row>
    <row r="394">
      <c r="A394" s="640"/>
      <c r="B394" s="640"/>
      <c r="C394" s="56"/>
      <c r="D394" s="640"/>
      <c r="E394" s="640"/>
      <c r="F394" s="640"/>
      <c r="G394" s="640"/>
      <c r="H394" s="640"/>
      <c r="I394" s="640"/>
      <c r="J394" s="640"/>
      <c r="K394" s="640"/>
      <c r="L394" s="640"/>
      <c r="M394" s="640"/>
      <c r="N394" s="640"/>
      <c r="O394" s="640"/>
      <c r="P394" s="640"/>
      <c r="Q394" s="640"/>
      <c r="R394" s="640"/>
      <c r="S394" s="640"/>
      <c r="T394" s="640"/>
      <c r="U394" s="640"/>
      <c r="V394" s="640"/>
      <c r="W394" s="640"/>
      <c r="X394" s="640"/>
      <c r="Y394" s="640"/>
      <c r="Z394" s="640"/>
      <c r="AA394" s="640"/>
      <c r="AB394" s="640"/>
      <c r="AC394" s="640"/>
      <c r="AD394" s="640"/>
    </row>
    <row r="395">
      <c r="A395" s="640"/>
      <c r="B395" s="640"/>
      <c r="C395" s="56"/>
      <c r="D395" s="640"/>
      <c r="E395" s="640"/>
      <c r="F395" s="640"/>
      <c r="G395" s="640"/>
      <c r="H395" s="640"/>
      <c r="I395" s="640"/>
      <c r="J395" s="640"/>
      <c r="K395" s="640"/>
      <c r="L395" s="640"/>
      <c r="M395" s="640"/>
      <c r="N395" s="640"/>
      <c r="O395" s="640"/>
      <c r="P395" s="640"/>
      <c r="Q395" s="640"/>
      <c r="R395" s="640"/>
      <c r="S395" s="640"/>
      <c r="T395" s="640"/>
      <c r="U395" s="640"/>
      <c r="V395" s="640"/>
      <c r="W395" s="640"/>
      <c r="X395" s="640"/>
      <c r="Y395" s="640"/>
      <c r="Z395" s="640"/>
      <c r="AA395" s="640"/>
      <c r="AB395" s="640"/>
      <c r="AC395" s="640"/>
      <c r="AD395" s="640"/>
    </row>
    <row r="396">
      <c r="A396" s="640"/>
      <c r="B396" s="640"/>
      <c r="C396" s="56"/>
      <c r="D396" s="640"/>
      <c r="E396" s="640"/>
      <c r="F396" s="640"/>
      <c r="G396" s="640"/>
      <c r="H396" s="640"/>
      <c r="I396" s="640"/>
      <c r="J396" s="640"/>
      <c r="K396" s="640"/>
      <c r="L396" s="640"/>
      <c r="M396" s="640"/>
      <c r="N396" s="640"/>
      <c r="O396" s="640"/>
      <c r="P396" s="640"/>
      <c r="Q396" s="640"/>
      <c r="R396" s="640"/>
      <c r="S396" s="640"/>
      <c r="T396" s="640"/>
      <c r="U396" s="640"/>
      <c r="V396" s="640"/>
      <c r="W396" s="640"/>
      <c r="X396" s="640"/>
      <c r="Y396" s="640"/>
      <c r="Z396" s="640"/>
      <c r="AA396" s="640"/>
      <c r="AB396" s="640"/>
      <c r="AC396" s="640"/>
      <c r="AD396" s="640"/>
    </row>
    <row r="397">
      <c r="A397" s="640"/>
      <c r="B397" s="640"/>
      <c r="C397" s="56"/>
      <c r="D397" s="640"/>
      <c r="E397" s="640"/>
      <c r="F397" s="640"/>
      <c r="G397" s="640"/>
      <c r="H397" s="640"/>
      <c r="I397" s="640"/>
      <c r="J397" s="640"/>
      <c r="K397" s="640"/>
      <c r="L397" s="640"/>
      <c r="M397" s="640"/>
      <c r="N397" s="640"/>
      <c r="O397" s="640"/>
      <c r="P397" s="640"/>
      <c r="Q397" s="640"/>
      <c r="R397" s="640"/>
      <c r="S397" s="640"/>
      <c r="T397" s="640"/>
      <c r="U397" s="640"/>
      <c r="V397" s="640"/>
      <c r="W397" s="640"/>
      <c r="X397" s="640"/>
      <c r="Y397" s="640"/>
      <c r="Z397" s="640"/>
      <c r="AA397" s="640"/>
      <c r="AB397" s="640"/>
      <c r="AC397" s="640"/>
      <c r="AD397" s="640"/>
    </row>
    <row r="398">
      <c r="A398" s="640"/>
      <c r="B398" s="640"/>
      <c r="C398" s="56"/>
      <c r="D398" s="640"/>
      <c r="E398" s="640"/>
      <c r="F398" s="640"/>
      <c r="G398" s="640"/>
      <c r="H398" s="640"/>
      <c r="I398" s="640"/>
      <c r="J398" s="640"/>
      <c r="K398" s="640"/>
      <c r="L398" s="640"/>
      <c r="M398" s="640"/>
      <c r="N398" s="640"/>
      <c r="O398" s="640"/>
      <c r="P398" s="640"/>
      <c r="Q398" s="640"/>
      <c r="R398" s="640"/>
      <c r="S398" s="640"/>
      <c r="T398" s="640"/>
      <c r="U398" s="640"/>
      <c r="V398" s="640"/>
      <c r="W398" s="640"/>
      <c r="X398" s="640"/>
      <c r="Y398" s="640"/>
      <c r="Z398" s="640"/>
      <c r="AA398" s="640"/>
      <c r="AB398" s="640"/>
      <c r="AC398" s="640"/>
      <c r="AD398" s="640"/>
    </row>
    <row r="399">
      <c r="A399" s="640"/>
      <c r="B399" s="640"/>
      <c r="C399" s="56"/>
      <c r="D399" s="640"/>
      <c r="E399" s="640"/>
      <c r="F399" s="640"/>
      <c r="G399" s="640"/>
      <c r="H399" s="640"/>
      <c r="I399" s="640"/>
      <c r="J399" s="640"/>
      <c r="K399" s="640"/>
      <c r="L399" s="640"/>
      <c r="M399" s="640"/>
      <c r="N399" s="640"/>
      <c r="O399" s="640"/>
      <c r="P399" s="640"/>
      <c r="Q399" s="640"/>
      <c r="R399" s="640"/>
      <c r="S399" s="640"/>
      <c r="T399" s="640"/>
      <c r="U399" s="640"/>
      <c r="V399" s="640"/>
      <c r="W399" s="640"/>
      <c r="X399" s="640"/>
      <c r="Y399" s="640"/>
      <c r="Z399" s="640"/>
      <c r="AA399" s="640"/>
      <c r="AB399" s="640"/>
      <c r="AC399" s="640"/>
      <c r="AD399" s="640"/>
    </row>
    <row r="400">
      <c r="A400" s="640"/>
      <c r="B400" s="640"/>
      <c r="C400" s="56"/>
      <c r="D400" s="640"/>
      <c r="E400" s="640"/>
      <c r="F400" s="640"/>
      <c r="G400" s="640"/>
      <c r="H400" s="640"/>
      <c r="I400" s="640"/>
      <c r="J400" s="640"/>
      <c r="K400" s="640"/>
      <c r="L400" s="640"/>
      <c r="M400" s="640"/>
      <c r="N400" s="640"/>
      <c r="O400" s="640"/>
      <c r="P400" s="640"/>
      <c r="Q400" s="640"/>
      <c r="R400" s="640"/>
      <c r="S400" s="640"/>
      <c r="T400" s="640"/>
      <c r="U400" s="640"/>
      <c r="V400" s="640"/>
      <c r="W400" s="640"/>
      <c r="X400" s="640"/>
      <c r="Y400" s="640"/>
      <c r="Z400" s="640"/>
      <c r="AA400" s="640"/>
      <c r="AB400" s="640"/>
      <c r="AC400" s="640"/>
      <c r="AD400" s="640"/>
    </row>
    <row r="401">
      <c r="A401" s="640"/>
      <c r="B401" s="640"/>
      <c r="C401" s="56"/>
      <c r="D401" s="640"/>
      <c r="E401" s="640"/>
      <c r="F401" s="640"/>
      <c r="G401" s="640"/>
      <c r="H401" s="640"/>
      <c r="I401" s="640"/>
      <c r="J401" s="640"/>
      <c r="K401" s="640"/>
      <c r="L401" s="640"/>
      <c r="M401" s="640"/>
      <c r="N401" s="640"/>
      <c r="O401" s="640"/>
      <c r="P401" s="640"/>
      <c r="Q401" s="640"/>
      <c r="R401" s="640"/>
      <c r="S401" s="640"/>
      <c r="T401" s="640"/>
      <c r="U401" s="640"/>
      <c r="V401" s="640"/>
      <c r="W401" s="640"/>
      <c r="X401" s="640"/>
      <c r="Y401" s="640"/>
      <c r="Z401" s="640"/>
      <c r="AA401" s="640"/>
      <c r="AB401" s="640"/>
      <c r="AC401" s="640"/>
      <c r="AD401" s="640"/>
    </row>
    <row r="402">
      <c r="A402" s="640"/>
      <c r="B402" s="640"/>
      <c r="C402" s="56"/>
      <c r="D402" s="640"/>
      <c r="E402" s="640"/>
      <c r="F402" s="640"/>
      <c r="G402" s="640"/>
      <c r="H402" s="640"/>
      <c r="I402" s="640"/>
      <c r="J402" s="640"/>
      <c r="K402" s="640"/>
      <c r="L402" s="640"/>
      <c r="M402" s="640"/>
      <c r="N402" s="640"/>
      <c r="O402" s="640"/>
      <c r="P402" s="640"/>
      <c r="Q402" s="640"/>
      <c r="R402" s="640"/>
      <c r="S402" s="640"/>
      <c r="T402" s="640"/>
      <c r="U402" s="640"/>
      <c r="V402" s="640"/>
      <c r="W402" s="640"/>
      <c r="X402" s="640"/>
      <c r="Y402" s="640"/>
      <c r="Z402" s="640"/>
      <c r="AA402" s="640"/>
      <c r="AB402" s="640"/>
      <c r="AC402" s="640"/>
      <c r="AD402" s="640"/>
    </row>
    <row r="403">
      <c r="A403" s="640"/>
      <c r="B403" s="640"/>
      <c r="C403" s="56"/>
      <c r="D403" s="640"/>
      <c r="E403" s="640"/>
      <c r="F403" s="640"/>
      <c r="G403" s="640"/>
      <c r="H403" s="640"/>
      <c r="I403" s="640"/>
      <c r="J403" s="640"/>
      <c r="K403" s="640"/>
      <c r="L403" s="640"/>
      <c r="M403" s="640"/>
      <c r="N403" s="640"/>
      <c r="O403" s="640"/>
      <c r="P403" s="640"/>
      <c r="Q403" s="640"/>
      <c r="R403" s="640"/>
      <c r="S403" s="640"/>
      <c r="T403" s="640"/>
      <c r="U403" s="640"/>
      <c r="V403" s="640"/>
      <c r="W403" s="640"/>
      <c r="X403" s="640"/>
      <c r="Y403" s="640"/>
      <c r="Z403" s="640"/>
      <c r="AA403" s="640"/>
      <c r="AB403" s="640"/>
      <c r="AC403" s="640"/>
      <c r="AD403" s="640"/>
    </row>
    <row r="404">
      <c r="A404" s="640"/>
      <c r="B404" s="640"/>
      <c r="C404" s="56"/>
      <c r="D404" s="640"/>
      <c r="E404" s="640"/>
      <c r="F404" s="640"/>
      <c r="G404" s="640"/>
      <c r="H404" s="640"/>
      <c r="I404" s="640"/>
      <c r="J404" s="640"/>
      <c r="K404" s="640"/>
      <c r="L404" s="640"/>
      <c r="M404" s="640"/>
      <c r="N404" s="640"/>
      <c r="O404" s="640"/>
      <c r="P404" s="640"/>
      <c r="Q404" s="640"/>
      <c r="R404" s="640"/>
      <c r="S404" s="640"/>
      <c r="T404" s="640"/>
      <c r="U404" s="640"/>
      <c r="V404" s="640"/>
      <c r="W404" s="640"/>
      <c r="X404" s="640"/>
      <c r="Y404" s="640"/>
      <c r="Z404" s="640"/>
      <c r="AA404" s="640"/>
      <c r="AB404" s="640"/>
      <c r="AC404" s="640"/>
      <c r="AD404" s="640"/>
    </row>
    <row r="405">
      <c r="A405" s="640"/>
      <c r="B405" s="640"/>
      <c r="C405" s="56"/>
      <c r="D405" s="640"/>
      <c r="E405" s="640"/>
      <c r="F405" s="640"/>
      <c r="G405" s="640"/>
      <c r="H405" s="640"/>
      <c r="I405" s="640"/>
      <c r="J405" s="640"/>
      <c r="K405" s="640"/>
      <c r="L405" s="640"/>
      <c r="M405" s="640"/>
      <c r="N405" s="640"/>
      <c r="O405" s="640"/>
      <c r="P405" s="640"/>
      <c r="Q405" s="640"/>
      <c r="R405" s="640"/>
      <c r="S405" s="640"/>
      <c r="T405" s="640"/>
      <c r="U405" s="640"/>
      <c r="V405" s="640"/>
      <c r="W405" s="640"/>
      <c r="X405" s="640"/>
      <c r="Y405" s="640"/>
      <c r="Z405" s="640"/>
      <c r="AA405" s="640"/>
      <c r="AB405" s="640"/>
      <c r="AC405" s="640"/>
      <c r="AD405" s="640"/>
    </row>
    <row r="406">
      <c r="A406" s="640"/>
      <c r="B406" s="640"/>
      <c r="C406" s="56"/>
      <c r="D406" s="640"/>
      <c r="E406" s="640"/>
      <c r="F406" s="640"/>
      <c r="G406" s="640"/>
      <c r="H406" s="640"/>
      <c r="I406" s="640"/>
      <c r="J406" s="640"/>
      <c r="K406" s="640"/>
      <c r="L406" s="640"/>
      <c r="M406" s="640"/>
      <c r="N406" s="640"/>
      <c r="O406" s="640"/>
      <c r="P406" s="640"/>
      <c r="Q406" s="640"/>
      <c r="R406" s="640"/>
      <c r="S406" s="640"/>
      <c r="T406" s="640"/>
      <c r="U406" s="640"/>
      <c r="V406" s="640"/>
      <c r="W406" s="640"/>
      <c r="X406" s="640"/>
      <c r="Y406" s="640"/>
      <c r="Z406" s="640"/>
      <c r="AA406" s="640"/>
      <c r="AB406" s="640"/>
      <c r="AC406" s="640"/>
      <c r="AD406" s="640"/>
    </row>
    <row r="407">
      <c r="A407" s="640"/>
      <c r="B407" s="640"/>
      <c r="C407" s="56"/>
      <c r="D407" s="640"/>
      <c r="E407" s="640"/>
      <c r="F407" s="640"/>
      <c r="G407" s="640"/>
      <c r="H407" s="640"/>
      <c r="I407" s="640"/>
      <c r="J407" s="640"/>
      <c r="K407" s="640"/>
      <c r="L407" s="640"/>
      <c r="M407" s="640"/>
      <c r="N407" s="640"/>
      <c r="O407" s="640"/>
      <c r="P407" s="640"/>
      <c r="Q407" s="640"/>
      <c r="R407" s="640"/>
      <c r="S407" s="640"/>
      <c r="T407" s="640"/>
      <c r="U407" s="640"/>
      <c r="V407" s="640"/>
      <c r="W407" s="640"/>
      <c r="X407" s="640"/>
      <c r="Y407" s="640"/>
      <c r="Z407" s="640"/>
      <c r="AA407" s="640"/>
      <c r="AB407" s="640"/>
      <c r="AC407" s="640"/>
      <c r="AD407" s="640"/>
    </row>
    <row r="408">
      <c r="A408" s="640"/>
      <c r="B408" s="640"/>
      <c r="C408" s="56"/>
      <c r="D408" s="640"/>
      <c r="E408" s="640"/>
      <c r="F408" s="640"/>
      <c r="G408" s="640"/>
      <c r="H408" s="640"/>
      <c r="I408" s="640"/>
      <c r="J408" s="640"/>
      <c r="K408" s="640"/>
      <c r="L408" s="640"/>
      <c r="M408" s="640"/>
      <c r="N408" s="640"/>
      <c r="O408" s="640"/>
      <c r="P408" s="640"/>
      <c r="Q408" s="640"/>
      <c r="R408" s="640"/>
      <c r="S408" s="640"/>
      <c r="T408" s="640"/>
      <c r="U408" s="640"/>
      <c r="V408" s="640"/>
      <c r="W408" s="640"/>
      <c r="X408" s="640"/>
      <c r="Y408" s="640"/>
      <c r="Z408" s="640"/>
      <c r="AA408" s="640"/>
      <c r="AB408" s="640"/>
      <c r="AC408" s="640"/>
      <c r="AD408" s="640"/>
    </row>
    <row r="409">
      <c r="A409" s="640"/>
      <c r="B409" s="640"/>
      <c r="C409" s="56"/>
      <c r="D409" s="640"/>
      <c r="E409" s="640"/>
      <c r="F409" s="640"/>
      <c r="G409" s="640"/>
      <c r="H409" s="640"/>
      <c r="I409" s="640"/>
      <c r="J409" s="640"/>
      <c r="K409" s="640"/>
      <c r="L409" s="640"/>
      <c r="M409" s="640"/>
      <c r="N409" s="640"/>
      <c r="O409" s="640"/>
      <c r="P409" s="640"/>
      <c r="Q409" s="640"/>
      <c r="R409" s="640"/>
      <c r="S409" s="640"/>
      <c r="T409" s="640"/>
      <c r="U409" s="640"/>
      <c r="V409" s="640"/>
      <c r="W409" s="640"/>
      <c r="X409" s="640"/>
      <c r="Y409" s="640"/>
      <c r="Z409" s="640"/>
      <c r="AA409" s="640"/>
      <c r="AB409" s="640"/>
      <c r="AC409" s="640"/>
      <c r="AD409" s="640"/>
    </row>
    <row r="410">
      <c r="A410" s="640"/>
      <c r="B410" s="640"/>
      <c r="C410" s="56"/>
      <c r="D410" s="640"/>
      <c r="E410" s="640"/>
      <c r="F410" s="640"/>
      <c r="G410" s="640"/>
      <c r="H410" s="640"/>
      <c r="I410" s="640"/>
      <c r="J410" s="640"/>
      <c r="K410" s="640"/>
      <c r="L410" s="640"/>
      <c r="M410" s="640"/>
      <c r="N410" s="640"/>
      <c r="O410" s="640"/>
      <c r="P410" s="640"/>
      <c r="Q410" s="640"/>
      <c r="R410" s="640"/>
      <c r="S410" s="640"/>
      <c r="T410" s="640"/>
      <c r="U410" s="640"/>
      <c r="V410" s="640"/>
      <c r="W410" s="640"/>
      <c r="X410" s="640"/>
      <c r="Y410" s="640"/>
      <c r="Z410" s="640"/>
      <c r="AA410" s="640"/>
      <c r="AB410" s="640"/>
      <c r="AC410" s="640"/>
      <c r="AD410" s="640"/>
    </row>
    <row r="411">
      <c r="A411" s="640"/>
      <c r="B411" s="640"/>
      <c r="C411" s="56"/>
      <c r="D411" s="640"/>
      <c r="E411" s="640"/>
      <c r="F411" s="640"/>
      <c r="G411" s="640"/>
      <c r="H411" s="640"/>
      <c r="I411" s="640"/>
      <c r="J411" s="640"/>
      <c r="K411" s="640"/>
      <c r="L411" s="640"/>
      <c r="M411" s="640"/>
      <c r="N411" s="640"/>
      <c r="O411" s="640"/>
      <c r="P411" s="640"/>
      <c r="Q411" s="640"/>
      <c r="R411" s="640"/>
      <c r="S411" s="640"/>
      <c r="T411" s="640"/>
      <c r="U411" s="640"/>
      <c r="V411" s="640"/>
      <c r="W411" s="640"/>
      <c r="X411" s="640"/>
      <c r="Y411" s="640"/>
      <c r="Z411" s="640"/>
      <c r="AA411" s="640"/>
      <c r="AB411" s="640"/>
      <c r="AC411" s="640"/>
      <c r="AD411" s="640"/>
    </row>
    <row r="412">
      <c r="A412" s="640"/>
      <c r="B412" s="640"/>
      <c r="C412" s="56"/>
      <c r="D412" s="640"/>
      <c r="E412" s="640"/>
      <c r="F412" s="640"/>
      <c r="G412" s="640"/>
      <c r="H412" s="640"/>
      <c r="I412" s="640"/>
      <c r="J412" s="640"/>
      <c r="K412" s="640"/>
      <c r="L412" s="640"/>
      <c r="M412" s="640"/>
      <c r="N412" s="640"/>
      <c r="O412" s="640"/>
      <c r="P412" s="640"/>
      <c r="Q412" s="640"/>
      <c r="R412" s="640"/>
      <c r="S412" s="640"/>
      <c r="T412" s="640"/>
      <c r="U412" s="640"/>
      <c r="V412" s="640"/>
      <c r="W412" s="640"/>
      <c r="X412" s="640"/>
      <c r="Y412" s="640"/>
      <c r="Z412" s="640"/>
      <c r="AA412" s="640"/>
      <c r="AB412" s="640"/>
      <c r="AC412" s="640"/>
      <c r="AD412" s="640"/>
    </row>
    <row r="413">
      <c r="A413" s="640"/>
      <c r="B413" s="640"/>
      <c r="C413" s="56"/>
      <c r="D413" s="640"/>
      <c r="E413" s="640"/>
      <c r="F413" s="640"/>
      <c r="G413" s="640"/>
      <c r="H413" s="640"/>
      <c r="I413" s="640"/>
      <c r="J413" s="640"/>
      <c r="K413" s="640"/>
      <c r="L413" s="640"/>
      <c r="M413" s="640"/>
      <c r="N413" s="640"/>
      <c r="O413" s="640"/>
      <c r="P413" s="640"/>
      <c r="Q413" s="640"/>
      <c r="R413" s="640"/>
      <c r="S413" s="640"/>
      <c r="T413" s="640"/>
      <c r="U413" s="640"/>
      <c r="V413" s="640"/>
      <c r="W413" s="640"/>
      <c r="X413" s="640"/>
      <c r="Y413" s="640"/>
      <c r="Z413" s="640"/>
      <c r="AA413" s="640"/>
      <c r="AB413" s="640"/>
      <c r="AC413" s="640"/>
      <c r="AD413" s="640"/>
    </row>
    <row r="414">
      <c r="A414" s="640"/>
      <c r="B414" s="640"/>
      <c r="C414" s="56"/>
      <c r="D414" s="640"/>
      <c r="E414" s="640"/>
      <c r="F414" s="640"/>
      <c r="G414" s="640"/>
      <c r="H414" s="640"/>
      <c r="I414" s="640"/>
      <c r="J414" s="640"/>
      <c r="K414" s="640"/>
      <c r="L414" s="640"/>
      <c r="M414" s="640"/>
      <c r="N414" s="640"/>
      <c r="O414" s="640"/>
      <c r="P414" s="640"/>
      <c r="Q414" s="640"/>
      <c r="R414" s="640"/>
      <c r="S414" s="640"/>
      <c r="T414" s="640"/>
      <c r="U414" s="640"/>
      <c r="V414" s="640"/>
      <c r="W414" s="640"/>
      <c r="X414" s="640"/>
      <c r="Y414" s="640"/>
      <c r="Z414" s="640"/>
      <c r="AA414" s="640"/>
      <c r="AB414" s="640"/>
      <c r="AC414" s="640"/>
      <c r="AD414" s="640"/>
    </row>
    <row r="415">
      <c r="A415" s="640"/>
      <c r="B415" s="640"/>
      <c r="C415" s="56"/>
      <c r="D415" s="640"/>
      <c r="E415" s="640"/>
      <c r="F415" s="640"/>
      <c r="G415" s="640"/>
      <c r="H415" s="640"/>
      <c r="I415" s="640"/>
      <c r="J415" s="640"/>
      <c r="K415" s="640"/>
      <c r="L415" s="640"/>
      <c r="M415" s="640"/>
      <c r="N415" s="640"/>
      <c r="O415" s="640"/>
      <c r="P415" s="640"/>
      <c r="Q415" s="640"/>
      <c r="R415" s="640"/>
      <c r="S415" s="640"/>
      <c r="T415" s="640"/>
      <c r="U415" s="640"/>
      <c r="V415" s="640"/>
      <c r="W415" s="640"/>
      <c r="X415" s="640"/>
      <c r="Y415" s="640"/>
      <c r="Z415" s="640"/>
      <c r="AA415" s="640"/>
      <c r="AB415" s="640"/>
      <c r="AC415" s="640"/>
      <c r="AD415" s="640"/>
    </row>
    <row r="416">
      <c r="A416" s="640"/>
      <c r="B416" s="640"/>
      <c r="C416" s="56"/>
      <c r="D416" s="640"/>
      <c r="E416" s="640"/>
      <c r="F416" s="640"/>
      <c r="G416" s="640"/>
      <c r="H416" s="640"/>
      <c r="I416" s="640"/>
      <c r="J416" s="640"/>
      <c r="K416" s="640"/>
      <c r="L416" s="640"/>
      <c r="M416" s="640"/>
      <c r="N416" s="640"/>
      <c r="O416" s="640"/>
      <c r="P416" s="640"/>
      <c r="Q416" s="640"/>
      <c r="R416" s="640"/>
      <c r="S416" s="640"/>
      <c r="T416" s="640"/>
      <c r="U416" s="640"/>
      <c r="V416" s="640"/>
      <c r="W416" s="640"/>
      <c r="X416" s="640"/>
      <c r="Y416" s="640"/>
      <c r="Z416" s="640"/>
      <c r="AA416" s="640"/>
      <c r="AB416" s="640"/>
      <c r="AC416" s="640"/>
      <c r="AD416" s="640"/>
    </row>
    <row r="417">
      <c r="A417" s="640"/>
      <c r="B417" s="640"/>
      <c r="C417" s="56"/>
      <c r="D417" s="640"/>
      <c r="E417" s="640"/>
      <c r="F417" s="640"/>
      <c r="G417" s="640"/>
      <c r="H417" s="640"/>
      <c r="I417" s="640"/>
      <c r="J417" s="640"/>
      <c r="K417" s="640"/>
      <c r="L417" s="640"/>
      <c r="M417" s="640"/>
      <c r="N417" s="640"/>
      <c r="O417" s="640"/>
      <c r="P417" s="640"/>
      <c r="Q417" s="640"/>
      <c r="R417" s="640"/>
      <c r="S417" s="640"/>
      <c r="T417" s="640"/>
      <c r="U417" s="640"/>
      <c r="V417" s="640"/>
      <c r="W417" s="640"/>
      <c r="X417" s="640"/>
      <c r="Y417" s="640"/>
      <c r="Z417" s="640"/>
      <c r="AA417" s="640"/>
      <c r="AB417" s="640"/>
      <c r="AC417" s="640"/>
      <c r="AD417" s="640"/>
    </row>
    <row r="418">
      <c r="A418" s="640"/>
      <c r="B418" s="640"/>
      <c r="C418" s="56"/>
      <c r="D418" s="640"/>
      <c r="E418" s="640"/>
      <c r="F418" s="640"/>
      <c r="G418" s="640"/>
      <c r="H418" s="640"/>
      <c r="I418" s="640"/>
      <c r="J418" s="640"/>
      <c r="K418" s="640"/>
      <c r="L418" s="640"/>
      <c r="M418" s="640"/>
      <c r="N418" s="640"/>
      <c r="O418" s="640"/>
      <c r="P418" s="640"/>
      <c r="Q418" s="640"/>
      <c r="R418" s="640"/>
      <c r="S418" s="640"/>
      <c r="T418" s="640"/>
      <c r="U418" s="640"/>
      <c r="V418" s="640"/>
      <c r="W418" s="640"/>
      <c r="X418" s="640"/>
      <c r="Y418" s="640"/>
      <c r="Z418" s="640"/>
      <c r="AA418" s="640"/>
      <c r="AB418" s="640"/>
      <c r="AC418" s="640"/>
      <c r="AD418" s="640"/>
    </row>
    <row r="419">
      <c r="A419" s="640"/>
      <c r="B419" s="640"/>
      <c r="C419" s="56"/>
      <c r="D419" s="640"/>
      <c r="E419" s="640"/>
      <c r="F419" s="640"/>
      <c r="G419" s="640"/>
      <c r="H419" s="640"/>
      <c r="I419" s="640"/>
      <c r="J419" s="640"/>
      <c r="K419" s="640"/>
      <c r="L419" s="640"/>
      <c r="M419" s="640"/>
      <c r="N419" s="640"/>
      <c r="O419" s="640"/>
      <c r="P419" s="640"/>
      <c r="Q419" s="640"/>
      <c r="R419" s="640"/>
      <c r="S419" s="640"/>
      <c r="T419" s="640"/>
      <c r="U419" s="640"/>
      <c r="V419" s="640"/>
      <c r="W419" s="640"/>
      <c r="X419" s="640"/>
      <c r="Y419" s="640"/>
      <c r="Z419" s="640"/>
      <c r="AA419" s="640"/>
      <c r="AB419" s="640"/>
      <c r="AC419" s="640"/>
      <c r="AD419" s="640"/>
    </row>
    <row r="420">
      <c r="A420" s="640"/>
      <c r="B420" s="640"/>
      <c r="C420" s="56"/>
      <c r="D420" s="640"/>
      <c r="E420" s="640"/>
      <c r="F420" s="640"/>
      <c r="G420" s="640"/>
      <c r="H420" s="640"/>
      <c r="I420" s="640"/>
      <c r="J420" s="640"/>
      <c r="K420" s="640"/>
      <c r="L420" s="640"/>
      <c r="M420" s="640"/>
      <c r="N420" s="640"/>
      <c r="O420" s="640"/>
      <c r="P420" s="640"/>
      <c r="Q420" s="640"/>
      <c r="R420" s="640"/>
      <c r="S420" s="640"/>
      <c r="T420" s="640"/>
      <c r="U420" s="640"/>
      <c r="V420" s="640"/>
      <c r="W420" s="640"/>
      <c r="X420" s="640"/>
      <c r="Y420" s="640"/>
      <c r="Z420" s="640"/>
      <c r="AA420" s="640"/>
      <c r="AB420" s="640"/>
      <c r="AC420" s="640"/>
      <c r="AD420" s="640"/>
    </row>
    <row r="421">
      <c r="A421" s="640"/>
      <c r="B421" s="640"/>
      <c r="C421" s="56"/>
      <c r="D421" s="640"/>
      <c r="E421" s="640"/>
      <c r="F421" s="640"/>
      <c r="G421" s="640"/>
      <c r="H421" s="640"/>
      <c r="I421" s="640"/>
      <c r="J421" s="640"/>
      <c r="K421" s="640"/>
      <c r="L421" s="640"/>
      <c r="M421" s="640"/>
      <c r="N421" s="640"/>
      <c r="O421" s="640"/>
      <c r="P421" s="640"/>
      <c r="Q421" s="640"/>
      <c r="R421" s="640"/>
      <c r="S421" s="640"/>
      <c r="T421" s="640"/>
      <c r="U421" s="640"/>
      <c r="V421" s="640"/>
      <c r="W421" s="640"/>
      <c r="X421" s="640"/>
      <c r="Y421" s="640"/>
      <c r="Z421" s="640"/>
      <c r="AA421" s="640"/>
      <c r="AB421" s="640"/>
      <c r="AC421" s="640"/>
      <c r="AD421" s="640"/>
    </row>
    <row r="422">
      <c r="A422" s="640"/>
      <c r="B422" s="640"/>
      <c r="C422" s="56"/>
      <c r="D422" s="640"/>
      <c r="E422" s="640"/>
      <c r="F422" s="640"/>
      <c r="G422" s="640"/>
      <c r="H422" s="640"/>
      <c r="I422" s="640"/>
      <c r="J422" s="640"/>
      <c r="K422" s="640"/>
      <c r="L422" s="640"/>
      <c r="M422" s="640"/>
      <c r="N422" s="640"/>
      <c r="O422" s="640"/>
      <c r="P422" s="640"/>
      <c r="Q422" s="640"/>
      <c r="R422" s="640"/>
      <c r="S422" s="640"/>
      <c r="T422" s="640"/>
      <c r="U422" s="640"/>
      <c r="V422" s="640"/>
      <c r="W422" s="640"/>
      <c r="X422" s="640"/>
      <c r="Y422" s="640"/>
      <c r="Z422" s="640"/>
      <c r="AA422" s="640"/>
      <c r="AB422" s="640"/>
      <c r="AC422" s="640"/>
      <c r="AD422" s="640"/>
    </row>
    <row r="423">
      <c r="A423" s="640"/>
      <c r="B423" s="640"/>
      <c r="C423" s="56"/>
      <c r="D423" s="640"/>
      <c r="E423" s="640"/>
      <c r="F423" s="640"/>
      <c r="G423" s="640"/>
      <c r="H423" s="640"/>
      <c r="I423" s="640"/>
      <c r="J423" s="640"/>
      <c r="K423" s="640"/>
      <c r="L423" s="640"/>
      <c r="M423" s="640"/>
      <c r="N423" s="640"/>
      <c r="O423" s="640"/>
      <c r="P423" s="640"/>
      <c r="Q423" s="640"/>
      <c r="R423" s="640"/>
      <c r="S423" s="640"/>
      <c r="T423" s="640"/>
      <c r="U423" s="640"/>
      <c r="V423" s="640"/>
      <c r="W423" s="640"/>
      <c r="X423" s="640"/>
      <c r="Y423" s="640"/>
      <c r="Z423" s="640"/>
      <c r="AA423" s="640"/>
      <c r="AB423" s="640"/>
      <c r="AC423" s="640"/>
      <c r="AD423" s="640"/>
    </row>
    <row r="424">
      <c r="A424" s="640"/>
      <c r="B424" s="640"/>
      <c r="C424" s="56"/>
      <c r="D424" s="640"/>
      <c r="E424" s="640"/>
      <c r="F424" s="640"/>
      <c r="G424" s="640"/>
      <c r="H424" s="640"/>
      <c r="I424" s="640"/>
      <c r="J424" s="640"/>
      <c r="K424" s="640"/>
      <c r="L424" s="640"/>
      <c r="M424" s="640"/>
      <c r="N424" s="640"/>
      <c r="O424" s="640"/>
      <c r="P424" s="640"/>
      <c r="Q424" s="640"/>
      <c r="R424" s="640"/>
      <c r="S424" s="640"/>
      <c r="T424" s="640"/>
      <c r="U424" s="640"/>
      <c r="V424" s="640"/>
      <c r="W424" s="640"/>
      <c r="X424" s="640"/>
      <c r="Y424" s="640"/>
      <c r="Z424" s="640"/>
      <c r="AA424" s="640"/>
      <c r="AB424" s="640"/>
      <c r="AC424" s="640"/>
      <c r="AD424" s="640"/>
    </row>
    <row r="425">
      <c r="A425" s="640"/>
      <c r="B425" s="640"/>
      <c r="C425" s="56"/>
      <c r="D425" s="640"/>
      <c r="E425" s="640"/>
      <c r="F425" s="640"/>
      <c r="G425" s="640"/>
      <c r="H425" s="640"/>
      <c r="I425" s="640"/>
      <c r="J425" s="640"/>
      <c r="K425" s="640"/>
      <c r="L425" s="640"/>
      <c r="M425" s="640"/>
      <c r="N425" s="640"/>
      <c r="O425" s="640"/>
      <c r="P425" s="640"/>
      <c r="Q425" s="640"/>
      <c r="R425" s="640"/>
      <c r="S425" s="640"/>
      <c r="T425" s="640"/>
      <c r="U425" s="640"/>
      <c r="V425" s="640"/>
      <c r="W425" s="640"/>
      <c r="X425" s="640"/>
      <c r="Y425" s="640"/>
      <c r="Z425" s="640"/>
      <c r="AA425" s="640"/>
      <c r="AB425" s="640"/>
      <c r="AC425" s="640"/>
      <c r="AD425" s="640"/>
    </row>
    <row r="426">
      <c r="A426" s="640"/>
      <c r="B426" s="640"/>
      <c r="C426" s="56"/>
      <c r="D426" s="640"/>
      <c r="E426" s="640"/>
      <c r="F426" s="640"/>
      <c r="G426" s="640"/>
      <c r="H426" s="640"/>
      <c r="I426" s="640"/>
      <c r="J426" s="640"/>
      <c r="K426" s="640"/>
      <c r="L426" s="640"/>
      <c r="M426" s="640"/>
      <c r="N426" s="640"/>
      <c r="O426" s="640"/>
      <c r="P426" s="640"/>
      <c r="Q426" s="640"/>
      <c r="R426" s="640"/>
      <c r="S426" s="640"/>
      <c r="T426" s="640"/>
      <c r="U426" s="640"/>
      <c r="V426" s="640"/>
      <c r="W426" s="640"/>
      <c r="X426" s="640"/>
      <c r="Y426" s="640"/>
      <c r="Z426" s="640"/>
      <c r="AA426" s="640"/>
      <c r="AB426" s="640"/>
      <c r="AC426" s="640"/>
      <c r="AD426" s="640"/>
    </row>
    <row r="427">
      <c r="A427" s="640"/>
      <c r="B427" s="640"/>
      <c r="C427" s="56"/>
      <c r="D427" s="640"/>
      <c r="E427" s="640"/>
      <c r="F427" s="640"/>
      <c r="G427" s="640"/>
      <c r="H427" s="640"/>
      <c r="I427" s="640"/>
      <c r="J427" s="640"/>
      <c r="K427" s="640"/>
      <c r="L427" s="640"/>
      <c r="M427" s="640"/>
      <c r="N427" s="640"/>
      <c r="O427" s="640"/>
      <c r="P427" s="640"/>
      <c r="Q427" s="640"/>
      <c r="R427" s="640"/>
      <c r="S427" s="640"/>
      <c r="T427" s="640"/>
      <c r="U427" s="640"/>
      <c r="V427" s="640"/>
      <c r="W427" s="640"/>
      <c r="X427" s="640"/>
      <c r="Y427" s="640"/>
      <c r="Z427" s="640"/>
      <c r="AA427" s="640"/>
      <c r="AB427" s="640"/>
      <c r="AC427" s="640"/>
      <c r="AD427" s="640"/>
    </row>
    <row r="428">
      <c r="A428" s="640"/>
      <c r="B428" s="640"/>
      <c r="C428" s="56"/>
      <c r="D428" s="640"/>
      <c r="E428" s="640"/>
      <c r="F428" s="640"/>
      <c r="G428" s="640"/>
      <c r="H428" s="640"/>
      <c r="I428" s="640"/>
      <c r="J428" s="640"/>
      <c r="K428" s="640"/>
      <c r="L428" s="640"/>
      <c r="M428" s="640"/>
      <c r="N428" s="640"/>
      <c r="O428" s="640"/>
      <c r="P428" s="640"/>
      <c r="Q428" s="640"/>
      <c r="R428" s="640"/>
      <c r="S428" s="640"/>
      <c r="T428" s="640"/>
      <c r="U428" s="640"/>
      <c r="V428" s="640"/>
      <c r="W428" s="640"/>
      <c r="X428" s="640"/>
      <c r="Y428" s="640"/>
      <c r="Z428" s="640"/>
      <c r="AA428" s="640"/>
      <c r="AB428" s="640"/>
      <c r="AC428" s="640"/>
      <c r="AD428" s="640"/>
    </row>
    <row r="429">
      <c r="A429" s="640"/>
      <c r="B429" s="640"/>
      <c r="C429" s="56"/>
      <c r="D429" s="640"/>
      <c r="E429" s="640"/>
      <c r="F429" s="640"/>
      <c r="G429" s="640"/>
      <c r="H429" s="640"/>
      <c r="I429" s="640"/>
      <c r="J429" s="640"/>
      <c r="K429" s="640"/>
      <c r="L429" s="640"/>
      <c r="M429" s="640"/>
      <c r="N429" s="640"/>
      <c r="O429" s="640"/>
      <c r="P429" s="640"/>
      <c r="Q429" s="640"/>
      <c r="R429" s="640"/>
      <c r="S429" s="640"/>
      <c r="T429" s="640"/>
      <c r="U429" s="640"/>
      <c r="V429" s="640"/>
      <c r="W429" s="640"/>
      <c r="X429" s="640"/>
      <c r="Y429" s="640"/>
      <c r="Z429" s="640"/>
      <c r="AA429" s="640"/>
      <c r="AB429" s="640"/>
      <c r="AC429" s="640"/>
      <c r="AD429" s="640"/>
    </row>
    <row r="430">
      <c r="A430" s="640"/>
      <c r="B430" s="640"/>
      <c r="C430" s="56"/>
      <c r="D430" s="640"/>
      <c r="E430" s="640"/>
      <c r="F430" s="640"/>
      <c r="G430" s="640"/>
      <c r="H430" s="640"/>
      <c r="I430" s="640"/>
      <c r="J430" s="640"/>
      <c r="K430" s="640"/>
      <c r="L430" s="640"/>
      <c r="M430" s="640"/>
      <c r="N430" s="640"/>
      <c r="O430" s="640"/>
      <c r="P430" s="640"/>
      <c r="Q430" s="640"/>
      <c r="R430" s="640"/>
      <c r="S430" s="640"/>
      <c r="T430" s="640"/>
      <c r="U430" s="640"/>
      <c r="V430" s="640"/>
      <c r="W430" s="640"/>
      <c r="X430" s="640"/>
      <c r="Y430" s="640"/>
      <c r="Z430" s="640"/>
      <c r="AA430" s="640"/>
      <c r="AB430" s="640"/>
      <c r="AC430" s="640"/>
      <c r="AD430" s="640"/>
    </row>
    <row r="431">
      <c r="A431" s="640"/>
      <c r="B431" s="640"/>
      <c r="C431" s="56"/>
      <c r="D431" s="640"/>
      <c r="E431" s="640"/>
      <c r="F431" s="640"/>
      <c r="G431" s="640"/>
      <c r="H431" s="640"/>
      <c r="I431" s="640"/>
      <c r="J431" s="640"/>
      <c r="K431" s="640"/>
      <c r="L431" s="640"/>
      <c r="M431" s="640"/>
      <c r="N431" s="640"/>
      <c r="O431" s="640"/>
      <c r="P431" s="640"/>
      <c r="Q431" s="640"/>
      <c r="R431" s="640"/>
      <c r="S431" s="640"/>
      <c r="T431" s="640"/>
      <c r="U431" s="640"/>
      <c r="V431" s="640"/>
      <c r="W431" s="640"/>
      <c r="X431" s="640"/>
      <c r="Y431" s="640"/>
      <c r="Z431" s="640"/>
      <c r="AA431" s="640"/>
      <c r="AB431" s="640"/>
      <c r="AC431" s="640"/>
      <c r="AD431" s="640"/>
    </row>
    <row r="432">
      <c r="A432" s="640"/>
      <c r="B432" s="640"/>
      <c r="C432" s="56"/>
      <c r="D432" s="640"/>
      <c r="E432" s="640"/>
      <c r="F432" s="640"/>
      <c r="G432" s="640"/>
      <c r="H432" s="640"/>
      <c r="I432" s="640"/>
      <c r="J432" s="640"/>
      <c r="K432" s="640"/>
      <c r="L432" s="640"/>
      <c r="M432" s="640"/>
      <c r="N432" s="640"/>
      <c r="O432" s="640"/>
      <c r="P432" s="640"/>
      <c r="Q432" s="640"/>
      <c r="R432" s="640"/>
      <c r="S432" s="640"/>
      <c r="T432" s="640"/>
      <c r="U432" s="640"/>
      <c r="V432" s="640"/>
      <c r="W432" s="640"/>
      <c r="X432" s="640"/>
      <c r="Y432" s="640"/>
      <c r="Z432" s="640"/>
      <c r="AA432" s="640"/>
      <c r="AB432" s="640"/>
      <c r="AC432" s="640"/>
      <c r="AD432" s="640"/>
    </row>
    <row r="433">
      <c r="A433" s="640"/>
      <c r="B433" s="640"/>
      <c r="C433" s="56"/>
      <c r="D433" s="640"/>
      <c r="E433" s="640"/>
      <c r="F433" s="640"/>
      <c r="G433" s="640"/>
      <c r="H433" s="640"/>
      <c r="I433" s="640"/>
      <c r="J433" s="640"/>
      <c r="K433" s="640"/>
      <c r="L433" s="640"/>
      <c r="M433" s="640"/>
      <c r="N433" s="640"/>
      <c r="O433" s="640"/>
      <c r="P433" s="640"/>
      <c r="Q433" s="640"/>
      <c r="R433" s="640"/>
      <c r="S433" s="640"/>
      <c r="T433" s="640"/>
      <c r="U433" s="640"/>
      <c r="V433" s="640"/>
      <c r="W433" s="640"/>
      <c r="X433" s="640"/>
      <c r="Y433" s="640"/>
      <c r="Z433" s="640"/>
      <c r="AA433" s="640"/>
      <c r="AB433" s="640"/>
      <c r="AC433" s="640"/>
      <c r="AD433" s="640"/>
    </row>
    <row r="434">
      <c r="A434" s="640"/>
      <c r="B434" s="640"/>
      <c r="C434" s="56"/>
      <c r="D434" s="640"/>
      <c r="E434" s="640"/>
      <c r="F434" s="640"/>
      <c r="G434" s="640"/>
      <c r="H434" s="640"/>
      <c r="I434" s="640"/>
      <c r="J434" s="640"/>
      <c r="K434" s="640"/>
      <c r="L434" s="640"/>
      <c r="M434" s="640"/>
      <c r="N434" s="640"/>
      <c r="O434" s="640"/>
      <c r="P434" s="640"/>
      <c r="Q434" s="640"/>
      <c r="R434" s="640"/>
      <c r="S434" s="640"/>
      <c r="T434" s="640"/>
      <c r="U434" s="640"/>
      <c r="V434" s="640"/>
      <c r="W434" s="640"/>
      <c r="X434" s="640"/>
      <c r="Y434" s="640"/>
      <c r="Z434" s="640"/>
      <c r="AA434" s="640"/>
      <c r="AB434" s="640"/>
      <c r="AC434" s="640"/>
      <c r="AD434" s="640"/>
    </row>
    <row r="435">
      <c r="A435" s="640"/>
      <c r="B435" s="640"/>
      <c r="C435" s="56"/>
      <c r="D435" s="640"/>
      <c r="E435" s="640"/>
      <c r="F435" s="640"/>
      <c r="G435" s="640"/>
      <c r="H435" s="640"/>
      <c r="I435" s="640"/>
      <c r="J435" s="640"/>
      <c r="K435" s="640"/>
      <c r="L435" s="640"/>
      <c r="M435" s="640"/>
      <c r="N435" s="640"/>
      <c r="O435" s="640"/>
      <c r="P435" s="640"/>
      <c r="Q435" s="640"/>
      <c r="R435" s="640"/>
      <c r="S435" s="640"/>
      <c r="T435" s="640"/>
      <c r="U435" s="640"/>
      <c r="V435" s="640"/>
      <c r="W435" s="640"/>
      <c r="X435" s="640"/>
      <c r="Y435" s="640"/>
      <c r="Z435" s="640"/>
      <c r="AA435" s="640"/>
      <c r="AB435" s="640"/>
      <c r="AC435" s="640"/>
      <c r="AD435" s="640"/>
    </row>
    <row r="436">
      <c r="A436" s="640"/>
      <c r="B436" s="640"/>
      <c r="C436" s="56"/>
      <c r="D436" s="640"/>
      <c r="E436" s="640"/>
      <c r="F436" s="640"/>
      <c r="G436" s="640"/>
      <c r="H436" s="640"/>
      <c r="I436" s="640"/>
      <c r="J436" s="640"/>
      <c r="K436" s="640"/>
      <c r="L436" s="640"/>
      <c r="M436" s="640"/>
      <c r="N436" s="640"/>
      <c r="O436" s="640"/>
      <c r="P436" s="640"/>
      <c r="Q436" s="640"/>
      <c r="R436" s="640"/>
      <c r="S436" s="640"/>
      <c r="T436" s="640"/>
      <c r="U436" s="640"/>
      <c r="V436" s="640"/>
      <c r="W436" s="640"/>
      <c r="X436" s="640"/>
      <c r="Y436" s="640"/>
      <c r="Z436" s="640"/>
      <c r="AA436" s="640"/>
      <c r="AB436" s="640"/>
      <c r="AC436" s="640"/>
      <c r="AD436" s="640"/>
    </row>
    <row r="437">
      <c r="A437" s="640"/>
      <c r="B437" s="640"/>
      <c r="C437" s="56"/>
      <c r="D437" s="640"/>
      <c r="E437" s="640"/>
      <c r="F437" s="640"/>
      <c r="G437" s="640"/>
      <c r="H437" s="640"/>
      <c r="I437" s="640"/>
      <c r="J437" s="640"/>
      <c r="K437" s="640"/>
      <c r="L437" s="640"/>
      <c r="M437" s="640"/>
      <c r="N437" s="640"/>
      <c r="O437" s="640"/>
      <c r="P437" s="640"/>
      <c r="Q437" s="640"/>
      <c r="R437" s="640"/>
      <c r="S437" s="640"/>
      <c r="T437" s="640"/>
      <c r="U437" s="640"/>
      <c r="V437" s="640"/>
      <c r="W437" s="640"/>
      <c r="X437" s="640"/>
      <c r="Y437" s="640"/>
      <c r="Z437" s="640"/>
      <c r="AA437" s="640"/>
      <c r="AB437" s="640"/>
      <c r="AC437" s="640"/>
      <c r="AD437" s="640"/>
    </row>
    <row r="438">
      <c r="A438" s="640"/>
      <c r="B438" s="640"/>
      <c r="C438" s="56"/>
      <c r="D438" s="640"/>
      <c r="E438" s="640"/>
      <c r="F438" s="640"/>
      <c r="G438" s="640"/>
      <c r="H438" s="640"/>
      <c r="I438" s="640"/>
      <c r="J438" s="640"/>
      <c r="K438" s="640"/>
      <c r="L438" s="640"/>
      <c r="M438" s="640"/>
      <c r="N438" s="640"/>
      <c r="O438" s="640"/>
      <c r="P438" s="640"/>
      <c r="Q438" s="640"/>
      <c r="R438" s="640"/>
      <c r="S438" s="640"/>
      <c r="T438" s="640"/>
      <c r="U438" s="640"/>
      <c r="V438" s="640"/>
      <c r="W438" s="640"/>
      <c r="X438" s="640"/>
      <c r="Y438" s="640"/>
      <c r="Z438" s="640"/>
      <c r="AA438" s="640"/>
      <c r="AB438" s="640"/>
      <c r="AC438" s="640"/>
      <c r="AD438" s="640"/>
    </row>
    <row r="439">
      <c r="A439" s="640"/>
      <c r="B439" s="640"/>
      <c r="C439" s="56"/>
      <c r="D439" s="640"/>
      <c r="E439" s="640"/>
      <c r="F439" s="640"/>
      <c r="G439" s="640"/>
      <c r="H439" s="640"/>
      <c r="I439" s="640"/>
      <c r="J439" s="640"/>
      <c r="K439" s="640"/>
      <c r="L439" s="640"/>
      <c r="M439" s="640"/>
      <c r="N439" s="640"/>
      <c r="O439" s="640"/>
      <c r="P439" s="640"/>
      <c r="Q439" s="640"/>
      <c r="R439" s="640"/>
      <c r="S439" s="640"/>
      <c r="T439" s="640"/>
      <c r="U439" s="640"/>
      <c r="V439" s="640"/>
      <c r="W439" s="640"/>
      <c r="X439" s="640"/>
      <c r="Y439" s="640"/>
      <c r="Z439" s="640"/>
      <c r="AA439" s="640"/>
      <c r="AB439" s="640"/>
      <c r="AC439" s="640"/>
      <c r="AD439" s="640"/>
    </row>
    <row r="440">
      <c r="A440" s="640"/>
      <c r="B440" s="640"/>
      <c r="C440" s="56"/>
      <c r="D440" s="640"/>
      <c r="E440" s="640"/>
      <c r="F440" s="640"/>
      <c r="G440" s="640"/>
      <c r="H440" s="640"/>
      <c r="I440" s="640"/>
      <c r="J440" s="640"/>
      <c r="K440" s="640"/>
      <c r="L440" s="640"/>
      <c r="M440" s="640"/>
      <c r="N440" s="640"/>
      <c r="O440" s="640"/>
      <c r="P440" s="640"/>
      <c r="Q440" s="640"/>
      <c r="R440" s="640"/>
      <c r="S440" s="640"/>
      <c r="T440" s="640"/>
      <c r="U440" s="640"/>
      <c r="V440" s="640"/>
      <c r="W440" s="640"/>
      <c r="X440" s="640"/>
      <c r="Y440" s="640"/>
      <c r="Z440" s="640"/>
      <c r="AA440" s="640"/>
      <c r="AB440" s="640"/>
      <c r="AC440" s="640"/>
      <c r="AD440" s="640"/>
    </row>
    <row r="441">
      <c r="A441" s="640"/>
      <c r="B441" s="640"/>
      <c r="C441" s="56"/>
      <c r="D441" s="640"/>
      <c r="E441" s="640"/>
      <c r="F441" s="640"/>
      <c r="G441" s="640"/>
      <c r="H441" s="640"/>
      <c r="I441" s="640"/>
      <c r="J441" s="640"/>
      <c r="K441" s="640"/>
      <c r="L441" s="640"/>
      <c r="M441" s="640"/>
      <c r="N441" s="640"/>
      <c r="O441" s="640"/>
      <c r="P441" s="640"/>
      <c r="Q441" s="640"/>
      <c r="R441" s="640"/>
      <c r="S441" s="640"/>
      <c r="T441" s="640"/>
      <c r="U441" s="640"/>
      <c r="V441" s="640"/>
      <c r="W441" s="640"/>
      <c r="X441" s="640"/>
      <c r="Y441" s="640"/>
      <c r="Z441" s="640"/>
      <c r="AA441" s="640"/>
      <c r="AB441" s="640"/>
      <c r="AC441" s="640"/>
      <c r="AD441" s="640"/>
    </row>
    <row r="442">
      <c r="A442" s="640"/>
      <c r="B442" s="640"/>
      <c r="C442" s="56"/>
      <c r="D442" s="640"/>
      <c r="E442" s="640"/>
      <c r="F442" s="640"/>
      <c r="G442" s="640"/>
      <c r="H442" s="640"/>
      <c r="I442" s="640"/>
      <c r="J442" s="640"/>
      <c r="K442" s="640"/>
      <c r="L442" s="640"/>
      <c r="M442" s="640"/>
      <c r="N442" s="640"/>
      <c r="O442" s="640"/>
      <c r="P442" s="640"/>
      <c r="Q442" s="640"/>
      <c r="R442" s="640"/>
      <c r="S442" s="640"/>
      <c r="T442" s="640"/>
      <c r="U442" s="640"/>
      <c r="V442" s="640"/>
      <c r="W442" s="640"/>
      <c r="X442" s="640"/>
      <c r="Y442" s="640"/>
      <c r="Z442" s="640"/>
      <c r="AA442" s="640"/>
      <c r="AB442" s="640"/>
      <c r="AC442" s="640"/>
      <c r="AD442" s="640"/>
    </row>
    <row r="443">
      <c r="A443" s="640"/>
      <c r="B443" s="640"/>
      <c r="C443" s="56"/>
      <c r="D443" s="640"/>
      <c r="E443" s="640"/>
      <c r="F443" s="640"/>
      <c r="G443" s="640"/>
      <c r="H443" s="640"/>
      <c r="I443" s="640"/>
      <c r="J443" s="640"/>
      <c r="K443" s="640"/>
      <c r="L443" s="640"/>
      <c r="M443" s="640"/>
      <c r="N443" s="640"/>
      <c r="O443" s="640"/>
      <c r="P443" s="640"/>
      <c r="Q443" s="640"/>
      <c r="R443" s="640"/>
      <c r="S443" s="640"/>
      <c r="T443" s="640"/>
      <c r="U443" s="640"/>
      <c r="V443" s="640"/>
      <c r="W443" s="640"/>
      <c r="X443" s="640"/>
      <c r="Y443" s="640"/>
      <c r="Z443" s="640"/>
      <c r="AA443" s="640"/>
      <c r="AB443" s="640"/>
      <c r="AC443" s="640"/>
      <c r="AD443" s="640"/>
    </row>
    <row r="444">
      <c r="A444" s="640"/>
      <c r="B444" s="640"/>
      <c r="C444" s="56"/>
      <c r="D444" s="640"/>
      <c r="E444" s="640"/>
      <c r="F444" s="640"/>
      <c r="G444" s="640"/>
      <c r="H444" s="640"/>
      <c r="I444" s="640"/>
      <c r="J444" s="640"/>
      <c r="K444" s="640"/>
      <c r="L444" s="640"/>
      <c r="M444" s="640"/>
      <c r="N444" s="640"/>
      <c r="O444" s="640"/>
      <c r="P444" s="640"/>
      <c r="Q444" s="640"/>
      <c r="R444" s="640"/>
      <c r="S444" s="640"/>
      <c r="T444" s="640"/>
      <c r="U444" s="640"/>
      <c r="V444" s="640"/>
      <c r="W444" s="640"/>
      <c r="X444" s="640"/>
      <c r="Y444" s="640"/>
      <c r="Z444" s="640"/>
      <c r="AA444" s="640"/>
      <c r="AB444" s="640"/>
      <c r="AC444" s="640"/>
      <c r="AD444" s="640"/>
    </row>
    <row r="445">
      <c r="A445" s="640"/>
      <c r="B445" s="640"/>
      <c r="C445" s="56"/>
      <c r="D445" s="640"/>
      <c r="E445" s="640"/>
      <c r="F445" s="640"/>
      <c r="G445" s="640"/>
      <c r="H445" s="640"/>
      <c r="I445" s="640"/>
      <c r="J445" s="640"/>
      <c r="K445" s="640"/>
      <c r="L445" s="640"/>
      <c r="M445" s="640"/>
      <c r="N445" s="640"/>
      <c r="O445" s="640"/>
      <c r="P445" s="640"/>
      <c r="Q445" s="640"/>
      <c r="R445" s="640"/>
      <c r="S445" s="640"/>
      <c r="T445" s="640"/>
      <c r="U445" s="640"/>
      <c r="V445" s="640"/>
      <c r="W445" s="640"/>
      <c r="X445" s="640"/>
      <c r="Y445" s="640"/>
      <c r="Z445" s="640"/>
      <c r="AA445" s="640"/>
      <c r="AB445" s="640"/>
      <c r="AC445" s="640"/>
      <c r="AD445" s="640"/>
    </row>
    <row r="446">
      <c r="A446" s="640"/>
      <c r="B446" s="640"/>
      <c r="C446" s="56"/>
      <c r="D446" s="640"/>
      <c r="E446" s="640"/>
      <c r="F446" s="640"/>
      <c r="G446" s="640"/>
      <c r="H446" s="640"/>
      <c r="I446" s="640"/>
      <c r="J446" s="640"/>
      <c r="K446" s="640"/>
      <c r="L446" s="640"/>
      <c r="M446" s="640"/>
      <c r="N446" s="640"/>
      <c r="O446" s="640"/>
      <c r="P446" s="640"/>
      <c r="Q446" s="640"/>
      <c r="R446" s="640"/>
      <c r="S446" s="640"/>
      <c r="T446" s="640"/>
      <c r="U446" s="640"/>
      <c r="V446" s="640"/>
      <c r="W446" s="640"/>
      <c r="X446" s="640"/>
      <c r="Y446" s="640"/>
      <c r="Z446" s="640"/>
      <c r="AA446" s="640"/>
      <c r="AB446" s="640"/>
      <c r="AC446" s="640"/>
      <c r="AD446" s="640"/>
    </row>
    <row r="447">
      <c r="A447" s="640"/>
      <c r="B447" s="640"/>
      <c r="C447" s="56"/>
      <c r="D447" s="640"/>
      <c r="E447" s="640"/>
      <c r="F447" s="640"/>
      <c r="G447" s="640"/>
      <c r="H447" s="640"/>
      <c r="I447" s="640"/>
      <c r="J447" s="640"/>
      <c r="K447" s="640"/>
      <c r="L447" s="640"/>
      <c r="M447" s="640"/>
      <c r="N447" s="640"/>
      <c r="O447" s="640"/>
      <c r="P447" s="640"/>
      <c r="Q447" s="640"/>
      <c r="R447" s="640"/>
      <c r="S447" s="640"/>
      <c r="T447" s="640"/>
      <c r="U447" s="640"/>
      <c r="V447" s="640"/>
      <c r="W447" s="640"/>
      <c r="X447" s="640"/>
      <c r="Y447" s="640"/>
      <c r="Z447" s="640"/>
      <c r="AA447" s="640"/>
      <c r="AB447" s="640"/>
      <c r="AC447" s="640"/>
      <c r="AD447" s="640"/>
    </row>
    <row r="448">
      <c r="A448" s="640"/>
      <c r="B448" s="640"/>
      <c r="C448" s="56"/>
      <c r="D448" s="640"/>
      <c r="E448" s="640"/>
      <c r="F448" s="640"/>
      <c r="G448" s="640"/>
      <c r="H448" s="640"/>
      <c r="I448" s="640"/>
      <c r="J448" s="640"/>
      <c r="K448" s="640"/>
      <c r="L448" s="640"/>
      <c r="M448" s="640"/>
      <c r="N448" s="640"/>
      <c r="O448" s="640"/>
      <c r="P448" s="640"/>
      <c r="Q448" s="640"/>
      <c r="R448" s="640"/>
      <c r="S448" s="640"/>
      <c r="T448" s="640"/>
      <c r="U448" s="640"/>
      <c r="V448" s="640"/>
      <c r="W448" s="640"/>
      <c r="X448" s="640"/>
      <c r="Y448" s="640"/>
      <c r="Z448" s="640"/>
      <c r="AA448" s="640"/>
      <c r="AB448" s="640"/>
      <c r="AC448" s="640"/>
      <c r="AD448" s="640"/>
    </row>
    <row r="449">
      <c r="A449" s="640"/>
      <c r="B449" s="640"/>
      <c r="C449" s="56"/>
      <c r="D449" s="640"/>
      <c r="E449" s="640"/>
      <c r="F449" s="640"/>
      <c r="G449" s="640"/>
      <c r="H449" s="640"/>
      <c r="I449" s="640"/>
      <c r="J449" s="640"/>
      <c r="K449" s="640"/>
      <c r="L449" s="640"/>
      <c r="M449" s="640"/>
      <c r="N449" s="640"/>
      <c r="O449" s="640"/>
      <c r="P449" s="640"/>
      <c r="Q449" s="640"/>
      <c r="R449" s="640"/>
      <c r="S449" s="640"/>
      <c r="T449" s="640"/>
      <c r="U449" s="640"/>
      <c r="V449" s="640"/>
      <c r="W449" s="640"/>
      <c r="X449" s="640"/>
      <c r="Y449" s="640"/>
      <c r="Z449" s="640"/>
      <c r="AA449" s="640"/>
      <c r="AB449" s="640"/>
      <c r="AC449" s="640"/>
      <c r="AD449" s="640"/>
    </row>
    <row r="450">
      <c r="A450" s="640"/>
      <c r="B450" s="640"/>
      <c r="C450" s="56"/>
      <c r="D450" s="640"/>
      <c r="E450" s="640"/>
      <c r="F450" s="640"/>
      <c r="G450" s="640"/>
      <c r="H450" s="640"/>
      <c r="I450" s="640"/>
      <c r="J450" s="640"/>
      <c r="K450" s="640"/>
      <c r="L450" s="640"/>
      <c r="M450" s="640"/>
      <c r="N450" s="640"/>
      <c r="O450" s="640"/>
      <c r="P450" s="640"/>
      <c r="Q450" s="640"/>
      <c r="R450" s="640"/>
      <c r="S450" s="640"/>
      <c r="T450" s="640"/>
      <c r="U450" s="640"/>
      <c r="V450" s="640"/>
      <c r="W450" s="640"/>
      <c r="X450" s="640"/>
      <c r="Y450" s="640"/>
      <c r="Z450" s="640"/>
      <c r="AA450" s="640"/>
      <c r="AB450" s="640"/>
      <c r="AC450" s="640"/>
      <c r="AD450" s="640"/>
    </row>
    <row r="451">
      <c r="A451" s="640"/>
      <c r="B451" s="640"/>
      <c r="C451" s="56"/>
      <c r="D451" s="640"/>
      <c r="E451" s="640"/>
      <c r="F451" s="640"/>
      <c r="G451" s="640"/>
      <c r="H451" s="640"/>
      <c r="I451" s="640"/>
      <c r="J451" s="640"/>
      <c r="K451" s="640"/>
      <c r="L451" s="640"/>
      <c r="M451" s="640"/>
      <c r="N451" s="640"/>
      <c r="O451" s="640"/>
      <c r="P451" s="640"/>
      <c r="Q451" s="640"/>
      <c r="R451" s="640"/>
      <c r="S451" s="640"/>
      <c r="T451" s="640"/>
      <c r="U451" s="640"/>
      <c r="V451" s="640"/>
      <c r="W451" s="640"/>
      <c r="X451" s="640"/>
      <c r="Y451" s="640"/>
      <c r="Z451" s="640"/>
      <c r="AA451" s="640"/>
      <c r="AB451" s="640"/>
      <c r="AC451" s="640"/>
      <c r="AD451" s="640"/>
    </row>
    <row r="452">
      <c r="A452" s="640"/>
      <c r="B452" s="640"/>
      <c r="C452" s="56"/>
      <c r="D452" s="640"/>
      <c r="E452" s="640"/>
      <c r="F452" s="640"/>
      <c r="G452" s="640"/>
      <c r="H452" s="640"/>
      <c r="I452" s="640"/>
      <c r="J452" s="640"/>
      <c r="K452" s="640"/>
      <c r="L452" s="640"/>
      <c r="M452" s="640"/>
      <c r="N452" s="640"/>
      <c r="O452" s="640"/>
      <c r="P452" s="640"/>
      <c r="Q452" s="640"/>
      <c r="R452" s="640"/>
      <c r="S452" s="640"/>
      <c r="T452" s="640"/>
      <c r="U452" s="640"/>
      <c r="V452" s="640"/>
      <c r="W452" s="640"/>
      <c r="X452" s="640"/>
      <c r="Y452" s="640"/>
      <c r="Z452" s="640"/>
      <c r="AA452" s="640"/>
      <c r="AB452" s="640"/>
      <c r="AC452" s="640"/>
      <c r="AD452" s="640"/>
    </row>
    <row r="453">
      <c r="A453" s="640"/>
      <c r="B453" s="640"/>
      <c r="C453" s="56"/>
      <c r="D453" s="640"/>
      <c r="E453" s="640"/>
      <c r="F453" s="640"/>
      <c r="G453" s="640"/>
      <c r="H453" s="640"/>
      <c r="I453" s="640"/>
      <c r="J453" s="640"/>
      <c r="K453" s="640"/>
      <c r="L453" s="640"/>
      <c r="M453" s="640"/>
      <c r="N453" s="640"/>
      <c r="O453" s="640"/>
      <c r="P453" s="640"/>
      <c r="Q453" s="640"/>
      <c r="R453" s="640"/>
      <c r="S453" s="640"/>
      <c r="T453" s="640"/>
      <c r="U453" s="640"/>
      <c r="V453" s="640"/>
      <c r="W453" s="640"/>
      <c r="X453" s="640"/>
      <c r="Y453" s="640"/>
      <c r="Z453" s="640"/>
      <c r="AA453" s="640"/>
      <c r="AB453" s="640"/>
      <c r="AC453" s="640"/>
      <c r="AD453" s="640"/>
    </row>
    <row r="454">
      <c r="A454" s="640"/>
      <c r="B454" s="640"/>
      <c r="C454" s="56"/>
      <c r="D454" s="640"/>
      <c r="E454" s="640"/>
      <c r="F454" s="640"/>
      <c r="G454" s="640"/>
      <c r="H454" s="640"/>
      <c r="I454" s="640"/>
      <c r="J454" s="640"/>
      <c r="K454" s="640"/>
      <c r="L454" s="640"/>
      <c r="M454" s="640"/>
      <c r="N454" s="640"/>
      <c r="O454" s="640"/>
      <c r="P454" s="640"/>
      <c r="Q454" s="640"/>
      <c r="R454" s="640"/>
      <c r="S454" s="640"/>
      <c r="T454" s="640"/>
      <c r="U454" s="640"/>
      <c r="V454" s="640"/>
      <c r="W454" s="640"/>
      <c r="X454" s="640"/>
      <c r="Y454" s="640"/>
      <c r="Z454" s="640"/>
      <c r="AA454" s="640"/>
      <c r="AB454" s="640"/>
      <c r="AC454" s="640"/>
      <c r="AD454" s="640"/>
    </row>
    <row r="455">
      <c r="A455" s="640"/>
      <c r="B455" s="640"/>
      <c r="C455" s="56"/>
      <c r="D455" s="640"/>
      <c r="E455" s="640"/>
      <c r="F455" s="640"/>
      <c r="G455" s="640"/>
      <c r="H455" s="640"/>
      <c r="I455" s="640"/>
      <c r="J455" s="640"/>
      <c r="K455" s="640"/>
      <c r="L455" s="640"/>
      <c r="M455" s="640"/>
      <c r="N455" s="640"/>
      <c r="O455" s="640"/>
      <c r="P455" s="640"/>
      <c r="Q455" s="640"/>
      <c r="R455" s="640"/>
      <c r="S455" s="640"/>
      <c r="T455" s="640"/>
      <c r="U455" s="640"/>
      <c r="V455" s="640"/>
      <c r="W455" s="640"/>
      <c r="X455" s="640"/>
      <c r="Y455" s="640"/>
      <c r="Z455" s="640"/>
      <c r="AA455" s="640"/>
      <c r="AB455" s="640"/>
      <c r="AC455" s="640"/>
      <c r="AD455" s="640"/>
    </row>
    <row r="456">
      <c r="A456" s="640"/>
      <c r="B456" s="640"/>
      <c r="C456" s="56"/>
      <c r="D456" s="640"/>
      <c r="E456" s="640"/>
      <c r="F456" s="640"/>
      <c r="G456" s="640"/>
      <c r="H456" s="640"/>
      <c r="I456" s="640"/>
      <c r="J456" s="640"/>
      <c r="K456" s="640"/>
      <c r="L456" s="640"/>
      <c r="M456" s="640"/>
      <c r="N456" s="640"/>
      <c r="O456" s="640"/>
      <c r="P456" s="640"/>
      <c r="Q456" s="640"/>
      <c r="R456" s="640"/>
      <c r="S456" s="640"/>
      <c r="T456" s="640"/>
      <c r="U456" s="640"/>
      <c r="V456" s="640"/>
      <c r="W456" s="640"/>
      <c r="X456" s="640"/>
      <c r="Y456" s="640"/>
      <c r="Z456" s="640"/>
      <c r="AA456" s="640"/>
      <c r="AB456" s="640"/>
      <c r="AC456" s="640"/>
      <c r="AD456" s="640"/>
    </row>
    <row r="457">
      <c r="A457" s="640"/>
      <c r="B457" s="640"/>
      <c r="C457" s="56"/>
      <c r="D457" s="640"/>
      <c r="E457" s="640"/>
      <c r="F457" s="640"/>
      <c r="G457" s="640"/>
      <c r="H457" s="640"/>
      <c r="I457" s="640"/>
      <c r="J457" s="640"/>
      <c r="K457" s="640"/>
      <c r="L457" s="640"/>
      <c r="M457" s="640"/>
      <c r="N457" s="640"/>
      <c r="O457" s="640"/>
      <c r="P457" s="640"/>
      <c r="Q457" s="640"/>
      <c r="R457" s="640"/>
      <c r="S457" s="640"/>
      <c r="T457" s="640"/>
      <c r="U457" s="640"/>
      <c r="V457" s="640"/>
      <c r="W457" s="640"/>
      <c r="X457" s="640"/>
      <c r="Y457" s="640"/>
      <c r="Z457" s="640"/>
      <c r="AA457" s="640"/>
      <c r="AB457" s="640"/>
      <c r="AC457" s="640"/>
      <c r="AD457" s="640"/>
    </row>
    <row r="458">
      <c r="A458" s="640"/>
      <c r="B458" s="640"/>
      <c r="C458" s="56"/>
      <c r="D458" s="640"/>
      <c r="E458" s="640"/>
      <c r="F458" s="640"/>
      <c r="G458" s="640"/>
      <c r="H458" s="640"/>
      <c r="I458" s="640"/>
      <c r="J458" s="640"/>
      <c r="K458" s="640"/>
      <c r="L458" s="640"/>
      <c r="M458" s="640"/>
      <c r="N458" s="640"/>
      <c r="O458" s="640"/>
      <c r="P458" s="640"/>
      <c r="Q458" s="640"/>
      <c r="R458" s="640"/>
      <c r="S458" s="640"/>
      <c r="T458" s="640"/>
      <c r="U458" s="640"/>
      <c r="V458" s="640"/>
      <c r="W458" s="640"/>
      <c r="X458" s="640"/>
      <c r="Y458" s="640"/>
      <c r="Z458" s="640"/>
      <c r="AA458" s="640"/>
      <c r="AB458" s="640"/>
      <c r="AC458" s="640"/>
      <c r="AD458" s="640"/>
    </row>
    <row r="459">
      <c r="A459" s="640"/>
      <c r="B459" s="640"/>
      <c r="C459" s="56"/>
      <c r="D459" s="640"/>
      <c r="E459" s="640"/>
      <c r="F459" s="640"/>
      <c r="G459" s="640"/>
      <c r="H459" s="640"/>
      <c r="I459" s="640"/>
      <c r="J459" s="640"/>
      <c r="K459" s="640"/>
      <c r="L459" s="640"/>
      <c r="M459" s="640"/>
      <c r="N459" s="640"/>
      <c r="O459" s="640"/>
      <c r="P459" s="640"/>
      <c r="Q459" s="640"/>
      <c r="R459" s="640"/>
      <c r="S459" s="640"/>
      <c r="T459" s="640"/>
      <c r="U459" s="640"/>
      <c r="V459" s="640"/>
      <c r="W459" s="640"/>
      <c r="X459" s="640"/>
      <c r="Y459" s="640"/>
      <c r="Z459" s="640"/>
      <c r="AA459" s="640"/>
      <c r="AB459" s="640"/>
      <c r="AC459" s="640"/>
      <c r="AD459" s="640"/>
    </row>
    <row r="460">
      <c r="A460" s="640"/>
      <c r="B460" s="640"/>
      <c r="C460" s="56"/>
      <c r="D460" s="640"/>
      <c r="E460" s="640"/>
      <c r="F460" s="640"/>
      <c r="G460" s="640"/>
      <c r="H460" s="640"/>
      <c r="I460" s="640"/>
      <c r="J460" s="640"/>
      <c r="K460" s="640"/>
      <c r="L460" s="640"/>
      <c r="M460" s="640"/>
      <c r="N460" s="640"/>
      <c r="O460" s="640"/>
      <c r="P460" s="640"/>
      <c r="Q460" s="640"/>
      <c r="R460" s="640"/>
      <c r="S460" s="640"/>
      <c r="T460" s="640"/>
      <c r="U460" s="640"/>
      <c r="V460" s="640"/>
      <c r="W460" s="640"/>
      <c r="X460" s="640"/>
      <c r="Y460" s="640"/>
      <c r="Z460" s="640"/>
      <c r="AA460" s="640"/>
      <c r="AB460" s="640"/>
      <c r="AC460" s="640"/>
      <c r="AD460" s="640"/>
    </row>
    <row r="461">
      <c r="A461" s="640"/>
      <c r="B461" s="640"/>
      <c r="C461" s="56"/>
      <c r="D461" s="640"/>
      <c r="E461" s="640"/>
      <c r="F461" s="640"/>
      <c r="G461" s="640"/>
      <c r="H461" s="640"/>
      <c r="I461" s="640"/>
      <c r="J461" s="640"/>
      <c r="K461" s="640"/>
      <c r="L461" s="640"/>
      <c r="M461" s="640"/>
      <c r="N461" s="640"/>
      <c r="O461" s="640"/>
      <c r="P461" s="640"/>
      <c r="Q461" s="640"/>
      <c r="R461" s="640"/>
      <c r="S461" s="640"/>
      <c r="T461" s="640"/>
      <c r="U461" s="640"/>
      <c r="V461" s="640"/>
      <c r="W461" s="640"/>
      <c r="X461" s="640"/>
      <c r="Y461" s="640"/>
      <c r="Z461" s="640"/>
      <c r="AA461" s="640"/>
      <c r="AB461" s="640"/>
      <c r="AC461" s="640"/>
      <c r="AD461" s="640"/>
    </row>
    <row r="462">
      <c r="A462" s="640"/>
      <c r="B462" s="640"/>
      <c r="C462" s="56"/>
      <c r="D462" s="640"/>
      <c r="E462" s="640"/>
      <c r="F462" s="640"/>
      <c r="G462" s="640"/>
      <c r="H462" s="640"/>
      <c r="I462" s="640"/>
      <c r="J462" s="640"/>
      <c r="K462" s="640"/>
      <c r="L462" s="640"/>
      <c r="M462" s="640"/>
      <c r="N462" s="640"/>
      <c r="O462" s="640"/>
      <c r="P462" s="640"/>
      <c r="Q462" s="640"/>
      <c r="R462" s="640"/>
      <c r="S462" s="640"/>
      <c r="T462" s="640"/>
      <c r="U462" s="640"/>
      <c r="V462" s="640"/>
      <c r="W462" s="640"/>
      <c r="X462" s="640"/>
      <c r="Y462" s="640"/>
      <c r="Z462" s="640"/>
      <c r="AA462" s="640"/>
      <c r="AB462" s="640"/>
      <c r="AC462" s="640"/>
      <c r="AD462" s="640"/>
    </row>
    <row r="463">
      <c r="A463" s="640"/>
      <c r="B463" s="640"/>
      <c r="C463" s="56"/>
      <c r="D463" s="640"/>
      <c r="E463" s="640"/>
      <c r="F463" s="640"/>
      <c r="G463" s="640"/>
      <c r="H463" s="640"/>
      <c r="I463" s="640"/>
      <c r="J463" s="640"/>
      <c r="K463" s="640"/>
      <c r="L463" s="640"/>
      <c r="M463" s="640"/>
      <c r="N463" s="640"/>
      <c r="O463" s="640"/>
      <c r="P463" s="640"/>
      <c r="Q463" s="640"/>
      <c r="R463" s="640"/>
      <c r="S463" s="640"/>
      <c r="T463" s="640"/>
      <c r="U463" s="640"/>
      <c r="V463" s="640"/>
      <c r="W463" s="640"/>
      <c r="X463" s="640"/>
      <c r="Y463" s="640"/>
      <c r="Z463" s="640"/>
      <c r="AA463" s="640"/>
      <c r="AB463" s="640"/>
      <c r="AC463" s="640"/>
      <c r="AD463" s="640"/>
    </row>
    <row r="464">
      <c r="A464" s="640"/>
      <c r="B464" s="640"/>
      <c r="C464" s="56"/>
      <c r="D464" s="640"/>
      <c r="E464" s="640"/>
      <c r="F464" s="640"/>
      <c r="G464" s="640"/>
      <c r="H464" s="640"/>
      <c r="I464" s="640"/>
      <c r="J464" s="640"/>
      <c r="K464" s="640"/>
      <c r="L464" s="640"/>
      <c r="M464" s="640"/>
      <c r="N464" s="640"/>
      <c r="O464" s="640"/>
      <c r="P464" s="640"/>
      <c r="Q464" s="640"/>
      <c r="R464" s="640"/>
      <c r="S464" s="640"/>
      <c r="T464" s="640"/>
      <c r="U464" s="640"/>
      <c r="V464" s="640"/>
      <c r="W464" s="640"/>
      <c r="X464" s="640"/>
      <c r="Y464" s="640"/>
      <c r="Z464" s="640"/>
      <c r="AA464" s="640"/>
      <c r="AB464" s="640"/>
      <c r="AC464" s="640"/>
      <c r="AD464" s="640"/>
    </row>
    <row r="465">
      <c r="A465" s="640"/>
      <c r="B465" s="640"/>
      <c r="C465" s="56"/>
      <c r="D465" s="640"/>
      <c r="E465" s="640"/>
      <c r="F465" s="640"/>
      <c r="G465" s="640"/>
      <c r="H465" s="640"/>
      <c r="I465" s="640"/>
      <c r="J465" s="640"/>
      <c r="K465" s="640"/>
      <c r="L465" s="640"/>
      <c r="M465" s="640"/>
      <c r="N465" s="640"/>
      <c r="O465" s="640"/>
      <c r="P465" s="640"/>
      <c r="Q465" s="640"/>
      <c r="R465" s="640"/>
      <c r="S465" s="640"/>
      <c r="T465" s="640"/>
      <c r="U465" s="640"/>
      <c r="V465" s="640"/>
      <c r="W465" s="640"/>
      <c r="X465" s="640"/>
      <c r="Y465" s="640"/>
      <c r="Z465" s="640"/>
      <c r="AA465" s="640"/>
      <c r="AB465" s="640"/>
      <c r="AC465" s="640"/>
      <c r="AD465" s="640"/>
    </row>
    <row r="466">
      <c r="A466" s="640"/>
      <c r="B466" s="640"/>
      <c r="C466" s="56"/>
      <c r="D466" s="640"/>
      <c r="E466" s="640"/>
      <c r="F466" s="640"/>
      <c r="G466" s="640"/>
      <c r="H466" s="640"/>
      <c r="I466" s="640"/>
      <c r="J466" s="640"/>
      <c r="K466" s="640"/>
      <c r="L466" s="640"/>
      <c r="M466" s="640"/>
      <c r="N466" s="640"/>
      <c r="O466" s="640"/>
      <c r="P466" s="640"/>
      <c r="Q466" s="640"/>
      <c r="R466" s="640"/>
      <c r="S466" s="640"/>
      <c r="T466" s="640"/>
      <c r="U466" s="640"/>
      <c r="V466" s="640"/>
      <c r="W466" s="640"/>
      <c r="X466" s="640"/>
      <c r="Y466" s="640"/>
      <c r="Z466" s="640"/>
      <c r="AA466" s="640"/>
      <c r="AB466" s="640"/>
      <c r="AC466" s="640"/>
      <c r="AD466" s="640"/>
    </row>
    <row r="467">
      <c r="A467" s="640"/>
      <c r="B467" s="640"/>
      <c r="C467" s="56"/>
      <c r="D467" s="640"/>
      <c r="E467" s="640"/>
      <c r="F467" s="640"/>
      <c r="G467" s="640"/>
      <c r="H467" s="640"/>
      <c r="I467" s="640"/>
      <c r="J467" s="640"/>
      <c r="K467" s="640"/>
      <c r="L467" s="640"/>
      <c r="M467" s="640"/>
      <c r="N467" s="640"/>
      <c r="O467" s="640"/>
      <c r="P467" s="640"/>
      <c r="Q467" s="640"/>
      <c r="R467" s="640"/>
      <c r="S467" s="640"/>
      <c r="T467" s="640"/>
      <c r="U467" s="640"/>
      <c r="V467" s="640"/>
      <c r="W467" s="640"/>
      <c r="X467" s="640"/>
      <c r="Y467" s="640"/>
      <c r="Z467" s="640"/>
      <c r="AA467" s="640"/>
      <c r="AB467" s="640"/>
      <c r="AC467" s="640"/>
      <c r="AD467" s="640"/>
    </row>
    <row r="468">
      <c r="A468" s="640"/>
      <c r="B468" s="640"/>
      <c r="C468" s="56"/>
      <c r="D468" s="640"/>
      <c r="E468" s="640"/>
      <c r="F468" s="640"/>
      <c r="G468" s="640"/>
      <c r="H468" s="640"/>
      <c r="I468" s="640"/>
      <c r="J468" s="640"/>
      <c r="K468" s="640"/>
      <c r="L468" s="640"/>
      <c r="M468" s="640"/>
      <c r="N468" s="640"/>
      <c r="O468" s="640"/>
      <c r="P468" s="640"/>
      <c r="Q468" s="640"/>
      <c r="R468" s="640"/>
      <c r="S468" s="640"/>
      <c r="T468" s="640"/>
      <c r="U468" s="640"/>
      <c r="V468" s="640"/>
      <c r="W468" s="640"/>
      <c r="X468" s="640"/>
      <c r="Y468" s="640"/>
      <c r="Z468" s="640"/>
      <c r="AA468" s="640"/>
      <c r="AB468" s="640"/>
      <c r="AC468" s="640"/>
      <c r="AD468" s="640"/>
    </row>
    <row r="469">
      <c r="A469" s="640"/>
      <c r="B469" s="640"/>
      <c r="C469" s="56"/>
      <c r="D469" s="640"/>
      <c r="E469" s="640"/>
      <c r="F469" s="640"/>
      <c r="G469" s="640"/>
      <c r="H469" s="640"/>
      <c r="I469" s="640"/>
      <c r="J469" s="640"/>
      <c r="K469" s="640"/>
      <c r="L469" s="640"/>
      <c r="M469" s="640"/>
      <c r="N469" s="640"/>
      <c r="O469" s="640"/>
      <c r="P469" s="640"/>
      <c r="Q469" s="640"/>
      <c r="R469" s="640"/>
      <c r="S469" s="640"/>
      <c r="T469" s="640"/>
      <c r="U469" s="640"/>
      <c r="V469" s="640"/>
      <c r="W469" s="640"/>
      <c r="X469" s="640"/>
      <c r="Y469" s="640"/>
      <c r="Z469" s="640"/>
      <c r="AA469" s="640"/>
      <c r="AB469" s="640"/>
      <c r="AC469" s="640"/>
      <c r="AD469" s="640"/>
    </row>
    <row r="470">
      <c r="A470" s="640"/>
      <c r="B470" s="640"/>
      <c r="C470" s="56"/>
      <c r="D470" s="640"/>
      <c r="E470" s="640"/>
      <c r="F470" s="640"/>
      <c r="G470" s="640"/>
      <c r="H470" s="640"/>
      <c r="I470" s="640"/>
      <c r="J470" s="640"/>
      <c r="K470" s="640"/>
      <c r="L470" s="640"/>
      <c r="M470" s="640"/>
      <c r="N470" s="640"/>
      <c r="O470" s="640"/>
      <c r="P470" s="640"/>
      <c r="Q470" s="640"/>
      <c r="R470" s="640"/>
      <c r="S470" s="640"/>
      <c r="T470" s="640"/>
      <c r="U470" s="640"/>
      <c r="V470" s="640"/>
      <c r="W470" s="640"/>
      <c r="X470" s="640"/>
      <c r="Y470" s="640"/>
      <c r="Z470" s="640"/>
      <c r="AA470" s="640"/>
      <c r="AB470" s="640"/>
      <c r="AC470" s="640"/>
      <c r="AD470" s="640"/>
    </row>
    <row r="471">
      <c r="A471" s="640"/>
      <c r="B471" s="640"/>
      <c r="C471" s="56"/>
      <c r="D471" s="640"/>
      <c r="E471" s="640"/>
      <c r="F471" s="640"/>
      <c r="G471" s="640"/>
      <c r="H471" s="640"/>
      <c r="I471" s="640"/>
      <c r="J471" s="640"/>
      <c r="K471" s="640"/>
      <c r="L471" s="640"/>
      <c r="M471" s="640"/>
      <c r="N471" s="640"/>
      <c r="O471" s="640"/>
      <c r="P471" s="640"/>
      <c r="Q471" s="640"/>
      <c r="R471" s="640"/>
      <c r="S471" s="640"/>
      <c r="T471" s="640"/>
      <c r="U471" s="640"/>
      <c r="V471" s="640"/>
      <c r="W471" s="640"/>
      <c r="X471" s="640"/>
      <c r="Y471" s="640"/>
      <c r="Z471" s="640"/>
      <c r="AA471" s="640"/>
      <c r="AB471" s="640"/>
      <c r="AC471" s="640"/>
      <c r="AD471" s="640"/>
    </row>
    <row r="472">
      <c r="A472" s="640"/>
      <c r="B472" s="640"/>
      <c r="C472" s="56"/>
      <c r="D472" s="640"/>
      <c r="E472" s="640"/>
      <c r="F472" s="640"/>
      <c r="G472" s="640"/>
      <c r="H472" s="640"/>
      <c r="I472" s="640"/>
      <c r="J472" s="640"/>
      <c r="K472" s="640"/>
      <c r="L472" s="640"/>
      <c r="M472" s="640"/>
      <c r="N472" s="640"/>
      <c r="O472" s="640"/>
      <c r="P472" s="640"/>
      <c r="Q472" s="640"/>
      <c r="R472" s="640"/>
      <c r="S472" s="640"/>
      <c r="T472" s="640"/>
      <c r="U472" s="640"/>
      <c r="V472" s="640"/>
      <c r="W472" s="640"/>
      <c r="X472" s="640"/>
      <c r="Y472" s="640"/>
      <c r="Z472" s="640"/>
      <c r="AA472" s="640"/>
      <c r="AB472" s="640"/>
      <c r="AC472" s="640"/>
      <c r="AD472" s="640"/>
    </row>
    <row r="473">
      <c r="A473" s="640"/>
      <c r="B473" s="640"/>
      <c r="C473" s="56"/>
      <c r="D473" s="640"/>
      <c r="E473" s="640"/>
      <c r="F473" s="640"/>
      <c r="G473" s="640"/>
      <c r="H473" s="640"/>
      <c r="I473" s="640"/>
      <c r="J473" s="640"/>
      <c r="K473" s="640"/>
      <c r="L473" s="640"/>
      <c r="M473" s="640"/>
      <c r="N473" s="640"/>
      <c r="O473" s="640"/>
      <c r="P473" s="640"/>
      <c r="Q473" s="640"/>
      <c r="R473" s="640"/>
      <c r="S473" s="640"/>
      <c r="T473" s="640"/>
      <c r="U473" s="640"/>
      <c r="V473" s="640"/>
      <c r="W473" s="640"/>
      <c r="X473" s="640"/>
      <c r="Y473" s="640"/>
      <c r="Z473" s="640"/>
      <c r="AA473" s="640"/>
      <c r="AB473" s="640"/>
      <c r="AC473" s="640"/>
      <c r="AD473" s="640"/>
    </row>
    <row r="474">
      <c r="A474" s="640"/>
      <c r="B474" s="640"/>
      <c r="C474" s="56"/>
      <c r="D474" s="640"/>
      <c r="E474" s="640"/>
      <c r="F474" s="640"/>
      <c r="G474" s="640"/>
      <c r="H474" s="640"/>
      <c r="I474" s="640"/>
      <c r="J474" s="640"/>
      <c r="K474" s="640"/>
      <c r="L474" s="640"/>
      <c r="M474" s="640"/>
      <c r="N474" s="640"/>
      <c r="O474" s="640"/>
      <c r="P474" s="640"/>
      <c r="Q474" s="640"/>
      <c r="R474" s="640"/>
      <c r="S474" s="640"/>
      <c r="T474" s="640"/>
      <c r="U474" s="640"/>
      <c r="V474" s="640"/>
      <c r="W474" s="640"/>
      <c r="X474" s="640"/>
      <c r="Y474" s="640"/>
      <c r="Z474" s="640"/>
      <c r="AA474" s="640"/>
      <c r="AB474" s="640"/>
      <c r="AC474" s="640"/>
      <c r="AD474" s="640"/>
    </row>
    <row r="475">
      <c r="A475" s="640"/>
      <c r="B475" s="640"/>
      <c r="C475" s="56"/>
      <c r="D475" s="640"/>
      <c r="E475" s="640"/>
      <c r="F475" s="640"/>
      <c r="G475" s="640"/>
      <c r="H475" s="640"/>
      <c r="I475" s="640"/>
      <c r="J475" s="640"/>
      <c r="K475" s="640"/>
      <c r="L475" s="640"/>
      <c r="M475" s="640"/>
      <c r="N475" s="640"/>
      <c r="O475" s="640"/>
      <c r="P475" s="640"/>
      <c r="Q475" s="640"/>
      <c r="R475" s="640"/>
      <c r="S475" s="640"/>
      <c r="T475" s="640"/>
      <c r="U475" s="640"/>
      <c r="V475" s="640"/>
      <c r="W475" s="640"/>
      <c r="X475" s="640"/>
      <c r="Y475" s="640"/>
      <c r="Z475" s="640"/>
      <c r="AA475" s="640"/>
      <c r="AB475" s="640"/>
      <c r="AC475" s="640"/>
      <c r="AD475" s="640"/>
    </row>
    <row r="476">
      <c r="A476" s="640"/>
      <c r="B476" s="640"/>
      <c r="C476" s="56"/>
      <c r="D476" s="640"/>
      <c r="E476" s="640"/>
      <c r="F476" s="640"/>
      <c r="G476" s="640"/>
      <c r="H476" s="640"/>
      <c r="I476" s="640"/>
      <c r="J476" s="640"/>
      <c r="K476" s="640"/>
      <c r="L476" s="640"/>
      <c r="M476" s="640"/>
      <c r="N476" s="640"/>
      <c r="O476" s="640"/>
      <c r="P476" s="640"/>
      <c r="Q476" s="640"/>
      <c r="R476" s="640"/>
      <c r="S476" s="640"/>
      <c r="T476" s="640"/>
      <c r="U476" s="640"/>
      <c r="V476" s="640"/>
      <c r="W476" s="640"/>
      <c r="X476" s="640"/>
      <c r="Y476" s="640"/>
      <c r="Z476" s="640"/>
      <c r="AA476" s="640"/>
      <c r="AB476" s="640"/>
      <c r="AC476" s="640"/>
      <c r="AD476" s="640"/>
    </row>
    <row r="477">
      <c r="A477" s="640"/>
      <c r="B477" s="640"/>
      <c r="C477" s="56"/>
      <c r="D477" s="640"/>
      <c r="E477" s="640"/>
      <c r="F477" s="640"/>
      <c r="G477" s="640"/>
      <c r="H477" s="640"/>
      <c r="I477" s="640"/>
      <c r="J477" s="640"/>
      <c r="K477" s="640"/>
      <c r="L477" s="640"/>
      <c r="M477" s="640"/>
      <c r="N477" s="640"/>
      <c r="O477" s="640"/>
      <c r="P477" s="640"/>
      <c r="Q477" s="640"/>
      <c r="R477" s="640"/>
      <c r="S477" s="640"/>
      <c r="T477" s="640"/>
      <c r="U477" s="640"/>
      <c r="V477" s="640"/>
      <c r="W477" s="640"/>
      <c r="X477" s="640"/>
      <c r="Y477" s="640"/>
      <c r="Z477" s="640"/>
      <c r="AA477" s="640"/>
      <c r="AB477" s="640"/>
      <c r="AC477" s="640"/>
      <c r="AD477" s="640"/>
    </row>
    <row r="478">
      <c r="A478" s="640"/>
      <c r="B478" s="640"/>
      <c r="C478" s="56"/>
      <c r="D478" s="640"/>
      <c r="E478" s="640"/>
      <c r="F478" s="640"/>
      <c r="G478" s="640"/>
      <c r="H478" s="640"/>
      <c r="I478" s="640"/>
      <c r="J478" s="640"/>
      <c r="K478" s="640"/>
      <c r="L478" s="640"/>
      <c r="M478" s="640"/>
      <c r="N478" s="640"/>
      <c r="O478" s="640"/>
      <c r="P478" s="640"/>
      <c r="Q478" s="640"/>
      <c r="R478" s="640"/>
      <c r="S478" s="640"/>
      <c r="T478" s="640"/>
      <c r="U478" s="640"/>
      <c r="V478" s="640"/>
      <c r="W478" s="640"/>
      <c r="X478" s="640"/>
      <c r="Y478" s="640"/>
      <c r="Z478" s="640"/>
      <c r="AA478" s="640"/>
      <c r="AB478" s="640"/>
      <c r="AC478" s="640"/>
      <c r="AD478" s="640"/>
    </row>
    <row r="479">
      <c r="A479" s="640"/>
      <c r="B479" s="640"/>
      <c r="C479" s="56"/>
      <c r="D479" s="640"/>
      <c r="E479" s="640"/>
      <c r="F479" s="640"/>
      <c r="G479" s="640"/>
      <c r="H479" s="640"/>
      <c r="I479" s="640"/>
      <c r="J479" s="640"/>
      <c r="K479" s="640"/>
      <c r="L479" s="640"/>
      <c r="M479" s="640"/>
      <c r="N479" s="640"/>
      <c r="O479" s="640"/>
      <c r="P479" s="640"/>
      <c r="Q479" s="640"/>
      <c r="R479" s="640"/>
      <c r="S479" s="640"/>
      <c r="T479" s="640"/>
      <c r="U479" s="640"/>
      <c r="V479" s="640"/>
      <c r="W479" s="640"/>
      <c r="X479" s="640"/>
      <c r="Y479" s="640"/>
      <c r="Z479" s="640"/>
      <c r="AA479" s="640"/>
      <c r="AB479" s="640"/>
      <c r="AC479" s="640"/>
      <c r="AD479" s="640"/>
    </row>
    <row r="480">
      <c r="A480" s="640"/>
      <c r="B480" s="640"/>
      <c r="C480" s="56"/>
      <c r="D480" s="640"/>
      <c r="E480" s="640"/>
      <c r="F480" s="640"/>
      <c r="G480" s="640"/>
      <c r="H480" s="640"/>
      <c r="I480" s="640"/>
      <c r="J480" s="640"/>
      <c r="K480" s="640"/>
      <c r="L480" s="640"/>
      <c r="M480" s="640"/>
      <c r="N480" s="640"/>
      <c r="O480" s="640"/>
      <c r="P480" s="640"/>
      <c r="Q480" s="640"/>
      <c r="R480" s="640"/>
      <c r="S480" s="640"/>
      <c r="T480" s="640"/>
      <c r="U480" s="640"/>
      <c r="V480" s="640"/>
      <c r="W480" s="640"/>
      <c r="X480" s="640"/>
      <c r="Y480" s="640"/>
      <c r="Z480" s="640"/>
      <c r="AA480" s="640"/>
      <c r="AB480" s="640"/>
      <c r="AC480" s="640"/>
      <c r="AD480" s="640"/>
    </row>
    <row r="481">
      <c r="A481" s="640"/>
      <c r="B481" s="640"/>
      <c r="C481" s="56"/>
      <c r="D481" s="640"/>
      <c r="E481" s="640"/>
      <c r="F481" s="640"/>
      <c r="G481" s="640"/>
      <c r="H481" s="640"/>
      <c r="I481" s="640"/>
      <c r="J481" s="640"/>
      <c r="K481" s="640"/>
      <c r="L481" s="640"/>
      <c r="M481" s="640"/>
      <c r="N481" s="640"/>
      <c r="O481" s="640"/>
      <c r="P481" s="640"/>
      <c r="Q481" s="640"/>
      <c r="R481" s="640"/>
      <c r="S481" s="640"/>
      <c r="T481" s="640"/>
      <c r="U481" s="640"/>
      <c r="V481" s="640"/>
      <c r="W481" s="640"/>
      <c r="X481" s="640"/>
      <c r="Y481" s="640"/>
      <c r="Z481" s="640"/>
      <c r="AA481" s="640"/>
      <c r="AB481" s="640"/>
      <c r="AC481" s="640"/>
      <c r="AD481" s="640"/>
    </row>
    <row r="482">
      <c r="A482" s="640"/>
      <c r="B482" s="640"/>
      <c r="C482" s="56"/>
      <c r="D482" s="640"/>
      <c r="E482" s="640"/>
      <c r="F482" s="640"/>
      <c r="G482" s="640"/>
      <c r="H482" s="640"/>
      <c r="I482" s="640"/>
      <c r="J482" s="640"/>
      <c r="K482" s="640"/>
      <c r="L482" s="640"/>
      <c r="M482" s="640"/>
      <c r="N482" s="640"/>
      <c r="O482" s="640"/>
      <c r="P482" s="640"/>
      <c r="Q482" s="640"/>
      <c r="R482" s="640"/>
      <c r="S482" s="640"/>
      <c r="T482" s="640"/>
      <c r="U482" s="640"/>
      <c r="V482" s="640"/>
      <c r="W482" s="640"/>
      <c r="X482" s="640"/>
      <c r="Y482" s="640"/>
      <c r="Z482" s="640"/>
      <c r="AA482" s="640"/>
      <c r="AB482" s="640"/>
      <c r="AC482" s="640"/>
      <c r="AD482" s="640"/>
    </row>
    <row r="483">
      <c r="A483" s="640"/>
      <c r="B483" s="640"/>
      <c r="C483" s="56"/>
      <c r="D483" s="640"/>
      <c r="E483" s="640"/>
      <c r="F483" s="640"/>
      <c r="G483" s="640"/>
      <c r="H483" s="640"/>
      <c r="I483" s="640"/>
      <c r="J483" s="640"/>
      <c r="K483" s="640"/>
      <c r="L483" s="640"/>
      <c r="M483" s="640"/>
      <c r="N483" s="640"/>
      <c r="O483" s="640"/>
      <c r="P483" s="640"/>
      <c r="Q483" s="640"/>
      <c r="R483" s="640"/>
      <c r="S483" s="640"/>
      <c r="T483" s="640"/>
      <c r="U483" s="640"/>
      <c r="V483" s="640"/>
      <c r="W483" s="640"/>
      <c r="X483" s="640"/>
      <c r="Y483" s="640"/>
      <c r="Z483" s="640"/>
      <c r="AA483" s="640"/>
      <c r="AB483" s="640"/>
      <c r="AC483" s="640"/>
      <c r="AD483" s="640"/>
    </row>
    <row r="484">
      <c r="A484" s="640"/>
      <c r="B484" s="640"/>
      <c r="C484" s="56"/>
      <c r="D484" s="640"/>
      <c r="E484" s="640"/>
      <c r="F484" s="640"/>
      <c r="G484" s="640"/>
      <c r="H484" s="640"/>
      <c r="I484" s="640"/>
      <c r="J484" s="640"/>
      <c r="K484" s="640"/>
      <c r="L484" s="640"/>
      <c r="M484" s="640"/>
      <c r="N484" s="640"/>
      <c r="O484" s="640"/>
      <c r="P484" s="640"/>
      <c r="Q484" s="640"/>
      <c r="R484" s="640"/>
      <c r="S484" s="640"/>
      <c r="T484" s="640"/>
      <c r="U484" s="640"/>
      <c r="V484" s="640"/>
      <c r="W484" s="640"/>
      <c r="X484" s="640"/>
      <c r="Y484" s="640"/>
      <c r="Z484" s="640"/>
      <c r="AA484" s="640"/>
      <c r="AB484" s="640"/>
      <c r="AC484" s="640"/>
      <c r="AD484" s="640"/>
    </row>
    <row r="485">
      <c r="A485" s="640"/>
      <c r="B485" s="640"/>
      <c r="C485" s="56"/>
      <c r="D485" s="640"/>
      <c r="E485" s="640"/>
      <c r="F485" s="640"/>
      <c r="G485" s="640"/>
      <c r="H485" s="640"/>
      <c r="I485" s="640"/>
      <c r="J485" s="640"/>
      <c r="K485" s="640"/>
      <c r="L485" s="640"/>
      <c r="M485" s="640"/>
      <c r="N485" s="640"/>
      <c r="O485" s="640"/>
      <c r="P485" s="640"/>
      <c r="Q485" s="640"/>
      <c r="R485" s="640"/>
      <c r="S485" s="640"/>
      <c r="T485" s="640"/>
      <c r="U485" s="640"/>
      <c r="V485" s="640"/>
      <c r="W485" s="640"/>
      <c r="X485" s="640"/>
      <c r="Y485" s="640"/>
      <c r="Z485" s="640"/>
      <c r="AA485" s="640"/>
      <c r="AB485" s="640"/>
      <c r="AC485" s="640"/>
      <c r="AD485" s="640"/>
    </row>
    <row r="486">
      <c r="A486" s="640"/>
      <c r="B486" s="640"/>
      <c r="C486" s="56"/>
      <c r="D486" s="640"/>
      <c r="E486" s="640"/>
      <c r="F486" s="640"/>
      <c r="G486" s="640"/>
      <c r="H486" s="640"/>
      <c r="I486" s="640"/>
      <c r="J486" s="640"/>
      <c r="K486" s="640"/>
      <c r="L486" s="640"/>
      <c r="M486" s="640"/>
      <c r="N486" s="640"/>
      <c r="O486" s="640"/>
      <c r="P486" s="640"/>
      <c r="Q486" s="640"/>
      <c r="R486" s="640"/>
      <c r="S486" s="640"/>
      <c r="T486" s="640"/>
      <c r="U486" s="640"/>
      <c r="V486" s="640"/>
      <c r="W486" s="640"/>
      <c r="X486" s="640"/>
      <c r="Y486" s="640"/>
      <c r="Z486" s="640"/>
      <c r="AA486" s="640"/>
      <c r="AB486" s="640"/>
      <c r="AC486" s="640"/>
      <c r="AD486" s="640"/>
    </row>
    <row r="487">
      <c r="A487" s="640"/>
      <c r="B487" s="640"/>
      <c r="C487" s="56"/>
      <c r="D487" s="640"/>
      <c r="E487" s="640"/>
      <c r="F487" s="640"/>
      <c r="G487" s="640"/>
      <c r="H487" s="640"/>
      <c r="I487" s="640"/>
      <c r="J487" s="640"/>
      <c r="K487" s="640"/>
      <c r="L487" s="640"/>
      <c r="M487" s="640"/>
      <c r="N487" s="640"/>
      <c r="O487" s="640"/>
      <c r="P487" s="640"/>
      <c r="Q487" s="640"/>
      <c r="R487" s="640"/>
      <c r="S487" s="640"/>
      <c r="T487" s="640"/>
      <c r="U487" s="640"/>
      <c r="V487" s="640"/>
      <c r="W487" s="640"/>
      <c r="X487" s="640"/>
      <c r="Y487" s="640"/>
      <c r="Z487" s="640"/>
      <c r="AA487" s="640"/>
      <c r="AB487" s="640"/>
      <c r="AC487" s="640"/>
      <c r="AD487" s="640"/>
    </row>
    <row r="488">
      <c r="A488" s="640"/>
      <c r="B488" s="640"/>
      <c r="C488" s="56"/>
      <c r="D488" s="640"/>
      <c r="E488" s="640"/>
      <c r="F488" s="640"/>
      <c r="G488" s="640"/>
      <c r="H488" s="640"/>
      <c r="I488" s="640"/>
      <c r="J488" s="640"/>
      <c r="K488" s="640"/>
      <c r="L488" s="640"/>
      <c r="M488" s="640"/>
      <c r="N488" s="640"/>
      <c r="O488" s="640"/>
      <c r="P488" s="640"/>
      <c r="Q488" s="640"/>
      <c r="R488" s="640"/>
      <c r="S488" s="640"/>
      <c r="T488" s="640"/>
      <c r="U488" s="640"/>
      <c r="V488" s="640"/>
      <c r="W488" s="640"/>
      <c r="X488" s="640"/>
      <c r="Y488" s="640"/>
      <c r="Z488" s="640"/>
      <c r="AA488" s="640"/>
      <c r="AB488" s="640"/>
      <c r="AC488" s="640"/>
      <c r="AD488" s="640"/>
    </row>
    <row r="489">
      <c r="A489" s="640"/>
      <c r="B489" s="640"/>
      <c r="C489" s="56"/>
      <c r="D489" s="640"/>
      <c r="E489" s="640"/>
      <c r="F489" s="640"/>
      <c r="G489" s="640"/>
      <c r="H489" s="640"/>
      <c r="I489" s="640"/>
      <c r="J489" s="640"/>
      <c r="K489" s="640"/>
      <c r="L489" s="640"/>
      <c r="M489" s="640"/>
      <c r="N489" s="640"/>
      <c r="O489" s="640"/>
      <c r="P489" s="640"/>
      <c r="Q489" s="640"/>
      <c r="R489" s="640"/>
      <c r="S489" s="640"/>
      <c r="T489" s="640"/>
      <c r="U489" s="640"/>
      <c r="V489" s="640"/>
      <c r="W489" s="640"/>
      <c r="X489" s="640"/>
      <c r="Y489" s="640"/>
      <c r="Z489" s="640"/>
      <c r="AA489" s="640"/>
      <c r="AB489" s="640"/>
      <c r="AC489" s="640"/>
      <c r="AD489" s="640"/>
    </row>
    <row r="490">
      <c r="A490" s="640"/>
      <c r="B490" s="640"/>
      <c r="C490" s="56"/>
      <c r="D490" s="640"/>
      <c r="E490" s="640"/>
      <c r="F490" s="640"/>
      <c r="G490" s="640"/>
      <c r="H490" s="640"/>
      <c r="I490" s="640"/>
      <c r="J490" s="640"/>
      <c r="K490" s="640"/>
      <c r="L490" s="640"/>
      <c r="M490" s="640"/>
      <c r="N490" s="640"/>
      <c r="O490" s="640"/>
      <c r="P490" s="640"/>
      <c r="Q490" s="640"/>
      <c r="R490" s="640"/>
      <c r="S490" s="640"/>
      <c r="T490" s="640"/>
      <c r="U490" s="640"/>
      <c r="V490" s="640"/>
      <c r="W490" s="640"/>
      <c r="X490" s="640"/>
      <c r="Y490" s="640"/>
      <c r="Z490" s="640"/>
      <c r="AA490" s="640"/>
      <c r="AB490" s="640"/>
      <c r="AC490" s="640"/>
      <c r="AD490" s="640"/>
    </row>
    <row r="491">
      <c r="A491" s="640"/>
      <c r="B491" s="640"/>
      <c r="C491" s="56"/>
      <c r="D491" s="640"/>
      <c r="E491" s="640"/>
      <c r="F491" s="640"/>
      <c r="G491" s="640"/>
      <c r="H491" s="640"/>
      <c r="I491" s="640"/>
      <c r="J491" s="640"/>
      <c r="K491" s="640"/>
      <c r="L491" s="640"/>
      <c r="M491" s="640"/>
      <c r="N491" s="640"/>
      <c r="O491" s="640"/>
      <c r="P491" s="640"/>
      <c r="Q491" s="640"/>
      <c r="R491" s="640"/>
      <c r="S491" s="640"/>
      <c r="T491" s="640"/>
      <c r="U491" s="640"/>
      <c r="V491" s="640"/>
      <c r="W491" s="640"/>
      <c r="X491" s="640"/>
      <c r="Y491" s="640"/>
      <c r="Z491" s="640"/>
      <c r="AA491" s="640"/>
      <c r="AB491" s="640"/>
      <c r="AC491" s="640"/>
      <c r="AD491" s="640"/>
    </row>
    <row r="492">
      <c r="A492" s="640"/>
      <c r="B492" s="640"/>
      <c r="C492" s="56"/>
      <c r="D492" s="640"/>
      <c r="E492" s="640"/>
      <c r="F492" s="640"/>
      <c r="G492" s="640"/>
      <c r="H492" s="640"/>
      <c r="I492" s="640"/>
      <c r="J492" s="640"/>
      <c r="K492" s="640"/>
      <c r="L492" s="640"/>
      <c r="M492" s="640"/>
      <c r="N492" s="640"/>
      <c r="O492" s="640"/>
      <c r="P492" s="640"/>
      <c r="Q492" s="640"/>
      <c r="R492" s="640"/>
      <c r="S492" s="640"/>
      <c r="T492" s="640"/>
      <c r="U492" s="640"/>
      <c r="V492" s="640"/>
      <c r="W492" s="640"/>
      <c r="X492" s="640"/>
      <c r="Y492" s="640"/>
      <c r="Z492" s="640"/>
      <c r="AA492" s="640"/>
      <c r="AB492" s="640"/>
      <c r="AC492" s="640"/>
      <c r="AD492" s="640"/>
    </row>
    <row r="493">
      <c r="A493" s="640"/>
      <c r="B493" s="640"/>
      <c r="C493" s="56"/>
      <c r="D493" s="640"/>
      <c r="E493" s="640"/>
      <c r="F493" s="640"/>
      <c r="G493" s="640"/>
      <c r="H493" s="640"/>
      <c r="I493" s="640"/>
      <c r="J493" s="640"/>
      <c r="K493" s="640"/>
      <c r="L493" s="640"/>
      <c r="M493" s="640"/>
      <c r="N493" s="640"/>
      <c r="O493" s="640"/>
      <c r="P493" s="640"/>
      <c r="Q493" s="640"/>
      <c r="R493" s="640"/>
      <c r="S493" s="640"/>
      <c r="T493" s="640"/>
      <c r="U493" s="640"/>
      <c r="V493" s="640"/>
      <c r="W493" s="640"/>
      <c r="X493" s="640"/>
      <c r="Y493" s="640"/>
      <c r="Z493" s="640"/>
      <c r="AA493" s="640"/>
      <c r="AB493" s="640"/>
      <c r="AC493" s="640"/>
      <c r="AD493" s="640"/>
    </row>
    <row r="494">
      <c r="A494" s="640"/>
      <c r="B494" s="640"/>
      <c r="C494" s="56"/>
      <c r="D494" s="640"/>
      <c r="E494" s="640"/>
      <c r="F494" s="640"/>
      <c r="G494" s="640"/>
      <c r="H494" s="640"/>
      <c r="I494" s="640"/>
      <c r="J494" s="640"/>
      <c r="K494" s="640"/>
      <c r="L494" s="640"/>
      <c r="M494" s="640"/>
      <c r="N494" s="640"/>
      <c r="O494" s="640"/>
      <c r="P494" s="640"/>
      <c r="Q494" s="640"/>
      <c r="R494" s="640"/>
      <c r="S494" s="640"/>
      <c r="T494" s="640"/>
      <c r="U494" s="640"/>
      <c r="V494" s="640"/>
      <c r="W494" s="640"/>
      <c r="X494" s="640"/>
      <c r="Y494" s="640"/>
      <c r="Z494" s="640"/>
      <c r="AA494" s="640"/>
      <c r="AB494" s="640"/>
      <c r="AC494" s="640"/>
      <c r="AD494" s="640"/>
    </row>
    <row r="495">
      <c r="A495" s="640"/>
      <c r="B495" s="640"/>
      <c r="C495" s="56"/>
      <c r="D495" s="640"/>
      <c r="E495" s="640"/>
      <c r="F495" s="640"/>
      <c r="G495" s="640"/>
      <c r="H495" s="640"/>
      <c r="I495" s="640"/>
      <c r="J495" s="640"/>
      <c r="K495" s="640"/>
      <c r="L495" s="640"/>
      <c r="M495" s="640"/>
      <c r="N495" s="640"/>
      <c r="O495" s="640"/>
      <c r="P495" s="640"/>
      <c r="Q495" s="640"/>
      <c r="R495" s="640"/>
      <c r="S495" s="640"/>
      <c r="T495" s="640"/>
      <c r="U495" s="640"/>
      <c r="V495" s="640"/>
      <c r="W495" s="640"/>
      <c r="X495" s="640"/>
      <c r="Y495" s="640"/>
      <c r="Z495" s="640"/>
      <c r="AA495" s="640"/>
      <c r="AB495" s="640"/>
      <c r="AC495" s="640"/>
      <c r="AD495" s="640"/>
    </row>
    <row r="496">
      <c r="A496" s="640"/>
      <c r="B496" s="640"/>
      <c r="C496" s="56"/>
      <c r="D496" s="640"/>
      <c r="E496" s="640"/>
      <c r="F496" s="640"/>
      <c r="G496" s="640"/>
      <c r="H496" s="640"/>
      <c r="I496" s="640"/>
      <c r="J496" s="640"/>
      <c r="K496" s="640"/>
      <c r="L496" s="640"/>
      <c r="M496" s="640"/>
      <c r="N496" s="640"/>
      <c r="O496" s="640"/>
      <c r="P496" s="640"/>
      <c r="Q496" s="640"/>
      <c r="R496" s="640"/>
      <c r="S496" s="640"/>
      <c r="T496" s="640"/>
      <c r="U496" s="640"/>
      <c r="V496" s="640"/>
      <c r="W496" s="640"/>
      <c r="X496" s="640"/>
      <c r="Y496" s="640"/>
      <c r="Z496" s="640"/>
      <c r="AA496" s="640"/>
      <c r="AB496" s="640"/>
      <c r="AC496" s="640"/>
      <c r="AD496" s="640"/>
    </row>
    <row r="497">
      <c r="A497" s="640"/>
      <c r="B497" s="640"/>
      <c r="C497" s="56"/>
      <c r="D497" s="640"/>
      <c r="E497" s="640"/>
      <c r="F497" s="640"/>
      <c r="G497" s="640"/>
      <c r="H497" s="640"/>
      <c r="I497" s="640"/>
      <c r="J497" s="640"/>
      <c r="K497" s="640"/>
      <c r="L497" s="640"/>
      <c r="M497" s="640"/>
      <c r="N497" s="640"/>
      <c r="O497" s="640"/>
      <c r="P497" s="640"/>
      <c r="Q497" s="640"/>
      <c r="R497" s="640"/>
      <c r="S497" s="640"/>
      <c r="T497" s="640"/>
      <c r="U497" s="640"/>
      <c r="V497" s="640"/>
      <c r="W497" s="640"/>
      <c r="X497" s="640"/>
      <c r="Y497" s="640"/>
      <c r="Z497" s="640"/>
      <c r="AA497" s="640"/>
      <c r="AB497" s="640"/>
      <c r="AC497" s="640"/>
      <c r="AD497" s="640"/>
    </row>
    <row r="498">
      <c r="A498" s="640"/>
      <c r="B498" s="640"/>
      <c r="C498" s="56"/>
      <c r="D498" s="640"/>
      <c r="E498" s="640"/>
      <c r="F498" s="640"/>
      <c r="G498" s="640"/>
      <c r="H498" s="640"/>
      <c r="I498" s="640"/>
      <c r="J498" s="640"/>
      <c r="K498" s="640"/>
      <c r="L498" s="640"/>
      <c r="M498" s="640"/>
      <c r="N498" s="640"/>
      <c r="O498" s="640"/>
      <c r="P498" s="640"/>
      <c r="Q498" s="640"/>
      <c r="R498" s="640"/>
      <c r="S498" s="640"/>
      <c r="T498" s="640"/>
      <c r="U498" s="640"/>
      <c r="V498" s="640"/>
      <c r="W498" s="640"/>
      <c r="X498" s="640"/>
      <c r="Y498" s="640"/>
      <c r="Z498" s="640"/>
      <c r="AA498" s="640"/>
      <c r="AB498" s="640"/>
      <c r="AC498" s="640"/>
      <c r="AD498" s="640"/>
    </row>
    <row r="499">
      <c r="A499" s="640"/>
      <c r="B499" s="640"/>
      <c r="C499" s="56"/>
      <c r="D499" s="640"/>
      <c r="E499" s="640"/>
      <c r="F499" s="640"/>
      <c r="G499" s="640"/>
      <c r="H499" s="640"/>
      <c r="I499" s="640"/>
      <c r="J499" s="640"/>
      <c r="K499" s="640"/>
      <c r="L499" s="640"/>
      <c r="M499" s="640"/>
      <c r="N499" s="640"/>
      <c r="O499" s="640"/>
      <c r="P499" s="640"/>
      <c r="Q499" s="640"/>
      <c r="R499" s="640"/>
      <c r="S499" s="640"/>
      <c r="T499" s="640"/>
      <c r="U499" s="640"/>
      <c r="V499" s="640"/>
      <c r="W499" s="640"/>
      <c r="X499" s="640"/>
      <c r="Y499" s="640"/>
      <c r="Z499" s="640"/>
      <c r="AA499" s="640"/>
      <c r="AB499" s="640"/>
      <c r="AC499" s="640"/>
      <c r="AD499" s="640"/>
    </row>
    <row r="500">
      <c r="A500" s="640"/>
      <c r="B500" s="640"/>
      <c r="C500" s="56"/>
      <c r="D500" s="640"/>
      <c r="E500" s="640"/>
      <c r="F500" s="640"/>
      <c r="G500" s="640"/>
      <c r="H500" s="640"/>
      <c r="I500" s="640"/>
      <c r="J500" s="640"/>
      <c r="K500" s="640"/>
      <c r="L500" s="640"/>
      <c r="M500" s="640"/>
      <c r="N500" s="640"/>
      <c r="O500" s="640"/>
      <c r="P500" s="640"/>
      <c r="Q500" s="640"/>
      <c r="R500" s="640"/>
      <c r="S500" s="640"/>
      <c r="T500" s="640"/>
      <c r="U500" s="640"/>
      <c r="V500" s="640"/>
      <c r="W500" s="640"/>
      <c r="X500" s="640"/>
      <c r="Y500" s="640"/>
      <c r="Z500" s="640"/>
      <c r="AA500" s="640"/>
      <c r="AB500" s="640"/>
      <c r="AC500" s="640"/>
      <c r="AD500" s="640"/>
    </row>
    <row r="501">
      <c r="A501" s="640"/>
      <c r="B501" s="640"/>
      <c r="C501" s="56"/>
      <c r="D501" s="640"/>
      <c r="E501" s="640"/>
      <c r="F501" s="640"/>
      <c r="G501" s="640"/>
      <c r="H501" s="640"/>
      <c r="I501" s="640"/>
      <c r="J501" s="640"/>
      <c r="K501" s="640"/>
      <c r="L501" s="640"/>
      <c r="M501" s="640"/>
      <c r="N501" s="640"/>
      <c r="O501" s="640"/>
      <c r="P501" s="640"/>
      <c r="Q501" s="640"/>
      <c r="R501" s="640"/>
      <c r="S501" s="640"/>
      <c r="T501" s="640"/>
      <c r="U501" s="640"/>
      <c r="V501" s="640"/>
      <c r="W501" s="640"/>
      <c r="X501" s="640"/>
      <c r="Y501" s="640"/>
      <c r="Z501" s="640"/>
      <c r="AA501" s="640"/>
      <c r="AB501" s="640"/>
      <c r="AC501" s="640"/>
      <c r="AD501" s="640"/>
    </row>
    <row r="502">
      <c r="A502" s="640"/>
      <c r="B502" s="640"/>
      <c r="C502" s="56"/>
      <c r="D502" s="640"/>
      <c r="E502" s="640"/>
      <c r="F502" s="640"/>
      <c r="G502" s="640"/>
      <c r="H502" s="640"/>
      <c r="I502" s="640"/>
      <c r="J502" s="640"/>
      <c r="K502" s="640"/>
      <c r="L502" s="640"/>
      <c r="M502" s="640"/>
      <c r="N502" s="640"/>
      <c r="O502" s="640"/>
      <c r="P502" s="640"/>
      <c r="Q502" s="640"/>
      <c r="R502" s="640"/>
      <c r="S502" s="640"/>
      <c r="T502" s="640"/>
      <c r="U502" s="640"/>
      <c r="V502" s="640"/>
      <c r="W502" s="640"/>
      <c r="X502" s="640"/>
      <c r="Y502" s="640"/>
      <c r="Z502" s="640"/>
      <c r="AA502" s="640"/>
      <c r="AB502" s="640"/>
      <c r="AC502" s="640"/>
      <c r="AD502" s="640"/>
    </row>
    <row r="503">
      <c r="A503" s="640"/>
      <c r="B503" s="640"/>
      <c r="C503" s="56"/>
      <c r="D503" s="640"/>
      <c r="E503" s="640"/>
      <c r="F503" s="640"/>
      <c r="G503" s="640"/>
      <c r="H503" s="640"/>
      <c r="I503" s="640"/>
      <c r="J503" s="640"/>
      <c r="K503" s="640"/>
      <c r="L503" s="640"/>
      <c r="M503" s="640"/>
      <c r="N503" s="640"/>
      <c r="O503" s="640"/>
      <c r="P503" s="640"/>
      <c r="Q503" s="640"/>
      <c r="R503" s="640"/>
      <c r="S503" s="640"/>
      <c r="T503" s="640"/>
      <c r="U503" s="640"/>
      <c r="V503" s="640"/>
      <c r="W503" s="640"/>
      <c r="X503" s="640"/>
      <c r="Y503" s="640"/>
      <c r="Z503" s="640"/>
      <c r="AA503" s="640"/>
      <c r="AB503" s="640"/>
      <c r="AC503" s="640"/>
      <c r="AD503" s="640"/>
    </row>
    <row r="504">
      <c r="A504" s="640"/>
      <c r="B504" s="640"/>
      <c r="C504" s="56"/>
      <c r="D504" s="640"/>
      <c r="E504" s="640"/>
      <c r="F504" s="640"/>
      <c r="G504" s="640"/>
      <c r="H504" s="640"/>
      <c r="I504" s="640"/>
      <c r="J504" s="640"/>
      <c r="K504" s="640"/>
      <c r="L504" s="640"/>
      <c r="M504" s="640"/>
      <c r="N504" s="640"/>
      <c r="O504" s="640"/>
      <c r="P504" s="640"/>
      <c r="Q504" s="640"/>
      <c r="R504" s="640"/>
      <c r="S504" s="640"/>
      <c r="T504" s="640"/>
      <c r="U504" s="640"/>
      <c r="V504" s="640"/>
      <c r="W504" s="640"/>
      <c r="X504" s="640"/>
      <c r="Y504" s="640"/>
      <c r="Z504" s="640"/>
      <c r="AA504" s="640"/>
      <c r="AB504" s="640"/>
      <c r="AC504" s="640"/>
      <c r="AD504" s="640"/>
    </row>
    <row r="505">
      <c r="A505" s="640"/>
      <c r="B505" s="640"/>
      <c r="C505" s="56"/>
      <c r="D505" s="640"/>
      <c r="E505" s="640"/>
      <c r="F505" s="640"/>
      <c r="G505" s="640"/>
      <c r="H505" s="640"/>
      <c r="I505" s="640"/>
      <c r="J505" s="640"/>
      <c r="K505" s="640"/>
      <c r="L505" s="640"/>
      <c r="M505" s="640"/>
      <c r="N505" s="640"/>
      <c r="O505" s="640"/>
      <c r="P505" s="640"/>
      <c r="Q505" s="640"/>
      <c r="R505" s="640"/>
      <c r="S505" s="640"/>
      <c r="T505" s="640"/>
      <c r="U505" s="640"/>
      <c r="V505" s="640"/>
      <c r="W505" s="640"/>
      <c r="X505" s="640"/>
      <c r="Y505" s="640"/>
      <c r="Z505" s="640"/>
      <c r="AA505" s="640"/>
      <c r="AB505" s="640"/>
      <c r="AC505" s="640"/>
      <c r="AD505" s="640"/>
    </row>
    <row r="506">
      <c r="A506" s="640"/>
      <c r="B506" s="640"/>
      <c r="C506" s="56"/>
      <c r="D506" s="640"/>
      <c r="E506" s="640"/>
      <c r="F506" s="640"/>
      <c r="G506" s="640"/>
      <c r="H506" s="640"/>
      <c r="I506" s="640"/>
      <c r="J506" s="640"/>
      <c r="K506" s="640"/>
      <c r="L506" s="640"/>
      <c r="M506" s="640"/>
      <c r="N506" s="640"/>
      <c r="O506" s="640"/>
      <c r="P506" s="640"/>
      <c r="Q506" s="640"/>
      <c r="R506" s="640"/>
      <c r="S506" s="640"/>
      <c r="T506" s="640"/>
      <c r="U506" s="640"/>
      <c r="V506" s="640"/>
      <c r="W506" s="640"/>
      <c r="X506" s="640"/>
      <c r="Y506" s="640"/>
      <c r="Z506" s="640"/>
      <c r="AA506" s="640"/>
      <c r="AB506" s="640"/>
      <c r="AC506" s="640"/>
      <c r="AD506" s="640"/>
    </row>
    <row r="507">
      <c r="A507" s="640"/>
      <c r="B507" s="640"/>
      <c r="C507" s="56"/>
      <c r="D507" s="640"/>
      <c r="E507" s="640"/>
      <c r="F507" s="640"/>
      <c r="G507" s="640"/>
      <c r="H507" s="640"/>
      <c r="I507" s="640"/>
      <c r="J507" s="640"/>
      <c r="K507" s="640"/>
      <c r="L507" s="640"/>
      <c r="M507" s="640"/>
      <c r="N507" s="640"/>
      <c r="O507" s="640"/>
      <c r="P507" s="640"/>
      <c r="Q507" s="640"/>
      <c r="R507" s="640"/>
      <c r="S507" s="640"/>
      <c r="T507" s="640"/>
      <c r="U507" s="640"/>
      <c r="V507" s="640"/>
      <c r="W507" s="640"/>
      <c r="X507" s="640"/>
      <c r="Y507" s="640"/>
      <c r="Z507" s="640"/>
      <c r="AA507" s="640"/>
      <c r="AB507" s="640"/>
      <c r="AC507" s="640"/>
      <c r="AD507" s="640"/>
    </row>
    <row r="508">
      <c r="A508" s="640"/>
      <c r="B508" s="640"/>
      <c r="C508" s="56"/>
      <c r="D508" s="640"/>
      <c r="E508" s="640"/>
      <c r="F508" s="640"/>
      <c r="G508" s="640"/>
      <c r="H508" s="640"/>
      <c r="I508" s="640"/>
      <c r="J508" s="640"/>
      <c r="K508" s="640"/>
      <c r="L508" s="640"/>
      <c r="M508" s="640"/>
      <c r="N508" s="640"/>
      <c r="O508" s="640"/>
      <c r="P508" s="640"/>
      <c r="Q508" s="640"/>
      <c r="R508" s="640"/>
      <c r="S508" s="640"/>
      <c r="T508" s="640"/>
      <c r="U508" s="640"/>
      <c r="V508" s="640"/>
      <c r="W508" s="640"/>
      <c r="X508" s="640"/>
      <c r="Y508" s="640"/>
      <c r="Z508" s="640"/>
      <c r="AA508" s="640"/>
      <c r="AB508" s="640"/>
      <c r="AC508" s="640"/>
      <c r="AD508" s="640"/>
    </row>
    <row r="509">
      <c r="A509" s="640"/>
      <c r="B509" s="640"/>
      <c r="C509" s="56"/>
      <c r="D509" s="640"/>
      <c r="E509" s="640"/>
      <c r="F509" s="640"/>
      <c r="G509" s="640"/>
      <c r="H509" s="640"/>
      <c r="I509" s="640"/>
      <c r="J509" s="640"/>
      <c r="K509" s="640"/>
      <c r="L509" s="640"/>
      <c r="M509" s="640"/>
      <c r="N509" s="640"/>
      <c r="O509" s="640"/>
      <c r="P509" s="640"/>
      <c r="Q509" s="640"/>
      <c r="R509" s="640"/>
      <c r="S509" s="640"/>
      <c r="T509" s="640"/>
      <c r="U509" s="640"/>
      <c r="V509" s="640"/>
      <c r="W509" s="640"/>
      <c r="X509" s="640"/>
      <c r="Y509" s="640"/>
      <c r="Z509" s="640"/>
      <c r="AA509" s="640"/>
      <c r="AB509" s="640"/>
      <c r="AC509" s="640"/>
      <c r="AD509" s="640"/>
    </row>
    <row r="510">
      <c r="A510" s="640"/>
      <c r="B510" s="640"/>
      <c r="C510" s="56"/>
      <c r="D510" s="640"/>
      <c r="E510" s="640"/>
      <c r="F510" s="640"/>
      <c r="G510" s="640"/>
      <c r="H510" s="640"/>
      <c r="I510" s="640"/>
      <c r="J510" s="640"/>
      <c r="K510" s="640"/>
      <c r="L510" s="640"/>
      <c r="M510" s="640"/>
      <c r="N510" s="640"/>
      <c r="O510" s="640"/>
      <c r="P510" s="640"/>
      <c r="Q510" s="640"/>
      <c r="R510" s="640"/>
      <c r="S510" s="640"/>
      <c r="T510" s="640"/>
      <c r="U510" s="640"/>
      <c r="V510" s="640"/>
      <c r="W510" s="640"/>
      <c r="X510" s="640"/>
      <c r="Y510" s="640"/>
      <c r="Z510" s="640"/>
      <c r="AA510" s="640"/>
      <c r="AB510" s="640"/>
      <c r="AC510" s="640"/>
      <c r="AD510" s="640"/>
    </row>
    <row r="511">
      <c r="A511" s="640"/>
      <c r="B511" s="640"/>
      <c r="C511" s="56"/>
      <c r="D511" s="640"/>
      <c r="E511" s="640"/>
      <c r="F511" s="640"/>
      <c r="G511" s="640"/>
      <c r="H511" s="640"/>
      <c r="I511" s="640"/>
      <c r="J511" s="640"/>
      <c r="K511" s="640"/>
      <c r="L511" s="640"/>
      <c r="M511" s="640"/>
      <c r="N511" s="640"/>
      <c r="O511" s="640"/>
      <c r="P511" s="640"/>
      <c r="Q511" s="640"/>
      <c r="R511" s="640"/>
      <c r="S511" s="640"/>
      <c r="T511" s="640"/>
      <c r="U511" s="640"/>
      <c r="V511" s="640"/>
      <c r="W511" s="640"/>
      <c r="X511" s="640"/>
      <c r="Y511" s="640"/>
      <c r="Z511" s="640"/>
      <c r="AA511" s="640"/>
      <c r="AB511" s="640"/>
      <c r="AC511" s="640"/>
      <c r="AD511" s="640"/>
    </row>
    <row r="512">
      <c r="A512" s="640"/>
      <c r="B512" s="640"/>
      <c r="C512" s="56"/>
      <c r="D512" s="640"/>
      <c r="E512" s="640"/>
      <c r="F512" s="640"/>
      <c r="G512" s="640"/>
      <c r="H512" s="640"/>
      <c r="I512" s="640"/>
      <c r="J512" s="640"/>
      <c r="K512" s="640"/>
      <c r="L512" s="640"/>
      <c r="M512" s="640"/>
      <c r="N512" s="640"/>
      <c r="O512" s="640"/>
      <c r="P512" s="640"/>
      <c r="Q512" s="640"/>
      <c r="R512" s="640"/>
      <c r="S512" s="640"/>
      <c r="T512" s="640"/>
      <c r="U512" s="640"/>
      <c r="V512" s="640"/>
      <c r="W512" s="640"/>
      <c r="X512" s="640"/>
      <c r="Y512" s="640"/>
      <c r="Z512" s="640"/>
      <c r="AA512" s="640"/>
      <c r="AB512" s="640"/>
      <c r="AC512" s="640"/>
      <c r="AD512" s="640"/>
    </row>
    <row r="513">
      <c r="A513" s="640"/>
      <c r="B513" s="640"/>
      <c r="C513" s="56"/>
      <c r="D513" s="640"/>
      <c r="E513" s="640"/>
      <c r="F513" s="640"/>
      <c r="G513" s="640"/>
      <c r="H513" s="640"/>
      <c r="I513" s="640"/>
      <c r="J513" s="640"/>
      <c r="K513" s="640"/>
      <c r="L513" s="640"/>
      <c r="M513" s="640"/>
      <c r="N513" s="640"/>
      <c r="O513" s="640"/>
      <c r="P513" s="640"/>
      <c r="Q513" s="640"/>
      <c r="R513" s="640"/>
      <c r="S513" s="640"/>
      <c r="T513" s="640"/>
      <c r="U513" s="640"/>
      <c r="V513" s="640"/>
      <c r="W513" s="640"/>
      <c r="X513" s="640"/>
      <c r="Y513" s="640"/>
      <c r="Z513" s="640"/>
      <c r="AA513" s="640"/>
      <c r="AB513" s="640"/>
      <c r="AC513" s="640"/>
      <c r="AD513" s="640"/>
    </row>
    <row r="514">
      <c r="A514" s="640"/>
      <c r="B514" s="640"/>
      <c r="C514" s="56"/>
      <c r="D514" s="640"/>
      <c r="E514" s="640"/>
      <c r="F514" s="640"/>
      <c r="G514" s="640"/>
      <c r="H514" s="640"/>
      <c r="I514" s="640"/>
      <c r="J514" s="640"/>
      <c r="K514" s="640"/>
      <c r="L514" s="640"/>
      <c r="M514" s="640"/>
      <c r="N514" s="640"/>
      <c r="O514" s="640"/>
      <c r="P514" s="640"/>
      <c r="Q514" s="640"/>
      <c r="R514" s="640"/>
      <c r="S514" s="640"/>
      <c r="T514" s="640"/>
      <c r="U514" s="640"/>
      <c r="V514" s="640"/>
      <c r="W514" s="640"/>
      <c r="X514" s="640"/>
      <c r="Y514" s="640"/>
      <c r="Z514" s="640"/>
      <c r="AA514" s="640"/>
      <c r="AB514" s="640"/>
      <c r="AC514" s="640"/>
      <c r="AD514" s="640"/>
    </row>
    <row r="515">
      <c r="A515" s="640"/>
      <c r="B515" s="640"/>
      <c r="C515" s="56"/>
      <c r="D515" s="640"/>
      <c r="E515" s="640"/>
      <c r="F515" s="640"/>
      <c r="G515" s="640"/>
      <c r="H515" s="640"/>
      <c r="I515" s="640"/>
      <c r="J515" s="640"/>
      <c r="K515" s="640"/>
      <c r="L515" s="640"/>
      <c r="M515" s="640"/>
      <c r="N515" s="640"/>
      <c r="O515" s="640"/>
      <c r="P515" s="640"/>
      <c r="Q515" s="640"/>
      <c r="R515" s="640"/>
      <c r="S515" s="640"/>
      <c r="T515" s="640"/>
      <c r="U515" s="640"/>
      <c r="V515" s="640"/>
      <c r="W515" s="640"/>
      <c r="X515" s="640"/>
      <c r="Y515" s="640"/>
      <c r="Z515" s="640"/>
      <c r="AA515" s="640"/>
      <c r="AB515" s="640"/>
      <c r="AC515" s="640"/>
      <c r="AD515" s="640"/>
    </row>
    <row r="516">
      <c r="A516" s="640"/>
      <c r="B516" s="640"/>
      <c r="C516" s="56"/>
      <c r="D516" s="640"/>
      <c r="E516" s="640"/>
      <c r="F516" s="640"/>
      <c r="G516" s="640"/>
      <c r="H516" s="640"/>
      <c r="I516" s="640"/>
      <c r="J516" s="640"/>
      <c r="K516" s="640"/>
      <c r="L516" s="640"/>
      <c r="M516" s="640"/>
      <c r="N516" s="640"/>
      <c r="O516" s="640"/>
      <c r="P516" s="640"/>
      <c r="Q516" s="640"/>
      <c r="R516" s="640"/>
      <c r="S516" s="640"/>
      <c r="T516" s="640"/>
      <c r="U516" s="640"/>
      <c r="V516" s="640"/>
      <c r="W516" s="640"/>
      <c r="X516" s="640"/>
      <c r="Y516" s="640"/>
      <c r="Z516" s="640"/>
      <c r="AA516" s="640"/>
      <c r="AB516" s="640"/>
      <c r="AC516" s="640"/>
      <c r="AD516" s="640"/>
    </row>
    <row r="517">
      <c r="A517" s="640"/>
      <c r="B517" s="640"/>
      <c r="C517" s="56"/>
      <c r="D517" s="640"/>
      <c r="E517" s="640"/>
      <c r="F517" s="640"/>
      <c r="G517" s="640"/>
      <c r="H517" s="640"/>
      <c r="I517" s="640"/>
      <c r="J517" s="640"/>
      <c r="K517" s="640"/>
      <c r="L517" s="640"/>
      <c r="M517" s="640"/>
      <c r="N517" s="640"/>
      <c r="O517" s="640"/>
      <c r="P517" s="640"/>
      <c r="Q517" s="640"/>
      <c r="R517" s="640"/>
      <c r="S517" s="640"/>
      <c r="T517" s="640"/>
      <c r="U517" s="640"/>
      <c r="V517" s="640"/>
      <c r="W517" s="640"/>
      <c r="X517" s="640"/>
      <c r="Y517" s="640"/>
      <c r="Z517" s="640"/>
      <c r="AA517" s="640"/>
      <c r="AB517" s="640"/>
      <c r="AC517" s="640"/>
      <c r="AD517" s="640"/>
    </row>
    <row r="518">
      <c r="A518" s="640"/>
      <c r="B518" s="640"/>
      <c r="C518" s="56"/>
      <c r="D518" s="640"/>
      <c r="E518" s="640"/>
      <c r="F518" s="640"/>
      <c r="G518" s="640"/>
      <c r="H518" s="640"/>
      <c r="I518" s="640"/>
      <c r="J518" s="640"/>
      <c r="K518" s="640"/>
      <c r="L518" s="640"/>
      <c r="M518" s="640"/>
      <c r="N518" s="640"/>
      <c r="O518" s="640"/>
      <c r="P518" s="640"/>
      <c r="Q518" s="640"/>
      <c r="R518" s="640"/>
      <c r="S518" s="640"/>
      <c r="T518" s="640"/>
      <c r="U518" s="640"/>
      <c r="V518" s="640"/>
      <c r="W518" s="640"/>
      <c r="X518" s="640"/>
      <c r="Y518" s="640"/>
      <c r="Z518" s="640"/>
      <c r="AA518" s="640"/>
      <c r="AB518" s="640"/>
      <c r="AC518" s="640"/>
      <c r="AD518" s="640"/>
    </row>
    <row r="519">
      <c r="A519" s="640"/>
      <c r="B519" s="640"/>
      <c r="C519" s="56"/>
      <c r="D519" s="640"/>
      <c r="E519" s="640"/>
      <c r="F519" s="640"/>
      <c r="G519" s="640"/>
      <c r="H519" s="640"/>
      <c r="I519" s="640"/>
      <c r="J519" s="640"/>
      <c r="K519" s="640"/>
      <c r="L519" s="640"/>
      <c r="M519" s="640"/>
      <c r="N519" s="640"/>
      <c r="O519" s="640"/>
      <c r="P519" s="640"/>
      <c r="Q519" s="640"/>
      <c r="R519" s="640"/>
      <c r="S519" s="640"/>
      <c r="T519" s="640"/>
      <c r="U519" s="640"/>
      <c r="V519" s="640"/>
      <c r="W519" s="640"/>
      <c r="X519" s="640"/>
      <c r="Y519" s="640"/>
      <c r="Z519" s="640"/>
      <c r="AA519" s="640"/>
      <c r="AB519" s="640"/>
      <c r="AC519" s="640"/>
      <c r="AD519" s="640"/>
    </row>
    <row r="520">
      <c r="A520" s="640"/>
      <c r="B520" s="640"/>
      <c r="C520" s="56"/>
      <c r="D520" s="640"/>
      <c r="E520" s="640"/>
      <c r="F520" s="640"/>
      <c r="G520" s="640"/>
      <c r="H520" s="640"/>
      <c r="I520" s="640"/>
      <c r="J520" s="640"/>
      <c r="K520" s="640"/>
      <c r="L520" s="640"/>
      <c r="M520" s="640"/>
      <c r="N520" s="640"/>
      <c r="O520" s="640"/>
      <c r="P520" s="640"/>
      <c r="Q520" s="640"/>
      <c r="R520" s="640"/>
      <c r="S520" s="640"/>
      <c r="T520" s="640"/>
      <c r="U520" s="640"/>
      <c r="V520" s="640"/>
      <c r="W520" s="640"/>
      <c r="X520" s="640"/>
      <c r="Y520" s="640"/>
      <c r="Z520" s="640"/>
      <c r="AA520" s="640"/>
      <c r="AB520" s="640"/>
      <c r="AC520" s="640"/>
      <c r="AD520" s="640"/>
    </row>
    <row r="521">
      <c r="A521" s="640"/>
      <c r="B521" s="640"/>
      <c r="C521" s="56"/>
      <c r="D521" s="640"/>
      <c r="E521" s="640"/>
      <c r="F521" s="640"/>
      <c r="G521" s="640"/>
      <c r="H521" s="640"/>
      <c r="I521" s="640"/>
      <c r="J521" s="640"/>
      <c r="K521" s="640"/>
      <c r="L521" s="640"/>
      <c r="M521" s="640"/>
      <c r="N521" s="640"/>
      <c r="O521" s="640"/>
      <c r="P521" s="640"/>
      <c r="Q521" s="640"/>
      <c r="R521" s="640"/>
      <c r="S521" s="640"/>
      <c r="T521" s="640"/>
      <c r="U521" s="640"/>
      <c r="V521" s="640"/>
      <c r="W521" s="640"/>
      <c r="X521" s="640"/>
      <c r="Y521" s="640"/>
      <c r="Z521" s="640"/>
      <c r="AA521" s="640"/>
      <c r="AB521" s="640"/>
      <c r="AC521" s="640"/>
      <c r="AD521" s="640"/>
    </row>
    <row r="522">
      <c r="A522" s="640"/>
      <c r="B522" s="640"/>
      <c r="C522" s="56"/>
      <c r="D522" s="640"/>
      <c r="E522" s="640"/>
      <c r="F522" s="640"/>
      <c r="G522" s="640"/>
      <c r="H522" s="640"/>
      <c r="I522" s="640"/>
      <c r="J522" s="640"/>
      <c r="K522" s="640"/>
      <c r="L522" s="640"/>
      <c r="M522" s="640"/>
      <c r="N522" s="640"/>
      <c r="O522" s="640"/>
      <c r="P522" s="640"/>
      <c r="Q522" s="640"/>
      <c r="R522" s="640"/>
      <c r="S522" s="640"/>
      <c r="T522" s="640"/>
      <c r="U522" s="640"/>
      <c r="V522" s="640"/>
      <c r="W522" s="640"/>
      <c r="X522" s="640"/>
      <c r="Y522" s="640"/>
      <c r="Z522" s="640"/>
      <c r="AA522" s="640"/>
      <c r="AB522" s="640"/>
      <c r="AC522" s="640"/>
      <c r="AD522" s="640"/>
    </row>
    <row r="523">
      <c r="A523" s="640"/>
      <c r="B523" s="640"/>
      <c r="C523" s="56"/>
      <c r="D523" s="640"/>
      <c r="E523" s="640"/>
      <c r="F523" s="640"/>
      <c r="G523" s="640"/>
      <c r="H523" s="640"/>
      <c r="I523" s="640"/>
      <c r="J523" s="640"/>
      <c r="K523" s="640"/>
      <c r="L523" s="640"/>
      <c r="M523" s="640"/>
      <c r="N523" s="640"/>
      <c r="O523" s="640"/>
      <c r="P523" s="640"/>
      <c r="Q523" s="640"/>
      <c r="R523" s="640"/>
      <c r="S523" s="640"/>
      <c r="T523" s="640"/>
      <c r="U523" s="640"/>
      <c r="V523" s="640"/>
      <c r="W523" s="640"/>
      <c r="X523" s="640"/>
      <c r="Y523" s="640"/>
      <c r="Z523" s="640"/>
      <c r="AA523" s="640"/>
      <c r="AB523" s="640"/>
      <c r="AC523" s="640"/>
      <c r="AD523" s="640"/>
    </row>
    <row r="524">
      <c r="A524" s="640"/>
      <c r="B524" s="640"/>
      <c r="C524" s="56"/>
      <c r="D524" s="640"/>
      <c r="E524" s="640"/>
      <c r="F524" s="640"/>
      <c r="G524" s="640"/>
      <c r="H524" s="640"/>
      <c r="I524" s="640"/>
      <c r="J524" s="640"/>
      <c r="K524" s="640"/>
      <c r="L524" s="640"/>
      <c r="M524" s="640"/>
      <c r="N524" s="640"/>
      <c r="O524" s="640"/>
      <c r="P524" s="640"/>
      <c r="Q524" s="640"/>
      <c r="R524" s="640"/>
      <c r="S524" s="640"/>
      <c r="T524" s="640"/>
      <c r="U524" s="640"/>
      <c r="V524" s="640"/>
      <c r="W524" s="640"/>
      <c r="X524" s="640"/>
      <c r="Y524" s="640"/>
      <c r="Z524" s="640"/>
      <c r="AA524" s="640"/>
      <c r="AB524" s="640"/>
      <c r="AC524" s="640"/>
      <c r="AD524" s="640"/>
    </row>
    <row r="525">
      <c r="A525" s="640"/>
      <c r="B525" s="640"/>
      <c r="C525" s="56"/>
      <c r="D525" s="640"/>
      <c r="E525" s="640"/>
      <c r="F525" s="640"/>
      <c r="G525" s="640"/>
      <c r="H525" s="640"/>
      <c r="I525" s="640"/>
      <c r="J525" s="640"/>
      <c r="K525" s="640"/>
      <c r="L525" s="640"/>
      <c r="M525" s="640"/>
      <c r="N525" s="640"/>
      <c r="O525" s="640"/>
      <c r="P525" s="640"/>
      <c r="Q525" s="640"/>
      <c r="R525" s="640"/>
      <c r="S525" s="640"/>
      <c r="T525" s="640"/>
      <c r="U525" s="640"/>
      <c r="V525" s="640"/>
      <c r="W525" s="640"/>
      <c r="X525" s="640"/>
      <c r="Y525" s="640"/>
      <c r="Z525" s="640"/>
      <c r="AA525" s="640"/>
      <c r="AB525" s="640"/>
      <c r="AC525" s="640"/>
      <c r="AD525" s="640"/>
    </row>
    <row r="526">
      <c r="A526" s="640"/>
      <c r="B526" s="640"/>
      <c r="C526" s="56"/>
      <c r="D526" s="640"/>
      <c r="E526" s="640"/>
      <c r="F526" s="640"/>
      <c r="G526" s="640"/>
      <c r="H526" s="640"/>
      <c r="I526" s="640"/>
      <c r="J526" s="640"/>
      <c r="K526" s="640"/>
      <c r="L526" s="640"/>
      <c r="M526" s="640"/>
      <c r="N526" s="640"/>
      <c r="O526" s="640"/>
      <c r="P526" s="640"/>
      <c r="Q526" s="640"/>
      <c r="R526" s="640"/>
      <c r="S526" s="640"/>
      <c r="T526" s="640"/>
      <c r="U526" s="640"/>
      <c r="V526" s="640"/>
      <c r="W526" s="640"/>
      <c r="X526" s="640"/>
      <c r="Y526" s="640"/>
      <c r="Z526" s="640"/>
      <c r="AA526" s="640"/>
      <c r="AB526" s="640"/>
      <c r="AC526" s="640"/>
      <c r="AD526" s="640"/>
    </row>
    <row r="527">
      <c r="A527" s="640"/>
      <c r="B527" s="640"/>
      <c r="C527" s="56"/>
      <c r="D527" s="640"/>
      <c r="E527" s="640"/>
      <c r="F527" s="640"/>
      <c r="G527" s="640"/>
      <c r="H527" s="640"/>
      <c r="I527" s="640"/>
      <c r="J527" s="640"/>
      <c r="K527" s="640"/>
      <c r="L527" s="640"/>
      <c r="M527" s="640"/>
      <c r="N527" s="640"/>
      <c r="O527" s="640"/>
      <c r="P527" s="640"/>
      <c r="Q527" s="640"/>
      <c r="R527" s="640"/>
      <c r="S527" s="640"/>
      <c r="T527" s="640"/>
      <c r="U527" s="640"/>
      <c r="V527" s="640"/>
      <c r="W527" s="640"/>
      <c r="X527" s="640"/>
      <c r="Y527" s="640"/>
      <c r="Z527" s="640"/>
      <c r="AA527" s="640"/>
      <c r="AB527" s="640"/>
      <c r="AC527" s="640"/>
      <c r="AD527" s="640"/>
    </row>
    <row r="528">
      <c r="A528" s="640"/>
      <c r="B528" s="640"/>
      <c r="C528" s="56"/>
      <c r="D528" s="640"/>
      <c r="E528" s="640"/>
      <c r="F528" s="640"/>
      <c r="G528" s="640"/>
      <c r="H528" s="640"/>
      <c r="I528" s="640"/>
      <c r="J528" s="640"/>
      <c r="K528" s="640"/>
      <c r="L528" s="640"/>
      <c r="M528" s="640"/>
      <c r="N528" s="640"/>
      <c r="O528" s="640"/>
      <c r="P528" s="640"/>
      <c r="Q528" s="640"/>
      <c r="R528" s="640"/>
      <c r="S528" s="640"/>
      <c r="T528" s="640"/>
      <c r="U528" s="640"/>
      <c r="V528" s="640"/>
      <c r="W528" s="640"/>
      <c r="X528" s="640"/>
      <c r="Y528" s="640"/>
      <c r="Z528" s="640"/>
      <c r="AA528" s="640"/>
      <c r="AB528" s="640"/>
      <c r="AC528" s="640"/>
      <c r="AD528" s="640"/>
    </row>
    <row r="529">
      <c r="A529" s="640"/>
      <c r="B529" s="640"/>
      <c r="C529" s="56"/>
      <c r="D529" s="640"/>
      <c r="E529" s="640"/>
      <c r="F529" s="640"/>
      <c r="G529" s="640"/>
      <c r="H529" s="640"/>
      <c r="I529" s="640"/>
      <c r="J529" s="640"/>
      <c r="K529" s="640"/>
      <c r="L529" s="640"/>
      <c r="M529" s="640"/>
      <c r="N529" s="640"/>
      <c r="O529" s="640"/>
      <c r="P529" s="640"/>
      <c r="Q529" s="640"/>
      <c r="R529" s="640"/>
      <c r="S529" s="640"/>
      <c r="T529" s="640"/>
      <c r="U529" s="640"/>
      <c r="V529" s="640"/>
      <c r="W529" s="640"/>
      <c r="X529" s="640"/>
      <c r="Y529" s="640"/>
      <c r="Z529" s="640"/>
      <c r="AA529" s="640"/>
      <c r="AB529" s="640"/>
      <c r="AC529" s="640"/>
      <c r="AD529" s="640"/>
    </row>
    <row r="530">
      <c r="A530" s="640"/>
      <c r="B530" s="640"/>
      <c r="C530" s="56"/>
      <c r="D530" s="640"/>
      <c r="E530" s="640"/>
      <c r="F530" s="640"/>
      <c r="G530" s="640"/>
      <c r="H530" s="640"/>
      <c r="I530" s="640"/>
      <c r="J530" s="640"/>
      <c r="K530" s="640"/>
      <c r="L530" s="640"/>
      <c r="M530" s="640"/>
      <c r="N530" s="640"/>
      <c r="O530" s="640"/>
      <c r="P530" s="640"/>
      <c r="Q530" s="640"/>
      <c r="R530" s="640"/>
      <c r="S530" s="640"/>
      <c r="T530" s="640"/>
      <c r="U530" s="640"/>
      <c r="V530" s="640"/>
      <c r="W530" s="640"/>
      <c r="X530" s="640"/>
      <c r="Y530" s="640"/>
      <c r="Z530" s="640"/>
      <c r="AA530" s="640"/>
      <c r="AB530" s="640"/>
      <c r="AC530" s="640"/>
      <c r="AD530" s="640"/>
    </row>
    <row r="531">
      <c r="A531" s="640"/>
      <c r="B531" s="640"/>
      <c r="C531" s="56"/>
      <c r="D531" s="640"/>
      <c r="E531" s="640"/>
      <c r="F531" s="640"/>
      <c r="G531" s="640"/>
      <c r="H531" s="640"/>
      <c r="I531" s="640"/>
      <c r="J531" s="640"/>
      <c r="K531" s="640"/>
      <c r="L531" s="640"/>
      <c r="M531" s="640"/>
      <c r="N531" s="640"/>
      <c r="O531" s="640"/>
      <c r="P531" s="640"/>
      <c r="Q531" s="640"/>
      <c r="R531" s="640"/>
      <c r="S531" s="640"/>
      <c r="T531" s="640"/>
      <c r="U531" s="640"/>
      <c r="V531" s="640"/>
      <c r="W531" s="640"/>
      <c r="X531" s="640"/>
      <c r="Y531" s="640"/>
      <c r="Z531" s="640"/>
      <c r="AA531" s="640"/>
      <c r="AB531" s="640"/>
      <c r="AC531" s="640"/>
      <c r="AD531" s="640"/>
    </row>
    <row r="532">
      <c r="A532" s="640"/>
      <c r="B532" s="640"/>
      <c r="C532" s="56"/>
      <c r="D532" s="640"/>
      <c r="E532" s="640"/>
      <c r="F532" s="640"/>
      <c r="G532" s="640"/>
      <c r="H532" s="640"/>
      <c r="I532" s="640"/>
      <c r="J532" s="640"/>
      <c r="K532" s="640"/>
      <c r="L532" s="640"/>
      <c r="M532" s="640"/>
      <c r="N532" s="640"/>
      <c r="O532" s="640"/>
      <c r="P532" s="640"/>
      <c r="Q532" s="640"/>
      <c r="R532" s="640"/>
      <c r="S532" s="640"/>
      <c r="T532" s="640"/>
      <c r="U532" s="640"/>
      <c r="V532" s="640"/>
      <c r="W532" s="640"/>
      <c r="X532" s="640"/>
      <c r="Y532" s="640"/>
      <c r="Z532" s="640"/>
      <c r="AA532" s="640"/>
      <c r="AB532" s="640"/>
      <c r="AC532" s="640"/>
      <c r="AD532" s="640"/>
    </row>
    <row r="533">
      <c r="A533" s="640"/>
      <c r="B533" s="640"/>
      <c r="C533" s="56"/>
      <c r="D533" s="640"/>
      <c r="E533" s="640"/>
      <c r="F533" s="640"/>
      <c r="G533" s="640"/>
      <c r="H533" s="640"/>
      <c r="I533" s="640"/>
      <c r="J533" s="640"/>
      <c r="K533" s="640"/>
      <c r="L533" s="640"/>
      <c r="M533" s="640"/>
      <c r="N533" s="640"/>
      <c r="O533" s="640"/>
      <c r="P533" s="640"/>
      <c r="Q533" s="640"/>
      <c r="R533" s="640"/>
      <c r="S533" s="640"/>
      <c r="T533" s="640"/>
      <c r="U533" s="640"/>
      <c r="V533" s="640"/>
      <c r="W533" s="640"/>
      <c r="X533" s="640"/>
      <c r="Y533" s="640"/>
      <c r="Z533" s="640"/>
      <c r="AA533" s="640"/>
      <c r="AB533" s="640"/>
      <c r="AC533" s="640"/>
      <c r="AD533" s="640"/>
    </row>
    <row r="534">
      <c r="A534" s="640"/>
      <c r="B534" s="640"/>
      <c r="C534" s="56"/>
      <c r="D534" s="640"/>
      <c r="E534" s="640"/>
      <c r="F534" s="640"/>
      <c r="G534" s="640"/>
      <c r="H534" s="640"/>
      <c r="I534" s="640"/>
      <c r="J534" s="640"/>
      <c r="K534" s="640"/>
      <c r="L534" s="640"/>
      <c r="M534" s="640"/>
      <c r="N534" s="640"/>
      <c r="O534" s="640"/>
      <c r="P534" s="640"/>
      <c r="Q534" s="640"/>
      <c r="R534" s="640"/>
      <c r="S534" s="640"/>
      <c r="T534" s="640"/>
      <c r="U534" s="640"/>
      <c r="V534" s="640"/>
      <c r="W534" s="640"/>
      <c r="X534" s="640"/>
      <c r="Y534" s="640"/>
      <c r="Z534" s="640"/>
      <c r="AA534" s="640"/>
      <c r="AB534" s="640"/>
      <c r="AC534" s="640"/>
      <c r="AD534" s="640"/>
    </row>
    <row r="535">
      <c r="A535" s="640"/>
      <c r="B535" s="640"/>
      <c r="C535" s="56"/>
      <c r="D535" s="640"/>
      <c r="E535" s="640"/>
      <c r="F535" s="640"/>
      <c r="G535" s="640"/>
      <c r="H535" s="640"/>
      <c r="I535" s="640"/>
      <c r="J535" s="640"/>
      <c r="K535" s="640"/>
      <c r="L535" s="640"/>
      <c r="M535" s="640"/>
      <c r="N535" s="640"/>
      <c r="O535" s="640"/>
      <c r="P535" s="640"/>
      <c r="Q535" s="640"/>
      <c r="R535" s="640"/>
      <c r="S535" s="640"/>
      <c r="T535" s="640"/>
      <c r="U535" s="640"/>
      <c r="V535" s="640"/>
      <c r="W535" s="640"/>
      <c r="X535" s="640"/>
      <c r="Y535" s="640"/>
      <c r="Z535" s="640"/>
      <c r="AA535" s="640"/>
      <c r="AB535" s="640"/>
      <c r="AC535" s="640"/>
      <c r="AD535" s="640"/>
    </row>
    <row r="536">
      <c r="A536" s="640"/>
      <c r="B536" s="640"/>
      <c r="C536" s="56"/>
      <c r="D536" s="640"/>
      <c r="E536" s="640"/>
      <c r="F536" s="640"/>
      <c r="G536" s="640"/>
      <c r="H536" s="640"/>
      <c r="I536" s="640"/>
      <c r="J536" s="640"/>
      <c r="K536" s="640"/>
      <c r="L536" s="640"/>
      <c r="M536" s="640"/>
      <c r="N536" s="640"/>
      <c r="O536" s="640"/>
      <c r="P536" s="640"/>
      <c r="Q536" s="640"/>
      <c r="R536" s="640"/>
      <c r="S536" s="640"/>
      <c r="T536" s="640"/>
      <c r="U536" s="640"/>
      <c r="V536" s="640"/>
      <c r="W536" s="640"/>
      <c r="X536" s="640"/>
      <c r="Y536" s="640"/>
      <c r="Z536" s="640"/>
      <c r="AA536" s="640"/>
      <c r="AB536" s="640"/>
      <c r="AC536" s="640"/>
      <c r="AD536" s="640"/>
    </row>
    <row r="537">
      <c r="A537" s="640"/>
      <c r="B537" s="640"/>
      <c r="C537" s="56"/>
      <c r="D537" s="640"/>
      <c r="E537" s="640"/>
      <c r="F537" s="640"/>
      <c r="G537" s="640"/>
      <c r="H537" s="640"/>
      <c r="I537" s="640"/>
      <c r="J537" s="640"/>
      <c r="K537" s="640"/>
      <c r="L537" s="640"/>
      <c r="M537" s="640"/>
      <c r="N537" s="640"/>
      <c r="O537" s="640"/>
      <c r="P537" s="640"/>
      <c r="Q537" s="640"/>
      <c r="R537" s="640"/>
      <c r="S537" s="640"/>
      <c r="T537" s="640"/>
      <c r="U537" s="640"/>
      <c r="V537" s="640"/>
      <c r="W537" s="640"/>
      <c r="X537" s="640"/>
      <c r="Y537" s="640"/>
      <c r="Z537" s="640"/>
      <c r="AA537" s="640"/>
      <c r="AB537" s="640"/>
      <c r="AC537" s="640"/>
      <c r="AD537" s="640"/>
    </row>
    <row r="538">
      <c r="A538" s="640"/>
      <c r="B538" s="640"/>
      <c r="C538" s="56"/>
      <c r="D538" s="640"/>
      <c r="E538" s="640"/>
      <c r="F538" s="640"/>
      <c r="G538" s="640"/>
      <c r="H538" s="640"/>
      <c r="I538" s="640"/>
      <c r="J538" s="640"/>
      <c r="K538" s="640"/>
      <c r="L538" s="640"/>
      <c r="M538" s="640"/>
      <c r="N538" s="640"/>
      <c r="O538" s="640"/>
      <c r="P538" s="640"/>
      <c r="Q538" s="640"/>
      <c r="R538" s="640"/>
      <c r="S538" s="640"/>
      <c r="T538" s="640"/>
      <c r="U538" s="640"/>
      <c r="V538" s="640"/>
      <c r="W538" s="640"/>
      <c r="X538" s="640"/>
      <c r="Y538" s="640"/>
      <c r="Z538" s="640"/>
      <c r="AA538" s="640"/>
      <c r="AB538" s="640"/>
      <c r="AC538" s="640"/>
      <c r="AD538" s="640"/>
    </row>
    <row r="539">
      <c r="A539" s="640"/>
      <c r="B539" s="640"/>
      <c r="C539" s="56"/>
      <c r="D539" s="640"/>
      <c r="E539" s="640"/>
      <c r="F539" s="640"/>
      <c r="G539" s="640"/>
      <c r="H539" s="640"/>
      <c r="I539" s="640"/>
      <c r="J539" s="640"/>
      <c r="K539" s="640"/>
      <c r="L539" s="640"/>
      <c r="M539" s="640"/>
      <c r="N539" s="640"/>
      <c r="O539" s="640"/>
      <c r="P539" s="640"/>
      <c r="Q539" s="640"/>
      <c r="R539" s="640"/>
      <c r="S539" s="640"/>
      <c r="T539" s="640"/>
      <c r="U539" s="640"/>
      <c r="V539" s="640"/>
      <c r="W539" s="640"/>
      <c r="X539" s="640"/>
      <c r="Y539" s="640"/>
      <c r="Z539" s="640"/>
      <c r="AA539" s="640"/>
      <c r="AB539" s="640"/>
      <c r="AC539" s="640"/>
      <c r="AD539" s="640"/>
    </row>
    <row r="540">
      <c r="A540" s="640"/>
      <c r="B540" s="640"/>
      <c r="C540" s="56"/>
      <c r="D540" s="640"/>
      <c r="E540" s="640"/>
      <c r="F540" s="640"/>
      <c r="G540" s="640"/>
      <c r="H540" s="640"/>
      <c r="I540" s="640"/>
      <c r="J540" s="640"/>
      <c r="K540" s="640"/>
      <c r="L540" s="640"/>
      <c r="M540" s="640"/>
      <c r="N540" s="640"/>
      <c r="O540" s="640"/>
      <c r="P540" s="640"/>
      <c r="Q540" s="640"/>
      <c r="R540" s="640"/>
      <c r="S540" s="640"/>
      <c r="T540" s="640"/>
      <c r="U540" s="640"/>
      <c r="V540" s="640"/>
      <c r="W540" s="640"/>
      <c r="X540" s="640"/>
      <c r="Y540" s="640"/>
      <c r="Z540" s="640"/>
      <c r="AA540" s="640"/>
      <c r="AB540" s="640"/>
      <c r="AC540" s="640"/>
      <c r="AD540" s="640"/>
    </row>
    <row r="541">
      <c r="A541" s="640"/>
      <c r="B541" s="640"/>
      <c r="C541" s="56"/>
      <c r="D541" s="640"/>
      <c r="E541" s="640"/>
      <c r="F541" s="640"/>
      <c r="G541" s="640"/>
      <c r="H541" s="640"/>
      <c r="I541" s="640"/>
      <c r="J541" s="640"/>
      <c r="K541" s="640"/>
      <c r="L541" s="640"/>
      <c r="M541" s="640"/>
      <c r="N541" s="640"/>
      <c r="O541" s="640"/>
      <c r="P541" s="640"/>
      <c r="Q541" s="640"/>
      <c r="R541" s="640"/>
      <c r="S541" s="640"/>
      <c r="T541" s="640"/>
      <c r="U541" s="640"/>
      <c r="V541" s="640"/>
      <c r="W541" s="640"/>
      <c r="X541" s="640"/>
      <c r="Y541" s="640"/>
      <c r="Z541" s="640"/>
      <c r="AA541" s="640"/>
      <c r="AB541" s="640"/>
      <c r="AC541" s="640"/>
      <c r="AD541" s="640"/>
    </row>
    <row r="542">
      <c r="A542" s="640"/>
      <c r="B542" s="640"/>
      <c r="C542" s="56"/>
      <c r="D542" s="640"/>
      <c r="E542" s="640"/>
      <c r="F542" s="640"/>
      <c r="G542" s="640"/>
      <c r="H542" s="640"/>
      <c r="I542" s="640"/>
      <c r="J542" s="640"/>
      <c r="K542" s="640"/>
      <c r="L542" s="640"/>
      <c r="M542" s="640"/>
      <c r="N542" s="640"/>
      <c r="O542" s="640"/>
      <c r="P542" s="640"/>
      <c r="Q542" s="640"/>
      <c r="R542" s="640"/>
      <c r="S542" s="640"/>
      <c r="T542" s="640"/>
      <c r="U542" s="640"/>
      <c r="V542" s="640"/>
      <c r="W542" s="640"/>
      <c r="X542" s="640"/>
      <c r="Y542" s="640"/>
      <c r="Z542" s="640"/>
      <c r="AA542" s="640"/>
      <c r="AB542" s="640"/>
      <c r="AC542" s="640"/>
      <c r="AD542" s="640"/>
    </row>
    <row r="543">
      <c r="A543" s="640"/>
      <c r="B543" s="640"/>
      <c r="C543" s="56"/>
      <c r="D543" s="640"/>
      <c r="E543" s="640"/>
      <c r="F543" s="640"/>
      <c r="G543" s="640"/>
      <c r="H543" s="640"/>
      <c r="I543" s="640"/>
      <c r="J543" s="640"/>
      <c r="K543" s="640"/>
      <c r="L543" s="640"/>
      <c r="M543" s="640"/>
      <c r="N543" s="640"/>
      <c r="O543" s="640"/>
      <c r="P543" s="640"/>
      <c r="Q543" s="640"/>
      <c r="R543" s="640"/>
      <c r="S543" s="640"/>
      <c r="T543" s="640"/>
      <c r="U543" s="640"/>
      <c r="V543" s="640"/>
      <c r="W543" s="640"/>
      <c r="X543" s="640"/>
      <c r="Y543" s="640"/>
      <c r="Z543" s="640"/>
      <c r="AA543" s="640"/>
      <c r="AB543" s="640"/>
      <c r="AC543" s="640"/>
      <c r="AD543" s="640"/>
    </row>
    <row r="544">
      <c r="A544" s="640"/>
      <c r="B544" s="640"/>
      <c r="C544" s="56"/>
      <c r="D544" s="640"/>
      <c r="E544" s="640"/>
      <c r="F544" s="640"/>
      <c r="G544" s="640"/>
      <c r="H544" s="640"/>
      <c r="I544" s="640"/>
      <c r="J544" s="640"/>
      <c r="K544" s="640"/>
      <c r="L544" s="640"/>
      <c r="M544" s="640"/>
      <c r="N544" s="640"/>
      <c r="O544" s="640"/>
      <c r="P544" s="640"/>
      <c r="Q544" s="640"/>
      <c r="R544" s="640"/>
      <c r="S544" s="640"/>
      <c r="T544" s="640"/>
      <c r="U544" s="640"/>
      <c r="V544" s="640"/>
      <c r="W544" s="640"/>
      <c r="X544" s="640"/>
      <c r="Y544" s="640"/>
      <c r="Z544" s="640"/>
      <c r="AA544" s="640"/>
      <c r="AB544" s="640"/>
      <c r="AC544" s="640"/>
      <c r="AD544" s="640"/>
    </row>
    <row r="545">
      <c r="A545" s="640"/>
      <c r="B545" s="640"/>
      <c r="C545" s="56"/>
      <c r="D545" s="640"/>
      <c r="E545" s="640"/>
      <c r="F545" s="640"/>
      <c r="G545" s="640"/>
      <c r="H545" s="640"/>
      <c r="I545" s="640"/>
      <c r="J545" s="640"/>
      <c r="K545" s="640"/>
      <c r="L545" s="640"/>
      <c r="M545" s="640"/>
      <c r="N545" s="640"/>
      <c r="O545" s="640"/>
      <c r="P545" s="640"/>
      <c r="Q545" s="640"/>
      <c r="R545" s="640"/>
      <c r="S545" s="640"/>
      <c r="T545" s="640"/>
      <c r="U545" s="640"/>
      <c r="V545" s="640"/>
      <c r="W545" s="640"/>
      <c r="X545" s="640"/>
      <c r="Y545" s="640"/>
      <c r="Z545" s="640"/>
      <c r="AA545" s="640"/>
      <c r="AB545" s="640"/>
      <c r="AC545" s="640"/>
      <c r="AD545" s="640"/>
    </row>
    <row r="546">
      <c r="A546" s="640"/>
      <c r="B546" s="640"/>
      <c r="C546" s="56"/>
      <c r="D546" s="640"/>
      <c r="E546" s="640"/>
      <c r="F546" s="640"/>
      <c r="G546" s="640"/>
      <c r="H546" s="640"/>
      <c r="I546" s="640"/>
      <c r="J546" s="640"/>
      <c r="K546" s="640"/>
      <c r="L546" s="640"/>
      <c r="M546" s="640"/>
      <c r="N546" s="640"/>
      <c r="O546" s="640"/>
      <c r="P546" s="640"/>
      <c r="Q546" s="640"/>
      <c r="R546" s="640"/>
      <c r="S546" s="640"/>
      <c r="T546" s="640"/>
      <c r="U546" s="640"/>
      <c r="V546" s="640"/>
      <c r="W546" s="640"/>
      <c r="X546" s="640"/>
      <c r="Y546" s="640"/>
      <c r="Z546" s="640"/>
      <c r="AA546" s="640"/>
      <c r="AB546" s="640"/>
      <c r="AC546" s="640"/>
      <c r="AD546" s="640"/>
    </row>
    <row r="547">
      <c r="A547" s="640"/>
      <c r="B547" s="640"/>
      <c r="C547" s="56"/>
      <c r="D547" s="640"/>
      <c r="E547" s="640"/>
      <c r="F547" s="640"/>
      <c r="G547" s="640"/>
      <c r="H547" s="640"/>
      <c r="I547" s="640"/>
      <c r="J547" s="640"/>
      <c r="K547" s="640"/>
      <c r="L547" s="640"/>
      <c r="M547" s="640"/>
      <c r="N547" s="640"/>
      <c r="O547" s="640"/>
      <c r="P547" s="640"/>
      <c r="Q547" s="640"/>
      <c r="R547" s="640"/>
      <c r="S547" s="640"/>
      <c r="T547" s="640"/>
      <c r="U547" s="640"/>
      <c r="V547" s="640"/>
      <c r="W547" s="640"/>
      <c r="X547" s="640"/>
      <c r="Y547" s="640"/>
      <c r="Z547" s="640"/>
      <c r="AA547" s="640"/>
      <c r="AB547" s="640"/>
      <c r="AC547" s="640"/>
      <c r="AD547" s="640"/>
    </row>
    <row r="548">
      <c r="A548" s="640"/>
      <c r="B548" s="640"/>
      <c r="C548" s="56"/>
      <c r="D548" s="640"/>
      <c r="E548" s="640"/>
      <c r="F548" s="640"/>
      <c r="G548" s="640"/>
      <c r="H548" s="640"/>
      <c r="I548" s="640"/>
      <c r="J548" s="640"/>
      <c r="K548" s="640"/>
      <c r="L548" s="640"/>
      <c r="M548" s="640"/>
      <c r="N548" s="640"/>
      <c r="O548" s="640"/>
      <c r="P548" s="640"/>
      <c r="Q548" s="640"/>
      <c r="R548" s="640"/>
      <c r="S548" s="640"/>
      <c r="T548" s="640"/>
      <c r="U548" s="640"/>
      <c r="V548" s="640"/>
      <c r="W548" s="640"/>
      <c r="X548" s="640"/>
      <c r="Y548" s="640"/>
      <c r="Z548" s="640"/>
      <c r="AA548" s="640"/>
      <c r="AB548" s="640"/>
      <c r="AC548" s="640"/>
      <c r="AD548" s="640"/>
    </row>
    <row r="549">
      <c r="A549" s="640"/>
      <c r="B549" s="640"/>
      <c r="C549" s="56"/>
      <c r="D549" s="640"/>
      <c r="E549" s="640"/>
      <c r="F549" s="640"/>
      <c r="G549" s="640"/>
      <c r="H549" s="640"/>
      <c r="I549" s="640"/>
      <c r="J549" s="640"/>
      <c r="K549" s="640"/>
      <c r="L549" s="640"/>
      <c r="M549" s="640"/>
      <c r="N549" s="640"/>
      <c r="O549" s="640"/>
      <c r="P549" s="640"/>
      <c r="Q549" s="640"/>
      <c r="R549" s="640"/>
      <c r="S549" s="640"/>
      <c r="T549" s="640"/>
      <c r="U549" s="640"/>
      <c r="V549" s="640"/>
      <c r="W549" s="640"/>
      <c r="X549" s="640"/>
      <c r="Y549" s="640"/>
      <c r="Z549" s="640"/>
      <c r="AA549" s="640"/>
      <c r="AB549" s="640"/>
      <c r="AC549" s="640"/>
      <c r="AD549" s="640"/>
    </row>
    <row r="550">
      <c r="A550" s="640"/>
      <c r="B550" s="640"/>
      <c r="C550" s="56"/>
      <c r="D550" s="640"/>
      <c r="E550" s="640"/>
      <c r="F550" s="640"/>
      <c r="G550" s="640"/>
      <c r="H550" s="640"/>
      <c r="I550" s="640"/>
      <c r="J550" s="640"/>
      <c r="K550" s="640"/>
      <c r="L550" s="640"/>
      <c r="M550" s="640"/>
      <c r="N550" s="640"/>
      <c r="O550" s="640"/>
      <c r="P550" s="640"/>
      <c r="Q550" s="640"/>
      <c r="R550" s="640"/>
      <c r="S550" s="640"/>
      <c r="T550" s="640"/>
      <c r="U550" s="640"/>
      <c r="V550" s="640"/>
      <c r="W550" s="640"/>
      <c r="X550" s="640"/>
      <c r="Y550" s="640"/>
      <c r="Z550" s="640"/>
      <c r="AA550" s="640"/>
      <c r="AB550" s="640"/>
      <c r="AC550" s="640"/>
      <c r="AD550" s="640"/>
    </row>
    <row r="551">
      <c r="A551" s="640"/>
      <c r="B551" s="640"/>
      <c r="C551" s="56"/>
      <c r="D551" s="640"/>
      <c r="E551" s="640"/>
      <c r="F551" s="640"/>
      <c r="G551" s="640"/>
      <c r="H551" s="640"/>
      <c r="I551" s="640"/>
      <c r="J551" s="640"/>
      <c r="K551" s="640"/>
      <c r="L551" s="640"/>
      <c r="M551" s="640"/>
      <c r="N551" s="640"/>
      <c r="O551" s="640"/>
      <c r="P551" s="640"/>
      <c r="Q551" s="640"/>
      <c r="R551" s="640"/>
      <c r="S551" s="640"/>
      <c r="T551" s="640"/>
      <c r="U551" s="640"/>
      <c r="V551" s="640"/>
      <c r="W551" s="640"/>
      <c r="X551" s="640"/>
      <c r="Y551" s="640"/>
      <c r="Z551" s="640"/>
      <c r="AA551" s="640"/>
      <c r="AB551" s="640"/>
      <c r="AC551" s="640"/>
      <c r="AD551" s="640"/>
    </row>
    <row r="552">
      <c r="A552" s="640"/>
      <c r="B552" s="640"/>
      <c r="C552" s="56"/>
      <c r="D552" s="640"/>
      <c r="E552" s="640"/>
      <c r="F552" s="640"/>
      <c r="G552" s="640"/>
      <c r="H552" s="640"/>
      <c r="I552" s="640"/>
      <c r="J552" s="640"/>
      <c r="K552" s="640"/>
      <c r="L552" s="640"/>
      <c r="M552" s="640"/>
      <c r="N552" s="640"/>
      <c r="O552" s="640"/>
      <c r="P552" s="640"/>
      <c r="Q552" s="640"/>
      <c r="R552" s="640"/>
      <c r="S552" s="640"/>
      <c r="T552" s="640"/>
      <c r="U552" s="640"/>
      <c r="V552" s="640"/>
      <c r="W552" s="640"/>
      <c r="X552" s="640"/>
      <c r="Y552" s="640"/>
      <c r="Z552" s="640"/>
      <c r="AA552" s="640"/>
      <c r="AB552" s="640"/>
      <c r="AC552" s="640"/>
      <c r="AD552" s="640"/>
    </row>
    <row r="553">
      <c r="A553" s="640"/>
      <c r="B553" s="640"/>
      <c r="C553" s="56"/>
      <c r="D553" s="640"/>
      <c r="E553" s="640"/>
      <c r="F553" s="640"/>
      <c r="G553" s="640"/>
      <c r="H553" s="640"/>
      <c r="I553" s="640"/>
      <c r="J553" s="640"/>
      <c r="K553" s="640"/>
      <c r="L553" s="640"/>
      <c r="M553" s="640"/>
      <c r="N553" s="640"/>
      <c r="O553" s="640"/>
      <c r="P553" s="640"/>
      <c r="Q553" s="640"/>
      <c r="R553" s="640"/>
      <c r="S553" s="640"/>
      <c r="T553" s="640"/>
      <c r="U553" s="640"/>
      <c r="V553" s="640"/>
      <c r="W553" s="640"/>
      <c r="X553" s="640"/>
      <c r="Y553" s="640"/>
      <c r="Z553" s="640"/>
      <c r="AA553" s="640"/>
      <c r="AB553" s="640"/>
      <c r="AC553" s="640"/>
      <c r="AD553" s="640"/>
    </row>
    <row r="554">
      <c r="A554" s="640"/>
      <c r="B554" s="640"/>
      <c r="C554" s="56"/>
      <c r="D554" s="640"/>
      <c r="E554" s="640"/>
      <c r="F554" s="640"/>
      <c r="G554" s="640"/>
      <c r="H554" s="640"/>
      <c r="I554" s="640"/>
      <c r="J554" s="640"/>
      <c r="K554" s="640"/>
      <c r="L554" s="640"/>
      <c r="M554" s="640"/>
      <c r="N554" s="640"/>
      <c r="O554" s="640"/>
      <c r="P554" s="640"/>
      <c r="Q554" s="640"/>
      <c r="R554" s="640"/>
      <c r="S554" s="640"/>
      <c r="T554" s="640"/>
      <c r="U554" s="640"/>
      <c r="V554" s="640"/>
      <c r="W554" s="640"/>
      <c r="X554" s="640"/>
      <c r="Y554" s="640"/>
      <c r="Z554" s="640"/>
      <c r="AA554" s="640"/>
      <c r="AB554" s="640"/>
      <c r="AC554" s="640"/>
      <c r="AD554" s="640"/>
    </row>
    <row r="555">
      <c r="A555" s="640"/>
      <c r="B555" s="640"/>
      <c r="C555" s="56"/>
      <c r="D555" s="640"/>
      <c r="E555" s="640"/>
      <c r="F555" s="640"/>
      <c r="G555" s="640"/>
      <c r="H555" s="640"/>
      <c r="I555" s="640"/>
      <c r="J555" s="640"/>
      <c r="K555" s="640"/>
      <c r="L555" s="640"/>
      <c r="M555" s="640"/>
      <c r="N555" s="640"/>
      <c r="O555" s="640"/>
      <c r="P555" s="640"/>
      <c r="Q555" s="640"/>
      <c r="R555" s="640"/>
      <c r="S555" s="640"/>
      <c r="T555" s="640"/>
      <c r="U555" s="640"/>
      <c r="V555" s="640"/>
      <c r="W555" s="640"/>
      <c r="X555" s="640"/>
      <c r="Y555" s="640"/>
      <c r="Z555" s="640"/>
      <c r="AA555" s="640"/>
      <c r="AB555" s="640"/>
      <c r="AC555" s="640"/>
      <c r="AD555" s="640"/>
    </row>
    <row r="556">
      <c r="A556" s="640"/>
      <c r="B556" s="640"/>
      <c r="C556" s="56"/>
      <c r="D556" s="640"/>
      <c r="E556" s="640"/>
      <c r="F556" s="640"/>
      <c r="G556" s="640"/>
      <c r="H556" s="640"/>
      <c r="I556" s="640"/>
      <c r="J556" s="640"/>
      <c r="K556" s="640"/>
      <c r="L556" s="640"/>
      <c r="M556" s="640"/>
      <c r="N556" s="640"/>
      <c r="O556" s="640"/>
      <c r="P556" s="640"/>
      <c r="Q556" s="640"/>
      <c r="R556" s="640"/>
      <c r="S556" s="640"/>
      <c r="T556" s="640"/>
      <c r="U556" s="640"/>
      <c r="V556" s="640"/>
      <c r="W556" s="640"/>
      <c r="X556" s="640"/>
      <c r="Y556" s="640"/>
      <c r="Z556" s="640"/>
      <c r="AA556" s="640"/>
      <c r="AB556" s="640"/>
      <c r="AC556" s="640"/>
      <c r="AD556" s="640"/>
    </row>
    <row r="557">
      <c r="A557" s="640"/>
      <c r="B557" s="640"/>
      <c r="C557" s="56"/>
      <c r="D557" s="640"/>
      <c r="E557" s="640"/>
      <c r="F557" s="640"/>
      <c r="G557" s="640"/>
      <c r="H557" s="640"/>
      <c r="I557" s="640"/>
      <c r="J557" s="640"/>
      <c r="K557" s="640"/>
      <c r="L557" s="640"/>
      <c r="M557" s="640"/>
      <c r="N557" s="640"/>
      <c r="O557" s="640"/>
      <c r="P557" s="640"/>
      <c r="Q557" s="640"/>
      <c r="R557" s="640"/>
      <c r="S557" s="640"/>
      <c r="T557" s="640"/>
      <c r="U557" s="640"/>
      <c r="V557" s="640"/>
      <c r="W557" s="640"/>
      <c r="X557" s="640"/>
      <c r="Y557" s="640"/>
      <c r="Z557" s="640"/>
      <c r="AA557" s="640"/>
      <c r="AB557" s="640"/>
      <c r="AC557" s="640"/>
      <c r="AD557" s="640"/>
    </row>
    <row r="558">
      <c r="A558" s="640"/>
      <c r="B558" s="640"/>
      <c r="C558" s="56"/>
      <c r="D558" s="640"/>
      <c r="E558" s="640"/>
      <c r="F558" s="640"/>
      <c r="G558" s="640"/>
      <c r="H558" s="640"/>
      <c r="I558" s="640"/>
      <c r="J558" s="640"/>
      <c r="K558" s="640"/>
      <c r="L558" s="640"/>
      <c r="M558" s="640"/>
      <c r="N558" s="640"/>
      <c r="O558" s="640"/>
      <c r="P558" s="640"/>
      <c r="Q558" s="640"/>
      <c r="R558" s="640"/>
      <c r="S558" s="640"/>
      <c r="T558" s="640"/>
      <c r="U558" s="640"/>
      <c r="V558" s="640"/>
      <c r="W558" s="640"/>
      <c r="X558" s="640"/>
      <c r="Y558" s="640"/>
      <c r="Z558" s="640"/>
      <c r="AA558" s="640"/>
      <c r="AB558" s="640"/>
      <c r="AC558" s="640"/>
      <c r="AD558" s="640"/>
    </row>
    <row r="559">
      <c r="A559" s="640"/>
      <c r="B559" s="640"/>
      <c r="C559" s="56"/>
      <c r="D559" s="640"/>
      <c r="E559" s="640"/>
      <c r="F559" s="640"/>
      <c r="G559" s="640"/>
      <c r="H559" s="640"/>
      <c r="I559" s="640"/>
      <c r="J559" s="640"/>
      <c r="K559" s="640"/>
      <c r="L559" s="640"/>
      <c r="M559" s="640"/>
      <c r="N559" s="640"/>
      <c r="O559" s="640"/>
      <c r="P559" s="640"/>
      <c r="Q559" s="640"/>
      <c r="R559" s="640"/>
      <c r="S559" s="640"/>
      <c r="T559" s="640"/>
      <c r="U559" s="640"/>
      <c r="V559" s="640"/>
      <c r="W559" s="640"/>
      <c r="X559" s="640"/>
      <c r="Y559" s="640"/>
      <c r="Z559" s="640"/>
      <c r="AA559" s="640"/>
      <c r="AB559" s="640"/>
      <c r="AC559" s="640"/>
      <c r="AD559" s="640"/>
    </row>
    <row r="560">
      <c r="A560" s="640"/>
      <c r="B560" s="640"/>
      <c r="C560" s="56"/>
      <c r="D560" s="640"/>
      <c r="E560" s="640"/>
      <c r="F560" s="640"/>
      <c r="G560" s="640"/>
      <c r="H560" s="640"/>
      <c r="I560" s="640"/>
      <c r="J560" s="640"/>
      <c r="K560" s="640"/>
      <c r="L560" s="640"/>
      <c r="M560" s="640"/>
      <c r="N560" s="640"/>
      <c r="O560" s="640"/>
      <c r="P560" s="640"/>
      <c r="Q560" s="640"/>
      <c r="R560" s="640"/>
      <c r="S560" s="640"/>
      <c r="T560" s="640"/>
      <c r="U560" s="640"/>
      <c r="V560" s="640"/>
      <c r="W560" s="640"/>
      <c r="X560" s="640"/>
      <c r="Y560" s="640"/>
      <c r="Z560" s="640"/>
      <c r="AA560" s="640"/>
      <c r="AB560" s="640"/>
      <c r="AC560" s="640"/>
      <c r="AD560" s="640"/>
    </row>
    <row r="561">
      <c r="A561" s="640"/>
      <c r="B561" s="640"/>
      <c r="C561" s="56"/>
      <c r="D561" s="640"/>
      <c r="E561" s="640"/>
      <c r="F561" s="640"/>
      <c r="G561" s="640"/>
      <c r="H561" s="640"/>
      <c r="I561" s="640"/>
      <c r="J561" s="640"/>
      <c r="K561" s="640"/>
      <c r="L561" s="640"/>
      <c r="M561" s="640"/>
      <c r="N561" s="640"/>
      <c r="O561" s="640"/>
      <c r="P561" s="640"/>
      <c r="Q561" s="640"/>
      <c r="R561" s="640"/>
      <c r="S561" s="640"/>
      <c r="T561" s="640"/>
      <c r="U561" s="640"/>
      <c r="V561" s="640"/>
      <c r="W561" s="640"/>
      <c r="X561" s="640"/>
      <c r="Y561" s="640"/>
      <c r="Z561" s="640"/>
      <c r="AA561" s="640"/>
      <c r="AB561" s="640"/>
      <c r="AC561" s="640"/>
      <c r="AD561" s="640"/>
    </row>
    <row r="562">
      <c r="A562" s="640"/>
      <c r="B562" s="640"/>
      <c r="C562" s="56"/>
      <c r="D562" s="640"/>
      <c r="E562" s="640"/>
      <c r="F562" s="640"/>
      <c r="G562" s="640"/>
      <c r="H562" s="640"/>
      <c r="I562" s="640"/>
      <c r="J562" s="640"/>
      <c r="K562" s="640"/>
      <c r="L562" s="640"/>
      <c r="M562" s="640"/>
      <c r="N562" s="640"/>
      <c r="O562" s="640"/>
      <c r="P562" s="640"/>
      <c r="Q562" s="640"/>
      <c r="R562" s="640"/>
      <c r="S562" s="640"/>
      <c r="T562" s="640"/>
      <c r="U562" s="640"/>
      <c r="V562" s="640"/>
      <c r="W562" s="640"/>
      <c r="X562" s="640"/>
      <c r="Y562" s="640"/>
      <c r="Z562" s="640"/>
      <c r="AA562" s="640"/>
      <c r="AB562" s="640"/>
      <c r="AC562" s="640"/>
      <c r="AD562" s="640"/>
    </row>
    <row r="563">
      <c r="A563" s="640"/>
      <c r="B563" s="640"/>
      <c r="C563" s="56"/>
      <c r="D563" s="640"/>
      <c r="E563" s="640"/>
      <c r="F563" s="640"/>
      <c r="G563" s="640"/>
      <c r="H563" s="640"/>
      <c r="I563" s="640"/>
      <c r="J563" s="640"/>
      <c r="K563" s="640"/>
      <c r="L563" s="640"/>
      <c r="M563" s="640"/>
      <c r="N563" s="640"/>
      <c r="O563" s="640"/>
      <c r="P563" s="640"/>
      <c r="Q563" s="640"/>
      <c r="R563" s="640"/>
      <c r="S563" s="640"/>
      <c r="T563" s="640"/>
      <c r="U563" s="640"/>
      <c r="V563" s="640"/>
      <c r="W563" s="640"/>
      <c r="X563" s="640"/>
      <c r="Y563" s="640"/>
      <c r="Z563" s="640"/>
      <c r="AA563" s="640"/>
      <c r="AB563" s="640"/>
      <c r="AC563" s="640"/>
      <c r="AD563" s="640"/>
    </row>
    <row r="564">
      <c r="A564" s="640"/>
      <c r="B564" s="640"/>
      <c r="C564" s="56"/>
      <c r="D564" s="640"/>
      <c r="E564" s="640"/>
      <c r="F564" s="640"/>
      <c r="G564" s="640"/>
      <c r="H564" s="640"/>
      <c r="I564" s="640"/>
      <c r="J564" s="640"/>
      <c r="K564" s="640"/>
      <c r="L564" s="640"/>
      <c r="M564" s="640"/>
      <c r="N564" s="640"/>
      <c r="O564" s="640"/>
      <c r="P564" s="640"/>
      <c r="Q564" s="640"/>
      <c r="R564" s="640"/>
      <c r="S564" s="640"/>
      <c r="T564" s="640"/>
      <c r="U564" s="640"/>
      <c r="V564" s="640"/>
      <c r="W564" s="640"/>
      <c r="X564" s="640"/>
      <c r="Y564" s="640"/>
      <c r="Z564" s="640"/>
      <c r="AA564" s="640"/>
      <c r="AB564" s="640"/>
      <c r="AC564" s="640"/>
      <c r="AD564" s="640"/>
    </row>
    <row r="565">
      <c r="A565" s="640"/>
      <c r="B565" s="640"/>
      <c r="C565" s="56"/>
      <c r="D565" s="640"/>
      <c r="E565" s="640"/>
      <c r="F565" s="640"/>
      <c r="G565" s="640"/>
      <c r="H565" s="640"/>
      <c r="I565" s="640"/>
      <c r="J565" s="640"/>
      <c r="K565" s="640"/>
      <c r="L565" s="640"/>
      <c r="M565" s="640"/>
      <c r="N565" s="640"/>
      <c r="O565" s="640"/>
      <c r="P565" s="640"/>
      <c r="Q565" s="640"/>
      <c r="R565" s="640"/>
      <c r="S565" s="640"/>
      <c r="T565" s="640"/>
      <c r="U565" s="640"/>
      <c r="V565" s="640"/>
      <c r="W565" s="640"/>
      <c r="X565" s="640"/>
      <c r="Y565" s="640"/>
      <c r="Z565" s="640"/>
      <c r="AA565" s="640"/>
      <c r="AB565" s="640"/>
      <c r="AC565" s="640"/>
      <c r="AD565" s="640"/>
    </row>
    <row r="566">
      <c r="A566" s="640"/>
      <c r="B566" s="640"/>
      <c r="C566" s="56"/>
      <c r="D566" s="640"/>
      <c r="E566" s="640"/>
      <c r="F566" s="640"/>
      <c r="G566" s="640"/>
      <c r="H566" s="640"/>
      <c r="I566" s="640"/>
      <c r="J566" s="640"/>
      <c r="K566" s="640"/>
      <c r="L566" s="640"/>
      <c r="M566" s="640"/>
      <c r="N566" s="640"/>
      <c r="O566" s="640"/>
      <c r="P566" s="640"/>
      <c r="Q566" s="640"/>
      <c r="R566" s="640"/>
      <c r="S566" s="640"/>
      <c r="T566" s="640"/>
      <c r="U566" s="640"/>
      <c r="V566" s="640"/>
      <c r="W566" s="640"/>
      <c r="X566" s="640"/>
      <c r="Y566" s="640"/>
      <c r="Z566" s="640"/>
      <c r="AA566" s="640"/>
      <c r="AB566" s="640"/>
      <c r="AC566" s="640"/>
      <c r="AD566" s="640"/>
    </row>
    <row r="567">
      <c r="A567" s="640"/>
      <c r="B567" s="640"/>
      <c r="C567" s="56"/>
      <c r="D567" s="640"/>
      <c r="E567" s="640"/>
      <c r="F567" s="640"/>
      <c r="G567" s="640"/>
      <c r="H567" s="640"/>
      <c r="I567" s="640"/>
      <c r="J567" s="640"/>
      <c r="K567" s="640"/>
      <c r="L567" s="640"/>
      <c r="M567" s="640"/>
      <c r="N567" s="640"/>
      <c r="O567" s="640"/>
      <c r="P567" s="640"/>
      <c r="Q567" s="640"/>
      <c r="R567" s="640"/>
      <c r="S567" s="640"/>
      <c r="T567" s="640"/>
      <c r="U567" s="640"/>
      <c r="V567" s="640"/>
      <c r="W567" s="640"/>
      <c r="X567" s="640"/>
      <c r="Y567" s="640"/>
      <c r="Z567" s="640"/>
      <c r="AA567" s="640"/>
      <c r="AB567" s="640"/>
      <c r="AC567" s="640"/>
      <c r="AD567" s="640"/>
    </row>
    <row r="568">
      <c r="A568" s="640"/>
      <c r="B568" s="640"/>
      <c r="C568" s="56"/>
      <c r="D568" s="640"/>
      <c r="E568" s="640"/>
      <c r="F568" s="640"/>
      <c r="G568" s="640"/>
      <c r="H568" s="640"/>
      <c r="I568" s="640"/>
      <c r="J568" s="640"/>
      <c r="K568" s="640"/>
      <c r="L568" s="640"/>
      <c r="M568" s="640"/>
      <c r="N568" s="640"/>
      <c r="O568" s="640"/>
      <c r="P568" s="640"/>
      <c r="Q568" s="640"/>
      <c r="R568" s="640"/>
      <c r="S568" s="640"/>
      <c r="T568" s="640"/>
      <c r="U568" s="640"/>
      <c r="V568" s="640"/>
      <c r="W568" s="640"/>
      <c r="X568" s="640"/>
      <c r="Y568" s="640"/>
      <c r="Z568" s="640"/>
      <c r="AA568" s="640"/>
      <c r="AB568" s="640"/>
      <c r="AC568" s="640"/>
      <c r="AD568" s="640"/>
    </row>
    <row r="569">
      <c r="A569" s="640"/>
      <c r="B569" s="640"/>
      <c r="C569" s="56"/>
      <c r="D569" s="640"/>
      <c r="E569" s="640"/>
      <c r="F569" s="640"/>
      <c r="G569" s="640"/>
      <c r="H569" s="640"/>
      <c r="I569" s="640"/>
      <c r="J569" s="640"/>
      <c r="K569" s="640"/>
      <c r="L569" s="640"/>
      <c r="M569" s="640"/>
      <c r="N569" s="640"/>
      <c r="O569" s="640"/>
      <c r="P569" s="640"/>
      <c r="Q569" s="640"/>
      <c r="R569" s="640"/>
      <c r="S569" s="640"/>
      <c r="T569" s="640"/>
      <c r="U569" s="640"/>
      <c r="V569" s="640"/>
      <c r="W569" s="640"/>
      <c r="X569" s="640"/>
      <c r="Y569" s="640"/>
      <c r="Z569" s="640"/>
      <c r="AA569" s="640"/>
      <c r="AB569" s="640"/>
      <c r="AC569" s="640"/>
      <c r="AD569" s="640"/>
    </row>
    <row r="570">
      <c r="A570" s="640"/>
      <c r="B570" s="640"/>
      <c r="C570" s="56"/>
      <c r="D570" s="640"/>
      <c r="E570" s="640"/>
      <c r="F570" s="640"/>
      <c r="G570" s="640"/>
      <c r="H570" s="640"/>
      <c r="I570" s="640"/>
      <c r="J570" s="640"/>
      <c r="K570" s="640"/>
      <c r="L570" s="640"/>
      <c r="M570" s="640"/>
      <c r="N570" s="640"/>
      <c r="O570" s="640"/>
      <c r="P570" s="640"/>
      <c r="Q570" s="640"/>
      <c r="R570" s="640"/>
      <c r="S570" s="640"/>
      <c r="T570" s="640"/>
      <c r="U570" s="640"/>
      <c r="V570" s="640"/>
      <c r="W570" s="640"/>
      <c r="X570" s="640"/>
      <c r="Y570" s="640"/>
      <c r="Z570" s="640"/>
      <c r="AA570" s="640"/>
      <c r="AB570" s="640"/>
      <c r="AC570" s="640"/>
      <c r="AD570" s="640"/>
    </row>
    <row r="571">
      <c r="A571" s="640"/>
      <c r="B571" s="640"/>
      <c r="C571" s="56"/>
      <c r="D571" s="640"/>
      <c r="E571" s="640"/>
      <c r="F571" s="640"/>
      <c r="G571" s="640"/>
      <c r="H571" s="640"/>
      <c r="I571" s="640"/>
      <c r="J571" s="640"/>
      <c r="K571" s="640"/>
      <c r="L571" s="640"/>
      <c r="M571" s="640"/>
      <c r="N571" s="640"/>
      <c r="O571" s="640"/>
      <c r="P571" s="640"/>
      <c r="Q571" s="640"/>
      <c r="R571" s="640"/>
      <c r="S571" s="640"/>
      <c r="T571" s="640"/>
      <c r="U571" s="640"/>
      <c r="V571" s="640"/>
      <c r="W571" s="640"/>
      <c r="X571" s="640"/>
      <c r="Y571" s="640"/>
      <c r="Z571" s="640"/>
      <c r="AA571" s="640"/>
      <c r="AB571" s="640"/>
      <c r="AC571" s="640"/>
      <c r="AD571" s="640"/>
    </row>
    <row r="572">
      <c r="A572" s="640"/>
      <c r="B572" s="640"/>
      <c r="C572" s="56"/>
      <c r="D572" s="640"/>
      <c r="E572" s="640"/>
      <c r="F572" s="640"/>
      <c r="G572" s="640"/>
      <c r="H572" s="640"/>
      <c r="I572" s="640"/>
      <c r="J572" s="640"/>
      <c r="K572" s="640"/>
      <c r="L572" s="640"/>
      <c r="M572" s="640"/>
      <c r="N572" s="640"/>
      <c r="O572" s="640"/>
      <c r="P572" s="640"/>
      <c r="Q572" s="640"/>
      <c r="R572" s="640"/>
      <c r="S572" s="640"/>
      <c r="T572" s="640"/>
      <c r="U572" s="640"/>
      <c r="V572" s="640"/>
      <c r="W572" s="640"/>
      <c r="X572" s="640"/>
      <c r="Y572" s="640"/>
      <c r="Z572" s="640"/>
      <c r="AA572" s="640"/>
      <c r="AB572" s="640"/>
      <c r="AC572" s="640"/>
      <c r="AD572" s="640"/>
    </row>
    <row r="573">
      <c r="A573" s="640"/>
      <c r="B573" s="640"/>
      <c r="C573" s="56"/>
      <c r="D573" s="640"/>
      <c r="E573" s="640"/>
      <c r="F573" s="640"/>
      <c r="G573" s="640"/>
      <c r="H573" s="640"/>
      <c r="I573" s="640"/>
      <c r="J573" s="640"/>
      <c r="K573" s="640"/>
      <c r="L573" s="640"/>
      <c r="M573" s="640"/>
      <c r="N573" s="640"/>
      <c r="O573" s="640"/>
      <c r="P573" s="640"/>
      <c r="Q573" s="640"/>
      <c r="R573" s="640"/>
      <c r="S573" s="640"/>
      <c r="T573" s="640"/>
      <c r="U573" s="640"/>
      <c r="V573" s="640"/>
      <c r="W573" s="640"/>
      <c r="X573" s="640"/>
      <c r="Y573" s="640"/>
      <c r="Z573" s="640"/>
      <c r="AA573" s="640"/>
      <c r="AB573" s="640"/>
      <c r="AC573" s="640"/>
      <c r="AD573" s="640"/>
    </row>
    <row r="574">
      <c r="A574" s="640"/>
      <c r="B574" s="640"/>
      <c r="C574" s="56"/>
      <c r="D574" s="640"/>
      <c r="E574" s="640"/>
      <c r="F574" s="640"/>
      <c r="G574" s="640"/>
      <c r="H574" s="640"/>
      <c r="I574" s="640"/>
      <c r="J574" s="640"/>
      <c r="K574" s="640"/>
      <c r="L574" s="640"/>
      <c r="M574" s="640"/>
      <c r="N574" s="640"/>
      <c r="O574" s="640"/>
      <c r="P574" s="640"/>
      <c r="Q574" s="640"/>
      <c r="R574" s="640"/>
      <c r="S574" s="640"/>
      <c r="T574" s="640"/>
      <c r="U574" s="640"/>
      <c r="V574" s="640"/>
      <c r="W574" s="640"/>
      <c r="X574" s="640"/>
      <c r="Y574" s="640"/>
      <c r="Z574" s="640"/>
      <c r="AA574" s="640"/>
      <c r="AB574" s="640"/>
      <c r="AC574" s="640"/>
      <c r="AD574" s="640"/>
    </row>
    <row r="575">
      <c r="A575" s="640"/>
      <c r="B575" s="640"/>
      <c r="C575" s="56"/>
      <c r="D575" s="640"/>
      <c r="E575" s="640"/>
      <c r="F575" s="640"/>
      <c r="G575" s="640"/>
      <c r="H575" s="640"/>
      <c r="I575" s="640"/>
      <c r="J575" s="640"/>
      <c r="K575" s="640"/>
      <c r="L575" s="640"/>
      <c r="M575" s="640"/>
      <c r="N575" s="640"/>
      <c r="O575" s="640"/>
      <c r="P575" s="640"/>
      <c r="Q575" s="640"/>
      <c r="R575" s="640"/>
      <c r="S575" s="640"/>
      <c r="T575" s="640"/>
      <c r="U575" s="640"/>
      <c r="V575" s="640"/>
      <c r="W575" s="640"/>
      <c r="X575" s="640"/>
      <c r="Y575" s="640"/>
      <c r="Z575" s="640"/>
      <c r="AA575" s="640"/>
      <c r="AB575" s="640"/>
      <c r="AC575" s="640"/>
      <c r="AD575" s="640"/>
    </row>
    <row r="576">
      <c r="A576" s="640"/>
      <c r="B576" s="640"/>
      <c r="C576" s="56"/>
      <c r="D576" s="640"/>
      <c r="E576" s="640"/>
      <c r="F576" s="640"/>
      <c r="G576" s="640"/>
      <c r="H576" s="640"/>
      <c r="I576" s="640"/>
      <c r="J576" s="640"/>
      <c r="K576" s="640"/>
      <c r="L576" s="640"/>
      <c r="M576" s="640"/>
      <c r="N576" s="640"/>
      <c r="O576" s="640"/>
      <c r="P576" s="640"/>
      <c r="Q576" s="640"/>
      <c r="R576" s="640"/>
      <c r="S576" s="640"/>
      <c r="T576" s="640"/>
      <c r="U576" s="640"/>
      <c r="V576" s="640"/>
      <c r="W576" s="640"/>
      <c r="X576" s="640"/>
      <c r="Y576" s="640"/>
      <c r="Z576" s="640"/>
      <c r="AA576" s="640"/>
      <c r="AB576" s="640"/>
      <c r="AC576" s="640"/>
      <c r="AD576" s="640"/>
    </row>
    <row r="577">
      <c r="A577" s="640"/>
      <c r="B577" s="640"/>
      <c r="C577" s="56"/>
      <c r="D577" s="640"/>
      <c r="E577" s="640"/>
      <c r="F577" s="640"/>
      <c r="G577" s="640"/>
      <c r="H577" s="640"/>
      <c r="I577" s="640"/>
      <c r="J577" s="640"/>
      <c r="K577" s="640"/>
      <c r="L577" s="640"/>
      <c r="M577" s="640"/>
      <c r="N577" s="640"/>
      <c r="O577" s="640"/>
      <c r="P577" s="640"/>
      <c r="Q577" s="640"/>
      <c r="R577" s="640"/>
      <c r="S577" s="640"/>
      <c r="T577" s="640"/>
      <c r="U577" s="640"/>
      <c r="V577" s="640"/>
      <c r="W577" s="640"/>
      <c r="X577" s="640"/>
      <c r="Y577" s="640"/>
      <c r="Z577" s="640"/>
      <c r="AA577" s="640"/>
      <c r="AB577" s="640"/>
      <c r="AC577" s="640"/>
      <c r="AD577" s="640"/>
    </row>
    <row r="578">
      <c r="A578" s="640"/>
      <c r="B578" s="640"/>
      <c r="C578" s="56"/>
      <c r="D578" s="640"/>
      <c r="E578" s="640"/>
      <c r="F578" s="640"/>
      <c r="G578" s="640"/>
      <c r="H578" s="640"/>
      <c r="I578" s="640"/>
      <c r="J578" s="640"/>
      <c r="K578" s="640"/>
      <c r="L578" s="640"/>
      <c r="M578" s="640"/>
      <c r="N578" s="640"/>
      <c r="O578" s="640"/>
      <c r="P578" s="640"/>
      <c r="Q578" s="640"/>
      <c r="R578" s="640"/>
      <c r="S578" s="640"/>
      <c r="T578" s="640"/>
      <c r="U578" s="640"/>
      <c r="V578" s="640"/>
      <c r="W578" s="640"/>
      <c r="X578" s="640"/>
      <c r="Y578" s="640"/>
      <c r="Z578" s="640"/>
      <c r="AA578" s="640"/>
      <c r="AB578" s="640"/>
      <c r="AC578" s="640"/>
      <c r="AD578" s="640"/>
    </row>
    <row r="579">
      <c r="A579" s="640"/>
      <c r="B579" s="640"/>
      <c r="C579" s="56"/>
      <c r="D579" s="640"/>
      <c r="E579" s="640"/>
      <c r="F579" s="640"/>
      <c r="G579" s="640"/>
      <c r="H579" s="640"/>
      <c r="I579" s="640"/>
      <c r="J579" s="640"/>
      <c r="K579" s="640"/>
      <c r="L579" s="640"/>
      <c r="M579" s="640"/>
      <c r="N579" s="640"/>
      <c r="O579" s="640"/>
      <c r="P579" s="640"/>
      <c r="Q579" s="640"/>
      <c r="R579" s="640"/>
      <c r="S579" s="640"/>
      <c r="T579" s="640"/>
      <c r="U579" s="640"/>
      <c r="V579" s="640"/>
      <c r="W579" s="640"/>
      <c r="X579" s="640"/>
      <c r="Y579" s="640"/>
      <c r="Z579" s="640"/>
      <c r="AA579" s="640"/>
      <c r="AB579" s="640"/>
      <c r="AC579" s="640"/>
      <c r="AD579" s="640"/>
    </row>
    <row r="580">
      <c r="A580" s="640"/>
      <c r="B580" s="640"/>
      <c r="C580" s="56"/>
      <c r="D580" s="640"/>
      <c r="E580" s="640"/>
      <c r="F580" s="640"/>
      <c r="G580" s="640"/>
      <c r="H580" s="640"/>
      <c r="I580" s="640"/>
      <c r="J580" s="640"/>
      <c r="K580" s="640"/>
      <c r="L580" s="640"/>
      <c r="M580" s="640"/>
      <c r="N580" s="640"/>
      <c r="O580" s="640"/>
      <c r="P580" s="640"/>
      <c r="Q580" s="640"/>
      <c r="R580" s="640"/>
      <c r="S580" s="640"/>
      <c r="T580" s="640"/>
      <c r="U580" s="640"/>
      <c r="V580" s="640"/>
      <c r="W580" s="640"/>
      <c r="X580" s="640"/>
      <c r="Y580" s="640"/>
      <c r="Z580" s="640"/>
      <c r="AA580" s="640"/>
      <c r="AB580" s="640"/>
      <c r="AC580" s="640"/>
      <c r="AD580" s="640"/>
    </row>
    <row r="581">
      <c r="A581" s="640"/>
      <c r="B581" s="640"/>
      <c r="C581" s="56"/>
      <c r="D581" s="640"/>
      <c r="E581" s="640"/>
      <c r="F581" s="640"/>
      <c r="G581" s="640"/>
      <c r="H581" s="640"/>
      <c r="I581" s="640"/>
      <c r="J581" s="640"/>
      <c r="K581" s="640"/>
      <c r="L581" s="640"/>
      <c r="M581" s="640"/>
      <c r="N581" s="640"/>
      <c r="O581" s="640"/>
      <c r="P581" s="640"/>
      <c r="Q581" s="640"/>
      <c r="R581" s="640"/>
      <c r="S581" s="640"/>
      <c r="T581" s="640"/>
      <c r="U581" s="640"/>
      <c r="V581" s="640"/>
      <c r="W581" s="640"/>
      <c r="X581" s="640"/>
      <c r="Y581" s="640"/>
      <c r="Z581" s="640"/>
      <c r="AA581" s="640"/>
      <c r="AB581" s="640"/>
      <c r="AC581" s="640"/>
      <c r="AD581" s="640"/>
    </row>
    <row r="582">
      <c r="A582" s="640"/>
      <c r="B582" s="640"/>
      <c r="C582" s="56"/>
      <c r="D582" s="640"/>
      <c r="E582" s="640"/>
      <c r="F582" s="640"/>
      <c r="G582" s="640"/>
      <c r="H582" s="640"/>
      <c r="I582" s="640"/>
      <c r="J582" s="640"/>
      <c r="K582" s="640"/>
      <c r="L582" s="640"/>
      <c r="M582" s="640"/>
      <c r="N582" s="640"/>
      <c r="O582" s="640"/>
      <c r="P582" s="640"/>
      <c r="Q582" s="640"/>
      <c r="R582" s="640"/>
      <c r="S582" s="640"/>
      <c r="T582" s="640"/>
      <c r="U582" s="640"/>
      <c r="V582" s="640"/>
      <c r="W582" s="640"/>
      <c r="X582" s="640"/>
      <c r="Y582" s="640"/>
      <c r="Z582" s="640"/>
      <c r="AA582" s="640"/>
      <c r="AB582" s="640"/>
      <c r="AC582" s="640"/>
      <c r="AD582" s="640"/>
    </row>
    <row r="583">
      <c r="A583" s="640"/>
      <c r="B583" s="640"/>
      <c r="C583" s="56"/>
      <c r="D583" s="640"/>
      <c r="E583" s="640"/>
      <c r="F583" s="640"/>
      <c r="G583" s="640"/>
      <c r="H583" s="640"/>
      <c r="I583" s="640"/>
      <c r="J583" s="640"/>
      <c r="K583" s="640"/>
      <c r="L583" s="640"/>
      <c r="M583" s="640"/>
      <c r="N583" s="640"/>
      <c r="O583" s="640"/>
      <c r="P583" s="640"/>
      <c r="Q583" s="640"/>
      <c r="R583" s="640"/>
      <c r="S583" s="640"/>
      <c r="T583" s="640"/>
      <c r="U583" s="640"/>
      <c r="V583" s="640"/>
      <c r="W583" s="640"/>
      <c r="X583" s="640"/>
      <c r="Y583" s="640"/>
      <c r="Z583" s="640"/>
      <c r="AA583" s="640"/>
      <c r="AB583" s="640"/>
      <c r="AC583" s="640"/>
      <c r="AD583" s="640"/>
    </row>
    <row r="584">
      <c r="A584" s="640"/>
      <c r="B584" s="640"/>
      <c r="C584" s="56"/>
      <c r="D584" s="640"/>
      <c r="E584" s="640"/>
      <c r="F584" s="640"/>
      <c r="G584" s="640"/>
      <c r="H584" s="640"/>
      <c r="I584" s="640"/>
      <c r="J584" s="640"/>
      <c r="K584" s="640"/>
      <c r="L584" s="640"/>
      <c r="M584" s="640"/>
      <c r="N584" s="640"/>
      <c r="O584" s="640"/>
      <c r="P584" s="640"/>
      <c r="Q584" s="640"/>
      <c r="R584" s="640"/>
      <c r="S584" s="640"/>
      <c r="T584" s="640"/>
      <c r="U584" s="640"/>
      <c r="V584" s="640"/>
      <c r="W584" s="640"/>
      <c r="X584" s="640"/>
      <c r="Y584" s="640"/>
      <c r="Z584" s="640"/>
      <c r="AA584" s="640"/>
      <c r="AB584" s="640"/>
      <c r="AC584" s="640"/>
      <c r="AD584" s="640"/>
    </row>
    <row r="585">
      <c r="A585" s="640"/>
      <c r="B585" s="640"/>
      <c r="C585" s="56"/>
      <c r="D585" s="640"/>
      <c r="E585" s="640"/>
      <c r="F585" s="640"/>
      <c r="G585" s="640"/>
      <c r="H585" s="640"/>
      <c r="I585" s="640"/>
      <c r="J585" s="640"/>
      <c r="K585" s="640"/>
      <c r="L585" s="640"/>
      <c r="M585" s="640"/>
      <c r="N585" s="640"/>
      <c r="O585" s="640"/>
      <c r="P585" s="640"/>
      <c r="Q585" s="640"/>
      <c r="R585" s="640"/>
      <c r="S585" s="640"/>
      <c r="T585" s="640"/>
      <c r="U585" s="640"/>
      <c r="V585" s="640"/>
      <c r="W585" s="640"/>
      <c r="X585" s="640"/>
      <c r="Y585" s="640"/>
      <c r="Z585" s="640"/>
      <c r="AA585" s="640"/>
      <c r="AB585" s="640"/>
      <c r="AC585" s="640"/>
      <c r="AD585" s="640"/>
    </row>
    <row r="586">
      <c r="A586" s="640"/>
      <c r="B586" s="640"/>
      <c r="C586" s="56"/>
      <c r="D586" s="640"/>
      <c r="E586" s="640"/>
      <c r="F586" s="640"/>
      <c r="G586" s="640"/>
      <c r="H586" s="640"/>
      <c r="I586" s="640"/>
      <c r="J586" s="640"/>
      <c r="K586" s="640"/>
      <c r="L586" s="640"/>
      <c r="M586" s="640"/>
      <c r="N586" s="640"/>
      <c r="O586" s="640"/>
      <c r="P586" s="640"/>
      <c r="Q586" s="640"/>
      <c r="R586" s="640"/>
      <c r="S586" s="640"/>
      <c r="T586" s="640"/>
      <c r="U586" s="640"/>
      <c r="V586" s="640"/>
      <c r="W586" s="640"/>
      <c r="X586" s="640"/>
      <c r="Y586" s="640"/>
      <c r="Z586" s="640"/>
      <c r="AA586" s="640"/>
      <c r="AB586" s="640"/>
      <c r="AC586" s="640"/>
      <c r="AD586" s="640"/>
    </row>
    <row r="587">
      <c r="A587" s="640"/>
      <c r="B587" s="640"/>
      <c r="C587" s="56"/>
      <c r="D587" s="640"/>
      <c r="E587" s="640"/>
      <c r="F587" s="640"/>
      <c r="G587" s="640"/>
      <c r="H587" s="640"/>
      <c r="I587" s="640"/>
      <c r="J587" s="640"/>
      <c r="K587" s="640"/>
      <c r="L587" s="640"/>
      <c r="M587" s="640"/>
      <c r="N587" s="640"/>
      <c r="O587" s="640"/>
      <c r="P587" s="640"/>
      <c r="Q587" s="640"/>
      <c r="R587" s="640"/>
      <c r="S587" s="640"/>
      <c r="T587" s="640"/>
      <c r="U587" s="640"/>
      <c r="V587" s="640"/>
      <c r="W587" s="640"/>
      <c r="X587" s="640"/>
      <c r="Y587" s="640"/>
      <c r="Z587" s="640"/>
      <c r="AA587" s="640"/>
      <c r="AB587" s="640"/>
      <c r="AC587" s="640"/>
      <c r="AD587" s="640"/>
    </row>
    <row r="588">
      <c r="A588" s="640"/>
      <c r="B588" s="640"/>
      <c r="C588" s="56"/>
      <c r="D588" s="640"/>
      <c r="E588" s="640"/>
      <c r="F588" s="640"/>
      <c r="G588" s="640"/>
      <c r="H588" s="640"/>
      <c r="I588" s="640"/>
      <c r="J588" s="640"/>
      <c r="K588" s="640"/>
      <c r="L588" s="640"/>
      <c r="M588" s="640"/>
      <c r="N588" s="640"/>
      <c r="O588" s="640"/>
      <c r="P588" s="640"/>
      <c r="Q588" s="640"/>
      <c r="R588" s="640"/>
      <c r="S588" s="640"/>
      <c r="T588" s="640"/>
      <c r="U588" s="640"/>
      <c r="V588" s="640"/>
      <c r="W588" s="640"/>
      <c r="X588" s="640"/>
      <c r="Y588" s="640"/>
      <c r="Z588" s="640"/>
      <c r="AA588" s="640"/>
      <c r="AB588" s="640"/>
      <c r="AC588" s="640"/>
      <c r="AD588" s="640"/>
    </row>
    <row r="589">
      <c r="A589" s="640"/>
      <c r="B589" s="640"/>
      <c r="C589" s="56"/>
      <c r="D589" s="640"/>
      <c r="E589" s="640"/>
      <c r="F589" s="640"/>
      <c r="G589" s="640"/>
      <c r="H589" s="640"/>
      <c r="I589" s="640"/>
      <c r="J589" s="640"/>
      <c r="K589" s="640"/>
      <c r="L589" s="640"/>
      <c r="M589" s="640"/>
      <c r="N589" s="640"/>
      <c r="O589" s="640"/>
      <c r="P589" s="640"/>
      <c r="Q589" s="640"/>
      <c r="R589" s="640"/>
      <c r="S589" s="640"/>
      <c r="T589" s="640"/>
      <c r="U589" s="640"/>
      <c r="V589" s="640"/>
      <c r="W589" s="640"/>
      <c r="X589" s="640"/>
      <c r="Y589" s="640"/>
      <c r="Z589" s="640"/>
      <c r="AA589" s="640"/>
      <c r="AB589" s="640"/>
      <c r="AC589" s="640"/>
      <c r="AD589" s="640"/>
    </row>
    <row r="590">
      <c r="A590" s="640"/>
      <c r="B590" s="640"/>
      <c r="C590" s="56"/>
      <c r="D590" s="640"/>
      <c r="E590" s="640"/>
      <c r="F590" s="640"/>
      <c r="G590" s="640"/>
      <c r="H590" s="640"/>
      <c r="I590" s="640"/>
      <c r="J590" s="640"/>
      <c r="K590" s="640"/>
      <c r="L590" s="640"/>
      <c r="M590" s="640"/>
      <c r="N590" s="640"/>
      <c r="O590" s="640"/>
      <c r="P590" s="640"/>
      <c r="Q590" s="640"/>
      <c r="R590" s="640"/>
      <c r="S590" s="640"/>
      <c r="T590" s="640"/>
      <c r="U590" s="640"/>
      <c r="V590" s="640"/>
      <c r="W590" s="640"/>
      <c r="X590" s="640"/>
      <c r="Y590" s="640"/>
      <c r="Z590" s="640"/>
      <c r="AA590" s="640"/>
      <c r="AB590" s="640"/>
      <c r="AC590" s="640"/>
      <c r="AD590" s="640"/>
    </row>
    <row r="591">
      <c r="A591" s="640"/>
      <c r="B591" s="640"/>
      <c r="C591" s="56"/>
      <c r="D591" s="640"/>
      <c r="E591" s="640"/>
      <c r="F591" s="640"/>
      <c r="G591" s="640"/>
      <c r="H591" s="640"/>
      <c r="I591" s="640"/>
      <c r="J591" s="640"/>
      <c r="K591" s="640"/>
      <c r="L591" s="640"/>
      <c r="M591" s="640"/>
      <c r="N591" s="640"/>
      <c r="O591" s="640"/>
      <c r="P591" s="640"/>
      <c r="Q591" s="640"/>
      <c r="R591" s="640"/>
      <c r="S591" s="640"/>
      <c r="T591" s="640"/>
      <c r="U591" s="640"/>
      <c r="V591" s="640"/>
      <c r="W591" s="640"/>
      <c r="X591" s="640"/>
      <c r="Y591" s="640"/>
      <c r="Z591" s="640"/>
      <c r="AA591" s="640"/>
      <c r="AB591" s="640"/>
      <c r="AC591" s="640"/>
      <c r="AD591" s="640"/>
    </row>
    <row r="592">
      <c r="A592" s="640"/>
      <c r="B592" s="640"/>
      <c r="C592" s="56"/>
      <c r="D592" s="640"/>
      <c r="E592" s="640"/>
      <c r="F592" s="640"/>
      <c r="G592" s="640"/>
      <c r="H592" s="640"/>
      <c r="I592" s="640"/>
      <c r="J592" s="640"/>
      <c r="K592" s="640"/>
      <c r="L592" s="640"/>
      <c r="M592" s="640"/>
      <c r="N592" s="640"/>
      <c r="O592" s="640"/>
      <c r="P592" s="640"/>
      <c r="Q592" s="640"/>
      <c r="R592" s="640"/>
      <c r="S592" s="640"/>
      <c r="T592" s="640"/>
      <c r="U592" s="640"/>
      <c r="V592" s="640"/>
      <c r="W592" s="640"/>
      <c r="X592" s="640"/>
      <c r="Y592" s="640"/>
      <c r="Z592" s="640"/>
      <c r="AA592" s="640"/>
      <c r="AB592" s="640"/>
      <c r="AC592" s="640"/>
      <c r="AD592" s="640"/>
    </row>
    <row r="593">
      <c r="A593" s="640"/>
      <c r="B593" s="640"/>
      <c r="C593" s="56"/>
      <c r="D593" s="640"/>
      <c r="E593" s="640"/>
      <c r="F593" s="640"/>
      <c r="G593" s="640"/>
      <c r="H593" s="640"/>
      <c r="I593" s="640"/>
      <c r="J593" s="640"/>
      <c r="K593" s="640"/>
      <c r="L593" s="640"/>
      <c r="M593" s="640"/>
      <c r="N593" s="640"/>
      <c r="O593" s="640"/>
      <c r="P593" s="640"/>
      <c r="Q593" s="640"/>
      <c r="R593" s="640"/>
      <c r="S593" s="640"/>
      <c r="T593" s="640"/>
      <c r="U593" s="640"/>
      <c r="V593" s="640"/>
      <c r="W593" s="640"/>
      <c r="X593" s="640"/>
      <c r="Y593" s="640"/>
      <c r="Z593" s="640"/>
      <c r="AA593" s="640"/>
      <c r="AB593" s="640"/>
      <c r="AC593" s="640"/>
      <c r="AD593" s="640"/>
    </row>
    <row r="594">
      <c r="A594" s="640"/>
      <c r="B594" s="640"/>
      <c r="C594" s="56"/>
      <c r="D594" s="640"/>
      <c r="E594" s="640"/>
      <c r="F594" s="640"/>
      <c r="G594" s="640"/>
      <c r="H594" s="640"/>
      <c r="I594" s="640"/>
      <c r="J594" s="640"/>
      <c r="K594" s="640"/>
      <c r="L594" s="640"/>
      <c r="M594" s="640"/>
      <c r="N594" s="640"/>
      <c r="O594" s="640"/>
      <c r="P594" s="640"/>
      <c r="Q594" s="640"/>
      <c r="R594" s="640"/>
      <c r="S594" s="640"/>
      <c r="T594" s="640"/>
      <c r="U594" s="640"/>
      <c r="V594" s="640"/>
      <c r="W594" s="640"/>
      <c r="X594" s="640"/>
      <c r="Y594" s="640"/>
      <c r="Z594" s="640"/>
      <c r="AA594" s="640"/>
      <c r="AB594" s="640"/>
      <c r="AC594" s="640"/>
      <c r="AD594" s="640"/>
    </row>
    <row r="595">
      <c r="A595" s="640"/>
      <c r="B595" s="640"/>
      <c r="C595" s="56"/>
      <c r="D595" s="640"/>
      <c r="E595" s="640"/>
      <c r="F595" s="640"/>
      <c r="G595" s="640"/>
      <c r="H595" s="640"/>
      <c r="I595" s="640"/>
      <c r="J595" s="640"/>
      <c r="K595" s="640"/>
      <c r="L595" s="640"/>
      <c r="M595" s="640"/>
      <c r="N595" s="640"/>
      <c r="O595" s="640"/>
      <c r="P595" s="640"/>
      <c r="Q595" s="640"/>
      <c r="R595" s="640"/>
      <c r="S595" s="640"/>
      <c r="T595" s="640"/>
      <c r="U595" s="640"/>
      <c r="V595" s="640"/>
      <c r="W595" s="640"/>
      <c r="X595" s="640"/>
      <c r="Y595" s="640"/>
      <c r="Z595" s="640"/>
      <c r="AA595" s="640"/>
      <c r="AB595" s="640"/>
      <c r="AC595" s="640"/>
      <c r="AD595" s="640"/>
    </row>
    <row r="596">
      <c r="A596" s="640"/>
      <c r="B596" s="640"/>
      <c r="C596" s="56"/>
      <c r="D596" s="640"/>
      <c r="E596" s="640"/>
      <c r="F596" s="640"/>
      <c r="G596" s="640"/>
      <c r="H596" s="640"/>
      <c r="I596" s="640"/>
      <c r="J596" s="640"/>
      <c r="K596" s="640"/>
      <c r="L596" s="640"/>
      <c r="M596" s="640"/>
      <c r="N596" s="640"/>
      <c r="O596" s="640"/>
      <c r="P596" s="640"/>
      <c r="Q596" s="640"/>
      <c r="R596" s="640"/>
      <c r="S596" s="640"/>
      <c r="T596" s="640"/>
      <c r="U596" s="640"/>
      <c r="V596" s="640"/>
      <c r="W596" s="640"/>
      <c r="X596" s="640"/>
      <c r="Y596" s="640"/>
      <c r="Z596" s="640"/>
      <c r="AA596" s="640"/>
      <c r="AB596" s="640"/>
      <c r="AC596" s="640"/>
      <c r="AD596" s="640"/>
    </row>
    <row r="597">
      <c r="A597" s="640"/>
      <c r="B597" s="640"/>
      <c r="C597" s="56"/>
      <c r="D597" s="640"/>
      <c r="E597" s="640"/>
      <c r="F597" s="640"/>
      <c r="G597" s="640"/>
      <c r="H597" s="640"/>
      <c r="I597" s="640"/>
      <c r="J597" s="640"/>
      <c r="K597" s="640"/>
      <c r="L597" s="640"/>
      <c r="M597" s="640"/>
      <c r="N597" s="640"/>
      <c r="O597" s="640"/>
      <c r="P597" s="640"/>
      <c r="Q597" s="640"/>
      <c r="R597" s="640"/>
      <c r="S597" s="640"/>
      <c r="T597" s="640"/>
      <c r="U597" s="640"/>
      <c r="V597" s="640"/>
      <c r="W597" s="640"/>
      <c r="X597" s="640"/>
      <c r="Y597" s="640"/>
      <c r="Z597" s="640"/>
      <c r="AA597" s="640"/>
      <c r="AB597" s="640"/>
      <c r="AC597" s="640"/>
      <c r="AD597" s="640"/>
    </row>
    <row r="598">
      <c r="A598" s="640"/>
      <c r="B598" s="640"/>
      <c r="C598" s="56"/>
      <c r="D598" s="640"/>
      <c r="E598" s="640"/>
      <c r="F598" s="640"/>
      <c r="G598" s="640"/>
      <c r="H598" s="640"/>
      <c r="I598" s="640"/>
      <c r="J598" s="640"/>
      <c r="K598" s="640"/>
      <c r="L598" s="640"/>
      <c r="M598" s="640"/>
      <c r="N598" s="640"/>
      <c r="O598" s="640"/>
      <c r="P598" s="640"/>
      <c r="Q598" s="640"/>
      <c r="R598" s="640"/>
      <c r="S598" s="640"/>
      <c r="T598" s="640"/>
      <c r="U598" s="640"/>
      <c r="V598" s="640"/>
      <c r="W598" s="640"/>
      <c r="X598" s="640"/>
      <c r="Y598" s="640"/>
      <c r="Z598" s="640"/>
      <c r="AA598" s="640"/>
      <c r="AB598" s="640"/>
      <c r="AC598" s="640"/>
      <c r="AD598" s="640"/>
    </row>
    <row r="599">
      <c r="A599" s="640"/>
      <c r="B599" s="640"/>
      <c r="C599" s="56"/>
      <c r="D599" s="640"/>
      <c r="E599" s="640"/>
      <c r="F599" s="640"/>
      <c r="G599" s="640"/>
      <c r="H599" s="640"/>
      <c r="I599" s="640"/>
      <c r="J599" s="640"/>
      <c r="K599" s="640"/>
      <c r="L599" s="640"/>
      <c r="M599" s="640"/>
      <c r="N599" s="640"/>
      <c r="O599" s="640"/>
      <c r="P599" s="640"/>
      <c r="Q599" s="640"/>
      <c r="R599" s="640"/>
      <c r="S599" s="640"/>
      <c r="T599" s="640"/>
      <c r="U599" s="640"/>
      <c r="V599" s="640"/>
      <c r="W599" s="640"/>
      <c r="X599" s="640"/>
      <c r="Y599" s="640"/>
      <c r="Z599" s="640"/>
      <c r="AA599" s="640"/>
      <c r="AB599" s="640"/>
      <c r="AC599" s="640"/>
      <c r="AD599" s="640"/>
    </row>
    <row r="600">
      <c r="A600" s="640"/>
      <c r="B600" s="640"/>
      <c r="C600" s="56"/>
      <c r="D600" s="640"/>
      <c r="E600" s="640"/>
      <c r="F600" s="640"/>
      <c r="G600" s="640"/>
      <c r="H600" s="640"/>
      <c r="I600" s="640"/>
      <c r="J600" s="640"/>
      <c r="K600" s="640"/>
      <c r="L600" s="640"/>
      <c r="M600" s="640"/>
      <c r="N600" s="640"/>
      <c r="O600" s="640"/>
      <c r="P600" s="640"/>
      <c r="Q600" s="640"/>
      <c r="R600" s="640"/>
      <c r="S600" s="640"/>
      <c r="T600" s="640"/>
      <c r="U600" s="640"/>
      <c r="V600" s="640"/>
      <c r="W600" s="640"/>
      <c r="X600" s="640"/>
      <c r="Y600" s="640"/>
      <c r="Z600" s="640"/>
      <c r="AA600" s="640"/>
      <c r="AB600" s="640"/>
      <c r="AC600" s="640"/>
      <c r="AD600" s="640"/>
    </row>
    <row r="601">
      <c r="A601" s="640"/>
      <c r="B601" s="640"/>
      <c r="C601" s="56"/>
      <c r="D601" s="640"/>
      <c r="E601" s="640"/>
      <c r="F601" s="640"/>
      <c r="G601" s="640"/>
      <c r="H601" s="640"/>
      <c r="I601" s="640"/>
      <c r="J601" s="640"/>
      <c r="K601" s="640"/>
      <c r="L601" s="640"/>
      <c r="M601" s="640"/>
      <c r="N601" s="640"/>
      <c r="O601" s="640"/>
      <c r="P601" s="640"/>
      <c r="Q601" s="640"/>
      <c r="R601" s="640"/>
      <c r="S601" s="640"/>
      <c r="T601" s="640"/>
      <c r="U601" s="640"/>
      <c r="V601" s="640"/>
      <c r="W601" s="640"/>
      <c r="X601" s="640"/>
      <c r="Y601" s="640"/>
      <c r="Z601" s="640"/>
      <c r="AA601" s="640"/>
      <c r="AB601" s="640"/>
      <c r="AC601" s="640"/>
      <c r="AD601" s="640"/>
    </row>
    <row r="602">
      <c r="A602" s="640"/>
      <c r="B602" s="640"/>
      <c r="C602" s="56"/>
      <c r="D602" s="640"/>
      <c r="E602" s="640"/>
      <c r="F602" s="640"/>
      <c r="G602" s="640"/>
      <c r="H602" s="640"/>
      <c r="I602" s="640"/>
      <c r="J602" s="640"/>
      <c r="K602" s="640"/>
      <c r="L602" s="640"/>
      <c r="M602" s="640"/>
      <c r="N602" s="640"/>
      <c r="O602" s="640"/>
      <c r="P602" s="640"/>
      <c r="Q602" s="640"/>
      <c r="R602" s="640"/>
      <c r="S602" s="640"/>
      <c r="T602" s="640"/>
      <c r="U602" s="640"/>
      <c r="V602" s="640"/>
      <c r="W602" s="640"/>
      <c r="X602" s="640"/>
      <c r="Y602" s="640"/>
      <c r="Z602" s="640"/>
      <c r="AA602" s="640"/>
      <c r="AB602" s="640"/>
      <c r="AC602" s="640"/>
      <c r="AD602" s="640"/>
    </row>
    <row r="603">
      <c r="A603" s="640"/>
      <c r="B603" s="640"/>
      <c r="C603" s="56"/>
      <c r="D603" s="640"/>
      <c r="E603" s="640"/>
      <c r="F603" s="640"/>
      <c r="G603" s="640"/>
      <c r="H603" s="640"/>
      <c r="I603" s="640"/>
      <c r="J603" s="640"/>
      <c r="K603" s="640"/>
      <c r="L603" s="640"/>
      <c r="M603" s="640"/>
      <c r="N603" s="640"/>
      <c r="O603" s="640"/>
      <c r="P603" s="640"/>
      <c r="Q603" s="640"/>
      <c r="R603" s="640"/>
      <c r="S603" s="640"/>
      <c r="T603" s="640"/>
      <c r="U603" s="640"/>
      <c r="V603" s="640"/>
      <c r="W603" s="640"/>
      <c r="X603" s="640"/>
      <c r="Y603" s="640"/>
      <c r="Z603" s="640"/>
      <c r="AA603" s="640"/>
      <c r="AB603" s="640"/>
      <c r="AC603" s="640"/>
      <c r="AD603" s="640"/>
    </row>
    <row r="604">
      <c r="A604" s="640"/>
      <c r="B604" s="640"/>
      <c r="C604" s="56"/>
      <c r="D604" s="640"/>
      <c r="E604" s="640"/>
      <c r="F604" s="640"/>
      <c r="G604" s="640"/>
      <c r="H604" s="640"/>
      <c r="I604" s="640"/>
      <c r="J604" s="640"/>
      <c r="K604" s="640"/>
      <c r="L604" s="640"/>
      <c r="M604" s="640"/>
      <c r="N604" s="640"/>
      <c r="O604" s="640"/>
      <c r="P604" s="640"/>
      <c r="Q604" s="640"/>
      <c r="R604" s="640"/>
      <c r="S604" s="640"/>
      <c r="T604" s="640"/>
      <c r="U604" s="640"/>
      <c r="V604" s="640"/>
      <c r="W604" s="640"/>
      <c r="X604" s="640"/>
      <c r="Y604" s="640"/>
      <c r="Z604" s="640"/>
      <c r="AA604" s="640"/>
      <c r="AB604" s="640"/>
      <c r="AC604" s="640"/>
      <c r="AD604" s="640"/>
    </row>
    <row r="605">
      <c r="A605" s="640"/>
      <c r="B605" s="640"/>
      <c r="C605" s="56"/>
      <c r="D605" s="640"/>
      <c r="E605" s="640"/>
      <c r="F605" s="640"/>
      <c r="G605" s="640"/>
      <c r="H605" s="640"/>
      <c r="I605" s="640"/>
      <c r="J605" s="640"/>
      <c r="K605" s="640"/>
      <c r="L605" s="640"/>
      <c r="M605" s="640"/>
      <c r="N605" s="640"/>
      <c r="O605" s="640"/>
      <c r="P605" s="640"/>
      <c r="Q605" s="640"/>
      <c r="R605" s="640"/>
      <c r="S605" s="640"/>
      <c r="T605" s="640"/>
      <c r="U605" s="640"/>
      <c r="V605" s="640"/>
      <c r="W605" s="640"/>
      <c r="X605" s="640"/>
      <c r="Y605" s="640"/>
      <c r="Z605" s="640"/>
      <c r="AA605" s="640"/>
      <c r="AB605" s="640"/>
      <c r="AC605" s="640"/>
      <c r="AD605" s="640"/>
    </row>
    <row r="606">
      <c r="A606" s="640"/>
      <c r="B606" s="640"/>
      <c r="C606" s="56"/>
      <c r="D606" s="640"/>
      <c r="E606" s="640"/>
      <c r="F606" s="640"/>
      <c r="G606" s="640"/>
      <c r="H606" s="640"/>
      <c r="I606" s="640"/>
      <c r="J606" s="640"/>
      <c r="K606" s="640"/>
      <c r="L606" s="640"/>
      <c r="M606" s="640"/>
      <c r="N606" s="640"/>
      <c r="O606" s="640"/>
      <c r="P606" s="640"/>
      <c r="Q606" s="640"/>
      <c r="R606" s="640"/>
      <c r="S606" s="640"/>
      <c r="T606" s="640"/>
      <c r="U606" s="640"/>
      <c r="V606" s="640"/>
      <c r="W606" s="640"/>
      <c r="X606" s="640"/>
      <c r="Y606" s="640"/>
      <c r="Z606" s="640"/>
      <c r="AA606" s="640"/>
      <c r="AB606" s="640"/>
      <c r="AC606" s="640"/>
      <c r="AD606" s="640"/>
    </row>
    <row r="607">
      <c r="A607" s="640"/>
      <c r="B607" s="640"/>
      <c r="C607" s="56"/>
      <c r="D607" s="640"/>
      <c r="E607" s="640"/>
      <c r="F607" s="640"/>
      <c r="G607" s="640"/>
      <c r="H607" s="640"/>
      <c r="I607" s="640"/>
      <c r="J607" s="640"/>
      <c r="K607" s="640"/>
      <c r="L607" s="640"/>
      <c r="M607" s="640"/>
      <c r="N607" s="640"/>
      <c r="O607" s="640"/>
      <c r="P607" s="640"/>
      <c r="Q607" s="640"/>
      <c r="R607" s="640"/>
      <c r="S607" s="640"/>
      <c r="T607" s="640"/>
      <c r="U607" s="640"/>
      <c r="V607" s="640"/>
      <c r="W607" s="640"/>
      <c r="X607" s="640"/>
      <c r="Y607" s="640"/>
      <c r="Z607" s="640"/>
      <c r="AA607" s="640"/>
      <c r="AB607" s="640"/>
      <c r="AC607" s="640"/>
      <c r="AD607" s="640"/>
    </row>
    <row r="608">
      <c r="A608" s="640"/>
      <c r="B608" s="640"/>
      <c r="C608" s="56"/>
      <c r="D608" s="640"/>
      <c r="E608" s="640"/>
      <c r="F608" s="640"/>
      <c r="G608" s="640"/>
      <c r="H608" s="640"/>
      <c r="I608" s="640"/>
      <c r="J608" s="640"/>
      <c r="K608" s="640"/>
      <c r="L608" s="640"/>
      <c r="M608" s="640"/>
      <c r="N608" s="640"/>
      <c r="O608" s="640"/>
      <c r="P608" s="640"/>
      <c r="Q608" s="640"/>
      <c r="R608" s="640"/>
      <c r="S608" s="640"/>
      <c r="T608" s="640"/>
      <c r="U608" s="640"/>
      <c r="V608" s="640"/>
      <c r="W608" s="640"/>
      <c r="X608" s="640"/>
      <c r="Y608" s="640"/>
      <c r="Z608" s="640"/>
      <c r="AA608" s="640"/>
      <c r="AB608" s="640"/>
      <c r="AC608" s="640"/>
      <c r="AD608" s="640"/>
    </row>
    <row r="609">
      <c r="A609" s="640"/>
      <c r="B609" s="640"/>
      <c r="C609" s="56"/>
      <c r="D609" s="640"/>
      <c r="E609" s="640"/>
      <c r="F609" s="640"/>
      <c r="G609" s="640"/>
      <c r="H609" s="640"/>
      <c r="I609" s="640"/>
      <c r="J609" s="640"/>
      <c r="K609" s="640"/>
      <c r="L609" s="640"/>
      <c r="M609" s="640"/>
      <c r="N609" s="640"/>
      <c r="O609" s="640"/>
      <c r="P609" s="640"/>
      <c r="Q609" s="640"/>
      <c r="R609" s="640"/>
      <c r="S609" s="640"/>
      <c r="T609" s="640"/>
      <c r="U609" s="640"/>
      <c r="V609" s="640"/>
      <c r="W609" s="640"/>
      <c r="X609" s="640"/>
      <c r="Y609" s="640"/>
      <c r="Z609" s="640"/>
      <c r="AA609" s="640"/>
      <c r="AB609" s="640"/>
      <c r="AC609" s="640"/>
      <c r="AD609" s="640"/>
    </row>
    <row r="610">
      <c r="A610" s="640"/>
      <c r="B610" s="640"/>
      <c r="C610" s="56"/>
      <c r="D610" s="640"/>
      <c r="E610" s="640"/>
      <c r="F610" s="640"/>
      <c r="G610" s="640"/>
      <c r="H610" s="640"/>
      <c r="I610" s="640"/>
      <c r="J610" s="640"/>
      <c r="K610" s="640"/>
      <c r="L610" s="640"/>
      <c r="M610" s="640"/>
      <c r="N610" s="640"/>
      <c r="O610" s="640"/>
      <c r="P610" s="640"/>
      <c r="Q610" s="640"/>
      <c r="R610" s="640"/>
      <c r="S610" s="640"/>
      <c r="T610" s="640"/>
      <c r="U610" s="640"/>
      <c r="V610" s="640"/>
      <c r="W610" s="640"/>
      <c r="X610" s="640"/>
      <c r="Y610" s="640"/>
      <c r="Z610" s="640"/>
      <c r="AA610" s="640"/>
      <c r="AB610" s="640"/>
      <c r="AC610" s="640"/>
      <c r="AD610" s="640"/>
    </row>
    <row r="611">
      <c r="A611" s="640"/>
      <c r="B611" s="640"/>
      <c r="C611" s="56"/>
      <c r="D611" s="640"/>
      <c r="E611" s="640"/>
      <c r="F611" s="640"/>
      <c r="G611" s="640"/>
      <c r="H611" s="640"/>
      <c r="I611" s="640"/>
      <c r="J611" s="640"/>
      <c r="K611" s="640"/>
      <c r="L611" s="640"/>
      <c r="M611" s="640"/>
      <c r="N611" s="640"/>
      <c r="O611" s="640"/>
      <c r="P611" s="640"/>
      <c r="Q611" s="640"/>
      <c r="R611" s="640"/>
      <c r="S611" s="640"/>
      <c r="T611" s="640"/>
      <c r="U611" s="640"/>
      <c r="V611" s="640"/>
      <c r="W611" s="640"/>
      <c r="X611" s="640"/>
      <c r="Y611" s="640"/>
      <c r="Z611" s="640"/>
      <c r="AA611" s="640"/>
      <c r="AB611" s="640"/>
      <c r="AC611" s="640"/>
      <c r="AD611" s="640"/>
    </row>
    <row r="612">
      <c r="A612" s="640"/>
      <c r="B612" s="640"/>
      <c r="C612" s="56"/>
      <c r="D612" s="640"/>
      <c r="E612" s="640"/>
      <c r="F612" s="640"/>
      <c r="G612" s="640"/>
      <c r="H612" s="640"/>
      <c r="I612" s="640"/>
      <c r="J612" s="640"/>
      <c r="K612" s="640"/>
      <c r="L612" s="640"/>
      <c r="M612" s="640"/>
      <c r="N612" s="640"/>
      <c r="O612" s="640"/>
      <c r="P612" s="640"/>
      <c r="Q612" s="640"/>
      <c r="R612" s="640"/>
      <c r="S612" s="640"/>
      <c r="T612" s="640"/>
      <c r="U612" s="640"/>
      <c r="V612" s="640"/>
      <c r="W612" s="640"/>
      <c r="X612" s="640"/>
      <c r="Y612" s="640"/>
      <c r="Z612" s="640"/>
      <c r="AA612" s="640"/>
      <c r="AB612" s="640"/>
      <c r="AC612" s="640"/>
      <c r="AD612" s="640"/>
    </row>
    <row r="613">
      <c r="A613" s="640"/>
      <c r="B613" s="640"/>
      <c r="C613" s="56"/>
      <c r="D613" s="640"/>
      <c r="E613" s="640"/>
      <c r="F613" s="640"/>
      <c r="G613" s="640"/>
      <c r="H613" s="640"/>
      <c r="I613" s="640"/>
      <c r="J613" s="640"/>
      <c r="K613" s="640"/>
      <c r="L613" s="640"/>
      <c r="M613" s="640"/>
      <c r="N613" s="640"/>
      <c r="O613" s="640"/>
      <c r="P613" s="640"/>
      <c r="Q613" s="640"/>
      <c r="R613" s="640"/>
      <c r="S613" s="640"/>
      <c r="T613" s="640"/>
      <c r="U613" s="640"/>
      <c r="V613" s="640"/>
      <c r="W613" s="640"/>
      <c r="X613" s="640"/>
      <c r="Y613" s="640"/>
      <c r="Z613" s="640"/>
      <c r="AA613" s="640"/>
      <c r="AB613" s="640"/>
      <c r="AC613" s="640"/>
      <c r="AD613" s="640"/>
    </row>
    <row r="614">
      <c r="A614" s="640"/>
      <c r="B614" s="640"/>
      <c r="C614" s="56"/>
      <c r="D614" s="640"/>
      <c r="E614" s="640"/>
      <c r="F614" s="640"/>
      <c r="G614" s="640"/>
      <c r="H614" s="640"/>
      <c r="I614" s="640"/>
      <c r="J614" s="640"/>
      <c r="K614" s="640"/>
      <c r="L614" s="640"/>
      <c r="M614" s="640"/>
      <c r="N614" s="640"/>
      <c r="O614" s="640"/>
      <c r="P614" s="640"/>
      <c r="Q614" s="640"/>
      <c r="R614" s="640"/>
      <c r="S614" s="640"/>
      <c r="T614" s="640"/>
      <c r="U614" s="640"/>
      <c r="V614" s="640"/>
      <c r="W614" s="640"/>
      <c r="X614" s="640"/>
      <c r="Y614" s="640"/>
      <c r="Z614" s="640"/>
      <c r="AA614" s="640"/>
      <c r="AB614" s="640"/>
      <c r="AC614" s="640"/>
      <c r="AD614" s="640"/>
    </row>
    <row r="615">
      <c r="A615" s="640"/>
      <c r="B615" s="640"/>
      <c r="C615" s="56"/>
      <c r="D615" s="640"/>
      <c r="E615" s="640"/>
      <c r="F615" s="640"/>
      <c r="G615" s="640"/>
      <c r="H615" s="640"/>
      <c r="I615" s="640"/>
      <c r="J615" s="640"/>
      <c r="K615" s="640"/>
      <c r="L615" s="640"/>
      <c r="M615" s="640"/>
      <c r="N615" s="640"/>
      <c r="O615" s="640"/>
      <c r="P615" s="640"/>
      <c r="Q615" s="640"/>
      <c r="R615" s="640"/>
      <c r="S615" s="640"/>
      <c r="T615" s="640"/>
      <c r="U615" s="640"/>
      <c r="V615" s="640"/>
      <c r="W615" s="640"/>
      <c r="X615" s="640"/>
      <c r="Y615" s="640"/>
      <c r="Z615" s="640"/>
      <c r="AA615" s="640"/>
      <c r="AB615" s="640"/>
      <c r="AC615" s="640"/>
      <c r="AD615" s="640"/>
    </row>
    <row r="616">
      <c r="A616" s="640"/>
      <c r="B616" s="640"/>
      <c r="C616" s="56"/>
      <c r="D616" s="640"/>
      <c r="E616" s="640"/>
      <c r="F616" s="640"/>
      <c r="G616" s="640"/>
      <c r="H616" s="640"/>
      <c r="I616" s="640"/>
      <c r="J616" s="640"/>
      <c r="K616" s="640"/>
      <c r="L616" s="640"/>
      <c r="M616" s="640"/>
      <c r="N616" s="640"/>
      <c r="O616" s="640"/>
      <c r="P616" s="640"/>
      <c r="Q616" s="640"/>
      <c r="R616" s="640"/>
      <c r="S616" s="640"/>
      <c r="T616" s="640"/>
      <c r="U616" s="640"/>
      <c r="V616" s="640"/>
      <c r="W616" s="640"/>
      <c r="X616" s="640"/>
      <c r="Y616" s="640"/>
      <c r="Z616" s="640"/>
      <c r="AA616" s="640"/>
      <c r="AB616" s="640"/>
      <c r="AC616" s="640"/>
      <c r="AD616" s="640"/>
    </row>
    <row r="617">
      <c r="A617" s="640"/>
      <c r="B617" s="640"/>
      <c r="C617" s="56"/>
      <c r="D617" s="640"/>
      <c r="E617" s="640"/>
      <c r="F617" s="640"/>
      <c r="G617" s="640"/>
      <c r="H617" s="640"/>
      <c r="I617" s="640"/>
      <c r="J617" s="640"/>
      <c r="K617" s="640"/>
      <c r="L617" s="640"/>
      <c r="M617" s="640"/>
      <c r="N617" s="640"/>
      <c r="O617" s="640"/>
      <c r="P617" s="640"/>
      <c r="Q617" s="640"/>
      <c r="R617" s="640"/>
      <c r="S617" s="640"/>
      <c r="T617" s="640"/>
      <c r="U617" s="640"/>
      <c r="V617" s="640"/>
      <c r="W617" s="640"/>
      <c r="X617" s="640"/>
      <c r="Y617" s="640"/>
      <c r="Z617" s="640"/>
      <c r="AA617" s="640"/>
      <c r="AB617" s="640"/>
      <c r="AC617" s="640"/>
      <c r="AD617" s="640"/>
    </row>
    <row r="618">
      <c r="A618" s="640"/>
      <c r="B618" s="640"/>
      <c r="C618" s="56"/>
      <c r="D618" s="640"/>
      <c r="E618" s="640"/>
      <c r="F618" s="640"/>
      <c r="G618" s="640"/>
      <c r="H618" s="640"/>
      <c r="I618" s="640"/>
      <c r="J618" s="640"/>
      <c r="K618" s="640"/>
      <c r="L618" s="640"/>
      <c r="M618" s="640"/>
      <c r="N618" s="640"/>
      <c r="O618" s="640"/>
      <c r="P618" s="640"/>
      <c r="Q618" s="640"/>
      <c r="R618" s="640"/>
      <c r="S618" s="640"/>
      <c r="T618" s="640"/>
      <c r="U618" s="640"/>
      <c r="V618" s="640"/>
      <c r="W618" s="640"/>
      <c r="X618" s="640"/>
      <c r="Y618" s="640"/>
      <c r="Z618" s="640"/>
      <c r="AA618" s="640"/>
      <c r="AB618" s="640"/>
      <c r="AC618" s="640"/>
      <c r="AD618" s="640"/>
    </row>
    <row r="619">
      <c r="A619" s="640"/>
      <c r="B619" s="640"/>
      <c r="C619" s="56"/>
      <c r="D619" s="640"/>
      <c r="E619" s="640"/>
      <c r="F619" s="640"/>
      <c r="G619" s="640"/>
      <c r="H619" s="640"/>
      <c r="I619" s="640"/>
      <c r="J619" s="640"/>
      <c r="K619" s="640"/>
      <c r="L619" s="640"/>
      <c r="M619" s="640"/>
      <c r="N619" s="640"/>
      <c r="O619" s="640"/>
      <c r="P619" s="640"/>
      <c r="Q619" s="640"/>
      <c r="R619" s="640"/>
      <c r="S619" s="640"/>
      <c r="T619" s="640"/>
      <c r="U619" s="640"/>
      <c r="V619" s="640"/>
      <c r="W619" s="640"/>
      <c r="X619" s="640"/>
      <c r="Y619" s="640"/>
      <c r="Z619" s="640"/>
      <c r="AA619" s="640"/>
      <c r="AB619" s="640"/>
      <c r="AC619" s="640"/>
      <c r="AD619" s="640"/>
    </row>
    <row r="620">
      <c r="A620" s="640"/>
      <c r="B620" s="640"/>
      <c r="C620" s="56"/>
      <c r="D620" s="640"/>
      <c r="E620" s="640"/>
      <c r="F620" s="640"/>
      <c r="G620" s="640"/>
      <c r="H620" s="640"/>
      <c r="I620" s="640"/>
      <c r="J620" s="640"/>
      <c r="K620" s="640"/>
      <c r="L620" s="640"/>
      <c r="M620" s="640"/>
      <c r="N620" s="640"/>
      <c r="O620" s="640"/>
      <c r="P620" s="640"/>
      <c r="Q620" s="640"/>
      <c r="R620" s="640"/>
      <c r="S620" s="640"/>
      <c r="T620" s="640"/>
      <c r="U620" s="640"/>
      <c r="V620" s="640"/>
      <c r="W620" s="640"/>
      <c r="X620" s="640"/>
      <c r="Y620" s="640"/>
      <c r="Z620" s="640"/>
      <c r="AA620" s="640"/>
      <c r="AB620" s="640"/>
      <c r="AC620" s="640"/>
      <c r="AD620" s="640"/>
    </row>
    <row r="621">
      <c r="A621" s="640"/>
      <c r="B621" s="640"/>
      <c r="C621" s="56"/>
      <c r="D621" s="640"/>
      <c r="E621" s="640"/>
      <c r="F621" s="640"/>
      <c r="G621" s="640"/>
      <c r="H621" s="640"/>
      <c r="I621" s="640"/>
      <c r="J621" s="640"/>
      <c r="K621" s="640"/>
      <c r="L621" s="640"/>
      <c r="M621" s="640"/>
      <c r="N621" s="640"/>
      <c r="O621" s="640"/>
      <c r="P621" s="640"/>
      <c r="Q621" s="640"/>
      <c r="R621" s="640"/>
      <c r="S621" s="640"/>
      <c r="T621" s="640"/>
      <c r="U621" s="640"/>
      <c r="V621" s="640"/>
      <c r="W621" s="640"/>
      <c r="X621" s="640"/>
      <c r="Y621" s="640"/>
      <c r="Z621" s="640"/>
      <c r="AA621" s="640"/>
      <c r="AB621" s="640"/>
      <c r="AC621" s="640"/>
      <c r="AD621" s="640"/>
    </row>
    <row r="622">
      <c r="A622" s="640"/>
      <c r="B622" s="640"/>
      <c r="C622" s="56"/>
      <c r="D622" s="640"/>
      <c r="E622" s="640"/>
      <c r="F622" s="640"/>
      <c r="G622" s="640"/>
      <c r="H622" s="640"/>
      <c r="I622" s="640"/>
      <c r="J622" s="640"/>
      <c r="K622" s="640"/>
      <c r="L622" s="640"/>
      <c r="M622" s="640"/>
      <c r="N622" s="640"/>
      <c r="O622" s="640"/>
      <c r="P622" s="640"/>
      <c r="Q622" s="640"/>
      <c r="R622" s="640"/>
      <c r="S622" s="640"/>
      <c r="T622" s="640"/>
      <c r="U622" s="640"/>
      <c r="V622" s="640"/>
      <c r="W622" s="640"/>
      <c r="X622" s="640"/>
      <c r="Y622" s="640"/>
      <c r="Z622" s="640"/>
      <c r="AA622" s="640"/>
      <c r="AB622" s="640"/>
      <c r="AC622" s="640"/>
      <c r="AD622" s="640"/>
    </row>
    <row r="623">
      <c r="A623" s="640"/>
      <c r="B623" s="640"/>
      <c r="C623" s="56"/>
      <c r="D623" s="640"/>
      <c r="E623" s="640"/>
      <c r="F623" s="640"/>
      <c r="G623" s="640"/>
      <c r="H623" s="640"/>
      <c r="I623" s="640"/>
      <c r="J623" s="640"/>
      <c r="K623" s="640"/>
      <c r="L623" s="640"/>
      <c r="M623" s="640"/>
      <c r="N623" s="640"/>
      <c r="O623" s="640"/>
      <c r="P623" s="640"/>
      <c r="Q623" s="640"/>
      <c r="R623" s="640"/>
      <c r="S623" s="640"/>
      <c r="T623" s="640"/>
      <c r="U623" s="640"/>
      <c r="V623" s="640"/>
      <c r="W623" s="640"/>
      <c r="X623" s="640"/>
      <c r="Y623" s="640"/>
      <c r="Z623" s="640"/>
      <c r="AA623" s="640"/>
      <c r="AB623" s="640"/>
      <c r="AC623" s="640"/>
      <c r="AD623" s="640"/>
    </row>
    <row r="624">
      <c r="A624" s="640"/>
      <c r="B624" s="640"/>
      <c r="C624" s="56"/>
      <c r="D624" s="640"/>
      <c r="E624" s="640"/>
      <c r="F624" s="640"/>
      <c r="G624" s="640"/>
      <c r="H624" s="640"/>
      <c r="I624" s="640"/>
      <c r="J624" s="640"/>
      <c r="K624" s="640"/>
      <c r="L624" s="640"/>
      <c r="M624" s="640"/>
      <c r="N624" s="640"/>
      <c r="O624" s="640"/>
      <c r="P624" s="640"/>
      <c r="Q624" s="640"/>
      <c r="R624" s="640"/>
      <c r="S624" s="640"/>
      <c r="T624" s="640"/>
      <c r="U624" s="640"/>
      <c r="V624" s="640"/>
      <c r="W624" s="640"/>
      <c r="X624" s="640"/>
      <c r="Y624" s="640"/>
      <c r="Z624" s="640"/>
      <c r="AA624" s="640"/>
      <c r="AB624" s="640"/>
      <c r="AC624" s="640"/>
      <c r="AD624" s="640"/>
    </row>
    <row r="625">
      <c r="A625" s="640"/>
      <c r="B625" s="640"/>
      <c r="C625" s="56"/>
      <c r="D625" s="640"/>
      <c r="E625" s="640"/>
      <c r="F625" s="640"/>
      <c r="G625" s="640"/>
      <c r="H625" s="640"/>
      <c r="I625" s="640"/>
      <c r="J625" s="640"/>
      <c r="K625" s="640"/>
      <c r="L625" s="640"/>
      <c r="M625" s="640"/>
      <c r="N625" s="640"/>
      <c r="O625" s="640"/>
      <c r="P625" s="640"/>
      <c r="Q625" s="640"/>
      <c r="R625" s="640"/>
      <c r="S625" s="640"/>
      <c r="T625" s="640"/>
      <c r="U625" s="640"/>
      <c r="V625" s="640"/>
      <c r="W625" s="640"/>
      <c r="X625" s="640"/>
      <c r="Y625" s="640"/>
      <c r="Z625" s="640"/>
      <c r="AA625" s="640"/>
      <c r="AB625" s="640"/>
      <c r="AC625" s="640"/>
      <c r="AD625" s="640"/>
    </row>
    <row r="626">
      <c r="A626" s="640"/>
      <c r="B626" s="640"/>
      <c r="C626" s="56"/>
      <c r="D626" s="640"/>
      <c r="E626" s="640"/>
      <c r="F626" s="640"/>
      <c r="G626" s="640"/>
      <c r="H626" s="640"/>
      <c r="I626" s="640"/>
      <c r="J626" s="640"/>
      <c r="K626" s="640"/>
      <c r="L626" s="640"/>
      <c r="M626" s="640"/>
      <c r="N626" s="640"/>
      <c r="O626" s="640"/>
      <c r="P626" s="640"/>
      <c r="Q626" s="640"/>
      <c r="R626" s="640"/>
      <c r="S626" s="640"/>
      <c r="T626" s="640"/>
      <c r="U626" s="640"/>
      <c r="V626" s="640"/>
      <c r="W626" s="640"/>
      <c r="X626" s="640"/>
      <c r="Y626" s="640"/>
      <c r="Z626" s="640"/>
      <c r="AA626" s="640"/>
      <c r="AB626" s="640"/>
      <c r="AC626" s="640"/>
      <c r="AD626" s="640"/>
    </row>
    <row r="627">
      <c r="A627" s="640"/>
      <c r="B627" s="640"/>
      <c r="C627" s="56"/>
      <c r="D627" s="640"/>
      <c r="E627" s="640"/>
      <c r="F627" s="640"/>
      <c r="G627" s="640"/>
      <c r="H627" s="640"/>
      <c r="I627" s="640"/>
      <c r="J627" s="640"/>
      <c r="K627" s="640"/>
      <c r="L627" s="640"/>
      <c r="M627" s="640"/>
      <c r="N627" s="640"/>
      <c r="O627" s="640"/>
      <c r="P627" s="640"/>
      <c r="Q627" s="640"/>
      <c r="R627" s="640"/>
      <c r="S627" s="640"/>
      <c r="T627" s="640"/>
      <c r="U627" s="640"/>
      <c r="V627" s="640"/>
      <c r="W627" s="640"/>
      <c r="X627" s="640"/>
      <c r="Y627" s="640"/>
      <c r="Z627" s="640"/>
      <c r="AA627" s="640"/>
      <c r="AB627" s="640"/>
      <c r="AC627" s="640"/>
      <c r="AD627" s="640"/>
    </row>
    <row r="628">
      <c r="A628" s="640"/>
      <c r="B628" s="640"/>
      <c r="C628" s="56"/>
      <c r="D628" s="640"/>
      <c r="E628" s="640"/>
      <c r="F628" s="640"/>
      <c r="G628" s="640"/>
      <c r="H628" s="640"/>
      <c r="I628" s="640"/>
      <c r="J628" s="640"/>
      <c r="K628" s="640"/>
      <c r="L628" s="640"/>
      <c r="M628" s="640"/>
      <c r="N628" s="640"/>
      <c r="O628" s="640"/>
      <c r="P628" s="640"/>
      <c r="Q628" s="640"/>
      <c r="R628" s="640"/>
      <c r="S628" s="640"/>
      <c r="T628" s="640"/>
      <c r="U628" s="640"/>
      <c r="V628" s="640"/>
      <c r="W628" s="640"/>
      <c r="X628" s="640"/>
      <c r="Y628" s="640"/>
      <c r="Z628" s="640"/>
      <c r="AA628" s="640"/>
      <c r="AB628" s="640"/>
      <c r="AC628" s="640"/>
      <c r="AD628" s="640"/>
    </row>
    <row r="629">
      <c r="A629" s="640"/>
      <c r="B629" s="640"/>
      <c r="C629" s="56"/>
      <c r="D629" s="640"/>
      <c r="E629" s="640"/>
      <c r="F629" s="640"/>
      <c r="G629" s="640"/>
      <c r="H629" s="640"/>
      <c r="I629" s="640"/>
      <c r="J629" s="640"/>
      <c r="K629" s="640"/>
      <c r="L629" s="640"/>
      <c r="M629" s="640"/>
      <c r="N629" s="640"/>
      <c r="O629" s="640"/>
      <c r="P629" s="640"/>
      <c r="Q629" s="640"/>
      <c r="R629" s="640"/>
      <c r="S629" s="640"/>
      <c r="T629" s="640"/>
      <c r="U629" s="640"/>
      <c r="V629" s="640"/>
      <c r="W629" s="640"/>
      <c r="X629" s="640"/>
      <c r="Y629" s="640"/>
      <c r="Z629" s="640"/>
      <c r="AA629" s="640"/>
      <c r="AB629" s="640"/>
      <c r="AC629" s="640"/>
      <c r="AD629" s="640"/>
    </row>
    <row r="630">
      <c r="A630" s="640"/>
      <c r="B630" s="640"/>
      <c r="C630" s="56"/>
      <c r="D630" s="640"/>
      <c r="E630" s="640"/>
      <c r="F630" s="640"/>
      <c r="G630" s="640"/>
      <c r="H630" s="640"/>
      <c r="I630" s="640"/>
      <c r="J630" s="640"/>
      <c r="K630" s="640"/>
      <c r="L630" s="640"/>
      <c r="M630" s="640"/>
      <c r="N630" s="640"/>
      <c r="O630" s="640"/>
      <c r="P630" s="640"/>
      <c r="Q630" s="640"/>
      <c r="R630" s="640"/>
      <c r="S630" s="640"/>
      <c r="T630" s="640"/>
      <c r="U630" s="640"/>
      <c r="V630" s="640"/>
      <c r="W630" s="640"/>
      <c r="X630" s="640"/>
      <c r="Y630" s="640"/>
      <c r="Z630" s="640"/>
      <c r="AA630" s="640"/>
      <c r="AB630" s="640"/>
      <c r="AC630" s="640"/>
      <c r="AD630" s="640"/>
    </row>
    <row r="631">
      <c r="A631" s="640"/>
      <c r="B631" s="640"/>
      <c r="C631" s="56"/>
      <c r="D631" s="640"/>
      <c r="E631" s="640"/>
      <c r="F631" s="640"/>
      <c r="G631" s="640"/>
      <c r="H631" s="640"/>
      <c r="I631" s="640"/>
      <c r="J631" s="640"/>
      <c r="K631" s="640"/>
      <c r="L631" s="640"/>
      <c r="M631" s="640"/>
      <c r="N631" s="640"/>
      <c r="O631" s="640"/>
      <c r="P631" s="640"/>
      <c r="Q631" s="640"/>
      <c r="R631" s="640"/>
      <c r="S631" s="640"/>
      <c r="T631" s="640"/>
      <c r="U631" s="640"/>
      <c r="V631" s="640"/>
      <c r="W631" s="640"/>
      <c r="X631" s="640"/>
      <c r="Y631" s="640"/>
      <c r="Z631" s="640"/>
      <c r="AA631" s="640"/>
      <c r="AB631" s="640"/>
      <c r="AC631" s="640"/>
      <c r="AD631" s="640"/>
    </row>
    <row r="632">
      <c r="A632" s="640"/>
      <c r="B632" s="640"/>
      <c r="C632" s="56"/>
      <c r="D632" s="640"/>
      <c r="E632" s="640"/>
      <c r="F632" s="640"/>
      <c r="G632" s="640"/>
      <c r="H632" s="640"/>
      <c r="I632" s="640"/>
      <c r="J632" s="640"/>
      <c r="K632" s="640"/>
      <c r="L632" s="640"/>
      <c r="M632" s="640"/>
      <c r="N632" s="640"/>
      <c r="O632" s="640"/>
      <c r="P632" s="640"/>
      <c r="Q632" s="640"/>
      <c r="R632" s="640"/>
      <c r="S632" s="640"/>
      <c r="T632" s="640"/>
      <c r="U632" s="640"/>
      <c r="V632" s="640"/>
      <c r="W632" s="640"/>
      <c r="X632" s="640"/>
      <c r="Y632" s="640"/>
      <c r="Z632" s="640"/>
      <c r="AA632" s="640"/>
      <c r="AB632" s="640"/>
      <c r="AC632" s="640"/>
      <c r="AD632" s="640"/>
    </row>
    <row r="633">
      <c r="A633" s="640"/>
      <c r="B633" s="640"/>
      <c r="C633" s="56"/>
      <c r="D633" s="640"/>
      <c r="E633" s="640"/>
      <c r="F633" s="640"/>
      <c r="G633" s="640"/>
      <c r="H633" s="640"/>
      <c r="I633" s="640"/>
      <c r="J633" s="640"/>
      <c r="K633" s="640"/>
      <c r="L633" s="640"/>
      <c r="M633" s="640"/>
      <c r="N633" s="640"/>
      <c r="O633" s="640"/>
      <c r="P633" s="640"/>
      <c r="Q633" s="640"/>
      <c r="R633" s="640"/>
      <c r="S633" s="640"/>
      <c r="T633" s="640"/>
      <c r="U633" s="640"/>
      <c r="V633" s="640"/>
      <c r="W633" s="640"/>
      <c r="X633" s="640"/>
      <c r="Y633" s="640"/>
      <c r="Z633" s="640"/>
      <c r="AA633" s="640"/>
      <c r="AB633" s="640"/>
      <c r="AC633" s="640"/>
      <c r="AD633" s="640"/>
    </row>
    <row r="634">
      <c r="A634" s="640"/>
      <c r="B634" s="640"/>
      <c r="C634" s="56"/>
      <c r="D634" s="640"/>
      <c r="E634" s="640"/>
      <c r="F634" s="640"/>
      <c r="G634" s="640"/>
      <c r="H634" s="640"/>
      <c r="I634" s="640"/>
      <c r="J634" s="640"/>
      <c r="K634" s="640"/>
      <c r="L634" s="640"/>
      <c r="M634" s="640"/>
      <c r="N634" s="640"/>
      <c r="O634" s="640"/>
      <c r="P634" s="640"/>
      <c r="Q634" s="640"/>
      <c r="R634" s="640"/>
      <c r="S634" s="640"/>
      <c r="T634" s="640"/>
      <c r="U634" s="640"/>
      <c r="V634" s="640"/>
      <c r="W634" s="640"/>
      <c r="X634" s="640"/>
      <c r="Y634" s="640"/>
      <c r="Z634" s="640"/>
      <c r="AA634" s="640"/>
      <c r="AB634" s="640"/>
      <c r="AC634" s="640"/>
      <c r="AD634" s="640"/>
    </row>
    <row r="635">
      <c r="A635" s="640"/>
      <c r="B635" s="640"/>
      <c r="C635" s="56"/>
      <c r="D635" s="640"/>
      <c r="E635" s="640"/>
      <c r="F635" s="640"/>
      <c r="G635" s="640"/>
      <c r="H635" s="640"/>
      <c r="I635" s="640"/>
      <c r="J635" s="640"/>
      <c r="K635" s="640"/>
      <c r="L635" s="640"/>
      <c r="M635" s="640"/>
      <c r="N635" s="640"/>
      <c r="O635" s="640"/>
      <c r="P635" s="640"/>
      <c r="Q635" s="640"/>
      <c r="R635" s="640"/>
      <c r="S635" s="640"/>
      <c r="T635" s="640"/>
      <c r="U635" s="640"/>
      <c r="V635" s="640"/>
      <c r="W635" s="640"/>
      <c r="X635" s="640"/>
      <c r="Y635" s="640"/>
      <c r="Z635" s="640"/>
      <c r="AA635" s="640"/>
      <c r="AB635" s="640"/>
      <c r="AC635" s="640"/>
      <c r="AD635" s="640"/>
    </row>
    <row r="636">
      <c r="A636" s="640"/>
      <c r="B636" s="640"/>
      <c r="C636" s="56"/>
      <c r="D636" s="640"/>
      <c r="E636" s="640"/>
      <c r="F636" s="640"/>
      <c r="G636" s="640"/>
      <c r="H636" s="640"/>
      <c r="I636" s="640"/>
      <c r="J636" s="640"/>
      <c r="K636" s="640"/>
      <c r="L636" s="640"/>
      <c r="M636" s="640"/>
      <c r="N636" s="640"/>
      <c r="O636" s="640"/>
      <c r="P636" s="640"/>
      <c r="Q636" s="640"/>
      <c r="R636" s="640"/>
      <c r="S636" s="640"/>
      <c r="T636" s="640"/>
      <c r="U636" s="640"/>
      <c r="V636" s="640"/>
      <c r="W636" s="640"/>
      <c r="X636" s="640"/>
      <c r="Y636" s="640"/>
      <c r="Z636" s="640"/>
      <c r="AA636" s="640"/>
      <c r="AB636" s="640"/>
      <c r="AC636" s="640"/>
      <c r="AD636" s="640"/>
    </row>
    <row r="637">
      <c r="A637" s="640"/>
      <c r="B637" s="640"/>
      <c r="C637" s="56"/>
      <c r="D637" s="640"/>
      <c r="E637" s="640"/>
      <c r="F637" s="640"/>
      <c r="G637" s="640"/>
      <c r="H637" s="640"/>
      <c r="I637" s="640"/>
      <c r="J637" s="640"/>
      <c r="K637" s="640"/>
      <c r="L637" s="640"/>
      <c r="M637" s="640"/>
      <c r="N637" s="640"/>
      <c r="O637" s="640"/>
      <c r="P637" s="640"/>
      <c r="Q637" s="640"/>
      <c r="R637" s="640"/>
      <c r="S637" s="640"/>
      <c r="T637" s="640"/>
      <c r="U637" s="640"/>
      <c r="V637" s="640"/>
      <c r="W637" s="640"/>
      <c r="X637" s="640"/>
      <c r="Y637" s="640"/>
      <c r="Z637" s="640"/>
      <c r="AA637" s="640"/>
      <c r="AB637" s="640"/>
      <c r="AC637" s="640"/>
      <c r="AD637" s="640"/>
    </row>
    <row r="638">
      <c r="A638" s="640"/>
      <c r="B638" s="640"/>
      <c r="C638" s="56"/>
      <c r="D638" s="640"/>
      <c r="E638" s="640"/>
      <c r="F638" s="640"/>
      <c r="G638" s="640"/>
      <c r="H638" s="640"/>
      <c r="I638" s="640"/>
      <c r="J638" s="640"/>
      <c r="K638" s="640"/>
      <c r="L638" s="640"/>
      <c r="M638" s="640"/>
      <c r="N638" s="640"/>
      <c r="O638" s="640"/>
      <c r="P638" s="640"/>
      <c r="Q638" s="640"/>
      <c r="R638" s="640"/>
      <c r="S638" s="640"/>
      <c r="T638" s="640"/>
      <c r="U638" s="640"/>
      <c r="V638" s="640"/>
      <c r="W638" s="640"/>
      <c r="X638" s="640"/>
      <c r="Y638" s="640"/>
      <c r="Z638" s="640"/>
      <c r="AA638" s="640"/>
      <c r="AB638" s="640"/>
      <c r="AC638" s="640"/>
      <c r="AD638" s="640"/>
    </row>
    <row r="639">
      <c r="A639" s="640"/>
      <c r="B639" s="640"/>
      <c r="C639" s="56"/>
      <c r="D639" s="640"/>
      <c r="E639" s="640"/>
      <c r="F639" s="640"/>
      <c r="G639" s="640"/>
      <c r="H639" s="640"/>
      <c r="I639" s="640"/>
      <c r="J639" s="640"/>
      <c r="K639" s="640"/>
      <c r="L639" s="640"/>
      <c r="M639" s="640"/>
      <c r="N639" s="640"/>
      <c r="O639" s="640"/>
      <c r="P639" s="640"/>
      <c r="Q639" s="640"/>
      <c r="R639" s="640"/>
      <c r="S639" s="640"/>
      <c r="T639" s="640"/>
      <c r="U639" s="640"/>
      <c r="V639" s="640"/>
      <c r="W639" s="640"/>
      <c r="X639" s="640"/>
      <c r="Y639" s="640"/>
      <c r="Z639" s="640"/>
      <c r="AA639" s="640"/>
      <c r="AB639" s="640"/>
      <c r="AC639" s="640"/>
      <c r="AD639" s="640"/>
    </row>
    <row r="640">
      <c r="A640" s="640"/>
      <c r="B640" s="640"/>
      <c r="C640" s="56"/>
      <c r="D640" s="640"/>
      <c r="E640" s="640"/>
      <c r="F640" s="640"/>
      <c r="G640" s="640"/>
      <c r="H640" s="640"/>
      <c r="I640" s="640"/>
      <c r="J640" s="640"/>
      <c r="K640" s="640"/>
      <c r="L640" s="640"/>
      <c r="M640" s="640"/>
      <c r="N640" s="640"/>
      <c r="O640" s="640"/>
      <c r="P640" s="640"/>
      <c r="Q640" s="640"/>
      <c r="R640" s="640"/>
      <c r="S640" s="640"/>
      <c r="T640" s="640"/>
      <c r="U640" s="640"/>
      <c r="V640" s="640"/>
      <c r="W640" s="640"/>
      <c r="X640" s="640"/>
      <c r="Y640" s="640"/>
      <c r="Z640" s="640"/>
      <c r="AA640" s="640"/>
      <c r="AB640" s="640"/>
      <c r="AC640" s="640"/>
      <c r="AD640" s="640"/>
    </row>
    <row r="641">
      <c r="A641" s="640"/>
      <c r="B641" s="640"/>
      <c r="C641" s="56"/>
      <c r="D641" s="640"/>
      <c r="E641" s="640"/>
      <c r="F641" s="640"/>
      <c r="G641" s="640"/>
      <c r="H641" s="640"/>
      <c r="I641" s="640"/>
      <c r="J641" s="640"/>
      <c r="K641" s="640"/>
      <c r="L641" s="640"/>
      <c r="M641" s="640"/>
      <c r="N641" s="640"/>
      <c r="O641" s="640"/>
      <c r="P641" s="640"/>
      <c r="Q641" s="640"/>
      <c r="R641" s="640"/>
      <c r="S641" s="640"/>
      <c r="T641" s="640"/>
      <c r="U641" s="640"/>
      <c r="V641" s="640"/>
      <c r="W641" s="640"/>
      <c r="X641" s="640"/>
      <c r="Y641" s="640"/>
      <c r="Z641" s="640"/>
      <c r="AA641" s="640"/>
      <c r="AB641" s="640"/>
      <c r="AC641" s="640"/>
      <c r="AD641" s="640"/>
    </row>
    <row r="642">
      <c r="A642" s="640"/>
      <c r="B642" s="640"/>
      <c r="C642" s="56"/>
      <c r="D642" s="640"/>
      <c r="E642" s="640"/>
      <c r="F642" s="640"/>
      <c r="G642" s="640"/>
      <c r="H642" s="640"/>
      <c r="I642" s="640"/>
      <c r="J642" s="640"/>
      <c r="K642" s="640"/>
      <c r="L642" s="640"/>
      <c r="M642" s="640"/>
      <c r="N642" s="640"/>
      <c r="O642" s="640"/>
      <c r="P642" s="640"/>
      <c r="Q642" s="640"/>
      <c r="R642" s="640"/>
      <c r="S642" s="640"/>
      <c r="T642" s="640"/>
      <c r="U642" s="640"/>
      <c r="V642" s="640"/>
      <c r="W642" s="640"/>
      <c r="X642" s="640"/>
      <c r="Y642" s="640"/>
      <c r="Z642" s="640"/>
      <c r="AA642" s="640"/>
      <c r="AB642" s="640"/>
      <c r="AC642" s="640"/>
      <c r="AD642" s="640"/>
    </row>
    <row r="643">
      <c r="A643" s="640"/>
      <c r="B643" s="640"/>
      <c r="C643" s="56"/>
      <c r="D643" s="640"/>
      <c r="E643" s="640"/>
      <c r="F643" s="640"/>
      <c r="G643" s="640"/>
      <c r="H643" s="640"/>
      <c r="I643" s="640"/>
      <c r="J643" s="640"/>
      <c r="K643" s="640"/>
      <c r="L643" s="640"/>
      <c r="M643" s="640"/>
      <c r="N643" s="640"/>
      <c r="O643" s="640"/>
      <c r="P643" s="640"/>
      <c r="Q643" s="640"/>
      <c r="R643" s="640"/>
      <c r="S643" s="640"/>
      <c r="T643" s="640"/>
      <c r="U643" s="640"/>
      <c r="V643" s="640"/>
      <c r="W643" s="640"/>
      <c r="X643" s="640"/>
      <c r="Y643" s="640"/>
      <c r="Z643" s="640"/>
      <c r="AA643" s="640"/>
      <c r="AB643" s="640"/>
      <c r="AC643" s="640"/>
      <c r="AD643" s="640"/>
    </row>
    <row r="644">
      <c r="A644" s="640"/>
      <c r="B644" s="640"/>
      <c r="C644" s="56"/>
      <c r="D644" s="640"/>
      <c r="E644" s="640"/>
      <c r="F644" s="640"/>
      <c r="G644" s="640"/>
      <c r="H644" s="640"/>
      <c r="I644" s="640"/>
      <c r="J644" s="640"/>
      <c r="K644" s="640"/>
      <c r="L644" s="640"/>
      <c r="M644" s="640"/>
      <c r="N644" s="640"/>
      <c r="O644" s="640"/>
      <c r="P644" s="640"/>
      <c r="Q644" s="640"/>
      <c r="R644" s="640"/>
      <c r="S644" s="640"/>
      <c r="T644" s="640"/>
      <c r="U644" s="640"/>
      <c r="V644" s="640"/>
      <c r="W644" s="640"/>
      <c r="X644" s="640"/>
      <c r="Y644" s="640"/>
      <c r="Z644" s="640"/>
      <c r="AA644" s="640"/>
      <c r="AB644" s="640"/>
      <c r="AC644" s="640"/>
      <c r="AD644" s="640"/>
    </row>
    <row r="645">
      <c r="A645" s="640"/>
      <c r="B645" s="640"/>
      <c r="C645" s="56"/>
      <c r="D645" s="640"/>
      <c r="E645" s="640"/>
      <c r="F645" s="640"/>
      <c r="G645" s="640"/>
      <c r="H645" s="640"/>
      <c r="I645" s="640"/>
      <c r="J645" s="640"/>
      <c r="K645" s="640"/>
      <c r="L645" s="640"/>
      <c r="M645" s="640"/>
      <c r="N645" s="640"/>
      <c r="O645" s="640"/>
      <c r="P645" s="640"/>
      <c r="Q645" s="640"/>
      <c r="R645" s="640"/>
      <c r="S645" s="640"/>
      <c r="T645" s="640"/>
      <c r="U645" s="640"/>
      <c r="V645" s="640"/>
      <c r="W645" s="640"/>
      <c r="X645" s="640"/>
      <c r="Y645" s="640"/>
      <c r="Z645" s="640"/>
      <c r="AA645" s="640"/>
      <c r="AB645" s="640"/>
      <c r="AC645" s="640"/>
      <c r="AD645" s="640"/>
    </row>
    <row r="646">
      <c r="A646" s="640"/>
      <c r="B646" s="640"/>
      <c r="C646" s="56"/>
      <c r="D646" s="640"/>
      <c r="E646" s="640"/>
      <c r="F646" s="640"/>
      <c r="G646" s="640"/>
      <c r="H646" s="640"/>
      <c r="I646" s="640"/>
      <c r="J646" s="640"/>
      <c r="K646" s="640"/>
      <c r="L646" s="640"/>
      <c r="M646" s="640"/>
      <c r="N646" s="640"/>
      <c r="O646" s="640"/>
      <c r="P646" s="640"/>
      <c r="Q646" s="640"/>
      <c r="R646" s="640"/>
      <c r="S646" s="640"/>
      <c r="T646" s="640"/>
      <c r="U646" s="640"/>
      <c r="V646" s="640"/>
      <c r="W646" s="640"/>
      <c r="X646" s="640"/>
      <c r="Y646" s="640"/>
      <c r="Z646" s="640"/>
      <c r="AA646" s="640"/>
      <c r="AB646" s="640"/>
      <c r="AC646" s="640"/>
      <c r="AD646" s="640"/>
    </row>
    <row r="647">
      <c r="A647" s="640"/>
      <c r="B647" s="640"/>
      <c r="C647" s="56"/>
      <c r="D647" s="640"/>
      <c r="E647" s="640"/>
      <c r="F647" s="640"/>
      <c r="G647" s="640"/>
      <c r="H647" s="640"/>
      <c r="I647" s="640"/>
      <c r="J647" s="640"/>
      <c r="K647" s="640"/>
      <c r="L647" s="640"/>
      <c r="M647" s="640"/>
      <c r="N647" s="640"/>
      <c r="O647" s="640"/>
      <c r="P647" s="640"/>
      <c r="Q647" s="640"/>
      <c r="R647" s="640"/>
      <c r="S647" s="640"/>
      <c r="T647" s="640"/>
      <c r="U647" s="640"/>
      <c r="V647" s="640"/>
      <c r="W647" s="640"/>
      <c r="X647" s="640"/>
      <c r="Y647" s="640"/>
      <c r="Z647" s="640"/>
      <c r="AA647" s="640"/>
      <c r="AB647" s="640"/>
      <c r="AC647" s="640"/>
      <c r="AD647" s="640"/>
    </row>
    <row r="648">
      <c r="A648" s="640"/>
      <c r="B648" s="640"/>
      <c r="C648" s="56"/>
      <c r="D648" s="640"/>
      <c r="E648" s="640"/>
      <c r="F648" s="640"/>
      <c r="G648" s="640"/>
      <c r="H648" s="640"/>
      <c r="I648" s="640"/>
      <c r="J648" s="640"/>
      <c r="K648" s="640"/>
      <c r="L648" s="640"/>
      <c r="M648" s="640"/>
      <c r="N648" s="640"/>
      <c r="O648" s="640"/>
      <c r="P648" s="640"/>
      <c r="Q648" s="640"/>
      <c r="R648" s="640"/>
      <c r="S648" s="640"/>
      <c r="T648" s="640"/>
      <c r="U648" s="640"/>
      <c r="V648" s="640"/>
      <c r="W648" s="640"/>
      <c r="X648" s="640"/>
      <c r="Y648" s="640"/>
      <c r="Z648" s="640"/>
      <c r="AA648" s="640"/>
      <c r="AB648" s="640"/>
      <c r="AC648" s="640"/>
      <c r="AD648" s="640"/>
    </row>
    <row r="649">
      <c r="A649" s="640"/>
      <c r="B649" s="640"/>
      <c r="C649" s="56"/>
      <c r="D649" s="640"/>
      <c r="E649" s="640"/>
      <c r="F649" s="640"/>
      <c r="G649" s="640"/>
      <c r="H649" s="640"/>
      <c r="I649" s="640"/>
      <c r="J649" s="640"/>
      <c r="K649" s="640"/>
      <c r="L649" s="640"/>
      <c r="M649" s="640"/>
      <c r="N649" s="640"/>
      <c r="O649" s="640"/>
      <c r="P649" s="640"/>
      <c r="Q649" s="640"/>
      <c r="R649" s="640"/>
      <c r="S649" s="640"/>
      <c r="T649" s="640"/>
      <c r="U649" s="640"/>
      <c r="V649" s="640"/>
      <c r="W649" s="640"/>
      <c r="X649" s="640"/>
      <c r="Y649" s="640"/>
      <c r="Z649" s="640"/>
      <c r="AA649" s="640"/>
      <c r="AB649" s="640"/>
      <c r="AC649" s="640"/>
      <c r="AD649" s="640"/>
    </row>
    <row r="650">
      <c r="A650" s="640"/>
      <c r="B650" s="640"/>
      <c r="C650" s="56"/>
      <c r="D650" s="640"/>
      <c r="E650" s="640"/>
      <c r="F650" s="640"/>
      <c r="G650" s="640"/>
      <c r="H650" s="640"/>
      <c r="I650" s="640"/>
      <c r="J650" s="640"/>
      <c r="K650" s="640"/>
      <c r="L650" s="640"/>
      <c r="M650" s="640"/>
      <c r="N650" s="640"/>
      <c r="O650" s="640"/>
      <c r="P650" s="640"/>
      <c r="Q650" s="640"/>
      <c r="R650" s="640"/>
      <c r="S650" s="640"/>
      <c r="T650" s="640"/>
      <c r="U650" s="640"/>
      <c r="V650" s="640"/>
      <c r="W650" s="640"/>
      <c r="X650" s="640"/>
      <c r="Y650" s="640"/>
      <c r="Z650" s="640"/>
      <c r="AA650" s="640"/>
      <c r="AB650" s="640"/>
      <c r="AC650" s="640"/>
      <c r="AD650" s="640"/>
    </row>
    <row r="651">
      <c r="A651" s="640"/>
      <c r="B651" s="640"/>
      <c r="C651" s="56"/>
      <c r="D651" s="640"/>
      <c r="E651" s="640"/>
      <c r="F651" s="640"/>
      <c r="G651" s="640"/>
      <c r="H651" s="640"/>
      <c r="I651" s="640"/>
      <c r="J651" s="640"/>
      <c r="K651" s="640"/>
      <c r="L651" s="640"/>
      <c r="M651" s="640"/>
      <c r="N651" s="640"/>
      <c r="O651" s="640"/>
      <c r="P651" s="640"/>
      <c r="Q651" s="640"/>
      <c r="R651" s="640"/>
      <c r="S651" s="640"/>
      <c r="T651" s="640"/>
      <c r="U651" s="640"/>
      <c r="V651" s="640"/>
      <c r="W651" s="640"/>
      <c r="X651" s="640"/>
      <c r="Y651" s="640"/>
      <c r="Z651" s="640"/>
      <c r="AA651" s="640"/>
      <c r="AB651" s="640"/>
      <c r="AC651" s="640"/>
      <c r="AD651" s="640"/>
    </row>
    <row r="652">
      <c r="A652" s="640"/>
      <c r="B652" s="640"/>
      <c r="C652" s="56"/>
      <c r="D652" s="640"/>
      <c r="E652" s="640"/>
      <c r="F652" s="640"/>
      <c r="G652" s="640"/>
      <c r="H652" s="640"/>
      <c r="I652" s="640"/>
      <c r="J652" s="640"/>
      <c r="K652" s="640"/>
      <c r="L652" s="640"/>
      <c r="M652" s="640"/>
      <c r="N652" s="640"/>
      <c r="O652" s="640"/>
      <c r="P652" s="640"/>
      <c r="Q652" s="640"/>
      <c r="R652" s="640"/>
      <c r="S652" s="640"/>
      <c r="T652" s="640"/>
      <c r="U652" s="640"/>
      <c r="V652" s="640"/>
      <c r="W652" s="640"/>
      <c r="X652" s="640"/>
      <c r="Y652" s="640"/>
      <c r="Z652" s="640"/>
      <c r="AA652" s="640"/>
      <c r="AB652" s="640"/>
      <c r="AC652" s="640"/>
      <c r="AD652" s="640"/>
    </row>
    <row r="653">
      <c r="A653" s="640"/>
      <c r="B653" s="640"/>
      <c r="C653" s="56"/>
      <c r="D653" s="640"/>
      <c r="E653" s="640"/>
      <c r="F653" s="640"/>
      <c r="G653" s="640"/>
      <c r="H653" s="640"/>
      <c r="I653" s="640"/>
      <c r="J653" s="640"/>
      <c r="K653" s="640"/>
      <c r="L653" s="640"/>
      <c r="M653" s="640"/>
      <c r="N653" s="640"/>
      <c r="O653" s="640"/>
      <c r="P653" s="640"/>
      <c r="Q653" s="640"/>
      <c r="R653" s="640"/>
      <c r="S653" s="640"/>
      <c r="T653" s="640"/>
      <c r="U653" s="640"/>
      <c r="V653" s="640"/>
      <c r="W653" s="640"/>
      <c r="X653" s="640"/>
      <c r="Y653" s="640"/>
      <c r="Z653" s="640"/>
      <c r="AA653" s="640"/>
      <c r="AB653" s="640"/>
      <c r="AC653" s="640"/>
      <c r="AD653" s="640"/>
    </row>
    <row r="654">
      <c r="A654" s="640"/>
      <c r="B654" s="640"/>
      <c r="C654" s="56"/>
      <c r="D654" s="640"/>
      <c r="E654" s="640"/>
      <c r="F654" s="640"/>
      <c r="G654" s="640"/>
      <c r="H654" s="640"/>
      <c r="I654" s="640"/>
      <c r="J654" s="640"/>
      <c r="K654" s="640"/>
      <c r="L654" s="640"/>
      <c r="M654" s="640"/>
      <c r="N654" s="640"/>
      <c r="O654" s="640"/>
      <c r="P654" s="640"/>
      <c r="Q654" s="640"/>
      <c r="R654" s="640"/>
      <c r="S654" s="640"/>
      <c r="T654" s="640"/>
      <c r="U654" s="640"/>
      <c r="V654" s="640"/>
      <c r="W654" s="640"/>
      <c r="X654" s="640"/>
      <c r="Y654" s="640"/>
      <c r="Z654" s="640"/>
      <c r="AA654" s="640"/>
      <c r="AB654" s="640"/>
      <c r="AC654" s="640"/>
      <c r="AD654" s="640"/>
    </row>
    <row r="655">
      <c r="A655" s="640"/>
      <c r="B655" s="640"/>
      <c r="C655" s="56"/>
      <c r="D655" s="640"/>
      <c r="E655" s="640"/>
      <c r="F655" s="640"/>
      <c r="G655" s="640"/>
      <c r="H655" s="640"/>
      <c r="I655" s="640"/>
      <c r="J655" s="640"/>
      <c r="K655" s="640"/>
      <c r="L655" s="640"/>
      <c r="M655" s="640"/>
      <c r="N655" s="640"/>
      <c r="O655" s="640"/>
      <c r="P655" s="640"/>
      <c r="Q655" s="640"/>
      <c r="R655" s="640"/>
      <c r="S655" s="640"/>
      <c r="T655" s="640"/>
      <c r="U655" s="640"/>
      <c r="V655" s="640"/>
      <c r="W655" s="640"/>
      <c r="X655" s="640"/>
      <c r="Y655" s="640"/>
      <c r="Z655" s="640"/>
      <c r="AA655" s="640"/>
      <c r="AB655" s="640"/>
      <c r="AC655" s="640"/>
      <c r="AD655" s="640"/>
    </row>
    <row r="656">
      <c r="A656" s="640"/>
      <c r="B656" s="640"/>
      <c r="C656" s="56"/>
      <c r="D656" s="640"/>
      <c r="E656" s="640"/>
      <c r="F656" s="640"/>
      <c r="G656" s="640"/>
      <c r="H656" s="640"/>
      <c r="I656" s="640"/>
      <c r="J656" s="640"/>
      <c r="K656" s="640"/>
      <c r="L656" s="640"/>
      <c r="M656" s="640"/>
      <c r="N656" s="640"/>
      <c r="O656" s="640"/>
      <c r="P656" s="640"/>
      <c r="Q656" s="640"/>
      <c r="R656" s="640"/>
      <c r="S656" s="640"/>
      <c r="T656" s="640"/>
      <c r="U656" s="640"/>
      <c r="V656" s="640"/>
      <c r="W656" s="640"/>
      <c r="X656" s="640"/>
      <c r="Y656" s="640"/>
      <c r="Z656" s="640"/>
      <c r="AA656" s="640"/>
      <c r="AB656" s="640"/>
      <c r="AC656" s="640"/>
      <c r="AD656" s="640"/>
    </row>
    <row r="657">
      <c r="A657" s="640"/>
      <c r="B657" s="640"/>
      <c r="C657" s="56"/>
      <c r="D657" s="640"/>
      <c r="E657" s="640"/>
      <c r="F657" s="640"/>
      <c r="G657" s="640"/>
      <c r="H657" s="640"/>
      <c r="I657" s="640"/>
      <c r="J657" s="640"/>
      <c r="K657" s="640"/>
      <c r="L657" s="640"/>
      <c r="M657" s="640"/>
      <c r="N657" s="640"/>
      <c r="O657" s="640"/>
      <c r="P657" s="640"/>
      <c r="Q657" s="640"/>
      <c r="R657" s="640"/>
      <c r="S657" s="640"/>
      <c r="T657" s="640"/>
      <c r="U657" s="640"/>
      <c r="V657" s="640"/>
      <c r="W657" s="640"/>
      <c r="X657" s="640"/>
      <c r="Y657" s="640"/>
      <c r="Z657" s="640"/>
      <c r="AA657" s="640"/>
      <c r="AB657" s="640"/>
      <c r="AC657" s="640"/>
      <c r="AD657" s="640"/>
    </row>
    <row r="658">
      <c r="A658" s="640"/>
      <c r="B658" s="640"/>
      <c r="C658" s="56"/>
      <c r="D658" s="640"/>
      <c r="E658" s="640"/>
      <c r="F658" s="640"/>
      <c r="G658" s="640"/>
      <c r="H658" s="640"/>
      <c r="I658" s="640"/>
      <c r="J658" s="640"/>
      <c r="K658" s="640"/>
      <c r="L658" s="640"/>
      <c r="M658" s="640"/>
      <c r="N658" s="640"/>
      <c r="O658" s="640"/>
      <c r="P658" s="640"/>
      <c r="Q658" s="640"/>
      <c r="R658" s="640"/>
      <c r="S658" s="640"/>
      <c r="T658" s="640"/>
      <c r="U658" s="640"/>
      <c r="V658" s="640"/>
      <c r="W658" s="640"/>
      <c r="X658" s="640"/>
      <c r="Y658" s="640"/>
      <c r="Z658" s="640"/>
      <c r="AA658" s="640"/>
      <c r="AB658" s="640"/>
      <c r="AC658" s="640"/>
      <c r="AD658" s="640"/>
    </row>
    <row r="659">
      <c r="A659" s="640"/>
      <c r="B659" s="640"/>
      <c r="C659" s="56"/>
      <c r="D659" s="640"/>
      <c r="E659" s="640"/>
      <c r="F659" s="640"/>
      <c r="G659" s="640"/>
      <c r="H659" s="640"/>
      <c r="I659" s="640"/>
      <c r="J659" s="640"/>
      <c r="K659" s="640"/>
      <c r="L659" s="640"/>
      <c r="M659" s="640"/>
      <c r="N659" s="640"/>
      <c r="O659" s="640"/>
      <c r="P659" s="640"/>
      <c r="Q659" s="640"/>
      <c r="R659" s="640"/>
      <c r="S659" s="640"/>
      <c r="T659" s="640"/>
      <c r="U659" s="640"/>
      <c r="V659" s="640"/>
      <c r="W659" s="640"/>
      <c r="X659" s="640"/>
      <c r="Y659" s="640"/>
      <c r="Z659" s="640"/>
      <c r="AA659" s="640"/>
      <c r="AB659" s="640"/>
      <c r="AC659" s="640"/>
      <c r="AD659" s="640"/>
    </row>
    <row r="660">
      <c r="A660" s="640"/>
      <c r="B660" s="640"/>
      <c r="C660" s="56"/>
      <c r="D660" s="640"/>
      <c r="E660" s="640"/>
      <c r="F660" s="640"/>
      <c r="G660" s="640"/>
      <c r="H660" s="640"/>
      <c r="I660" s="640"/>
      <c r="J660" s="640"/>
      <c r="K660" s="640"/>
      <c r="L660" s="640"/>
      <c r="M660" s="640"/>
      <c r="N660" s="640"/>
      <c r="O660" s="640"/>
      <c r="P660" s="640"/>
      <c r="Q660" s="640"/>
      <c r="R660" s="640"/>
      <c r="S660" s="640"/>
      <c r="T660" s="640"/>
      <c r="U660" s="640"/>
      <c r="V660" s="640"/>
      <c r="W660" s="640"/>
      <c r="X660" s="640"/>
      <c r="Y660" s="640"/>
      <c r="Z660" s="640"/>
      <c r="AA660" s="640"/>
      <c r="AB660" s="640"/>
      <c r="AC660" s="640"/>
      <c r="AD660" s="640"/>
    </row>
    <row r="661">
      <c r="A661" s="640"/>
      <c r="B661" s="640"/>
      <c r="C661" s="56"/>
      <c r="D661" s="640"/>
      <c r="E661" s="640"/>
      <c r="F661" s="640"/>
      <c r="G661" s="640"/>
      <c r="H661" s="640"/>
      <c r="I661" s="640"/>
      <c r="J661" s="640"/>
      <c r="K661" s="640"/>
      <c r="L661" s="640"/>
      <c r="M661" s="640"/>
      <c r="N661" s="640"/>
      <c r="O661" s="640"/>
      <c r="P661" s="640"/>
      <c r="Q661" s="640"/>
      <c r="R661" s="640"/>
      <c r="S661" s="640"/>
      <c r="T661" s="640"/>
      <c r="U661" s="640"/>
      <c r="V661" s="640"/>
      <c r="W661" s="640"/>
      <c r="X661" s="640"/>
      <c r="Y661" s="640"/>
      <c r="Z661" s="640"/>
      <c r="AA661" s="640"/>
      <c r="AB661" s="640"/>
      <c r="AC661" s="640"/>
      <c r="AD661" s="640"/>
    </row>
    <row r="662">
      <c r="A662" s="640"/>
      <c r="B662" s="640"/>
      <c r="C662" s="56"/>
      <c r="D662" s="640"/>
      <c r="E662" s="640"/>
      <c r="F662" s="640"/>
      <c r="G662" s="640"/>
      <c r="H662" s="640"/>
      <c r="I662" s="640"/>
      <c r="J662" s="640"/>
      <c r="K662" s="640"/>
      <c r="L662" s="640"/>
      <c r="M662" s="640"/>
      <c r="N662" s="640"/>
      <c r="O662" s="640"/>
      <c r="P662" s="640"/>
      <c r="Q662" s="640"/>
      <c r="R662" s="640"/>
      <c r="S662" s="640"/>
      <c r="T662" s="640"/>
      <c r="U662" s="640"/>
      <c r="V662" s="640"/>
      <c r="W662" s="640"/>
      <c r="X662" s="640"/>
      <c r="Y662" s="640"/>
      <c r="Z662" s="640"/>
      <c r="AA662" s="640"/>
      <c r="AB662" s="640"/>
      <c r="AC662" s="640"/>
      <c r="AD662" s="640"/>
    </row>
    <row r="663">
      <c r="A663" s="640"/>
      <c r="B663" s="640"/>
      <c r="C663" s="56"/>
      <c r="D663" s="640"/>
      <c r="E663" s="640"/>
      <c r="F663" s="640"/>
      <c r="G663" s="640"/>
      <c r="H663" s="640"/>
      <c r="I663" s="640"/>
      <c r="J663" s="640"/>
      <c r="K663" s="640"/>
      <c r="L663" s="640"/>
      <c r="M663" s="640"/>
      <c r="N663" s="640"/>
      <c r="O663" s="640"/>
      <c r="P663" s="640"/>
      <c r="Q663" s="640"/>
      <c r="R663" s="640"/>
      <c r="S663" s="640"/>
      <c r="T663" s="640"/>
      <c r="U663" s="640"/>
      <c r="V663" s="640"/>
      <c r="W663" s="640"/>
      <c r="X663" s="640"/>
      <c r="Y663" s="640"/>
      <c r="Z663" s="640"/>
      <c r="AA663" s="640"/>
      <c r="AB663" s="640"/>
      <c r="AC663" s="640"/>
      <c r="AD663" s="640"/>
    </row>
    <row r="664">
      <c r="A664" s="640"/>
      <c r="B664" s="640"/>
      <c r="C664" s="56"/>
      <c r="D664" s="640"/>
      <c r="E664" s="640"/>
      <c r="F664" s="640"/>
      <c r="G664" s="640"/>
      <c r="H664" s="640"/>
      <c r="I664" s="640"/>
      <c r="J664" s="640"/>
      <c r="K664" s="640"/>
      <c r="L664" s="640"/>
      <c r="M664" s="640"/>
      <c r="N664" s="640"/>
      <c r="O664" s="640"/>
      <c r="P664" s="640"/>
      <c r="Q664" s="640"/>
      <c r="R664" s="640"/>
      <c r="S664" s="640"/>
      <c r="T664" s="640"/>
      <c r="U664" s="640"/>
      <c r="V664" s="640"/>
      <c r="W664" s="640"/>
      <c r="X664" s="640"/>
      <c r="Y664" s="640"/>
      <c r="Z664" s="640"/>
      <c r="AA664" s="640"/>
      <c r="AB664" s="640"/>
      <c r="AC664" s="640"/>
      <c r="AD664" s="640"/>
    </row>
    <row r="665">
      <c r="A665" s="640"/>
      <c r="B665" s="640"/>
      <c r="C665" s="56"/>
      <c r="D665" s="640"/>
      <c r="E665" s="640"/>
      <c r="F665" s="640"/>
      <c r="G665" s="640"/>
      <c r="H665" s="640"/>
      <c r="I665" s="640"/>
      <c r="J665" s="640"/>
      <c r="K665" s="640"/>
      <c r="L665" s="640"/>
      <c r="M665" s="640"/>
      <c r="N665" s="640"/>
      <c r="O665" s="640"/>
      <c r="P665" s="640"/>
      <c r="Q665" s="640"/>
      <c r="R665" s="640"/>
      <c r="S665" s="640"/>
      <c r="T665" s="640"/>
      <c r="U665" s="640"/>
      <c r="V665" s="640"/>
      <c r="W665" s="640"/>
      <c r="X665" s="640"/>
      <c r="Y665" s="640"/>
      <c r="Z665" s="640"/>
      <c r="AA665" s="640"/>
      <c r="AB665" s="640"/>
      <c r="AC665" s="640"/>
      <c r="AD665" s="640"/>
    </row>
    <row r="666">
      <c r="A666" s="640"/>
      <c r="B666" s="640"/>
      <c r="C666" s="56"/>
      <c r="D666" s="640"/>
      <c r="E666" s="640"/>
      <c r="F666" s="640"/>
      <c r="G666" s="640"/>
      <c r="H666" s="640"/>
      <c r="I666" s="640"/>
      <c r="J666" s="640"/>
      <c r="K666" s="640"/>
      <c r="L666" s="640"/>
      <c r="M666" s="640"/>
      <c r="N666" s="640"/>
      <c r="O666" s="640"/>
      <c r="P666" s="640"/>
      <c r="Q666" s="640"/>
      <c r="R666" s="640"/>
      <c r="S666" s="640"/>
      <c r="T666" s="640"/>
      <c r="U666" s="640"/>
      <c r="V666" s="640"/>
      <c r="W666" s="640"/>
      <c r="X666" s="640"/>
      <c r="Y666" s="640"/>
      <c r="Z666" s="640"/>
      <c r="AA666" s="640"/>
      <c r="AB666" s="640"/>
      <c r="AC666" s="640"/>
      <c r="AD666" s="640"/>
    </row>
    <row r="667">
      <c r="A667" s="640"/>
      <c r="B667" s="640"/>
      <c r="C667" s="56"/>
      <c r="D667" s="640"/>
      <c r="E667" s="640"/>
      <c r="F667" s="640"/>
      <c r="G667" s="640"/>
      <c r="H667" s="640"/>
      <c r="I667" s="640"/>
      <c r="J667" s="640"/>
      <c r="K667" s="640"/>
      <c r="L667" s="640"/>
      <c r="M667" s="640"/>
      <c r="N667" s="640"/>
      <c r="O667" s="640"/>
      <c r="P667" s="640"/>
      <c r="Q667" s="640"/>
      <c r="R667" s="640"/>
      <c r="S667" s="640"/>
      <c r="T667" s="640"/>
      <c r="U667" s="640"/>
      <c r="V667" s="640"/>
      <c r="W667" s="640"/>
      <c r="X667" s="640"/>
      <c r="Y667" s="640"/>
      <c r="Z667" s="640"/>
      <c r="AA667" s="640"/>
      <c r="AB667" s="640"/>
      <c r="AC667" s="640"/>
      <c r="AD667" s="640"/>
    </row>
    <row r="668">
      <c r="A668" s="640"/>
      <c r="B668" s="640"/>
      <c r="C668" s="56"/>
      <c r="D668" s="640"/>
      <c r="E668" s="640"/>
      <c r="F668" s="640"/>
      <c r="G668" s="640"/>
      <c r="H668" s="640"/>
      <c r="I668" s="640"/>
      <c r="J668" s="640"/>
      <c r="K668" s="640"/>
      <c r="L668" s="640"/>
      <c r="M668" s="640"/>
      <c r="N668" s="640"/>
      <c r="O668" s="640"/>
      <c r="P668" s="640"/>
      <c r="Q668" s="640"/>
      <c r="R668" s="640"/>
      <c r="S668" s="640"/>
      <c r="T668" s="640"/>
      <c r="U668" s="640"/>
      <c r="V668" s="640"/>
      <c r="W668" s="640"/>
      <c r="X668" s="640"/>
      <c r="Y668" s="640"/>
      <c r="Z668" s="640"/>
      <c r="AA668" s="640"/>
      <c r="AB668" s="640"/>
      <c r="AC668" s="640"/>
      <c r="AD668" s="640"/>
    </row>
    <row r="669">
      <c r="A669" s="640"/>
      <c r="B669" s="640"/>
      <c r="C669" s="56"/>
      <c r="D669" s="640"/>
      <c r="E669" s="640"/>
      <c r="F669" s="640"/>
      <c r="G669" s="640"/>
      <c r="H669" s="640"/>
      <c r="I669" s="640"/>
      <c r="J669" s="640"/>
      <c r="K669" s="640"/>
      <c r="L669" s="640"/>
      <c r="M669" s="640"/>
      <c r="N669" s="640"/>
      <c r="O669" s="640"/>
      <c r="P669" s="640"/>
      <c r="Q669" s="640"/>
      <c r="R669" s="640"/>
      <c r="S669" s="640"/>
      <c r="T669" s="640"/>
      <c r="U669" s="640"/>
      <c r="V669" s="640"/>
      <c r="W669" s="640"/>
      <c r="X669" s="640"/>
      <c r="Y669" s="640"/>
      <c r="Z669" s="640"/>
      <c r="AA669" s="640"/>
      <c r="AB669" s="640"/>
      <c r="AC669" s="640"/>
      <c r="AD669" s="640"/>
    </row>
    <row r="670">
      <c r="A670" s="640"/>
      <c r="B670" s="640"/>
      <c r="C670" s="56"/>
      <c r="D670" s="640"/>
      <c r="E670" s="640"/>
      <c r="F670" s="640"/>
      <c r="G670" s="640"/>
      <c r="H670" s="640"/>
      <c r="I670" s="640"/>
      <c r="J670" s="640"/>
      <c r="K670" s="640"/>
      <c r="L670" s="640"/>
      <c r="M670" s="640"/>
      <c r="N670" s="640"/>
      <c r="O670" s="640"/>
      <c r="P670" s="640"/>
      <c r="Q670" s="640"/>
      <c r="R670" s="640"/>
      <c r="S670" s="640"/>
      <c r="T670" s="640"/>
      <c r="U670" s="640"/>
      <c r="V670" s="640"/>
      <c r="W670" s="640"/>
      <c r="X670" s="640"/>
      <c r="Y670" s="640"/>
      <c r="Z670" s="640"/>
      <c r="AA670" s="640"/>
      <c r="AB670" s="640"/>
      <c r="AC670" s="640"/>
      <c r="AD670" s="640"/>
    </row>
    <row r="671">
      <c r="A671" s="640"/>
      <c r="B671" s="640"/>
      <c r="C671" s="56"/>
      <c r="D671" s="640"/>
      <c r="E671" s="640"/>
      <c r="F671" s="640"/>
      <c r="G671" s="640"/>
      <c r="H671" s="640"/>
      <c r="I671" s="640"/>
      <c r="J671" s="640"/>
      <c r="K671" s="640"/>
      <c r="L671" s="640"/>
      <c r="M671" s="640"/>
      <c r="N671" s="640"/>
      <c r="O671" s="640"/>
      <c r="P671" s="640"/>
      <c r="Q671" s="640"/>
      <c r="R671" s="640"/>
      <c r="S671" s="640"/>
      <c r="T671" s="640"/>
      <c r="U671" s="640"/>
      <c r="V671" s="640"/>
      <c r="W671" s="640"/>
      <c r="X671" s="640"/>
      <c r="Y671" s="640"/>
      <c r="Z671" s="640"/>
      <c r="AA671" s="640"/>
      <c r="AB671" s="640"/>
      <c r="AC671" s="640"/>
      <c r="AD671" s="640"/>
    </row>
    <row r="672">
      <c r="A672" s="640"/>
      <c r="B672" s="640"/>
      <c r="C672" s="56"/>
      <c r="D672" s="640"/>
      <c r="E672" s="640"/>
      <c r="F672" s="640"/>
      <c r="G672" s="640"/>
      <c r="H672" s="640"/>
      <c r="I672" s="640"/>
      <c r="J672" s="640"/>
      <c r="K672" s="640"/>
      <c r="L672" s="640"/>
      <c r="M672" s="640"/>
      <c r="N672" s="640"/>
      <c r="O672" s="640"/>
      <c r="P672" s="640"/>
      <c r="Q672" s="640"/>
      <c r="R672" s="640"/>
      <c r="S672" s="640"/>
      <c r="T672" s="640"/>
      <c r="U672" s="640"/>
      <c r="V672" s="640"/>
      <c r="W672" s="640"/>
      <c r="X672" s="640"/>
      <c r="Y672" s="640"/>
      <c r="Z672" s="640"/>
      <c r="AA672" s="640"/>
      <c r="AB672" s="640"/>
      <c r="AC672" s="640"/>
      <c r="AD672" s="640"/>
    </row>
    <row r="673">
      <c r="A673" s="640"/>
      <c r="B673" s="640"/>
      <c r="C673" s="56"/>
      <c r="D673" s="640"/>
      <c r="E673" s="640"/>
      <c r="F673" s="640"/>
      <c r="G673" s="640"/>
      <c r="H673" s="640"/>
      <c r="I673" s="640"/>
      <c r="J673" s="640"/>
      <c r="K673" s="640"/>
      <c r="L673" s="640"/>
      <c r="M673" s="640"/>
      <c r="N673" s="640"/>
      <c r="O673" s="640"/>
      <c r="P673" s="640"/>
      <c r="Q673" s="640"/>
      <c r="R673" s="640"/>
      <c r="S673" s="640"/>
      <c r="T673" s="640"/>
      <c r="U673" s="640"/>
      <c r="V673" s="640"/>
      <c r="W673" s="640"/>
      <c r="X673" s="640"/>
      <c r="Y673" s="640"/>
      <c r="Z673" s="640"/>
      <c r="AA673" s="640"/>
      <c r="AB673" s="640"/>
      <c r="AC673" s="640"/>
      <c r="AD673" s="640"/>
    </row>
    <row r="674">
      <c r="A674" s="640"/>
      <c r="B674" s="640"/>
      <c r="C674" s="56"/>
      <c r="D674" s="640"/>
      <c r="E674" s="640"/>
      <c r="F674" s="640"/>
      <c r="G674" s="640"/>
      <c r="H674" s="640"/>
      <c r="I674" s="640"/>
      <c r="J674" s="640"/>
      <c r="K674" s="640"/>
      <c r="L674" s="640"/>
      <c r="M674" s="640"/>
      <c r="N674" s="640"/>
      <c r="O674" s="640"/>
      <c r="P674" s="640"/>
      <c r="Q674" s="640"/>
      <c r="R674" s="640"/>
      <c r="S674" s="640"/>
      <c r="T674" s="640"/>
      <c r="U674" s="640"/>
      <c r="V674" s="640"/>
      <c r="W674" s="640"/>
      <c r="X674" s="640"/>
      <c r="Y674" s="640"/>
      <c r="Z674" s="640"/>
      <c r="AA674" s="640"/>
      <c r="AB674" s="640"/>
      <c r="AC674" s="640"/>
      <c r="AD674" s="640"/>
    </row>
    <row r="675">
      <c r="A675" s="640"/>
      <c r="B675" s="640"/>
      <c r="C675" s="56"/>
      <c r="D675" s="640"/>
      <c r="E675" s="640"/>
      <c r="F675" s="640"/>
      <c r="G675" s="640"/>
      <c r="H675" s="640"/>
      <c r="I675" s="640"/>
      <c r="J675" s="640"/>
      <c r="K675" s="640"/>
      <c r="L675" s="640"/>
      <c r="M675" s="640"/>
      <c r="N675" s="640"/>
      <c r="O675" s="640"/>
      <c r="P675" s="640"/>
      <c r="Q675" s="640"/>
      <c r="R675" s="640"/>
      <c r="S675" s="640"/>
      <c r="T675" s="640"/>
      <c r="U675" s="640"/>
      <c r="V675" s="640"/>
      <c r="W675" s="640"/>
      <c r="X675" s="640"/>
      <c r="Y675" s="640"/>
      <c r="Z675" s="640"/>
      <c r="AA675" s="640"/>
      <c r="AB675" s="640"/>
      <c r="AC675" s="640"/>
      <c r="AD675" s="640"/>
    </row>
    <row r="676">
      <c r="A676" s="640"/>
      <c r="B676" s="640"/>
      <c r="C676" s="56"/>
      <c r="D676" s="640"/>
      <c r="E676" s="640"/>
      <c r="F676" s="640"/>
      <c r="G676" s="640"/>
      <c r="H676" s="640"/>
      <c r="I676" s="640"/>
      <c r="J676" s="640"/>
      <c r="K676" s="640"/>
      <c r="L676" s="640"/>
      <c r="M676" s="640"/>
      <c r="N676" s="640"/>
      <c r="O676" s="640"/>
      <c r="P676" s="640"/>
      <c r="Q676" s="640"/>
      <c r="R676" s="640"/>
      <c r="S676" s="640"/>
      <c r="T676" s="640"/>
      <c r="U676" s="640"/>
      <c r="V676" s="640"/>
      <c r="W676" s="640"/>
      <c r="X676" s="640"/>
      <c r="Y676" s="640"/>
      <c r="Z676" s="640"/>
      <c r="AA676" s="640"/>
      <c r="AB676" s="640"/>
      <c r="AC676" s="640"/>
      <c r="AD676" s="640"/>
    </row>
    <row r="677">
      <c r="A677" s="640"/>
      <c r="B677" s="640"/>
      <c r="C677" s="56"/>
      <c r="D677" s="640"/>
      <c r="E677" s="640"/>
      <c r="F677" s="640"/>
      <c r="G677" s="640"/>
      <c r="H677" s="640"/>
      <c r="I677" s="640"/>
      <c r="J677" s="640"/>
      <c r="K677" s="640"/>
      <c r="L677" s="640"/>
      <c r="M677" s="640"/>
      <c r="N677" s="640"/>
      <c r="O677" s="640"/>
      <c r="P677" s="640"/>
      <c r="Q677" s="640"/>
      <c r="R677" s="640"/>
      <c r="S677" s="640"/>
      <c r="T677" s="640"/>
      <c r="U677" s="640"/>
      <c r="V677" s="640"/>
      <c r="W677" s="640"/>
      <c r="X677" s="640"/>
      <c r="Y677" s="640"/>
      <c r="Z677" s="640"/>
      <c r="AA677" s="640"/>
      <c r="AB677" s="640"/>
      <c r="AC677" s="640"/>
      <c r="AD677" s="640"/>
    </row>
    <row r="678">
      <c r="A678" s="640"/>
      <c r="B678" s="640"/>
      <c r="C678" s="56"/>
      <c r="D678" s="640"/>
      <c r="E678" s="640"/>
      <c r="F678" s="640"/>
      <c r="G678" s="640"/>
      <c r="H678" s="640"/>
      <c r="I678" s="640"/>
      <c r="J678" s="640"/>
      <c r="K678" s="640"/>
      <c r="L678" s="640"/>
      <c r="M678" s="640"/>
      <c r="N678" s="640"/>
      <c r="O678" s="640"/>
      <c r="P678" s="640"/>
      <c r="Q678" s="640"/>
      <c r="R678" s="640"/>
      <c r="S678" s="640"/>
      <c r="T678" s="640"/>
      <c r="U678" s="640"/>
      <c r="V678" s="640"/>
      <c r="W678" s="640"/>
      <c r="X678" s="640"/>
      <c r="Y678" s="640"/>
      <c r="Z678" s="640"/>
      <c r="AA678" s="640"/>
      <c r="AB678" s="640"/>
      <c r="AC678" s="640"/>
      <c r="AD678" s="640"/>
    </row>
    <row r="679">
      <c r="A679" s="640"/>
      <c r="B679" s="640"/>
      <c r="C679" s="56"/>
      <c r="D679" s="640"/>
      <c r="E679" s="640"/>
      <c r="F679" s="640"/>
      <c r="G679" s="640"/>
      <c r="H679" s="640"/>
      <c r="I679" s="640"/>
      <c r="J679" s="640"/>
      <c r="K679" s="640"/>
      <c r="L679" s="640"/>
      <c r="M679" s="640"/>
      <c r="N679" s="640"/>
      <c r="O679" s="640"/>
      <c r="P679" s="640"/>
      <c r="Q679" s="640"/>
      <c r="R679" s="640"/>
      <c r="S679" s="640"/>
      <c r="T679" s="640"/>
      <c r="U679" s="640"/>
      <c r="V679" s="640"/>
      <c r="W679" s="640"/>
      <c r="X679" s="640"/>
      <c r="Y679" s="640"/>
      <c r="Z679" s="640"/>
      <c r="AA679" s="640"/>
      <c r="AB679" s="640"/>
      <c r="AC679" s="640"/>
      <c r="AD679" s="640"/>
    </row>
    <row r="680">
      <c r="A680" s="640"/>
      <c r="B680" s="640"/>
      <c r="C680" s="56"/>
      <c r="D680" s="640"/>
      <c r="E680" s="640"/>
      <c r="F680" s="640"/>
      <c r="G680" s="640"/>
      <c r="H680" s="640"/>
      <c r="I680" s="640"/>
      <c r="J680" s="640"/>
      <c r="K680" s="640"/>
      <c r="L680" s="640"/>
      <c r="M680" s="640"/>
      <c r="N680" s="640"/>
      <c r="O680" s="640"/>
      <c r="P680" s="640"/>
      <c r="Q680" s="640"/>
      <c r="R680" s="640"/>
      <c r="S680" s="640"/>
      <c r="T680" s="640"/>
      <c r="U680" s="640"/>
      <c r="V680" s="640"/>
      <c r="W680" s="640"/>
      <c r="X680" s="640"/>
      <c r="Y680" s="640"/>
      <c r="Z680" s="640"/>
      <c r="AA680" s="640"/>
      <c r="AB680" s="640"/>
      <c r="AC680" s="640"/>
      <c r="AD680" s="640"/>
    </row>
    <row r="681">
      <c r="A681" s="640"/>
      <c r="B681" s="640"/>
      <c r="C681" s="56"/>
      <c r="D681" s="640"/>
      <c r="E681" s="640"/>
      <c r="F681" s="640"/>
      <c r="G681" s="640"/>
      <c r="H681" s="640"/>
      <c r="I681" s="640"/>
      <c r="J681" s="640"/>
      <c r="K681" s="640"/>
      <c r="L681" s="640"/>
      <c r="M681" s="640"/>
      <c r="N681" s="640"/>
      <c r="O681" s="640"/>
      <c r="P681" s="640"/>
      <c r="Q681" s="640"/>
      <c r="R681" s="640"/>
      <c r="S681" s="640"/>
      <c r="T681" s="640"/>
      <c r="U681" s="640"/>
      <c r="V681" s="640"/>
      <c r="W681" s="640"/>
      <c r="X681" s="640"/>
      <c r="Y681" s="640"/>
      <c r="Z681" s="640"/>
      <c r="AA681" s="640"/>
      <c r="AB681" s="640"/>
      <c r="AC681" s="640"/>
      <c r="AD681" s="640"/>
    </row>
    <row r="682">
      <c r="A682" s="640"/>
      <c r="B682" s="640"/>
      <c r="C682" s="56"/>
      <c r="D682" s="640"/>
      <c r="E682" s="640"/>
      <c r="F682" s="640"/>
      <c r="G682" s="640"/>
      <c r="H682" s="640"/>
      <c r="I682" s="640"/>
      <c r="J682" s="640"/>
      <c r="K682" s="640"/>
      <c r="L682" s="640"/>
      <c r="M682" s="640"/>
      <c r="N682" s="640"/>
      <c r="O682" s="640"/>
      <c r="P682" s="640"/>
      <c r="Q682" s="640"/>
      <c r="R682" s="640"/>
      <c r="S682" s="640"/>
      <c r="T682" s="640"/>
      <c r="U682" s="640"/>
      <c r="V682" s="640"/>
      <c r="W682" s="640"/>
      <c r="X682" s="640"/>
      <c r="Y682" s="640"/>
      <c r="Z682" s="640"/>
      <c r="AA682" s="640"/>
      <c r="AB682" s="640"/>
      <c r="AC682" s="640"/>
      <c r="AD682" s="640"/>
    </row>
    <row r="683">
      <c r="A683" s="640"/>
      <c r="B683" s="640"/>
      <c r="C683" s="56"/>
      <c r="D683" s="640"/>
      <c r="E683" s="640"/>
      <c r="F683" s="640"/>
      <c r="G683" s="640"/>
      <c r="H683" s="640"/>
      <c r="I683" s="640"/>
      <c r="J683" s="640"/>
      <c r="K683" s="640"/>
      <c r="L683" s="640"/>
      <c r="M683" s="640"/>
      <c r="N683" s="640"/>
      <c r="O683" s="640"/>
      <c r="P683" s="640"/>
      <c r="Q683" s="640"/>
      <c r="R683" s="640"/>
      <c r="S683" s="640"/>
      <c r="T683" s="640"/>
      <c r="U683" s="640"/>
      <c r="V683" s="640"/>
      <c r="W683" s="640"/>
      <c r="X683" s="640"/>
      <c r="Y683" s="640"/>
      <c r="Z683" s="640"/>
      <c r="AA683" s="640"/>
      <c r="AB683" s="640"/>
      <c r="AC683" s="640"/>
      <c r="AD683" s="640"/>
    </row>
    <row r="684">
      <c r="A684" s="640"/>
      <c r="B684" s="640"/>
      <c r="C684" s="56"/>
      <c r="D684" s="640"/>
      <c r="E684" s="640"/>
      <c r="F684" s="640"/>
      <c r="G684" s="640"/>
      <c r="H684" s="640"/>
      <c r="I684" s="640"/>
      <c r="J684" s="640"/>
      <c r="K684" s="640"/>
      <c r="L684" s="640"/>
      <c r="M684" s="640"/>
      <c r="N684" s="640"/>
      <c r="O684" s="640"/>
      <c r="P684" s="640"/>
      <c r="Q684" s="640"/>
      <c r="R684" s="640"/>
      <c r="S684" s="640"/>
      <c r="T684" s="640"/>
      <c r="U684" s="640"/>
      <c r="V684" s="640"/>
      <c r="W684" s="640"/>
      <c r="X684" s="640"/>
      <c r="Y684" s="640"/>
      <c r="Z684" s="640"/>
      <c r="AA684" s="640"/>
      <c r="AB684" s="640"/>
      <c r="AC684" s="640"/>
      <c r="AD684" s="640"/>
    </row>
    <row r="685">
      <c r="A685" s="640"/>
      <c r="B685" s="640"/>
      <c r="C685" s="56"/>
      <c r="D685" s="640"/>
      <c r="E685" s="640"/>
      <c r="F685" s="640"/>
      <c r="G685" s="640"/>
      <c r="H685" s="640"/>
      <c r="I685" s="640"/>
      <c r="J685" s="640"/>
      <c r="K685" s="640"/>
      <c r="L685" s="640"/>
      <c r="M685" s="640"/>
      <c r="N685" s="640"/>
      <c r="O685" s="640"/>
      <c r="P685" s="640"/>
      <c r="Q685" s="640"/>
      <c r="R685" s="640"/>
      <c r="S685" s="640"/>
      <c r="T685" s="640"/>
      <c r="U685" s="640"/>
      <c r="V685" s="640"/>
      <c r="W685" s="640"/>
      <c r="X685" s="640"/>
      <c r="Y685" s="640"/>
      <c r="Z685" s="640"/>
      <c r="AA685" s="640"/>
      <c r="AB685" s="640"/>
      <c r="AC685" s="640"/>
      <c r="AD685" s="640"/>
    </row>
    <row r="686">
      <c r="A686" s="640"/>
      <c r="B686" s="640"/>
      <c r="C686" s="56"/>
      <c r="D686" s="640"/>
      <c r="E686" s="640"/>
      <c r="F686" s="640"/>
      <c r="G686" s="640"/>
      <c r="H686" s="640"/>
      <c r="I686" s="640"/>
      <c r="J686" s="640"/>
      <c r="K686" s="640"/>
      <c r="L686" s="640"/>
      <c r="M686" s="640"/>
      <c r="N686" s="640"/>
      <c r="O686" s="640"/>
      <c r="P686" s="640"/>
      <c r="Q686" s="640"/>
      <c r="R686" s="640"/>
      <c r="S686" s="640"/>
      <c r="T686" s="640"/>
      <c r="U686" s="640"/>
      <c r="V686" s="640"/>
      <c r="W686" s="640"/>
      <c r="X686" s="640"/>
      <c r="Y686" s="640"/>
      <c r="Z686" s="640"/>
      <c r="AA686" s="640"/>
      <c r="AB686" s="640"/>
      <c r="AC686" s="640"/>
      <c r="AD686" s="640"/>
    </row>
    <row r="687">
      <c r="A687" s="640"/>
      <c r="B687" s="640"/>
      <c r="C687" s="56"/>
      <c r="D687" s="640"/>
      <c r="E687" s="640"/>
      <c r="F687" s="640"/>
      <c r="G687" s="640"/>
      <c r="H687" s="640"/>
      <c r="I687" s="640"/>
      <c r="J687" s="640"/>
      <c r="K687" s="640"/>
      <c r="L687" s="640"/>
      <c r="M687" s="640"/>
      <c r="N687" s="640"/>
      <c r="O687" s="640"/>
      <c r="P687" s="640"/>
      <c r="Q687" s="640"/>
      <c r="R687" s="640"/>
      <c r="S687" s="640"/>
      <c r="T687" s="640"/>
      <c r="U687" s="640"/>
      <c r="V687" s="640"/>
      <c r="W687" s="640"/>
      <c r="X687" s="640"/>
      <c r="Y687" s="640"/>
      <c r="Z687" s="640"/>
      <c r="AA687" s="640"/>
      <c r="AB687" s="640"/>
      <c r="AC687" s="640"/>
      <c r="AD687" s="640"/>
    </row>
    <row r="688">
      <c r="A688" s="640"/>
      <c r="B688" s="640"/>
      <c r="C688" s="56"/>
      <c r="D688" s="640"/>
      <c r="E688" s="640"/>
      <c r="F688" s="640"/>
      <c r="G688" s="640"/>
      <c r="H688" s="640"/>
      <c r="I688" s="640"/>
      <c r="J688" s="640"/>
      <c r="K688" s="640"/>
      <c r="L688" s="640"/>
      <c r="M688" s="640"/>
      <c r="N688" s="640"/>
      <c r="O688" s="640"/>
      <c r="P688" s="640"/>
      <c r="Q688" s="640"/>
      <c r="R688" s="640"/>
      <c r="S688" s="640"/>
      <c r="T688" s="640"/>
      <c r="U688" s="640"/>
      <c r="V688" s="640"/>
      <c r="W688" s="640"/>
      <c r="X688" s="640"/>
      <c r="Y688" s="640"/>
      <c r="Z688" s="640"/>
      <c r="AA688" s="640"/>
      <c r="AB688" s="640"/>
      <c r="AC688" s="640"/>
      <c r="AD688" s="640"/>
    </row>
    <row r="689">
      <c r="A689" s="640"/>
      <c r="B689" s="640"/>
      <c r="C689" s="56"/>
      <c r="D689" s="640"/>
      <c r="E689" s="640"/>
      <c r="F689" s="640"/>
      <c r="G689" s="640"/>
      <c r="H689" s="640"/>
      <c r="I689" s="640"/>
      <c r="J689" s="640"/>
      <c r="K689" s="640"/>
      <c r="L689" s="640"/>
      <c r="M689" s="640"/>
      <c r="N689" s="640"/>
      <c r="O689" s="640"/>
      <c r="P689" s="640"/>
      <c r="Q689" s="640"/>
      <c r="R689" s="640"/>
      <c r="S689" s="640"/>
      <c r="T689" s="640"/>
      <c r="U689" s="640"/>
      <c r="V689" s="640"/>
      <c r="W689" s="640"/>
      <c r="X689" s="640"/>
      <c r="Y689" s="640"/>
      <c r="Z689" s="640"/>
      <c r="AA689" s="640"/>
      <c r="AB689" s="640"/>
      <c r="AC689" s="640"/>
      <c r="AD689" s="640"/>
    </row>
    <row r="690">
      <c r="A690" s="640"/>
      <c r="B690" s="640"/>
      <c r="C690" s="56"/>
      <c r="D690" s="640"/>
      <c r="E690" s="640"/>
      <c r="F690" s="640"/>
      <c r="G690" s="640"/>
      <c r="H690" s="640"/>
      <c r="I690" s="640"/>
      <c r="J690" s="640"/>
      <c r="K690" s="640"/>
      <c r="L690" s="640"/>
      <c r="M690" s="640"/>
      <c r="N690" s="640"/>
      <c r="O690" s="640"/>
      <c r="P690" s="640"/>
      <c r="Q690" s="640"/>
      <c r="R690" s="640"/>
      <c r="S690" s="640"/>
      <c r="T690" s="640"/>
      <c r="U690" s="640"/>
      <c r="V690" s="640"/>
      <c r="W690" s="640"/>
      <c r="X690" s="640"/>
      <c r="Y690" s="640"/>
      <c r="Z690" s="640"/>
      <c r="AA690" s="640"/>
      <c r="AB690" s="640"/>
      <c r="AC690" s="640"/>
      <c r="AD690" s="640"/>
    </row>
    <row r="691">
      <c r="A691" s="640"/>
      <c r="B691" s="640"/>
      <c r="C691" s="56"/>
      <c r="D691" s="640"/>
      <c r="E691" s="640"/>
      <c r="F691" s="640"/>
      <c r="G691" s="640"/>
      <c r="H691" s="640"/>
      <c r="I691" s="640"/>
      <c r="J691" s="640"/>
      <c r="K691" s="640"/>
      <c r="L691" s="640"/>
      <c r="M691" s="640"/>
      <c r="N691" s="640"/>
      <c r="O691" s="640"/>
      <c r="P691" s="640"/>
      <c r="Q691" s="640"/>
      <c r="R691" s="640"/>
      <c r="S691" s="640"/>
      <c r="T691" s="640"/>
      <c r="U691" s="640"/>
      <c r="V691" s="640"/>
      <c r="W691" s="640"/>
      <c r="X691" s="640"/>
      <c r="Y691" s="640"/>
      <c r="Z691" s="640"/>
      <c r="AA691" s="640"/>
      <c r="AB691" s="640"/>
      <c r="AC691" s="640"/>
      <c r="AD691" s="640"/>
    </row>
    <row r="692">
      <c r="A692" s="640"/>
      <c r="B692" s="640"/>
      <c r="C692" s="56"/>
      <c r="D692" s="640"/>
      <c r="E692" s="640"/>
      <c r="F692" s="640"/>
      <c r="G692" s="640"/>
      <c r="H692" s="640"/>
      <c r="I692" s="640"/>
      <c r="J692" s="640"/>
      <c r="K692" s="640"/>
      <c r="L692" s="640"/>
      <c r="M692" s="640"/>
      <c r="N692" s="640"/>
      <c r="O692" s="640"/>
      <c r="P692" s="640"/>
      <c r="Q692" s="640"/>
      <c r="R692" s="640"/>
      <c r="S692" s="640"/>
      <c r="T692" s="640"/>
      <c r="U692" s="640"/>
      <c r="V692" s="640"/>
      <c r="W692" s="640"/>
      <c r="X692" s="640"/>
      <c r="Y692" s="640"/>
      <c r="Z692" s="640"/>
      <c r="AA692" s="640"/>
      <c r="AB692" s="640"/>
      <c r="AC692" s="640"/>
      <c r="AD692" s="640"/>
    </row>
    <row r="693">
      <c r="A693" s="640"/>
      <c r="B693" s="640"/>
      <c r="C693" s="56"/>
      <c r="D693" s="640"/>
      <c r="E693" s="640"/>
      <c r="F693" s="640"/>
      <c r="G693" s="640"/>
      <c r="H693" s="640"/>
      <c r="I693" s="640"/>
      <c r="J693" s="640"/>
      <c r="K693" s="640"/>
      <c r="L693" s="640"/>
      <c r="M693" s="640"/>
      <c r="N693" s="640"/>
      <c r="O693" s="640"/>
      <c r="P693" s="640"/>
      <c r="Q693" s="640"/>
      <c r="R693" s="640"/>
      <c r="S693" s="640"/>
      <c r="T693" s="640"/>
      <c r="U693" s="640"/>
      <c r="V693" s="640"/>
      <c r="W693" s="640"/>
      <c r="X693" s="640"/>
      <c r="Y693" s="640"/>
      <c r="Z693" s="640"/>
      <c r="AA693" s="640"/>
      <c r="AB693" s="640"/>
      <c r="AC693" s="640"/>
      <c r="AD693" s="640"/>
    </row>
    <row r="694">
      <c r="A694" s="640"/>
      <c r="B694" s="640"/>
      <c r="C694" s="56"/>
      <c r="D694" s="640"/>
      <c r="E694" s="640"/>
      <c r="F694" s="640"/>
      <c r="G694" s="640"/>
      <c r="H694" s="640"/>
      <c r="I694" s="640"/>
      <c r="J694" s="640"/>
      <c r="K694" s="640"/>
      <c r="L694" s="640"/>
      <c r="M694" s="640"/>
      <c r="N694" s="640"/>
      <c r="O694" s="640"/>
      <c r="P694" s="640"/>
      <c r="Q694" s="640"/>
      <c r="R694" s="640"/>
      <c r="S694" s="640"/>
      <c r="T694" s="640"/>
      <c r="U694" s="640"/>
      <c r="V694" s="640"/>
      <c r="W694" s="640"/>
      <c r="X694" s="640"/>
      <c r="Y694" s="640"/>
      <c r="Z694" s="640"/>
      <c r="AA694" s="640"/>
      <c r="AB694" s="640"/>
      <c r="AC694" s="640"/>
      <c r="AD694" s="640"/>
    </row>
    <row r="695">
      <c r="A695" s="640"/>
      <c r="B695" s="640"/>
      <c r="C695" s="56"/>
      <c r="D695" s="640"/>
      <c r="E695" s="640"/>
      <c r="F695" s="640"/>
      <c r="G695" s="640"/>
      <c r="H695" s="640"/>
      <c r="I695" s="640"/>
      <c r="J695" s="640"/>
      <c r="K695" s="640"/>
      <c r="L695" s="640"/>
      <c r="M695" s="640"/>
      <c r="N695" s="640"/>
      <c r="O695" s="640"/>
      <c r="P695" s="640"/>
      <c r="Q695" s="640"/>
      <c r="R695" s="640"/>
      <c r="S695" s="640"/>
      <c r="T695" s="640"/>
      <c r="U695" s="640"/>
      <c r="V695" s="640"/>
      <c r="W695" s="640"/>
      <c r="X695" s="640"/>
      <c r="Y695" s="640"/>
      <c r="Z695" s="640"/>
      <c r="AA695" s="640"/>
      <c r="AB695" s="640"/>
      <c r="AC695" s="640"/>
      <c r="AD695" s="640"/>
    </row>
    <row r="696">
      <c r="A696" s="640"/>
      <c r="B696" s="640"/>
      <c r="C696" s="56"/>
      <c r="D696" s="640"/>
      <c r="E696" s="640"/>
      <c r="F696" s="640"/>
      <c r="G696" s="640"/>
      <c r="H696" s="640"/>
      <c r="I696" s="640"/>
      <c r="J696" s="640"/>
      <c r="K696" s="640"/>
      <c r="L696" s="640"/>
      <c r="M696" s="640"/>
      <c r="N696" s="640"/>
      <c r="O696" s="640"/>
      <c r="P696" s="640"/>
      <c r="Q696" s="640"/>
      <c r="R696" s="640"/>
      <c r="S696" s="640"/>
      <c r="T696" s="640"/>
      <c r="U696" s="640"/>
      <c r="V696" s="640"/>
      <c r="W696" s="640"/>
      <c r="X696" s="640"/>
      <c r="Y696" s="640"/>
      <c r="Z696" s="640"/>
      <c r="AA696" s="640"/>
      <c r="AB696" s="640"/>
      <c r="AC696" s="640"/>
      <c r="AD696" s="640"/>
    </row>
    <row r="697">
      <c r="A697" s="640"/>
      <c r="B697" s="640"/>
      <c r="C697" s="56"/>
      <c r="D697" s="640"/>
      <c r="E697" s="640"/>
      <c r="F697" s="640"/>
      <c r="G697" s="640"/>
      <c r="H697" s="640"/>
      <c r="I697" s="640"/>
      <c r="J697" s="640"/>
      <c r="K697" s="640"/>
      <c r="L697" s="640"/>
      <c r="M697" s="640"/>
      <c r="N697" s="640"/>
      <c r="O697" s="640"/>
      <c r="P697" s="640"/>
      <c r="Q697" s="640"/>
      <c r="R697" s="640"/>
      <c r="S697" s="640"/>
      <c r="T697" s="640"/>
      <c r="U697" s="640"/>
      <c r="V697" s="640"/>
      <c r="W697" s="640"/>
      <c r="X697" s="640"/>
      <c r="Y697" s="640"/>
      <c r="Z697" s="640"/>
      <c r="AA697" s="640"/>
      <c r="AB697" s="640"/>
      <c r="AC697" s="640"/>
      <c r="AD697" s="640"/>
    </row>
    <row r="698">
      <c r="A698" s="640"/>
      <c r="B698" s="640"/>
      <c r="C698" s="56"/>
      <c r="D698" s="640"/>
      <c r="E698" s="640"/>
      <c r="F698" s="640"/>
      <c r="G698" s="640"/>
      <c r="H698" s="640"/>
      <c r="I698" s="640"/>
      <c r="J698" s="640"/>
      <c r="K698" s="640"/>
      <c r="L698" s="640"/>
      <c r="M698" s="640"/>
      <c r="N698" s="640"/>
      <c r="O698" s="640"/>
      <c r="P698" s="640"/>
      <c r="Q698" s="640"/>
      <c r="R698" s="640"/>
      <c r="S698" s="640"/>
      <c r="T698" s="640"/>
      <c r="U698" s="640"/>
      <c r="V698" s="640"/>
      <c r="W698" s="640"/>
      <c r="X698" s="640"/>
      <c r="Y698" s="640"/>
      <c r="Z698" s="640"/>
      <c r="AA698" s="640"/>
      <c r="AB698" s="640"/>
      <c r="AC698" s="640"/>
      <c r="AD698" s="640"/>
    </row>
    <row r="699">
      <c r="A699" s="640"/>
      <c r="B699" s="640"/>
      <c r="C699" s="56"/>
      <c r="D699" s="640"/>
      <c r="E699" s="640"/>
      <c r="F699" s="640"/>
      <c r="G699" s="640"/>
      <c r="H699" s="640"/>
      <c r="I699" s="640"/>
      <c r="J699" s="640"/>
      <c r="K699" s="640"/>
      <c r="L699" s="640"/>
      <c r="M699" s="640"/>
      <c r="N699" s="640"/>
      <c r="O699" s="640"/>
      <c r="P699" s="640"/>
      <c r="Q699" s="640"/>
      <c r="R699" s="640"/>
      <c r="S699" s="640"/>
      <c r="T699" s="640"/>
      <c r="U699" s="640"/>
      <c r="V699" s="640"/>
      <c r="W699" s="640"/>
      <c r="X699" s="640"/>
      <c r="Y699" s="640"/>
      <c r="Z699" s="640"/>
      <c r="AA699" s="640"/>
      <c r="AB699" s="640"/>
      <c r="AC699" s="640"/>
      <c r="AD699" s="640"/>
    </row>
    <row r="700">
      <c r="A700" s="640"/>
      <c r="B700" s="640"/>
      <c r="C700" s="56"/>
      <c r="D700" s="640"/>
      <c r="E700" s="640"/>
      <c r="F700" s="640"/>
      <c r="G700" s="640"/>
      <c r="H700" s="640"/>
      <c r="I700" s="640"/>
      <c r="J700" s="640"/>
      <c r="K700" s="640"/>
      <c r="L700" s="640"/>
      <c r="M700" s="640"/>
      <c r="N700" s="640"/>
      <c r="O700" s="640"/>
      <c r="P700" s="640"/>
      <c r="Q700" s="640"/>
      <c r="R700" s="640"/>
      <c r="S700" s="640"/>
      <c r="T700" s="640"/>
      <c r="U700" s="640"/>
      <c r="V700" s="640"/>
      <c r="W700" s="640"/>
      <c r="X700" s="640"/>
      <c r="Y700" s="640"/>
      <c r="Z700" s="640"/>
      <c r="AA700" s="640"/>
      <c r="AB700" s="640"/>
      <c r="AC700" s="640"/>
      <c r="AD700" s="640"/>
    </row>
    <row r="701">
      <c r="A701" s="640"/>
      <c r="B701" s="640"/>
      <c r="C701" s="56"/>
      <c r="D701" s="640"/>
      <c r="E701" s="640"/>
      <c r="F701" s="640"/>
      <c r="G701" s="640"/>
      <c r="H701" s="640"/>
      <c r="I701" s="640"/>
      <c r="J701" s="640"/>
      <c r="K701" s="640"/>
      <c r="L701" s="640"/>
      <c r="M701" s="640"/>
      <c r="N701" s="640"/>
      <c r="O701" s="640"/>
      <c r="P701" s="640"/>
      <c r="Q701" s="640"/>
      <c r="R701" s="640"/>
      <c r="S701" s="640"/>
      <c r="T701" s="640"/>
      <c r="U701" s="640"/>
      <c r="V701" s="640"/>
      <c r="W701" s="640"/>
      <c r="X701" s="640"/>
      <c r="Y701" s="640"/>
      <c r="Z701" s="640"/>
      <c r="AA701" s="640"/>
      <c r="AB701" s="640"/>
      <c r="AC701" s="640"/>
      <c r="AD701" s="640"/>
    </row>
    <row r="702">
      <c r="A702" s="640"/>
      <c r="B702" s="640"/>
      <c r="C702" s="56"/>
      <c r="D702" s="640"/>
      <c r="E702" s="640"/>
      <c r="F702" s="640"/>
      <c r="G702" s="640"/>
      <c r="H702" s="640"/>
      <c r="I702" s="640"/>
      <c r="J702" s="640"/>
      <c r="K702" s="640"/>
      <c r="L702" s="640"/>
      <c r="M702" s="640"/>
      <c r="N702" s="640"/>
      <c r="O702" s="640"/>
      <c r="P702" s="640"/>
      <c r="Q702" s="640"/>
      <c r="R702" s="640"/>
      <c r="S702" s="640"/>
      <c r="T702" s="640"/>
      <c r="U702" s="640"/>
      <c r="V702" s="640"/>
      <c r="W702" s="640"/>
      <c r="X702" s="640"/>
      <c r="Y702" s="640"/>
      <c r="Z702" s="640"/>
      <c r="AA702" s="640"/>
      <c r="AB702" s="640"/>
      <c r="AC702" s="640"/>
      <c r="AD702" s="640"/>
    </row>
    <row r="703">
      <c r="A703" s="640"/>
      <c r="B703" s="640"/>
      <c r="C703" s="56"/>
      <c r="D703" s="640"/>
      <c r="E703" s="640"/>
      <c r="F703" s="640"/>
      <c r="G703" s="640"/>
      <c r="H703" s="640"/>
      <c r="I703" s="640"/>
      <c r="J703" s="640"/>
      <c r="K703" s="640"/>
      <c r="L703" s="640"/>
      <c r="M703" s="640"/>
      <c r="N703" s="640"/>
      <c r="O703" s="640"/>
      <c r="P703" s="640"/>
      <c r="Q703" s="640"/>
      <c r="R703" s="640"/>
      <c r="S703" s="640"/>
      <c r="T703" s="640"/>
      <c r="U703" s="640"/>
      <c r="V703" s="640"/>
      <c r="W703" s="640"/>
      <c r="X703" s="640"/>
      <c r="Y703" s="640"/>
      <c r="Z703" s="640"/>
      <c r="AA703" s="640"/>
      <c r="AB703" s="640"/>
      <c r="AC703" s="640"/>
      <c r="AD703" s="640"/>
    </row>
    <row r="704">
      <c r="A704" s="640"/>
      <c r="B704" s="640"/>
      <c r="C704" s="56"/>
      <c r="D704" s="640"/>
      <c r="E704" s="640"/>
      <c r="F704" s="640"/>
      <c r="G704" s="640"/>
      <c r="H704" s="640"/>
      <c r="I704" s="640"/>
      <c r="J704" s="640"/>
      <c r="K704" s="640"/>
      <c r="L704" s="640"/>
      <c r="M704" s="640"/>
      <c r="N704" s="640"/>
      <c r="O704" s="640"/>
      <c r="P704" s="640"/>
      <c r="Q704" s="640"/>
      <c r="R704" s="640"/>
      <c r="S704" s="640"/>
      <c r="T704" s="640"/>
      <c r="U704" s="640"/>
      <c r="V704" s="640"/>
      <c r="W704" s="640"/>
      <c r="X704" s="640"/>
      <c r="Y704" s="640"/>
      <c r="Z704" s="640"/>
      <c r="AA704" s="640"/>
      <c r="AB704" s="640"/>
      <c r="AC704" s="640"/>
      <c r="AD704" s="640"/>
    </row>
    <row r="705">
      <c r="A705" s="640"/>
      <c r="B705" s="640"/>
      <c r="C705" s="56"/>
      <c r="D705" s="640"/>
      <c r="E705" s="640"/>
      <c r="F705" s="640"/>
      <c r="G705" s="640"/>
      <c r="H705" s="640"/>
      <c r="I705" s="640"/>
      <c r="J705" s="640"/>
      <c r="K705" s="640"/>
      <c r="L705" s="640"/>
      <c r="M705" s="640"/>
      <c r="N705" s="640"/>
      <c r="O705" s="640"/>
      <c r="P705" s="640"/>
      <c r="Q705" s="640"/>
      <c r="R705" s="640"/>
      <c r="S705" s="640"/>
      <c r="T705" s="640"/>
      <c r="U705" s="640"/>
      <c r="V705" s="640"/>
      <c r="W705" s="640"/>
      <c r="X705" s="640"/>
      <c r="Y705" s="640"/>
      <c r="Z705" s="640"/>
      <c r="AA705" s="640"/>
      <c r="AB705" s="640"/>
      <c r="AC705" s="640"/>
      <c r="AD705" s="640"/>
    </row>
    <row r="706">
      <c r="A706" s="640"/>
      <c r="B706" s="640"/>
      <c r="C706" s="56"/>
      <c r="D706" s="640"/>
      <c r="E706" s="640"/>
      <c r="F706" s="640"/>
      <c r="G706" s="640"/>
      <c r="H706" s="640"/>
      <c r="I706" s="640"/>
      <c r="J706" s="640"/>
      <c r="K706" s="640"/>
      <c r="L706" s="640"/>
      <c r="M706" s="640"/>
      <c r="N706" s="640"/>
      <c r="O706" s="640"/>
      <c r="P706" s="640"/>
      <c r="Q706" s="640"/>
      <c r="R706" s="640"/>
      <c r="S706" s="640"/>
      <c r="T706" s="640"/>
      <c r="U706" s="640"/>
      <c r="V706" s="640"/>
      <c r="W706" s="640"/>
      <c r="X706" s="640"/>
      <c r="Y706" s="640"/>
      <c r="Z706" s="640"/>
      <c r="AA706" s="640"/>
      <c r="AB706" s="640"/>
      <c r="AC706" s="640"/>
      <c r="AD706" s="640"/>
    </row>
    <row r="707">
      <c r="A707" s="640"/>
      <c r="B707" s="640"/>
      <c r="C707" s="56"/>
      <c r="D707" s="640"/>
      <c r="E707" s="640"/>
      <c r="F707" s="640"/>
      <c r="G707" s="640"/>
      <c r="H707" s="640"/>
      <c r="I707" s="640"/>
      <c r="J707" s="640"/>
      <c r="K707" s="640"/>
      <c r="L707" s="640"/>
      <c r="M707" s="640"/>
      <c r="N707" s="640"/>
      <c r="O707" s="640"/>
      <c r="P707" s="640"/>
      <c r="Q707" s="640"/>
      <c r="R707" s="640"/>
      <c r="S707" s="640"/>
      <c r="T707" s="640"/>
      <c r="U707" s="640"/>
      <c r="V707" s="640"/>
      <c r="W707" s="640"/>
      <c r="X707" s="640"/>
      <c r="Y707" s="640"/>
      <c r="Z707" s="640"/>
      <c r="AA707" s="640"/>
      <c r="AB707" s="640"/>
      <c r="AC707" s="640"/>
      <c r="AD707" s="640"/>
    </row>
    <row r="708">
      <c r="A708" s="640"/>
      <c r="B708" s="640"/>
      <c r="C708" s="56"/>
      <c r="D708" s="640"/>
      <c r="E708" s="640"/>
      <c r="F708" s="640"/>
      <c r="G708" s="640"/>
      <c r="H708" s="640"/>
      <c r="I708" s="640"/>
      <c r="J708" s="640"/>
      <c r="K708" s="640"/>
      <c r="L708" s="640"/>
      <c r="M708" s="640"/>
      <c r="N708" s="640"/>
      <c r="O708" s="640"/>
      <c r="P708" s="640"/>
      <c r="Q708" s="640"/>
      <c r="R708" s="640"/>
      <c r="S708" s="640"/>
      <c r="T708" s="640"/>
      <c r="U708" s="640"/>
      <c r="V708" s="640"/>
      <c r="W708" s="640"/>
      <c r="X708" s="640"/>
      <c r="Y708" s="640"/>
      <c r="Z708" s="640"/>
      <c r="AA708" s="640"/>
      <c r="AB708" s="640"/>
      <c r="AC708" s="640"/>
      <c r="AD708" s="640"/>
    </row>
    <row r="709">
      <c r="A709" s="640"/>
      <c r="B709" s="640"/>
      <c r="C709" s="56"/>
      <c r="D709" s="640"/>
      <c r="E709" s="640"/>
      <c r="F709" s="640"/>
      <c r="G709" s="640"/>
      <c r="H709" s="640"/>
      <c r="I709" s="640"/>
      <c r="J709" s="640"/>
      <c r="K709" s="640"/>
      <c r="L709" s="640"/>
      <c r="M709" s="640"/>
      <c r="N709" s="640"/>
      <c r="O709" s="640"/>
      <c r="P709" s="640"/>
      <c r="Q709" s="640"/>
      <c r="R709" s="640"/>
      <c r="S709" s="640"/>
      <c r="T709" s="640"/>
      <c r="U709" s="640"/>
      <c r="V709" s="640"/>
      <c r="W709" s="640"/>
      <c r="X709" s="640"/>
      <c r="Y709" s="640"/>
      <c r="Z709" s="640"/>
      <c r="AA709" s="640"/>
      <c r="AB709" s="640"/>
      <c r="AC709" s="640"/>
      <c r="AD709" s="640"/>
    </row>
    <row r="710">
      <c r="A710" s="640"/>
      <c r="B710" s="640"/>
      <c r="C710" s="56"/>
      <c r="D710" s="640"/>
      <c r="E710" s="640"/>
      <c r="F710" s="640"/>
      <c r="G710" s="640"/>
      <c r="H710" s="640"/>
      <c r="I710" s="640"/>
      <c r="J710" s="640"/>
      <c r="K710" s="640"/>
      <c r="L710" s="640"/>
      <c r="M710" s="640"/>
      <c r="N710" s="640"/>
      <c r="O710" s="640"/>
      <c r="P710" s="640"/>
      <c r="Q710" s="640"/>
      <c r="R710" s="640"/>
      <c r="S710" s="640"/>
      <c r="T710" s="640"/>
      <c r="U710" s="640"/>
      <c r="V710" s="640"/>
      <c r="W710" s="640"/>
      <c r="X710" s="640"/>
      <c r="Y710" s="640"/>
      <c r="Z710" s="640"/>
      <c r="AA710" s="640"/>
      <c r="AB710" s="640"/>
      <c r="AC710" s="640"/>
      <c r="AD710" s="640"/>
    </row>
    <row r="711">
      <c r="A711" s="640"/>
      <c r="B711" s="640"/>
      <c r="C711" s="56"/>
      <c r="D711" s="640"/>
      <c r="E711" s="640"/>
      <c r="F711" s="640"/>
      <c r="G711" s="640"/>
      <c r="H711" s="640"/>
      <c r="I711" s="640"/>
      <c r="J711" s="640"/>
      <c r="K711" s="640"/>
      <c r="L711" s="640"/>
      <c r="M711" s="640"/>
      <c r="N711" s="640"/>
      <c r="O711" s="640"/>
      <c r="P711" s="640"/>
      <c r="Q711" s="640"/>
      <c r="R711" s="640"/>
      <c r="S711" s="640"/>
      <c r="T711" s="640"/>
      <c r="U711" s="640"/>
      <c r="V711" s="640"/>
      <c r="W711" s="640"/>
      <c r="X711" s="640"/>
      <c r="Y711" s="640"/>
      <c r="Z711" s="640"/>
      <c r="AA711" s="640"/>
      <c r="AB711" s="640"/>
      <c r="AC711" s="640"/>
      <c r="AD711" s="640"/>
    </row>
    <row r="712">
      <c r="A712" s="640"/>
      <c r="B712" s="640"/>
      <c r="C712" s="56"/>
      <c r="D712" s="640"/>
      <c r="E712" s="640"/>
      <c r="F712" s="640"/>
      <c r="G712" s="640"/>
      <c r="H712" s="640"/>
      <c r="I712" s="640"/>
      <c r="J712" s="640"/>
      <c r="K712" s="640"/>
      <c r="L712" s="640"/>
      <c r="M712" s="640"/>
      <c r="N712" s="640"/>
      <c r="O712" s="640"/>
      <c r="P712" s="640"/>
      <c r="Q712" s="640"/>
      <c r="R712" s="640"/>
      <c r="S712" s="640"/>
      <c r="T712" s="640"/>
      <c r="U712" s="640"/>
      <c r="V712" s="640"/>
      <c r="W712" s="640"/>
      <c r="X712" s="640"/>
      <c r="Y712" s="640"/>
      <c r="Z712" s="640"/>
      <c r="AA712" s="640"/>
      <c r="AB712" s="640"/>
      <c r="AC712" s="640"/>
      <c r="AD712" s="640"/>
    </row>
    <row r="713">
      <c r="A713" s="640"/>
      <c r="B713" s="640"/>
      <c r="C713" s="56"/>
      <c r="D713" s="640"/>
      <c r="E713" s="640"/>
      <c r="F713" s="640"/>
      <c r="G713" s="640"/>
      <c r="H713" s="640"/>
      <c r="I713" s="640"/>
      <c r="J713" s="640"/>
      <c r="K713" s="640"/>
      <c r="L713" s="640"/>
      <c r="M713" s="640"/>
      <c r="N713" s="640"/>
      <c r="O713" s="640"/>
      <c r="P713" s="640"/>
      <c r="Q713" s="640"/>
      <c r="R713" s="640"/>
      <c r="S713" s="640"/>
      <c r="T713" s="640"/>
      <c r="U713" s="640"/>
      <c r="V713" s="640"/>
      <c r="W713" s="640"/>
      <c r="X713" s="640"/>
      <c r="Y713" s="640"/>
      <c r="Z713" s="640"/>
      <c r="AA713" s="640"/>
      <c r="AB713" s="640"/>
      <c r="AC713" s="640"/>
      <c r="AD713" s="640"/>
    </row>
    <row r="714">
      <c r="A714" s="640"/>
      <c r="B714" s="640"/>
      <c r="C714" s="56"/>
      <c r="D714" s="640"/>
      <c r="E714" s="640"/>
      <c r="F714" s="640"/>
      <c r="G714" s="640"/>
      <c r="H714" s="640"/>
      <c r="I714" s="640"/>
      <c r="J714" s="640"/>
      <c r="K714" s="640"/>
      <c r="L714" s="640"/>
      <c r="M714" s="640"/>
      <c r="N714" s="640"/>
      <c r="O714" s="640"/>
      <c r="P714" s="640"/>
      <c r="Q714" s="640"/>
      <c r="R714" s="640"/>
      <c r="S714" s="640"/>
      <c r="T714" s="640"/>
      <c r="U714" s="640"/>
      <c r="V714" s="640"/>
      <c r="W714" s="640"/>
      <c r="X714" s="640"/>
      <c r="Y714" s="640"/>
      <c r="Z714" s="640"/>
      <c r="AA714" s="640"/>
      <c r="AB714" s="640"/>
      <c r="AC714" s="640"/>
      <c r="AD714" s="640"/>
    </row>
    <row r="715">
      <c r="A715" s="640"/>
      <c r="B715" s="640"/>
      <c r="C715" s="56"/>
      <c r="D715" s="640"/>
      <c r="E715" s="640"/>
      <c r="F715" s="640"/>
      <c r="G715" s="640"/>
      <c r="H715" s="640"/>
      <c r="I715" s="640"/>
      <c r="J715" s="640"/>
      <c r="K715" s="640"/>
      <c r="L715" s="640"/>
      <c r="M715" s="640"/>
      <c r="N715" s="640"/>
      <c r="O715" s="640"/>
      <c r="P715" s="640"/>
      <c r="Q715" s="640"/>
      <c r="R715" s="640"/>
      <c r="S715" s="640"/>
      <c r="T715" s="640"/>
      <c r="U715" s="640"/>
      <c r="V715" s="640"/>
      <c r="W715" s="640"/>
      <c r="X715" s="640"/>
      <c r="Y715" s="640"/>
      <c r="Z715" s="640"/>
      <c r="AA715" s="640"/>
      <c r="AB715" s="640"/>
      <c r="AC715" s="640"/>
      <c r="AD715" s="640"/>
    </row>
    <row r="716">
      <c r="A716" s="640"/>
      <c r="B716" s="640"/>
      <c r="C716" s="56"/>
      <c r="D716" s="640"/>
      <c r="E716" s="640"/>
      <c r="F716" s="640"/>
      <c r="G716" s="640"/>
      <c r="H716" s="640"/>
      <c r="I716" s="640"/>
      <c r="J716" s="640"/>
      <c r="K716" s="640"/>
      <c r="L716" s="640"/>
      <c r="M716" s="640"/>
      <c r="N716" s="640"/>
      <c r="O716" s="640"/>
      <c r="P716" s="640"/>
      <c r="Q716" s="640"/>
      <c r="R716" s="640"/>
      <c r="S716" s="640"/>
      <c r="T716" s="640"/>
      <c r="U716" s="640"/>
      <c r="V716" s="640"/>
      <c r="W716" s="640"/>
      <c r="X716" s="640"/>
      <c r="Y716" s="640"/>
      <c r="Z716" s="640"/>
      <c r="AA716" s="640"/>
      <c r="AB716" s="640"/>
      <c r="AC716" s="640"/>
      <c r="AD716" s="640"/>
    </row>
    <row r="717">
      <c r="A717" s="640"/>
      <c r="B717" s="640"/>
      <c r="C717" s="56"/>
      <c r="D717" s="640"/>
      <c r="E717" s="640"/>
      <c r="F717" s="640"/>
      <c r="G717" s="640"/>
      <c r="H717" s="640"/>
      <c r="I717" s="640"/>
      <c r="J717" s="640"/>
      <c r="K717" s="640"/>
      <c r="L717" s="640"/>
      <c r="M717" s="640"/>
      <c r="N717" s="640"/>
      <c r="O717" s="640"/>
      <c r="P717" s="640"/>
      <c r="Q717" s="640"/>
      <c r="R717" s="640"/>
      <c r="S717" s="640"/>
      <c r="T717" s="640"/>
      <c r="U717" s="640"/>
      <c r="V717" s="640"/>
      <c r="W717" s="640"/>
      <c r="X717" s="640"/>
      <c r="Y717" s="640"/>
      <c r="Z717" s="640"/>
      <c r="AA717" s="640"/>
      <c r="AB717" s="640"/>
      <c r="AC717" s="640"/>
      <c r="AD717" s="640"/>
    </row>
    <row r="718">
      <c r="A718" s="640"/>
      <c r="B718" s="640"/>
      <c r="C718" s="56"/>
      <c r="D718" s="640"/>
      <c r="E718" s="640"/>
      <c r="F718" s="640"/>
      <c r="G718" s="640"/>
      <c r="H718" s="640"/>
      <c r="I718" s="640"/>
      <c r="J718" s="640"/>
      <c r="K718" s="640"/>
      <c r="L718" s="640"/>
      <c r="M718" s="640"/>
      <c r="N718" s="640"/>
      <c r="O718" s="640"/>
      <c r="P718" s="640"/>
      <c r="Q718" s="640"/>
      <c r="R718" s="640"/>
      <c r="S718" s="640"/>
      <c r="T718" s="640"/>
      <c r="U718" s="640"/>
      <c r="V718" s="640"/>
      <c r="W718" s="640"/>
      <c r="X718" s="640"/>
      <c r="Y718" s="640"/>
      <c r="Z718" s="640"/>
      <c r="AA718" s="640"/>
      <c r="AB718" s="640"/>
      <c r="AC718" s="640"/>
      <c r="AD718" s="640"/>
    </row>
    <row r="719">
      <c r="A719" s="640"/>
      <c r="B719" s="640"/>
      <c r="C719" s="56"/>
      <c r="D719" s="640"/>
      <c r="E719" s="640"/>
      <c r="F719" s="640"/>
      <c r="G719" s="640"/>
      <c r="H719" s="640"/>
      <c r="I719" s="640"/>
      <c r="J719" s="640"/>
      <c r="K719" s="640"/>
      <c r="L719" s="640"/>
      <c r="M719" s="640"/>
      <c r="N719" s="640"/>
      <c r="O719" s="640"/>
      <c r="P719" s="640"/>
      <c r="Q719" s="640"/>
      <c r="R719" s="640"/>
      <c r="S719" s="640"/>
      <c r="T719" s="640"/>
      <c r="U719" s="640"/>
      <c r="V719" s="640"/>
      <c r="W719" s="640"/>
      <c r="X719" s="640"/>
      <c r="Y719" s="640"/>
      <c r="Z719" s="640"/>
      <c r="AA719" s="640"/>
      <c r="AB719" s="640"/>
      <c r="AC719" s="640"/>
      <c r="AD719" s="640"/>
    </row>
    <row r="720">
      <c r="A720" s="640"/>
      <c r="B720" s="640"/>
      <c r="C720" s="56"/>
      <c r="D720" s="640"/>
      <c r="E720" s="640"/>
      <c r="F720" s="640"/>
      <c r="G720" s="640"/>
      <c r="H720" s="640"/>
      <c r="I720" s="640"/>
      <c r="J720" s="640"/>
      <c r="K720" s="640"/>
      <c r="L720" s="640"/>
      <c r="M720" s="640"/>
      <c r="N720" s="640"/>
      <c r="O720" s="640"/>
      <c r="P720" s="640"/>
      <c r="Q720" s="640"/>
      <c r="R720" s="640"/>
      <c r="S720" s="640"/>
      <c r="T720" s="640"/>
      <c r="U720" s="640"/>
      <c r="V720" s="640"/>
      <c r="W720" s="640"/>
      <c r="X720" s="640"/>
      <c r="Y720" s="640"/>
      <c r="Z720" s="640"/>
      <c r="AA720" s="640"/>
      <c r="AB720" s="640"/>
      <c r="AC720" s="640"/>
      <c r="AD720" s="640"/>
    </row>
    <row r="721">
      <c r="A721" s="640"/>
      <c r="B721" s="640"/>
      <c r="C721" s="56"/>
      <c r="D721" s="640"/>
      <c r="E721" s="640"/>
      <c r="F721" s="640"/>
      <c r="G721" s="640"/>
      <c r="H721" s="640"/>
      <c r="I721" s="640"/>
      <c r="J721" s="640"/>
      <c r="K721" s="640"/>
      <c r="L721" s="640"/>
      <c r="M721" s="640"/>
      <c r="N721" s="640"/>
      <c r="O721" s="640"/>
      <c r="P721" s="640"/>
      <c r="Q721" s="640"/>
      <c r="R721" s="640"/>
      <c r="S721" s="640"/>
      <c r="T721" s="640"/>
      <c r="U721" s="640"/>
      <c r="V721" s="640"/>
      <c r="W721" s="640"/>
      <c r="X721" s="640"/>
      <c r="Y721" s="640"/>
      <c r="Z721" s="640"/>
      <c r="AA721" s="640"/>
      <c r="AB721" s="640"/>
      <c r="AC721" s="640"/>
      <c r="AD721" s="640"/>
    </row>
    <row r="722">
      <c r="A722" s="640"/>
      <c r="B722" s="640"/>
      <c r="C722" s="56"/>
      <c r="D722" s="640"/>
      <c r="E722" s="640"/>
      <c r="F722" s="640"/>
      <c r="G722" s="640"/>
      <c r="H722" s="640"/>
      <c r="I722" s="640"/>
      <c r="J722" s="640"/>
      <c r="K722" s="640"/>
      <c r="L722" s="640"/>
      <c r="M722" s="640"/>
      <c r="N722" s="640"/>
      <c r="O722" s="640"/>
      <c r="P722" s="640"/>
      <c r="Q722" s="640"/>
      <c r="R722" s="640"/>
      <c r="S722" s="640"/>
      <c r="T722" s="640"/>
      <c r="U722" s="640"/>
      <c r="V722" s="640"/>
      <c r="W722" s="640"/>
      <c r="X722" s="640"/>
      <c r="Y722" s="640"/>
      <c r="Z722" s="640"/>
      <c r="AA722" s="640"/>
      <c r="AB722" s="640"/>
      <c r="AC722" s="640"/>
      <c r="AD722" s="640"/>
    </row>
    <row r="723">
      <c r="A723" s="640"/>
      <c r="B723" s="640"/>
      <c r="C723" s="56"/>
      <c r="D723" s="640"/>
      <c r="E723" s="640"/>
      <c r="F723" s="640"/>
      <c r="G723" s="640"/>
      <c r="H723" s="640"/>
      <c r="I723" s="640"/>
      <c r="J723" s="640"/>
      <c r="K723" s="640"/>
      <c r="L723" s="640"/>
      <c r="M723" s="640"/>
      <c r="N723" s="640"/>
      <c r="O723" s="640"/>
      <c r="P723" s="640"/>
      <c r="Q723" s="640"/>
      <c r="R723" s="640"/>
      <c r="S723" s="640"/>
      <c r="T723" s="640"/>
      <c r="U723" s="640"/>
      <c r="V723" s="640"/>
      <c r="W723" s="640"/>
      <c r="X723" s="640"/>
      <c r="Y723" s="640"/>
      <c r="Z723" s="640"/>
      <c r="AA723" s="640"/>
      <c r="AB723" s="640"/>
      <c r="AC723" s="640"/>
      <c r="AD723" s="640"/>
    </row>
    <row r="724">
      <c r="A724" s="640"/>
      <c r="B724" s="640"/>
      <c r="C724" s="56"/>
      <c r="D724" s="640"/>
      <c r="E724" s="640"/>
      <c r="F724" s="640"/>
      <c r="G724" s="640"/>
      <c r="H724" s="640"/>
      <c r="I724" s="640"/>
      <c r="J724" s="640"/>
      <c r="K724" s="640"/>
      <c r="L724" s="640"/>
      <c r="M724" s="640"/>
      <c r="N724" s="640"/>
      <c r="O724" s="640"/>
      <c r="P724" s="640"/>
      <c r="Q724" s="640"/>
      <c r="R724" s="640"/>
      <c r="S724" s="640"/>
      <c r="T724" s="640"/>
      <c r="U724" s="640"/>
      <c r="V724" s="640"/>
      <c r="W724" s="640"/>
      <c r="X724" s="640"/>
      <c r="Y724" s="640"/>
      <c r="Z724" s="640"/>
      <c r="AA724" s="640"/>
      <c r="AB724" s="640"/>
      <c r="AC724" s="640"/>
      <c r="AD724" s="640"/>
    </row>
    <row r="725">
      <c r="A725" s="640"/>
      <c r="B725" s="640"/>
      <c r="C725" s="56"/>
      <c r="D725" s="640"/>
      <c r="E725" s="640"/>
      <c r="F725" s="640"/>
      <c r="G725" s="640"/>
      <c r="H725" s="640"/>
      <c r="I725" s="640"/>
      <c r="J725" s="640"/>
      <c r="K725" s="640"/>
      <c r="L725" s="640"/>
      <c r="M725" s="640"/>
      <c r="N725" s="640"/>
      <c r="O725" s="640"/>
      <c r="P725" s="640"/>
      <c r="Q725" s="640"/>
      <c r="R725" s="640"/>
      <c r="S725" s="640"/>
      <c r="T725" s="640"/>
      <c r="U725" s="640"/>
      <c r="V725" s="640"/>
      <c r="W725" s="640"/>
      <c r="X725" s="640"/>
      <c r="Y725" s="640"/>
      <c r="Z725" s="640"/>
      <c r="AA725" s="640"/>
      <c r="AB725" s="640"/>
      <c r="AC725" s="640"/>
      <c r="AD725" s="640"/>
    </row>
    <row r="726">
      <c r="A726" s="640"/>
      <c r="B726" s="640"/>
      <c r="C726" s="56"/>
      <c r="D726" s="640"/>
      <c r="E726" s="640"/>
      <c r="F726" s="640"/>
      <c r="G726" s="640"/>
      <c r="H726" s="640"/>
      <c r="I726" s="640"/>
      <c r="J726" s="640"/>
      <c r="K726" s="640"/>
      <c r="L726" s="640"/>
      <c r="M726" s="640"/>
      <c r="N726" s="640"/>
      <c r="O726" s="640"/>
      <c r="P726" s="640"/>
      <c r="Q726" s="640"/>
      <c r="R726" s="640"/>
      <c r="S726" s="640"/>
      <c r="T726" s="640"/>
      <c r="U726" s="640"/>
      <c r="V726" s="640"/>
      <c r="W726" s="640"/>
      <c r="X726" s="640"/>
      <c r="Y726" s="640"/>
      <c r="Z726" s="640"/>
      <c r="AA726" s="640"/>
      <c r="AB726" s="640"/>
      <c r="AC726" s="640"/>
      <c r="AD726" s="640"/>
    </row>
    <row r="727">
      <c r="A727" s="640"/>
      <c r="B727" s="640"/>
      <c r="C727" s="56"/>
      <c r="D727" s="640"/>
      <c r="E727" s="640"/>
      <c r="F727" s="640"/>
      <c r="G727" s="640"/>
      <c r="H727" s="640"/>
      <c r="I727" s="640"/>
      <c r="J727" s="640"/>
      <c r="K727" s="640"/>
      <c r="L727" s="640"/>
      <c r="M727" s="640"/>
      <c r="N727" s="640"/>
      <c r="O727" s="640"/>
      <c r="P727" s="640"/>
      <c r="Q727" s="640"/>
      <c r="R727" s="640"/>
      <c r="S727" s="640"/>
      <c r="T727" s="640"/>
      <c r="U727" s="640"/>
      <c r="V727" s="640"/>
      <c r="W727" s="640"/>
      <c r="X727" s="640"/>
      <c r="Y727" s="640"/>
      <c r="Z727" s="640"/>
      <c r="AA727" s="640"/>
      <c r="AB727" s="640"/>
      <c r="AC727" s="640"/>
      <c r="AD727" s="640"/>
    </row>
    <row r="728">
      <c r="A728" s="640"/>
      <c r="B728" s="640"/>
      <c r="C728" s="56"/>
      <c r="D728" s="640"/>
      <c r="E728" s="640"/>
      <c r="F728" s="640"/>
      <c r="G728" s="640"/>
      <c r="H728" s="640"/>
      <c r="I728" s="640"/>
      <c r="J728" s="640"/>
      <c r="K728" s="640"/>
      <c r="L728" s="640"/>
      <c r="M728" s="640"/>
      <c r="N728" s="640"/>
      <c r="O728" s="640"/>
      <c r="P728" s="640"/>
      <c r="Q728" s="640"/>
      <c r="R728" s="640"/>
      <c r="S728" s="640"/>
      <c r="T728" s="640"/>
      <c r="U728" s="640"/>
      <c r="V728" s="640"/>
      <c r="W728" s="640"/>
      <c r="X728" s="640"/>
      <c r="Y728" s="640"/>
      <c r="Z728" s="640"/>
      <c r="AA728" s="640"/>
      <c r="AB728" s="640"/>
      <c r="AC728" s="640"/>
      <c r="AD728" s="640"/>
    </row>
    <row r="729">
      <c r="A729" s="640"/>
      <c r="B729" s="640"/>
      <c r="C729" s="56"/>
      <c r="D729" s="640"/>
      <c r="E729" s="640"/>
      <c r="F729" s="640"/>
      <c r="G729" s="640"/>
      <c r="H729" s="640"/>
      <c r="I729" s="640"/>
      <c r="J729" s="640"/>
      <c r="K729" s="640"/>
      <c r="L729" s="640"/>
      <c r="M729" s="640"/>
      <c r="N729" s="640"/>
      <c r="O729" s="640"/>
      <c r="P729" s="640"/>
      <c r="Q729" s="640"/>
      <c r="R729" s="640"/>
      <c r="S729" s="640"/>
      <c r="T729" s="640"/>
      <c r="U729" s="640"/>
      <c r="V729" s="640"/>
      <c r="W729" s="640"/>
      <c r="X729" s="640"/>
      <c r="Y729" s="640"/>
      <c r="Z729" s="640"/>
      <c r="AA729" s="640"/>
      <c r="AB729" s="640"/>
      <c r="AC729" s="640"/>
      <c r="AD729" s="640"/>
    </row>
    <row r="730">
      <c r="A730" s="640"/>
      <c r="B730" s="640"/>
      <c r="C730" s="56"/>
      <c r="D730" s="640"/>
      <c r="E730" s="640"/>
      <c r="F730" s="640"/>
      <c r="G730" s="640"/>
      <c r="H730" s="640"/>
      <c r="I730" s="640"/>
      <c r="J730" s="640"/>
      <c r="K730" s="640"/>
      <c r="L730" s="640"/>
      <c r="M730" s="640"/>
      <c r="N730" s="640"/>
      <c r="O730" s="640"/>
      <c r="P730" s="640"/>
      <c r="Q730" s="640"/>
      <c r="R730" s="640"/>
      <c r="S730" s="640"/>
      <c r="T730" s="640"/>
      <c r="U730" s="640"/>
      <c r="V730" s="640"/>
      <c r="W730" s="640"/>
      <c r="X730" s="640"/>
      <c r="Y730" s="640"/>
      <c r="Z730" s="640"/>
      <c r="AA730" s="640"/>
      <c r="AB730" s="640"/>
      <c r="AC730" s="640"/>
      <c r="AD730" s="640"/>
    </row>
    <row r="731">
      <c r="A731" s="640"/>
      <c r="B731" s="640"/>
      <c r="C731" s="56"/>
      <c r="D731" s="640"/>
      <c r="E731" s="640"/>
      <c r="F731" s="640"/>
      <c r="G731" s="640"/>
      <c r="H731" s="640"/>
      <c r="I731" s="640"/>
      <c r="J731" s="640"/>
      <c r="K731" s="640"/>
      <c r="L731" s="640"/>
      <c r="M731" s="640"/>
      <c r="N731" s="640"/>
      <c r="O731" s="640"/>
      <c r="P731" s="640"/>
      <c r="Q731" s="640"/>
      <c r="R731" s="640"/>
      <c r="S731" s="640"/>
      <c r="T731" s="640"/>
      <c r="U731" s="640"/>
      <c r="V731" s="640"/>
      <c r="W731" s="640"/>
      <c r="X731" s="640"/>
      <c r="Y731" s="640"/>
      <c r="Z731" s="640"/>
      <c r="AA731" s="640"/>
      <c r="AB731" s="640"/>
      <c r="AC731" s="640"/>
      <c r="AD731" s="640"/>
    </row>
    <row r="732">
      <c r="A732" s="640"/>
      <c r="B732" s="640"/>
      <c r="C732" s="56"/>
      <c r="D732" s="640"/>
      <c r="E732" s="640"/>
      <c r="F732" s="640"/>
      <c r="G732" s="640"/>
      <c r="H732" s="640"/>
      <c r="I732" s="640"/>
      <c r="J732" s="640"/>
      <c r="K732" s="640"/>
      <c r="L732" s="640"/>
      <c r="M732" s="640"/>
      <c r="N732" s="640"/>
      <c r="O732" s="640"/>
      <c r="P732" s="640"/>
      <c r="Q732" s="640"/>
      <c r="R732" s="640"/>
      <c r="S732" s="640"/>
      <c r="T732" s="640"/>
      <c r="U732" s="640"/>
      <c r="V732" s="640"/>
      <c r="W732" s="640"/>
      <c r="X732" s="640"/>
      <c r="Y732" s="640"/>
      <c r="Z732" s="640"/>
      <c r="AA732" s="640"/>
      <c r="AB732" s="640"/>
      <c r="AC732" s="640"/>
      <c r="AD732" s="640"/>
    </row>
    <row r="733">
      <c r="A733" s="640"/>
      <c r="B733" s="640"/>
      <c r="C733" s="56"/>
      <c r="D733" s="640"/>
      <c r="E733" s="640"/>
      <c r="F733" s="640"/>
      <c r="G733" s="640"/>
      <c r="H733" s="640"/>
      <c r="I733" s="640"/>
      <c r="J733" s="640"/>
      <c r="K733" s="640"/>
      <c r="L733" s="640"/>
      <c r="M733" s="640"/>
      <c r="N733" s="640"/>
      <c r="O733" s="640"/>
      <c r="P733" s="640"/>
      <c r="Q733" s="640"/>
      <c r="R733" s="640"/>
      <c r="S733" s="640"/>
      <c r="T733" s="640"/>
      <c r="U733" s="640"/>
      <c r="V733" s="640"/>
      <c r="W733" s="640"/>
      <c r="X733" s="640"/>
      <c r="Y733" s="640"/>
      <c r="Z733" s="640"/>
      <c r="AA733" s="640"/>
      <c r="AB733" s="640"/>
      <c r="AC733" s="640"/>
      <c r="AD733" s="640"/>
    </row>
    <row r="734">
      <c r="A734" s="640"/>
      <c r="B734" s="640"/>
      <c r="C734" s="56"/>
      <c r="D734" s="640"/>
      <c r="E734" s="640"/>
      <c r="F734" s="640"/>
      <c r="G734" s="640"/>
      <c r="H734" s="640"/>
      <c r="I734" s="640"/>
      <c r="J734" s="640"/>
      <c r="K734" s="640"/>
      <c r="L734" s="640"/>
      <c r="M734" s="640"/>
      <c r="N734" s="640"/>
      <c r="O734" s="640"/>
      <c r="P734" s="640"/>
      <c r="Q734" s="640"/>
      <c r="R734" s="640"/>
      <c r="S734" s="640"/>
      <c r="T734" s="640"/>
      <c r="U734" s="640"/>
      <c r="V734" s="640"/>
      <c r="W734" s="640"/>
      <c r="X734" s="640"/>
      <c r="Y734" s="640"/>
      <c r="Z734" s="640"/>
      <c r="AA734" s="640"/>
      <c r="AB734" s="640"/>
      <c r="AC734" s="640"/>
      <c r="AD734" s="640"/>
    </row>
    <row r="735">
      <c r="A735" s="640"/>
      <c r="B735" s="640"/>
      <c r="C735" s="56"/>
      <c r="D735" s="640"/>
      <c r="E735" s="640"/>
      <c r="F735" s="640"/>
      <c r="G735" s="640"/>
      <c r="H735" s="640"/>
      <c r="I735" s="640"/>
      <c r="J735" s="640"/>
      <c r="K735" s="640"/>
      <c r="L735" s="640"/>
      <c r="M735" s="640"/>
      <c r="N735" s="640"/>
      <c r="O735" s="640"/>
      <c r="P735" s="640"/>
      <c r="Q735" s="640"/>
      <c r="R735" s="640"/>
      <c r="S735" s="640"/>
      <c r="T735" s="640"/>
      <c r="U735" s="640"/>
      <c r="V735" s="640"/>
      <c r="W735" s="640"/>
      <c r="X735" s="640"/>
      <c r="Y735" s="640"/>
      <c r="Z735" s="640"/>
      <c r="AA735" s="640"/>
      <c r="AB735" s="640"/>
      <c r="AC735" s="640"/>
      <c r="AD735" s="640"/>
    </row>
    <row r="736">
      <c r="A736" s="640"/>
      <c r="B736" s="640"/>
      <c r="C736" s="56"/>
      <c r="D736" s="640"/>
      <c r="E736" s="640"/>
      <c r="F736" s="640"/>
      <c r="G736" s="640"/>
      <c r="H736" s="640"/>
      <c r="I736" s="640"/>
      <c r="J736" s="640"/>
      <c r="K736" s="640"/>
      <c r="L736" s="640"/>
      <c r="M736" s="640"/>
      <c r="N736" s="640"/>
      <c r="O736" s="640"/>
      <c r="P736" s="640"/>
      <c r="Q736" s="640"/>
      <c r="R736" s="640"/>
      <c r="S736" s="640"/>
      <c r="T736" s="640"/>
      <c r="U736" s="640"/>
      <c r="V736" s="640"/>
      <c r="W736" s="640"/>
      <c r="X736" s="640"/>
      <c r="Y736" s="640"/>
      <c r="Z736" s="640"/>
      <c r="AA736" s="640"/>
      <c r="AB736" s="640"/>
      <c r="AC736" s="640"/>
      <c r="AD736" s="640"/>
    </row>
    <row r="737">
      <c r="A737" s="640"/>
      <c r="B737" s="640"/>
      <c r="C737" s="56"/>
      <c r="D737" s="640"/>
      <c r="E737" s="640"/>
      <c r="F737" s="640"/>
      <c r="G737" s="640"/>
      <c r="H737" s="640"/>
      <c r="I737" s="640"/>
      <c r="J737" s="640"/>
      <c r="K737" s="640"/>
      <c r="L737" s="640"/>
      <c r="M737" s="640"/>
      <c r="N737" s="640"/>
      <c r="O737" s="640"/>
      <c r="P737" s="640"/>
      <c r="Q737" s="640"/>
      <c r="R737" s="640"/>
      <c r="S737" s="640"/>
      <c r="T737" s="640"/>
      <c r="U737" s="640"/>
      <c r="V737" s="640"/>
      <c r="W737" s="640"/>
      <c r="X737" s="640"/>
      <c r="Y737" s="640"/>
      <c r="Z737" s="640"/>
      <c r="AA737" s="640"/>
      <c r="AB737" s="640"/>
      <c r="AC737" s="640"/>
      <c r="AD737" s="640"/>
    </row>
    <row r="738">
      <c r="A738" s="640"/>
      <c r="B738" s="640"/>
      <c r="C738" s="56"/>
      <c r="D738" s="640"/>
      <c r="E738" s="640"/>
      <c r="F738" s="640"/>
      <c r="G738" s="640"/>
      <c r="H738" s="640"/>
      <c r="I738" s="640"/>
      <c r="J738" s="640"/>
      <c r="K738" s="640"/>
      <c r="L738" s="640"/>
      <c r="M738" s="640"/>
      <c r="N738" s="640"/>
      <c r="O738" s="640"/>
      <c r="P738" s="640"/>
      <c r="Q738" s="640"/>
      <c r="R738" s="640"/>
      <c r="S738" s="640"/>
      <c r="T738" s="640"/>
      <c r="U738" s="640"/>
      <c r="V738" s="640"/>
      <c r="W738" s="640"/>
      <c r="X738" s="640"/>
      <c r="Y738" s="640"/>
      <c r="Z738" s="640"/>
      <c r="AA738" s="640"/>
      <c r="AB738" s="640"/>
      <c r="AC738" s="640"/>
      <c r="AD738" s="640"/>
    </row>
    <row r="739">
      <c r="A739" s="640"/>
      <c r="B739" s="640"/>
      <c r="C739" s="56"/>
      <c r="D739" s="640"/>
      <c r="E739" s="640"/>
      <c r="F739" s="640"/>
      <c r="G739" s="640"/>
      <c r="H739" s="640"/>
      <c r="I739" s="640"/>
      <c r="J739" s="640"/>
      <c r="K739" s="640"/>
      <c r="L739" s="640"/>
      <c r="M739" s="640"/>
      <c r="N739" s="640"/>
      <c r="O739" s="640"/>
      <c r="P739" s="640"/>
      <c r="Q739" s="640"/>
      <c r="R739" s="640"/>
      <c r="S739" s="640"/>
      <c r="T739" s="640"/>
      <c r="U739" s="640"/>
      <c r="V739" s="640"/>
      <c r="W739" s="640"/>
      <c r="X739" s="640"/>
      <c r="Y739" s="640"/>
      <c r="Z739" s="640"/>
      <c r="AA739" s="640"/>
      <c r="AB739" s="640"/>
      <c r="AC739" s="640"/>
      <c r="AD739" s="640"/>
    </row>
    <row r="740">
      <c r="A740" s="640"/>
      <c r="B740" s="640"/>
      <c r="C740" s="56"/>
      <c r="D740" s="640"/>
      <c r="E740" s="640"/>
      <c r="F740" s="640"/>
      <c r="G740" s="640"/>
      <c r="H740" s="640"/>
      <c r="I740" s="640"/>
      <c r="J740" s="640"/>
      <c r="K740" s="640"/>
      <c r="L740" s="640"/>
      <c r="M740" s="640"/>
      <c r="N740" s="640"/>
      <c r="O740" s="640"/>
      <c r="P740" s="640"/>
      <c r="Q740" s="640"/>
      <c r="R740" s="640"/>
      <c r="S740" s="640"/>
      <c r="T740" s="640"/>
      <c r="U740" s="640"/>
      <c r="V740" s="640"/>
      <c r="W740" s="640"/>
      <c r="X740" s="640"/>
      <c r="Y740" s="640"/>
      <c r="Z740" s="640"/>
      <c r="AA740" s="640"/>
      <c r="AB740" s="640"/>
      <c r="AC740" s="640"/>
      <c r="AD740" s="640"/>
    </row>
    <row r="741">
      <c r="A741" s="640"/>
      <c r="B741" s="640"/>
      <c r="C741" s="56"/>
      <c r="D741" s="640"/>
      <c r="E741" s="640"/>
      <c r="F741" s="640"/>
      <c r="G741" s="640"/>
      <c r="H741" s="640"/>
      <c r="I741" s="640"/>
      <c r="J741" s="640"/>
      <c r="K741" s="640"/>
      <c r="L741" s="640"/>
      <c r="M741" s="640"/>
      <c r="N741" s="640"/>
      <c r="O741" s="640"/>
      <c r="P741" s="640"/>
      <c r="Q741" s="640"/>
      <c r="R741" s="640"/>
      <c r="S741" s="640"/>
      <c r="T741" s="640"/>
      <c r="U741" s="640"/>
      <c r="V741" s="640"/>
      <c r="W741" s="640"/>
      <c r="X741" s="640"/>
      <c r="Y741" s="640"/>
      <c r="Z741" s="640"/>
      <c r="AA741" s="640"/>
      <c r="AB741" s="640"/>
      <c r="AC741" s="640"/>
      <c r="AD741" s="640"/>
    </row>
    <row r="742">
      <c r="A742" s="640"/>
      <c r="B742" s="640"/>
      <c r="C742" s="56"/>
      <c r="D742" s="640"/>
      <c r="E742" s="640"/>
      <c r="F742" s="640"/>
      <c r="G742" s="640"/>
      <c r="H742" s="640"/>
      <c r="I742" s="640"/>
      <c r="J742" s="640"/>
      <c r="K742" s="640"/>
      <c r="L742" s="640"/>
      <c r="M742" s="640"/>
      <c r="N742" s="640"/>
      <c r="O742" s="640"/>
      <c r="P742" s="640"/>
      <c r="Q742" s="640"/>
      <c r="R742" s="640"/>
      <c r="S742" s="640"/>
      <c r="T742" s="640"/>
      <c r="U742" s="640"/>
      <c r="V742" s="640"/>
      <c r="W742" s="640"/>
      <c r="X742" s="640"/>
      <c r="Y742" s="640"/>
      <c r="Z742" s="640"/>
      <c r="AA742" s="640"/>
      <c r="AB742" s="640"/>
      <c r="AC742" s="640"/>
      <c r="AD742" s="640"/>
    </row>
    <row r="743">
      <c r="A743" s="640"/>
      <c r="B743" s="640"/>
      <c r="C743" s="56"/>
      <c r="D743" s="640"/>
      <c r="E743" s="640"/>
      <c r="F743" s="640"/>
      <c r="G743" s="640"/>
      <c r="H743" s="640"/>
      <c r="I743" s="640"/>
      <c r="J743" s="640"/>
      <c r="K743" s="640"/>
      <c r="L743" s="640"/>
      <c r="M743" s="640"/>
      <c r="N743" s="640"/>
      <c r="O743" s="640"/>
      <c r="P743" s="640"/>
      <c r="Q743" s="640"/>
      <c r="R743" s="640"/>
      <c r="S743" s="640"/>
      <c r="T743" s="640"/>
      <c r="U743" s="640"/>
      <c r="V743" s="640"/>
      <c r="W743" s="640"/>
      <c r="X743" s="640"/>
      <c r="Y743" s="640"/>
      <c r="Z743" s="640"/>
      <c r="AA743" s="640"/>
      <c r="AB743" s="640"/>
      <c r="AC743" s="640"/>
      <c r="AD743" s="640"/>
    </row>
    <row r="744">
      <c r="A744" s="640"/>
      <c r="B744" s="640"/>
      <c r="C744" s="56"/>
      <c r="D744" s="640"/>
      <c r="E744" s="640"/>
      <c r="F744" s="640"/>
      <c r="G744" s="640"/>
      <c r="H744" s="640"/>
      <c r="I744" s="640"/>
      <c r="J744" s="640"/>
      <c r="K744" s="640"/>
      <c r="L744" s="640"/>
      <c r="M744" s="640"/>
      <c r="N744" s="640"/>
      <c r="O744" s="640"/>
      <c r="P744" s="640"/>
      <c r="Q744" s="640"/>
      <c r="R744" s="640"/>
      <c r="S744" s="640"/>
      <c r="T744" s="640"/>
      <c r="U744" s="640"/>
      <c r="V744" s="640"/>
      <c r="W744" s="640"/>
      <c r="X744" s="640"/>
      <c r="Y744" s="640"/>
      <c r="Z744" s="640"/>
      <c r="AA744" s="640"/>
      <c r="AB744" s="640"/>
      <c r="AC744" s="640"/>
      <c r="AD744" s="640"/>
    </row>
    <row r="745">
      <c r="A745" s="640"/>
      <c r="B745" s="640"/>
      <c r="C745" s="56"/>
      <c r="D745" s="640"/>
      <c r="E745" s="640"/>
      <c r="F745" s="640"/>
      <c r="G745" s="640"/>
      <c r="H745" s="640"/>
      <c r="I745" s="640"/>
      <c r="J745" s="640"/>
      <c r="K745" s="640"/>
      <c r="L745" s="640"/>
      <c r="M745" s="640"/>
      <c r="N745" s="640"/>
      <c r="O745" s="640"/>
      <c r="P745" s="640"/>
      <c r="Q745" s="640"/>
      <c r="R745" s="640"/>
      <c r="S745" s="640"/>
      <c r="T745" s="640"/>
      <c r="U745" s="640"/>
      <c r="V745" s="640"/>
      <c r="W745" s="640"/>
      <c r="X745" s="640"/>
      <c r="Y745" s="640"/>
      <c r="Z745" s="640"/>
      <c r="AA745" s="640"/>
      <c r="AB745" s="640"/>
      <c r="AC745" s="640"/>
      <c r="AD745" s="640"/>
    </row>
    <row r="746">
      <c r="A746" s="640"/>
      <c r="B746" s="640"/>
      <c r="C746" s="56"/>
      <c r="D746" s="640"/>
      <c r="E746" s="640"/>
      <c r="F746" s="640"/>
      <c r="G746" s="640"/>
      <c r="H746" s="640"/>
      <c r="I746" s="640"/>
      <c r="J746" s="640"/>
      <c r="K746" s="640"/>
      <c r="L746" s="640"/>
      <c r="M746" s="640"/>
      <c r="N746" s="640"/>
      <c r="O746" s="640"/>
      <c r="P746" s="640"/>
      <c r="Q746" s="640"/>
      <c r="R746" s="640"/>
      <c r="S746" s="640"/>
      <c r="T746" s="640"/>
      <c r="U746" s="640"/>
      <c r="V746" s="640"/>
      <c r="W746" s="640"/>
      <c r="X746" s="640"/>
      <c r="Y746" s="640"/>
      <c r="Z746" s="640"/>
      <c r="AA746" s="640"/>
      <c r="AB746" s="640"/>
      <c r="AC746" s="640"/>
      <c r="AD746" s="640"/>
    </row>
    <row r="747">
      <c r="A747" s="640"/>
      <c r="B747" s="640"/>
      <c r="C747" s="56"/>
      <c r="D747" s="640"/>
      <c r="E747" s="640"/>
      <c r="F747" s="640"/>
      <c r="G747" s="640"/>
      <c r="H747" s="640"/>
      <c r="I747" s="640"/>
      <c r="J747" s="640"/>
      <c r="K747" s="640"/>
      <c r="L747" s="640"/>
      <c r="M747" s="640"/>
      <c r="N747" s="640"/>
      <c r="O747" s="640"/>
      <c r="P747" s="640"/>
      <c r="Q747" s="640"/>
      <c r="R747" s="640"/>
      <c r="S747" s="640"/>
      <c r="T747" s="640"/>
      <c r="U747" s="640"/>
      <c r="V747" s="640"/>
      <c r="W747" s="640"/>
      <c r="X747" s="640"/>
      <c r="Y747" s="640"/>
      <c r="Z747" s="640"/>
      <c r="AA747" s="640"/>
      <c r="AB747" s="640"/>
      <c r="AC747" s="640"/>
      <c r="AD747" s="640"/>
    </row>
    <row r="748">
      <c r="A748" s="640"/>
      <c r="B748" s="640"/>
      <c r="C748" s="56"/>
      <c r="D748" s="640"/>
      <c r="E748" s="640"/>
      <c r="F748" s="640"/>
      <c r="G748" s="640"/>
      <c r="H748" s="640"/>
      <c r="I748" s="640"/>
      <c r="J748" s="640"/>
      <c r="K748" s="640"/>
      <c r="L748" s="640"/>
      <c r="M748" s="640"/>
      <c r="N748" s="640"/>
      <c r="O748" s="640"/>
      <c r="P748" s="640"/>
      <c r="Q748" s="640"/>
      <c r="R748" s="640"/>
      <c r="S748" s="640"/>
      <c r="T748" s="640"/>
      <c r="U748" s="640"/>
      <c r="V748" s="640"/>
      <c r="W748" s="640"/>
      <c r="X748" s="640"/>
      <c r="Y748" s="640"/>
      <c r="Z748" s="640"/>
      <c r="AA748" s="640"/>
      <c r="AB748" s="640"/>
      <c r="AC748" s="640"/>
      <c r="AD748" s="640"/>
    </row>
    <row r="749">
      <c r="A749" s="640"/>
      <c r="B749" s="640"/>
      <c r="C749" s="56"/>
      <c r="D749" s="640"/>
      <c r="E749" s="640"/>
      <c r="F749" s="640"/>
      <c r="G749" s="640"/>
      <c r="H749" s="640"/>
      <c r="I749" s="640"/>
      <c r="J749" s="640"/>
      <c r="K749" s="640"/>
      <c r="L749" s="640"/>
      <c r="M749" s="640"/>
      <c r="N749" s="640"/>
      <c r="O749" s="640"/>
      <c r="P749" s="640"/>
      <c r="Q749" s="640"/>
      <c r="R749" s="640"/>
      <c r="S749" s="640"/>
      <c r="T749" s="640"/>
      <c r="U749" s="640"/>
      <c r="V749" s="640"/>
      <c r="W749" s="640"/>
      <c r="X749" s="640"/>
      <c r="Y749" s="640"/>
      <c r="Z749" s="640"/>
      <c r="AA749" s="640"/>
      <c r="AB749" s="640"/>
      <c r="AC749" s="640"/>
      <c r="AD749" s="640"/>
    </row>
    <row r="750">
      <c r="A750" s="640"/>
      <c r="B750" s="640"/>
      <c r="C750" s="56"/>
      <c r="D750" s="640"/>
      <c r="E750" s="640"/>
      <c r="F750" s="640"/>
      <c r="G750" s="640"/>
      <c r="H750" s="640"/>
      <c r="I750" s="640"/>
      <c r="J750" s="640"/>
      <c r="K750" s="640"/>
      <c r="L750" s="640"/>
      <c r="M750" s="640"/>
      <c r="N750" s="640"/>
      <c r="O750" s="640"/>
      <c r="P750" s="640"/>
      <c r="Q750" s="640"/>
      <c r="R750" s="640"/>
      <c r="S750" s="640"/>
      <c r="T750" s="640"/>
      <c r="U750" s="640"/>
      <c r="V750" s="640"/>
      <c r="W750" s="640"/>
      <c r="X750" s="640"/>
      <c r="Y750" s="640"/>
      <c r="Z750" s="640"/>
      <c r="AA750" s="640"/>
      <c r="AB750" s="640"/>
      <c r="AC750" s="640"/>
      <c r="AD750" s="640"/>
    </row>
    <row r="751">
      <c r="A751" s="640"/>
      <c r="B751" s="640"/>
      <c r="C751" s="56"/>
      <c r="D751" s="640"/>
      <c r="E751" s="640"/>
      <c r="F751" s="640"/>
      <c r="G751" s="640"/>
      <c r="H751" s="640"/>
      <c r="I751" s="640"/>
      <c r="J751" s="640"/>
      <c r="K751" s="640"/>
      <c r="L751" s="640"/>
      <c r="M751" s="640"/>
      <c r="N751" s="640"/>
      <c r="O751" s="640"/>
      <c r="P751" s="640"/>
      <c r="Q751" s="640"/>
      <c r="R751" s="640"/>
      <c r="S751" s="640"/>
      <c r="T751" s="640"/>
      <c r="U751" s="640"/>
      <c r="V751" s="640"/>
      <c r="W751" s="640"/>
      <c r="X751" s="640"/>
      <c r="Y751" s="640"/>
      <c r="Z751" s="640"/>
      <c r="AA751" s="640"/>
      <c r="AB751" s="640"/>
      <c r="AC751" s="640"/>
      <c r="AD751" s="640"/>
    </row>
    <row r="752">
      <c r="A752" s="640"/>
      <c r="B752" s="640"/>
      <c r="C752" s="56"/>
      <c r="D752" s="640"/>
      <c r="E752" s="640"/>
      <c r="F752" s="640"/>
      <c r="G752" s="640"/>
      <c r="H752" s="640"/>
      <c r="I752" s="640"/>
      <c r="J752" s="640"/>
      <c r="K752" s="640"/>
      <c r="L752" s="640"/>
      <c r="M752" s="640"/>
      <c r="N752" s="640"/>
      <c r="O752" s="640"/>
      <c r="P752" s="640"/>
      <c r="Q752" s="640"/>
      <c r="R752" s="640"/>
      <c r="S752" s="640"/>
      <c r="T752" s="640"/>
      <c r="U752" s="640"/>
      <c r="V752" s="640"/>
      <c r="W752" s="640"/>
      <c r="X752" s="640"/>
      <c r="Y752" s="640"/>
      <c r="Z752" s="640"/>
      <c r="AA752" s="640"/>
      <c r="AB752" s="640"/>
      <c r="AC752" s="640"/>
      <c r="AD752" s="640"/>
    </row>
    <row r="753">
      <c r="A753" s="640"/>
      <c r="B753" s="640"/>
      <c r="C753" s="56"/>
      <c r="D753" s="640"/>
      <c r="E753" s="640"/>
      <c r="F753" s="640"/>
      <c r="G753" s="640"/>
      <c r="H753" s="640"/>
      <c r="I753" s="640"/>
      <c r="J753" s="640"/>
      <c r="K753" s="640"/>
      <c r="L753" s="640"/>
      <c r="M753" s="640"/>
      <c r="N753" s="640"/>
      <c r="O753" s="640"/>
      <c r="P753" s="640"/>
      <c r="Q753" s="640"/>
      <c r="R753" s="640"/>
      <c r="S753" s="640"/>
      <c r="T753" s="640"/>
      <c r="U753" s="640"/>
      <c r="V753" s="640"/>
      <c r="W753" s="640"/>
      <c r="X753" s="640"/>
      <c r="Y753" s="640"/>
      <c r="Z753" s="640"/>
      <c r="AA753" s="640"/>
      <c r="AB753" s="640"/>
      <c r="AC753" s="640"/>
      <c r="AD753" s="640"/>
    </row>
    <row r="754">
      <c r="A754" s="640"/>
      <c r="B754" s="640"/>
      <c r="C754" s="56"/>
      <c r="D754" s="640"/>
      <c r="E754" s="640"/>
      <c r="F754" s="640"/>
      <c r="G754" s="640"/>
      <c r="H754" s="640"/>
      <c r="I754" s="640"/>
      <c r="J754" s="640"/>
      <c r="K754" s="640"/>
      <c r="L754" s="640"/>
      <c r="M754" s="640"/>
      <c r="N754" s="640"/>
      <c r="O754" s="640"/>
      <c r="P754" s="640"/>
      <c r="Q754" s="640"/>
      <c r="R754" s="640"/>
      <c r="S754" s="640"/>
      <c r="T754" s="640"/>
      <c r="U754" s="640"/>
      <c r="V754" s="640"/>
      <c r="W754" s="640"/>
      <c r="X754" s="640"/>
      <c r="Y754" s="640"/>
      <c r="Z754" s="640"/>
      <c r="AA754" s="640"/>
      <c r="AB754" s="640"/>
      <c r="AC754" s="640"/>
      <c r="AD754" s="640"/>
    </row>
    <row r="755">
      <c r="A755" s="640"/>
      <c r="B755" s="640"/>
      <c r="C755" s="56"/>
      <c r="D755" s="640"/>
      <c r="E755" s="640"/>
      <c r="F755" s="640"/>
      <c r="G755" s="640"/>
      <c r="H755" s="640"/>
      <c r="I755" s="640"/>
      <c r="J755" s="640"/>
      <c r="K755" s="640"/>
      <c r="L755" s="640"/>
      <c r="M755" s="640"/>
      <c r="N755" s="640"/>
      <c r="O755" s="640"/>
      <c r="P755" s="640"/>
      <c r="Q755" s="640"/>
      <c r="R755" s="640"/>
      <c r="S755" s="640"/>
      <c r="T755" s="640"/>
      <c r="U755" s="640"/>
      <c r="V755" s="640"/>
      <c r="W755" s="640"/>
      <c r="X755" s="640"/>
      <c r="Y755" s="640"/>
      <c r="Z755" s="640"/>
      <c r="AA755" s="640"/>
      <c r="AB755" s="640"/>
      <c r="AC755" s="640"/>
      <c r="AD755" s="640"/>
    </row>
    <row r="756">
      <c r="A756" s="640"/>
      <c r="B756" s="640"/>
      <c r="C756" s="56"/>
      <c r="D756" s="640"/>
      <c r="E756" s="640"/>
      <c r="F756" s="640"/>
      <c r="G756" s="640"/>
      <c r="H756" s="640"/>
      <c r="I756" s="640"/>
      <c r="J756" s="640"/>
      <c r="K756" s="640"/>
      <c r="L756" s="640"/>
      <c r="M756" s="640"/>
      <c r="N756" s="640"/>
      <c r="O756" s="640"/>
      <c r="P756" s="640"/>
      <c r="Q756" s="640"/>
      <c r="R756" s="640"/>
      <c r="S756" s="640"/>
      <c r="T756" s="640"/>
      <c r="U756" s="640"/>
      <c r="V756" s="640"/>
      <c r="W756" s="640"/>
      <c r="X756" s="640"/>
      <c r="Y756" s="640"/>
      <c r="Z756" s="640"/>
      <c r="AA756" s="640"/>
      <c r="AB756" s="640"/>
      <c r="AC756" s="640"/>
      <c r="AD756" s="640"/>
    </row>
    <row r="757">
      <c r="A757" s="640"/>
      <c r="B757" s="640"/>
      <c r="C757" s="56"/>
      <c r="D757" s="640"/>
      <c r="E757" s="640"/>
      <c r="F757" s="640"/>
      <c r="G757" s="640"/>
      <c r="H757" s="640"/>
      <c r="I757" s="640"/>
      <c r="J757" s="640"/>
      <c r="K757" s="640"/>
      <c r="L757" s="640"/>
      <c r="M757" s="640"/>
      <c r="N757" s="640"/>
      <c r="O757" s="640"/>
      <c r="P757" s="640"/>
      <c r="Q757" s="640"/>
      <c r="R757" s="640"/>
      <c r="S757" s="640"/>
      <c r="T757" s="640"/>
      <c r="U757" s="640"/>
      <c r="V757" s="640"/>
      <c r="W757" s="640"/>
      <c r="X757" s="640"/>
      <c r="Y757" s="640"/>
      <c r="Z757" s="640"/>
      <c r="AA757" s="640"/>
      <c r="AB757" s="640"/>
      <c r="AC757" s="640"/>
      <c r="AD757" s="640"/>
    </row>
    <row r="758">
      <c r="A758" s="640"/>
      <c r="B758" s="640"/>
      <c r="C758" s="56"/>
      <c r="D758" s="640"/>
      <c r="E758" s="640"/>
      <c r="F758" s="640"/>
      <c r="G758" s="640"/>
      <c r="H758" s="640"/>
      <c r="I758" s="640"/>
      <c r="J758" s="640"/>
      <c r="K758" s="640"/>
      <c r="L758" s="640"/>
      <c r="M758" s="640"/>
      <c r="N758" s="640"/>
      <c r="O758" s="640"/>
      <c r="P758" s="640"/>
      <c r="Q758" s="640"/>
      <c r="R758" s="640"/>
      <c r="S758" s="640"/>
      <c r="T758" s="640"/>
      <c r="U758" s="640"/>
      <c r="V758" s="640"/>
      <c r="W758" s="640"/>
      <c r="X758" s="640"/>
      <c r="Y758" s="640"/>
      <c r="Z758" s="640"/>
      <c r="AA758" s="640"/>
      <c r="AB758" s="640"/>
      <c r="AC758" s="640"/>
      <c r="AD758" s="640"/>
    </row>
    <row r="759">
      <c r="A759" s="640"/>
      <c r="B759" s="640"/>
      <c r="C759" s="56"/>
      <c r="D759" s="640"/>
      <c r="E759" s="640"/>
      <c r="F759" s="640"/>
      <c r="G759" s="640"/>
      <c r="H759" s="640"/>
      <c r="I759" s="640"/>
      <c r="J759" s="640"/>
      <c r="K759" s="640"/>
      <c r="L759" s="640"/>
      <c r="M759" s="640"/>
      <c r="N759" s="640"/>
      <c r="O759" s="640"/>
      <c r="P759" s="640"/>
      <c r="Q759" s="640"/>
      <c r="R759" s="640"/>
      <c r="S759" s="640"/>
      <c r="T759" s="640"/>
      <c r="U759" s="640"/>
      <c r="V759" s="640"/>
      <c r="W759" s="640"/>
      <c r="X759" s="640"/>
      <c r="Y759" s="640"/>
      <c r="Z759" s="640"/>
      <c r="AA759" s="640"/>
      <c r="AB759" s="640"/>
      <c r="AC759" s="640"/>
      <c r="AD759" s="640"/>
    </row>
    <row r="760">
      <c r="A760" s="640"/>
      <c r="B760" s="640"/>
      <c r="C760" s="56"/>
      <c r="D760" s="640"/>
      <c r="E760" s="640"/>
      <c r="F760" s="640"/>
      <c r="G760" s="640"/>
      <c r="H760" s="640"/>
      <c r="I760" s="640"/>
      <c r="J760" s="640"/>
      <c r="K760" s="640"/>
      <c r="L760" s="640"/>
      <c r="M760" s="640"/>
      <c r="N760" s="640"/>
      <c r="O760" s="640"/>
      <c r="P760" s="640"/>
      <c r="Q760" s="640"/>
      <c r="R760" s="640"/>
      <c r="S760" s="640"/>
      <c r="T760" s="640"/>
      <c r="U760" s="640"/>
      <c r="V760" s="640"/>
      <c r="W760" s="640"/>
      <c r="X760" s="640"/>
      <c r="Y760" s="640"/>
      <c r="Z760" s="640"/>
      <c r="AA760" s="640"/>
      <c r="AB760" s="640"/>
      <c r="AC760" s="640"/>
      <c r="AD760" s="640"/>
    </row>
    <row r="761">
      <c r="A761" s="640"/>
      <c r="B761" s="640"/>
      <c r="C761" s="56"/>
      <c r="D761" s="640"/>
      <c r="E761" s="640"/>
      <c r="F761" s="640"/>
      <c r="G761" s="640"/>
      <c r="H761" s="640"/>
      <c r="I761" s="640"/>
      <c r="J761" s="640"/>
      <c r="K761" s="640"/>
      <c r="L761" s="640"/>
      <c r="M761" s="640"/>
      <c r="N761" s="640"/>
      <c r="O761" s="640"/>
      <c r="P761" s="640"/>
      <c r="Q761" s="640"/>
      <c r="R761" s="640"/>
      <c r="S761" s="640"/>
      <c r="T761" s="640"/>
      <c r="U761" s="640"/>
      <c r="V761" s="640"/>
      <c r="W761" s="640"/>
      <c r="X761" s="640"/>
      <c r="Y761" s="640"/>
      <c r="Z761" s="640"/>
      <c r="AA761" s="640"/>
      <c r="AB761" s="640"/>
      <c r="AC761" s="640"/>
      <c r="AD761" s="640"/>
    </row>
    <row r="762">
      <c r="A762" s="640"/>
      <c r="B762" s="640"/>
      <c r="C762" s="56"/>
      <c r="D762" s="640"/>
      <c r="E762" s="640"/>
      <c r="F762" s="640"/>
      <c r="G762" s="640"/>
      <c r="H762" s="640"/>
      <c r="I762" s="640"/>
      <c r="J762" s="640"/>
      <c r="K762" s="640"/>
      <c r="L762" s="640"/>
      <c r="M762" s="640"/>
      <c r="N762" s="640"/>
      <c r="O762" s="640"/>
      <c r="P762" s="640"/>
      <c r="Q762" s="640"/>
      <c r="R762" s="640"/>
      <c r="S762" s="640"/>
      <c r="T762" s="640"/>
      <c r="U762" s="640"/>
      <c r="V762" s="640"/>
      <c r="W762" s="640"/>
      <c r="X762" s="640"/>
      <c r="Y762" s="640"/>
      <c r="Z762" s="640"/>
      <c r="AA762" s="640"/>
      <c r="AB762" s="640"/>
      <c r="AC762" s="640"/>
      <c r="AD762" s="640"/>
    </row>
    <row r="763">
      <c r="A763" s="640"/>
      <c r="B763" s="640"/>
      <c r="C763" s="56"/>
      <c r="D763" s="640"/>
      <c r="E763" s="640"/>
      <c r="F763" s="640"/>
      <c r="G763" s="640"/>
      <c r="H763" s="640"/>
      <c r="I763" s="640"/>
      <c r="J763" s="640"/>
      <c r="K763" s="640"/>
      <c r="L763" s="640"/>
      <c r="M763" s="640"/>
      <c r="N763" s="640"/>
      <c r="O763" s="640"/>
      <c r="P763" s="640"/>
      <c r="Q763" s="640"/>
      <c r="R763" s="640"/>
      <c r="S763" s="640"/>
      <c r="T763" s="640"/>
      <c r="U763" s="640"/>
      <c r="V763" s="640"/>
      <c r="W763" s="640"/>
      <c r="X763" s="640"/>
      <c r="Y763" s="640"/>
      <c r="Z763" s="640"/>
      <c r="AA763" s="640"/>
      <c r="AB763" s="640"/>
      <c r="AC763" s="640"/>
      <c r="AD763" s="640"/>
    </row>
    <row r="764">
      <c r="A764" s="640"/>
      <c r="B764" s="640"/>
      <c r="C764" s="56"/>
      <c r="D764" s="640"/>
      <c r="E764" s="640"/>
      <c r="F764" s="640"/>
      <c r="G764" s="640"/>
      <c r="H764" s="640"/>
      <c r="I764" s="640"/>
      <c r="J764" s="640"/>
      <c r="K764" s="640"/>
      <c r="L764" s="640"/>
      <c r="M764" s="640"/>
      <c r="N764" s="640"/>
      <c r="O764" s="640"/>
      <c r="P764" s="640"/>
      <c r="Q764" s="640"/>
      <c r="R764" s="640"/>
      <c r="S764" s="640"/>
      <c r="T764" s="640"/>
      <c r="U764" s="640"/>
      <c r="V764" s="640"/>
      <c r="W764" s="640"/>
      <c r="X764" s="640"/>
      <c r="Y764" s="640"/>
      <c r="Z764" s="640"/>
      <c r="AA764" s="640"/>
      <c r="AB764" s="640"/>
      <c r="AC764" s="640"/>
      <c r="AD764" s="640"/>
    </row>
    <row r="765">
      <c r="A765" s="640"/>
      <c r="B765" s="640"/>
      <c r="C765" s="56"/>
      <c r="D765" s="640"/>
      <c r="E765" s="640"/>
      <c r="F765" s="640"/>
      <c r="G765" s="640"/>
      <c r="H765" s="640"/>
      <c r="I765" s="640"/>
      <c r="J765" s="640"/>
      <c r="K765" s="640"/>
      <c r="L765" s="640"/>
      <c r="M765" s="640"/>
      <c r="N765" s="640"/>
      <c r="O765" s="640"/>
      <c r="P765" s="640"/>
      <c r="Q765" s="640"/>
      <c r="R765" s="640"/>
      <c r="S765" s="640"/>
      <c r="T765" s="640"/>
      <c r="U765" s="640"/>
      <c r="V765" s="640"/>
      <c r="W765" s="640"/>
      <c r="X765" s="640"/>
      <c r="Y765" s="640"/>
      <c r="Z765" s="640"/>
      <c r="AA765" s="640"/>
      <c r="AB765" s="640"/>
      <c r="AC765" s="640"/>
      <c r="AD765" s="640"/>
    </row>
    <row r="766">
      <c r="A766" s="640"/>
      <c r="B766" s="640"/>
      <c r="C766" s="56"/>
      <c r="D766" s="640"/>
      <c r="E766" s="640"/>
      <c r="F766" s="640"/>
      <c r="G766" s="640"/>
      <c r="H766" s="640"/>
      <c r="I766" s="640"/>
      <c r="J766" s="640"/>
      <c r="K766" s="640"/>
      <c r="L766" s="640"/>
      <c r="M766" s="640"/>
      <c r="N766" s="640"/>
      <c r="O766" s="640"/>
      <c r="P766" s="640"/>
      <c r="Q766" s="640"/>
      <c r="R766" s="640"/>
      <c r="S766" s="640"/>
      <c r="T766" s="640"/>
      <c r="U766" s="640"/>
      <c r="V766" s="640"/>
      <c r="W766" s="640"/>
      <c r="X766" s="640"/>
      <c r="Y766" s="640"/>
      <c r="Z766" s="640"/>
      <c r="AA766" s="640"/>
      <c r="AB766" s="640"/>
      <c r="AC766" s="640"/>
      <c r="AD766" s="640"/>
    </row>
    <row r="767">
      <c r="A767" s="640"/>
      <c r="B767" s="640"/>
      <c r="C767" s="56"/>
      <c r="D767" s="640"/>
      <c r="E767" s="640"/>
      <c r="F767" s="640"/>
      <c r="G767" s="640"/>
      <c r="H767" s="640"/>
      <c r="I767" s="640"/>
      <c r="J767" s="640"/>
      <c r="K767" s="640"/>
      <c r="L767" s="640"/>
      <c r="M767" s="640"/>
      <c r="N767" s="640"/>
      <c r="O767" s="640"/>
      <c r="P767" s="640"/>
      <c r="Q767" s="640"/>
      <c r="R767" s="640"/>
      <c r="S767" s="640"/>
      <c r="T767" s="640"/>
      <c r="U767" s="640"/>
      <c r="V767" s="640"/>
      <c r="W767" s="640"/>
      <c r="X767" s="640"/>
      <c r="Y767" s="640"/>
      <c r="Z767" s="640"/>
      <c r="AA767" s="640"/>
      <c r="AB767" s="640"/>
      <c r="AC767" s="640"/>
      <c r="AD767" s="640"/>
    </row>
    <row r="768">
      <c r="A768" s="640"/>
      <c r="B768" s="640"/>
      <c r="C768" s="56"/>
      <c r="D768" s="640"/>
      <c r="E768" s="640"/>
      <c r="F768" s="640"/>
      <c r="G768" s="640"/>
      <c r="H768" s="640"/>
      <c r="I768" s="640"/>
      <c r="J768" s="640"/>
      <c r="K768" s="640"/>
      <c r="L768" s="640"/>
      <c r="M768" s="640"/>
      <c r="N768" s="640"/>
      <c r="O768" s="640"/>
      <c r="P768" s="640"/>
      <c r="Q768" s="640"/>
      <c r="R768" s="640"/>
      <c r="S768" s="640"/>
      <c r="T768" s="640"/>
      <c r="U768" s="640"/>
      <c r="V768" s="640"/>
      <c r="W768" s="640"/>
      <c r="X768" s="640"/>
      <c r="Y768" s="640"/>
      <c r="Z768" s="640"/>
      <c r="AA768" s="640"/>
      <c r="AB768" s="640"/>
      <c r="AC768" s="640"/>
      <c r="AD768" s="640"/>
    </row>
    <row r="769">
      <c r="A769" s="640"/>
      <c r="B769" s="640"/>
      <c r="C769" s="56"/>
      <c r="D769" s="640"/>
      <c r="E769" s="640"/>
      <c r="F769" s="640"/>
      <c r="G769" s="640"/>
      <c r="H769" s="640"/>
      <c r="I769" s="640"/>
      <c r="J769" s="640"/>
      <c r="K769" s="640"/>
      <c r="L769" s="640"/>
      <c r="M769" s="640"/>
      <c r="N769" s="640"/>
      <c r="O769" s="640"/>
      <c r="P769" s="640"/>
      <c r="Q769" s="640"/>
      <c r="R769" s="640"/>
      <c r="S769" s="640"/>
      <c r="T769" s="640"/>
      <c r="U769" s="640"/>
      <c r="V769" s="640"/>
      <c r="W769" s="640"/>
      <c r="X769" s="640"/>
      <c r="Y769" s="640"/>
      <c r="Z769" s="640"/>
      <c r="AA769" s="640"/>
      <c r="AB769" s="640"/>
      <c r="AC769" s="640"/>
      <c r="AD769" s="640"/>
    </row>
    <row r="770">
      <c r="A770" s="640"/>
      <c r="B770" s="640"/>
      <c r="C770" s="56"/>
      <c r="D770" s="640"/>
      <c r="E770" s="640"/>
      <c r="F770" s="640"/>
      <c r="G770" s="640"/>
      <c r="H770" s="640"/>
      <c r="I770" s="640"/>
      <c r="J770" s="640"/>
      <c r="K770" s="640"/>
      <c r="L770" s="640"/>
      <c r="M770" s="640"/>
      <c r="N770" s="640"/>
      <c r="O770" s="640"/>
      <c r="P770" s="640"/>
      <c r="Q770" s="640"/>
      <c r="R770" s="640"/>
      <c r="S770" s="640"/>
      <c r="T770" s="640"/>
      <c r="U770" s="640"/>
      <c r="V770" s="640"/>
      <c r="W770" s="640"/>
      <c r="X770" s="640"/>
      <c r="Y770" s="640"/>
      <c r="Z770" s="640"/>
      <c r="AA770" s="640"/>
      <c r="AB770" s="640"/>
      <c r="AC770" s="640"/>
      <c r="AD770" s="640"/>
    </row>
    <row r="771">
      <c r="A771" s="640"/>
      <c r="B771" s="640"/>
      <c r="C771" s="56"/>
      <c r="D771" s="640"/>
      <c r="E771" s="640"/>
      <c r="F771" s="640"/>
      <c r="G771" s="640"/>
      <c r="H771" s="640"/>
      <c r="I771" s="640"/>
      <c r="J771" s="640"/>
      <c r="K771" s="640"/>
      <c r="L771" s="640"/>
      <c r="M771" s="640"/>
      <c r="N771" s="640"/>
      <c r="O771" s="640"/>
      <c r="P771" s="640"/>
      <c r="Q771" s="640"/>
      <c r="R771" s="640"/>
      <c r="S771" s="640"/>
      <c r="T771" s="640"/>
      <c r="U771" s="640"/>
      <c r="V771" s="640"/>
      <c r="W771" s="640"/>
      <c r="X771" s="640"/>
      <c r="Y771" s="640"/>
      <c r="Z771" s="640"/>
      <c r="AA771" s="640"/>
      <c r="AB771" s="640"/>
      <c r="AC771" s="640"/>
      <c r="AD771" s="640"/>
    </row>
    <row r="772">
      <c r="A772" s="640"/>
      <c r="B772" s="640"/>
      <c r="C772" s="56"/>
      <c r="D772" s="640"/>
      <c r="E772" s="640"/>
      <c r="F772" s="640"/>
      <c r="G772" s="640"/>
      <c r="H772" s="640"/>
      <c r="I772" s="640"/>
      <c r="J772" s="640"/>
      <c r="K772" s="640"/>
      <c r="L772" s="640"/>
      <c r="M772" s="640"/>
      <c r="N772" s="640"/>
      <c r="O772" s="640"/>
      <c r="P772" s="640"/>
      <c r="Q772" s="640"/>
      <c r="R772" s="640"/>
      <c r="S772" s="640"/>
      <c r="T772" s="640"/>
      <c r="U772" s="640"/>
      <c r="V772" s="640"/>
      <c r="W772" s="640"/>
      <c r="X772" s="640"/>
      <c r="Y772" s="640"/>
      <c r="Z772" s="640"/>
      <c r="AA772" s="640"/>
      <c r="AB772" s="640"/>
      <c r="AC772" s="640"/>
      <c r="AD772" s="640"/>
    </row>
    <row r="773">
      <c r="A773" s="640"/>
      <c r="B773" s="640"/>
      <c r="C773" s="56"/>
      <c r="D773" s="640"/>
      <c r="E773" s="640"/>
      <c r="F773" s="640"/>
      <c r="G773" s="640"/>
      <c r="H773" s="640"/>
      <c r="I773" s="640"/>
      <c r="J773" s="640"/>
      <c r="K773" s="640"/>
      <c r="L773" s="640"/>
      <c r="M773" s="640"/>
      <c r="N773" s="640"/>
      <c r="O773" s="640"/>
      <c r="P773" s="640"/>
      <c r="Q773" s="640"/>
      <c r="R773" s="640"/>
      <c r="S773" s="640"/>
      <c r="T773" s="640"/>
      <c r="U773" s="640"/>
      <c r="V773" s="640"/>
      <c r="W773" s="640"/>
      <c r="X773" s="640"/>
      <c r="Y773" s="640"/>
      <c r="Z773" s="640"/>
      <c r="AA773" s="640"/>
      <c r="AB773" s="640"/>
      <c r="AC773" s="640"/>
      <c r="AD773" s="640"/>
    </row>
    <row r="774">
      <c r="A774" s="640"/>
      <c r="B774" s="640"/>
      <c r="C774" s="56"/>
      <c r="D774" s="640"/>
      <c r="E774" s="640"/>
      <c r="F774" s="640"/>
      <c r="G774" s="640"/>
      <c r="H774" s="640"/>
      <c r="I774" s="640"/>
      <c r="J774" s="640"/>
      <c r="K774" s="640"/>
      <c r="L774" s="640"/>
      <c r="M774" s="640"/>
      <c r="N774" s="640"/>
      <c r="O774" s="640"/>
      <c r="P774" s="640"/>
      <c r="Q774" s="640"/>
      <c r="R774" s="640"/>
      <c r="S774" s="640"/>
      <c r="T774" s="640"/>
      <c r="U774" s="640"/>
      <c r="V774" s="640"/>
      <c r="W774" s="640"/>
      <c r="X774" s="640"/>
      <c r="Y774" s="640"/>
      <c r="Z774" s="640"/>
      <c r="AA774" s="640"/>
      <c r="AB774" s="640"/>
      <c r="AC774" s="640"/>
      <c r="AD774" s="640"/>
    </row>
    <row r="775">
      <c r="A775" s="640"/>
      <c r="B775" s="640"/>
      <c r="C775" s="56"/>
      <c r="D775" s="640"/>
      <c r="E775" s="640"/>
      <c r="F775" s="640"/>
      <c r="G775" s="640"/>
      <c r="H775" s="640"/>
      <c r="I775" s="640"/>
      <c r="J775" s="640"/>
      <c r="K775" s="640"/>
      <c r="L775" s="640"/>
      <c r="M775" s="640"/>
      <c r="N775" s="640"/>
      <c r="O775" s="640"/>
      <c r="P775" s="640"/>
      <c r="Q775" s="640"/>
      <c r="R775" s="640"/>
      <c r="S775" s="640"/>
      <c r="T775" s="640"/>
      <c r="U775" s="640"/>
      <c r="V775" s="640"/>
      <c r="W775" s="640"/>
      <c r="X775" s="640"/>
      <c r="Y775" s="640"/>
      <c r="Z775" s="640"/>
      <c r="AA775" s="640"/>
      <c r="AB775" s="640"/>
      <c r="AC775" s="640"/>
      <c r="AD775" s="640"/>
    </row>
    <row r="776">
      <c r="A776" s="640"/>
      <c r="B776" s="640"/>
      <c r="C776" s="56"/>
      <c r="D776" s="640"/>
      <c r="E776" s="640"/>
      <c r="F776" s="640"/>
      <c r="G776" s="640"/>
      <c r="H776" s="640"/>
      <c r="I776" s="640"/>
      <c r="J776" s="640"/>
      <c r="K776" s="640"/>
      <c r="L776" s="640"/>
      <c r="M776" s="640"/>
      <c r="N776" s="640"/>
      <c r="O776" s="640"/>
      <c r="P776" s="640"/>
      <c r="Q776" s="640"/>
      <c r="R776" s="640"/>
      <c r="S776" s="640"/>
      <c r="T776" s="640"/>
      <c r="U776" s="640"/>
      <c r="V776" s="640"/>
      <c r="W776" s="640"/>
      <c r="X776" s="640"/>
      <c r="Y776" s="640"/>
      <c r="Z776" s="640"/>
      <c r="AA776" s="640"/>
      <c r="AB776" s="640"/>
      <c r="AC776" s="640"/>
      <c r="AD776" s="640"/>
    </row>
    <row r="777">
      <c r="A777" s="640"/>
      <c r="B777" s="640"/>
      <c r="C777" s="56"/>
      <c r="D777" s="640"/>
      <c r="E777" s="640"/>
      <c r="F777" s="640"/>
      <c r="G777" s="640"/>
      <c r="H777" s="640"/>
      <c r="I777" s="640"/>
      <c r="J777" s="640"/>
      <c r="K777" s="640"/>
      <c r="L777" s="640"/>
      <c r="M777" s="640"/>
      <c r="N777" s="640"/>
      <c r="O777" s="640"/>
      <c r="P777" s="640"/>
      <c r="Q777" s="640"/>
      <c r="R777" s="640"/>
      <c r="S777" s="640"/>
      <c r="T777" s="640"/>
      <c r="U777" s="640"/>
      <c r="V777" s="640"/>
      <c r="W777" s="640"/>
      <c r="X777" s="640"/>
      <c r="Y777" s="640"/>
      <c r="Z777" s="640"/>
      <c r="AA777" s="640"/>
      <c r="AB777" s="640"/>
      <c r="AC777" s="640"/>
      <c r="AD777" s="640"/>
    </row>
    <row r="778">
      <c r="A778" s="640"/>
      <c r="B778" s="640"/>
      <c r="C778" s="56"/>
      <c r="D778" s="640"/>
      <c r="E778" s="640"/>
      <c r="F778" s="640"/>
      <c r="G778" s="640"/>
      <c r="H778" s="640"/>
      <c r="I778" s="640"/>
      <c r="J778" s="640"/>
      <c r="K778" s="640"/>
      <c r="L778" s="640"/>
      <c r="M778" s="640"/>
      <c r="N778" s="640"/>
      <c r="O778" s="640"/>
      <c r="P778" s="640"/>
      <c r="Q778" s="640"/>
      <c r="R778" s="640"/>
      <c r="S778" s="640"/>
      <c r="T778" s="640"/>
      <c r="U778" s="640"/>
      <c r="V778" s="640"/>
      <c r="W778" s="640"/>
      <c r="X778" s="640"/>
      <c r="Y778" s="640"/>
      <c r="Z778" s="640"/>
      <c r="AA778" s="640"/>
      <c r="AB778" s="640"/>
      <c r="AC778" s="640"/>
      <c r="AD778" s="640"/>
    </row>
    <row r="779">
      <c r="A779" s="640"/>
      <c r="B779" s="640"/>
      <c r="C779" s="56"/>
      <c r="D779" s="640"/>
      <c r="E779" s="640"/>
      <c r="F779" s="640"/>
      <c r="G779" s="640"/>
      <c r="H779" s="640"/>
      <c r="I779" s="640"/>
      <c r="J779" s="640"/>
      <c r="K779" s="640"/>
      <c r="L779" s="640"/>
      <c r="M779" s="640"/>
      <c r="N779" s="640"/>
      <c r="O779" s="640"/>
      <c r="P779" s="640"/>
      <c r="Q779" s="640"/>
      <c r="R779" s="640"/>
      <c r="S779" s="640"/>
      <c r="T779" s="640"/>
      <c r="U779" s="640"/>
      <c r="V779" s="640"/>
      <c r="W779" s="640"/>
      <c r="X779" s="640"/>
      <c r="Y779" s="640"/>
      <c r="Z779" s="640"/>
      <c r="AA779" s="640"/>
      <c r="AB779" s="640"/>
      <c r="AC779" s="640"/>
      <c r="AD779" s="640"/>
    </row>
    <row r="780">
      <c r="A780" s="640"/>
      <c r="B780" s="640"/>
      <c r="C780" s="56"/>
      <c r="D780" s="640"/>
      <c r="E780" s="640"/>
      <c r="F780" s="640"/>
      <c r="G780" s="640"/>
      <c r="H780" s="640"/>
      <c r="I780" s="640"/>
      <c r="J780" s="640"/>
      <c r="K780" s="640"/>
      <c r="L780" s="640"/>
      <c r="M780" s="640"/>
      <c r="N780" s="640"/>
      <c r="O780" s="640"/>
      <c r="P780" s="640"/>
      <c r="Q780" s="640"/>
      <c r="R780" s="640"/>
      <c r="S780" s="640"/>
      <c r="T780" s="640"/>
      <c r="U780" s="640"/>
      <c r="V780" s="640"/>
      <c r="W780" s="640"/>
      <c r="X780" s="640"/>
      <c r="Y780" s="640"/>
      <c r="Z780" s="640"/>
      <c r="AA780" s="640"/>
      <c r="AB780" s="640"/>
      <c r="AC780" s="640"/>
      <c r="AD780" s="640"/>
    </row>
    <row r="781">
      <c r="A781" s="640"/>
      <c r="B781" s="640"/>
      <c r="C781" s="56"/>
      <c r="D781" s="640"/>
      <c r="E781" s="640"/>
      <c r="F781" s="640"/>
      <c r="G781" s="640"/>
      <c r="H781" s="640"/>
      <c r="I781" s="640"/>
      <c r="J781" s="640"/>
      <c r="K781" s="640"/>
      <c r="L781" s="640"/>
      <c r="M781" s="640"/>
      <c r="N781" s="640"/>
      <c r="O781" s="640"/>
      <c r="P781" s="640"/>
      <c r="Q781" s="640"/>
      <c r="R781" s="640"/>
      <c r="S781" s="640"/>
      <c r="T781" s="640"/>
      <c r="U781" s="640"/>
      <c r="V781" s="640"/>
      <c r="W781" s="640"/>
      <c r="X781" s="640"/>
      <c r="Y781" s="640"/>
      <c r="Z781" s="640"/>
      <c r="AA781" s="640"/>
      <c r="AB781" s="640"/>
      <c r="AC781" s="640"/>
      <c r="AD781" s="640"/>
    </row>
    <row r="782">
      <c r="A782" s="640"/>
      <c r="B782" s="640"/>
      <c r="C782" s="56"/>
      <c r="D782" s="640"/>
      <c r="E782" s="640"/>
      <c r="F782" s="640"/>
      <c r="G782" s="640"/>
      <c r="H782" s="640"/>
      <c r="I782" s="640"/>
      <c r="J782" s="640"/>
      <c r="K782" s="640"/>
      <c r="L782" s="640"/>
      <c r="M782" s="640"/>
      <c r="N782" s="640"/>
      <c r="O782" s="640"/>
      <c r="P782" s="640"/>
      <c r="Q782" s="640"/>
      <c r="R782" s="640"/>
      <c r="S782" s="640"/>
      <c r="T782" s="640"/>
      <c r="U782" s="640"/>
      <c r="V782" s="640"/>
      <c r="W782" s="640"/>
      <c r="X782" s="640"/>
      <c r="Y782" s="640"/>
      <c r="Z782" s="640"/>
      <c r="AA782" s="640"/>
      <c r="AB782" s="640"/>
      <c r="AC782" s="640"/>
      <c r="AD782" s="640"/>
    </row>
    <row r="783">
      <c r="A783" s="640"/>
      <c r="B783" s="640"/>
      <c r="C783" s="56"/>
      <c r="D783" s="640"/>
      <c r="E783" s="640"/>
      <c r="F783" s="640"/>
      <c r="G783" s="640"/>
      <c r="H783" s="640"/>
      <c r="I783" s="640"/>
      <c r="J783" s="640"/>
      <c r="K783" s="640"/>
      <c r="L783" s="640"/>
      <c r="M783" s="640"/>
      <c r="N783" s="640"/>
      <c r="O783" s="640"/>
      <c r="P783" s="640"/>
      <c r="Q783" s="640"/>
      <c r="R783" s="640"/>
      <c r="S783" s="640"/>
      <c r="T783" s="640"/>
      <c r="U783" s="640"/>
      <c r="V783" s="640"/>
      <c r="W783" s="640"/>
      <c r="X783" s="640"/>
      <c r="Y783" s="640"/>
      <c r="Z783" s="640"/>
      <c r="AA783" s="640"/>
      <c r="AB783" s="640"/>
      <c r="AC783" s="640"/>
      <c r="AD783" s="640"/>
    </row>
    <row r="784">
      <c r="A784" s="640"/>
      <c r="B784" s="640"/>
      <c r="C784" s="56"/>
      <c r="D784" s="640"/>
      <c r="E784" s="640"/>
      <c r="F784" s="640"/>
      <c r="G784" s="640"/>
      <c r="H784" s="640"/>
      <c r="I784" s="640"/>
      <c r="J784" s="640"/>
      <c r="K784" s="640"/>
      <c r="L784" s="640"/>
      <c r="M784" s="640"/>
      <c r="N784" s="640"/>
      <c r="O784" s="640"/>
      <c r="P784" s="640"/>
      <c r="Q784" s="640"/>
      <c r="R784" s="640"/>
      <c r="S784" s="640"/>
      <c r="T784" s="640"/>
      <c r="U784" s="640"/>
      <c r="V784" s="640"/>
      <c r="W784" s="640"/>
      <c r="X784" s="640"/>
      <c r="Y784" s="640"/>
      <c r="Z784" s="640"/>
      <c r="AA784" s="640"/>
      <c r="AB784" s="640"/>
      <c r="AC784" s="640"/>
      <c r="AD784" s="640"/>
    </row>
    <row r="785">
      <c r="A785" s="640"/>
      <c r="B785" s="640"/>
      <c r="C785" s="56"/>
      <c r="D785" s="640"/>
      <c r="E785" s="640"/>
      <c r="F785" s="640"/>
      <c r="G785" s="640"/>
      <c r="H785" s="640"/>
      <c r="I785" s="640"/>
      <c r="J785" s="640"/>
      <c r="K785" s="640"/>
      <c r="L785" s="640"/>
      <c r="M785" s="640"/>
      <c r="N785" s="640"/>
      <c r="O785" s="640"/>
      <c r="P785" s="640"/>
      <c r="Q785" s="640"/>
      <c r="R785" s="640"/>
      <c r="S785" s="640"/>
      <c r="T785" s="640"/>
      <c r="U785" s="640"/>
      <c r="V785" s="640"/>
      <c r="W785" s="640"/>
      <c r="X785" s="640"/>
      <c r="Y785" s="640"/>
      <c r="Z785" s="640"/>
      <c r="AA785" s="640"/>
      <c r="AB785" s="640"/>
      <c r="AC785" s="640"/>
      <c r="AD785" s="640"/>
    </row>
    <row r="786">
      <c r="A786" s="640"/>
      <c r="B786" s="640"/>
      <c r="C786" s="56"/>
      <c r="D786" s="640"/>
      <c r="E786" s="640"/>
      <c r="F786" s="640"/>
      <c r="G786" s="640"/>
      <c r="H786" s="640"/>
      <c r="I786" s="640"/>
      <c r="J786" s="640"/>
      <c r="K786" s="640"/>
      <c r="L786" s="640"/>
      <c r="M786" s="640"/>
      <c r="N786" s="640"/>
      <c r="O786" s="640"/>
      <c r="P786" s="640"/>
      <c r="Q786" s="640"/>
      <c r="R786" s="640"/>
      <c r="S786" s="640"/>
      <c r="T786" s="640"/>
      <c r="U786" s="640"/>
      <c r="V786" s="640"/>
      <c r="W786" s="640"/>
      <c r="X786" s="640"/>
      <c r="Y786" s="640"/>
      <c r="Z786" s="640"/>
      <c r="AA786" s="640"/>
      <c r="AB786" s="640"/>
      <c r="AC786" s="640"/>
      <c r="AD786" s="640"/>
    </row>
    <row r="787">
      <c r="A787" s="640"/>
      <c r="B787" s="640"/>
      <c r="C787" s="56"/>
      <c r="D787" s="640"/>
      <c r="E787" s="640"/>
      <c r="F787" s="640"/>
      <c r="G787" s="640"/>
      <c r="H787" s="640"/>
      <c r="I787" s="640"/>
      <c r="J787" s="640"/>
      <c r="K787" s="640"/>
      <c r="L787" s="640"/>
      <c r="M787" s="640"/>
      <c r="N787" s="640"/>
      <c r="O787" s="640"/>
      <c r="P787" s="640"/>
      <c r="Q787" s="640"/>
      <c r="R787" s="640"/>
      <c r="S787" s="640"/>
      <c r="T787" s="640"/>
      <c r="U787" s="640"/>
      <c r="V787" s="640"/>
      <c r="W787" s="640"/>
      <c r="X787" s="640"/>
      <c r="Y787" s="640"/>
      <c r="Z787" s="640"/>
      <c r="AA787" s="640"/>
      <c r="AB787" s="640"/>
      <c r="AC787" s="640"/>
      <c r="AD787" s="640"/>
    </row>
    <row r="788">
      <c r="A788" s="640"/>
      <c r="B788" s="640"/>
      <c r="C788" s="56"/>
      <c r="D788" s="640"/>
      <c r="E788" s="640"/>
      <c r="F788" s="640"/>
      <c r="G788" s="640"/>
      <c r="H788" s="640"/>
      <c r="I788" s="640"/>
      <c r="J788" s="640"/>
      <c r="K788" s="640"/>
      <c r="L788" s="640"/>
      <c r="M788" s="640"/>
      <c r="N788" s="640"/>
      <c r="O788" s="640"/>
      <c r="P788" s="640"/>
      <c r="Q788" s="640"/>
      <c r="R788" s="640"/>
      <c r="S788" s="640"/>
      <c r="T788" s="640"/>
      <c r="U788" s="640"/>
      <c r="V788" s="640"/>
      <c r="W788" s="640"/>
      <c r="X788" s="640"/>
      <c r="Y788" s="640"/>
      <c r="Z788" s="640"/>
      <c r="AA788" s="640"/>
      <c r="AB788" s="640"/>
      <c r="AC788" s="640"/>
      <c r="AD788" s="640"/>
    </row>
    <row r="789">
      <c r="A789" s="640"/>
      <c r="B789" s="640"/>
      <c r="C789" s="56"/>
      <c r="D789" s="640"/>
      <c r="E789" s="640"/>
      <c r="F789" s="640"/>
      <c r="G789" s="640"/>
      <c r="H789" s="640"/>
      <c r="I789" s="640"/>
      <c r="J789" s="640"/>
      <c r="K789" s="640"/>
      <c r="L789" s="640"/>
      <c r="M789" s="640"/>
      <c r="N789" s="640"/>
      <c r="O789" s="640"/>
      <c r="P789" s="640"/>
      <c r="Q789" s="640"/>
      <c r="R789" s="640"/>
      <c r="S789" s="640"/>
      <c r="T789" s="640"/>
      <c r="U789" s="640"/>
      <c r="V789" s="640"/>
      <c r="W789" s="640"/>
      <c r="X789" s="640"/>
      <c r="Y789" s="640"/>
      <c r="Z789" s="640"/>
      <c r="AA789" s="640"/>
      <c r="AB789" s="640"/>
      <c r="AC789" s="640"/>
      <c r="AD789" s="640"/>
    </row>
    <row r="790">
      <c r="A790" s="640"/>
      <c r="B790" s="640"/>
      <c r="C790" s="56"/>
      <c r="D790" s="640"/>
      <c r="E790" s="640"/>
      <c r="F790" s="640"/>
      <c r="G790" s="640"/>
      <c r="H790" s="640"/>
      <c r="I790" s="640"/>
      <c r="J790" s="640"/>
      <c r="K790" s="640"/>
      <c r="L790" s="640"/>
      <c r="M790" s="640"/>
      <c r="N790" s="640"/>
      <c r="O790" s="640"/>
      <c r="P790" s="640"/>
      <c r="Q790" s="640"/>
      <c r="R790" s="640"/>
      <c r="S790" s="640"/>
      <c r="T790" s="640"/>
      <c r="U790" s="640"/>
      <c r="V790" s="640"/>
      <c r="W790" s="640"/>
      <c r="X790" s="640"/>
      <c r="Y790" s="640"/>
      <c r="Z790" s="640"/>
      <c r="AA790" s="640"/>
      <c r="AB790" s="640"/>
      <c r="AC790" s="640"/>
      <c r="AD790" s="640"/>
    </row>
    <row r="791">
      <c r="A791" s="640"/>
      <c r="B791" s="640"/>
      <c r="C791" s="56"/>
      <c r="D791" s="640"/>
      <c r="E791" s="640"/>
      <c r="F791" s="640"/>
      <c r="G791" s="640"/>
      <c r="H791" s="640"/>
      <c r="I791" s="640"/>
      <c r="J791" s="640"/>
      <c r="K791" s="640"/>
      <c r="L791" s="640"/>
      <c r="M791" s="640"/>
      <c r="N791" s="640"/>
      <c r="O791" s="640"/>
      <c r="P791" s="640"/>
      <c r="Q791" s="640"/>
      <c r="R791" s="640"/>
      <c r="S791" s="640"/>
      <c r="T791" s="640"/>
      <c r="U791" s="640"/>
      <c r="V791" s="640"/>
      <c r="W791" s="640"/>
      <c r="X791" s="640"/>
      <c r="Y791" s="640"/>
      <c r="Z791" s="640"/>
      <c r="AA791" s="640"/>
      <c r="AB791" s="640"/>
      <c r="AC791" s="640"/>
      <c r="AD791" s="640"/>
    </row>
    <row r="792">
      <c r="A792" s="640"/>
      <c r="B792" s="640"/>
      <c r="C792" s="56"/>
      <c r="D792" s="640"/>
      <c r="E792" s="640"/>
      <c r="F792" s="640"/>
      <c r="G792" s="640"/>
      <c r="H792" s="640"/>
      <c r="I792" s="640"/>
      <c r="J792" s="640"/>
      <c r="K792" s="640"/>
      <c r="L792" s="640"/>
      <c r="M792" s="640"/>
      <c r="N792" s="640"/>
      <c r="O792" s="640"/>
      <c r="P792" s="640"/>
      <c r="Q792" s="640"/>
      <c r="R792" s="640"/>
      <c r="S792" s="640"/>
      <c r="T792" s="640"/>
      <c r="U792" s="640"/>
      <c r="V792" s="640"/>
      <c r="W792" s="640"/>
      <c r="X792" s="640"/>
      <c r="Y792" s="640"/>
      <c r="Z792" s="640"/>
      <c r="AA792" s="640"/>
      <c r="AB792" s="640"/>
      <c r="AC792" s="640"/>
      <c r="AD792" s="640"/>
    </row>
    <row r="793">
      <c r="A793" s="640"/>
      <c r="B793" s="640"/>
      <c r="C793" s="56"/>
      <c r="D793" s="640"/>
      <c r="E793" s="640"/>
      <c r="F793" s="640"/>
      <c r="G793" s="640"/>
      <c r="H793" s="640"/>
      <c r="I793" s="640"/>
      <c r="J793" s="640"/>
      <c r="K793" s="640"/>
      <c r="L793" s="640"/>
      <c r="M793" s="640"/>
      <c r="N793" s="640"/>
      <c r="O793" s="640"/>
      <c r="P793" s="640"/>
      <c r="Q793" s="640"/>
      <c r="R793" s="640"/>
      <c r="S793" s="640"/>
      <c r="T793" s="640"/>
      <c r="U793" s="640"/>
      <c r="V793" s="640"/>
      <c r="W793" s="640"/>
      <c r="X793" s="640"/>
      <c r="Y793" s="640"/>
      <c r="Z793" s="640"/>
      <c r="AA793" s="640"/>
      <c r="AB793" s="640"/>
      <c r="AC793" s="640"/>
      <c r="AD793" s="640"/>
    </row>
    <row r="794">
      <c r="A794" s="640"/>
      <c r="B794" s="640"/>
      <c r="C794" s="56"/>
      <c r="D794" s="640"/>
      <c r="E794" s="640"/>
      <c r="F794" s="640"/>
      <c r="G794" s="640"/>
      <c r="H794" s="640"/>
      <c r="I794" s="640"/>
      <c r="J794" s="640"/>
      <c r="K794" s="640"/>
      <c r="L794" s="640"/>
      <c r="M794" s="640"/>
      <c r="N794" s="640"/>
      <c r="O794" s="640"/>
      <c r="P794" s="640"/>
      <c r="Q794" s="640"/>
      <c r="R794" s="640"/>
      <c r="S794" s="640"/>
      <c r="T794" s="640"/>
      <c r="U794" s="640"/>
      <c r="V794" s="640"/>
      <c r="W794" s="640"/>
      <c r="X794" s="640"/>
      <c r="Y794" s="640"/>
      <c r="Z794" s="640"/>
      <c r="AA794" s="640"/>
      <c r="AB794" s="640"/>
      <c r="AC794" s="640"/>
      <c r="AD794" s="640"/>
    </row>
    <row r="795">
      <c r="A795" s="640"/>
      <c r="B795" s="640"/>
      <c r="C795" s="56"/>
      <c r="D795" s="640"/>
      <c r="E795" s="640"/>
      <c r="F795" s="640"/>
      <c r="G795" s="640"/>
      <c r="H795" s="640"/>
      <c r="I795" s="640"/>
      <c r="J795" s="640"/>
      <c r="K795" s="640"/>
      <c r="L795" s="640"/>
      <c r="M795" s="640"/>
      <c r="N795" s="640"/>
      <c r="O795" s="640"/>
      <c r="P795" s="640"/>
      <c r="Q795" s="640"/>
      <c r="R795" s="640"/>
      <c r="S795" s="640"/>
      <c r="T795" s="640"/>
      <c r="U795" s="640"/>
      <c r="V795" s="640"/>
      <c r="W795" s="640"/>
      <c r="X795" s="640"/>
      <c r="Y795" s="640"/>
      <c r="Z795" s="640"/>
      <c r="AA795" s="640"/>
      <c r="AB795" s="640"/>
      <c r="AC795" s="640"/>
      <c r="AD795" s="640"/>
    </row>
    <row r="796">
      <c r="A796" s="640"/>
      <c r="B796" s="640"/>
      <c r="C796" s="56"/>
      <c r="D796" s="640"/>
      <c r="E796" s="640"/>
      <c r="F796" s="640"/>
      <c r="G796" s="640"/>
      <c r="H796" s="640"/>
      <c r="I796" s="640"/>
      <c r="J796" s="640"/>
      <c r="K796" s="640"/>
      <c r="L796" s="640"/>
      <c r="M796" s="640"/>
      <c r="N796" s="640"/>
      <c r="O796" s="640"/>
      <c r="P796" s="640"/>
      <c r="Q796" s="640"/>
      <c r="R796" s="640"/>
      <c r="S796" s="640"/>
      <c r="T796" s="640"/>
      <c r="U796" s="640"/>
      <c r="V796" s="640"/>
      <c r="W796" s="640"/>
      <c r="X796" s="640"/>
      <c r="Y796" s="640"/>
      <c r="Z796" s="640"/>
      <c r="AA796" s="640"/>
      <c r="AB796" s="640"/>
      <c r="AC796" s="640"/>
      <c r="AD796" s="640"/>
    </row>
    <row r="797">
      <c r="A797" s="640"/>
      <c r="B797" s="640"/>
      <c r="C797" s="56"/>
      <c r="D797" s="640"/>
      <c r="E797" s="640"/>
      <c r="F797" s="640"/>
      <c r="G797" s="640"/>
      <c r="H797" s="640"/>
      <c r="I797" s="640"/>
      <c r="J797" s="640"/>
      <c r="K797" s="640"/>
      <c r="L797" s="640"/>
      <c r="M797" s="640"/>
      <c r="N797" s="640"/>
      <c r="O797" s="640"/>
      <c r="P797" s="640"/>
      <c r="Q797" s="640"/>
      <c r="R797" s="640"/>
      <c r="S797" s="640"/>
      <c r="T797" s="640"/>
      <c r="U797" s="640"/>
      <c r="V797" s="640"/>
      <c r="W797" s="640"/>
      <c r="X797" s="640"/>
      <c r="Y797" s="640"/>
      <c r="Z797" s="640"/>
      <c r="AA797" s="640"/>
      <c r="AB797" s="640"/>
      <c r="AC797" s="640"/>
      <c r="AD797" s="640"/>
    </row>
    <row r="798">
      <c r="A798" s="640"/>
      <c r="B798" s="640"/>
      <c r="C798" s="56"/>
      <c r="D798" s="640"/>
      <c r="E798" s="640"/>
      <c r="F798" s="640"/>
      <c r="G798" s="640"/>
      <c r="H798" s="640"/>
      <c r="I798" s="640"/>
      <c r="J798" s="640"/>
      <c r="K798" s="640"/>
      <c r="L798" s="640"/>
      <c r="M798" s="640"/>
      <c r="N798" s="640"/>
      <c r="O798" s="640"/>
      <c r="P798" s="640"/>
      <c r="Q798" s="640"/>
      <c r="R798" s="640"/>
      <c r="S798" s="640"/>
      <c r="T798" s="640"/>
      <c r="U798" s="640"/>
      <c r="V798" s="640"/>
      <c r="W798" s="640"/>
      <c r="X798" s="640"/>
      <c r="Y798" s="640"/>
      <c r="Z798" s="640"/>
      <c r="AA798" s="640"/>
      <c r="AB798" s="640"/>
      <c r="AC798" s="640"/>
      <c r="AD798" s="640"/>
    </row>
    <row r="799">
      <c r="A799" s="640"/>
      <c r="B799" s="640"/>
      <c r="C799" s="56"/>
      <c r="D799" s="640"/>
      <c r="E799" s="640"/>
      <c r="F799" s="640"/>
      <c r="G799" s="640"/>
      <c r="H799" s="640"/>
      <c r="I799" s="640"/>
      <c r="J799" s="640"/>
      <c r="K799" s="640"/>
      <c r="L799" s="640"/>
      <c r="M799" s="640"/>
      <c r="N799" s="640"/>
      <c r="O799" s="640"/>
      <c r="P799" s="640"/>
      <c r="Q799" s="640"/>
      <c r="R799" s="640"/>
      <c r="S799" s="640"/>
      <c r="T799" s="640"/>
      <c r="U799" s="640"/>
      <c r="V799" s="640"/>
      <c r="W799" s="640"/>
      <c r="X799" s="640"/>
      <c r="Y799" s="640"/>
      <c r="Z799" s="640"/>
      <c r="AA799" s="640"/>
      <c r="AB799" s="640"/>
      <c r="AC799" s="640"/>
      <c r="AD799" s="640"/>
    </row>
    <row r="800">
      <c r="A800" s="640"/>
      <c r="B800" s="640"/>
      <c r="C800" s="56"/>
      <c r="D800" s="640"/>
      <c r="E800" s="640"/>
      <c r="F800" s="640"/>
      <c r="G800" s="640"/>
      <c r="H800" s="640"/>
      <c r="I800" s="640"/>
      <c r="J800" s="640"/>
      <c r="K800" s="640"/>
      <c r="L800" s="640"/>
      <c r="M800" s="640"/>
      <c r="N800" s="640"/>
      <c r="O800" s="640"/>
      <c r="P800" s="640"/>
      <c r="Q800" s="640"/>
      <c r="R800" s="640"/>
      <c r="S800" s="640"/>
      <c r="T800" s="640"/>
      <c r="U800" s="640"/>
      <c r="V800" s="640"/>
      <c r="W800" s="640"/>
      <c r="X800" s="640"/>
      <c r="Y800" s="640"/>
      <c r="Z800" s="640"/>
      <c r="AA800" s="640"/>
      <c r="AB800" s="640"/>
      <c r="AC800" s="640"/>
      <c r="AD800" s="640"/>
    </row>
    <row r="801">
      <c r="A801" s="640"/>
      <c r="B801" s="640"/>
      <c r="C801" s="56"/>
      <c r="D801" s="640"/>
      <c r="E801" s="640"/>
      <c r="F801" s="640"/>
      <c r="G801" s="640"/>
      <c r="H801" s="640"/>
      <c r="I801" s="640"/>
      <c r="J801" s="640"/>
      <c r="K801" s="640"/>
      <c r="L801" s="640"/>
      <c r="M801" s="640"/>
      <c r="N801" s="640"/>
      <c r="O801" s="640"/>
      <c r="P801" s="640"/>
      <c r="Q801" s="640"/>
      <c r="R801" s="640"/>
      <c r="S801" s="640"/>
      <c r="T801" s="640"/>
      <c r="U801" s="640"/>
      <c r="V801" s="640"/>
      <c r="W801" s="640"/>
      <c r="X801" s="640"/>
      <c r="Y801" s="640"/>
      <c r="Z801" s="640"/>
      <c r="AA801" s="640"/>
      <c r="AB801" s="640"/>
      <c r="AC801" s="640"/>
      <c r="AD801" s="640"/>
    </row>
    <row r="802">
      <c r="A802" s="640"/>
      <c r="B802" s="640"/>
      <c r="C802" s="56"/>
      <c r="D802" s="640"/>
      <c r="E802" s="640"/>
      <c r="F802" s="640"/>
      <c r="G802" s="640"/>
      <c r="H802" s="640"/>
      <c r="I802" s="640"/>
      <c r="J802" s="640"/>
      <c r="K802" s="640"/>
      <c r="L802" s="640"/>
      <c r="M802" s="640"/>
      <c r="N802" s="640"/>
      <c r="O802" s="640"/>
      <c r="P802" s="640"/>
      <c r="Q802" s="640"/>
      <c r="R802" s="640"/>
      <c r="S802" s="640"/>
      <c r="T802" s="640"/>
      <c r="U802" s="640"/>
      <c r="V802" s="640"/>
      <c r="W802" s="640"/>
      <c r="X802" s="640"/>
      <c r="Y802" s="640"/>
      <c r="Z802" s="640"/>
      <c r="AA802" s="640"/>
      <c r="AB802" s="640"/>
      <c r="AC802" s="640"/>
      <c r="AD802" s="640"/>
    </row>
    <row r="803">
      <c r="A803" s="640"/>
      <c r="B803" s="640"/>
      <c r="C803" s="56"/>
      <c r="D803" s="640"/>
      <c r="E803" s="640"/>
      <c r="F803" s="640"/>
      <c r="G803" s="640"/>
      <c r="H803" s="640"/>
      <c r="I803" s="640"/>
      <c r="J803" s="640"/>
      <c r="K803" s="640"/>
      <c r="L803" s="640"/>
      <c r="M803" s="640"/>
      <c r="N803" s="640"/>
      <c r="O803" s="640"/>
      <c r="P803" s="640"/>
      <c r="Q803" s="640"/>
      <c r="R803" s="640"/>
      <c r="S803" s="640"/>
      <c r="T803" s="640"/>
      <c r="U803" s="640"/>
      <c r="V803" s="640"/>
      <c r="W803" s="640"/>
      <c r="X803" s="640"/>
      <c r="Y803" s="640"/>
      <c r="Z803" s="640"/>
      <c r="AA803" s="640"/>
      <c r="AB803" s="640"/>
      <c r="AC803" s="640"/>
      <c r="AD803" s="640"/>
    </row>
    <row r="804">
      <c r="A804" s="640"/>
      <c r="B804" s="640"/>
      <c r="C804" s="56"/>
      <c r="D804" s="640"/>
      <c r="E804" s="640"/>
      <c r="F804" s="640"/>
      <c r="G804" s="640"/>
      <c r="H804" s="640"/>
      <c r="I804" s="640"/>
      <c r="J804" s="640"/>
      <c r="K804" s="640"/>
      <c r="L804" s="640"/>
      <c r="M804" s="640"/>
      <c r="N804" s="640"/>
      <c r="O804" s="640"/>
      <c r="P804" s="640"/>
      <c r="Q804" s="640"/>
      <c r="R804" s="640"/>
      <c r="S804" s="640"/>
      <c r="T804" s="640"/>
      <c r="U804" s="640"/>
      <c r="V804" s="640"/>
      <c r="W804" s="640"/>
      <c r="X804" s="640"/>
      <c r="Y804" s="640"/>
      <c r="Z804" s="640"/>
      <c r="AA804" s="640"/>
      <c r="AB804" s="640"/>
      <c r="AC804" s="640"/>
      <c r="AD804" s="640"/>
    </row>
    <row r="805">
      <c r="A805" s="640"/>
      <c r="B805" s="640"/>
      <c r="C805" s="56"/>
      <c r="D805" s="640"/>
      <c r="E805" s="640"/>
      <c r="F805" s="640"/>
      <c r="G805" s="640"/>
      <c r="H805" s="640"/>
      <c r="I805" s="640"/>
      <c r="J805" s="640"/>
      <c r="K805" s="640"/>
      <c r="L805" s="640"/>
      <c r="M805" s="640"/>
      <c r="N805" s="640"/>
      <c r="O805" s="640"/>
      <c r="P805" s="640"/>
      <c r="Q805" s="640"/>
      <c r="R805" s="640"/>
      <c r="S805" s="640"/>
      <c r="T805" s="640"/>
      <c r="U805" s="640"/>
      <c r="V805" s="640"/>
      <c r="W805" s="640"/>
      <c r="X805" s="640"/>
      <c r="Y805" s="640"/>
      <c r="Z805" s="640"/>
      <c r="AA805" s="640"/>
      <c r="AB805" s="640"/>
      <c r="AC805" s="640"/>
      <c r="AD805" s="640"/>
    </row>
    <row r="806">
      <c r="A806" s="640"/>
      <c r="B806" s="640"/>
      <c r="C806" s="56"/>
      <c r="D806" s="640"/>
      <c r="E806" s="640"/>
      <c r="F806" s="640"/>
      <c r="G806" s="640"/>
      <c r="H806" s="640"/>
      <c r="I806" s="640"/>
      <c r="J806" s="640"/>
      <c r="K806" s="640"/>
      <c r="L806" s="640"/>
      <c r="M806" s="640"/>
      <c r="N806" s="640"/>
      <c r="O806" s="640"/>
      <c r="P806" s="640"/>
      <c r="Q806" s="640"/>
      <c r="R806" s="640"/>
      <c r="S806" s="640"/>
      <c r="T806" s="640"/>
      <c r="U806" s="640"/>
      <c r="V806" s="640"/>
      <c r="W806" s="640"/>
      <c r="X806" s="640"/>
      <c r="Y806" s="640"/>
      <c r="Z806" s="640"/>
      <c r="AA806" s="640"/>
      <c r="AB806" s="640"/>
      <c r="AC806" s="640"/>
      <c r="AD806" s="640"/>
    </row>
    <row r="807">
      <c r="A807" s="640"/>
      <c r="B807" s="640"/>
      <c r="C807" s="56"/>
      <c r="D807" s="640"/>
      <c r="E807" s="640"/>
      <c r="F807" s="640"/>
      <c r="G807" s="640"/>
      <c r="H807" s="640"/>
      <c r="I807" s="640"/>
      <c r="J807" s="640"/>
      <c r="K807" s="640"/>
      <c r="L807" s="640"/>
      <c r="M807" s="640"/>
      <c r="N807" s="640"/>
      <c r="O807" s="640"/>
      <c r="P807" s="640"/>
      <c r="Q807" s="640"/>
      <c r="R807" s="640"/>
      <c r="S807" s="640"/>
      <c r="T807" s="640"/>
      <c r="U807" s="640"/>
      <c r="V807" s="640"/>
      <c r="W807" s="640"/>
      <c r="X807" s="640"/>
      <c r="Y807" s="640"/>
      <c r="Z807" s="640"/>
      <c r="AA807" s="640"/>
      <c r="AB807" s="640"/>
      <c r="AC807" s="640"/>
      <c r="AD807" s="640"/>
    </row>
    <row r="808">
      <c r="A808" s="640"/>
      <c r="B808" s="640"/>
      <c r="C808" s="56"/>
      <c r="D808" s="640"/>
      <c r="E808" s="640"/>
      <c r="F808" s="640"/>
      <c r="G808" s="640"/>
      <c r="H808" s="640"/>
      <c r="I808" s="640"/>
      <c r="J808" s="640"/>
      <c r="K808" s="640"/>
      <c r="L808" s="640"/>
      <c r="M808" s="640"/>
      <c r="N808" s="640"/>
      <c r="O808" s="640"/>
      <c r="P808" s="640"/>
      <c r="Q808" s="640"/>
      <c r="R808" s="640"/>
      <c r="S808" s="640"/>
      <c r="T808" s="640"/>
      <c r="U808" s="640"/>
      <c r="V808" s="640"/>
      <c r="W808" s="640"/>
      <c r="X808" s="640"/>
      <c r="Y808" s="640"/>
      <c r="Z808" s="640"/>
      <c r="AA808" s="640"/>
      <c r="AB808" s="640"/>
      <c r="AC808" s="640"/>
      <c r="AD808" s="640"/>
    </row>
    <row r="809">
      <c r="A809" s="640"/>
      <c r="B809" s="640"/>
      <c r="C809" s="56"/>
      <c r="D809" s="640"/>
      <c r="E809" s="640"/>
      <c r="F809" s="640"/>
      <c r="G809" s="640"/>
      <c r="H809" s="640"/>
      <c r="I809" s="640"/>
      <c r="J809" s="640"/>
      <c r="K809" s="640"/>
      <c r="L809" s="640"/>
      <c r="M809" s="640"/>
      <c r="N809" s="640"/>
      <c r="O809" s="640"/>
      <c r="P809" s="640"/>
      <c r="Q809" s="640"/>
      <c r="R809" s="640"/>
      <c r="S809" s="640"/>
      <c r="T809" s="640"/>
      <c r="U809" s="640"/>
      <c r="V809" s="640"/>
      <c r="W809" s="640"/>
      <c r="X809" s="640"/>
      <c r="Y809" s="640"/>
      <c r="Z809" s="640"/>
      <c r="AA809" s="640"/>
      <c r="AB809" s="640"/>
      <c r="AC809" s="640"/>
      <c r="AD809" s="640"/>
    </row>
    <row r="810">
      <c r="A810" s="640"/>
      <c r="B810" s="640"/>
      <c r="C810" s="56"/>
      <c r="D810" s="640"/>
      <c r="E810" s="640"/>
      <c r="F810" s="640"/>
      <c r="G810" s="640"/>
      <c r="H810" s="640"/>
      <c r="I810" s="640"/>
      <c r="J810" s="640"/>
      <c r="K810" s="640"/>
      <c r="L810" s="640"/>
      <c r="M810" s="640"/>
      <c r="N810" s="640"/>
      <c r="O810" s="640"/>
      <c r="P810" s="640"/>
      <c r="Q810" s="640"/>
      <c r="R810" s="640"/>
      <c r="S810" s="640"/>
      <c r="T810" s="640"/>
      <c r="U810" s="640"/>
      <c r="V810" s="640"/>
      <c r="W810" s="640"/>
      <c r="X810" s="640"/>
      <c r="Y810" s="640"/>
      <c r="Z810" s="640"/>
      <c r="AA810" s="640"/>
      <c r="AB810" s="640"/>
      <c r="AC810" s="640"/>
      <c r="AD810" s="640"/>
    </row>
    <row r="811">
      <c r="A811" s="640"/>
      <c r="B811" s="640"/>
      <c r="C811" s="56"/>
      <c r="D811" s="640"/>
      <c r="E811" s="640"/>
      <c r="F811" s="640"/>
      <c r="G811" s="640"/>
      <c r="H811" s="640"/>
      <c r="I811" s="640"/>
      <c r="J811" s="640"/>
      <c r="K811" s="640"/>
      <c r="L811" s="640"/>
      <c r="M811" s="640"/>
      <c r="N811" s="640"/>
      <c r="O811" s="640"/>
      <c r="P811" s="640"/>
      <c r="Q811" s="640"/>
      <c r="R811" s="640"/>
      <c r="S811" s="640"/>
      <c r="T811" s="640"/>
      <c r="U811" s="640"/>
      <c r="V811" s="640"/>
      <c r="W811" s="640"/>
      <c r="X811" s="640"/>
      <c r="Y811" s="640"/>
      <c r="Z811" s="640"/>
      <c r="AA811" s="640"/>
      <c r="AB811" s="640"/>
      <c r="AC811" s="640"/>
      <c r="AD811" s="640"/>
    </row>
    <row r="812">
      <c r="A812" s="640"/>
      <c r="B812" s="640"/>
      <c r="C812" s="56"/>
      <c r="D812" s="640"/>
      <c r="E812" s="640"/>
      <c r="F812" s="640"/>
      <c r="G812" s="640"/>
      <c r="H812" s="640"/>
      <c r="I812" s="640"/>
      <c r="J812" s="640"/>
      <c r="K812" s="640"/>
      <c r="L812" s="640"/>
      <c r="M812" s="640"/>
      <c r="N812" s="640"/>
      <c r="O812" s="640"/>
      <c r="P812" s="640"/>
      <c r="Q812" s="640"/>
      <c r="R812" s="640"/>
      <c r="S812" s="640"/>
      <c r="T812" s="640"/>
      <c r="U812" s="640"/>
      <c r="V812" s="640"/>
      <c r="W812" s="640"/>
      <c r="X812" s="640"/>
      <c r="Y812" s="640"/>
      <c r="Z812" s="640"/>
      <c r="AA812" s="640"/>
      <c r="AB812" s="640"/>
      <c r="AC812" s="640"/>
      <c r="AD812" s="640"/>
    </row>
    <row r="813">
      <c r="A813" s="640"/>
      <c r="B813" s="640"/>
      <c r="C813" s="56"/>
      <c r="D813" s="640"/>
      <c r="E813" s="640"/>
      <c r="F813" s="640"/>
      <c r="G813" s="640"/>
      <c r="H813" s="640"/>
      <c r="I813" s="640"/>
      <c r="J813" s="640"/>
      <c r="K813" s="640"/>
      <c r="L813" s="640"/>
      <c r="M813" s="640"/>
      <c r="N813" s="640"/>
      <c r="O813" s="640"/>
      <c r="P813" s="640"/>
      <c r="Q813" s="640"/>
      <c r="R813" s="640"/>
      <c r="S813" s="640"/>
      <c r="T813" s="640"/>
      <c r="U813" s="640"/>
      <c r="V813" s="640"/>
      <c r="W813" s="640"/>
      <c r="X813" s="640"/>
      <c r="Y813" s="640"/>
      <c r="Z813" s="640"/>
      <c r="AA813" s="640"/>
      <c r="AB813" s="640"/>
      <c r="AC813" s="640"/>
      <c r="AD813" s="640"/>
    </row>
    <row r="814">
      <c r="A814" s="640"/>
      <c r="B814" s="640"/>
      <c r="C814" s="56"/>
      <c r="D814" s="640"/>
      <c r="E814" s="640"/>
      <c r="F814" s="640"/>
      <c r="G814" s="640"/>
      <c r="H814" s="640"/>
      <c r="I814" s="640"/>
      <c r="J814" s="640"/>
      <c r="K814" s="640"/>
      <c r="L814" s="640"/>
      <c r="M814" s="640"/>
      <c r="N814" s="640"/>
      <c r="O814" s="640"/>
      <c r="P814" s="640"/>
      <c r="Q814" s="640"/>
      <c r="R814" s="640"/>
      <c r="S814" s="640"/>
      <c r="T814" s="640"/>
      <c r="U814" s="640"/>
      <c r="V814" s="640"/>
      <c r="W814" s="640"/>
      <c r="X814" s="640"/>
      <c r="Y814" s="640"/>
      <c r="Z814" s="640"/>
      <c r="AA814" s="640"/>
      <c r="AB814" s="640"/>
      <c r="AC814" s="640"/>
      <c r="AD814" s="640"/>
    </row>
    <row r="815">
      <c r="A815" s="640"/>
      <c r="B815" s="640"/>
      <c r="C815" s="56"/>
      <c r="D815" s="640"/>
      <c r="E815" s="640"/>
      <c r="F815" s="640"/>
      <c r="G815" s="640"/>
      <c r="H815" s="640"/>
      <c r="I815" s="640"/>
      <c r="J815" s="640"/>
      <c r="K815" s="640"/>
      <c r="L815" s="640"/>
      <c r="M815" s="640"/>
      <c r="N815" s="640"/>
      <c r="O815" s="640"/>
      <c r="P815" s="640"/>
      <c r="Q815" s="640"/>
      <c r="R815" s="640"/>
      <c r="S815" s="640"/>
      <c r="T815" s="640"/>
      <c r="U815" s="640"/>
      <c r="V815" s="640"/>
      <c r="W815" s="640"/>
      <c r="X815" s="640"/>
      <c r="Y815" s="640"/>
      <c r="Z815" s="640"/>
      <c r="AA815" s="640"/>
      <c r="AB815" s="640"/>
      <c r="AC815" s="640"/>
      <c r="AD815" s="640"/>
    </row>
    <row r="816">
      <c r="A816" s="640"/>
      <c r="B816" s="640"/>
      <c r="C816" s="56"/>
      <c r="D816" s="640"/>
      <c r="E816" s="640"/>
      <c r="F816" s="640"/>
      <c r="G816" s="640"/>
      <c r="H816" s="640"/>
      <c r="I816" s="640"/>
      <c r="J816" s="640"/>
      <c r="K816" s="640"/>
      <c r="L816" s="640"/>
      <c r="M816" s="640"/>
      <c r="N816" s="640"/>
      <c r="O816" s="640"/>
      <c r="P816" s="640"/>
      <c r="Q816" s="640"/>
      <c r="R816" s="640"/>
      <c r="S816" s="640"/>
      <c r="T816" s="640"/>
      <c r="U816" s="640"/>
      <c r="V816" s="640"/>
      <c r="W816" s="640"/>
      <c r="X816" s="640"/>
      <c r="Y816" s="640"/>
      <c r="Z816" s="640"/>
      <c r="AA816" s="640"/>
      <c r="AB816" s="640"/>
      <c r="AC816" s="640"/>
      <c r="AD816" s="640"/>
    </row>
    <row r="817">
      <c r="A817" s="640"/>
      <c r="B817" s="640"/>
      <c r="C817" s="56"/>
      <c r="D817" s="640"/>
      <c r="E817" s="640"/>
      <c r="F817" s="640"/>
      <c r="G817" s="640"/>
      <c r="H817" s="640"/>
      <c r="I817" s="640"/>
      <c r="J817" s="640"/>
      <c r="K817" s="640"/>
      <c r="L817" s="640"/>
      <c r="M817" s="640"/>
      <c r="N817" s="640"/>
      <c r="O817" s="640"/>
      <c r="P817" s="640"/>
      <c r="Q817" s="640"/>
      <c r="R817" s="640"/>
      <c r="S817" s="640"/>
      <c r="T817" s="640"/>
      <c r="U817" s="640"/>
      <c r="V817" s="640"/>
      <c r="W817" s="640"/>
      <c r="X817" s="640"/>
      <c r="Y817" s="640"/>
      <c r="Z817" s="640"/>
      <c r="AA817" s="640"/>
      <c r="AB817" s="640"/>
      <c r="AC817" s="640"/>
      <c r="AD817" s="640"/>
    </row>
    <row r="818">
      <c r="A818" s="640"/>
      <c r="B818" s="640"/>
      <c r="C818" s="56"/>
      <c r="D818" s="640"/>
      <c r="E818" s="640"/>
      <c r="F818" s="640"/>
      <c r="G818" s="640"/>
      <c r="H818" s="640"/>
      <c r="I818" s="640"/>
      <c r="J818" s="640"/>
      <c r="K818" s="640"/>
      <c r="L818" s="640"/>
      <c r="M818" s="640"/>
      <c r="N818" s="640"/>
      <c r="O818" s="640"/>
      <c r="P818" s="640"/>
      <c r="Q818" s="640"/>
      <c r="R818" s="640"/>
      <c r="S818" s="640"/>
      <c r="T818" s="640"/>
      <c r="U818" s="640"/>
      <c r="V818" s="640"/>
      <c r="W818" s="640"/>
      <c r="X818" s="640"/>
      <c r="Y818" s="640"/>
      <c r="Z818" s="640"/>
      <c r="AA818" s="640"/>
      <c r="AB818" s="640"/>
      <c r="AC818" s="640"/>
      <c r="AD818" s="640"/>
    </row>
    <row r="819">
      <c r="A819" s="640"/>
      <c r="B819" s="640"/>
      <c r="C819" s="56"/>
      <c r="D819" s="640"/>
      <c r="E819" s="640"/>
      <c r="F819" s="640"/>
      <c r="G819" s="640"/>
      <c r="H819" s="640"/>
      <c r="I819" s="640"/>
      <c r="J819" s="640"/>
      <c r="K819" s="640"/>
      <c r="L819" s="640"/>
      <c r="M819" s="640"/>
      <c r="N819" s="640"/>
      <c r="O819" s="640"/>
      <c r="P819" s="640"/>
      <c r="Q819" s="640"/>
      <c r="R819" s="640"/>
      <c r="S819" s="640"/>
      <c r="T819" s="640"/>
      <c r="U819" s="640"/>
      <c r="V819" s="640"/>
      <c r="W819" s="640"/>
      <c r="X819" s="640"/>
      <c r="Y819" s="640"/>
      <c r="Z819" s="640"/>
      <c r="AA819" s="640"/>
      <c r="AB819" s="640"/>
      <c r="AC819" s="640"/>
      <c r="AD819" s="640"/>
    </row>
    <row r="820">
      <c r="A820" s="640"/>
      <c r="B820" s="640"/>
      <c r="C820" s="56"/>
      <c r="D820" s="640"/>
      <c r="E820" s="640"/>
      <c r="F820" s="640"/>
      <c r="G820" s="640"/>
      <c r="H820" s="640"/>
      <c r="I820" s="640"/>
      <c r="J820" s="640"/>
      <c r="K820" s="640"/>
      <c r="L820" s="640"/>
      <c r="M820" s="640"/>
      <c r="N820" s="640"/>
      <c r="O820" s="640"/>
      <c r="P820" s="640"/>
      <c r="Q820" s="640"/>
      <c r="R820" s="640"/>
      <c r="S820" s="640"/>
      <c r="T820" s="640"/>
      <c r="U820" s="640"/>
      <c r="V820" s="640"/>
      <c r="W820" s="640"/>
      <c r="X820" s="640"/>
      <c r="Y820" s="640"/>
      <c r="Z820" s="640"/>
      <c r="AA820" s="640"/>
      <c r="AB820" s="640"/>
      <c r="AC820" s="640"/>
      <c r="AD820" s="640"/>
    </row>
    <row r="821">
      <c r="A821" s="640"/>
      <c r="B821" s="640"/>
      <c r="C821" s="56"/>
      <c r="D821" s="640"/>
      <c r="E821" s="640"/>
      <c r="F821" s="640"/>
      <c r="G821" s="640"/>
      <c r="H821" s="640"/>
      <c r="I821" s="640"/>
      <c r="J821" s="640"/>
      <c r="K821" s="640"/>
      <c r="L821" s="640"/>
      <c r="M821" s="640"/>
      <c r="N821" s="640"/>
      <c r="O821" s="640"/>
      <c r="P821" s="640"/>
      <c r="Q821" s="640"/>
      <c r="R821" s="640"/>
      <c r="S821" s="640"/>
      <c r="T821" s="640"/>
      <c r="U821" s="640"/>
      <c r="V821" s="640"/>
      <c r="W821" s="640"/>
      <c r="X821" s="640"/>
      <c r="Y821" s="640"/>
      <c r="Z821" s="640"/>
      <c r="AA821" s="640"/>
      <c r="AB821" s="640"/>
      <c r="AC821" s="640"/>
      <c r="AD821" s="640"/>
    </row>
    <row r="822">
      <c r="A822" s="640"/>
      <c r="B822" s="640"/>
      <c r="C822" s="56"/>
      <c r="D822" s="640"/>
      <c r="E822" s="640"/>
      <c r="F822" s="640"/>
      <c r="G822" s="640"/>
      <c r="H822" s="640"/>
      <c r="I822" s="640"/>
      <c r="J822" s="640"/>
      <c r="K822" s="640"/>
      <c r="L822" s="640"/>
      <c r="M822" s="640"/>
      <c r="N822" s="640"/>
      <c r="O822" s="640"/>
      <c r="P822" s="640"/>
      <c r="Q822" s="640"/>
      <c r="R822" s="640"/>
      <c r="S822" s="640"/>
      <c r="T822" s="640"/>
      <c r="U822" s="640"/>
      <c r="V822" s="640"/>
      <c r="W822" s="640"/>
      <c r="X822" s="640"/>
      <c r="Y822" s="640"/>
      <c r="Z822" s="640"/>
      <c r="AA822" s="640"/>
      <c r="AB822" s="640"/>
      <c r="AC822" s="640"/>
      <c r="AD822" s="640"/>
    </row>
    <row r="823">
      <c r="A823" s="640"/>
      <c r="B823" s="640"/>
      <c r="C823" s="56"/>
      <c r="D823" s="640"/>
      <c r="E823" s="640"/>
      <c r="F823" s="640"/>
      <c r="G823" s="640"/>
      <c r="H823" s="640"/>
      <c r="I823" s="640"/>
      <c r="J823" s="640"/>
      <c r="K823" s="640"/>
      <c r="L823" s="640"/>
      <c r="M823" s="640"/>
      <c r="N823" s="640"/>
      <c r="O823" s="640"/>
      <c r="P823" s="640"/>
      <c r="Q823" s="640"/>
      <c r="R823" s="640"/>
      <c r="S823" s="640"/>
      <c r="T823" s="640"/>
      <c r="U823" s="640"/>
      <c r="V823" s="640"/>
      <c r="W823" s="640"/>
      <c r="X823" s="640"/>
      <c r="Y823" s="640"/>
      <c r="Z823" s="640"/>
      <c r="AA823" s="640"/>
      <c r="AB823" s="640"/>
      <c r="AC823" s="640"/>
      <c r="AD823" s="640"/>
    </row>
    <row r="824">
      <c r="A824" s="640"/>
      <c r="B824" s="640"/>
      <c r="C824" s="56"/>
      <c r="D824" s="640"/>
      <c r="E824" s="640"/>
      <c r="F824" s="640"/>
      <c r="G824" s="640"/>
      <c r="H824" s="640"/>
      <c r="I824" s="640"/>
      <c r="J824" s="640"/>
      <c r="K824" s="640"/>
      <c r="L824" s="640"/>
      <c r="M824" s="640"/>
      <c r="N824" s="640"/>
      <c r="O824" s="640"/>
      <c r="P824" s="640"/>
      <c r="Q824" s="640"/>
      <c r="R824" s="640"/>
      <c r="S824" s="640"/>
      <c r="T824" s="640"/>
      <c r="U824" s="640"/>
      <c r="V824" s="640"/>
      <c r="W824" s="640"/>
      <c r="X824" s="640"/>
      <c r="Y824" s="640"/>
      <c r="Z824" s="640"/>
      <c r="AA824" s="640"/>
      <c r="AB824" s="640"/>
      <c r="AC824" s="640"/>
      <c r="AD824" s="640"/>
    </row>
    <row r="825">
      <c r="A825" s="640"/>
      <c r="B825" s="640"/>
      <c r="C825" s="56"/>
      <c r="D825" s="640"/>
      <c r="E825" s="640"/>
      <c r="F825" s="640"/>
      <c r="G825" s="640"/>
      <c r="H825" s="640"/>
      <c r="I825" s="640"/>
      <c r="J825" s="640"/>
      <c r="K825" s="640"/>
      <c r="L825" s="640"/>
      <c r="M825" s="640"/>
      <c r="N825" s="640"/>
      <c r="O825" s="640"/>
      <c r="P825" s="640"/>
      <c r="Q825" s="640"/>
      <c r="R825" s="640"/>
      <c r="S825" s="640"/>
      <c r="T825" s="640"/>
      <c r="U825" s="640"/>
      <c r="V825" s="640"/>
      <c r="W825" s="640"/>
      <c r="X825" s="640"/>
      <c r="Y825" s="640"/>
      <c r="Z825" s="640"/>
      <c r="AA825" s="640"/>
      <c r="AB825" s="640"/>
      <c r="AC825" s="640"/>
      <c r="AD825" s="640"/>
    </row>
    <row r="826">
      <c r="A826" s="640"/>
      <c r="B826" s="640"/>
      <c r="C826" s="56"/>
      <c r="D826" s="640"/>
      <c r="E826" s="640"/>
      <c r="F826" s="640"/>
      <c r="G826" s="640"/>
      <c r="H826" s="640"/>
      <c r="I826" s="640"/>
      <c r="J826" s="640"/>
      <c r="K826" s="640"/>
      <c r="L826" s="640"/>
      <c r="M826" s="640"/>
      <c r="N826" s="640"/>
      <c r="O826" s="640"/>
      <c r="P826" s="640"/>
      <c r="Q826" s="640"/>
      <c r="R826" s="640"/>
      <c r="S826" s="640"/>
      <c r="T826" s="640"/>
      <c r="U826" s="640"/>
      <c r="V826" s="640"/>
      <c r="W826" s="640"/>
      <c r="X826" s="640"/>
      <c r="Y826" s="640"/>
      <c r="Z826" s="640"/>
      <c r="AA826" s="640"/>
      <c r="AB826" s="640"/>
      <c r="AC826" s="640"/>
      <c r="AD826" s="640"/>
    </row>
    <row r="827">
      <c r="A827" s="640"/>
      <c r="B827" s="640"/>
      <c r="C827" s="56"/>
      <c r="D827" s="640"/>
      <c r="E827" s="640"/>
      <c r="F827" s="640"/>
      <c r="G827" s="640"/>
      <c r="H827" s="640"/>
      <c r="I827" s="640"/>
      <c r="J827" s="640"/>
      <c r="K827" s="640"/>
      <c r="L827" s="640"/>
      <c r="M827" s="640"/>
      <c r="N827" s="640"/>
      <c r="O827" s="640"/>
      <c r="P827" s="640"/>
      <c r="Q827" s="640"/>
      <c r="R827" s="640"/>
      <c r="S827" s="640"/>
      <c r="T827" s="640"/>
      <c r="U827" s="640"/>
      <c r="V827" s="640"/>
      <c r="W827" s="640"/>
      <c r="X827" s="640"/>
      <c r="Y827" s="640"/>
      <c r="Z827" s="640"/>
      <c r="AA827" s="640"/>
      <c r="AB827" s="640"/>
      <c r="AC827" s="640"/>
      <c r="AD827" s="640"/>
    </row>
    <row r="828">
      <c r="A828" s="640"/>
      <c r="B828" s="640"/>
      <c r="C828" s="56"/>
      <c r="D828" s="640"/>
      <c r="E828" s="640"/>
      <c r="F828" s="640"/>
      <c r="G828" s="640"/>
      <c r="H828" s="640"/>
      <c r="I828" s="640"/>
      <c r="J828" s="640"/>
      <c r="K828" s="640"/>
      <c r="L828" s="640"/>
      <c r="M828" s="640"/>
      <c r="N828" s="640"/>
      <c r="O828" s="640"/>
      <c r="P828" s="640"/>
      <c r="Q828" s="640"/>
      <c r="R828" s="640"/>
      <c r="S828" s="640"/>
      <c r="T828" s="640"/>
      <c r="U828" s="640"/>
      <c r="V828" s="640"/>
      <c r="W828" s="640"/>
      <c r="X828" s="640"/>
      <c r="Y828" s="640"/>
      <c r="Z828" s="640"/>
      <c r="AA828" s="640"/>
      <c r="AB828" s="640"/>
      <c r="AC828" s="640"/>
      <c r="AD828" s="640"/>
    </row>
    <row r="829">
      <c r="A829" s="640"/>
      <c r="B829" s="640"/>
      <c r="C829" s="56"/>
      <c r="D829" s="640"/>
      <c r="E829" s="640"/>
      <c r="F829" s="640"/>
      <c r="G829" s="640"/>
      <c r="H829" s="640"/>
      <c r="I829" s="640"/>
      <c r="J829" s="640"/>
      <c r="K829" s="640"/>
      <c r="L829" s="640"/>
      <c r="M829" s="640"/>
      <c r="N829" s="640"/>
      <c r="O829" s="640"/>
      <c r="P829" s="640"/>
      <c r="Q829" s="640"/>
      <c r="R829" s="640"/>
      <c r="S829" s="640"/>
      <c r="T829" s="640"/>
      <c r="U829" s="640"/>
      <c r="V829" s="640"/>
      <c r="W829" s="640"/>
      <c r="X829" s="640"/>
      <c r="Y829" s="640"/>
      <c r="Z829" s="640"/>
      <c r="AA829" s="640"/>
      <c r="AB829" s="640"/>
      <c r="AC829" s="640"/>
      <c r="AD829" s="640"/>
    </row>
    <row r="830">
      <c r="A830" s="640"/>
      <c r="B830" s="640"/>
      <c r="C830" s="56"/>
      <c r="D830" s="640"/>
      <c r="E830" s="640"/>
      <c r="F830" s="640"/>
      <c r="G830" s="640"/>
      <c r="H830" s="640"/>
      <c r="I830" s="640"/>
      <c r="J830" s="640"/>
      <c r="K830" s="640"/>
      <c r="L830" s="640"/>
      <c r="M830" s="640"/>
      <c r="N830" s="640"/>
      <c r="O830" s="640"/>
      <c r="P830" s="640"/>
      <c r="Q830" s="640"/>
      <c r="R830" s="640"/>
      <c r="S830" s="640"/>
      <c r="T830" s="640"/>
      <c r="U830" s="640"/>
      <c r="V830" s="640"/>
      <c r="W830" s="640"/>
      <c r="X830" s="640"/>
      <c r="Y830" s="640"/>
      <c r="Z830" s="640"/>
      <c r="AA830" s="640"/>
      <c r="AB830" s="640"/>
      <c r="AC830" s="640"/>
      <c r="AD830" s="640"/>
    </row>
    <row r="831">
      <c r="A831" s="640"/>
      <c r="B831" s="640"/>
      <c r="C831" s="56"/>
      <c r="D831" s="640"/>
      <c r="E831" s="640"/>
      <c r="F831" s="640"/>
      <c r="G831" s="640"/>
      <c r="H831" s="640"/>
      <c r="I831" s="640"/>
      <c r="J831" s="640"/>
      <c r="K831" s="640"/>
      <c r="L831" s="640"/>
      <c r="M831" s="640"/>
      <c r="N831" s="640"/>
      <c r="O831" s="640"/>
      <c r="P831" s="640"/>
      <c r="Q831" s="640"/>
      <c r="R831" s="640"/>
      <c r="S831" s="640"/>
      <c r="T831" s="640"/>
      <c r="U831" s="640"/>
      <c r="V831" s="640"/>
      <c r="W831" s="640"/>
      <c r="X831" s="640"/>
      <c r="Y831" s="640"/>
      <c r="Z831" s="640"/>
      <c r="AA831" s="640"/>
      <c r="AB831" s="640"/>
      <c r="AC831" s="640"/>
      <c r="AD831" s="640"/>
    </row>
    <row r="832">
      <c r="A832" s="640"/>
      <c r="B832" s="640"/>
      <c r="C832" s="56"/>
      <c r="D832" s="640"/>
      <c r="E832" s="640"/>
      <c r="F832" s="640"/>
      <c r="G832" s="640"/>
      <c r="H832" s="640"/>
      <c r="I832" s="640"/>
      <c r="J832" s="640"/>
      <c r="K832" s="640"/>
      <c r="L832" s="640"/>
      <c r="M832" s="640"/>
      <c r="N832" s="640"/>
      <c r="O832" s="640"/>
      <c r="P832" s="640"/>
      <c r="Q832" s="640"/>
      <c r="R832" s="640"/>
      <c r="S832" s="640"/>
      <c r="T832" s="640"/>
      <c r="U832" s="640"/>
      <c r="V832" s="640"/>
      <c r="W832" s="640"/>
      <c r="X832" s="640"/>
      <c r="Y832" s="640"/>
      <c r="Z832" s="640"/>
      <c r="AA832" s="640"/>
      <c r="AB832" s="640"/>
      <c r="AC832" s="640"/>
      <c r="AD832" s="640"/>
    </row>
    <row r="833">
      <c r="A833" s="640"/>
      <c r="B833" s="640"/>
      <c r="C833" s="56"/>
      <c r="D833" s="640"/>
      <c r="E833" s="640"/>
      <c r="F833" s="640"/>
      <c r="G833" s="640"/>
      <c r="H833" s="640"/>
      <c r="I833" s="640"/>
      <c r="J833" s="640"/>
      <c r="K833" s="640"/>
      <c r="L833" s="640"/>
      <c r="M833" s="640"/>
      <c r="N833" s="640"/>
      <c r="O833" s="640"/>
      <c r="P833" s="640"/>
      <c r="Q833" s="640"/>
      <c r="R833" s="640"/>
      <c r="S833" s="640"/>
      <c r="T833" s="640"/>
      <c r="U833" s="640"/>
      <c r="V833" s="640"/>
      <c r="W833" s="640"/>
      <c r="X833" s="640"/>
      <c r="Y833" s="640"/>
      <c r="Z833" s="640"/>
      <c r="AA833" s="640"/>
      <c r="AB833" s="640"/>
      <c r="AC833" s="640"/>
      <c r="AD833" s="640"/>
    </row>
    <row r="834">
      <c r="A834" s="640"/>
      <c r="B834" s="640"/>
      <c r="C834" s="56"/>
      <c r="D834" s="640"/>
      <c r="E834" s="640"/>
      <c r="F834" s="640"/>
      <c r="G834" s="640"/>
      <c r="H834" s="640"/>
      <c r="I834" s="640"/>
      <c r="J834" s="640"/>
      <c r="K834" s="640"/>
      <c r="L834" s="640"/>
      <c r="M834" s="640"/>
      <c r="N834" s="640"/>
      <c r="O834" s="640"/>
      <c r="P834" s="640"/>
      <c r="Q834" s="640"/>
      <c r="R834" s="640"/>
      <c r="S834" s="640"/>
      <c r="T834" s="640"/>
      <c r="U834" s="640"/>
      <c r="V834" s="640"/>
      <c r="W834" s="640"/>
      <c r="X834" s="640"/>
      <c r="Y834" s="640"/>
      <c r="Z834" s="640"/>
      <c r="AA834" s="640"/>
      <c r="AB834" s="640"/>
      <c r="AC834" s="640"/>
      <c r="AD834" s="640"/>
    </row>
    <row r="835">
      <c r="A835" s="640"/>
      <c r="B835" s="640"/>
      <c r="C835" s="56"/>
      <c r="D835" s="640"/>
      <c r="E835" s="640"/>
      <c r="F835" s="640"/>
      <c r="G835" s="640"/>
      <c r="H835" s="640"/>
      <c r="I835" s="640"/>
      <c r="J835" s="640"/>
      <c r="K835" s="640"/>
      <c r="L835" s="640"/>
      <c r="M835" s="640"/>
      <c r="N835" s="640"/>
      <c r="O835" s="640"/>
      <c r="P835" s="640"/>
      <c r="Q835" s="640"/>
      <c r="R835" s="640"/>
      <c r="S835" s="640"/>
      <c r="T835" s="640"/>
      <c r="U835" s="640"/>
      <c r="V835" s="640"/>
      <c r="W835" s="640"/>
      <c r="X835" s="640"/>
      <c r="Y835" s="640"/>
      <c r="Z835" s="640"/>
      <c r="AA835" s="640"/>
      <c r="AB835" s="640"/>
      <c r="AC835" s="640"/>
      <c r="AD835" s="640"/>
    </row>
    <row r="836">
      <c r="A836" s="640"/>
      <c r="B836" s="640"/>
      <c r="C836" s="56"/>
      <c r="D836" s="640"/>
      <c r="E836" s="640"/>
      <c r="F836" s="640"/>
      <c r="G836" s="640"/>
      <c r="H836" s="640"/>
      <c r="I836" s="640"/>
      <c r="J836" s="640"/>
      <c r="K836" s="640"/>
      <c r="L836" s="640"/>
      <c r="M836" s="640"/>
      <c r="N836" s="640"/>
      <c r="O836" s="640"/>
      <c r="P836" s="640"/>
      <c r="Q836" s="640"/>
      <c r="R836" s="640"/>
      <c r="S836" s="640"/>
      <c r="T836" s="640"/>
      <c r="U836" s="640"/>
      <c r="V836" s="640"/>
      <c r="W836" s="640"/>
      <c r="X836" s="640"/>
      <c r="Y836" s="640"/>
      <c r="Z836" s="640"/>
      <c r="AA836" s="640"/>
      <c r="AB836" s="640"/>
      <c r="AC836" s="640"/>
      <c r="AD836" s="640"/>
    </row>
    <row r="837">
      <c r="A837" s="640"/>
      <c r="B837" s="640"/>
      <c r="C837" s="56"/>
      <c r="D837" s="640"/>
      <c r="E837" s="640"/>
      <c r="F837" s="640"/>
      <c r="G837" s="640"/>
      <c r="H837" s="640"/>
      <c r="I837" s="640"/>
      <c r="J837" s="640"/>
      <c r="K837" s="640"/>
      <c r="L837" s="640"/>
      <c r="M837" s="640"/>
      <c r="N837" s="640"/>
      <c r="O837" s="640"/>
      <c r="P837" s="640"/>
      <c r="Q837" s="640"/>
      <c r="R837" s="640"/>
      <c r="S837" s="640"/>
      <c r="T837" s="640"/>
      <c r="U837" s="640"/>
      <c r="V837" s="640"/>
      <c r="W837" s="640"/>
      <c r="X837" s="640"/>
      <c r="Y837" s="640"/>
      <c r="Z837" s="640"/>
      <c r="AA837" s="640"/>
      <c r="AB837" s="640"/>
      <c r="AC837" s="640"/>
      <c r="AD837" s="640"/>
    </row>
    <row r="838">
      <c r="A838" s="640"/>
      <c r="B838" s="640"/>
      <c r="C838" s="56"/>
      <c r="D838" s="640"/>
      <c r="E838" s="640"/>
      <c r="F838" s="640"/>
      <c r="G838" s="640"/>
      <c r="H838" s="640"/>
      <c r="I838" s="640"/>
      <c r="J838" s="640"/>
      <c r="K838" s="640"/>
      <c r="L838" s="640"/>
      <c r="M838" s="640"/>
      <c r="N838" s="640"/>
      <c r="O838" s="640"/>
      <c r="P838" s="640"/>
      <c r="Q838" s="640"/>
      <c r="R838" s="640"/>
      <c r="S838" s="640"/>
      <c r="T838" s="640"/>
      <c r="U838" s="640"/>
      <c r="V838" s="640"/>
      <c r="W838" s="640"/>
      <c r="X838" s="640"/>
      <c r="Y838" s="640"/>
      <c r="Z838" s="640"/>
      <c r="AA838" s="640"/>
      <c r="AB838" s="640"/>
      <c r="AC838" s="640"/>
      <c r="AD838" s="640"/>
    </row>
    <row r="839">
      <c r="A839" s="640"/>
      <c r="B839" s="640"/>
      <c r="C839" s="56"/>
      <c r="D839" s="640"/>
      <c r="E839" s="640"/>
      <c r="F839" s="640"/>
      <c r="G839" s="640"/>
      <c r="H839" s="640"/>
      <c r="I839" s="640"/>
      <c r="J839" s="640"/>
      <c r="K839" s="640"/>
      <c r="L839" s="640"/>
      <c r="M839" s="640"/>
      <c r="N839" s="640"/>
      <c r="O839" s="640"/>
      <c r="P839" s="640"/>
      <c r="Q839" s="640"/>
      <c r="R839" s="640"/>
      <c r="S839" s="640"/>
      <c r="T839" s="640"/>
      <c r="U839" s="640"/>
      <c r="V839" s="640"/>
      <c r="W839" s="640"/>
      <c r="X839" s="640"/>
      <c r="Y839" s="640"/>
      <c r="Z839" s="640"/>
      <c r="AA839" s="640"/>
      <c r="AB839" s="640"/>
      <c r="AC839" s="640"/>
      <c r="AD839" s="640"/>
    </row>
    <row r="840">
      <c r="A840" s="640"/>
      <c r="B840" s="640"/>
      <c r="C840" s="56"/>
      <c r="D840" s="640"/>
      <c r="E840" s="640"/>
      <c r="F840" s="640"/>
      <c r="G840" s="640"/>
      <c r="H840" s="640"/>
      <c r="I840" s="640"/>
      <c r="J840" s="640"/>
      <c r="K840" s="640"/>
      <c r="L840" s="640"/>
      <c r="M840" s="640"/>
      <c r="N840" s="640"/>
      <c r="O840" s="640"/>
      <c r="P840" s="640"/>
      <c r="Q840" s="640"/>
      <c r="R840" s="640"/>
      <c r="S840" s="640"/>
      <c r="T840" s="640"/>
      <c r="U840" s="640"/>
      <c r="V840" s="640"/>
      <c r="W840" s="640"/>
      <c r="X840" s="640"/>
      <c r="Y840" s="640"/>
      <c r="Z840" s="640"/>
      <c r="AA840" s="640"/>
      <c r="AB840" s="640"/>
      <c r="AC840" s="640"/>
      <c r="AD840" s="640"/>
    </row>
    <row r="841">
      <c r="A841" s="640"/>
      <c r="B841" s="640"/>
      <c r="C841" s="56"/>
      <c r="D841" s="640"/>
      <c r="E841" s="640"/>
      <c r="F841" s="640"/>
      <c r="G841" s="640"/>
      <c r="H841" s="640"/>
      <c r="I841" s="640"/>
      <c r="J841" s="640"/>
      <c r="K841" s="640"/>
      <c r="L841" s="640"/>
      <c r="M841" s="640"/>
      <c r="N841" s="640"/>
      <c r="O841" s="640"/>
      <c r="P841" s="640"/>
      <c r="Q841" s="640"/>
      <c r="R841" s="640"/>
      <c r="S841" s="640"/>
      <c r="T841" s="640"/>
      <c r="U841" s="640"/>
      <c r="V841" s="640"/>
      <c r="W841" s="640"/>
      <c r="X841" s="640"/>
      <c r="Y841" s="640"/>
      <c r="Z841" s="640"/>
      <c r="AA841" s="640"/>
      <c r="AB841" s="640"/>
      <c r="AC841" s="640"/>
      <c r="AD841" s="640"/>
    </row>
    <row r="842">
      <c r="A842" s="640"/>
      <c r="B842" s="640"/>
      <c r="C842" s="56"/>
      <c r="D842" s="640"/>
      <c r="E842" s="640"/>
      <c r="F842" s="640"/>
      <c r="G842" s="640"/>
      <c r="H842" s="640"/>
      <c r="I842" s="640"/>
      <c r="J842" s="640"/>
      <c r="K842" s="640"/>
      <c r="L842" s="640"/>
      <c r="M842" s="640"/>
      <c r="N842" s="640"/>
      <c r="O842" s="640"/>
      <c r="P842" s="640"/>
      <c r="Q842" s="640"/>
      <c r="R842" s="640"/>
      <c r="S842" s="640"/>
      <c r="T842" s="640"/>
      <c r="U842" s="640"/>
      <c r="V842" s="640"/>
      <c r="W842" s="640"/>
      <c r="X842" s="640"/>
      <c r="Y842" s="640"/>
      <c r="Z842" s="640"/>
      <c r="AA842" s="640"/>
      <c r="AB842" s="640"/>
      <c r="AC842" s="640"/>
      <c r="AD842" s="640"/>
    </row>
    <row r="843">
      <c r="A843" s="640"/>
      <c r="B843" s="640"/>
      <c r="C843" s="56"/>
      <c r="D843" s="640"/>
      <c r="E843" s="640"/>
      <c r="F843" s="640"/>
      <c r="G843" s="640"/>
      <c r="H843" s="640"/>
      <c r="I843" s="640"/>
      <c r="J843" s="640"/>
      <c r="K843" s="640"/>
      <c r="L843" s="640"/>
      <c r="M843" s="640"/>
      <c r="N843" s="640"/>
      <c r="O843" s="640"/>
      <c r="P843" s="640"/>
      <c r="Q843" s="640"/>
      <c r="R843" s="640"/>
      <c r="S843" s="640"/>
      <c r="T843" s="640"/>
      <c r="U843" s="640"/>
      <c r="V843" s="640"/>
      <c r="W843" s="640"/>
      <c r="X843" s="640"/>
      <c r="Y843" s="640"/>
      <c r="Z843" s="640"/>
      <c r="AA843" s="640"/>
      <c r="AB843" s="640"/>
      <c r="AC843" s="640"/>
      <c r="AD843" s="640"/>
    </row>
    <row r="844">
      <c r="A844" s="640"/>
      <c r="B844" s="640"/>
      <c r="C844" s="56"/>
      <c r="D844" s="640"/>
      <c r="E844" s="640"/>
      <c r="F844" s="640"/>
      <c r="G844" s="640"/>
      <c r="H844" s="640"/>
      <c r="I844" s="640"/>
      <c r="J844" s="640"/>
      <c r="K844" s="640"/>
      <c r="L844" s="640"/>
      <c r="M844" s="640"/>
      <c r="N844" s="640"/>
      <c r="O844" s="640"/>
      <c r="P844" s="640"/>
      <c r="Q844" s="640"/>
      <c r="R844" s="640"/>
      <c r="S844" s="640"/>
      <c r="T844" s="640"/>
      <c r="U844" s="640"/>
      <c r="V844" s="640"/>
      <c r="W844" s="640"/>
      <c r="X844" s="640"/>
      <c r="Y844" s="640"/>
      <c r="Z844" s="640"/>
      <c r="AA844" s="640"/>
      <c r="AB844" s="640"/>
      <c r="AC844" s="640"/>
      <c r="AD844" s="640"/>
    </row>
    <row r="845">
      <c r="A845" s="640"/>
      <c r="B845" s="640"/>
      <c r="C845" s="56"/>
      <c r="D845" s="640"/>
      <c r="E845" s="640"/>
      <c r="F845" s="640"/>
      <c r="G845" s="640"/>
      <c r="H845" s="640"/>
      <c r="I845" s="640"/>
      <c r="J845" s="640"/>
      <c r="K845" s="640"/>
      <c r="L845" s="640"/>
      <c r="M845" s="640"/>
      <c r="N845" s="640"/>
      <c r="O845" s="640"/>
      <c r="P845" s="640"/>
      <c r="Q845" s="640"/>
      <c r="R845" s="640"/>
      <c r="S845" s="640"/>
      <c r="T845" s="640"/>
      <c r="U845" s="640"/>
      <c r="V845" s="640"/>
      <c r="W845" s="640"/>
      <c r="X845" s="640"/>
      <c r="Y845" s="640"/>
      <c r="Z845" s="640"/>
      <c r="AA845" s="640"/>
      <c r="AB845" s="640"/>
      <c r="AC845" s="640"/>
      <c r="AD845" s="640"/>
    </row>
    <row r="846">
      <c r="A846" s="640"/>
      <c r="B846" s="640"/>
      <c r="C846" s="56"/>
      <c r="D846" s="640"/>
      <c r="E846" s="640"/>
      <c r="F846" s="640"/>
      <c r="G846" s="640"/>
      <c r="H846" s="640"/>
      <c r="I846" s="640"/>
      <c r="J846" s="640"/>
      <c r="K846" s="640"/>
      <c r="L846" s="640"/>
      <c r="M846" s="640"/>
      <c r="N846" s="640"/>
      <c r="O846" s="640"/>
      <c r="P846" s="640"/>
      <c r="Q846" s="640"/>
      <c r="R846" s="640"/>
      <c r="S846" s="640"/>
      <c r="T846" s="640"/>
      <c r="U846" s="640"/>
      <c r="V846" s="640"/>
      <c r="W846" s="640"/>
      <c r="X846" s="640"/>
      <c r="Y846" s="640"/>
      <c r="Z846" s="640"/>
      <c r="AA846" s="640"/>
      <c r="AB846" s="640"/>
      <c r="AC846" s="640"/>
      <c r="AD846" s="640"/>
    </row>
    <row r="847">
      <c r="A847" s="640"/>
      <c r="B847" s="640"/>
      <c r="C847" s="56"/>
      <c r="D847" s="640"/>
      <c r="E847" s="640"/>
      <c r="F847" s="640"/>
      <c r="G847" s="640"/>
      <c r="H847" s="640"/>
      <c r="I847" s="640"/>
      <c r="J847" s="640"/>
      <c r="K847" s="640"/>
      <c r="L847" s="640"/>
      <c r="M847" s="640"/>
      <c r="N847" s="640"/>
      <c r="O847" s="640"/>
      <c r="P847" s="640"/>
      <c r="Q847" s="640"/>
      <c r="R847" s="640"/>
      <c r="S847" s="640"/>
      <c r="T847" s="640"/>
      <c r="U847" s="640"/>
      <c r="V847" s="640"/>
      <c r="W847" s="640"/>
      <c r="X847" s="640"/>
      <c r="Y847" s="640"/>
      <c r="Z847" s="640"/>
      <c r="AA847" s="640"/>
      <c r="AB847" s="640"/>
      <c r="AC847" s="640"/>
      <c r="AD847" s="640"/>
    </row>
    <row r="848">
      <c r="A848" s="640"/>
      <c r="B848" s="640"/>
      <c r="C848" s="56"/>
      <c r="D848" s="640"/>
      <c r="E848" s="640"/>
      <c r="F848" s="640"/>
      <c r="G848" s="640"/>
      <c r="H848" s="640"/>
      <c r="I848" s="640"/>
      <c r="J848" s="640"/>
      <c r="K848" s="640"/>
      <c r="L848" s="640"/>
      <c r="M848" s="640"/>
      <c r="N848" s="640"/>
      <c r="O848" s="640"/>
      <c r="P848" s="640"/>
      <c r="Q848" s="640"/>
      <c r="R848" s="640"/>
      <c r="S848" s="640"/>
      <c r="T848" s="640"/>
      <c r="U848" s="640"/>
      <c r="V848" s="640"/>
      <c r="W848" s="640"/>
      <c r="X848" s="640"/>
      <c r="Y848" s="640"/>
      <c r="Z848" s="640"/>
      <c r="AA848" s="640"/>
      <c r="AB848" s="640"/>
      <c r="AC848" s="640"/>
      <c r="AD848" s="640"/>
    </row>
    <row r="849">
      <c r="A849" s="640"/>
      <c r="B849" s="640"/>
      <c r="C849" s="56"/>
      <c r="D849" s="640"/>
      <c r="E849" s="640"/>
      <c r="F849" s="640"/>
      <c r="G849" s="640"/>
      <c r="H849" s="640"/>
      <c r="I849" s="640"/>
      <c r="J849" s="640"/>
      <c r="K849" s="640"/>
      <c r="L849" s="640"/>
      <c r="M849" s="640"/>
      <c r="N849" s="640"/>
      <c r="O849" s="640"/>
      <c r="P849" s="640"/>
      <c r="Q849" s="640"/>
      <c r="R849" s="640"/>
      <c r="S849" s="640"/>
      <c r="T849" s="640"/>
      <c r="U849" s="640"/>
      <c r="V849" s="640"/>
      <c r="W849" s="640"/>
      <c r="X849" s="640"/>
      <c r="Y849" s="640"/>
      <c r="Z849" s="640"/>
      <c r="AA849" s="640"/>
      <c r="AB849" s="640"/>
      <c r="AC849" s="640"/>
      <c r="AD849" s="640"/>
    </row>
    <row r="850">
      <c r="A850" s="640"/>
      <c r="B850" s="640"/>
      <c r="C850" s="56"/>
      <c r="D850" s="640"/>
      <c r="E850" s="640"/>
      <c r="F850" s="640"/>
      <c r="G850" s="640"/>
      <c r="H850" s="640"/>
      <c r="I850" s="640"/>
      <c r="J850" s="640"/>
      <c r="K850" s="640"/>
      <c r="L850" s="640"/>
      <c r="M850" s="640"/>
      <c r="N850" s="640"/>
      <c r="O850" s="640"/>
      <c r="P850" s="640"/>
      <c r="Q850" s="640"/>
      <c r="R850" s="640"/>
      <c r="S850" s="640"/>
      <c r="T850" s="640"/>
      <c r="U850" s="640"/>
      <c r="V850" s="640"/>
      <c r="W850" s="640"/>
      <c r="X850" s="640"/>
      <c r="Y850" s="640"/>
      <c r="Z850" s="640"/>
      <c r="AA850" s="640"/>
      <c r="AB850" s="640"/>
      <c r="AC850" s="640"/>
      <c r="AD850" s="640"/>
    </row>
    <row r="851">
      <c r="A851" s="640"/>
      <c r="B851" s="640"/>
      <c r="C851" s="56"/>
      <c r="D851" s="640"/>
      <c r="E851" s="640"/>
      <c r="F851" s="640"/>
      <c r="G851" s="640"/>
      <c r="H851" s="640"/>
      <c r="I851" s="640"/>
      <c r="J851" s="640"/>
      <c r="K851" s="640"/>
      <c r="L851" s="640"/>
      <c r="M851" s="640"/>
      <c r="N851" s="640"/>
      <c r="O851" s="640"/>
      <c r="P851" s="640"/>
      <c r="Q851" s="640"/>
      <c r="R851" s="640"/>
      <c r="S851" s="640"/>
      <c r="T851" s="640"/>
      <c r="U851" s="640"/>
      <c r="V851" s="640"/>
      <c r="W851" s="640"/>
      <c r="X851" s="640"/>
      <c r="Y851" s="640"/>
      <c r="Z851" s="640"/>
      <c r="AA851" s="640"/>
      <c r="AB851" s="640"/>
      <c r="AC851" s="640"/>
      <c r="AD851" s="640"/>
    </row>
    <row r="852">
      <c r="A852" s="640"/>
      <c r="B852" s="640"/>
      <c r="C852" s="56"/>
      <c r="D852" s="640"/>
      <c r="E852" s="640"/>
      <c r="F852" s="640"/>
      <c r="G852" s="640"/>
      <c r="H852" s="640"/>
      <c r="I852" s="640"/>
      <c r="J852" s="640"/>
      <c r="K852" s="640"/>
      <c r="L852" s="640"/>
      <c r="M852" s="640"/>
      <c r="N852" s="640"/>
      <c r="O852" s="640"/>
      <c r="P852" s="640"/>
      <c r="Q852" s="640"/>
      <c r="R852" s="640"/>
      <c r="S852" s="640"/>
      <c r="T852" s="640"/>
      <c r="U852" s="640"/>
      <c r="V852" s="640"/>
      <c r="W852" s="640"/>
      <c r="X852" s="640"/>
      <c r="Y852" s="640"/>
      <c r="Z852" s="640"/>
      <c r="AA852" s="640"/>
      <c r="AB852" s="640"/>
      <c r="AC852" s="640"/>
      <c r="AD852" s="640"/>
    </row>
    <row r="853">
      <c r="A853" s="640"/>
      <c r="B853" s="640"/>
      <c r="C853" s="56"/>
      <c r="D853" s="640"/>
      <c r="E853" s="640"/>
      <c r="F853" s="640"/>
      <c r="G853" s="640"/>
      <c r="H853" s="640"/>
      <c r="I853" s="640"/>
      <c r="J853" s="640"/>
      <c r="K853" s="640"/>
      <c r="L853" s="640"/>
      <c r="M853" s="640"/>
      <c r="N853" s="640"/>
      <c r="O853" s="640"/>
      <c r="P853" s="640"/>
      <c r="Q853" s="640"/>
      <c r="R853" s="640"/>
      <c r="S853" s="640"/>
      <c r="T853" s="640"/>
      <c r="U853" s="640"/>
      <c r="V853" s="640"/>
      <c r="W853" s="640"/>
      <c r="X853" s="640"/>
      <c r="Y853" s="640"/>
      <c r="Z853" s="640"/>
      <c r="AA853" s="640"/>
      <c r="AB853" s="640"/>
      <c r="AC853" s="640"/>
      <c r="AD853" s="640"/>
    </row>
    <row r="854">
      <c r="A854" s="640"/>
      <c r="B854" s="640"/>
      <c r="C854" s="56"/>
      <c r="D854" s="640"/>
      <c r="E854" s="640"/>
      <c r="F854" s="640"/>
      <c r="G854" s="640"/>
      <c r="H854" s="640"/>
      <c r="I854" s="640"/>
      <c r="J854" s="640"/>
      <c r="K854" s="640"/>
      <c r="L854" s="640"/>
      <c r="M854" s="640"/>
      <c r="N854" s="640"/>
      <c r="O854" s="640"/>
      <c r="P854" s="640"/>
      <c r="Q854" s="640"/>
      <c r="R854" s="640"/>
      <c r="S854" s="640"/>
      <c r="T854" s="640"/>
      <c r="U854" s="640"/>
      <c r="V854" s="640"/>
      <c r="W854" s="640"/>
      <c r="X854" s="640"/>
      <c r="Y854" s="640"/>
      <c r="Z854" s="640"/>
      <c r="AA854" s="640"/>
      <c r="AB854" s="640"/>
      <c r="AC854" s="640"/>
      <c r="AD854" s="640"/>
    </row>
    <row r="855">
      <c r="A855" s="640"/>
      <c r="B855" s="640"/>
      <c r="C855" s="56"/>
      <c r="D855" s="640"/>
      <c r="E855" s="640"/>
      <c r="F855" s="640"/>
      <c r="G855" s="640"/>
      <c r="H855" s="640"/>
      <c r="I855" s="640"/>
      <c r="J855" s="640"/>
      <c r="K855" s="640"/>
      <c r="L855" s="640"/>
      <c r="M855" s="640"/>
      <c r="N855" s="640"/>
      <c r="O855" s="640"/>
      <c r="P855" s="640"/>
      <c r="Q855" s="640"/>
      <c r="R855" s="640"/>
      <c r="S855" s="640"/>
      <c r="T855" s="640"/>
      <c r="U855" s="640"/>
      <c r="V855" s="640"/>
      <c r="W855" s="640"/>
      <c r="X855" s="640"/>
      <c r="Y855" s="640"/>
      <c r="Z855" s="640"/>
      <c r="AA855" s="640"/>
      <c r="AB855" s="640"/>
      <c r="AC855" s="640"/>
      <c r="AD855" s="640"/>
    </row>
    <row r="856">
      <c r="A856" s="640"/>
      <c r="B856" s="640"/>
      <c r="C856" s="56"/>
      <c r="D856" s="640"/>
      <c r="E856" s="640"/>
      <c r="F856" s="640"/>
      <c r="G856" s="640"/>
      <c r="H856" s="640"/>
      <c r="I856" s="640"/>
      <c r="J856" s="640"/>
      <c r="K856" s="640"/>
      <c r="L856" s="640"/>
      <c r="M856" s="640"/>
      <c r="N856" s="640"/>
      <c r="O856" s="640"/>
      <c r="P856" s="640"/>
      <c r="Q856" s="640"/>
      <c r="R856" s="640"/>
      <c r="S856" s="640"/>
      <c r="T856" s="640"/>
      <c r="U856" s="640"/>
      <c r="V856" s="640"/>
      <c r="W856" s="640"/>
      <c r="X856" s="640"/>
      <c r="Y856" s="640"/>
      <c r="Z856" s="640"/>
      <c r="AA856" s="640"/>
      <c r="AB856" s="640"/>
      <c r="AC856" s="640"/>
      <c r="AD856" s="640"/>
    </row>
    <row r="857">
      <c r="A857" s="640"/>
      <c r="B857" s="640"/>
      <c r="C857" s="56"/>
      <c r="D857" s="640"/>
      <c r="E857" s="640"/>
      <c r="F857" s="640"/>
      <c r="G857" s="640"/>
      <c r="H857" s="640"/>
      <c r="I857" s="640"/>
      <c r="J857" s="640"/>
      <c r="K857" s="640"/>
      <c r="L857" s="640"/>
      <c r="M857" s="640"/>
      <c r="N857" s="640"/>
      <c r="O857" s="640"/>
      <c r="P857" s="640"/>
      <c r="Q857" s="640"/>
      <c r="R857" s="640"/>
      <c r="S857" s="640"/>
      <c r="T857" s="640"/>
      <c r="U857" s="640"/>
      <c r="V857" s="640"/>
      <c r="W857" s="640"/>
      <c r="X857" s="640"/>
      <c r="Y857" s="640"/>
      <c r="Z857" s="640"/>
      <c r="AA857" s="640"/>
      <c r="AB857" s="640"/>
      <c r="AC857" s="640"/>
      <c r="AD857" s="640"/>
    </row>
    <row r="858">
      <c r="A858" s="640"/>
      <c r="B858" s="640"/>
      <c r="C858" s="56"/>
      <c r="D858" s="640"/>
      <c r="E858" s="640"/>
      <c r="F858" s="640"/>
      <c r="G858" s="640"/>
      <c r="H858" s="640"/>
      <c r="I858" s="640"/>
      <c r="J858" s="640"/>
      <c r="K858" s="640"/>
      <c r="L858" s="640"/>
      <c r="M858" s="640"/>
      <c r="N858" s="640"/>
      <c r="O858" s="640"/>
      <c r="P858" s="640"/>
      <c r="Q858" s="640"/>
      <c r="R858" s="640"/>
      <c r="S858" s="640"/>
      <c r="T858" s="640"/>
      <c r="U858" s="640"/>
      <c r="V858" s="640"/>
      <c r="W858" s="640"/>
      <c r="X858" s="640"/>
      <c r="Y858" s="640"/>
      <c r="Z858" s="640"/>
      <c r="AA858" s="640"/>
      <c r="AB858" s="640"/>
      <c r="AC858" s="640"/>
      <c r="AD858" s="640"/>
    </row>
    <row r="859">
      <c r="A859" s="640"/>
      <c r="B859" s="640"/>
      <c r="C859" s="56"/>
      <c r="D859" s="640"/>
      <c r="E859" s="640"/>
      <c r="F859" s="640"/>
      <c r="G859" s="640"/>
      <c r="H859" s="640"/>
      <c r="I859" s="640"/>
      <c r="J859" s="640"/>
      <c r="K859" s="640"/>
      <c r="L859" s="640"/>
      <c r="M859" s="640"/>
      <c r="N859" s="640"/>
      <c r="O859" s="640"/>
      <c r="P859" s="640"/>
      <c r="Q859" s="640"/>
      <c r="R859" s="640"/>
      <c r="S859" s="640"/>
      <c r="T859" s="640"/>
      <c r="U859" s="640"/>
      <c r="V859" s="640"/>
      <c r="W859" s="640"/>
      <c r="X859" s="640"/>
      <c r="Y859" s="640"/>
      <c r="Z859" s="640"/>
      <c r="AA859" s="640"/>
      <c r="AB859" s="640"/>
      <c r="AC859" s="640"/>
      <c r="AD859" s="640"/>
    </row>
    <row r="860">
      <c r="A860" s="640"/>
      <c r="B860" s="640"/>
      <c r="C860" s="56"/>
      <c r="D860" s="640"/>
      <c r="E860" s="640"/>
      <c r="F860" s="640"/>
      <c r="G860" s="640"/>
      <c r="H860" s="640"/>
      <c r="I860" s="640"/>
      <c r="J860" s="640"/>
      <c r="K860" s="640"/>
      <c r="L860" s="640"/>
      <c r="M860" s="640"/>
      <c r="N860" s="640"/>
      <c r="O860" s="640"/>
      <c r="P860" s="640"/>
      <c r="Q860" s="640"/>
      <c r="R860" s="640"/>
      <c r="S860" s="640"/>
      <c r="T860" s="640"/>
      <c r="U860" s="640"/>
      <c r="V860" s="640"/>
      <c r="W860" s="640"/>
      <c r="X860" s="640"/>
      <c r="Y860" s="640"/>
      <c r="Z860" s="640"/>
      <c r="AA860" s="640"/>
      <c r="AB860" s="640"/>
      <c r="AC860" s="640"/>
      <c r="AD860" s="640"/>
    </row>
    <row r="861">
      <c r="A861" s="640"/>
      <c r="B861" s="640"/>
      <c r="C861" s="56"/>
      <c r="D861" s="640"/>
      <c r="E861" s="640"/>
      <c r="F861" s="640"/>
      <c r="G861" s="640"/>
      <c r="H861" s="640"/>
      <c r="I861" s="640"/>
      <c r="J861" s="640"/>
      <c r="K861" s="640"/>
      <c r="L861" s="640"/>
      <c r="M861" s="640"/>
      <c r="N861" s="640"/>
      <c r="O861" s="640"/>
      <c r="P861" s="640"/>
      <c r="Q861" s="640"/>
      <c r="R861" s="640"/>
      <c r="S861" s="640"/>
      <c r="T861" s="640"/>
      <c r="U861" s="640"/>
      <c r="V861" s="640"/>
      <c r="W861" s="640"/>
      <c r="X861" s="640"/>
      <c r="Y861" s="640"/>
      <c r="Z861" s="640"/>
      <c r="AA861" s="640"/>
      <c r="AB861" s="640"/>
      <c r="AC861" s="640"/>
      <c r="AD861" s="640"/>
    </row>
    <row r="862">
      <c r="A862" s="640"/>
      <c r="B862" s="640"/>
      <c r="C862" s="56"/>
      <c r="D862" s="640"/>
      <c r="E862" s="640"/>
      <c r="F862" s="640"/>
      <c r="G862" s="640"/>
      <c r="H862" s="640"/>
      <c r="I862" s="640"/>
      <c r="J862" s="640"/>
      <c r="K862" s="640"/>
      <c r="L862" s="640"/>
      <c r="M862" s="640"/>
      <c r="N862" s="640"/>
      <c r="O862" s="640"/>
      <c r="P862" s="640"/>
      <c r="Q862" s="640"/>
      <c r="R862" s="640"/>
      <c r="S862" s="640"/>
      <c r="T862" s="640"/>
      <c r="U862" s="640"/>
      <c r="V862" s="640"/>
      <c r="W862" s="640"/>
      <c r="X862" s="640"/>
      <c r="Y862" s="640"/>
      <c r="Z862" s="640"/>
      <c r="AA862" s="640"/>
      <c r="AB862" s="640"/>
      <c r="AC862" s="640"/>
      <c r="AD862" s="640"/>
    </row>
    <row r="863">
      <c r="A863" s="640"/>
      <c r="B863" s="640"/>
      <c r="C863" s="56"/>
      <c r="D863" s="640"/>
      <c r="E863" s="640"/>
      <c r="F863" s="640"/>
      <c r="G863" s="640"/>
      <c r="H863" s="640"/>
      <c r="I863" s="640"/>
      <c r="J863" s="640"/>
      <c r="K863" s="640"/>
      <c r="L863" s="640"/>
      <c r="M863" s="640"/>
      <c r="N863" s="640"/>
      <c r="O863" s="640"/>
      <c r="P863" s="640"/>
      <c r="Q863" s="640"/>
      <c r="R863" s="640"/>
      <c r="S863" s="640"/>
      <c r="T863" s="640"/>
      <c r="U863" s="640"/>
      <c r="V863" s="640"/>
      <c r="W863" s="640"/>
      <c r="X863" s="640"/>
      <c r="Y863" s="640"/>
      <c r="Z863" s="640"/>
      <c r="AA863" s="640"/>
      <c r="AB863" s="640"/>
      <c r="AC863" s="640"/>
      <c r="AD863" s="640"/>
    </row>
    <row r="864">
      <c r="A864" s="640"/>
      <c r="B864" s="640"/>
      <c r="C864" s="56"/>
      <c r="D864" s="640"/>
      <c r="E864" s="640"/>
      <c r="F864" s="640"/>
      <c r="G864" s="640"/>
      <c r="H864" s="640"/>
      <c r="I864" s="640"/>
      <c r="J864" s="640"/>
      <c r="K864" s="640"/>
      <c r="L864" s="640"/>
      <c r="M864" s="640"/>
      <c r="N864" s="640"/>
      <c r="O864" s="640"/>
      <c r="P864" s="640"/>
      <c r="Q864" s="640"/>
      <c r="R864" s="640"/>
      <c r="S864" s="640"/>
      <c r="T864" s="640"/>
      <c r="U864" s="640"/>
      <c r="V864" s="640"/>
      <c r="W864" s="640"/>
      <c r="X864" s="640"/>
      <c r="Y864" s="640"/>
      <c r="Z864" s="640"/>
      <c r="AA864" s="640"/>
      <c r="AB864" s="640"/>
      <c r="AC864" s="640"/>
      <c r="AD864" s="640"/>
    </row>
    <row r="865">
      <c r="A865" s="640"/>
      <c r="B865" s="640"/>
      <c r="C865" s="56"/>
      <c r="D865" s="640"/>
      <c r="E865" s="640"/>
      <c r="F865" s="640"/>
      <c r="G865" s="640"/>
      <c r="H865" s="640"/>
      <c r="I865" s="640"/>
      <c r="J865" s="640"/>
      <c r="K865" s="640"/>
      <c r="L865" s="640"/>
      <c r="M865" s="640"/>
      <c r="N865" s="640"/>
      <c r="O865" s="640"/>
      <c r="P865" s="640"/>
      <c r="Q865" s="640"/>
      <c r="R865" s="640"/>
      <c r="S865" s="640"/>
      <c r="T865" s="640"/>
      <c r="U865" s="640"/>
      <c r="V865" s="640"/>
      <c r="W865" s="640"/>
      <c r="X865" s="640"/>
      <c r="Y865" s="640"/>
      <c r="Z865" s="640"/>
      <c r="AA865" s="640"/>
      <c r="AB865" s="640"/>
      <c r="AC865" s="640"/>
      <c r="AD865" s="640"/>
    </row>
    <row r="866">
      <c r="A866" s="640"/>
      <c r="B866" s="640"/>
      <c r="C866" s="56"/>
      <c r="D866" s="640"/>
      <c r="E866" s="640"/>
      <c r="F866" s="640"/>
      <c r="G866" s="640"/>
      <c r="H866" s="640"/>
      <c r="I866" s="640"/>
      <c r="J866" s="640"/>
      <c r="K866" s="640"/>
      <c r="L866" s="640"/>
      <c r="M866" s="640"/>
      <c r="N866" s="640"/>
      <c r="O866" s="640"/>
      <c r="P866" s="640"/>
      <c r="Q866" s="640"/>
      <c r="R866" s="640"/>
      <c r="S866" s="640"/>
      <c r="T866" s="640"/>
      <c r="U866" s="640"/>
      <c r="V866" s="640"/>
      <c r="W866" s="640"/>
      <c r="X866" s="640"/>
      <c r="Y866" s="640"/>
      <c r="Z866" s="640"/>
      <c r="AA866" s="640"/>
      <c r="AB866" s="640"/>
      <c r="AC866" s="640"/>
      <c r="AD866" s="640"/>
    </row>
    <row r="867">
      <c r="A867" s="640"/>
      <c r="B867" s="640"/>
      <c r="C867" s="56"/>
      <c r="D867" s="640"/>
      <c r="E867" s="640"/>
      <c r="F867" s="640"/>
      <c r="G867" s="640"/>
      <c r="H867" s="640"/>
      <c r="I867" s="640"/>
      <c r="J867" s="640"/>
      <c r="K867" s="640"/>
      <c r="L867" s="640"/>
      <c r="M867" s="640"/>
      <c r="N867" s="640"/>
      <c r="O867" s="640"/>
      <c r="P867" s="640"/>
      <c r="Q867" s="640"/>
      <c r="R867" s="640"/>
      <c r="S867" s="640"/>
      <c r="T867" s="640"/>
      <c r="U867" s="640"/>
      <c r="V867" s="640"/>
      <c r="W867" s="640"/>
      <c r="X867" s="640"/>
      <c r="Y867" s="640"/>
      <c r="Z867" s="640"/>
      <c r="AA867" s="640"/>
      <c r="AB867" s="640"/>
      <c r="AC867" s="640"/>
      <c r="AD867" s="640"/>
    </row>
    <row r="868">
      <c r="A868" s="640"/>
      <c r="B868" s="640"/>
      <c r="C868" s="56"/>
      <c r="D868" s="640"/>
      <c r="E868" s="640"/>
      <c r="F868" s="640"/>
      <c r="G868" s="640"/>
      <c r="H868" s="640"/>
      <c r="I868" s="640"/>
      <c r="J868" s="640"/>
      <c r="K868" s="640"/>
      <c r="L868" s="640"/>
      <c r="M868" s="640"/>
      <c r="N868" s="640"/>
      <c r="O868" s="640"/>
      <c r="P868" s="640"/>
      <c r="Q868" s="640"/>
      <c r="R868" s="640"/>
      <c r="S868" s="640"/>
      <c r="T868" s="640"/>
      <c r="U868" s="640"/>
      <c r="V868" s="640"/>
      <c r="W868" s="640"/>
      <c r="X868" s="640"/>
      <c r="Y868" s="640"/>
      <c r="Z868" s="640"/>
      <c r="AA868" s="640"/>
      <c r="AB868" s="640"/>
      <c r="AC868" s="640"/>
      <c r="AD868" s="640"/>
    </row>
    <row r="869">
      <c r="A869" s="640"/>
      <c r="B869" s="640"/>
      <c r="C869" s="56"/>
      <c r="D869" s="640"/>
      <c r="E869" s="640"/>
      <c r="F869" s="640"/>
      <c r="G869" s="640"/>
      <c r="H869" s="640"/>
      <c r="I869" s="640"/>
      <c r="J869" s="640"/>
      <c r="K869" s="640"/>
      <c r="L869" s="640"/>
      <c r="M869" s="640"/>
      <c r="N869" s="640"/>
      <c r="O869" s="640"/>
      <c r="P869" s="640"/>
      <c r="Q869" s="640"/>
      <c r="R869" s="640"/>
      <c r="S869" s="640"/>
      <c r="T869" s="640"/>
      <c r="U869" s="640"/>
      <c r="V869" s="640"/>
      <c r="W869" s="640"/>
      <c r="X869" s="640"/>
      <c r="Y869" s="640"/>
      <c r="Z869" s="640"/>
      <c r="AA869" s="640"/>
      <c r="AB869" s="640"/>
      <c r="AC869" s="640"/>
      <c r="AD869" s="640"/>
    </row>
    <row r="870">
      <c r="A870" s="640"/>
      <c r="B870" s="640"/>
      <c r="C870" s="56"/>
      <c r="D870" s="640"/>
      <c r="E870" s="640"/>
      <c r="F870" s="640"/>
      <c r="G870" s="640"/>
      <c r="H870" s="640"/>
      <c r="I870" s="640"/>
      <c r="J870" s="640"/>
      <c r="K870" s="640"/>
      <c r="L870" s="640"/>
      <c r="M870" s="640"/>
      <c r="N870" s="640"/>
      <c r="O870" s="640"/>
      <c r="P870" s="640"/>
      <c r="Q870" s="640"/>
      <c r="R870" s="640"/>
      <c r="S870" s="640"/>
      <c r="T870" s="640"/>
      <c r="U870" s="640"/>
      <c r="V870" s="640"/>
      <c r="W870" s="640"/>
      <c r="X870" s="640"/>
      <c r="Y870" s="640"/>
      <c r="Z870" s="640"/>
      <c r="AA870" s="640"/>
      <c r="AB870" s="640"/>
      <c r="AC870" s="640"/>
      <c r="AD870" s="640"/>
    </row>
    <row r="871">
      <c r="A871" s="640"/>
      <c r="B871" s="640"/>
      <c r="C871" s="56"/>
      <c r="D871" s="640"/>
      <c r="E871" s="640"/>
      <c r="F871" s="640"/>
      <c r="G871" s="640"/>
      <c r="H871" s="640"/>
      <c r="I871" s="640"/>
      <c r="J871" s="640"/>
      <c r="K871" s="640"/>
      <c r="L871" s="640"/>
      <c r="M871" s="640"/>
      <c r="N871" s="640"/>
      <c r="O871" s="640"/>
      <c r="P871" s="640"/>
      <c r="Q871" s="640"/>
      <c r="R871" s="640"/>
      <c r="S871" s="640"/>
      <c r="T871" s="640"/>
      <c r="U871" s="640"/>
      <c r="V871" s="640"/>
      <c r="W871" s="640"/>
      <c r="X871" s="640"/>
      <c r="Y871" s="640"/>
      <c r="Z871" s="640"/>
      <c r="AA871" s="640"/>
      <c r="AB871" s="640"/>
      <c r="AC871" s="640"/>
      <c r="AD871" s="640"/>
    </row>
    <row r="872">
      <c r="A872" s="640"/>
      <c r="B872" s="640"/>
      <c r="C872" s="56"/>
      <c r="D872" s="640"/>
      <c r="E872" s="640"/>
      <c r="F872" s="640"/>
      <c r="G872" s="640"/>
      <c r="H872" s="640"/>
      <c r="I872" s="640"/>
      <c r="J872" s="640"/>
      <c r="K872" s="640"/>
      <c r="L872" s="640"/>
      <c r="M872" s="640"/>
      <c r="N872" s="640"/>
      <c r="O872" s="640"/>
      <c r="P872" s="640"/>
      <c r="Q872" s="640"/>
      <c r="R872" s="640"/>
      <c r="S872" s="640"/>
      <c r="T872" s="640"/>
      <c r="U872" s="640"/>
      <c r="V872" s="640"/>
      <c r="W872" s="640"/>
      <c r="X872" s="640"/>
      <c r="Y872" s="640"/>
      <c r="Z872" s="640"/>
      <c r="AA872" s="640"/>
      <c r="AB872" s="640"/>
      <c r="AC872" s="640"/>
      <c r="AD872" s="640"/>
    </row>
    <row r="873">
      <c r="A873" s="640"/>
      <c r="B873" s="640"/>
      <c r="C873" s="56"/>
      <c r="D873" s="640"/>
      <c r="E873" s="640"/>
      <c r="F873" s="640"/>
      <c r="G873" s="640"/>
      <c r="H873" s="640"/>
      <c r="I873" s="640"/>
      <c r="J873" s="640"/>
      <c r="K873" s="640"/>
      <c r="L873" s="640"/>
      <c r="M873" s="640"/>
      <c r="N873" s="640"/>
      <c r="O873" s="640"/>
      <c r="P873" s="640"/>
      <c r="Q873" s="640"/>
      <c r="R873" s="640"/>
      <c r="S873" s="640"/>
      <c r="T873" s="640"/>
      <c r="U873" s="640"/>
      <c r="V873" s="640"/>
      <c r="W873" s="640"/>
      <c r="X873" s="640"/>
      <c r="Y873" s="640"/>
      <c r="Z873" s="640"/>
      <c r="AA873" s="640"/>
      <c r="AB873" s="640"/>
      <c r="AC873" s="640"/>
      <c r="AD873" s="640"/>
    </row>
    <row r="874">
      <c r="A874" s="640"/>
      <c r="B874" s="640"/>
      <c r="C874" s="56"/>
      <c r="D874" s="640"/>
      <c r="E874" s="640"/>
      <c r="F874" s="640"/>
      <c r="G874" s="640"/>
      <c r="H874" s="640"/>
      <c r="I874" s="640"/>
      <c r="J874" s="640"/>
      <c r="K874" s="640"/>
      <c r="L874" s="640"/>
      <c r="M874" s="640"/>
      <c r="N874" s="640"/>
      <c r="O874" s="640"/>
      <c r="P874" s="640"/>
      <c r="Q874" s="640"/>
      <c r="R874" s="640"/>
      <c r="S874" s="640"/>
      <c r="T874" s="640"/>
      <c r="U874" s="640"/>
      <c r="V874" s="640"/>
      <c r="W874" s="640"/>
      <c r="X874" s="640"/>
      <c r="Y874" s="640"/>
      <c r="Z874" s="640"/>
      <c r="AA874" s="640"/>
      <c r="AB874" s="640"/>
      <c r="AC874" s="640"/>
      <c r="AD874" s="640"/>
    </row>
    <row r="875">
      <c r="A875" s="640"/>
      <c r="B875" s="640"/>
      <c r="C875" s="56"/>
      <c r="D875" s="640"/>
      <c r="E875" s="640"/>
      <c r="F875" s="640"/>
      <c r="G875" s="640"/>
      <c r="H875" s="640"/>
      <c r="I875" s="640"/>
      <c r="J875" s="640"/>
      <c r="K875" s="640"/>
      <c r="L875" s="640"/>
      <c r="M875" s="640"/>
      <c r="N875" s="640"/>
      <c r="O875" s="640"/>
      <c r="P875" s="640"/>
      <c r="Q875" s="640"/>
      <c r="R875" s="640"/>
      <c r="S875" s="640"/>
      <c r="T875" s="640"/>
      <c r="U875" s="640"/>
      <c r="V875" s="640"/>
      <c r="W875" s="640"/>
      <c r="X875" s="640"/>
      <c r="Y875" s="640"/>
      <c r="Z875" s="640"/>
      <c r="AA875" s="640"/>
      <c r="AB875" s="640"/>
      <c r="AC875" s="640"/>
      <c r="AD875" s="640"/>
    </row>
    <row r="876">
      <c r="A876" s="640"/>
      <c r="B876" s="640"/>
      <c r="C876" s="56"/>
      <c r="D876" s="640"/>
      <c r="E876" s="640"/>
      <c r="F876" s="640"/>
      <c r="G876" s="640"/>
      <c r="H876" s="640"/>
      <c r="I876" s="640"/>
      <c r="J876" s="640"/>
      <c r="K876" s="640"/>
      <c r="L876" s="640"/>
      <c r="M876" s="640"/>
      <c r="N876" s="640"/>
      <c r="O876" s="640"/>
      <c r="P876" s="640"/>
      <c r="Q876" s="640"/>
      <c r="R876" s="640"/>
      <c r="S876" s="640"/>
      <c r="T876" s="640"/>
      <c r="U876" s="640"/>
      <c r="V876" s="640"/>
      <c r="W876" s="640"/>
      <c r="X876" s="640"/>
      <c r="Y876" s="640"/>
      <c r="Z876" s="640"/>
      <c r="AA876" s="640"/>
      <c r="AB876" s="640"/>
      <c r="AC876" s="640"/>
      <c r="AD876" s="640"/>
    </row>
    <row r="877">
      <c r="A877" s="640"/>
      <c r="B877" s="640"/>
      <c r="C877" s="56"/>
      <c r="D877" s="640"/>
      <c r="E877" s="640"/>
      <c r="F877" s="640"/>
      <c r="G877" s="640"/>
      <c r="H877" s="640"/>
      <c r="I877" s="640"/>
      <c r="J877" s="640"/>
      <c r="K877" s="640"/>
      <c r="L877" s="640"/>
      <c r="M877" s="640"/>
      <c r="N877" s="640"/>
      <c r="O877" s="640"/>
      <c r="P877" s="640"/>
      <c r="Q877" s="640"/>
      <c r="R877" s="640"/>
      <c r="S877" s="640"/>
      <c r="T877" s="640"/>
      <c r="U877" s="640"/>
      <c r="V877" s="640"/>
      <c r="W877" s="640"/>
      <c r="X877" s="640"/>
      <c r="Y877" s="640"/>
      <c r="Z877" s="640"/>
      <c r="AA877" s="640"/>
      <c r="AB877" s="640"/>
      <c r="AC877" s="640"/>
      <c r="AD877" s="640"/>
    </row>
    <row r="878">
      <c r="A878" s="640"/>
      <c r="B878" s="640"/>
      <c r="C878" s="56"/>
      <c r="D878" s="640"/>
      <c r="E878" s="640"/>
      <c r="F878" s="640"/>
      <c r="G878" s="640"/>
      <c r="H878" s="640"/>
      <c r="I878" s="640"/>
      <c r="J878" s="640"/>
      <c r="K878" s="640"/>
      <c r="L878" s="640"/>
      <c r="M878" s="640"/>
      <c r="N878" s="640"/>
      <c r="O878" s="640"/>
      <c r="P878" s="640"/>
      <c r="Q878" s="640"/>
      <c r="R878" s="640"/>
      <c r="S878" s="640"/>
      <c r="T878" s="640"/>
      <c r="U878" s="640"/>
      <c r="V878" s="640"/>
      <c r="W878" s="640"/>
      <c r="X878" s="640"/>
      <c r="Y878" s="640"/>
      <c r="Z878" s="640"/>
      <c r="AA878" s="640"/>
      <c r="AB878" s="640"/>
      <c r="AC878" s="640"/>
      <c r="AD878" s="640"/>
    </row>
    <row r="879">
      <c r="A879" s="640"/>
      <c r="B879" s="640"/>
      <c r="C879" s="56"/>
      <c r="D879" s="640"/>
      <c r="E879" s="640"/>
      <c r="F879" s="640"/>
      <c r="G879" s="640"/>
      <c r="H879" s="640"/>
      <c r="I879" s="640"/>
      <c r="J879" s="640"/>
      <c r="K879" s="640"/>
      <c r="L879" s="640"/>
      <c r="M879" s="640"/>
      <c r="N879" s="640"/>
      <c r="O879" s="640"/>
      <c r="P879" s="640"/>
      <c r="Q879" s="640"/>
      <c r="R879" s="640"/>
      <c r="S879" s="640"/>
      <c r="T879" s="640"/>
      <c r="U879" s="640"/>
      <c r="V879" s="640"/>
      <c r="W879" s="640"/>
      <c r="X879" s="640"/>
      <c r="Y879" s="640"/>
      <c r="Z879" s="640"/>
      <c r="AA879" s="640"/>
      <c r="AB879" s="640"/>
      <c r="AC879" s="640"/>
      <c r="AD879" s="640"/>
    </row>
    <row r="880">
      <c r="A880" s="640"/>
      <c r="B880" s="640"/>
      <c r="C880" s="56"/>
      <c r="D880" s="640"/>
      <c r="E880" s="640"/>
      <c r="F880" s="640"/>
      <c r="G880" s="640"/>
      <c r="H880" s="640"/>
      <c r="I880" s="640"/>
      <c r="J880" s="640"/>
      <c r="K880" s="640"/>
      <c r="L880" s="640"/>
      <c r="M880" s="640"/>
      <c r="N880" s="640"/>
      <c r="O880" s="640"/>
      <c r="P880" s="640"/>
      <c r="Q880" s="640"/>
      <c r="R880" s="640"/>
      <c r="S880" s="640"/>
      <c r="T880" s="640"/>
      <c r="U880" s="640"/>
      <c r="V880" s="640"/>
      <c r="W880" s="640"/>
      <c r="X880" s="640"/>
      <c r="Y880" s="640"/>
      <c r="Z880" s="640"/>
      <c r="AA880" s="640"/>
      <c r="AB880" s="640"/>
      <c r="AC880" s="640"/>
      <c r="AD880" s="640"/>
    </row>
    <row r="881">
      <c r="A881" s="640"/>
      <c r="B881" s="640"/>
      <c r="C881" s="56"/>
      <c r="D881" s="640"/>
      <c r="E881" s="640"/>
      <c r="F881" s="640"/>
      <c r="G881" s="640"/>
      <c r="H881" s="640"/>
      <c r="I881" s="640"/>
      <c r="J881" s="640"/>
      <c r="K881" s="640"/>
      <c r="L881" s="640"/>
      <c r="M881" s="640"/>
      <c r="N881" s="640"/>
      <c r="O881" s="640"/>
      <c r="P881" s="640"/>
      <c r="Q881" s="640"/>
      <c r="R881" s="640"/>
      <c r="S881" s="640"/>
      <c r="T881" s="640"/>
      <c r="U881" s="640"/>
      <c r="V881" s="640"/>
      <c r="W881" s="640"/>
      <c r="X881" s="640"/>
      <c r="Y881" s="640"/>
      <c r="Z881" s="640"/>
      <c r="AA881" s="640"/>
      <c r="AB881" s="640"/>
      <c r="AC881" s="640"/>
      <c r="AD881" s="640"/>
    </row>
    <row r="882">
      <c r="A882" s="640"/>
      <c r="B882" s="640"/>
      <c r="C882" s="56"/>
      <c r="D882" s="640"/>
      <c r="E882" s="640"/>
      <c r="F882" s="640"/>
      <c r="G882" s="640"/>
      <c r="H882" s="640"/>
      <c r="I882" s="640"/>
      <c r="J882" s="640"/>
      <c r="K882" s="640"/>
      <c r="L882" s="640"/>
      <c r="M882" s="640"/>
      <c r="N882" s="640"/>
      <c r="O882" s="640"/>
      <c r="P882" s="640"/>
      <c r="Q882" s="640"/>
      <c r="R882" s="640"/>
      <c r="S882" s="640"/>
      <c r="T882" s="640"/>
      <c r="U882" s="640"/>
      <c r="V882" s="640"/>
      <c r="W882" s="640"/>
      <c r="X882" s="640"/>
      <c r="Y882" s="640"/>
      <c r="Z882" s="640"/>
      <c r="AA882" s="640"/>
      <c r="AB882" s="640"/>
      <c r="AC882" s="640"/>
      <c r="AD882" s="640"/>
    </row>
    <row r="883">
      <c r="A883" s="640"/>
      <c r="B883" s="640"/>
      <c r="C883" s="56"/>
      <c r="D883" s="640"/>
      <c r="E883" s="640"/>
      <c r="F883" s="640"/>
      <c r="G883" s="640"/>
      <c r="H883" s="640"/>
      <c r="I883" s="640"/>
      <c r="J883" s="640"/>
      <c r="K883" s="640"/>
      <c r="L883" s="640"/>
      <c r="M883" s="640"/>
      <c r="N883" s="640"/>
      <c r="O883" s="640"/>
      <c r="P883" s="640"/>
      <c r="Q883" s="640"/>
      <c r="R883" s="640"/>
      <c r="S883" s="640"/>
      <c r="T883" s="640"/>
      <c r="U883" s="640"/>
      <c r="V883" s="640"/>
      <c r="W883" s="640"/>
      <c r="X883" s="640"/>
      <c r="Y883" s="640"/>
      <c r="Z883" s="640"/>
      <c r="AA883" s="640"/>
      <c r="AB883" s="640"/>
      <c r="AC883" s="640"/>
      <c r="AD883" s="640"/>
    </row>
    <row r="884">
      <c r="A884" s="640"/>
      <c r="B884" s="640"/>
      <c r="C884" s="56"/>
      <c r="D884" s="640"/>
      <c r="E884" s="640"/>
      <c r="F884" s="640"/>
      <c r="G884" s="640"/>
      <c r="H884" s="640"/>
      <c r="I884" s="640"/>
      <c r="J884" s="640"/>
      <c r="K884" s="640"/>
      <c r="L884" s="640"/>
      <c r="M884" s="640"/>
      <c r="N884" s="640"/>
      <c r="O884" s="640"/>
      <c r="P884" s="640"/>
      <c r="Q884" s="640"/>
      <c r="R884" s="640"/>
      <c r="S884" s="640"/>
      <c r="T884" s="640"/>
      <c r="U884" s="640"/>
      <c r="V884" s="640"/>
      <c r="W884" s="640"/>
      <c r="X884" s="640"/>
      <c r="Y884" s="640"/>
      <c r="Z884" s="640"/>
      <c r="AA884" s="640"/>
      <c r="AB884" s="640"/>
      <c r="AC884" s="640"/>
      <c r="AD884" s="640"/>
    </row>
    <row r="885">
      <c r="A885" s="640"/>
      <c r="B885" s="640"/>
      <c r="C885" s="56"/>
      <c r="D885" s="640"/>
      <c r="E885" s="640"/>
      <c r="F885" s="640"/>
      <c r="G885" s="640"/>
      <c r="H885" s="640"/>
      <c r="I885" s="640"/>
      <c r="J885" s="640"/>
      <c r="K885" s="640"/>
      <c r="L885" s="640"/>
      <c r="M885" s="640"/>
      <c r="N885" s="640"/>
      <c r="O885" s="640"/>
      <c r="P885" s="640"/>
      <c r="Q885" s="640"/>
      <c r="R885" s="640"/>
      <c r="S885" s="640"/>
      <c r="T885" s="640"/>
      <c r="U885" s="640"/>
      <c r="V885" s="640"/>
      <c r="W885" s="640"/>
      <c r="X885" s="640"/>
      <c r="Y885" s="640"/>
      <c r="Z885" s="640"/>
      <c r="AA885" s="640"/>
      <c r="AB885" s="640"/>
      <c r="AC885" s="640"/>
      <c r="AD885" s="640"/>
    </row>
    <row r="886">
      <c r="A886" s="640"/>
      <c r="B886" s="640"/>
      <c r="C886" s="56"/>
      <c r="D886" s="640"/>
      <c r="E886" s="640"/>
      <c r="F886" s="640"/>
      <c r="G886" s="640"/>
      <c r="H886" s="640"/>
      <c r="I886" s="640"/>
      <c r="J886" s="640"/>
      <c r="K886" s="640"/>
      <c r="L886" s="640"/>
      <c r="M886" s="640"/>
      <c r="N886" s="640"/>
      <c r="O886" s="640"/>
      <c r="P886" s="640"/>
      <c r="Q886" s="640"/>
      <c r="R886" s="640"/>
      <c r="S886" s="640"/>
      <c r="T886" s="640"/>
      <c r="U886" s="640"/>
      <c r="V886" s="640"/>
      <c r="W886" s="640"/>
      <c r="X886" s="640"/>
      <c r="Y886" s="640"/>
      <c r="Z886" s="640"/>
      <c r="AA886" s="640"/>
      <c r="AB886" s="640"/>
      <c r="AC886" s="640"/>
      <c r="AD886" s="640"/>
    </row>
    <row r="887">
      <c r="A887" s="640"/>
      <c r="B887" s="640"/>
      <c r="C887" s="56"/>
      <c r="D887" s="640"/>
      <c r="E887" s="640"/>
      <c r="F887" s="640"/>
      <c r="G887" s="640"/>
      <c r="H887" s="640"/>
      <c r="I887" s="640"/>
      <c r="J887" s="640"/>
      <c r="K887" s="640"/>
      <c r="L887" s="640"/>
      <c r="M887" s="640"/>
      <c r="N887" s="640"/>
      <c r="O887" s="640"/>
      <c r="P887" s="640"/>
      <c r="Q887" s="640"/>
      <c r="R887" s="640"/>
      <c r="S887" s="640"/>
      <c r="T887" s="640"/>
      <c r="U887" s="640"/>
      <c r="V887" s="640"/>
      <c r="W887" s="640"/>
      <c r="X887" s="640"/>
      <c r="Y887" s="640"/>
      <c r="Z887" s="640"/>
      <c r="AA887" s="640"/>
      <c r="AB887" s="640"/>
      <c r="AC887" s="640"/>
      <c r="AD887" s="640"/>
    </row>
    <row r="888">
      <c r="A888" s="640"/>
      <c r="B888" s="640"/>
      <c r="C888" s="56"/>
      <c r="D888" s="640"/>
      <c r="E888" s="640"/>
      <c r="F888" s="640"/>
      <c r="G888" s="640"/>
      <c r="H888" s="640"/>
      <c r="I888" s="640"/>
      <c r="J888" s="640"/>
      <c r="K888" s="640"/>
      <c r="L888" s="640"/>
      <c r="M888" s="640"/>
      <c r="N888" s="640"/>
      <c r="O888" s="640"/>
      <c r="P888" s="640"/>
      <c r="Q888" s="640"/>
      <c r="R888" s="640"/>
      <c r="S888" s="640"/>
      <c r="T888" s="640"/>
      <c r="U888" s="640"/>
      <c r="V888" s="640"/>
      <c r="W888" s="640"/>
      <c r="X888" s="640"/>
      <c r="Y888" s="640"/>
      <c r="Z888" s="640"/>
      <c r="AA888" s="640"/>
      <c r="AB888" s="640"/>
      <c r="AC888" s="640"/>
      <c r="AD888" s="640"/>
    </row>
    <row r="889">
      <c r="A889" s="640"/>
      <c r="B889" s="640"/>
      <c r="C889" s="56"/>
      <c r="D889" s="640"/>
      <c r="E889" s="640"/>
      <c r="F889" s="640"/>
      <c r="G889" s="640"/>
      <c r="H889" s="640"/>
      <c r="I889" s="640"/>
      <c r="J889" s="640"/>
      <c r="K889" s="640"/>
      <c r="L889" s="640"/>
      <c r="M889" s="640"/>
      <c r="N889" s="640"/>
      <c r="O889" s="640"/>
      <c r="P889" s="640"/>
      <c r="Q889" s="640"/>
      <c r="R889" s="640"/>
      <c r="S889" s="640"/>
      <c r="T889" s="640"/>
      <c r="U889" s="640"/>
      <c r="V889" s="640"/>
      <c r="W889" s="640"/>
      <c r="X889" s="640"/>
      <c r="Y889" s="640"/>
      <c r="Z889" s="640"/>
      <c r="AA889" s="640"/>
      <c r="AB889" s="640"/>
      <c r="AC889" s="640"/>
      <c r="AD889" s="640"/>
    </row>
    <row r="890">
      <c r="A890" s="640"/>
      <c r="B890" s="640"/>
      <c r="C890" s="56"/>
      <c r="D890" s="640"/>
      <c r="E890" s="640"/>
      <c r="F890" s="640"/>
      <c r="G890" s="640"/>
      <c r="H890" s="640"/>
      <c r="I890" s="640"/>
      <c r="J890" s="640"/>
      <c r="K890" s="640"/>
      <c r="L890" s="640"/>
      <c r="M890" s="640"/>
      <c r="N890" s="640"/>
      <c r="O890" s="640"/>
      <c r="P890" s="640"/>
      <c r="Q890" s="640"/>
      <c r="R890" s="640"/>
      <c r="S890" s="640"/>
      <c r="T890" s="640"/>
      <c r="U890" s="640"/>
      <c r="V890" s="640"/>
      <c r="W890" s="640"/>
      <c r="X890" s="640"/>
      <c r="Y890" s="640"/>
      <c r="Z890" s="640"/>
      <c r="AA890" s="640"/>
      <c r="AB890" s="640"/>
      <c r="AC890" s="640"/>
      <c r="AD890" s="640"/>
    </row>
    <row r="891">
      <c r="A891" s="640"/>
      <c r="B891" s="640"/>
      <c r="C891" s="56"/>
      <c r="D891" s="640"/>
      <c r="E891" s="640"/>
      <c r="F891" s="640"/>
      <c r="G891" s="640"/>
      <c r="H891" s="640"/>
      <c r="I891" s="640"/>
      <c r="J891" s="640"/>
      <c r="K891" s="640"/>
      <c r="L891" s="640"/>
      <c r="M891" s="640"/>
      <c r="N891" s="640"/>
      <c r="O891" s="640"/>
      <c r="P891" s="640"/>
      <c r="Q891" s="640"/>
      <c r="R891" s="640"/>
      <c r="S891" s="640"/>
      <c r="T891" s="640"/>
      <c r="U891" s="640"/>
      <c r="V891" s="640"/>
      <c r="W891" s="640"/>
      <c r="X891" s="640"/>
      <c r="Y891" s="640"/>
      <c r="Z891" s="640"/>
      <c r="AA891" s="640"/>
      <c r="AB891" s="640"/>
      <c r="AC891" s="640"/>
      <c r="AD891" s="640"/>
    </row>
    <row r="892">
      <c r="A892" s="640"/>
      <c r="B892" s="640"/>
      <c r="C892" s="56"/>
      <c r="D892" s="640"/>
      <c r="E892" s="640"/>
      <c r="F892" s="640"/>
      <c r="G892" s="640"/>
      <c r="H892" s="640"/>
      <c r="I892" s="640"/>
      <c r="J892" s="640"/>
      <c r="K892" s="640"/>
      <c r="L892" s="640"/>
      <c r="M892" s="640"/>
      <c r="N892" s="640"/>
      <c r="O892" s="640"/>
      <c r="P892" s="640"/>
      <c r="Q892" s="640"/>
      <c r="R892" s="640"/>
      <c r="S892" s="640"/>
      <c r="T892" s="640"/>
      <c r="U892" s="640"/>
      <c r="V892" s="640"/>
      <c r="W892" s="640"/>
      <c r="X892" s="640"/>
      <c r="Y892" s="640"/>
      <c r="Z892" s="640"/>
      <c r="AA892" s="640"/>
      <c r="AB892" s="640"/>
      <c r="AC892" s="640"/>
      <c r="AD892" s="640"/>
    </row>
    <row r="893">
      <c r="A893" s="640"/>
      <c r="B893" s="640"/>
      <c r="C893" s="56"/>
      <c r="D893" s="640"/>
      <c r="E893" s="640"/>
      <c r="F893" s="640"/>
      <c r="G893" s="640"/>
      <c r="H893" s="640"/>
      <c r="I893" s="640"/>
      <c r="J893" s="640"/>
      <c r="K893" s="640"/>
      <c r="L893" s="640"/>
      <c r="M893" s="640"/>
      <c r="N893" s="640"/>
      <c r="O893" s="640"/>
      <c r="P893" s="640"/>
      <c r="Q893" s="640"/>
      <c r="R893" s="640"/>
      <c r="S893" s="640"/>
      <c r="T893" s="640"/>
      <c r="U893" s="640"/>
      <c r="V893" s="640"/>
      <c r="W893" s="640"/>
      <c r="X893" s="640"/>
      <c r="Y893" s="640"/>
      <c r="Z893" s="640"/>
      <c r="AA893" s="640"/>
      <c r="AB893" s="640"/>
      <c r="AC893" s="640"/>
      <c r="AD893" s="640"/>
    </row>
    <row r="894">
      <c r="A894" s="640"/>
      <c r="B894" s="640"/>
      <c r="C894" s="56"/>
      <c r="D894" s="640"/>
      <c r="E894" s="640"/>
      <c r="F894" s="640"/>
      <c r="G894" s="640"/>
      <c r="H894" s="640"/>
      <c r="I894" s="640"/>
      <c r="J894" s="640"/>
      <c r="K894" s="640"/>
      <c r="L894" s="640"/>
      <c r="M894" s="640"/>
      <c r="N894" s="640"/>
      <c r="O894" s="640"/>
      <c r="P894" s="640"/>
      <c r="Q894" s="640"/>
      <c r="R894" s="640"/>
      <c r="S894" s="640"/>
      <c r="T894" s="640"/>
      <c r="U894" s="640"/>
      <c r="V894" s="640"/>
      <c r="W894" s="640"/>
      <c r="X894" s="640"/>
      <c r="Y894" s="640"/>
      <c r="Z894" s="640"/>
      <c r="AA894" s="640"/>
      <c r="AB894" s="640"/>
      <c r="AC894" s="640"/>
      <c r="AD894" s="640"/>
    </row>
    <row r="895">
      <c r="A895" s="640"/>
      <c r="B895" s="640"/>
      <c r="C895" s="56"/>
      <c r="D895" s="640"/>
      <c r="E895" s="640"/>
      <c r="F895" s="640"/>
      <c r="G895" s="640"/>
      <c r="H895" s="640"/>
      <c r="I895" s="640"/>
      <c r="J895" s="640"/>
      <c r="K895" s="640"/>
      <c r="L895" s="640"/>
      <c r="M895" s="640"/>
      <c r="N895" s="640"/>
      <c r="O895" s="640"/>
      <c r="P895" s="640"/>
      <c r="Q895" s="640"/>
      <c r="R895" s="640"/>
      <c r="S895" s="640"/>
      <c r="T895" s="640"/>
      <c r="U895" s="640"/>
      <c r="V895" s="640"/>
      <c r="W895" s="640"/>
      <c r="X895" s="640"/>
      <c r="Y895" s="640"/>
      <c r="Z895" s="640"/>
      <c r="AA895" s="640"/>
      <c r="AB895" s="640"/>
      <c r="AC895" s="640"/>
      <c r="AD895" s="640"/>
    </row>
    <row r="896">
      <c r="A896" s="640"/>
      <c r="B896" s="640"/>
      <c r="C896" s="56"/>
      <c r="D896" s="640"/>
      <c r="E896" s="640"/>
      <c r="F896" s="640"/>
      <c r="G896" s="640"/>
      <c r="H896" s="640"/>
      <c r="I896" s="640"/>
      <c r="J896" s="640"/>
      <c r="K896" s="640"/>
      <c r="L896" s="640"/>
      <c r="M896" s="640"/>
      <c r="N896" s="640"/>
      <c r="O896" s="640"/>
      <c r="P896" s="640"/>
      <c r="Q896" s="640"/>
      <c r="R896" s="640"/>
      <c r="S896" s="640"/>
      <c r="T896" s="640"/>
      <c r="U896" s="640"/>
      <c r="V896" s="640"/>
      <c r="W896" s="640"/>
      <c r="X896" s="640"/>
      <c r="Y896" s="640"/>
      <c r="Z896" s="640"/>
      <c r="AA896" s="640"/>
      <c r="AB896" s="640"/>
      <c r="AC896" s="640"/>
      <c r="AD896" s="640"/>
    </row>
    <row r="897">
      <c r="A897" s="640"/>
      <c r="B897" s="640"/>
      <c r="C897" s="56"/>
      <c r="D897" s="640"/>
      <c r="E897" s="640"/>
      <c r="F897" s="640"/>
      <c r="G897" s="640"/>
      <c r="H897" s="640"/>
      <c r="I897" s="640"/>
      <c r="J897" s="640"/>
      <c r="K897" s="640"/>
      <c r="L897" s="640"/>
      <c r="M897" s="640"/>
      <c r="N897" s="640"/>
      <c r="O897" s="640"/>
      <c r="P897" s="640"/>
      <c r="Q897" s="640"/>
      <c r="R897" s="640"/>
      <c r="S897" s="640"/>
      <c r="T897" s="640"/>
      <c r="U897" s="640"/>
      <c r="V897" s="640"/>
      <c r="W897" s="640"/>
      <c r="X897" s="640"/>
      <c r="Y897" s="640"/>
      <c r="Z897" s="640"/>
      <c r="AA897" s="640"/>
      <c r="AB897" s="640"/>
      <c r="AC897" s="640"/>
      <c r="AD897" s="640"/>
    </row>
    <row r="898">
      <c r="A898" s="640"/>
      <c r="B898" s="640"/>
      <c r="C898" s="56"/>
      <c r="D898" s="640"/>
      <c r="E898" s="640"/>
      <c r="F898" s="640"/>
      <c r="G898" s="640"/>
      <c r="H898" s="640"/>
      <c r="I898" s="640"/>
      <c r="J898" s="640"/>
      <c r="K898" s="640"/>
      <c r="L898" s="640"/>
      <c r="M898" s="640"/>
      <c r="N898" s="640"/>
      <c r="O898" s="640"/>
      <c r="P898" s="640"/>
      <c r="Q898" s="640"/>
      <c r="R898" s="640"/>
      <c r="S898" s="640"/>
      <c r="T898" s="640"/>
      <c r="U898" s="640"/>
      <c r="V898" s="640"/>
      <c r="W898" s="640"/>
      <c r="X898" s="640"/>
      <c r="Y898" s="640"/>
      <c r="Z898" s="640"/>
      <c r="AA898" s="640"/>
      <c r="AB898" s="640"/>
      <c r="AC898" s="640"/>
      <c r="AD898" s="640"/>
    </row>
    <row r="899">
      <c r="A899" s="640"/>
      <c r="B899" s="640"/>
      <c r="C899" s="56"/>
      <c r="D899" s="640"/>
      <c r="E899" s="640"/>
      <c r="F899" s="640"/>
      <c r="G899" s="640"/>
      <c r="H899" s="640"/>
      <c r="I899" s="640"/>
      <c r="J899" s="640"/>
      <c r="K899" s="640"/>
      <c r="L899" s="640"/>
      <c r="M899" s="640"/>
      <c r="N899" s="640"/>
      <c r="O899" s="640"/>
      <c r="P899" s="640"/>
      <c r="Q899" s="640"/>
      <c r="R899" s="640"/>
      <c r="S899" s="640"/>
      <c r="T899" s="640"/>
      <c r="U899" s="640"/>
      <c r="V899" s="640"/>
      <c r="W899" s="640"/>
      <c r="X899" s="640"/>
      <c r="Y899" s="640"/>
      <c r="Z899" s="640"/>
      <c r="AA899" s="640"/>
      <c r="AB899" s="640"/>
      <c r="AC899" s="640"/>
      <c r="AD899" s="640"/>
    </row>
    <row r="900">
      <c r="A900" s="640"/>
      <c r="B900" s="640"/>
      <c r="C900" s="56"/>
      <c r="D900" s="640"/>
      <c r="E900" s="640"/>
      <c r="F900" s="640"/>
      <c r="G900" s="640"/>
      <c r="H900" s="640"/>
      <c r="I900" s="640"/>
      <c r="J900" s="640"/>
      <c r="K900" s="640"/>
      <c r="L900" s="640"/>
      <c r="M900" s="640"/>
      <c r="N900" s="640"/>
      <c r="O900" s="640"/>
      <c r="P900" s="640"/>
      <c r="Q900" s="640"/>
      <c r="R900" s="640"/>
      <c r="S900" s="640"/>
      <c r="T900" s="640"/>
      <c r="U900" s="640"/>
      <c r="V900" s="640"/>
      <c r="W900" s="640"/>
      <c r="X900" s="640"/>
      <c r="Y900" s="640"/>
      <c r="Z900" s="640"/>
      <c r="AA900" s="640"/>
      <c r="AB900" s="640"/>
      <c r="AC900" s="640"/>
      <c r="AD900" s="640"/>
    </row>
    <row r="901">
      <c r="A901" s="640"/>
      <c r="B901" s="640"/>
      <c r="C901" s="56"/>
      <c r="D901" s="640"/>
      <c r="E901" s="640"/>
      <c r="F901" s="640"/>
      <c r="G901" s="640"/>
      <c r="H901" s="640"/>
      <c r="I901" s="640"/>
      <c r="J901" s="640"/>
      <c r="K901" s="640"/>
      <c r="L901" s="640"/>
      <c r="M901" s="640"/>
      <c r="N901" s="640"/>
      <c r="O901" s="640"/>
      <c r="P901" s="640"/>
      <c r="Q901" s="640"/>
      <c r="R901" s="640"/>
      <c r="S901" s="640"/>
      <c r="T901" s="640"/>
      <c r="U901" s="640"/>
      <c r="V901" s="640"/>
      <c r="W901" s="640"/>
      <c r="X901" s="640"/>
      <c r="Y901" s="640"/>
      <c r="Z901" s="640"/>
      <c r="AA901" s="640"/>
      <c r="AB901" s="640"/>
      <c r="AC901" s="640"/>
      <c r="AD901" s="640"/>
    </row>
    <row r="902">
      <c r="A902" s="640"/>
      <c r="B902" s="640"/>
      <c r="C902" s="56"/>
      <c r="D902" s="640"/>
      <c r="E902" s="640"/>
      <c r="F902" s="640"/>
      <c r="G902" s="640"/>
      <c r="H902" s="640"/>
      <c r="I902" s="640"/>
      <c r="J902" s="640"/>
      <c r="K902" s="640"/>
      <c r="L902" s="640"/>
      <c r="M902" s="640"/>
      <c r="N902" s="640"/>
      <c r="O902" s="640"/>
      <c r="P902" s="640"/>
      <c r="Q902" s="640"/>
      <c r="R902" s="640"/>
      <c r="S902" s="640"/>
      <c r="T902" s="640"/>
      <c r="U902" s="640"/>
      <c r="V902" s="640"/>
      <c r="W902" s="640"/>
      <c r="X902" s="640"/>
      <c r="Y902" s="640"/>
      <c r="Z902" s="640"/>
      <c r="AA902" s="640"/>
      <c r="AB902" s="640"/>
      <c r="AC902" s="640"/>
      <c r="AD902" s="640"/>
    </row>
    <row r="903">
      <c r="A903" s="640"/>
      <c r="B903" s="640"/>
      <c r="C903" s="56"/>
      <c r="D903" s="640"/>
      <c r="E903" s="640"/>
      <c r="F903" s="640"/>
      <c r="G903" s="640"/>
      <c r="H903" s="640"/>
      <c r="I903" s="640"/>
      <c r="J903" s="640"/>
      <c r="K903" s="640"/>
      <c r="L903" s="640"/>
      <c r="M903" s="640"/>
      <c r="N903" s="640"/>
      <c r="O903" s="640"/>
      <c r="P903" s="640"/>
      <c r="Q903" s="640"/>
      <c r="R903" s="640"/>
      <c r="S903" s="640"/>
      <c r="T903" s="640"/>
      <c r="U903" s="640"/>
      <c r="V903" s="640"/>
      <c r="W903" s="640"/>
      <c r="X903" s="640"/>
      <c r="Y903" s="640"/>
      <c r="Z903" s="640"/>
      <c r="AA903" s="640"/>
      <c r="AB903" s="640"/>
      <c r="AC903" s="640"/>
      <c r="AD903" s="640"/>
    </row>
    <row r="904">
      <c r="A904" s="640"/>
      <c r="B904" s="640"/>
      <c r="C904" s="56"/>
      <c r="D904" s="640"/>
      <c r="E904" s="640"/>
      <c r="F904" s="640"/>
      <c r="G904" s="640"/>
      <c r="H904" s="640"/>
      <c r="I904" s="640"/>
      <c r="J904" s="640"/>
      <c r="K904" s="640"/>
      <c r="L904" s="640"/>
      <c r="M904" s="640"/>
      <c r="N904" s="640"/>
      <c r="O904" s="640"/>
      <c r="P904" s="640"/>
      <c r="Q904" s="640"/>
      <c r="R904" s="640"/>
      <c r="S904" s="640"/>
      <c r="T904" s="640"/>
      <c r="U904" s="640"/>
      <c r="V904" s="640"/>
      <c r="W904" s="640"/>
      <c r="X904" s="640"/>
      <c r="Y904" s="640"/>
      <c r="Z904" s="640"/>
      <c r="AA904" s="640"/>
      <c r="AB904" s="640"/>
      <c r="AC904" s="640"/>
      <c r="AD904" s="640"/>
    </row>
    <row r="905">
      <c r="A905" s="640"/>
      <c r="B905" s="640"/>
      <c r="C905" s="56"/>
      <c r="D905" s="640"/>
      <c r="E905" s="640"/>
      <c r="F905" s="640"/>
      <c r="G905" s="640"/>
      <c r="H905" s="640"/>
      <c r="I905" s="640"/>
      <c r="J905" s="640"/>
      <c r="K905" s="640"/>
      <c r="L905" s="640"/>
      <c r="M905" s="640"/>
      <c r="N905" s="640"/>
      <c r="O905" s="640"/>
      <c r="P905" s="640"/>
      <c r="Q905" s="640"/>
      <c r="R905" s="640"/>
      <c r="S905" s="640"/>
      <c r="T905" s="640"/>
      <c r="U905" s="640"/>
      <c r="V905" s="640"/>
      <c r="W905" s="640"/>
      <c r="X905" s="640"/>
      <c r="Y905" s="640"/>
      <c r="Z905" s="640"/>
      <c r="AA905" s="640"/>
      <c r="AB905" s="640"/>
      <c r="AC905" s="640"/>
      <c r="AD905" s="640"/>
    </row>
    <row r="906">
      <c r="A906" s="640"/>
      <c r="B906" s="640"/>
      <c r="C906" s="56"/>
      <c r="D906" s="640"/>
      <c r="E906" s="640"/>
      <c r="F906" s="640"/>
      <c r="G906" s="640"/>
      <c r="H906" s="640"/>
      <c r="I906" s="640"/>
      <c r="J906" s="640"/>
      <c r="K906" s="640"/>
      <c r="L906" s="640"/>
      <c r="M906" s="640"/>
      <c r="N906" s="640"/>
      <c r="O906" s="640"/>
      <c r="P906" s="640"/>
      <c r="Q906" s="640"/>
      <c r="R906" s="640"/>
      <c r="S906" s="640"/>
      <c r="T906" s="640"/>
      <c r="U906" s="640"/>
      <c r="V906" s="640"/>
      <c r="W906" s="640"/>
      <c r="X906" s="640"/>
      <c r="Y906" s="640"/>
      <c r="Z906" s="640"/>
      <c r="AA906" s="640"/>
      <c r="AB906" s="640"/>
      <c r="AC906" s="640"/>
      <c r="AD906" s="640"/>
    </row>
    <row r="907">
      <c r="A907" s="640"/>
      <c r="B907" s="640"/>
      <c r="C907" s="56"/>
      <c r="D907" s="640"/>
      <c r="E907" s="640"/>
      <c r="F907" s="640"/>
      <c r="G907" s="640"/>
      <c r="H907" s="640"/>
      <c r="I907" s="640"/>
      <c r="J907" s="640"/>
      <c r="K907" s="640"/>
      <c r="L907" s="640"/>
      <c r="M907" s="640"/>
      <c r="N907" s="640"/>
      <c r="O907" s="640"/>
      <c r="P907" s="640"/>
      <c r="Q907" s="640"/>
      <c r="R907" s="640"/>
      <c r="S907" s="640"/>
      <c r="T907" s="640"/>
      <c r="U907" s="640"/>
      <c r="V907" s="640"/>
      <c r="W907" s="640"/>
      <c r="X907" s="640"/>
      <c r="Y907" s="640"/>
      <c r="Z907" s="640"/>
      <c r="AA907" s="640"/>
      <c r="AB907" s="640"/>
      <c r="AC907" s="640"/>
      <c r="AD907" s="640"/>
    </row>
    <row r="908">
      <c r="A908" s="640"/>
      <c r="B908" s="640"/>
      <c r="C908" s="56"/>
      <c r="D908" s="640"/>
      <c r="E908" s="640"/>
      <c r="F908" s="640"/>
      <c r="G908" s="640"/>
      <c r="H908" s="640"/>
      <c r="I908" s="640"/>
      <c r="J908" s="640"/>
      <c r="K908" s="640"/>
      <c r="L908" s="640"/>
      <c r="M908" s="640"/>
      <c r="N908" s="640"/>
      <c r="O908" s="640"/>
      <c r="P908" s="640"/>
      <c r="Q908" s="640"/>
      <c r="R908" s="640"/>
      <c r="S908" s="640"/>
      <c r="T908" s="640"/>
      <c r="U908" s="640"/>
      <c r="V908" s="640"/>
      <c r="W908" s="640"/>
      <c r="X908" s="640"/>
      <c r="Y908" s="640"/>
      <c r="Z908" s="640"/>
      <c r="AA908" s="640"/>
      <c r="AB908" s="640"/>
      <c r="AC908" s="640"/>
      <c r="AD908" s="640"/>
    </row>
    <row r="909">
      <c r="A909" s="640"/>
      <c r="B909" s="640"/>
      <c r="C909" s="56"/>
      <c r="D909" s="640"/>
      <c r="E909" s="640"/>
      <c r="F909" s="640"/>
      <c r="G909" s="640"/>
      <c r="H909" s="640"/>
      <c r="I909" s="640"/>
      <c r="J909" s="640"/>
      <c r="K909" s="640"/>
      <c r="L909" s="640"/>
      <c r="M909" s="640"/>
      <c r="N909" s="640"/>
      <c r="O909" s="640"/>
      <c r="P909" s="640"/>
      <c r="Q909" s="640"/>
      <c r="R909" s="640"/>
      <c r="S909" s="640"/>
      <c r="T909" s="640"/>
      <c r="U909" s="640"/>
      <c r="V909" s="640"/>
      <c r="W909" s="640"/>
      <c r="X909" s="640"/>
      <c r="Y909" s="640"/>
      <c r="Z909" s="640"/>
      <c r="AA909" s="640"/>
      <c r="AB909" s="640"/>
      <c r="AC909" s="640"/>
      <c r="AD909" s="640"/>
    </row>
    <row r="910">
      <c r="A910" s="640"/>
      <c r="B910" s="640"/>
      <c r="C910" s="56"/>
      <c r="D910" s="640"/>
      <c r="E910" s="640"/>
      <c r="F910" s="640"/>
      <c r="G910" s="640"/>
      <c r="H910" s="640"/>
      <c r="I910" s="640"/>
      <c r="J910" s="640"/>
      <c r="K910" s="640"/>
      <c r="L910" s="640"/>
      <c r="M910" s="640"/>
      <c r="N910" s="640"/>
      <c r="O910" s="640"/>
      <c r="P910" s="640"/>
      <c r="Q910" s="640"/>
      <c r="R910" s="640"/>
      <c r="S910" s="640"/>
      <c r="T910" s="640"/>
      <c r="U910" s="640"/>
      <c r="V910" s="640"/>
      <c r="W910" s="640"/>
      <c r="X910" s="640"/>
      <c r="Y910" s="640"/>
      <c r="Z910" s="640"/>
      <c r="AA910" s="640"/>
      <c r="AB910" s="640"/>
      <c r="AC910" s="640"/>
      <c r="AD910" s="640"/>
    </row>
    <row r="911">
      <c r="A911" s="640"/>
      <c r="B911" s="640"/>
      <c r="C911" s="56"/>
      <c r="D911" s="640"/>
      <c r="E911" s="640"/>
      <c r="F911" s="640"/>
      <c r="G911" s="640"/>
      <c r="H911" s="640"/>
      <c r="I911" s="640"/>
      <c r="J911" s="640"/>
      <c r="K911" s="640"/>
      <c r="L911" s="640"/>
      <c r="M911" s="640"/>
      <c r="N911" s="640"/>
      <c r="O911" s="640"/>
      <c r="P911" s="640"/>
      <c r="Q911" s="640"/>
      <c r="R911" s="640"/>
      <c r="S911" s="640"/>
      <c r="T911" s="640"/>
      <c r="U911" s="640"/>
      <c r="V911" s="640"/>
      <c r="W911" s="640"/>
      <c r="X911" s="640"/>
      <c r="Y911" s="640"/>
      <c r="Z911" s="640"/>
      <c r="AA911" s="640"/>
      <c r="AB911" s="640"/>
      <c r="AC911" s="640"/>
      <c r="AD911" s="640"/>
    </row>
    <row r="912">
      <c r="A912" s="640"/>
      <c r="B912" s="640"/>
      <c r="C912" s="56"/>
      <c r="D912" s="640"/>
      <c r="E912" s="640"/>
      <c r="F912" s="640"/>
      <c r="G912" s="640"/>
      <c r="H912" s="640"/>
      <c r="I912" s="640"/>
      <c r="J912" s="640"/>
      <c r="K912" s="640"/>
      <c r="L912" s="640"/>
      <c r="M912" s="640"/>
      <c r="N912" s="640"/>
      <c r="O912" s="640"/>
      <c r="P912" s="640"/>
      <c r="Q912" s="640"/>
      <c r="R912" s="640"/>
      <c r="S912" s="640"/>
      <c r="T912" s="640"/>
      <c r="U912" s="640"/>
      <c r="V912" s="640"/>
      <c r="W912" s="640"/>
      <c r="X912" s="640"/>
      <c r="Y912" s="640"/>
      <c r="Z912" s="640"/>
      <c r="AA912" s="640"/>
      <c r="AB912" s="640"/>
      <c r="AC912" s="640"/>
      <c r="AD912" s="640"/>
    </row>
    <row r="913">
      <c r="A913" s="640"/>
      <c r="B913" s="640"/>
      <c r="C913" s="56"/>
      <c r="D913" s="640"/>
      <c r="E913" s="640"/>
      <c r="F913" s="640"/>
      <c r="G913" s="640"/>
      <c r="H913" s="640"/>
      <c r="I913" s="640"/>
      <c r="J913" s="640"/>
      <c r="K913" s="640"/>
      <c r="L913" s="640"/>
      <c r="M913" s="640"/>
      <c r="N913" s="640"/>
      <c r="O913" s="640"/>
      <c r="P913" s="640"/>
      <c r="Q913" s="640"/>
      <c r="R913" s="640"/>
      <c r="S913" s="640"/>
      <c r="T913" s="640"/>
      <c r="U913" s="640"/>
      <c r="V913" s="640"/>
      <c r="W913" s="640"/>
      <c r="X913" s="640"/>
      <c r="Y913" s="640"/>
      <c r="Z913" s="640"/>
      <c r="AA913" s="640"/>
      <c r="AB913" s="640"/>
      <c r="AC913" s="640"/>
      <c r="AD913" s="640"/>
    </row>
    <row r="914">
      <c r="A914" s="640"/>
      <c r="B914" s="640"/>
      <c r="C914" s="56"/>
      <c r="D914" s="640"/>
      <c r="E914" s="640"/>
      <c r="F914" s="640"/>
      <c r="G914" s="640"/>
      <c r="H914" s="640"/>
      <c r="I914" s="640"/>
      <c r="J914" s="640"/>
      <c r="K914" s="640"/>
      <c r="L914" s="640"/>
      <c r="M914" s="640"/>
      <c r="N914" s="640"/>
      <c r="O914" s="640"/>
      <c r="P914" s="640"/>
      <c r="Q914" s="640"/>
      <c r="R914" s="640"/>
      <c r="S914" s="640"/>
      <c r="T914" s="640"/>
      <c r="U914" s="640"/>
      <c r="V914" s="640"/>
      <c r="W914" s="640"/>
      <c r="X914" s="640"/>
      <c r="Y914" s="640"/>
      <c r="Z914" s="640"/>
      <c r="AA914" s="640"/>
      <c r="AB914" s="640"/>
      <c r="AC914" s="640"/>
      <c r="AD914" s="640"/>
    </row>
    <row r="915">
      <c r="A915" s="640"/>
      <c r="B915" s="640"/>
      <c r="C915" s="56"/>
      <c r="D915" s="640"/>
      <c r="E915" s="640"/>
      <c r="F915" s="640"/>
      <c r="G915" s="640"/>
      <c r="H915" s="640"/>
      <c r="I915" s="640"/>
      <c r="J915" s="640"/>
      <c r="K915" s="640"/>
      <c r="L915" s="640"/>
      <c r="M915" s="640"/>
      <c r="N915" s="640"/>
      <c r="O915" s="640"/>
      <c r="P915" s="640"/>
      <c r="Q915" s="640"/>
      <c r="R915" s="640"/>
      <c r="S915" s="640"/>
      <c r="T915" s="640"/>
      <c r="U915" s="640"/>
      <c r="V915" s="640"/>
      <c r="W915" s="640"/>
      <c r="X915" s="640"/>
      <c r="Y915" s="640"/>
      <c r="Z915" s="640"/>
      <c r="AA915" s="640"/>
      <c r="AB915" s="640"/>
      <c r="AC915" s="640"/>
      <c r="AD915" s="640"/>
    </row>
    <row r="916">
      <c r="A916" s="640"/>
      <c r="B916" s="640"/>
      <c r="C916" s="56"/>
      <c r="D916" s="640"/>
      <c r="E916" s="640"/>
      <c r="F916" s="640"/>
      <c r="G916" s="640"/>
      <c r="H916" s="640"/>
      <c r="I916" s="640"/>
      <c r="J916" s="640"/>
      <c r="K916" s="640"/>
      <c r="L916" s="640"/>
      <c r="M916" s="640"/>
      <c r="N916" s="640"/>
      <c r="O916" s="640"/>
      <c r="P916" s="640"/>
      <c r="Q916" s="640"/>
      <c r="R916" s="640"/>
      <c r="S916" s="640"/>
      <c r="T916" s="640"/>
      <c r="U916" s="640"/>
      <c r="V916" s="640"/>
      <c r="W916" s="640"/>
      <c r="X916" s="640"/>
      <c r="Y916" s="640"/>
      <c r="Z916" s="640"/>
      <c r="AA916" s="640"/>
      <c r="AB916" s="640"/>
      <c r="AC916" s="640"/>
      <c r="AD916" s="640"/>
    </row>
    <row r="917">
      <c r="A917" s="640"/>
      <c r="B917" s="640"/>
      <c r="C917" s="56"/>
      <c r="D917" s="640"/>
      <c r="E917" s="640"/>
      <c r="F917" s="640"/>
      <c r="G917" s="640"/>
      <c r="H917" s="640"/>
      <c r="I917" s="640"/>
      <c r="J917" s="640"/>
      <c r="K917" s="640"/>
      <c r="L917" s="640"/>
      <c r="M917" s="640"/>
      <c r="N917" s="640"/>
      <c r="O917" s="640"/>
      <c r="P917" s="640"/>
      <c r="Q917" s="640"/>
      <c r="R917" s="640"/>
      <c r="S917" s="640"/>
      <c r="T917" s="640"/>
      <c r="U917" s="640"/>
      <c r="V917" s="640"/>
      <c r="W917" s="640"/>
      <c r="X917" s="640"/>
      <c r="Y917" s="640"/>
      <c r="Z917" s="640"/>
      <c r="AA917" s="640"/>
      <c r="AB917" s="640"/>
      <c r="AC917" s="640"/>
      <c r="AD917" s="640"/>
    </row>
    <row r="918">
      <c r="A918" s="640"/>
      <c r="B918" s="640"/>
      <c r="C918" s="56"/>
      <c r="D918" s="640"/>
      <c r="E918" s="640"/>
      <c r="F918" s="640"/>
      <c r="G918" s="640"/>
      <c r="H918" s="640"/>
      <c r="I918" s="640"/>
      <c r="J918" s="640"/>
      <c r="K918" s="640"/>
      <c r="L918" s="640"/>
      <c r="M918" s="640"/>
      <c r="N918" s="640"/>
      <c r="O918" s="640"/>
      <c r="P918" s="640"/>
      <c r="Q918" s="640"/>
      <c r="R918" s="640"/>
      <c r="S918" s="640"/>
      <c r="T918" s="640"/>
      <c r="U918" s="640"/>
      <c r="V918" s="640"/>
      <c r="W918" s="640"/>
      <c r="X918" s="640"/>
      <c r="Y918" s="640"/>
      <c r="Z918" s="640"/>
      <c r="AA918" s="640"/>
      <c r="AB918" s="640"/>
      <c r="AC918" s="640"/>
      <c r="AD918" s="640"/>
    </row>
    <row r="919">
      <c r="A919" s="640"/>
      <c r="B919" s="640"/>
      <c r="C919" s="56"/>
      <c r="D919" s="640"/>
      <c r="E919" s="640"/>
      <c r="F919" s="640"/>
      <c r="G919" s="640"/>
      <c r="H919" s="640"/>
      <c r="I919" s="640"/>
      <c r="J919" s="640"/>
      <c r="K919" s="640"/>
      <c r="L919" s="640"/>
      <c r="M919" s="640"/>
      <c r="N919" s="640"/>
      <c r="O919" s="640"/>
      <c r="P919" s="640"/>
      <c r="Q919" s="640"/>
      <c r="R919" s="640"/>
      <c r="S919" s="640"/>
      <c r="T919" s="640"/>
      <c r="U919" s="640"/>
      <c r="V919" s="640"/>
      <c r="W919" s="640"/>
      <c r="X919" s="640"/>
      <c r="Y919" s="640"/>
      <c r="Z919" s="640"/>
      <c r="AA919" s="640"/>
      <c r="AB919" s="640"/>
      <c r="AC919" s="640"/>
      <c r="AD919" s="640"/>
    </row>
    <row r="920">
      <c r="A920" s="640"/>
      <c r="B920" s="640"/>
      <c r="C920" s="56"/>
      <c r="D920" s="640"/>
      <c r="E920" s="640"/>
      <c r="F920" s="640"/>
      <c r="G920" s="640"/>
      <c r="H920" s="640"/>
      <c r="I920" s="640"/>
      <c r="J920" s="640"/>
      <c r="K920" s="640"/>
      <c r="L920" s="640"/>
      <c r="M920" s="640"/>
      <c r="N920" s="640"/>
      <c r="O920" s="640"/>
      <c r="P920" s="640"/>
      <c r="Q920" s="640"/>
      <c r="R920" s="640"/>
      <c r="S920" s="640"/>
      <c r="T920" s="640"/>
      <c r="U920" s="640"/>
      <c r="V920" s="640"/>
      <c r="W920" s="640"/>
      <c r="X920" s="640"/>
      <c r="Y920" s="640"/>
      <c r="Z920" s="640"/>
      <c r="AA920" s="640"/>
      <c r="AB920" s="640"/>
      <c r="AC920" s="640"/>
      <c r="AD920" s="640"/>
    </row>
    <row r="921">
      <c r="A921" s="640"/>
      <c r="B921" s="640"/>
      <c r="C921" s="56"/>
      <c r="D921" s="640"/>
      <c r="E921" s="640"/>
      <c r="F921" s="640"/>
      <c r="G921" s="640"/>
      <c r="H921" s="640"/>
      <c r="I921" s="640"/>
      <c r="J921" s="640"/>
      <c r="K921" s="640"/>
      <c r="L921" s="640"/>
      <c r="M921" s="640"/>
      <c r="N921" s="640"/>
      <c r="O921" s="640"/>
      <c r="P921" s="640"/>
      <c r="Q921" s="640"/>
      <c r="R921" s="640"/>
      <c r="S921" s="640"/>
      <c r="T921" s="640"/>
      <c r="U921" s="640"/>
      <c r="V921" s="640"/>
      <c r="W921" s="640"/>
      <c r="X921" s="640"/>
      <c r="Y921" s="640"/>
      <c r="Z921" s="640"/>
      <c r="AA921" s="640"/>
      <c r="AB921" s="640"/>
      <c r="AC921" s="640"/>
      <c r="AD921" s="640"/>
    </row>
    <row r="922">
      <c r="A922" s="640"/>
      <c r="B922" s="640"/>
      <c r="C922" s="56"/>
      <c r="D922" s="640"/>
      <c r="E922" s="640"/>
      <c r="F922" s="640"/>
      <c r="G922" s="640"/>
      <c r="H922" s="640"/>
      <c r="I922" s="640"/>
      <c r="J922" s="640"/>
      <c r="K922" s="640"/>
      <c r="L922" s="640"/>
      <c r="M922" s="640"/>
      <c r="N922" s="640"/>
      <c r="O922" s="640"/>
      <c r="P922" s="640"/>
      <c r="Q922" s="640"/>
      <c r="R922" s="640"/>
      <c r="S922" s="640"/>
      <c r="T922" s="640"/>
      <c r="U922" s="640"/>
      <c r="V922" s="640"/>
      <c r="W922" s="640"/>
      <c r="X922" s="640"/>
      <c r="Y922" s="640"/>
      <c r="Z922" s="640"/>
      <c r="AA922" s="640"/>
      <c r="AB922" s="640"/>
      <c r="AC922" s="640"/>
      <c r="AD922" s="640"/>
    </row>
    <row r="923">
      <c r="A923" s="640"/>
      <c r="B923" s="640"/>
      <c r="C923" s="56"/>
      <c r="D923" s="640"/>
      <c r="E923" s="640"/>
      <c r="F923" s="640"/>
      <c r="G923" s="640"/>
      <c r="H923" s="640"/>
      <c r="I923" s="640"/>
      <c r="J923" s="640"/>
      <c r="K923" s="640"/>
      <c r="L923" s="640"/>
      <c r="M923" s="640"/>
      <c r="N923" s="640"/>
      <c r="O923" s="640"/>
      <c r="P923" s="640"/>
      <c r="Q923" s="640"/>
      <c r="R923" s="640"/>
      <c r="S923" s="640"/>
      <c r="T923" s="640"/>
      <c r="U923" s="640"/>
      <c r="V923" s="640"/>
      <c r="W923" s="640"/>
      <c r="X923" s="640"/>
      <c r="Y923" s="640"/>
      <c r="Z923" s="640"/>
      <c r="AA923" s="640"/>
      <c r="AB923" s="640"/>
      <c r="AC923" s="640"/>
      <c r="AD923" s="640"/>
    </row>
    <row r="924">
      <c r="A924" s="640"/>
      <c r="B924" s="640"/>
      <c r="C924" s="56"/>
      <c r="D924" s="640"/>
      <c r="E924" s="640"/>
      <c r="F924" s="640"/>
      <c r="G924" s="640"/>
      <c r="H924" s="640"/>
      <c r="I924" s="640"/>
      <c r="J924" s="640"/>
      <c r="K924" s="640"/>
      <c r="L924" s="640"/>
      <c r="M924" s="640"/>
      <c r="N924" s="640"/>
      <c r="O924" s="640"/>
      <c r="P924" s="640"/>
      <c r="Q924" s="640"/>
      <c r="R924" s="640"/>
      <c r="S924" s="640"/>
      <c r="T924" s="640"/>
      <c r="U924" s="640"/>
      <c r="V924" s="640"/>
      <c r="W924" s="640"/>
      <c r="X924" s="640"/>
      <c r="Y924" s="640"/>
      <c r="Z924" s="640"/>
      <c r="AA924" s="640"/>
      <c r="AB924" s="640"/>
      <c r="AC924" s="640"/>
      <c r="AD924" s="640"/>
    </row>
    <row r="925">
      <c r="A925" s="640"/>
      <c r="B925" s="640"/>
      <c r="C925" s="56"/>
      <c r="D925" s="640"/>
      <c r="E925" s="640"/>
      <c r="F925" s="640"/>
      <c r="G925" s="640"/>
      <c r="H925" s="640"/>
      <c r="I925" s="640"/>
      <c r="J925" s="640"/>
      <c r="K925" s="640"/>
      <c r="L925" s="640"/>
      <c r="M925" s="640"/>
      <c r="N925" s="640"/>
      <c r="O925" s="640"/>
      <c r="P925" s="640"/>
      <c r="Q925" s="640"/>
      <c r="R925" s="640"/>
      <c r="S925" s="640"/>
      <c r="T925" s="640"/>
      <c r="U925" s="640"/>
      <c r="V925" s="640"/>
      <c r="W925" s="640"/>
      <c r="X925" s="640"/>
      <c r="Y925" s="640"/>
      <c r="Z925" s="640"/>
      <c r="AA925" s="640"/>
      <c r="AB925" s="640"/>
      <c r="AC925" s="640"/>
      <c r="AD925" s="640"/>
    </row>
    <row r="926">
      <c r="A926" s="640"/>
      <c r="B926" s="640"/>
      <c r="C926" s="56"/>
      <c r="D926" s="640"/>
      <c r="E926" s="640"/>
      <c r="F926" s="640"/>
      <c r="G926" s="640"/>
      <c r="H926" s="640"/>
      <c r="I926" s="640"/>
      <c r="J926" s="640"/>
      <c r="K926" s="640"/>
      <c r="L926" s="640"/>
      <c r="M926" s="640"/>
      <c r="N926" s="640"/>
      <c r="O926" s="640"/>
      <c r="P926" s="640"/>
      <c r="Q926" s="640"/>
      <c r="R926" s="640"/>
      <c r="S926" s="640"/>
      <c r="T926" s="640"/>
      <c r="U926" s="640"/>
      <c r="V926" s="640"/>
      <c r="W926" s="640"/>
      <c r="X926" s="640"/>
      <c r="Y926" s="640"/>
      <c r="Z926" s="640"/>
      <c r="AA926" s="640"/>
      <c r="AB926" s="640"/>
      <c r="AC926" s="640"/>
      <c r="AD926" s="640"/>
    </row>
    <row r="927">
      <c r="A927" s="640"/>
      <c r="B927" s="640"/>
      <c r="C927" s="56"/>
      <c r="D927" s="640"/>
      <c r="E927" s="640"/>
      <c r="F927" s="640"/>
      <c r="G927" s="640"/>
      <c r="H927" s="640"/>
      <c r="I927" s="640"/>
      <c r="J927" s="640"/>
      <c r="K927" s="640"/>
      <c r="L927" s="640"/>
      <c r="M927" s="640"/>
      <c r="N927" s="640"/>
      <c r="O927" s="640"/>
      <c r="P927" s="640"/>
      <c r="Q927" s="640"/>
      <c r="R927" s="640"/>
      <c r="S927" s="640"/>
      <c r="T927" s="640"/>
      <c r="U927" s="640"/>
      <c r="V927" s="640"/>
      <c r="W927" s="640"/>
      <c r="X927" s="640"/>
      <c r="Y927" s="640"/>
      <c r="Z927" s="640"/>
      <c r="AA927" s="640"/>
      <c r="AB927" s="640"/>
      <c r="AC927" s="640"/>
      <c r="AD927" s="640"/>
    </row>
    <row r="928">
      <c r="A928" s="640"/>
      <c r="B928" s="640"/>
      <c r="C928" s="56"/>
      <c r="D928" s="640"/>
      <c r="E928" s="640"/>
      <c r="F928" s="640"/>
      <c r="G928" s="640"/>
      <c r="H928" s="640"/>
      <c r="I928" s="640"/>
      <c r="J928" s="640"/>
      <c r="K928" s="640"/>
      <c r="L928" s="640"/>
      <c r="M928" s="640"/>
      <c r="N928" s="640"/>
      <c r="O928" s="640"/>
      <c r="P928" s="640"/>
      <c r="Q928" s="640"/>
      <c r="R928" s="640"/>
      <c r="S928" s="640"/>
      <c r="T928" s="640"/>
      <c r="U928" s="640"/>
      <c r="V928" s="640"/>
      <c r="W928" s="640"/>
      <c r="X928" s="640"/>
      <c r="Y928" s="640"/>
      <c r="Z928" s="640"/>
      <c r="AA928" s="640"/>
      <c r="AB928" s="640"/>
      <c r="AC928" s="640"/>
      <c r="AD928" s="640"/>
    </row>
    <row r="929">
      <c r="A929" s="640"/>
      <c r="B929" s="640"/>
      <c r="C929" s="56"/>
      <c r="D929" s="640"/>
      <c r="E929" s="640"/>
      <c r="F929" s="640"/>
      <c r="G929" s="640"/>
      <c r="H929" s="640"/>
      <c r="I929" s="640"/>
      <c r="J929" s="640"/>
      <c r="K929" s="640"/>
      <c r="L929" s="640"/>
      <c r="M929" s="640"/>
      <c r="N929" s="640"/>
      <c r="O929" s="640"/>
      <c r="P929" s="640"/>
      <c r="Q929" s="640"/>
      <c r="R929" s="640"/>
      <c r="S929" s="640"/>
      <c r="T929" s="640"/>
      <c r="U929" s="640"/>
      <c r="V929" s="640"/>
      <c r="W929" s="640"/>
      <c r="X929" s="640"/>
      <c r="Y929" s="640"/>
      <c r="Z929" s="640"/>
      <c r="AA929" s="640"/>
      <c r="AB929" s="640"/>
      <c r="AC929" s="640"/>
      <c r="AD929" s="640"/>
    </row>
    <row r="930">
      <c r="A930" s="640"/>
      <c r="B930" s="640"/>
      <c r="C930" s="56"/>
      <c r="D930" s="640"/>
      <c r="E930" s="640"/>
      <c r="F930" s="640"/>
      <c r="G930" s="640"/>
      <c r="H930" s="640"/>
      <c r="I930" s="640"/>
      <c r="J930" s="640"/>
      <c r="K930" s="640"/>
      <c r="L930" s="640"/>
      <c r="M930" s="640"/>
      <c r="N930" s="640"/>
      <c r="O930" s="640"/>
      <c r="P930" s="640"/>
      <c r="Q930" s="640"/>
      <c r="R930" s="640"/>
      <c r="S930" s="640"/>
      <c r="T930" s="640"/>
      <c r="U930" s="640"/>
      <c r="V930" s="640"/>
      <c r="W930" s="640"/>
      <c r="X930" s="640"/>
      <c r="Y930" s="640"/>
      <c r="Z930" s="640"/>
      <c r="AA930" s="640"/>
      <c r="AB930" s="640"/>
      <c r="AC930" s="640"/>
      <c r="AD930" s="640"/>
    </row>
    <row r="931">
      <c r="A931" s="640"/>
      <c r="B931" s="640"/>
      <c r="C931" s="56"/>
      <c r="D931" s="640"/>
      <c r="E931" s="640"/>
      <c r="F931" s="640"/>
      <c r="G931" s="640"/>
      <c r="H931" s="640"/>
      <c r="I931" s="640"/>
      <c r="J931" s="640"/>
      <c r="K931" s="640"/>
      <c r="L931" s="640"/>
      <c r="M931" s="640"/>
      <c r="N931" s="640"/>
      <c r="O931" s="640"/>
      <c r="P931" s="640"/>
      <c r="Q931" s="640"/>
      <c r="R931" s="640"/>
      <c r="S931" s="640"/>
      <c r="T931" s="640"/>
      <c r="U931" s="640"/>
      <c r="V931" s="640"/>
      <c r="W931" s="640"/>
      <c r="X931" s="640"/>
      <c r="Y931" s="640"/>
      <c r="Z931" s="640"/>
      <c r="AA931" s="640"/>
      <c r="AB931" s="640"/>
      <c r="AC931" s="640"/>
      <c r="AD931" s="640"/>
    </row>
    <row r="932">
      <c r="A932" s="640"/>
      <c r="B932" s="640"/>
      <c r="C932" s="56"/>
      <c r="D932" s="640"/>
      <c r="E932" s="640"/>
      <c r="F932" s="640"/>
      <c r="G932" s="640"/>
      <c r="H932" s="640"/>
      <c r="I932" s="640"/>
      <c r="J932" s="640"/>
      <c r="K932" s="640"/>
      <c r="L932" s="640"/>
      <c r="M932" s="640"/>
      <c r="N932" s="640"/>
      <c r="O932" s="640"/>
      <c r="P932" s="640"/>
      <c r="Q932" s="640"/>
      <c r="R932" s="640"/>
      <c r="S932" s="640"/>
      <c r="T932" s="640"/>
      <c r="U932" s="640"/>
      <c r="V932" s="640"/>
      <c r="W932" s="640"/>
      <c r="X932" s="640"/>
      <c r="Y932" s="640"/>
      <c r="Z932" s="640"/>
      <c r="AA932" s="640"/>
      <c r="AB932" s="640"/>
      <c r="AC932" s="640"/>
      <c r="AD932" s="640"/>
    </row>
    <row r="933">
      <c r="A933" s="640"/>
      <c r="B933" s="640"/>
      <c r="C933" s="56"/>
      <c r="D933" s="640"/>
      <c r="E933" s="640"/>
      <c r="F933" s="640"/>
      <c r="G933" s="640"/>
      <c r="H933" s="640"/>
      <c r="I933" s="640"/>
      <c r="J933" s="640"/>
      <c r="K933" s="640"/>
      <c r="L933" s="640"/>
      <c r="M933" s="640"/>
      <c r="N933" s="640"/>
      <c r="O933" s="640"/>
      <c r="P933" s="640"/>
      <c r="Q933" s="640"/>
      <c r="R933" s="640"/>
      <c r="S933" s="640"/>
      <c r="T933" s="640"/>
      <c r="U933" s="640"/>
      <c r="V933" s="640"/>
      <c r="W933" s="640"/>
      <c r="X933" s="640"/>
      <c r="Y933" s="640"/>
      <c r="Z933" s="640"/>
      <c r="AA933" s="640"/>
      <c r="AB933" s="640"/>
      <c r="AC933" s="640"/>
      <c r="AD933" s="640"/>
    </row>
    <row r="934">
      <c r="A934" s="640"/>
      <c r="B934" s="640"/>
      <c r="C934" s="56"/>
      <c r="D934" s="640"/>
      <c r="E934" s="640"/>
      <c r="F934" s="640"/>
      <c r="G934" s="640"/>
      <c r="H934" s="640"/>
      <c r="I934" s="640"/>
      <c r="J934" s="640"/>
      <c r="K934" s="640"/>
      <c r="L934" s="640"/>
      <c r="M934" s="640"/>
      <c r="N934" s="640"/>
      <c r="O934" s="640"/>
      <c r="P934" s="640"/>
      <c r="Q934" s="640"/>
      <c r="R934" s="640"/>
      <c r="S934" s="640"/>
      <c r="T934" s="640"/>
      <c r="U934" s="640"/>
      <c r="V934" s="640"/>
      <c r="W934" s="640"/>
      <c r="X934" s="640"/>
      <c r="Y934" s="640"/>
      <c r="Z934" s="640"/>
      <c r="AA934" s="640"/>
      <c r="AB934" s="640"/>
      <c r="AC934" s="640"/>
      <c r="AD934" s="640"/>
    </row>
    <row r="935">
      <c r="A935" s="640"/>
      <c r="B935" s="640"/>
      <c r="C935" s="56"/>
      <c r="D935" s="640"/>
      <c r="E935" s="640"/>
      <c r="F935" s="640"/>
      <c r="G935" s="640"/>
      <c r="H935" s="640"/>
      <c r="I935" s="640"/>
      <c r="J935" s="640"/>
      <c r="K935" s="640"/>
      <c r="L935" s="640"/>
      <c r="M935" s="640"/>
      <c r="N935" s="640"/>
      <c r="O935" s="640"/>
      <c r="P935" s="640"/>
      <c r="Q935" s="640"/>
      <c r="R935" s="640"/>
      <c r="S935" s="640"/>
      <c r="T935" s="640"/>
      <c r="U935" s="640"/>
      <c r="V935" s="640"/>
      <c r="W935" s="640"/>
      <c r="X935" s="640"/>
      <c r="Y935" s="640"/>
      <c r="Z935" s="640"/>
      <c r="AA935" s="640"/>
      <c r="AB935" s="640"/>
      <c r="AC935" s="640"/>
      <c r="AD935" s="640"/>
    </row>
    <row r="936">
      <c r="A936" s="640"/>
      <c r="B936" s="640"/>
      <c r="C936" s="56"/>
      <c r="D936" s="640"/>
      <c r="E936" s="640"/>
      <c r="F936" s="640"/>
      <c r="G936" s="640"/>
      <c r="H936" s="640"/>
      <c r="I936" s="640"/>
      <c r="J936" s="640"/>
      <c r="K936" s="640"/>
      <c r="L936" s="640"/>
      <c r="M936" s="640"/>
      <c r="N936" s="640"/>
      <c r="O936" s="640"/>
      <c r="P936" s="640"/>
      <c r="Q936" s="640"/>
      <c r="R936" s="640"/>
      <c r="S936" s="640"/>
      <c r="T936" s="640"/>
      <c r="U936" s="640"/>
      <c r="V936" s="640"/>
      <c r="W936" s="640"/>
      <c r="X936" s="640"/>
      <c r="Y936" s="640"/>
      <c r="Z936" s="640"/>
      <c r="AA936" s="640"/>
      <c r="AB936" s="640"/>
      <c r="AC936" s="640"/>
      <c r="AD936" s="640"/>
    </row>
    <row r="937">
      <c r="A937" s="640"/>
      <c r="B937" s="640"/>
      <c r="C937" s="56"/>
      <c r="D937" s="640"/>
      <c r="E937" s="640"/>
      <c r="F937" s="640"/>
      <c r="G937" s="640"/>
      <c r="H937" s="640"/>
      <c r="I937" s="640"/>
      <c r="J937" s="640"/>
      <c r="K937" s="640"/>
      <c r="L937" s="640"/>
      <c r="M937" s="640"/>
      <c r="N937" s="640"/>
      <c r="O937" s="640"/>
      <c r="P937" s="640"/>
      <c r="Q937" s="640"/>
      <c r="R937" s="640"/>
      <c r="S937" s="640"/>
      <c r="T937" s="640"/>
      <c r="U937" s="640"/>
      <c r="V937" s="640"/>
      <c r="W937" s="640"/>
      <c r="X937" s="640"/>
      <c r="Y937" s="640"/>
      <c r="Z937" s="640"/>
      <c r="AA937" s="640"/>
      <c r="AB937" s="640"/>
      <c r="AC937" s="640"/>
      <c r="AD937" s="640"/>
    </row>
    <row r="938">
      <c r="A938" s="640"/>
      <c r="B938" s="640"/>
      <c r="C938" s="56"/>
      <c r="D938" s="640"/>
      <c r="E938" s="640"/>
      <c r="F938" s="640"/>
      <c r="G938" s="640"/>
      <c r="H938" s="640"/>
      <c r="I938" s="640"/>
      <c r="J938" s="640"/>
      <c r="K938" s="640"/>
      <c r="L938" s="640"/>
      <c r="M938" s="640"/>
      <c r="N938" s="640"/>
      <c r="O938" s="640"/>
      <c r="P938" s="640"/>
      <c r="Q938" s="640"/>
      <c r="R938" s="640"/>
      <c r="S938" s="640"/>
      <c r="T938" s="640"/>
      <c r="U938" s="640"/>
      <c r="V938" s="640"/>
      <c r="W938" s="640"/>
      <c r="X938" s="640"/>
      <c r="Y938" s="640"/>
      <c r="Z938" s="640"/>
      <c r="AA938" s="640"/>
      <c r="AB938" s="640"/>
      <c r="AC938" s="640"/>
      <c r="AD938" s="640"/>
    </row>
    <row r="939">
      <c r="A939" s="640"/>
      <c r="B939" s="640"/>
      <c r="C939" s="56"/>
      <c r="D939" s="640"/>
      <c r="E939" s="640"/>
      <c r="F939" s="640"/>
      <c r="G939" s="640"/>
      <c r="H939" s="640"/>
      <c r="I939" s="640"/>
      <c r="J939" s="640"/>
      <c r="K939" s="640"/>
      <c r="L939" s="640"/>
      <c r="M939" s="640"/>
      <c r="N939" s="640"/>
      <c r="O939" s="640"/>
      <c r="P939" s="640"/>
      <c r="Q939" s="640"/>
      <c r="R939" s="640"/>
      <c r="S939" s="640"/>
      <c r="T939" s="640"/>
      <c r="U939" s="640"/>
      <c r="V939" s="640"/>
      <c r="W939" s="640"/>
      <c r="X939" s="640"/>
      <c r="Y939" s="640"/>
      <c r="Z939" s="640"/>
      <c r="AA939" s="640"/>
      <c r="AB939" s="640"/>
      <c r="AC939" s="640"/>
      <c r="AD939" s="640"/>
    </row>
    <row r="940">
      <c r="A940" s="640"/>
      <c r="B940" s="640"/>
      <c r="C940" s="56"/>
      <c r="D940" s="640"/>
      <c r="E940" s="640"/>
      <c r="F940" s="640"/>
      <c r="G940" s="640"/>
      <c r="H940" s="640"/>
      <c r="I940" s="640"/>
      <c r="J940" s="640"/>
      <c r="K940" s="640"/>
      <c r="L940" s="640"/>
      <c r="M940" s="640"/>
      <c r="N940" s="640"/>
      <c r="O940" s="640"/>
      <c r="P940" s="640"/>
      <c r="Q940" s="640"/>
      <c r="R940" s="640"/>
      <c r="S940" s="640"/>
      <c r="T940" s="640"/>
      <c r="U940" s="640"/>
      <c r="V940" s="640"/>
      <c r="W940" s="640"/>
      <c r="X940" s="640"/>
      <c r="Y940" s="640"/>
      <c r="Z940" s="640"/>
      <c r="AA940" s="640"/>
      <c r="AB940" s="640"/>
      <c r="AC940" s="640"/>
      <c r="AD940" s="640"/>
    </row>
    <row r="941">
      <c r="A941" s="640"/>
      <c r="B941" s="640"/>
      <c r="C941" s="56"/>
      <c r="D941" s="640"/>
      <c r="E941" s="640"/>
      <c r="F941" s="640"/>
      <c r="G941" s="640"/>
      <c r="H941" s="640"/>
      <c r="I941" s="640"/>
      <c r="J941" s="640"/>
      <c r="K941" s="640"/>
      <c r="L941" s="640"/>
      <c r="M941" s="640"/>
      <c r="N941" s="640"/>
      <c r="O941" s="640"/>
      <c r="P941" s="640"/>
      <c r="Q941" s="640"/>
      <c r="R941" s="640"/>
      <c r="S941" s="640"/>
      <c r="T941" s="640"/>
      <c r="U941" s="640"/>
      <c r="V941" s="640"/>
      <c r="W941" s="640"/>
      <c r="X941" s="640"/>
      <c r="Y941" s="640"/>
      <c r="Z941" s="640"/>
      <c r="AA941" s="640"/>
      <c r="AB941" s="640"/>
      <c r="AC941" s="640"/>
      <c r="AD941" s="640"/>
    </row>
    <row r="942">
      <c r="A942" s="640"/>
      <c r="B942" s="640"/>
      <c r="C942" s="56"/>
      <c r="D942" s="640"/>
      <c r="E942" s="640"/>
      <c r="F942" s="640"/>
      <c r="G942" s="640"/>
      <c r="H942" s="640"/>
      <c r="I942" s="640"/>
      <c r="J942" s="640"/>
      <c r="K942" s="640"/>
      <c r="L942" s="640"/>
      <c r="M942" s="640"/>
      <c r="N942" s="640"/>
      <c r="O942" s="640"/>
      <c r="P942" s="640"/>
      <c r="Q942" s="640"/>
      <c r="R942" s="640"/>
      <c r="S942" s="640"/>
      <c r="T942" s="640"/>
      <c r="U942" s="640"/>
      <c r="V942" s="640"/>
      <c r="W942" s="640"/>
      <c r="X942" s="640"/>
      <c r="Y942" s="640"/>
      <c r="Z942" s="640"/>
      <c r="AA942" s="640"/>
      <c r="AB942" s="640"/>
      <c r="AC942" s="640"/>
      <c r="AD942" s="640"/>
    </row>
    <row r="943">
      <c r="A943" s="640"/>
      <c r="B943" s="640"/>
      <c r="C943" s="56"/>
      <c r="D943" s="640"/>
      <c r="E943" s="640"/>
      <c r="F943" s="640"/>
      <c r="G943" s="640"/>
      <c r="H943" s="640"/>
      <c r="I943" s="640"/>
      <c r="J943" s="640"/>
      <c r="K943" s="640"/>
      <c r="L943" s="640"/>
      <c r="M943" s="640"/>
      <c r="N943" s="640"/>
      <c r="O943" s="640"/>
      <c r="P943" s="640"/>
      <c r="Q943" s="640"/>
      <c r="R943" s="640"/>
      <c r="S943" s="640"/>
      <c r="T943" s="640"/>
      <c r="U943" s="640"/>
      <c r="V943" s="640"/>
      <c r="W943" s="640"/>
      <c r="X943" s="640"/>
      <c r="Y943" s="640"/>
      <c r="Z943" s="640"/>
      <c r="AA943" s="640"/>
      <c r="AB943" s="640"/>
      <c r="AC943" s="640"/>
      <c r="AD943" s="640"/>
    </row>
    <row r="944">
      <c r="A944" s="640"/>
      <c r="B944" s="640"/>
      <c r="C944" s="56"/>
      <c r="D944" s="640"/>
      <c r="E944" s="640"/>
      <c r="F944" s="640"/>
      <c r="G944" s="640"/>
      <c r="H944" s="640"/>
      <c r="I944" s="640"/>
      <c r="J944" s="640"/>
      <c r="K944" s="640"/>
      <c r="L944" s="640"/>
      <c r="M944" s="640"/>
      <c r="N944" s="640"/>
      <c r="O944" s="640"/>
      <c r="P944" s="640"/>
      <c r="Q944" s="640"/>
      <c r="R944" s="640"/>
      <c r="S944" s="640"/>
      <c r="T944" s="640"/>
      <c r="U944" s="640"/>
      <c r="V944" s="640"/>
      <c r="W944" s="640"/>
      <c r="X944" s="640"/>
      <c r="Y944" s="640"/>
      <c r="Z944" s="640"/>
      <c r="AA944" s="640"/>
      <c r="AB944" s="640"/>
      <c r="AC944" s="640"/>
      <c r="AD944" s="640"/>
    </row>
    <row r="945">
      <c r="A945" s="640"/>
      <c r="B945" s="640"/>
      <c r="C945" s="56"/>
      <c r="D945" s="640"/>
      <c r="E945" s="640"/>
      <c r="F945" s="640"/>
      <c r="G945" s="640"/>
      <c r="H945" s="640"/>
      <c r="I945" s="640"/>
      <c r="J945" s="640"/>
      <c r="K945" s="640"/>
      <c r="L945" s="640"/>
      <c r="M945" s="640"/>
      <c r="N945" s="640"/>
      <c r="O945" s="640"/>
      <c r="P945" s="640"/>
      <c r="Q945" s="640"/>
      <c r="R945" s="640"/>
      <c r="S945" s="640"/>
      <c r="T945" s="640"/>
      <c r="U945" s="640"/>
      <c r="V945" s="640"/>
      <c r="W945" s="640"/>
      <c r="X945" s="640"/>
      <c r="Y945" s="640"/>
      <c r="Z945" s="640"/>
      <c r="AA945" s="640"/>
      <c r="AB945" s="640"/>
      <c r="AC945" s="640"/>
      <c r="AD945" s="640"/>
    </row>
    <row r="946">
      <c r="A946" s="640"/>
      <c r="B946" s="640"/>
      <c r="C946" s="56"/>
      <c r="D946" s="640"/>
      <c r="E946" s="640"/>
      <c r="F946" s="640"/>
      <c r="G946" s="640"/>
      <c r="H946" s="640"/>
      <c r="I946" s="640"/>
      <c r="J946" s="640"/>
      <c r="K946" s="640"/>
      <c r="L946" s="640"/>
      <c r="M946" s="640"/>
      <c r="N946" s="640"/>
      <c r="O946" s="640"/>
      <c r="P946" s="640"/>
      <c r="Q946" s="640"/>
      <c r="R946" s="640"/>
      <c r="S946" s="640"/>
      <c r="T946" s="640"/>
      <c r="U946" s="640"/>
      <c r="V946" s="640"/>
      <c r="W946" s="640"/>
      <c r="X946" s="640"/>
      <c r="Y946" s="640"/>
      <c r="Z946" s="640"/>
      <c r="AA946" s="640"/>
      <c r="AB946" s="640"/>
      <c r="AC946" s="640"/>
      <c r="AD946" s="640"/>
    </row>
    <row r="947">
      <c r="A947" s="640"/>
      <c r="B947" s="640"/>
      <c r="C947" s="56"/>
      <c r="D947" s="640"/>
      <c r="E947" s="640"/>
      <c r="F947" s="640"/>
      <c r="G947" s="640"/>
      <c r="H947" s="640"/>
      <c r="I947" s="640"/>
      <c r="J947" s="640"/>
      <c r="K947" s="640"/>
      <c r="L947" s="640"/>
      <c r="M947" s="640"/>
      <c r="N947" s="640"/>
      <c r="O947" s="640"/>
      <c r="P947" s="640"/>
      <c r="Q947" s="640"/>
      <c r="R947" s="640"/>
      <c r="S947" s="640"/>
      <c r="T947" s="640"/>
      <c r="U947" s="640"/>
      <c r="V947" s="640"/>
      <c r="W947" s="640"/>
      <c r="X947" s="640"/>
      <c r="Y947" s="640"/>
      <c r="Z947" s="640"/>
      <c r="AA947" s="640"/>
      <c r="AB947" s="640"/>
      <c r="AC947" s="640"/>
      <c r="AD947" s="640"/>
    </row>
    <row r="948">
      <c r="A948" s="640"/>
      <c r="B948" s="640"/>
      <c r="C948" s="56"/>
      <c r="D948" s="640"/>
      <c r="E948" s="640"/>
      <c r="F948" s="640"/>
      <c r="G948" s="640"/>
      <c r="H948" s="640"/>
      <c r="I948" s="640"/>
      <c r="J948" s="640"/>
      <c r="K948" s="640"/>
      <c r="L948" s="640"/>
      <c r="M948" s="640"/>
      <c r="N948" s="640"/>
      <c r="O948" s="640"/>
      <c r="P948" s="640"/>
      <c r="Q948" s="640"/>
      <c r="R948" s="640"/>
      <c r="S948" s="640"/>
      <c r="T948" s="640"/>
      <c r="U948" s="640"/>
      <c r="V948" s="640"/>
      <c r="W948" s="640"/>
      <c r="X948" s="640"/>
      <c r="Y948" s="640"/>
      <c r="Z948" s="640"/>
      <c r="AA948" s="640"/>
      <c r="AB948" s="640"/>
      <c r="AC948" s="640"/>
      <c r="AD948" s="640"/>
    </row>
    <row r="949">
      <c r="A949" s="640"/>
      <c r="B949" s="640"/>
      <c r="C949" s="56"/>
      <c r="D949" s="640"/>
      <c r="E949" s="640"/>
      <c r="F949" s="640"/>
      <c r="G949" s="640"/>
      <c r="H949" s="640"/>
      <c r="I949" s="640"/>
      <c r="J949" s="640"/>
      <c r="K949" s="640"/>
      <c r="L949" s="640"/>
      <c r="M949" s="640"/>
      <c r="N949" s="640"/>
      <c r="O949" s="640"/>
      <c r="P949" s="640"/>
      <c r="Q949" s="640"/>
      <c r="R949" s="640"/>
      <c r="S949" s="640"/>
      <c r="T949" s="640"/>
      <c r="U949" s="640"/>
      <c r="V949" s="640"/>
      <c r="W949" s="640"/>
      <c r="X949" s="640"/>
      <c r="Y949" s="640"/>
      <c r="Z949" s="640"/>
      <c r="AA949" s="640"/>
      <c r="AB949" s="640"/>
      <c r="AC949" s="640"/>
      <c r="AD949" s="640"/>
    </row>
    <row r="950">
      <c r="A950" s="640"/>
      <c r="B950" s="640"/>
      <c r="C950" s="56"/>
      <c r="D950" s="640"/>
      <c r="E950" s="640"/>
      <c r="F950" s="640"/>
      <c r="G950" s="640"/>
      <c r="H950" s="640"/>
      <c r="I950" s="640"/>
      <c r="J950" s="640"/>
      <c r="K950" s="640"/>
      <c r="L950" s="640"/>
      <c r="M950" s="640"/>
      <c r="N950" s="640"/>
      <c r="O950" s="640"/>
      <c r="P950" s="640"/>
      <c r="Q950" s="640"/>
      <c r="R950" s="640"/>
      <c r="S950" s="640"/>
      <c r="T950" s="640"/>
      <c r="U950" s="640"/>
      <c r="V950" s="640"/>
      <c r="W950" s="640"/>
      <c r="X950" s="640"/>
      <c r="Y950" s="640"/>
      <c r="Z950" s="640"/>
      <c r="AA950" s="640"/>
      <c r="AB950" s="640"/>
      <c r="AC950" s="640"/>
      <c r="AD950" s="640"/>
    </row>
    <row r="951">
      <c r="A951" s="640"/>
      <c r="B951" s="640"/>
      <c r="C951" s="56"/>
      <c r="D951" s="640"/>
      <c r="E951" s="640"/>
      <c r="F951" s="640"/>
      <c r="G951" s="640"/>
      <c r="H951" s="640"/>
      <c r="I951" s="640"/>
      <c r="J951" s="640"/>
      <c r="K951" s="640"/>
      <c r="L951" s="640"/>
      <c r="M951" s="640"/>
      <c r="N951" s="640"/>
      <c r="O951" s="640"/>
      <c r="P951" s="640"/>
      <c r="Q951" s="640"/>
      <c r="R951" s="640"/>
      <c r="S951" s="640"/>
      <c r="T951" s="640"/>
      <c r="U951" s="640"/>
      <c r="V951" s="640"/>
      <c r="W951" s="640"/>
      <c r="X951" s="640"/>
      <c r="Y951" s="640"/>
      <c r="Z951" s="640"/>
      <c r="AA951" s="640"/>
      <c r="AB951" s="640"/>
      <c r="AC951" s="640"/>
      <c r="AD951" s="640"/>
    </row>
    <row r="952">
      <c r="A952" s="640"/>
      <c r="B952" s="640"/>
      <c r="C952" s="56"/>
      <c r="D952" s="640"/>
      <c r="E952" s="640"/>
      <c r="F952" s="640"/>
      <c r="G952" s="640"/>
      <c r="H952" s="640"/>
      <c r="I952" s="640"/>
      <c r="J952" s="640"/>
      <c r="K952" s="640"/>
      <c r="L952" s="640"/>
      <c r="M952" s="640"/>
      <c r="N952" s="640"/>
      <c r="O952" s="640"/>
      <c r="P952" s="640"/>
      <c r="Q952" s="640"/>
      <c r="R952" s="640"/>
      <c r="S952" s="640"/>
      <c r="T952" s="640"/>
      <c r="U952" s="640"/>
      <c r="V952" s="640"/>
      <c r="W952" s="640"/>
      <c r="X952" s="640"/>
      <c r="Y952" s="640"/>
      <c r="Z952" s="640"/>
      <c r="AA952" s="640"/>
      <c r="AB952" s="640"/>
      <c r="AC952" s="640"/>
      <c r="AD952" s="640"/>
    </row>
    <row r="953">
      <c r="A953" s="640"/>
      <c r="B953" s="640"/>
      <c r="C953" s="56"/>
      <c r="D953" s="640"/>
      <c r="E953" s="640"/>
      <c r="F953" s="640"/>
      <c r="G953" s="640"/>
      <c r="H953" s="640"/>
      <c r="I953" s="640"/>
      <c r="J953" s="640"/>
      <c r="K953" s="640"/>
      <c r="L953" s="640"/>
      <c r="M953" s="640"/>
      <c r="N953" s="640"/>
      <c r="O953" s="640"/>
      <c r="P953" s="640"/>
      <c r="Q953" s="640"/>
      <c r="R953" s="640"/>
      <c r="S953" s="640"/>
      <c r="T953" s="640"/>
      <c r="U953" s="640"/>
      <c r="V953" s="640"/>
      <c r="W953" s="640"/>
      <c r="X953" s="640"/>
      <c r="Y953" s="640"/>
      <c r="Z953" s="640"/>
      <c r="AA953" s="640"/>
      <c r="AB953" s="640"/>
      <c r="AC953" s="640"/>
      <c r="AD953" s="640"/>
    </row>
    <row r="954">
      <c r="A954" s="640"/>
      <c r="B954" s="640"/>
      <c r="C954" s="56"/>
      <c r="D954" s="640"/>
      <c r="E954" s="640"/>
      <c r="F954" s="640"/>
      <c r="G954" s="640"/>
      <c r="H954" s="640"/>
      <c r="I954" s="640"/>
      <c r="J954" s="640"/>
      <c r="K954" s="640"/>
      <c r="L954" s="640"/>
      <c r="M954" s="640"/>
      <c r="N954" s="640"/>
      <c r="O954" s="640"/>
      <c r="P954" s="640"/>
      <c r="Q954" s="640"/>
      <c r="R954" s="640"/>
      <c r="S954" s="640"/>
      <c r="T954" s="640"/>
      <c r="U954" s="640"/>
      <c r="V954" s="640"/>
      <c r="W954" s="640"/>
      <c r="X954" s="640"/>
      <c r="Y954" s="640"/>
      <c r="Z954" s="640"/>
      <c r="AA954" s="640"/>
      <c r="AB954" s="640"/>
      <c r="AC954" s="640"/>
      <c r="AD954" s="640"/>
    </row>
    <row r="955">
      <c r="A955" s="640"/>
      <c r="B955" s="640"/>
      <c r="C955" s="56"/>
      <c r="D955" s="640"/>
      <c r="E955" s="640"/>
      <c r="F955" s="640"/>
      <c r="G955" s="640"/>
      <c r="H955" s="640"/>
      <c r="I955" s="640"/>
      <c r="J955" s="640"/>
      <c r="K955" s="640"/>
      <c r="L955" s="640"/>
      <c r="M955" s="640"/>
      <c r="N955" s="640"/>
      <c r="O955" s="640"/>
      <c r="P955" s="640"/>
      <c r="Q955" s="640"/>
      <c r="R955" s="640"/>
      <c r="S955" s="640"/>
      <c r="T955" s="640"/>
      <c r="U955" s="640"/>
      <c r="V955" s="640"/>
      <c r="W955" s="640"/>
      <c r="X955" s="640"/>
      <c r="Y955" s="640"/>
      <c r="Z955" s="640"/>
      <c r="AA955" s="640"/>
      <c r="AB955" s="640"/>
      <c r="AC955" s="640"/>
      <c r="AD955" s="640"/>
    </row>
    <row r="956">
      <c r="A956" s="640"/>
      <c r="B956" s="640"/>
      <c r="C956" s="56"/>
      <c r="D956" s="640"/>
      <c r="E956" s="640"/>
      <c r="F956" s="640"/>
      <c r="G956" s="640"/>
      <c r="H956" s="640"/>
      <c r="I956" s="640"/>
      <c r="J956" s="640"/>
      <c r="K956" s="640"/>
      <c r="L956" s="640"/>
      <c r="M956" s="640"/>
      <c r="N956" s="640"/>
      <c r="O956" s="640"/>
      <c r="P956" s="640"/>
      <c r="Q956" s="640"/>
      <c r="R956" s="640"/>
      <c r="S956" s="640"/>
      <c r="T956" s="640"/>
      <c r="U956" s="640"/>
      <c r="V956" s="640"/>
      <c r="W956" s="640"/>
      <c r="X956" s="640"/>
      <c r="Y956" s="640"/>
      <c r="Z956" s="640"/>
      <c r="AA956" s="640"/>
      <c r="AB956" s="640"/>
      <c r="AC956" s="640"/>
      <c r="AD956" s="640"/>
    </row>
    <row r="957">
      <c r="A957" s="640"/>
      <c r="B957" s="640"/>
      <c r="C957" s="56"/>
      <c r="D957" s="640"/>
      <c r="E957" s="640"/>
      <c r="F957" s="640"/>
      <c r="G957" s="640"/>
      <c r="H957" s="640"/>
      <c r="I957" s="640"/>
      <c r="J957" s="640"/>
      <c r="K957" s="640"/>
      <c r="L957" s="640"/>
      <c r="M957" s="640"/>
      <c r="N957" s="640"/>
      <c r="O957" s="640"/>
      <c r="P957" s="640"/>
      <c r="Q957" s="640"/>
      <c r="R957" s="640"/>
      <c r="S957" s="640"/>
      <c r="T957" s="640"/>
      <c r="U957" s="640"/>
      <c r="V957" s="640"/>
      <c r="W957" s="640"/>
      <c r="X957" s="640"/>
      <c r="Y957" s="640"/>
      <c r="Z957" s="640"/>
      <c r="AA957" s="640"/>
      <c r="AB957" s="640"/>
      <c r="AC957" s="640"/>
      <c r="AD957" s="640"/>
    </row>
    <row r="958">
      <c r="A958" s="640"/>
      <c r="B958" s="640"/>
      <c r="C958" s="56"/>
      <c r="D958" s="640"/>
      <c r="E958" s="640"/>
      <c r="F958" s="640"/>
      <c r="G958" s="640"/>
      <c r="H958" s="640"/>
      <c r="I958" s="640"/>
      <c r="J958" s="640"/>
      <c r="K958" s="640"/>
      <c r="L958" s="640"/>
      <c r="M958" s="640"/>
      <c r="N958" s="640"/>
      <c r="O958" s="640"/>
      <c r="P958" s="640"/>
      <c r="Q958" s="640"/>
      <c r="R958" s="640"/>
      <c r="S958" s="640"/>
      <c r="T958" s="640"/>
      <c r="U958" s="640"/>
      <c r="V958" s="640"/>
      <c r="W958" s="640"/>
      <c r="X958" s="640"/>
      <c r="Y958" s="640"/>
      <c r="Z958" s="640"/>
      <c r="AA958" s="640"/>
      <c r="AB958" s="640"/>
      <c r="AC958" s="640"/>
      <c r="AD958" s="640"/>
    </row>
    <row r="959">
      <c r="A959" s="640"/>
      <c r="B959" s="640"/>
      <c r="C959" s="56"/>
      <c r="D959" s="640"/>
      <c r="E959" s="640"/>
      <c r="F959" s="640"/>
      <c r="G959" s="640"/>
      <c r="H959" s="640"/>
      <c r="I959" s="640"/>
      <c r="J959" s="640"/>
      <c r="K959" s="640"/>
      <c r="L959" s="640"/>
      <c r="M959" s="640"/>
      <c r="N959" s="640"/>
      <c r="O959" s="640"/>
      <c r="P959" s="640"/>
      <c r="Q959" s="640"/>
      <c r="R959" s="640"/>
      <c r="S959" s="640"/>
      <c r="T959" s="640"/>
      <c r="U959" s="640"/>
      <c r="V959" s="640"/>
      <c r="W959" s="640"/>
      <c r="X959" s="640"/>
      <c r="Y959" s="640"/>
      <c r="Z959" s="640"/>
      <c r="AA959" s="640"/>
      <c r="AB959" s="640"/>
      <c r="AC959" s="640"/>
      <c r="AD959" s="640"/>
    </row>
    <row r="960">
      <c r="A960" s="640"/>
      <c r="B960" s="640"/>
      <c r="C960" s="56"/>
      <c r="D960" s="640"/>
      <c r="E960" s="640"/>
      <c r="F960" s="640"/>
      <c r="G960" s="640"/>
      <c r="H960" s="640"/>
      <c r="I960" s="640"/>
      <c r="J960" s="640"/>
      <c r="K960" s="640"/>
      <c r="L960" s="640"/>
      <c r="M960" s="640"/>
      <c r="N960" s="640"/>
      <c r="O960" s="640"/>
      <c r="P960" s="640"/>
      <c r="Q960" s="640"/>
      <c r="R960" s="640"/>
      <c r="S960" s="640"/>
      <c r="T960" s="640"/>
      <c r="U960" s="640"/>
      <c r="V960" s="640"/>
      <c r="W960" s="640"/>
      <c r="X960" s="640"/>
      <c r="Y960" s="640"/>
      <c r="Z960" s="640"/>
      <c r="AA960" s="640"/>
      <c r="AB960" s="640"/>
      <c r="AC960" s="640"/>
      <c r="AD960" s="640"/>
    </row>
    <row r="961">
      <c r="A961" s="640"/>
      <c r="B961" s="640"/>
      <c r="C961" s="56"/>
      <c r="D961" s="640"/>
      <c r="E961" s="640"/>
      <c r="F961" s="640"/>
      <c r="G961" s="640"/>
      <c r="H961" s="640"/>
      <c r="I961" s="640"/>
      <c r="J961" s="640"/>
      <c r="K961" s="640"/>
      <c r="L961" s="640"/>
      <c r="M961" s="640"/>
      <c r="N961" s="640"/>
      <c r="O961" s="640"/>
      <c r="P961" s="640"/>
      <c r="Q961" s="640"/>
      <c r="R961" s="640"/>
      <c r="S961" s="640"/>
      <c r="T961" s="640"/>
      <c r="U961" s="640"/>
      <c r="V961" s="640"/>
      <c r="W961" s="640"/>
      <c r="X961" s="640"/>
      <c r="Y961" s="640"/>
      <c r="Z961" s="640"/>
      <c r="AA961" s="640"/>
      <c r="AB961" s="640"/>
      <c r="AC961" s="640"/>
      <c r="AD961" s="640"/>
    </row>
    <row r="962">
      <c r="A962" s="640"/>
      <c r="B962" s="640"/>
      <c r="C962" s="56"/>
      <c r="D962" s="640"/>
      <c r="E962" s="640"/>
      <c r="F962" s="640"/>
      <c r="G962" s="640"/>
      <c r="H962" s="640"/>
      <c r="I962" s="640"/>
      <c r="J962" s="640"/>
      <c r="K962" s="640"/>
      <c r="L962" s="640"/>
      <c r="M962" s="640"/>
      <c r="N962" s="640"/>
      <c r="O962" s="640"/>
      <c r="P962" s="640"/>
      <c r="Q962" s="640"/>
      <c r="R962" s="640"/>
      <c r="S962" s="640"/>
      <c r="T962" s="640"/>
      <c r="U962" s="640"/>
      <c r="V962" s="640"/>
      <c r="W962" s="640"/>
      <c r="X962" s="640"/>
      <c r="Y962" s="640"/>
      <c r="Z962" s="640"/>
      <c r="AA962" s="640"/>
      <c r="AB962" s="640"/>
      <c r="AC962" s="640"/>
      <c r="AD962" s="640"/>
    </row>
    <row r="963">
      <c r="A963" s="640"/>
      <c r="B963" s="640"/>
      <c r="C963" s="56"/>
      <c r="D963" s="640"/>
      <c r="E963" s="640"/>
      <c r="F963" s="640"/>
      <c r="G963" s="640"/>
      <c r="H963" s="640"/>
      <c r="I963" s="640"/>
      <c r="J963" s="640"/>
      <c r="K963" s="640"/>
      <c r="L963" s="640"/>
      <c r="M963" s="640"/>
      <c r="N963" s="640"/>
      <c r="O963" s="640"/>
      <c r="P963" s="640"/>
      <c r="Q963" s="640"/>
      <c r="R963" s="640"/>
      <c r="S963" s="640"/>
      <c r="T963" s="640"/>
      <c r="U963" s="640"/>
      <c r="V963" s="640"/>
      <c r="W963" s="640"/>
      <c r="X963" s="640"/>
      <c r="Y963" s="640"/>
      <c r="Z963" s="640"/>
      <c r="AA963" s="640"/>
      <c r="AB963" s="640"/>
      <c r="AC963" s="640"/>
      <c r="AD963" s="640"/>
    </row>
    <row r="964">
      <c r="A964" s="640"/>
      <c r="B964" s="640"/>
      <c r="C964" s="56"/>
      <c r="D964" s="640"/>
      <c r="E964" s="640"/>
      <c r="F964" s="640"/>
      <c r="G964" s="640"/>
      <c r="H964" s="640"/>
      <c r="I964" s="640"/>
      <c r="J964" s="640"/>
      <c r="K964" s="640"/>
      <c r="L964" s="640"/>
      <c r="M964" s="640"/>
      <c r="N964" s="640"/>
      <c r="O964" s="640"/>
      <c r="P964" s="640"/>
      <c r="Q964" s="640"/>
      <c r="R964" s="640"/>
      <c r="S964" s="640"/>
      <c r="T964" s="640"/>
      <c r="U964" s="640"/>
      <c r="V964" s="640"/>
      <c r="W964" s="640"/>
      <c r="X964" s="640"/>
      <c r="Y964" s="640"/>
      <c r="Z964" s="640"/>
      <c r="AA964" s="640"/>
      <c r="AB964" s="640"/>
      <c r="AC964" s="640"/>
      <c r="AD964" s="640"/>
    </row>
    <row r="965">
      <c r="A965" s="640"/>
      <c r="B965" s="640"/>
      <c r="C965" s="56"/>
      <c r="D965" s="640"/>
      <c r="E965" s="640"/>
      <c r="F965" s="640"/>
      <c r="G965" s="640"/>
      <c r="H965" s="640"/>
      <c r="I965" s="640"/>
      <c r="J965" s="640"/>
      <c r="K965" s="640"/>
      <c r="L965" s="640"/>
      <c r="M965" s="640"/>
      <c r="N965" s="640"/>
      <c r="O965" s="640"/>
      <c r="P965" s="640"/>
      <c r="Q965" s="640"/>
      <c r="R965" s="640"/>
      <c r="S965" s="640"/>
      <c r="T965" s="640"/>
      <c r="U965" s="640"/>
      <c r="V965" s="640"/>
      <c r="W965" s="640"/>
      <c r="X965" s="640"/>
      <c r="Y965" s="640"/>
      <c r="Z965" s="640"/>
      <c r="AA965" s="640"/>
      <c r="AB965" s="640"/>
      <c r="AC965" s="640"/>
      <c r="AD965" s="640"/>
    </row>
    <row r="966">
      <c r="A966" s="640"/>
      <c r="B966" s="640"/>
      <c r="C966" s="56"/>
      <c r="D966" s="640"/>
      <c r="E966" s="640"/>
      <c r="F966" s="640"/>
      <c r="G966" s="640"/>
      <c r="H966" s="640"/>
      <c r="I966" s="640"/>
      <c r="J966" s="640"/>
      <c r="K966" s="640"/>
      <c r="L966" s="640"/>
      <c r="M966" s="640"/>
      <c r="N966" s="640"/>
      <c r="O966" s="640"/>
      <c r="P966" s="640"/>
      <c r="Q966" s="640"/>
      <c r="R966" s="640"/>
      <c r="S966" s="640"/>
      <c r="T966" s="640"/>
      <c r="U966" s="640"/>
      <c r="V966" s="640"/>
      <c r="W966" s="640"/>
      <c r="X966" s="640"/>
      <c r="Y966" s="640"/>
      <c r="Z966" s="640"/>
      <c r="AA966" s="640"/>
      <c r="AB966" s="640"/>
      <c r="AC966" s="640"/>
      <c r="AD966" s="640"/>
    </row>
    <row r="967">
      <c r="A967" s="640"/>
      <c r="B967" s="640"/>
      <c r="C967" s="56"/>
      <c r="D967" s="640"/>
      <c r="E967" s="640"/>
      <c r="F967" s="640"/>
      <c r="G967" s="640"/>
      <c r="H967" s="640"/>
      <c r="I967" s="640"/>
      <c r="J967" s="640"/>
      <c r="K967" s="640"/>
      <c r="L967" s="640"/>
      <c r="M967" s="640"/>
      <c r="N967" s="640"/>
      <c r="O967" s="640"/>
      <c r="P967" s="640"/>
      <c r="Q967" s="640"/>
      <c r="R967" s="640"/>
      <c r="S967" s="640"/>
      <c r="T967" s="640"/>
      <c r="U967" s="640"/>
      <c r="V967" s="640"/>
      <c r="W967" s="640"/>
      <c r="X967" s="640"/>
      <c r="Y967" s="640"/>
      <c r="Z967" s="640"/>
      <c r="AA967" s="640"/>
      <c r="AB967" s="640"/>
      <c r="AC967" s="640"/>
      <c r="AD967" s="640"/>
    </row>
    <row r="968">
      <c r="A968" s="640"/>
      <c r="B968" s="640"/>
      <c r="C968" s="56"/>
      <c r="D968" s="640"/>
      <c r="E968" s="640"/>
      <c r="F968" s="640"/>
      <c r="G968" s="640"/>
      <c r="H968" s="640"/>
      <c r="I968" s="640"/>
      <c r="J968" s="640"/>
      <c r="K968" s="640"/>
      <c r="L968" s="640"/>
      <c r="M968" s="640"/>
      <c r="N968" s="640"/>
      <c r="O968" s="640"/>
      <c r="P968" s="640"/>
      <c r="Q968" s="640"/>
      <c r="R968" s="640"/>
      <c r="S968" s="640"/>
      <c r="T968" s="640"/>
      <c r="U968" s="640"/>
      <c r="V968" s="640"/>
      <c r="W968" s="640"/>
      <c r="X968" s="640"/>
      <c r="Y968" s="640"/>
      <c r="Z968" s="640"/>
      <c r="AA968" s="640"/>
      <c r="AB968" s="640"/>
      <c r="AC968" s="640"/>
      <c r="AD968" s="640"/>
    </row>
    <row r="969">
      <c r="A969" s="640"/>
      <c r="B969" s="640"/>
      <c r="C969" s="56"/>
      <c r="D969" s="640"/>
      <c r="E969" s="640"/>
      <c r="F969" s="640"/>
      <c r="G969" s="640"/>
      <c r="H969" s="640"/>
      <c r="I969" s="640"/>
      <c r="J969" s="640"/>
      <c r="K969" s="640"/>
      <c r="L969" s="640"/>
      <c r="M969" s="640"/>
      <c r="N969" s="640"/>
      <c r="O969" s="640"/>
      <c r="P969" s="640"/>
      <c r="Q969" s="640"/>
      <c r="R969" s="640"/>
      <c r="S969" s="640"/>
      <c r="T969" s="640"/>
      <c r="U969" s="640"/>
      <c r="V969" s="640"/>
      <c r="W969" s="640"/>
      <c r="X969" s="640"/>
      <c r="Y969" s="640"/>
      <c r="Z969" s="640"/>
      <c r="AA969" s="640"/>
      <c r="AB969" s="640"/>
      <c r="AC969" s="640"/>
      <c r="AD969" s="640"/>
    </row>
    <row r="970">
      <c r="A970" s="640"/>
      <c r="B970" s="640"/>
      <c r="C970" s="56"/>
      <c r="D970" s="640"/>
      <c r="E970" s="640"/>
      <c r="F970" s="640"/>
      <c r="G970" s="640"/>
      <c r="H970" s="640"/>
      <c r="I970" s="640"/>
      <c r="J970" s="640"/>
      <c r="K970" s="640"/>
      <c r="L970" s="640"/>
      <c r="M970" s="640"/>
      <c r="N970" s="640"/>
      <c r="O970" s="640"/>
      <c r="P970" s="640"/>
      <c r="Q970" s="640"/>
      <c r="R970" s="640"/>
      <c r="S970" s="640"/>
      <c r="T970" s="640"/>
      <c r="U970" s="640"/>
      <c r="V970" s="640"/>
      <c r="W970" s="640"/>
      <c r="X970" s="640"/>
      <c r="Y970" s="640"/>
      <c r="Z970" s="640"/>
      <c r="AA970" s="640"/>
      <c r="AB970" s="640"/>
      <c r="AC970" s="640"/>
      <c r="AD970" s="640"/>
    </row>
    <row r="971">
      <c r="A971" s="640"/>
      <c r="B971" s="640"/>
      <c r="C971" s="56"/>
      <c r="D971" s="640"/>
      <c r="E971" s="640"/>
      <c r="F971" s="640"/>
      <c r="G971" s="640"/>
      <c r="H971" s="640"/>
      <c r="I971" s="640"/>
      <c r="J971" s="640"/>
      <c r="K971" s="640"/>
      <c r="L971" s="640"/>
      <c r="M971" s="640"/>
      <c r="N971" s="640"/>
      <c r="O971" s="640"/>
      <c r="P971" s="640"/>
      <c r="Q971" s="640"/>
      <c r="R971" s="640"/>
      <c r="S971" s="640"/>
      <c r="T971" s="640"/>
      <c r="U971" s="640"/>
      <c r="V971" s="640"/>
      <c r="W971" s="640"/>
      <c r="X971" s="640"/>
      <c r="Y971" s="640"/>
      <c r="Z971" s="640"/>
      <c r="AA971" s="640"/>
      <c r="AB971" s="640"/>
      <c r="AC971" s="640"/>
      <c r="AD971" s="640"/>
    </row>
    <row r="972">
      <c r="A972" s="640"/>
      <c r="B972" s="640"/>
      <c r="C972" s="56"/>
      <c r="D972" s="640"/>
      <c r="E972" s="640"/>
      <c r="F972" s="640"/>
      <c r="G972" s="640"/>
      <c r="H972" s="640"/>
      <c r="I972" s="640"/>
      <c r="J972" s="640"/>
      <c r="K972" s="640"/>
      <c r="L972" s="640"/>
      <c r="M972" s="640"/>
      <c r="N972" s="640"/>
      <c r="O972" s="640"/>
      <c r="P972" s="640"/>
      <c r="Q972" s="640"/>
      <c r="R972" s="640"/>
      <c r="S972" s="640"/>
      <c r="T972" s="640"/>
      <c r="U972" s="640"/>
      <c r="V972" s="640"/>
      <c r="W972" s="640"/>
      <c r="X972" s="640"/>
      <c r="Y972" s="640"/>
      <c r="Z972" s="640"/>
      <c r="AA972" s="640"/>
      <c r="AB972" s="640"/>
      <c r="AC972" s="640"/>
      <c r="AD972" s="640"/>
    </row>
    <row r="973">
      <c r="A973" s="640"/>
      <c r="B973" s="640"/>
      <c r="C973" s="56"/>
      <c r="D973" s="640"/>
      <c r="E973" s="640"/>
      <c r="F973" s="640"/>
      <c r="G973" s="640"/>
      <c r="H973" s="640"/>
      <c r="I973" s="640"/>
      <c r="J973" s="640"/>
      <c r="K973" s="640"/>
      <c r="L973" s="640"/>
      <c r="M973" s="640"/>
      <c r="N973" s="640"/>
      <c r="O973" s="640"/>
      <c r="P973" s="640"/>
      <c r="Q973" s="640"/>
      <c r="R973" s="640"/>
      <c r="S973" s="640"/>
      <c r="T973" s="640"/>
      <c r="U973" s="640"/>
      <c r="V973" s="640"/>
      <c r="W973" s="640"/>
      <c r="X973" s="640"/>
      <c r="Y973" s="640"/>
      <c r="Z973" s="640"/>
      <c r="AA973" s="640"/>
      <c r="AB973" s="640"/>
      <c r="AC973" s="640"/>
      <c r="AD973" s="640"/>
    </row>
    <row r="974">
      <c r="A974" s="640"/>
      <c r="B974" s="640"/>
      <c r="C974" s="56"/>
      <c r="D974" s="640"/>
      <c r="E974" s="640"/>
      <c r="F974" s="640"/>
      <c r="G974" s="640"/>
      <c r="H974" s="640"/>
      <c r="I974" s="640"/>
      <c r="J974" s="640"/>
      <c r="K974" s="640"/>
      <c r="L974" s="640"/>
      <c r="M974" s="640"/>
      <c r="N974" s="640"/>
      <c r="O974" s="640"/>
      <c r="P974" s="640"/>
      <c r="Q974" s="640"/>
      <c r="R974" s="640"/>
      <c r="S974" s="640"/>
      <c r="T974" s="640"/>
      <c r="U974" s="640"/>
      <c r="V974" s="640"/>
      <c r="W974" s="640"/>
      <c r="X974" s="640"/>
      <c r="Y974" s="640"/>
      <c r="Z974" s="640"/>
      <c r="AA974" s="640"/>
      <c r="AB974" s="640"/>
      <c r="AC974" s="640"/>
      <c r="AD974" s="640"/>
    </row>
    <row r="975">
      <c r="A975" s="640"/>
      <c r="B975" s="640"/>
      <c r="C975" s="56"/>
      <c r="D975" s="640"/>
      <c r="E975" s="640"/>
      <c r="F975" s="640"/>
      <c r="G975" s="640"/>
      <c r="H975" s="640"/>
      <c r="I975" s="640"/>
      <c r="J975" s="640"/>
      <c r="K975" s="640"/>
      <c r="L975" s="640"/>
      <c r="M975" s="640"/>
      <c r="N975" s="640"/>
      <c r="O975" s="640"/>
      <c r="P975" s="640"/>
      <c r="Q975" s="640"/>
      <c r="R975" s="640"/>
      <c r="S975" s="640"/>
      <c r="T975" s="640"/>
      <c r="U975" s="640"/>
      <c r="V975" s="640"/>
      <c r="W975" s="640"/>
      <c r="X975" s="640"/>
      <c r="Y975" s="640"/>
      <c r="Z975" s="640"/>
      <c r="AA975" s="640"/>
      <c r="AB975" s="640"/>
      <c r="AC975" s="640"/>
      <c r="AD975" s="640"/>
    </row>
    <row r="976">
      <c r="A976" s="640"/>
      <c r="B976" s="640"/>
      <c r="C976" s="56"/>
      <c r="D976" s="640"/>
      <c r="E976" s="640"/>
      <c r="F976" s="640"/>
      <c r="G976" s="640"/>
      <c r="H976" s="640"/>
      <c r="I976" s="640"/>
      <c r="J976" s="640"/>
      <c r="K976" s="640"/>
      <c r="L976" s="640"/>
      <c r="M976" s="640"/>
      <c r="N976" s="640"/>
      <c r="O976" s="640"/>
      <c r="P976" s="640"/>
      <c r="Q976" s="640"/>
      <c r="R976" s="640"/>
      <c r="S976" s="640"/>
      <c r="T976" s="640"/>
      <c r="U976" s="640"/>
      <c r="V976" s="640"/>
      <c r="W976" s="640"/>
      <c r="X976" s="640"/>
      <c r="Y976" s="640"/>
      <c r="Z976" s="640"/>
      <c r="AA976" s="640"/>
      <c r="AB976" s="640"/>
      <c r="AC976" s="640"/>
      <c r="AD976" s="640"/>
    </row>
    <row r="977">
      <c r="A977" s="640"/>
      <c r="B977" s="640"/>
      <c r="C977" s="56"/>
      <c r="D977" s="640"/>
      <c r="E977" s="640"/>
      <c r="F977" s="640"/>
      <c r="G977" s="640"/>
      <c r="H977" s="640"/>
      <c r="I977" s="640"/>
      <c r="J977" s="640"/>
      <c r="K977" s="640"/>
      <c r="L977" s="640"/>
      <c r="M977" s="640"/>
      <c r="N977" s="640"/>
      <c r="O977" s="640"/>
      <c r="P977" s="640"/>
      <c r="Q977" s="640"/>
      <c r="R977" s="640"/>
      <c r="S977" s="640"/>
      <c r="T977" s="640"/>
      <c r="U977" s="640"/>
      <c r="V977" s="640"/>
      <c r="W977" s="640"/>
      <c r="X977" s="640"/>
      <c r="Y977" s="640"/>
      <c r="Z977" s="640"/>
      <c r="AA977" s="640"/>
      <c r="AB977" s="640"/>
      <c r="AC977" s="640"/>
      <c r="AD977" s="640"/>
    </row>
    <row r="978">
      <c r="A978" s="640"/>
      <c r="B978" s="640"/>
      <c r="C978" s="56"/>
      <c r="D978" s="640"/>
      <c r="E978" s="640"/>
      <c r="F978" s="640"/>
      <c r="G978" s="640"/>
      <c r="H978" s="640"/>
      <c r="I978" s="640"/>
      <c r="J978" s="640"/>
      <c r="K978" s="640"/>
      <c r="L978" s="640"/>
      <c r="M978" s="640"/>
      <c r="N978" s="640"/>
      <c r="O978" s="640"/>
      <c r="P978" s="640"/>
      <c r="Q978" s="640"/>
      <c r="R978" s="640"/>
      <c r="S978" s="640"/>
      <c r="T978" s="640"/>
      <c r="U978" s="640"/>
      <c r="V978" s="640"/>
      <c r="W978" s="640"/>
      <c r="X978" s="640"/>
      <c r="Y978" s="640"/>
      <c r="Z978" s="640"/>
      <c r="AA978" s="640"/>
      <c r="AB978" s="640"/>
      <c r="AC978" s="640"/>
      <c r="AD978" s="640"/>
    </row>
    <row r="979">
      <c r="A979" s="640"/>
      <c r="B979" s="640"/>
      <c r="C979" s="56"/>
      <c r="D979" s="640"/>
      <c r="E979" s="640"/>
      <c r="F979" s="640"/>
      <c r="G979" s="640"/>
      <c r="H979" s="640"/>
      <c r="I979" s="640"/>
      <c r="J979" s="640"/>
      <c r="K979" s="640"/>
      <c r="L979" s="640"/>
      <c r="M979" s="640"/>
      <c r="N979" s="640"/>
      <c r="O979" s="640"/>
      <c r="P979" s="640"/>
      <c r="Q979" s="640"/>
      <c r="R979" s="640"/>
      <c r="S979" s="640"/>
      <c r="T979" s="640"/>
      <c r="U979" s="640"/>
      <c r="V979" s="640"/>
      <c r="W979" s="640"/>
      <c r="X979" s="640"/>
      <c r="Y979" s="640"/>
      <c r="Z979" s="640"/>
      <c r="AA979" s="640"/>
      <c r="AB979" s="640"/>
      <c r="AC979" s="640"/>
      <c r="AD979" s="640"/>
    </row>
    <row r="980">
      <c r="A980" s="640"/>
      <c r="B980" s="640"/>
      <c r="C980" s="56"/>
      <c r="D980" s="640"/>
      <c r="E980" s="640"/>
      <c r="F980" s="640"/>
      <c r="G980" s="640"/>
      <c r="H980" s="640"/>
      <c r="I980" s="640"/>
      <c r="J980" s="640"/>
      <c r="K980" s="640"/>
      <c r="L980" s="640"/>
      <c r="M980" s="640"/>
      <c r="N980" s="640"/>
      <c r="O980" s="640"/>
      <c r="P980" s="640"/>
      <c r="Q980" s="640"/>
      <c r="R980" s="640"/>
      <c r="S980" s="640"/>
      <c r="T980" s="640"/>
      <c r="U980" s="640"/>
      <c r="V980" s="640"/>
      <c r="W980" s="640"/>
      <c r="X980" s="640"/>
      <c r="Y980" s="640"/>
      <c r="Z980" s="640"/>
      <c r="AA980" s="640"/>
      <c r="AB980" s="640"/>
      <c r="AC980" s="640"/>
      <c r="AD980" s="640"/>
    </row>
    <row r="981">
      <c r="A981" s="640"/>
      <c r="B981" s="640"/>
      <c r="C981" s="56"/>
      <c r="D981" s="640"/>
      <c r="E981" s="640"/>
      <c r="F981" s="640"/>
      <c r="G981" s="640"/>
      <c r="H981" s="640"/>
      <c r="I981" s="640"/>
      <c r="J981" s="640"/>
      <c r="K981" s="640"/>
      <c r="L981" s="640"/>
      <c r="M981" s="640"/>
      <c r="N981" s="640"/>
      <c r="O981" s="640"/>
      <c r="P981" s="640"/>
      <c r="Q981" s="640"/>
      <c r="R981" s="640"/>
      <c r="S981" s="640"/>
      <c r="T981" s="640"/>
      <c r="U981" s="640"/>
      <c r="V981" s="640"/>
      <c r="W981" s="640"/>
      <c r="X981" s="640"/>
      <c r="Y981" s="640"/>
      <c r="Z981" s="640"/>
      <c r="AA981" s="640"/>
      <c r="AB981" s="640"/>
      <c r="AC981" s="640"/>
      <c r="AD981" s="640"/>
    </row>
    <row r="982">
      <c r="A982" s="640"/>
      <c r="B982" s="640"/>
      <c r="C982" s="56"/>
      <c r="D982" s="640"/>
      <c r="E982" s="640"/>
      <c r="F982" s="640"/>
      <c r="G982" s="640"/>
      <c r="H982" s="640"/>
      <c r="I982" s="640"/>
      <c r="J982" s="640"/>
      <c r="K982" s="640"/>
      <c r="L982" s="640"/>
      <c r="M982" s="640"/>
      <c r="N982" s="640"/>
      <c r="O982" s="640"/>
      <c r="P982" s="640"/>
      <c r="Q982" s="640"/>
      <c r="R982" s="640"/>
      <c r="S982" s="640"/>
      <c r="T982" s="640"/>
      <c r="U982" s="640"/>
      <c r="V982" s="640"/>
      <c r="W982" s="640"/>
      <c r="X982" s="640"/>
      <c r="Y982" s="640"/>
      <c r="Z982" s="640"/>
      <c r="AA982" s="640"/>
      <c r="AB982" s="640"/>
      <c r="AC982" s="640"/>
      <c r="AD982" s="640"/>
    </row>
    <row r="983">
      <c r="A983" s="640"/>
      <c r="B983" s="640"/>
      <c r="C983" s="56"/>
      <c r="D983" s="640"/>
      <c r="E983" s="640"/>
      <c r="F983" s="640"/>
      <c r="G983" s="640"/>
      <c r="H983" s="640"/>
      <c r="I983" s="640"/>
      <c r="J983" s="640"/>
      <c r="K983" s="640"/>
      <c r="L983" s="640"/>
      <c r="M983" s="640"/>
      <c r="N983" s="640"/>
      <c r="O983" s="640"/>
      <c r="P983" s="640"/>
      <c r="Q983" s="640"/>
      <c r="R983" s="640"/>
      <c r="S983" s="640"/>
      <c r="T983" s="640"/>
      <c r="U983" s="640"/>
      <c r="V983" s="640"/>
      <c r="W983" s="640"/>
      <c r="X983" s="640"/>
      <c r="Y983" s="640"/>
      <c r="Z983" s="640"/>
      <c r="AA983" s="640"/>
      <c r="AB983" s="640"/>
      <c r="AC983" s="640"/>
      <c r="AD983" s="640"/>
    </row>
    <row r="984">
      <c r="A984" s="640"/>
      <c r="B984" s="640"/>
      <c r="C984" s="56"/>
      <c r="D984" s="640"/>
      <c r="E984" s="640"/>
      <c r="F984" s="640"/>
      <c r="G984" s="640"/>
      <c r="H984" s="640"/>
      <c r="I984" s="640"/>
      <c r="J984" s="640"/>
      <c r="K984" s="640"/>
      <c r="L984" s="640"/>
      <c r="M984" s="640"/>
      <c r="N984" s="640"/>
      <c r="O984" s="640"/>
      <c r="P984" s="640"/>
      <c r="Q984" s="640"/>
      <c r="R984" s="640"/>
      <c r="S984" s="640"/>
      <c r="T984" s="640"/>
      <c r="U984" s="640"/>
      <c r="V984" s="640"/>
      <c r="W984" s="640"/>
      <c r="X984" s="640"/>
      <c r="Y984" s="640"/>
      <c r="Z984" s="640"/>
      <c r="AA984" s="640"/>
      <c r="AB984" s="640"/>
      <c r="AC984" s="640"/>
      <c r="AD984" s="640"/>
    </row>
    <row r="985">
      <c r="A985" s="640"/>
      <c r="B985" s="640"/>
      <c r="C985" s="56"/>
      <c r="D985" s="640"/>
      <c r="E985" s="640"/>
      <c r="F985" s="640"/>
      <c r="G985" s="640"/>
      <c r="H985" s="640"/>
      <c r="I985" s="640"/>
      <c r="J985" s="640"/>
      <c r="K985" s="640"/>
      <c r="L985" s="640"/>
      <c r="M985" s="640"/>
      <c r="N985" s="640"/>
      <c r="O985" s="640"/>
      <c r="P985" s="640"/>
      <c r="Q985" s="640"/>
      <c r="R985" s="640"/>
      <c r="S985" s="640"/>
      <c r="T985" s="640"/>
      <c r="U985" s="640"/>
      <c r="V985" s="640"/>
      <c r="W985" s="640"/>
      <c r="X985" s="640"/>
      <c r="Y985" s="640"/>
      <c r="Z985" s="640"/>
      <c r="AA985" s="640"/>
      <c r="AB985" s="640"/>
      <c r="AC985" s="640"/>
      <c r="AD985" s="640"/>
    </row>
    <row r="986">
      <c r="A986" s="640"/>
      <c r="B986" s="640"/>
      <c r="C986" s="56"/>
      <c r="D986" s="640"/>
      <c r="E986" s="640"/>
      <c r="F986" s="640"/>
      <c r="G986" s="640"/>
      <c r="H986" s="640"/>
      <c r="I986" s="640"/>
      <c r="J986" s="640"/>
      <c r="K986" s="640"/>
      <c r="L986" s="640"/>
      <c r="M986" s="640"/>
      <c r="N986" s="640"/>
      <c r="O986" s="640"/>
      <c r="P986" s="640"/>
      <c r="Q986" s="640"/>
      <c r="R986" s="640"/>
      <c r="S986" s="640"/>
      <c r="T986" s="640"/>
      <c r="U986" s="640"/>
      <c r="V986" s="640"/>
      <c r="W986" s="640"/>
      <c r="X986" s="640"/>
      <c r="Y986" s="640"/>
      <c r="Z986" s="640"/>
      <c r="AA986" s="640"/>
      <c r="AB986" s="640"/>
      <c r="AC986" s="640"/>
      <c r="AD986" s="640"/>
    </row>
    <row r="987">
      <c r="A987" s="640"/>
      <c r="B987" s="640"/>
      <c r="C987" s="56"/>
      <c r="D987" s="640"/>
      <c r="E987" s="640"/>
      <c r="F987" s="640"/>
      <c r="G987" s="640"/>
      <c r="H987" s="640"/>
      <c r="I987" s="640"/>
      <c r="J987" s="640"/>
      <c r="K987" s="640"/>
      <c r="L987" s="640"/>
      <c r="M987" s="640"/>
      <c r="N987" s="640"/>
      <c r="O987" s="640"/>
      <c r="P987" s="640"/>
      <c r="Q987" s="640"/>
      <c r="R987" s="640"/>
      <c r="S987" s="640"/>
      <c r="T987" s="640"/>
      <c r="U987" s="640"/>
      <c r="V987" s="640"/>
      <c r="W987" s="640"/>
      <c r="X987" s="640"/>
      <c r="Y987" s="640"/>
      <c r="Z987" s="640"/>
      <c r="AA987" s="640"/>
      <c r="AB987" s="640"/>
      <c r="AC987" s="640"/>
      <c r="AD987" s="640"/>
    </row>
    <row r="988">
      <c r="A988" s="640"/>
      <c r="B988" s="640"/>
      <c r="C988" s="56"/>
      <c r="D988" s="640"/>
      <c r="E988" s="640"/>
      <c r="F988" s="640"/>
      <c r="G988" s="640"/>
      <c r="H988" s="640"/>
      <c r="I988" s="640"/>
      <c r="J988" s="640"/>
      <c r="K988" s="640"/>
      <c r="L988" s="640"/>
      <c r="M988" s="640"/>
      <c r="N988" s="640"/>
      <c r="O988" s="640"/>
      <c r="P988" s="640"/>
      <c r="Q988" s="640"/>
      <c r="R988" s="640"/>
      <c r="S988" s="640"/>
      <c r="T988" s="640"/>
      <c r="U988" s="640"/>
      <c r="V988" s="640"/>
      <c r="W988" s="640"/>
      <c r="X988" s="640"/>
      <c r="Y988" s="640"/>
      <c r="Z988" s="640"/>
      <c r="AA988" s="640"/>
      <c r="AB988" s="640"/>
      <c r="AC988" s="640"/>
      <c r="AD988" s="640"/>
    </row>
    <row r="989">
      <c r="A989" s="640"/>
      <c r="B989" s="640"/>
      <c r="C989" s="56"/>
      <c r="D989" s="640"/>
      <c r="E989" s="640"/>
      <c r="F989" s="640"/>
      <c r="G989" s="640"/>
      <c r="H989" s="640"/>
      <c r="I989" s="640"/>
      <c r="J989" s="640"/>
      <c r="K989" s="640"/>
      <c r="L989" s="640"/>
      <c r="M989" s="640"/>
      <c r="N989" s="640"/>
      <c r="O989" s="640"/>
      <c r="P989" s="640"/>
      <c r="Q989" s="640"/>
      <c r="R989" s="640"/>
      <c r="S989" s="640"/>
      <c r="T989" s="640"/>
      <c r="U989" s="640"/>
      <c r="V989" s="640"/>
      <c r="W989" s="640"/>
      <c r="X989" s="640"/>
      <c r="Y989" s="640"/>
      <c r="Z989" s="640"/>
      <c r="AA989" s="640"/>
      <c r="AB989" s="640"/>
      <c r="AC989" s="640"/>
      <c r="AD989" s="640"/>
    </row>
    <row r="990">
      <c r="A990" s="640"/>
      <c r="B990" s="640"/>
      <c r="C990" s="56"/>
      <c r="D990" s="640"/>
      <c r="E990" s="640"/>
      <c r="F990" s="640"/>
      <c r="G990" s="640"/>
      <c r="H990" s="640"/>
      <c r="I990" s="640"/>
      <c r="J990" s="640"/>
      <c r="K990" s="640"/>
      <c r="L990" s="640"/>
      <c r="M990" s="640"/>
      <c r="N990" s="640"/>
      <c r="O990" s="640"/>
      <c r="P990" s="640"/>
      <c r="Q990" s="640"/>
      <c r="R990" s="640"/>
      <c r="S990" s="640"/>
      <c r="T990" s="640"/>
      <c r="U990" s="640"/>
      <c r="V990" s="640"/>
      <c r="W990" s="640"/>
      <c r="X990" s="640"/>
      <c r="Y990" s="640"/>
      <c r="Z990" s="640"/>
      <c r="AA990" s="640"/>
      <c r="AB990" s="640"/>
      <c r="AC990" s="640"/>
      <c r="AD990" s="640"/>
    </row>
    <row r="991">
      <c r="A991" s="640"/>
      <c r="B991" s="640"/>
      <c r="C991" s="56"/>
      <c r="D991" s="640"/>
      <c r="E991" s="640"/>
      <c r="F991" s="640"/>
      <c r="G991" s="640"/>
      <c r="H991" s="640"/>
      <c r="I991" s="640"/>
      <c r="J991" s="640"/>
      <c r="K991" s="640"/>
      <c r="L991" s="640"/>
      <c r="M991" s="640"/>
      <c r="N991" s="640"/>
      <c r="O991" s="640"/>
      <c r="P991" s="640"/>
      <c r="Q991" s="640"/>
      <c r="R991" s="640"/>
      <c r="S991" s="640"/>
      <c r="T991" s="640"/>
      <c r="U991" s="640"/>
      <c r="V991" s="640"/>
      <c r="W991" s="640"/>
      <c r="X991" s="640"/>
      <c r="Y991" s="640"/>
      <c r="Z991" s="640"/>
      <c r="AA991" s="640"/>
      <c r="AB991" s="640"/>
      <c r="AC991" s="640"/>
      <c r="AD991" s="640"/>
    </row>
    <row r="992">
      <c r="A992" s="640"/>
      <c r="B992" s="640"/>
      <c r="C992" s="56"/>
      <c r="D992" s="640"/>
      <c r="E992" s="640"/>
      <c r="F992" s="640"/>
      <c r="G992" s="640"/>
      <c r="H992" s="640"/>
      <c r="I992" s="640"/>
      <c r="J992" s="640"/>
      <c r="K992" s="640"/>
      <c r="L992" s="640"/>
      <c r="M992" s="640"/>
      <c r="N992" s="640"/>
      <c r="O992" s="640"/>
      <c r="P992" s="640"/>
      <c r="Q992" s="640"/>
      <c r="R992" s="640"/>
      <c r="S992" s="640"/>
      <c r="T992" s="640"/>
      <c r="U992" s="640"/>
      <c r="V992" s="640"/>
      <c r="W992" s="640"/>
      <c r="X992" s="640"/>
      <c r="Y992" s="640"/>
      <c r="Z992" s="640"/>
      <c r="AA992" s="640"/>
      <c r="AB992" s="640"/>
      <c r="AC992" s="640"/>
      <c r="AD992" s="640"/>
    </row>
    <row r="993">
      <c r="A993" s="640"/>
      <c r="B993" s="640"/>
      <c r="C993" s="56"/>
      <c r="D993" s="640"/>
      <c r="E993" s="640"/>
      <c r="F993" s="640"/>
      <c r="G993" s="640"/>
      <c r="H993" s="640"/>
      <c r="I993" s="640"/>
      <c r="J993" s="640"/>
      <c r="K993" s="640"/>
      <c r="L993" s="640"/>
      <c r="M993" s="640"/>
      <c r="N993" s="640"/>
      <c r="O993" s="640"/>
      <c r="P993" s="640"/>
      <c r="Q993" s="640"/>
      <c r="R993" s="640"/>
      <c r="S993" s="640"/>
      <c r="T993" s="640"/>
      <c r="U993" s="640"/>
      <c r="V993" s="640"/>
      <c r="W993" s="640"/>
      <c r="X993" s="640"/>
      <c r="Y993" s="640"/>
      <c r="Z993" s="640"/>
      <c r="AA993" s="640"/>
      <c r="AB993" s="640"/>
      <c r="AC993" s="640"/>
      <c r="AD993" s="640"/>
    </row>
    <row r="994">
      <c r="A994" s="640"/>
      <c r="B994" s="640"/>
      <c r="C994" s="56"/>
      <c r="D994" s="640"/>
      <c r="E994" s="640"/>
      <c r="F994" s="640"/>
      <c r="G994" s="640"/>
      <c r="H994" s="640"/>
      <c r="I994" s="640"/>
      <c r="J994" s="640"/>
      <c r="K994" s="640"/>
      <c r="L994" s="640"/>
      <c r="M994" s="640"/>
      <c r="N994" s="640"/>
      <c r="O994" s="640"/>
      <c r="P994" s="640"/>
      <c r="Q994" s="640"/>
      <c r="R994" s="640"/>
      <c r="S994" s="640"/>
      <c r="T994" s="640"/>
      <c r="U994" s="640"/>
      <c r="V994" s="640"/>
      <c r="W994" s="640"/>
      <c r="X994" s="640"/>
      <c r="Y994" s="640"/>
      <c r="Z994" s="640"/>
      <c r="AA994" s="640"/>
      <c r="AB994" s="640"/>
      <c r="AC994" s="640"/>
      <c r="AD994" s="640"/>
    </row>
    <row r="995">
      <c r="A995" s="640"/>
      <c r="B995" s="640"/>
      <c r="C995" s="56"/>
      <c r="D995" s="640"/>
      <c r="E995" s="640"/>
      <c r="F995" s="640"/>
      <c r="G995" s="640"/>
      <c r="H995" s="640"/>
      <c r="I995" s="640"/>
      <c r="J995" s="640"/>
      <c r="K995" s="640"/>
      <c r="L995" s="640"/>
      <c r="M995" s="640"/>
      <c r="N995" s="640"/>
      <c r="O995" s="640"/>
      <c r="P995" s="640"/>
      <c r="Q995" s="640"/>
      <c r="R995" s="640"/>
      <c r="S995" s="640"/>
      <c r="T995" s="640"/>
      <c r="U995" s="640"/>
      <c r="V995" s="640"/>
      <c r="W995" s="640"/>
      <c r="X995" s="640"/>
      <c r="Y995" s="640"/>
      <c r="Z995" s="640"/>
      <c r="AA995" s="640"/>
      <c r="AB995" s="640"/>
      <c r="AC995" s="640"/>
      <c r="AD995" s="640"/>
    </row>
    <row r="996">
      <c r="A996" s="640"/>
      <c r="B996" s="640"/>
      <c r="C996" s="56"/>
      <c r="D996" s="640"/>
      <c r="E996" s="640"/>
      <c r="F996" s="640"/>
      <c r="G996" s="640"/>
      <c r="H996" s="640"/>
      <c r="I996" s="640"/>
      <c r="J996" s="640"/>
      <c r="K996" s="640"/>
      <c r="L996" s="640"/>
      <c r="M996" s="640"/>
      <c r="N996" s="640"/>
      <c r="O996" s="640"/>
      <c r="P996" s="640"/>
      <c r="Q996" s="640"/>
      <c r="R996" s="640"/>
      <c r="S996" s="640"/>
      <c r="T996" s="640"/>
      <c r="U996" s="640"/>
      <c r="V996" s="640"/>
      <c r="W996" s="640"/>
      <c r="X996" s="640"/>
      <c r="Y996" s="640"/>
      <c r="Z996" s="640"/>
      <c r="AA996" s="640"/>
      <c r="AB996" s="640"/>
      <c r="AC996" s="640"/>
      <c r="AD996" s="640"/>
    </row>
    <row r="997">
      <c r="A997" s="640"/>
      <c r="B997" s="640"/>
      <c r="C997" s="56"/>
      <c r="D997" s="640"/>
      <c r="E997" s="640"/>
      <c r="F997" s="640"/>
      <c r="G997" s="640"/>
      <c r="H997" s="640"/>
      <c r="I997" s="640"/>
      <c r="J997" s="640"/>
      <c r="K997" s="640"/>
      <c r="L997" s="640"/>
      <c r="M997" s="640"/>
      <c r="N997" s="640"/>
      <c r="O997" s="640"/>
      <c r="P997" s="640"/>
      <c r="Q997" s="640"/>
      <c r="R997" s="640"/>
      <c r="S997" s="640"/>
      <c r="T997" s="640"/>
      <c r="U997" s="640"/>
      <c r="V997" s="640"/>
      <c r="W997" s="640"/>
      <c r="X997" s="640"/>
      <c r="Y997" s="640"/>
      <c r="Z997" s="640"/>
      <c r="AA997" s="640"/>
      <c r="AB997" s="640"/>
      <c r="AC997" s="640"/>
      <c r="AD997" s="640"/>
    </row>
    <row r="998">
      <c r="A998" s="640"/>
      <c r="B998" s="640"/>
      <c r="C998" s="56"/>
      <c r="D998" s="640"/>
      <c r="E998" s="640"/>
      <c r="F998" s="640"/>
      <c r="G998" s="640"/>
      <c r="H998" s="640"/>
      <c r="I998" s="640"/>
      <c r="J998" s="640"/>
      <c r="K998" s="640"/>
      <c r="L998" s="640"/>
      <c r="M998" s="640"/>
      <c r="N998" s="640"/>
      <c r="O998" s="640"/>
      <c r="P998" s="640"/>
      <c r="Q998" s="640"/>
      <c r="R998" s="640"/>
      <c r="S998" s="640"/>
      <c r="T998" s="640"/>
      <c r="U998" s="640"/>
      <c r="V998" s="640"/>
      <c r="W998" s="640"/>
      <c r="X998" s="640"/>
      <c r="Y998" s="640"/>
      <c r="Z998" s="640"/>
      <c r="AA998" s="640"/>
      <c r="AB998" s="640"/>
      <c r="AC998" s="640"/>
      <c r="AD998" s="640"/>
    </row>
    <row r="999">
      <c r="A999" s="640"/>
      <c r="B999" s="640"/>
      <c r="C999" s="56"/>
      <c r="D999" s="640"/>
      <c r="E999" s="640"/>
      <c r="F999" s="640"/>
      <c r="G999" s="640"/>
      <c r="H999" s="640"/>
      <c r="I999" s="640"/>
      <c r="J999" s="640"/>
      <c r="K999" s="640"/>
      <c r="L999" s="640"/>
      <c r="M999" s="640"/>
      <c r="N999" s="640"/>
      <c r="O999" s="640"/>
      <c r="P999" s="640"/>
      <c r="Q999" s="640"/>
      <c r="R999" s="640"/>
      <c r="S999" s="640"/>
      <c r="T999" s="640"/>
      <c r="U999" s="640"/>
      <c r="V999" s="640"/>
      <c r="W999" s="640"/>
      <c r="X999" s="640"/>
      <c r="Y999" s="640"/>
      <c r="Z999" s="640"/>
      <c r="AA999" s="640"/>
      <c r="AB999" s="640"/>
      <c r="AC999" s="640"/>
      <c r="AD999" s="640"/>
    </row>
    <row r="1000">
      <c r="A1000" s="640"/>
      <c r="B1000" s="640"/>
      <c r="C1000" s="56"/>
      <c r="D1000" s="640"/>
      <c r="E1000" s="640"/>
      <c r="F1000" s="640"/>
      <c r="G1000" s="640"/>
      <c r="H1000" s="640"/>
      <c r="I1000" s="640"/>
      <c r="J1000" s="640"/>
      <c r="K1000" s="640"/>
      <c r="L1000" s="640"/>
      <c r="M1000" s="640"/>
      <c r="N1000" s="640"/>
      <c r="O1000" s="640"/>
      <c r="P1000" s="640"/>
      <c r="Q1000" s="640"/>
      <c r="R1000" s="640"/>
      <c r="S1000" s="640"/>
      <c r="T1000" s="640"/>
      <c r="U1000" s="640"/>
      <c r="V1000" s="640"/>
      <c r="W1000" s="640"/>
      <c r="X1000" s="640"/>
      <c r="Y1000" s="640"/>
      <c r="Z1000" s="640"/>
      <c r="AA1000" s="640"/>
      <c r="AB1000" s="640"/>
      <c r="AC1000" s="640"/>
      <c r="AD1000" s="640"/>
    </row>
    <row r="1001">
      <c r="A1001" s="640"/>
      <c r="B1001" s="640"/>
      <c r="C1001" s="56"/>
      <c r="D1001" s="640"/>
      <c r="E1001" s="640"/>
      <c r="F1001" s="640"/>
      <c r="G1001" s="640"/>
      <c r="H1001" s="640"/>
      <c r="I1001" s="640"/>
      <c r="J1001" s="640"/>
      <c r="K1001" s="640"/>
      <c r="L1001" s="640"/>
      <c r="M1001" s="640"/>
      <c r="N1001" s="640"/>
      <c r="O1001" s="640"/>
      <c r="P1001" s="640"/>
      <c r="Q1001" s="640"/>
      <c r="R1001" s="640"/>
      <c r="S1001" s="640"/>
      <c r="T1001" s="640"/>
      <c r="U1001" s="640"/>
      <c r="V1001" s="640"/>
      <c r="W1001" s="640"/>
      <c r="X1001" s="640"/>
      <c r="Y1001" s="640"/>
      <c r="Z1001" s="640"/>
      <c r="AA1001" s="640"/>
      <c r="AB1001" s="640"/>
      <c r="AC1001" s="640"/>
      <c r="AD1001" s="640"/>
    </row>
    <row r="1002">
      <c r="A1002" s="640"/>
      <c r="B1002" s="640"/>
      <c r="C1002" s="56"/>
      <c r="D1002" s="640"/>
      <c r="E1002" s="640"/>
      <c r="F1002" s="640"/>
      <c r="G1002" s="640"/>
      <c r="H1002" s="640"/>
      <c r="I1002" s="640"/>
      <c r="J1002" s="640"/>
      <c r="K1002" s="640"/>
      <c r="L1002" s="640"/>
      <c r="M1002" s="640"/>
      <c r="N1002" s="640"/>
      <c r="O1002" s="640"/>
      <c r="P1002" s="640"/>
      <c r="Q1002" s="640"/>
      <c r="R1002" s="640"/>
      <c r="S1002" s="640"/>
      <c r="T1002" s="640"/>
      <c r="U1002" s="640"/>
      <c r="V1002" s="640"/>
      <c r="W1002" s="640"/>
      <c r="X1002" s="640"/>
      <c r="Y1002" s="640"/>
      <c r="Z1002" s="640"/>
      <c r="AA1002" s="640"/>
      <c r="AB1002" s="640"/>
      <c r="AC1002" s="640"/>
      <c r="AD1002" s="640"/>
    </row>
    <row r="1003">
      <c r="A1003" s="640"/>
      <c r="B1003" s="640"/>
      <c r="C1003" s="56"/>
      <c r="D1003" s="640"/>
      <c r="E1003" s="640"/>
      <c r="F1003" s="640"/>
      <c r="G1003" s="640"/>
      <c r="H1003" s="640"/>
      <c r="I1003" s="640"/>
      <c r="J1003" s="640"/>
      <c r="K1003" s="640"/>
      <c r="L1003" s="640"/>
      <c r="M1003" s="640"/>
      <c r="N1003" s="640"/>
      <c r="O1003" s="640"/>
      <c r="P1003" s="640"/>
      <c r="Q1003" s="640"/>
      <c r="R1003" s="640"/>
      <c r="S1003" s="640"/>
      <c r="T1003" s="640"/>
      <c r="U1003" s="640"/>
      <c r="V1003" s="640"/>
      <c r="W1003" s="640"/>
      <c r="X1003" s="640"/>
      <c r="Y1003" s="640"/>
      <c r="Z1003" s="640"/>
      <c r="AA1003" s="640"/>
      <c r="AB1003" s="640"/>
      <c r="AC1003" s="640"/>
      <c r="AD1003" s="640"/>
    </row>
    <row r="1004">
      <c r="A1004" s="640"/>
      <c r="B1004" s="640"/>
      <c r="C1004" s="56"/>
      <c r="D1004" s="640"/>
      <c r="E1004" s="640"/>
      <c r="F1004" s="640"/>
      <c r="G1004" s="640"/>
      <c r="H1004" s="640"/>
      <c r="I1004" s="640"/>
      <c r="J1004" s="640"/>
      <c r="K1004" s="640"/>
      <c r="L1004" s="640"/>
      <c r="M1004" s="640"/>
      <c r="N1004" s="640"/>
      <c r="O1004" s="640"/>
      <c r="P1004" s="640"/>
      <c r="Q1004" s="640"/>
      <c r="R1004" s="640"/>
      <c r="S1004" s="640"/>
      <c r="T1004" s="640"/>
      <c r="U1004" s="640"/>
      <c r="V1004" s="640"/>
      <c r="W1004" s="640"/>
      <c r="X1004" s="640"/>
      <c r="Y1004" s="640"/>
      <c r="Z1004" s="640"/>
      <c r="AA1004" s="640"/>
      <c r="AB1004" s="640"/>
      <c r="AC1004" s="640"/>
      <c r="AD1004" s="64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sheetData>
    <row r="1">
      <c r="A1" s="647" t="s">
        <v>465</v>
      </c>
      <c r="B1" s="647" t="s">
        <v>7753</v>
      </c>
      <c r="C1" s="647" t="s">
        <v>7754</v>
      </c>
      <c r="D1" s="647"/>
      <c r="E1" s="647"/>
      <c r="F1" s="647"/>
      <c r="G1" s="647"/>
      <c r="H1" s="647"/>
      <c r="I1" s="647"/>
      <c r="J1" s="647"/>
      <c r="K1" s="647"/>
      <c r="L1" s="647"/>
      <c r="M1" s="647"/>
      <c r="N1" s="647"/>
      <c r="O1" s="647"/>
      <c r="P1" s="647"/>
      <c r="Q1" s="647"/>
      <c r="R1" s="647"/>
      <c r="S1" s="647"/>
      <c r="T1" s="647"/>
      <c r="U1" s="647"/>
      <c r="V1" s="647"/>
      <c r="W1" s="647"/>
      <c r="X1" s="647"/>
      <c r="Y1" s="647"/>
      <c r="Z1" s="647"/>
    </row>
    <row r="2">
      <c r="A2" s="648">
        <v>1.0</v>
      </c>
      <c r="B2" s="77" t="s">
        <v>352</v>
      </c>
      <c r="C2" s="649" t="s">
        <v>7755</v>
      </c>
      <c r="D2" s="77"/>
      <c r="E2" s="77"/>
      <c r="F2" s="77"/>
      <c r="G2" s="77"/>
      <c r="H2" s="77"/>
      <c r="I2" s="77"/>
      <c r="J2" s="77"/>
      <c r="K2" s="77"/>
      <c r="L2" s="77"/>
      <c r="M2" s="77"/>
      <c r="N2" s="77"/>
      <c r="O2" s="77"/>
      <c r="P2" s="77"/>
      <c r="Q2" s="77"/>
      <c r="R2" s="77"/>
      <c r="S2" s="77"/>
      <c r="T2" s="77"/>
      <c r="U2" s="77"/>
      <c r="V2" s="77"/>
      <c r="W2" s="77"/>
      <c r="X2" s="77"/>
      <c r="Y2" s="77"/>
      <c r="Z2" s="77"/>
    </row>
    <row r="3">
      <c r="A3" s="648">
        <v>2.0</v>
      </c>
      <c r="B3" s="77" t="s">
        <v>349</v>
      </c>
      <c r="C3" s="650" t="s">
        <v>7756</v>
      </c>
      <c r="D3" s="77"/>
      <c r="E3" s="77"/>
      <c r="F3" s="77"/>
      <c r="G3" s="77"/>
      <c r="H3" s="77"/>
      <c r="I3" s="77"/>
      <c r="J3" s="77"/>
      <c r="K3" s="77"/>
      <c r="L3" s="77"/>
      <c r="M3" s="77"/>
      <c r="N3" s="77"/>
      <c r="O3" s="77"/>
      <c r="P3" s="77"/>
      <c r="Q3" s="77"/>
      <c r="R3" s="77"/>
      <c r="S3" s="77"/>
      <c r="T3" s="77"/>
      <c r="U3" s="77"/>
      <c r="V3" s="77"/>
      <c r="W3" s="77"/>
      <c r="X3" s="77"/>
      <c r="Y3" s="77"/>
      <c r="Z3" s="77"/>
    </row>
    <row r="4">
      <c r="A4" s="648">
        <v>3.0</v>
      </c>
      <c r="B4" s="77" t="s">
        <v>7757</v>
      </c>
      <c r="C4" s="651" t="s">
        <v>7758</v>
      </c>
      <c r="D4" s="77"/>
      <c r="E4" s="77"/>
      <c r="F4" s="77"/>
      <c r="G4" s="77"/>
      <c r="H4" s="77"/>
      <c r="I4" s="77"/>
      <c r="J4" s="77"/>
      <c r="K4" s="77"/>
      <c r="L4" s="77"/>
      <c r="M4" s="77"/>
      <c r="N4" s="77"/>
      <c r="O4" s="77"/>
      <c r="P4" s="77"/>
      <c r="Q4" s="77"/>
      <c r="R4" s="77"/>
      <c r="S4" s="77"/>
      <c r="T4" s="77"/>
      <c r="U4" s="77"/>
      <c r="V4" s="77"/>
      <c r="W4" s="77"/>
      <c r="X4" s="77"/>
      <c r="Y4" s="77"/>
      <c r="Z4" s="77"/>
    </row>
    <row r="5">
      <c r="A5" s="651">
        <v>4.0</v>
      </c>
      <c r="B5" s="651" t="s">
        <v>5160</v>
      </c>
      <c r="C5" s="651" t="s">
        <v>7759</v>
      </c>
      <c r="D5" s="77"/>
      <c r="E5" s="77"/>
      <c r="F5" s="77"/>
      <c r="G5" s="77"/>
      <c r="H5" s="77"/>
      <c r="I5" s="77"/>
      <c r="J5" s="77"/>
      <c r="K5" s="77"/>
      <c r="L5" s="77"/>
      <c r="M5" s="77"/>
      <c r="N5" s="77"/>
      <c r="O5" s="77"/>
      <c r="P5" s="77"/>
      <c r="Q5" s="77"/>
      <c r="R5" s="77"/>
      <c r="S5" s="77"/>
      <c r="T5" s="77"/>
      <c r="U5" s="77"/>
      <c r="V5" s="77"/>
      <c r="W5" s="77"/>
      <c r="X5" s="77"/>
      <c r="Y5" s="77"/>
      <c r="Z5" s="77"/>
    </row>
    <row r="6">
      <c r="A6" s="77"/>
      <c r="B6" s="77"/>
      <c r="C6" s="77"/>
      <c r="D6" s="77"/>
      <c r="E6" s="77"/>
      <c r="F6" s="77"/>
      <c r="G6" s="77"/>
      <c r="H6" s="77"/>
      <c r="I6" s="77"/>
      <c r="J6" s="77"/>
      <c r="K6" s="77"/>
      <c r="L6" s="77"/>
      <c r="M6" s="77"/>
      <c r="N6" s="77"/>
      <c r="O6" s="77"/>
      <c r="P6" s="77"/>
      <c r="Q6" s="77"/>
      <c r="R6" s="77"/>
      <c r="S6" s="77"/>
      <c r="T6" s="77"/>
      <c r="U6" s="77"/>
      <c r="V6" s="77"/>
      <c r="W6" s="77"/>
      <c r="X6" s="77"/>
      <c r="Y6" s="77"/>
      <c r="Z6" s="77"/>
    </row>
    <row r="7">
      <c r="A7" s="77"/>
      <c r="B7" s="77"/>
      <c r="C7" s="77"/>
      <c r="D7" s="77"/>
      <c r="E7" s="77"/>
      <c r="F7" s="77"/>
      <c r="G7" s="77"/>
      <c r="H7" s="77"/>
      <c r="I7" s="77"/>
      <c r="J7" s="77"/>
      <c r="K7" s="77"/>
      <c r="L7" s="77"/>
      <c r="M7" s="77"/>
      <c r="N7" s="77"/>
      <c r="O7" s="77"/>
      <c r="P7" s="77"/>
      <c r="Q7" s="77"/>
      <c r="R7" s="77"/>
      <c r="S7" s="77"/>
      <c r="T7" s="77"/>
      <c r="U7" s="77"/>
      <c r="V7" s="77"/>
      <c r="W7" s="77"/>
      <c r="X7" s="77"/>
      <c r="Y7" s="77"/>
      <c r="Z7" s="77"/>
    </row>
    <row r="8">
      <c r="A8" s="77"/>
      <c r="B8" s="77"/>
      <c r="C8" s="77"/>
      <c r="D8" s="77"/>
      <c r="E8" s="77"/>
      <c r="F8" s="77"/>
      <c r="G8" s="77"/>
      <c r="H8" s="77"/>
      <c r="I8" s="77"/>
      <c r="J8" s="77"/>
      <c r="K8" s="77"/>
      <c r="L8" s="77"/>
      <c r="M8" s="77"/>
      <c r="N8" s="77"/>
      <c r="O8" s="77"/>
      <c r="P8" s="77"/>
      <c r="Q8" s="77"/>
      <c r="R8" s="77"/>
      <c r="S8" s="77"/>
      <c r="T8" s="77"/>
      <c r="U8" s="77"/>
      <c r="V8" s="77"/>
      <c r="W8" s="77"/>
      <c r="X8" s="77"/>
      <c r="Y8" s="77"/>
      <c r="Z8" s="77"/>
    </row>
    <row r="9">
      <c r="A9" s="77"/>
      <c r="B9" s="77"/>
      <c r="C9" s="77"/>
      <c r="D9" s="77"/>
      <c r="E9" s="77"/>
      <c r="F9" s="77"/>
      <c r="G9" s="77"/>
      <c r="H9" s="77"/>
      <c r="I9" s="77"/>
      <c r="J9" s="77"/>
      <c r="K9" s="77"/>
      <c r="L9" s="77"/>
      <c r="M9" s="77"/>
      <c r="N9" s="77"/>
      <c r="O9" s="77"/>
      <c r="P9" s="77"/>
      <c r="Q9" s="77"/>
      <c r="R9" s="77"/>
      <c r="S9" s="77"/>
      <c r="T9" s="77"/>
      <c r="U9" s="77"/>
      <c r="V9" s="77"/>
      <c r="W9" s="77"/>
      <c r="X9" s="77"/>
      <c r="Y9" s="77"/>
      <c r="Z9" s="77"/>
    </row>
    <row r="10">
      <c r="A10" s="77"/>
      <c r="B10" s="77"/>
      <c r="C10" s="77"/>
      <c r="D10" s="77"/>
      <c r="E10" s="77"/>
      <c r="F10" s="77"/>
      <c r="G10" s="77"/>
      <c r="H10" s="77"/>
      <c r="I10" s="77"/>
      <c r="J10" s="77"/>
      <c r="K10" s="77"/>
      <c r="L10" s="77"/>
      <c r="M10" s="77"/>
      <c r="N10" s="77"/>
      <c r="O10" s="77"/>
      <c r="P10" s="77"/>
      <c r="Q10" s="77"/>
      <c r="R10" s="77"/>
      <c r="S10" s="77"/>
      <c r="T10" s="77"/>
      <c r="U10" s="77"/>
      <c r="V10" s="77"/>
      <c r="W10" s="77"/>
      <c r="X10" s="77"/>
      <c r="Y10" s="77"/>
      <c r="Z10" s="77"/>
    </row>
    <row r="11">
      <c r="A11" s="77"/>
      <c r="B11" s="77"/>
      <c r="C11" s="77"/>
      <c r="D11" s="77"/>
      <c r="E11" s="77"/>
      <c r="F11" s="77"/>
      <c r="G11" s="77"/>
      <c r="H11" s="77"/>
      <c r="I11" s="77"/>
      <c r="J11" s="77"/>
      <c r="K11" s="77"/>
      <c r="L11" s="77"/>
      <c r="M11" s="77"/>
      <c r="N11" s="77"/>
      <c r="O11" s="77"/>
      <c r="P11" s="77"/>
      <c r="Q11" s="77"/>
      <c r="R11" s="77"/>
      <c r="S11" s="77"/>
      <c r="T11" s="77"/>
      <c r="U11" s="77"/>
      <c r="V11" s="77"/>
      <c r="W11" s="77"/>
      <c r="X11" s="77"/>
      <c r="Y11" s="77"/>
      <c r="Z11" s="77"/>
    </row>
    <row r="12">
      <c r="A12" s="77"/>
      <c r="B12" s="77"/>
      <c r="C12" s="77"/>
      <c r="D12" s="77"/>
      <c r="E12" s="77"/>
      <c r="F12" s="77"/>
      <c r="G12" s="77"/>
      <c r="H12" s="77"/>
      <c r="I12" s="77"/>
      <c r="J12" s="77"/>
      <c r="K12" s="77"/>
      <c r="L12" s="77"/>
      <c r="M12" s="77"/>
      <c r="N12" s="77"/>
      <c r="O12" s="77"/>
      <c r="P12" s="77"/>
      <c r="Q12" s="77"/>
      <c r="R12" s="77"/>
      <c r="S12" s="77"/>
      <c r="T12" s="77"/>
      <c r="U12" s="77"/>
      <c r="V12" s="77"/>
      <c r="W12" s="77"/>
      <c r="X12" s="77"/>
      <c r="Y12" s="77"/>
      <c r="Z12" s="77"/>
    </row>
    <row r="13">
      <c r="A13" s="77"/>
      <c r="B13" s="77"/>
      <c r="C13" s="77"/>
      <c r="D13" s="77"/>
      <c r="E13" s="77"/>
      <c r="F13" s="77"/>
      <c r="G13" s="77"/>
      <c r="H13" s="77"/>
      <c r="I13" s="77"/>
      <c r="J13" s="77"/>
      <c r="K13" s="77"/>
      <c r="L13" s="77"/>
      <c r="M13" s="77"/>
      <c r="N13" s="77"/>
      <c r="O13" s="77"/>
      <c r="P13" s="77"/>
      <c r="Q13" s="77"/>
      <c r="R13" s="77"/>
      <c r="S13" s="77"/>
      <c r="T13" s="77"/>
      <c r="U13" s="77"/>
      <c r="V13" s="77"/>
      <c r="W13" s="77"/>
      <c r="X13" s="77"/>
      <c r="Y13" s="77"/>
      <c r="Z13" s="77"/>
    </row>
    <row r="14">
      <c r="A14" s="77"/>
      <c r="B14" s="77"/>
      <c r="C14" s="77"/>
      <c r="D14" s="77"/>
      <c r="E14" s="77"/>
      <c r="F14" s="77"/>
      <c r="G14" s="77"/>
      <c r="H14" s="77"/>
      <c r="I14" s="77"/>
      <c r="J14" s="77"/>
      <c r="K14" s="77"/>
      <c r="L14" s="77"/>
      <c r="M14" s="77"/>
      <c r="N14" s="77"/>
      <c r="O14" s="77"/>
      <c r="P14" s="77"/>
      <c r="Q14" s="77"/>
      <c r="R14" s="77"/>
      <c r="S14" s="77"/>
      <c r="T14" s="77"/>
      <c r="U14" s="77"/>
      <c r="V14" s="77"/>
      <c r="W14" s="77"/>
      <c r="X14" s="77"/>
      <c r="Y14" s="77"/>
      <c r="Z14" s="77"/>
    </row>
    <row r="15">
      <c r="A15" s="77"/>
      <c r="B15" s="77"/>
      <c r="C15" s="77"/>
      <c r="D15" s="77"/>
      <c r="E15" s="77"/>
      <c r="F15" s="77"/>
      <c r="G15" s="77"/>
      <c r="H15" s="77"/>
      <c r="I15" s="77"/>
      <c r="J15" s="77"/>
      <c r="K15" s="77"/>
      <c r="L15" s="77"/>
      <c r="M15" s="77"/>
      <c r="N15" s="77"/>
      <c r="O15" s="77"/>
      <c r="P15" s="77"/>
      <c r="Q15" s="77"/>
      <c r="R15" s="77"/>
      <c r="S15" s="77"/>
      <c r="T15" s="77"/>
      <c r="U15" s="77"/>
      <c r="V15" s="77"/>
      <c r="W15" s="77"/>
      <c r="X15" s="77"/>
      <c r="Y15" s="77"/>
      <c r="Z15" s="77"/>
    </row>
    <row r="16">
      <c r="A16" s="77"/>
      <c r="B16" s="77"/>
      <c r="C16" s="77"/>
      <c r="D16" s="77"/>
      <c r="E16" s="77"/>
      <c r="F16" s="77"/>
      <c r="G16" s="77"/>
      <c r="H16" s="77"/>
      <c r="I16" s="77"/>
      <c r="J16" s="77"/>
      <c r="K16" s="77"/>
      <c r="L16" s="77"/>
      <c r="M16" s="77"/>
      <c r="N16" s="77"/>
      <c r="O16" s="77"/>
      <c r="P16" s="77"/>
      <c r="Q16" s="77"/>
      <c r="R16" s="77"/>
      <c r="S16" s="77"/>
      <c r="T16" s="77"/>
      <c r="U16" s="77"/>
      <c r="V16" s="77"/>
      <c r="W16" s="77"/>
      <c r="X16" s="77"/>
      <c r="Y16" s="77"/>
      <c r="Z16" s="77"/>
    </row>
    <row r="17">
      <c r="A17" s="77"/>
      <c r="B17" s="77"/>
      <c r="C17" s="77"/>
      <c r="D17" s="77"/>
      <c r="E17" s="77"/>
      <c r="F17" s="77"/>
      <c r="G17" s="77"/>
      <c r="H17" s="77"/>
      <c r="I17" s="77"/>
      <c r="J17" s="77"/>
      <c r="K17" s="77"/>
      <c r="L17" s="77"/>
      <c r="M17" s="77"/>
      <c r="N17" s="77"/>
      <c r="O17" s="77"/>
      <c r="P17" s="77"/>
      <c r="Q17" s="77"/>
      <c r="R17" s="77"/>
      <c r="S17" s="77"/>
      <c r="T17" s="77"/>
      <c r="U17" s="77"/>
      <c r="V17" s="77"/>
      <c r="W17" s="77"/>
      <c r="X17" s="77"/>
      <c r="Y17" s="77"/>
      <c r="Z17" s="77"/>
    </row>
    <row r="18">
      <c r="A18" s="77"/>
      <c r="B18" s="77"/>
      <c r="C18" s="77"/>
      <c r="D18" s="77"/>
      <c r="E18" s="77"/>
      <c r="F18" s="77"/>
      <c r="G18" s="77"/>
      <c r="H18" s="77"/>
      <c r="I18" s="77"/>
      <c r="J18" s="77"/>
      <c r="K18" s="77"/>
      <c r="L18" s="77"/>
      <c r="M18" s="77"/>
      <c r="N18" s="77"/>
      <c r="O18" s="77"/>
      <c r="P18" s="77"/>
      <c r="Q18" s="77"/>
      <c r="R18" s="77"/>
      <c r="S18" s="77"/>
      <c r="T18" s="77"/>
      <c r="U18" s="77"/>
      <c r="V18" s="77"/>
      <c r="W18" s="77"/>
      <c r="X18" s="77"/>
      <c r="Y18" s="77"/>
      <c r="Z18" s="77"/>
    </row>
    <row r="19">
      <c r="A19" s="77"/>
      <c r="B19" s="77"/>
      <c r="C19" s="77"/>
      <c r="D19" s="77"/>
      <c r="E19" s="77"/>
      <c r="F19" s="77"/>
      <c r="G19" s="77"/>
      <c r="H19" s="77"/>
      <c r="I19" s="77"/>
      <c r="J19" s="77"/>
      <c r="K19" s="77"/>
      <c r="L19" s="77"/>
      <c r="M19" s="77"/>
      <c r="N19" s="77"/>
      <c r="O19" s="77"/>
      <c r="P19" s="77"/>
      <c r="Q19" s="77"/>
      <c r="R19" s="77"/>
      <c r="S19" s="77"/>
      <c r="T19" s="77"/>
      <c r="U19" s="77"/>
      <c r="V19" s="77"/>
      <c r="W19" s="77"/>
      <c r="X19" s="77"/>
      <c r="Y19" s="77"/>
      <c r="Z19" s="77"/>
    </row>
    <row r="20">
      <c r="A20" s="77"/>
      <c r="B20" s="77"/>
      <c r="C20" s="77"/>
      <c r="D20" s="77"/>
      <c r="E20" s="77"/>
      <c r="F20" s="77"/>
      <c r="G20" s="77"/>
      <c r="H20" s="77"/>
      <c r="I20" s="77"/>
      <c r="J20" s="77"/>
      <c r="K20" s="77"/>
      <c r="L20" s="77"/>
      <c r="M20" s="77"/>
      <c r="N20" s="77"/>
      <c r="O20" s="77"/>
      <c r="P20" s="77"/>
      <c r="Q20" s="77"/>
      <c r="R20" s="77"/>
      <c r="S20" s="77"/>
      <c r="T20" s="77"/>
      <c r="U20" s="77"/>
      <c r="V20" s="77"/>
      <c r="W20" s="77"/>
      <c r="X20" s="77"/>
      <c r="Y20" s="77"/>
      <c r="Z20" s="77"/>
    </row>
    <row r="21">
      <c r="A21" s="77"/>
      <c r="B21" s="77"/>
      <c r="C21" s="77"/>
      <c r="D21" s="77"/>
      <c r="E21" s="77"/>
      <c r="F21" s="77"/>
      <c r="G21" s="77"/>
      <c r="H21" s="77"/>
      <c r="I21" s="77"/>
      <c r="J21" s="77"/>
      <c r="K21" s="77"/>
      <c r="L21" s="77"/>
      <c r="M21" s="77"/>
      <c r="N21" s="77"/>
      <c r="O21" s="77"/>
      <c r="P21" s="77"/>
      <c r="Q21" s="77"/>
      <c r="R21" s="77"/>
      <c r="S21" s="77"/>
      <c r="T21" s="77"/>
      <c r="U21" s="77"/>
      <c r="V21" s="77"/>
      <c r="W21" s="77"/>
      <c r="X21" s="77"/>
      <c r="Y21" s="77"/>
      <c r="Z21" s="77"/>
    </row>
    <row r="22">
      <c r="A22" s="77"/>
      <c r="B22" s="77"/>
      <c r="C22" s="77"/>
      <c r="D22" s="77"/>
      <c r="E22" s="77"/>
      <c r="F22" s="77"/>
      <c r="G22" s="77"/>
      <c r="H22" s="77"/>
      <c r="I22" s="77"/>
      <c r="J22" s="77"/>
      <c r="K22" s="77"/>
      <c r="L22" s="77"/>
      <c r="M22" s="77"/>
      <c r="N22" s="77"/>
      <c r="O22" s="77"/>
      <c r="P22" s="77"/>
      <c r="Q22" s="77"/>
      <c r="R22" s="77"/>
      <c r="S22" s="77"/>
      <c r="T22" s="77"/>
      <c r="U22" s="77"/>
      <c r="V22" s="77"/>
      <c r="W22" s="77"/>
      <c r="X22" s="77"/>
      <c r="Y22" s="77"/>
      <c r="Z22" s="77"/>
    </row>
    <row r="23">
      <c r="A23" s="77"/>
      <c r="B23" s="77"/>
      <c r="C23" s="77"/>
      <c r="D23" s="77"/>
      <c r="E23" s="77"/>
      <c r="F23" s="77"/>
      <c r="G23" s="77"/>
      <c r="H23" s="77"/>
      <c r="I23" s="77"/>
      <c r="J23" s="77"/>
      <c r="K23" s="77"/>
      <c r="L23" s="77"/>
      <c r="M23" s="77"/>
      <c r="N23" s="77"/>
      <c r="O23" s="77"/>
      <c r="P23" s="77"/>
      <c r="Q23" s="77"/>
      <c r="R23" s="77"/>
      <c r="S23" s="77"/>
      <c r="T23" s="77"/>
      <c r="U23" s="77"/>
      <c r="V23" s="77"/>
      <c r="W23" s="77"/>
      <c r="X23" s="77"/>
      <c r="Y23" s="77"/>
      <c r="Z23" s="77"/>
    </row>
    <row r="24">
      <c r="A24" s="77"/>
      <c r="B24" s="77"/>
      <c r="C24" s="77"/>
      <c r="D24" s="77"/>
      <c r="E24" s="77"/>
      <c r="F24" s="77"/>
      <c r="G24" s="77"/>
      <c r="H24" s="77"/>
      <c r="I24" s="77"/>
      <c r="J24" s="77"/>
      <c r="K24" s="77"/>
      <c r="L24" s="77"/>
      <c r="M24" s="77"/>
      <c r="N24" s="77"/>
      <c r="O24" s="77"/>
      <c r="P24" s="77"/>
      <c r="Q24" s="77"/>
      <c r="R24" s="77"/>
      <c r="S24" s="77"/>
      <c r="T24" s="77"/>
      <c r="U24" s="77"/>
      <c r="V24" s="77"/>
      <c r="W24" s="77"/>
      <c r="X24" s="77"/>
      <c r="Y24" s="77"/>
      <c r="Z24" s="77"/>
    </row>
    <row r="25">
      <c r="A25" s="77"/>
      <c r="B25" s="77"/>
      <c r="C25" s="77"/>
      <c r="D25" s="77"/>
      <c r="E25" s="77"/>
      <c r="F25" s="77"/>
      <c r="G25" s="77"/>
      <c r="H25" s="77"/>
      <c r="I25" s="77"/>
      <c r="J25" s="77"/>
      <c r="K25" s="77"/>
      <c r="L25" s="77"/>
      <c r="M25" s="77"/>
      <c r="N25" s="77"/>
      <c r="O25" s="77"/>
      <c r="P25" s="77"/>
      <c r="Q25" s="77"/>
      <c r="R25" s="77"/>
      <c r="S25" s="77"/>
      <c r="T25" s="77"/>
      <c r="U25" s="77"/>
      <c r="V25" s="77"/>
      <c r="W25" s="77"/>
      <c r="X25" s="77"/>
      <c r="Y25" s="77"/>
      <c r="Z25" s="77"/>
    </row>
    <row r="26">
      <c r="A26" s="77"/>
      <c r="B26" s="77"/>
      <c r="C26" s="77"/>
      <c r="D26" s="77"/>
      <c r="E26" s="77"/>
      <c r="F26" s="77"/>
      <c r="G26" s="77"/>
      <c r="H26" s="77"/>
      <c r="I26" s="77"/>
      <c r="J26" s="77"/>
      <c r="K26" s="77"/>
      <c r="L26" s="77"/>
      <c r="M26" s="77"/>
      <c r="N26" s="77"/>
      <c r="O26" s="77"/>
      <c r="P26" s="77"/>
      <c r="Q26" s="77"/>
      <c r="R26" s="77"/>
      <c r="S26" s="77"/>
      <c r="T26" s="77"/>
      <c r="U26" s="77"/>
      <c r="V26" s="77"/>
      <c r="W26" s="77"/>
      <c r="X26" s="77"/>
      <c r="Y26" s="77"/>
      <c r="Z26" s="77"/>
    </row>
    <row r="27">
      <c r="A27" s="77"/>
      <c r="B27" s="77"/>
      <c r="C27" s="77"/>
      <c r="D27" s="77"/>
      <c r="E27" s="77"/>
      <c r="F27" s="77"/>
      <c r="G27" s="77"/>
      <c r="H27" s="77"/>
      <c r="I27" s="77"/>
      <c r="J27" s="77"/>
      <c r="K27" s="77"/>
      <c r="L27" s="77"/>
      <c r="M27" s="77"/>
      <c r="N27" s="77"/>
      <c r="O27" s="77"/>
      <c r="P27" s="77"/>
      <c r="Q27" s="77"/>
      <c r="R27" s="77"/>
      <c r="S27" s="77"/>
      <c r="T27" s="77"/>
      <c r="U27" s="77"/>
      <c r="V27" s="77"/>
      <c r="W27" s="77"/>
      <c r="X27" s="77"/>
      <c r="Y27" s="77"/>
      <c r="Z27" s="77"/>
    </row>
    <row r="28">
      <c r="A28" s="77"/>
      <c r="B28" s="77"/>
      <c r="C28" s="77"/>
      <c r="D28" s="77"/>
      <c r="E28" s="77"/>
      <c r="F28" s="77"/>
      <c r="G28" s="77"/>
      <c r="H28" s="77"/>
      <c r="I28" s="77"/>
      <c r="J28" s="77"/>
      <c r="K28" s="77"/>
      <c r="L28" s="77"/>
      <c r="M28" s="77"/>
      <c r="N28" s="77"/>
      <c r="O28" s="77"/>
      <c r="P28" s="77"/>
      <c r="Q28" s="77"/>
      <c r="R28" s="77"/>
      <c r="S28" s="77"/>
      <c r="T28" s="77"/>
      <c r="U28" s="77"/>
      <c r="V28" s="77"/>
      <c r="W28" s="77"/>
      <c r="X28" s="77"/>
      <c r="Y28" s="77"/>
      <c r="Z28" s="77"/>
    </row>
    <row r="29">
      <c r="A29" s="77"/>
      <c r="B29" s="77"/>
      <c r="C29" s="77"/>
      <c r="D29" s="77"/>
      <c r="E29" s="77"/>
      <c r="F29" s="77"/>
      <c r="G29" s="77"/>
      <c r="H29" s="77"/>
      <c r="I29" s="77"/>
      <c r="J29" s="77"/>
      <c r="K29" s="77"/>
      <c r="L29" s="77"/>
      <c r="M29" s="77"/>
      <c r="N29" s="77"/>
      <c r="O29" s="77"/>
      <c r="P29" s="77"/>
      <c r="Q29" s="77"/>
      <c r="R29" s="77"/>
      <c r="S29" s="77"/>
      <c r="T29" s="77"/>
      <c r="U29" s="77"/>
      <c r="V29" s="77"/>
      <c r="W29" s="77"/>
      <c r="X29" s="77"/>
      <c r="Y29" s="77"/>
      <c r="Z29" s="77"/>
    </row>
    <row r="30">
      <c r="A30" s="77"/>
      <c r="B30" s="77"/>
      <c r="C30" s="77"/>
      <c r="D30" s="77"/>
      <c r="E30" s="77"/>
      <c r="F30" s="77"/>
      <c r="G30" s="77"/>
      <c r="H30" s="77"/>
      <c r="I30" s="77"/>
      <c r="J30" s="77"/>
      <c r="K30" s="77"/>
      <c r="L30" s="77"/>
      <c r="M30" s="77"/>
      <c r="N30" s="77"/>
      <c r="O30" s="77"/>
      <c r="P30" s="77"/>
      <c r="Q30" s="77"/>
      <c r="R30" s="77"/>
      <c r="S30" s="77"/>
      <c r="T30" s="77"/>
      <c r="U30" s="77"/>
      <c r="V30" s="77"/>
      <c r="W30" s="77"/>
      <c r="X30" s="77"/>
      <c r="Y30" s="77"/>
      <c r="Z30" s="77"/>
    </row>
    <row r="31">
      <c r="A31" s="77"/>
      <c r="B31" s="77"/>
      <c r="C31" s="77"/>
      <c r="D31" s="77"/>
      <c r="E31" s="77"/>
      <c r="F31" s="77"/>
      <c r="G31" s="77"/>
      <c r="H31" s="77"/>
      <c r="I31" s="77"/>
      <c r="J31" s="77"/>
      <c r="K31" s="77"/>
      <c r="L31" s="77"/>
      <c r="M31" s="77"/>
      <c r="N31" s="77"/>
      <c r="O31" s="77"/>
      <c r="P31" s="77"/>
      <c r="Q31" s="77"/>
      <c r="R31" s="77"/>
      <c r="S31" s="77"/>
      <c r="T31" s="77"/>
      <c r="U31" s="77"/>
      <c r="V31" s="77"/>
      <c r="W31" s="77"/>
      <c r="X31" s="77"/>
      <c r="Y31" s="77"/>
      <c r="Z31" s="77"/>
    </row>
    <row r="32">
      <c r="A32" s="77"/>
      <c r="B32" s="77"/>
      <c r="C32" s="77"/>
      <c r="D32" s="77"/>
      <c r="E32" s="77"/>
      <c r="F32" s="77"/>
      <c r="G32" s="77"/>
      <c r="H32" s="77"/>
      <c r="I32" s="77"/>
      <c r="J32" s="77"/>
      <c r="K32" s="77"/>
      <c r="L32" s="77"/>
      <c r="M32" s="77"/>
      <c r="N32" s="77"/>
      <c r="O32" s="77"/>
      <c r="P32" s="77"/>
      <c r="Q32" s="77"/>
      <c r="R32" s="77"/>
      <c r="S32" s="77"/>
      <c r="T32" s="77"/>
      <c r="U32" s="77"/>
      <c r="V32" s="77"/>
      <c r="W32" s="77"/>
      <c r="X32" s="77"/>
      <c r="Y32" s="77"/>
      <c r="Z32" s="77"/>
    </row>
    <row r="33">
      <c r="A33" s="77"/>
      <c r="B33" s="77"/>
      <c r="C33" s="77"/>
      <c r="D33" s="77"/>
      <c r="E33" s="77"/>
      <c r="F33" s="77"/>
      <c r="G33" s="77"/>
      <c r="H33" s="77"/>
      <c r="I33" s="77"/>
      <c r="J33" s="77"/>
      <c r="K33" s="77"/>
      <c r="L33" s="77"/>
      <c r="M33" s="77"/>
      <c r="N33" s="77"/>
      <c r="O33" s="77"/>
      <c r="P33" s="77"/>
      <c r="Q33" s="77"/>
      <c r="R33" s="77"/>
      <c r="S33" s="77"/>
      <c r="T33" s="77"/>
      <c r="U33" s="77"/>
      <c r="V33" s="77"/>
      <c r="W33" s="77"/>
      <c r="X33" s="77"/>
      <c r="Y33" s="77"/>
      <c r="Z33" s="77"/>
    </row>
    <row r="34">
      <c r="A34" s="77"/>
      <c r="B34" s="77"/>
      <c r="C34" s="77"/>
      <c r="D34" s="77"/>
      <c r="E34" s="77"/>
      <c r="F34" s="77"/>
      <c r="G34" s="77"/>
      <c r="H34" s="77"/>
      <c r="I34" s="77"/>
      <c r="J34" s="77"/>
      <c r="K34" s="77"/>
      <c r="L34" s="77"/>
      <c r="M34" s="77"/>
      <c r="N34" s="77"/>
      <c r="O34" s="77"/>
      <c r="P34" s="77"/>
      <c r="Q34" s="77"/>
      <c r="R34" s="77"/>
      <c r="S34" s="77"/>
      <c r="T34" s="77"/>
      <c r="U34" s="77"/>
      <c r="V34" s="77"/>
      <c r="W34" s="77"/>
      <c r="X34" s="77"/>
      <c r="Y34" s="77"/>
      <c r="Z34" s="77"/>
    </row>
    <row r="35">
      <c r="A35" s="77"/>
      <c r="B35" s="77"/>
      <c r="C35" s="77"/>
      <c r="D35" s="77"/>
      <c r="E35" s="77"/>
      <c r="F35" s="77"/>
      <c r="G35" s="77"/>
      <c r="H35" s="77"/>
      <c r="I35" s="77"/>
      <c r="J35" s="77"/>
      <c r="K35" s="77"/>
      <c r="L35" s="77"/>
      <c r="M35" s="77"/>
      <c r="N35" s="77"/>
      <c r="O35" s="77"/>
      <c r="P35" s="77"/>
      <c r="Q35" s="77"/>
      <c r="R35" s="77"/>
      <c r="S35" s="77"/>
      <c r="T35" s="77"/>
      <c r="U35" s="77"/>
      <c r="V35" s="77"/>
      <c r="W35" s="77"/>
      <c r="X35" s="77"/>
      <c r="Y35" s="77"/>
      <c r="Z35" s="77"/>
    </row>
    <row r="36">
      <c r="A36" s="77"/>
      <c r="B36" s="77"/>
      <c r="C36" s="77"/>
      <c r="D36" s="77"/>
      <c r="E36" s="77"/>
      <c r="F36" s="77"/>
      <c r="G36" s="77"/>
      <c r="H36" s="77"/>
      <c r="I36" s="77"/>
      <c r="J36" s="77"/>
      <c r="K36" s="77"/>
      <c r="L36" s="77"/>
      <c r="M36" s="77"/>
      <c r="N36" s="77"/>
      <c r="O36" s="77"/>
      <c r="P36" s="77"/>
      <c r="Q36" s="77"/>
      <c r="R36" s="77"/>
      <c r="S36" s="77"/>
      <c r="T36" s="77"/>
      <c r="U36" s="77"/>
      <c r="V36" s="77"/>
      <c r="W36" s="77"/>
      <c r="X36" s="77"/>
      <c r="Y36" s="77"/>
      <c r="Z36" s="77"/>
    </row>
    <row r="37">
      <c r="A37" s="77"/>
      <c r="B37" s="77"/>
      <c r="C37" s="77"/>
      <c r="D37" s="77"/>
      <c r="E37" s="77"/>
      <c r="F37" s="77"/>
      <c r="G37" s="77"/>
      <c r="H37" s="77"/>
      <c r="I37" s="77"/>
      <c r="J37" s="77"/>
      <c r="K37" s="77"/>
      <c r="L37" s="77"/>
      <c r="M37" s="77"/>
      <c r="N37" s="77"/>
      <c r="O37" s="77"/>
      <c r="P37" s="77"/>
      <c r="Q37" s="77"/>
      <c r="R37" s="77"/>
      <c r="S37" s="77"/>
      <c r="T37" s="77"/>
      <c r="U37" s="77"/>
      <c r="V37" s="77"/>
      <c r="W37" s="77"/>
      <c r="X37" s="77"/>
      <c r="Y37" s="77"/>
      <c r="Z37" s="77"/>
    </row>
    <row r="38">
      <c r="A38" s="77"/>
      <c r="B38" s="77"/>
      <c r="C38" s="77"/>
      <c r="D38" s="77"/>
      <c r="E38" s="77"/>
      <c r="F38" s="77"/>
      <c r="G38" s="77"/>
      <c r="H38" s="77"/>
      <c r="I38" s="77"/>
      <c r="J38" s="77"/>
      <c r="K38" s="77"/>
      <c r="L38" s="77"/>
      <c r="M38" s="77"/>
      <c r="N38" s="77"/>
      <c r="O38" s="77"/>
      <c r="P38" s="77"/>
      <c r="Q38" s="77"/>
      <c r="R38" s="77"/>
      <c r="S38" s="77"/>
      <c r="T38" s="77"/>
      <c r="U38" s="77"/>
      <c r="V38" s="77"/>
      <c r="W38" s="77"/>
      <c r="X38" s="77"/>
      <c r="Y38" s="77"/>
      <c r="Z38" s="77"/>
    </row>
    <row r="39">
      <c r="A39" s="77"/>
      <c r="B39" s="77"/>
      <c r="C39" s="77"/>
      <c r="D39" s="77"/>
      <c r="E39" s="77"/>
      <c r="F39" s="77"/>
      <c r="G39" s="77"/>
      <c r="H39" s="77"/>
      <c r="I39" s="77"/>
      <c r="J39" s="77"/>
      <c r="K39" s="77"/>
      <c r="L39" s="77"/>
      <c r="M39" s="77"/>
      <c r="N39" s="77"/>
      <c r="O39" s="77"/>
      <c r="P39" s="77"/>
      <c r="Q39" s="77"/>
      <c r="R39" s="77"/>
      <c r="S39" s="77"/>
      <c r="T39" s="77"/>
      <c r="U39" s="77"/>
      <c r="V39" s="77"/>
      <c r="W39" s="77"/>
      <c r="X39" s="77"/>
      <c r="Y39" s="77"/>
      <c r="Z39" s="77"/>
    </row>
    <row r="40">
      <c r="A40" s="77"/>
      <c r="B40" s="77"/>
      <c r="C40" s="77"/>
      <c r="D40" s="77"/>
      <c r="E40" s="77"/>
      <c r="F40" s="77"/>
      <c r="G40" s="77"/>
      <c r="H40" s="77"/>
      <c r="I40" s="77"/>
      <c r="J40" s="77"/>
      <c r="K40" s="77"/>
      <c r="L40" s="77"/>
      <c r="M40" s="77"/>
      <c r="N40" s="77"/>
      <c r="O40" s="77"/>
      <c r="P40" s="77"/>
      <c r="Q40" s="77"/>
      <c r="R40" s="77"/>
      <c r="S40" s="77"/>
      <c r="T40" s="77"/>
      <c r="U40" s="77"/>
      <c r="V40" s="77"/>
      <c r="W40" s="77"/>
      <c r="X40" s="77"/>
      <c r="Y40" s="77"/>
      <c r="Z40" s="77"/>
    </row>
    <row r="41">
      <c r="A41" s="77"/>
      <c r="B41" s="77"/>
      <c r="C41" s="77"/>
      <c r="D41" s="77"/>
      <c r="E41" s="77"/>
      <c r="F41" s="77"/>
      <c r="G41" s="77"/>
      <c r="H41" s="77"/>
      <c r="I41" s="77"/>
      <c r="J41" s="77"/>
      <c r="K41" s="77"/>
      <c r="L41" s="77"/>
      <c r="M41" s="77"/>
      <c r="N41" s="77"/>
      <c r="O41" s="77"/>
      <c r="P41" s="77"/>
      <c r="Q41" s="77"/>
      <c r="R41" s="77"/>
      <c r="S41" s="77"/>
      <c r="T41" s="77"/>
      <c r="U41" s="77"/>
      <c r="V41" s="77"/>
      <c r="W41" s="77"/>
      <c r="X41" s="77"/>
      <c r="Y41" s="77"/>
      <c r="Z41" s="77"/>
    </row>
    <row r="42">
      <c r="A42" s="77"/>
      <c r="B42" s="77"/>
      <c r="C42" s="77"/>
      <c r="D42" s="77"/>
      <c r="E42" s="77"/>
      <c r="F42" s="77"/>
      <c r="G42" s="77"/>
      <c r="H42" s="77"/>
      <c r="I42" s="77"/>
      <c r="J42" s="77"/>
      <c r="K42" s="77"/>
      <c r="L42" s="77"/>
      <c r="M42" s="77"/>
      <c r="N42" s="77"/>
      <c r="O42" s="77"/>
      <c r="P42" s="77"/>
      <c r="Q42" s="77"/>
      <c r="R42" s="77"/>
      <c r="S42" s="77"/>
      <c r="T42" s="77"/>
      <c r="U42" s="77"/>
      <c r="V42" s="77"/>
      <c r="W42" s="77"/>
      <c r="X42" s="77"/>
      <c r="Y42" s="77"/>
      <c r="Z42" s="77"/>
    </row>
    <row r="43">
      <c r="A43" s="77"/>
      <c r="B43" s="77"/>
      <c r="C43" s="77"/>
      <c r="D43" s="77"/>
      <c r="E43" s="77"/>
      <c r="F43" s="77"/>
      <c r="G43" s="77"/>
      <c r="H43" s="77"/>
      <c r="I43" s="77"/>
      <c r="J43" s="77"/>
      <c r="K43" s="77"/>
      <c r="L43" s="77"/>
      <c r="M43" s="77"/>
      <c r="N43" s="77"/>
      <c r="O43" s="77"/>
      <c r="P43" s="77"/>
      <c r="Q43" s="77"/>
      <c r="R43" s="77"/>
      <c r="S43" s="77"/>
      <c r="T43" s="77"/>
      <c r="U43" s="77"/>
      <c r="V43" s="77"/>
      <c r="W43" s="77"/>
      <c r="X43" s="77"/>
      <c r="Y43" s="77"/>
      <c r="Z43" s="77"/>
    </row>
    <row r="44">
      <c r="A44" s="77"/>
      <c r="B44" s="77"/>
      <c r="C44" s="77"/>
      <c r="D44" s="77"/>
      <c r="E44" s="77"/>
      <c r="F44" s="77"/>
      <c r="G44" s="77"/>
      <c r="H44" s="77"/>
      <c r="I44" s="77"/>
      <c r="J44" s="77"/>
      <c r="K44" s="77"/>
      <c r="L44" s="77"/>
      <c r="M44" s="77"/>
      <c r="N44" s="77"/>
      <c r="O44" s="77"/>
      <c r="P44" s="77"/>
      <c r="Q44" s="77"/>
      <c r="R44" s="77"/>
      <c r="S44" s="77"/>
      <c r="T44" s="77"/>
      <c r="U44" s="77"/>
      <c r="V44" s="77"/>
      <c r="W44" s="77"/>
      <c r="X44" s="77"/>
      <c r="Y44" s="77"/>
      <c r="Z44" s="77"/>
    </row>
    <row r="45">
      <c r="A45" s="77"/>
      <c r="B45" s="77"/>
      <c r="C45" s="77"/>
      <c r="D45" s="77"/>
      <c r="E45" s="77"/>
      <c r="F45" s="77"/>
      <c r="G45" s="77"/>
      <c r="H45" s="77"/>
      <c r="I45" s="77"/>
      <c r="J45" s="77"/>
      <c r="K45" s="77"/>
      <c r="L45" s="77"/>
      <c r="M45" s="77"/>
      <c r="N45" s="77"/>
      <c r="O45" s="77"/>
      <c r="P45" s="77"/>
      <c r="Q45" s="77"/>
      <c r="R45" s="77"/>
      <c r="S45" s="77"/>
      <c r="T45" s="77"/>
      <c r="U45" s="77"/>
      <c r="V45" s="77"/>
      <c r="W45" s="77"/>
      <c r="X45" s="77"/>
      <c r="Y45" s="77"/>
      <c r="Z45" s="77"/>
    </row>
    <row r="46">
      <c r="A46" s="77"/>
      <c r="B46" s="77"/>
      <c r="C46" s="77"/>
      <c r="D46" s="77"/>
      <c r="E46" s="77"/>
      <c r="F46" s="77"/>
      <c r="G46" s="77"/>
      <c r="H46" s="77"/>
      <c r="I46" s="77"/>
      <c r="J46" s="77"/>
      <c r="K46" s="77"/>
      <c r="L46" s="77"/>
      <c r="M46" s="77"/>
      <c r="N46" s="77"/>
      <c r="O46" s="77"/>
      <c r="P46" s="77"/>
      <c r="Q46" s="77"/>
      <c r="R46" s="77"/>
      <c r="S46" s="77"/>
      <c r="T46" s="77"/>
      <c r="U46" s="77"/>
      <c r="V46" s="77"/>
      <c r="W46" s="77"/>
      <c r="X46" s="77"/>
      <c r="Y46" s="77"/>
      <c r="Z46" s="77"/>
    </row>
    <row r="47">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row>
    <row r="48">
      <c r="A48" s="77"/>
      <c r="B48" s="77"/>
      <c r="C48" s="77"/>
      <c r="D48" s="77"/>
      <c r="E48" s="77"/>
      <c r="F48" s="77"/>
      <c r="G48" s="77"/>
      <c r="H48" s="77"/>
      <c r="I48" s="77"/>
      <c r="J48" s="77"/>
      <c r="K48" s="77"/>
      <c r="L48" s="77"/>
      <c r="M48" s="77"/>
      <c r="N48" s="77"/>
      <c r="O48" s="77"/>
      <c r="P48" s="77"/>
      <c r="Q48" s="77"/>
      <c r="R48" s="77"/>
      <c r="S48" s="77"/>
      <c r="T48" s="77"/>
      <c r="U48" s="77"/>
      <c r="V48" s="77"/>
      <c r="W48" s="77"/>
      <c r="X48" s="77"/>
      <c r="Y48" s="77"/>
      <c r="Z48" s="77"/>
    </row>
    <row r="49">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row>
    <row r="50">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row>
    <row r="52">
      <c r="A52" s="77"/>
      <c r="B52" s="77"/>
      <c r="C52" s="77"/>
      <c r="D52" s="77"/>
      <c r="E52" s="77"/>
      <c r="F52" s="77"/>
      <c r="G52" s="77"/>
      <c r="H52" s="77"/>
      <c r="I52" s="77"/>
      <c r="J52" s="77"/>
      <c r="K52" s="77"/>
      <c r="L52" s="77"/>
      <c r="M52" s="77"/>
      <c r="N52" s="77"/>
      <c r="O52" s="77"/>
      <c r="P52" s="77"/>
      <c r="Q52" s="77"/>
      <c r="R52" s="77"/>
      <c r="S52" s="77"/>
      <c r="T52" s="77"/>
      <c r="U52" s="77"/>
      <c r="V52" s="77"/>
      <c r="W52" s="77"/>
      <c r="X52" s="77"/>
      <c r="Y52" s="77"/>
      <c r="Z52" s="77"/>
    </row>
    <row r="53">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row>
    <row r="54">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row>
    <row r="55">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row>
    <row r="56">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row>
    <row r="57">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row>
    <row r="58">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row>
    <row r="59">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row>
    <row r="60">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row>
    <row r="6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row>
    <row r="62">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row>
    <row r="63">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row>
    <row r="64">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row>
    <row r="65">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row>
    <row r="66">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row>
    <row r="67">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row>
    <row r="68">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row>
    <row r="69">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row>
    <row r="70">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row>
    <row r="7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row>
    <row r="72">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row>
    <row r="73">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row>
    <row r="74">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row>
    <row r="75">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row>
    <row r="77">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row>
    <row r="78">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row>
    <row r="79">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row>
    <row r="80">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row>
    <row r="8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86"/>
    <col customWidth="1" min="2" max="2" width="33.43"/>
    <col customWidth="1" min="3" max="3" width="20.29"/>
    <col customWidth="1" min="4" max="4" width="69.71"/>
    <col customWidth="1" min="8" max="8" width="23.29"/>
    <col customWidth="1" min="9" max="9" width="20.71"/>
    <col customWidth="1" min="10" max="10" width="19.43"/>
  </cols>
  <sheetData>
    <row r="1">
      <c r="A1" s="652" t="s">
        <v>7760</v>
      </c>
      <c r="B1" s="653" t="s">
        <v>7761</v>
      </c>
      <c r="C1" s="653" t="s">
        <v>480</v>
      </c>
      <c r="D1" s="653" t="s">
        <v>3010</v>
      </c>
      <c r="E1" s="652" t="s">
        <v>7762</v>
      </c>
      <c r="F1" s="652" t="s">
        <v>181</v>
      </c>
      <c r="G1" s="653" t="s">
        <v>5377</v>
      </c>
      <c r="H1" s="654" t="s">
        <v>7763</v>
      </c>
      <c r="I1" s="653" t="s">
        <v>7764</v>
      </c>
      <c r="J1" s="653" t="s">
        <v>7765</v>
      </c>
      <c r="K1" s="653" t="s">
        <v>7766</v>
      </c>
      <c r="L1" s="653" t="s">
        <v>10</v>
      </c>
      <c r="M1" s="653" t="s">
        <v>4407</v>
      </c>
      <c r="N1" s="655"/>
      <c r="O1" s="656"/>
      <c r="P1" s="656"/>
      <c r="Q1" s="656"/>
      <c r="R1" s="656"/>
      <c r="S1" s="656"/>
      <c r="T1" s="656"/>
      <c r="U1" s="656"/>
      <c r="V1" s="656"/>
      <c r="W1" s="656"/>
      <c r="X1" s="656"/>
      <c r="Y1" s="656"/>
      <c r="Z1" s="656"/>
      <c r="AA1" s="656"/>
      <c r="AB1" s="656"/>
      <c r="AC1" s="656"/>
    </row>
    <row r="2">
      <c r="A2" s="657" t="s">
        <v>7767</v>
      </c>
      <c r="B2" s="657" t="s">
        <v>7768</v>
      </c>
      <c r="C2" s="658" t="s">
        <v>7769</v>
      </c>
      <c r="D2" s="659" t="s">
        <v>7770</v>
      </c>
      <c r="E2" s="660"/>
      <c r="F2" s="660"/>
      <c r="G2" s="660"/>
      <c r="H2" s="661"/>
      <c r="I2" s="661"/>
      <c r="J2" s="661"/>
      <c r="K2" s="661"/>
      <c r="L2" s="661"/>
      <c r="M2" s="661"/>
      <c r="N2" s="662"/>
      <c r="O2" s="662"/>
      <c r="P2" s="662"/>
      <c r="Q2" s="662"/>
      <c r="R2" s="662"/>
      <c r="S2" s="662"/>
      <c r="T2" s="662"/>
      <c r="U2" s="662"/>
      <c r="V2" s="662"/>
      <c r="W2" s="662"/>
      <c r="X2" s="662"/>
      <c r="Y2" s="662"/>
      <c r="Z2" s="662"/>
      <c r="AA2" s="662"/>
      <c r="AB2" s="662"/>
      <c r="AC2" s="662"/>
    </row>
    <row r="3">
      <c r="A3" s="565" t="s">
        <v>7771</v>
      </c>
      <c r="B3" s="663" t="s">
        <v>7772</v>
      </c>
      <c r="C3" s="664" t="s">
        <v>7773</v>
      </c>
      <c r="D3" s="665" t="s">
        <v>7774</v>
      </c>
      <c r="E3" s="662"/>
      <c r="F3" s="662"/>
      <c r="G3" s="662"/>
      <c r="H3" s="662"/>
      <c r="I3" s="662"/>
      <c r="J3" s="662"/>
      <c r="K3" s="662"/>
      <c r="L3" s="663" t="s">
        <v>7488</v>
      </c>
      <c r="M3" s="662"/>
      <c r="N3" s="662"/>
      <c r="O3" s="662"/>
      <c r="P3" s="662"/>
      <c r="Q3" s="662"/>
      <c r="R3" s="662"/>
      <c r="S3" s="662"/>
      <c r="T3" s="662"/>
      <c r="U3" s="662"/>
      <c r="V3" s="662"/>
      <c r="W3" s="662"/>
      <c r="X3" s="662"/>
      <c r="Y3" s="662"/>
      <c r="Z3" s="662"/>
      <c r="AA3" s="662"/>
      <c r="AB3" s="662"/>
      <c r="AC3" s="662"/>
    </row>
    <row r="4">
      <c r="A4" s="663" t="s">
        <v>7775</v>
      </c>
      <c r="B4" s="663" t="s">
        <v>7776</v>
      </c>
      <c r="C4" s="664" t="s">
        <v>7777</v>
      </c>
      <c r="D4" s="663" t="s">
        <v>7778</v>
      </c>
      <c r="E4" s="662"/>
      <c r="F4" s="662"/>
      <c r="G4" s="662"/>
      <c r="H4" s="662"/>
      <c r="I4" s="662"/>
      <c r="J4" s="662"/>
      <c r="K4" s="662"/>
      <c r="L4" s="662"/>
      <c r="M4" s="662"/>
      <c r="N4" s="662"/>
      <c r="O4" s="662"/>
      <c r="P4" s="662"/>
      <c r="Q4" s="662"/>
      <c r="R4" s="662"/>
      <c r="S4" s="662"/>
      <c r="T4" s="662"/>
      <c r="U4" s="662"/>
      <c r="V4" s="662"/>
      <c r="W4" s="662"/>
      <c r="X4" s="662"/>
      <c r="Y4" s="662"/>
      <c r="Z4" s="662"/>
      <c r="AA4" s="662"/>
      <c r="AB4" s="662"/>
      <c r="AC4" s="662"/>
    </row>
    <row r="5">
      <c r="A5" s="663" t="s">
        <v>7779</v>
      </c>
      <c r="B5" s="663" t="s">
        <v>7780</v>
      </c>
      <c r="C5" s="662"/>
      <c r="D5" s="663"/>
      <c r="E5" s="662"/>
      <c r="F5" s="662"/>
      <c r="G5" s="662"/>
      <c r="H5" s="662"/>
      <c r="I5" s="662"/>
      <c r="J5" s="662"/>
      <c r="K5" s="662"/>
      <c r="M5" s="662"/>
      <c r="N5" s="662"/>
      <c r="O5" s="662"/>
      <c r="P5" s="662"/>
      <c r="Q5" s="662"/>
      <c r="R5" s="662"/>
      <c r="S5" s="662"/>
      <c r="T5" s="662"/>
      <c r="U5" s="662"/>
      <c r="V5" s="662"/>
      <c r="W5" s="662"/>
      <c r="X5" s="662"/>
      <c r="Y5" s="662"/>
      <c r="Z5" s="662"/>
      <c r="AA5" s="662"/>
      <c r="AB5" s="662"/>
      <c r="AC5" s="662"/>
    </row>
    <row r="6">
      <c r="A6" s="663" t="s">
        <v>7781</v>
      </c>
      <c r="B6" s="663" t="s">
        <v>7782</v>
      </c>
      <c r="C6" s="664" t="s">
        <v>7783</v>
      </c>
      <c r="D6" s="665" t="s">
        <v>7784</v>
      </c>
      <c r="E6" s="662"/>
      <c r="F6" s="662"/>
      <c r="G6" s="662"/>
      <c r="H6" s="662"/>
      <c r="I6" s="662"/>
      <c r="J6" s="662"/>
      <c r="K6" s="662"/>
      <c r="L6" s="662"/>
      <c r="M6" s="662"/>
      <c r="N6" s="662"/>
      <c r="O6" s="662"/>
      <c r="P6" s="662"/>
      <c r="Q6" s="662"/>
      <c r="R6" s="662"/>
      <c r="S6" s="662"/>
      <c r="T6" s="662"/>
      <c r="U6" s="662"/>
      <c r="V6" s="662"/>
      <c r="W6" s="662"/>
      <c r="X6" s="662"/>
      <c r="Y6" s="662"/>
      <c r="Z6" s="662"/>
      <c r="AA6" s="662"/>
      <c r="AB6" s="662"/>
      <c r="AC6" s="662"/>
    </row>
    <row r="7">
      <c r="A7" s="662"/>
      <c r="B7" s="662"/>
      <c r="C7" s="662"/>
      <c r="D7" s="663"/>
      <c r="E7" s="662"/>
      <c r="F7" s="662"/>
      <c r="G7" s="662"/>
      <c r="H7" s="662"/>
      <c r="I7" s="662"/>
      <c r="J7" s="662"/>
      <c r="K7" s="662"/>
      <c r="L7" s="662"/>
      <c r="M7" s="662"/>
      <c r="N7" s="662"/>
      <c r="O7" s="662"/>
      <c r="P7" s="662"/>
      <c r="Q7" s="662"/>
      <c r="R7" s="662"/>
      <c r="S7" s="662"/>
      <c r="T7" s="662"/>
      <c r="U7" s="662"/>
      <c r="V7" s="662"/>
      <c r="W7" s="662"/>
      <c r="X7" s="662"/>
      <c r="Y7" s="662"/>
      <c r="Z7" s="662"/>
      <c r="AA7" s="662"/>
      <c r="AB7" s="662"/>
      <c r="AC7" s="662"/>
    </row>
    <row r="8">
      <c r="A8" s="662"/>
      <c r="B8" s="662"/>
      <c r="C8" s="662"/>
      <c r="D8" s="663"/>
      <c r="E8" s="662"/>
      <c r="F8" s="662"/>
      <c r="G8" s="662"/>
      <c r="H8" s="662"/>
      <c r="I8" s="662"/>
      <c r="J8" s="662"/>
      <c r="K8" s="662"/>
      <c r="L8" s="662"/>
      <c r="M8" s="662"/>
      <c r="N8" s="662"/>
      <c r="O8" s="662"/>
      <c r="P8" s="662"/>
      <c r="Q8" s="662"/>
      <c r="R8" s="662"/>
      <c r="S8" s="662"/>
      <c r="T8" s="662"/>
      <c r="U8" s="662"/>
      <c r="V8" s="662"/>
      <c r="W8" s="662"/>
      <c r="X8" s="662"/>
      <c r="Y8" s="662"/>
      <c r="Z8" s="662"/>
      <c r="AA8" s="662"/>
      <c r="AB8" s="662"/>
      <c r="AC8" s="662"/>
    </row>
    <row r="9">
      <c r="A9" s="662"/>
      <c r="B9" s="662"/>
      <c r="C9" s="662"/>
      <c r="D9" s="663"/>
      <c r="E9" s="662"/>
      <c r="F9" s="662"/>
      <c r="G9" s="662"/>
      <c r="H9" s="662"/>
      <c r="I9" s="662"/>
      <c r="J9" s="662"/>
      <c r="K9" s="662"/>
      <c r="L9" s="662"/>
      <c r="M9" s="662"/>
      <c r="N9" s="662"/>
      <c r="O9" s="662"/>
      <c r="P9" s="662"/>
      <c r="Q9" s="662"/>
      <c r="R9" s="662"/>
      <c r="S9" s="662"/>
      <c r="T9" s="662"/>
      <c r="U9" s="662"/>
      <c r="V9" s="662"/>
      <c r="W9" s="662"/>
      <c r="X9" s="662"/>
      <c r="Y9" s="662"/>
      <c r="Z9" s="662"/>
      <c r="AA9" s="662"/>
      <c r="AB9" s="662"/>
      <c r="AC9" s="662"/>
    </row>
    <row r="10">
      <c r="A10" s="662"/>
      <c r="B10" s="662"/>
      <c r="C10" s="662"/>
      <c r="D10" s="663"/>
      <c r="E10" s="662"/>
      <c r="F10" s="662"/>
      <c r="G10" s="662"/>
      <c r="H10" s="662"/>
      <c r="I10" s="662"/>
      <c r="J10" s="662"/>
      <c r="K10" s="662"/>
      <c r="L10" s="662"/>
      <c r="M10" s="662"/>
      <c r="N10" s="662"/>
      <c r="O10" s="662"/>
      <c r="P10" s="662"/>
      <c r="Q10" s="662"/>
      <c r="R10" s="662"/>
      <c r="S10" s="662"/>
      <c r="T10" s="662"/>
      <c r="U10" s="662"/>
      <c r="V10" s="662"/>
      <c r="W10" s="662"/>
      <c r="X10" s="662"/>
      <c r="Y10" s="662"/>
      <c r="Z10" s="662"/>
      <c r="AA10" s="662"/>
      <c r="AB10" s="662"/>
      <c r="AC10" s="662"/>
    </row>
    <row r="11">
      <c r="A11" s="662"/>
      <c r="B11" s="662"/>
      <c r="C11" s="662"/>
      <c r="D11" s="662"/>
      <c r="E11" s="662"/>
      <c r="F11" s="662"/>
      <c r="G11" s="662"/>
      <c r="H11" s="662"/>
      <c r="I11" s="662"/>
      <c r="J11" s="662"/>
      <c r="K11" s="662"/>
      <c r="L11" s="662"/>
      <c r="M11" s="662"/>
      <c r="N11" s="662"/>
      <c r="O11" s="662"/>
      <c r="P11" s="662"/>
      <c r="Q11" s="662"/>
      <c r="R11" s="662"/>
      <c r="S11" s="662"/>
      <c r="T11" s="662"/>
      <c r="U11" s="662"/>
      <c r="V11" s="662"/>
      <c r="W11" s="662"/>
      <c r="X11" s="662"/>
      <c r="Y11" s="662"/>
      <c r="Z11" s="662"/>
      <c r="AA11" s="662"/>
      <c r="AB11" s="662"/>
      <c r="AC11" s="662"/>
    </row>
    <row r="12">
      <c r="A12" s="662"/>
      <c r="B12" s="662"/>
      <c r="C12" s="662"/>
      <c r="D12" s="662"/>
      <c r="E12" s="662"/>
      <c r="F12" s="662"/>
      <c r="G12" s="662"/>
      <c r="H12" s="662"/>
      <c r="I12" s="662"/>
      <c r="J12" s="662"/>
      <c r="K12" s="662"/>
      <c r="L12" s="662"/>
      <c r="M12" s="662"/>
      <c r="N12" s="662"/>
      <c r="O12" s="662"/>
      <c r="P12" s="662"/>
      <c r="Q12" s="662"/>
      <c r="R12" s="662"/>
      <c r="S12" s="662"/>
      <c r="T12" s="662"/>
      <c r="U12" s="662"/>
      <c r="V12" s="662"/>
      <c r="W12" s="662"/>
      <c r="X12" s="662"/>
      <c r="Y12" s="662"/>
      <c r="Z12" s="662"/>
      <c r="AA12" s="662"/>
      <c r="AB12" s="662"/>
      <c r="AC12" s="662"/>
    </row>
    <row r="13">
      <c r="A13" s="662"/>
      <c r="B13" s="662"/>
      <c r="C13" s="662"/>
      <c r="D13" s="662"/>
      <c r="E13" s="662"/>
      <c r="F13" s="662"/>
      <c r="G13" s="662"/>
      <c r="H13" s="662"/>
      <c r="I13" s="662"/>
      <c r="J13" s="662"/>
      <c r="K13" s="662"/>
      <c r="L13" s="662"/>
      <c r="M13" s="662"/>
      <c r="N13" s="662"/>
      <c r="O13" s="662"/>
      <c r="P13" s="662"/>
      <c r="Q13" s="662"/>
      <c r="R13" s="662"/>
      <c r="S13" s="662"/>
      <c r="T13" s="662"/>
      <c r="U13" s="662"/>
      <c r="V13" s="662"/>
      <c r="W13" s="662"/>
      <c r="X13" s="662"/>
      <c r="Y13" s="662"/>
      <c r="Z13" s="662"/>
      <c r="AA13" s="662"/>
      <c r="AB13" s="662"/>
      <c r="AC13" s="662"/>
    </row>
    <row r="14">
      <c r="A14" s="662"/>
      <c r="B14" s="662"/>
      <c r="C14" s="662"/>
      <c r="D14" s="662"/>
      <c r="E14" s="662"/>
      <c r="F14" s="662"/>
      <c r="G14" s="662"/>
      <c r="H14" s="662"/>
      <c r="I14" s="662"/>
      <c r="J14" s="662"/>
      <c r="K14" s="662"/>
      <c r="L14" s="662"/>
      <c r="M14" s="662"/>
      <c r="N14" s="662"/>
      <c r="O14" s="662"/>
      <c r="P14" s="662"/>
      <c r="Q14" s="662"/>
      <c r="R14" s="662"/>
      <c r="S14" s="662"/>
      <c r="T14" s="662"/>
      <c r="U14" s="662"/>
      <c r="V14" s="662"/>
      <c r="W14" s="662"/>
      <c r="X14" s="662"/>
      <c r="Y14" s="662"/>
      <c r="Z14" s="662"/>
      <c r="AA14" s="662"/>
      <c r="AB14" s="662"/>
      <c r="AC14" s="662"/>
    </row>
    <row r="15">
      <c r="A15" s="662"/>
      <c r="B15" s="662"/>
      <c r="C15" s="662"/>
      <c r="D15" s="662"/>
      <c r="E15" s="662"/>
      <c r="F15" s="662"/>
      <c r="G15" s="662"/>
      <c r="H15" s="662"/>
      <c r="I15" s="662"/>
      <c r="J15" s="662"/>
      <c r="K15" s="662"/>
      <c r="L15" s="662"/>
      <c r="M15" s="662"/>
      <c r="N15" s="662"/>
      <c r="O15" s="662"/>
      <c r="P15" s="662"/>
      <c r="Q15" s="662"/>
      <c r="R15" s="662"/>
      <c r="S15" s="662"/>
      <c r="T15" s="662"/>
      <c r="U15" s="662"/>
      <c r="V15" s="662"/>
      <c r="W15" s="662"/>
      <c r="X15" s="662"/>
      <c r="Y15" s="662"/>
      <c r="Z15" s="662"/>
      <c r="AA15" s="662"/>
      <c r="AB15" s="662"/>
      <c r="AC15" s="662"/>
    </row>
    <row r="16">
      <c r="A16" s="662"/>
      <c r="B16" s="662"/>
      <c r="C16" s="662"/>
      <c r="D16" s="662"/>
      <c r="E16" s="662"/>
      <c r="F16" s="662"/>
      <c r="G16" s="662"/>
      <c r="H16" s="662"/>
      <c r="I16" s="662"/>
      <c r="J16" s="662"/>
      <c r="K16" s="662"/>
      <c r="L16" s="662"/>
      <c r="M16" s="662"/>
      <c r="N16" s="662"/>
      <c r="O16" s="662"/>
      <c r="P16" s="662"/>
      <c r="Q16" s="662"/>
      <c r="R16" s="662"/>
      <c r="S16" s="662"/>
      <c r="T16" s="662"/>
      <c r="U16" s="662"/>
      <c r="V16" s="662"/>
      <c r="W16" s="662"/>
      <c r="X16" s="662"/>
      <c r="Y16" s="662"/>
      <c r="Z16" s="662"/>
      <c r="AA16" s="662"/>
      <c r="AB16" s="662"/>
      <c r="AC16" s="662"/>
    </row>
    <row r="17">
      <c r="A17" s="662"/>
      <c r="B17" s="662"/>
      <c r="C17" s="662"/>
      <c r="D17" s="662"/>
      <c r="E17" s="662"/>
      <c r="F17" s="662"/>
      <c r="G17" s="662"/>
      <c r="H17" s="662"/>
      <c r="I17" s="662"/>
      <c r="J17" s="662"/>
      <c r="K17" s="662"/>
      <c r="L17" s="662"/>
      <c r="M17" s="662"/>
      <c r="N17" s="662"/>
      <c r="O17" s="662"/>
      <c r="P17" s="662"/>
      <c r="Q17" s="662"/>
      <c r="R17" s="662"/>
      <c r="S17" s="662"/>
      <c r="T17" s="662"/>
      <c r="U17" s="662"/>
      <c r="V17" s="662"/>
      <c r="W17" s="662"/>
      <c r="X17" s="662"/>
      <c r="Y17" s="662"/>
      <c r="Z17" s="662"/>
      <c r="AA17" s="662"/>
      <c r="AB17" s="662"/>
      <c r="AC17" s="662"/>
    </row>
    <row r="18">
      <c r="A18" s="662"/>
      <c r="B18" s="662"/>
      <c r="C18" s="662"/>
      <c r="D18" s="662"/>
      <c r="E18" s="662"/>
      <c r="F18" s="662"/>
      <c r="G18" s="662"/>
      <c r="H18" s="662"/>
      <c r="I18" s="662"/>
      <c r="J18" s="662"/>
      <c r="K18" s="662"/>
      <c r="L18" s="662"/>
      <c r="M18" s="662"/>
      <c r="N18" s="662"/>
      <c r="O18" s="662"/>
      <c r="P18" s="662"/>
      <c r="Q18" s="662"/>
      <c r="R18" s="662"/>
      <c r="S18" s="662"/>
      <c r="T18" s="662"/>
      <c r="U18" s="662"/>
      <c r="V18" s="662"/>
      <c r="W18" s="662"/>
      <c r="X18" s="662"/>
      <c r="Y18" s="662"/>
      <c r="Z18" s="662"/>
      <c r="AA18" s="662"/>
      <c r="AB18" s="662"/>
      <c r="AC18" s="662"/>
    </row>
    <row r="19">
      <c r="A19" s="662"/>
      <c r="B19" s="662"/>
      <c r="C19" s="662"/>
      <c r="D19" s="662"/>
      <c r="E19" s="662"/>
      <c r="F19" s="662"/>
      <c r="G19" s="662"/>
      <c r="H19" s="662"/>
      <c r="I19" s="662"/>
      <c r="J19" s="662"/>
      <c r="K19" s="662"/>
      <c r="L19" s="662"/>
      <c r="M19" s="662"/>
      <c r="N19" s="662"/>
      <c r="O19" s="662"/>
      <c r="P19" s="662"/>
      <c r="Q19" s="662"/>
      <c r="R19" s="662"/>
      <c r="S19" s="662"/>
      <c r="T19" s="662"/>
      <c r="U19" s="662"/>
      <c r="V19" s="662"/>
      <c r="W19" s="662"/>
      <c r="X19" s="662"/>
      <c r="Y19" s="662"/>
      <c r="Z19" s="662"/>
      <c r="AA19" s="662"/>
      <c r="AB19" s="662"/>
      <c r="AC19" s="662"/>
    </row>
    <row r="20">
      <c r="A20" s="662"/>
      <c r="B20" s="662"/>
      <c r="C20" s="662"/>
      <c r="D20" s="662"/>
      <c r="E20" s="662"/>
      <c r="F20" s="662"/>
      <c r="G20" s="662"/>
      <c r="H20" s="662"/>
      <c r="I20" s="662"/>
      <c r="J20" s="662"/>
      <c r="K20" s="662"/>
      <c r="L20" s="662"/>
      <c r="M20" s="662"/>
      <c r="N20" s="662"/>
      <c r="O20" s="662"/>
      <c r="P20" s="662"/>
      <c r="Q20" s="662"/>
      <c r="R20" s="662"/>
      <c r="S20" s="662"/>
      <c r="T20" s="662"/>
      <c r="U20" s="662"/>
      <c r="V20" s="662"/>
      <c r="W20" s="662"/>
      <c r="X20" s="662"/>
      <c r="Y20" s="662"/>
      <c r="Z20" s="662"/>
      <c r="AA20" s="662"/>
      <c r="AB20" s="662"/>
      <c r="AC20" s="662"/>
    </row>
    <row r="21">
      <c r="A21" s="662"/>
      <c r="B21" s="662"/>
      <c r="C21" s="662"/>
      <c r="D21" s="662"/>
      <c r="E21" s="662"/>
      <c r="F21" s="662"/>
      <c r="G21" s="662"/>
      <c r="H21" s="662"/>
      <c r="I21" s="662"/>
      <c r="J21" s="662"/>
      <c r="K21" s="662"/>
      <c r="L21" s="662"/>
      <c r="M21" s="662"/>
      <c r="N21" s="662"/>
      <c r="O21" s="662"/>
      <c r="P21" s="662"/>
      <c r="Q21" s="662"/>
      <c r="R21" s="662"/>
      <c r="S21" s="662"/>
      <c r="T21" s="662"/>
      <c r="U21" s="662"/>
      <c r="V21" s="662"/>
      <c r="W21" s="662"/>
      <c r="X21" s="662"/>
      <c r="Y21" s="662"/>
      <c r="Z21" s="662"/>
      <c r="AA21" s="662"/>
      <c r="AB21" s="662"/>
      <c r="AC21" s="662"/>
    </row>
    <row r="22">
      <c r="A22" s="662"/>
      <c r="B22" s="662"/>
      <c r="C22" s="662"/>
      <c r="D22" s="662"/>
      <c r="E22" s="662"/>
      <c r="F22" s="662"/>
      <c r="G22" s="662"/>
      <c r="H22" s="662"/>
      <c r="I22" s="662"/>
      <c r="J22" s="662"/>
      <c r="K22" s="662"/>
      <c r="L22" s="662"/>
      <c r="M22" s="662"/>
      <c r="N22" s="662"/>
      <c r="O22" s="662"/>
      <c r="P22" s="662"/>
      <c r="Q22" s="662"/>
      <c r="R22" s="662"/>
      <c r="S22" s="662"/>
      <c r="T22" s="662"/>
      <c r="U22" s="662"/>
      <c r="V22" s="662"/>
      <c r="W22" s="662"/>
      <c r="X22" s="662"/>
      <c r="Y22" s="662"/>
      <c r="Z22" s="662"/>
      <c r="AA22" s="662"/>
      <c r="AB22" s="662"/>
      <c r="AC22" s="662"/>
    </row>
    <row r="23">
      <c r="A23" s="662"/>
      <c r="B23" s="662"/>
      <c r="C23" s="662"/>
      <c r="D23" s="662"/>
      <c r="E23" s="662"/>
      <c r="F23" s="662"/>
      <c r="G23" s="662"/>
      <c r="H23" s="662"/>
      <c r="I23" s="662"/>
      <c r="J23" s="662"/>
      <c r="K23" s="662"/>
      <c r="L23" s="662"/>
      <c r="M23" s="662"/>
      <c r="N23" s="662"/>
      <c r="O23" s="662"/>
      <c r="P23" s="662"/>
      <c r="Q23" s="662"/>
      <c r="R23" s="662"/>
      <c r="S23" s="662"/>
      <c r="T23" s="662"/>
      <c r="U23" s="662"/>
      <c r="V23" s="662"/>
      <c r="W23" s="662"/>
      <c r="X23" s="662"/>
      <c r="Y23" s="662"/>
      <c r="Z23" s="662"/>
      <c r="AA23" s="662"/>
      <c r="AB23" s="662"/>
      <c r="AC23" s="662"/>
    </row>
    <row r="24">
      <c r="A24" s="662"/>
      <c r="B24" s="662"/>
      <c r="C24" s="662"/>
      <c r="D24" s="662"/>
      <c r="E24" s="662"/>
      <c r="F24" s="662"/>
      <c r="G24" s="662"/>
      <c r="H24" s="662"/>
      <c r="I24" s="662"/>
      <c r="J24" s="662"/>
      <c r="K24" s="662"/>
      <c r="L24" s="662"/>
      <c r="M24" s="662"/>
      <c r="N24" s="662"/>
      <c r="O24" s="662"/>
      <c r="P24" s="662"/>
      <c r="Q24" s="662"/>
      <c r="R24" s="662"/>
      <c r="S24" s="662"/>
      <c r="T24" s="662"/>
      <c r="U24" s="662"/>
      <c r="V24" s="662"/>
      <c r="W24" s="662"/>
      <c r="X24" s="662"/>
      <c r="Y24" s="662"/>
      <c r="Z24" s="662"/>
      <c r="AA24" s="662"/>
      <c r="AB24" s="662"/>
      <c r="AC24" s="662"/>
    </row>
    <row r="25">
      <c r="A25" s="662"/>
      <c r="B25" s="662"/>
      <c r="C25" s="662"/>
      <c r="D25" s="662"/>
      <c r="E25" s="662"/>
      <c r="F25" s="662"/>
      <c r="G25" s="662"/>
      <c r="H25" s="662"/>
      <c r="I25" s="662"/>
      <c r="J25" s="662"/>
      <c r="K25" s="662"/>
      <c r="L25" s="662"/>
      <c r="M25" s="662"/>
      <c r="N25" s="662"/>
      <c r="O25" s="662"/>
      <c r="P25" s="662"/>
      <c r="Q25" s="662"/>
      <c r="R25" s="662"/>
      <c r="S25" s="662"/>
      <c r="T25" s="662"/>
      <c r="U25" s="662"/>
      <c r="V25" s="662"/>
      <c r="W25" s="662"/>
      <c r="X25" s="662"/>
      <c r="Y25" s="662"/>
      <c r="Z25" s="662"/>
      <c r="AA25" s="662"/>
      <c r="AB25" s="662"/>
      <c r="AC25" s="662"/>
    </row>
    <row r="26">
      <c r="A26" s="662"/>
      <c r="B26" s="662"/>
      <c r="C26" s="662"/>
      <c r="D26" s="662"/>
      <c r="E26" s="662"/>
      <c r="F26" s="662"/>
      <c r="G26" s="662"/>
      <c r="H26" s="662"/>
      <c r="I26" s="662"/>
      <c r="J26" s="662"/>
      <c r="K26" s="662"/>
      <c r="L26" s="662"/>
      <c r="M26" s="662"/>
      <c r="N26" s="662"/>
      <c r="O26" s="662"/>
      <c r="P26" s="662"/>
      <c r="Q26" s="662"/>
      <c r="R26" s="662"/>
      <c r="S26" s="662"/>
      <c r="T26" s="662"/>
      <c r="U26" s="662"/>
      <c r="V26" s="662"/>
      <c r="W26" s="662"/>
      <c r="X26" s="662"/>
      <c r="Y26" s="662"/>
      <c r="Z26" s="662"/>
      <c r="AA26" s="662"/>
      <c r="AB26" s="662"/>
      <c r="AC26" s="662"/>
    </row>
    <row r="27">
      <c r="A27" s="662"/>
      <c r="B27" s="662"/>
      <c r="C27" s="662"/>
      <c r="D27" s="662"/>
      <c r="E27" s="662"/>
      <c r="F27" s="662"/>
      <c r="G27" s="662"/>
      <c r="H27" s="662"/>
      <c r="I27" s="662"/>
      <c r="J27" s="662"/>
      <c r="K27" s="662"/>
      <c r="L27" s="662"/>
      <c r="M27" s="662"/>
      <c r="N27" s="662"/>
      <c r="O27" s="662"/>
      <c r="P27" s="662"/>
      <c r="Q27" s="662"/>
      <c r="R27" s="662"/>
      <c r="S27" s="662"/>
      <c r="T27" s="662"/>
      <c r="U27" s="662"/>
      <c r="V27" s="662"/>
      <c r="W27" s="662"/>
      <c r="X27" s="662"/>
      <c r="Y27" s="662"/>
      <c r="Z27" s="662"/>
      <c r="AA27" s="662"/>
      <c r="AB27" s="662"/>
      <c r="AC27" s="662"/>
    </row>
    <row r="28">
      <c r="A28" s="662"/>
      <c r="B28" s="662"/>
      <c r="C28" s="662"/>
      <c r="D28" s="662"/>
      <c r="E28" s="662"/>
      <c r="F28" s="662"/>
      <c r="G28" s="662"/>
      <c r="H28" s="662"/>
      <c r="I28" s="662"/>
      <c r="J28" s="662"/>
      <c r="K28" s="662"/>
      <c r="L28" s="662"/>
      <c r="M28" s="662"/>
      <c r="N28" s="662"/>
      <c r="O28" s="662"/>
      <c r="P28" s="662"/>
      <c r="Q28" s="662"/>
      <c r="R28" s="662"/>
      <c r="S28" s="662"/>
      <c r="T28" s="662"/>
      <c r="U28" s="662"/>
      <c r="V28" s="662"/>
      <c r="W28" s="662"/>
      <c r="X28" s="662"/>
      <c r="Y28" s="662"/>
      <c r="Z28" s="662"/>
      <c r="AA28" s="662"/>
      <c r="AB28" s="662"/>
      <c r="AC28" s="662"/>
    </row>
    <row r="29">
      <c r="A29" s="662"/>
      <c r="B29" s="662"/>
      <c r="C29" s="662"/>
      <c r="D29" s="662"/>
      <c r="E29" s="662"/>
      <c r="F29" s="662"/>
      <c r="G29" s="662"/>
      <c r="H29" s="662"/>
      <c r="I29" s="662"/>
      <c r="J29" s="662"/>
      <c r="K29" s="662"/>
      <c r="L29" s="662"/>
      <c r="M29" s="662"/>
      <c r="N29" s="662"/>
      <c r="O29" s="662"/>
      <c r="P29" s="662"/>
      <c r="Q29" s="662"/>
      <c r="R29" s="662"/>
      <c r="S29" s="662"/>
      <c r="T29" s="662"/>
      <c r="U29" s="662"/>
      <c r="V29" s="662"/>
      <c r="W29" s="662"/>
      <c r="X29" s="662"/>
      <c r="Y29" s="662"/>
      <c r="Z29" s="662"/>
      <c r="AA29" s="662"/>
      <c r="AB29" s="662"/>
      <c r="AC29" s="662"/>
    </row>
    <row r="30">
      <c r="A30" s="662"/>
      <c r="B30" s="662"/>
      <c r="C30" s="662"/>
      <c r="D30" s="662"/>
      <c r="E30" s="662"/>
      <c r="F30" s="662"/>
      <c r="G30" s="662"/>
      <c r="H30" s="662"/>
      <c r="I30" s="662"/>
      <c r="J30" s="662"/>
      <c r="K30" s="662"/>
      <c r="L30" s="662"/>
      <c r="M30" s="662"/>
      <c r="N30" s="662"/>
      <c r="O30" s="662"/>
      <c r="P30" s="662"/>
      <c r="Q30" s="662"/>
      <c r="R30" s="662"/>
      <c r="S30" s="662"/>
      <c r="T30" s="662"/>
      <c r="U30" s="662"/>
      <c r="V30" s="662"/>
      <c r="W30" s="662"/>
      <c r="X30" s="662"/>
      <c r="Y30" s="662"/>
      <c r="Z30" s="662"/>
      <c r="AA30" s="662"/>
      <c r="AB30" s="662"/>
      <c r="AC30" s="662"/>
    </row>
    <row r="31">
      <c r="A31" s="662"/>
      <c r="B31" s="662"/>
      <c r="C31" s="662"/>
      <c r="D31" s="662"/>
      <c r="E31" s="662"/>
      <c r="F31" s="662"/>
      <c r="G31" s="662"/>
      <c r="H31" s="662"/>
      <c r="I31" s="662"/>
      <c r="J31" s="662"/>
      <c r="K31" s="662"/>
      <c r="L31" s="662"/>
      <c r="M31" s="662"/>
      <c r="N31" s="662"/>
      <c r="O31" s="662"/>
      <c r="P31" s="662"/>
      <c r="Q31" s="662"/>
      <c r="R31" s="662"/>
      <c r="S31" s="662"/>
      <c r="T31" s="662"/>
      <c r="U31" s="662"/>
      <c r="V31" s="662"/>
      <c r="W31" s="662"/>
      <c r="X31" s="662"/>
      <c r="Y31" s="662"/>
      <c r="Z31" s="662"/>
      <c r="AA31" s="662"/>
      <c r="AB31" s="662"/>
      <c r="AC31" s="662"/>
    </row>
    <row r="32">
      <c r="A32" s="662"/>
      <c r="B32" s="662"/>
      <c r="C32" s="662"/>
      <c r="D32" s="662"/>
      <c r="E32" s="662"/>
      <c r="F32" s="662"/>
      <c r="G32" s="662"/>
      <c r="H32" s="662"/>
      <c r="I32" s="662"/>
      <c r="J32" s="662"/>
      <c r="K32" s="662"/>
      <c r="L32" s="662"/>
      <c r="M32" s="662"/>
      <c r="N32" s="662"/>
      <c r="O32" s="662"/>
      <c r="P32" s="662"/>
      <c r="Q32" s="662"/>
      <c r="R32" s="662"/>
      <c r="S32" s="662"/>
      <c r="T32" s="662"/>
      <c r="U32" s="662"/>
      <c r="V32" s="662"/>
      <c r="W32" s="662"/>
      <c r="X32" s="662"/>
      <c r="Y32" s="662"/>
      <c r="Z32" s="662"/>
      <c r="AA32" s="662"/>
      <c r="AB32" s="662"/>
      <c r="AC32" s="662"/>
    </row>
    <row r="33">
      <c r="A33" s="662"/>
      <c r="B33" s="662"/>
      <c r="C33" s="662"/>
      <c r="D33" s="662"/>
      <c r="E33" s="662"/>
      <c r="F33" s="662"/>
      <c r="G33" s="662"/>
      <c r="H33" s="662"/>
      <c r="I33" s="662"/>
      <c r="J33" s="662"/>
      <c r="K33" s="662"/>
      <c r="L33" s="662"/>
      <c r="M33" s="662"/>
      <c r="N33" s="662"/>
      <c r="O33" s="662"/>
      <c r="P33" s="662"/>
      <c r="Q33" s="662"/>
      <c r="R33" s="662"/>
      <c r="S33" s="662"/>
      <c r="T33" s="662"/>
      <c r="U33" s="662"/>
      <c r="V33" s="662"/>
      <c r="W33" s="662"/>
      <c r="X33" s="662"/>
      <c r="Y33" s="662"/>
      <c r="Z33" s="662"/>
      <c r="AA33" s="662"/>
      <c r="AB33" s="662"/>
      <c r="AC33" s="662"/>
    </row>
    <row r="34">
      <c r="A34" s="662"/>
      <c r="B34" s="662"/>
      <c r="C34" s="662"/>
      <c r="D34" s="662"/>
      <c r="E34" s="662"/>
      <c r="F34" s="662"/>
      <c r="G34" s="662"/>
      <c r="H34" s="662"/>
      <c r="I34" s="662"/>
      <c r="J34" s="662"/>
      <c r="K34" s="662"/>
      <c r="L34" s="662"/>
      <c r="M34" s="662"/>
      <c r="N34" s="662"/>
      <c r="O34" s="662"/>
      <c r="P34" s="662"/>
      <c r="Q34" s="662"/>
      <c r="R34" s="662"/>
      <c r="S34" s="662"/>
      <c r="T34" s="662"/>
      <c r="U34" s="662"/>
      <c r="V34" s="662"/>
      <c r="W34" s="662"/>
      <c r="X34" s="662"/>
      <c r="Y34" s="662"/>
      <c r="Z34" s="662"/>
      <c r="AA34" s="662"/>
      <c r="AB34" s="662"/>
      <c r="AC34" s="662"/>
    </row>
    <row r="35">
      <c r="A35" s="662"/>
      <c r="B35" s="662"/>
      <c r="C35" s="662"/>
      <c r="D35" s="662"/>
      <c r="E35" s="662"/>
      <c r="F35" s="662"/>
      <c r="G35" s="662"/>
      <c r="H35" s="662"/>
      <c r="I35" s="662"/>
      <c r="J35" s="662"/>
      <c r="K35" s="662"/>
      <c r="L35" s="662"/>
      <c r="M35" s="662"/>
      <c r="N35" s="662"/>
      <c r="O35" s="662"/>
      <c r="P35" s="662"/>
      <c r="Q35" s="662"/>
      <c r="R35" s="662"/>
      <c r="S35" s="662"/>
      <c r="T35" s="662"/>
      <c r="U35" s="662"/>
      <c r="V35" s="662"/>
      <c r="W35" s="662"/>
      <c r="X35" s="662"/>
      <c r="Y35" s="662"/>
      <c r="Z35" s="662"/>
      <c r="AA35" s="662"/>
      <c r="AB35" s="662"/>
      <c r="AC35" s="662"/>
    </row>
    <row r="36">
      <c r="A36" s="662"/>
      <c r="B36" s="662"/>
      <c r="C36" s="662"/>
      <c r="D36" s="662"/>
      <c r="E36" s="662"/>
      <c r="F36" s="662"/>
      <c r="G36" s="662"/>
      <c r="H36" s="662"/>
      <c r="I36" s="662"/>
      <c r="J36" s="662"/>
      <c r="K36" s="662"/>
      <c r="L36" s="662"/>
      <c r="M36" s="662"/>
      <c r="N36" s="662"/>
      <c r="O36" s="662"/>
      <c r="P36" s="662"/>
      <c r="Q36" s="662"/>
      <c r="R36" s="662"/>
      <c r="S36" s="662"/>
      <c r="T36" s="662"/>
      <c r="U36" s="662"/>
      <c r="V36" s="662"/>
      <c r="W36" s="662"/>
      <c r="X36" s="662"/>
      <c r="Y36" s="662"/>
      <c r="Z36" s="662"/>
      <c r="AA36" s="662"/>
      <c r="AB36" s="662"/>
      <c r="AC36" s="662"/>
    </row>
    <row r="37">
      <c r="A37" s="662"/>
      <c r="B37" s="662"/>
      <c r="C37" s="662"/>
      <c r="D37" s="662"/>
      <c r="E37" s="662"/>
      <c r="F37" s="662"/>
      <c r="G37" s="662"/>
      <c r="H37" s="662"/>
      <c r="I37" s="662"/>
      <c r="J37" s="662"/>
      <c r="K37" s="662"/>
      <c r="L37" s="662"/>
      <c r="M37" s="662"/>
      <c r="N37" s="662"/>
      <c r="O37" s="662"/>
      <c r="P37" s="662"/>
      <c r="Q37" s="662"/>
      <c r="R37" s="662"/>
      <c r="S37" s="662"/>
      <c r="T37" s="662"/>
      <c r="U37" s="662"/>
      <c r="V37" s="662"/>
      <c r="W37" s="662"/>
      <c r="X37" s="662"/>
      <c r="Y37" s="662"/>
      <c r="Z37" s="662"/>
      <c r="AA37" s="662"/>
      <c r="AB37" s="662"/>
      <c r="AC37" s="662"/>
    </row>
    <row r="38">
      <c r="A38" s="662"/>
      <c r="B38" s="662"/>
      <c r="C38" s="662"/>
      <c r="D38" s="662"/>
      <c r="E38" s="662"/>
      <c r="F38" s="662"/>
      <c r="G38" s="662"/>
      <c r="H38" s="662"/>
      <c r="I38" s="662"/>
      <c r="J38" s="662"/>
      <c r="K38" s="662"/>
      <c r="L38" s="662"/>
      <c r="M38" s="662"/>
      <c r="N38" s="662"/>
      <c r="O38" s="662"/>
      <c r="P38" s="662"/>
      <c r="Q38" s="662"/>
      <c r="R38" s="662"/>
      <c r="S38" s="662"/>
      <c r="T38" s="662"/>
      <c r="U38" s="662"/>
      <c r="V38" s="662"/>
      <c r="W38" s="662"/>
      <c r="X38" s="662"/>
      <c r="Y38" s="662"/>
      <c r="Z38" s="662"/>
      <c r="AA38" s="662"/>
      <c r="AB38" s="662"/>
      <c r="AC38" s="662"/>
    </row>
    <row r="39">
      <c r="A39" s="662"/>
      <c r="B39" s="662"/>
      <c r="C39" s="662"/>
      <c r="D39" s="662"/>
      <c r="E39" s="662"/>
      <c r="F39" s="662"/>
      <c r="G39" s="662"/>
      <c r="H39" s="662"/>
      <c r="I39" s="662"/>
      <c r="J39" s="662"/>
      <c r="K39" s="662"/>
      <c r="L39" s="662"/>
      <c r="M39" s="662"/>
      <c r="N39" s="662"/>
      <c r="O39" s="662"/>
      <c r="P39" s="662"/>
      <c r="Q39" s="662"/>
      <c r="R39" s="662"/>
      <c r="S39" s="662"/>
      <c r="T39" s="662"/>
      <c r="U39" s="662"/>
      <c r="V39" s="662"/>
      <c r="W39" s="662"/>
      <c r="X39" s="662"/>
      <c r="Y39" s="662"/>
      <c r="Z39" s="662"/>
      <c r="AA39" s="662"/>
      <c r="AB39" s="662"/>
      <c r="AC39" s="662"/>
    </row>
    <row r="40">
      <c r="A40" s="662"/>
      <c r="B40" s="662"/>
      <c r="C40" s="662"/>
      <c r="D40" s="662"/>
      <c r="E40" s="662"/>
      <c r="F40" s="662"/>
      <c r="G40" s="662"/>
      <c r="H40" s="662"/>
      <c r="I40" s="662"/>
      <c r="J40" s="662"/>
      <c r="K40" s="662"/>
      <c r="L40" s="662"/>
      <c r="M40" s="662"/>
      <c r="N40" s="662"/>
      <c r="O40" s="662"/>
      <c r="P40" s="662"/>
      <c r="Q40" s="662"/>
      <c r="R40" s="662"/>
      <c r="S40" s="662"/>
      <c r="T40" s="662"/>
      <c r="U40" s="662"/>
      <c r="V40" s="662"/>
      <c r="W40" s="662"/>
      <c r="X40" s="662"/>
      <c r="Y40" s="662"/>
      <c r="Z40" s="662"/>
      <c r="AA40" s="662"/>
      <c r="AB40" s="662"/>
      <c r="AC40" s="662"/>
    </row>
    <row r="41">
      <c r="A41" s="662"/>
      <c r="B41" s="662"/>
      <c r="C41" s="662"/>
      <c r="D41" s="662"/>
      <c r="E41" s="662"/>
      <c r="F41" s="662"/>
      <c r="G41" s="662"/>
      <c r="H41" s="662"/>
      <c r="I41" s="662"/>
      <c r="J41" s="662"/>
      <c r="K41" s="662"/>
      <c r="L41" s="662"/>
      <c r="M41" s="662"/>
      <c r="N41" s="662"/>
      <c r="O41" s="662"/>
      <c r="P41" s="662"/>
      <c r="Q41" s="662"/>
      <c r="R41" s="662"/>
      <c r="S41" s="662"/>
      <c r="T41" s="662"/>
      <c r="U41" s="662"/>
      <c r="V41" s="662"/>
      <c r="W41" s="662"/>
      <c r="X41" s="662"/>
      <c r="Y41" s="662"/>
      <c r="Z41" s="662"/>
      <c r="AA41" s="662"/>
      <c r="AB41" s="662"/>
      <c r="AC41" s="662"/>
    </row>
    <row r="42">
      <c r="A42" s="662"/>
      <c r="B42" s="662"/>
      <c r="C42" s="662"/>
      <c r="D42" s="662"/>
      <c r="E42" s="662"/>
      <c r="F42" s="662"/>
      <c r="G42" s="662"/>
      <c r="H42" s="662"/>
      <c r="I42" s="662"/>
      <c r="J42" s="662"/>
      <c r="K42" s="662"/>
      <c r="L42" s="662"/>
      <c r="M42" s="662"/>
      <c r="N42" s="662"/>
      <c r="O42" s="662"/>
      <c r="P42" s="662"/>
      <c r="Q42" s="662"/>
      <c r="R42" s="662"/>
      <c r="S42" s="662"/>
      <c r="T42" s="662"/>
      <c r="U42" s="662"/>
      <c r="V42" s="662"/>
      <c r="W42" s="662"/>
      <c r="X42" s="662"/>
      <c r="Y42" s="662"/>
      <c r="Z42" s="662"/>
      <c r="AA42" s="662"/>
      <c r="AB42" s="662"/>
      <c r="AC42" s="662"/>
    </row>
    <row r="43">
      <c r="A43" s="662"/>
      <c r="B43" s="662"/>
      <c r="C43" s="662"/>
      <c r="D43" s="662"/>
      <c r="E43" s="662"/>
      <c r="F43" s="662"/>
      <c r="G43" s="662"/>
      <c r="H43" s="662"/>
      <c r="I43" s="662"/>
      <c r="J43" s="662"/>
      <c r="K43" s="662"/>
      <c r="L43" s="662"/>
      <c r="M43" s="662"/>
      <c r="N43" s="662"/>
      <c r="O43" s="662"/>
      <c r="P43" s="662"/>
      <c r="Q43" s="662"/>
      <c r="R43" s="662"/>
      <c r="S43" s="662"/>
      <c r="T43" s="662"/>
      <c r="U43" s="662"/>
      <c r="V43" s="662"/>
      <c r="W43" s="662"/>
      <c r="X43" s="662"/>
      <c r="Y43" s="662"/>
      <c r="Z43" s="662"/>
      <c r="AA43" s="662"/>
      <c r="AB43" s="662"/>
      <c r="AC43" s="662"/>
    </row>
    <row r="44">
      <c r="A44" s="662"/>
      <c r="B44" s="662"/>
      <c r="C44" s="662"/>
      <c r="D44" s="662"/>
      <c r="E44" s="662"/>
      <c r="F44" s="662"/>
      <c r="G44" s="662"/>
      <c r="H44" s="662"/>
      <c r="I44" s="662"/>
      <c r="J44" s="662"/>
      <c r="K44" s="662"/>
      <c r="L44" s="662"/>
      <c r="M44" s="662"/>
      <c r="N44" s="662"/>
      <c r="O44" s="662"/>
      <c r="P44" s="662"/>
      <c r="Q44" s="662"/>
      <c r="R44" s="662"/>
      <c r="S44" s="662"/>
      <c r="T44" s="662"/>
      <c r="U44" s="662"/>
      <c r="V44" s="662"/>
      <c r="W44" s="662"/>
      <c r="X44" s="662"/>
      <c r="Y44" s="662"/>
      <c r="Z44" s="662"/>
      <c r="AA44" s="662"/>
      <c r="AB44" s="662"/>
      <c r="AC44" s="662"/>
    </row>
    <row r="45">
      <c r="A45" s="662"/>
      <c r="B45" s="662"/>
      <c r="C45" s="662"/>
      <c r="D45" s="662"/>
      <c r="E45" s="662"/>
      <c r="F45" s="662"/>
      <c r="G45" s="662"/>
      <c r="H45" s="662"/>
      <c r="I45" s="662"/>
      <c r="J45" s="662"/>
      <c r="K45" s="662"/>
      <c r="L45" s="662"/>
      <c r="M45" s="662"/>
      <c r="N45" s="662"/>
      <c r="O45" s="662"/>
      <c r="P45" s="662"/>
      <c r="Q45" s="662"/>
      <c r="R45" s="662"/>
      <c r="S45" s="662"/>
      <c r="T45" s="662"/>
      <c r="U45" s="662"/>
      <c r="V45" s="662"/>
      <c r="W45" s="662"/>
      <c r="X45" s="662"/>
      <c r="Y45" s="662"/>
      <c r="Z45" s="662"/>
      <c r="AA45" s="662"/>
      <c r="AB45" s="662"/>
      <c r="AC45" s="662"/>
    </row>
    <row r="46">
      <c r="A46" s="662"/>
      <c r="B46" s="662"/>
      <c r="C46" s="662"/>
      <c r="D46" s="662"/>
      <c r="E46" s="662"/>
      <c r="F46" s="662"/>
      <c r="G46" s="662"/>
      <c r="H46" s="662"/>
      <c r="I46" s="662"/>
      <c r="J46" s="662"/>
      <c r="K46" s="662"/>
      <c r="L46" s="662"/>
      <c r="M46" s="662"/>
      <c r="N46" s="662"/>
      <c r="O46" s="662"/>
      <c r="P46" s="662"/>
      <c r="Q46" s="662"/>
      <c r="R46" s="662"/>
      <c r="S46" s="662"/>
      <c r="T46" s="662"/>
      <c r="U46" s="662"/>
      <c r="V46" s="662"/>
      <c r="W46" s="662"/>
      <c r="X46" s="662"/>
      <c r="Y46" s="662"/>
      <c r="Z46" s="662"/>
      <c r="AA46" s="662"/>
      <c r="AB46" s="662"/>
      <c r="AC46" s="662"/>
    </row>
    <row r="47">
      <c r="A47" s="662"/>
      <c r="B47" s="662"/>
      <c r="C47" s="662"/>
      <c r="D47" s="662"/>
      <c r="E47" s="662"/>
      <c r="F47" s="662"/>
      <c r="G47" s="662"/>
      <c r="H47" s="662"/>
      <c r="I47" s="662"/>
      <c r="J47" s="662"/>
      <c r="K47" s="662"/>
      <c r="L47" s="662"/>
      <c r="M47" s="662"/>
      <c r="N47" s="662"/>
      <c r="O47" s="662"/>
      <c r="P47" s="662"/>
      <c r="Q47" s="662"/>
      <c r="R47" s="662"/>
      <c r="S47" s="662"/>
      <c r="T47" s="662"/>
      <c r="U47" s="662"/>
      <c r="V47" s="662"/>
      <c r="W47" s="662"/>
      <c r="X47" s="662"/>
      <c r="Y47" s="662"/>
      <c r="Z47" s="662"/>
      <c r="AA47" s="662"/>
      <c r="AB47" s="662"/>
      <c r="AC47" s="662"/>
    </row>
    <row r="48">
      <c r="A48" s="662"/>
      <c r="B48" s="662"/>
      <c r="C48" s="662"/>
      <c r="D48" s="662"/>
      <c r="E48" s="662"/>
      <c r="F48" s="662"/>
      <c r="G48" s="662"/>
      <c r="H48" s="662"/>
      <c r="I48" s="662"/>
      <c r="J48" s="662"/>
      <c r="K48" s="662"/>
      <c r="L48" s="662"/>
      <c r="M48" s="662"/>
      <c r="N48" s="662"/>
      <c r="O48" s="662"/>
      <c r="P48" s="662"/>
      <c r="Q48" s="662"/>
      <c r="R48" s="662"/>
      <c r="S48" s="662"/>
      <c r="T48" s="662"/>
      <c r="U48" s="662"/>
      <c r="V48" s="662"/>
      <c r="W48" s="662"/>
      <c r="X48" s="662"/>
      <c r="Y48" s="662"/>
      <c r="Z48" s="662"/>
      <c r="AA48" s="662"/>
      <c r="AB48" s="662"/>
      <c r="AC48" s="662"/>
    </row>
    <row r="49">
      <c r="A49" s="662"/>
      <c r="B49" s="662"/>
      <c r="C49" s="662"/>
      <c r="D49" s="662"/>
      <c r="E49" s="662"/>
      <c r="F49" s="662"/>
      <c r="G49" s="662"/>
      <c r="H49" s="662"/>
      <c r="I49" s="662"/>
      <c r="J49" s="662"/>
      <c r="K49" s="662"/>
      <c r="L49" s="662"/>
      <c r="M49" s="662"/>
      <c r="N49" s="662"/>
      <c r="O49" s="662"/>
      <c r="P49" s="662"/>
      <c r="Q49" s="662"/>
      <c r="R49" s="662"/>
      <c r="S49" s="662"/>
      <c r="T49" s="662"/>
      <c r="U49" s="662"/>
      <c r="V49" s="662"/>
      <c r="W49" s="662"/>
      <c r="X49" s="662"/>
      <c r="Y49" s="662"/>
      <c r="Z49" s="662"/>
      <c r="AA49" s="662"/>
      <c r="AB49" s="662"/>
      <c r="AC49" s="662"/>
    </row>
    <row r="50">
      <c r="A50" s="662"/>
      <c r="B50" s="662"/>
      <c r="C50" s="662"/>
      <c r="D50" s="662"/>
      <c r="E50" s="662"/>
      <c r="F50" s="662"/>
      <c r="G50" s="662"/>
      <c r="H50" s="662"/>
      <c r="I50" s="662"/>
      <c r="J50" s="662"/>
      <c r="K50" s="662"/>
      <c r="L50" s="662"/>
      <c r="M50" s="662"/>
      <c r="N50" s="662"/>
      <c r="O50" s="662"/>
      <c r="P50" s="662"/>
      <c r="Q50" s="662"/>
      <c r="R50" s="662"/>
      <c r="S50" s="662"/>
      <c r="T50" s="662"/>
      <c r="U50" s="662"/>
      <c r="V50" s="662"/>
      <c r="W50" s="662"/>
      <c r="X50" s="662"/>
      <c r="Y50" s="662"/>
      <c r="Z50" s="662"/>
      <c r="AA50" s="662"/>
      <c r="AB50" s="662"/>
      <c r="AC50" s="662"/>
    </row>
    <row r="51">
      <c r="A51" s="662"/>
      <c r="B51" s="662"/>
      <c r="C51" s="662"/>
      <c r="D51" s="662"/>
      <c r="E51" s="662"/>
      <c r="F51" s="662"/>
      <c r="G51" s="662"/>
      <c r="H51" s="662"/>
      <c r="I51" s="662"/>
      <c r="J51" s="662"/>
      <c r="K51" s="662"/>
      <c r="L51" s="662"/>
      <c r="M51" s="662"/>
      <c r="N51" s="662"/>
      <c r="O51" s="662"/>
      <c r="P51" s="662"/>
      <c r="Q51" s="662"/>
      <c r="R51" s="662"/>
      <c r="S51" s="662"/>
      <c r="T51" s="662"/>
      <c r="U51" s="662"/>
      <c r="V51" s="662"/>
      <c r="W51" s="662"/>
      <c r="X51" s="662"/>
      <c r="Y51" s="662"/>
      <c r="Z51" s="662"/>
      <c r="AA51" s="662"/>
      <c r="AB51" s="662"/>
      <c r="AC51" s="662"/>
    </row>
    <row r="52">
      <c r="A52" s="662"/>
      <c r="B52" s="662"/>
      <c r="C52" s="662"/>
      <c r="D52" s="662"/>
      <c r="E52" s="662"/>
      <c r="F52" s="662"/>
      <c r="G52" s="662"/>
      <c r="H52" s="662"/>
      <c r="I52" s="662"/>
      <c r="J52" s="662"/>
      <c r="K52" s="662"/>
      <c r="L52" s="662"/>
      <c r="M52" s="662"/>
      <c r="N52" s="662"/>
      <c r="O52" s="662"/>
      <c r="P52" s="662"/>
      <c r="Q52" s="662"/>
      <c r="R52" s="662"/>
      <c r="S52" s="662"/>
      <c r="T52" s="662"/>
      <c r="U52" s="662"/>
      <c r="V52" s="662"/>
      <c r="W52" s="662"/>
      <c r="X52" s="662"/>
      <c r="Y52" s="662"/>
      <c r="Z52" s="662"/>
      <c r="AA52" s="662"/>
      <c r="AB52" s="662"/>
      <c r="AC52" s="662"/>
    </row>
    <row r="53">
      <c r="A53" s="662"/>
      <c r="B53" s="662"/>
      <c r="C53" s="662"/>
      <c r="D53" s="662"/>
      <c r="E53" s="662"/>
      <c r="F53" s="662"/>
      <c r="G53" s="662"/>
      <c r="H53" s="662"/>
      <c r="I53" s="662"/>
      <c r="J53" s="662"/>
      <c r="K53" s="662"/>
      <c r="L53" s="662"/>
      <c r="M53" s="662"/>
      <c r="N53" s="662"/>
      <c r="O53" s="662"/>
      <c r="P53" s="662"/>
      <c r="Q53" s="662"/>
      <c r="R53" s="662"/>
      <c r="S53" s="662"/>
      <c r="T53" s="662"/>
      <c r="U53" s="662"/>
      <c r="V53" s="662"/>
      <c r="W53" s="662"/>
      <c r="X53" s="662"/>
      <c r="Y53" s="662"/>
      <c r="Z53" s="662"/>
      <c r="AA53" s="662"/>
      <c r="AB53" s="662"/>
      <c r="AC53" s="662"/>
    </row>
    <row r="54">
      <c r="A54" s="662"/>
      <c r="B54" s="662"/>
      <c r="C54" s="662"/>
      <c r="D54" s="662"/>
      <c r="E54" s="662"/>
      <c r="F54" s="662"/>
      <c r="G54" s="662"/>
      <c r="H54" s="662"/>
      <c r="I54" s="662"/>
      <c r="J54" s="662"/>
      <c r="K54" s="662"/>
      <c r="L54" s="662"/>
      <c r="M54" s="662"/>
      <c r="N54" s="662"/>
      <c r="O54" s="662"/>
      <c r="P54" s="662"/>
      <c r="Q54" s="662"/>
      <c r="R54" s="662"/>
      <c r="S54" s="662"/>
      <c r="T54" s="662"/>
      <c r="U54" s="662"/>
      <c r="V54" s="662"/>
      <c r="W54" s="662"/>
      <c r="X54" s="662"/>
      <c r="Y54" s="662"/>
      <c r="Z54" s="662"/>
      <c r="AA54" s="662"/>
      <c r="AB54" s="662"/>
      <c r="AC54" s="662"/>
    </row>
    <row r="55">
      <c r="A55" s="662"/>
      <c r="B55" s="662"/>
      <c r="C55" s="662"/>
      <c r="D55" s="662"/>
      <c r="E55" s="662"/>
      <c r="F55" s="662"/>
      <c r="G55" s="662"/>
      <c r="H55" s="662"/>
      <c r="I55" s="662"/>
      <c r="J55" s="662"/>
      <c r="K55" s="662"/>
      <c r="L55" s="662"/>
      <c r="M55" s="662"/>
      <c r="N55" s="662"/>
      <c r="O55" s="662"/>
      <c r="P55" s="662"/>
      <c r="Q55" s="662"/>
      <c r="R55" s="662"/>
      <c r="S55" s="662"/>
      <c r="T55" s="662"/>
      <c r="U55" s="662"/>
      <c r="V55" s="662"/>
      <c r="W55" s="662"/>
      <c r="X55" s="662"/>
      <c r="Y55" s="662"/>
      <c r="Z55" s="662"/>
      <c r="AA55" s="662"/>
      <c r="AB55" s="662"/>
      <c r="AC55" s="662"/>
    </row>
    <row r="56">
      <c r="A56" s="662"/>
      <c r="B56" s="662"/>
      <c r="C56" s="662"/>
      <c r="D56" s="662"/>
      <c r="E56" s="662"/>
      <c r="F56" s="662"/>
      <c r="G56" s="662"/>
      <c r="H56" s="662"/>
      <c r="I56" s="662"/>
      <c r="J56" s="662"/>
      <c r="K56" s="662"/>
      <c r="L56" s="662"/>
      <c r="M56" s="662"/>
      <c r="N56" s="662"/>
      <c r="O56" s="662"/>
      <c r="P56" s="662"/>
      <c r="Q56" s="662"/>
      <c r="R56" s="662"/>
      <c r="S56" s="662"/>
      <c r="T56" s="662"/>
      <c r="U56" s="662"/>
      <c r="V56" s="662"/>
      <c r="W56" s="662"/>
      <c r="X56" s="662"/>
      <c r="Y56" s="662"/>
      <c r="Z56" s="662"/>
      <c r="AA56" s="662"/>
      <c r="AB56" s="662"/>
      <c r="AC56" s="662"/>
    </row>
    <row r="57">
      <c r="A57" s="662"/>
      <c r="B57" s="662"/>
      <c r="C57" s="662"/>
      <c r="D57" s="662"/>
      <c r="E57" s="662"/>
      <c r="F57" s="662"/>
      <c r="G57" s="662"/>
      <c r="H57" s="662"/>
      <c r="I57" s="662"/>
      <c r="J57" s="662"/>
      <c r="K57" s="662"/>
      <c r="L57" s="662"/>
      <c r="M57" s="662"/>
      <c r="N57" s="662"/>
      <c r="O57" s="662"/>
      <c r="P57" s="662"/>
      <c r="Q57" s="662"/>
      <c r="R57" s="662"/>
      <c r="S57" s="662"/>
      <c r="T57" s="662"/>
      <c r="U57" s="662"/>
      <c r="V57" s="662"/>
      <c r="W57" s="662"/>
      <c r="X57" s="662"/>
      <c r="Y57" s="662"/>
      <c r="Z57" s="662"/>
      <c r="AA57" s="662"/>
      <c r="AB57" s="662"/>
      <c r="AC57" s="662"/>
    </row>
    <row r="58">
      <c r="A58" s="662"/>
      <c r="B58" s="662"/>
      <c r="C58" s="662"/>
      <c r="D58" s="662"/>
      <c r="E58" s="662"/>
      <c r="F58" s="662"/>
      <c r="G58" s="662"/>
      <c r="H58" s="662"/>
      <c r="I58" s="662"/>
      <c r="J58" s="662"/>
      <c r="K58" s="662"/>
      <c r="L58" s="662"/>
      <c r="M58" s="662"/>
      <c r="N58" s="662"/>
      <c r="O58" s="662"/>
      <c r="P58" s="662"/>
      <c r="Q58" s="662"/>
      <c r="R58" s="662"/>
      <c r="S58" s="662"/>
      <c r="T58" s="662"/>
      <c r="U58" s="662"/>
      <c r="V58" s="662"/>
      <c r="W58" s="662"/>
      <c r="X58" s="662"/>
      <c r="Y58" s="662"/>
      <c r="Z58" s="662"/>
      <c r="AA58" s="662"/>
      <c r="AB58" s="662"/>
      <c r="AC58" s="662"/>
    </row>
    <row r="59">
      <c r="A59" s="662"/>
      <c r="B59" s="662"/>
      <c r="C59" s="662"/>
      <c r="D59" s="662"/>
      <c r="E59" s="662"/>
      <c r="F59" s="662"/>
      <c r="G59" s="662"/>
      <c r="H59" s="662"/>
      <c r="I59" s="662"/>
      <c r="J59" s="662"/>
      <c r="K59" s="662"/>
      <c r="L59" s="662"/>
      <c r="M59" s="662"/>
      <c r="N59" s="662"/>
      <c r="O59" s="662"/>
      <c r="P59" s="662"/>
      <c r="Q59" s="662"/>
      <c r="R59" s="662"/>
      <c r="S59" s="662"/>
      <c r="T59" s="662"/>
      <c r="U59" s="662"/>
      <c r="V59" s="662"/>
      <c r="W59" s="662"/>
      <c r="X59" s="662"/>
      <c r="Y59" s="662"/>
      <c r="Z59" s="662"/>
      <c r="AA59" s="662"/>
      <c r="AB59" s="662"/>
      <c r="AC59" s="662"/>
    </row>
    <row r="60">
      <c r="A60" s="662"/>
      <c r="B60" s="662"/>
      <c r="C60" s="662"/>
      <c r="D60" s="662"/>
      <c r="E60" s="662"/>
      <c r="F60" s="662"/>
      <c r="G60" s="662"/>
      <c r="H60" s="662"/>
      <c r="I60" s="662"/>
      <c r="J60" s="662"/>
      <c r="K60" s="662"/>
      <c r="L60" s="662"/>
      <c r="M60" s="662"/>
      <c r="N60" s="662"/>
      <c r="O60" s="662"/>
      <c r="P60" s="662"/>
      <c r="Q60" s="662"/>
      <c r="R60" s="662"/>
      <c r="S60" s="662"/>
      <c r="T60" s="662"/>
      <c r="U60" s="662"/>
      <c r="V60" s="662"/>
      <c r="W60" s="662"/>
      <c r="X60" s="662"/>
      <c r="Y60" s="662"/>
      <c r="Z60" s="662"/>
      <c r="AA60" s="662"/>
      <c r="AB60" s="662"/>
      <c r="AC60" s="662"/>
    </row>
    <row r="61">
      <c r="A61" s="662"/>
      <c r="B61" s="662"/>
      <c r="C61" s="662"/>
      <c r="D61" s="662"/>
      <c r="E61" s="662"/>
      <c r="F61" s="662"/>
      <c r="G61" s="662"/>
      <c r="H61" s="662"/>
      <c r="I61" s="662"/>
      <c r="J61" s="662"/>
      <c r="K61" s="662"/>
      <c r="L61" s="662"/>
      <c r="M61" s="662"/>
      <c r="N61" s="662"/>
      <c r="O61" s="662"/>
      <c r="P61" s="662"/>
      <c r="Q61" s="662"/>
      <c r="R61" s="662"/>
      <c r="S61" s="662"/>
      <c r="T61" s="662"/>
      <c r="U61" s="662"/>
      <c r="V61" s="662"/>
      <c r="W61" s="662"/>
      <c r="X61" s="662"/>
      <c r="Y61" s="662"/>
      <c r="Z61" s="662"/>
      <c r="AA61" s="662"/>
      <c r="AB61" s="662"/>
      <c r="AC61" s="662"/>
    </row>
    <row r="62">
      <c r="A62" s="662"/>
      <c r="B62" s="662"/>
      <c r="C62" s="662"/>
      <c r="D62" s="662"/>
      <c r="E62" s="662"/>
      <c r="F62" s="662"/>
      <c r="G62" s="662"/>
      <c r="H62" s="662"/>
      <c r="I62" s="662"/>
      <c r="J62" s="662"/>
      <c r="K62" s="662"/>
      <c r="L62" s="662"/>
      <c r="M62" s="662"/>
      <c r="N62" s="662"/>
      <c r="O62" s="662"/>
      <c r="P62" s="662"/>
      <c r="Q62" s="662"/>
      <c r="R62" s="662"/>
      <c r="S62" s="662"/>
      <c r="T62" s="662"/>
      <c r="U62" s="662"/>
      <c r="V62" s="662"/>
      <c r="W62" s="662"/>
      <c r="X62" s="662"/>
      <c r="Y62" s="662"/>
      <c r="Z62" s="662"/>
      <c r="AA62" s="662"/>
      <c r="AB62" s="662"/>
      <c r="AC62" s="662"/>
    </row>
    <row r="63">
      <c r="A63" s="662"/>
      <c r="B63" s="662"/>
      <c r="C63" s="662"/>
      <c r="D63" s="662"/>
      <c r="E63" s="662"/>
      <c r="F63" s="662"/>
      <c r="G63" s="662"/>
      <c r="H63" s="662"/>
      <c r="I63" s="662"/>
      <c r="J63" s="662"/>
      <c r="K63" s="662"/>
      <c r="L63" s="662"/>
      <c r="M63" s="662"/>
      <c r="N63" s="662"/>
      <c r="O63" s="662"/>
      <c r="P63" s="662"/>
      <c r="Q63" s="662"/>
      <c r="R63" s="662"/>
      <c r="S63" s="662"/>
      <c r="T63" s="662"/>
      <c r="U63" s="662"/>
      <c r="V63" s="662"/>
      <c r="W63" s="662"/>
      <c r="X63" s="662"/>
      <c r="Y63" s="662"/>
      <c r="Z63" s="662"/>
      <c r="AA63" s="662"/>
      <c r="AB63" s="662"/>
      <c r="AC63" s="662"/>
    </row>
    <row r="64">
      <c r="A64" s="662"/>
      <c r="B64" s="662"/>
      <c r="C64" s="662"/>
      <c r="D64" s="662"/>
      <c r="E64" s="662"/>
      <c r="F64" s="662"/>
      <c r="G64" s="662"/>
      <c r="H64" s="662"/>
      <c r="I64" s="662"/>
      <c r="J64" s="662"/>
      <c r="K64" s="662"/>
      <c r="L64" s="662"/>
      <c r="M64" s="662"/>
      <c r="N64" s="662"/>
      <c r="O64" s="662"/>
      <c r="P64" s="662"/>
      <c r="Q64" s="662"/>
      <c r="R64" s="662"/>
      <c r="S64" s="662"/>
      <c r="T64" s="662"/>
      <c r="U64" s="662"/>
      <c r="V64" s="662"/>
      <c r="W64" s="662"/>
      <c r="X64" s="662"/>
      <c r="Y64" s="662"/>
      <c r="Z64" s="662"/>
      <c r="AA64" s="662"/>
      <c r="AB64" s="662"/>
      <c r="AC64" s="662"/>
    </row>
    <row r="65">
      <c r="A65" s="662"/>
      <c r="B65" s="662"/>
      <c r="C65" s="662"/>
      <c r="D65" s="662"/>
      <c r="E65" s="662"/>
      <c r="F65" s="662"/>
      <c r="G65" s="662"/>
      <c r="H65" s="662"/>
      <c r="I65" s="662"/>
      <c r="J65" s="662"/>
      <c r="K65" s="662"/>
      <c r="L65" s="662"/>
      <c r="M65" s="662"/>
      <c r="N65" s="662"/>
      <c r="O65" s="662"/>
      <c r="P65" s="662"/>
      <c r="Q65" s="662"/>
      <c r="R65" s="662"/>
      <c r="S65" s="662"/>
      <c r="T65" s="662"/>
      <c r="U65" s="662"/>
      <c r="V65" s="662"/>
      <c r="W65" s="662"/>
      <c r="X65" s="662"/>
      <c r="Y65" s="662"/>
      <c r="Z65" s="662"/>
      <c r="AA65" s="662"/>
      <c r="AB65" s="662"/>
      <c r="AC65" s="662"/>
    </row>
    <row r="66">
      <c r="A66" s="662"/>
      <c r="B66" s="662"/>
      <c r="C66" s="662"/>
      <c r="D66" s="662"/>
      <c r="E66" s="662"/>
      <c r="F66" s="662"/>
      <c r="G66" s="662"/>
      <c r="H66" s="662"/>
      <c r="I66" s="662"/>
      <c r="J66" s="662"/>
      <c r="K66" s="662"/>
      <c r="L66" s="662"/>
      <c r="M66" s="662"/>
      <c r="N66" s="662"/>
      <c r="O66" s="662"/>
      <c r="P66" s="662"/>
      <c r="Q66" s="662"/>
      <c r="R66" s="662"/>
      <c r="S66" s="662"/>
      <c r="T66" s="662"/>
      <c r="U66" s="662"/>
      <c r="V66" s="662"/>
      <c r="W66" s="662"/>
      <c r="X66" s="662"/>
      <c r="Y66" s="662"/>
      <c r="Z66" s="662"/>
      <c r="AA66" s="662"/>
      <c r="AB66" s="662"/>
      <c r="AC66" s="662"/>
    </row>
    <row r="67">
      <c r="A67" s="662"/>
      <c r="B67" s="662"/>
      <c r="C67" s="662"/>
      <c r="D67" s="662"/>
      <c r="E67" s="662"/>
      <c r="F67" s="662"/>
      <c r="G67" s="662"/>
      <c r="H67" s="662"/>
      <c r="I67" s="662"/>
      <c r="J67" s="662"/>
      <c r="K67" s="662"/>
      <c r="L67" s="662"/>
      <c r="M67" s="662"/>
      <c r="N67" s="662"/>
      <c r="O67" s="662"/>
      <c r="P67" s="662"/>
      <c r="Q67" s="662"/>
      <c r="R67" s="662"/>
      <c r="S67" s="662"/>
      <c r="T67" s="662"/>
      <c r="U67" s="662"/>
      <c r="V67" s="662"/>
      <c r="W67" s="662"/>
      <c r="X67" s="662"/>
      <c r="Y67" s="662"/>
      <c r="Z67" s="662"/>
      <c r="AA67" s="662"/>
      <c r="AB67" s="662"/>
      <c r="AC67" s="662"/>
    </row>
    <row r="68">
      <c r="A68" s="662"/>
      <c r="B68" s="662"/>
      <c r="C68" s="662"/>
      <c r="D68" s="662"/>
      <c r="E68" s="662"/>
      <c r="F68" s="662"/>
      <c r="G68" s="662"/>
      <c r="H68" s="662"/>
      <c r="I68" s="662"/>
      <c r="J68" s="662"/>
      <c r="K68" s="662"/>
      <c r="L68" s="662"/>
      <c r="M68" s="662"/>
      <c r="N68" s="662"/>
      <c r="O68" s="662"/>
      <c r="P68" s="662"/>
      <c r="Q68" s="662"/>
      <c r="R68" s="662"/>
      <c r="S68" s="662"/>
      <c r="T68" s="662"/>
      <c r="U68" s="662"/>
      <c r="V68" s="662"/>
      <c r="W68" s="662"/>
      <c r="X68" s="662"/>
      <c r="Y68" s="662"/>
      <c r="Z68" s="662"/>
      <c r="AA68" s="662"/>
      <c r="AB68" s="662"/>
      <c r="AC68" s="662"/>
    </row>
    <row r="69">
      <c r="A69" s="662"/>
      <c r="B69" s="662"/>
      <c r="C69" s="662"/>
      <c r="D69" s="662"/>
      <c r="E69" s="662"/>
      <c r="F69" s="662"/>
      <c r="G69" s="662"/>
      <c r="H69" s="662"/>
      <c r="I69" s="662"/>
      <c r="J69" s="662"/>
      <c r="K69" s="662"/>
      <c r="L69" s="662"/>
      <c r="M69" s="662"/>
      <c r="N69" s="662"/>
      <c r="O69" s="662"/>
      <c r="P69" s="662"/>
      <c r="Q69" s="662"/>
      <c r="R69" s="662"/>
      <c r="S69" s="662"/>
      <c r="T69" s="662"/>
      <c r="U69" s="662"/>
      <c r="V69" s="662"/>
      <c r="W69" s="662"/>
      <c r="X69" s="662"/>
      <c r="Y69" s="662"/>
      <c r="Z69" s="662"/>
      <c r="AA69" s="662"/>
      <c r="AB69" s="662"/>
      <c r="AC69" s="662"/>
    </row>
    <row r="70">
      <c r="A70" s="662"/>
      <c r="B70" s="662"/>
      <c r="C70" s="662"/>
      <c r="D70" s="662"/>
      <c r="E70" s="662"/>
      <c r="F70" s="662"/>
      <c r="G70" s="662"/>
      <c r="H70" s="662"/>
      <c r="I70" s="662"/>
      <c r="J70" s="662"/>
      <c r="K70" s="662"/>
      <c r="L70" s="662"/>
      <c r="M70" s="662"/>
      <c r="N70" s="662"/>
      <c r="O70" s="662"/>
      <c r="P70" s="662"/>
      <c r="Q70" s="662"/>
      <c r="R70" s="662"/>
      <c r="S70" s="662"/>
      <c r="T70" s="662"/>
      <c r="U70" s="662"/>
      <c r="V70" s="662"/>
      <c r="W70" s="662"/>
      <c r="X70" s="662"/>
      <c r="Y70" s="662"/>
      <c r="Z70" s="662"/>
      <c r="AA70" s="662"/>
      <c r="AB70" s="662"/>
      <c r="AC70" s="662"/>
    </row>
    <row r="71">
      <c r="A71" s="662"/>
      <c r="B71" s="662"/>
      <c r="C71" s="662"/>
      <c r="D71" s="662"/>
      <c r="E71" s="662"/>
      <c r="F71" s="662"/>
      <c r="G71" s="662"/>
      <c r="H71" s="662"/>
      <c r="I71" s="662"/>
      <c r="J71" s="662"/>
      <c r="K71" s="662"/>
      <c r="L71" s="662"/>
      <c r="M71" s="662"/>
      <c r="N71" s="662"/>
      <c r="O71" s="662"/>
      <c r="P71" s="662"/>
      <c r="Q71" s="662"/>
      <c r="R71" s="662"/>
      <c r="S71" s="662"/>
      <c r="T71" s="662"/>
      <c r="U71" s="662"/>
      <c r="V71" s="662"/>
      <c r="W71" s="662"/>
      <c r="X71" s="662"/>
      <c r="Y71" s="662"/>
      <c r="Z71" s="662"/>
      <c r="AA71" s="662"/>
      <c r="AB71" s="662"/>
      <c r="AC71" s="662"/>
    </row>
    <row r="72">
      <c r="A72" s="662"/>
      <c r="B72" s="662"/>
      <c r="C72" s="662"/>
      <c r="D72" s="662"/>
      <c r="E72" s="662"/>
      <c r="F72" s="662"/>
      <c r="G72" s="662"/>
      <c r="H72" s="662"/>
      <c r="I72" s="662"/>
      <c r="J72" s="662"/>
      <c r="K72" s="662"/>
      <c r="L72" s="662"/>
      <c r="M72" s="662"/>
      <c r="N72" s="662"/>
      <c r="O72" s="662"/>
      <c r="P72" s="662"/>
      <c r="Q72" s="662"/>
      <c r="R72" s="662"/>
      <c r="S72" s="662"/>
      <c r="T72" s="662"/>
      <c r="U72" s="662"/>
      <c r="V72" s="662"/>
      <c r="W72" s="662"/>
      <c r="X72" s="662"/>
      <c r="Y72" s="662"/>
      <c r="Z72" s="662"/>
      <c r="AA72" s="662"/>
      <c r="AB72" s="662"/>
      <c r="AC72" s="662"/>
    </row>
    <row r="73">
      <c r="A73" s="662"/>
      <c r="B73" s="662"/>
      <c r="C73" s="662"/>
      <c r="D73" s="662"/>
      <c r="E73" s="662"/>
      <c r="F73" s="662"/>
      <c r="G73" s="662"/>
      <c r="H73" s="662"/>
      <c r="I73" s="662"/>
      <c r="J73" s="662"/>
      <c r="K73" s="662"/>
      <c r="L73" s="662"/>
      <c r="M73" s="662"/>
      <c r="N73" s="662"/>
      <c r="O73" s="662"/>
      <c r="P73" s="662"/>
      <c r="Q73" s="662"/>
      <c r="R73" s="662"/>
      <c r="S73" s="662"/>
      <c r="T73" s="662"/>
      <c r="U73" s="662"/>
      <c r="V73" s="662"/>
      <c r="W73" s="662"/>
      <c r="X73" s="662"/>
      <c r="Y73" s="662"/>
      <c r="Z73" s="662"/>
      <c r="AA73" s="662"/>
      <c r="AB73" s="662"/>
      <c r="AC73" s="662"/>
    </row>
    <row r="74">
      <c r="A74" s="662"/>
      <c r="B74" s="662"/>
      <c r="C74" s="662"/>
      <c r="D74" s="662"/>
      <c r="E74" s="662"/>
      <c r="F74" s="662"/>
      <c r="G74" s="662"/>
      <c r="H74" s="662"/>
      <c r="I74" s="662"/>
      <c r="J74" s="662"/>
      <c r="K74" s="662"/>
      <c r="L74" s="662"/>
      <c r="M74" s="662"/>
      <c r="N74" s="662"/>
      <c r="O74" s="662"/>
      <c r="P74" s="662"/>
      <c r="Q74" s="662"/>
      <c r="R74" s="662"/>
      <c r="S74" s="662"/>
      <c r="T74" s="662"/>
      <c r="U74" s="662"/>
      <c r="V74" s="662"/>
      <c r="W74" s="662"/>
      <c r="X74" s="662"/>
      <c r="Y74" s="662"/>
      <c r="Z74" s="662"/>
      <c r="AA74" s="662"/>
      <c r="AB74" s="662"/>
      <c r="AC74" s="662"/>
    </row>
    <row r="75">
      <c r="A75" s="662"/>
      <c r="B75" s="662"/>
      <c r="C75" s="662"/>
      <c r="D75" s="662"/>
      <c r="E75" s="662"/>
      <c r="F75" s="662"/>
      <c r="G75" s="662"/>
      <c r="H75" s="662"/>
      <c r="I75" s="662"/>
      <c r="J75" s="662"/>
      <c r="K75" s="662"/>
      <c r="L75" s="662"/>
      <c r="M75" s="662"/>
      <c r="N75" s="662"/>
      <c r="O75" s="662"/>
      <c r="P75" s="662"/>
      <c r="Q75" s="662"/>
      <c r="R75" s="662"/>
      <c r="S75" s="662"/>
      <c r="T75" s="662"/>
      <c r="U75" s="662"/>
      <c r="V75" s="662"/>
      <c r="W75" s="662"/>
      <c r="X75" s="662"/>
      <c r="Y75" s="662"/>
      <c r="Z75" s="662"/>
      <c r="AA75" s="662"/>
      <c r="AB75" s="662"/>
      <c r="AC75" s="662"/>
    </row>
    <row r="76">
      <c r="A76" s="662"/>
      <c r="B76" s="662"/>
      <c r="C76" s="662"/>
      <c r="D76" s="662"/>
      <c r="E76" s="662"/>
      <c r="F76" s="662"/>
      <c r="G76" s="662"/>
      <c r="H76" s="662"/>
      <c r="I76" s="662"/>
      <c r="J76" s="662"/>
      <c r="K76" s="662"/>
      <c r="L76" s="662"/>
      <c r="M76" s="662"/>
      <c r="N76" s="662"/>
      <c r="O76" s="662"/>
      <c r="P76" s="662"/>
      <c r="Q76" s="662"/>
      <c r="R76" s="662"/>
      <c r="S76" s="662"/>
      <c r="T76" s="662"/>
      <c r="U76" s="662"/>
      <c r="V76" s="662"/>
      <c r="W76" s="662"/>
      <c r="X76" s="662"/>
      <c r="Y76" s="662"/>
      <c r="Z76" s="662"/>
      <c r="AA76" s="662"/>
      <c r="AB76" s="662"/>
      <c r="AC76" s="662"/>
    </row>
    <row r="77">
      <c r="A77" s="662"/>
      <c r="B77" s="662"/>
      <c r="C77" s="662"/>
      <c r="D77" s="662"/>
      <c r="E77" s="662"/>
      <c r="F77" s="662"/>
      <c r="G77" s="662"/>
      <c r="H77" s="662"/>
      <c r="I77" s="662"/>
      <c r="J77" s="662"/>
      <c r="K77" s="662"/>
      <c r="L77" s="662"/>
      <c r="M77" s="662"/>
      <c r="N77" s="662"/>
      <c r="O77" s="662"/>
      <c r="P77" s="662"/>
      <c r="Q77" s="662"/>
      <c r="R77" s="662"/>
      <c r="S77" s="662"/>
      <c r="T77" s="662"/>
      <c r="U77" s="662"/>
      <c r="V77" s="662"/>
      <c r="W77" s="662"/>
      <c r="X77" s="662"/>
      <c r="Y77" s="662"/>
      <c r="Z77" s="662"/>
      <c r="AA77" s="662"/>
      <c r="AB77" s="662"/>
      <c r="AC77" s="662"/>
    </row>
    <row r="78">
      <c r="A78" s="662"/>
      <c r="B78" s="662"/>
      <c r="C78" s="662"/>
      <c r="D78" s="662"/>
      <c r="E78" s="662"/>
      <c r="F78" s="662"/>
      <c r="G78" s="662"/>
      <c r="H78" s="662"/>
      <c r="I78" s="662"/>
      <c r="J78" s="662"/>
      <c r="K78" s="662"/>
      <c r="L78" s="662"/>
      <c r="M78" s="662"/>
      <c r="N78" s="662"/>
      <c r="O78" s="662"/>
      <c r="P78" s="662"/>
      <c r="Q78" s="662"/>
      <c r="R78" s="662"/>
      <c r="S78" s="662"/>
      <c r="T78" s="662"/>
      <c r="U78" s="662"/>
      <c r="V78" s="662"/>
      <c r="W78" s="662"/>
      <c r="X78" s="662"/>
      <c r="Y78" s="662"/>
      <c r="Z78" s="662"/>
      <c r="AA78" s="662"/>
      <c r="AB78" s="662"/>
      <c r="AC78" s="662"/>
    </row>
    <row r="79">
      <c r="A79" s="662"/>
      <c r="B79" s="662"/>
      <c r="C79" s="662"/>
      <c r="D79" s="662"/>
      <c r="E79" s="662"/>
      <c r="F79" s="662"/>
      <c r="G79" s="662"/>
      <c r="H79" s="662"/>
      <c r="I79" s="662"/>
      <c r="J79" s="662"/>
      <c r="K79" s="662"/>
      <c r="L79" s="662"/>
      <c r="M79" s="662"/>
      <c r="N79" s="662"/>
      <c r="O79" s="662"/>
      <c r="P79" s="662"/>
      <c r="Q79" s="662"/>
      <c r="R79" s="662"/>
      <c r="S79" s="662"/>
      <c r="T79" s="662"/>
      <c r="U79" s="662"/>
      <c r="V79" s="662"/>
      <c r="W79" s="662"/>
      <c r="X79" s="662"/>
      <c r="Y79" s="662"/>
      <c r="Z79" s="662"/>
      <c r="AA79" s="662"/>
      <c r="AB79" s="662"/>
      <c r="AC79" s="662"/>
    </row>
    <row r="80">
      <c r="A80" s="662"/>
      <c r="B80" s="662"/>
      <c r="C80" s="662"/>
      <c r="D80" s="662"/>
      <c r="E80" s="662"/>
      <c r="F80" s="662"/>
      <c r="G80" s="662"/>
      <c r="H80" s="662"/>
      <c r="I80" s="662"/>
      <c r="J80" s="662"/>
      <c r="K80" s="662"/>
      <c r="L80" s="662"/>
      <c r="M80" s="662"/>
      <c r="N80" s="662"/>
      <c r="O80" s="662"/>
      <c r="P80" s="662"/>
      <c r="Q80" s="662"/>
      <c r="R80" s="662"/>
      <c r="S80" s="662"/>
      <c r="T80" s="662"/>
      <c r="U80" s="662"/>
      <c r="V80" s="662"/>
      <c r="W80" s="662"/>
      <c r="X80" s="662"/>
      <c r="Y80" s="662"/>
      <c r="Z80" s="662"/>
      <c r="AA80" s="662"/>
      <c r="AB80" s="662"/>
      <c r="AC80" s="662"/>
    </row>
    <row r="81">
      <c r="A81" s="662"/>
      <c r="B81" s="662"/>
      <c r="C81" s="662"/>
      <c r="D81" s="662"/>
      <c r="E81" s="662"/>
      <c r="F81" s="662"/>
      <c r="G81" s="662"/>
      <c r="H81" s="662"/>
      <c r="I81" s="662"/>
      <c r="J81" s="662"/>
      <c r="K81" s="662"/>
      <c r="L81" s="662"/>
      <c r="M81" s="662"/>
      <c r="N81" s="662"/>
      <c r="O81" s="662"/>
      <c r="P81" s="662"/>
      <c r="Q81" s="662"/>
      <c r="R81" s="662"/>
      <c r="S81" s="662"/>
      <c r="T81" s="662"/>
      <c r="U81" s="662"/>
      <c r="V81" s="662"/>
      <c r="W81" s="662"/>
      <c r="X81" s="662"/>
      <c r="Y81" s="662"/>
      <c r="Z81" s="662"/>
      <c r="AA81" s="662"/>
      <c r="AB81" s="662"/>
      <c r="AC81" s="662"/>
    </row>
    <row r="82">
      <c r="A82" s="662"/>
      <c r="B82" s="662"/>
      <c r="C82" s="662"/>
      <c r="D82" s="662"/>
      <c r="E82" s="662"/>
      <c r="F82" s="662"/>
      <c r="G82" s="662"/>
      <c r="H82" s="662"/>
      <c r="I82" s="662"/>
      <c r="J82" s="662"/>
      <c r="K82" s="662"/>
      <c r="L82" s="662"/>
      <c r="M82" s="662"/>
      <c r="N82" s="662"/>
      <c r="O82" s="662"/>
      <c r="P82" s="662"/>
      <c r="Q82" s="662"/>
      <c r="R82" s="662"/>
      <c r="S82" s="662"/>
      <c r="T82" s="662"/>
      <c r="U82" s="662"/>
      <c r="V82" s="662"/>
      <c r="W82" s="662"/>
      <c r="X82" s="662"/>
      <c r="Y82" s="662"/>
      <c r="Z82" s="662"/>
      <c r="AA82" s="662"/>
      <c r="AB82" s="662"/>
      <c r="AC82" s="662"/>
    </row>
    <row r="83">
      <c r="A83" s="662"/>
      <c r="B83" s="662"/>
      <c r="C83" s="662"/>
      <c r="D83" s="662"/>
      <c r="E83" s="662"/>
      <c r="F83" s="662"/>
      <c r="G83" s="662"/>
      <c r="H83" s="662"/>
      <c r="I83" s="662"/>
      <c r="J83" s="662"/>
      <c r="K83" s="662"/>
      <c r="L83" s="662"/>
      <c r="M83" s="662"/>
      <c r="N83" s="662"/>
      <c r="O83" s="662"/>
      <c r="P83" s="662"/>
      <c r="Q83" s="662"/>
      <c r="R83" s="662"/>
      <c r="S83" s="662"/>
      <c r="T83" s="662"/>
      <c r="U83" s="662"/>
      <c r="V83" s="662"/>
      <c r="W83" s="662"/>
      <c r="X83" s="662"/>
      <c r="Y83" s="662"/>
      <c r="Z83" s="662"/>
      <c r="AA83" s="662"/>
      <c r="AB83" s="662"/>
      <c r="AC83" s="662"/>
    </row>
    <row r="84">
      <c r="A84" s="662"/>
      <c r="B84" s="662"/>
      <c r="C84" s="662"/>
      <c r="D84" s="662"/>
      <c r="E84" s="662"/>
      <c r="F84" s="662"/>
      <c r="G84" s="662"/>
      <c r="H84" s="662"/>
      <c r="I84" s="662"/>
      <c r="J84" s="662"/>
      <c r="K84" s="662"/>
      <c r="L84" s="662"/>
      <c r="M84" s="662"/>
      <c r="N84" s="662"/>
      <c r="O84" s="662"/>
      <c r="P84" s="662"/>
      <c r="Q84" s="662"/>
      <c r="R84" s="662"/>
      <c r="S84" s="662"/>
      <c r="T84" s="662"/>
      <c r="U84" s="662"/>
      <c r="V84" s="662"/>
      <c r="W84" s="662"/>
      <c r="X84" s="662"/>
      <c r="Y84" s="662"/>
      <c r="Z84" s="662"/>
      <c r="AA84" s="662"/>
      <c r="AB84" s="662"/>
      <c r="AC84" s="662"/>
    </row>
    <row r="85">
      <c r="A85" s="662"/>
      <c r="B85" s="662"/>
      <c r="C85" s="662"/>
      <c r="D85" s="662"/>
      <c r="E85" s="662"/>
      <c r="F85" s="662"/>
      <c r="G85" s="662"/>
      <c r="H85" s="662"/>
      <c r="I85" s="662"/>
      <c r="J85" s="662"/>
      <c r="K85" s="662"/>
      <c r="L85" s="662"/>
      <c r="M85" s="662"/>
      <c r="N85" s="662"/>
      <c r="O85" s="662"/>
      <c r="P85" s="662"/>
      <c r="Q85" s="662"/>
      <c r="R85" s="662"/>
      <c r="S85" s="662"/>
      <c r="T85" s="662"/>
      <c r="U85" s="662"/>
      <c r="V85" s="662"/>
      <c r="W85" s="662"/>
      <c r="X85" s="662"/>
      <c r="Y85" s="662"/>
      <c r="Z85" s="662"/>
      <c r="AA85" s="662"/>
      <c r="AB85" s="662"/>
      <c r="AC85" s="662"/>
    </row>
    <row r="86">
      <c r="A86" s="662"/>
      <c r="B86" s="662"/>
      <c r="C86" s="662"/>
      <c r="D86" s="662"/>
      <c r="E86" s="662"/>
      <c r="F86" s="662"/>
      <c r="G86" s="662"/>
      <c r="H86" s="662"/>
      <c r="I86" s="662"/>
      <c r="J86" s="662"/>
      <c r="K86" s="662"/>
      <c r="L86" s="662"/>
      <c r="M86" s="662"/>
      <c r="N86" s="662"/>
      <c r="O86" s="662"/>
      <c r="P86" s="662"/>
      <c r="Q86" s="662"/>
      <c r="R86" s="662"/>
      <c r="S86" s="662"/>
      <c r="T86" s="662"/>
      <c r="U86" s="662"/>
      <c r="V86" s="662"/>
      <c r="W86" s="662"/>
      <c r="X86" s="662"/>
      <c r="Y86" s="662"/>
      <c r="Z86" s="662"/>
      <c r="AA86" s="662"/>
      <c r="AB86" s="662"/>
      <c r="AC86" s="662"/>
    </row>
    <row r="87">
      <c r="A87" s="662"/>
      <c r="B87" s="662"/>
      <c r="C87" s="662"/>
      <c r="D87" s="662"/>
      <c r="E87" s="662"/>
      <c r="F87" s="662"/>
      <c r="G87" s="662"/>
      <c r="H87" s="662"/>
      <c r="I87" s="662"/>
      <c r="J87" s="662"/>
      <c r="K87" s="662"/>
      <c r="L87" s="662"/>
      <c r="M87" s="662"/>
      <c r="N87" s="662"/>
      <c r="O87" s="662"/>
      <c r="P87" s="662"/>
      <c r="Q87" s="662"/>
      <c r="R87" s="662"/>
      <c r="S87" s="662"/>
      <c r="T87" s="662"/>
      <c r="U87" s="662"/>
      <c r="V87" s="662"/>
      <c r="W87" s="662"/>
      <c r="X87" s="662"/>
      <c r="Y87" s="662"/>
      <c r="Z87" s="662"/>
      <c r="AA87" s="662"/>
      <c r="AB87" s="662"/>
      <c r="AC87" s="662"/>
    </row>
    <row r="88">
      <c r="A88" s="662"/>
      <c r="B88" s="662"/>
      <c r="C88" s="662"/>
      <c r="D88" s="662"/>
      <c r="E88" s="662"/>
      <c r="F88" s="662"/>
      <c r="G88" s="662"/>
      <c r="H88" s="662"/>
      <c r="I88" s="662"/>
      <c r="J88" s="662"/>
      <c r="K88" s="662"/>
      <c r="L88" s="662"/>
      <c r="M88" s="662"/>
      <c r="N88" s="662"/>
      <c r="O88" s="662"/>
      <c r="P88" s="662"/>
      <c r="Q88" s="662"/>
      <c r="R88" s="662"/>
      <c r="S88" s="662"/>
      <c r="T88" s="662"/>
      <c r="U88" s="662"/>
      <c r="V88" s="662"/>
      <c r="W88" s="662"/>
      <c r="X88" s="662"/>
      <c r="Y88" s="662"/>
      <c r="Z88" s="662"/>
      <c r="AA88" s="662"/>
      <c r="AB88" s="662"/>
      <c r="AC88" s="662"/>
    </row>
    <row r="89">
      <c r="A89" s="662"/>
      <c r="B89" s="662"/>
      <c r="C89" s="662"/>
      <c r="D89" s="662"/>
      <c r="E89" s="662"/>
      <c r="F89" s="662"/>
      <c r="G89" s="662"/>
      <c r="H89" s="662"/>
      <c r="I89" s="662"/>
      <c r="J89" s="662"/>
      <c r="K89" s="662"/>
      <c r="L89" s="662"/>
      <c r="M89" s="662"/>
      <c r="N89" s="662"/>
      <c r="O89" s="662"/>
      <c r="P89" s="662"/>
      <c r="Q89" s="662"/>
      <c r="R89" s="662"/>
      <c r="S89" s="662"/>
      <c r="T89" s="662"/>
      <c r="U89" s="662"/>
      <c r="V89" s="662"/>
      <c r="W89" s="662"/>
      <c r="X89" s="662"/>
      <c r="Y89" s="662"/>
      <c r="Z89" s="662"/>
      <c r="AA89" s="662"/>
      <c r="AB89" s="662"/>
      <c r="AC89" s="662"/>
    </row>
    <row r="90">
      <c r="A90" s="662"/>
      <c r="B90" s="662"/>
      <c r="C90" s="662"/>
      <c r="D90" s="662"/>
      <c r="E90" s="662"/>
      <c r="F90" s="662"/>
      <c r="G90" s="662"/>
      <c r="H90" s="662"/>
      <c r="I90" s="662"/>
      <c r="J90" s="662"/>
      <c r="K90" s="662"/>
      <c r="L90" s="662"/>
      <c r="M90" s="662"/>
      <c r="N90" s="662"/>
      <c r="O90" s="662"/>
      <c r="P90" s="662"/>
      <c r="Q90" s="662"/>
      <c r="R90" s="662"/>
      <c r="S90" s="662"/>
      <c r="T90" s="662"/>
      <c r="U90" s="662"/>
      <c r="V90" s="662"/>
      <c r="W90" s="662"/>
      <c r="X90" s="662"/>
      <c r="Y90" s="662"/>
      <c r="Z90" s="662"/>
      <c r="AA90" s="662"/>
      <c r="AB90" s="662"/>
      <c r="AC90" s="662"/>
    </row>
    <row r="91">
      <c r="A91" s="662"/>
      <c r="B91" s="662"/>
      <c r="C91" s="662"/>
      <c r="D91" s="662"/>
      <c r="E91" s="662"/>
      <c r="F91" s="662"/>
      <c r="G91" s="662"/>
      <c r="H91" s="662"/>
      <c r="I91" s="662"/>
      <c r="J91" s="662"/>
      <c r="K91" s="662"/>
      <c r="L91" s="662"/>
      <c r="M91" s="662"/>
      <c r="N91" s="662"/>
      <c r="O91" s="662"/>
      <c r="P91" s="662"/>
      <c r="Q91" s="662"/>
      <c r="R91" s="662"/>
      <c r="S91" s="662"/>
      <c r="T91" s="662"/>
      <c r="U91" s="662"/>
      <c r="V91" s="662"/>
      <c r="W91" s="662"/>
      <c r="X91" s="662"/>
      <c r="Y91" s="662"/>
      <c r="Z91" s="662"/>
      <c r="AA91" s="662"/>
      <c r="AB91" s="662"/>
      <c r="AC91" s="662"/>
    </row>
    <row r="92">
      <c r="A92" s="662"/>
      <c r="B92" s="662"/>
      <c r="C92" s="662"/>
      <c r="D92" s="662"/>
      <c r="E92" s="662"/>
      <c r="F92" s="662"/>
      <c r="G92" s="662"/>
      <c r="H92" s="662"/>
      <c r="I92" s="662"/>
      <c r="J92" s="662"/>
      <c r="K92" s="662"/>
      <c r="L92" s="662"/>
      <c r="M92" s="662"/>
      <c r="N92" s="662"/>
      <c r="O92" s="662"/>
      <c r="P92" s="662"/>
      <c r="Q92" s="662"/>
      <c r="R92" s="662"/>
      <c r="S92" s="662"/>
      <c r="T92" s="662"/>
      <c r="U92" s="662"/>
      <c r="V92" s="662"/>
      <c r="W92" s="662"/>
      <c r="X92" s="662"/>
      <c r="Y92" s="662"/>
      <c r="Z92" s="662"/>
      <c r="AA92" s="662"/>
      <c r="AB92" s="662"/>
      <c r="AC92" s="662"/>
    </row>
    <row r="93">
      <c r="A93" s="662"/>
      <c r="B93" s="662"/>
      <c r="C93" s="662"/>
      <c r="D93" s="662"/>
      <c r="E93" s="662"/>
      <c r="F93" s="662"/>
      <c r="G93" s="662"/>
      <c r="H93" s="662"/>
      <c r="I93" s="662"/>
      <c r="J93" s="662"/>
      <c r="K93" s="662"/>
      <c r="L93" s="662"/>
      <c r="M93" s="662"/>
      <c r="N93" s="662"/>
      <c r="O93" s="662"/>
      <c r="P93" s="662"/>
      <c r="Q93" s="662"/>
      <c r="R93" s="662"/>
      <c r="S93" s="662"/>
      <c r="T93" s="662"/>
      <c r="U93" s="662"/>
      <c r="V93" s="662"/>
      <c r="W93" s="662"/>
      <c r="X93" s="662"/>
      <c r="Y93" s="662"/>
      <c r="Z93" s="662"/>
      <c r="AA93" s="662"/>
      <c r="AB93" s="662"/>
      <c r="AC93" s="662"/>
    </row>
    <row r="94">
      <c r="A94" s="662"/>
      <c r="B94" s="662"/>
      <c r="C94" s="662"/>
      <c r="D94" s="662"/>
      <c r="E94" s="662"/>
      <c r="F94" s="662"/>
      <c r="G94" s="662"/>
      <c r="H94" s="662"/>
      <c r="I94" s="662"/>
      <c r="J94" s="662"/>
      <c r="K94" s="662"/>
      <c r="L94" s="662"/>
      <c r="M94" s="662"/>
      <c r="N94" s="662"/>
      <c r="O94" s="662"/>
      <c r="P94" s="662"/>
      <c r="Q94" s="662"/>
      <c r="R94" s="662"/>
      <c r="S94" s="662"/>
      <c r="T94" s="662"/>
      <c r="U94" s="662"/>
      <c r="V94" s="662"/>
      <c r="W94" s="662"/>
      <c r="X94" s="662"/>
      <c r="Y94" s="662"/>
      <c r="Z94" s="662"/>
      <c r="AA94" s="662"/>
      <c r="AB94" s="662"/>
      <c r="AC94" s="662"/>
    </row>
    <row r="95">
      <c r="A95" s="662"/>
      <c r="B95" s="662"/>
      <c r="C95" s="662"/>
      <c r="D95" s="662"/>
      <c r="E95" s="662"/>
      <c r="F95" s="662"/>
      <c r="G95" s="662"/>
      <c r="H95" s="662"/>
      <c r="I95" s="662"/>
      <c r="J95" s="662"/>
      <c r="K95" s="662"/>
      <c r="L95" s="662"/>
      <c r="M95" s="662"/>
      <c r="N95" s="662"/>
      <c r="O95" s="662"/>
      <c r="P95" s="662"/>
      <c r="Q95" s="662"/>
      <c r="R95" s="662"/>
      <c r="S95" s="662"/>
      <c r="T95" s="662"/>
      <c r="U95" s="662"/>
      <c r="V95" s="662"/>
      <c r="W95" s="662"/>
      <c r="X95" s="662"/>
      <c r="Y95" s="662"/>
      <c r="Z95" s="662"/>
      <c r="AA95" s="662"/>
      <c r="AB95" s="662"/>
      <c r="AC95" s="662"/>
    </row>
    <row r="96">
      <c r="A96" s="662"/>
      <c r="B96" s="662"/>
      <c r="C96" s="662"/>
      <c r="D96" s="662"/>
      <c r="E96" s="662"/>
      <c r="F96" s="662"/>
      <c r="G96" s="662"/>
      <c r="H96" s="662"/>
      <c r="I96" s="662"/>
      <c r="J96" s="662"/>
      <c r="K96" s="662"/>
      <c r="L96" s="662"/>
      <c r="M96" s="662"/>
      <c r="N96" s="662"/>
      <c r="O96" s="662"/>
      <c r="P96" s="662"/>
      <c r="Q96" s="662"/>
      <c r="R96" s="662"/>
      <c r="S96" s="662"/>
      <c r="T96" s="662"/>
      <c r="U96" s="662"/>
      <c r="V96" s="662"/>
      <c r="W96" s="662"/>
      <c r="X96" s="662"/>
      <c r="Y96" s="662"/>
      <c r="Z96" s="662"/>
      <c r="AA96" s="662"/>
      <c r="AB96" s="662"/>
      <c r="AC96" s="662"/>
    </row>
    <row r="97">
      <c r="A97" s="662"/>
      <c r="B97" s="662"/>
      <c r="C97" s="662"/>
      <c r="D97" s="662"/>
      <c r="E97" s="662"/>
      <c r="F97" s="662"/>
      <c r="G97" s="662"/>
      <c r="H97" s="662"/>
      <c r="I97" s="662"/>
      <c r="J97" s="662"/>
      <c r="K97" s="662"/>
      <c r="L97" s="662"/>
      <c r="M97" s="662"/>
      <c r="N97" s="662"/>
      <c r="O97" s="662"/>
      <c r="P97" s="662"/>
      <c r="Q97" s="662"/>
      <c r="R97" s="662"/>
      <c r="S97" s="662"/>
      <c r="T97" s="662"/>
      <c r="U97" s="662"/>
      <c r="V97" s="662"/>
      <c r="W97" s="662"/>
      <c r="X97" s="662"/>
      <c r="Y97" s="662"/>
      <c r="Z97" s="662"/>
      <c r="AA97" s="662"/>
      <c r="AB97" s="662"/>
      <c r="AC97" s="662"/>
    </row>
    <row r="98">
      <c r="A98" s="662"/>
      <c r="B98" s="662"/>
      <c r="C98" s="662"/>
      <c r="D98" s="662"/>
      <c r="E98" s="662"/>
      <c r="F98" s="662"/>
      <c r="G98" s="662"/>
      <c r="H98" s="662"/>
      <c r="I98" s="662"/>
      <c r="J98" s="662"/>
      <c r="K98" s="662"/>
      <c r="L98" s="662"/>
      <c r="M98" s="662"/>
      <c r="N98" s="662"/>
      <c r="O98" s="662"/>
      <c r="P98" s="662"/>
      <c r="Q98" s="662"/>
      <c r="R98" s="662"/>
      <c r="S98" s="662"/>
      <c r="T98" s="662"/>
      <c r="U98" s="662"/>
      <c r="V98" s="662"/>
      <c r="W98" s="662"/>
      <c r="X98" s="662"/>
      <c r="Y98" s="662"/>
      <c r="Z98" s="662"/>
      <c r="AA98" s="662"/>
      <c r="AB98" s="662"/>
      <c r="AC98" s="662"/>
    </row>
    <row r="99">
      <c r="A99" s="662"/>
      <c r="B99" s="662"/>
      <c r="C99" s="662"/>
      <c r="D99" s="662"/>
      <c r="E99" s="662"/>
      <c r="F99" s="662"/>
      <c r="G99" s="662"/>
      <c r="H99" s="662"/>
      <c r="I99" s="662"/>
      <c r="J99" s="662"/>
      <c r="K99" s="662"/>
      <c r="L99" s="662"/>
      <c r="M99" s="662"/>
      <c r="N99" s="662"/>
      <c r="O99" s="662"/>
      <c r="P99" s="662"/>
      <c r="Q99" s="662"/>
      <c r="R99" s="662"/>
      <c r="S99" s="662"/>
      <c r="T99" s="662"/>
      <c r="U99" s="662"/>
      <c r="V99" s="662"/>
      <c r="W99" s="662"/>
      <c r="X99" s="662"/>
      <c r="Y99" s="662"/>
      <c r="Z99" s="662"/>
      <c r="AA99" s="662"/>
      <c r="AB99" s="662"/>
      <c r="AC99" s="662"/>
    </row>
    <row r="100">
      <c r="A100" s="662"/>
      <c r="B100" s="662"/>
      <c r="C100" s="662"/>
      <c r="D100" s="662"/>
      <c r="E100" s="662"/>
      <c r="F100" s="662"/>
      <c r="G100" s="662"/>
      <c r="H100" s="662"/>
      <c r="I100" s="662"/>
      <c r="J100" s="662"/>
      <c r="K100" s="662"/>
      <c r="L100" s="662"/>
      <c r="M100" s="662"/>
      <c r="N100" s="662"/>
      <c r="O100" s="662"/>
      <c r="P100" s="662"/>
      <c r="Q100" s="662"/>
      <c r="R100" s="662"/>
      <c r="S100" s="662"/>
      <c r="T100" s="662"/>
      <c r="U100" s="662"/>
      <c r="V100" s="662"/>
      <c r="W100" s="662"/>
      <c r="X100" s="662"/>
      <c r="Y100" s="662"/>
      <c r="Z100" s="662"/>
      <c r="AA100" s="662"/>
      <c r="AB100" s="662"/>
      <c r="AC100" s="662"/>
    </row>
    <row r="101">
      <c r="A101" s="662"/>
      <c r="B101" s="662"/>
      <c r="C101" s="662"/>
      <c r="D101" s="662"/>
      <c r="E101" s="662"/>
      <c r="F101" s="662"/>
      <c r="G101" s="662"/>
      <c r="H101" s="662"/>
      <c r="I101" s="662"/>
      <c r="J101" s="662"/>
      <c r="K101" s="662"/>
      <c r="L101" s="662"/>
      <c r="M101" s="662"/>
      <c r="N101" s="662"/>
      <c r="O101" s="662"/>
      <c r="P101" s="662"/>
      <c r="Q101" s="662"/>
      <c r="R101" s="662"/>
      <c r="S101" s="662"/>
      <c r="T101" s="662"/>
      <c r="U101" s="662"/>
      <c r="V101" s="662"/>
      <c r="W101" s="662"/>
      <c r="X101" s="662"/>
      <c r="Y101" s="662"/>
      <c r="Z101" s="662"/>
      <c r="AA101" s="662"/>
      <c r="AB101" s="662"/>
      <c r="AC101" s="662"/>
    </row>
    <row r="102">
      <c r="A102" s="662"/>
      <c r="B102" s="662"/>
      <c r="C102" s="662"/>
      <c r="D102" s="662"/>
      <c r="E102" s="662"/>
      <c r="F102" s="662"/>
      <c r="G102" s="662"/>
      <c r="H102" s="662"/>
      <c r="I102" s="662"/>
      <c r="J102" s="662"/>
      <c r="K102" s="662"/>
      <c r="L102" s="662"/>
      <c r="M102" s="662"/>
      <c r="N102" s="662"/>
      <c r="O102" s="662"/>
      <c r="P102" s="662"/>
      <c r="Q102" s="662"/>
      <c r="R102" s="662"/>
      <c r="S102" s="662"/>
      <c r="T102" s="662"/>
      <c r="U102" s="662"/>
      <c r="V102" s="662"/>
      <c r="W102" s="662"/>
      <c r="X102" s="662"/>
      <c r="Y102" s="662"/>
      <c r="Z102" s="662"/>
      <c r="AA102" s="662"/>
      <c r="AB102" s="662"/>
      <c r="AC102" s="662"/>
    </row>
    <row r="103">
      <c r="A103" s="662"/>
      <c r="B103" s="662"/>
      <c r="C103" s="662"/>
      <c r="D103" s="662"/>
      <c r="E103" s="662"/>
      <c r="F103" s="662"/>
      <c r="G103" s="662"/>
      <c r="H103" s="662"/>
      <c r="I103" s="662"/>
      <c r="J103" s="662"/>
      <c r="K103" s="662"/>
      <c r="L103" s="662"/>
      <c r="M103" s="662"/>
      <c r="N103" s="662"/>
      <c r="O103" s="662"/>
      <c r="P103" s="662"/>
      <c r="Q103" s="662"/>
      <c r="R103" s="662"/>
      <c r="S103" s="662"/>
      <c r="T103" s="662"/>
      <c r="U103" s="662"/>
      <c r="V103" s="662"/>
      <c r="W103" s="662"/>
      <c r="X103" s="662"/>
      <c r="Y103" s="662"/>
      <c r="Z103" s="662"/>
      <c r="AA103" s="662"/>
      <c r="AB103" s="662"/>
      <c r="AC103" s="662"/>
    </row>
    <row r="104">
      <c r="A104" s="662"/>
      <c r="B104" s="662"/>
      <c r="C104" s="662"/>
      <c r="D104" s="662"/>
      <c r="E104" s="662"/>
      <c r="F104" s="662"/>
      <c r="G104" s="662"/>
      <c r="H104" s="662"/>
      <c r="I104" s="662"/>
      <c r="J104" s="662"/>
      <c r="K104" s="662"/>
      <c r="L104" s="662"/>
      <c r="M104" s="662"/>
      <c r="N104" s="662"/>
      <c r="O104" s="662"/>
      <c r="P104" s="662"/>
      <c r="Q104" s="662"/>
      <c r="R104" s="662"/>
      <c r="S104" s="662"/>
      <c r="T104" s="662"/>
      <c r="U104" s="662"/>
      <c r="V104" s="662"/>
      <c r="W104" s="662"/>
      <c r="X104" s="662"/>
      <c r="Y104" s="662"/>
      <c r="Z104" s="662"/>
      <c r="AA104" s="662"/>
      <c r="AB104" s="662"/>
      <c r="AC104" s="662"/>
    </row>
    <row r="105">
      <c r="A105" s="662"/>
      <c r="B105" s="662"/>
      <c r="C105" s="662"/>
      <c r="D105" s="662"/>
      <c r="E105" s="662"/>
      <c r="F105" s="662"/>
      <c r="G105" s="662"/>
      <c r="H105" s="662"/>
      <c r="I105" s="662"/>
      <c r="J105" s="662"/>
      <c r="K105" s="662"/>
      <c r="L105" s="662"/>
      <c r="M105" s="662"/>
      <c r="N105" s="662"/>
      <c r="O105" s="662"/>
      <c r="P105" s="662"/>
      <c r="Q105" s="662"/>
      <c r="R105" s="662"/>
      <c r="S105" s="662"/>
      <c r="T105" s="662"/>
      <c r="U105" s="662"/>
      <c r="V105" s="662"/>
      <c r="W105" s="662"/>
      <c r="X105" s="662"/>
      <c r="Y105" s="662"/>
      <c r="Z105" s="662"/>
      <c r="AA105" s="662"/>
      <c r="AB105" s="662"/>
      <c r="AC105" s="662"/>
    </row>
    <row r="106">
      <c r="A106" s="662"/>
      <c r="B106" s="662"/>
      <c r="C106" s="662"/>
      <c r="D106" s="662"/>
      <c r="E106" s="662"/>
      <c r="F106" s="662"/>
      <c r="G106" s="662"/>
      <c r="H106" s="662"/>
      <c r="I106" s="662"/>
      <c r="J106" s="662"/>
      <c r="K106" s="662"/>
      <c r="L106" s="662"/>
      <c r="M106" s="662"/>
      <c r="N106" s="662"/>
      <c r="O106" s="662"/>
      <c r="P106" s="662"/>
      <c r="Q106" s="662"/>
      <c r="R106" s="662"/>
      <c r="S106" s="662"/>
      <c r="T106" s="662"/>
      <c r="U106" s="662"/>
      <c r="V106" s="662"/>
      <c r="W106" s="662"/>
      <c r="X106" s="662"/>
      <c r="Y106" s="662"/>
      <c r="Z106" s="662"/>
      <c r="AA106" s="662"/>
      <c r="AB106" s="662"/>
      <c r="AC106" s="662"/>
    </row>
    <row r="107">
      <c r="A107" s="662"/>
      <c r="B107" s="662"/>
      <c r="C107" s="662"/>
      <c r="D107" s="662"/>
      <c r="E107" s="662"/>
      <c r="F107" s="662"/>
      <c r="G107" s="662"/>
      <c r="H107" s="662"/>
      <c r="I107" s="662"/>
      <c r="J107" s="662"/>
      <c r="K107" s="662"/>
      <c r="L107" s="662"/>
      <c r="M107" s="662"/>
      <c r="N107" s="662"/>
      <c r="O107" s="662"/>
      <c r="P107" s="662"/>
      <c r="Q107" s="662"/>
      <c r="R107" s="662"/>
      <c r="S107" s="662"/>
      <c r="T107" s="662"/>
      <c r="U107" s="662"/>
      <c r="V107" s="662"/>
      <c r="W107" s="662"/>
      <c r="X107" s="662"/>
      <c r="Y107" s="662"/>
      <c r="Z107" s="662"/>
      <c r="AA107" s="662"/>
      <c r="AB107" s="662"/>
      <c r="AC107" s="662"/>
    </row>
    <row r="108">
      <c r="A108" s="662"/>
      <c r="B108" s="662"/>
      <c r="C108" s="662"/>
      <c r="D108" s="662"/>
      <c r="E108" s="662"/>
      <c r="F108" s="662"/>
      <c r="G108" s="662"/>
      <c r="H108" s="662"/>
      <c r="I108" s="662"/>
      <c r="J108" s="662"/>
      <c r="K108" s="662"/>
      <c r="L108" s="662"/>
      <c r="M108" s="662"/>
      <c r="N108" s="662"/>
      <c r="O108" s="662"/>
      <c r="P108" s="662"/>
      <c r="Q108" s="662"/>
      <c r="R108" s="662"/>
      <c r="S108" s="662"/>
      <c r="T108" s="662"/>
      <c r="U108" s="662"/>
      <c r="V108" s="662"/>
      <c r="W108" s="662"/>
      <c r="X108" s="662"/>
      <c r="Y108" s="662"/>
      <c r="Z108" s="662"/>
      <c r="AA108" s="662"/>
      <c r="AB108" s="662"/>
      <c r="AC108" s="662"/>
    </row>
    <row r="109">
      <c r="A109" s="662"/>
      <c r="B109" s="662"/>
      <c r="C109" s="662"/>
      <c r="D109" s="662"/>
      <c r="E109" s="662"/>
      <c r="F109" s="662"/>
      <c r="G109" s="662"/>
      <c r="H109" s="662"/>
      <c r="I109" s="662"/>
      <c r="J109" s="662"/>
      <c r="K109" s="662"/>
      <c r="L109" s="662"/>
      <c r="M109" s="662"/>
      <c r="N109" s="662"/>
      <c r="O109" s="662"/>
      <c r="P109" s="662"/>
      <c r="Q109" s="662"/>
      <c r="R109" s="662"/>
      <c r="S109" s="662"/>
      <c r="T109" s="662"/>
      <c r="U109" s="662"/>
      <c r="V109" s="662"/>
      <c r="W109" s="662"/>
      <c r="X109" s="662"/>
      <c r="Y109" s="662"/>
      <c r="Z109" s="662"/>
      <c r="AA109" s="662"/>
      <c r="AB109" s="662"/>
      <c r="AC109" s="662"/>
    </row>
    <row r="110">
      <c r="A110" s="662"/>
      <c r="B110" s="662"/>
      <c r="C110" s="662"/>
      <c r="D110" s="662"/>
      <c r="E110" s="662"/>
      <c r="F110" s="662"/>
      <c r="G110" s="662"/>
      <c r="H110" s="662"/>
      <c r="I110" s="662"/>
      <c r="J110" s="662"/>
      <c r="K110" s="662"/>
      <c r="L110" s="662"/>
      <c r="M110" s="662"/>
      <c r="N110" s="662"/>
      <c r="O110" s="662"/>
      <c r="P110" s="662"/>
      <c r="Q110" s="662"/>
      <c r="R110" s="662"/>
      <c r="S110" s="662"/>
      <c r="T110" s="662"/>
      <c r="U110" s="662"/>
      <c r="V110" s="662"/>
      <c r="W110" s="662"/>
      <c r="X110" s="662"/>
      <c r="Y110" s="662"/>
      <c r="Z110" s="662"/>
      <c r="AA110" s="662"/>
      <c r="AB110" s="662"/>
      <c r="AC110" s="662"/>
    </row>
    <row r="111">
      <c r="A111" s="662"/>
      <c r="B111" s="662"/>
      <c r="C111" s="662"/>
      <c r="D111" s="662"/>
      <c r="E111" s="662"/>
      <c r="F111" s="662"/>
      <c r="G111" s="662"/>
      <c r="H111" s="662"/>
      <c r="I111" s="662"/>
      <c r="J111" s="662"/>
      <c r="K111" s="662"/>
      <c r="L111" s="662"/>
      <c r="M111" s="662"/>
      <c r="N111" s="662"/>
      <c r="O111" s="662"/>
      <c r="P111" s="662"/>
      <c r="Q111" s="662"/>
      <c r="R111" s="662"/>
      <c r="S111" s="662"/>
      <c r="T111" s="662"/>
      <c r="U111" s="662"/>
      <c r="V111" s="662"/>
      <c r="W111" s="662"/>
      <c r="X111" s="662"/>
      <c r="Y111" s="662"/>
      <c r="Z111" s="662"/>
      <c r="AA111" s="662"/>
      <c r="AB111" s="662"/>
      <c r="AC111" s="662"/>
    </row>
    <row r="112">
      <c r="A112" s="662"/>
      <c r="B112" s="662"/>
      <c r="C112" s="662"/>
      <c r="D112" s="662"/>
      <c r="E112" s="662"/>
      <c r="F112" s="662"/>
      <c r="G112" s="662"/>
      <c r="H112" s="662"/>
      <c r="I112" s="662"/>
      <c r="J112" s="662"/>
      <c r="K112" s="662"/>
      <c r="L112" s="662"/>
      <c r="M112" s="662"/>
      <c r="N112" s="662"/>
      <c r="O112" s="662"/>
      <c r="P112" s="662"/>
      <c r="Q112" s="662"/>
      <c r="R112" s="662"/>
      <c r="S112" s="662"/>
      <c r="T112" s="662"/>
      <c r="U112" s="662"/>
      <c r="V112" s="662"/>
      <c r="W112" s="662"/>
      <c r="X112" s="662"/>
      <c r="Y112" s="662"/>
      <c r="Z112" s="662"/>
      <c r="AA112" s="662"/>
      <c r="AB112" s="662"/>
      <c r="AC112" s="662"/>
    </row>
    <row r="113">
      <c r="A113" s="662"/>
      <c r="B113" s="662"/>
      <c r="C113" s="662"/>
      <c r="D113" s="662"/>
      <c r="E113" s="662"/>
      <c r="F113" s="662"/>
      <c r="G113" s="662"/>
      <c r="H113" s="662"/>
      <c r="I113" s="662"/>
      <c r="J113" s="662"/>
      <c r="K113" s="662"/>
      <c r="L113" s="662"/>
      <c r="M113" s="662"/>
      <c r="N113" s="662"/>
      <c r="O113" s="662"/>
      <c r="P113" s="662"/>
      <c r="Q113" s="662"/>
      <c r="R113" s="662"/>
      <c r="S113" s="662"/>
      <c r="T113" s="662"/>
      <c r="U113" s="662"/>
      <c r="V113" s="662"/>
      <c r="W113" s="662"/>
      <c r="X113" s="662"/>
      <c r="Y113" s="662"/>
      <c r="Z113" s="662"/>
      <c r="AA113" s="662"/>
      <c r="AB113" s="662"/>
      <c r="AC113" s="662"/>
    </row>
    <row r="114">
      <c r="A114" s="662"/>
      <c r="B114" s="662"/>
      <c r="C114" s="662"/>
      <c r="D114" s="662"/>
      <c r="E114" s="662"/>
      <c r="F114" s="662"/>
      <c r="G114" s="662"/>
      <c r="H114" s="662"/>
      <c r="I114" s="662"/>
      <c r="J114" s="662"/>
      <c r="K114" s="662"/>
      <c r="L114" s="662"/>
      <c r="M114" s="662"/>
      <c r="N114" s="662"/>
      <c r="O114" s="662"/>
      <c r="P114" s="662"/>
      <c r="Q114" s="662"/>
      <c r="R114" s="662"/>
      <c r="S114" s="662"/>
      <c r="T114" s="662"/>
      <c r="U114" s="662"/>
      <c r="V114" s="662"/>
      <c r="W114" s="662"/>
      <c r="X114" s="662"/>
      <c r="Y114" s="662"/>
      <c r="Z114" s="662"/>
      <c r="AA114" s="662"/>
      <c r="AB114" s="662"/>
      <c r="AC114" s="662"/>
    </row>
    <row r="115">
      <c r="A115" s="662"/>
      <c r="B115" s="662"/>
      <c r="C115" s="662"/>
      <c r="D115" s="662"/>
      <c r="E115" s="662"/>
      <c r="F115" s="662"/>
      <c r="G115" s="662"/>
      <c r="H115" s="662"/>
      <c r="I115" s="662"/>
      <c r="J115" s="662"/>
      <c r="K115" s="662"/>
      <c r="L115" s="662"/>
      <c r="M115" s="662"/>
      <c r="N115" s="662"/>
      <c r="O115" s="662"/>
      <c r="P115" s="662"/>
      <c r="Q115" s="662"/>
      <c r="R115" s="662"/>
      <c r="S115" s="662"/>
      <c r="T115" s="662"/>
      <c r="U115" s="662"/>
      <c r="V115" s="662"/>
      <c r="W115" s="662"/>
      <c r="X115" s="662"/>
      <c r="Y115" s="662"/>
      <c r="Z115" s="662"/>
      <c r="AA115" s="662"/>
      <c r="AB115" s="662"/>
      <c r="AC115" s="662"/>
    </row>
    <row r="116">
      <c r="A116" s="662"/>
      <c r="B116" s="662"/>
      <c r="C116" s="662"/>
      <c r="D116" s="662"/>
      <c r="E116" s="662"/>
      <c r="F116" s="662"/>
      <c r="G116" s="662"/>
      <c r="H116" s="662"/>
      <c r="I116" s="662"/>
      <c r="J116" s="662"/>
      <c r="K116" s="662"/>
      <c r="L116" s="662"/>
      <c r="M116" s="662"/>
      <c r="N116" s="662"/>
      <c r="O116" s="662"/>
      <c r="P116" s="662"/>
      <c r="Q116" s="662"/>
      <c r="R116" s="662"/>
      <c r="S116" s="662"/>
      <c r="T116" s="662"/>
      <c r="U116" s="662"/>
      <c r="V116" s="662"/>
      <c r="W116" s="662"/>
      <c r="X116" s="662"/>
      <c r="Y116" s="662"/>
      <c r="Z116" s="662"/>
      <c r="AA116" s="662"/>
      <c r="AB116" s="662"/>
      <c r="AC116" s="662"/>
    </row>
    <row r="117">
      <c r="A117" s="662"/>
      <c r="B117" s="662"/>
      <c r="C117" s="662"/>
      <c r="D117" s="662"/>
      <c r="E117" s="662"/>
      <c r="F117" s="662"/>
      <c r="G117" s="662"/>
      <c r="H117" s="662"/>
      <c r="I117" s="662"/>
      <c r="J117" s="662"/>
      <c r="K117" s="662"/>
      <c r="L117" s="662"/>
      <c r="M117" s="662"/>
      <c r="N117" s="662"/>
      <c r="O117" s="662"/>
      <c r="P117" s="662"/>
      <c r="Q117" s="662"/>
      <c r="R117" s="662"/>
      <c r="S117" s="662"/>
      <c r="T117" s="662"/>
      <c r="U117" s="662"/>
      <c r="V117" s="662"/>
      <c r="W117" s="662"/>
      <c r="X117" s="662"/>
      <c r="Y117" s="662"/>
      <c r="Z117" s="662"/>
      <c r="AA117" s="662"/>
      <c r="AB117" s="662"/>
      <c r="AC117" s="662"/>
    </row>
    <row r="118">
      <c r="A118" s="662"/>
      <c r="B118" s="662"/>
      <c r="C118" s="662"/>
      <c r="D118" s="662"/>
      <c r="E118" s="662"/>
      <c r="F118" s="662"/>
      <c r="G118" s="662"/>
      <c r="H118" s="662"/>
      <c r="I118" s="662"/>
      <c r="J118" s="662"/>
      <c r="K118" s="662"/>
      <c r="L118" s="662"/>
      <c r="M118" s="662"/>
      <c r="N118" s="662"/>
      <c r="O118" s="662"/>
      <c r="P118" s="662"/>
      <c r="Q118" s="662"/>
      <c r="R118" s="662"/>
      <c r="S118" s="662"/>
      <c r="T118" s="662"/>
      <c r="U118" s="662"/>
      <c r="V118" s="662"/>
      <c r="W118" s="662"/>
      <c r="X118" s="662"/>
      <c r="Y118" s="662"/>
      <c r="Z118" s="662"/>
      <c r="AA118" s="662"/>
      <c r="AB118" s="662"/>
      <c r="AC118" s="662"/>
    </row>
    <row r="119">
      <c r="A119" s="662"/>
      <c r="B119" s="662"/>
      <c r="C119" s="662"/>
      <c r="D119" s="662"/>
      <c r="E119" s="662"/>
      <c r="F119" s="662"/>
      <c r="G119" s="662"/>
      <c r="H119" s="662"/>
      <c r="I119" s="662"/>
      <c r="J119" s="662"/>
      <c r="K119" s="662"/>
      <c r="L119" s="662"/>
      <c r="M119" s="662"/>
      <c r="N119" s="662"/>
      <c r="O119" s="662"/>
      <c r="P119" s="662"/>
      <c r="Q119" s="662"/>
      <c r="R119" s="662"/>
      <c r="S119" s="662"/>
      <c r="T119" s="662"/>
      <c r="U119" s="662"/>
      <c r="V119" s="662"/>
      <c r="W119" s="662"/>
      <c r="X119" s="662"/>
      <c r="Y119" s="662"/>
      <c r="Z119" s="662"/>
      <c r="AA119" s="662"/>
      <c r="AB119" s="662"/>
      <c r="AC119" s="662"/>
    </row>
    <row r="120">
      <c r="A120" s="662"/>
      <c r="B120" s="662"/>
      <c r="C120" s="662"/>
      <c r="D120" s="662"/>
      <c r="E120" s="662"/>
      <c r="F120" s="662"/>
      <c r="G120" s="662"/>
      <c r="H120" s="662"/>
      <c r="I120" s="662"/>
      <c r="J120" s="662"/>
      <c r="K120" s="662"/>
      <c r="L120" s="662"/>
      <c r="M120" s="662"/>
      <c r="N120" s="662"/>
      <c r="O120" s="662"/>
      <c r="P120" s="662"/>
      <c r="Q120" s="662"/>
      <c r="R120" s="662"/>
      <c r="S120" s="662"/>
      <c r="T120" s="662"/>
      <c r="U120" s="662"/>
      <c r="V120" s="662"/>
      <c r="W120" s="662"/>
      <c r="X120" s="662"/>
      <c r="Y120" s="662"/>
      <c r="Z120" s="662"/>
      <c r="AA120" s="662"/>
      <c r="AB120" s="662"/>
      <c r="AC120" s="662"/>
    </row>
    <row r="121">
      <c r="A121" s="662"/>
      <c r="B121" s="662"/>
      <c r="C121" s="662"/>
      <c r="D121" s="662"/>
      <c r="E121" s="662"/>
      <c r="F121" s="662"/>
      <c r="G121" s="662"/>
      <c r="H121" s="662"/>
      <c r="I121" s="662"/>
      <c r="J121" s="662"/>
      <c r="K121" s="662"/>
      <c r="L121" s="662"/>
      <c r="M121" s="662"/>
      <c r="N121" s="662"/>
      <c r="O121" s="662"/>
      <c r="P121" s="662"/>
      <c r="Q121" s="662"/>
      <c r="R121" s="662"/>
      <c r="S121" s="662"/>
      <c r="T121" s="662"/>
      <c r="U121" s="662"/>
      <c r="V121" s="662"/>
      <c r="W121" s="662"/>
      <c r="X121" s="662"/>
      <c r="Y121" s="662"/>
      <c r="Z121" s="662"/>
      <c r="AA121" s="662"/>
      <c r="AB121" s="662"/>
      <c r="AC121" s="662"/>
    </row>
    <row r="122">
      <c r="A122" s="662"/>
      <c r="B122" s="662"/>
      <c r="C122" s="662"/>
      <c r="D122" s="662"/>
      <c r="E122" s="662"/>
      <c r="F122" s="662"/>
      <c r="G122" s="662"/>
      <c r="H122" s="662"/>
      <c r="I122" s="662"/>
      <c r="J122" s="662"/>
      <c r="K122" s="662"/>
      <c r="L122" s="662"/>
      <c r="M122" s="662"/>
      <c r="N122" s="662"/>
      <c r="O122" s="662"/>
      <c r="P122" s="662"/>
      <c r="Q122" s="662"/>
      <c r="R122" s="662"/>
      <c r="S122" s="662"/>
      <c r="T122" s="662"/>
      <c r="U122" s="662"/>
      <c r="V122" s="662"/>
      <c r="W122" s="662"/>
      <c r="X122" s="662"/>
      <c r="Y122" s="662"/>
      <c r="Z122" s="662"/>
      <c r="AA122" s="662"/>
      <c r="AB122" s="662"/>
      <c r="AC122" s="662"/>
    </row>
    <row r="123">
      <c r="A123" s="662"/>
      <c r="B123" s="662"/>
      <c r="C123" s="662"/>
      <c r="D123" s="662"/>
      <c r="E123" s="662"/>
      <c r="F123" s="662"/>
      <c r="G123" s="662"/>
      <c r="H123" s="662"/>
      <c r="I123" s="662"/>
      <c r="J123" s="662"/>
      <c r="K123" s="662"/>
      <c r="L123" s="662"/>
      <c r="M123" s="662"/>
      <c r="N123" s="662"/>
      <c r="O123" s="662"/>
      <c r="P123" s="662"/>
      <c r="Q123" s="662"/>
      <c r="R123" s="662"/>
      <c r="S123" s="662"/>
      <c r="T123" s="662"/>
      <c r="U123" s="662"/>
      <c r="V123" s="662"/>
      <c r="W123" s="662"/>
      <c r="X123" s="662"/>
      <c r="Y123" s="662"/>
      <c r="Z123" s="662"/>
      <c r="AA123" s="662"/>
      <c r="AB123" s="662"/>
      <c r="AC123" s="662"/>
    </row>
    <row r="124">
      <c r="A124" s="662"/>
      <c r="B124" s="662"/>
      <c r="C124" s="662"/>
      <c r="D124" s="662"/>
      <c r="E124" s="662"/>
      <c r="F124" s="662"/>
      <c r="G124" s="662"/>
      <c r="H124" s="662"/>
      <c r="I124" s="662"/>
      <c r="J124" s="662"/>
      <c r="K124" s="662"/>
      <c r="L124" s="662"/>
      <c r="M124" s="662"/>
      <c r="N124" s="662"/>
      <c r="O124" s="662"/>
      <c r="P124" s="662"/>
      <c r="Q124" s="662"/>
      <c r="R124" s="662"/>
      <c r="S124" s="662"/>
      <c r="T124" s="662"/>
      <c r="U124" s="662"/>
      <c r="V124" s="662"/>
      <c r="W124" s="662"/>
      <c r="X124" s="662"/>
      <c r="Y124" s="662"/>
      <c r="Z124" s="662"/>
      <c r="AA124" s="662"/>
      <c r="AB124" s="662"/>
      <c r="AC124" s="662"/>
    </row>
    <row r="125">
      <c r="A125" s="662"/>
      <c r="B125" s="662"/>
      <c r="C125" s="662"/>
      <c r="D125" s="662"/>
      <c r="E125" s="662"/>
      <c r="F125" s="662"/>
      <c r="G125" s="662"/>
      <c r="H125" s="662"/>
      <c r="I125" s="662"/>
      <c r="J125" s="662"/>
      <c r="K125" s="662"/>
      <c r="L125" s="662"/>
      <c r="M125" s="662"/>
      <c r="N125" s="662"/>
      <c r="O125" s="662"/>
      <c r="P125" s="662"/>
      <c r="Q125" s="662"/>
      <c r="R125" s="662"/>
      <c r="S125" s="662"/>
      <c r="T125" s="662"/>
      <c r="U125" s="662"/>
      <c r="V125" s="662"/>
      <c r="W125" s="662"/>
      <c r="X125" s="662"/>
      <c r="Y125" s="662"/>
      <c r="Z125" s="662"/>
      <c r="AA125" s="662"/>
      <c r="AB125" s="662"/>
      <c r="AC125" s="662"/>
    </row>
    <row r="126">
      <c r="A126" s="662"/>
      <c r="B126" s="662"/>
      <c r="C126" s="662"/>
      <c r="D126" s="662"/>
      <c r="E126" s="662"/>
      <c r="F126" s="662"/>
      <c r="G126" s="662"/>
      <c r="H126" s="662"/>
      <c r="I126" s="662"/>
      <c r="J126" s="662"/>
      <c r="K126" s="662"/>
      <c r="L126" s="662"/>
      <c r="M126" s="662"/>
      <c r="N126" s="662"/>
      <c r="O126" s="662"/>
      <c r="P126" s="662"/>
      <c r="Q126" s="662"/>
      <c r="R126" s="662"/>
      <c r="S126" s="662"/>
      <c r="T126" s="662"/>
      <c r="U126" s="662"/>
      <c r="V126" s="662"/>
      <c r="W126" s="662"/>
      <c r="X126" s="662"/>
      <c r="Y126" s="662"/>
      <c r="Z126" s="662"/>
      <c r="AA126" s="662"/>
      <c r="AB126" s="662"/>
      <c r="AC126" s="662"/>
    </row>
    <row r="127">
      <c r="A127" s="662"/>
      <c r="B127" s="662"/>
      <c r="C127" s="662"/>
      <c r="D127" s="662"/>
      <c r="E127" s="662"/>
      <c r="F127" s="662"/>
      <c r="G127" s="662"/>
      <c r="H127" s="662"/>
      <c r="I127" s="662"/>
      <c r="J127" s="662"/>
      <c r="K127" s="662"/>
      <c r="L127" s="662"/>
      <c r="M127" s="662"/>
      <c r="N127" s="662"/>
      <c r="O127" s="662"/>
      <c r="P127" s="662"/>
      <c r="Q127" s="662"/>
      <c r="R127" s="662"/>
      <c r="S127" s="662"/>
      <c r="T127" s="662"/>
      <c r="U127" s="662"/>
      <c r="V127" s="662"/>
      <c r="W127" s="662"/>
      <c r="X127" s="662"/>
      <c r="Y127" s="662"/>
      <c r="Z127" s="662"/>
      <c r="AA127" s="662"/>
      <c r="AB127" s="662"/>
      <c r="AC127" s="662"/>
    </row>
    <row r="128">
      <c r="A128" s="662"/>
      <c r="B128" s="662"/>
      <c r="C128" s="662"/>
      <c r="D128" s="662"/>
      <c r="E128" s="662"/>
      <c r="F128" s="662"/>
      <c r="G128" s="662"/>
      <c r="H128" s="662"/>
      <c r="I128" s="662"/>
      <c r="J128" s="662"/>
      <c r="K128" s="662"/>
      <c r="L128" s="662"/>
      <c r="M128" s="662"/>
      <c r="N128" s="662"/>
      <c r="O128" s="662"/>
      <c r="P128" s="662"/>
      <c r="Q128" s="662"/>
      <c r="R128" s="662"/>
      <c r="S128" s="662"/>
      <c r="T128" s="662"/>
      <c r="U128" s="662"/>
      <c r="V128" s="662"/>
      <c r="W128" s="662"/>
      <c r="X128" s="662"/>
      <c r="Y128" s="662"/>
      <c r="Z128" s="662"/>
      <c r="AA128" s="662"/>
      <c r="AB128" s="662"/>
      <c r="AC128" s="662"/>
    </row>
    <row r="129">
      <c r="A129" s="662"/>
      <c r="B129" s="662"/>
      <c r="C129" s="662"/>
      <c r="D129" s="662"/>
      <c r="E129" s="662"/>
      <c r="F129" s="662"/>
      <c r="G129" s="662"/>
      <c r="H129" s="662"/>
      <c r="I129" s="662"/>
      <c r="J129" s="662"/>
      <c r="K129" s="662"/>
      <c r="L129" s="662"/>
      <c r="M129" s="662"/>
      <c r="N129" s="662"/>
      <c r="O129" s="662"/>
      <c r="P129" s="662"/>
      <c r="Q129" s="662"/>
      <c r="R129" s="662"/>
      <c r="S129" s="662"/>
      <c r="T129" s="662"/>
      <c r="U129" s="662"/>
      <c r="V129" s="662"/>
      <c r="W129" s="662"/>
      <c r="X129" s="662"/>
      <c r="Y129" s="662"/>
      <c r="Z129" s="662"/>
      <c r="AA129" s="662"/>
      <c r="AB129" s="662"/>
      <c r="AC129" s="662"/>
    </row>
    <row r="130">
      <c r="A130" s="662"/>
      <c r="B130" s="662"/>
      <c r="C130" s="662"/>
      <c r="D130" s="662"/>
      <c r="E130" s="662"/>
      <c r="F130" s="662"/>
      <c r="G130" s="662"/>
      <c r="H130" s="662"/>
      <c r="I130" s="662"/>
      <c r="J130" s="662"/>
      <c r="K130" s="662"/>
      <c r="L130" s="662"/>
      <c r="M130" s="662"/>
      <c r="N130" s="662"/>
      <c r="O130" s="662"/>
      <c r="P130" s="662"/>
      <c r="Q130" s="662"/>
      <c r="R130" s="662"/>
      <c r="S130" s="662"/>
      <c r="T130" s="662"/>
      <c r="U130" s="662"/>
      <c r="V130" s="662"/>
      <c r="W130" s="662"/>
      <c r="X130" s="662"/>
      <c r="Y130" s="662"/>
      <c r="Z130" s="662"/>
      <c r="AA130" s="662"/>
      <c r="AB130" s="662"/>
      <c r="AC130" s="662"/>
    </row>
    <row r="131">
      <c r="A131" s="662"/>
      <c r="B131" s="662"/>
      <c r="C131" s="662"/>
      <c r="D131" s="662"/>
      <c r="E131" s="662"/>
      <c r="F131" s="662"/>
      <c r="G131" s="662"/>
      <c r="H131" s="662"/>
      <c r="I131" s="662"/>
      <c r="J131" s="662"/>
      <c r="K131" s="662"/>
      <c r="L131" s="662"/>
      <c r="M131" s="662"/>
      <c r="N131" s="662"/>
      <c r="O131" s="662"/>
      <c r="P131" s="662"/>
      <c r="Q131" s="662"/>
      <c r="R131" s="662"/>
      <c r="S131" s="662"/>
      <c r="T131" s="662"/>
      <c r="U131" s="662"/>
      <c r="V131" s="662"/>
      <c r="W131" s="662"/>
      <c r="X131" s="662"/>
      <c r="Y131" s="662"/>
      <c r="Z131" s="662"/>
      <c r="AA131" s="662"/>
      <c r="AB131" s="662"/>
      <c r="AC131" s="662"/>
    </row>
    <row r="132">
      <c r="A132" s="662"/>
      <c r="B132" s="662"/>
      <c r="C132" s="662"/>
      <c r="D132" s="662"/>
      <c r="E132" s="662"/>
      <c r="F132" s="662"/>
      <c r="G132" s="662"/>
      <c r="H132" s="662"/>
      <c r="I132" s="662"/>
      <c r="J132" s="662"/>
      <c r="K132" s="662"/>
      <c r="L132" s="662"/>
      <c r="M132" s="662"/>
      <c r="N132" s="662"/>
      <c r="O132" s="662"/>
      <c r="P132" s="662"/>
      <c r="Q132" s="662"/>
      <c r="R132" s="662"/>
      <c r="S132" s="662"/>
      <c r="T132" s="662"/>
      <c r="U132" s="662"/>
      <c r="V132" s="662"/>
      <c r="W132" s="662"/>
      <c r="X132" s="662"/>
      <c r="Y132" s="662"/>
      <c r="Z132" s="662"/>
      <c r="AA132" s="662"/>
      <c r="AB132" s="662"/>
      <c r="AC132" s="662"/>
    </row>
    <row r="133">
      <c r="A133" s="662"/>
      <c r="B133" s="662"/>
      <c r="C133" s="662"/>
      <c r="D133" s="662"/>
      <c r="E133" s="662"/>
      <c r="F133" s="662"/>
      <c r="G133" s="662"/>
      <c r="H133" s="662"/>
      <c r="I133" s="662"/>
      <c r="J133" s="662"/>
      <c r="K133" s="662"/>
      <c r="L133" s="662"/>
      <c r="M133" s="662"/>
      <c r="N133" s="662"/>
      <c r="O133" s="662"/>
      <c r="P133" s="662"/>
      <c r="Q133" s="662"/>
      <c r="R133" s="662"/>
      <c r="S133" s="662"/>
      <c r="T133" s="662"/>
      <c r="U133" s="662"/>
      <c r="V133" s="662"/>
      <c r="W133" s="662"/>
      <c r="X133" s="662"/>
      <c r="Y133" s="662"/>
      <c r="Z133" s="662"/>
      <c r="AA133" s="662"/>
      <c r="AB133" s="662"/>
      <c r="AC133" s="662"/>
    </row>
    <row r="134">
      <c r="A134" s="662"/>
      <c r="B134" s="662"/>
      <c r="C134" s="662"/>
      <c r="D134" s="662"/>
      <c r="E134" s="662"/>
      <c r="F134" s="662"/>
      <c r="G134" s="662"/>
      <c r="H134" s="662"/>
      <c r="I134" s="662"/>
      <c r="J134" s="662"/>
      <c r="K134" s="662"/>
      <c r="L134" s="662"/>
      <c r="M134" s="662"/>
      <c r="N134" s="662"/>
      <c r="O134" s="662"/>
      <c r="P134" s="662"/>
      <c r="Q134" s="662"/>
      <c r="R134" s="662"/>
      <c r="S134" s="662"/>
      <c r="T134" s="662"/>
      <c r="U134" s="662"/>
      <c r="V134" s="662"/>
      <c r="W134" s="662"/>
      <c r="X134" s="662"/>
      <c r="Y134" s="662"/>
      <c r="Z134" s="662"/>
      <c r="AA134" s="662"/>
      <c r="AB134" s="662"/>
      <c r="AC134" s="662"/>
    </row>
    <row r="135">
      <c r="A135" s="662"/>
      <c r="B135" s="662"/>
      <c r="C135" s="662"/>
      <c r="D135" s="662"/>
      <c r="E135" s="662"/>
      <c r="F135" s="662"/>
      <c r="G135" s="662"/>
      <c r="H135" s="662"/>
      <c r="I135" s="662"/>
      <c r="J135" s="662"/>
      <c r="K135" s="662"/>
      <c r="L135" s="662"/>
      <c r="M135" s="662"/>
      <c r="N135" s="662"/>
      <c r="O135" s="662"/>
      <c r="P135" s="662"/>
      <c r="Q135" s="662"/>
      <c r="R135" s="662"/>
      <c r="S135" s="662"/>
      <c r="T135" s="662"/>
      <c r="U135" s="662"/>
      <c r="V135" s="662"/>
      <c r="W135" s="662"/>
      <c r="X135" s="662"/>
      <c r="Y135" s="662"/>
      <c r="Z135" s="662"/>
      <c r="AA135" s="662"/>
      <c r="AB135" s="662"/>
      <c r="AC135" s="662"/>
    </row>
    <row r="136">
      <c r="A136" s="662"/>
      <c r="B136" s="662"/>
      <c r="C136" s="662"/>
      <c r="D136" s="662"/>
      <c r="E136" s="662"/>
      <c r="F136" s="662"/>
      <c r="G136" s="662"/>
      <c r="H136" s="662"/>
      <c r="I136" s="662"/>
      <c r="J136" s="662"/>
      <c r="K136" s="662"/>
      <c r="L136" s="662"/>
      <c r="M136" s="662"/>
      <c r="N136" s="662"/>
      <c r="O136" s="662"/>
      <c r="P136" s="662"/>
      <c r="Q136" s="662"/>
      <c r="R136" s="662"/>
      <c r="S136" s="662"/>
      <c r="T136" s="662"/>
      <c r="U136" s="662"/>
      <c r="V136" s="662"/>
      <c r="W136" s="662"/>
      <c r="X136" s="662"/>
      <c r="Y136" s="662"/>
      <c r="Z136" s="662"/>
      <c r="AA136" s="662"/>
      <c r="AB136" s="662"/>
      <c r="AC136" s="662"/>
    </row>
    <row r="137">
      <c r="A137" s="662"/>
      <c r="B137" s="662"/>
      <c r="C137" s="662"/>
      <c r="D137" s="662"/>
      <c r="E137" s="662"/>
      <c r="F137" s="662"/>
      <c r="G137" s="662"/>
      <c r="H137" s="662"/>
      <c r="I137" s="662"/>
      <c r="J137" s="662"/>
      <c r="K137" s="662"/>
      <c r="L137" s="662"/>
      <c r="M137" s="662"/>
      <c r="N137" s="662"/>
      <c r="O137" s="662"/>
      <c r="P137" s="662"/>
      <c r="Q137" s="662"/>
      <c r="R137" s="662"/>
      <c r="S137" s="662"/>
      <c r="T137" s="662"/>
      <c r="U137" s="662"/>
      <c r="V137" s="662"/>
      <c r="W137" s="662"/>
      <c r="X137" s="662"/>
      <c r="Y137" s="662"/>
      <c r="Z137" s="662"/>
      <c r="AA137" s="662"/>
      <c r="AB137" s="662"/>
      <c r="AC137" s="662"/>
    </row>
    <row r="138">
      <c r="A138" s="662"/>
      <c r="B138" s="662"/>
      <c r="C138" s="662"/>
      <c r="D138" s="662"/>
      <c r="E138" s="662"/>
      <c r="F138" s="662"/>
      <c r="G138" s="662"/>
      <c r="H138" s="662"/>
      <c r="I138" s="662"/>
      <c r="J138" s="662"/>
      <c r="K138" s="662"/>
      <c r="L138" s="662"/>
      <c r="M138" s="662"/>
      <c r="N138" s="662"/>
      <c r="O138" s="662"/>
      <c r="P138" s="662"/>
      <c r="Q138" s="662"/>
      <c r="R138" s="662"/>
      <c r="S138" s="662"/>
      <c r="T138" s="662"/>
      <c r="U138" s="662"/>
      <c r="V138" s="662"/>
      <c r="W138" s="662"/>
      <c r="X138" s="662"/>
      <c r="Y138" s="662"/>
      <c r="Z138" s="662"/>
      <c r="AA138" s="662"/>
      <c r="AB138" s="662"/>
      <c r="AC138" s="662"/>
    </row>
    <row r="139">
      <c r="A139" s="662"/>
      <c r="B139" s="662"/>
      <c r="C139" s="662"/>
      <c r="D139" s="662"/>
      <c r="E139" s="662"/>
      <c r="F139" s="662"/>
      <c r="G139" s="662"/>
      <c r="H139" s="662"/>
      <c r="I139" s="662"/>
      <c r="J139" s="662"/>
      <c r="K139" s="662"/>
      <c r="L139" s="662"/>
      <c r="M139" s="662"/>
      <c r="N139" s="662"/>
      <c r="O139" s="662"/>
      <c r="P139" s="662"/>
      <c r="Q139" s="662"/>
      <c r="R139" s="662"/>
      <c r="S139" s="662"/>
      <c r="T139" s="662"/>
      <c r="U139" s="662"/>
      <c r="V139" s="662"/>
      <c r="W139" s="662"/>
      <c r="X139" s="662"/>
      <c r="Y139" s="662"/>
      <c r="Z139" s="662"/>
      <c r="AA139" s="662"/>
      <c r="AB139" s="662"/>
      <c r="AC139" s="662"/>
    </row>
    <row r="140">
      <c r="A140" s="662"/>
      <c r="B140" s="662"/>
      <c r="C140" s="662"/>
      <c r="D140" s="662"/>
      <c r="E140" s="662"/>
      <c r="F140" s="662"/>
      <c r="G140" s="662"/>
      <c r="H140" s="662"/>
      <c r="I140" s="662"/>
      <c r="J140" s="662"/>
      <c r="K140" s="662"/>
      <c r="L140" s="662"/>
      <c r="M140" s="662"/>
      <c r="N140" s="662"/>
      <c r="O140" s="662"/>
      <c r="P140" s="662"/>
      <c r="Q140" s="662"/>
      <c r="R140" s="662"/>
      <c r="S140" s="662"/>
      <c r="T140" s="662"/>
      <c r="U140" s="662"/>
      <c r="V140" s="662"/>
      <c r="W140" s="662"/>
      <c r="X140" s="662"/>
      <c r="Y140" s="662"/>
      <c r="Z140" s="662"/>
      <c r="AA140" s="662"/>
      <c r="AB140" s="662"/>
      <c r="AC140" s="662"/>
    </row>
    <row r="141">
      <c r="A141" s="662"/>
      <c r="B141" s="662"/>
      <c r="C141" s="662"/>
      <c r="D141" s="662"/>
      <c r="E141" s="662"/>
      <c r="F141" s="662"/>
      <c r="G141" s="662"/>
      <c r="H141" s="662"/>
      <c r="I141" s="662"/>
      <c r="J141" s="662"/>
      <c r="K141" s="662"/>
      <c r="L141" s="662"/>
      <c r="M141" s="662"/>
      <c r="N141" s="662"/>
      <c r="O141" s="662"/>
      <c r="P141" s="662"/>
      <c r="Q141" s="662"/>
      <c r="R141" s="662"/>
      <c r="S141" s="662"/>
      <c r="T141" s="662"/>
      <c r="U141" s="662"/>
      <c r="V141" s="662"/>
      <c r="W141" s="662"/>
      <c r="X141" s="662"/>
      <c r="Y141" s="662"/>
      <c r="Z141" s="662"/>
      <c r="AA141" s="662"/>
      <c r="AB141" s="662"/>
      <c r="AC141" s="662"/>
    </row>
    <row r="142">
      <c r="A142" s="662"/>
      <c r="B142" s="662"/>
      <c r="C142" s="662"/>
      <c r="D142" s="662"/>
      <c r="E142" s="662"/>
      <c r="F142" s="662"/>
      <c r="G142" s="662"/>
      <c r="H142" s="662"/>
      <c r="I142" s="662"/>
      <c r="J142" s="662"/>
      <c r="K142" s="662"/>
      <c r="L142" s="662"/>
      <c r="M142" s="662"/>
      <c r="N142" s="662"/>
      <c r="O142" s="662"/>
      <c r="P142" s="662"/>
      <c r="Q142" s="662"/>
      <c r="R142" s="662"/>
      <c r="S142" s="662"/>
      <c r="T142" s="662"/>
      <c r="U142" s="662"/>
      <c r="V142" s="662"/>
      <c r="W142" s="662"/>
      <c r="X142" s="662"/>
      <c r="Y142" s="662"/>
      <c r="Z142" s="662"/>
      <c r="AA142" s="662"/>
      <c r="AB142" s="662"/>
      <c r="AC142" s="662"/>
    </row>
    <row r="143">
      <c r="A143" s="662"/>
      <c r="B143" s="662"/>
      <c r="C143" s="662"/>
      <c r="D143" s="662"/>
      <c r="E143" s="662"/>
      <c r="F143" s="662"/>
      <c r="G143" s="662"/>
      <c r="H143" s="662"/>
      <c r="I143" s="662"/>
      <c r="J143" s="662"/>
      <c r="K143" s="662"/>
      <c r="L143" s="662"/>
      <c r="M143" s="662"/>
      <c r="N143" s="662"/>
      <c r="O143" s="662"/>
      <c r="P143" s="662"/>
      <c r="Q143" s="662"/>
      <c r="R143" s="662"/>
      <c r="S143" s="662"/>
      <c r="T143" s="662"/>
      <c r="U143" s="662"/>
      <c r="V143" s="662"/>
      <c r="W143" s="662"/>
      <c r="X143" s="662"/>
      <c r="Y143" s="662"/>
      <c r="Z143" s="662"/>
      <c r="AA143" s="662"/>
      <c r="AB143" s="662"/>
      <c r="AC143" s="662"/>
    </row>
    <row r="144">
      <c r="A144" s="662"/>
      <c r="B144" s="662"/>
      <c r="C144" s="662"/>
      <c r="D144" s="662"/>
      <c r="E144" s="662"/>
      <c r="F144" s="662"/>
      <c r="G144" s="662"/>
      <c r="H144" s="662"/>
      <c r="I144" s="662"/>
      <c r="J144" s="662"/>
      <c r="K144" s="662"/>
      <c r="L144" s="662"/>
      <c r="M144" s="662"/>
      <c r="N144" s="662"/>
      <c r="O144" s="662"/>
      <c r="P144" s="662"/>
      <c r="Q144" s="662"/>
      <c r="R144" s="662"/>
      <c r="S144" s="662"/>
      <c r="T144" s="662"/>
      <c r="U144" s="662"/>
      <c r="V144" s="662"/>
      <c r="W144" s="662"/>
      <c r="X144" s="662"/>
      <c r="Y144" s="662"/>
      <c r="Z144" s="662"/>
      <c r="AA144" s="662"/>
      <c r="AB144" s="662"/>
      <c r="AC144" s="662"/>
    </row>
    <row r="145">
      <c r="A145" s="662"/>
      <c r="B145" s="662"/>
      <c r="C145" s="662"/>
      <c r="D145" s="662"/>
      <c r="E145" s="662"/>
      <c r="F145" s="662"/>
      <c r="G145" s="662"/>
      <c r="H145" s="662"/>
      <c r="I145" s="662"/>
      <c r="J145" s="662"/>
      <c r="K145" s="662"/>
      <c r="L145" s="662"/>
      <c r="M145" s="662"/>
      <c r="N145" s="662"/>
      <c r="O145" s="662"/>
      <c r="P145" s="662"/>
      <c r="Q145" s="662"/>
      <c r="R145" s="662"/>
      <c r="S145" s="662"/>
      <c r="T145" s="662"/>
      <c r="U145" s="662"/>
      <c r="V145" s="662"/>
      <c r="W145" s="662"/>
      <c r="X145" s="662"/>
      <c r="Y145" s="662"/>
      <c r="Z145" s="662"/>
      <c r="AA145" s="662"/>
      <c r="AB145" s="662"/>
      <c r="AC145" s="662"/>
    </row>
    <row r="146">
      <c r="A146" s="662"/>
      <c r="B146" s="662"/>
      <c r="C146" s="662"/>
      <c r="D146" s="662"/>
      <c r="E146" s="662"/>
      <c r="F146" s="662"/>
      <c r="G146" s="662"/>
      <c r="H146" s="662"/>
      <c r="I146" s="662"/>
      <c r="J146" s="662"/>
      <c r="K146" s="662"/>
      <c r="L146" s="662"/>
      <c r="M146" s="662"/>
      <c r="N146" s="662"/>
      <c r="O146" s="662"/>
      <c r="P146" s="662"/>
      <c r="Q146" s="662"/>
      <c r="R146" s="662"/>
      <c r="S146" s="662"/>
      <c r="T146" s="662"/>
      <c r="U146" s="662"/>
      <c r="V146" s="662"/>
      <c r="W146" s="662"/>
      <c r="X146" s="662"/>
      <c r="Y146" s="662"/>
      <c r="Z146" s="662"/>
      <c r="AA146" s="662"/>
      <c r="AB146" s="662"/>
      <c r="AC146" s="662"/>
    </row>
    <row r="147">
      <c r="A147" s="662"/>
      <c r="B147" s="662"/>
      <c r="C147" s="662"/>
      <c r="D147" s="662"/>
      <c r="E147" s="662"/>
      <c r="F147" s="662"/>
      <c r="G147" s="662"/>
      <c r="H147" s="662"/>
      <c r="I147" s="662"/>
      <c r="J147" s="662"/>
      <c r="K147" s="662"/>
      <c r="L147" s="662"/>
      <c r="M147" s="662"/>
      <c r="N147" s="662"/>
      <c r="O147" s="662"/>
      <c r="P147" s="662"/>
      <c r="Q147" s="662"/>
      <c r="R147" s="662"/>
      <c r="S147" s="662"/>
      <c r="T147" s="662"/>
      <c r="U147" s="662"/>
      <c r="V147" s="662"/>
      <c r="W147" s="662"/>
      <c r="X147" s="662"/>
      <c r="Y147" s="662"/>
      <c r="Z147" s="662"/>
      <c r="AA147" s="662"/>
      <c r="AB147" s="662"/>
      <c r="AC147" s="662"/>
    </row>
    <row r="148">
      <c r="A148" s="662"/>
      <c r="B148" s="662"/>
      <c r="C148" s="662"/>
      <c r="D148" s="662"/>
      <c r="E148" s="662"/>
      <c r="F148" s="662"/>
      <c r="G148" s="662"/>
      <c r="H148" s="662"/>
      <c r="I148" s="662"/>
      <c r="J148" s="662"/>
      <c r="K148" s="662"/>
      <c r="L148" s="662"/>
      <c r="M148" s="662"/>
      <c r="N148" s="662"/>
      <c r="O148" s="662"/>
      <c r="P148" s="662"/>
      <c r="Q148" s="662"/>
      <c r="R148" s="662"/>
      <c r="S148" s="662"/>
      <c r="T148" s="662"/>
      <c r="U148" s="662"/>
      <c r="V148" s="662"/>
      <c r="W148" s="662"/>
      <c r="X148" s="662"/>
      <c r="Y148" s="662"/>
      <c r="Z148" s="662"/>
      <c r="AA148" s="662"/>
      <c r="AB148" s="662"/>
      <c r="AC148" s="662"/>
    </row>
    <row r="149">
      <c r="A149" s="662"/>
      <c r="B149" s="662"/>
      <c r="C149" s="662"/>
      <c r="D149" s="662"/>
      <c r="E149" s="662"/>
      <c r="F149" s="662"/>
      <c r="G149" s="662"/>
      <c r="H149" s="662"/>
      <c r="I149" s="662"/>
      <c r="J149" s="662"/>
      <c r="K149" s="662"/>
      <c r="L149" s="662"/>
      <c r="M149" s="662"/>
      <c r="N149" s="662"/>
      <c r="O149" s="662"/>
      <c r="P149" s="662"/>
      <c r="Q149" s="662"/>
      <c r="R149" s="662"/>
      <c r="S149" s="662"/>
      <c r="T149" s="662"/>
      <c r="U149" s="662"/>
      <c r="V149" s="662"/>
      <c r="W149" s="662"/>
      <c r="X149" s="662"/>
      <c r="Y149" s="662"/>
      <c r="Z149" s="662"/>
      <c r="AA149" s="662"/>
      <c r="AB149" s="662"/>
      <c r="AC149" s="662"/>
    </row>
    <row r="150">
      <c r="A150" s="662"/>
      <c r="B150" s="662"/>
      <c r="C150" s="662"/>
      <c r="D150" s="662"/>
      <c r="E150" s="662"/>
      <c r="F150" s="662"/>
      <c r="G150" s="662"/>
      <c r="H150" s="662"/>
      <c r="I150" s="662"/>
      <c r="J150" s="662"/>
      <c r="K150" s="662"/>
      <c r="L150" s="662"/>
      <c r="M150" s="662"/>
      <c r="N150" s="662"/>
      <c r="O150" s="662"/>
      <c r="P150" s="662"/>
      <c r="Q150" s="662"/>
      <c r="R150" s="662"/>
      <c r="S150" s="662"/>
      <c r="T150" s="662"/>
      <c r="U150" s="662"/>
      <c r="V150" s="662"/>
      <c r="W150" s="662"/>
      <c r="X150" s="662"/>
      <c r="Y150" s="662"/>
      <c r="Z150" s="662"/>
      <c r="AA150" s="662"/>
      <c r="AB150" s="662"/>
      <c r="AC150" s="662"/>
    </row>
    <row r="151">
      <c r="A151" s="662"/>
      <c r="B151" s="662"/>
      <c r="C151" s="662"/>
      <c r="D151" s="662"/>
      <c r="E151" s="662"/>
      <c r="F151" s="662"/>
      <c r="G151" s="662"/>
      <c r="H151" s="662"/>
      <c r="I151" s="662"/>
      <c r="J151" s="662"/>
      <c r="K151" s="662"/>
      <c r="L151" s="662"/>
      <c r="M151" s="662"/>
      <c r="N151" s="662"/>
      <c r="O151" s="662"/>
      <c r="P151" s="662"/>
      <c r="Q151" s="662"/>
      <c r="R151" s="662"/>
      <c r="S151" s="662"/>
      <c r="T151" s="662"/>
      <c r="U151" s="662"/>
      <c r="V151" s="662"/>
      <c r="W151" s="662"/>
      <c r="X151" s="662"/>
      <c r="Y151" s="662"/>
      <c r="Z151" s="662"/>
      <c r="AA151" s="662"/>
      <c r="AB151" s="662"/>
      <c r="AC151" s="662"/>
    </row>
    <row r="152">
      <c r="A152" s="662"/>
      <c r="B152" s="662"/>
      <c r="C152" s="662"/>
      <c r="D152" s="662"/>
      <c r="E152" s="662"/>
      <c r="F152" s="662"/>
      <c r="G152" s="662"/>
      <c r="H152" s="662"/>
      <c r="I152" s="662"/>
      <c r="J152" s="662"/>
      <c r="K152" s="662"/>
      <c r="L152" s="662"/>
      <c r="M152" s="662"/>
      <c r="N152" s="662"/>
      <c r="O152" s="662"/>
      <c r="P152" s="662"/>
      <c r="Q152" s="662"/>
      <c r="R152" s="662"/>
      <c r="S152" s="662"/>
      <c r="T152" s="662"/>
      <c r="U152" s="662"/>
      <c r="V152" s="662"/>
      <c r="W152" s="662"/>
      <c r="X152" s="662"/>
      <c r="Y152" s="662"/>
      <c r="Z152" s="662"/>
      <c r="AA152" s="662"/>
      <c r="AB152" s="662"/>
      <c r="AC152" s="662"/>
    </row>
    <row r="153">
      <c r="A153" s="662"/>
      <c r="B153" s="662"/>
      <c r="C153" s="662"/>
      <c r="D153" s="662"/>
      <c r="E153" s="662"/>
      <c r="F153" s="662"/>
      <c r="G153" s="662"/>
      <c r="H153" s="662"/>
      <c r="I153" s="662"/>
      <c r="J153" s="662"/>
      <c r="K153" s="662"/>
      <c r="L153" s="662"/>
      <c r="M153" s="662"/>
      <c r="N153" s="662"/>
      <c r="O153" s="662"/>
      <c r="P153" s="662"/>
      <c r="Q153" s="662"/>
      <c r="R153" s="662"/>
      <c r="S153" s="662"/>
      <c r="T153" s="662"/>
      <c r="U153" s="662"/>
      <c r="V153" s="662"/>
      <c r="W153" s="662"/>
      <c r="X153" s="662"/>
      <c r="Y153" s="662"/>
      <c r="Z153" s="662"/>
      <c r="AA153" s="662"/>
      <c r="AB153" s="662"/>
      <c r="AC153" s="662"/>
    </row>
    <row r="154">
      <c r="A154" s="662"/>
      <c r="B154" s="662"/>
      <c r="C154" s="662"/>
      <c r="D154" s="662"/>
      <c r="E154" s="662"/>
      <c r="F154" s="662"/>
      <c r="G154" s="662"/>
      <c r="H154" s="662"/>
      <c r="I154" s="662"/>
      <c r="J154" s="662"/>
      <c r="K154" s="662"/>
      <c r="L154" s="662"/>
      <c r="M154" s="662"/>
      <c r="N154" s="662"/>
      <c r="O154" s="662"/>
      <c r="P154" s="662"/>
      <c r="Q154" s="662"/>
      <c r="R154" s="662"/>
      <c r="S154" s="662"/>
      <c r="T154" s="662"/>
      <c r="U154" s="662"/>
      <c r="V154" s="662"/>
      <c r="W154" s="662"/>
      <c r="X154" s="662"/>
      <c r="Y154" s="662"/>
      <c r="Z154" s="662"/>
      <c r="AA154" s="662"/>
      <c r="AB154" s="662"/>
      <c r="AC154" s="662"/>
    </row>
    <row r="155">
      <c r="A155" s="662"/>
      <c r="B155" s="662"/>
      <c r="C155" s="662"/>
      <c r="D155" s="662"/>
      <c r="E155" s="662"/>
      <c r="F155" s="662"/>
      <c r="G155" s="662"/>
      <c r="H155" s="662"/>
      <c r="I155" s="662"/>
      <c r="J155" s="662"/>
      <c r="K155" s="662"/>
      <c r="L155" s="662"/>
      <c r="M155" s="662"/>
      <c r="N155" s="662"/>
      <c r="O155" s="662"/>
      <c r="P155" s="662"/>
      <c r="Q155" s="662"/>
      <c r="R155" s="662"/>
      <c r="S155" s="662"/>
      <c r="T155" s="662"/>
      <c r="U155" s="662"/>
      <c r="V155" s="662"/>
      <c r="W155" s="662"/>
      <c r="X155" s="662"/>
      <c r="Y155" s="662"/>
      <c r="Z155" s="662"/>
      <c r="AA155" s="662"/>
      <c r="AB155" s="662"/>
      <c r="AC155" s="662"/>
    </row>
    <row r="156">
      <c r="A156" s="662"/>
      <c r="B156" s="662"/>
      <c r="C156" s="662"/>
      <c r="D156" s="662"/>
      <c r="E156" s="662"/>
      <c r="F156" s="662"/>
      <c r="G156" s="662"/>
      <c r="H156" s="662"/>
      <c r="I156" s="662"/>
      <c r="J156" s="662"/>
      <c r="K156" s="662"/>
      <c r="L156" s="662"/>
      <c r="M156" s="662"/>
      <c r="N156" s="662"/>
      <c r="O156" s="662"/>
      <c r="P156" s="662"/>
      <c r="Q156" s="662"/>
      <c r="R156" s="662"/>
      <c r="S156" s="662"/>
      <c r="T156" s="662"/>
      <c r="U156" s="662"/>
      <c r="V156" s="662"/>
      <c r="W156" s="662"/>
      <c r="X156" s="662"/>
      <c r="Y156" s="662"/>
      <c r="Z156" s="662"/>
      <c r="AA156" s="662"/>
      <c r="AB156" s="662"/>
      <c r="AC156" s="662"/>
    </row>
    <row r="157">
      <c r="A157" s="662"/>
      <c r="B157" s="662"/>
      <c r="C157" s="662"/>
      <c r="D157" s="662"/>
      <c r="E157" s="662"/>
      <c r="F157" s="662"/>
      <c r="G157" s="662"/>
      <c r="H157" s="662"/>
      <c r="I157" s="662"/>
      <c r="J157" s="662"/>
      <c r="K157" s="662"/>
      <c r="L157" s="662"/>
      <c r="M157" s="662"/>
      <c r="N157" s="662"/>
      <c r="O157" s="662"/>
      <c r="P157" s="662"/>
      <c r="Q157" s="662"/>
      <c r="R157" s="662"/>
      <c r="S157" s="662"/>
      <c r="T157" s="662"/>
      <c r="U157" s="662"/>
      <c r="V157" s="662"/>
      <c r="W157" s="662"/>
      <c r="X157" s="662"/>
      <c r="Y157" s="662"/>
      <c r="Z157" s="662"/>
      <c r="AA157" s="662"/>
      <c r="AB157" s="662"/>
      <c r="AC157" s="662"/>
    </row>
    <row r="158">
      <c r="A158" s="662"/>
      <c r="B158" s="662"/>
      <c r="C158" s="662"/>
      <c r="D158" s="662"/>
      <c r="E158" s="662"/>
      <c r="F158" s="662"/>
      <c r="G158" s="662"/>
      <c r="H158" s="662"/>
      <c r="I158" s="662"/>
      <c r="J158" s="662"/>
      <c r="K158" s="662"/>
      <c r="L158" s="662"/>
      <c r="M158" s="662"/>
      <c r="N158" s="662"/>
      <c r="O158" s="662"/>
      <c r="P158" s="662"/>
      <c r="Q158" s="662"/>
      <c r="R158" s="662"/>
      <c r="S158" s="662"/>
      <c r="T158" s="662"/>
      <c r="U158" s="662"/>
      <c r="V158" s="662"/>
      <c r="W158" s="662"/>
      <c r="X158" s="662"/>
      <c r="Y158" s="662"/>
      <c r="Z158" s="662"/>
      <c r="AA158" s="662"/>
      <c r="AB158" s="662"/>
      <c r="AC158" s="662"/>
    </row>
    <row r="159">
      <c r="A159" s="662"/>
      <c r="B159" s="662"/>
      <c r="C159" s="662"/>
      <c r="D159" s="662"/>
      <c r="E159" s="662"/>
      <c r="F159" s="662"/>
      <c r="G159" s="662"/>
      <c r="H159" s="662"/>
      <c r="I159" s="662"/>
      <c r="J159" s="662"/>
      <c r="K159" s="662"/>
      <c r="L159" s="662"/>
      <c r="M159" s="662"/>
      <c r="N159" s="662"/>
      <c r="O159" s="662"/>
      <c r="P159" s="662"/>
      <c r="Q159" s="662"/>
      <c r="R159" s="662"/>
      <c r="S159" s="662"/>
      <c r="T159" s="662"/>
      <c r="U159" s="662"/>
      <c r="V159" s="662"/>
      <c r="W159" s="662"/>
      <c r="X159" s="662"/>
      <c r="Y159" s="662"/>
      <c r="Z159" s="662"/>
      <c r="AA159" s="662"/>
      <c r="AB159" s="662"/>
      <c r="AC159" s="662"/>
    </row>
    <row r="160">
      <c r="A160" s="662"/>
      <c r="B160" s="662"/>
      <c r="C160" s="662"/>
      <c r="D160" s="662"/>
      <c r="E160" s="662"/>
      <c r="F160" s="662"/>
      <c r="G160" s="662"/>
      <c r="H160" s="662"/>
      <c r="I160" s="662"/>
      <c r="J160" s="662"/>
      <c r="K160" s="662"/>
      <c r="L160" s="662"/>
      <c r="M160" s="662"/>
      <c r="N160" s="662"/>
      <c r="O160" s="662"/>
      <c r="P160" s="662"/>
      <c r="Q160" s="662"/>
      <c r="R160" s="662"/>
      <c r="S160" s="662"/>
      <c r="T160" s="662"/>
      <c r="U160" s="662"/>
      <c r="V160" s="662"/>
      <c r="W160" s="662"/>
      <c r="X160" s="662"/>
      <c r="Y160" s="662"/>
      <c r="Z160" s="662"/>
      <c r="AA160" s="662"/>
      <c r="AB160" s="662"/>
      <c r="AC160" s="662"/>
    </row>
    <row r="161">
      <c r="A161" s="662"/>
      <c r="B161" s="662"/>
      <c r="C161" s="662"/>
      <c r="D161" s="662"/>
      <c r="E161" s="662"/>
      <c r="F161" s="662"/>
      <c r="G161" s="662"/>
      <c r="H161" s="662"/>
      <c r="I161" s="662"/>
      <c r="J161" s="662"/>
      <c r="K161" s="662"/>
      <c r="L161" s="662"/>
      <c r="M161" s="662"/>
      <c r="N161" s="662"/>
      <c r="O161" s="662"/>
      <c r="P161" s="662"/>
      <c r="Q161" s="662"/>
      <c r="R161" s="662"/>
      <c r="S161" s="662"/>
      <c r="T161" s="662"/>
      <c r="U161" s="662"/>
      <c r="V161" s="662"/>
      <c r="W161" s="662"/>
      <c r="X161" s="662"/>
      <c r="Y161" s="662"/>
      <c r="Z161" s="662"/>
      <c r="AA161" s="662"/>
      <c r="AB161" s="662"/>
      <c r="AC161" s="662"/>
    </row>
    <row r="162">
      <c r="A162" s="662"/>
      <c r="B162" s="662"/>
      <c r="C162" s="662"/>
      <c r="D162" s="662"/>
      <c r="E162" s="662"/>
      <c r="F162" s="662"/>
      <c r="G162" s="662"/>
      <c r="H162" s="662"/>
      <c r="I162" s="662"/>
      <c r="J162" s="662"/>
      <c r="K162" s="662"/>
      <c r="L162" s="662"/>
      <c r="M162" s="662"/>
      <c r="N162" s="662"/>
      <c r="O162" s="662"/>
      <c r="P162" s="662"/>
      <c r="Q162" s="662"/>
      <c r="R162" s="662"/>
      <c r="S162" s="662"/>
      <c r="T162" s="662"/>
      <c r="U162" s="662"/>
      <c r="V162" s="662"/>
      <c r="W162" s="662"/>
      <c r="X162" s="662"/>
      <c r="Y162" s="662"/>
      <c r="Z162" s="662"/>
      <c r="AA162" s="662"/>
      <c r="AB162" s="662"/>
      <c r="AC162" s="662"/>
    </row>
    <row r="163">
      <c r="A163" s="662"/>
      <c r="B163" s="662"/>
      <c r="C163" s="662"/>
      <c r="D163" s="662"/>
      <c r="E163" s="662"/>
      <c r="F163" s="662"/>
      <c r="G163" s="662"/>
      <c r="H163" s="662"/>
      <c r="I163" s="662"/>
      <c r="J163" s="662"/>
      <c r="K163" s="662"/>
      <c r="L163" s="662"/>
      <c r="M163" s="662"/>
      <c r="N163" s="662"/>
      <c r="O163" s="662"/>
      <c r="P163" s="662"/>
      <c r="Q163" s="662"/>
      <c r="R163" s="662"/>
      <c r="S163" s="662"/>
      <c r="T163" s="662"/>
      <c r="U163" s="662"/>
      <c r="V163" s="662"/>
      <c r="W163" s="662"/>
      <c r="X163" s="662"/>
      <c r="Y163" s="662"/>
      <c r="Z163" s="662"/>
      <c r="AA163" s="662"/>
      <c r="AB163" s="662"/>
      <c r="AC163" s="662"/>
    </row>
    <row r="164">
      <c r="A164" s="662"/>
      <c r="B164" s="662"/>
      <c r="C164" s="662"/>
      <c r="D164" s="662"/>
      <c r="E164" s="662"/>
      <c r="F164" s="662"/>
      <c r="G164" s="662"/>
      <c r="H164" s="662"/>
      <c r="I164" s="662"/>
      <c r="J164" s="662"/>
      <c r="K164" s="662"/>
      <c r="L164" s="662"/>
      <c r="M164" s="662"/>
      <c r="N164" s="662"/>
      <c r="O164" s="662"/>
      <c r="P164" s="662"/>
      <c r="Q164" s="662"/>
      <c r="R164" s="662"/>
      <c r="S164" s="662"/>
      <c r="T164" s="662"/>
      <c r="U164" s="662"/>
      <c r="V164" s="662"/>
      <c r="W164" s="662"/>
      <c r="X164" s="662"/>
      <c r="Y164" s="662"/>
      <c r="Z164" s="662"/>
      <c r="AA164" s="662"/>
      <c r="AB164" s="662"/>
      <c r="AC164" s="662"/>
    </row>
    <row r="165">
      <c r="A165" s="662"/>
      <c r="B165" s="662"/>
      <c r="C165" s="662"/>
      <c r="D165" s="662"/>
      <c r="E165" s="662"/>
      <c r="F165" s="662"/>
      <c r="G165" s="662"/>
      <c r="H165" s="662"/>
      <c r="I165" s="662"/>
      <c r="J165" s="662"/>
      <c r="K165" s="662"/>
      <c r="L165" s="662"/>
      <c r="M165" s="662"/>
      <c r="N165" s="662"/>
      <c r="O165" s="662"/>
      <c r="P165" s="662"/>
      <c r="Q165" s="662"/>
      <c r="R165" s="662"/>
      <c r="S165" s="662"/>
      <c r="T165" s="662"/>
      <c r="U165" s="662"/>
      <c r="V165" s="662"/>
      <c r="W165" s="662"/>
      <c r="X165" s="662"/>
      <c r="Y165" s="662"/>
      <c r="Z165" s="662"/>
      <c r="AA165" s="662"/>
      <c r="AB165" s="662"/>
      <c r="AC165" s="662"/>
    </row>
    <row r="166">
      <c r="A166" s="662"/>
      <c r="B166" s="662"/>
      <c r="C166" s="662"/>
      <c r="D166" s="662"/>
      <c r="E166" s="662"/>
      <c r="F166" s="662"/>
      <c r="G166" s="662"/>
      <c r="H166" s="662"/>
      <c r="I166" s="662"/>
      <c r="J166" s="662"/>
      <c r="K166" s="662"/>
      <c r="L166" s="662"/>
      <c r="M166" s="662"/>
      <c r="N166" s="662"/>
      <c r="O166" s="662"/>
      <c r="P166" s="662"/>
      <c r="Q166" s="662"/>
      <c r="R166" s="662"/>
      <c r="S166" s="662"/>
      <c r="T166" s="662"/>
      <c r="U166" s="662"/>
      <c r="V166" s="662"/>
      <c r="W166" s="662"/>
      <c r="X166" s="662"/>
      <c r="Y166" s="662"/>
      <c r="Z166" s="662"/>
      <c r="AA166" s="662"/>
      <c r="AB166" s="662"/>
      <c r="AC166" s="662"/>
    </row>
    <row r="167">
      <c r="A167" s="662"/>
      <c r="B167" s="662"/>
      <c r="C167" s="662"/>
      <c r="D167" s="662"/>
      <c r="E167" s="662"/>
      <c r="F167" s="662"/>
      <c r="G167" s="662"/>
      <c r="H167" s="662"/>
      <c r="I167" s="662"/>
      <c r="J167" s="662"/>
      <c r="K167" s="662"/>
      <c r="L167" s="662"/>
      <c r="M167" s="662"/>
      <c r="N167" s="662"/>
      <c r="O167" s="662"/>
      <c r="P167" s="662"/>
      <c r="Q167" s="662"/>
      <c r="R167" s="662"/>
      <c r="S167" s="662"/>
      <c r="T167" s="662"/>
      <c r="U167" s="662"/>
      <c r="V167" s="662"/>
      <c r="W167" s="662"/>
      <c r="X167" s="662"/>
      <c r="Y167" s="662"/>
      <c r="Z167" s="662"/>
      <c r="AA167" s="662"/>
      <c r="AB167" s="662"/>
      <c r="AC167" s="662"/>
    </row>
    <row r="168">
      <c r="A168" s="662"/>
      <c r="B168" s="662"/>
      <c r="C168" s="662"/>
      <c r="D168" s="662"/>
      <c r="E168" s="662"/>
      <c r="F168" s="662"/>
      <c r="G168" s="662"/>
      <c r="H168" s="662"/>
      <c r="I168" s="662"/>
      <c r="J168" s="662"/>
      <c r="K168" s="662"/>
      <c r="L168" s="662"/>
      <c r="M168" s="662"/>
      <c r="N168" s="662"/>
      <c r="O168" s="662"/>
      <c r="P168" s="662"/>
      <c r="Q168" s="662"/>
      <c r="R168" s="662"/>
      <c r="S168" s="662"/>
      <c r="T168" s="662"/>
      <c r="U168" s="662"/>
      <c r="V168" s="662"/>
      <c r="W168" s="662"/>
      <c r="X168" s="662"/>
      <c r="Y168" s="662"/>
      <c r="Z168" s="662"/>
      <c r="AA168" s="662"/>
      <c r="AB168" s="662"/>
      <c r="AC168" s="662"/>
    </row>
    <row r="169">
      <c r="A169" s="662"/>
      <c r="B169" s="662"/>
      <c r="C169" s="662"/>
      <c r="D169" s="662"/>
      <c r="E169" s="662"/>
      <c r="F169" s="662"/>
      <c r="G169" s="662"/>
      <c r="H169" s="662"/>
      <c r="I169" s="662"/>
      <c r="J169" s="662"/>
      <c r="K169" s="662"/>
      <c r="L169" s="662"/>
      <c r="M169" s="662"/>
      <c r="N169" s="662"/>
      <c r="O169" s="662"/>
      <c r="P169" s="662"/>
      <c r="Q169" s="662"/>
      <c r="R169" s="662"/>
      <c r="S169" s="662"/>
      <c r="T169" s="662"/>
      <c r="U169" s="662"/>
      <c r="V169" s="662"/>
      <c r="W169" s="662"/>
      <c r="X169" s="662"/>
      <c r="Y169" s="662"/>
      <c r="Z169" s="662"/>
      <c r="AA169" s="662"/>
      <c r="AB169" s="662"/>
      <c r="AC169" s="662"/>
    </row>
    <row r="170">
      <c r="A170" s="662"/>
      <c r="B170" s="662"/>
      <c r="C170" s="662"/>
      <c r="D170" s="662"/>
      <c r="E170" s="662"/>
      <c r="F170" s="662"/>
      <c r="G170" s="662"/>
      <c r="H170" s="662"/>
      <c r="I170" s="662"/>
      <c r="J170" s="662"/>
      <c r="K170" s="662"/>
      <c r="L170" s="662"/>
      <c r="M170" s="662"/>
      <c r="N170" s="662"/>
      <c r="O170" s="662"/>
      <c r="P170" s="662"/>
      <c r="Q170" s="662"/>
      <c r="R170" s="662"/>
      <c r="S170" s="662"/>
      <c r="T170" s="662"/>
      <c r="U170" s="662"/>
      <c r="V170" s="662"/>
      <c r="W170" s="662"/>
      <c r="X170" s="662"/>
      <c r="Y170" s="662"/>
      <c r="Z170" s="662"/>
      <c r="AA170" s="662"/>
      <c r="AB170" s="662"/>
      <c r="AC170" s="662"/>
    </row>
    <row r="171">
      <c r="A171" s="662"/>
      <c r="B171" s="662"/>
      <c r="C171" s="662"/>
      <c r="D171" s="662"/>
      <c r="E171" s="662"/>
      <c r="F171" s="662"/>
      <c r="G171" s="662"/>
      <c r="H171" s="662"/>
      <c r="I171" s="662"/>
      <c r="J171" s="662"/>
      <c r="K171" s="662"/>
      <c r="L171" s="662"/>
      <c r="M171" s="662"/>
      <c r="N171" s="662"/>
      <c r="O171" s="662"/>
      <c r="P171" s="662"/>
      <c r="Q171" s="662"/>
      <c r="R171" s="662"/>
      <c r="S171" s="662"/>
      <c r="T171" s="662"/>
      <c r="U171" s="662"/>
      <c r="V171" s="662"/>
      <c r="W171" s="662"/>
      <c r="X171" s="662"/>
      <c r="Y171" s="662"/>
      <c r="Z171" s="662"/>
      <c r="AA171" s="662"/>
      <c r="AB171" s="662"/>
      <c r="AC171" s="662"/>
    </row>
    <row r="172">
      <c r="A172" s="662"/>
      <c r="B172" s="662"/>
      <c r="C172" s="662"/>
      <c r="D172" s="662"/>
      <c r="E172" s="662"/>
      <c r="F172" s="662"/>
      <c r="G172" s="662"/>
      <c r="H172" s="662"/>
      <c r="I172" s="662"/>
      <c r="J172" s="662"/>
      <c r="K172" s="662"/>
      <c r="L172" s="662"/>
      <c r="M172" s="662"/>
      <c r="N172" s="662"/>
      <c r="O172" s="662"/>
      <c r="P172" s="662"/>
      <c r="Q172" s="662"/>
      <c r="R172" s="662"/>
      <c r="S172" s="662"/>
      <c r="T172" s="662"/>
      <c r="U172" s="662"/>
      <c r="V172" s="662"/>
      <c r="W172" s="662"/>
      <c r="X172" s="662"/>
      <c r="Y172" s="662"/>
      <c r="Z172" s="662"/>
      <c r="AA172" s="662"/>
      <c r="AB172" s="662"/>
      <c r="AC172" s="662"/>
    </row>
    <row r="173">
      <c r="A173" s="662"/>
      <c r="B173" s="662"/>
      <c r="C173" s="662"/>
      <c r="D173" s="662"/>
      <c r="E173" s="662"/>
      <c r="F173" s="662"/>
      <c r="G173" s="662"/>
      <c r="H173" s="662"/>
      <c r="I173" s="662"/>
      <c r="J173" s="662"/>
      <c r="K173" s="662"/>
      <c r="L173" s="662"/>
      <c r="M173" s="662"/>
      <c r="N173" s="662"/>
      <c r="O173" s="662"/>
      <c r="P173" s="662"/>
      <c r="Q173" s="662"/>
      <c r="R173" s="662"/>
      <c r="S173" s="662"/>
      <c r="T173" s="662"/>
      <c r="U173" s="662"/>
      <c r="V173" s="662"/>
      <c r="W173" s="662"/>
      <c r="X173" s="662"/>
      <c r="Y173" s="662"/>
      <c r="Z173" s="662"/>
      <c r="AA173" s="662"/>
      <c r="AB173" s="662"/>
      <c r="AC173" s="662"/>
    </row>
    <row r="174">
      <c r="A174" s="662"/>
      <c r="B174" s="662"/>
      <c r="C174" s="662"/>
      <c r="D174" s="662"/>
      <c r="E174" s="662"/>
      <c r="F174" s="662"/>
      <c r="G174" s="662"/>
      <c r="H174" s="662"/>
      <c r="I174" s="662"/>
      <c r="J174" s="662"/>
      <c r="K174" s="662"/>
      <c r="L174" s="662"/>
      <c r="M174" s="662"/>
      <c r="N174" s="662"/>
      <c r="O174" s="662"/>
      <c r="P174" s="662"/>
      <c r="Q174" s="662"/>
      <c r="R174" s="662"/>
      <c r="S174" s="662"/>
      <c r="T174" s="662"/>
      <c r="U174" s="662"/>
      <c r="V174" s="662"/>
      <c r="W174" s="662"/>
      <c r="X174" s="662"/>
      <c r="Y174" s="662"/>
      <c r="Z174" s="662"/>
      <c r="AA174" s="662"/>
      <c r="AB174" s="662"/>
      <c r="AC174" s="662"/>
    </row>
    <row r="175">
      <c r="A175" s="662"/>
      <c r="B175" s="662"/>
      <c r="C175" s="662"/>
      <c r="D175" s="662"/>
      <c r="E175" s="662"/>
      <c r="F175" s="662"/>
      <c r="G175" s="662"/>
      <c r="H175" s="662"/>
      <c r="I175" s="662"/>
      <c r="J175" s="662"/>
      <c r="K175" s="662"/>
      <c r="L175" s="662"/>
      <c r="M175" s="662"/>
      <c r="N175" s="662"/>
      <c r="O175" s="662"/>
      <c r="P175" s="662"/>
      <c r="Q175" s="662"/>
      <c r="R175" s="662"/>
      <c r="S175" s="662"/>
      <c r="T175" s="662"/>
      <c r="U175" s="662"/>
      <c r="V175" s="662"/>
      <c r="W175" s="662"/>
      <c r="X175" s="662"/>
      <c r="Y175" s="662"/>
      <c r="Z175" s="662"/>
      <c r="AA175" s="662"/>
      <c r="AB175" s="662"/>
      <c r="AC175" s="662"/>
    </row>
    <row r="176">
      <c r="A176" s="662"/>
      <c r="B176" s="662"/>
      <c r="C176" s="662"/>
      <c r="D176" s="662"/>
      <c r="E176" s="662"/>
      <c r="F176" s="662"/>
      <c r="G176" s="662"/>
      <c r="H176" s="662"/>
      <c r="I176" s="662"/>
      <c r="J176" s="662"/>
      <c r="K176" s="662"/>
      <c r="L176" s="662"/>
      <c r="M176" s="662"/>
      <c r="N176" s="662"/>
      <c r="O176" s="662"/>
      <c r="P176" s="662"/>
      <c r="Q176" s="662"/>
      <c r="R176" s="662"/>
      <c r="S176" s="662"/>
      <c r="T176" s="662"/>
      <c r="U176" s="662"/>
      <c r="V176" s="662"/>
      <c r="W176" s="662"/>
      <c r="X176" s="662"/>
      <c r="Y176" s="662"/>
      <c r="Z176" s="662"/>
      <c r="AA176" s="662"/>
      <c r="AB176" s="662"/>
      <c r="AC176" s="662"/>
    </row>
    <row r="177">
      <c r="A177" s="662"/>
      <c r="B177" s="662"/>
      <c r="C177" s="662"/>
      <c r="D177" s="662"/>
      <c r="E177" s="662"/>
      <c r="F177" s="662"/>
      <c r="G177" s="662"/>
      <c r="H177" s="662"/>
      <c r="I177" s="662"/>
      <c r="J177" s="662"/>
      <c r="K177" s="662"/>
      <c r="L177" s="662"/>
      <c r="M177" s="662"/>
      <c r="N177" s="662"/>
      <c r="O177" s="662"/>
      <c r="P177" s="662"/>
      <c r="Q177" s="662"/>
      <c r="R177" s="662"/>
      <c r="S177" s="662"/>
      <c r="T177" s="662"/>
      <c r="U177" s="662"/>
      <c r="V177" s="662"/>
      <c r="W177" s="662"/>
      <c r="X177" s="662"/>
      <c r="Y177" s="662"/>
      <c r="Z177" s="662"/>
      <c r="AA177" s="662"/>
      <c r="AB177" s="662"/>
      <c r="AC177" s="662"/>
    </row>
    <row r="178">
      <c r="A178" s="662"/>
      <c r="B178" s="662"/>
      <c r="C178" s="662"/>
      <c r="D178" s="662"/>
      <c r="E178" s="662"/>
      <c r="F178" s="662"/>
      <c r="G178" s="662"/>
      <c r="H178" s="662"/>
      <c r="I178" s="662"/>
      <c r="J178" s="662"/>
      <c r="K178" s="662"/>
      <c r="L178" s="662"/>
      <c r="M178" s="662"/>
      <c r="N178" s="662"/>
      <c r="O178" s="662"/>
      <c r="P178" s="662"/>
      <c r="Q178" s="662"/>
      <c r="R178" s="662"/>
      <c r="S178" s="662"/>
      <c r="T178" s="662"/>
      <c r="U178" s="662"/>
      <c r="V178" s="662"/>
      <c r="W178" s="662"/>
      <c r="X178" s="662"/>
      <c r="Y178" s="662"/>
      <c r="Z178" s="662"/>
      <c r="AA178" s="662"/>
      <c r="AB178" s="662"/>
      <c r="AC178" s="662"/>
    </row>
    <row r="179">
      <c r="A179" s="662"/>
      <c r="B179" s="662"/>
      <c r="C179" s="662"/>
      <c r="D179" s="662"/>
      <c r="E179" s="662"/>
      <c r="F179" s="662"/>
      <c r="G179" s="662"/>
      <c r="H179" s="662"/>
      <c r="I179" s="662"/>
      <c r="J179" s="662"/>
      <c r="K179" s="662"/>
      <c r="L179" s="662"/>
      <c r="M179" s="662"/>
      <c r="N179" s="662"/>
      <c r="O179" s="662"/>
      <c r="P179" s="662"/>
      <c r="Q179" s="662"/>
      <c r="R179" s="662"/>
      <c r="S179" s="662"/>
      <c r="T179" s="662"/>
      <c r="U179" s="662"/>
      <c r="V179" s="662"/>
      <c r="W179" s="662"/>
      <c r="X179" s="662"/>
      <c r="Y179" s="662"/>
      <c r="Z179" s="662"/>
      <c r="AA179" s="662"/>
      <c r="AB179" s="662"/>
      <c r="AC179" s="662"/>
    </row>
    <row r="180">
      <c r="A180" s="662"/>
      <c r="B180" s="662"/>
      <c r="C180" s="662"/>
      <c r="D180" s="662"/>
      <c r="E180" s="662"/>
      <c r="F180" s="662"/>
      <c r="G180" s="662"/>
      <c r="H180" s="662"/>
      <c r="I180" s="662"/>
      <c r="J180" s="662"/>
      <c r="K180" s="662"/>
      <c r="L180" s="662"/>
      <c r="M180" s="662"/>
      <c r="N180" s="662"/>
      <c r="O180" s="662"/>
      <c r="P180" s="662"/>
      <c r="Q180" s="662"/>
      <c r="R180" s="662"/>
      <c r="S180" s="662"/>
      <c r="T180" s="662"/>
      <c r="U180" s="662"/>
      <c r="V180" s="662"/>
      <c r="W180" s="662"/>
      <c r="X180" s="662"/>
      <c r="Y180" s="662"/>
      <c r="Z180" s="662"/>
      <c r="AA180" s="662"/>
      <c r="AB180" s="662"/>
      <c r="AC180" s="662"/>
    </row>
    <row r="181">
      <c r="A181" s="662"/>
      <c r="B181" s="662"/>
      <c r="C181" s="662"/>
      <c r="D181" s="662"/>
      <c r="E181" s="662"/>
      <c r="F181" s="662"/>
      <c r="G181" s="662"/>
      <c r="H181" s="662"/>
      <c r="I181" s="662"/>
      <c r="J181" s="662"/>
      <c r="K181" s="662"/>
      <c r="L181" s="662"/>
      <c r="M181" s="662"/>
      <c r="N181" s="662"/>
      <c r="O181" s="662"/>
      <c r="P181" s="662"/>
      <c r="Q181" s="662"/>
      <c r="R181" s="662"/>
      <c r="S181" s="662"/>
      <c r="T181" s="662"/>
      <c r="U181" s="662"/>
      <c r="V181" s="662"/>
      <c r="W181" s="662"/>
      <c r="X181" s="662"/>
      <c r="Y181" s="662"/>
      <c r="Z181" s="662"/>
      <c r="AA181" s="662"/>
      <c r="AB181" s="662"/>
      <c r="AC181" s="662"/>
    </row>
    <row r="182">
      <c r="A182" s="662"/>
      <c r="B182" s="662"/>
      <c r="C182" s="662"/>
      <c r="D182" s="662"/>
      <c r="E182" s="662"/>
      <c r="F182" s="662"/>
      <c r="G182" s="662"/>
      <c r="H182" s="662"/>
      <c r="I182" s="662"/>
      <c r="J182" s="662"/>
      <c r="K182" s="662"/>
      <c r="L182" s="662"/>
      <c r="M182" s="662"/>
      <c r="N182" s="662"/>
      <c r="O182" s="662"/>
      <c r="P182" s="662"/>
      <c r="Q182" s="662"/>
      <c r="R182" s="662"/>
      <c r="S182" s="662"/>
      <c r="T182" s="662"/>
      <c r="U182" s="662"/>
      <c r="V182" s="662"/>
      <c r="W182" s="662"/>
      <c r="X182" s="662"/>
      <c r="Y182" s="662"/>
      <c r="Z182" s="662"/>
      <c r="AA182" s="662"/>
      <c r="AB182" s="662"/>
      <c r="AC182" s="662"/>
    </row>
    <row r="183">
      <c r="A183" s="662"/>
      <c r="B183" s="662"/>
      <c r="C183" s="662"/>
      <c r="D183" s="662"/>
      <c r="E183" s="662"/>
      <c r="F183" s="662"/>
      <c r="G183" s="662"/>
      <c r="H183" s="662"/>
      <c r="I183" s="662"/>
      <c r="J183" s="662"/>
      <c r="K183" s="662"/>
      <c r="L183" s="662"/>
      <c r="M183" s="662"/>
      <c r="N183" s="662"/>
      <c r="O183" s="662"/>
      <c r="P183" s="662"/>
      <c r="Q183" s="662"/>
      <c r="R183" s="662"/>
      <c r="S183" s="662"/>
      <c r="T183" s="662"/>
      <c r="U183" s="662"/>
      <c r="V183" s="662"/>
      <c r="W183" s="662"/>
      <c r="X183" s="662"/>
      <c r="Y183" s="662"/>
      <c r="Z183" s="662"/>
      <c r="AA183" s="662"/>
      <c r="AB183" s="662"/>
      <c r="AC183" s="662"/>
    </row>
    <row r="184">
      <c r="A184" s="662"/>
      <c r="B184" s="662"/>
      <c r="C184" s="662"/>
      <c r="D184" s="662"/>
      <c r="E184" s="662"/>
      <c r="F184" s="662"/>
      <c r="G184" s="662"/>
      <c r="H184" s="662"/>
      <c r="I184" s="662"/>
      <c r="J184" s="662"/>
      <c r="K184" s="662"/>
      <c r="L184" s="662"/>
      <c r="M184" s="662"/>
      <c r="N184" s="662"/>
      <c r="O184" s="662"/>
      <c r="P184" s="662"/>
      <c r="Q184" s="662"/>
      <c r="R184" s="662"/>
      <c r="S184" s="662"/>
      <c r="T184" s="662"/>
      <c r="U184" s="662"/>
      <c r="V184" s="662"/>
      <c r="W184" s="662"/>
      <c r="X184" s="662"/>
      <c r="Y184" s="662"/>
      <c r="Z184" s="662"/>
      <c r="AA184" s="662"/>
      <c r="AB184" s="662"/>
      <c r="AC184" s="662"/>
    </row>
    <row r="185">
      <c r="A185" s="662"/>
      <c r="B185" s="662"/>
      <c r="C185" s="662"/>
      <c r="D185" s="662"/>
      <c r="E185" s="662"/>
      <c r="F185" s="662"/>
      <c r="G185" s="662"/>
      <c r="H185" s="662"/>
      <c r="I185" s="662"/>
      <c r="J185" s="662"/>
      <c r="K185" s="662"/>
      <c r="L185" s="662"/>
      <c r="M185" s="662"/>
      <c r="N185" s="662"/>
      <c r="O185" s="662"/>
      <c r="P185" s="662"/>
      <c r="Q185" s="662"/>
      <c r="R185" s="662"/>
      <c r="S185" s="662"/>
      <c r="T185" s="662"/>
      <c r="U185" s="662"/>
      <c r="V185" s="662"/>
      <c r="W185" s="662"/>
      <c r="X185" s="662"/>
      <c r="Y185" s="662"/>
      <c r="Z185" s="662"/>
      <c r="AA185" s="662"/>
      <c r="AB185" s="662"/>
      <c r="AC185" s="662"/>
    </row>
    <row r="186">
      <c r="A186" s="662"/>
      <c r="B186" s="662"/>
      <c r="C186" s="662"/>
      <c r="D186" s="662"/>
      <c r="E186" s="662"/>
      <c r="F186" s="662"/>
      <c r="G186" s="662"/>
      <c r="H186" s="662"/>
      <c r="I186" s="662"/>
      <c r="J186" s="662"/>
      <c r="K186" s="662"/>
      <c r="L186" s="662"/>
      <c r="M186" s="662"/>
      <c r="N186" s="662"/>
      <c r="O186" s="662"/>
      <c r="P186" s="662"/>
      <c r="Q186" s="662"/>
      <c r="R186" s="662"/>
      <c r="S186" s="662"/>
      <c r="T186" s="662"/>
      <c r="U186" s="662"/>
      <c r="V186" s="662"/>
      <c r="W186" s="662"/>
      <c r="X186" s="662"/>
      <c r="Y186" s="662"/>
      <c r="Z186" s="662"/>
      <c r="AA186" s="662"/>
      <c r="AB186" s="662"/>
      <c r="AC186" s="662"/>
    </row>
    <row r="187">
      <c r="A187" s="662"/>
      <c r="B187" s="662"/>
      <c r="C187" s="662"/>
      <c r="D187" s="662"/>
      <c r="E187" s="662"/>
      <c r="F187" s="662"/>
      <c r="G187" s="662"/>
      <c r="H187" s="662"/>
      <c r="I187" s="662"/>
      <c r="J187" s="662"/>
      <c r="K187" s="662"/>
      <c r="L187" s="662"/>
      <c r="M187" s="662"/>
      <c r="N187" s="662"/>
      <c r="O187" s="662"/>
      <c r="P187" s="662"/>
      <c r="Q187" s="662"/>
      <c r="R187" s="662"/>
      <c r="S187" s="662"/>
      <c r="T187" s="662"/>
      <c r="U187" s="662"/>
      <c r="V187" s="662"/>
      <c r="W187" s="662"/>
      <c r="X187" s="662"/>
      <c r="Y187" s="662"/>
      <c r="Z187" s="662"/>
      <c r="AA187" s="662"/>
      <c r="AB187" s="662"/>
      <c r="AC187" s="662"/>
    </row>
    <row r="188">
      <c r="A188" s="662"/>
      <c r="B188" s="662"/>
      <c r="C188" s="662"/>
      <c r="D188" s="662"/>
      <c r="E188" s="662"/>
      <c r="F188" s="662"/>
      <c r="G188" s="662"/>
      <c r="H188" s="662"/>
      <c r="I188" s="662"/>
      <c r="J188" s="662"/>
      <c r="K188" s="662"/>
      <c r="L188" s="662"/>
      <c r="M188" s="662"/>
      <c r="N188" s="662"/>
      <c r="O188" s="662"/>
      <c r="P188" s="662"/>
      <c r="Q188" s="662"/>
      <c r="R188" s="662"/>
      <c r="S188" s="662"/>
      <c r="T188" s="662"/>
      <c r="U188" s="662"/>
      <c r="V188" s="662"/>
      <c r="W188" s="662"/>
      <c r="X188" s="662"/>
      <c r="Y188" s="662"/>
      <c r="Z188" s="662"/>
      <c r="AA188" s="662"/>
      <c r="AB188" s="662"/>
      <c r="AC188" s="662"/>
    </row>
    <row r="189">
      <c r="A189" s="662"/>
      <c r="B189" s="662"/>
      <c r="C189" s="662"/>
      <c r="D189" s="662"/>
      <c r="E189" s="662"/>
      <c r="F189" s="662"/>
      <c r="G189" s="662"/>
      <c r="H189" s="662"/>
      <c r="I189" s="662"/>
      <c r="J189" s="662"/>
      <c r="K189" s="662"/>
      <c r="L189" s="662"/>
      <c r="M189" s="662"/>
      <c r="N189" s="662"/>
      <c r="O189" s="662"/>
      <c r="P189" s="662"/>
      <c r="Q189" s="662"/>
      <c r="R189" s="662"/>
      <c r="S189" s="662"/>
      <c r="T189" s="662"/>
      <c r="U189" s="662"/>
      <c r="V189" s="662"/>
      <c r="W189" s="662"/>
      <c r="X189" s="662"/>
      <c r="Y189" s="662"/>
      <c r="Z189" s="662"/>
      <c r="AA189" s="662"/>
      <c r="AB189" s="662"/>
      <c r="AC189" s="662"/>
    </row>
    <row r="190">
      <c r="A190" s="662"/>
      <c r="B190" s="662"/>
      <c r="C190" s="662"/>
      <c r="D190" s="662"/>
      <c r="E190" s="662"/>
      <c r="F190" s="662"/>
      <c r="G190" s="662"/>
      <c r="H190" s="662"/>
      <c r="I190" s="662"/>
      <c r="J190" s="662"/>
      <c r="K190" s="662"/>
      <c r="L190" s="662"/>
      <c r="M190" s="662"/>
      <c r="N190" s="662"/>
      <c r="O190" s="662"/>
      <c r="P190" s="662"/>
      <c r="Q190" s="662"/>
      <c r="R190" s="662"/>
      <c r="S190" s="662"/>
      <c r="T190" s="662"/>
      <c r="U190" s="662"/>
      <c r="V190" s="662"/>
      <c r="W190" s="662"/>
      <c r="X190" s="662"/>
      <c r="Y190" s="662"/>
      <c r="Z190" s="662"/>
      <c r="AA190" s="662"/>
      <c r="AB190" s="662"/>
      <c r="AC190" s="662"/>
    </row>
    <row r="191">
      <c r="A191" s="662"/>
      <c r="B191" s="662"/>
      <c r="C191" s="662"/>
      <c r="D191" s="662"/>
      <c r="E191" s="662"/>
      <c r="F191" s="662"/>
      <c r="G191" s="662"/>
      <c r="H191" s="662"/>
      <c r="I191" s="662"/>
      <c r="J191" s="662"/>
      <c r="K191" s="662"/>
      <c r="L191" s="662"/>
      <c r="M191" s="662"/>
      <c r="N191" s="662"/>
      <c r="O191" s="662"/>
      <c r="P191" s="662"/>
      <c r="Q191" s="662"/>
      <c r="R191" s="662"/>
      <c r="S191" s="662"/>
      <c r="T191" s="662"/>
      <c r="U191" s="662"/>
      <c r="V191" s="662"/>
      <c r="W191" s="662"/>
      <c r="X191" s="662"/>
      <c r="Y191" s="662"/>
      <c r="Z191" s="662"/>
      <c r="AA191" s="662"/>
      <c r="AB191" s="662"/>
      <c r="AC191" s="662"/>
    </row>
    <row r="192">
      <c r="A192" s="662"/>
      <c r="B192" s="662"/>
      <c r="C192" s="662"/>
      <c r="D192" s="662"/>
      <c r="E192" s="662"/>
      <c r="F192" s="662"/>
      <c r="G192" s="662"/>
      <c r="H192" s="662"/>
      <c r="I192" s="662"/>
      <c r="J192" s="662"/>
      <c r="K192" s="662"/>
      <c r="L192" s="662"/>
      <c r="M192" s="662"/>
      <c r="N192" s="662"/>
      <c r="O192" s="662"/>
      <c r="P192" s="662"/>
      <c r="Q192" s="662"/>
      <c r="R192" s="662"/>
      <c r="S192" s="662"/>
      <c r="T192" s="662"/>
      <c r="U192" s="662"/>
      <c r="V192" s="662"/>
      <c r="W192" s="662"/>
      <c r="X192" s="662"/>
      <c r="Y192" s="662"/>
      <c r="Z192" s="662"/>
      <c r="AA192" s="662"/>
      <c r="AB192" s="662"/>
      <c r="AC192" s="662"/>
    </row>
    <row r="193">
      <c r="A193" s="662"/>
      <c r="B193" s="662"/>
      <c r="C193" s="662"/>
      <c r="D193" s="662"/>
      <c r="E193" s="662"/>
      <c r="F193" s="662"/>
      <c r="G193" s="662"/>
      <c r="H193" s="662"/>
      <c r="I193" s="662"/>
      <c r="J193" s="662"/>
      <c r="K193" s="662"/>
      <c r="L193" s="662"/>
      <c r="M193" s="662"/>
      <c r="N193" s="662"/>
      <c r="O193" s="662"/>
      <c r="P193" s="662"/>
      <c r="Q193" s="662"/>
      <c r="R193" s="662"/>
      <c r="S193" s="662"/>
      <c r="T193" s="662"/>
      <c r="U193" s="662"/>
      <c r="V193" s="662"/>
      <c r="W193" s="662"/>
      <c r="X193" s="662"/>
      <c r="Y193" s="662"/>
      <c r="Z193" s="662"/>
      <c r="AA193" s="662"/>
      <c r="AB193" s="662"/>
      <c r="AC193" s="662"/>
    </row>
    <row r="194">
      <c r="A194" s="662"/>
      <c r="B194" s="662"/>
      <c r="C194" s="662"/>
      <c r="D194" s="662"/>
      <c r="E194" s="662"/>
      <c r="F194" s="662"/>
      <c r="G194" s="662"/>
      <c r="H194" s="662"/>
      <c r="I194" s="662"/>
      <c r="J194" s="662"/>
      <c r="K194" s="662"/>
      <c r="L194" s="662"/>
      <c r="M194" s="662"/>
      <c r="N194" s="662"/>
      <c r="O194" s="662"/>
      <c r="P194" s="662"/>
      <c r="Q194" s="662"/>
      <c r="R194" s="662"/>
      <c r="S194" s="662"/>
      <c r="T194" s="662"/>
      <c r="U194" s="662"/>
      <c r="V194" s="662"/>
      <c r="W194" s="662"/>
      <c r="X194" s="662"/>
      <c r="Y194" s="662"/>
      <c r="Z194" s="662"/>
      <c r="AA194" s="662"/>
      <c r="AB194" s="662"/>
      <c r="AC194" s="662"/>
    </row>
    <row r="195">
      <c r="A195" s="662"/>
      <c r="B195" s="662"/>
      <c r="C195" s="662"/>
      <c r="D195" s="662"/>
      <c r="E195" s="662"/>
      <c r="F195" s="662"/>
      <c r="G195" s="662"/>
      <c r="H195" s="662"/>
      <c r="I195" s="662"/>
      <c r="J195" s="662"/>
      <c r="K195" s="662"/>
      <c r="L195" s="662"/>
      <c r="M195" s="662"/>
      <c r="N195" s="662"/>
      <c r="O195" s="662"/>
      <c r="P195" s="662"/>
      <c r="Q195" s="662"/>
      <c r="R195" s="662"/>
      <c r="S195" s="662"/>
      <c r="T195" s="662"/>
      <c r="U195" s="662"/>
      <c r="V195" s="662"/>
      <c r="W195" s="662"/>
      <c r="X195" s="662"/>
      <c r="Y195" s="662"/>
      <c r="Z195" s="662"/>
      <c r="AA195" s="662"/>
      <c r="AB195" s="662"/>
      <c r="AC195" s="662"/>
    </row>
    <row r="196">
      <c r="A196" s="662"/>
      <c r="B196" s="662"/>
      <c r="C196" s="662"/>
      <c r="D196" s="662"/>
      <c r="E196" s="662"/>
      <c r="F196" s="662"/>
      <c r="G196" s="662"/>
      <c r="H196" s="662"/>
      <c r="I196" s="662"/>
      <c r="J196" s="662"/>
      <c r="K196" s="662"/>
      <c r="L196" s="662"/>
      <c r="M196" s="662"/>
      <c r="N196" s="662"/>
      <c r="O196" s="662"/>
      <c r="P196" s="662"/>
      <c r="Q196" s="662"/>
      <c r="R196" s="662"/>
      <c r="S196" s="662"/>
      <c r="T196" s="662"/>
      <c r="U196" s="662"/>
      <c r="V196" s="662"/>
      <c r="W196" s="662"/>
      <c r="X196" s="662"/>
      <c r="Y196" s="662"/>
      <c r="Z196" s="662"/>
      <c r="AA196" s="662"/>
      <c r="AB196" s="662"/>
      <c r="AC196" s="662"/>
    </row>
    <row r="197">
      <c r="A197" s="662"/>
      <c r="B197" s="662"/>
      <c r="C197" s="662"/>
      <c r="D197" s="662"/>
      <c r="E197" s="662"/>
      <c r="F197" s="662"/>
      <c r="G197" s="662"/>
      <c r="H197" s="662"/>
      <c r="I197" s="662"/>
      <c r="J197" s="662"/>
      <c r="K197" s="662"/>
      <c r="L197" s="662"/>
      <c r="M197" s="662"/>
      <c r="N197" s="662"/>
      <c r="O197" s="662"/>
      <c r="P197" s="662"/>
      <c r="Q197" s="662"/>
      <c r="R197" s="662"/>
      <c r="S197" s="662"/>
      <c r="T197" s="662"/>
      <c r="U197" s="662"/>
      <c r="V197" s="662"/>
      <c r="W197" s="662"/>
      <c r="X197" s="662"/>
      <c r="Y197" s="662"/>
      <c r="Z197" s="662"/>
      <c r="AA197" s="662"/>
      <c r="AB197" s="662"/>
      <c r="AC197" s="662"/>
    </row>
    <row r="198">
      <c r="A198" s="662"/>
      <c r="B198" s="662"/>
      <c r="C198" s="662"/>
      <c r="D198" s="662"/>
      <c r="E198" s="662"/>
      <c r="F198" s="662"/>
      <c r="G198" s="662"/>
      <c r="H198" s="662"/>
      <c r="I198" s="662"/>
      <c r="J198" s="662"/>
      <c r="K198" s="662"/>
      <c r="L198" s="662"/>
      <c r="M198" s="662"/>
      <c r="N198" s="662"/>
      <c r="O198" s="662"/>
      <c r="P198" s="662"/>
      <c r="Q198" s="662"/>
      <c r="R198" s="662"/>
      <c r="S198" s="662"/>
      <c r="T198" s="662"/>
      <c r="U198" s="662"/>
      <c r="V198" s="662"/>
      <c r="W198" s="662"/>
      <c r="X198" s="662"/>
      <c r="Y198" s="662"/>
      <c r="Z198" s="662"/>
      <c r="AA198" s="662"/>
      <c r="AB198" s="662"/>
      <c r="AC198" s="662"/>
    </row>
    <row r="199">
      <c r="A199" s="662"/>
      <c r="B199" s="662"/>
      <c r="C199" s="662"/>
      <c r="D199" s="662"/>
      <c r="E199" s="662"/>
      <c r="F199" s="662"/>
      <c r="G199" s="662"/>
      <c r="H199" s="662"/>
      <c r="I199" s="662"/>
      <c r="J199" s="662"/>
      <c r="K199" s="662"/>
      <c r="L199" s="662"/>
      <c r="M199" s="662"/>
      <c r="N199" s="662"/>
      <c r="O199" s="662"/>
      <c r="P199" s="662"/>
      <c r="Q199" s="662"/>
      <c r="R199" s="662"/>
      <c r="S199" s="662"/>
      <c r="T199" s="662"/>
      <c r="U199" s="662"/>
      <c r="V199" s="662"/>
      <c r="W199" s="662"/>
      <c r="X199" s="662"/>
      <c r="Y199" s="662"/>
      <c r="Z199" s="662"/>
      <c r="AA199" s="662"/>
      <c r="AB199" s="662"/>
      <c r="AC199" s="662"/>
    </row>
    <row r="200">
      <c r="A200" s="662"/>
      <c r="B200" s="662"/>
      <c r="C200" s="662"/>
      <c r="D200" s="662"/>
      <c r="E200" s="662"/>
      <c r="F200" s="662"/>
      <c r="G200" s="662"/>
      <c r="H200" s="662"/>
      <c r="I200" s="662"/>
      <c r="J200" s="662"/>
      <c r="K200" s="662"/>
      <c r="L200" s="662"/>
      <c r="M200" s="662"/>
      <c r="N200" s="662"/>
      <c r="O200" s="662"/>
      <c r="P200" s="662"/>
      <c r="Q200" s="662"/>
      <c r="R200" s="662"/>
      <c r="S200" s="662"/>
      <c r="T200" s="662"/>
      <c r="U200" s="662"/>
      <c r="V200" s="662"/>
      <c r="W200" s="662"/>
      <c r="X200" s="662"/>
      <c r="Y200" s="662"/>
      <c r="Z200" s="662"/>
      <c r="AA200" s="662"/>
      <c r="AB200" s="662"/>
      <c r="AC200" s="662"/>
    </row>
    <row r="201">
      <c r="A201" s="662"/>
      <c r="B201" s="662"/>
      <c r="C201" s="662"/>
      <c r="D201" s="662"/>
      <c r="E201" s="662"/>
      <c r="F201" s="662"/>
      <c r="G201" s="662"/>
      <c r="H201" s="662"/>
      <c r="I201" s="662"/>
      <c r="J201" s="662"/>
      <c r="K201" s="662"/>
      <c r="L201" s="662"/>
      <c r="M201" s="662"/>
      <c r="N201" s="662"/>
      <c r="O201" s="662"/>
      <c r="P201" s="662"/>
      <c r="Q201" s="662"/>
      <c r="R201" s="662"/>
      <c r="S201" s="662"/>
      <c r="T201" s="662"/>
      <c r="U201" s="662"/>
      <c r="V201" s="662"/>
      <c r="W201" s="662"/>
      <c r="X201" s="662"/>
      <c r="Y201" s="662"/>
      <c r="Z201" s="662"/>
      <c r="AA201" s="662"/>
      <c r="AB201" s="662"/>
      <c r="AC201" s="662"/>
    </row>
    <row r="202">
      <c r="A202" s="662"/>
      <c r="B202" s="662"/>
      <c r="C202" s="662"/>
      <c r="D202" s="662"/>
      <c r="E202" s="662"/>
      <c r="F202" s="662"/>
      <c r="G202" s="662"/>
      <c r="H202" s="662"/>
      <c r="I202" s="662"/>
      <c r="J202" s="662"/>
      <c r="K202" s="662"/>
      <c r="L202" s="662"/>
      <c r="M202" s="662"/>
      <c r="N202" s="662"/>
      <c r="O202" s="662"/>
      <c r="P202" s="662"/>
      <c r="Q202" s="662"/>
      <c r="R202" s="662"/>
      <c r="S202" s="662"/>
      <c r="T202" s="662"/>
      <c r="U202" s="662"/>
      <c r="V202" s="662"/>
      <c r="W202" s="662"/>
      <c r="X202" s="662"/>
      <c r="Y202" s="662"/>
      <c r="Z202" s="662"/>
      <c r="AA202" s="662"/>
      <c r="AB202" s="662"/>
      <c r="AC202" s="662"/>
    </row>
    <row r="203">
      <c r="A203" s="662"/>
      <c r="B203" s="662"/>
      <c r="C203" s="662"/>
      <c r="D203" s="662"/>
      <c r="E203" s="662"/>
      <c r="F203" s="662"/>
      <c r="G203" s="662"/>
      <c r="H203" s="662"/>
      <c r="I203" s="662"/>
      <c r="J203" s="662"/>
      <c r="K203" s="662"/>
      <c r="L203" s="662"/>
      <c r="M203" s="662"/>
      <c r="N203" s="662"/>
      <c r="O203" s="662"/>
      <c r="P203" s="662"/>
      <c r="Q203" s="662"/>
      <c r="R203" s="662"/>
      <c r="S203" s="662"/>
      <c r="T203" s="662"/>
      <c r="U203" s="662"/>
      <c r="V203" s="662"/>
      <c r="W203" s="662"/>
      <c r="X203" s="662"/>
      <c r="Y203" s="662"/>
      <c r="Z203" s="662"/>
      <c r="AA203" s="662"/>
      <c r="AB203" s="662"/>
      <c r="AC203" s="662"/>
    </row>
    <row r="204">
      <c r="A204" s="662"/>
      <c r="B204" s="662"/>
      <c r="C204" s="662"/>
      <c r="D204" s="662"/>
      <c r="E204" s="662"/>
      <c r="F204" s="662"/>
      <c r="G204" s="662"/>
      <c r="H204" s="662"/>
      <c r="I204" s="662"/>
      <c r="J204" s="662"/>
      <c r="K204" s="662"/>
      <c r="L204" s="662"/>
      <c r="M204" s="662"/>
      <c r="N204" s="662"/>
      <c r="O204" s="662"/>
      <c r="P204" s="662"/>
      <c r="Q204" s="662"/>
      <c r="R204" s="662"/>
      <c r="S204" s="662"/>
      <c r="T204" s="662"/>
      <c r="U204" s="662"/>
      <c r="V204" s="662"/>
      <c r="W204" s="662"/>
      <c r="X204" s="662"/>
      <c r="Y204" s="662"/>
      <c r="Z204" s="662"/>
      <c r="AA204" s="662"/>
      <c r="AB204" s="662"/>
      <c r="AC204" s="662"/>
    </row>
    <row r="205">
      <c r="A205" s="662"/>
      <c r="B205" s="662"/>
      <c r="C205" s="662"/>
      <c r="D205" s="662"/>
      <c r="E205" s="662"/>
      <c r="F205" s="662"/>
      <c r="G205" s="662"/>
      <c r="H205" s="662"/>
      <c r="I205" s="662"/>
      <c r="J205" s="662"/>
      <c r="K205" s="662"/>
      <c r="L205" s="662"/>
      <c r="M205" s="662"/>
      <c r="N205" s="662"/>
      <c r="O205" s="662"/>
      <c r="P205" s="662"/>
      <c r="Q205" s="662"/>
      <c r="R205" s="662"/>
      <c r="S205" s="662"/>
      <c r="T205" s="662"/>
      <c r="U205" s="662"/>
      <c r="V205" s="662"/>
      <c r="W205" s="662"/>
      <c r="X205" s="662"/>
      <c r="Y205" s="662"/>
      <c r="Z205" s="662"/>
      <c r="AA205" s="662"/>
      <c r="AB205" s="662"/>
      <c r="AC205" s="662"/>
    </row>
    <row r="206">
      <c r="A206" s="662"/>
      <c r="B206" s="662"/>
      <c r="C206" s="662"/>
      <c r="D206" s="662"/>
      <c r="E206" s="662"/>
      <c r="F206" s="662"/>
      <c r="G206" s="662"/>
      <c r="H206" s="662"/>
      <c r="I206" s="662"/>
      <c r="J206" s="662"/>
      <c r="K206" s="662"/>
      <c r="L206" s="662"/>
      <c r="M206" s="662"/>
      <c r="N206" s="662"/>
      <c r="O206" s="662"/>
      <c r="P206" s="662"/>
      <c r="Q206" s="662"/>
      <c r="R206" s="662"/>
      <c r="S206" s="662"/>
      <c r="T206" s="662"/>
      <c r="U206" s="662"/>
      <c r="V206" s="662"/>
      <c r="W206" s="662"/>
      <c r="X206" s="662"/>
      <c r="Y206" s="662"/>
      <c r="Z206" s="662"/>
      <c r="AA206" s="662"/>
      <c r="AB206" s="662"/>
      <c r="AC206" s="662"/>
    </row>
    <row r="207">
      <c r="A207" s="662"/>
      <c r="B207" s="662"/>
      <c r="C207" s="662"/>
      <c r="D207" s="662"/>
      <c r="E207" s="662"/>
      <c r="F207" s="662"/>
      <c r="G207" s="662"/>
      <c r="H207" s="662"/>
      <c r="I207" s="662"/>
      <c r="J207" s="662"/>
      <c r="K207" s="662"/>
      <c r="L207" s="662"/>
      <c r="M207" s="662"/>
      <c r="N207" s="662"/>
      <c r="O207" s="662"/>
      <c r="P207" s="662"/>
      <c r="Q207" s="662"/>
      <c r="R207" s="662"/>
      <c r="S207" s="662"/>
      <c r="T207" s="662"/>
      <c r="U207" s="662"/>
      <c r="V207" s="662"/>
      <c r="W207" s="662"/>
      <c r="X207" s="662"/>
      <c r="Y207" s="662"/>
      <c r="Z207" s="662"/>
      <c r="AA207" s="662"/>
      <c r="AB207" s="662"/>
      <c r="AC207" s="662"/>
    </row>
    <row r="208">
      <c r="A208" s="662"/>
      <c r="B208" s="662"/>
      <c r="C208" s="662"/>
      <c r="D208" s="662"/>
      <c r="E208" s="662"/>
      <c r="F208" s="662"/>
      <c r="G208" s="662"/>
      <c r="H208" s="662"/>
      <c r="I208" s="662"/>
      <c r="J208" s="662"/>
      <c r="K208" s="662"/>
      <c r="L208" s="662"/>
      <c r="M208" s="662"/>
      <c r="N208" s="662"/>
      <c r="O208" s="662"/>
      <c r="P208" s="662"/>
      <c r="Q208" s="662"/>
      <c r="R208" s="662"/>
      <c r="S208" s="662"/>
      <c r="T208" s="662"/>
      <c r="U208" s="662"/>
      <c r="V208" s="662"/>
      <c r="W208" s="662"/>
      <c r="X208" s="662"/>
      <c r="Y208" s="662"/>
      <c r="Z208" s="662"/>
      <c r="AA208" s="662"/>
      <c r="AB208" s="662"/>
      <c r="AC208" s="662"/>
    </row>
    <row r="209">
      <c r="A209" s="662"/>
      <c r="B209" s="662"/>
      <c r="C209" s="662"/>
      <c r="D209" s="662"/>
      <c r="E209" s="662"/>
      <c r="F209" s="662"/>
      <c r="G209" s="662"/>
      <c r="H209" s="662"/>
      <c r="I209" s="662"/>
      <c r="J209" s="662"/>
      <c r="K209" s="662"/>
      <c r="L209" s="662"/>
      <c r="M209" s="662"/>
      <c r="N209" s="662"/>
      <c r="O209" s="662"/>
      <c r="P209" s="662"/>
      <c r="Q209" s="662"/>
      <c r="R209" s="662"/>
      <c r="S209" s="662"/>
      <c r="T209" s="662"/>
      <c r="U209" s="662"/>
      <c r="V209" s="662"/>
      <c r="W209" s="662"/>
      <c r="X209" s="662"/>
      <c r="Y209" s="662"/>
      <c r="Z209" s="662"/>
      <c r="AA209" s="662"/>
      <c r="AB209" s="662"/>
      <c r="AC209" s="662"/>
    </row>
    <row r="210">
      <c r="A210" s="662"/>
      <c r="B210" s="662"/>
      <c r="C210" s="662"/>
      <c r="D210" s="662"/>
      <c r="E210" s="662"/>
      <c r="F210" s="662"/>
      <c r="G210" s="662"/>
      <c r="H210" s="662"/>
      <c r="I210" s="662"/>
      <c r="J210" s="662"/>
      <c r="K210" s="662"/>
      <c r="L210" s="662"/>
      <c r="M210" s="662"/>
      <c r="N210" s="662"/>
      <c r="O210" s="662"/>
      <c r="P210" s="662"/>
      <c r="Q210" s="662"/>
      <c r="R210" s="662"/>
      <c r="S210" s="662"/>
      <c r="T210" s="662"/>
      <c r="U210" s="662"/>
      <c r="V210" s="662"/>
      <c r="W210" s="662"/>
      <c r="X210" s="662"/>
      <c r="Y210" s="662"/>
      <c r="Z210" s="662"/>
      <c r="AA210" s="662"/>
      <c r="AB210" s="662"/>
      <c r="AC210" s="662"/>
    </row>
    <row r="211">
      <c r="A211" s="662"/>
      <c r="B211" s="662"/>
      <c r="C211" s="662"/>
      <c r="D211" s="662"/>
      <c r="E211" s="662"/>
      <c r="F211" s="662"/>
      <c r="G211" s="662"/>
      <c r="H211" s="662"/>
      <c r="I211" s="662"/>
      <c r="J211" s="662"/>
      <c r="K211" s="662"/>
      <c r="L211" s="662"/>
      <c r="M211" s="662"/>
      <c r="N211" s="662"/>
      <c r="O211" s="662"/>
      <c r="P211" s="662"/>
      <c r="Q211" s="662"/>
      <c r="R211" s="662"/>
      <c r="S211" s="662"/>
      <c r="T211" s="662"/>
      <c r="U211" s="662"/>
      <c r="V211" s="662"/>
      <c r="W211" s="662"/>
      <c r="X211" s="662"/>
      <c r="Y211" s="662"/>
      <c r="Z211" s="662"/>
      <c r="AA211" s="662"/>
      <c r="AB211" s="662"/>
      <c r="AC211" s="662"/>
    </row>
    <row r="212">
      <c r="A212" s="662"/>
      <c r="B212" s="662"/>
      <c r="C212" s="662"/>
      <c r="D212" s="662"/>
      <c r="E212" s="662"/>
      <c r="F212" s="662"/>
      <c r="G212" s="662"/>
      <c r="H212" s="662"/>
      <c r="I212" s="662"/>
      <c r="J212" s="662"/>
      <c r="K212" s="662"/>
      <c r="L212" s="662"/>
      <c r="M212" s="662"/>
      <c r="N212" s="662"/>
      <c r="O212" s="662"/>
      <c r="P212" s="662"/>
      <c r="Q212" s="662"/>
      <c r="R212" s="662"/>
      <c r="S212" s="662"/>
      <c r="T212" s="662"/>
      <c r="U212" s="662"/>
      <c r="V212" s="662"/>
      <c r="W212" s="662"/>
      <c r="X212" s="662"/>
      <c r="Y212" s="662"/>
      <c r="Z212" s="662"/>
      <c r="AA212" s="662"/>
      <c r="AB212" s="662"/>
      <c r="AC212" s="662"/>
    </row>
    <row r="213">
      <c r="A213" s="662"/>
      <c r="B213" s="662"/>
      <c r="C213" s="662"/>
      <c r="D213" s="662"/>
      <c r="E213" s="662"/>
      <c r="F213" s="662"/>
      <c r="G213" s="662"/>
      <c r="H213" s="662"/>
      <c r="I213" s="662"/>
      <c r="J213" s="662"/>
      <c r="K213" s="662"/>
      <c r="L213" s="662"/>
      <c r="M213" s="662"/>
      <c r="N213" s="662"/>
      <c r="O213" s="662"/>
      <c r="P213" s="662"/>
      <c r="Q213" s="662"/>
      <c r="R213" s="662"/>
      <c r="S213" s="662"/>
      <c r="T213" s="662"/>
      <c r="U213" s="662"/>
      <c r="V213" s="662"/>
      <c r="W213" s="662"/>
      <c r="X213" s="662"/>
      <c r="Y213" s="662"/>
      <c r="Z213" s="662"/>
      <c r="AA213" s="662"/>
      <c r="AB213" s="662"/>
      <c r="AC213" s="662"/>
    </row>
    <row r="214">
      <c r="A214" s="662"/>
      <c r="B214" s="662"/>
      <c r="C214" s="662"/>
      <c r="D214" s="662"/>
      <c r="E214" s="662"/>
      <c r="F214" s="662"/>
      <c r="G214" s="662"/>
      <c r="H214" s="662"/>
      <c r="I214" s="662"/>
      <c r="J214" s="662"/>
      <c r="K214" s="662"/>
      <c r="L214" s="662"/>
      <c r="M214" s="662"/>
      <c r="N214" s="662"/>
      <c r="O214" s="662"/>
      <c r="P214" s="662"/>
      <c r="Q214" s="662"/>
      <c r="R214" s="662"/>
      <c r="S214" s="662"/>
      <c r="T214" s="662"/>
      <c r="U214" s="662"/>
      <c r="V214" s="662"/>
      <c r="W214" s="662"/>
      <c r="X214" s="662"/>
      <c r="Y214" s="662"/>
      <c r="Z214" s="662"/>
      <c r="AA214" s="662"/>
      <c r="AB214" s="662"/>
      <c r="AC214" s="662"/>
    </row>
    <row r="215">
      <c r="A215" s="662"/>
      <c r="B215" s="662"/>
      <c r="C215" s="662"/>
      <c r="D215" s="662"/>
      <c r="E215" s="662"/>
      <c r="F215" s="662"/>
      <c r="G215" s="662"/>
      <c r="H215" s="662"/>
      <c r="I215" s="662"/>
      <c r="J215" s="662"/>
      <c r="K215" s="662"/>
      <c r="L215" s="662"/>
      <c r="M215" s="662"/>
      <c r="N215" s="662"/>
      <c r="O215" s="662"/>
      <c r="P215" s="662"/>
      <c r="Q215" s="662"/>
      <c r="R215" s="662"/>
      <c r="S215" s="662"/>
      <c r="T215" s="662"/>
      <c r="U215" s="662"/>
      <c r="V215" s="662"/>
      <c r="W215" s="662"/>
      <c r="X215" s="662"/>
      <c r="Y215" s="662"/>
      <c r="Z215" s="662"/>
      <c r="AA215" s="662"/>
      <c r="AB215" s="662"/>
      <c r="AC215" s="662"/>
    </row>
    <row r="216">
      <c r="A216" s="662"/>
      <c r="B216" s="662"/>
      <c r="C216" s="662"/>
      <c r="D216" s="662"/>
      <c r="E216" s="662"/>
      <c r="F216" s="662"/>
      <c r="G216" s="662"/>
      <c r="H216" s="662"/>
      <c r="I216" s="662"/>
      <c r="J216" s="662"/>
      <c r="K216" s="662"/>
      <c r="L216" s="662"/>
      <c r="M216" s="662"/>
      <c r="N216" s="662"/>
      <c r="O216" s="662"/>
      <c r="P216" s="662"/>
      <c r="Q216" s="662"/>
      <c r="R216" s="662"/>
      <c r="S216" s="662"/>
      <c r="T216" s="662"/>
      <c r="U216" s="662"/>
      <c r="V216" s="662"/>
      <c r="W216" s="662"/>
      <c r="X216" s="662"/>
      <c r="Y216" s="662"/>
      <c r="Z216" s="662"/>
      <c r="AA216" s="662"/>
      <c r="AB216" s="662"/>
      <c r="AC216" s="662"/>
    </row>
    <row r="217">
      <c r="A217" s="662"/>
      <c r="B217" s="662"/>
      <c r="C217" s="662"/>
      <c r="D217" s="662"/>
      <c r="E217" s="662"/>
      <c r="F217" s="662"/>
      <c r="G217" s="662"/>
      <c r="H217" s="662"/>
      <c r="I217" s="662"/>
      <c r="J217" s="662"/>
      <c r="K217" s="662"/>
      <c r="L217" s="662"/>
      <c r="M217" s="662"/>
      <c r="N217" s="662"/>
      <c r="O217" s="662"/>
      <c r="P217" s="662"/>
      <c r="Q217" s="662"/>
      <c r="R217" s="662"/>
      <c r="S217" s="662"/>
      <c r="T217" s="662"/>
      <c r="U217" s="662"/>
      <c r="V217" s="662"/>
      <c r="W217" s="662"/>
      <c r="X217" s="662"/>
      <c r="Y217" s="662"/>
      <c r="Z217" s="662"/>
      <c r="AA217" s="662"/>
      <c r="AB217" s="662"/>
      <c r="AC217" s="662"/>
    </row>
    <row r="218">
      <c r="A218" s="662"/>
      <c r="B218" s="662"/>
      <c r="C218" s="662"/>
      <c r="D218" s="662"/>
      <c r="E218" s="662"/>
      <c r="F218" s="662"/>
      <c r="G218" s="662"/>
      <c r="H218" s="662"/>
      <c r="I218" s="662"/>
      <c r="J218" s="662"/>
      <c r="K218" s="662"/>
      <c r="L218" s="662"/>
      <c r="M218" s="662"/>
      <c r="N218" s="662"/>
      <c r="O218" s="662"/>
      <c r="P218" s="662"/>
      <c r="Q218" s="662"/>
      <c r="R218" s="662"/>
      <c r="S218" s="662"/>
      <c r="T218" s="662"/>
      <c r="U218" s="662"/>
      <c r="V218" s="662"/>
      <c r="W218" s="662"/>
      <c r="X218" s="662"/>
      <c r="Y218" s="662"/>
      <c r="Z218" s="662"/>
      <c r="AA218" s="662"/>
      <c r="AB218" s="662"/>
      <c r="AC218" s="662"/>
    </row>
    <row r="219">
      <c r="A219" s="662"/>
      <c r="B219" s="662"/>
      <c r="C219" s="662"/>
      <c r="D219" s="662"/>
      <c r="E219" s="662"/>
      <c r="F219" s="662"/>
      <c r="G219" s="662"/>
      <c r="H219" s="662"/>
      <c r="I219" s="662"/>
      <c r="J219" s="662"/>
      <c r="K219" s="662"/>
      <c r="L219" s="662"/>
      <c r="M219" s="662"/>
      <c r="N219" s="662"/>
      <c r="O219" s="662"/>
      <c r="P219" s="662"/>
      <c r="Q219" s="662"/>
      <c r="R219" s="662"/>
      <c r="S219" s="662"/>
      <c r="T219" s="662"/>
      <c r="U219" s="662"/>
      <c r="V219" s="662"/>
      <c r="W219" s="662"/>
      <c r="X219" s="662"/>
      <c r="Y219" s="662"/>
      <c r="Z219" s="662"/>
      <c r="AA219" s="662"/>
      <c r="AB219" s="662"/>
      <c r="AC219" s="662"/>
    </row>
    <row r="220">
      <c r="A220" s="662"/>
      <c r="B220" s="662"/>
      <c r="C220" s="662"/>
      <c r="D220" s="662"/>
      <c r="E220" s="662"/>
      <c r="F220" s="662"/>
      <c r="G220" s="662"/>
      <c r="H220" s="662"/>
      <c r="I220" s="662"/>
      <c r="J220" s="662"/>
      <c r="K220" s="662"/>
      <c r="L220" s="662"/>
      <c r="M220" s="662"/>
      <c r="N220" s="662"/>
      <c r="O220" s="662"/>
      <c r="P220" s="662"/>
      <c r="Q220" s="662"/>
      <c r="R220" s="662"/>
      <c r="S220" s="662"/>
      <c r="T220" s="662"/>
      <c r="U220" s="662"/>
      <c r="V220" s="662"/>
      <c r="W220" s="662"/>
      <c r="X220" s="662"/>
      <c r="Y220" s="662"/>
      <c r="Z220" s="662"/>
      <c r="AA220" s="662"/>
      <c r="AB220" s="662"/>
      <c r="AC220" s="662"/>
    </row>
    <row r="221">
      <c r="A221" s="662"/>
      <c r="B221" s="662"/>
      <c r="C221" s="662"/>
      <c r="D221" s="662"/>
      <c r="E221" s="662"/>
      <c r="F221" s="662"/>
      <c r="G221" s="662"/>
      <c r="H221" s="662"/>
      <c r="I221" s="662"/>
      <c r="J221" s="662"/>
      <c r="K221" s="662"/>
      <c r="L221" s="662"/>
      <c r="M221" s="662"/>
      <c r="N221" s="662"/>
      <c r="O221" s="662"/>
      <c r="P221" s="662"/>
      <c r="Q221" s="662"/>
      <c r="R221" s="662"/>
      <c r="S221" s="662"/>
      <c r="T221" s="662"/>
      <c r="U221" s="662"/>
      <c r="V221" s="662"/>
      <c r="W221" s="662"/>
      <c r="X221" s="662"/>
      <c r="Y221" s="662"/>
      <c r="Z221" s="662"/>
      <c r="AA221" s="662"/>
      <c r="AB221" s="662"/>
      <c r="AC221" s="662"/>
    </row>
    <row r="222">
      <c r="A222" s="662"/>
      <c r="B222" s="662"/>
      <c r="C222" s="662"/>
      <c r="D222" s="662"/>
      <c r="E222" s="662"/>
      <c r="F222" s="662"/>
      <c r="G222" s="662"/>
      <c r="H222" s="662"/>
      <c r="I222" s="662"/>
      <c r="J222" s="662"/>
      <c r="K222" s="662"/>
      <c r="L222" s="662"/>
      <c r="M222" s="662"/>
      <c r="N222" s="662"/>
      <c r="O222" s="662"/>
      <c r="P222" s="662"/>
      <c r="Q222" s="662"/>
      <c r="R222" s="662"/>
      <c r="S222" s="662"/>
      <c r="T222" s="662"/>
      <c r="U222" s="662"/>
      <c r="V222" s="662"/>
      <c r="W222" s="662"/>
      <c r="X222" s="662"/>
      <c r="Y222" s="662"/>
      <c r="Z222" s="662"/>
      <c r="AA222" s="662"/>
      <c r="AB222" s="662"/>
      <c r="AC222" s="662"/>
    </row>
    <row r="223">
      <c r="A223" s="662"/>
      <c r="B223" s="662"/>
      <c r="C223" s="662"/>
      <c r="D223" s="662"/>
      <c r="E223" s="662"/>
      <c r="F223" s="662"/>
      <c r="G223" s="662"/>
      <c r="H223" s="662"/>
      <c r="I223" s="662"/>
      <c r="J223" s="662"/>
      <c r="K223" s="662"/>
      <c r="L223" s="662"/>
      <c r="M223" s="662"/>
      <c r="N223" s="662"/>
      <c r="O223" s="662"/>
      <c r="P223" s="662"/>
      <c r="Q223" s="662"/>
      <c r="R223" s="662"/>
      <c r="S223" s="662"/>
      <c r="T223" s="662"/>
      <c r="U223" s="662"/>
      <c r="V223" s="662"/>
      <c r="W223" s="662"/>
      <c r="X223" s="662"/>
      <c r="Y223" s="662"/>
      <c r="Z223" s="662"/>
      <c r="AA223" s="662"/>
      <c r="AB223" s="662"/>
      <c r="AC223" s="662"/>
    </row>
    <row r="224">
      <c r="A224" s="662"/>
      <c r="B224" s="662"/>
      <c r="C224" s="662"/>
      <c r="D224" s="662"/>
      <c r="E224" s="662"/>
      <c r="F224" s="662"/>
      <c r="G224" s="662"/>
      <c r="H224" s="662"/>
      <c r="I224" s="662"/>
      <c r="J224" s="662"/>
      <c r="K224" s="662"/>
      <c r="L224" s="662"/>
      <c r="M224" s="662"/>
      <c r="N224" s="662"/>
      <c r="O224" s="662"/>
      <c r="P224" s="662"/>
      <c r="Q224" s="662"/>
      <c r="R224" s="662"/>
      <c r="S224" s="662"/>
      <c r="T224" s="662"/>
      <c r="U224" s="662"/>
      <c r="V224" s="662"/>
      <c r="W224" s="662"/>
      <c r="X224" s="662"/>
      <c r="Y224" s="662"/>
      <c r="Z224" s="662"/>
      <c r="AA224" s="662"/>
      <c r="AB224" s="662"/>
      <c r="AC224" s="662"/>
    </row>
    <row r="225">
      <c r="A225" s="662"/>
      <c r="B225" s="662"/>
      <c r="C225" s="662"/>
      <c r="D225" s="662"/>
      <c r="E225" s="662"/>
      <c r="F225" s="662"/>
      <c r="G225" s="662"/>
      <c r="H225" s="662"/>
      <c r="I225" s="662"/>
      <c r="J225" s="662"/>
      <c r="K225" s="662"/>
      <c r="L225" s="662"/>
      <c r="M225" s="662"/>
      <c r="N225" s="662"/>
      <c r="O225" s="662"/>
      <c r="P225" s="662"/>
      <c r="Q225" s="662"/>
      <c r="R225" s="662"/>
      <c r="S225" s="662"/>
      <c r="T225" s="662"/>
      <c r="U225" s="662"/>
      <c r="V225" s="662"/>
      <c r="W225" s="662"/>
      <c r="X225" s="662"/>
      <c r="Y225" s="662"/>
      <c r="Z225" s="662"/>
      <c r="AA225" s="662"/>
      <c r="AB225" s="662"/>
      <c r="AC225" s="662"/>
    </row>
    <row r="226">
      <c r="A226" s="662"/>
      <c r="B226" s="662"/>
      <c r="C226" s="662"/>
      <c r="D226" s="662"/>
      <c r="E226" s="662"/>
      <c r="F226" s="662"/>
      <c r="G226" s="662"/>
      <c r="H226" s="662"/>
      <c r="I226" s="662"/>
      <c r="J226" s="662"/>
      <c r="K226" s="662"/>
      <c r="L226" s="662"/>
      <c r="M226" s="662"/>
      <c r="N226" s="662"/>
      <c r="O226" s="662"/>
      <c r="P226" s="662"/>
      <c r="Q226" s="662"/>
      <c r="R226" s="662"/>
      <c r="S226" s="662"/>
      <c r="T226" s="662"/>
      <c r="U226" s="662"/>
      <c r="V226" s="662"/>
      <c r="W226" s="662"/>
      <c r="X226" s="662"/>
      <c r="Y226" s="662"/>
      <c r="Z226" s="662"/>
      <c r="AA226" s="662"/>
      <c r="AB226" s="662"/>
      <c r="AC226" s="662"/>
    </row>
    <row r="227">
      <c r="A227" s="662"/>
      <c r="B227" s="662"/>
      <c r="C227" s="662"/>
      <c r="D227" s="662"/>
      <c r="E227" s="662"/>
      <c r="F227" s="662"/>
      <c r="G227" s="662"/>
      <c r="H227" s="662"/>
      <c r="I227" s="662"/>
      <c r="J227" s="662"/>
      <c r="K227" s="662"/>
      <c r="L227" s="662"/>
      <c r="M227" s="662"/>
      <c r="N227" s="662"/>
      <c r="O227" s="662"/>
      <c r="P227" s="662"/>
      <c r="Q227" s="662"/>
      <c r="R227" s="662"/>
      <c r="S227" s="662"/>
      <c r="T227" s="662"/>
      <c r="U227" s="662"/>
      <c r="V227" s="662"/>
      <c r="W227" s="662"/>
      <c r="X227" s="662"/>
      <c r="Y227" s="662"/>
      <c r="Z227" s="662"/>
      <c r="AA227" s="662"/>
      <c r="AB227" s="662"/>
      <c r="AC227" s="662"/>
    </row>
    <row r="228">
      <c r="A228" s="662"/>
      <c r="B228" s="662"/>
      <c r="C228" s="662"/>
      <c r="D228" s="662"/>
      <c r="E228" s="662"/>
      <c r="F228" s="662"/>
      <c r="G228" s="662"/>
      <c r="H228" s="662"/>
      <c r="I228" s="662"/>
      <c r="J228" s="662"/>
      <c r="K228" s="662"/>
      <c r="L228" s="662"/>
      <c r="M228" s="662"/>
      <c r="N228" s="662"/>
      <c r="O228" s="662"/>
      <c r="P228" s="662"/>
      <c r="Q228" s="662"/>
      <c r="R228" s="662"/>
      <c r="S228" s="662"/>
      <c r="T228" s="662"/>
      <c r="U228" s="662"/>
      <c r="V228" s="662"/>
      <c r="W228" s="662"/>
      <c r="X228" s="662"/>
      <c r="Y228" s="662"/>
      <c r="Z228" s="662"/>
      <c r="AA228" s="662"/>
      <c r="AB228" s="662"/>
      <c r="AC228" s="662"/>
    </row>
    <row r="229">
      <c r="A229" s="662"/>
      <c r="B229" s="662"/>
      <c r="C229" s="662"/>
      <c r="D229" s="662"/>
      <c r="E229" s="662"/>
      <c r="F229" s="662"/>
      <c r="G229" s="662"/>
      <c r="H229" s="662"/>
      <c r="I229" s="662"/>
      <c r="J229" s="662"/>
      <c r="K229" s="662"/>
      <c r="L229" s="662"/>
      <c r="M229" s="662"/>
      <c r="N229" s="662"/>
      <c r="O229" s="662"/>
      <c r="P229" s="662"/>
      <c r="Q229" s="662"/>
      <c r="R229" s="662"/>
      <c r="S229" s="662"/>
      <c r="T229" s="662"/>
      <c r="U229" s="662"/>
      <c r="V229" s="662"/>
      <c r="W229" s="662"/>
      <c r="X229" s="662"/>
      <c r="Y229" s="662"/>
      <c r="Z229" s="662"/>
      <c r="AA229" s="662"/>
      <c r="AB229" s="662"/>
      <c r="AC229" s="662"/>
    </row>
    <row r="230">
      <c r="A230" s="662"/>
      <c r="B230" s="662"/>
      <c r="C230" s="662"/>
      <c r="D230" s="662"/>
      <c r="E230" s="662"/>
      <c r="F230" s="662"/>
      <c r="G230" s="662"/>
      <c r="H230" s="662"/>
      <c r="I230" s="662"/>
      <c r="J230" s="662"/>
      <c r="K230" s="662"/>
      <c r="L230" s="662"/>
      <c r="M230" s="662"/>
      <c r="N230" s="662"/>
      <c r="O230" s="662"/>
      <c r="P230" s="662"/>
      <c r="Q230" s="662"/>
      <c r="R230" s="662"/>
      <c r="S230" s="662"/>
      <c r="T230" s="662"/>
      <c r="U230" s="662"/>
      <c r="V230" s="662"/>
      <c r="W230" s="662"/>
      <c r="X230" s="662"/>
      <c r="Y230" s="662"/>
      <c r="Z230" s="662"/>
      <c r="AA230" s="662"/>
      <c r="AB230" s="662"/>
      <c r="AC230" s="662"/>
    </row>
    <row r="231">
      <c r="A231" s="662"/>
      <c r="B231" s="662"/>
      <c r="C231" s="662"/>
      <c r="D231" s="662"/>
      <c r="E231" s="662"/>
      <c r="F231" s="662"/>
      <c r="G231" s="662"/>
      <c r="H231" s="662"/>
      <c r="I231" s="662"/>
      <c r="J231" s="662"/>
      <c r="K231" s="662"/>
      <c r="L231" s="662"/>
      <c r="M231" s="662"/>
      <c r="N231" s="662"/>
      <c r="O231" s="662"/>
      <c r="P231" s="662"/>
      <c r="Q231" s="662"/>
      <c r="R231" s="662"/>
      <c r="S231" s="662"/>
      <c r="T231" s="662"/>
      <c r="U231" s="662"/>
      <c r="V231" s="662"/>
      <c r="W231" s="662"/>
      <c r="X231" s="662"/>
      <c r="Y231" s="662"/>
      <c r="Z231" s="662"/>
      <c r="AA231" s="662"/>
      <c r="AB231" s="662"/>
      <c r="AC231" s="662"/>
    </row>
    <row r="232">
      <c r="A232" s="662"/>
      <c r="B232" s="662"/>
      <c r="C232" s="662"/>
      <c r="D232" s="662"/>
      <c r="E232" s="662"/>
      <c r="F232" s="662"/>
      <c r="G232" s="662"/>
      <c r="H232" s="662"/>
      <c r="I232" s="662"/>
      <c r="J232" s="662"/>
      <c r="K232" s="662"/>
      <c r="L232" s="662"/>
      <c r="M232" s="662"/>
      <c r="N232" s="662"/>
      <c r="O232" s="662"/>
      <c r="P232" s="662"/>
      <c r="Q232" s="662"/>
      <c r="R232" s="662"/>
      <c r="S232" s="662"/>
      <c r="T232" s="662"/>
      <c r="U232" s="662"/>
      <c r="V232" s="662"/>
      <c r="W232" s="662"/>
      <c r="X232" s="662"/>
      <c r="Y232" s="662"/>
      <c r="Z232" s="662"/>
      <c r="AA232" s="662"/>
      <c r="AB232" s="662"/>
      <c r="AC232" s="662"/>
    </row>
    <row r="233">
      <c r="A233" s="662"/>
      <c r="B233" s="662"/>
      <c r="C233" s="662"/>
      <c r="D233" s="662"/>
      <c r="E233" s="662"/>
      <c r="F233" s="662"/>
      <c r="G233" s="662"/>
      <c r="H233" s="662"/>
      <c r="I233" s="662"/>
      <c r="J233" s="662"/>
      <c r="K233" s="662"/>
      <c r="L233" s="662"/>
      <c r="M233" s="662"/>
      <c r="N233" s="662"/>
      <c r="O233" s="662"/>
      <c r="P233" s="662"/>
      <c r="Q233" s="662"/>
      <c r="R233" s="662"/>
      <c r="S233" s="662"/>
      <c r="T233" s="662"/>
      <c r="U233" s="662"/>
      <c r="V233" s="662"/>
      <c r="W233" s="662"/>
      <c r="X233" s="662"/>
      <c r="Y233" s="662"/>
      <c r="Z233" s="662"/>
      <c r="AA233" s="662"/>
      <c r="AB233" s="662"/>
      <c r="AC233" s="662"/>
    </row>
    <row r="234">
      <c r="A234" s="662"/>
      <c r="B234" s="662"/>
      <c r="C234" s="662"/>
      <c r="D234" s="662"/>
      <c r="E234" s="662"/>
      <c r="F234" s="662"/>
      <c r="G234" s="662"/>
      <c r="H234" s="662"/>
      <c r="I234" s="662"/>
      <c r="J234" s="662"/>
      <c r="K234" s="662"/>
      <c r="L234" s="662"/>
      <c r="M234" s="662"/>
      <c r="N234" s="662"/>
      <c r="O234" s="662"/>
      <c r="P234" s="662"/>
      <c r="Q234" s="662"/>
      <c r="R234" s="662"/>
      <c r="S234" s="662"/>
      <c r="T234" s="662"/>
      <c r="U234" s="662"/>
      <c r="V234" s="662"/>
      <c r="W234" s="662"/>
      <c r="X234" s="662"/>
      <c r="Y234" s="662"/>
      <c r="Z234" s="662"/>
      <c r="AA234" s="662"/>
      <c r="AB234" s="662"/>
      <c r="AC234" s="662"/>
    </row>
    <row r="235">
      <c r="A235" s="662"/>
      <c r="B235" s="662"/>
      <c r="C235" s="662"/>
      <c r="D235" s="662"/>
      <c r="E235" s="662"/>
      <c r="F235" s="662"/>
      <c r="G235" s="662"/>
      <c r="H235" s="662"/>
      <c r="I235" s="662"/>
      <c r="J235" s="662"/>
      <c r="K235" s="662"/>
      <c r="L235" s="662"/>
      <c r="M235" s="662"/>
      <c r="N235" s="662"/>
      <c r="O235" s="662"/>
      <c r="P235" s="662"/>
      <c r="Q235" s="662"/>
      <c r="R235" s="662"/>
      <c r="S235" s="662"/>
      <c r="T235" s="662"/>
      <c r="U235" s="662"/>
      <c r="V235" s="662"/>
      <c r="W235" s="662"/>
      <c r="X235" s="662"/>
      <c r="Y235" s="662"/>
      <c r="Z235" s="662"/>
      <c r="AA235" s="662"/>
      <c r="AB235" s="662"/>
      <c r="AC235" s="662"/>
    </row>
    <row r="236">
      <c r="A236" s="662"/>
      <c r="B236" s="662"/>
      <c r="C236" s="662"/>
      <c r="D236" s="662"/>
      <c r="E236" s="662"/>
      <c r="F236" s="662"/>
      <c r="G236" s="662"/>
      <c r="H236" s="662"/>
      <c r="I236" s="662"/>
      <c r="J236" s="662"/>
      <c r="K236" s="662"/>
      <c r="L236" s="662"/>
      <c r="M236" s="662"/>
      <c r="N236" s="662"/>
      <c r="O236" s="662"/>
      <c r="P236" s="662"/>
      <c r="Q236" s="662"/>
      <c r="R236" s="662"/>
      <c r="S236" s="662"/>
      <c r="T236" s="662"/>
      <c r="U236" s="662"/>
      <c r="V236" s="662"/>
      <c r="W236" s="662"/>
      <c r="X236" s="662"/>
      <c r="Y236" s="662"/>
      <c r="Z236" s="662"/>
      <c r="AA236" s="662"/>
      <c r="AB236" s="662"/>
      <c r="AC236" s="662"/>
    </row>
    <row r="237">
      <c r="A237" s="662"/>
      <c r="B237" s="662"/>
      <c r="C237" s="662"/>
      <c r="D237" s="662"/>
      <c r="E237" s="662"/>
      <c r="F237" s="662"/>
      <c r="G237" s="662"/>
      <c r="H237" s="662"/>
      <c r="I237" s="662"/>
      <c r="J237" s="662"/>
      <c r="K237" s="662"/>
      <c r="L237" s="662"/>
      <c r="M237" s="662"/>
      <c r="N237" s="662"/>
      <c r="O237" s="662"/>
      <c r="P237" s="662"/>
      <c r="Q237" s="662"/>
      <c r="R237" s="662"/>
      <c r="S237" s="662"/>
      <c r="T237" s="662"/>
      <c r="U237" s="662"/>
      <c r="V237" s="662"/>
      <c r="W237" s="662"/>
      <c r="X237" s="662"/>
      <c r="Y237" s="662"/>
      <c r="Z237" s="662"/>
      <c r="AA237" s="662"/>
      <c r="AB237" s="662"/>
      <c r="AC237" s="662"/>
    </row>
    <row r="238">
      <c r="A238" s="662"/>
      <c r="B238" s="662"/>
      <c r="C238" s="662"/>
      <c r="D238" s="662"/>
      <c r="E238" s="662"/>
      <c r="F238" s="662"/>
      <c r="G238" s="662"/>
      <c r="H238" s="662"/>
      <c r="I238" s="662"/>
      <c r="J238" s="662"/>
      <c r="K238" s="662"/>
      <c r="L238" s="662"/>
      <c r="M238" s="662"/>
      <c r="N238" s="662"/>
      <c r="O238" s="662"/>
      <c r="P238" s="662"/>
      <c r="Q238" s="662"/>
      <c r="R238" s="662"/>
      <c r="S238" s="662"/>
      <c r="T238" s="662"/>
      <c r="U238" s="662"/>
      <c r="V238" s="662"/>
      <c r="W238" s="662"/>
      <c r="X238" s="662"/>
      <c r="Y238" s="662"/>
      <c r="Z238" s="662"/>
      <c r="AA238" s="662"/>
      <c r="AB238" s="662"/>
      <c r="AC238" s="662"/>
    </row>
    <row r="239">
      <c r="A239" s="662"/>
      <c r="B239" s="662"/>
      <c r="C239" s="662"/>
      <c r="D239" s="662"/>
      <c r="E239" s="662"/>
      <c r="F239" s="662"/>
      <c r="G239" s="662"/>
      <c r="H239" s="662"/>
      <c r="I239" s="662"/>
      <c r="J239" s="662"/>
      <c r="K239" s="662"/>
      <c r="L239" s="662"/>
      <c r="M239" s="662"/>
      <c r="N239" s="662"/>
      <c r="O239" s="662"/>
      <c r="P239" s="662"/>
      <c r="Q239" s="662"/>
      <c r="R239" s="662"/>
      <c r="S239" s="662"/>
      <c r="T239" s="662"/>
      <c r="U239" s="662"/>
      <c r="V239" s="662"/>
      <c r="W239" s="662"/>
      <c r="X239" s="662"/>
      <c r="Y239" s="662"/>
      <c r="Z239" s="662"/>
      <c r="AA239" s="662"/>
      <c r="AB239" s="662"/>
      <c r="AC239" s="662"/>
    </row>
    <row r="240">
      <c r="A240" s="662"/>
      <c r="B240" s="662"/>
      <c r="C240" s="662"/>
      <c r="D240" s="662"/>
      <c r="E240" s="662"/>
      <c r="F240" s="662"/>
      <c r="G240" s="662"/>
      <c r="H240" s="662"/>
      <c r="I240" s="662"/>
      <c r="J240" s="662"/>
      <c r="K240" s="662"/>
      <c r="L240" s="662"/>
      <c r="M240" s="662"/>
      <c r="N240" s="662"/>
      <c r="O240" s="662"/>
      <c r="P240" s="662"/>
      <c r="Q240" s="662"/>
      <c r="R240" s="662"/>
      <c r="S240" s="662"/>
      <c r="T240" s="662"/>
      <c r="U240" s="662"/>
      <c r="V240" s="662"/>
      <c r="W240" s="662"/>
      <c r="X240" s="662"/>
      <c r="Y240" s="662"/>
      <c r="Z240" s="662"/>
      <c r="AA240" s="662"/>
      <c r="AB240" s="662"/>
      <c r="AC240" s="662"/>
    </row>
    <row r="241">
      <c r="A241" s="662"/>
      <c r="B241" s="662"/>
      <c r="C241" s="662"/>
      <c r="D241" s="662"/>
      <c r="E241" s="662"/>
      <c r="F241" s="662"/>
      <c r="G241" s="662"/>
      <c r="H241" s="662"/>
      <c r="I241" s="662"/>
      <c r="J241" s="662"/>
      <c r="K241" s="662"/>
      <c r="L241" s="662"/>
      <c r="M241" s="662"/>
      <c r="N241" s="662"/>
      <c r="O241" s="662"/>
      <c r="P241" s="662"/>
      <c r="Q241" s="662"/>
      <c r="R241" s="662"/>
      <c r="S241" s="662"/>
      <c r="T241" s="662"/>
      <c r="U241" s="662"/>
      <c r="V241" s="662"/>
      <c r="W241" s="662"/>
      <c r="X241" s="662"/>
      <c r="Y241" s="662"/>
      <c r="Z241" s="662"/>
      <c r="AA241" s="662"/>
      <c r="AB241" s="662"/>
      <c r="AC241" s="662"/>
    </row>
    <row r="242">
      <c r="A242" s="662"/>
      <c r="B242" s="662"/>
      <c r="C242" s="662"/>
      <c r="D242" s="662"/>
      <c r="E242" s="662"/>
      <c r="F242" s="662"/>
      <c r="G242" s="662"/>
      <c r="H242" s="662"/>
      <c r="I242" s="662"/>
      <c r="J242" s="662"/>
      <c r="K242" s="662"/>
      <c r="L242" s="662"/>
      <c r="M242" s="662"/>
      <c r="N242" s="662"/>
      <c r="O242" s="662"/>
      <c r="P242" s="662"/>
      <c r="Q242" s="662"/>
      <c r="R242" s="662"/>
      <c r="S242" s="662"/>
      <c r="T242" s="662"/>
      <c r="U242" s="662"/>
      <c r="V242" s="662"/>
      <c r="W242" s="662"/>
      <c r="X242" s="662"/>
      <c r="Y242" s="662"/>
      <c r="Z242" s="662"/>
      <c r="AA242" s="662"/>
      <c r="AB242" s="662"/>
      <c r="AC242" s="662"/>
    </row>
    <row r="243">
      <c r="A243" s="662"/>
      <c r="B243" s="662"/>
      <c r="C243" s="662"/>
      <c r="D243" s="662"/>
      <c r="E243" s="662"/>
      <c r="F243" s="662"/>
      <c r="G243" s="662"/>
      <c r="H243" s="662"/>
      <c r="I243" s="662"/>
      <c r="J243" s="662"/>
      <c r="K243" s="662"/>
      <c r="L243" s="662"/>
      <c r="M243" s="662"/>
      <c r="N243" s="662"/>
      <c r="O243" s="662"/>
      <c r="P243" s="662"/>
      <c r="Q243" s="662"/>
      <c r="R243" s="662"/>
      <c r="S243" s="662"/>
      <c r="T243" s="662"/>
      <c r="U243" s="662"/>
      <c r="V243" s="662"/>
      <c r="W243" s="662"/>
      <c r="X243" s="662"/>
      <c r="Y243" s="662"/>
      <c r="Z243" s="662"/>
      <c r="AA243" s="662"/>
      <c r="AB243" s="662"/>
      <c r="AC243" s="662"/>
    </row>
    <row r="244">
      <c r="A244" s="662"/>
      <c r="B244" s="662"/>
      <c r="C244" s="662"/>
      <c r="D244" s="662"/>
      <c r="E244" s="662"/>
      <c r="F244" s="662"/>
      <c r="G244" s="662"/>
      <c r="H244" s="662"/>
      <c r="I244" s="662"/>
      <c r="J244" s="662"/>
      <c r="K244" s="662"/>
      <c r="L244" s="662"/>
      <c r="M244" s="662"/>
      <c r="N244" s="662"/>
      <c r="O244" s="662"/>
      <c r="P244" s="662"/>
      <c r="Q244" s="662"/>
      <c r="R244" s="662"/>
      <c r="S244" s="662"/>
      <c r="T244" s="662"/>
      <c r="U244" s="662"/>
      <c r="V244" s="662"/>
      <c r="W244" s="662"/>
      <c r="X244" s="662"/>
      <c r="Y244" s="662"/>
      <c r="Z244" s="662"/>
      <c r="AA244" s="662"/>
      <c r="AB244" s="662"/>
      <c r="AC244" s="662"/>
    </row>
    <row r="245">
      <c r="A245" s="662"/>
      <c r="B245" s="662"/>
      <c r="C245" s="662"/>
      <c r="D245" s="662"/>
      <c r="E245" s="662"/>
      <c r="F245" s="662"/>
      <c r="G245" s="662"/>
      <c r="H245" s="662"/>
      <c r="I245" s="662"/>
      <c r="J245" s="662"/>
      <c r="K245" s="662"/>
      <c r="L245" s="662"/>
      <c r="M245" s="662"/>
      <c r="N245" s="662"/>
      <c r="O245" s="662"/>
      <c r="P245" s="662"/>
      <c r="Q245" s="662"/>
      <c r="R245" s="662"/>
      <c r="S245" s="662"/>
      <c r="T245" s="662"/>
      <c r="U245" s="662"/>
      <c r="V245" s="662"/>
      <c r="W245" s="662"/>
      <c r="X245" s="662"/>
      <c r="Y245" s="662"/>
      <c r="Z245" s="662"/>
      <c r="AA245" s="662"/>
      <c r="AB245" s="662"/>
      <c r="AC245" s="662"/>
    </row>
    <row r="246">
      <c r="A246" s="662"/>
      <c r="B246" s="662"/>
      <c r="C246" s="662"/>
      <c r="D246" s="662"/>
      <c r="E246" s="662"/>
      <c r="F246" s="662"/>
      <c r="G246" s="662"/>
      <c r="H246" s="662"/>
      <c r="I246" s="662"/>
      <c r="J246" s="662"/>
      <c r="K246" s="662"/>
      <c r="L246" s="662"/>
      <c r="M246" s="662"/>
      <c r="N246" s="662"/>
      <c r="O246" s="662"/>
      <c r="P246" s="662"/>
      <c r="Q246" s="662"/>
      <c r="R246" s="662"/>
      <c r="S246" s="662"/>
      <c r="T246" s="662"/>
      <c r="U246" s="662"/>
      <c r="V246" s="662"/>
      <c r="W246" s="662"/>
      <c r="X246" s="662"/>
      <c r="Y246" s="662"/>
      <c r="Z246" s="662"/>
      <c r="AA246" s="662"/>
      <c r="AB246" s="662"/>
      <c r="AC246" s="662"/>
    </row>
    <row r="247">
      <c r="A247" s="662"/>
      <c r="B247" s="662"/>
      <c r="C247" s="662"/>
      <c r="D247" s="662"/>
      <c r="E247" s="662"/>
      <c r="F247" s="662"/>
      <c r="G247" s="662"/>
      <c r="H247" s="662"/>
      <c r="I247" s="662"/>
      <c r="J247" s="662"/>
      <c r="K247" s="662"/>
      <c r="L247" s="662"/>
      <c r="M247" s="662"/>
      <c r="N247" s="662"/>
      <c r="O247" s="662"/>
      <c r="P247" s="662"/>
      <c r="Q247" s="662"/>
      <c r="R247" s="662"/>
      <c r="S247" s="662"/>
      <c r="T247" s="662"/>
      <c r="U247" s="662"/>
      <c r="V247" s="662"/>
      <c r="W247" s="662"/>
      <c r="X247" s="662"/>
      <c r="Y247" s="662"/>
      <c r="Z247" s="662"/>
      <c r="AA247" s="662"/>
      <c r="AB247" s="662"/>
      <c r="AC247" s="662"/>
    </row>
    <row r="248">
      <c r="A248" s="662"/>
      <c r="B248" s="662"/>
      <c r="C248" s="662"/>
      <c r="D248" s="662"/>
      <c r="E248" s="662"/>
      <c r="F248" s="662"/>
      <c r="G248" s="662"/>
      <c r="H248" s="662"/>
      <c r="I248" s="662"/>
      <c r="J248" s="662"/>
      <c r="K248" s="662"/>
      <c r="L248" s="662"/>
      <c r="M248" s="662"/>
      <c r="N248" s="662"/>
      <c r="O248" s="662"/>
      <c r="P248" s="662"/>
      <c r="Q248" s="662"/>
      <c r="R248" s="662"/>
      <c r="S248" s="662"/>
      <c r="T248" s="662"/>
      <c r="U248" s="662"/>
      <c r="V248" s="662"/>
      <c r="W248" s="662"/>
      <c r="X248" s="662"/>
      <c r="Y248" s="662"/>
      <c r="Z248" s="662"/>
      <c r="AA248" s="662"/>
      <c r="AB248" s="662"/>
      <c r="AC248" s="662"/>
    </row>
    <row r="249">
      <c r="A249" s="662"/>
      <c r="B249" s="662"/>
      <c r="C249" s="662"/>
      <c r="D249" s="662"/>
      <c r="E249" s="662"/>
      <c r="F249" s="662"/>
      <c r="G249" s="662"/>
      <c r="H249" s="662"/>
      <c r="I249" s="662"/>
      <c r="J249" s="662"/>
      <c r="K249" s="662"/>
      <c r="L249" s="662"/>
      <c r="M249" s="662"/>
      <c r="N249" s="662"/>
      <c r="O249" s="662"/>
      <c r="P249" s="662"/>
      <c r="Q249" s="662"/>
      <c r="R249" s="662"/>
      <c r="S249" s="662"/>
      <c r="T249" s="662"/>
      <c r="U249" s="662"/>
      <c r="V249" s="662"/>
      <c r="W249" s="662"/>
      <c r="X249" s="662"/>
      <c r="Y249" s="662"/>
      <c r="Z249" s="662"/>
      <c r="AA249" s="662"/>
      <c r="AB249" s="662"/>
      <c r="AC249" s="662"/>
    </row>
    <row r="250">
      <c r="A250" s="662"/>
      <c r="B250" s="662"/>
      <c r="C250" s="662"/>
      <c r="D250" s="662"/>
      <c r="E250" s="662"/>
      <c r="F250" s="662"/>
      <c r="G250" s="662"/>
      <c r="H250" s="662"/>
      <c r="I250" s="662"/>
      <c r="J250" s="662"/>
      <c r="K250" s="662"/>
      <c r="L250" s="662"/>
      <c r="M250" s="662"/>
      <c r="N250" s="662"/>
      <c r="O250" s="662"/>
      <c r="P250" s="662"/>
      <c r="Q250" s="662"/>
      <c r="R250" s="662"/>
      <c r="S250" s="662"/>
      <c r="T250" s="662"/>
      <c r="U250" s="662"/>
      <c r="V250" s="662"/>
      <c r="W250" s="662"/>
      <c r="X250" s="662"/>
      <c r="Y250" s="662"/>
      <c r="Z250" s="662"/>
      <c r="AA250" s="662"/>
      <c r="AB250" s="662"/>
      <c r="AC250" s="662"/>
    </row>
    <row r="251">
      <c r="A251" s="662"/>
      <c r="B251" s="662"/>
      <c r="C251" s="662"/>
      <c r="D251" s="662"/>
      <c r="E251" s="662"/>
      <c r="F251" s="662"/>
      <c r="G251" s="662"/>
      <c r="H251" s="662"/>
      <c r="I251" s="662"/>
      <c r="J251" s="662"/>
      <c r="K251" s="662"/>
      <c r="L251" s="662"/>
      <c r="M251" s="662"/>
      <c r="N251" s="662"/>
      <c r="O251" s="662"/>
      <c r="P251" s="662"/>
      <c r="Q251" s="662"/>
      <c r="R251" s="662"/>
      <c r="S251" s="662"/>
      <c r="T251" s="662"/>
      <c r="U251" s="662"/>
      <c r="V251" s="662"/>
      <c r="W251" s="662"/>
      <c r="X251" s="662"/>
      <c r="Y251" s="662"/>
      <c r="Z251" s="662"/>
      <c r="AA251" s="662"/>
      <c r="AB251" s="662"/>
      <c r="AC251" s="662"/>
    </row>
    <row r="252">
      <c r="A252" s="662"/>
      <c r="B252" s="662"/>
      <c r="C252" s="662"/>
      <c r="D252" s="662"/>
      <c r="E252" s="662"/>
      <c r="F252" s="662"/>
      <c r="G252" s="662"/>
      <c r="H252" s="662"/>
      <c r="I252" s="662"/>
      <c r="J252" s="662"/>
      <c r="K252" s="662"/>
      <c r="L252" s="662"/>
      <c r="M252" s="662"/>
      <c r="N252" s="662"/>
      <c r="O252" s="662"/>
      <c r="P252" s="662"/>
      <c r="Q252" s="662"/>
      <c r="R252" s="662"/>
      <c r="S252" s="662"/>
      <c r="T252" s="662"/>
      <c r="U252" s="662"/>
      <c r="V252" s="662"/>
      <c r="W252" s="662"/>
      <c r="X252" s="662"/>
      <c r="Y252" s="662"/>
      <c r="Z252" s="662"/>
      <c r="AA252" s="662"/>
      <c r="AB252" s="662"/>
      <c r="AC252" s="662"/>
    </row>
    <row r="253">
      <c r="A253" s="662"/>
      <c r="B253" s="662"/>
      <c r="C253" s="662"/>
      <c r="D253" s="662"/>
      <c r="E253" s="662"/>
      <c r="F253" s="662"/>
      <c r="G253" s="662"/>
      <c r="H253" s="662"/>
      <c r="I253" s="662"/>
      <c r="J253" s="662"/>
      <c r="K253" s="662"/>
      <c r="L253" s="662"/>
      <c r="M253" s="662"/>
      <c r="N253" s="662"/>
      <c r="O253" s="662"/>
      <c r="P253" s="662"/>
      <c r="Q253" s="662"/>
      <c r="R253" s="662"/>
      <c r="S253" s="662"/>
      <c r="T253" s="662"/>
      <c r="U253" s="662"/>
      <c r="V253" s="662"/>
      <c r="W253" s="662"/>
      <c r="X253" s="662"/>
      <c r="Y253" s="662"/>
      <c r="Z253" s="662"/>
      <c r="AA253" s="662"/>
      <c r="AB253" s="662"/>
      <c r="AC253" s="662"/>
    </row>
    <row r="254">
      <c r="A254" s="662"/>
      <c r="B254" s="662"/>
      <c r="C254" s="662"/>
      <c r="D254" s="662"/>
      <c r="E254" s="662"/>
      <c r="F254" s="662"/>
      <c r="G254" s="662"/>
      <c r="H254" s="662"/>
      <c r="I254" s="662"/>
      <c r="J254" s="662"/>
      <c r="K254" s="662"/>
      <c r="L254" s="662"/>
      <c r="M254" s="662"/>
      <c r="N254" s="662"/>
      <c r="O254" s="662"/>
      <c r="P254" s="662"/>
      <c r="Q254" s="662"/>
      <c r="R254" s="662"/>
      <c r="S254" s="662"/>
      <c r="T254" s="662"/>
      <c r="U254" s="662"/>
      <c r="V254" s="662"/>
      <c r="W254" s="662"/>
      <c r="X254" s="662"/>
      <c r="Y254" s="662"/>
      <c r="Z254" s="662"/>
      <c r="AA254" s="662"/>
      <c r="AB254" s="662"/>
      <c r="AC254" s="662"/>
    </row>
    <row r="255">
      <c r="A255" s="662"/>
      <c r="B255" s="662"/>
      <c r="C255" s="662"/>
      <c r="D255" s="662"/>
      <c r="E255" s="662"/>
      <c r="F255" s="662"/>
      <c r="G255" s="662"/>
      <c r="H255" s="662"/>
      <c r="I255" s="662"/>
      <c r="J255" s="662"/>
      <c r="K255" s="662"/>
      <c r="L255" s="662"/>
      <c r="M255" s="662"/>
      <c r="N255" s="662"/>
      <c r="O255" s="662"/>
      <c r="P255" s="662"/>
      <c r="Q255" s="662"/>
      <c r="R255" s="662"/>
      <c r="S255" s="662"/>
      <c r="T255" s="662"/>
      <c r="U255" s="662"/>
      <c r="V255" s="662"/>
      <c r="W255" s="662"/>
      <c r="X255" s="662"/>
      <c r="Y255" s="662"/>
      <c r="Z255" s="662"/>
      <c r="AA255" s="662"/>
      <c r="AB255" s="662"/>
      <c r="AC255" s="662"/>
    </row>
    <row r="256">
      <c r="A256" s="662"/>
      <c r="B256" s="662"/>
      <c r="C256" s="662"/>
      <c r="D256" s="662"/>
      <c r="E256" s="662"/>
      <c r="F256" s="662"/>
      <c r="G256" s="662"/>
      <c r="H256" s="662"/>
      <c r="I256" s="662"/>
      <c r="J256" s="662"/>
      <c r="K256" s="662"/>
      <c r="L256" s="662"/>
      <c r="M256" s="662"/>
      <c r="N256" s="662"/>
      <c r="O256" s="662"/>
      <c r="P256" s="662"/>
      <c r="Q256" s="662"/>
      <c r="R256" s="662"/>
      <c r="S256" s="662"/>
      <c r="T256" s="662"/>
      <c r="U256" s="662"/>
      <c r="V256" s="662"/>
      <c r="W256" s="662"/>
      <c r="X256" s="662"/>
      <c r="Y256" s="662"/>
      <c r="Z256" s="662"/>
      <c r="AA256" s="662"/>
      <c r="AB256" s="662"/>
      <c r="AC256" s="662"/>
    </row>
    <row r="257">
      <c r="A257" s="662"/>
      <c r="B257" s="662"/>
      <c r="C257" s="662"/>
      <c r="D257" s="662"/>
      <c r="E257" s="662"/>
      <c r="F257" s="662"/>
      <c r="G257" s="662"/>
      <c r="H257" s="662"/>
      <c r="I257" s="662"/>
      <c r="J257" s="662"/>
      <c r="K257" s="662"/>
      <c r="L257" s="662"/>
      <c r="M257" s="662"/>
      <c r="N257" s="662"/>
      <c r="O257" s="662"/>
      <c r="P257" s="662"/>
      <c r="Q257" s="662"/>
      <c r="R257" s="662"/>
      <c r="S257" s="662"/>
      <c r="T257" s="662"/>
      <c r="U257" s="662"/>
      <c r="V257" s="662"/>
      <c r="W257" s="662"/>
      <c r="X257" s="662"/>
      <c r="Y257" s="662"/>
      <c r="Z257" s="662"/>
      <c r="AA257" s="662"/>
      <c r="AB257" s="662"/>
      <c r="AC257" s="662"/>
    </row>
    <row r="258">
      <c r="A258" s="662"/>
      <c r="B258" s="662"/>
      <c r="C258" s="662"/>
      <c r="D258" s="662"/>
      <c r="E258" s="662"/>
      <c r="F258" s="662"/>
      <c r="G258" s="662"/>
      <c r="H258" s="662"/>
      <c r="I258" s="662"/>
      <c r="J258" s="662"/>
      <c r="K258" s="662"/>
      <c r="L258" s="662"/>
      <c r="M258" s="662"/>
      <c r="N258" s="662"/>
      <c r="O258" s="662"/>
      <c r="P258" s="662"/>
      <c r="Q258" s="662"/>
      <c r="R258" s="662"/>
      <c r="S258" s="662"/>
      <c r="T258" s="662"/>
      <c r="U258" s="662"/>
      <c r="V258" s="662"/>
      <c r="W258" s="662"/>
      <c r="X258" s="662"/>
      <c r="Y258" s="662"/>
      <c r="Z258" s="662"/>
      <c r="AA258" s="662"/>
      <c r="AB258" s="662"/>
      <c r="AC258" s="662"/>
    </row>
    <row r="259">
      <c r="A259" s="662"/>
      <c r="B259" s="662"/>
      <c r="C259" s="662"/>
      <c r="D259" s="662"/>
      <c r="E259" s="662"/>
      <c r="F259" s="662"/>
      <c r="G259" s="662"/>
      <c r="H259" s="662"/>
      <c r="I259" s="662"/>
      <c r="J259" s="662"/>
      <c r="K259" s="662"/>
      <c r="L259" s="662"/>
      <c r="M259" s="662"/>
      <c r="N259" s="662"/>
      <c r="O259" s="662"/>
      <c r="P259" s="662"/>
      <c r="Q259" s="662"/>
      <c r="R259" s="662"/>
      <c r="S259" s="662"/>
      <c r="T259" s="662"/>
      <c r="U259" s="662"/>
      <c r="V259" s="662"/>
      <c r="W259" s="662"/>
      <c r="X259" s="662"/>
      <c r="Y259" s="662"/>
      <c r="Z259" s="662"/>
      <c r="AA259" s="662"/>
      <c r="AB259" s="662"/>
      <c r="AC259" s="662"/>
    </row>
    <row r="260">
      <c r="A260" s="662"/>
      <c r="B260" s="662"/>
      <c r="C260" s="662"/>
      <c r="D260" s="662"/>
      <c r="E260" s="662"/>
      <c r="F260" s="662"/>
      <c r="G260" s="662"/>
      <c r="H260" s="662"/>
      <c r="I260" s="662"/>
      <c r="J260" s="662"/>
      <c r="K260" s="662"/>
      <c r="L260" s="662"/>
      <c r="M260" s="662"/>
      <c r="N260" s="662"/>
      <c r="O260" s="662"/>
      <c r="P260" s="662"/>
      <c r="Q260" s="662"/>
      <c r="R260" s="662"/>
      <c r="S260" s="662"/>
      <c r="T260" s="662"/>
      <c r="U260" s="662"/>
      <c r="V260" s="662"/>
      <c r="W260" s="662"/>
      <c r="X260" s="662"/>
      <c r="Y260" s="662"/>
      <c r="Z260" s="662"/>
      <c r="AA260" s="662"/>
      <c r="AB260" s="662"/>
      <c r="AC260" s="662"/>
    </row>
    <row r="261">
      <c r="A261" s="662"/>
      <c r="B261" s="662"/>
      <c r="C261" s="662"/>
      <c r="D261" s="662"/>
      <c r="E261" s="662"/>
      <c r="F261" s="662"/>
      <c r="G261" s="662"/>
      <c r="H261" s="662"/>
      <c r="I261" s="662"/>
      <c r="J261" s="662"/>
      <c r="K261" s="662"/>
      <c r="L261" s="662"/>
      <c r="M261" s="662"/>
      <c r="N261" s="662"/>
      <c r="O261" s="662"/>
      <c r="P261" s="662"/>
      <c r="Q261" s="662"/>
      <c r="R261" s="662"/>
      <c r="S261" s="662"/>
      <c r="T261" s="662"/>
      <c r="U261" s="662"/>
      <c r="V261" s="662"/>
      <c r="W261" s="662"/>
      <c r="X261" s="662"/>
      <c r="Y261" s="662"/>
      <c r="Z261" s="662"/>
      <c r="AA261" s="662"/>
      <c r="AB261" s="662"/>
      <c r="AC261" s="662"/>
    </row>
    <row r="262">
      <c r="A262" s="662"/>
      <c r="B262" s="662"/>
      <c r="C262" s="662"/>
      <c r="D262" s="662"/>
      <c r="E262" s="662"/>
      <c r="F262" s="662"/>
      <c r="G262" s="662"/>
      <c r="H262" s="662"/>
      <c r="I262" s="662"/>
      <c r="J262" s="662"/>
      <c r="K262" s="662"/>
      <c r="L262" s="662"/>
      <c r="M262" s="662"/>
      <c r="N262" s="662"/>
      <c r="O262" s="662"/>
      <c r="P262" s="662"/>
      <c r="Q262" s="662"/>
      <c r="R262" s="662"/>
      <c r="S262" s="662"/>
      <c r="T262" s="662"/>
      <c r="U262" s="662"/>
      <c r="V262" s="662"/>
      <c r="W262" s="662"/>
      <c r="X262" s="662"/>
      <c r="Y262" s="662"/>
      <c r="Z262" s="662"/>
      <c r="AA262" s="662"/>
      <c r="AB262" s="662"/>
      <c r="AC262" s="662"/>
    </row>
    <row r="263">
      <c r="A263" s="662"/>
      <c r="B263" s="662"/>
      <c r="C263" s="662"/>
      <c r="D263" s="662"/>
      <c r="E263" s="662"/>
      <c r="F263" s="662"/>
      <c r="G263" s="662"/>
      <c r="H263" s="662"/>
      <c r="I263" s="662"/>
      <c r="J263" s="662"/>
      <c r="K263" s="662"/>
      <c r="L263" s="662"/>
      <c r="M263" s="662"/>
      <c r="N263" s="662"/>
      <c r="O263" s="662"/>
      <c r="P263" s="662"/>
      <c r="Q263" s="662"/>
      <c r="R263" s="662"/>
      <c r="S263" s="662"/>
      <c r="T263" s="662"/>
      <c r="U263" s="662"/>
      <c r="V263" s="662"/>
      <c r="W263" s="662"/>
      <c r="X263" s="662"/>
      <c r="Y263" s="662"/>
      <c r="Z263" s="662"/>
      <c r="AA263" s="662"/>
      <c r="AB263" s="662"/>
      <c r="AC263" s="662"/>
    </row>
    <row r="264">
      <c r="A264" s="662"/>
      <c r="B264" s="662"/>
      <c r="C264" s="662"/>
      <c r="D264" s="662"/>
      <c r="E264" s="662"/>
      <c r="F264" s="662"/>
      <c r="G264" s="662"/>
      <c r="H264" s="662"/>
      <c r="I264" s="662"/>
      <c r="J264" s="662"/>
      <c r="K264" s="662"/>
      <c r="L264" s="662"/>
      <c r="M264" s="662"/>
      <c r="N264" s="662"/>
      <c r="O264" s="662"/>
      <c r="P264" s="662"/>
      <c r="Q264" s="662"/>
      <c r="R264" s="662"/>
      <c r="S264" s="662"/>
      <c r="T264" s="662"/>
      <c r="U264" s="662"/>
      <c r="V264" s="662"/>
      <c r="W264" s="662"/>
      <c r="X264" s="662"/>
      <c r="Y264" s="662"/>
      <c r="Z264" s="662"/>
      <c r="AA264" s="662"/>
      <c r="AB264" s="662"/>
      <c r="AC264" s="662"/>
    </row>
    <row r="265">
      <c r="A265" s="662"/>
      <c r="B265" s="662"/>
      <c r="C265" s="662"/>
      <c r="D265" s="662"/>
      <c r="E265" s="662"/>
      <c r="F265" s="662"/>
      <c r="G265" s="662"/>
      <c r="H265" s="662"/>
      <c r="I265" s="662"/>
      <c r="J265" s="662"/>
      <c r="K265" s="662"/>
      <c r="L265" s="662"/>
      <c r="M265" s="662"/>
      <c r="N265" s="662"/>
      <c r="O265" s="662"/>
      <c r="P265" s="662"/>
      <c r="Q265" s="662"/>
      <c r="R265" s="662"/>
      <c r="S265" s="662"/>
      <c r="T265" s="662"/>
      <c r="U265" s="662"/>
      <c r="V265" s="662"/>
      <c r="W265" s="662"/>
      <c r="X265" s="662"/>
      <c r="Y265" s="662"/>
      <c r="Z265" s="662"/>
      <c r="AA265" s="662"/>
      <c r="AB265" s="662"/>
      <c r="AC265" s="662"/>
    </row>
    <row r="266">
      <c r="A266" s="662"/>
      <c r="B266" s="662"/>
      <c r="C266" s="662"/>
      <c r="D266" s="662"/>
      <c r="E266" s="662"/>
      <c r="F266" s="662"/>
      <c r="G266" s="662"/>
      <c r="H266" s="662"/>
      <c r="I266" s="662"/>
      <c r="J266" s="662"/>
      <c r="K266" s="662"/>
      <c r="L266" s="662"/>
      <c r="M266" s="662"/>
      <c r="N266" s="662"/>
      <c r="O266" s="662"/>
      <c r="P266" s="662"/>
      <c r="Q266" s="662"/>
      <c r="R266" s="662"/>
      <c r="S266" s="662"/>
      <c r="T266" s="662"/>
      <c r="U266" s="662"/>
      <c r="V266" s="662"/>
      <c r="W266" s="662"/>
      <c r="X266" s="662"/>
      <c r="Y266" s="662"/>
      <c r="Z266" s="662"/>
      <c r="AA266" s="662"/>
      <c r="AB266" s="662"/>
      <c r="AC266" s="662"/>
    </row>
    <row r="267">
      <c r="A267" s="662"/>
      <c r="B267" s="662"/>
      <c r="C267" s="662"/>
      <c r="D267" s="662"/>
      <c r="E267" s="662"/>
      <c r="F267" s="662"/>
      <c r="G267" s="662"/>
      <c r="H267" s="662"/>
      <c r="I267" s="662"/>
      <c r="J267" s="662"/>
      <c r="K267" s="662"/>
      <c r="L267" s="662"/>
      <c r="M267" s="662"/>
      <c r="N267" s="662"/>
      <c r="O267" s="662"/>
      <c r="P267" s="662"/>
      <c r="Q267" s="662"/>
      <c r="R267" s="662"/>
      <c r="S267" s="662"/>
      <c r="T267" s="662"/>
      <c r="U267" s="662"/>
      <c r="V267" s="662"/>
      <c r="W267" s="662"/>
      <c r="X267" s="662"/>
      <c r="Y267" s="662"/>
      <c r="Z267" s="662"/>
      <c r="AA267" s="662"/>
      <c r="AB267" s="662"/>
      <c r="AC267" s="662"/>
    </row>
    <row r="268">
      <c r="A268" s="662"/>
      <c r="B268" s="662"/>
      <c r="C268" s="662"/>
      <c r="D268" s="662"/>
      <c r="E268" s="662"/>
      <c r="F268" s="662"/>
      <c r="G268" s="662"/>
      <c r="H268" s="662"/>
      <c r="I268" s="662"/>
      <c r="J268" s="662"/>
      <c r="K268" s="662"/>
      <c r="L268" s="662"/>
      <c r="M268" s="662"/>
      <c r="N268" s="662"/>
      <c r="O268" s="662"/>
      <c r="P268" s="662"/>
      <c r="Q268" s="662"/>
      <c r="R268" s="662"/>
      <c r="S268" s="662"/>
      <c r="T268" s="662"/>
      <c r="U268" s="662"/>
      <c r="V268" s="662"/>
      <c r="W268" s="662"/>
      <c r="X268" s="662"/>
      <c r="Y268" s="662"/>
      <c r="Z268" s="662"/>
      <c r="AA268" s="662"/>
      <c r="AB268" s="662"/>
      <c r="AC268" s="662"/>
    </row>
    <row r="269">
      <c r="A269" s="662"/>
      <c r="B269" s="662"/>
      <c r="C269" s="662"/>
      <c r="D269" s="662"/>
      <c r="E269" s="662"/>
      <c r="F269" s="662"/>
      <c r="G269" s="662"/>
      <c r="H269" s="662"/>
      <c r="I269" s="662"/>
      <c r="J269" s="662"/>
      <c r="K269" s="662"/>
      <c r="L269" s="662"/>
      <c r="M269" s="662"/>
      <c r="N269" s="662"/>
      <c r="O269" s="662"/>
      <c r="P269" s="662"/>
      <c r="Q269" s="662"/>
      <c r="R269" s="662"/>
      <c r="S269" s="662"/>
      <c r="T269" s="662"/>
      <c r="U269" s="662"/>
      <c r="V269" s="662"/>
      <c r="W269" s="662"/>
      <c r="X269" s="662"/>
      <c r="Y269" s="662"/>
      <c r="Z269" s="662"/>
      <c r="AA269" s="662"/>
      <c r="AB269" s="662"/>
      <c r="AC269" s="662"/>
    </row>
    <row r="270">
      <c r="A270" s="662"/>
      <c r="B270" s="662"/>
      <c r="C270" s="662"/>
      <c r="D270" s="662"/>
      <c r="E270" s="662"/>
      <c r="F270" s="662"/>
      <c r="G270" s="662"/>
      <c r="H270" s="662"/>
      <c r="I270" s="662"/>
      <c r="J270" s="662"/>
      <c r="K270" s="662"/>
      <c r="L270" s="662"/>
      <c r="M270" s="662"/>
      <c r="N270" s="662"/>
      <c r="O270" s="662"/>
      <c r="P270" s="662"/>
      <c r="Q270" s="662"/>
      <c r="R270" s="662"/>
      <c r="S270" s="662"/>
      <c r="T270" s="662"/>
      <c r="U270" s="662"/>
      <c r="V270" s="662"/>
      <c r="W270" s="662"/>
      <c r="X270" s="662"/>
      <c r="Y270" s="662"/>
      <c r="Z270" s="662"/>
      <c r="AA270" s="662"/>
      <c r="AB270" s="662"/>
      <c r="AC270" s="662"/>
    </row>
    <row r="271">
      <c r="A271" s="662"/>
      <c r="B271" s="662"/>
      <c r="C271" s="662"/>
      <c r="D271" s="662"/>
      <c r="E271" s="662"/>
      <c r="F271" s="662"/>
      <c r="G271" s="662"/>
      <c r="H271" s="662"/>
      <c r="I271" s="662"/>
      <c r="J271" s="662"/>
      <c r="K271" s="662"/>
      <c r="L271" s="662"/>
      <c r="M271" s="662"/>
      <c r="N271" s="662"/>
      <c r="O271" s="662"/>
      <c r="P271" s="662"/>
      <c r="Q271" s="662"/>
      <c r="R271" s="662"/>
      <c r="S271" s="662"/>
      <c r="T271" s="662"/>
      <c r="U271" s="662"/>
      <c r="V271" s="662"/>
      <c r="W271" s="662"/>
      <c r="X271" s="662"/>
      <c r="Y271" s="662"/>
      <c r="Z271" s="662"/>
      <c r="AA271" s="662"/>
      <c r="AB271" s="662"/>
      <c r="AC271" s="662"/>
    </row>
    <row r="272">
      <c r="A272" s="662"/>
      <c r="B272" s="662"/>
      <c r="C272" s="662"/>
      <c r="D272" s="662"/>
      <c r="E272" s="662"/>
      <c r="F272" s="662"/>
      <c r="G272" s="662"/>
      <c r="H272" s="662"/>
      <c r="I272" s="662"/>
      <c r="J272" s="662"/>
      <c r="K272" s="662"/>
      <c r="L272" s="662"/>
      <c r="M272" s="662"/>
      <c r="N272" s="662"/>
      <c r="O272" s="662"/>
      <c r="P272" s="662"/>
      <c r="Q272" s="662"/>
      <c r="R272" s="662"/>
      <c r="S272" s="662"/>
      <c r="T272" s="662"/>
      <c r="U272" s="662"/>
      <c r="V272" s="662"/>
      <c r="W272" s="662"/>
      <c r="X272" s="662"/>
      <c r="Y272" s="662"/>
      <c r="Z272" s="662"/>
      <c r="AA272" s="662"/>
      <c r="AB272" s="662"/>
      <c r="AC272" s="662"/>
    </row>
    <row r="273">
      <c r="A273" s="662"/>
      <c r="B273" s="662"/>
      <c r="C273" s="662"/>
      <c r="D273" s="662"/>
      <c r="E273" s="662"/>
      <c r="F273" s="662"/>
      <c r="G273" s="662"/>
      <c r="H273" s="662"/>
      <c r="I273" s="662"/>
      <c r="J273" s="662"/>
      <c r="K273" s="662"/>
      <c r="L273" s="662"/>
      <c r="M273" s="662"/>
      <c r="N273" s="662"/>
      <c r="O273" s="662"/>
      <c r="P273" s="662"/>
      <c r="Q273" s="662"/>
      <c r="R273" s="662"/>
      <c r="S273" s="662"/>
      <c r="T273" s="662"/>
      <c r="U273" s="662"/>
      <c r="V273" s="662"/>
      <c r="W273" s="662"/>
      <c r="X273" s="662"/>
      <c r="Y273" s="662"/>
      <c r="Z273" s="662"/>
      <c r="AA273" s="662"/>
      <c r="AB273" s="662"/>
      <c r="AC273" s="662"/>
    </row>
    <row r="274">
      <c r="A274" s="662"/>
      <c r="B274" s="662"/>
      <c r="C274" s="662"/>
      <c r="D274" s="662"/>
      <c r="E274" s="662"/>
      <c r="F274" s="662"/>
      <c r="G274" s="662"/>
      <c r="H274" s="662"/>
      <c r="I274" s="662"/>
      <c r="J274" s="662"/>
      <c r="K274" s="662"/>
      <c r="L274" s="662"/>
      <c r="M274" s="662"/>
      <c r="N274" s="662"/>
      <c r="O274" s="662"/>
      <c r="P274" s="662"/>
      <c r="Q274" s="662"/>
      <c r="R274" s="662"/>
      <c r="S274" s="662"/>
      <c r="T274" s="662"/>
      <c r="U274" s="662"/>
      <c r="V274" s="662"/>
      <c r="W274" s="662"/>
      <c r="X274" s="662"/>
      <c r="Y274" s="662"/>
      <c r="Z274" s="662"/>
      <c r="AA274" s="662"/>
      <c r="AB274" s="662"/>
      <c r="AC274" s="662"/>
    </row>
    <row r="275">
      <c r="A275" s="662"/>
      <c r="B275" s="662"/>
      <c r="C275" s="662"/>
      <c r="D275" s="662"/>
      <c r="E275" s="662"/>
      <c r="F275" s="662"/>
      <c r="G275" s="662"/>
      <c r="H275" s="662"/>
      <c r="I275" s="662"/>
      <c r="J275" s="662"/>
      <c r="K275" s="662"/>
      <c r="L275" s="662"/>
      <c r="M275" s="662"/>
      <c r="N275" s="662"/>
      <c r="O275" s="662"/>
      <c r="P275" s="662"/>
      <c r="Q275" s="662"/>
      <c r="R275" s="662"/>
      <c r="S275" s="662"/>
      <c r="T275" s="662"/>
      <c r="U275" s="662"/>
      <c r="V275" s="662"/>
      <c r="W275" s="662"/>
      <c r="X275" s="662"/>
      <c r="Y275" s="662"/>
      <c r="Z275" s="662"/>
      <c r="AA275" s="662"/>
      <c r="AB275" s="662"/>
      <c r="AC275" s="662"/>
    </row>
    <row r="276">
      <c r="A276" s="662"/>
      <c r="B276" s="662"/>
      <c r="C276" s="662"/>
      <c r="D276" s="662"/>
      <c r="E276" s="662"/>
      <c r="F276" s="662"/>
      <c r="G276" s="662"/>
      <c r="H276" s="662"/>
      <c r="I276" s="662"/>
      <c r="J276" s="662"/>
      <c r="K276" s="662"/>
      <c r="L276" s="662"/>
      <c r="M276" s="662"/>
      <c r="N276" s="662"/>
      <c r="O276" s="662"/>
      <c r="P276" s="662"/>
      <c r="Q276" s="662"/>
      <c r="R276" s="662"/>
      <c r="S276" s="662"/>
      <c r="T276" s="662"/>
      <c r="U276" s="662"/>
      <c r="V276" s="662"/>
      <c r="W276" s="662"/>
      <c r="X276" s="662"/>
      <c r="Y276" s="662"/>
      <c r="Z276" s="662"/>
      <c r="AA276" s="662"/>
      <c r="AB276" s="662"/>
      <c r="AC276" s="662"/>
    </row>
    <row r="277">
      <c r="A277" s="662"/>
      <c r="B277" s="662"/>
      <c r="C277" s="662"/>
      <c r="D277" s="662"/>
      <c r="E277" s="662"/>
      <c r="F277" s="662"/>
      <c r="G277" s="662"/>
      <c r="H277" s="662"/>
      <c r="I277" s="662"/>
      <c r="J277" s="662"/>
      <c r="K277" s="662"/>
      <c r="L277" s="662"/>
      <c r="M277" s="662"/>
      <c r="N277" s="662"/>
      <c r="O277" s="662"/>
      <c r="P277" s="662"/>
      <c r="Q277" s="662"/>
      <c r="R277" s="662"/>
      <c r="S277" s="662"/>
      <c r="T277" s="662"/>
      <c r="U277" s="662"/>
      <c r="V277" s="662"/>
      <c r="W277" s="662"/>
      <c r="X277" s="662"/>
      <c r="Y277" s="662"/>
      <c r="Z277" s="662"/>
      <c r="AA277" s="662"/>
      <c r="AB277" s="662"/>
      <c r="AC277" s="662"/>
    </row>
    <row r="278">
      <c r="A278" s="662"/>
      <c r="B278" s="662"/>
      <c r="C278" s="662"/>
      <c r="D278" s="662"/>
      <c r="E278" s="662"/>
      <c r="F278" s="662"/>
      <c r="G278" s="662"/>
      <c r="H278" s="662"/>
      <c r="I278" s="662"/>
      <c r="J278" s="662"/>
      <c r="K278" s="662"/>
      <c r="L278" s="662"/>
      <c r="M278" s="662"/>
      <c r="N278" s="662"/>
      <c r="O278" s="662"/>
      <c r="P278" s="662"/>
      <c r="Q278" s="662"/>
      <c r="R278" s="662"/>
      <c r="S278" s="662"/>
      <c r="T278" s="662"/>
      <c r="U278" s="662"/>
      <c r="V278" s="662"/>
      <c r="W278" s="662"/>
      <c r="X278" s="662"/>
      <c r="Y278" s="662"/>
      <c r="Z278" s="662"/>
      <c r="AA278" s="662"/>
      <c r="AB278" s="662"/>
      <c r="AC278" s="662"/>
    </row>
    <row r="279">
      <c r="A279" s="662"/>
      <c r="B279" s="662"/>
      <c r="C279" s="662"/>
      <c r="D279" s="662"/>
      <c r="E279" s="662"/>
      <c r="F279" s="662"/>
      <c r="G279" s="662"/>
      <c r="H279" s="662"/>
      <c r="I279" s="662"/>
      <c r="J279" s="662"/>
      <c r="K279" s="662"/>
      <c r="L279" s="662"/>
      <c r="M279" s="662"/>
      <c r="N279" s="662"/>
      <c r="O279" s="662"/>
      <c r="P279" s="662"/>
      <c r="Q279" s="662"/>
      <c r="R279" s="662"/>
      <c r="S279" s="662"/>
      <c r="T279" s="662"/>
      <c r="U279" s="662"/>
      <c r="V279" s="662"/>
      <c r="W279" s="662"/>
      <c r="X279" s="662"/>
      <c r="Y279" s="662"/>
      <c r="Z279" s="662"/>
      <c r="AA279" s="662"/>
      <c r="AB279" s="662"/>
      <c r="AC279" s="662"/>
    </row>
    <row r="280">
      <c r="A280" s="662"/>
      <c r="B280" s="662"/>
      <c r="C280" s="662"/>
      <c r="D280" s="662"/>
      <c r="E280" s="662"/>
      <c r="F280" s="662"/>
      <c r="G280" s="662"/>
      <c r="H280" s="662"/>
      <c r="I280" s="662"/>
      <c r="J280" s="662"/>
      <c r="K280" s="662"/>
      <c r="L280" s="662"/>
      <c r="M280" s="662"/>
      <c r="N280" s="662"/>
      <c r="O280" s="662"/>
      <c r="P280" s="662"/>
      <c r="Q280" s="662"/>
      <c r="R280" s="662"/>
      <c r="S280" s="662"/>
      <c r="T280" s="662"/>
      <c r="U280" s="662"/>
      <c r="V280" s="662"/>
      <c r="W280" s="662"/>
      <c r="X280" s="662"/>
      <c r="Y280" s="662"/>
      <c r="Z280" s="662"/>
      <c r="AA280" s="662"/>
      <c r="AB280" s="662"/>
      <c r="AC280" s="662"/>
    </row>
    <row r="281">
      <c r="A281" s="662"/>
      <c r="B281" s="662"/>
      <c r="C281" s="662"/>
      <c r="D281" s="662"/>
      <c r="E281" s="662"/>
      <c r="F281" s="662"/>
      <c r="G281" s="662"/>
      <c r="H281" s="662"/>
      <c r="I281" s="662"/>
      <c r="J281" s="662"/>
      <c r="K281" s="662"/>
      <c r="L281" s="662"/>
      <c r="M281" s="662"/>
      <c r="N281" s="662"/>
      <c r="O281" s="662"/>
      <c r="P281" s="662"/>
      <c r="Q281" s="662"/>
      <c r="R281" s="662"/>
      <c r="S281" s="662"/>
      <c r="T281" s="662"/>
      <c r="U281" s="662"/>
      <c r="V281" s="662"/>
      <c r="W281" s="662"/>
      <c r="X281" s="662"/>
      <c r="Y281" s="662"/>
      <c r="Z281" s="662"/>
      <c r="AA281" s="662"/>
      <c r="AB281" s="662"/>
      <c r="AC281" s="662"/>
    </row>
    <row r="282">
      <c r="A282" s="662"/>
      <c r="B282" s="662"/>
      <c r="C282" s="662"/>
      <c r="D282" s="662"/>
      <c r="E282" s="662"/>
      <c r="F282" s="662"/>
      <c r="G282" s="662"/>
      <c r="H282" s="662"/>
      <c r="I282" s="662"/>
      <c r="J282" s="662"/>
      <c r="K282" s="662"/>
      <c r="L282" s="662"/>
      <c r="M282" s="662"/>
      <c r="N282" s="662"/>
      <c r="O282" s="662"/>
      <c r="P282" s="662"/>
      <c r="Q282" s="662"/>
      <c r="R282" s="662"/>
      <c r="S282" s="662"/>
      <c r="T282" s="662"/>
      <c r="U282" s="662"/>
      <c r="V282" s="662"/>
      <c r="W282" s="662"/>
      <c r="X282" s="662"/>
      <c r="Y282" s="662"/>
      <c r="Z282" s="662"/>
      <c r="AA282" s="662"/>
      <c r="AB282" s="662"/>
      <c r="AC282" s="662"/>
    </row>
    <row r="283">
      <c r="A283" s="662"/>
      <c r="B283" s="662"/>
      <c r="C283" s="662"/>
      <c r="D283" s="662"/>
      <c r="E283" s="662"/>
      <c r="F283" s="662"/>
      <c r="G283" s="662"/>
      <c r="H283" s="662"/>
      <c r="I283" s="662"/>
      <c r="J283" s="662"/>
      <c r="K283" s="662"/>
      <c r="L283" s="662"/>
      <c r="M283" s="662"/>
      <c r="N283" s="662"/>
      <c r="O283" s="662"/>
      <c r="P283" s="662"/>
      <c r="Q283" s="662"/>
      <c r="R283" s="662"/>
      <c r="S283" s="662"/>
      <c r="T283" s="662"/>
      <c r="U283" s="662"/>
      <c r="V283" s="662"/>
      <c r="W283" s="662"/>
      <c r="X283" s="662"/>
      <c r="Y283" s="662"/>
      <c r="Z283" s="662"/>
      <c r="AA283" s="662"/>
      <c r="AB283" s="662"/>
      <c r="AC283" s="662"/>
    </row>
    <row r="284">
      <c r="A284" s="662"/>
      <c r="B284" s="662"/>
      <c r="C284" s="662"/>
      <c r="D284" s="662"/>
      <c r="E284" s="662"/>
      <c r="F284" s="662"/>
      <c r="G284" s="662"/>
      <c r="H284" s="662"/>
      <c r="I284" s="662"/>
      <c r="J284" s="662"/>
      <c r="K284" s="662"/>
      <c r="L284" s="662"/>
      <c r="M284" s="662"/>
      <c r="N284" s="662"/>
      <c r="O284" s="662"/>
      <c r="P284" s="662"/>
      <c r="Q284" s="662"/>
      <c r="R284" s="662"/>
      <c r="S284" s="662"/>
      <c r="T284" s="662"/>
      <c r="U284" s="662"/>
      <c r="V284" s="662"/>
      <c r="W284" s="662"/>
      <c r="X284" s="662"/>
      <c r="Y284" s="662"/>
      <c r="Z284" s="662"/>
      <c r="AA284" s="662"/>
      <c r="AB284" s="662"/>
      <c r="AC284" s="662"/>
    </row>
    <row r="285">
      <c r="A285" s="662"/>
      <c r="B285" s="662"/>
      <c r="C285" s="662"/>
      <c r="D285" s="662"/>
      <c r="E285" s="662"/>
      <c r="F285" s="662"/>
      <c r="G285" s="662"/>
      <c r="H285" s="662"/>
      <c r="I285" s="662"/>
      <c r="J285" s="662"/>
      <c r="K285" s="662"/>
      <c r="L285" s="662"/>
      <c r="M285" s="662"/>
      <c r="N285" s="662"/>
      <c r="O285" s="662"/>
      <c r="P285" s="662"/>
      <c r="Q285" s="662"/>
      <c r="R285" s="662"/>
      <c r="S285" s="662"/>
      <c r="T285" s="662"/>
      <c r="U285" s="662"/>
      <c r="V285" s="662"/>
      <c r="W285" s="662"/>
      <c r="X285" s="662"/>
      <c r="Y285" s="662"/>
      <c r="Z285" s="662"/>
      <c r="AA285" s="662"/>
      <c r="AB285" s="662"/>
      <c r="AC285" s="662"/>
    </row>
    <row r="286">
      <c r="A286" s="662"/>
      <c r="B286" s="662"/>
      <c r="C286" s="662"/>
      <c r="D286" s="662"/>
      <c r="E286" s="662"/>
      <c r="F286" s="662"/>
      <c r="G286" s="662"/>
      <c r="H286" s="662"/>
      <c r="I286" s="662"/>
      <c r="J286" s="662"/>
      <c r="K286" s="662"/>
      <c r="L286" s="662"/>
      <c r="M286" s="662"/>
      <c r="N286" s="662"/>
      <c r="O286" s="662"/>
      <c r="P286" s="662"/>
      <c r="Q286" s="662"/>
      <c r="R286" s="662"/>
      <c r="S286" s="662"/>
      <c r="T286" s="662"/>
      <c r="U286" s="662"/>
      <c r="V286" s="662"/>
      <c r="W286" s="662"/>
      <c r="X286" s="662"/>
      <c r="Y286" s="662"/>
      <c r="Z286" s="662"/>
      <c r="AA286" s="662"/>
      <c r="AB286" s="662"/>
      <c r="AC286" s="662"/>
    </row>
    <row r="287">
      <c r="A287" s="662"/>
      <c r="B287" s="662"/>
      <c r="C287" s="662"/>
      <c r="D287" s="662"/>
      <c r="E287" s="662"/>
      <c r="F287" s="662"/>
      <c r="G287" s="662"/>
      <c r="H287" s="662"/>
      <c r="I287" s="662"/>
      <c r="J287" s="662"/>
      <c r="K287" s="662"/>
      <c r="L287" s="662"/>
      <c r="M287" s="662"/>
      <c r="N287" s="662"/>
      <c r="O287" s="662"/>
      <c r="P287" s="662"/>
      <c r="Q287" s="662"/>
      <c r="R287" s="662"/>
      <c r="S287" s="662"/>
      <c r="T287" s="662"/>
      <c r="U287" s="662"/>
      <c r="V287" s="662"/>
      <c r="W287" s="662"/>
      <c r="X287" s="662"/>
      <c r="Y287" s="662"/>
      <c r="Z287" s="662"/>
      <c r="AA287" s="662"/>
      <c r="AB287" s="662"/>
      <c r="AC287" s="662"/>
    </row>
    <row r="288">
      <c r="A288" s="662"/>
      <c r="B288" s="662"/>
      <c r="C288" s="662"/>
      <c r="D288" s="662"/>
      <c r="E288" s="662"/>
      <c r="F288" s="662"/>
      <c r="G288" s="662"/>
      <c r="H288" s="662"/>
      <c r="I288" s="662"/>
      <c r="J288" s="662"/>
      <c r="K288" s="662"/>
      <c r="L288" s="662"/>
      <c r="M288" s="662"/>
      <c r="N288" s="662"/>
      <c r="O288" s="662"/>
      <c r="P288" s="662"/>
      <c r="Q288" s="662"/>
      <c r="R288" s="662"/>
      <c r="S288" s="662"/>
      <c r="T288" s="662"/>
      <c r="U288" s="662"/>
      <c r="V288" s="662"/>
      <c r="W288" s="662"/>
      <c r="X288" s="662"/>
      <c r="Y288" s="662"/>
      <c r="Z288" s="662"/>
      <c r="AA288" s="662"/>
      <c r="AB288" s="662"/>
      <c r="AC288" s="662"/>
    </row>
    <row r="289">
      <c r="A289" s="662"/>
      <c r="B289" s="662"/>
      <c r="C289" s="662"/>
      <c r="D289" s="662"/>
      <c r="E289" s="662"/>
      <c r="F289" s="662"/>
      <c r="G289" s="662"/>
      <c r="H289" s="662"/>
      <c r="I289" s="662"/>
      <c r="J289" s="662"/>
      <c r="K289" s="662"/>
      <c r="L289" s="662"/>
      <c r="M289" s="662"/>
      <c r="N289" s="662"/>
      <c r="O289" s="662"/>
      <c r="P289" s="662"/>
      <c r="Q289" s="662"/>
      <c r="R289" s="662"/>
      <c r="S289" s="662"/>
      <c r="T289" s="662"/>
      <c r="U289" s="662"/>
      <c r="V289" s="662"/>
      <c r="W289" s="662"/>
      <c r="X289" s="662"/>
      <c r="Y289" s="662"/>
      <c r="Z289" s="662"/>
      <c r="AA289" s="662"/>
      <c r="AB289" s="662"/>
      <c r="AC289" s="662"/>
    </row>
    <row r="290">
      <c r="A290" s="662"/>
      <c r="B290" s="662"/>
      <c r="C290" s="662"/>
      <c r="D290" s="662"/>
      <c r="E290" s="662"/>
      <c r="F290" s="662"/>
      <c r="G290" s="662"/>
      <c r="H290" s="662"/>
      <c r="I290" s="662"/>
      <c r="J290" s="662"/>
      <c r="K290" s="662"/>
      <c r="L290" s="662"/>
      <c r="M290" s="662"/>
      <c r="N290" s="662"/>
      <c r="O290" s="662"/>
      <c r="P290" s="662"/>
      <c r="Q290" s="662"/>
      <c r="R290" s="662"/>
      <c r="S290" s="662"/>
      <c r="T290" s="662"/>
      <c r="U290" s="662"/>
      <c r="V290" s="662"/>
      <c r="W290" s="662"/>
      <c r="X290" s="662"/>
      <c r="Y290" s="662"/>
      <c r="Z290" s="662"/>
      <c r="AA290" s="662"/>
      <c r="AB290" s="662"/>
      <c r="AC290" s="662"/>
    </row>
    <row r="291">
      <c r="A291" s="662"/>
      <c r="B291" s="662"/>
      <c r="C291" s="662"/>
      <c r="D291" s="662"/>
      <c r="E291" s="662"/>
      <c r="F291" s="662"/>
      <c r="G291" s="662"/>
      <c r="H291" s="662"/>
      <c r="I291" s="662"/>
      <c r="J291" s="662"/>
      <c r="K291" s="662"/>
      <c r="L291" s="662"/>
      <c r="M291" s="662"/>
      <c r="N291" s="662"/>
      <c r="O291" s="662"/>
      <c r="P291" s="662"/>
      <c r="Q291" s="662"/>
      <c r="R291" s="662"/>
      <c r="S291" s="662"/>
      <c r="T291" s="662"/>
      <c r="U291" s="662"/>
      <c r="V291" s="662"/>
      <c r="W291" s="662"/>
      <c r="X291" s="662"/>
      <c r="Y291" s="662"/>
      <c r="Z291" s="662"/>
      <c r="AA291" s="662"/>
      <c r="AB291" s="662"/>
      <c r="AC291" s="662"/>
    </row>
    <row r="292">
      <c r="A292" s="662"/>
      <c r="B292" s="662"/>
      <c r="C292" s="662"/>
      <c r="D292" s="662"/>
      <c r="E292" s="662"/>
      <c r="F292" s="662"/>
      <c r="G292" s="662"/>
      <c r="H292" s="662"/>
      <c r="I292" s="662"/>
      <c r="J292" s="662"/>
      <c r="K292" s="662"/>
      <c r="L292" s="662"/>
      <c r="M292" s="662"/>
      <c r="N292" s="662"/>
      <c r="O292" s="662"/>
      <c r="P292" s="662"/>
      <c r="Q292" s="662"/>
      <c r="R292" s="662"/>
      <c r="S292" s="662"/>
      <c r="T292" s="662"/>
      <c r="U292" s="662"/>
      <c r="V292" s="662"/>
      <c r="W292" s="662"/>
      <c r="X292" s="662"/>
      <c r="Y292" s="662"/>
      <c r="Z292" s="662"/>
      <c r="AA292" s="662"/>
      <c r="AB292" s="662"/>
      <c r="AC292" s="662"/>
    </row>
    <row r="293">
      <c r="A293" s="662"/>
      <c r="B293" s="662"/>
      <c r="C293" s="662"/>
      <c r="D293" s="662"/>
      <c r="E293" s="662"/>
      <c r="F293" s="662"/>
      <c r="G293" s="662"/>
      <c r="H293" s="662"/>
      <c r="I293" s="662"/>
      <c r="J293" s="662"/>
      <c r="K293" s="662"/>
      <c r="L293" s="662"/>
      <c r="M293" s="662"/>
      <c r="N293" s="662"/>
      <c r="O293" s="662"/>
      <c r="P293" s="662"/>
      <c r="Q293" s="662"/>
      <c r="R293" s="662"/>
      <c r="S293" s="662"/>
      <c r="T293" s="662"/>
      <c r="U293" s="662"/>
      <c r="V293" s="662"/>
      <c r="W293" s="662"/>
      <c r="X293" s="662"/>
      <c r="Y293" s="662"/>
      <c r="Z293" s="662"/>
      <c r="AA293" s="662"/>
      <c r="AB293" s="662"/>
      <c r="AC293" s="662"/>
    </row>
    <row r="294">
      <c r="A294" s="662"/>
      <c r="B294" s="662"/>
      <c r="C294" s="662"/>
      <c r="D294" s="662"/>
      <c r="E294" s="662"/>
      <c r="F294" s="662"/>
      <c r="G294" s="662"/>
      <c r="H294" s="662"/>
      <c r="I294" s="662"/>
      <c r="J294" s="662"/>
      <c r="K294" s="662"/>
      <c r="L294" s="662"/>
      <c r="M294" s="662"/>
      <c r="N294" s="662"/>
      <c r="O294" s="662"/>
      <c r="P294" s="662"/>
      <c r="Q294" s="662"/>
      <c r="R294" s="662"/>
      <c r="S294" s="662"/>
      <c r="T294" s="662"/>
      <c r="U294" s="662"/>
      <c r="V294" s="662"/>
      <c r="W294" s="662"/>
      <c r="X294" s="662"/>
      <c r="Y294" s="662"/>
      <c r="Z294" s="662"/>
      <c r="AA294" s="662"/>
      <c r="AB294" s="662"/>
      <c r="AC294" s="662"/>
    </row>
    <row r="295">
      <c r="A295" s="662"/>
      <c r="B295" s="662"/>
      <c r="C295" s="662"/>
      <c r="D295" s="662"/>
      <c r="E295" s="662"/>
      <c r="F295" s="662"/>
      <c r="G295" s="662"/>
      <c r="H295" s="662"/>
      <c r="I295" s="662"/>
      <c r="J295" s="662"/>
      <c r="K295" s="662"/>
      <c r="L295" s="662"/>
      <c r="M295" s="662"/>
      <c r="N295" s="662"/>
      <c r="O295" s="662"/>
      <c r="P295" s="662"/>
      <c r="Q295" s="662"/>
      <c r="R295" s="662"/>
      <c r="S295" s="662"/>
      <c r="T295" s="662"/>
      <c r="U295" s="662"/>
      <c r="V295" s="662"/>
      <c r="W295" s="662"/>
      <c r="X295" s="662"/>
      <c r="Y295" s="662"/>
      <c r="Z295" s="662"/>
      <c r="AA295" s="662"/>
      <c r="AB295" s="662"/>
      <c r="AC295" s="662"/>
    </row>
    <row r="296">
      <c r="A296" s="662"/>
      <c r="B296" s="662"/>
      <c r="C296" s="662"/>
      <c r="D296" s="662"/>
      <c r="E296" s="662"/>
      <c r="F296" s="662"/>
      <c r="G296" s="662"/>
      <c r="H296" s="662"/>
      <c r="I296" s="662"/>
      <c r="J296" s="662"/>
      <c r="K296" s="662"/>
      <c r="L296" s="662"/>
      <c r="M296" s="662"/>
      <c r="N296" s="662"/>
      <c r="O296" s="662"/>
      <c r="P296" s="662"/>
      <c r="Q296" s="662"/>
      <c r="R296" s="662"/>
      <c r="S296" s="662"/>
      <c r="T296" s="662"/>
      <c r="U296" s="662"/>
      <c r="V296" s="662"/>
      <c r="W296" s="662"/>
      <c r="X296" s="662"/>
      <c r="Y296" s="662"/>
      <c r="Z296" s="662"/>
      <c r="AA296" s="662"/>
      <c r="AB296" s="662"/>
      <c r="AC296" s="662"/>
    </row>
    <row r="297">
      <c r="A297" s="662"/>
      <c r="B297" s="662"/>
      <c r="C297" s="662"/>
      <c r="D297" s="662"/>
      <c r="E297" s="662"/>
      <c r="F297" s="662"/>
      <c r="G297" s="662"/>
      <c r="H297" s="662"/>
      <c r="I297" s="662"/>
      <c r="J297" s="662"/>
      <c r="K297" s="662"/>
      <c r="L297" s="662"/>
      <c r="M297" s="662"/>
      <c r="N297" s="662"/>
      <c r="O297" s="662"/>
      <c r="P297" s="662"/>
      <c r="Q297" s="662"/>
      <c r="R297" s="662"/>
      <c r="S297" s="662"/>
      <c r="T297" s="662"/>
      <c r="U297" s="662"/>
      <c r="V297" s="662"/>
      <c r="W297" s="662"/>
      <c r="X297" s="662"/>
      <c r="Y297" s="662"/>
      <c r="Z297" s="662"/>
      <c r="AA297" s="662"/>
      <c r="AB297" s="662"/>
      <c r="AC297" s="662"/>
    </row>
    <row r="298">
      <c r="A298" s="662"/>
      <c r="B298" s="662"/>
      <c r="C298" s="662"/>
      <c r="D298" s="662"/>
      <c r="E298" s="662"/>
      <c r="F298" s="662"/>
      <c r="G298" s="662"/>
      <c r="H298" s="662"/>
      <c r="I298" s="662"/>
      <c r="J298" s="662"/>
      <c r="K298" s="662"/>
      <c r="L298" s="662"/>
      <c r="M298" s="662"/>
      <c r="N298" s="662"/>
      <c r="O298" s="662"/>
      <c r="P298" s="662"/>
      <c r="Q298" s="662"/>
      <c r="R298" s="662"/>
      <c r="S298" s="662"/>
      <c r="T298" s="662"/>
      <c r="U298" s="662"/>
      <c r="V298" s="662"/>
      <c r="W298" s="662"/>
      <c r="X298" s="662"/>
      <c r="Y298" s="662"/>
      <c r="Z298" s="662"/>
      <c r="AA298" s="662"/>
      <c r="AB298" s="662"/>
      <c r="AC298" s="662"/>
    </row>
    <row r="299">
      <c r="A299" s="662"/>
      <c r="B299" s="662"/>
      <c r="C299" s="662"/>
      <c r="D299" s="662"/>
      <c r="E299" s="662"/>
      <c r="F299" s="662"/>
      <c r="G299" s="662"/>
      <c r="H299" s="662"/>
      <c r="I299" s="662"/>
      <c r="J299" s="662"/>
      <c r="K299" s="662"/>
      <c r="L299" s="662"/>
      <c r="M299" s="662"/>
      <c r="N299" s="662"/>
      <c r="O299" s="662"/>
      <c r="P299" s="662"/>
      <c r="Q299" s="662"/>
      <c r="R299" s="662"/>
      <c r="S299" s="662"/>
      <c r="T299" s="662"/>
      <c r="U299" s="662"/>
      <c r="V299" s="662"/>
      <c r="W299" s="662"/>
      <c r="X299" s="662"/>
      <c r="Y299" s="662"/>
      <c r="Z299" s="662"/>
      <c r="AA299" s="662"/>
      <c r="AB299" s="662"/>
      <c r="AC299" s="662"/>
    </row>
    <row r="300">
      <c r="A300" s="662"/>
      <c r="B300" s="662"/>
      <c r="C300" s="662"/>
      <c r="D300" s="662"/>
      <c r="E300" s="662"/>
      <c r="F300" s="662"/>
      <c r="G300" s="662"/>
      <c r="H300" s="662"/>
      <c r="I300" s="662"/>
      <c r="J300" s="662"/>
      <c r="K300" s="662"/>
      <c r="L300" s="662"/>
      <c r="M300" s="662"/>
      <c r="N300" s="662"/>
      <c r="O300" s="662"/>
      <c r="P300" s="662"/>
      <c r="Q300" s="662"/>
      <c r="R300" s="662"/>
      <c r="S300" s="662"/>
      <c r="T300" s="662"/>
      <c r="U300" s="662"/>
      <c r="V300" s="662"/>
      <c r="W300" s="662"/>
      <c r="X300" s="662"/>
      <c r="Y300" s="662"/>
      <c r="Z300" s="662"/>
      <c r="AA300" s="662"/>
      <c r="AB300" s="662"/>
      <c r="AC300" s="662"/>
    </row>
    <row r="301">
      <c r="A301" s="662"/>
      <c r="B301" s="662"/>
      <c r="C301" s="662"/>
      <c r="D301" s="662"/>
      <c r="E301" s="662"/>
      <c r="F301" s="662"/>
      <c r="G301" s="662"/>
      <c r="H301" s="662"/>
      <c r="I301" s="662"/>
      <c r="J301" s="662"/>
      <c r="K301" s="662"/>
      <c r="L301" s="662"/>
      <c r="M301" s="662"/>
      <c r="N301" s="662"/>
      <c r="O301" s="662"/>
      <c r="P301" s="662"/>
      <c r="Q301" s="662"/>
      <c r="R301" s="662"/>
      <c r="S301" s="662"/>
      <c r="T301" s="662"/>
      <c r="U301" s="662"/>
      <c r="V301" s="662"/>
      <c r="W301" s="662"/>
      <c r="X301" s="662"/>
      <c r="Y301" s="662"/>
      <c r="Z301" s="662"/>
      <c r="AA301" s="662"/>
      <c r="AB301" s="662"/>
      <c r="AC301" s="662"/>
    </row>
    <row r="302">
      <c r="A302" s="662"/>
      <c r="B302" s="662"/>
      <c r="C302" s="662"/>
      <c r="D302" s="662"/>
      <c r="E302" s="662"/>
      <c r="F302" s="662"/>
      <c r="G302" s="662"/>
      <c r="H302" s="662"/>
      <c r="I302" s="662"/>
      <c r="J302" s="662"/>
      <c r="K302" s="662"/>
      <c r="L302" s="662"/>
      <c r="M302" s="662"/>
      <c r="N302" s="662"/>
      <c r="O302" s="662"/>
      <c r="P302" s="662"/>
      <c r="Q302" s="662"/>
      <c r="R302" s="662"/>
      <c r="S302" s="662"/>
      <c r="T302" s="662"/>
      <c r="U302" s="662"/>
      <c r="V302" s="662"/>
      <c r="W302" s="662"/>
      <c r="X302" s="662"/>
      <c r="Y302" s="662"/>
      <c r="Z302" s="662"/>
      <c r="AA302" s="662"/>
      <c r="AB302" s="662"/>
      <c r="AC302" s="662"/>
    </row>
    <row r="303">
      <c r="A303" s="662"/>
      <c r="B303" s="662"/>
      <c r="C303" s="662"/>
      <c r="D303" s="662"/>
      <c r="E303" s="662"/>
      <c r="F303" s="662"/>
      <c r="G303" s="662"/>
      <c r="H303" s="662"/>
      <c r="I303" s="662"/>
      <c r="J303" s="662"/>
      <c r="K303" s="662"/>
      <c r="L303" s="662"/>
      <c r="M303" s="662"/>
      <c r="N303" s="662"/>
      <c r="O303" s="662"/>
      <c r="P303" s="662"/>
      <c r="Q303" s="662"/>
      <c r="R303" s="662"/>
      <c r="S303" s="662"/>
      <c r="T303" s="662"/>
      <c r="U303" s="662"/>
      <c r="V303" s="662"/>
      <c r="W303" s="662"/>
      <c r="X303" s="662"/>
      <c r="Y303" s="662"/>
      <c r="Z303" s="662"/>
      <c r="AA303" s="662"/>
      <c r="AB303" s="662"/>
      <c r="AC303" s="662"/>
    </row>
    <row r="304">
      <c r="A304" s="662"/>
      <c r="B304" s="662"/>
      <c r="C304" s="662"/>
      <c r="D304" s="662"/>
      <c r="E304" s="662"/>
      <c r="F304" s="662"/>
      <c r="G304" s="662"/>
      <c r="H304" s="662"/>
      <c r="I304" s="662"/>
      <c r="J304" s="662"/>
      <c r="K304" s="662"/>
      <c r="L304" s="662"/>
      <c r="M304" s="662"/>
      <c r="N304" s="662"/>
      <c r="O304" s="662"/>
      <c r="P304" s="662"/>
      <c r="Q304" s="662"/>
      <c r="R304" s="662"/>
      <c r="S304" s="662"/>
      <c r="T304" s="662"/>
      <c r="U304" s="662"/>
      <c r="V304" s="662"/>
      <c r="W304" s="662"/>
      <c r="X304" s="662"/>
      <c r="Y304" s="662"/>
      <c r="Z304" s="662"/>
      <c r="AA304" s="662"/>
      <c r="AB304" s="662"/>
      <c r="AC304" s="662"/>
    </row>
    <row r="305">
      <c r="A305" s="662"/>
      <c r="B305" s="662"/>
      <c r="C305" s="662"/>
      <c r="D305" s="662"/>
      <c r="E305" s="662"/>
      <c r="F305" s="662"/>
      <c r="G305" s="662"/>
      <c r="H305" s="662"/>
      <c r="I305" s="662"/>
      <c r="J305" s="662"/>
      <c r="K305" s="662"/>
      <c r="L305" s="662"/>
      <c r="M305" s="662"/>
      <c r="N305" s="662"/>
      <c r="O305" s="662"/>
      <c r="P305" s="662"/>
      <c r="Q305" s="662"/>
      <c r="R305" s="662"/>
      <c r="S305" s="662"/>
      <c r="T305" s="662"/>
      <c r="U305" s="662"/>
      <c r="V305" s="662"/>
      <c r="W305" s="662"/>
      <c r="X305" s="662"/>
      <c r="Y305" s="662"/>
      <c r="Z305" s="662"/>
      <c r="AA305" s="662"/>
      <c r="AB305" s="662"/>
      <c r="AC305" s="662"/>
    </row>
    <row r="306">
      <c r="A306" s="662"/>
      <c r="B306" s="662"/>
      <c r="C306" s="662"/>
      <c r="D306" s="662"/>
      <c r="E306" s="662"/>
      <c r="F306" s="662"/>
      <c r="G306" s="662"/>
      <c r="H306" s="662"/>
      <c r="I306" s="662"/>
      <c r="J306" s="662"/>
      <c r="K306" s="662"/>
      <c r="L306" s="662"/>
      <c r="M306" s="662"/>
      <c r="N306" s="662"/>
      <c r="O306" s="662"/>
      <c r="P306" s="662"/>
      <c r="Q306" s="662"/>
      <c r="R306" s="662"/>
      <c r="S306" s="662"/>
      <c r="T306" s="662"/>
      <c r="U306" s="662"/>
      <c r="V306" s="662"/>
      <c r="W306" s="662"/>
      <c r="X306" s="662"/>
      <c r="Y306" s="662"/>
      <c r="Z306" s="662"/>
      <c r="AA306" s="662"/>
      <c r="AB306" s="662"/>
      <c r="AC306" s="662"/>
    </row>
    <row r="307">
      <c r="A307" s="662"/>
      <c r="B307" s="662"/>
      <c r="C307" s="662"/>
      <c r="D307" s="662"/>
      <c r="E307" s="662"/>
      <c r="F307" s="662"/>
      <c r="G307" s="662"/>
      <c r="H307" s="662"/>
      <c r="I307" s="662"/>
      <c r="J307" s="662"/>
      <c r="K307" s="662"/>
      <c r="L307" s="662"/>
      <c r="M307" s="662"/>
      <c r="N307" s="662"/>
      <c r="O307" s="662"/>
      <c r="P307" s="662"/>
      <c r="Q307" s="662"/>
      <c r="R307" s="662"/>
      <c r="S307" s="662"/>
      <c r="T307" s="662"/>
      <c r="U307" s="662"/>
      <c r="V307" s="662"/>
      <c r="W307" s="662"/>
      <c r="X307" s="662"/>
      <c r="Y307" s="662"/>
      <c r="Z307" s="662"/>
      <c r="AA307" s="662"/>
      <c r="AB307" s="662"/>
      <c r="AC307" s="662"/>
    </row>
    <row r="308">
      <c r="A308" s="662"/>
      <c r="B308" s="662"/>
      <c r="C308" s="662"/>
      <c r="D308" s="662"/>
      <c r="E308" s="662"/>
      <c r="F308" s="662"/>
      <c r="G308" s="662"/>
      <c r="H308" s="662"/>
      <c r="I308" s="662"/>
      <c r="J308" s="662"/>
      <c r="K308" s="662"/>
      <c r="L308" s="662"/>
      <c r="M308" s="662"/>
      <c r="N308" s="662"/>
      <c r="O308" s="662"/>
      <c r="P308" s="662"/>
      <c r="Q308" s="662"/>
      <c r="R308" s="662"/>
      <c r="S308" s="662"/>
      <c r="T308" s="662"/>
      <c r="U308" s="662"/>
      <c r="V308" s="662"/>
      <c r="W308" s="662"/>
      <c r="X308" s="662"/>
      <c r="Y308" s="662"/>
      <c r="Z308" s="662"/>
      <c r="AA308" s="662"/>
      <c r="AB308" s="662"/>
      <c r="AC308" s="662"/>
    </row>
    <row r="309">
      <c r="A309" s="662"/>
      <c r="B309" s="662"/>
      <c r="C309" s="662"/>
      <c r="D309" s="662"/>
      <c r="E309" s="662"/>
      <c r="F309" s="662"/>
      <c r="G309" s="662"/>
      <c r="H309" s="662"/>
      <c r="I309" s="662"/>
      <c r="J309" s="662"/>
      <c r="K309" s="662"/>
      <c r="L309" s="662"/>
      <c r="M309" s="662"/>
      <c r="N309" s="662"/>
      <c r="O309" s="662"/>
      <c r="P309" s="662"/>
      <c r="Q309" s="662"/>
      <c r="R309" s="662"/>
      <c r="S309" s="662"/>
      <c r="T309" s="662"/>
      <c r="U309" s="662"/>
      <c r="V309" s="662"/>
      <c r="W309" s="662"/>
      <c r="X309" s="662"/>
      <c r="Y309" s="662"/>
      <c r="Z309" s="662"/>
      <c r="AA309" s="662"/>
      <c r="AB309" s="662"/>
      <c r="AC309" s="662"/>
    </row>
    <row r="310">
      <c r="A310" s="662"/>
      <c r="B310" s="662"/>
      <c r="C310" s="662"/>
      <c r="D310" s="662"/>
      <c r="E310" s="662"/>
      <c r="F310" s="662"/>
      <c r="G310" s="662"/>
      <c r="H310" s="662"/>
      <c r="I310" s="662"/>
      <c r="J310" s="662"/>
      <c r="K310" s="662"/>
      <c r="L310" s="662"/>
      <c r="M310" s="662"/>
      <c r="N310" s="662"/>
      <c r="O310" s="662"/>
      <c r="P310" s="662"/>
      <c r="Q310" s="662"/>
      <c r="R310" s="662"/>
      <c r="S310" s="662"/>
      <c r="T310" s="662"/>
      <c r="U310" s="662"/>
      <c r="V310" s="662"/>
      <c r="W310" s="662"/>
      <c r="X310" s="662"/>
      <c r="Y310" s="662"/>
      <c r="Z310" s="662"/>
      <c r="AA310" s="662"/>
      <c r="AB310" s="662"/>
      <c r="AC310" s="662"/>
    </row>
    <row r="311">
      <c r="A311" s="662"/>
      <c r="B311" s="662"/>
      <c r="C311" s="662"/>
      <c r="D311" s="662"/>
      <c r="E311" s="662"/>
      <c r="F311" s="662"/>
      <c r="G311" s="662"/>
      <c r="H311" s="662"/>
      <c r="I311" s="662"/>
      <c r="J311" s="662"/>
      <c r="K311" s="662"/>
      <c r="L311" s="662"/>
      <c r="M311" s="662"/>
      <c r="N311" s="662"/>
      <c r="O311" s="662"/>
      <c r="P311" s="662"/>
      <c r="Q311" s="662"/>
      <c r="R311" s="662"/>
      <c r="S311" s="662"/>
      <c r="T311" s="662"/>
      <c r="U311" s="662"/>
      <c r="V311" s="662"/>
      <c r="W311" s="662"/>
      <c r="X311" s="662"/>
      <c r="Y311" s="662"/>
      <c r="Z311" s="662"/>
      <c r="AA311" s="662"/>
      <c r="AB311" s="662"/>
      <c r="AC311" s="662"/>
    </row>
    <row r="312">
      <c r="A312" s="662"/>
      <c r="B312" s="662"/>
      <c r="C312" s="662"/>
      <c r="D312" s="662"/>
      <c r="E312" s="662"/>
      <c r="F312" s="662"/>
      <c r="G312" s="662"/>
      <c r="H312" s="662"/>
      <c r="I312" s="662"/>
      <c r="J312" s="662"/>
      <c r="K312" s="662"/>
      <c r="L312" s="662"/>
      <c r="M312" s="662"/>
      <c r="N312" s="662"/>
      <c r="O312" s="662"/>
      <c r="P312" s="662"/>
      <c r="Q312" s="662"/>
      <c r="R312" s="662"/>
      <c r="S312" s="662"/>
      <c r="T312" s="662"/>
      <c r="U312" s="662"/>
      <c r="V312" s="662"/>
      <c r="W312" s="662"/>
      <c r="X312" s="662"/>
      <c r="Y312" s="662"/>
      <c r="Z312" s="662"/>
      <c r="AA312" s="662"/>
      <c r="AB312" s="662"/>
      <c r="AC312" s="662"/>
    </row>
    <row r="313">
      <c r="A313" s="662"/>
      <c r="B313" s="662"/>
      <c r="C313" s="662"/>
      <c r="D313" s="662"/>
      <c r="E313" s="662"/>
      <c r="F313" s="662"/>
      <c r="G313" s="662"/>
      <c r="H313" s="662"/>
      <c r="I313" s="662"/>
      <c r="J313" s="662"/>
      <c r="K313" s="662"/>
      <c r="L313" s="662"/>
      <c r="M313" s="662"/>
      <c r="N313" s="662"/>
      <c r="O313" s="662"/>
      <c r="P313" s="662"/>
      <c r="Q313" s="662"/>
      <c r="R313" s="662"/>
      <c r="S313" s="662"/>
      <c r="T313" s="662"/>
      <c r="U313" s="662"/>
      <c r="V313" s="662"/>
      <c r="W313" s="662"/>
      <c r="X313" s="662"/>
      <c r="Y313" s="662"/>
      <c r="Z313" s="662"/>
      <c r="AA313" s="662"/>
      <c r="AB313" s="662"/>
      <c r="AC313" s="662"/>
    </row>
    <row r="314">
      <c r="A314" s="662"/>
      <c r="B314" s="662"/>
      <c r="C314" s="662"/>
      <c r="D314" s="662"/>
      <c r="E314" s="662"/>
      <c r="F314" s="662"/>
      <c r="G314" s="662"/>
      <c r="H314" s="662"/>
      <c r="I314" s="662"/>
      <c r="J314" s="662"/>
      <c r="K314" s="662"/>
      <c r="L314" s="662"/>
      <c r="M314" s="662"/>
      <c r="N314" s="662"/>
      <c r="O314" s="662"/>
      <c r="P314" s="662"/>
      <c r="Q314" s="662"/>
      <c r="R314" s="662"/>
      <c r="S314" s="662"/>
      <c r="T314" s="662"/>
      <c r="U314" s="662"/>
      <c r="V314" s="662"/>
      <c r="W314" s="662"/>
      <c r="X314" s="662"/>
      <c r="Y314" s="662"/>
      <c r="Z314" s="662"/>
      <c r="AA314" s="662"/>
      <c r="AB314" s="662"/>
      <c r="AC314" s="662"/>
    </row>
    <row r="315">
      <c r="A315" s="662"/>
      <c r="B315" s="662"/>
      <c r="C315" s="662"/>
      <c r="D315" s="662"/>
      <c r="E315" s="662"/>
      <c r="F315" s="662"/>
      <c r="G315" s="662"/>
      <c r="H315" s="662"/>
      <c r="I315" s="662"/>
      <c r="J315" s="662"/>
      <c r="K315" s="662"/>
      <c r="L315" s="662"/>
      <c r="M315" s="662"/>
      <c r="N315" s="662"/>
      <c r="O315" s="662"/>
      <c r="P315" s="662"/>
      <c r="Q315" s="662"/>
      <c r="R315" s="662"/>
      <c r="S315" s="662"/>
      <c r="T315" s="662"/>
      <c r="U315" s="662"/>
      <c r="V315" s="662"/>
      <c r="W315" s="662"/>
      <c r="X315" s="662"/>
      <c r="Y315" s="662"/>
      <c r="Z315" s="662"/>
      <c r="AA315" s="662"/>
      <c r="AB315" s="662"/>
      <c r="AC315" s="662"/>
    </row>
    <row r="316">
      <c r="A316" s="662"/>
      <c r="B316" s="662"/>
      <c r="C316" s="662"/>
      <c r="D316" s="662"/>
      <c r="E316" s="662"/>
      <c r="F316" s="662"/>
      <c r="G316" s="662"/>
      <c r="H316" s="662"/>
      <c r="I316" s="662"/>
      <c r="J316" s="662"/>
      <c r="K316" s="662"/>
      <c r="L316" s="662"/>
      <c r="M316" s="662"/>
      <c r="N316" s="662"/>
      <c r="O316" s="662"/>
      <c r="P316" s="662"/>
      <c r="Q316" s="662"/>
      <c r="R316" s="662"/>
      <c r="S316" s="662"/>
      <c r="T316" s="662"/>
      <c r="U316" s="662"/>
      <c r="V316" s="662"/>
      <c r="W316" s="662"/>
      <c r="X316" s="662"/>
      <c r="Y316" s="662"/>
      <c r="Z316" s="662"/>
      <c r="AA316" s="662"/>
      <c r="AB316" s="662"/>
      <c r="AC316" s="662"/>
    </row>
    <row r="317">
      <c r="A317" s="662"/>
      <c r="B317" s="662"/>
      <c r="C317" s="662"/>
      <c r="D317" s="662"/>
      <c r="E317" s="662"/>
      <c r="F317" s="662"/>
      <c r="G317" s="662"/>
      <c r="H317" s="662"/>
      <c r="I317" s="662"/>
      <c r="J317" s="662"/>
      <c r="K317" s="662"/>
      <c r="L317" s="662"/>
      <c r="M317" s="662"/>
      <c r="N317" s="662"/>
      <c r="O317" s="662"/>
      <c r="P317" s="662"/>
      <c r="Q317" s="662"/>
      <c r="R317" s="662"/>
      <c r="S317" s="662"/>
      <c r="T317" s="662"/>
      <c r="U317" s="662"/>
      <c r="V317" s="662"/>
      <c r="W317" s="662"/>
      <c r="X317" s="662"/>
      <c r="Y317" s="662"/>
      <c r="Z317" s="662"/>
      <c r="AA317" s="662"/>
      <c r="AB317" s="662"/>
      <c r="AC317" s="662"/>
    </row>
    <row r="318">
      <c r="A318" s="662"/>
      <c r="B318" s="662"/>
      <c r="C318" s="662"/>
      <c r="D318" s="662"/>
      <c r="E318" s="662"/>
      <c r="F318" s="662"/>
      <c r="G318" s="662"/>
      <c r="H318" s="662"/>
      <c r="I318" s="662"/>
      <c r="J318" s="662"/>
      <c r="K318" s="662"/>
      <c r="L318" s="662"/>
      <c r="M318" s="662"/>
      <c r="N318" s="662"/>
      <c r="O318" s="662"/>
      <c r="P318" s="662"/>
      <c r="Q318" s="662"/>
      <c r="R318" s="662"/>
      <c r="S318" s="662"/>
      <c r="T318" s="662"/>
      <c r="U318" s="662"/>
      <c r="V318" s="662"/>
      <c r="W318" s="662"/>
      <c r="X318" s="662"/>
      <c r="Y318" s="662"/>
      <c r="Z318" s="662"/>
      <c r="AA318" s="662"/>
      <c r="AB318" s="662"/>
      <c r="AC318" s="662"/>
    </row>
    <row r="319">
      <c r="A319" s="662"/>
      <c r="B319" s="662"/>
      <c r="C319" s="662"/>
      <c r="D319" s="662"/>
      <c r="E319" s="662"/>
      <c r="F319" s="662"/>
      <c r="G319" s="662"/>
      <c r="H319" s="662"/>
      <c r="I319" s="662"/>
      <c r="J319" s="662"/>
      <c r="K319" s="662"/>
      <c r="L319" s="662"/>
      <c r="M319" s="662"/>
      <c r="N319" s="662"/>
      <c r="O319" s="662"/>
      <c r="P319" s="662"/>
      <c r="Q319" s="662"/>
      <c r="R319" s="662"/>
      <c r="S319" s="662"/>
      <c r="T319" s="662"/>
      <c r="U319" s="662"/>
      <c r="V319" s="662"/>
      <c r="W319" s="662"/>
      <c r="X319" s="662"/>
      <c r="Y319" s="662"/>
      <c r="Z319" s="662"/>
      <c r="AA319" s="662"/>
      <c r="AB319" s="662"/>
      <c r="AC319" s="662"/>
    </row>
    <row r="320">
      <c r="A320" s="662"/>
      <c r="B320" s="662"/>
      <c r="C320" s="662"/>
      <c r="D320" s="662"/>
      <c r="E320" s="662"/>
      <c r="F320" s="662"/>
      <c r="G320" s="662"/>
      <c r="H320" s="662"/>
      <c r="I320" s="662"/>
      <c r="J320" s="662"/>
      <c r="K320" s="662"/>
      <c r="L320" s="662"/>
      <c r="M320" s="662"/>
      <c r="N320" s="662"/>
      <c r="O320" s="662"/>
      <c r="P320" s="662"/>
      <c r="Q320" s="662"/>
      <c r="R320" s="662"/>
      <c r="S320" s="662"/>
      <c r="T320" s="662"/>
      <c r="U320" s="662"/>
      <c r="V320" s="662"/>
      <c r="W320" s="662"/>
      <c r="X320" s="662"/>
      <c r="Y320" s="662"/>
      <c r="Z320" s="662"/>
      <c r="AA320" s="662"/>
      <c r="AB320" s="662"/>
      <c r="AC320" s="662"/>
    </row>
    <row r="321">
      <c r="A321" s="662"/>
      <c r="B321" s="662"/>
      <c r="C321" s="662"/>
      <c r="D321" s="662"/>
      <c r="E321" s="662"/>
      <c r="F321" s="662"/>
      <c r="G321" s="662"/>
      <c r="H321" s="662"/>
      <c r="I321" s="662"/>
      <c r="J321" s="662"/>
      <c r="K321" s="662"/>
      <c r="L321" s="662"/>
      <c r="M321" s="662"/>
      <c r="N321" s="662"/>
      <c r="O321" s="662"/>
      <c r="P321" s="662"/>
      <c r="Q321" s="662"/>
      <c r="R321" s="662"/>
      <c r="S321" s="662"/>
      <c r="T321" s="662"/>
      <c r="U321" s="662"/>
      <c r="V321" s="662"/>
      <c r="W321" s="662"/>
      <c r="X321" s="662"/>
      <c r="Y321" s="662"/>
      <c r="Z321" s="662"/>
      <c r="AA321" s="662"/>
      <c r="AB321" s="662"/>
      <c r="AC321" s="662"/>
    </row>
    <row r="322">
      <c r="A322" s="662"/>
      <c r="B322" s="662"/>
      <c r="C322" s="662"/>
      <c r="D322" s="662"/>
      <c r="E322" s="662"/>
      <c r="F322" s="662"/>
      <c r="G322" s="662"/>
      <c r="H322" s="662"/>
      <c r="I322" s="662"/>
      <c r="J322" s="662"/>
      <c r="K322" s="662"/>
      <c r="L322" s="662"/>
      <c r="M322" s="662"/>
      <c r="N322" s="662"/>
      <c r="O322" s="662"/>
      <c r="P322" s="662"/>
      <c r="Q322" s="662"/>
      <c r="R322" s="662"/>
      <c r="S322" s="662"/>
      <c r="T322" s="662"/>
      <c r="U322" s="662"/>
      <c r="V322" s="662"/>
      <c r="W322" s="662"/>
      <c r="X322" s="662"/>
      <c r="Y322" s="662"/>
      <c r="Z322" s="662"/>
      <c r="AA322" s="662"/>
      <c r="AB322" s="662"/>
      <c r="AC322" s="662"/>
    </row>
    <row r="323">
      <c r="A323" s="662"/>
      <c r="B323" s="662"/>
      <c r="C323" s="662"/>
      <c r="D323" s="662"/>
      <c r="E323" s="662"/>
      <c r="F323" s="662"/>
      <c r="G323" s="662"/>
      <c r="H323" s="662"/>
      <c r="I323" s="662"/>
      <c r="J323" s="662"/>
      <c r="K323" s="662"/>
      <c r="L323" s="662"/>
      <c r="M323" s="662"/>
      <c r="N323" s="662"/>
      <c r="O323" s="662"/>
      <c r="P323" s="662"/>
      <c r="Q323" s="662"/>
      <c r="R323" s="662"/>
      <c r="S323" s="662"/>
      <c r="T323" s="662"/>
      <c r="U323" s="662"/>
      <c r="V323" s="662"/>
      <c r="W323" s="662"/>
      <c r="X323" s="662"/>
      <c r="Y323" s="662"/>
      <c r="Z323" s="662"/>
      <c r="AA323" s="662"/>
      <c r="AB323" s="662"/>
      <c r="AC323" s="662"/>
    </row>
    <row r="324">
      <c r="A324" s="662"/>
      <c r="B324" s="662"/>
      <c r="C324" s="662"/>
      <c r="D324" s="662"/>
      <c r="E324" s="662"/>
      <c r="F324" s="662"/>
      <c r="G324" s="662"/>
      <c r="H324" s="662"/>
      <c r="I324" s="662"/>
      <c r="J324" s="662"/>
      <c r="K324" s="662"/>
      <c r="L324" s="662"/>
      <c r="M324" s="662"/>
      <c r="N324" s="662"/>
      <c r="O324" s="662"/>
      <c r="P324" s="662"/>
      <c r="Q324" s="662"/>
      <c r="R324" s="662"/>
      <c r="S324" s="662"/>
      <c r="T324" s="662"/>
      <c r="U324" s="662"/>
      <c r="V324" s="662"/>
      <c r="W324" s="662"/>
      <c r="X324" s="662"/>
      <c r="Y324" s="662"/>
      <c r="Z324" s="662"/>
      <c r="AA324" s="662"/>
      <c r="AB324" s="662"/>
      <c r="AC324" s="662"/>
    </row>
    <row r="325">
      <c r="A325" s="662"/>
      <c r="B325" s="662"/>
      <c r="C325" s="662"/>
      <c r="D325" s="662"/>
      <c r="E325" s="662"/>
      <c r="F325" s="662"/>
      <c r="G325" s="662"/>
      <c r="H325" s="662"/>
      <c r="I325" s="662"/>
      <c r="J325" s="662"/>
      <c r="K325" s="662"/>
      <c r="L325" s="662"/>
      <c r="M325" s="662"/>
      <c r="N325" s="662"/>
      <c r="O325" s="662"/>
      <c r="P325" s="662"/>
      <c r="Q325" s="662"/>
      <c r="R325" s="662"/>
      <c r="S325" s="662"/>
      <c r="T325" s="662"/>
      <c r="U325" s="662"/>
      <c r="V325" s="662"/>
      <c r="W325" s="662"/>
      <c r="X325" s="662"/>
      <c r="Y325" s="662"/>
      <c r="Z325" s="662"/>
      <c r="AA325" s="662"/>
      <c r="AB325" s="662"/>
      <c r="AC325" s="662"/>
    </row>
    <row r="326">
      <c r="A326" s="662"/>
      <c r="B326" s="662"/>
      <c r="C326" s="662"/>
      <c r="D326" s="662"/>
      <c r="E326" s="662"/>
      <c r="F326" s="662"/>
      <c r="G326" s="662"/>
      <c r="H326" s="662"/>
      <c r="I326" s="662"/>
      <c r="J326" s="662"/>
      <c r="K326" s="662"/>
      <c r="L326" s="662"/>
      <c r="M326" s="662"/>
      <c r="N326" s="662"/>
      <c r="O326" s="662"/>
      <c r="P326" s="662"/>
      <c r="Q326" s="662"/>
      <c r="R326" s="662"/>
      <c r="S326" s="662"/>
      <c r="T326" s="662"/>
      <c r="U326" s="662"/>
      <c r="V326" s="662"/>
      <c r="W326" s="662"/>
      <c r="X326" s="662"/>
      <c r="Y326" s="662"/>
      <c r="Z326" s="662"/>
      <c r="AA326" s="662"/>
      <c r="AB326" s="662"/>
      <c r="AC326" s="662"/>
    </row>
    <row r="327">
      <c r="A327" s="662"/>
      <c r="B327" s="662"/>
      <c r="C327" s="662"/>
      <c r="D327" s="662"/>
      <c r="E327" s="662"/>
      <c r="F327" s="662"/>
      <c r="G327" s="662"/>
      <c r="H327" s="662"/>
      <c r="I327" s="662"/>
      <c r="J327" s="662"/>
      <c r="K327" s="662"/>
      <c r="L327" s="662"/>
      <c r="M327" s="662"/>
      <c r="N327" s="662"/>
      <c r="O327" s="662"/>
      <c r="P327" s="662"/>
      <c r="Q327" s="662"/>
      <c r="R327" s="662"/>
      <c r="S327" s="662"/>
      <c r="T327" s="662"/>
      <c r="U327" s="662"/>
      <c r="V327" s="662"/>
      <c r="W327" s="662"/>
      <c r="X327" s="662"/>
      <c r="Y327" s="662"/>
      <c r="Z327" s="662"/>
      <c r="AA327" s="662"/>
      <c r="AB327" s="662"/>
      <c r="AC327" s="662"/>
    </row>
    <row r="328">
      <c r="A328" s="662"/>
      <c r="B328" s="662"/>
      <c r="C328" s="662"/>
      <c r="D328" s="662"/>
      <c r="E328" s="662"/>
      <c r="F328" s="662"/>
      <c r="G328" s="662"/>
      <c r="H328" s="662"/>
      <c r="I328" s="662"/>
      <c r="J328" s="662"/>
      <c r="K328" s="662"/>
      <c r="L328" s="662"/>
      <c r="M328" s="662"/>
      <c r="N328" s="662"/>
      <c r="O328" s="662"/>
      <c r="P328" s="662"/>
      <c r="Q328" s="662"/>
      <c r="R328" s="662"/>
      <c r="S328" s="662"/>
      <c r="T328" s="662"/>
      <c r="U328" s="662"/>
      <c r="V328" s="662"/>
      <c r="W328" s="662"/>
      <c r="X328" s="662"/>
      <c r="Y328" s="662"/>
      <c r="Z328" s="662"/>
      <c r="AA328" s="662"/>
      <c r="AB328" s="662"/>
      <c r="AC328" s="662"/>
    </row>
    <row r="329">
      <c r="A329" s="662"/>
      <c r="B329" s="662"/>
      <c r="C329" s="662"/>
      <c r="D329" s="662"/>
      <c r="E329" s="662"/>
      <c r="F329" s="662"/>
      <c r="G329" s="662"/>
      <c r="H329" s="662"/>
      <c r="I329" s="662"/>
      <c r="J329" s="662"/>
      <c r="K329" s="662"/>
      <c r="L329" s="662"/>
      <c r="M329" s="662"/>
      <c r="N329" s="662"/>
      <c r="O329" s="662"/>
      <c r="P329" s="662"/>
      <c r="Q329" s="662"/>
      <c r="R329" s="662"/>
      <c r="S329" s="662"/>
      <c r="T329" s="662"/>
      <c r="U329" s="662"/>
      <c r="V329" s="662"/>
      <c r="W329" s="662"/>
      <c r="X329" s="662"/>
      <c r="Y329" s="662"/>
      <c r="Z329" s="662"/>
      <c r="AA329" s="662"/>
      <c r="AB329" s="662"/>
      <c r="AC329" s="662"/>
    </row>
    <row r="330">
      <c r="A330" s="662"/>
      <c r="B330" s="662"/>
      <c r="C330" s="662"/>
      <c r="D330" s="662"/>
      <c r="E330" s="662"/>
      <c r="F330" s="662"/>
      <c r="G330" s="662"/>
      <c r="H330" s="662"/>
      <c r="I330" s="662"/>
      <c r="J330" s="662"/>
      <c r="K330" s="662"/>
      <c r="L330" s="662"/>
      <c r="M330" s="662"/>
      <c r="N330" s="662"/>
      <c r="O330" s="662"/>
      <c r="P330" s="662"/>
      <c r="Q330" s="662"/>
      <c r="R330" s="662"/>
      <c r="S330" s="662"/>
      <c r="T330" s="662"/>
      <c r="U330" s="662"/>
      <c r="V330" s="662"/>
      <c r="W330" s="662"/>
      <c r="X330" s="662"/>
      <c r="Y330" s="662"/>
      <c r="Z330" s="662"/>
      <c r="AA330" s="662"/>
      <c r="AB330" s="662"/>
      <c r="AC330" s="662"/>
    </row>
    <row r="331">
      <c r="A331" s="662"/>
      <c r="B331" s="662"/>
      <c r="C331" s="662"/>
      <c r="D331" s="662"/>
      <c r="E331" s="662"/>
      <c r="F331" s="662"/>
      <c r="G331" s="662"/>
      <c r="H331" s="662"/>
      <c r="I331" s="662"/>
      <c r="J331" s="662"/>
      <c r="K331" s="662"/>
      <c r="L331" s="662"/>
      <c r="M331" s="662"/>
      <c r="N331" s="662"/>
      <c r="O331" s="662"/>
      <c r="P331" s="662"/>
      <c r="Q331" s="662"/>
      <c r="R331" s="662"/>
      <c r="S331" s="662"/>
      <c r="T331" s="662"/>
      <c r="U331" s="662"/>
      <c r="V331" s="662"/>
      <c r="W331" s="662"/>
      <c r="X331" s="662"/>
      <c r="Y331" s="662"/>
      <c r="Z331" s="662"/>
      <c r="AA331" s="662"/>
      <c r="AB331" s="662"/>
      <c r="AC331" s="662"/>
    </row>
    <row r="332">
      <c r="A332" s="662"/>
      <c r="B332" s="662"/>
      <c r="C332" s="662"/>
      <c r="D332" s="662"/>
      <c r="E332" s="662"/>
      <c r="F332" s="662"/>
      <c r="G332" s="662"/>
      <c r="H332" s="662"/>
      <c r="I332" s="662"/>
      <c r="J332" s="662"/>
      <c r="K332" s="662"/>
      <c r="L332" s="662"/>
      <c r="M332" s="662"/>
      <c r="N332" s="662"/>
      <c r="O332" s="662"/>
      <c r="P332" s="662"/>
      <c r="Q332" s="662"/>
      <c r="R332" s="662"/>
      <c r="S332" s="662"/>
      <c r="T332" s="662"/>
      <c r="U332" s="662"/>
      <c r="V332" s="662"/>
      <c r="W332" s="662"/>
      <c r="X332" s="662"/>
      <c r="Y332" s="662"/>
      <c r="Z332" s="662"/>
      <c r="AA332" s="662"/>
      <c r="AB332" s="662"/>
      <c r="AC332" s="662"/>
    </row>
    <row r="333">
      <c r="A333" s="662"/>
      <c r="B333" s="662"/>
      <c r="C333" s="662"/>
      <c r="D333" s="662"/>
      <c r="E333" s="662"/>
      <c r="F333" s="662"/>
      <c r="G333" s="662"/>
      <c r="H333" s="662"/>
      <c r="I333" s="662"/>
      <c r="J333" s="662"/>
      <c r="K333" s="662"/>
      <c r="L333" s="662"/>
      <c r="M333" s="662"/>
      <c r="N333" s="662"/>
      <c r="O333" s="662"/>
      <c r="P333" s="662"/>
      <c r="Q333" s="662"/>
      <c r="R333" s="662"/>
      <c r="S333" s="662"/>
      <c r="T333" s="662"/>
      <c r="U333" s="662"/>
      <c r="V333" s="662"/>
      <c r="W333" s="662"/>
      <c r="X333" s="662"/>
      <c r="Y333" s="662"/>
      <c r="Z333" s="662"/>
      <c r="AA333" s="662"/>
      <c r="AB333" s="662"/>
      <c r="AC333" s="662"/>
    </row>
    <row r="334">
      <c r="A334" s="662"/>
      <c r="B334" s="662"/>
      <c r="C334" s="662"/>
      <c r="D334" s="662"/>
      <c r="E334" s="662"/>
      <c r="F334" s="662"/>
      <c r="G334" s="662"/>
      <c r="H334" s="662"/>
      <c r="I334" s="662"/>
      <c r="J334" s="662"/>
      <c r="K334" s="662"/>
      <c r="L334" s="662"/>
      <c r="M334" s="662"/>
      <c r="N334" s="662"/>
      <c r="O334" s="662"/>
      <c r="P334" s="662"/>
      <c r="Q334" s="662"/>
      <c r="R334" s="662"/>
      <c r="S334" s="662"/>
      <c r="T334" s="662"/>
      <c r="U334" s="662"/>
      <c r="V334" s="662"/>
      <c r="W334" s="662"/>
      <c r="X334" s="662"/>
      <c r="Y334" s="662"/>
      <c r="Z334" s="662"/>
      <c r="AA334" s="662"/>
      <c r="AB334" s="662"/>
      <c r="AC334" s="662"/>
    </row>
    <row r="335">
      <c r="A335" s="662"/>
      <c r="B335" s="662"/>
      <c r="C335" s="662"/>
      <c r="D335" s="662"/>
      <c r="E335" s="662"/>
      <c r="F335" s="662"/>
      <c r="G335" s="662"/>
      <c r="H335" s="662"/>
      <c r="I335" s="662"/>
      <c r="J335" s="662"/>
      <c r="K335" s="662"/>
      <c r="L335" s="662"/>
      <c r="M335" s="662"/>
      <c r="N335" s="662"/>
      <c r="O335" s="662"/>
      <c r="P335" s="662"/>
      <c r="Q335" s="662"/>
      <c r="R335" s="662"/>
      <c r="S335" s="662"/>
      <c r="T335" s="662"/>
      <c r="U335" s="662"/>
      <c r="V335" s="662"/>
      <c r="W335" s="662"/>
      <c r="X335" s="662"/>
      <c r="Y335" s="662"/>
      <c r="Z335" s="662"/>
      <c r="AA335" s="662"/>
      <c r="AB335" s="662"/>
      <c r="AC335" s="662"/>
    </row>
    <row r="336">
      <c r="A336" s="662"/>
      <c r="B336" s="662"/>
      <c r="C336" s="662"/>
      <c r="D336" s="662"/>
      <c r="E336" s="662"/>
      <c r="F336" s="662"/>
      <c r="G336" s="662"/>
      <c r="H336" s="662"/>
      <c r="I336" s="662"/>
      <c r="J336" s="662"/>
      <c r="K336" s="662"/>
      <c r="L336" s="662"/>
      <c r="M336" s="662"/>
      <c r="N336" s="662"/>
      <c r="O336" s="662"/>
      <c r="P336" s="662"/>
      <c r="Q336" s="662"/>
      <c r="R336" s="662"/>
      <c r="S336" s="662"/>
      <c r="T336" s="662"/>
      <c r="U336" s="662"/>
      <c r="V336" s="662"/>
      <c r="W336" s="662"/>
      <c r="X336" s="662"/>
      <c r="Y336" s="662"/>
      <c r="Z336" s="662"/>
      <c r="AA336" s="662"/>
      <c r="AB336" s="662"/>
      <c r="AC336" s="662"/>
    </row>
    <row r="337">
      <c r="A337" s="662"/>
      <c r="B337" s="662"/>
      <c r="C337" s="662"/>
      <c r="D337" s="662"/>
      <c r="E337" s="662"/>
      <c r="F337" s="662"/>
      <c r="G337" s="662"/>
      <c r="H337" s="662"/>
      <c r="I337" s="662"/>
      <c r="J337" s="662"/>
      <c r="K337" s="662"/>
      <c r="L337" s="662"/>
      <c r="M337" s="662"/>
      <c r="N337" s="662"/>
      <c r="O337" s="662"/>
      <c r="P337" s="662"/>
      <c r="Q337" s="662"/>
      <c r="R337" s="662"/>
      <c r="S337" s="662"/>
      <c r="T337" s="662"/>
      <c r="U337" s="662"/>
      <c r="V337" s="662"/>
      <c r="W337" s="662"/>
      <c r="X337" s="662"/>
      <c r="Y337" s="662"/>
      <c r="Z337" s="662"/>
      <c r="AA337" s="662"/>
      <c r="AB337" s="662"/>
      <c r="AC337" s="662"/>
    </row>
    <row r="338">
      <c r="A338" s="662"/>
      <c r="B338" s="662"/>
      <c r="C338" s="662"/>
      <c r="D338" s="662"/>
      <c r="E338" s="662"/>
      <c r="F338" s="662"/>
      <c r="G338" s="662"/>
      <c r="H338" s="662"/>
      <c r="I338" s="662"/>
      <c r="J338" s="662"/>
      <c r="K338" s="662"/>
      <c r="L338" s="662"/>
      <c r="M338" s="662"/>
      <c r="N338" s="662"/>
      <c r="O338" s="662"/>
      <c r="P338" s="662"/>
      <c r="Q338" s="662"/>
      <c r="R338" s="662"/>
      <c r="S338" s="662"/>
      <c r="T338" s="662"/>
      <c r="U338" s="662"/>
      <c r="V338" s="662"/>
      <c r="W338" s="662"/>
      <c r="X338" s="662"/>
      <c r="Y338" s="662"/>
      <c r="Z338" s="662"/>
      <c r="AA338" s="662"/>
      <c r="AB338" s="662"/>
      <c r="AC338" s="662"/>
    </row>
    <row r="339">
      <c r="A339" s="662"/>
      <c r="B339" s="662"/>
      <c r="C339" s="662"/>
      <c r="D339" s="662"/>
      <c r="E339" s="662"/>
      <c r="F339" s="662"/>
      <c r="G339" s="662"/>
      <c r="H339" s="662"/>
      <c r="I339" s="662"/>
      <c r="J339" s="662"/>
      <c r="K339" s="662"/>
      <c r="L339" s="662"/>
      <c r="M339" s="662"/>
      <c r="N339" s="662"/>
      <c r="O339" s="662"/>
      <c r="P339" s="662"/>
      <c r="Q339" s="662"/>
      <c r="R339" s="662"/>
      <c r="S339" s="662"/>
      <c r="T339" s="662"/>
      <c r="U339" s="662"/>
      <c r="V339" s="662"/>
      <c r="W339" s="662"/>
      <c r="X339" s="662"/>
      <c r="Y339" s="662"/>
      <c r="Z339" s="662"/>
      <c r="AA339" s="662"/>
      <c r="AB339" s="662"/>
      <c r="AC339" s="662"/>
    </row>
    <row r="340">
      <c r="A340" s="662"/>
      <c r="B340" s="662"/>
      <c r="C340" s="662"/>
      <c r="D340" s="662"/>
      <c r="E340" s="662"/>
      <c r="F340" s="662"/>
      <c r="G340" s="662"/>
      <c r="H340" s="662"/>
      <c r="I340" s="662"/>
      <c r="J340" s="662"/>
      <c r="K340" s="662"/>
      <c r="L340" s="662"/>
      <c r="M340" s="662"/>
      <c r="N340" s="662"/>
      <c r="O340" s="662"/>
      <c r="P340" s="662"/>
      <c r="Q340" s="662"/>
      <c r="R340" s="662"/>
      <c r="S340" s="662"/>
      <c r="T340" s="662"/>
      <c r="U340" s="662"/>
      <c r="V340" s="662"/>
      <c r="W340" s="662"/>
      <c r="X340" s="662"/>
      <c r="Y340" s="662"/>
      <c r="Z340" s="662"/>
      <c r="AA340" s="662"/>
      <c r="AB340" s="662"/>
      <c r="AC340" s="662"/>
    </row>
    <row r="341">
      <c r="A341" s="662"/>
      <c r="B341" s="662"/>
      <c r="C341" s="662"/>
      <c r="D341" s="662"/>
      <c r="E341" s="662"/>
      <c r="F341" s="662"/>
      <c r="G341" s="662"/>
      <c r="H341" s="662"/>
      <c r="I341" s="662"/>
      <c r="J341" s="662"/>
      <c r="K341" s="662"/>
      <c r="L341" s="662"/>
      <c r="M341" s="662"/>
      <c r="N341" s="662"/>
      <c r="O341" s="662"/>
      <c r="P341" s="662"/>
      <c r="Q341" s="662"/>
      <c r="R341" s="662"/>
      <c r="S341" s="662"/>
      <c r="T341" s="662"/>
      <c r="U341" s="662"/>
      <c r="V341" s="662"/>
      <c r="W341" s="662"/>
      <c r="X341" s="662"/>
      <c r="Y341" s="662"/>
      <c r="Z341" s="662"/>
      <c r="AA341" s="662"/>
      <c r="AB341" s="662"/>
      <c r="AC341" s="662"/>
    </row>
    <row r="342">
      <c r="A342" s="662"/>
      <c r="B342" s="662"/>
      <c r="C342" s="662"/>
      <c r="D342" s="662"/>
      <c r="E342" s="662"/>
      <c r="F342" s="662"/>
      <c r="G342" s="662"/>
      <c r="H342" s="662"/>
      <c r="I342" s="662"/>
      <c r="J342" s="662"/>
      <c r="K342" s="662"/>
      <c r="L342" s="662"/>
      <c r="M342" s="662"/>
      <c r="N342" s="662"/>
      <c r="O342" s="662"/>
      <c r="P342" s="662"/>
      <c r="Q342" s="662"/>
      <c r="R342" s="662"/>
      <c r="S342" s="662"/>
      <c r="T342" s="662"/>
      <c r="U342" s="662"/>
      <c r="V342" s="662"/>
      <c r="W342" s="662"/>
      <c r="X342" s="662"/>
      <c r="Y342" s="662"/>
      <c r="Z342" s="662"/>
      <c r="AA342" s="662"/>
      <c r="AB342" s="662"/>
      <c r="AC342" s="662"/>
    </row>
    <row r="343">
      <c r="A343" s="662"/>
      <c r="B343" s="662"/>
      <c r="C343" s="662"/>
      <c r="D343" s="662"/>
      <c r="E343" s="662"/>
      <c r="F343" s="662"/>
      <c r="G343" s="662"/>
      <c r="H343" s="662"/>
      <c r="I343" s="662"/>
      <c r="J343" s="662"/>
      <c r="K343" s="662"/>
      <c r="L343" s="662"/>
      <c r="M343" s="662"/>
      <c r="N343" s="662"/>
      <c r="O343" s="662"/>
      <c r="P343" s="662"/>
      <c r="Q343" s="662"/>
      <c r="R343" s="662"/>
      <c r="S343" s="662"/>
      <c r="T343" s="662"/>
      <c r="U343" s="662"/>
      <c r="V343" s="662"/>
      <c r="W343" s="662"/>
      <c r="X343" s="662"/>
      <c r="Y343" s="662"/>
      <c r="Z343" s="662"/>
      <c r="AA343" s="662"/>
      <c r="AB343" s="662"/>
      <c r="AC343" s="662"/>
    </row>
    <row r="344">
      <c r="A344" s="662"/>
      <c r="B344" s="662"/>
      <c r="C344" s="662"/>
      <c r="D344" s="662"/>
      <c r="E344" s="662"/>
      <c r="F344" s="662"/>
      <c r="G344" s="662"/>
      <c r="H344" s="662"/>
      <c r="I344" s="662"/>
      <c r="J344" s="662"/>
      <c r="K344" s="662"/>
      <c r="L344" s="662"/>
      <c r="M344" s="662"/>
      <c r="N344" s="662"/>
      <c r="O344" s="662"/>
      <c r="P344" s="662"/>
      <c r="Q344" s="662"/>
      <c r="R344" s="662"/>
      <c r="S344" s="662"/>
      <c r="T344" s="662"/>
      <c r="U344" s="662"/>
      <c r="V344" s="662"/>
      <c r="W344" s="662"/>
      <c r="X344" s="662"/>
      <c r="Y344" s="662"/>
      <c r="Z344" s="662"/>
      <c r="AA344" s="662"/>
      <c r="AB344" s="662"/>
      <c r="AC344" s="662"/>
    </row>
    <row r="345">
      <c r="A345" s="662"/>
      <c r="B345" s="662"/>
      <c r="C345" s="662"/>
      <c r="D345" s="662"/>
      <c r="E345" s="662"/>
      <c r="F345" s="662"/>
      <c r="G345" s="662"/>
      <c r="H345" s="662"/>
      <c r="I345" s="662"/>
      <c r="J345" s="662"/>
      <c r="K345" s="662"/>
      <c r="L345" s="662"/>
      <c r="M345" s="662"/>
      <c r="N345" s="662"/>
      <c r="O345" s="662"/>
      <c r="P345" s="662"/>
      <c r="Q345" s="662"/>
      <c r="R345" s="662"/>
      <c r="S345" s="662"/>
      <c r="T345" s="662"/>
      <c r="U345" s="662"/>
      <c r="V345" s="662"/>
      <c r="W345" s="662"/>
      <c r="X345" s="662"/>
      <c r="Y345" s="662"/>
      <c r="Z345" s="662"/>
      <c r="AA345" s="662"/>
      <c r="AB345" s="662"/>
      <c r="AC345" s="662"/>
    </row>
    <row r="346">
      <c r="A346" s="662"/>
      <c r="B346" s="662"/>
      <c r="C346" s="662"/>
      <c r="D346" s="662"/>
      <c r="E346" s="662"/>
      <c r="F346" s="662"/>
      <c r="G346" s="662"/>
      <c r="H346" s="662"/>
      <c r="I346" s="662"/>
      <c r="J346" s="662"/>
      <c r="K346" s="662"/>
      <c r="L346" s="662"/>
      <c r="M346" s="662"/>
      <c r="N346" s="662"/>
      <c r="O346" s="662"/>
      <c r="P346" s="662"/>
      <c r="Q346" s="662"/>
      <c r="R346" s="662"/>
      <c r="S346" s="662"/>
      <c r="T346" s="662"/>
      <c r="U346" s="662"/>
      <c r="V346" s="662"/>
      <c r="W346" s="662"/>
      <c r="X346" s="662"/>
      <c r="Y346" s="662"/>
      <c r="Z346" s="662"/>
      <c r="AA346" s="662"/>
      <c r="AB346" s="662"/>
      <c r="AC346" s="662"/>
    </row>
    <row r="347">
      <c r="A347" s="662"/>
      <c r="B347" s="662"/>
      <c r="C347" s="662"/>
      <c r="D347" s="662"/>
      <c r="E347" s="662"/>
      <c r="F347" s="662"/>
      <c r="G347" s="662"/>
      <c r="H347" s="662"/>
      <c r="I347" s="662"/>
      <c r="J347" s="662"/>
      <c r="K347" s="662"/>
      <c r="L347" s="662"/>
      <c r="M347" s="662"/>
      <c r="N347" s="662"/>
      <c r="O347" s="662"/>
      <c r="P347" s="662"/>
      <c r="Q347" s="662"/>
      <c r="R347" s="662"/>
      <c r="S347" s="662"/>
      <c r="T347" s="662"/>
      <c r="U347" s="662"/>
      <c r="V347" s="662"/>
      <c r="W347" s="662"/>
      <c r="X347" s="662"/>
      <c r="Y347" s="662"/>
      <c r="Z347" s="662"/>
      <c r="AA347" s="662"/>
      <c r="AB347" s="662"/>
      <c r="AC347" s="662"/>
    </row>
    <row r="348">
      <c r="A348" s="662"/>
      <c r="B348" s="662"/>
      <c r="C348" s="662"/>
      <c r="D348" s="662"/>
      <c r="E348" s="662"/>
      <c r="F348" s="662"/>
      <c r="G348" s="662"/>
      <c r="H348" s="662"/>
      <c r="I348" s="662"/>
      <c r="J348" s="662"/>
      <c r="K348" s="662"/>
      <c r="L348" s="662"/>
      <c r="M348" s="662"/>
      <c r="N348" s="662"/>
      <c r="O348" s="662"/>
      <c r="P348" s="662"/>
      <c r="Q348" s="662"/>
      <c r="R348" s="662"/>
      <c r="S348" s="662"/>
      <c r="T348" s="662"/>
      <c r="U348" s="662"/>
      <c r="V348" s="662"/>
      <c r="W348" s="662"/>
      <c r="X348" s="662"/>
      <c r="Y348" s="662"/>
      <c r="Z348" s="662"/>
      <c r="AA348" s="662"/>
      <c r="AB348" s="662"/>
      <c r="AC348" s="662"/>
    </row>
    <row r="349">
      <c r="A349" s="662"/>
      <c r="B349" s="662"/>
      <c r="C349" s="662"/>
      <c r="D349" s="662"/>
      <c r="E349" s="662"/>
      <c r="F349" s="662"/>
      <c r="G349" s="662"/>
      <c r="H349" s="662"/>
      <c r="I349" s="662"/>
      <c r="J349" s="662"/>
      <c r="K349" s="662"/>
      <c r="L349" s="662"/>
      <c r="M349" s="662"/>
      <c r="N349" s="662"/>
      <c r="O349" s="662"/>
      <c r="P349" s="662"/>
      <c r="Q349" s="662"/>
      <c r="R349" s="662"/>
      <c r="S349" s="662"/>
      <c r="T349" s="662"/>
      <c r="U349" s="662"/>
      <c r="V349" s="662"/>
      <c r="W349" s="662"/>
      <c r="X349" s="662"/>
      <c r="Y349" s="662"/>
      <c r="Z349" s="662"/>
      <c r="AA349" s="662"/>
      <c r="AB349" s="662"/>
      <c r="AC349" s="662"/>
    </row>
    <row r="350">
      <c r="A350" s="662"/>
      <c r="B350" s="662"/>
      <c r="C350" s="662"/>
      <c r="D350" s="662"/>
      <c r="E350" s="662"/>
      <c r="F350" s="662"/>
      <c r="G350" s="662"/>
      <c r="H350" s="662"/>
      <c r="I350" s="662"/>
      <c r="J350" s="662"/>
      <c r="K350" s="662"/>
      <c r="L350" s="662"/>
      <c r="M350" s="662"/>
      <c r="N350" s="662"/>
      <c r="O350" s="662"/>
      <c r="P350" s="662"/>
      <c r="Q350" s="662"/>
      <c r="R350" s="662"/>
      <c r="S350" s="662"/>
      <c r="T350" s="662"/>
      <c r="U350" s="662"/>
      <c r="V350" s="662"/>
      <c r="W350" s="662"/>
      <c r="X350" s="662"/>
      <c r="Y350" s="662"/>
      <c r="Z350" s="662"/>
      <c r="AA350" s="662"/>
      <c r="AB350" s="662"/>
      <c r="AC350" s="662"/>
    </row>
    <row r="351">
      <c r="A351" s="662"/>
      <c r="B351" s="662"/>
      <c r="C351" s="662"/>
      <c r="D351" s="662"/>
      <c r="E351" s="662"/>
      <c r="F351" s="662"/>
      <c r="G351" s="662"/>
      <c r="H351" s="662"/>
      <c r="I351" s="662"/>
      <c r="J351" s="662"/>
      <c r="K351" s="662"/>
      <c r="L351" s="662"/>
      <c r="M351" s="662"/>
      <c r="N351" s="662"/>
      <c r="O351" s="662"/>
      <c r="P351" s="662"/>
      <c r="Q351" s="662"/>
      <c r="R351" s="662"/>
      <c r="S351" s="662"/>
      <c r="T351" s="662"/>
      <c r="U351" s="662"/>
      <c r="V351" s="662"/>
      <c r="W351" s="662"/>
      <c r="X351" s="662"/>
      <c r="Y351" s="662"/>
      <c r="Z351" s="662"/>
      <c r="AA351" s="662"/>
      <c r="AB351" s="662"/>
      <c r="AC351" s="662"/>
    </row>
    <row r="352">
      <c r="A352" s="662"/>
      <c r="B352" s="662"/>
      <c r="C352" s="662"/>
      <c r="D352" s="662"/>
      <c r="E352" s="662"/>
      <c r="F352" s="662"/>
      <c r="G352" s="662"/>
      <c r="H352" s="662"/>
      <c r="I352" s="662"/>
      <c r="J352" s="662"/>
      <c r="K352" s="662"/>
      <c r="L352" s="662"/>
      <c r="M352" s="662"/>
      <c r="N352" s="662"/>
      <c r="O352" s="662"/>
      <c r="P352" s="662"/>
      <c r="Q352" s="662"/>
      <c r="R352" s="662"/>
      <c r="S352" s="662"/>
      <c r="T352" s="662"/>
      <c r="U352" s="662"/>
      <c r="V352" s="662"/>
      <c r="W352" s="662"/>
      <c r="X352" s="662"/>
      <c r="Y352" s="662"/>
      <c r="Z352" s="662"/>
      <c r="AA352" s="662"/>
      <c r="AB352" s="662"/>
      <c r="AC352" s="662"/>
    </row>
    <row r="353">
      <c r="A353" s="662"/>
      <c r="B353" s="662"/>
      <c r="C353" s="662"/>
      <c r="D353" s="662"/>
      <c r="E353" s="662"/>
      <c r="F353" s="662"/>
      <c r="G353" s="662"/>
      <c r="H353" s="662"/>
      <c r="I353" s="662"/>
      <c r="J353" s="662"/>
      <c r="K353" s="662"/>
      <c r="L353" s="662"/>
      <c r="M353" s="662"/>
      <c r="N353" s="662"/>
      <c r="O353" s="662"/>
      <c r="P353" s="662"/>
      <c r="Q353" s="662"/>
      <c r="R353" s="662"/>
      <c r="S353" s="662"/>
      <c r="T353" s="662"/>
      <c r="U353" s="662"/>
      <c r="V353" s="662"/>
      <c r="W353" s="662"/>
      <c r="X353" s="662"/>
      <c r="Y353" s="662"/>
      <c r="Z353" s="662"/>
      <c r="AA353" s="662"/>
      <c r="AB353" s="662"/>
      <c r="AC353" s="662"/>
    </row>
    <row r="354">
      <c r="A354" s="662"/>
      <c r="B354" s="662"/>
      <c r="C354" s="662"/>
      <c r="D354" s="662"/>
      <c r="E354" s="662"/>
      <c r="F354" s="662"/>
      <c r="G354" s="662"/>
      <c r="H354" s="662"/>
      <c r="I354" s="662"/>
      <c r="J354" s="662"/>
      <c r="K354" s="662"/>
      <c r="L354" s="662"/>
      <c r="M354" s="662"/>
      <c r="N354" s="662"/>
      <c r="O354" s="662"/>
      <c r="P354" s="662"/>
      <c r="Q354" s="662"/>
      <c r="R354" s="662"/>
      <c r="S354" s="662"/>
      <c r="T354" s="662"/>
      <c r="U354" s="662"/>
      <c r="V354" s="662"/>
      <c r="W354" s="662"/>
      <c r="X354" s="662"/>
      <c r="Y354" s="662"/>
      <c r="Z354" s="662"/>
      <c r="AA354" s="662"/>
      <c r="AB354" s="662"/>
      <c r="AC354" s="662"/>
    </row>
    <row r="355">
      <c r="A355" s="662"/>
      <c r="B355" s="662"/>
      <c r="C355" s="662"/>
      <c r="D355" s="662"/>
      <c r="E355" s="662"/>
      <c r="F355" s="662"/>
      <c r="G355" s="662"/>
      <c r="H355" s="662"/>
      <c r="I355" s="662"/>
      <c r="J355" s="662"/>
      <c r="K355" s="662"/>
      <c r="L355" s="662"/>
      <c r="M355" s="662"/>
      <c r="N355" s="662"/>
      <c r="O355" s="662"/>
      <c r="P355" s="662"/>
      <c r="Q355" s="662"/>
      <c r="R355" s="662"/>
      <c r="S355" s="662"/>
      <c r="T355" s="662"/>
      <c r="U355" s="662"/>
      <c r="V355" s="662"/>
      <c r="W355" s="662"/>
      <c r="X355" s="662"/>
      <c r="Y355" s="662"/>
      <c r="Z355" s="662"/>
      <c r="AA355" s="662"/>
      <c r="AB355" s="662"/>
      <c r="AC355" s="662"/>
    </row>
    <row r="356">
      <c r="A356" s="662"/>
      <c r="B356" s="662"/>
      <c r="C356" s="662"/>
      <c r="D356" s="662"/>
      <c r="E356" s="662"/>
      <c r="F356" s="662"/>
      <c r="G356" s="662"/>
      <c r="H356" s="662"/>
      <c r="I356" s="662"/>
      <c r="J356" s="662"/>
      <c r="K356" s="662"/>
      <c r="L356" s="662"/>
      <c r="M356" s="662"/>
      <c r="N356" s="662"/>
      <c r="O356" s="662"/>
      <c r="P356" s="662"/>
      <c r="Q356" s="662"/>
      <c r="R356" s="662"/>
      <c r="S356" s="662"/>
      <c r="T356" s="662"/>
      <c r="U356" s="662"/>
      <c r="V356" s="662"/>
      <c r="W356" s="662"/>
      <c r="X356" s="662"/>
      <c r="Y356" s="662"/>
      <c r="Z356" s="662"/>
      <c r="AA356" s="662"/>
      <c r="AB356" s="662"/>
      <c r="AC356" s="662"/>
    </row>
    <row r="357">
      <c r="A357" s="662"/>
      <c r="B357" s="662"/>
      <c r="C357" s="662"/>
      <c r="D357" s="662"/>
      <c r="E357" s="662"/>
      <c r="F357" s="662"/>
      <c r="G357" s="662"/>
      <c r="H357" s="662"/>
      <c r="I357" s="662"/>
      <c r="J357" s="662"/>
      <c r="K357" s="662"/>
      <c r="L357" s="662"/>
      <c r="M357" s="662"/>
      <c r="N357" s="662"/>
      <c r="O357" s="662"/>
      <c r="P357" s="662"/>
      <c r="Q357" s="662"/>
      <c r="R357" s="662"/>
      <c r="S357" s="662"/>
      <c r="T357" s="662"/>
      <c r="U357" s="662"/>
      <c r="V357" s="662"/>
      <c r="W357" s="662"/>
      <c r="X357" s="662"/>
      <c r="Y357" s="662"/>
      <c r="Z357" s="662"/>
      <c r="AA357" s="662"/>
      <c r="AB357" s="662"/>
      <c r="AC357" s="662"/>
    </row>
    <row r="358">
      <c r="A358" s="662"/>
      <c r="B358" s="662"/>
      <c r="C358" s="662"/>
      <c r="D358" s="662"/>
      <c r="E358" s="662"/>
      <c r="F358" s="662"/>
      <c r="G358" s="662"/>
      <c r="H358" s="662"/>
      <c r="I358" s="662"/>
      <c r="J358" s="662"/>
      <c r="K358" s="662"/>
      <c r="L358" s="662"/>
      <c r="M358" s="662"/>
      <c r="N358" s="662"/>
      <c r="O358" s="662"/>
      <c r="P358" s="662"/>
      <c r="Q358" s="662"/>
      <c r="R358" s="662"/>
      <c r="S358" s="662"/>
      <c r="T358" s="662"/>
      <c r="U358" s="662"/>
      <c r="V358" s="662"/>
      <c r="W358" s="662"/>
      <c r="X358" s="662"/>
      <c r="Y358" s="662"/>
      <c r="Z358" s="662"/>
      <c r="AA358" s="662"/>
      <c r="AB358" s="662"/>
      <c r="AC358" s="662"/>
    </row>
    <row r="359">
      <c r="A359" s="662"/>
      <c r="B359" s="662"/>
      <c r="C359" s="662"/>
      <c r="D359" s="662"/>
      <c r="E359" s="662"/>
      <c r="F359" s="662"/>
      <c r="G359" s="662"/>
      <c r="H359" s="662"/>
      <c r="I359" s="662"/>
      <c r="J359" s="662"/>
      <c r="K359" s="662"/>
      <c r="L359" s="662"/>
      <c r="M359" s="662"/>
      <c r="N359" s="662"/>
      <c r="O359" s="662"/>
      <c r="P359" s="662"/>
      <c r="Q359" s="662"/>
      <c r="R359" s="662"/>
      <c r="S359" s="662"/>
      <c r="T359" s="662"/>
      <c r="U359" s="662"/>
      <c r="V359" s="662"/>
      <c r="W359" s="662"/>
      <c r="X359" s="662"/>
      <c r="Y359" s="662"/>
      <c r="Z359" s="662"/>
      <c r="AA359" s="662"/>
      <c r="AB359" s="662"/>
      <c r="AC359" s="662"/>
    </row>
    <row r="360">
      <c r="A360" s="662"/>
      <c r="B360" s="662"/>
      <c r="C360" s="662"/>
      <c r="D360" s="662"/>
      <c r="E360" s="662"/>
      <c r="F360" s="662"/>
      <c r="G360" s="662"/>
      <c r="H360" s="662"/>
      <c r="I360" s="662"/>
      <c r="J360" s="662"/>
      <c r="K360" s="662"/>
      <c r="L360" s="662"/>
      <c r="M360" s="662"/>
      <c r="N360" s="662"/>
      <c r="O360" s="662"/>
      <c r="P360" s="662"/>
      <c r="Q360" s="662"/>
      <c r="R360" s="662"/>
      <c r="S360" s="662"/>
      <c r="T360" s="662"/>
      <c r="U360" s="662"/>
      <c r="V360" s="662"/>
      <c r="W360" s="662"/>
      <c r="X360" s="662"/>
      <c r="Y360" s="662"/>
      <c r="Z360" s="662"/>
      <c r="AA360" s="662"/>
      <c r="AB360" s="662"/>
      <c r="AC360" s="662"/>
    </row>
    <row r="361">
      <c r="A361" s="662"/>
      <c r="B361" s="662"/>
      <c r="C361" s="662"/>
      <c r="D361" s="662"/>
      <c r="E361" s="662"/>
      <c r="F361" s="662"/>
      <c r="G361" s="662"/>
      <c r="H361" s="662"/>
      <c r="I361" s="662"/>
      <c r="J361" s="662"/>
      <c r="K361" s="662"/>
      <c r="L361" s="662"/>
      <c r="M361" s="662"/>
      <c r="N361" s="662"/>
      <c r="O361" s="662"/>
      <c r="P361" s="662"/>
      <c r="Q361" s="662"/>
      <c r="R361" s="662"/>
      <c r="S361" s="662"/>
      <c r="T361" s="662"/>
      <c r="U361" s="662"/>
      <c r="V361" s="662"/>
      <c r="W361" s="662"/>
      <c r="X361" s="662"/>
      <c r="Y361" s="662"/>
      <c r="Z361" s="662"/>
      <c r="AA361" s="662"/>
      <c r="AB361" s="662"/>
      <c r="AC361" s="662"/>
    </row>
    <row r="362">
      <c r="A362" s="662"/>
      <c r="B362" s="662"/>
      <c r="C362" s="662"/>
      <c r="D362" s="662"/>
      <c r="E362" s="662"/>
      <c r="F362" s="662"/>
      <c r="G362" s="662"/>
      <c r="H362" s="662"/>
      <c r="I362" s="662"/>
      <c r="J362" s="662"/>
      <c r="K362" s="662"/>
      <c r="L362" s="662"/>
      <c r="M362" s="662"/>
      <c r="N362" s="662"/>
      <c r="O362" s="662"/>
      <c r="P362" s="662"/>
      <c r="Q362" s="662"/>
      <c r="R362" s="662"/>
      <c r="S362" s="662"/>
      <c r="T362" s="662"/>
      <c r="U362" s="662"/>
      <c r="V362" s="662"/>
      <c r="W362" s="662"/>
      <c r="X362" s="662"/>
      <c r="Y362" s="662"/>
      <c r="Z362" s="662"/>
      <c r="AA362" s="662"/>
      <c r="AB362" s="662"/>
      <c r="AC362" s="662"/>
    </row>
    <row r="363">
      <c r="A363" s="662"/>
      <c r="B363" s="662"/>
      <c r="C363" s="662"/>
      <c r="D363" s="662"/>
      <c r="E363" s="662"/>
      <c r="F363" s="662"/>
      <c r="G363" s="662"/>
      <c r="H363" s="662"/>
      <c r="I363" s="662"/>
      <c r="J363" s="662"/>
      <c r="K363" s="662"/>
      <c r="L363" s="662"/>
      <c r="M363" s="662"/>
      <c r="N363" s="662"/>
      <c r="O363" s="662"/>
      <c r="P363" s="662"/>
      <c r="Q363" s="662"/>
      <c r="R363" s="662"/>
      <c r="S363" s="662"/>
      <c r="T363" s="662"/>
      <c r="U363" s="662"/>
      <c r="V363" s="662"/>
      <c r="W363" s="662"/>
      <c r="X363" s="662"/>
      <c r="Y363" s="662"/>
      <c r="Z363" s="662"/>
      <c r="AA363" s="662"/>
      <c r="AB363" s="662"/>
      <c r="AC363" s="662"/>
    </row>
    <row r="364">
      <c r="A364" s="662"/>
      <c r="B364" s="662"/>
      <c r="C364" s="662"/>
      <c r="D364" s="662"/>
      <c r="E364" s="662"/>
      <c r="F364" s="662"/>
      <c r="G364" s="662"/>
      <c r="H364" s="662"/>
      <c r="I364" s="662"/>
      <c r="J364" s="662"/>
      <c r="K364" s="662"/>
      <c r="L364" s="662"/>
      <c r="M364" s="662"/>
      <c r="N364" s="662"/>
      <c r="O364" s="662"/>
      <c r="P364" s="662"/>
      <c r="Q364" s="662"/>
      <c r="R364" s="662"/>
      <c r="S364" s="662"/>
      <c r="T364" s="662"/>
      <c r="U364" s="662"/>
      <c r="V364" s="662"/>
      <c r="W364" s="662"/>
      <c r="X364" s="662"/>
      <c r="Y364" s="662"/>
      <c r="Z364" s="662"/>
      <c r="AA364" s="662"/>
      <c r="AB364" s="662"/>
      <c r="AC364" s="662"/>
    </row>
    <row r="365">
      <c r="A365" s="662"/>
      <c r="B365" s="662"/>
      <c r="C365" s="662"/>
      <c r="D365" s="662"/>
      <c r="E365" s="662"/>
      <c r="F365" s="662"/>
      <c r="G365" s="662"/>
      <c r="H365" s="662"/>
      <c r="I365" s="662"/>
      <c r="J365" s="662"/>
      <c r="K365" s="662"/>
      <c r="L365" s="662"/>
      <c r="M365" s="662"/>
      <c r="N365" s="662"/>
      <c r="O365" s="662"/>
      <c r="P365" s="662"/>
      <c r="Q365" s="662"/>
      <c r="R365" s="662"/>
      <c r="S365" s="662"/>
      <c r="T365" s="662"/>
      <c r="U365" s="662"/>
      <c r="V365" s="662"/>
      <c r="W365" s="662"/>
      <c r="X365" s="662"/>
      <c r="Y365" s="662"/>
      <c r="Z365" s="662"/>
      <c r="AA365" s="662"/>
      <c r="AB365" s="662"/>
      <c r="AC365" s="662"/>
    </row>
    <row r="366">
      <c r="A366" s="662"/>
      <c r="B366" s="662"/>
      <c r="C366" s="662"/>
      <c r="D366" s="662"/>
      <c r="E366" s="662"/>
      <c r="F366" s="662"/>
      <c r="G366" s="662"/>
      <c r="H366" s="662"/>
      <c r="I366" s="662"/>
      <c r="J366" s="662"/>
      <c r="K366" s="662"/>
      <c r="L366" s="662"/>
      <c r="M366" s="662"/>
      <c r="N366" s="662"/>
      <c r="O366" s="662"/>
      <c r="P366" s="662"/>
      <c r="Q366" s="662"/>
      <c r="R366" s="662"/>
      <c r="S366" s="662"/>
      <c r="T366" s="662"/>
      <c r="U366" s="662"/>
      <c r="V366" s="662"/>
      <c r="W366" s="662"/>
      <c r="X366" s="662"/>
      <c r="Y366" s="662"/>
      <c r="Z366" s="662"/>
      <c r="AA366" s="662"/>
      <c r="AB366" s="662"/>
      <c r="AC366" s="662"/>
    </row>
    <row r="367">
      <c r="A367" s="662"/>
      <c r="B367" s="662"/>
      <c r="C367" s="662"/>
      <c r="D367" s="662"/>
      <c r="E367" s="662"/>
      <c r="F367" s="662"/>
      <c r="G367" s="662"/>
      <c r="H367" s="662"/>
      <c r="I367" s="662"/>
      <c r="J367" s="662"/>
      <c r="K367" s="662"/>
      <c r="L367" s="662"/>
      <c r="M367" s="662"/>
      <c r="N367" s="662"/>
      <c r="O367" s="662"/>
      <c r="P367" s="662"/>
      <c r="Q367" s="662"/>
      <c r="R367" s="662"/>
      <c r="S367" s="662"/>
      <c r="T367" s="662"/>
      <c r="U367" s="662"/>
      <c r="V367" s="662"/>
      <c r="W367" s="662"/>
      <c r="X367" s="662"/>
      <c r="Y367" s="662"/>
      <c r="Z367" s="662"/>
      <c r="AA367" s="662"/>
      <c r="AB367" s="662"/>
      <c r="AC367" s="662"/>
    </row>
    <row r="368">
      <c r="A368" s="662"/>
      <c r="B368" s="662"/>
      <c r="C368" s="662"/>
      <c r="D368" s="662"/>
      <c r="E368" s="662"/>
      <c r="F368" s="662"/>
      <c r="G368" s="662"/>
      <c r="H368" s="662"/>
      <c r="I368" s="662"/>
      <c r="J368" s="662"/>
      <c r="K368" s="662"/>
      <c r="L368" s="662"/>
      <c r="M368" s="662"/>
      <c r="N368" s="662"/>
      <c r="O368" s="662"/>
      <c r="P368" s="662"/>
      <c r="Q368" s="662"/>
      <c r="R368" s="662"/>
      <c r="S368" s="662"/>
      <c r="T368" s="662"/>
      <c r="U368" s="662"/>
      <c r="V368" s="662"/>
      <c r="W368" s="662"/>
      <c r="X368" s="662"/>
      <c r="Y368" s="662"/>
      <c r="Z368" s="662"/>
      <c r="AA368" s="662"/>
      <c r="AB368" s="662"/>
      <c r="AC368" s="662"/>
    </row>
    <row r="369">
      <c r="A369" s="662"/>
      <c r="B369" s="662"/>
      <c r="C369" s="662"/>
      <c r="D369" s="662"/>
      <c r="E369" s="662"/>
      <c r="F369" s="662"/>
      <c r="G369" s="662"/>
      <c r="H369" s="662"/>
      <c r="I369" s="662"/>
      <c r="J369" s="662"/>
      <c r="K369" s="662"/>
      <c r="L369" s="662"/>
      <c r="M369" s="662"/>
      <c r="N369" s="662"/>
      <c r="O369" s="662"/>
      <c r="P369" s="662"/>
      <c r="Q369" s="662"/>
      <c r="R369" s="662"/>
      <c r="S369" s="662"/>
      <c r="T369" s="662"/>
      <c r="U369" s="662"/>
      <c r="V369" s="662"/>
      <c r="W369" s="662"/>
      <c r="X369" s="662"/>
      <c r="Y369" s="662"/>
      <c r="Z369" s="662"/>
      <c r="AA369" s="662"/>
      <c r="AB369" s="662"/>
      <c r="AC369" s="662"/>
    </row>
    <row r="370">
      <c r="A370" s="662"/>
      <c r="B370" s="662"/>
      <c r="C370" s="662"/>
      <c r="D370" s="662"/>
      <c r="E370" s="662"/>
      <c r="F370" s="662"/>
      <c r="G370" s="662"/>
      <c r="H370" s="662"/>
      <c r="I370" s="662"/>
      <c r="J370" s="662"/>
      <c r="K370" s="662"/>
      <c r="L370" s="662"/>
      <c r="M370" s="662"/>
      <c r="N370" s="662"/>
      <c r="O370" s="662"/>
      <c r="P370" s="662"/>
      <c r="Q370" s="662"/>
      <c r="R370" s="662"/>
      <c r="S370" s="662"/>
      <c r="T370" s="662"/>
      <c r="U370" s="662"/>
      <c r="V370" s="662"/>
      <c r="W370" s="662"/>
      <c r="X370" s="662"/>
      <c r="Y370" s="662"/>
      <c r="Z370" s="662"/>
      <c r="AA370" s="662"/>
      <c r="AB370" s="662"/>
      <c r="AC370" s="662"/>
    </row>
    <row r="371">
      <c r="A371" s="662"/>
      <c r="B371" s="662"/>
      <c r="C371" s="662"/>
      <c r="D371" s="662"/>
      <c r="E371" s="662"/>
      <c r="F371" s="662"/>
      <c r="G371" s="662"/>
      <c r="H371" s="662"/>
      <c r="I371" s="662"/>
      <c r="J371" s="662"/>
      <c r="K371" s="662"/>
      <c r="L371" s="662"/>
      <c r="M371" s="662"/>
      <c r="N371" s="662"/>
      <c r="O371" s="662"/>
      <c r="P371" s="662"/>
      <c r="Q371" s="662"/>
      <c r="R371" s="662"/>
      <c r="S371" s="662"/>
      <c r="T371" s="662"/>
      <c r="U371" s="662"/>
      <c r="V371" s="662"/>
      <c r="W371" s="662"/>
      <c r="X371" s="662"/>
      <c r="Y371" s="662"/>
      <c r="Z371" s="662"/>
      <c r="AA371" s="662"/>
      <c r="AB371" s="662"/>
      <c r="AC371" s="662"/>
    </row>
    <row r="372">
      <c r="A372" s="662"/>
      <c r="B372" s="662"/>
      <c r="C372" s="662"/>
      <c r="D372" s="662"/>
      <c r="E372" s="662"/>
      <c r="F372" s="662"/>
      <c r="G372" s="662"/>
      <c r="H372" s="662"/>
      <c r="I372" s="662"/>
      <c r="J372" s="662"/>
      <c r="K372" s="662"/>
      <c r="L372" s="662"/>
      <c r="M372" s="662"/>
      <c r="N372" s="662"/>
      <c r="O372" s="662"/>
      <c r="P372" s="662"/>
      <c r="Q372" s="662"/>
      <c r="R372" s="662"/>
      <c r="S372" s="662"/>
      <c r="T372" s="662"/>
      <c r="U372" s="662"/>
      <c r="V372" s="662"/>
      <c r="W372" s="662"/>
      <c r="X372" s="662"/>
      <c r="Y372" s="662"/>
      <c r="Z372" s="662"/>
      <c r="AA372" s="662"/>
      <c r="AB372" s="662"/>
      <c r="AC372" s="662"/>
    </row>
    <row r="373">
      <c r="A373" s="662"/>
      <c r="B373" s="662"/>
      <c r="C373" s="662"/>
      <c r="D373" s="662"/>
      <c r="E373" s="662"/>
      <c r="F373" s="662"/>
      <c r="G373" s="662"/>
      <c r="H373" s="662"/>
      <c r="I373" s="662"/>
      <c r="J373" s="662"/>
      <c r="K373" s="662"/>
      <c r="L373" s="662"/>
      <c r="M373" s="662"/>
      <c r="N373" s="662"/>
      <c r="O373" s="662"/>
      <c r="P373" s="662"/>
      <c r="Q373" s="662"/>
      <c r="R373" s="662"/>
      <c r="S373" s="662"/>
      <c r="T373" s="662"/>
      <c r="U373" s="662"/>
      <c r="V373" s="662"/>
      <c r="W373" s="662"/>
      <c r="X373" s="662"/>
      <c r="Y373" s="662"/>
      <c r="Z373" s="662"/>
      <c r="AA373" s="662"/>
      <c r="AB373" s="662"/>
      <c r="AC373" s="662"/>
    </row>
    <row r="374">
      <c r="A374" s="662"/>
      <c r="B374" s="662"/>
      <c r="C374" s="662"/>
      <c r="D374" s="662"/>
      <c r="E374" s="662"/>
      <c r="F374" s="662"/>
      <c r="G374" s="662"/>
      <c r="H374" s="662"/>
      <c r="I374" s="662"/>
      <c r="J374" s="662"/>
      <c r="K374" s="662"/>
      <c r="L374" s="662"/>
      <c r="M374" s="662"/>
      <c r="N374" s="662"/>
      <c r="O374" s="662"/>
      <c r="P374" s="662"/>
      <c r="Q374" s="662"/>
      <c r="R374" s="662"/>
      <c r="S374" s="662"/>
      <c r="T374" s="662"/>
      <c r="U374" s="662"/>
      <c r="V374" s="662"/>
      <c r="W374" s="662"/>
      <c r="X374" s="662"/>
      <c r="Y374" s="662"/>
      <c r="Z374" s="662"/>
      <c r="AA374" s="662"/>
      <c r="AB374" s="662"/>
      <c r="AC374" s="662"/>
    </row>
    <row r="375">
      <c r="A375" s="662"/>
      <c r="B375" s="662"/>
      <c r="C375" s="662"/>
      <c r="D375" s="662"/>
      <c r="E375" s="662"/>
      <c r="F375" s="662"/>
      <c r="G375" s="662"/>
      <c r="H375" s="662"/>
      <c r="I375" s="662"/>
      <c r="J375" s="662"/>
      <c r="K375" s="662"/>
      <c r="L375" s="662"/>
      <c r="M375" s="662"/>
      <c r="N375" s="662"/>
      <c r="O375" s="662"/>
      <c r="P375" s="662"/>
      <c r="Q375" s="662"/>
      <c r="R375" s="662"/>
      <c r="S375" s="662"/>
      <c r="T375" s="662"/>
      <c r="U375" s="662"/>
      <c r="V375" s="662"/>
      <c r="W375" s="662"/>
      <c r="X375" s="662"/>
      <c r="Y375" s="662"/>
      <c r="Z375" s="662"/>
      <c r="AA375" s="662"/>
      <c r="AB375" s="662"/>
      <c r="AC375" s="662"/>
    </row>
    <row r="376">
      <c r="A376" s="662"/>
      <c r="B376" s="662"/>
      <c r="C376" s="662"/>
      <c r="D376" s="662"/>
      <c r="E376" s="662"/>
      <c r="F376" s="662"/>
      <c r="G376" s="662"/>
      <c r="H376" s="662"/>
      <c r="I376" s="662"/>
      <c r="J376" s="662"/>
      <c r="K376" s="662"/>
      <c r="L376" s="662"/>
      <c r="M376" s="662"/>
      <c r="N376" s="662"/>
      <c r="O376" s="662"/>
      <c r="P376" s="662"/>
      <c r="Q376" s="662"/>
      <c r="R376" s="662"/>
      <c r="S376" s="662"/>
      <c r="T376" s="662"/>
      <c r="U376" s="662"/>
      <c r="V376" s="662"/>
      <c r="W376" s="662"/>
      <c r="X376" s="662"/>
      <c r="Y376" s="662"/>
      <c r="Z376" s="662"/>
      <c r="AA376" s="662"/>
      <c r="AB376" s="662"/>
      <c r="AC376" s="662"/>
    </row>
    <row r="377">
      <c r="A377" s="662"/>
      <c r="B377" s="662"/>
      <c r="C377" s="662"/>
      <c r="D377" s="662"/>
      <c r="E377" s="662"/>
      <c r="F377" s="662"/>
      <c r="G377" s="662"/>
      <c r="H377" s="662"/>
      <c r="I377" s="662"/>
      <c r="J377" s="662"/>
      <c r="K377" s="662"/>
      <c r="L377" s="662"/>
      <c r="M377" s="662"/>
      <c r="N377" s="662"/>
      <c r="O377" s="662"/>
      <c r="P377" s="662"/>
      <c r="Q377" s="662"/>
      <c r="R377" s="662"/>
      <c r="S377" s="662"/>
      <c r="T377" s="662"/>
      <c r="U377" s="662"/>
      <c r="V377" s="662"/>
      <c r="W377" s="662"/>
      <c r="X377" s="662"/>
      <c r="Y377" s="662"/>
      <c r="Z377" s="662"/>
      <c r="AA377" s="662"/>
      <c r="AB377" s="662"/>
      <c r="AC377" s="662"/>
    </row>
    <row r="378">
      <c r="A378" s="662"/>
      <c r="B378" s="662"/>
      <c r="C378" s="662"/>
      <c r="D378" s="662"/>
      <c r="E378" s="662"/>
      <c r="F378" s="662"/>
      <c r="G378" s="662"/>
      <c r="H378" s="662"/>
      <c r="I378" s="662"/>
      <c r="J378" s="662"/>
      <c r="K378" s="662"/>
      <c r="L378" s="662"/>
      <c r="M378" s="662"/>
      <c r="N378" s="662"/>
      <c r="O378" s="662"/>
      <c r="P378" s="662"/>
      <c r="Q378" s="662"/>
      <c r="R378" s="662"/>
      <c r="S378" s="662"/>
      <c r="T378" s="662"/>
      <c r="U378" s="662"/>
      <c r="V378" s="662"/>
      <c r="W378" s="662"/>
      <c r="X378" s="662"/>
      <c r="Y378" s="662"/>
      <c r="Z378" s="662"/>
      <c r="AA378" s="662"/>
      <c r="AB378" s="662"/>
      <c r="AC378" s="662"/>
    </row>
    <row r="379">
      <c r="A379" s="662"/>
      <c r="B379" s="662"/>
      <c r="C379" s="662"/>
      <c r="D379" s="662"/>
      <c r="E379" s="662"/>
      <c r="F379" s="662"/>
      <c r="G379" s="662"/>
      <c r="H379" s="662"/>
      <c r="I379" s="662"/>
      <c r="J379" s="662"/>
      <c r="K379" s="662"/>
      <c r="L379" s="662"/>
      <c r="M379" s="662"/>
      <c r="N379" s="662"/>
      <c r="O379" s="662"/>
      <c r="P379" s="662"/>
      <c r="Q379" s="662"/>
      <c r="R379" s="662"/>
      <c r="S379" s="662"/>
      <c r="T379" s="662"/>
      <c r="U379" s="662"/>
      <c r="V379" s="662"/>
      <c r="W379" s="662"/>
      <c r="X379" s="662"/>
      <c r="Y379" s="662"/>
      <c r="Z379" s="662"/>
      <c r="AA379" s="662"/>
      <c r="AB379" s="662"/>
      <c r="AC379" s="662"/>
    </row>
    <row r="380">
      <c r="A380" s="662"/>
      <c r="B380" s="662"/>
      <c r="C380" s="662"/>
      <c r="D380" s="662"/>
      <c r="E380" s="662"/>
      <c r="F380" s="662"/>
      <c r="G380" s="662"/>
      <c r="H380" s="662"/>
      <c r="I380" s="662"/>
      <c r="J380" s="662"/>
      <c r="K380" s="662"/>
      <c r="L380" s="662"/>
      <c r="M380" s="662"/>
      <c r="N380" s="662"/>
      <c r="O380" s="662"/>
      <c r="P380" s="662"/>
      <c r="Q380" s="662"/>
      <c r="R380" s="662"/>
      <c r="S380" s="662"/>
      <c r="T380" s="662"/>
      <c r="U380" s="662"/>
      <c r="V380" s="662"/>
      <c r="W380" s="662"/>
      <c r="X380" s="662"/>
      <c r="Y380" s="662"/>
      <c r="Z380" s="662"/>
      <c r="AA380" s="662"/>
      <c r="AB380" s="662"/>
      <c r="AC380" s="662"/>
    </row>
    <row r="381">
      <c r="A381" s="662"/>
      <c r="B381" s="662"/>
      <c r="C381" s="662"/>
      <c r="D381" s="662"/>
      <c r="E381" s="662"/>
      <c r="F381" s="662"/>
      <c r="G381" s="662"/>
      <c r="H381" s="662"/>
      <c r="I381" s="662"/>
      <c r="J381" s="662"/>
      <c r="K381" s="662"/>
      <c r="L381" s="662"/>
      <c r="M381" s="662"/>
      <c r="N381" s="662"/>
      <c r="O381" s="662"/>
      <c r="P381" s="662"/>
      <c r="Q381" s="662"/>
      <c r="R381" s="662"/>
      <c r="S381" s="662"/>
      <c r="T381" s="662"/>
      <c r="U381" s="662"/>
      <c r="V381" s="662"/>
      <c r="W381" s="662"/>
      <c r="X381" s="662"/>
      <c r="Y381" s="662"/>
      <c r="Z381" s="662"/>
      <c r="AA381" s="662"/>
      <c r="AB381" s="662"/>
      <c r="AC381" s="662"/>
    </row>
    <row r="382">
      <c r="A382" s="662"/>
      <c r="B382" s="662"/>
      <c r="C382" s="662"/>
      <c r="D382" s="662"/>
      <c r="E382" s="662"/>
      <c r="F382" s="662"/>
      <c r="G382" s="662"/>
      <c r="H382" s="662"/>
      <c r="I382" s="662"/>
      <c r="J382" s="662"/>
      <c r="K382" s="662"/>
      <c r="L382" s="662"/>
      <c r="M382" s="662"/>
      <c r="N382" s="662"/>
      <c r="O382" s="662"/>
      <c r="P382" s="662"/>
      <c r="Q382" s="662"/>
      <c r="R382" s="662"/>
      <c r="S382" s="662"/>
      <c r="T382" s="662"/>
      <c r="U382" s="662"/>
      <c r="V382" s="662"/>
      <c r="W382" s="662"/>
      <c r="X382" s="662"/>
      <c r="Y382" s="662"/>
      <c r="Z382" s="662"/>
      <c r="AA382" s="662"/>
      <c r="AB382" s="662"/>
      <c r="AC382" s="662"/>
    </row>
    <row r="383">
      <c r="A383" s="662"/>
      <c r="B383" s="662"/>
      <c r="C383" s="662"/>
      <c r="D383" s="662"/>
      <c r="E383" s="662"/>
      <c r="F383" s="662"/>
      <c r="G383" s="662"/>
      <c r="H383" s="662"/>
      <c r="I383" s="662"/>
      <c r="J383" s="662"/>
      <c r="K383" s="662"/>
      <c r="L383" s="662"/>
      <c r="M383" s="662"/>
      <c r="N383" s="662"/>
      <c r="O383" s="662"/>
      <c r="P383" s="662"/>
      <c r="Q383" s="662"/>
      <c r="R383" s="662"/>
      <c r="S383" s="662"/>
      <c r="T383" s="662"/>
      <c r="U383" s="662"/>
      <c r="V383" s="662"/>
      <c r="W383" s="662"/>
      <c r="X383" s="662"/>
      <c r="Y383" s="662"/>
      <c r="Z383" s="662"/>
      <c r="AA383" s="662"/>
      <c r="AB383" s="662"/>
      <c r="AC383" s="662"/>
    </row>
    <row r="384">
      <c r="A384" s="662"/>
      <c r="B384" s="662"/>
      <c r="C384" s="662"/>
      <c r="D384" s="662"/>
      <c r="E384" s="662"/>
      <c r="F384" s="662"/>
      <c r="G384" s="662"/>
      <c r="H384" s="662"/>
      <c r="I384" s="662"/>
      <c r="J384" s="662"/>
      <c r="K384" s="662"/>
      <c r="L384" s="662"/>
      <c r="M384" s="662"/>
      <c r="N384" s="662"/>
      <c r="O384" s="662"/>
      <c r="P384" s="662"/>
      <c r="Q384" s="662"/>
      <c r="R384" s="662"/>
      <c r="S384" s="662"/>
      <c r="T384" s="662"/>
      <c r="U384" s="662"/>
      <c r="V384" s="662"/>
      <c r="W384" s="662"/>
      <c r="X384" s="662"/>
      <c r="Y384" s="662"/>
      <c r="Z384" s="662"/>
      <c r="AA384" s="662"/>
      <c r="AB384" s="662"/>
      <c r="AC384" s="662"/>
    </row>
    <row r="385">
      <c r="A385" s="662"/>
      <c r="B385" s="662"/>
      <c r="C385" s="662"/>
      <c r="D385" s="662"/>
      <c r="E385" s="662"/>
      <c r="F385" s="662"/>
      <c r="G385" s="662"/>
      <c r="H385" s="662"/>
      <c r="I385" s="662"/>
      <c r="J385" s="662"/>
      <c r="K385" s="662"/>
      <c r="L385" s="662"/>
      <c r="M385" s="662"/>
      <c r="N385" s="662"/>
      <c r="O385" s="662"/>
      <c r="P385" s="662"/>
      <c r="Q385" s="662"/>
      <c r="R385" s="662"/>
      <c r="S385" s="662"/>
      <c r="T385" s="662"/>
      <c r="U385" s="662"/>
      <c r="V385" s="662"/>
      <c r="W385" s="662"/>
      <c r="X385" s="662"/>
      <c r="Y385" s="662"/>
      <c r="Z385" s="662"/>
      <c r="AA385" s="662"/>
      <c r="AB385" s="662"/>
      <c r="AC385" s="662"/>
    </row>
    <row r="386">
      <c r="A386" s="662"/>
      <c r="B386" s="662"/>
      <c r="C386" s="662"/>
      <c r="D386" s="662"/>
      <c r="E386" s="662"/>
      <c r="F386" s="662"/>
      <c r="G386" s="662"/>
      <c r="H386" s="662"/>
      <c r="I386" s="662"/>
      <c r="J386" s="662"/>
      <c r="K386" s="662"/>
      <c r="L386" s="662"/>
      <c r="M386" s="662"/>
      <c r="N386" s="662"/>
      <c r="O386" s="662"/>
      <c r="P386" s="662"/>
      <c r="Q386" s="662"/>
      <c r="R386" s="662"/>
      <c r="S386" s="662"/>
      <c r="T386" s="662"/>
      <c r="U386" s="662"/>
      <c r="V386" s="662"/>
      <c r="W386" s="662"/>
      <c r="X386" s="662"/>
      <c r="Y386" s="662"/>
      <c r="Z386" s="662"/>
      <c r="AA386" s="662"/>
      <c r="AB386" s="662"/>
      <c r="AC386" s="662"/>
    </row>
    <row r="387">
      <c r="A387" s="662"/>
      <c r="B387" s="662"/>
      <c r="C387" s="662"/>
      <c r="D387" s="662"/>
      <c r="E387" s="662"/>
      <c r="F387" s="662"/>
      <c r="G387" s="662"/>
      <c r="H387" s="662"/>
      <c r="I387" s="662"/>
      <c r="J387" s="662"/>
      <c r="K387" s="662"/>
      <c r="L387" s="662"/>
      <c r="M387" s="662"/>
      <c r="N387" s="662"/>
      <c r="O387" s="662"/>
      <c r="P387" s="662"/>
      <c r="Q387" s="662"/>
      <c r="R387" s="662"/>
      <c r="S387" s="662"/>
      <c r="T387" s="662"/>
      <c r="U387" s="662"/>
      <c r="V387" s="662"/>
      <c r="W387" s="662"/>
      <c r="X387" s="662"/>
      <c r="Y387" s="662"/>
      <c r="Z387" s="662"/>
      <c r="AA387" s="662"/>
      <c r="AB387" s="662"/>
      <c r="AC387" s="662"/>
    </row>
    <row r="388">
      <c r="A388" s="662"/>
      <c r="B388" s="662"/>
      <c r="C388" s="662"/>
      <c r="D388" s="662"/>
      <c r="E388" s="662"/>
      <c r="F388" s="662"/>
      <c r="G388" s="662"/>
      <c r="H388" s="662"/>
      <c r="I388" s="662"/>
      <c r="J388" s="662"/>
      <c r="K388" s="662"/>
      <c r="L388" s="662"/>
      <c r="M388" s="662"/>
      <c r="N388" s="662"/>
      <c r="O388" s="662"/>
      <c r="P388" s="662"/>
      <c r="Q388" s="662"/>
      <c r="R388" s="662"/>
      <c r="S388" s="662"/>
      <c r="T388" s="662"/>
      <c r="U388" s="662"/>
      <c r="V388" s="662"/>
      <c r="W388" s="662"/>
      <c r="X388" s="662"/>
      <c r="Y388" s="662"/>
      <c r="Z388" s="662"/>
      <c r="AA388" s="662"/>
      <c r="AB388" s="662"/>
      <c r="AC388" s="662"/>
    </row>
    <row r="389">
      <c r="A389" s="662"/>
      <c r="B389" s="662"/>
      <c r="C389" s="662"/>
      <c r="D389" s="662"/>
      <c r="E389" s="662"/>
      <c r="F389" s="662"/>
      <c r="G389" s="662"/>
      <c r="H389" s="662"/>
      <c r="I389" s="662"/>
      <c r="J389" s="662"/>
      <c r="K389" s="662"/>
      <c r="L389" s="662"/>
      <c r="M389" s="662"/>
      <c r="N389" s="662"/>
      <c r="O389" s="662"/>
      <c r="P389" s="662"/>
      <c r="Q389" s="662"/>
      <c r="R389" s="662"/>
      <c r="S389" s="662"/>
      <c r="T389" s="662"/>
      <c r="U389" s="662"/>
      <c r="V389" s="662"/>
      <c r="W389" s="662"/>
      <c r="X389" s="662"/>
      <c r="Y389" s="662"/>
      <c r="Z389" s="662"/>
      <c r="AA389" s="662"/>
      <c r="AB389" s="662"/>
      <c r="AC389" s="662"/>
    </row>
    <row r="390">
      <c r="A390" s="662"/>
      <c r="B390" s="662"/>
      <c r="C390" s="662"/>
      <c r="D390" s="662"/>
      <c r="E390" s="662"/>
      <c r="F390" s="662"/>
      <c r="G390" s="662"/>
      <c r="H390" s="662"/>
      <c r="I390" s="662"/>
      <c r="J390" s="662"/>
      <c r="K390" s="662"/>
      <c r="L390" s="662"/>
      <c r="M390" s="662"/>
      <c r="N390" s="662"/>
      <c r="O390" s="662"/>
      <c r="P390" s="662"/>
      <c r="Q390" s="662"/>
      <c r="R390" s="662"/>
      <c r="S390" s="662"/>
      <c r="T390" s="662"/>
      <c r="U390" s="662"/>
      <c r="V390" s="662"/>
      <c r="W390" s="662"/>
      <c r="X390" s="662"/>
      <c r="Y390" s="662"/>
      <c r="Z390" s="662"/>
      <c r="AA390" s="662"/>
      <c r="AB390" s="662"/>
      <c r="AC390" s="662"/>
    </row>
    <row r="391">
      <c r="A391" s="662"/>
      <c r="B391" s="662"/>
      <c r="C391" s="662"/>
      <c r="D391" s="662"/>
      <c r="E391" s="662"/>
      <c r="F391" s="662"/>
      <c r="G391" s="662"/>
      <c r="H391" s="662"/>
      <c r="I391" s="662"/>
      <c r="J391" s="662"/>
      <c r="K391" s="662"/>
      <c r="L391" s="662"/>
      <c r="M391" s="662"/>
      <c r="N391" s="662"/>
      <c r="O391" s="662"/>
      <c r="P391" s="662"/>
      <c r="Q391" s="662"/>
      <c r="R391" s="662"/>
      <c r="S391" s="662"/>
      <c r="T391" s="662"/>
      <c r="U391" s="662"/>
      <c r="V391" s="662"/>
      <c r="W391" s="662"/>
      <c r="X391" s="662"/>
      <c r="Y391" s="662"/>
      <c r="Z391" s="662"/>
      <c r="AA391" s="662"/>
      <c r="AB391" s="662"/>
      <c r="AC391" s="662"/>
    </row>
    <row r="392">
      <c r="A392" s="662"/>
      <c r="B392" s="662"/>
      <c r="C392" s="662"/>
      <c r="D392" s="662"/>
      <c r="E392" s="662"/>
      <c r="F392" s="662"/>
      <c r="G392" s="662"/>
      <c r="H392" s="662"/>
      <c r="I392" s="662"/>
      <c r="J392" s="662"/>
      <c r="K392" s="662"/>
      <c r="L392" s="662"/>
      <c r="M392" s="662"/>
      <c r="N392" s="662"/>
      <c r="O392" s="662"/>
      <c r="P392" s="662"/>
      <c r="Q392" s="662"/>
      <c r="R392" s="662"/>
      <c r="S392" s="662"/>
      <c r="T392" s="662"/>
      <c r="U392" s="662"/>
      <c r="V392" s="662"/>
      <c r="W392" s="662"/>
      <c r="X392" s="662"/>
      <c r="Y392" s="662"/>
      <c r="Z392" s="662"/>
      <c r="AA392" s="662"/>
      <c r="AB392" s="662"/>
      <c r="AC392" s="662"/>
    </row>
    <row r="393">
      <c r="A393" s="662"/>
      <c r="B393" s="662"/>
      <c r="C393" s="662"/>
      <c r="D393" s="662"/>
      <c r="E393" s="662"/>
      <c r="F393" s="662"/>
      <c r="G393" s="662"/>
      <c r="H393" s="662"/>
      <c r="I393" s="662"/>
      <c r="J393" s="662"/>
      <c r="K393" s="662"/>
      <c r="L393" s="662"/>
      <c r="M393" s="662"/>
      <c r="N393" s="662"/>
      <c r="O393" s="662"/>
      <c r="P393" s="662"/>
      <c r="Q393" s="662"/>
      <c r="R393" s="662"/>
      <c r="S393" s="662"/>
      <c r="T393" s="662"/>
      <c r="U393" s="662"/>
      <c r="V393" s="662"/>
      <c r="W393" s="662"/>
      <c r="X393" s="662"/>
      <c r="Y393" s="662"/>
      <c r="Z393" s="662"/>
      <c r="AA393" s="662"/>
      <c r="AB393" s="662"/>
      <c r="AC393" s="662"/>
    </row>
    <row r="394">
      <c r="A394" s="662"/>
      <c r="B394" s="662"/>
      <c r="C394" s="662"/>
      <c r="D394" s="662"/>
      <c r="E394" s="662"/>
      <c r="F394" s="662"/>
      <c r="G394" s="662"/>
      <c r="H394" s="662"/>
      <c r="I394" s="662"/>
      <c r="J394" s="662"/>
      <c r="K394" s="662"/>
      <c r="L394" s="662"/>
      <c r="M394" s="662"/>
      <c r="N394" s="662"/>
      <c r="O394" s="662"/>
      <c r="P394" s="662"/>
      <c r="Q394" s="662"/>
      <c r="R394" s="662"/>
      <c r="S394" s="662"/>
      <c r="T394" s="662"/>
      <c r="U394" s="662"/>
      <c r="V394" s="662"/>
      <c r="W394" s="662"/>
      <c r="X394" s="662"/>
      <c r="Y394" s="662"/>
      <c r="Z394" s="662"/>
      <c r="AA394" s="662"/>
      <c r="AB394" s="662"/>
      <c r="AC394" s="662"/>
    </row>
    <row r="395">
      <c r="A395" s="662"/>
      <c r="B395" s="662"/>
      <c r="C395" s="662"/>
      <c r="D395" s="662"/>
      <c r="E395" s="662"/>
      <c r="F395" s="662"/>
      <c r="G395" s="662"/>
      <c r="H395" s="662"/>
      <c r="I395" s="662"/>
      <c r="J395" s="662"/>
      <c r="K395" s="662"/>
      <c r="L395" s="662"/>
      <c r="M395" s="662"/>
      <c r="N395" s="662"/>
      <c r="O395" s="662"/>
      <c r="P395" s="662"/>
      <c r="Q395" s="662"/>
      <c r="R395" s="662"/>
      <c r="S395" s="662"/>
      <c r="T395" s="662"/>
      <c r="U395" s="662"/>
      <c r="V395" s="662"/>
      <c r="W395" s="662"/>
      <c r="X395" s="662"/>
      <c r="Y395" s="662"/>
      <c r="Z395" s="662"/>
      <c r="AA395" s="662"/>
      <c r="AB395" s="662"/>
      <c r="AC395" s="662"/>
    </row>
    <row r="396">
      <c r="A396" s="662"/>
      <c r="B396" s="662"/>
      <c r="C396" s="662"/>
      <c r="D396" s="662"/>
      <c r="E396" s="662"/>
      <c r="F396" s="662"/>
      <c r="G396" s="662"/>
      <c r="H396" s="662"/>
      <c r="I396" s="662"/>
      <c r="J396" s="662"/>
      <c r="K396" s="662"/>
      <c r="L396" s="662"/>
      <c r="M396" s="662"/>
      <c r="N396" s="662"/>
      <c r="O396" s="662"/>
      <c r="P396" s="662"/>
      <c r="Q396" s="662"/>
      <c r="R396" s="662"/>
      <c r="S396" s="662"/>
      <c r="T396" s="662"/>
      <c r="U396" s="662"/>
      <c r="V396" s="662"/>
      <c r="W396" s="662"/>
      <c r="X396" s="662"/>
      <c r="Y396" s="662"/>
      <c r="Z396" s="662"/>
      <c r="AA396" s="662"/>
      <c r="AB396" s="662"/>
      <c r="AC396" s="662"/>
    </row>
    <row r="397">
      <c r="A397" s="662"/>
      <c r="B397" s="662"/>
      <c r="C397" s="662"/>
      <c r="D397" s="662"/>
      <c r="E397" s="662"/>
      <c r="F397" s="662"/>
      <c r="G397" s="662"/>
      <c r="H397" s="662"/>
      <c r="I397" s="662"/>
      <c r="J397" s="662"/>
      <c r="K397" s="662"/>
      <c r="L397" s="662"/>
      <c r="M397" s="662"/>
      <c r="N397" s="662"/>
      <c r="O397" s="662"/>
      <c r="P397" s="662"/>
      <c r="Q397" s="662"/>
      <c r="R397" s="662"/>
      <c r="S397" s="662"/>
      <c r="T397" s="662"/>
      <c r="U397" s="662"/>
      <c r="V397" s="662"/>
      <c r="W397" s="662"/>
      <c r="X397" s="662"/>
      <c r="Y397" s="662"/>
      <c r="Z397" s="662"/>
      <c r="AA397" s="662"/>
      <c r="AB397" s="662"/>
      <c r="AC397" s="662"/>
    </row>
    <row r="398">
      <c r="A398" s="662"/>
      <c r="B398" s="662"/>
      <c r="C398" s="662"/>
      <c r="D398" s="662"/>
      <c r="E398" s="662"/>
      <c r="F398" s="662"/>
      <c r="G398" s="662"/>
      <c r="H398" s="662"/>
      <c r="I398" s="662"/>
      <c r="J398" s="662"/>
      <c r="K398" s="662"/>
      <c r="L398" s="662"/>
      <c r="M398" s="662"/>
      <c r="N398" s="662"/>
      <c r="O398" s="662"/>
      <c r="P398" s="662"/>
      <c r="Q398" s="662"/>
      <c r="R398" s="662"/>
      <c r="S398" s="662"/>
      <c r="T398" s="662"/>
      <c r="U398" s="662"/>
      <c r="V398" s="662"/>
      <c r="W398" s="662"/>
      <c r="X398" s="662"/>
      <c r="Y398" s="662"/>
      <c r="Z398" s="662"/>
      <c r="AA398" s="662"/>
      <c r="AB398" s="662"/>
      <c r="AC398" s="662"/>
    </row>
    <row r="399">
      <c r="A399" s="662"/>
      <c r="B399" s="662"/>
      <c r="C399" s="662"/>
      <c r="D399" s="662"/>
      <c r="E399" s="662"/>
      <c r="F399" s="662"/>
      <c r="G399" s="662"/>
      <c r="H399" s="662"/>
      <c r="I399" s="662"/>
      <c r="J399" s="662"/>
      <c r="K399" s="662"/>
      <c r="L399" s="662"/>
      <c r="M399" s="662"/>
      <c r="N399" s="662"/>
      <c r="O399" s="662"/>
      <c r="P399" s="662"/>
      <c r="Q399" s="662"/>
      <c r="R399" s="662"/>
      <c r="S399" s="662"/>
      <c r="T399" s="662"/>
      <c r="U399" s="662"/>
      <c r="V399" s="662"/>
      <c r="W399" s="662"/>
      <c r="X399" s="662"/>
      <c r="Y399" s="662"/>
      <c r="Z399" s="662"/>
      <c r="AA399" s="662"/>
      <c r="AB399" s="662"/>
      <c r="AC399" s="662"/>
    </row>
    <row r="400">
      <c r="A400" s="662"/>
      <c r="B400" s="662"/>
      <c r="C400" s="662"/>
      <c r="D400" s="662"/>
      <c r="E400" s="662"/>
      <c r="F400" s="662"/>
      <c r="G400" s="662"/>
      <c r="H400" s="662"/>
      <c r="I400" s="662"/>
      <c r="J400" s="662"/>
      <c r="K400" s="662"/>
      <c r="L400" s="662"/>
      <c r="M400" s="662"/>
      <c r="N400" s="662"/>
      <c r="O400" s="662"/>
      <c r="P400" s="662"/>
      <c r="Q400" s="662"/>
      <c r="R400" s="662"/>
      <c r="S400" s="662"/>
      <c r="T400" s="662"/>
      <c r="U400" s="662"/>
      <c r="V400" s="662"/>
      <c r="W400" s="662"/>
      <c r="X400" s="662"/>
      <c r="Y400" s="662"/>
      <c r="Z400" s="662"/>
      <c r="AA400" s="662"/>
      <c r="AB400" s="662"/>
      <c r="AC400" s="662"/>
    </row>
    <row r="401">
      <c r="A401" s="662"/>
      <c r="B401" s="662"/>
      <c r="C401" s="662"/>
      <c r="D401" s="662"/>
      <c r="E401" s="662"/>
      <c r="F401" s="662"/>
      <c r="G401" s="662"/>
      <c r="H401" s="662"/>
      <c r="I401" s="662"/>
      <c r="J401" s="662"/>
      <c r="K401" s="662"/>
      <c r="L401" s="662"/>
      <c r="M401" s="662"/>
      <c r="N401" s="662"/>
      <c r="O401" s="662"/>
      <c r="P401" s="662"/>
      <c r="Q401" s="662"/>
      <c r="R401" s="662"/>
      <c r="S401" s="662"/>
      <c r="T401" s="662"/>
      <c r="U401" s="662"/>
      <c r="V401" s="662"/>
      <c r="W401" s="662"/>
      <c r="X401" s="662"/>
      <c r="Y401" s="662"/>
      <c r="Z401" s="662"/>
      <c r="AA401" s="662"/>
      <c r="AB401" s="662"/>
      <c r="AC401" s="662"/>
    </row>
    <row r="402">
      <c r="A402" s="662"/>
      <c r="B402" s="662"/>
      <c r="C402" s="662"/>
      <c r="D402" s="662"/>
      <c r="E402" s="662"/>
      <c r="F402" s="662"/>
      <c r="G402" s="662"/>
      <c r="H402" s="662"/>
      <c r="I402" s="662"/>
      <c r="J402" s="662"/>
      <c r="K402" s="662"/>
      <c r="L402" s="662"/>
      <c r="M402" s="662"/>
      <c r="N402" s="662"/>
      <c r="O402" s="662"/>
      <c r="P402" s="662"/>
      <c r="Q402" s="662"/>
      <c r="R402" s="662"/>
      <c r="S402" s="662"/>
      <c r="T402" s="662"/>
      <c r="U402" s="662"/>
      <c r="V402" s="662"/>
      <c r="W402" s="662"/>
      <c r="X402" s="662"/>
      <c r="Y402" s="662"/>
      <c r="Z402" s="662"/>
      <c r="AA402" s="662"/>
      <c r="AB402" s="662"/>
      <c r="AC402" s="662"/>
    </row>
    <row r="403">
      <c r="A403" s="662"/>
      <c r="B403" s="662"/>
      <c r="C403" s="662"/>
      <c r="D403" s="662"/>
      <c r="E403" s="662"/>
      <c r="F403" s="662"/>
      <c r="G403" s="662"/>
      <c r="H403" s="662"/>
      <c r="I403" s="662"/>
      <c r="J403" s="662"/>
      <c r="K403" s="662"/>
      <c r="L403" s="662"/>
      <c r="M403" s="662"/>
      <c r="N403" s="662"/>
      <c r="O403" s="662"/>
      <c r="P403" s="662"/>
      <c r="Q403" s="662"/>
      <c r="R403" s="662"/>
      <c r="S403" s="662"/>
      <c r="T403" s="662"/>
      <c r="U403" s="662"/>
      <c r="V403" s="662"/>
      <c r="W403" s="662"/>
      <c r="X403" s="662"/>
      <c r="Y403" s="662"/>
      <c r="Z403" s="662"/>
      <c r="AA403" s="662"/>
      <c r="AB403" s="662"/>
      <c r="AC403" s="662"/>
    </row>
    <row r="404">
      <c r="A404" s="662"/>
      <c r="B404" s="662"/>
      <c r="C404" s="662"/>
      <c r="D404" s="662"/>
      <c r="E404" s="662"/>
      <c r="F404" s="662"/>
      <c r="G404" s="662"/>
      <c r="H404" s="662"/>
      <c r="I404" s="662"/>
      <c r="J404" s="662"/>
      <c r="K404" s="662"/>
      <c r="L404" s="662"/>
      <c r="M404" s="662"/>
      <c r="N404" s="662"/>
      <c r="O404" s="662"/>
      <c r="P404" s="662"/>
      <c r="Q404" s="662"/>
      <c r="R404" s="662"/>
      <c r="S404" s="662"/>
      <c r="T404" s="662"/>
      <c r="U404" s="662"/>
      <c r="V404" s="662"/>
      <c r="W404" s="662"/>
      <c r="X404" s="662"/>
      <c r="Y404" s="662"/>
      <c r="Z404" s="662"/>
      <c r="AA404" s="662"/>
      <c r="AB404" s="662"/>
      <c r="AC404" s="662"/>
    </row>
    <row r="405">
      <c r="A405" s="662"/>
      <c r="B405" s="662"/>
      <c r="C405" s="662"/>
      <c r="D405" s="662"/>
      <c r="E405" s="662"/>
      <c r="F405" s="662"/>
      <c r="G405" s="662"/>
      <c r="H405" s="662"/>
      <c r="I405" s="662"/>
      <c r="J405" s="662"/>
      <c r="K405" s="662"/>
      <c r="L405" s="662"/>
      <c r="M405" s="662"/>
      <c r="N405" s="662"/>
      <c r="O405" s="662"/>
      <c r="P405" s="662"/>
      <c r="Q405" s="662"/>
      <c r="R405" s="662"/>
      <c r="S405" s="662"/>
      <c r="T405" s="662"/>
      <c r="U405" s="662"/>
      <c r="V405" s="662"/>
      <c r="W405" s="662"/>
      <c r="X405" s="662"/>
      <c r="Y405" s="662"/>
      <c r="Z405" s="662"/>
      <c r="AA405" s="662"/>
      <c r="AB405" s="662"/>
      <c r="AC405" s="662"/>
    </row>
    <row r="406">
      <c r="A406" s="662"/>
      <c r="B406" s="662"/>
      <c r="C406" s="662"/>
      <c r="D406" s="662"/>
      <c r="E406" s="662"/>
      <c r="F406" s="662"/>
      <c r="G406" s="662"/>
      <c r="H406" s="662"/>
      <c r="I406" s="662"/>
      <c r="J406" s="662"/>
      <c r="K406" s="662"/>
      <c r="L406" s="662"/>
      <c r="M406" s="662"/>
      <c r="N406" s="662"/>
      <c r="O406" s="662"/>
      <c r="P406" s="662"/>
      <c r="Q406" s="662"/>
      <c r="R406" s="662"/>
      <c r="S406" s="662"/>
      <c r="T406" s="662"/>
      <c r="U406" s="662"/>
      <c r="V406" s="662"/>
      <c r="W406" s="662"/>
      <c r="X406" s="662"/>
      <c r="Y406" s="662"/>
      <c r="Z406" s="662"/>
      <c r="AA406" s="662"/>
      <c r="AB406" s="662"/>
      <c r="AC406" s="662"/>
    </row>
    <row r="407">
      <c r="A407" s="662"/>
      <c r="B407" s="662"/>
      <c r="C407" s="662"/>
      <c r="D407" s="662"/>
      <c r="E407" s="662"/>
      <c r="F407" s="662"/>
      <c r="G407" s="662"/>
      <c r="H407" s="662"/>
      <c r="I407" s="662"/>
      <c r="J407" s="662"/>
      <c r="K407" s="662"/>
      <c r="L407" s="662"/>
      <c r="M407" s="662"/>
      <c r="N407" s="662"/>
      <c r="O407" s="662"/>
      <c r="P407" s="662"/>
      <c r="Q407" s="662"/>
      <c r="R407" s="662"/>
      <c r="S407" s="662"/>
      <c r="T407" s="662"/>
      <c r="U407" s="662"/>
      <c r="V407" s="662"/>
      <c r="W407" s="662"/>
      <c r="X407" s="662"/>
      <c r="Y407" s="662"/>
      <c r="Z407" s="662"/>
      <c r="AA407" s="662"/>
      <c r="AB407" s="662"/>
      <c r="AC407" s="662"/>
    </row>
    <row r="408">
      <c r="A408" s="662"/>
      <c r="B408" s="662"/>
      <c r="C408" s="662"/>
      <c r="D408" s="662"/>
      <c r="E408" s="662"/>
      <c r="F408" s="662"/>
      <c r="G408" s="662"/>
      <c r="H408" s="662"/>
      <c r="I408" s="662"/>
      <c r="J408" s="662"/>
      <c r="K408" s="662"/>
      <c r="L408" s="662"/>
      <c r="M408" s="662"/>
      <c r="N408" s="662"/>
      <c r="O408" s="662"/>
      <c r="P408" s="662"/>
      <c r="Q408" s="662"/>
      <c r="R408" s="662"/>
      <c r="S408" s="662"/>
      <c r="T408" s="662"/>
      <c r="U408" s="662"/>
      <c r="V408" s="662"/>
      <c r="W408" s="662"/>
      <c r="X408" s="662"/>
      <c r="Y408" s="662"/>
      <c r="Z408" s="662"/>
      <c r="AA408" s="662"/>
      <c r="AB408" s="662"/>
      <c r="AC408" s="662"/>
    </row>
    <row r="409">
      <c r="A409" s="662"/>
      <c r="B409" s="662"/>
      <c r="C409" s="662"/>
      <c r="D409" s="662"/>
      <c r="E409" s="662"/>
      <c r="F409" s="662"/>
      <c r="G409" s="662"/>
      <c r="H409" s="662"/>
      <c r="I409" s="662"/>
      <c r="J409" s="662"/>
      <c r="K409" s="662"/>
      <c r="L409" s="662"/>
      <c r="M409" s="662"/>
      <c r="N409" s="662"/>
      <c r="O409" s="662"/>
      <c r="P409" s="662"/>
      <c r="Q409" s="662"/>
      <c r="R409" s="662"/>
      <c r="S409" s="662"/>
      <c r="T409" s="662"/>
      <c r="U409" s="662"/>
      <c r="V409" s="662"/>
      <c r="W409" s="662"/>
      <c r="X409" s="662"/>
      <c r="Y409" s="662"/>
      <c r="Z409" s="662"/>
      <c r="AA409" s="662"/>
      <c r="AB409" s="662"/>
      <c r="AC409" s="662"/>
    </row>
    <row r="410">
      <c r="A410" s="662"/>
      <c r="B410" s="662"/>
      <c r="C410" s="662"/>
      <c r="D410" s="662"/>
      <c r="E410" s="662"/>
      <c r="F410" s="662"/>
      <c r="G410" s="662"/>
      <c r="H410" s="662"/>
      <c r="I410" s="662"/>
      <c r="J410" s="662"/>
      <c r="K410" s="662"/>
      <c r="L410" s="662"/>
      <c r="M410" s="662"/>
      <c r="N410" s="662"/>
      <c r="O410" s="662"/>
      <c r="P410" s="662"/>
      <c r="Q410" s="662"/>
      <c r="R410" s="662"/>
      <c r="S410" s="662"/>
      <c r="T410" s="662"/>
      <c r="U410" s="662"/>
      <c r="V410" s="662"/>
      <c r="W410" s="662"/>
      <c r="X410" s="662"/>
      <c r="Y410" s="662"/>
      <c r="Z410" s="662"/>
      <c r="AA410" s="662"/>
      <c r="AB410" s="662"/>
      <c r="AC410" s="662"/>
    </row>
    <row r="411">
      <c r="A411" s="662"/>
      <c r="B411" s="662"/>
      <c r="C411" s="662"/>
      <c r="D411" s="662"/>
      <c r="E411" s="662"/>
      <c r="F411" s="662"/>
      <c r="G411" s="662"/>
      <c r="H411" s="662"/>
      <c r="I411" s="662"/>
      <c r="J411" s="662"/>
      <c r="K411" s="662"/>
      <c r="L411" s="662"/>
      <c r="M411" s="662"/>
      <c r="N411" s="662"/>
      <c r="O411" s="662"/>
      <c r="P411" s="662"/>
      <c r="Q411" s="662"/>
      <c r="R411" s="662"/>
      <c r="S411" s="662"/>
      <c r="T411" s="662"/>
      <c r="U411" s="662"/>
      <c r="V411" s="662"/>
      <c r="W411" s="662"/>
      <c r="X411" s="662"/>
      <c r="Y411" s="662"/>
      <c r="Z411" s="662"/>
      <c r="AA411" s="662"/>
      <c r="AB411" s="662"/>
      <c r="AC411" s="662"/>
    </row>
    <row r="412">
      <c r="A412" s="662"/>
      <c r="B412" s="662"/>
      <c r="C412" s="662"/>
      <c r="D412" s="662"/>
      <c r="E412" s="662"/>
      <c r="F412" s="662"/>
      <c r="G412" s="662"/>
      <c r="H412" s="662"/>
      <c r="I412" s="662"/>
      <c r="J412" s="662"/>
      <c r="K412" s="662"/>
      <c r="L412" s="662"/>
      <c r="M412" s="662"/>
      <c r="N412" s="662"/>
      <c r="O412" s="662"/>
      <c r="P412" s="662"/>
      <c r="Q412" s="662"/>
      <c r="R412" s="662"/>
      <c r="S412" s="662"/>
      <c r="T412" s="662"/>
      <c r="U412" s="662"/>
      <c r="V412" s="662"/>
      <c r="W412" s="662"/>
      <c r="X412" s="662"/>
      <c r="Y412" s="662"/>
      <c r="Z412" s="662"/>
      <c r="AA412" s="662"/>
      <c r="AB412" s="662"/>
      <c r="AC412" s="662"/>
    </row>
    <row r="413">
      <c r="A413" s="662"/>
      <c r="B413" s="662"/>
      <c r="C413" s="662"/>
      <c r="D413" s="662"/>
      <c r="E413" s="662"/>
      <c r="F413" s="662"/>
      <c r="G413" s="662"/>
      <c r="H413" s="662"/>
      <c r="I413" s="662"/>
      <c r="J413" s="662"/>
      <c r="K413" s="662"/>
      <c r="L413" s="662"/>
      <c r="M413" s="662"/>
      <c r="N413" s="662"/>
      <c r="O413" s="662"/>
      <c r="P413" s="662"/>
      <c r="Q413" s="662"/>
      <c r="R413" s="662"/>
      <c r="S413" s="662"/>
      <c r="T413" s="662"/>
      <c r="U413" s="662"/>
      <c r="V413" s="662"/>
      <c r="W413" s="662"/>
      <c r="X413" s="662"/>
      <c r="Y413" s="662"/>
      <c r="Z413" s="662"/>
      <c r="AA413" s="662"/>
      <c r="AB413" s="662"/>
      <c r="AC413" s="662"/>
    </row>
    <row r="414">
      <c r="A414" s="662"/>
      <c r="B414" s="662"/>
      <c r="C414" s="662"/>
      <c r="D414" s="662"/>
      <c r="E414" s="662"/>
      <c r="F414" s="662"/>
      <c r="G414" s="662"/>
      <c r="H414" s="662"/>
      <c r="I414" s="662"/>
      <c r="J414" s="662"/>
      <c r="K414" s="662"/>
      <c r="L414" s="662"/>
      <c r="M414" s="662"/>
      <c r="N414" s="662"/>
      <c r="O414" s="662"/>
      <c r="P414" s="662"/>
      <c r="Q414" s="662"/>
      <c r="R414" s="662"/>
      <c r="S414" s="662"/>
      <c r="T414" s="662"/>
      <c r="U414" s="662"/>
      <c r="V414" s="662"/>
      <c r="W414" s="662"/>
      <c r="X414" s="662"/>
      <c r="Y414" s="662"/>
      <c r="Z414" s="662"/>
      <c r="AA414" s="662"/>
      <c r="AB414" s="662"/>
      <c r="AC414" s="662"/>
    </row>
    <row r="415">
      <c r="A415" s="662"/>
      <c r="B415" s="662"/>
      <c r="C415" s="662"/>
      <c r="D415" s="662"/>
      <c r="E415" s="662"/>
      <c r="F415" s="662"/>
      <c r="G415" s="662"/>
      <c r="H415" s="662"/>
      <c r="I415" s="662"/>
      <c r="J415" s="662"/>
      <c r="K415" s="662"/>
      <c r="L415" s="662"/>
      <c r="M415" s="662"/>
      <c r="N415" s="662"/>
      <c r="O415" s="662"/>
      <c r="P415" s="662"/>
      <c r="Q415" s="662"/>
      <c r="R415" s="662"/>
      <c r="S415" s="662"/>
      <c r="T415" s="662"/>
      <c r="U415" s="662"/>
      <c r="V415" s="662"/>
      <c r="W415" s="662"/>
      <c r="X415" s="662"/>
      <c r="Y415" s="662"/>
      <c r="Z415" s="662"/>
      <c r="AA415" s="662"/>
      <c r="AB415" s="662"/>
      <c r="AC415" s="662"/>
    </row>
    <row r="416">
      <c r="A416" s="662"/>
      <c r="B416" s="662"/>
      <c r="C416" s="662"/>
      <c r="D416" s="662"/>
      <c r="E416" s="662"/>
      <c r="F416" s="662"/>
      <c r="G416" s="662"/>
      <c r="H416" s="662"/>
      <c r="I416" s="662"/>
      <c r="J416" s="662"/>
      <c r="K416" s="662"/>
      <c r="L416" s="662"/>
      <c r="M416" s="662"/>
      <c r="N416" s="662"/>
      <c r="O416" s="662"/>
      <c r="P416" s="662"/>
      <c r="Q416" s="662"/>
      <c r="R416" s="662"/>
      <c r="S416" s="662"/>
      <c r="T416" s="662"/>
      <c r="U416" s="662"/>
      <c r="V416" s="662"/>
      <c r="W416" s="662"/>
      <c r="X416" s="662"/>
      <c r="Y416" s="662"/>
      <c r="Z416" s="662"/>
      <c r="AA416" s="662"/>
      <c r="AB416" s="662"/>
      <c r="AC416" s="662"/>
    </row>
    <row r="417">
      <c r="A417" s="662"/>
      <c r="B417" s="662"/>
      <c r="C417" s="662"/>
      <c r="D417" s="662"/>
      <c r="E417" s="662"/>
      <c r="F417" s="662"/>
      <c r="G417" s="662"/>
      <c r="H417" s="662"/>
      <c r="I417" s="662"/>
      <c r="J417" s="662"/>
      <c r="K417" s="662"/>
      <c r="L417" s="662"/>
      <c r="M417" s="662"/>
      <c r="N417" s="662"/>
      <c r="O417" s="662"/>
      <c r="P417" s="662"/>
      <c r="Q417" s="662"/>
      <c r="R417" s="662"/>
      <c r="S417" s="662"/>
      <c r="T417" s="662"/>
      <c r="U417" s="662"/>
      <c r="V417" s="662"/>
      <c r="W417" s="662"/>
      <c r="X417" s="662"/>
      <c r="Y417" s="662"/>
      <c r="Z417" s="662"/>
      <c r="AA417" s="662"/>
      <c r="AB417" s="662"/>
      <c r="AC417" s="662"/>
    </row>
    <row r="418">
      <c r="A418" s="662"/>
      <c r="B418" s="662"/>
      <c r="C418" s="662"/>
      <c r="D418" s="662"/>
      <c r="E418" s="662"/>
      <c r="F418" s="662"/>
      <c r="G418" s="662"/>
      <c r="H418" s="662"/>
      <c r="I418" s="662"/>
      <c r="J418" s="662"/>
      <c r="K418" s="662"/>
      <c r="L418" s="662"/>
      <c r="M418" s="662"/>
      <c r="N418" s="662"/>
      <c r="O418" s="662"/>
      <c r="P418" s="662"/>
      <c r="Q418" s="662"/>
      <c r="R418" s="662"/>
      <c r="S418" s="662"/>
      <c r="T418" s="662"/>
      <c r="U418" s="662"/>
      <c r="V418" s="662"/>
      <c r="W418" s="662"/>
      <c r="X418" s="662"/>
      <c r="Y418" s="662"/>
      <c r="Z418" s="662"/>
      <c r="AA418" s="662"/>
      <c r="AB418" s="662"/>
      <c r="AC418" s="662"/>
    </row>
    <row r="419">
      <c r="A419" s="662"/>
      <c r="B419" s="662"/>
      <c r="C419" s="662"/>
      <c r="D419" s="662"/>
      <c r="E419" s="662"/>
      <c r="F419" s="662"/>
      <c r="G419" s="662"/>
      <c r="H419" s="662"/>
      <c r="I419" s="662"/>
      <c r="J419" s="662"/>
      <c r="K419" s="662"/>
      <c r="L419" s="662"/>
      <c r="M419" s="662"/>
      <c r="N419" s="662"/>
      <c r="O419" s="662"/>
      <c r="P419" s="662"/>
      <c r="Q419" s="662"/>
      <c r="R419" s="662"/>
      <c r="S419" s="662"/>
      <c r="T419" s="662"/>
      <c r="U419" s="662"/>
      <c r="V419" s="662"/>
      <c r="W419" s="662"/>
      <c r="X419" s="662"/>
      <c r="Y419" s="662"/>
      <c r="Z419" s="662"/>
      <c r="AA419" s="662"/>
      <c r="AB419" s="662"/>
      <c r="AC419" s="662"/>
    </row>
    <row r="420">
      <c r="A420" s="662"/>
      <c r="B420" s="662"/>
      <c r="C420" s="662"/>
      <c r="D420" s="662"/>
      <c r="E420" s="662"/>
      <c r="F420" s="662"/>
      <c r="G420" s="662"/>
      <c r="H420" s="662"/>
      <c r="I420" s="662"/>
      <c r="J420" s="662"/>
      <c r="K420" s="662"/>
      <c r="L420" s="662"/>
      <c r="M420" s="662"/>
      <c r="N420" s="662"/>
      <c r="O420" s="662"/>
      <c r="P420" s="662"/>
      <c r="Q420" s="662"/>
      <c r="R420" s="662"/>
      <c r="S420" s="662"/>
      <c r="T420" s="662"/>
      <c r="U420" s="662"/>
      <c r="V420" s="662"/>
      <c r="W420" s="662"/>
      <c r="X420" s="662"/>
      <c r="Y420" s="662"/>
      <c r="Z420" s="662"/>
      <c r="AA420" s="662"/>
      <c r="AB420" s="662"/>
      <c r="AC420" s="662"/>
    </row>
    <row r="421">
      <c r="A421" s="662"/>
      <c r="B421" s="662"/>
      <c r="C421" s="662"/>
      <c r="D421" s="662"/>
      <c r="E421" s="662"/>
      <c r="F421" s="662"/>
      <c r="G421" s="662"/>
      <c r="H421" s="662"/>
      <c r="I421" s="662"/>
      <c r="J421" s="662"/>
      <c r="K421" s="662"/>
      <c r="L421" s="662"/>
      <c r="M421" s="662"/>
      <c r="N421" s="662"/>
      <c r="O421" s="662"/>
      <c r="P421" s="662"/>
      <c r="Q421" s="662"/>
      <c r="R421" s="662"/>
      <c r="S421" s="662"/>
      <c r="T421" s="662"/>
      <c r="U421" s="662"/>
      <c r="V421" s="662"/>
      <c r="W421" s="662"/>
      <c r="X421" s="662"/>
      <c r="Y421" s="662"/>
      <c r="Z421" s="662"/>
      <c r="AA421" s="662"/>
      <c r="AB421" s="662"/>
      <c r="AC421" s="662"/>
    </row>
    <row r="422">
      <c r="A422" s="662"/>
      <c r="B422" s="662"/>
      <c r="C422" s="662"/>
      <c r="D422" s="662"/>
      <c r="E422" s="662"/>
      <c r="F422" s="662"/>
      <c r="G422" s="662"/>
      <c r="H422" s="662"/>
      <c r="I422" s="662"/>
      <c r="J422" s="662"/>
      <c r="K422" s="662"/>
      <c r="L422" s="662"/>
      <c r="M422" s="662"/>
      <c r="N422" s="662"/>
      <c r="O422" s="662"/>
      <c r="P422" s="662"/>
      <c r="Q422" s="662"/>
      <c r="R422" s="662"/>
      <c r="S422" s="662"/>
      <c r="T422" s="662"/>
      <c r="U422" s="662"/>
      <c r="V422" s="662"/>
      <c r="W422" s="662"/>
      <c r="X422" s="662"/>
      <c r="Y422" s="662"/>
      <c r="Z422" s="662"/>
      <c r="AA422" s="662"/>
      <c r="AB422" s="662"/>
      <c r="AC422" s="662"/>
    </row>
    <row r="423">
      <c r="A423" s="662"/>
      <c r="B423" s="662"/>
      <c r="C423" s="662"/>
      <c r="D423" s="662"/>
      <c r="E423" s="662"/>
      <c r="F423" s="662"/>
      <c r="G423" s="662"/>
      <c r="H423" s="662"/>
      <c r="I423" s="662"/>
      <c r="J423" s="662"/>
      <c r="K423" s="662"/>
      <c r="L423" s="662"/>
      <c r="M423" s="662"/>
      <c r="N423" s="662"/>
      <c r="O423" s="662"/>
      <c r="P423" s="662"/>
      <c r="Q423" s="662"/>
      <c r="R423" s="662"/>
      <c r="S423" s="662"/>
      <c r="T423" s="662"/>
      <c r="U423" s="662"/>
      <c r="V423" s="662"/>
      <c r="W423" s="662"/>
      <c r="X423" s="662"/>
      <c r="Y423" s="662"/>
      <c r="Z423" s="662"/>
      <c r="AA423" s="662"/>
      <c r="AB423" s="662"/>
      <c r="AC423" s="662"/>
    </row>
    <row r="424">
      <c r="A424" s="662"/>
      <c r="B424" s="662"/>
      <c r="C424" s="662"/>
      <c r="D424" s="662"/>
      <c r="E424" s="662"/>
      <c r="F424" s="662"/>
      <c r="G424" s="662"/>
      <c r="H424" s="662"/>
      <c r="I424" s="662"/>
      <c r="J424" s="662"/>
      <c r="K424" s="662"/>
      <c r="L424" s="662"/>
      <c r="M424" s="662"/>
      <c r="N424" s="662"/>
      <c r="O424" s="662"/>
      <c r="P424" s="662"/>
      <c r="Q424" s="662"/>
      <c r="R424" s="662"/>
      <c r="S424" s="662"/>
      <c r="T424" s="662"/>
      <c r="U424" s="662"/>
      <c r="V424" s="662"/>
      <c r="W424" s="662"/>
      <c r="X424" s="662"/>
      <c r="Y424" s="662"/>
      <c r="Z424" s="662"/>
      <c r="AA424" s="662"/>
      <c r="AB424" s="662"/>
      <c r="AC424" s="662"/>
    </row>
    <row r="425">
      <c r="A425" s="662"/>
      <c r="B425" s="662"/>
      <c r="C425" s="662"/>
      <c r="D425" s="662"/>
      <c r="E425" s="662"/>
      <c r="F425" s="662"/>
      <c r="G425" s="662"/>
      <c r="H425" s="662"/>
      <c r="I425" s="662"/>
      <c r="J425" s="662"/>
      <c r="K425" s="662"/>
      <c r="L425" s="662"/>
      <c r="M425" s="662"/>
      <c r="N425" s="662"/>
      <c r="O425" s="662"/>
      <c r="P425" s="662"/>
      <c r="Q425" s="662"/>
      <c r="R425" s="662"/>
      <c r="S425" s="662"/>
      <c r="T425" s="662"/>
      <c r="U425" s="662"/>
      <c r="V425" s="662"/>
      <c r="W425" s="662"/>
      <c r="X425" s="662"/>
      <c r="Y425" s="662"/>
      <c r="Z425" s="662"/>
      <c r="AA425" s="662"/>
      <c r="AB425" s="662"/>
      <c r="AC425" s="662"/>
    </row>
    <row r="426">
      <c r="A426" s="662"/>
      <c r="B426" s="662"/>
      <c r="C426" s="662"/>
      <c r="D426" s="662"/>
      <c r="E426" s="662"/>
      <c r="F426" s="662"/>
      <c r="G426" s="662"/>
      <c r="H426" s="662"/>
      <c r="I426" s="662"/>
      <c r="J426" s="662"/>
      <c r="K426" s="662"/>
      <c r="L426" s="662"/>
      <c r="M426" s="662"/>
      <c r="N426" s="662"/>
      <c r="O426" s="662"/>
      <c r="P426" s="662"/>
      <c r="Q426" s="662"/>
      <c r="R426" s="662"/>
      <c r="S426" s="662"/>
      <c r="T426" s="662"/>
      <c r="U426" s="662"/>
      <c r="V426" s="662"/>
      <c r="W426" s="662"/>
      <c r="X426" s="662"/>
      <c r="Y426" s="662"/>
      <c r="Z426" s="662"/>
      <c r="AA426" s="662"/>
      <c r="AB426" s="662"/>
      <c r="AC426" s="662"/>
    </row>
    <row r="427">
      <c r="A427" s="662"/>
      <c r="B427" s="662"/>
      <c r="C427" s="662"/>
      <c r="D427" s="662"/>
      <c r="E427" s="662"/>
      <c r="F427" s="662"/>
      <c r="G427" s="662"/>
      <c r="H427" s="662"/>
      <c r="I427" s="662"/>
      <c r="J427" s="662"/>
      <c r="K427" s="662"/>
      <c r="L427" s="662"/>
      <c r="M427" s="662"/>
      <c r="N427" s="662"/>
      <c r="O427" s="662"/>
      <c r="P427" s="662"/>
      <c r="Q427" s="662"/>
      <c r="R427" s="662"/>
      <c r="S427" s="662"/>
      <c r="T427" s="662"/>
      <c r="U427" s="662"/>
      <c r="V427" s="662"/>
      <c r="W427" s="662"/>
      <c r="X427" s="662"/>
      <c r="Y427" s="662"/>
      <c r="Z427" s="662"/>
      <c r="AA427" s="662"/>
      <c r="AB427" s="662"/>
      <c r="AC427" s="662"/>
    </row>
    <row r="428">
      <c r="A428" s="662"/>
      <c r="B428" s="662"/>
      <c r="C428" s="662"/>
      <c r="D428" s="662"/>
      <c r="E428" s="662"/>
      <c r="F428" s="662"/>
      <c r="G428" s="662"/>
      <c r="H428" s="662"/>
      <c r="I428" s="662"/>
      <c r="J428" s="662"/>
      <c r="K428" s="662"/>
      <c r="L428" s="662"/>
      <c r="M428" s="662"/>
      <c r="N428" s="662"/>
      <c r="O428" s="662"/>
      <c r="P428" s="662"/>
      <c r="Q428" s="662"/>
      <c r="R428" s="662"/>
      <c r="S428" s="662"/>
      <c r="T428" s="662"/>
      <c r="U428" s="662"/>
      <c r="V428" s="662"/>
      <c r="W428" s="662"/>
      <c r="X428" s="662"/>
      <c r="Y428" s="662"/>
      <c r="Z428" s="662"/>
      <c r="AA428" s="662"/>
      <c r="AB428" s="662"/>
      <c r="AC428" s="662"/>
    </row>
    <row r="429">
      <c r="A429" s="662"/>
      <c r="B429" s="662"/>
      <c r="C429" s="662"/>
      <c r="D429" s="662"/>
      <c r="E429" s="662"/>
      <c r="F429" s="662"/>
      <c r="G429" s="662"/>
      <c r="H429" s="662"/>
      <c r="I429" s="662"/>
      <c r="J429" s="662"/>
      <c r="K429" s="662"/>
      <c r="L429" s="662"/>
      <c r="M429" s="662"/>
      <c r="N429" s="662"/>
      <c r="O429" s="662"/>
      <c r="P429" s="662"/>
      <c r="Q429" s="662"/>
      <c r="R429" s="662"/>
      <c r="S429" s="662"/>
      <c r="T429" s="662"/>
      <c r="U429" s="662"/>
      <c r="V429" s="662"/>
      <c r="W429" s="662"/>
      <c r="X429" s="662"/>
      <c r="Y429" s="662"/>
      <c r="Z429" s="662"/>
      <c r="AA429" s="662"/>
      <c r="AB429" s="662"/>
      <c r="AC429" s="662"/>
    </row>
    <row r="430">
      <c r="A430" s="662"/>
      <c r="B430" s="662"/>
      <c r="C430" s="662"/>
      <c r="D430" s="662"/>
      <c r="E430" s="662"/>
      <c r="F430" s="662"/>
      <c r="G430" s="662"/>
      <c r="H430" s="662"/>
      <c r="I430" s="662"/>
      <c r="J430" s="662"/>
      <c r="K430" s="662"/>
      <c r="L430" s="662"/>
      <c r="M430" s="662"/>
      <c r="N430" s="662"/>
      <c r="O430" s="662"/>
      <c r="P430" s="662"/>
      <c r="Q430" s="662"/>
      <c r="R430" s="662"/>
      <c r="S430" s="662"/>
      <c r="T430" s="662"/>
      <c r="U430" s="662"/>
      <c r="V430" s="662"/>
      <c r="W430" s="662"/>
      <c r="X430" s="662"/>
      <c r="Y430" s="662"/>
      <c r="Z430" s="662"/>
      <c r="AA430" s="662"/>
      <c r="AB430" s="662"/>
      <c r="AC430" s="662"/>
    </row>
    <row r="431">
      <c r="A431" s="662"/>
      <c r="B431" s="662"/>
      <c r="C431" s="662"/>
      <c r="D431" s="662"/>
      <c r="E431" s="662"/>
      <c r="F431" s="662"/>
      <c r="G431" s="662"/>
      <c r="H431" s="662"/>
      <c r="I431" s="662"/>
      <c r="J431" s="662"/>
      <c r="K431" s="662"/>
      <c r="L431" s="662"/>
      <c r="M431" s="662"/>
      <c r="N431" s="662"/>
      <c r="O431" s="662"/>
      <c r="P431" s="662"/>
      <c r="Q431" s="662"/>
      <c r="R431" s="662"/>
      <c r="S431" s="662"/>
      <c r="T431" s="662"/>
      <c r="U431" s="662"/>
      <c r="V431" s="662"/>
      <c r="W431" s="662"/>
      <c r="X431" s="662"/>
      <c r="Y431" s="662"/>
      <c r="Z431" s="662"/>
      <c r="AA431" s="662"/>
      <c r="AB431" s="662"/>
      <c r="AC431" s="662"/>
    </row>
    <row r="432">
      <c r="A432" s="662"/>
      <c r="B432" s="662"/>
      <c r="C432" s="662"/>
      <c r="D432" s="662"/>
      <c r="E432" s="662"/>
      <c r="F432" s="662"/>
      <c r="G432" s="662"/>
      <c r="H432" s="662"/>
      <c r="I432" s="662"/>
      <c r="J432" s="662"/>
      <c r="K432" s="662"/>
      <c r="L432" s="662"/>
      <c r="M432" s="662"/>
      <c r="N432" s="662"/>
      <c r="O432" s="662"/>
      <c r="P432" s="662"/>
      <c r="Q432" s="662"/>
      <c r="R432" s="662"/>
      <c r="S432" s="662"/>
      <c r="T432" s="662"/>
      <c r="U432" s="662"/>
      <c r="V432" s="662"/>
      <c r="W432" s="662"/>
      <c r="X432" s="662"/>
      <c r="Y432" s="662"/>
      <c r="Z432" s="662"/>
      <c r="AA432" s="662"/>
      <c r="AB432" s="662"/>
      <c r="AC432" s="662"/>
    </row>
    <row r="433">
      <c r="A433" s="662"/>
      <c r="B433" s="662"/>
      <c r="C433" s="662"/>
      <c r="D433" s="662"/>
      <c r="E433" s="662"/>
      <c r="F433" s="662"/>
      <c r="G433" s="662"/>
      <c r="H433" s="662"/>
      <c r="I433" s="662"/>
      <c r="J433" s="662"/>
      <c r="K433" s="662"/>
      <c r="L433" s="662"/>
      <c r="M433" s="662"/>
      <c r="N433" s="662"/>
      <c r="O433" s="662"/>
      <c r="P433" s="662"/>
      <c r="Q433" s="662"/>
      <c r="R433" s="662"/>
      <c r="S433" s="662"/>
      <c r="T433" s="662"/>
      <c r="U433" s="662"/>
      <c r="V433" s="662"/>
      <c r="W433" s="662"/>
      <c r="X433" s="662"/>
      <c r="Y433" s="662"/>
      <c r="Z433" s="662"/>
      <c r="AA433" s="662"/>
      <c r="AB433" s="662"/>
      <c r="AC433" s="662"/>
    </row>
    <row r="434">
      <c r="A434" s="662"/>
      <c r="B434" s="662"/>
      <c r="C434" s="662"/>
      <c r="D434" s="662"/>
      <c r="E434" s="662"/>
      <c r="F434" s="662"/>
      <c r="G434" s="662"/>
      <c r="H434" s="662"/>
      <c r="I434" s="662"/>
      <c r="J434" s="662"/>
      <c r="K434" s="662"/>
      <c r="L434" s="662"/>
      <c r="M434" s="662"/>
      <c r="N434" s="662"/>
      <c r="O434" s="662"/>
      <c r="P434" s="662"/>
      <c r="Q434" s="662"/>
      <c r="R434" s="662"/>
      <c r="S434" s="662"/>
      <c r="T434" s="662"/>
      <c r="U434" s="662"/>
      <c r="V434" s="662"/>
      <c r="W434" s="662"/>
      <c r="X434" s="662"/>
      <c r="Y434" s="662"/>
      <c r="Z434" s="662"/>
      <c r="AA434" s="662"/>
      <c r="AB434" s="662"/>
      <c r="AC434" s="662"/>
    </row>
    <row r="435">
      <c r="A435" s="662"/>
      <c r="B435" s="662"/>
      <c r="C435" s="662"/>
      <c r="D435" s="662"/>
      <c r="E435" s="662"/>
      <c r="F435" s="662"/>
      <c r="G435" s="662"/>
      <c r="H435" s="662"/>
      <c r="I435" s="662"/>
      <c r="J435" s="662"/>
      <c r="K435" s="662"/>
      <c r="L435" s="662"/>
      <c r="M435" s="662"/>
      <c r="N435" s="662"/>
      <c r="O435" s="662"/>
      <c r="P435" s="662"/>
      <c r="Q435" s="662"/>
      <c r="R435" s="662"/>
      <c r="S435" s="662"/>
      <c r="T435" s="662"/>
      <c r="U435" s="662"/>
      <c r="V435" s="662"/>
      <c r="W435" s="662"/>
      <c r="X435" s="662"/>
      <c r="Y435" s="662"/>
      <c r="Z435" s="662"/>
      <c r="AA435" s="662"/>
      <c r="AB435" s="662"/>
      <c r="AC435" s="662"/>
    </row>
    <row r="436">
      <c r="A436" s="662"/>
      <c r="B436" s="662"/>
      <c r="C436" s="662"/>
      <c r="D436" s="662"/>
      <c r="E436" s="662"/>
      <c r="F436" s="662"/>
      <c r="G436" s="662"/>
      <c r="H436" s="662"/>
      <c r="I436" s="662"/>
      <c r="J436" s="662"/>
      <c r="K436" s="662"/>
      <c r="L436" s="662"/>
      <c r="M436" s="662"/>
      <c r="N436" s="662"/>
      <c r="O436" s="662"/>
      <c r="P436" s="662"/>
      <c r="Q436" s="662"/>
      <c r="R436" s="662"/>
      <c r="S436" s="662"/>
      <c r="T436" s="662"/>
      <c r="U436" s="662"/>
      <c r="V436" s="662"/>
      <c r="W436" s="662"/>
      <c r="X436" s="662"/>
      <c r="Y436" s="662"/>
      <c r="Z436" s="662"/>
      <c r="AA436" s="662"/>
      <c r="AB436" s="662"/>
      <c r="AC436" s="662"/>
    </row>
    <row r="437">
      <c r="A437" s="662"/>
      <c r="B437" s="662"/>
      <c r="C437" s="662"/>
      <c r="D437" s="662"/>
      <c r="E437" s="662"/>
      <c r="F437" s="662"/>
      <c r="G437" s="662"/>
      <c r="H437" s="662"/>
      <c r="I437" s="662"/>
      <c r="J437" s="662"/>
      <c r="K437" s="662"/>
      <c r="L437" s="662"/>
      <c r="M437" s="662"/>
      <c r="N437" s="662"/>
      <c r="O437" s="662"/>
      <c r="P437" s="662"/>
      <c r="Q437" s="662"/>
      <c r="R437" s="662"/>
      <c r="S437" s="662"/>
      <c r="T437" s="662"/>
      <c r="U437" s="662"/>
      <c r="V437" s="662"/>
      <c r="W437" s="662"/>
      <c r="X437" s="662"/>
      <c r="Y437" s="662"/>
      <c r="Z437" s="662"/>
      <c r="AA437" s="662"/>
      <c r="AB437" s="662"/>
      <c r="AC437" s="662"/>
    </row>
    <row r="438">
      <c r="A438" s="662"/>
      <c r="B438" s="662"/>
      <c r="C438" s="662"/>
      <c r="D438" s="662"/>
      <c r="E438" s="662"/>
      <c r="F438" s="662"/>
      <c r="G438" s="662"/>
      <c r="H438" s="662"/>
      <c r="I438" s="662"/>
      <c r="J438" s="662"/>
      <c r="K438" s="662"/>
      <c r="L438" s="662"/>
      <c r="M438" s="662"/>
      <c r="N438" s="662"/>
      <c r="O438" s="662"/>
      <c r="P438" s="662"/>
      <c r="Q438" s="662"/>
      <c r="R438" s="662"/>
      <c r="S438" s="662"/>
      <c r="T438" s="662"/>
      <c r="U438" s="662"/>
      <c r="V438" s="662"/>
      <c r="W438" s="662"/>
      <c r="X438" s="662"/>
      <c r="Y438" s="662"/>
      <c r="Z438" s="662"/>
      <c r="AA438" s="662"/>
      <c r="AB438" s="662"/>
      <c r="AC438" s="662"/>
    </row>
    <row r="439">
      <c r="A439" s="662"/>
      <c r="B439" s="662"/>
      <c r="C439" s="662"/>
      <c r="D439" s="662"/>
      <c r="E439" s="662"/>
      <c r="F439" s="662"/>
      <c r="G439" s="662"/>
      <c r="H439" s="662"/>
      <c r="I439" s="662"/>
      <c r="J439" s="662"/>
      <c r="K439" s="662"/>
      <c r="L439" s="662"/>
      <c r="M439" s="662"/>
      <c r="N439" s="662"/>
      <c r="O439" s="662"/>
      <c r="P439" s="662"/>
      <c r="Q439" s="662"/>
      <c r="R439" s="662"/>
      <c r="S439" s="662"/>
      <c r="T439" s="662"/>
      <c r="U439" s="662"/>
      <c r="V439" s="662"/>
      <c r="W439" s="662"/>
      <c r="X439" s="662"/>
      <c r="Y439" s="662"/>
      <c r="Z439" s="662"/>
      <c r="AA439" s="662"/>
      <c r="AB439" s="662"/>
      <c r="AC439" s="662"/>
    </row>
    <row r="440">
      <c r="A440" s="662"/>
      <c r="B440" s="662"/>
      <c r="C440" s="662"/>
      <c r="D440" s="662"/>
      <c r="E440" s="662"/>
      <c r="F440" s="662"/>
      <c r="G440" s="662"/>
      <c r="H440" s="662"/>
      <c r="I440" s="662"/>
      <c r="J440" s="662"/>
      <c r="K440" s="662"/>
      <c r="L440" s="662"/>
      <c r="M440" s="662"/>
      <c r="N440" s="662"/>
      <c r="O440" s="662"/>
      <c r="P440" s="662"/>
      <c r="Q440" s="662"/>
      <c r="R440" s="662"/>
      <c r="S440" s="662"/>
      <c r="T440" s="662"/>
      <c r="U440" s="662"/>
      <c r="V440" s="662"/>
      <c r="W440" s="662"/>
      <c r="X440" s="662"/>
      <c r="Y440" s="662"/>
      <c r="Z440" s="662"/>
      <c r="AA440" s="662"/>
      <c r="AB440" s="662"/>
      <c r="AC440" s="662"/>
    </row>
    <row r="441">
      <c r="A441" s="662"/>
      <c r="B441" s="662"/>
      <c r="C441" s="662"/>
      <c r="D441" s="662"/>
      <c r="E441" s="662"/>
      <c r="F441" s="662"/>
      <c r="G441" s="662"/>
      <c r="H441" s="662"/>
      <c r="I441" s="662"/>
      <c r="J441" s="662"/>
      <c r="K441" s="662"/>
      <c r="L441" s="662"/>
      <c r="M441" s="662"/>
      <c r="N441" s="662"/>
      <c r="O441" s="662"/>
      <c r="P441" s="662"/>
      <c r="Q441" s="662"/>
      <c r="R441" s="662"/>
      <c r="S441" s="662"/>
      <c r="T441" s="662"/>
      <c r="U441" s="662"/>
      <c r="V441" s="662"/>
      <c r="W441" s="662"/>
      <c r="X441" s="662"/>
      <c r="Y441" s="662"/>
      <c r="Z441" s="662"/>
      <c r="AA441" s="662"/>
      <c r="AB441" s="662"/>
      <c r="AC441" s="662"/>
    </row>
    <row r="442">
      <c r="A442" s="662"/>
      <c r="B442" s="662"/>
      <c r="C442" s="662"/>
      <c r="D442" s="662"/>
      <c r="E442" s="662"/>
      <c r="F442" s="662"/>
      <c r="G442" s="662"/>
      <c r="H442" s="662"/>
      <c r="I442" s="662"/>
      <c r="J442" s="662"/>
      <c r="K442" s="662"/>
      <c r="L442" s="662"/>
      <c r="M442" s="662"/>
      <c r="N442" s="662"/>
      <c r="O442" s="662"/>
      <c r="P442" s="662"/>
      <c r="Q442" s="662"/>
      <c r="R442" s="662"/>
      <c r="S442" s="662"/>
      <c r="T442" s="662"/>
      <c r="U442" s="662"/>
      <c r="V442" s="662"/>
      <c r="W442" s="662"/>
      <c r="X442" s="662"/>
      <c r="Y442" s="662"/>
      <c r="Z442" s="662"/>
      <c r="AA442" s="662"/>
      <c r="AB442" s="662"/>
      <c r="AC442" s="662"/>
    </row>
    <row r="443">
      <c r="A443" s="662"/>
      <c r="B443" s="662"/>
      <c r="C443" s="662"/>
      <c r="D443" s="662"/>
      <c r="E443" s="662"/>
      <c r="F443" s="662"/>
      <c r="G443" s="662"/>
      <c r="H443" s="662"/>
      <c r="I443" s="662"/>
      <c r="J443" s="662"/>
      <c r="K443" s="662"/>
      <c r="L443" s="662"/>
      <c r="M443" s="662"/>
      <c r="N443" s="662"/>
      <c r="O443" s="662"/>
      <c r="P443" s="662"/>
      <c r="Q443" s="662"/>
      <c r="R443" s="662"/>
      <c r="S443" s="662"/>
      <c r="T443" s="662"/>
      <c r="U443" s="662"/>
      <c r="V443" s="662"/>
      <c r="W443" s="662"/>
      <c r="X443" s="662"/>
      <c r="Y443" s="662"/>
      <c r="Z443" s="662"/>
      <c r="AA443" s="662"/>
      <c r="AB443" s="662"/>
      <c r="AC443" s="662"/>
    </row>
    <row r="444">
      <c r="A444" s="662"/>
      <c r="B444" s="662"/>
      <c r="C444" s="662"/>
      <c r="D444" s="662"/>
      <c r="E444" s="662"/>
      <c r="F444" s="662"/>
      <c r="G444" s="662"/>
      <c r="H444" s="662"/>
      <c r="I444" s="662"/>
      <c r="J444" s="662"/>
      <c r="K444" s="662"/>
      <c r="L444" s="662"/>
      <c r="M444" s="662"/>
      <c r="N444" s="662"/>
      <c r="O444" s="662"/>
      <c r="P444" s="662"/>
      <c r="Q444" s="662"/>
      <c r="R444" s="662"/>
      <c r="S444" s="662"/>
      <c r="T444" s="662"/>
      <c r="U444" s="662"/>
      <c r="V444" s="662"/>
      <c r="W444" s="662"/>
      <c r="X444" s="662"/>
      <c r="Y444" s="662"/>
      <c r="Z444" s="662"/>
      <c r="AA444" s="662"/>
      <c r="AB444" s="662"/>
      <c r="AC444" s="662"/>
    </row>
    <row r="445">
      <c r="A445" s="662"/>
      <c r="B445" s="662"/>
      <c r="C445" s="662"/>
      <c r="D445" s="662"/>
      <c r="E445" s="662"/>
      <c r="F445" s="662"/>
      <c r="G445" s="662"/>
      <c r="H445" s="662"/>
      <c r="I445" s="662"/>
      <c r="J445" s="662"/>
      <c r="K445" s="662"/>
      <c r="L445" s="662"/>
      <c r="M445" s="662"/>
      <c r="N445" s="662"/>
      <c r="O445" s="662"/>
      <c r="P445" s="662"/>
      <c r="Q445" s="662"/>
      <c r="R445" s="662"/>
      <c r="S445" s="662"/>
      <c r="T445" s="662"/>
      <c r="U445" s="662"/>
      <c r="V445" s="662"/>
      <c r="W445" s="662"/>
      <c r="X445" s="662"/>
      <c r="Y445" s="662"/>
      <c r="Z445" s="662"/>
      <c r="AA445" s="662"/>
      <c r="AB445" s="662"/>
      <c r="AC445" s="662"/>
    </row>
    <row r="446">
      <c r="A446" s="662"/>
      <c r="B446" s="662"/>
      <c r="C446" s="662"/>
      <c r="D446" s="662"/>
      <c r="E446" s="662"/>
      <c r="F446" s="662"/>
      <c r="G446" s="662"/>
      <c r="H446" s="662"/>
      <c r="I446" s="662"/>
      <c r="J446" s="662"/>
      <c r="K446" s="662"/>
      <c r="L446" s="662"/>
      <c r="M446" s="662"/>
      <c r="N446" s="662"/>
      <c r="O446" s="662"/>
      <c r="P446" s="662"/>
      <c r="Q446" s="662"/>
      <c r="R446" s="662"/>
      <c r="S446" s="662"/>
      <c r="T446" s="662"/>
      <c r="U446" s="662"/>
      <c r="V446" s="662"/>
      <c r="W446" s="662"/>
      <c r="X446" s="662"/>
      <c r="Y446" s="662"/>
      <c r="Z446" s="662"/>
      <c r="AA446" s="662"/>
      <c r="AB446" s="662"/>
      <c r="AC446" s="662"/>
    </row>
    <row r="447">
      <c r="A447" s="662"/>
      <c r="B447" s="662"/>
      <c r="C447" s="662"/>
      <c r="D447" s="662"/>
      <c r="E447" s="662"/>
      <c r="F447" s="662"/>
      <c r="G447" s="662"/>
      <c r="H447" s="662"/>
      <c r="I447" s="662"/>
      <c r="J447" s="662"/>
      <c r="K447" s="662"/>
      <c r="L447" s="662"/>
      <c r="M447" s="662"/>
      <c r="N447" s="662"/>
      <c r="O447" s="662"/>
      <c r="P447" s="662"/>
      <c r="Q447" s="662"/>
      <c r="R447" s="662"/>
      <c r="S447" s="662"/>
      <c r="T447" s="662"/>
      <c r="U447" s="662"/>
      <c r="V447" s="662"/>
      <c r="W447" s="662"/>
      <c r="X447" s="662"/>
      <c r="Y447" s="662"/>
      <c r="Z447" s="662"/>
      <c r="AA447" s="662"/>
      <c r="AB447" s="662"/>
      <c r="AC447" s="662"/>
    </row>
    <row r="448">
      <c r="A448" s="662"/>
      <c r="B448" s="662"/>
      <c r="C448" s="662"/>
      <c r="D448" s="662"/>
      <c r="E448" s="662"/>
      <c r="F448" s="662"/>
      <c r="G448" s="662"/>
      <c r="H448" s="662"/>
      <c r="I448" s="662"/>
      <c r="J448" s="662"/>
      <c r="K448" s="662"/>
      <c r="L448" s="662"/>
      <c r="M448" s="662"/>
      <c r="N448" s="662"/>
      <c r="O448" s="662"/>
      <c r="P448" s="662"/>
      <c r="Q448" s="662"/>
      <c r="R448" s="662"/>
      <c r="S448" s="662"/>
      <c r="T448" s="662"/>
      <c r="U448" s="662"/>
      <c r="V448" s="662"/>
      <c r="W448" s="662"/>
      <c r="X448" s="662"/>
      <c r="Y448" s="662"/>
      <c r="Z448" s="662"/>
      <c r="AA448" s="662"/>
      <c r="AB448" s="662"/>
      <c r="AC448" s="662"/>
    </row>
    <row r="449">
      <c r="A449" s="662"/>
      <c r="B449" s="662"/>
      <c r="C449" s="662"/>
      <c r="D449" s="662"/>
      <c r="E449" s="662"/>
      <c r="F449" s="662"/>
      <c r="G449" s="662"/>
      <c r="H449" s="662"/>
      <c r="I449" s="662"/>
      <c r="J449" s="662"/>
      <c r="K449" s="662"/>
      <c r="L449" s="662"/>
      <c r="M449" s="662"/>
      <c r="N449" s="662"/>
      <c r="O449" s="662"/>
      <c r="P449" s="662"/>
      <c r="Q449" s="662"/>
      <c r="R449" s="662"/>
      <c r="S449" s="662"/>
      <c r="T449" s="662"/>
      <c r="U449" s="662"/>
      <c r="V449" s="662"/>
      <c r="W449" s="662"/>
      <c r="X449" s="662"/>
      <c r="Y449" s="662"/>
      <c r="Z449" s="662"/>
      <c r="AA449" s="662"/>
      <c r="AB449" s="662"/>
      <c r="AC449" s="662"/>
    </row>
    <row r="450">
      <c r="A450" s="662"/>
      <c r="B450" s="662"/>
      <c r="C450" s="662"/>
      <c r="D450" s="662"/>
      <c r="E450" s="662"/>
      <c r="F450" s="662"/>
      <c r="G450" s="662"/>
      <c r="H450" s="662"/>
      <c r="I450" s="662"/>
      <c r="J450" s="662"/>
      <c r="K450" s="662"/>
      <c r="L450" s="662"/>
      <c r="M450" s="662"/>
      <c r="N450" s="662"/>
      <c r="O450" s="662"/>
      <c r="P450" s="662"/>
      <c r="Q450" s="662"/>
      <c r="R450" s="662"/>
      <c r="S450" s="662"/>
      <c r="T450" s="662"/>
      <c r="U450" s="662"/>
      <c r="V450" s="662"/>
      <c r="W450" s="662"/>
      <c r="X450" s="662"/>
      <c r="Y450" s="662"/>
      <c r="Z450" s="662"/>
      <c r="AA450" s="662"/>
      <c r="AB450" s="662"/>
      <c r="AC450" s="662"/>
    </row>
    <row r="451">
      <c r="A451" s="662"/>
      <c r="B451" s="662"/>
      <c r="C451" s="662"/>
      <c r="D451" s="662"/>
      <c r="E451" s="662"/>
      <c r="F451" s="662"/>
      <c r="G451" s="662"/>
      <c r="H451" s="662"/>
      <c r="I451" s="662"/>
      <c r="J451" s="662"/>
      <c r="K451" s="662"/>
      <c r="L451" s="662"/>
      <c r="M451" s="662"/>
      <c r="N451" s="662"/>
      <c r="O451" s="662"/>
      <c r="P451" s="662"/>
      <c r="Q451" s="662"/>
      <c r="R451" s="662"/>
      <c r="S451" s="662"/>
      <c r="T451" s="662"/>
      <c r="U451" s="662"/>
      <c r="V451" s="662"/>
      <c r="W451" s="662"/>
      <c r="X451" s="662"/>
      <c r="Y451" s="662"/>
      <c r="Z451" s="662"/>
      <c r="AA451" s="662"/>
      <c r="AB451" s="662"/>
      <c r="AC451" s="662"/>
    </row>
    <row r="452">
      <c r="A452" s="662"/>
      <c r="B452" s="662"/>
      <c r="C452" s="662"/>
      <c r="D452" s="662"/>
      <c r="E452" s="662"/>
      <c r="F452" s="662"/>
      <c r="G452" s="662"/>
      <c r="H452" s="662"/>
      <c r="I452" s="662"/>
      <c r="J452" s="662"/>
      <c r="K452" s="662"/>
      <c r="L452" s="662"/>
      <c r="M452" s="662"/>
      <c r="N452" s="662"/>
      <c r="O452" s="662"/>
      <c r="P452" s="662"/>
      <c r="Q452" s="662"/>
      <c r="R452" s="662"/>
      <c r="S452" s="662"/>
      <c r="T452" s="662"/>
      <c r="U452" s="662"/>
      <c r="V452" s="662"/>
      <c r="W452" s="662"/>
      <c r="X452" s="662"/>
      <c r="Y452" s="662"/>
      <c r="Z452" s="662"/>
      <c r="AA452" s="662"/>
      <c r="AB452" s="662"/>
      <c r="AC452" s="662"/>
    </row>
    <row r="453">
      <c r="A453" s="662"/>
      <c r="B453" s="662"/>
      <c r="C453" s="662"/>
      <c r="D453" s="662"/>
      <c r="E453" s="662"/>
      <c r="F453" s="662"/>
      <c r="G453" s="662"/>
      <c r="H453" s="662"/>
      <c r="I453" s="662"/>
      <c r="J453" s="662"/>
      <c r="K453" s="662"/>
      <c r="L453" s="662"/>
      <c r="M453" s="662"/>
      <c r="N453" s="662"/>
      <c r="O453" s="662"/>
      <c r="P453" s="662"/>
      <c r="Q453" s="662"/>
      <c r="R453" s="662"/>
      <c r="S453" s="662"/>
      <c r="T453" s="662"/>
      <c r="U453" s="662"/>
      <c r="V453" s="662"/>
      <c r="W453" s="662"/>
      <c r="X453" s="662"/>
      <c r="Y453" s="662"/>
      <c r="Z453" s="662"/>
      <c r="AA453" s="662"/>
      <c r="AB453" s="662"/>
      <c r="AC453" s="662"/>
    </row>
    <row r="454">
      <c r="A454" s="662"/>
      <c r="B454" s="662"/>
      <c r="C454" s="662"/>
      <c r="D454" s="662"/>
      <c r="E454" s="662"/>
      <c r="F454" s="662"/>
      <c r="G454" s="662"/>
      <c r="H454" s="662"/>
      <c r="I454" s="662"/>
      <c r="J454" s="662"/>
      <c r="K454" s="662"/>
      <c r="L454" s="662"/>
      <c r="M454" s="662"/>
      <c r="N454" s="662"/>
      <c r="O454" s="662"/>
      <c r="P454" s="662"/>
      <c r="Q454" s="662"/>
      <c r="R454" s="662"/>
      <c r="S454" s="662"/>
      <c r="T454" s="662"/>
      <c r="U454" s="662"/>
      <c r="V454" s="662"/>
      <c r="W454" s="662"/>
      <c r="X454" s="662"/>
      <c r="Y454" s="662"/>
      <c r="Z454" s="662"/>
      <c r="AA454" s="662"/>
      <c r="AB454" s="662"/>
      <c r="AC454" s="662"/>
    </row>
    <row r="455">
      <c r="A455" s="662"/>
      <c r="B455" s="662"/>
      <c r="C455" s="662"/>
      <c r="D455" s="662"/>
      <c r="E455" s="662"/>
      <c r="F455" s="662"/>
      <c r="G455" s="662"/>
      <c r="H455" s="662"/>
      <c r="I455" s="662"/>
      <c r="J455" s="662"/>
      <c r="K455" s="662"/>
      <c r="L455" s="662"/>
      <c r="M455" s="662"/>
      <c r="N455" s="662"/>
      <c r="O455" s="662"/>
      <c r="P455" s="662"/>
      <c r="Q455" s="662"/>
      <c r="R455" s="662"/>
      <c r="S455" s="662"/>
      <c r="T455" s="662"/>
      <c r="U455" s="662"/>
      <c r="V455" s="662"/>
      <c r="W455" s="662"/>
      <c r="X455" s="662"/>
      <c r="Y455" s="662"/>
      <c r="Z455" s="662"/>
      <c r="AA455" s="662"/>
      <c r="AB455" s="662"/>
      <c r="AC455" s="662"/>
    </row>
    <row r="456">
      <c r="A456" s="662"/>
      <c r="B456" s="662"/>
      <c r="C456" s="662"/>
      <c r="D456" s="662"/>
      <c r="E456" s="662"/>
      <c r="F456" s="662"/>
      <c r="G456" s="662"/>
      <c r="H456" s="662"/>
      <c r="I456" s="662"/>
      <c r="J456" s="662"/>
      <c r="K456" s="662"/>
      <c r="L456" s="662"/>
      <c r="M456" s="662"/>
      <c r="N456" s="662"/>
      <c r="O456" s="662"/>
      <c r="P456" s="662"/>
      <c r="Q456" s="662"/>
      <c r="R456" s="662"/>
      <c r="S456" s="662"/>
      <c r="T456" s="662"/>
      <c r="U456" s="662"/>
      <c r="V456" s="662"/>
      <c r="W456" s="662"/>
      <c r="X456" s="662"/>
      <c r="Y456" s="662"/>
      <c r="Z456" s="662"/>
      <c r="AA456" s="662"/>
      <c r="AB456" s="662"/>
      <c r="AC456" s="662"/>
    </row>
    <row r="457">
      <c r="A457" s="662"/>
      <c r="B457" s="662"/>
      <c r="C457" s="662"/>
      <c r="D457" s="662"/>
      <c r="E457" s="662"/>
      <c r="F457" s="662"/>
      <c r="G457" s="662"/>
      <c r="H457" s="662"/>
      <c r="I457" s="662"/>
      <c r="J457" s="662"/>
      <c r="K457" s="662"/>
      <c r="L457" s="662"/>
      <c r="M457" s="662"/>
      <c r="N457" s="662"/>
      <c r="O457" s="662"/>
      <c r="P457" s="662"/>
      <c r="Q457" s="662"/>
      <c r="R457" s="662"/>
      <c r="S457" s="662"/>
      <c r="T457" s="662"/>
      <c r="U457" s="662"/>
      <c r="V457" s="662"/>
      <c r="W457" s="662"/>
      <c r="X457" s="662"/>
      <c r="Y457" s="662"/>
      <c r="Z457" s="662"/>
      <c r="AA457" s="662"/>
      <c r="AB457" s="662"/>
      <c r="AC457" s="662"/>
    </row>
    <row r="458">
      <c r="A458" s="662"/>
      <c r="B458" s="662"/>
      <c r="C458" s="662"/>
      <c r="D458" s="662"/>
      <c r="E458" s="662"/>
      <c r="F458" s="662"/>
      <c r="G458" s="662"/>
      <c r="H458" s="662"/>
      <c r="I458" s="662"/>
      <c r="J458" s="662"/>
      <c r="K458" s="662"/>
      <c r="L458" s="662"/>
      <c r="M458" s="662"/>
      <c r="N458" s="662"/>
      <c r="O458" s="662"/>
      <c r="P458" s="662"/>
      <c r="Q458" s="662"/>
      <c r="R458" s="662"/>
      <c r="S458" s="662"/>
      <c r="T458" s="662"/>
      <c r="U458" s="662"/>
      <c r="V458" s="662"/>
      <c r="W458" s="662"/>
      <c r="X458" s="662"/>
      <c r="Y458" s="662"/>
      <c r="Z458" s="662"/>
      <c r="AA458" s="662"/>
      <c r="AB458" s="662"/>
      <c r="AC458" s="662"/>
    </row>
    <row r="459">
      <c r="A459" s="662"/>
      <c r="B459" s="662"/>
      <c r="C459" s="662"/>
      <c r="D459" s="662"/>
      <c r="E459" s="662"/>
      <c r="F459" s="662"/>
      <c r="G459" s="662"/>
      <c r="H459" s="662"/>
      <c r="I459" s="662"/>
      <c r="J459" s="662"/>
      <c r="K459" s="662"/>
      <c r="L459" s="662"/>
      <c r="M459" s="662"/>
      <c r="N459" s="662"/>
      <c r="O459" s="662"/>
      <c r="P459" s="662"/>
      <c r="Q459" s="662"/>
      <c r="R459" s="662"/>
      <c r="S459" s="662"/>
      <c r="T459" s="662"/>
      <c r="U459" s="662"/>
      <c r="V459" s="662"/>
      <c r="W459" s="662"/>
      <c r="X459" s="662"/>
      <c r="Y459" s="662"/>
      <c r="Z459" s="662"/>
      <c r="AA459" s="662"/>
      <c r="AB459" s="662"/>
      <c r="AC459" s="662"/>
    </row>
    <row r="460">
      <c r="A460" s="662"/>
      <c r="B460" s="662"/>
      <c r="C460" s="662"/>
      <c r="D460" s="662"/>
      <c r="E460" s="662"/>
      <c r="F460" s="662"/>
      <c r="G460" s="662"/>
      <c r="H460" s="662"/>
      <c r="I460" s="662"/>
      <c r="J460" s="662"/>
      <c r="K460" s="662"/>
      <c r="L460" s="662"/>
      <c r="M460" s="662"/>
      <c r="N460" s="662"/>
      <c r="O460" s="662"/>
      <c r="P460" s="662"/>
      <c r="Q460" s="662"/>
      <c r="R460" s="662"/>
      <c r="S460" s="662"/>
      <c r="T460" s="662"/>
      <c r="U460" s="662"/>
      <c r="V460" s="662"/>
      <c r="W460" s="662"/>
      <c r="X460" s="662"/>
      <c r="Y460" s="662"/>
      <c r="Z460" s="662"/>
      <c r="AA460" s="662"/>
      <c r="AB460" s="662"/>
      <c r="AC460" s="662"/>
    </row>
    <row r="461">
      <c r="A461" s="662"/>
      <c r="B461" s="662"/>
      <c r="C461" s="662"/>
      <c r="D461" s="662"/>
      <c r="E461" s="662"/>
      <c r="F461" s="662"/>
      <c r="G461" s="662"/>
      <c r="H461" s="662"/>
      <c r="I461" s="662"/>
      <c r="J461" s="662"/>
      <c r="K461" s="662"/>
      <c r="L461" s="662"/>
      <c r="M461" s="662"/>
      <c r="N461" s="662"/>
      <c r="O461" s="662"/>
      <c r="P461" s="662"/>
      <c r="Q461" s="662"/>
      <c r="R461" s="662"/>
      <c r="S461" s="662"/>
      <c r="T461" s="662"/>
      <c r="U461" s="662"/>
      <c r="V461" s="662"/>
      <c r="W461" s="662"/>
      <c r="X461" s="662"/>
      <c r="Y461" s="662"/>
      <c r="Z461" s="662"/>
      <c r="AA461" s="662"/>
      <c r="AB461" s="662"/>
      <c r="AC461" s="662"/>
    </row>
    <row r="462">
      <c r="A462" s="662"/>
      <c r="B462" s="662"/>
      <c r="C462" s="662"/>
      <c r="D462" s="662"/>
      <c r="E462" s="662"/>
      <c r="F462" s="662"/>
      <c r="G462" s="662"/>
      <c r="H462" s="662"/>
      <c r="I462" s="662"/>
      <c r="J462" s="662"/>
      <c r="K462" s="662"/>
      <c r="L462" s="662"/>
      <c r="M462" s="662"/>
      <c r="N462" s="662"/>
      <c r="O462" s="662"/>
      <c r="P462" s="662"/>
      <c r="Q462" s="662"/>
      <c r="R462" s="662"/>
      <c r="S462" s="662"/>
      <c r="T462" s="662"/>
      <c r="U462" s="662"/>
      <c r="V462" s="662"/>
      <c r="W462" s="662"/>
      <c r="X462" s="662"/>
      <c r="Y462" s="662"/>
      <c r="Z462" s="662"/>
      <c r="AA462" s="662"/>
      <c r="AB462" s="662"/>
      <c r="AC462" s="662"/>
    </row>
    <row r="463">
      <c r="A463" s="662"/>
      <c r="B463" s="662"/>
      <c r="C463" s="662"/>
      <c r="D463" s="662"/>
      <c r="E463" s="662"/>
      <c r="F463" s="662"/>
      <c r="G463" s="662"/>
      <c r="H463" s="662"/>
      <c r="I463" s="662"/>
      <c r="J463" s="662"/>
      <c r="K463" s="662"/>
      <c r="L463" s="662"/>
      <c r="M463" s="662"/>
      <c r="N463" s="662"/>
      <c r="O463" s="662"/>
      <c r="P463" s="662"/>
      <c r="Q463" s="662"/>
      <c r="R463" s="662"/>
      <c r="S463" s="662"/>
      <c r="T463" s="662"/>
      <c r="U463" s="662"/>
      <c r="V463" s="662"/>
      <c r="W463" s="662"/>
      <c r="X463" s="662"/>
      <c r="Y463" s="662"/>
      <c r="Z463" s="662"/>
      <c r="AA463" s="662"/>
      <c r="AB463" s="662"/>
      <c r="AC463" s="662"/>
    </row>
    <row r="464">
      <c r="A464" s="662"/>
      <c r="B464" s="662"/>
      <c r="C464" s="662"/>
      <c r="D464" s="662"/>
      <c r="E464" s="662"/>
      <c r="F464" s="662"/>
      <c r="G464" s="662"/>
      <c r="H464" s="662"/>
      <c r="I464" s="662"/>
      <c r="J464" s="662"/>
      <c r="K464" s="662"/>
      <c r="L464" s="662"/>
      <c r="M464" s="662"/>
      <c r="N464" s="662"/>
      <c r="O464" s="662"/>
      <c r="P464" s="662"/>
      <c r="Q464" s="662"/>
      <c r="R464" s="662"/>
      <c r="S464" s="662"/>
      <c r="T464" s="662"/>
      <c r="U464" s="662"/>
      <c r="V464" s="662"/>
      <c r="W464" s="662"/>
      <c r="X464" s="662"/>
      <c r="Y464" s="662"/>
      <c r="Z464" s="662"/>
      <c r="AA464" s="662"/>
      <c r="AB464" s="662"/>
      <c r="AC464" s="662"/>
    </row>
    <row r="465">
      <c r="A465" s="662"/>
      <c r="B465" s="662"/>
      <c r="C465" s="662"/>
      <c r="D465" s="662"/>
      <c r="E465" s="662"/>
      <c r="F465" s="662"/>
      <c r="G465" s="662"/>
      <c r="H465" s="662"/>
      <c r="I465" s="662"/>
      <c r="J465" s="662"/>
      <c r="K465" s="662"/>
      <c r="L465" s="662"/>
      <c r="M465" s="662"/>
      <c r="N465" s="662"/>
      <c r="O465" s="662"/>
      <c r="P465" s="662"/>
      <c r="Q465" s="662"/>
      <c r="R465" s="662"/>
      <c r="S465" s="662"/>
      <c r="T465" s="662"/>
      <c r="U465" s="662"/>
      <c r="V465" s="662"/>
      <c r="W465" s="662"/>
      <c r="X465" s="662"/>
      <c r="Y465" s="662"/>
      <c r="Z465" s="662"/>
      <c r="AA465" s="662"/>
      <c r="AB465" s="662"/>
      <c r="AC465" s="662"/>
    </row>
    <row r="466">
      <c r="A466" s="662"/>
      <c r="B466" s="662"/>
      <c r="C466" s="662"/>
      <c r="D466" s="662"/>
      <c r="E466" s="662"/>
      <c r="F466" s="662"/>
      <c r="G466" s="662"/>
      <c r="H466" s="662"/>
      <c r="I466" s="662"/>
      <c r="J466" s="662"/>
      <c r="K466" s="662"/>
      <c r="L466" s="662"/>
      <c r="M466" s="662"/>
      <c r="N466" s="662"/>
      <c r="O466" s="662"/>
      <c r="P466" s="662"/>
      <c r="Q466" s="662"/>
      <c r="R466" s="662"/>
      <c r="S466" s="662"/>
      <c r="T466" s="662"/>
      <c r="U466" s="662"/>
      <c r="V466" s="662"/>
      <c r="W466" s="662"/>
      <c r="X466" s="662"/>
      <c r="Y466" s="662"/>
      <c r="Z466" s="662"/>
      <c r="AA466" s="662"/>
      <c r="AB466" s="662"/>
      <c r="AC466" s="662"/>
    </row>
    <row r="467">
      <c r="A467" s="662"/>
      <c r="B467" s="662"/>
      <c r="C467" s="662"/>
      <c r="D467" s="662"/>
      <c r="E467" s="662"/>
      <c r="F467" s="662"/>
      <c r="G467" s="662"/>
      <c r="H467" s="662"/>
      <c r="I467" s="662"/>
      <c r="J467" s="662"/>
      <c r="K467" s="662"/>
      <c r="L467" s="662"/>
      <c r="M467" s="662"/>
      <c r="N467" s="662"/>
      <c r="O467" s="662"/>
      <c r="P467" s="662"/>
      <c r="Q467" s="662"/>
      <c r="R467" s="662"/>
      <c r="S467" s="662"/>
      <c r="T467" s="662"/>
      <c r="U467" s="662"/>
      <c r="V467" s="662"/>
      <c r="W467" s="662"/>
      <c r="X467" s="662"/>
      <c r="Y467" s="662"/>
      <c r="Z467" s="662"/>
      <c r="AA467" s="662"/>
      <c r="AB467" s="662"/>
      <c r="AC467" s="662"/>
    </row>
    <row r="468">
      <c r="A468" s="662"/>
      <c r="B468" s="662"/>
      <c r="C468" s="662"/>
      <c r="D468" s="662"/>
      <c r="E468" s="662"/>
      <c r="F468" s="662"/>
      <c r="G468" s="662"/>
      <c r="H468" s="662"/>
      <c r="I468" s="662"/>
      <c r="J468" s="662"/>
      <c r="K468" s="662"/>
      <c r="L468" s="662"/>
      <c r="M468" s="662"/>
      <c r="N468" s="662"/>
      <c r="O468" s="662"/>
      <c r="P468" s="662"/>
      <c r="Q468" s="662"/>
      <c r="R468" s="662"/>
      <c r="S468" s="662"/>
      <c r="T468" s="662"/>
      <c r="U468" s="662"/>
      <c r="V468" s="662"/>
      <c r="W468" s="662"/>
      <c r="X468" s="662"/>
      <c r="Y468" s="662"/>
      <c r="Z468" s="662"/>
      <c r="AA468" s="662"/>
      <c r="AB468" s="662"/>
      <c r="AC468" s="662"/>
    </row>
    <row r="469">
      <c r="A469" s="662"/>
      <c r="B469" s="662"/>
      <c r="C469" s="662"/>
      <c r="D469" s="662"/>
      <c r="E469" s="662"/>
      <c r="F469" s="662"/>
      <c r="G469" s="662"/>
      <c r="H469" s="662"/>
      <c r="I469" s="662"/>
      <c r="J469" s="662"/>
      <c r="K469" s="662"/>
      <c r="L469" s="662"/>
      <c r="M469" s="662"/>
      <c r="N469" s="662"/>
      <c r="O469" s="662"/>
      <c r="P469" s="662"/>
      <c r="Q469" s="662"/>
      <c r="R469" s="662"/>
      <c r="S469" s="662"/>
      <c r="T469" s="662"/>
      <c r="U469" s="662"/>
      <c r="V469" s="662"/>
      <c r="W469" s="662"/>
      <c r="X469" s="662"/>
      <c r="Y469" s="662"/>
      <c r="Z469" s="662"/>
      <c r="AA469" s="662"/>
      <c r="AB469" s="662"/>
      <c r="AC469" s="662"/>
    </row>
    <row r="470">
      <c r="A470" s="662"/>
      <c r="B470" s="662"/>
      <c r="C470" s="662"/>
      <c r="D470" s="662"/>
      <c r="E470" s="662"/>
      <c r="F470" s="662"/>
      <c r="G470" s="662"/>
      <c r="H470" s="662"/>
      <c r="I470" s="662"/>
      <c r="J470" s="662"/>
      <c r="K470" s="662"/>
      <c r="L470" s="662"/>
      <c r="M470" s="662"/>
      <c r="N470" s="662"/>
      <c r="O470" s="662"/>
      <c r="P470" s="662"/>
      <c r="Q470" s="662"/>
      <c r="R470" s="662"/>
      <c r="S470" s="662"/>
      <c r="T470" s="662"/>
      <c r="U470" s="662"/>
      <c r="V470" s="662"/>
      <c r="W470" s="662"/>
      <c r="X470" s="662"/>
      <c r="Y470" s="662"/>
      <c r="Z470" s="662"/>
      <c r="AA470" s="662"/>
      <c r="AB470" s="662"/>
      <c r="AC470" s="662"/>
    </row>
    <row r="471">
      <c r="A471" s="662"/>
      <c r="B471" s="662"/>
      <c r="C471" s="662"/>
      <c r="D471" s="662"/>
      <c r="E471" s="662"/>
      <c r="F471" s="662"/>
      <c r="G471" s="662"/>
      <c r="H471" s="662"/>
      <c r="I471" s="662"/>
      <c r="J471" s="662"/>
      <c r="K471" s="662"/>
      <c r="L471" s="662"/>
      <c r="M471" s="662"/>
      <c r="N471" s="662"/>
      <c r="O471" s="662"/>
      <c r="P471" s="662"/>
      <c r="Q471" s="662"/>
      <c r="R471" s="662"/>
      <c r="S471" s="662"/>
      <c r="T471" s="662"/>
      <c r="U471" s="662"/>
      <c r="V471" s="662"/>
      <c r="W471" s="662"/>
      <c r="X471" s="662"/>
      <c r="Y471" s="662"/>
      <c r="Z471" s="662"/>
      <c r="AA471" s="662"/>
      <c r="AB471" s="662"/>
      <c r="AC471" s="662"/>
    </row>
    <row r="472">
      <c r="A472" s="662"/>
      <c r="B472" s="662"/>
      <c r="C472" s="662"/>
      <c r="D472" s="662"/>
      <c r="E472" s="662"/>
      <c r="F472" s="662"/>
      <c r="G472" s="662"/>
      <c r="H472" s="662"/>
      <c r="I472" s="662"/>
      <c r="J472" s="662"/>
      <c r="K472" s="662"/>
      <c r="L472" s="662"/>
      <c r="M472" s="662"/>
      <c r="N472" s="662"/>
      <c r="O472" s="662"/>
      <c r="P472" s="662"/>
      <c r="Q472" s="662"/>
      <c r="R472" s="662"/>
      <c r="S472" s="662"/>
      <c r="T472" s="662"/>
      <c r="U472" s="662"/>
      <c r="V472" s="662"/>
      <c r="W472" s="662"/>
      <c r="X472" s="662"/>
      <c r="Y472" s="662"/>
      <c r="Z472" s="662"/>
      <c r="AA472" s="662"/>
      <c r="AB472" s="662"/>
      <c r="AC472" s="662"/>
    </row>
    <row r="473">
      <c r="A473" s="662"/>
      <c r="B473" s="662"/>
      <c r="C473" s="662"/>
      <c r="D473" s="662"/>
      <c r="E473" s="662"/>
      <c r="F473" s="662"/>
      <c r="G473" s="662"/>
      <c r="H473" s="662"/>
      <c r="I473" s="662"/>
      <c r="J473" s="662"/>
      <c r="K473" s="662"/>
      <c r="L473" s="662"/>
      <c r="M473" s="662"/>
      <c r="N473" s="662"/>
      <c r="O473" s="662"/>
      <c r="P473" s="662"/>
      <c r="Q473" s="662"/>
      <c r="R473" s="662"/>
      <c r="S473" s="662"/>
      <c r="T473" s="662"/>
      <c r="U473" s="662"/>
      <c r="V473" s="662"/>
      <c r="W473" s="662"/>
      <c r="X473" s="662"/>
      <c r="Y473" s="662"/>
      <c r="Z473" s="662"/>
      <c r="AA473" s="662"/>
      <c r="AB473" s="662"/>
      <c r="AC473" s="662"/>
    </row>
    <row r="474">
      <c r="A474" s="662"/>
      <c r="B474" s="662"/>
      <c r="C474" s="662"/>
      <c r="D474" s="662"/>
      <c r="E474" s="662"/>
      <c r="F474" s="662"/>
      <c r="G474" s="662"/>
      <c r="H474" s="662"/>
      <c r="I474" s="662"/>
      <c r="J474" s="662"/>
      <c r="K474" s="662"/>
      <c r="L474" s="662"/>
      <c r="M474" s="662"/>
      <c r="N474" s="662"/>
      <c r="O474" s="662"/>
      <c r="P474" s="662"/>
      <c r="Q474" s="662"/>
      <c r="R474" s="662"/>
      <c r="S474" s="662"/>
      <c r="T474" s="662"/>
      <c r="U474" s="662"/>
      <c r="V474" s="662"/>
      <c r="W474" s="662"/>
      <c r="X474" s="662"/>
      <c r="Y474" s="662"/>
      <c r="Z474" s="662"/>
      <c r="AA474" s="662"/>
      <c r="AB474" s="662"/>
      <c r="AC474" s="662"/>
    </row>
    <row r="475">
      <c r="A475" s="662"/>
      <c r="B475" s="662"/>
      <c r="C475" s="662"/>
      <c r="D475" s="662"/>
      <c r="E475" s="662"/>
      <c r="F475" s="662"/>
      <c r="G475" s="662"/>
      <c r="H475" s="662"/>
      <c r="I475" s="662"/>
      <c r="J475" s="662"/>
      <c r="K475" s="662"/>
      <c r="L475" s="662"/>
      <c r="M475" s="662"/>
      <c r="N475" s="662"/>
      <c r="O475" s="662"/>
      <c r="P475" s="662"/>
      <c r="Q475" s="662"/>
      <c r="R475" s="662"/>
      <c r="S475" s="662"/>
      <c r="T475" s="662"/>
      <c r="U475" s="662"/>
      <c r="V475" s="662"/>
      <c r="W475" s="662"/>
      <c r="X475" s="662"/>
      <c r="Y475" s="662"/>
      <c r="Z475" s="662"/>
      <c r="AA475" s="662"/>
      <c r="AB475" s="662"/>
      <c r="AC475" s="662"/>
    </row>
    <row r="476">
      <c r="A476" s="662"/>
      <c r="B476" s="662"/>
      <c r="C476" s="662"/>
      <c r="D476" s="662"/>
      <c r="E476" s="662"/>
      <c r="F476" s="662"/>
      <c r="G476" s="662"/>
      <c r="H476" s="662"/>
      <c r="I476" s="662"/>
      <c r="J476" s="662"/>
      <c r="K476" s="662"/>
      <c r="L476" s="662"/>
      <c r="M476" s="662"/>
      <c r="N476" s="662"/>
      <c r="O476" s="662"/>
      <c r="P476" s="662"/>
      <c r="Q476" s="662"/>
      <c r="R476" s="662"/>
      <c r="S476" s="662"/>
      <c r="T476" s="662"/>
      <c r="U476" s="662"/>
      <c r="V476" s="662"/>
      <c r="W476" s="662"/>
      <c r="X476" s="662"/>
      <c r="Y476" s="662"/>
      <c r="Z476" s="662"/>
      <c r="AA476" s="662"/>
      <c r="AB476" s="662"/>
      <c r="AC476" s="662"/>
    </row>
    <row r="477">
      <c r="A477" s="662"/>
      <c r="B477" s="662"/>
      <c r="C477" s="662"/>
      <c r="D477" s="662"/>
      <c r="E477" s="662"/>
      <c r="F477" s="662"/>
      <c r="G477" s="662"/>
      <c r="H477" s="662"/>
      <c r="I477" s="662"/>
      <c r="J477" s="662"/>
      <c r="K477" s="662"/>
      <c r="L477" s="662"/>
      <c r="M477" s="662"/>
      <c r="N477" s="662"/>
      <c r="O477" s="662"/>
      <c r="P477" s="662"/>
      <c r="Q477" s="662"/>
      <c r="R477" s="662"/>
      <c r="S477" s="662"/>
      <c r="T477" s="662"/>
      <c r="U477" s="662"/>
      <c r="V477" s="662"/>
      <c r="W477" s="662"/>
      <c r="X477" s="662"/>
      <c r="Y477" s="662"/>
      <c r="Z477" s="662"/>
      <c r="AA477" s="662"/>
      <c r="AB477" s="662"/>
      <c r="AC477" s="662"/>
    </row>
    <row r="478">
      <c r="A478" s="662"/>
      <c r="B478" s="662"/>
      <c r="C478" s="662"/>
      <c r="D478" s="662"/>
      <c r="E478" s="662"/>
      <c r="F478" s="662"/>
      <c r="G478" s="662"/>
      <c r="H478" s="662"/>
      <c r="I478" s="662"/>
      <c r="J478" s="662"/>
      <c r="K478" s="662"/>
      <c r="L478" s="662"/>
      <c r="M478" s="662"/>
      <c r="N478" s="662"/>
      <c r="O478" s="662"/>
      <c r="P478" s="662"/>
      <c r="Q478" s="662"/>
      <c r="R478" s="662"/>
      <c r="S478" s="662"/>
      <c r="T478" s="662"/>
      <c r="U478" s="662"/>
      <c r="V478" s="662"/>
      <c r="W478" s="662"/>
      <c r="X478" s="662"/>
      <c r="Y478" s="662"/>
      <c r="Z478" s="662"/>
      <c r="AA478" s="662"/>
      <c r="AB478" s="662"/>
      <c r="AC478" s="662"/>
    </row>
    <row r="479">
      <c r="A479" s="662"/>
      <c r="B479" s="662"/>
      <c r="C479" s="662"/>
      <c r="D479" s="662"/>
      <c r="E479" s="662"/>
      <c r="F479" s="662"/>
      <c r="G479" s="662"/>
      <c r="H479" s="662"/>
      <c r="I479" s="662"/>
      <c r="J479" s="662"/>
      <c r="K479" s="662"/>
      <c r="L479" s="662"/>
      <c r="M479" s="662"/>
      <c r="N479" s="662"/>
      <c r="O479" s="662"/>
      <c r="P479" s="662"/>
      <c r="Q479" s="662"/>
      <c r="R479" s="662"/>
      <c r="S479" s="662"/>
      <c r="T479" s="662"/>
      <c r="U479" s="662"/>
      <c r="V479" s="662"/>
      <c r="W479" s="662"/>
      <c r="X479" s="662"/>
      <c r="Y479" s="662"/>
      <c r="Z479" s="662"/>
      <c r="AA479" s="662"/>
      <c r="AB479" s="662"/>
      <c r="AC479" s="662"/>
    </row>
    <row r="480">
      <c r="A480" s="662"/>
      <c r="B480" s="662"/>
      <c r="C480" s="662"/>
      <c r="D480" s="662"/>
      <c r="E480" s="662"/>
      <c r="F480" s="662"/>
      <c r="G480" s="662"/>
      <c r="H480" s="662"/>
      <c r="I480" s="662"/>
      <c r="J480" s="662"/>
      <c r="K480" s="662"/>
      <c r="L480" s="662"/>
      <c r="M480" s="662"/>
      <c r="N480" s="662"/>
      <c r="O480" s="662"/>
      <c r="P480" s="662"/>
      <c r="Q480" s="662"/>
      <c r="R480" s="662"/>
      <c r="S480" s="662"/>
      <c r="T480" s="662"/>
      <c r="U480" s="662"/>
      <c r="V480" s="662"/>
      <c r="W480" s="662"/>
      <c r="X480" s="662"/>
      <c r="Y480" s="662"/>
      <c r="Z480" s="662"/>
      <c r="AA480" s="662"/>
      <c r="AB480" s="662"/>
      <c r="AC480" s="662"/>
    </row>
    <row r="481">
      <c r="A481" s="662"/>
      <c r="B481" s="662"/>
      <c r="C481" s="662"/>
      <c r="D481" s="662"/>
      <c r="E481" s="662"/>
      <c r="F481" s="662"/>
      <c r="G481" s="662"/>
      <c r="H481" s="662"/>
      <c r="I481" s="662"/>
      <c r="J481" s="662"/>
      <c r="K481" s="662"/>
      <c r="L481" s="662"/>
      <c r="M481" s="662"/>
      <c r="N481" s="662"/>
      <c r="O481" s="662"/>
      <c r="P481" s="662"/>
      <c r="Q481" s="662"/>
      <c r="R481" s="662"/>
      <c r="S481" s="662"/>
      <c r="T481" s="662"/>
      <c r="U481" s="662"/>
      <c r="V481" s="662"/>
      <c r="W481" s="662"/>
      <c r="X481" s="662"/>
      <c r="Y481" s="662"/>
      <c r="Z481" s="662"/>
      <c r="AA481" s="662"/>
      <c r="AB481" s="662"/>
      <c r="AC481" s="662"/>
    </row>
    <row r="482">
      <c r="A482" s="662"/>
      <c r="B482" s="662"/>
      <c r="C482" s="662"/>
      <c r="D482" s="662"/>
      <c r="E482" s="662"/>
      <c r="F482" s="662"/>
      <c r="G482" s="662"/>
      <c r="H482" s="662"/>
      <c r="I482" s="662"/>
      <c r="J482" s="662"/>
      <c r="K482" s="662"/>
      <c r="L482" s="662"/>
      <c r="M482" s="662"/>
      <c r="N482" s="662"/>
      <c r="O482" s="662"/>
      <c r="P482" s="662"/>
      <c r="Q482" s="662"/>
      <c r="R482" s="662"/>
      <c r="S482" s="662"/>
      <c r="T482" s="662"/>
      <c r="U482" s="662"/>
      <c r="V482" s="662"/>
      <c r="W482" s="662"/>
      <c r="X482" s="662"/>
      <c r="Y482" s="662"/>
      <c r="Z482" s="662"/>
      <c r="AA482" s="662"/>
      <c r="AB482" s="662"/>
      <c r="AC482" s="662"/>
    </row>
    <row r="483">
      <c r="A483" s="662"/>
      <c r="B483" s="662"/>
      <c r="C483" s="662"/>
      <c r="D483" s="662"/>
      <c r="E483" s="662"/>
      <c r="F483" s="662"/>
      <c r="G483" s="662"/>
      <c r="H483" s="662"/>
      <c r="I483" s="662"/>
      <c r="J483" s="662"/>
      <c r="K483" s="662"/>
      <c r="L483" s="662"/>
      <c r="M483" s="662"/>
      <c r="N483" s="662"/>
      <c r="O483" s="662"/>
      <c r="P483" s="662"/>
      <c r="Q483" s="662"/>
      <c r="R483" s="662"/>
      <c r="S483" s="662"/>
      <c r="T483" s="662"/>
      <c r="U483" s="662"/>
      <c r="V483" s="662"/>
      <c r="W483" s="662"/>
      <c r="X483" s="662"/>
      <c r="Y483" s="662"/>
      <c r="Z483" s="662"/>
      <c r="AA483" s="662"/>
      <c r="AB483" s="662"/>
      <c r="AC483" s="662"/>
    </row>
    <row r="484">
      <c r="A484" s="662"/>
      <c r="B484" s="662"/>
      <c r="C484" s="662"/>
      <c r="D484" s="662"/>
      <c r="E484" s="662"/>
      <c r="F484" s="662"/>
      <c r="G484" s="662"/>
      <c r="H484" s="662"/>
      <c r="I484" s="662"/>
      <c r="J484" s="662"/>
      <c r="K484" s="662"/>
      <c r="L484" s="662"/>
      <c r="M484" s="662"/>
      <c r="N484" s="662"/>
      <c r="O484" s="662"/>
      <c r="P484" s="662"/>
      <c r="Q484" s="662"/>
      <c r="R484" s="662"/>
      <c r="S484" s="662"/>
      <c r="T484" s="662"/>
      <c r="U484" s="662"/>
      <c r="V484" s="662"/>
      <c r="W484" s="662"/>
      <c r="X484" s="662"/>
      <c r="Y484" s="662"/>
      <c r="Z484" s="662"/>
      <c r="AA484" s="662"/>
      <c r="AB484" s="662"/>
      <c r="AC484" s="662"/>
    </row>
    <row r="485">
      <c r="A485" s="662"/>
      <c r="B485" s="662"/>
      <c r="C485" s="662"/>
      <c r="D485" s="662"/>
      <c r="E485" s="662"/>
      <c r="F485" s="662"/>
      <c r="G485" s="662"/>
      <c r="H485" s="662"/>
      <c r="I485" s="662"/>
      <c r="J485" s="662"/>
      <c r="K485" s="662"/>
      <c r="L485" s="662"/>
      <c r="M485" s="662"/>
      <c r="N485" s="662"/>
      <c r="O485" s="662"/>
      <c r="P485" s="662"/>
      <c r="Q485" s="662"/>
      <c r="R485" s="662"/>
      <c r="S485" s="662"/>
      <c r="T485" s="662"/>
      <c r="U485" s="662"/>
      <c r="V485" s="662"/>
      <c r="W485" s="662"/>
      <c r="X485" s="662"/>
      <c r="Y485" s="662"/>
      <c r="Z485" s="662"/>
      <c r="AA485" s="662"/>
      <c r="AB485" s="662"/>
      <c r="AC485" s="662"/>
    </row>
    <row r="486">
      <c r="A486" s="662"/>
      <c r="B486" s="662"/>
      <c r="C486" s="662"/>
      <c r="D486" s="662"/>
      <c r="E486" s="662"/>
      <c r="F486" s="662"/>
      <c r="G486" s="662"/>
      <c r="H486" s="662"/>
      <c r="I486" s="662"/>
      <c r="J486" s="662"/>
      <c r="K486" s="662"/>
      <c r="L486" s="662"/>
      <c r="M486" s="662"/>
      <c r="N486" s="662"/>
      <c r="O486" s="662"/>
      <c r="P486" s="662"/>
      <c r="Q486" s="662"/>
      <c r="R486" s="662"/>
      <c r="S486" s="662"/>
      <c r="T486" s="662"/>
      <c r="U486" s="662"/>
      <c r="V486" s="662"/>
      <c r="W486" s="662"/>
      <c r="X486" s="662"/>
      <c r="Y486" s="662"/>
      <c r="Z486" s="662"/>
      <c r="AA486" s="662"/>
      <c r="AB486" s="662"/>
      <c r="AC486" s="662"/>
    </row>
    <row r="487">
      <c r="A487" s="662"/>
      <c r="B487" s="662"/>
      <c r="C487" s="662"/>
      <c r="D487" s="662"/>
      <c r="E487" s="662"/>
      <c r="F487" s="662"/>
      <c r="G487" s="662"/>
      <c r="H487" s="662"/>
      <c r="I487" s="662"/>
      <c r="J487" s="662"/>
      <c r="K487" s="662"/>
      <c r="L487" s="662"/>
      <c r="M487" s="662"/>
      <c r="N487" s="662"/>
      <c r="O487" s="662"/>
      <c r="P487" s="662"/>
      <c r="Q487" s="662"/>
      <c r="R487" s="662"/>
      <c r="S487" s="662"/>
      <c r="T487" s="662"/>
      <c r="U487" s="662"/>
      <c r="V487" s="662"/>
      <c r="W487" s="662"/>
      <c r="X487" s="662"/>
      <c r="Y487" s="662"/>
      <c r="Z487" s="662"/>
      <c r="AA487" s="662"/>
      <c r="AB487" s="662"/>
      <c r="AC487" s="662"/>
    </row>
    <row r="488">
      <c r="A488" s="662"/>
      <c r="B488" s="662"/>
      <c r="C488" s="662"/>
      <c r="D488" s="662"/>
      <c r="E488" s="662"/>
      <c r="F488" s="662"/>
      <c r="G488" s="662"/>
      <c r="H488" s="662"/>
      <c r="I488" s="662"/>
      <c r="J488" s="662"/>
      <c r="K488" s="662"/>
      <c r="L488" s="662"/>
      <c r="M488" s="662"/>
      <c r="N488" s="662"/>
      <c r="O488" s="662"/>
      <c r="P488" s="662"/>
      <c r="Q488" s="662"/>
      <c r="R488" s="662"/>
      <c r="S488" s="662"/>
      <c r="T488" s="662"/>
      <c r="U488" s="662"/>
      <c r="V488" s="662"/>
      <c r="W488" s="662"/>
      <c r="X488" s="662"/>
      <c r="Y488" s="662"/>
      <c r="Z488" s="662"/>
      <c r="AA488" s="662"/>
      <c r="AB488" s="662"/>
      <c r="AC488" s="662"/>
    </row>
    <row r="489">
      <c r="A489" s="662"/>
      <c r="B489" s="662"/>
      <c r="C489" s="662"/>
      <c r="D489" s="662"/>
      <c r="E489" s="662"/>
      <c r="F489" s="662"/>
      <c r="G489" s="662"/>
      <c r="H489" s="662"/>
      <c r="I489" s="662"/>
      <c r="J489" s="662"/>
      <c r="K489" s="662"/>
      <c r="L489" s="662"/>
      <c r="M489" s="662"/>
      <c r="N489" s="662"/>
      <c r="O489" s="662"/>
      <c r="P489" s="662"/>
      <c r="Q489" s="662"/>
      <c r="R489" s="662"/>
      <c r="S489" s="662"/>
      <c r="T489" s="662"/>
      <c r="U489" s="662"/>
      <c r="V489" s="662"/>
      <c r="W489" s="662"/>
      <c r="X489" s="662"/>
      <c r="Y489" s="662"/>
      <c r="Z489" s="662"/>
      <c r="AA489" s="662"/>
      <c r="AB489" s="662"/>
      <c r="AC489" s="662"/>
    </row>
    <row r="490">
      <c r="A490" s="662"/>
      <c r="B490" s="662"/>
      <c r="C490" s="662"/>
      <c r="D490" s="662"/>
      <c r="E490" s="662"/>
      <c r="F490" s="662"/>
      <c r="G490" s="662"/>
      <c r="H490" s="662"/>
      <c r="I490" s="662"/>
      <c r="J490" s="662"/>
      <c r="K490" s="662"/>
      <c r="L490" s="662"/>
      <c r="M490" s="662"/>
      <c r="N490" s="662"/>
      <c r="O490" s="662"/>
      <c r="P490" s="662"/>
      <c r="Q490" s="662"/>
      <c r="R490" s="662"/>
      <c r="S490" s="662"/>
      <c r="T490" s="662"/>
      <c r="U490" s="662"/>
      <c r="V490" s="662"/>
      <c r="W490" s="662"/>
      <c r="X490" s="662"/>
      <c r="Y490" s="662"/>
      <c r="Z490" s="662"/>
      <c r="AA490" s="662"/>
      <c r="AB490" s="662"/>
      <c r="AC490" s="662"/>
    </row>
    <row r="491">
      <c r="A491" s="662"/>
      <c r="B491" s="662"/>
      <c r="C491" s="662"/>
      <c r="D491" s="662"/>
      <c r="E491" s="662"/>
      <c r="F491" s="662"/>
      <c r="G491" s="662"/>
      <c r="H491" s="662"/>
      <c r="I491" s="662"/>
      <c r="J491" s="662"/>
      <c r="K491" s="662"/>
      <c r="L491" s="662"/>
      <c r="M491" s="662"/>
      <c r="N491" s="662"/>
      <c r="O491" s="662"/>
      <c r="P491" s="662"/>
      <c r="Q491" s="662"/>
      <c r="R491" s="662"/>
      <c r="S491" s="662"/>
      <c r="T491" s="662"/>
      <c r="U491" s="662"/>
      <c r="V491" s="662"/>
      <c r="W491" s="662"/>
      <c r="X491" s="662"/>
      <c r="Y491" s="662"/>
      <c r="Z491" s="662"/>
      <c r="AA491" s="662"/>
      <c r="AB491" s="662"/>
      <c r="AC491" s="662"/>
    </row>
    <row r="492">
      <c r="A492" s="662"/>
      <c r="B492" s="662"/>
      <c r="C492" s="662"/>
      <c r="D492" s="662"/>
      <c r="E492" s="662"/>
      <c r="F492" s="662"/>
      <c r="G492" s="662"/>
      <c r="H492" s="662"/>
      <c r="I492" s="662"/>
      <c r="J492" s="662"/>
      <c r="K492" s="662"/>
      <c r="L492" s="662"/>
      <c r="M492" s="662"/>
      <c r="N492" s="662"/>
      <c r="O492" s="662"/>
      <c r="P492" s="662"/>
      <c r="Q492" s="662"/>
      <c r="R492" s="662"/>
      <c r="S492" s="662"/>
      <c r="T492" s="662"/>
      <c r="U492" s="662"/>
      <c r="V492" s="662"/>
      <c r="W492" s="662"/>
      <c r="X492" s="662"/>
      <c r="Y492" s="662"/>
      <c r="Z492" s="662"/>
      <c r="AA492" s="662"/>
      <c r="AB492" s="662"/>
      <c r="AC492" s="662"/>
    </row>
    <row r="493">
      <c r="A493" s="662"/>
      <c r="B493" s="662"/>
      <c r="C493" s="662"/>
      <c r="D493" s="662"/>
      <c r="E493" s="662"/>
      <c r="F493" s="662"/>
      <c r="G493" s="662"/>
      <c r="H493" s="662"/>
      <c r="I493" s="662"/>
      <c r="J493" s="662"/>
      <c r="K493" s="662"/>
      <c r="L493" s="662"/>
      <c r="M493" s="662"/>
      <c r="N493" s="662"/>
      <c r="O493" s="662"/>
      <c r="P493" s="662"/>
      <c r="Q493" s="662"/>
      <c r="R493" s="662"/>
      <c r="S493" s="662"/>
      <c r="T493" s="662"/>
      <c r="U493" s="662"/>
      <c r="V493" s="662"/>
      <c r="W493" s="662"/>
      <c r="X493" s="662"/>
      <c r="Y493" s="662"/>
      <c r="Z493" s="662"/>
      <c r="AA493" s="662"/>
      <c r="AB493" s="662"/>
      <c r="AC493" s="662"/>
    </row>
    <row r="494">
      <c r="A494" s="662"/>
      <c r="B494" s="662"/>
      <c r="C494" s="662"/>
      <c r="D494" s="662"/>
      <c r="E494" s="662"/>
      <c r="F494" s="662"/>
      <c r="G494" s="662"/>
      <c r="H494" s="662"/>
      <c r="I494" s="662"/>
      <c r="J494" s="662"/>
      <c r="K494" s="662"/>
      <c r="L494" s="662"/>
      <c r="M494" s="662"/>
      <c r="N494" s="662"/>
      <c r="O494" s="662"/>
      <c r="P494" s="662"/>
      <c r="Q494" s="662"/>
      <c r="R494" s="662"/>
      <c r="S494" s="662"/>
      <c r="T494" s="662"/>
      <c r="U494" s="662"/>
      <c r="V494" s="662"/>
      <c r="W494" s="662"/>
      <c r="X494" s="662"/>
      <c r="Y494" s="662"/>
      <c r="Z494" s="662"/>
      <c r="AA494" s="662"/>
      <c r="AB494" s="662"/>
      <c r="AC494" s="662"/>
    </row>
    <row r="495">
      <c r="A495" s="662"/>
      <c r="B495" s="662"/>
      <c r="C495" s="662"/>
      <c r="D495" s="662"/>
      <c r="E495" s="662"/>
      <c r="F495" s="662"/>
      <c r="G495" s="662"/>
      <c r="H495" s="662"/>
      <c r="I495" s="662"/>
      <c r="J495" s="662"/>
      <c r="K495" s="662"/>
      <c r="L495" s="662"/>
      <c r="M495" s="662"/>
      <c r="N495" s="662"/>
      <c r="O495" s="662"/>
      <c r="P495" s="662"/>
      <c r="Q495" s="662"/>
      <c r="R495" s="662"/>
      <c r="S495" s="662"/>
      <c r="T495" s="662"/>
      <c r="U495" s="662"/>
      <c r="V495" s="662"/>
      <c r="W495" s="662"/>
      <c r="X495" s="662"/>
      <c r="Y495" s="662"/>
      <c r="Z495" s="662"/>
      <c r="AA495" s="662"/>
      <c r="AB495" s="662"/>
      <c r="AC495" s="662"/>
    </row>
    <row r="496">
      <c r="A496" s="662"/>
      <c r="B496" s="662"/>
      <c r="C496" s="662"/>
      <c r="D496" s="662"/>
      <c r="E496" s="662"/>
      <c r="F496" s="662"/>
      <c r="G496" s="662"/>
      <c r="H496" s="662"/>
      <c r="I496" s="662"/>
      <c r="J496" s="662"/>
      <c r="K496" s="662"/>
      <c r="L496" s="662"/>
      <c r="M496" s="662"/>
      <c r="N496" s="662"/>
      <c r="O496" s="662"/>
      <c r="P496" s="662"/>
      <c r="Q496" s="662"/>
      <c r="R496" s="662"/>
      <c r="S496" s="662"/>
      <c r="T496" s="662"/>
      <c r="U496" s="662"/>
      <c r="V496" s="662"/>
      <c r="W496" s="662"/>
      <c r="X496" s="662"/>
      <c r="Y496" s="662"/>
      <c r="Z496" s="662"/>
      <c r="AA496" s="662"/>
      <c r="AB496" s="662"/>
      <c r="AC496" s="662"/>
    </row>
    <row r="497">
      <c r="A497" s="662"/>
      <c r="B497" s="662"/>
      <c r="C497" s="662"/>
      <c r="D497" s="662"/>
      <c r="E497" s="662"/>
      <c r="F497" s="662"/>
      <c r="G497" s="662"/>
      <c r="H497" s="662"/>
      <c r="I497" s="662"/>
      <c r="J497" s="662"/>
      <c r="K497" s="662"/>
      <c r="L497" s="662"/>
      <c r="M497" s="662"/>
      <c r="N497" s="662"/>
      <c r="O497" s="662"/>
      <c r="P497" s="662"/>
      <c r="Q497" s="662"/>
      <c r="R497" s="662"/>
      <c r="S497" s="662"/>
      <c r="T497" s="662"/>
      <c r="U497" s="662"/>
      <c r="V497" s="662"/>
      <c r="W497" s="662"/>
      <c r="X497" s="662"/>
      <c r="Y497" s="662"/>
      <c r="Z497" s="662"/>
      <c r="AA497" s="662"/>
      <c r="AB497" s="662"/>
      <c r="AC497" s="662"/>
    </row>
    <row r="498">
      <c r="A498" s="662"/>
      <c r="B498" s="662"/>
      <c r="C498" s="662"/>
      <c r="D498" s="662"/>
      <c r="E498" s="662"/>
      <c r="F498" s="662"/>
      <c r="G498" s="662"/>
      <c r="H498" s="662"/>
      <c r="I498" s="662"/>
      <c r="J498" s="662"/>
      <c r="K498" s="662"/>
      <c r="L498" s="662"/>
      <c r="M498" s="662"/>
      <c r="N498" s="662"/>
      <c r="O498" s="662"/>
      <c r="P498" s="662"/>
      <c r="Q498" s="662"/>
      <c r="R498" s="662"/>
      <c r="S498" s="662"/>
      <c r="T498" s="662"/>
      <c r="U498" s="662"/>
      <c r="V498" s="662"/>
      <c r="W498" s="662"/>
      <c r="X498" s="662"/>
      <c r="Y498" s="662"/>
      <c r="Z498" s="662"/>
      <c r="AA498" s="662"/>
      <c r="AB498" s="662"/>
      <c r="AC498" s="662"/>
    </row>
    <row r="499">
      <c r="A499" s="662"/>
      <c r="B499" s="662"/>
      <c r="C499" s="662"/>
      <c r="D499" s="662"/>
      <c r="E499" s="662"/>
      <c r="F499" s="662"/>
      <c r="G499" s="662"/>
      <c r="H499" s="662"/>
      <c r="I499" s="662"/>
      <c r="J499" s="662"/>
      <c r="K499" s="662"/>
      <c r="L499" s="662"/>
      <c r="M499" s="662"/>
      <c r="N499" s="662"/>
      <c r="O499" s="662"/>
      <c r="P499" s="662"/>
      <c r="Q499" s="662"/>
      <c r="R499" s="662"/>
      <c r="S499" s="662"/>
      <c r="T499" s="662"/>
      <c r="U499" s="662"/>
      <c r="V499" s="662"/>
      <c r="W499" s="662"/>
      <c r="X499" s="662"/>
      <c r="Y499" s="662"/>
      <c r="Z499" s="662"/>
      <c r="AA499" s="662"/>
      <c r="AB499" s="662"/>
      <c r="AC499" s="662"/>
    </row>
    <row r="500">
      <c r="A500" s="662"/>
      <c r="B500" s="662"/>
      <c r="C500" s="662"/>
      <c r="D500" s="662"/>
      <c r="E500" s="662"/>
      <c r="F500" s="662"/>
      <c r="G500" s="662"/>
      <c r="H500" s="662"/>
      <c r="I500" s="662"/>
      <c r="J500" s="662"/>
      <c r="K500" s="662"/>
      <c r="L500" s="662"/>
      <c r="M500" s="662"/>
      <c r="N500" s="662"/>
      <c r="O500" s="662"/>
      <c r="P500" s="662"/>
      <c r="Q500" s="662"/>
      <c r="R500" s="662"/>
      <c r="S500" s="662"/>
      <c r="T500" s="662"/>
      <c r="U500" s="662"/>
      <c r="V500" s="662"/>
      <c r="W500" s="662"/>
      <c r="X500" s="662"/>
      <c r="Y500" s="662"/>
      <c r="Z500" s="662"/>
      <c r="AA500" s="662"/>
      <c r="AB500" s="662"/>
      <c r="AC500" s="662"/>
    </row>
    <row r="501">
      <c r="A501" s="662"/>
      <c r="B501" s="662"/>
      <c r="C501" s="662"/>
      <c r="D501" s="662"/>
      <c r="E501" s="662"/>
      <c r="F501" s="662"/>
      <c r="G501" s="662"/>
      <c r="H501" s="662"/>
      <c r="I501" s="662"/>
      <c r="J501" s="662"/>
      <c r="K501" s="662"/>
      <c r="L501" s="662"/>
      <c r="M501" s="662"/>
      <c r="N501" s="662"/>
      <c r="O501" s="662"/>
      <c r="P501" s="662"/>
      <c r="Q501" s="662"/>
      <c r="R501" s="662"/>
      <c r="S501" s="662"/>
      <c r="T501" s="662"/>
      <c r="U501" s="662"/>
      <c r="V501" s="662"/>
      <c r="W501" s="662"/>
      <c r="X501" s="662"/>
      <c r="Y501" s="662"/>
      <c r="Z501" s="662"/>
      <c r="AA501" s="662"/>
      <c r="AB501" s="662"/>
      <c r="AC501" s="662"/>
    </row>
    <row r="502">
      <c r="A502" s="662"/>
      <c r="B502" s="662"/>
      <c r="C502" s="662"/>
      <c r="D502" s="662"/>
      <c r="E502" s="662"/>
      <c r="F502" s="662"/>
      <c r="G502" s="662"/>
      <c r="H502" s="662"/>
      <c r="I502" s="662"/>
      <c r="J502" s="662"/>
      <c r="K502" s="662"/>
      <c r="L502" s="662"/>
      <c r="M502" s="662"/>
      <c r="N502" s="662"/>
      <c r="O502" s="662"/>
      <c r="P502" s="662"/>
      <c r="Q502" s="662"/>
      <c r="R502" s="662"/>
      <c r="S502" s="662"/>
      <c r="T502" s="662"/>
      <c r="U502" s="662"/>
      <c r="V502" s="662"/>
      <c r="W502" s="662"/>
      <c r="X502" s="662"/>
      <c r="Y502" s="662"/>
      <c r="Z502" s="662"/>
      <c r="AA502" s="662"/>
      <c r="AB502" s="662"/>
      <c r="AC502" s="662"/>
    </row>
    <row r="503">
      <c r="A503" s="662"/>
      <c r="B503" s="662"/>
      <c r="C503" s="662"/>
      <c r="D503" s="662"/>
      <c r="E503" s="662"/>
      <c r="F503" s="662"/>
      <c r="G503" s="662"/>
      <c r="H503" s="662"/>
      <c r="I503" s="662"/>
      <c r="J503" s="662"/>
      <c r="K503" s="662"/>
      <c r="L503" s="662"/>
      <c r="M503" s="662"/>
      <c r="N503" s="662"/>
      <c r="O503" s="662"/>
      <c r="P503" s="662"/>
      <c r="Q503" s="662"/>
      <c r="R503" s="662"/>
      <c r="S503" s="662"/>
      <c r="T503" s="662"/>
      <c r="U503" s="662"/>
      <c r="V503" s="662"/>
      <c r="W503" s="662"/>
      <c r="X503" s="662"/>
      <c r="Y503" s="662"/>
      <c r="Z503" s="662"/>
      <c r="AA503" s="662"/>
      <c r="AB503" s="662"/>
      <c r="AC503" s="662"/>
    </row>
    <row r="504">
      <c r="A504" s="662"/>
      <c r="B504" s="662"/>
      <c r="C504" s="662"/>
      <c r="D504" s="662"/>
      <c r="E504" s="662"/>
      <c r="F504" s="662"/>
      <c r="G504" s="662"/>
      <c r="H504" s="662"/>
      <c r="I504" s="662"/>
      <c r="J504" s="662"/>
      <c r="K504" s="662"/>
      <c r="L504" s="662"/>
      <c r="M504" s="662"/>
      <c r="N504" s="662"/>
      <c r="O504" s="662"/>
      <c r="P504" s="662"/>
      <c r="Q504" s="662"/>
      <c r="R504" s="662"/>
      <c r="S504" s="662"/>
      <c r="T504" s="662"/>
      <c r="U504" s="662"/>
      <c r="V504" s="662"/>
      <c r="W504" s="662"/>
      <c r="X504" s="662"/>
      <c r="Y504" s="662"/>
      <c r="Z504" s="662"/>
      <c r="AA504" s="662"/>
      <c r="AB504" s="662"/>
      <c r="AC504" s="662"/>
    </row>
    <row r="505">
      <c r="A505" s="662"/>
      <c r="B505" s="662"/>
      <c r="C505" s="662"/>
      <c r="D505" s="662"/>
      <c r="E505" s="662"/>
      <c r="F505" s="662"/>
      <c r="G505" s="662"/>
      <c r="H505" s="662"/>
      <c r="I505" s="662"/>
      <c r="J505" s="662"/>
      <c r="K505" s="662"/>
      <c r="L505" s="662"/>
      <c r="M505" s="662"/>
      <c r="N505" s="662"/>
      <c r="O505" s="662"/>
      <c r="P505" s="662"/>
      <c r="Q505" s="662"/>
      <c r="R505" s="662"/>
      <c r="S505" s="662"/>
      <c r="T505" s="662"/>
      <c r="U505" s="662"/>
      <c r="V505" s="662"/>
      <c r="W505" s="662"/>
      <c r="X505" s="662"/>
      <c r="Y505" s="662"/>
      <c r="Z505" s="662"/>
      <c r="AA505" s="662"/>
      <c r="AB505" s="662"/>
      <c r="AC505" s="662"/>
    </row>
    <row r="506">
      <c r="A506" s="662"/>
      <c r="B506" s="662"/>
      <c r="C506" s="662"/>
      <c r="D506" s="662"/>
      <c r="E506" s="662"/>
      <c r="F506" s="662"/>
      <c r="G506" s="662"/>
      <c r="H506" s="662"/>
      <c r="I506" s="662"/>
      <c r="J506" s="662"/>
      <c r="K506" s="662"/>
      <c r="L506" s="662"/>
      <c r="M506" s="662"/>
      <c r="N506" s="662"/>
      <c r="O506" s="662"/>
      <c r="P506" s="662"/>
      <c r="Q506" s="662"/>
      <c r="R506" s="662"/>
      <c r="S506" s="662"/>
      <c r="T506" s="662"/>
      <c r="U506" s="662"/>
      <c r="V506" s="662"/>
      <c r="W506" s="662"/>
      <c r="X506" s="662"/>
      <c r="Y506" s="662"/>
      <c r="Z506" s="662"/>
      <c r="AA506" s="662"/>
      <c r="AB506" s="662"/>
      <c r="AC506" s="662"/>
    </row>
    <row r="507">
      <c r="A507" s="662"/>
      <c r="B507" s="662"/>
      <c r="C507" s="662"/>
      <c r="D507" s="662"/>
      <c r="E507" s="662"/>
      <c r="F507" s="662"/>
      <c r="G507" s="662"/>
      <c r="H507" s="662"/>
      <c r="I507" s="662"/>
      <c r="J507" s="662"/>
      <c r="K507" s="662"/>
      <c r="L507" s="662"/>
      <c r="M507" s="662"/>
      <c r="N507" s="662"/>
      <c r="O507" s="662"/>
      <c r="P507" s="662"/>
      <c r="Q507" s="662"/>
      <c r="R507" s="662"/>
      <c r="S507" s="662"/>
      <c r="T507" s="662"/>
      <c r="U507" s="662"/>
      <c r="V507" s="662"/>
      <c r="W507" s="662"/>
      <c r="X507" s="662"/>
      <c r="Y507" s="662"/>
      <c r="Z507" s="662"/>
      <c r="AA507" s="662"/>
      <c r="AB507" s="662"/>
      <c r="AC507" s="662"/>
    </row>
    <row r="508">
      <c r="A508" s="662"/>
      <c r="B508" s="662"/>
      <c r="C508" s="662"/>
      <c r="D508" s="662"/>
      <c r="E508" s="662"/>
      <c r="F508" s="662"/>
      <c r="G508" s="662"/>
      <c r="H508" s="662"/>
      <c r="I508" s="662"/>
      <c r="J508" s="662"/>
      <c r="K508" s="662"/>
      <c r="L508" s="662"/>
      <c r="M508" s="662"/>
      <c r="N508" s="662"/>
      <c r="O508" s="662"/>
      <c r="P508" s="662"/>
      <c r="Q508" s="662"/>
      <c r="R508" s="662"/>
      <c r="S508" s="662"/>
      <c r="T508" s="662"/>
      <c r="U508" s="662"/>
      <c r="V508" s="662"/>
      <c r="W508" s="662"/>
      <c r="X508" s="662"/>
      <c r="Y508" s="662"/>
      <c r="Z508" s="662"/>
      <c r="AA508" s="662"/>
      <c r="AB508" s="662"/>
      <c r="AC508" s="662"/>
    </row>
    <row r="509">
      <c r="A509" s="662"/>
      <c r="B509" s="662"/>
      <c r="C509" s="662"/>
      <c r="D509" s="662"/>
      <c r="E509" s="662"/>
      <c r="F509" s="662"/>
      <c r="G509" s="662"/>
      <c r="H509" s="662"/>
      <c r="I509" s="662"/>
      <c r="J509" s="662"/>
      <c r="K509" s="662"/>
      <c r="L509" s="662"/>
      <c r="M509" s="662"/>
      <c r="N509" s="662"/>
      <c r="O509" s="662"/>
      <c r="P509" s="662"/>
      <c r="Q509" s="662"/>
      <c r="R509" s="662"/>
      <c r="S509" s="662"/>
      <c r="T509" s="662"/>
      <c r="U509" s="662"/>
      <c r="V509" s="662"/>
      <c r="W509" s="662"/>
      <c r="X509" s="662"/>
      <c r="Y509" s="662"/>
      <c r="Z509" s="662"/>
      <c r="AA509" s="662"/>
      <c r="AB509" s="662"/>
      <c r="AC509" s="662"/>
    </row>
    <row r="510">
      <c r="A510" s="662"/>
      <c r="B510" s="662"/>
      <c r="C510" s="662"/>
      <c r="D510" s="662"/>
      <c r="E510" s="662"/>
      <c r="F510" s="662"/>
      <c r="G510" s="662"/>
      <c r="H510" s="662"/>
      <c r="I510" s="662"/>
      <c r="J510" s="662"/>
      <c r="K510" s="662"/>
      <c r="L510" s="662"/>
      <c r="M510" s="662"/>
      <c r="N510" s="662"/>
      <c r="O510" s="662"/>
      <c r="P510" s="662"/>
      <c r="Q510" s="662"/>
      <c r="R510" s="662"/>
      <c r="S510" s="662"/>
      <c r="T510" s="662"/>
      <c r="U510" s="662"/>
      <c r="V510" s="662"/>
      <c r="W510" s="662"/>
      <c r="X510" s="662"/>
      <c r="Y510" s="662"/>
      <c r="Z510" s="662"/>
      <c r="AA510" s="662"/>
      <c r="AB510" s="662"/>
      <c r="AC510" s="662"/>
    </row>
    <row r="511">
      <c r="A511" s="662"/>
      <c r="B511" s="662"/>
      <c r="C511" s="662"/>
      <c r="D511" s="662"/>
      <c r="E511" s="662"/>
      <c r="F511" s="662"/>
      <c r="G511" s="662"/>
      <c r="H511" s="662"/>
      <c r="I511" s="662"/>
      <c r="J511" s="662"/>
      <c r="K511" s="662"/>
      <c r="L511" s="662"/>
      <c r="M511" s="662"/>
      <c r="N511" s="662"/>
      <c r="O511" s="662"/>
      <c r="P511" s="662"/>
      <c r="Q511" s="662"/>
      <c r="R511" s="662"/>
      <c r="S511" s="662"/>
      <c r="T511" s="662"/>
      <c r="U511" s="662"/>
      <c r="V511" s="662"/>
      <c r="W511" s="662"/>
      <c r="X511" s="662"/>
      <c r="Y511" s="662"/>
      <c r="Z511" s="662"/>
      <c r="AA511" s="662"/>
      <c r="AB511" s="662"/>
      <c r="AC511" s="662"/>
    </row>
    <row r="512">
      <c r="A512" s="662"/>
      <c r="B512" s="662"/>
      <c r="C512" s="662"/>
      <c r="D512" s="662"/>
      <c r="E512" s="662"/>
      <c r="F512" s="662"/>
      <c r="G512" s="662"/>
      <c r="H512" s="662"/>
      <c r="I512" s="662"/>
      <c r="J512" s="662"/>
      <c r="K512" s="662"/>
      <c r="L512" s="662"/>
      <c r="M512" s="662"/>
      <c r="N512" s="662"/>
      <c r="O512" s="662"/>
      <c r="P512" s="662"/>
      <c r="Q512" s="662"/>
      <c r="R512" s="662"/>
      <c r="S512" s="662"/>
      <c r="T512" s="662"/>
      <c r="U512" s="662"/>
      <c r="V512" s="662"/>
      <c r="W512" s="662"/>
      <c r="X512" s="662"/>
      <c r="Y512" s="662"/>
      <c r="Z512" s="662"/>
      <c r="AA512" s="662"/>
      <c r="AB512" s="662"/>
      <c r="AC512" s="662"/>
    </row>
    <row r="513">
      <c r="A513" s="662"/>
      <c r="B513" s="662"/>
      <c r="C513" s="662"/>
      <c r="D513" s="662"/>
      <c r="E513" s="662"/>
      <c r="F513" s="662"/>
      <c r="G513" s="662"/>
      <c r="H513" s="662"/>
      <c r="I513" s="662"/>
      <c r="J513" s="662"/>
      <c r="K513" s="662"/>
      <c r="L513" s="662"/>
      <c r="M513" s="662"/>
      <c r="N513" s="662"/>
      <c r="O513" s="662"/>
      <c r="P513" s="662"/>
      <c r="Q513" s="662"/>
      <c r="R513" s="662"/>
      <c r="S513" s="662"/>
      <c r="T513" s="662"/>
      <c r="U513" s="662"/>
      <c r="V513" s="662"/>
      <c r="W513" s="662"/>
      <c r="X513" s="662"/>
      <c r="Y513" s="662"/>
      <c r="Z513" s="662"/>
      <c r="AA513" s="662"/>
      <c r="AB513" s="662"/>
      <c r="AC513" s="662"/>
    </row>
    <row r="514">
      <c r="A514" s="662"/>
      <c r="B514" s="662"/>
      <c r="C514" s="662"/>
      <c r="D514" s="662"/>
      <c r="E514" s="662"/>
      <c r="F514" s="662"/>
      <c r="G514" s="662"/>
      <c r="H514" s="662"/>
      <c r="I514" s="662"/>
      <c r="J514" s="662"/>
      <c r="K514" s="662"/>
      <c r="L514" s="662"/>
      <c r="M514" s="662"/>
      <c r="N514" s="662"/>
      <c r="O514" s="662"/>
      <c r="P514" s="662"/>
      <c r="Q514" s="662"/>
      <c r="R514" s="662"/>
      <c r="S514" s="662"/>
      <c r="T514" s="662"/>
      <c r="U514" s="662"/>
      <c r="V514" s="662"/>
      <c r="W514" s="662"/>
      <c r="X514" s="662"/>
      <c r="Y514" s="662"/>
      <c r="Z514" s="662"/>
      <c r="AA514" s="662"/>
      <c r="AB514" s="662"/>
      <c r="AC514" s="662"/>
    </row>
    <row r="515">
      <c r="A515" s="662"/>
      <c r="B515" s="662"/>
      <c r="C515" s="662"/>
      <c r="D515" s="662"/>
      <c r="E515" s="662"/>
      <c r="F515" s="662"/>
      <c r="G515" s="662"/>
      <c r="H515" s="662"/>
      <c r="I515" s="662"/>
      <c r="J515" s="662"/>
      <c r="K515" s="662"/>
      <c r="L515" s="662"/>
      <c r="M515" s="662"/>
      <c r="N515" s="662"/>
      <c r="O515" s="662"/>
      <c r="P515" s="662"/>
      <c r="Q515" s="662"/>
      <c r="R515" s="662"/>
      <c r="S515" s="662"/>
      <c r="T515" s="662"/>
      <c r="U515" s="662"/>
      <c r="V515" s="662"/>
      <c r="W515" s="662"/>
      <c r="X515" s="662"/>
      <c r="Y515" s="662"/>
      <c r="Z515" s="662"/>
      <c r="AA515" s="662"/>
      <c r="AB515" s="662"/>
      <c r="AC515" s="662"/>
    </row>
    <row r="516">
      <c r="A516" s="662"/>
      <c r="B516" s="662"/>
      <c r="C516" s="662"/>
      <c r="D516" s="662"/>
      <c r="E516" s="662"/>
      <c r="F516" s="662"/>
      <c r="G516" s="662"/>
      <c r="H516" s="662"/>
      <c r="I516" s="662"/>
      <c r="J516" s="662"/>
      <c r="K516" s="662"/>
      <c r="L516" s="662"/>
      <c r="M516" s="662"/>
      <c r="N516" s="662"/>
      <c r="O516" s="662"/>
      <c r="P516" s="662"/>
      <c r="Q516" s="662"/>
      <c r="R516" s="662"/>
      <c r="S516" s="662"/>
      <c r="T516" s="662"/>
      <c r="U516" s="662"/>
      <c r="V516" s="662"/>
      <c r="W516" s="662"/>
      <c r="X516" s="662"/>
      <c r="Y516" s="662"/>
      <c r="Z516" s="662"/>
      <c r="AA516" s="662"/>
      <c r="AB516" s="662"/>
      <c r="AC516" s="662"/>
    </row>
    <row r="517">
      <c r="A517" s="662"/>
      <c r="B517" s="662"/>
      <c r="C517" s="662"/>
      <c r="D517" s="662"/>
      <c r="E517" s="662"/>
      <c r="F517" s="662"/>
      <c r="G517" s="662"/>
      <c r="H517" s="662"/>
      <c r="I517" s="662"/>
      <c r="J517" s="662"/>
      <c r="K517" s="662"/>
      <c r="L517" s="662"/>
      <c r="M517" s="662"/>
      <c r="N517" s="662"/>
      <c r="O517" s="662"/>
      <c r="P517" s="662"/>
      <c r="Q517" s="662"/>
      <c r="R517" s="662"/>
      <c r="S517" s="662"/>
      <c r="T517" s="662"/>
      <c r="U517" s="662"/>
      <c r="V517" s="662"/>
      <c r="W517" s="662"/>
      <c r="X517" s="662"/>
      <c r="Y517" s="662"/>
      <c r="Z517" s="662"/>
      <c r="AA517" s="662"/>
      <c r="AB517" s="662"/>
      <c r="AC517" s="662"/>
    </row>
    <row r="518">
      <c r="A518" s="662"/>
      <c r="B518" s="662"/>
      <c r="C518" s="662"/>
      <c r="D518" s="662"/>
      <c r="E518" s="662"/>
      <c r="F518" s="662"/>
      <c r="G518" s="662"/>
      <c r="H518" s="662"/>
      <c r="I518" s="662"/>
      <c r="J518" s="662"/>
      <c r="K518" s="662"/>
      <c r="L518" s="662"/>
      <c r="M518" s="662"/>
      <c r="N518" s="662"/>
      <c r="O518" s="662"/>
      <c r="P518" s="662"/>
      <c r="Q518" s="662"/>
      <c r="R518" s="662"/>
      <c r="S518" s="662"/>
      <c r="T518" s="662"/>
      <c r="U518" s="662"/>
      <c r="V518" s="662"/>
      <c r="W518" s="662"/>
      <c r="X518" s="662"/>
      <c r="Y518" s="662"/>
      <c r="Z518" s="662"/>
      <c r="AA518" s="662"/>
      <c r="AB518" s="662"/>
      <c r="AC518" s="662"/>
    </row>
    <row r="519">
      <c r="A519" s="662"/>
      <c r="B519" s="662"/>
      <c r="C519" s="662"/>
      <c r="D519" s="662"/>
      <c r="E519" s="662"/>
      <c r="F519" s="662"/>
      <c r="G519" s="662"/>
      <c r="H519" s="662"/>
      <c r="I519" s="662"/>
      <c r="J519" s="662"/>
      <c r="K519" s="662"/>
      <c r="L519" s="662"/>
      <c r="M519" s="662"/>
      <c r="N519" s="662"/>
      <c r="O519" s="662"/>
      <c r="P519" s="662"/>
      <c r="Q519" s="662"/>
      <c r="R519" s="662"/>
      <c r="S519" s="662"/>
      <c r="T519" s="662"/>
      <c r="U519" s="662"/>
      <c r="V519" s="662"/>
      <c r="W519" s="662"/>
      <c r="X519" s="662"/>
      <c r="Y519" s="662"/>
      <c r="Z519" s="662"/>
      <c r="AA519" s="662"/>
      <c r="AB519" s="662"/>
      <c r="AC519" s="662"/>
    </row>
    <row r="520">
      <c r="A520" s="662"/>
      <c r="B520" s="662"/>
      <c r="C520" s="662"/>
      <c r="D520" s="662"/>
      <c r="E520" s="662"/>
      <c r="F520" s="662"/>
      <c r="G520" s="662"/>
      <c r="H520" s="662"/>
      <c r="I520" s="662"/>
      <c r="J520" s="662"/>
      <c r="K520" s="662"/>
      <c r="L520" s="662"/>
      <c r="M520" s="662"/>
      <c r="N520" s="662"/>
      <c r="O520" s="662"/>
      <c r="P520" s="662"/>
      <c r="Q520" s="662"/>
      <c r="R520" s="662"/>
      <c r="S520" s="662"/>
      <c r="T520" s="662"/>
      <c r="U520" s="662"/>
      <c r="V520" s="662"/>
      <c r="W520" s="662"/>
      <c r="X520" s="662"/>
      <c r="Y520" s="662"/>
      <c r="Z520" s="662"/>
      <c r="AA520" s="662"/>
      <c r="AB520" s="662"/>
      <c r="AC520" s="662"/>
    </row>
    <row r="521">
      <c r="A521" s="662"/>
      <c r="B521" s="662"/>
      <c r="C521" s="662"/>
      <c r="D521" s="662"/>
      <c r="E521" s="662"/>
      <c r="F521" s="662"/>
      <c r="G521" s="662"/>
      <c r="H521" s="662"/>
      <c r="I521" s="662"/>
      <c r="J521" s="662"/>
      <c r="K521" s="662"/>
      <c r="L521" s="662"/>
      <c r="M521" s="662"/>
      <c r="N521" s="662"/>
      <c r="O521" s="662"/>
      <c r="P521" s="662"/>
      <c r="Q521" s="662"/>
      <c r="R521" s="662"/>
      <c r="S521" s="662"/>
      <c r="T521" s="662"/>
      <c r="U521" s="662"/>
      <c r="V521" s="662"/>
      <c r="W521" s="662"/>
      <c r="X521" s="662"/>
      <c r="Y521" s="662"/>
      <c r="Z521" s="662"/>
      <c r="AA521" s="662"/>
      <c r="AB521" s="662"/>
      <c r="AC521" s="662"/>
    </row>
    <row r="522">
      <c r="A522" s="662"/>
      <c r="B522" s="662"/>
      <c r="C522" s="662"/>
      <c r="D522" s="662"/>
      <c r="E522" s="662"/>
      <c r="F522" s="662"/>
      <c r="G522" s="662"/>
      <c r="H522" s="662"/>
      <c r="I522" s="662"/>
      <c r="J522" s="662"/>
      <c r="K522" s="662"/>
      <c r="L522" s="662"/>
      <c r="M522" s="662"/>
      <c r="N522" s="662"/>
      <c r="O522" s="662"/>
      <c r="P522" s="662"/>
      <c r="Q522" s="662"/>
      <c r="R522" s="662"/>
      <c r="S522" s="662"/>
      <c r="T522" s="662"/>
      <c r="U522" s="662"/>
      <c r="V522" s="662"/>
      <c r="W522" s="662"/>
      <c r="X522" s="662"/>
      <c r="Y522" s="662"/>
      <c r="Z522" s="662"/>
      <c r="AA522" s="662"/>
      <c r="AB522" s="662"/>
      <c r="AC522" s="662"/>
    </row>
    <row r="523">
      <c r="A523" s="662"/>
      <c r="B523" s="662"/>
      <c r="C523" s="662"/>
      <c r="D523" s="662"/>
      <c r="E523" s="662"/>
      <c r="F523" s="662"/>
      <c r="G523" s="662"/>
      <c r="H523" s="662"/>
      <c r="I523" s="662"/>
      <c r="J523" s="662"/>
      <c r="K523" s="662"/>
      <c r="L523" s="662"/>
      <c r="M523" s="662"/>
      <c r="N523" s="662"/>
      <c r="O523" s="662"/>
      <c r="P523" s="662"/>
      <c r="Q523" s="662"/>
      <c r="R523" s="662"/>
      <c r="S523" s="662"/>
      <c r="T523" s="662"/>
      <c r="U523" s="662"/>
      <c r="V523" s="662"/>
      <c r="W523" s="662"/>
      <c r="X523" s="662"/>
      <c r="Y523" s="662"/>
      <c r="Z523" s="662"/>
      <c r="AA523" s="662"/>
      <c r="AB523" s="662"/>
      <c r="AC523" s="662"/>
    </row>
    <row r="524">
      <c r="A524" s="662"/>
      <c r="B524" s="662"/>
      <c r="C524" s="662"/>
      <c r="D524" s="662"/>
      <c r="E524" s="662"/>
      <c r="F524" s="662"/>
      <c r="G524" s="662"/>
      <c r="H524" s="662"/>
      <c r="I524" s="662"/>
      <c r="J524" s="662"/>
      <c r="K524" s="662"/>
      <c r="L524" s="662"/>
      <c r="M524" s="662"/>
      <c r="N524" s="662"/>
      <c r="O524" s="662"/>
      <c r="P524" s="662"/>
      <c r="Q524" s="662"/>
      <c r="R524" s="662"/>
      <c r="S524" s="662"/>
      <c r="T524" s="662"/>
      <c r="U524" s="662"/>
      <c r="V524" s="662"/>
      <c r="W524" s="662"/>
      <c r="X524" s="662"/>
      <c r="Y524" s="662"/>
      <c r="Z524" s="662"/>
      <c r="AA524" s="662"/>
      <c r="AB524" s="662"/>
      <c r="AC524" s="662"/>
    </row>
    <row r="525">
      <c r="A525" s="662"/>
      <c r="B525" s="662"/>
      <c r="C525" s="662"/>
      <c r="D525" s="662"/>
      <c r="E525" s="662"/>
      <c r="F525" s="662"/>
      <c r="G525" s="662"/>
      <c r="H525" s="662"/>
      <c r="I525" s="662"/>
      <c r="J525" s="662"/>
      <c r="K525" s="662"/>
      <c r="L525" s="662"/>
      <c r="M525" s="662"/>
      <c r="N525" s="662"/>
      <c r="O525" s="662"/>
      <c r="P525" s="662"/>
      <c r="Q525" s="662"/>
      <c r="R525" s="662"/>
      <c r="S525" s="662"/>
      <c r="T525" s="662"/>
      <c r="U525" s="662"/>
      <c r="V525" s="662"/>
      <c r="W525" s="662"/>
      <c r="X525" s="662"/>
      <c r="Y525" s="662"/>
      <c r="Z525" s="662"/>
      <c r="AA525" s="662"/>
      <c r="AB525" s="662"/>
      <c r="AC525" s="662"/>
    </row>
    <row r="526">
      <c r="A526" s="662"/>
      <c r="B526" s="662"/>
      <c r="C526" s="662"/>
      <c r="D526" s="662"/>
      <c r="E526" s="662"/>
      <c r="F526" s="662"/>
      <c r="G526" s="662"/>
      <c r="H526" s="662"/>
      <c r="I526" s="662"/>
      <c r="J526" s="662"/>
      <c r="K526" s="662"/>
      <c r="L526" s="662"/>
      <c r="M526" s="662"/>
      <c r="N526" s="662"/>
      <c r="O526" s="662"/>
      <c r="P526" s="662"/>
      <c r="Q526" s="662"/>
      <c r="R526" s="662"/>
      <c r="S526" s="662"/>
      <c r="T526" s="662"/>
      <c r="U526" s="662"/>
      <c r="V526" s="662"/>
      <c r="W526" s="662"/>
      <c r="X526" s="662"/>
      <c r="Y526" s="662"/>
      <c r="Z526" s="662"/>
      <c r="AA526" s="662"/>
      <c r="AB526" s="662"/>
      <c r="AC526" s="662"/>
    </row>
    <row r="527">
      <c r="A527" s="662"/>
      <c r="B527" s="662"/>
      <c r="C527" s="662"/>
      <c r="D527" s="662"/>
      <c r="E527" s="662"/>
      <c r="F527" s="662"/>
      <c r="G527" s="662"/>
      <c r="H527" s="662"/>
      <c r="I527" s="662"/>
      <c r="J527" s="662"/>
      <c r="K527" s="662"/>
      <c r="L527" s="662"/>
      <c r="M527" s="662"/>
      <c r="N527" s="662"/>
      <c r="O527" s="662"/>
      <c r="P527" s="662"/>
      <c r="Q527" s="662"/>
      <c r="R527" s="662"/>
      <c r="S527" s="662"/>
      <c r="T527" s="662"/>
      <c r="U527" s="662"/>
      <c r="V527" s="662"/>
      <c r="W527" s="662"/>
      <c r="X527" s="662"/>
      <c r="Y527" s="662"/>
      <c r="Z527" s="662"/>
      <c r="AA527" s="662"/>
      <c r="AB527" s="662"/>
      <c r="AC527" s="662"/>
    </row>
    <row r="528">
      <c r="A528" s="662"/>
      <c r="B528" s="662"/>
      <c r="C528" s="662"/>
      <c r="D528" s="662"/>
      <c r="E528" s="662"/>
      <c r="F528" s="662"/>
      <c r="G528" s="662"/>
      <c r="H528" s="662"/>
      <c r="I528" s="662"/>
      <c r="J528" s="662"/>
      <c r="K528" s="662"/>
      <c r="L528" s="662"/>
      <c r="M528" s="662"/>
      <c r="N528" s="662"/>
      <c r="O528" s="662"/>
      <c r="P528" s="662"/>
      <c r="Q528" s="662"/>
      <c r="R528" s="662"/>
      <c r="S528" s="662"/>
      <c r="T528" s="662"/>
      <c r="U528" s="662"/>
      <c r="V528" s="662"/>
      <c r="W528" s="662"/>
      <c r="X528" s="662"/>
      <c r="Y528" s="662"/>
      <c r="Z528" s="662"/>
      <c r="AA528" s="662"/>
      <c r="AB528" s="662"/>
      <c r="AC528" s="662"/>
    </row>
    <row r="529">
      <c r="A529" s="662"/>
      <c r="B529" s="662"/>
      <c r="C529" s="662"/>
      <c r="D529" s="662"/>
      <c r="E529" s="662"/>
      <c r="F529" s="662"/>
      <c r="G529" s="662"/>
      <c r="H529" s="662"/>
      <c r="I529" s="662"/>
      <c r="J529" s="662"/>
      <c r="K529" s="662"/>
      <c r="L529" s="662"/>
      <c r="M529" s="662"/>
      <c r="N529" s="662"/>
      <c r="O529" s="662"/>
      <c r="P529" s="662"/>
      <c r="Q529" s="662"/>
      <c r="R529" s="662"/>
      <c r="S529" s="662"/>
      <c r="T529" s="662"/>
      <c r="U529" s="662"/>
      <c r="V529" s="662"/>
      <c r="W529" s="662"/>
      <c r="X529" s="662"/>
      <c r="Y529" s="662"/>
      <c r="Z529" s="662"/>
      <c r="AA529" s="662"/>
      <c r="AB529" s="662"/>
      <c r="AC529" s="662"/>
    </row>
    <row r="530">
      <c r="A530" s="662"/>
      <c r="B530" s="662"/>
      <c r="C530" s="662"/>
      <c r="D530" s="662"/>
      <c r="E530" s="662"/>
      <c r="F530" s="662"/>
      <c r="G530" s="662"/>
      <c r="H530" s="662"/>
      <c r="I530" s="662"/>
      <c r="J530" s="662"/>
      <c r="K530" s="662"/>
      <c r="L530" s="662"/>
      <c r="M530" s="662"/>
      <c r="N530" s="662"/>
      <c r="O530" s="662"/>
      <c r="P530" s="662"/>
      <c r="Q530" s="662"/>
      <c r="R530" s="662"/>
      <c r="S530" s="662"/>
      <c r="T530" s="662"/>
      <c r="U530" s="662"/>
      <c r="V530" s="662"/>
      <c r="W530" s="662"/>
      <c r="X530" s="662"/>
      <c r="Y530" s="662"/>
      <c r="Z530" s="662"/>
      <c r="AA530" s="662"/>
      <c r="AB530" s="662"/>
      <c r="AC530" s="662"/>
    </row>
    <row r="531">
      <c r="A531" s="662"/>
      <c r="B531" s="662"/>
      <c r="C531" s="662"/>
      <c r="D531" s="662"/>
      <c r="E531" s="662"/>
      <c r="F531" s="662"/>
      <c r="G531" s="662"/>
      <c r="H531" s="662"/>
      <c r="I531" s="662"/>
      <c r="J531" s="662"/>
      <c r="K531" s="662"/>
      <c r="L531" s="662"/>
      <c r="M531" s="662"/>
      <c r="N531" s="662"/>
      <c r="O531" s="662"/>
      <c r="P531" s="662"/>
      <c r="Q531" s="662"/>
      <c r="R531" s="662"/>
      <c r="S531" s="662"/>
      <c r="T531" s="662"/>
      <c r="U531" s="662"/>
      <c r="V531" s="662"/>
      <c r="W531" s="662"/>
      <c r="X531" s="662"/>
      <c r="Y531" s="662"/>
      <c r="Z531" s="662"/>
      <c r="AA531" s="662"/>
      <c r="AB531" s="662"/>
      <c r="AC531" s="662"/>
    </row>
    <row r="532">
      <c r="A532" s="662"/>
      <c r="B532" s="662"/>
      <c r="C532" s="662"/>
      <c r="D532" s="662"/>
      <c r="E532" s="662"/>
      <c r="F532" s="662"/>
      <c r="G532" s="662"/>
      <c r="H532" s="662"/>
      <c r="I532" s="662"/>
      <c r="J532" s="662"/>
      <c r="K532" s="662"/>
      <c r="L532" s="662"/>
      <c r="M532" s="662"/>
      <c r="N532" s="662"/>
      <c r="O532" s="662"/>
      <c r="P532" s="662"/>
      <c r="Q532" s="662"/>
      <c r="R532" s="662"/>
      <c r="S532" s="662"/>
      <c r="T532" s="662"/>
      <c r="U532" s="662"/>
      <c r="V532" s="662"/>
      <c r="W532" s="662"/>
      <c r="X532" s="662"/>
      <c r="Y532" s="662"/>
      <c r="Z532" s="662"/>
      <c r="AA532" s="662"/>
      <c r="AB532" s="662"/>
      <c r="AC532" s="662"/>
    </row>
    <row r="533">
      <c r="A533" s="662"/>
      <c r="B533" s="662"/>
      <c r="C533" s="662"/>
      <c r="D533" s="662"/>
      <c r="E533" s="662"/>
      <c r="F533" s="662"/>
      <c r="G533" s="662"/>
      <c r="H533" s="662"/>
      <c r="I533" s="662"/>
      <c r="J533" s="662"/>
      <c r="K533" s="662"/>
      <c r="L533" s="662"/>
      <c r="M533" s="662"/>
      <c r="N533" s="662"/>
      <c r="O533" s="662"/>
      <c r="P533" s="662"/>
      <c r="Q533" s="662"/>
      <c r="R533" s="662"/>
      <c r="S533" s="662"/>
      <c r="T533" s="662"/>
      <c r="U533" s="662"/>
      <c r="V533" s="662"/>
      <c r="W533" s="662"/>
      <c r="X533" s="662"/>
      <c r="Y533" s="662"/>
      <c r="Z533" s="662"/>
      <c r="AA533" s="662"/>
      <c r="AB533" s="662"/>
      <c r="AC533" s="662"/>
    </row>
    <row r="534">
      <c r="A534" s="662"/>
      <c r="B534" s="662"/>
      <c r="C534" s="662"/>
      <c r="D534" s="662"/>
      <c r="E534" s="662"/>
      <c r="F534" s="662"/>
      <c r="G534" s="662"/>
      <c r="H534" s="662"/>
      <c r="I534" s="662"/>
      <c r="J534" s="662"/>
      <c r="K534" s="662"/>
      <c r="L534" s="662"/>
      <c r="M534" s="662"/>
      <c r="N534" s="662"/>
      <c r="O534" s="662"/>
      <c r="P534" s="662"/>
      <c r="Q534" s="662"/>
      <c r="R534" s="662"/>
      <c r="S534" s="662"/>
      <c r="T534" s="662"/>
      <c r="U534" s="662"/>
      <c r="V534" s="662"/>
      <c r="W534" s="662"/>
      <c r="X534" s="662"/>
      <c r="Y534" s="662"/>
      <c r="Z534" s="662"/>
      <c r="AA534" s="662"/>
      <c r="AB534" s="662"/>
      <c r="AC534" s="662"/>
    </row>
    <row r="535">
      <c r="A535" s="662"/>
      <c r="B535" s="662"/>
      <c r="C535" s="662"/>
      <c r="D535" s="662"/>
      <c r="E535" s="662"/>
      <c r="F535" s="662"/>
      <c r="G535" s="662"/>
      <c r="H535" s="662"/>
      <c r="I535" s="662"/>
      <c r="J535" s="662"/>
      <c r="K535" s="662"/>
      <c r="L535" s="662"/>
      <c r="M535" s="662"/>
      <c r="N535" s="662"/>
      <c r="O535" s="662"/>
      <c r="P535" s="662"/>
      <c r="Q535" s="662"/>
      <c r="R535" s="662"/>
      <c r="S535" s="662"/>
      <c r="T535" s="662"/>
      <c r="U535" s="662"/>
      <c r="V535" s="662"/>
      <c r="W535" s="662"/>
      <c r="X535" s="662"/>
      <c r="Y535" s="662"/>
      <c r="Z535" s="662"/>
      <c r="AA535" s="662"/>
      <c r="AB535" s="662"/>
      <c r="AC535" s="662"/>
    </row>
    <row r="536">
      <c r="A536" s="662"/>
      <c r="B536" s="662"/>
      <c r="C536" s="662"/>
      <c r="D536" s="662"/>
      <c r="E536" s="662"/>
      <c r="F536" s="662"/>
      <c r="G536" s="662"/>
      <c r="H536" s="662"/>
      <c r="I536" s="662"/>
      <c r="J536" s="662"/>
      <c r="K536" s="662"/>
      <c r="L536" s="662"/>
      <c r="M536" s="662"/>
      <c r="N536" s="662"/>
      <c r="O536" s="662"/>
      <c r="P536" s="662"/>
      <c r="Q536" s="662"/>
      <c r="R536" s="662"/>
      <c r="S536" s="662"/>
      <c r="T536" s="662"/>
      <c r="U536" s="662"/>
      <c r="V536" s="662"/>
      <c r="W536" s="662"/>
      <c r="X536" s="662"/>
      <c r="Y536" s="662"/>
      <c r="Z536" s="662"/>
      <c r="AA536" s="662"/>
      <c r="AB536" s="662"/>
      <c r="AC536" s="662"/>
    </row>
    <row r="537">
      <c r="A537" s="662"/>
      <c r="B537" s="662"/>
      <c r="C537" s="662"/>
      <c r="D537" s="662"/>
      <c r="E537" s="662"/>
      <c r="F537" s="662"/>
      <c r="G537" s="662"/>
      <c r="H537" s="662"/>
      <c r="I537" s="662"/>
      <c r="J537" s="662"/>
      <c r="K537" s="662"/>
      <c r="L537" s="662"/>
      <c r="M537" s="662"/>
      <c r="N537" s="662"/>
      <c r="O537" s="662"/>
      <c r="P537" s="662"/>
      <c r="Q537" s="662"/>
      <c r="R537" s="662"/>
      <c r="S537" s="662"/>
      <c r="T537" s="662"/>
      <c r="U537" s="662"/>
      <c r="V537" s="662"/>
      <c r="W537" s="662"/>
      <c r="X537" s="662"/>
      <c r="Y537" s="662"/>
      <c r="Z537" s="662"/>
      <c r="AA537" s="662"/>
      <c r="AB537" s="662"/>
      <c r="AC537" s="662"/>
    </row>
    <row r="538">
      <c r="A538" s="662"/>
      <c r="B538" s="662"/>
      <c r="C538" s="662"/>
      <c r="D538" s="662"/>
      <c r="E538" s="662"/>
      <c r="F538" s="662"/>
      <c r="G538" s="662"/>
      <c r="H538" s="662"/>
      <c r="I538" s="662"/>
      <c r="J538" s="662"/>
      <c r="K538" s="662"/>
      <c r="L538" s="662"/>
      <c r="M538" s="662"/>
      <c r="N538" s="662"/>
      <c r="O538" s="662"/>
      <c r="P538" s="662"/>
      <c r="Q538" s="662"/>
      <c r="R538" s="662"/>
      <c r="S538" s="662"/>
      <c r="T538" s="662"/>
      <c r="U538" s="662"/>
      <c r="V538" s="662"/>
      <c r="W538" s="662"/>
      <c r="X538" s="662"/>
      <c r="Y538" s="662"/>
      <c r="Z538" s="662"/>
      <c r="AA538" s="662"/>
      <c r="AB538" s="662"/>
      <c r="AC538" s="662"/>
    </row>
    <row r="539">
      <c r="A539" s="662"/>
      <c r="B539" s="662"/>
      <c r="C539" s="662"/>
      <c r="D539" s="662"/>
      <c r="E539" s="662"/>
      <c r="F539" s="662"/>
      <c r="G539" s="662"/>
      <c r="H539" s="662"/>
      <c r="I539" s="662"/>
      <c r="J539" s="662"/>
      <c r="K539" s="662"/>
      <c r="L539" s="662"/>
      <c r="M539" s="662"/>
      <c r="N539" s="662"/>
      <c r="O539" s="662"/>
      <c r="P539" s="662"/>
      <c r="Q539" s="662"/>
      <c r="R539" s="662"/>
      <c r="S539" s="662"/>
      <c r="T539" s="662"/>
      <c r="U539" s="662"/>
      <c r="V539" s="662"/>
      <c r="W539" s="662"/>
      <c r="X539" s="662"/>
      <c r="Y539" s="662"/>
      <c r="Z539" s="662"/>
      <c r="AA539" s="662"/>
      <c r="AB539" s="662"/>
      <c r="AC539" s="662"/>
    </row>
    <row r="540">
      <c r="A540" s="662"/>
      <c r="B540" s="662"/>
      <c r="C540" s="662"/>
      <c r="D540" s="662"/>
      <c r="E540" s="662"/>
      <c r="F540" s="662"/>
      <c r="G540" s="662"/>
      <c r="H540" s="662"/>
      <c r="I540" s="662"/>
      <c r="J540" s="662"/>
      <c r="K540" s="662"/>
      <c r="L540" s="662"/>
      <c r="M540" s="662"/>
      <c r="N540" s="662"/>
      <c r="O540" s="662"/>
      <c r="P540" s="662"/>
      <c r="Q540" s="662"/>
      <c r="R540" s="662"/>
      <c r="S540" s="662"/>
      <c r="T540" s="662"/>
      <c r="U540" s="662"/>
      <c r="V540" s="662"/>
      <c r="W540" s="662"/>
      <c r="X540" s="662"/>
      <c r="Y540" s="662"/>
      <c r="Z540" s="662"/>
      <c r="AA540" s="662"/>
      <c r="AB540" s="662"/>
      <c r="AC540" s="662"/>
    </row>
    <row r="541">
      <c r="A541" s="662"/>
      <c r="B541" s="662"/>
      <c r="C541" s="662"/>
      <c r="D541" s="662"/>
      <c r="E541" s="662"/>
      <c r="F541" s="662"/>
      <c r="G541" s="662"/>
      <c r="H541" s="662"/>
      <c r="I541" s="662"/>
      <c r="J541" s="662"/>
      <c r="K541" s="662"/>
      <c r="L541" s="662"/>
      <c r="M541" s="662"/>
      <c r="N541" s="662"/>
      <c r="O541" s="662"/>
      <c r="P541" s="662"/>
      <c r="Q541" s="662"/>
      <c r="R541" s="662"/>
      <c r="S541" s="662"/>
      <c r="T541" s="662"/>
      <c r="U541" s="662"/>
      <c r="V541" s="662"/>
      <c r="W541" s="662"/>
      <c r="X541" s="662"/>
      <c r="Y541" s="662"/>
      <c r="Z541" s="662"/>
      <c r="AA541" s="662"/>
      <c r="AB541" s="662"/>
      <c r="AC541" s="662"/>
    </row>
    <row r="542">
      <c r="A542" s="662"/>
      <c r="B542" s="662"/>
      <c r="C542" s="662"/>
      <c r="D542" s="662"/>
      <c r="E542" s="662"/>
      <c r="F542" s="662"/>
      <c r="G542" s="662"/>
      <c r="H542" s="662"/>
      <c r="I542" s="662"/>
      <c r="J542" s="662"/>
      <c r="K542" s="662"/>
      <c r="L542" s="662"/>
      <c r="M542" s="662"/>
      <c r="N542" s="662"/>
      <c r="O542" s="662"/>
      <c r="P542" s="662"/>
      <c r="Q542" s="662"/>
      <c r="R542" s="662"/>
      <c r="S542" s="662"/>
      <c r="T542" s="662"/>
      <c r="U542" s="662"/>
      <c r="V542" s="662"/>
      <c r="W542" s="662"/>
      <c r="X542" s="662"/>
      <c r="Y542" s="662"/>
      <c r="Z542" s="662"/>
      <c r="AA542" s="662"/>
      <c r="AB542" s="662"/>
      <c r="AC542" s="662"/>
    </row>
    <row r="543">
      <c r="A543" s="662"/>
      <c r="B543" s="662"/>
      <c r="C543" s="662"/>
      <c r="D543" s="662"/>
      <c r="E543" s="662"/>
      <c r="F543" s="662"/>
      <c r="G543" s="662"/>
      <c r="H543" s="662"/>
      <c r="I543" s="662"/>
      <c r="J543" s="662"/>
      <c r="K543" s="662"/>
      <c r="L543" s="662"/>
      <c r="M543" s="662"/>
      <c r="N543" s="662"/>
      <c r="O543" s="662"/>
      <c r="P543" s="662"/>
      <c r="Q543" s="662"/>
      <c r="R543" s="662"/>
      <c r="S543" s="662"/>
      <c r="T543" s="662"/>
      <c r="U543" s="662"/>
      <c r="V543" s="662"/>
      <c r="W543" s="662"/>
      <c r="X543" s="662"/>
      <c r="Y543" s="662"/>
      <c r="Z543" s="662"/>
      <c r="AA543" s="662"/>
      <c r="AB543" s="662"/>
      <c r="AC543" s="662"/>
    </row>
    <row r="544">
      <c r="A544" s="662"/>
      <c r="B544" s="662"/>
      <c r="C544" s="662"/>
      <c r="D544" s="662"/>
      <c r="E544" s="662"/>
      <c r="F544" s="662"/>
      <c r="G544" s="662"/>
      <c r="H544" s="662"/>
      <c r="I544" s="662"/>
      <c r="J544" s="662"/>
      <c r="K544" s="662"/>
      <c r="L544" s="662"/>
      <c r="M544" s="662"/>
      <c r="N544" s="662"/>
      <c r="O544" s="662"/>
      <c r="P544" s="662"/>
      <c r="Q544" s="662"/>
      <c r="R544" s="662"/>
      <c r="S544" s="662"/>
      <c r="T544" s="662"/>
      <c r="U544" s="662"/>
      <c r="V544" s="662"/>
      <c r="W544" s="662"/>
      <c r="X544" s="662"/>
      <c r="Y544" s="662"/>
      <c r="Z544" s="662"/>
      <c r="AA544" s="662"/>
      <c r="AB544" s="662"/>
      <c r="AC544" s="662"/>
    </row>
    <row r="545">
      <c r="A545" s="662"/>
      <c r="B545" s="662"/>
      <c r="C545" s="662"/>
      <c r="D545" s="662"/>
      <c r="E545" s="662"/>
      <c r="F545" s="662"/>
      <c r="G545" s="662"/>
      <c r="H545" s="662"/>
      <c r="I545" s="662"/>
      <c r="J545" s="662"/>
      <c r="K545" s="662"/>
      <c r="L545" s="662"/>
      <c r="M545" s="662"/>
      <c r="N545" s="662"/>
      <c r="O545" s="662"/>
      <c r="P545" s="662"/>
      <c r="Q545" s="662"/>
      <c r="R545" s="662"/>
      <c r="S545" s="662"/>
      <c r="T545" s="662"/>
      <c r="U545" s="662"/>
      <c r="V545" s="662"/>
      <c r="W545" s="662"/>
      <c r="X545" s="662"/>
      <c r="Y545" s="662"/>
      <c r="Z545" s="662"/>
      <c r="AA545" s="662"/>
      <c r="AB545" s="662"/>
      <c r="AC545" s="662"/>
    </row>
    <row r="546">
      <c r="A546" s="662"/>
      <c r="B546" s="662"/>
      <c r="C546" s="662"/>
      <c r="D546" s="662"/>
      <c r="E546" s="662"/>
      <c r="F546" s="662"/>
      <c r="G546" s="662"/>
      <c r="H546" s="662"/>
      <c r="I546" s="662"/>
      <c r="J546" s="662"/>
      <c r="K546" s="662"/>
      <c r="L546" s="662"/>
      <c r="M546" s="662"/>
      <c r="N546" s="662"/>
      <c r="O546" s="662"/>
      <c r="P546" s="662"/>
      <c r="Q546" s="662"/>
      <c r="R546" s="662"/>
      <c r="S546" s="662"/>
      <c r="T546" s="662"/>
      <c r="U546" s="662"/>
      <c r="V546" s="662"/>
      <c r="W546" s="662"/>
      <c r="X546" s="662"/>
      <c r="Y546" s="662"/>
      <c r="Z546" s="662"/>
      <c r="AA546" s="662"/>
      <c r="AB546" s="662"/>
      <c r="AC546" s="662"/>
    </row>
    <row r="547">
      <c r="A547" s="662"/>
      <c r="B547" s="662"/>
      <c r="C547" s="662"/>
      <c r="D547" s="662"/>
      <c r="E547" s="662"/>
      <c r="F547" s="662"/>
      <c r="G547" s="662"/>
      <c r="H547" s="662"/>
      <c r="I547" s="662"/>
      <c r="J547" s="662"/>
      <c r="K547" s="662"/>
      <c r="L547" s="662"/>
      <c r="M547" s="662"/>
      <c r="N547" s="662"/>
      <c r="O547" s="662"/>
      <c r="P547" s="662"/>
      <c r="Q547" s="662"/>
      <c r="R547" s="662"/>
      <c r="S547" s="662"/>
      <c r="T547" s="662"/>
      <c r="U547" s="662"/>
      <c r="V547" s="662"/>
      <c r="W547" s="662"/>
      <c r="X547" s="662"/>
      <c r="Y547" s="662"/>
      <c r="Z547" s="662"/>
      <c r="AA547" s="662"/>
      <c r="AB547" s="662"/>
      <c r="AC547" s="662"/>
    </row>
    <row r="548">
      <c r="A548" s="662"/>
      <c r="B548" s="662"/>
      <c r="C548" s="662"/>
      <c r="D548" s="662"/>
      <c r="E548" s="662"/>
      <c r="F548" s="662"/>
      <c r="G548" s="662"/>
      <c r="H548" s="662"/>
      <c r="I548" s="662"/>
      <c r="J548" s="662"/>
      <c r="K548" s="662"/>
      <c r="L548" s="662"/>
      <c r="M548" s="662"/>
      <c r="N548" s="662"/>
      <c r="O548" s="662"/>
      <c r="P548" s="662"/>
      <c r="Q548" s="662"/>
      <c r="R548" s="662"/>
      <c r="S548" s="662"/>
      <c r="T548" s="662"/>
      <c r="U548" s="662"/>
      <c r="V548" s="662"/>
      <c r="W548" s="662"/>
      <c r="X548" s="662"/>
      <c r="Y548" s="662"/>
      <c r="Z548" s="662"/>
      <c r="AA548" s="662"/>
      <c r="AB548" s="662"/>
      <c r="AC548" s="662"/>
    </row>
    <row r="549">
      <c r="A549" s="662"/>
      <c r="B549" s="662"/>
      <c r="C549" s="662"/>
      <c r="D549" s="662"/>
      <c r="E549" s="662"/>
      <c r="F549" s="662"/>
      <c r="G549" s="662"/>
      <c r="H549" s="662"/>
      <c r="I549" s="662"/>
      <c r="J549" s="662"/>
      <c r="K549" s="662"/>
      <c r="L549" s="662"/>
      <c r="M549" s="662"/>
      <c r="N549" s="662"/>
      <c r="O549" s="662"/>
      <c r="P549" s="662"/>
      <c r="Q549" s="662"/>
      <c r="R549" s="662"/>
      <c r="S549" s="662"/>
      <c r="T549" s="662"/>
      <c r="U549" s="662"/>
      <c r="V549" s="662"/>
      <c r="W549" s="662"/>
      <c r="X549" s="662"/>
      <c r="Y549" s="662"/>
      <c r="Z549" s="662"/>
      <c r="AA549" s="662"/>
      <c r="AB549" s="662"/>
      <c r="AC549" s="662"/>
    </row>
    <row r="550">
      <c r="A550" s="662"/>
      <c r="B550" s="662"/>
      <c r="C550" s="662"/>
      <c r="D550" s="662"/>
      <c r="E550" s="662"/>
      <c r="F550" s="662"/>
      <c r="G550" s="662"/>
      <c r="H550" s="662"/>
      <c r="I550" s="662"/>
      <c r="J550" s="662"/>
      <c r="K550" s="662"/>
      <c r="L550" s="662"/>
      <c r="M550" s="662"/>
      <c r="N550" s="662"/>
      <c r="O550" s="662"/>
      <c r="P550" s="662"/>
      <c r="Q550" s="662"/>
      <c r="R550" s="662"/>
      <c r="S550" s="662"/>
      <c r="T550" s="662"/>
      <c r="U550" s="662"/>
      <c r="V550" s="662"/>
      <c r="W550" s="662"/>
      <c r="X550" s="662"/>
      <c r="Y550" s="662"/>
      <c r="Z550" s="662"/>
      <c r="AA550" s="662"/>
      <c r="AB550" s="662"/>
      <c r="AC550" s="662"/>
    </row>
    <row r="551">
      <c r="A551" s="662"/>
      <c r="B551" s="662"/>
      <c r="C551" s="662"/>
      <c r="D551" s="662"/>
      <c r="E551" s="662"/>
      <c r="F551" s="662"/>
      <c r="G551" s="662"/>
      <c r="H551" s="662"/>
      <c r="I551" s="662"/>
      <c r="J551" s="662"/>
      <c r="K551" s="662"/>
      <c r="L551" s="662"/>
      <c r="M551" s="662"/>
      <c r="N551" s="662"/>
      <c r="O551" s="662"/>
      <c r="P551" s="662"/>
      <c r="Q551" s="662"/>
      <c r="R551" s="662"/>
      <c r="S551" s="662"/>
      <c r="T551" s="662"/>
      <c r="U551" s="662"/>
      <c r="V551" s="662"/>
      <c r="W551" s="662"/>
      <c r="X551" s="662"/>
      <c r="Y551" s="662"/>
      <c r="Z551" s="662"/>
      <c r="AA551" s="662"/>
      <c r="AB551" s="662"/>
      <c r="AC551" s="662"/>
    </row>
    <row r="552">
      <c r="A552" s="662"/>
      <c r="B552" s="662"/>
      <c r="C552" s="662"/>
      <c r="D552" s="662"/>
      <c r="E552" s="662"/>
      <c r="F552" s="662"/>
      <c r="G552" s="662"/>
      <c r="H552" s="662"/>
      <c r="I552" s="662"/>
      <c r="J552" s="662"/>
      <c r="K552" s="662"/>
      <c r="L552" s="662"/>
      <c r="M552" s="662"/>
      <c r="N552" s="662"/>
      <c r="O552" s="662"/>
      <c r="P552" s="662"/>
      <c r="Q552" s="662"/>
      <c r="R552" s="662"/>
      <c r="S552" s="662"/>
      <c r="T552" s="662"/>
      <c r="U552" s="662"/>
      <c r="V552" s="662"/>
      <c r="W552" s="662"/>
      <c r="X552" s="662"/>
      <c r="Y552" s="662"/>
      <c r="Z552" s="662"/>
      <c r="AA552" s="662"/>
      <c r="AB552" s="662"/>
      <c r="AC552" s="662"/>
    </row>
    <row r="553">
      <c r="A553" s="662"/>
      <c r="B553" s="662"/>
      <c r="C553" s="662"/>
      <c r="D553" s="662"/>
      <c r="E553" s="662"/>
      <c r="F553" s="662"/>
      <c r="G553" s="662"/>
      <c r="H553" s="662"/>
      <c r="I553" s="662"/>
      <c r="J553" s="662"/>
      <c r="K553" s="662"/>
      <c r="L553" s="662"/>
      <c r="M553" s="662"/>
      <c r="N553" s="662"/>
      <c r="O553" s="662"/>
      <c r="P553" s="662"/>
      <c r="Q553" s="662"/>
      <c r="R553" s="662"/>
      <c r="S553" s="662"/>
      <c r="T553" s="662"/>
      <c r="U553" s="662"/>
      <c r="V553" s="662"/>
      <c r="W553" s="662"/>
      <c r="X553" s="662"/>
      <c r="Y553" s="662"/>
      <c r="Z553" s="662"/>
      <c r="AA553" s="662"/>
      <c r="AB553" s="662"/>
      <c r="AC553" s="662"/>
    </row>
    <row r="554">
      <c r="A554" s="662"/>
      <c r="B554" s="662"/>
      <c r="C554" s="662"/>
      <c r="D554" s="662"/>
      <c r="E554" s="662"/>
      <c r="F554" s="662"/>
      <c r="G554" s="662"/>
      <c r="H554" s="662"/>
      <c r="I554" s="662"/>
      <c r="J554" s="662"/>
      <c r="K554" s="662"/>
      <c r="L554" s="662"/>
      <c r="M554" s="662"/>
      <c r="N554" s="662"/>
      <c r="O554" s="662"/>
      <c r="P554" s="662"/>
      <c r="Q554" s="662"/>
      <c r="R554" s="662"/>
      <c r="S554" s="662"/>
      <c r="T554" s="662"/>
      <c r="U554" s="662"/>
      <c r="V554" s="662"/>
      <c r="W554" s="662"/>
      <c r="X554" s="662"/>
      <c r="Y554" s="662"/>
      <c r="Z554" s="662"/>
      <c r="AA554" s="662"/>
      <c r="AB554" s="662"/>
      <c r="AC554" s="662"/>
    </row>
    <row r="555">
      <c r="A555" s="662"/>
      <c r="B555" s="662"/>
      <c r="C555" s="662"/>
      <c r="D555" s="662"/>
      <c r="E555" s="662"/>
      <c r="F555" s="662"/>
      <c r="G555" s="662"/>
      <c r="H555" s="662"/>
      <c r="I555" s="662"/>
      <c r="J555" s="662"/>
      <c r="K555" s="662"/>
      <c r="L555" s="662"/>
      <c r="M555" s="662"/>
      <c r="N555" s="662"/>
      <c r="O555" s="662"/>
      <c r="P555" s="662"/>
      <c r="Q555" s="662"/>
      <c r="R555" s="662"/>
      <c r="S555" s="662"/>
      <c r="T555" s="662"/>
      <c r="U555" s="662"/>
      <c r="V555" s="662"/>
      <c r="W555" s="662"/>
      <c r="X555" s="662"/>
      <c r="Y555" s="662"/>
      <c r="Z555" s="662"/>
      <c r="AA555" s="662"/>
      <c r="AB555" s="662"/>
      <c r="AC555" s="662"/>
    </row>
    <row r="556">
      <c r="A556" s="662"/>
      <c r="B556" s="662"/>
      <c r="C556" s="662"/>
      <c r="D556" s="662"/>
      <c r="E556" s="662"/>
      <c r="F556" s="662"/>
      <c r="G556" s="662"/>
      <c r="H556" s="662"/>
      <c r="I556" s="662"/>
      <c r="J556" s="662"/>
      <c r="K556" s="662"/>
      <c r="L556" s="662"/>
      <c r="M556" s="662"/>
      <c r="N556" s="662"/>
      <c r="O556" s="662"/>
      <c r="P556" s="662"/>
      <c r="Q556" s="662"/>
      <c r="R556" s="662"/>
      <c r="S556" s="662"/>
      <c r="T556" s="662"/>
      <c r="U556" s="662"/>
      <c r="V556" s="662"/>
      <c r="W556" s="662"/>
      <c r="X556" s="662"/>
      <c r="Y556" s="662"/>
      <c r="Z556" s="662"/>
      <c r="AA556" s="662"/>
      <c r="AB556" s="662"/>
      <c r="AC556" s="662"/>
    </row>
    <row r="557">
      <c r="A557" s="662"/>
      <c r="B557" s="662"/>
      <c r="C557" s="662"/>
      <c r="D557" s="662"/>
      <c r="E557" s="662"/>
      <c r="F557" s="662"/>
      <c r="G557" s="662"/>
      <c r="H557" s="662"/>
      <c r="I557" s="662"/>
      <c r="J557" s="662"/>
      <c r="K557" s="662"/>
      <c r="L557" s="662"/>
      <c r="M557" s="662"/>
      <c r="N557" s="662"/>
      <c r="O557" s="662"/>
      <c r="P557" s="662"/>
      <c r="Q557" s="662"/>
      <c r="R557" s="662"/>
      <c r="S557" s="662"/>
      <c r="T557" s="662"/>
      <c r="U557" s="662"/>
      <c r="V557" s="662"/>
      <c r="W557" s="662"/>
      <c r="X557" s="662"/>
      <c r="Y557" s="662"/>
      <c r="Z557" s="662"/>
      <c r="AA557" s="662"/>
      <c r="AB557" s="662"/>
      <c r="AC557" s="662"/>
    </row>
    <row r="558">
      <c r="A558" s="662"/>
      <c r="B558" s="662"/>
      <c r="C558" s="662"/>
      <c r="D558" s="662"/>
      <c r="E558" s="662"/>
      <c r="F558" s="662"/>
      <c r="G558" s="662"/>
      <c r="H558" s="662"/>
      <c r="I558" s="662"/>
      <c r="J558" s="662"/>
      <c r="K558" s="662"/>
      <c r="L558" s="662"/>
      <c r="M558" s="662"/>
      <c r="N558" s="662"/>
      <c r="O558" s="662"/>
      <c r="P558" s="662"/>
      <c r="Q558" s="662"/>
      <c r="R558" s="662"/>
      <c r="S558" s="662"/>
      <c r="T558" s="662"/>
      <c r="U558" s="662"/>
      <c r="V558" s="662"/>
      <c r="W558" s="662"/>
      <c r="X558" s="662"/>
      <c r="Y558" s="662"/>
      <c r="Z558" s="662"/>
      <c r="AA558" s="662"/>
      <c r="AB558" s="662"/>
      <c r="AC558" s="662"/>
    </row>
    <row r="559">
      <c r="A559" s="662"/>
      <c r="B559" s="662"/>
      <c r="C559" s="662"/>
      <c r="D559" s="662"/>
      <c r="E559" s="662"/>
      <c r="F559" s="662"/>
      <c r="G559" s="662"/>
      <c r="H559" s="662"/>
      <c r="I559" s="662"/>
      <c r="J559" s="662"/>
      <c r="K559" s="662"/>
      <c r="L559" s="662"/>
      <c r="M559" s="662"/>
      <c r="N559" s="662"/>
      <c r="O559" s="662"/>
      <c r="P559" s="662"/>
      <c r="Q559" s="662"/>
      <c r="R559" s="662"/>
      <c r="S559" s="662"/>
      <c r="T559" s="662"/>
      <c r="U559" s="662"/>
      <c r="V559" s="662"/>
      <c r="W559" s="662"/>
      <c r="X559" s="662"/>
      <c r="Y559" s="662"/>
      <c r="Z559" s="662"/>
      <c r="AA559" s="662"/>
      <c r="AB559" s="662"/>
      <c r="AC559" s="662"/>
    </row>
    <row r="560">
      <c r="A560" s="662"/>
      <c r="B560" s="662"/>
      <c r="C560" s="662"/>
      <c r="D560" s="662"/>
      <c r="E560" s="662"/>
      <c r="F560" s="662"/>
      <c r="G560" s="662"/>
      <c r="H560" s="662"/>
      <c r="I560" s="662"/>
      <c r="J560" s="662"/>
      <c r="K560" s="662"/>
      <c r="L560" s="662"/>
      <c r="M560" s="662"/>
      <c r="N560" s="662"/>
      <c r="O560" s="662"/>
      <c r="P560" s="662"/>
      <c r="Q560" s="662"/>
      <c r="R560" s="662"/>
      <c r="S560" s="662"/>
      <c r="T560" s="662"/>
      <c r="U560" s="662"/>
      <c r="V560" s="662"/>
      <c r="W560" s="662"/>
      <c r="X560" s="662"/>
      <c r="Y560" s="662"/>
      <c r="Z560" s="662"/>
      <c r="AA560" s="662"/>
      <c r="AB560" s="662"/>
      <c r="AC560" s="662"/>
    </row>
    <row r="561">
      <c r="A561" s="662"/>
      <c r="B561" s="662"/>
      <c r="C561" s="662"/>
      <c r="D561" s="662"/>
      <c r="E561" s="662"/>
      <c r="F561" s="662"/>
      <c r="G561" s="662"/>
      <c r="H561" s="662"/>
      <c r="I561" s="662"/>
      <c r="J561" s="662"/>
      <c r="K561" s="662"/>
      <c r="L561" s="662"/>
      <c r="M561" s="662"/>
      <c r="N561" s="662"/>
      <c r="O561" s="662"/>
      <c r="P561" s="662"/>
      <c r="Q561" s="662"/>
      <c r="R561" s="662"/>
      <c r="S561" s="662"/>
      <c r="T561" s="662"/>
      <c r="U561" s="662"/>
      <c r="V561" s="662"/>
      <c r="W561" s="662"/>
      <c r="X561" s="662"/>
      <c r="Y561" s="662"/>
      <c r="Z561" s="662"/>
      <c r="AA561" s="662"/>
      <c r="AB561" s="662"/>
      <c r="AC561" s="662"/>
    </row>
    <row r="562">
      <c r="A562" s="662"/>
      <c r="B562" s="662"/>
      <c r="C562" s="662"/>
      <c r="D562" s="662"/>
      <c r="E562" s="662"/>
      <c r="F562" s="662"/>
      <c r="G562" s="662"/>
      <c r="H562" s="662"/>
      <c r="I562" s="662"/>
      <c r="J562" s="662"/>
      <c r="K562" s="662"/>
      <c r="L562" s="662"/>
      <c r="M562" s="662"/>
      <c r="N562" s="662"/>
      <c r="O562" s="662"/>
      <c r="P562" s="662"/>
      <c r="Q562" s="662"/>
      <c r="R562" s="662"/>
      <c r="S562" s="662"/>
      <c r="T562" s="662"/>
      <c r="U562" s="662"/>
      <c r="V562" s="662"/>
      <c r="W562" s="662"/>
      <c r="X562" s="662"/>
      <c r="Y562" s="662"/>
      <c r="Z562" s="662"/>
      <c r="AA562" s="662"/>
      <c r="AB562" s="662"/>
      <c r="AC562" s="662"/>
    </row>
    <row r="563">
      <c r="A563" s="662"/>
      <c r="B563" s="662"/>
      <c r="C563" s="662"/>
      <c r="D563" s="662"/>
      <c r="E563" s="662"/>
      <c r="F563" s="662"/>
      <c r="G563" s="662"/>
      <c r="H563" s="662"/>
      <c r="I563" s="662"/>
      <c r="J563" s="662"/>
      <c r="K563" s="662"/>
      <c r="L563" s="662"/>
      <c r="M563" s="662"/>
      <c r="N563" s="662"/>
      <c r="O563" s="662"/>
      <c r="P563" s="662"/>
      <c r="Q563" s="662"/>
      <c r="R563" s="662"/>
      <c r="S563" s="662"/>
      <c r="T563" s="662"/>
      <c r="U563" s="662"/>
      <c r="V563" s="662"/>
      <c r="W563" s="662"/>
      <c r="X563" s="662"/>
      <c r="Y563" s="662"/>
      <c r="Z563" s="662"/>
      <c r="AA563" s="662"/>
      <c r="AB563" s="662"/>
      <c r="AC563" s="662"/>
    </row>
    <row r="564">
      <c r="A564" s="662"/>
      <c r="B564" s="662"/>
      <c r="C564" s="662"/>
      <c r="D564" s="662"/>
      <c r="E564" s="662"/>
      <c r="F564" s="662"/>
      <c r="G564" s="662"/>
      <c r="H564" s="662"/>
      <c r="I564" s="662"/>
      <c r="J564" s="662"/>
      <c r="K564" s="662"/>
      <c r="L564" s="662"/>
      <c r="M564" s="662"/>
      <c r="N564" s="662"/>
      <c r="O564" s="662"/>
      <c r="P564" s="662"/>
      <c r="Q564" s="662"/>
      <c r="R564" s="662"/>
      <c r="S564" s="662"/>
      <c r="T564" s="662"/>
      <c r="U564" s="662"/>
      <c r="V564" s="662"/>
      <c r="W564" s="662"/>
      <c r="X564" s="662"/>
      <c r="Y564" s="662"/>
      <c r="Z564" s="662"/>
      <c r="AA564" s="662"/>
      <c r="AB564" s="662"/>
      <c r="AC564" s="662"/>
    </row>
    <row r="565">
      <c r="A565" s="662"/>
      <c r="B565" s="662"/>
      <c r="C565" s="662"/>
      <c r="D565" s="662"/>
      <c r="E565" s="662"/>
      <c r="F565" s="662"/>
      <c r="G565" s="662"/>
      <c r="H565" s="662"/>
      <c r="I565" s="662"/>
      <c r="J565" s="662"/>
      <c r="K565" s="662"/>
      <c r="L565" s="662"/>
      <c r="M565" s="662"/>
      <c r="N565" s="662"/>
      <c r="O565" s="662"/>
      <c r="P565" s="662"/>
      <c r="Q565" s="662"/>
      <c r="R565" s="662"/>
      <c r="S565" s="662"/>
      <c r="T565" s="662"/>
      <c r="U565" s="662"/>
      <c r="V565" s="662"/>
      <c r="W565" s="662"/>
      <c r="X565" s="662"/>
      <c r="Y565" s="662"/>
      <c r="Z565" s="662"/>
      <c r="AA565" s="662"/>
      <c r="AB565" s="662"/>
      <c r="AC565" s="662"/>
    </row>
    <row r="566">
      <c r="A566" s="662"/>
      <c r="B566" s="662"/>
      <c r="C566" s="662"/>
      <c r="D566" s="662"/>
      <c r="E566" s="662"/>
      <c r="F566" s="662"/>
      <c r="G566" s="662"/>
      <c r="H566" s="662"/>
      <c r="I566" s="662"/>
      <c r="J566" s="662"/>
      <c r="K566" s="662"/>
      <c r="L566" s="662"/>
      <c r="M566" s="662"/>
      <c r="N566" s="662"/>
      <c r="O566" s="662"/>
      <c r="P566" s="662"/>
      <c r="Q566" s="662"/>
      <c r="R566" s="662"/>
      <c r="S566" s="662"/>
      <c r="T566" s="662"/>
      <c r="U566" s="662"/>
      <c r="V566" s="662"/>
      <c r="W566" s="662"/>
      <c r="X566" s="662"/>
      <c r="Y566" s="662"/>
      <c r="Z566" s="662"/>
      <c r="AA566" s="662"/>
      <c r="AB566" s="662"/>
      <c r="AC566" s="662"/>
    </row>
    <row r="567">
      <c r="A567" s="662"/>
      <c r="B567" s="662"/>
      <c r="C567" s="662"/>
      <c r="D567" s="662"/>
      <c r="E567" s="662"/>
      <c r="F567" s="662"/>
      <c r="G567" s="662"/>
      <c r="H567" s="662"/>
      <c r="I567" s="662"/>
      <c r="J567" s="662"/>
      <c r="K567" s="662"/>
      <c r="L567" s="662"/>
      <c r="M567" s="662"/>
      <c r="N567" s="662"/>
      <c r="O567" s="662"/>
      <c r="P567" s="662"/>
      <c r="Q567" s="662"/>
      <c r="R567" s="662"/>
      <c r="S567" s="662"/>
      <c r="T567" s="662"/>
      <c r="U567" s="662"/>
      <c r="V567" s="662"/>
      <c r="W567" s="662"/>
      <c r="X567" s="662"/>
      <c r="Y567" s="662"/>
      <c r="Z567" s="662"/>
      <c r="AA567" s="662"/>
      <c r="AB567" s="662"/>
      <c r="AC567" s="662"/>
    </row>
    <row r="568">
      <c r="A568" s="662"/>
      <c r="B568" s="662"/>
      <c r="C568" s="662"/>
      <c r="D568" s="662"/>
      <c r="E568" s="662"/>
      <c r="F568" s="662"/>
      <c r="G568" s="662"/>
      <c r="H568" s="662"/>
      <c r="I568" s="662"/>
      <c r="J568" s="662"/>
      <c r="K568" s="662"/>
      <c r="L568" s="662"/>
      <c r="M568" s="662"/>
      <c r="N568" s="662"/>
      <c r="O568" s="662"/>
      <c r="P568" s="662"/>
      <c r="Q568" s="662"/>
      <c r="R568" s="662"/>
      <c r="S568" s="662"/>
      <c r="T568" s="662"/>
      <c r="U568" s="662"/>
      <c r="V568" s="662"/>
      <c r="W568" s="662"/>
      <c r="X568" s="662"/>
      <c r="Y568" s="662"/>
      <c r="Z568" s="662"/>
      <c r="AA568" s="662"/>
      <c r="AB568" s="662"/>
      <c r="AC568" s="662"/>
    </row>
    <row r="569">
      <c r="A569" s="662"/>
      <c r="B569" s="662"/>
      <c r="C569" s="662"/>
      <c r="D569" s="662"/>
      <c r="E569" s="662"/>
      <c r="F569" s="662"/>
      <c r="G569" s="662"/>
      <c r="H569" s="662"/>
      <c r="I569" s="662"/>
      <c r="J569" s="662"/>
      <c r="K569" s="662"/>
      <c r="L569" s="662"/>
      <c r="M569" s="662"/>
      <c r="N569" s="662"/>
      <c r="O569" s="662"/>
      <c r="P569" s="662"/>
      <c r="Q569" s="662"/>
      <c r="R569" s="662"/>
      <c r="S569" s="662"/>
      <c r="T569" s="662"/>
      <c r="U569" s="662"/>
      <c r="V569" s="662"/>
      <c r="W569" s="662"/>
      <c r="X569" s="662"/>
      <c r="Y569" s="662"/>
      <c r="Z569" s="662"/>
      <c r="AA569" s="662"/>
      <c r="AB569" s="662"/>
      <c r="AC569" s="662"/>
    </row>
    <row r="570">
      <c r="A570" s="662"/>
      <c r="B570" s="662"/>
      <c r="C570" s="662"/>
      <c r="D570" s="662"/>
      <c r="E570" s="662"/>
      <c r="F570" s="662"/>
      <c r="G570" s="662"/>
      <c r="H570" s="662"/>
      <c r="I570" s="662"/>
      <c r="J570" s="662"/>
      <c r="K570" s="662"/>
      <c r="L570" s="662"/>
      <c r="M570" s="662"/>
      <c r="N570" s="662"/>
      <c r="O570" s="662"/>
      <c r="P570" s="662"/>
      <c r="Q570" s="662"/>
      <c r="R570" s="662"/>
      <c r="S570" s="662"/>
      <c r="T570" s="662"/>
      <c r="U570" s="662"/>
      <c r="V570" s="662"/>
      <c r="W570" s="662"/>
      <c r="X570" s="662"/>
      <c r="Y570" s="662"/>
      <c r="Z570" s="662"/>
      <c r="AA570" s="662"/>
      <c r="AB570" s="662"/>
      <c r="AC570" s="662"/>
    </row>
    <row r="571">
      <c r="A571" s="662"/>
      <c r="B571" s="662"/>
      <c r="C571" s="662"/>
      <c r="D571" s="662"/>
      <c r="E571" s="662"/>
      <c r="F571" s="662"/>
      <c r="G571" s="662"/>
      <c r="H571" s="662"/>
      <c r="I571" s="662"/>
      <c r="J571" s="662"/>
      <c r="K571" s="662"/>
      <c r="L571" s="662"/>
      <c r="M571" s="662"/>
      <c r="N571" s="662"/>
      <c r="O571" s="662"/>
      <c r="P571" s="662"/>
      <c r="Q571" s="662"/>
      <c r="R571" s="662"/>
      <c r="S571" s="662"/>
      <c r="T571" s="662"/>
      <c r="U571" s="662"/>
      <c r="V571" s="662"/>
      <c r="W571" s="662"/>
      <c r="X571" s="662"/>
      <c r="Y571" s="662"/>
      <c r="Z571" s="662"/>
      <c r="AA571" s="662"/>
      <c r="AB571" s="662"/>
      <c r="AC571" s="662"/>
    </row>
    <row r="572">
      <c r="A572" s="662"/>
      <c r="B572" s="662"/>
      <c r="C572" s="662"/>
      <c r="D572" s="662"/>
      <c r="E572" s="662"/>
      <c r="F572" s="662"/>
      <c r="G572" s="662"/>
      <c r="H572" s="662"/>
      <c r="I572" s="662"/>
      <c r="J572" s="662"/>
      <c r="K572" s="662"/>
      <c r="L572" s="662"/>
      <c r="M572" s="662"/>
      <c r="N572" s="662"/>
      <c r="O572" s="662"/>
      <c r="P572" s="662"/>
      <c r="Q572" s="662"/>
      <c r="R572" s="662"/>
      <c r="S572" s="662"/>
      <c r="T572" s="662"/>
      <c r="U572" s="662"/>
      <c r="V572" s="662"/>
      <c r="W572" s="662"/>
      <c r="X572" s="662"/>
      <c r="Y572" s="662"/>
      <c r="Z572" s="662"/>
      <c r="AA572" s="662"/>
      <c r="AB572" s="662"/>
      <c r="AC572" s="662"/>
    </row>
    <row r="573">
      <c r="A573" s="662"/>
      <c r="B573" s="662"/>
      <c r="C573" s="662"/>
      <c r="D573" s="662"/>
      <c r="E573" s="662"/>
      <c r="F573" s="662"/>
      <c r="G573" s="662"/>
      <c r="H573" s="662"/>
      <c r="I573" s="662"/>
      <c r="J573" s="662"/>
      <c r="K573" s="662"/>
      <c r="L573" s="662"/>
      <c r="M573" s="662"/>
      <c r="N573" s="662"/>
      <c r="O573" s="662"/>
      <c r="P573" s="662"/>
      <c r="Q573" s="662"/>
      <c r="R573" s="662"/>
      <c r="S573" s="662"/>
      <c r="T573" s="662"/>
      <c r="U573" s="662"/>
      <c r="V573" s="662"/>
      <c r="W573" s="662"/>
      <c r="X573" s="662"/>
      <c r="Y573" s="662"/>
      <c r="Z573" s="662"/>
      <c r="AA573" s="662"/>
      <c r="AB573" s="662"/>
      <c r="AC573" s="662"/>
    </row>
    <row r="574">
      <c r="A574" s="662"/>
      <c r="B574" s="662"/>
      <c r="C574" s="662"/>
      <c r="D574" s="662"/>
      <c r="E574" s="662"/>
      <c r="F574" s="662"/>
      <c r="G574" s="662"/>
      <c r="H574" s="662"/>
      <c r="I574" s="662"/>
      <c r="J574" s="662"/>
      <c r="K574" s="662"/>
      <c r="L574" s="662"/>
      <c r="M574" s="662"/>
      <c r="N574" s="662"/>
      <c r="O574" s="662"/>
      <c r="P574" s="662"/>
      <c r="Q574" s="662"/>
      <c r="R574" s="662"/>
      <c r="S574" s="662"/>
      <c r="T574" s="662"/>
      <c r="U574" s="662"/>
      <c r="V574" s="662"/>
      <c r="W574" s="662"/>
      <c r="X574" s="662"/>
      <c r="Y574" s="662"/>
      <c r="Z574" s="662"/>
      <c r="AA574" s="662"/>
      <c r="AB574" s="662"/>
      <c r="AC574" s="662"/>
    </row>
    <row r="575">
      <c r="A575" s="662"/>
      <c r="B575" s="662"/>
      <c r="C575" s="662"/>
      <c r="D575" s="662"/>
      <c r="E575" s="662"/>
      <c r="F575" s="662"/>
      <c r="G575" s="662"/>
      <c r="H575" s="662"/>
      <c r="I575" s="662"/>
      <c r="J575" s="662"/>
      <c r="K575" s="662"/>
      <c r="L575" s="662"/>
      <c r="M575" s="662"/>
      <c r="N575" s="662"/>
      <c r="O575" s="662"/>
      <c r="P575" s="662"/>
      <c r="Q575" s="662"/>
      <c r="R575" s="662"/>
      <c r="S575" s="662"/>
      <c r="T575" s="662"/>
      <c r="U575" s="662"/>
      <c r="V575" s="662"/>
      <c r="W575" s="662"/>
      <c r="X575" s="662"/>
      <c r="Y575" s="662"/>
      <c r="Z575" s="662"/>
      <c r="AA575" s="662"/>
      <c r="AB575" s="662"/>
      <c r="AC575" s="662"/>
    </row>
    <row r="576">
      <c r="A576" s="662"/>
      <c r="B576" s="662"/>
      <c r="C576" s="662"/>
      <c r="D576" s="662"/>
      <c r="E576" s="662"/>
      <c r="F576" s="662"/>
      <c r="G576" s="662"/>
      <c r="H576" s="662"/>
      <c r="I576" s="662"/>
      <c r="J576" s="662"/>
      <c r="K576" s="662"/>
      <c r="L576" s="662"/>
      <c r="M576" s="662"/>
      <c r="N576" s="662"/>
      <c r="O576" s="662"/>
      <c r="P576" s="662"/>
      <c r="Q576" s="662"/>
      <c r="R576" s="662"/>
      <c r="S576" s="662"/>
      <c r="T576" s="662"/>
      <c r="U576" s="662"/>
      <c r="V576" s="662"/>
      <c r="W576" s="662"/>
      <c r="X576" s="662"/>
      <c r="Y576" s="662"/>
      <c r="Z576" s="662"/>
      <c r="AA576" s="662"/>
      <c r="AB576" s="662"/>
      <c r="AC576" s="662"/>
    </row>
    <row r="577">
      <c r="A577" s="662"/>
      <c r="B577" s="662"/>
      <c r="C577" s="662"/>
      <c r="D577" s="662"/>
      <c r="E577" s="662"/>
      <c r="F577" s="662"/>
      <c r="G577" s="662"/>
      <c r="H577" s="662"/>
      <c r="I577" s="662"/>
      <c r="J577" s="662"/>
      <c r="K577" s="662"/>
      <c r="L577" s="662"/>
      <c r="M577" s="662"/>
      <c r="N577" s="662"/>
      <c r="O577" s="662"/>
      <c r="P577" s="662"/>
      <c r="Q577" s="662"/>
      <c r="R577" s="662"/>
      <c r="S577" s="662"/>
      <c r="T577" s="662"/>
      <c r="U577" s="662"/>
      <c r="V577" s="662"/>
      <c r="W577" s="662"/>
      <c r="X577" s="662"/>
      <c r="Y577" s="662"/>
      <c r="Z577" s="662"/>
      <c r="AA577" s="662"/>
      <c r="AB577" s="662"/>
      <c r="AC577" s="662"/>
    </row>
    <row r="578">
      <c r="A578" s="662"/>
      <c r="B578" s="662"/>
      <c r="C578" s="662"/>
      <c r="D578" s="662"/>
      <c r="E578" s="662"/>
      <c r="F578" s="662"/>
      <c r="G578" s="662"/>
      <c r="H578" s="662"/>
      <c r="I578" s="662"/>
      <c r="J578" s="662"/>
      <c r="K578" s="662"/>
      <c r="L578" s="662"/>
      <c r="M578" s="662"/>
      <c r="N578" s="662"/>
      <c r="O578" s="662"/>
      <c r="P578" s="662"/>
      <c r="Q578" s="662"/>
      <c r="R578" s="662"/>
      <c r="S578" s="662"/>
      <c r="T578" s="662"/>
      <c r="U578" s="662"/>
      <c r="V578" s="662"/>
      <c r="W578" s="662"/>
      <c r="X578" s="662"/>
      <c r="Y578" s="662"/>
      <c r="Z578" s="662"/>
      <c r="AA578" s="662"/>
      <c r="AB578" s="662"/>
      <c r="AC578" s="662"/>
    </row>
    <row r="579">
      <c r="A579" s="662"/>
      <c r="B579" s="662"/>
      <c r="C579" s="662"/>
      <c r="D579" s="662"/>
      <c r="E579" s="662"/>
      <c r="F579" s="662"/>
      <c r="G579" s="662"/>
      <c r="H579" s="662"/>
      <c r="I579" s="662"/>
      <c r="J579" s="662"/>
      <c r="K579" s="662"/>
      <c r="L579" s="662"/>
      <c r="M579" s="662"/>
      <c r="N579" s="662"/>
      <c r="O579" s="662"/>
      <c r="P579" s="662"/>
      <c r="Q579" s="662"/>
      <c r="R579" s="662"/>
      <c r="S579" s="662"/>
      <c r="T579" s="662"/>
      <c r="U579" s="662"/>
      <c r="V579" s="662"/>
      <c r="W579" s="662"/>
      <c r="X579" s="662"/>
      <c r="Y579" s="662"/>
      <c r="Z579" s="662"/>
      <c r="AA579" s="662"/>
      <c r="AB579" s="662"/>
      <c r="AC579" s="662"/>
    </row>
    <row r="580">
      <c r="A580" s="662"/>
      <c r="B580" s="662"/>
      <c r="C580" s="662"/>
      <c r="D580" s="662"/>
      <c r="E580" s="662"/>
      <c r="F580" s="662"/>
      <c r="G580" s="662"/>
      <c r="H580" s="662"/>
      <c r="I580" s="662"/>
      <c r="J580" s="662"/>
      <c r="K580" s="662"/>
      <c r="L580" s="662"/>
      <c r="M580" s="662"/>
      <c r="N580" s="662"/>
      <c r="O580" s="662"/>
      <c r="P580" s="662"/>
      <c r="Q580" s="662"/>
      <c r="R580" s="662"/>
      <c r="S580" s="662"/>
      <c r="T580" s="662"/>
      <c r="U580" s="662"/>
      <c r="V580" s="662"/>
      <c r="W580" s="662"/>
      <c r="X580" s="662"/>
      <c r="Y580" s="662"/>
      <c r="Z580" s="662"/>
      <c r="AA580" s="662"/>
      <c r="AB580" s="662"/>
      <c r="AC580" s="662"/>
    </row>
    <row r="581">
      <c r="A581" s="662"/>
      <c r="B581" s="662"/>
      <c r="C581" s="662"/>
      <c r="D581" s="662"/>
      <c r="E581" s="662"/>
      <c r="F581" s="662"/>
      <c r="G581" s="662"/>
      <c r="H581" s="662"/>
      <c r="I581" s="662"/>
      <c r="J581" s="662"/>
      <c r="K581" s="662"/>
      <c r="L581" s="662"/>
      <c r="M581" s="662"/>
      <c r="N581" s="662"/>
      <c r="O581" s="662"/>
      <c r="P581" s="662"/>
      <c r="Q581" s="662"/>
      <c r="R581" s="662"/>
      <c r="S581" s="662"/>
      <c r="T581" s="662"/>
      <c r="U581" s="662"/>
      <c r="V581" s="662"/>
      <c r="W581" s="662"/>
      <c r="X581" s="662"/>
      <c r="Y581" s="662"/>
      <c r="Z581" s="662"/>
      <c r="AA581" s="662"/>
      <c r="AB581" s="662"/>
      <c r="AC581" s="662"/>
    </row>
    <row r="582">
      <c r="A582" s="662"/>
      <c r="B582" s="662"/>
      <c r="C582" s="662"/>
      <c r="D582" s="662"/>
      <c r="E582" s="662"/>
      <c r="F582" s="662"/>
      <c r="G582" s="662"/>
      <c r="H582" s="662"/>
      <c r="I582" s="662"/>
      <c r="J582" s="662"/>
      <c r="K582" s="662"/>
      <c r="L582" s="662"/>
      <c r="M582" s="662"/>
      <c r="N582" s="662"/>
      <c r="O582" s="662"/>
      <c r="P582" s="662"/>
      <c r="Q582" s="662"/>
      <c r="R582" s="662"/>
      <c r="S582" s="662"/>
      <c r="T582" s="662"/>
      <c r="U582" s="662"/>
      <c r="V582" s="662"/>
      <c r="W582" s="662"/>
      <c r="X582" s="662"/>
      <c r="Y582" s="662"/>
      <c r="Z582" s="662"/>
      <c r="AA582" s="662"/>
      <c r="AB582" s="662"/>
      <c r="AC582" s="662"/>
    </row>
    <row r="583">
      <c r="A583" s="662"/>
      <c r="B583" s="662"/>
      <c r="C583" s="662"/>
      <c r="D583" s="662"/>
      <c r="E583" s="662"/>
      <c r="F583" s="662"/>
      <c r="G583" s="662"/>
      <c r="H583" s="662"/>
      <c r="I583" s="662"/>
      <c r="J583" s="662"/>
      <c r="K583" s="662"/>
      <c r="L583" s="662"/>
      <c r="M583" s="662"/>
      <c r="N583" s="662"/>
      <c r="O583" s="662"/>
      <c r="P583" s="662"/>
      <c r="Q583" s="662"/>
      <c r="R583" s="662"/>
      <c r="S583" s="662"/>
      <c r="T583" s="662"/>
      <c r="U583" s="662"/>
      <c r="V583" s="662"/>
      <c r="W583" s="662"/>
      <c r="X583" s="662"/>
      <c r="Y583" s="662"/>
      <c r="Z583" s="662"/>
      <c r="AA583" s="662"/>
      <c r="AB583" s="662"/>
      <c r="AC583" s="662"/>
    </row>
    <row r="584">
      <c r="A584" s="662"/>
      <c r="B584" s="662"/>
      <c r="C584" s="662"/>
      <c r="D584" s="662"/>
      <c r="E584" s="662"/>
      <c r="F584" s="662"/>
      <c r="G584" s="662"/>
      <c r="H584" s="662"/>
      <c r="I584" s="662"/>
      <c r="J584" s="662"/>
      <c r="K584" s="662"/>
      <c r="L584" s="662"/>
      <c r="M584" s="662"/>
      <c r="N584" s="662"/>
      <c r="O584" s="662"/>
      <c r="P584" s="662"/>
      <c r="Q584" s="662"/>
      <c r="R584" s="662"/>
      <c r="S584" s="662"/>
      <c r="T584" s="662"/>
      <c r="U584" s="662"/>
      <c r="V584" s="662"/>
      <c r="W584" s="662"/>
      <c r="X584" s="662"/>
      <c r="Y584" s="662"/>
      <c r="Z584" s="662"/>
      <c r="AA584" s="662"/>
      <c r="AB584" s="662"/>
      <c r="AC584" s="662"/>
    </row>
    <row r="585">
      <c r="A585" s="662"/>
      <c r="B585" s="662"/>
      <c r="C585" s="662"/>
      <c r="D585" s="662"/>
      <c r="E585" s="662"/>
      <c r="F585" s="662"/>
      <c r="G585" s="662"/>
      <c r="H585" s="662"/>
      <c r="I585" s="662"/>
      <c r="J585" s="662"/>
      <c r="K585" s="662"/>
      <c r="L585" s="662"/>
      <c r="M585" s="662"/>
      <c r="N585" s="662"/>
      <c r="O585" s="662"/>
      <c r="P585" s="662"/>
      <c r="Q585" s="662"/>
      <c r="R585" s="662"/>
      <c r="S585" s="662"/>
      <c r="T585" s="662"/>
      <c r="U585" s="662"/>
      <c r="V585" s="662"/>
      <c r="W585" s="662"/>
      <c r="X585" s="662"/>
      <c r="Y585" s="662"/>
      <c r="Z585" s="662"/>
      <c r="AA585" s="662"/>
      <c r="AB585" s="662"/>
      <c r="AC585" s="662"/>
    </row>
    <row r="586">
      <c r="A586" s="662"/>
      <c r="B586" s="662"/>
      <c r="C586" s="662"/>
      <c r="D586" s="662"/>
      <c r="E586" s="662"/>
      <c r="F586" s="662"/>
      <c r="G586" s="662"/>
      <c r="H586" s="662"/>
      <c r="I586" s="662"/>
      <c r="J586" s="662"/>
      <c r="K586" s="662"/>
      <c r="L586" s="662"/>
      <c r="M586" s="662"/>
      <c r="N586" s="662"/>
      <c r="O586" s="662"/>
      <c r="P586" s="662"/>
      <c r="Q586" s="662"/>
      <c r="R586" s="662"/>
      <c r="S586" s="662"/>
      <c r="T586" s="662"/>
      <c r="U586" s="662"/>
      <c r="V586" s="662"/>
      <c r="W586" s="662"/>
      <c r="X586" s="662"/>
      <c r="Y586" s="662"/>
      <c r="Z586" s="662"/>
      <c r="AA586" s="662"/>
      <c r="AB586" s="662"/>
      <c r="AC586" s="662"/>
    </row>
    <row r="587">
      <c r="A587" s="662"/>
      <c r="B587" s="662"/>
      <c r="C587" s="662"/>
      <c r="D587" s="662"/>
      <c r="E587" s="662"/>
      <c r="F587" s="662"/>
      <c r="G587" s="662"/>
      <c r="H587" s="662"/>
      <c r="I587" s="662"/>
      <c r="J587" s="662"/>
      <c r="K587" s="662"/>
      <c r="L587" s="662"/>
      <c r="M587" s="662"/>
      <c r="N587" s="662"/>
      <c r="O587" s="662"/>
      <c r="P587" s="662"/>
      <c r="Q587" s="662"/>
      <c r="R587" s="662"/>
      <c r="S587" s="662"/>
      <c r="T587" s="662"/>
      <c r="U587" s="662"/>
      <c r="V587" s="662"/>
      <c r="W587" s="662"/>
      <c r="X587" s="662"/>
      <c r="Y587" s="662"/>
      <c r="Z587" s="662"/>
      <c r="AA587" s="662"/>
      <c r="AB587" s="662"/>
      <c r="AC587" s="662"/>
    </row>
    <row r="588">
      <c r="A588" s="662"/>
      <c r="B588" s="662"/>
      <c r="C588" s="662"/>
      <c r="D588" s="662"/>
      <c r="E588" s="662"/>
      <c r="F588" s="662"/>
      <c r="G588" s="662"/>
      <c r="H588" s="662"/>
      <c r="I588" s="662"/>
      <c r="J588" s="662"/>
      <c r="K588" s="662"/>
      <c r="L588" s="662"/>
      <c r="M588" s="662"/>
      <c r="N588" s="662"/>
      <c r="O588" s="662"/>
      <c r="P588" s="662"/>
      <c r="Q588" s="662"/>
      <c r="R588" s="662"/>
      <c r="S588" s="662"/>
      <c r="T588" s="662"/>
      <c r="U588" s="662"/>
      <c r="V588" s="662"/>
      <c r="W588" s="662"/>
      <c r="X588" s="662"/>
      <c r="Y588" s="662"/>
      <c r="Z588" s="662"/>
      <c r="AA588" s="662"/>
      <c r="AB588" s="662"/>
      <c r="AC588" s="662"/>
    </row>
    <row r="589">
      <c r="A589" s="662"/>
      <c r="B589" s="662"/>
      <c r="C589" s="662"/>
      <c r="D589" s="662"/>
      <c r="E589" s="662"/>
      <c r="F589" s="662"/>
      <c r="G589" s="662"/>
      <c r="H589" s="662"/>
      <c r="I589" s="662"/>
      <c r="J589" s="662"/>
      <c r="K589" s="662"/>
      <c r="L589" s="662"/>
      <c r="M589" s="662"/>
      <c r="N589" s="662"/>
      <c r="O589" s="662"/>
      <c r="P589" s="662"/>
      <c r="Q589" s="662"/>
      <c r="R589" s="662"/>
      <c r="S589" s="662"/>
      <c r="T589" s="662"/>
      <c r="U589" s="662"/>
      <c r="V589" s="662"/>
      <c r="W589" s="662"/>
      <c r="X589" s="662"/>
      <c r="Y589" s="662"/>
      <c r="Z589" s="662"/>
      <c r="AA589" s="662"/>
      <c r="AB589" s="662"/>
      <c r="AC589" s="662"/>
    </row>
    <row r="590">
      <c r="A590" s="662"/>
      <c r="B590" s="662"/>
      <c r="C590" s="662"/>
      <c r="D590" s="662"/>
      <c r="E590" s="662"/>
      <c r="F590" s="662"/>
      <c r="G590" s="662"/>
      <c r="H590" s="662"/>
      <c r="I590" s="662"/>
      <c r="J590" s="662"/>
      <c r="K590" s="662"/>
      <c r="L590" s="662"/>
      <c r="M590" s="662"/>
      <c r="N590" s="662"/>
      <c r="O590" s="662"/>
      <c r="P590" s="662"/>
      <c r="Q590" s="662"/>
      <c r="R590" s="662"/>
      <c r="S590" s="662"/>
      <c r="T590" s="662"/>
      <c r="U590" s="662"/>
      <c r="V590" s="662"/>
      <c r="W590" s="662"/>
      <c r="X590" s="662"/>
      <c r="Y590" s="662"/>
      <c r="Z590" s="662"/>
      <c r="AA590" s="662"/>
      <c r="AB590" s="662"/>
      <c r="AC590" s="662"/>
    </row>
    <row r="591">
      <c r="A591" s="662"/>
      <c r="B591" s="662"/>
      <c r="C591" s="662"/>
      <c r="D591" s="662"/>
      <c r="E591" s="662"/>
      <c r="F591" s="662"/>
      <c r="G591" s="662"/>
      <c r="H591" s="662"/>
      <c r="I591" s="662"/>
      <c r="J591" s="662"/>
      <c r="K591" s="662"/>
      <c r="L591" s="662"/>
      <c r="M591" s="662"/>
      <c r="N591" s="662"/>
      <c r="O591" s="662"/>
      <c r="P591" s="662"/>
      <c r="Q591" s="662"/>
      <c r="R591" s="662"/>
      <c r="S591" s="662"/>
      <c r="T591" s="662"/>
      <c r="U591" s="662"/>
      <c r="V591" s="662"/>
      <c r="W591" s="662"/>
      <c r="X591" s="662"/>
      <c r="Y591" s="662"/>
      <c r="Z591" s="662"/>
      <c r="AA591" s="662"/>
      <c r="AB591" s="662"/>
      <c r="AC591" s="662"/>
    </row>
    <row r="592">
      <c r="A592" s="662"/>
      <c r="B592" s="662"/>
      <c r="C592" s="662"/>
      <c r="D592" s="662"/>
      <c r="E592" s="662"/>
      <c r="F592" s="662"/>
      <c r="G592" s="662"/>
      <c r="H592" s="662"/>
      <c r="I592" s="662"/>
      <c r="J592" s="662"/>
      <c r="K592" s="662"/>
      <c r="L592" s="662"/>
      <c r="M592" s="662"/>
      <c r="N592" s="662"/>
      <c r="O592" s="662"/>
      <c r="P592" s="662"/>
      <c r="Q592" s="662"/>
      <c r="R592" s="662"/>
      <c r="S592" s="662"/>
      <c r="T592" s="662"/>
      <c r="U592" s="662"/>
      <c r="V592" s="662"/>
      <c r="W592" s="662"/>
      <c r="X592" s="662"/>
      <c r="Y592" s="662"/>
      <c r="Z592" s="662"/>
      <c r="AA592" s="662"/>
      <c r="AB592" s="662"/>
      <c r="AC592" s="662"/>
    </row>
    <row r="593">
      <c r="A593" s="662"/>
      <c r="B593" s="662"/>
      <c r="C593" s="662"/>
      <c r="D593" s="662"/>
      <c r="E593" s="662"/>
      <c r="F593" s="662"/>
      <c r="G593" s="662"/>
      <c r="H593" s="662"/>
      <c r="I593" s="662"/>
      <c r="J593" s="662"/>
      <c r="K593" s="662"/>
      <c r="L593" s="662"/>
      <c r="M593" s="662"/>
      <c r="N593" s="662"/>
      <c r="O593" s="662"/>
      <c r="P593" s="662"/>
      <c r="Q593" s="662"/>
      <c r="R593" s="662"/>
      <c r="S593" s="662"/>
      <c r="T593" s="662"/>
      <c r="U593" s="662"/>
      <c r="V593" s="662"/>
      <c r="W593" s="662"/>
      <c r="X593" s="662"/>
      <c r="Y593" s="662"/>
      <c r="Z593" s="662"/>
      <c r="AA593" s="662"/>
      <c r="AB593" s="662"/>
      <c r="AC593" s="662"/>
    </row>
    <row r="594">
      <c r="A594" s="662"/>
      <c r="B594" s="662"/>
      <c r="C594" s="662"/>
      <c r="D594" s="662"/>
      <c r="E594" s="662"/>
      <c r="F594" s="662"/>
      <c r="G594" s="662"/>
      <c r="H594" s="662"/>
      <c r="I594" s="662"/>
      <c r="J594" s="662"/>
      <c r="K594" s="662"/>
      <c r="L594" s="662"/>
      <c r="M594" s="662"/>
      <c r="N594" s="662"/>
      <c r="O594" s="662"/>
      <c r="P594" s="662"/>
      <c r="Q594" s="662"/>
      <c r="R594" s="662"/>
      <c r="S594" s="662"/>
      <c r="T594" s="662"/>
      <c r="U594" s="662"/>
      <c r="V594" s="662"/>
      <c r="W594" s="662"/>
      <c r="X594" s="662"/>
      <c r="Y594" s="662"/>
      <c r="Z594" s="662"/>
      <c r="AA594" s="662"/>
      <c r="AB594" s="662"/>
      <c r="AC594" s="662"/>
    </row>
    <row r="595">
      <c r="A595" s="662"/>
      <c r="B595" s="662"/>
      <c r="C595" s="662"/>
      <c r="D595" s="662"/>
      <c r="E595" s="662"/>
      <c r="F595" s="662"/>
      <c r="G595" s="662"/>
      <c r="H595" s="662"/>
      <c r="I595" s="662"/>
      <c r="J595" s="662"/>
      <c r="K595" s="662"/>
      <c r="L595" s="662"/>
      <c r="M595" s="662"/>
      <c r="N595" s="662"/>
      <c r="O595" s="662"/>
      <c r="P595" s="662"/>
      <c r="Q595" s="662"/>
      <c r="R595" s="662"/>
      <c r="S595" s="662"/>
      <c r="T595" s="662"/>
      <c r="U595" s="662"/>
      <c r="V595" s="662"/>
      <c r="W595" s="662"/>
      <c r="X595" s="662"/>
      <c r="Y595" s="662"/>
      <c r="Z595" s="662"/>
      <c r="AA595" s="662"/>
      <c r="AB595" s="662"/>
      <c r="AC595" s="662"/>
    </row>
    <row r="596">
      <c r="A596" s="662"/>
      <c r="B596" s="662"/>
      <c r="C596" s="662"/>
      <c r="D596" s="662"/>
      <c r="E596" s="662"/>
      <c r="F596" s="662"/>
      <c r="G596" s="662"/>
      <c r="H596" s="662"/>
      <c r="I596" s="662"/>
      <c r="J596" s="662"/>
      <c r="K596" s="662"/>
      <c r="L596" s="662"/>
      <c r="M596" s="662"/>
      <c r="N596" s="662"/>
      <c r="O596" s="662"/>
      <c r="P596" s="662"/>
      <c r="Q596" s="662"/>
      <c r="R596" s="662"/>
      <c r="S596" s="662"/>
      <c r="T596" s="662"/>
      <c r="U596" s="662"/>
      <c r="V596" s="662"/>
      <c r="W596" s="662"/>
      <c r="X596" s="662"/>
      <c r="Y596" s="662"/>
      <c r="Z596" s="662"/>
      <c r="AA596" s="662"/>
      <c r="AB596" s="662"/>
      <c r="AC596" s="662"/>
    </row>
    <row r="597">
      <c r="A597" s="662"/>
      <c r="B597" s="662"/>
      <c r="C597" s="662"/>
      <c r="D597" s="662"/>
      <c r="E597" s="662"/>
      <c r="F597" s="662"/>
      <c r="G597" s="662"/>
      <c r="H597" s="662"/>
      <c r="I597" s="662"/>
      <c r="J597" s="662"/>
      <c r="K597" s="662"/>
      <c r="L597" s="662"/>
      <c r="M597" s="662"/>
      <c r="N597" s="662"/>
      <c r="O597" s="662"/>
      <c r="P597" s="662"/>
      <c r="Q597" s="662"/>
      <c r="R597" s="662"/>
      <c r="S597" s="662"/>
      <c r="T597" s="662"/>
      <c r="U597" s="662"/>
      <c r="V597" s="662"/>
      <c r="W597" s="662"/>
      <c r="X597" s="662"/>
      <c r="Y597" s="662"/>
      <c r="Z597" s="662"/>
      <c r="AA597" s="662"/>
      <c r="AB597" s="662"/>
      <c r="AC597" s="662"/>
    </row>
    <row r="598">
      <c r="A598" s="662"/>
      <c r="B598" s="662"/>
      <c r="C598" s="662"/>
      <c r="D598" s="662"/>
      <c r="E598" s="662"/>
      <c r="F598" s="662"/>
      <c r="G598" s="662"/>
      <c r="H598" s="662"/>
      <c r="I598" s="662"/>
      <c r="J598" s="662"/>
      <c r="K598" s="662"/>
      <c r="L598" s="662"/>
      <c r="M598" s="662"/>
      <c r="N598" s="662"/>
      <c r="O598" s="662"/>
      <c r="P598" s="662"/>
      <c r="Q598" s="662"/>
      <c r="R598" s="662"/>
      <c r="S598" s="662"/>
      <c r="T598" s="662"/>
      <c r="U598" s="662"/>
      <c r="V598" s="662"/>
      <c r="W598" s="662"/>
      <c r="X598" s="662"/>
      <c r="Y598" s="662"/>
      <c r="Z598" s="662"/>
      <c r="AA598" s="662"/>
      <c r="AB598" s="662"/>
      <c r="AC598" s="662"/>
    </row>
    <row r="599">
      <c r="A599" s="662"/>
      <c r="B599" s="662"/>
      <c r="C599" s="662"/>
      <c r="D599" s="662"/>
      <c r="E599" s="662"/>
      <c r="F599" s="662"/>
      <c r="G599" s="662"/>
      <c r="H599" s="662"/>
      <c r="I599" s="662"/>
      <c r="J599" s="662"/>
      <c r="K599" s="662"/>
      <c r="L599" s="662"/>
      <c r="M599" s="662"/>
      <c r="N599" s="662"/>
      <c r="O599" s="662"/>
      <c r="P599" s="662"/>
      <c r="Q599" s="662"/>
      <c r="R599" s="662"/>
      <c r="S599" s="662"/>
      <c r="T599" s="662"/>
      <c r="U599" s="662"/>
      <c r="V599" s="662"/>
      <c r="W599" s="662"/>
      <c r="X599" s="662"/>
      <c r="Y599" s="662"/>
      <c r="Z599" s="662"/>
      <c r="AA599" s="662"/>
      <c r="AB599" s="662"/>
      <c r="AC599" s="662"/>
    </row>
    <row r="600">
      <c r="A600" s="662"/>
      <c r="B600" s="662"/>
      <c r="C600" s="662"/>
      <c r="D600" s="662"/>
      <c r="E600" s="662"/>
      <c r="F600" s="662"/>
      <c r="G600" s="662"/>
      <c r="H600" s="662"/>
      <c r="I600" s="662"/>
      <c r="J600" s="662"/>
      <c r="K600" s="662"/>
      <c r="L600" s="662"/>
      <c r="M600" s="662"/>
      <c r="N600" s="662"/>
      <c r="O600" s="662"/>
      <c r="P600" s="662"/>
      <c r="Q600" s="662"/>
      <c r="R600" s="662"/>
      <c r="S600" s="662"/>
      <c r="T600" s="662"/>
      <c r="U600" s="662"/>
      <c r="V600" s="662"/>
      <c r="W600" s="662"/>
      <c r="X600" s="662"/>
      <c r="Y600" s="662"/>
      <c r="Z600" s="662"/>
      <c r="AA600" s="662"/>
      <c r="AB600" s="662"/>
      <c r="AC600" s="662"/>
    </row>
    <row r="601">
      <c r="A601" s="662"/>
      <c r="B601" s="662"/>
      <c r="C601" s="662"/>
      <c r="D601" s="662"/>
      <c r="E601" s="662"/>
      <c r="F601" s="662"/>
      <c r="G601" s="662"/>
      <c r="H601" s="662"/>
      <c r="I601" s="662"/>
      <c r="J601" s="662"/>
      <c r="K601" s="662"/>
      <c r="L601" s="662"/>
      <c r="M601" s="662"/>
      <c r="N601" s="662"/>
      <c r="O601" s="662"/>
      <c r="P601" s="662"/>
      <c r="Q601" s="662"/>
      <c r="R601" s="662"/>
      <c r="S601" s="662"/>
      <c r="T601" s="662"/>
      <c r="U601" s="662"/>
      <c r="V601" s="662"/>
      <c r="W601" s="662"/>
      <c r="X601" s="662"/>
      <c r="Y601" s="662"/>
      <c r="Z601" s="662"/>
      <c r="AA601" s="662"/>
      <c r="AB601" s="662"/>
      <c r="AC601" s="662"/>
    </row>
    <row r="602">
      <c r="A602" s="662"/>
      <c r="B602" s="662"/>
      <c r="C602" s="662"/>
      <c r="D602" s="662"/>
      <c r="E602" s="662"/>
      <c r="F602" s="662"/>
      <c r="G602" s="662"/>
      <c r="H602" s="662"/>
      <c r="I602" s="662"/>
      <c r="J602" s="662"/>
      <c r="K602" s="662"/>
      <c r="L602" s="662"/>
      <c r="M602" s="662"/>
      <c r="N602" s="662"/>
      <c r="O602" s="662"/>
      <c r="P602" s="662"/>
      <c r="Q602" s="662"/>
      <c r="R602" s="662"/>
      <c r="S602" s="662"/>
      <c r="T602" s="662"/>
      <c r="U602" s="662"/>
      <c r="V602" s="662"/>
      <c r="W602" s="662"/>
      <c r="X602" s="662"/>
      <c r="Y602" s="662"/>
      <c r="Z602" s="662"/>
      <c r="AA602" s="662"/>
      <c r="AB602" s="662"/>
      <c r="AC602" s="662"/>
    </row>
    <row r="603">
      <c r="A603" s="662"/>
      <c r="B603" s="662"/>
      <c r="C603" s="662"/>
      <c r="D603" s="662"/>
      <c r="E603" s="662"/>
      <c r="F603" s="662"/>
      <c r="G603" s="662"/>
      <c r="H603" s="662"/>
      <c r="I603" s="662"/>
      <c r="J603" s="662"/>
      <c r="K603" s="662"/>
      <c r="L603" s="662"/>
      <c r="M603" s="662"/>
      <c r="N603" s="662"/>
      <c r="O603" s="662"/>
      <c r="P603" s="662"/>
      <c r="Q603" s="662"/>
      <c r="R603" s="662"/>
      <c r="S603" s="662"/>
      <c r="T603" s="662"/>
      <c r="U603" s="662"/>
      <c r="V603" s="662"/>
      <c r="W603" s="662"/>
      <c r="X603" s="662"/>
      <c r="Y603" s="662"/>
      <c r="Z603" s="662"/>
      <c r="AA603" s="662"/>
      <c r="AB603" s="662"/>
      <c r="AC603" s="662"/>
    </row>
    <row r="604">
      <c r="A604" s="662"/>
      <c r="B604" s="662"/>
      <c r="C604" s="662"/>
      <c r="D604" s="662"/>
      <c r="E604" s="662"/>
      <c r="F604" s="662"/>
      <c r="G604" s="662"/>
      <c r="H604" s="662"/>
      <c r="I604" s="662"/>
      <c r="J604" s="662"/>
      <c r="K604" s="662"/>
      <c r="L604" s="662"/>
      <c r="M604" s="662"/>
      <c r="N604" s="662"/>
      <c r="O604" s="662"/>
      <c r="P604" s="662"/>
      <c r="Q604" s="662"/>
      <c r="R604" s="662"/>
      <c r="S604" s="662"/>
      <c r="T604" s="662"/>
      <c r="U604" s="662"/>
      <c r="V604" s="662"/>
      <c r="W604" s="662"/>
      <c r="X604" s="662"/>
      <c r="Y604" s="662"/>
      <c r="Z604" s="662"/>
      <c r="AA604" s="662"/>
      <c r="AB604" s="662"/>
      <c r="AC604" s="662"/>
    </row>
    <row r="605">
      <c r="A605" s="662"/>
      <c r="B605" s="662"/>
      <c r="C605" s="662"/>
      <c r="D605" s="662"/>
      <c r="E605" s="662"/>
      <c r="F605" s="662"/>
      <c r="G605" s="662"/>
      <c r="H605" s="662"/>
      <c r="I605" s="662"/>
      <c r="J605" s="662"/>
      <c r="K605" s="662"/>
      <c r="L605" s="662"/>
      <c r="M605" s="662"/>
      <c r="N605" s="662"/>
      <c r="O605" s="662"/>
      <c r="P605" s="662"/>
      <c r="Q605" s="662"/>
      <c r="R605" s="662"/>
      <c r="S605" s="662"/>
      <c r="T605" s="662"/>
      <c r="U605" s="662"/>
      <c r="V605" s="662"/>
      <c r="W605" s="662"/>
      <c r="X605" s="662"/>
      <c r="Y605" s="662"/>
      <c r="Z605" s="662"/>
      <c r="AA605" s="662"/>
      <c r="AB605" s="662"/>
      <c r="AC605" s="662"/>
    </row>
    <row r="606">
      <c r="A606" s="662"/>
      <c r="B606" s="662"/>
      <c r="C606" s="662"/>
      <c r="D606" s="662"/>
      <c r="E606" s="662"/>
      <c r="F606" s="662"/>
      <c r="G606" s="662"/>
      <c r="H606" s="662"/>
      <c r="I606" s="662"/>
      <c r="J606" s="662"/>
      <c r="K606" s="662"/>
      <c r="L606" s="662"/>
      <c r="M606" s="662"/>
      <c r="N606" s="662"/>
      <c r="O606" s="662"/>
      <c r="P606" s="662"/>
      <c r="Q606" s="662"/>
      <c r="R606" s="662"/>
      <c r="S606" s="662"/>
      <c r="T606" s="662"/>
      <c r="U606" s="662"/>
      <c r="V606" s="662"/>
      <c r="W606" s="662"/>
      <c r="X606" s="662"/>
      <c r="Y606" s="662"/>
      <c r="Z606" s="662"/>
      <c r="AA606" s="662"/>
      <c r="AB606" s="662"/>
      <c r="AC606" s="662"/>
    </row>
    <row r="607">
      <c r="A607" s="662"/>
      <c r="B607" s="662"/>
      <c r="C607" s="662"/>
      <c r="D607" s="662"/>
      <c r="E607" s="662"/>
      <c r="F607" s="662"/>
      <c r="G607" s="662"/>
      <c r="H607" s="662"/>
      <c r="I607" s="662"/>
      <c r="J607" s="662"/>
      <c r="K607" s="662"/>
      <c r="L607" s="662"/>
      <c r="M607" s="662"/>
      <c r="N607" s="662"/>
      <c r="O607" s="662"/>
      <c r="P607" s="662"/>
      <c r="Q607" s="662"/>
      <c r="R607" s="662"/>
      <c r="S607" s="662"/>
      <c r="T607" s="662"/>
      <c r="U607" s="662"/>
      <c r="V607" s="662"/>
      <c r="W607" s="662"/>
      <c r="X607" s="662"/>
      <c r="Y607" s="662"/>
      <c r="Z607" s="662"/>
      <c r="AA607" s="662"/>
      <c r="AB607" s="662"/>
      <c r="AC607" s="662"/>
    </row>
    <row r="608">
      <c r="A608" s="662"/>
      <c r="B608" s="662"/>
      <c r="C608" s="662"/>
      <c r="D608" s="662"/>
      <c r="E608" s="662"/>
      <c r="F608" s="662"/>
      <c r="G608" s="662"/>
      <c r="H608" s="662"/>
      <c r="I608" s="662"/>
      <c r="J608" s="662"/>
      <c r="K608" s="662"/>
      <c r="L608" s="662"/>
      <c r="M608" s="662"/>
      <c r="N608" s="662"/>
      <c r="O608" s="662"/>
      <c r="P608" s="662"/>
      <c r="Q608" s="662"/>
      <c r="R608" s="662"/>
      <c r="S608" s="662"/>
      <c r="T608" s="662"/>
      <c r="U608" s="662"/>
      <c r="V608" s="662"/>
      <c r="W608" s="662"/>
      <c r="X608" s="662"/>
      <c r="Y608" s="662"/>
      <c r="Z608" s="662"/>
      <c r="AA608" s="662"/>
      <c r="AB608" s="662"/>
      <c r="AC608" s="662"/>
    </row>
    <row r="609">
      <c r="A609" s="662"/>
      <c r="B609" s="662"/>
      <c r="C609" s="662"/>
      <c r="D609" s="662"/>
      <c r="E609" s="662"/>
      <c r="F609" s="662"/>
      <c r="G609" s="662"/>
      <c r="H609" s="662"/>
      <c r="I609" s="662"/>
      <c r="J609" s="662"/>
      <c r="K609" s="662"/>
      <c r="L609" s="662"/>
      <c r="M609" s="662"/>
      <c r="N609" s="662"/>
      <c r="O609" s="662"/>
      <c r="P609" s="662"/>
      <c r="Q609" s="662"/>
      <c r="R609" s="662"/>
      <c r="S609" s="662"/>
      <c r="T609" s="662"/>
      <c r="U609" s="662"/>
      <c r="V609" s="662"/>
      <c r="W609" s="662"/>
      <c r="X609" s="662"/>
      <c r="Y609" s="662"/>
      <c r="Z609" s="662"/>
      <c r="AA609" s="662"/>
      <c r="AB609" s="662"/>
      <c r="AC609" s="662"/>
    </row>
    <row r="610">
      <c r="A610" s="662"/>
      <c r="B610" s="662"/>
      <c r="C610" s="662"/>
      <c r="D610" s="662"/>
      <c r="E610" s="662"/>
      <c r="F610" s="662"/>
      <c r="G610" s="662"/>
      <c r="H610" s="662"/>
      <c r="I610" s="662"/>
      <c r="J610" s="662"/>
      <c r="K610" s="662"/>
      <c r="L610" s="662"/>
      <c r="M610" s="662"/>
      <c r="N610" s="662"/>
      <c r="O610" s="662"/>
      <c r="P610" s="662"/>
      <c r="Q610" s="662"/>
      <c r="R610" s="662"/>
      <c r="S610" s="662"/>
      <c r="T610" s="662"/>
      <c r="U610" s="662"/>
      <c r="V610" s="662"/>
      <c r="W610" s="662"/>
      <c r="X610" s="662"/>
      <c r="Y610" s="662"/>
      <c r="Z610" s="662"/>
      <c r="AA610" s="662"/>
      <c r="AB610" s="662"/>
      <c r="AC610" s="662"/>
    </row>
    <row r="611">
      <c r="A611" s="662"/>
      <c r="B611" s="662"/>
      <c r="C611" s="662"/>
      <c r="D611" s="662"/>
      <c r="E611" s="662"/>
      <c r="F611" s="662"/>
      <c r="G611" s="662"/>
      <c r="H611" s="662"/>
      <c r="I611" s="662"/>
      <c r="J611" s="662"/>
      <c r="K611" s="662"/>
      <c r="L611" s="662"/>
      <c r="M611" s="662"/>
      <c r="N611" s="662"/>
      <c r="O611" s="662"/>
      <c r="P611" s="662"/>
      <c r="Q611" s="662"/>
      <c r="R611" s="662"/>
      <c r="S611" s="662"/>
      <c r="T611" s="662"/>
      <c r="U611" s="662"/>
      <c r="V611" s="662"/>
      <c r="W611" s="662"/>
      <c r="X611" s="662"/>
      <c r="Y611" s="662"/>
      <c r="Z611" s="662"/>
      <c r="AA611" s="662"/>
      <c r="AB611" s="662"/>
      <c r="AC611" s="662"/>
    </row>
    <row r="612">
      <c r="A612" s="662"/>
      <c r="B612" s="662"/>
      <c r="C612" s="662"/>
      <c r="D612" s="662"/>
      <c r="E612" s="662"/>
      <c r="F612" s="662"/>
      <c r="G612" s="662"/>
      <c r="H612" s="662"/>
      <c r="I612" s="662"/>
      <c r="J612" s="662"/>
      <c r="K612" s="662"/>
      <c r="L612" s="662"/>
      <c r="M612" s="662"/>
      <c r="N612" s="662"/>
      <c r="O612" s="662"/>
      <c r="P612" s="662"/>
      <c r="Q612" s="662"/>
      <c r="R612" s="662"/>
      <c r="S612" s="662"/>
      <c r="T612" s="662"/>
      <c r="U612" s="662"/>
      <c r="V612" s="662"/>
      <c r="W612" s="662"/>
      <c r="X612" s="662"/>
      <c r="Y612" s="662"/>
      <c r="Z612" s="662"/>
      <c r="AA612" s="662"/>
      <c r="AB612" s="662"/>
      <c r="AC612" s="662"/>
    </row>
    <row r="613">
      <c r="A613" s="662"/>
      <c r="B613" s="662"/>
      <c r="C613" s="662"/>
      <c r="D613" s="662"/>
      <c r="E613" s="662"/>
      <c r="F613" s="662"/>
      <c r="G613" s="662"/>
      <c r="H613" s="662"/>
      <c r="I613" s="662"/>
      <c r="J613" s="662"/>
      <c r="K613" s="662"/>
      <c r="L613" s="662"/>
      <c r="M613" s="662"/>
      <c r="N613" s="662"/>
      <c r="O613" s="662"/>
      <c r="P613" s="662"/>
      <c r="Q613" s="662"/>
      <c r="R613" s="662"/>
      <c r="S613" s="662"/>
      <c r="T613" s="662"/>
      <c r="U613" s="662"/>
      <c r="V613" s="662"/>
      <c r="W613" s="662"/>
      <c r="X613" s="662"/>
      <c r="Y613" s="662"/>
      <c r="Z613" s="662"/>
      <c r="AA613" s="662"/>
      <c r="AB613" s="662"/>
      <c r="AC613" s="662"/>
    </row>
    <row r="614">
      <c r="A614" s="662"/>
      <c r="B614" s="662"/>
      <c r="C614" s="662"/>
      <c r="D614" s="662"/>
      <c r="E614" s="662"/>
      <c r="F614" s="662"/>
      <c r="G614" s="662"/>
      <c r="H614" s="662"/>
      <c r="I614" s="662"/>
      <c r="J614" s="662"/>
      <c r="K614" s="662"/>
      <c r="L614" s="662"/>
      <c r="M614" s="662"/>
      <c r="N614" s="662"/>
      <c r="O614" s="662"/>
      <c r="P614" s="662"/>
      <c r="Q614" s="662"/>
      <c r="R614" s="662"/>
      <c r="S614" s="662"/>
      <c r="T614" s="662"/>
      <c r="U614" s="662"/>
      <c r="V614" s="662"/>
      <c r="W614" s="662"/>
      <c r="X614" s="662"/>
      <c r="Y614" s="662"/>
      <c r="Z614" s="662"/>
      <c r="AA614" s="662"/>
      <c r="AB614" s="662"/>
      <c r="AC614" s="662"/>
    </row>
    <row r="615">
      <c r="A615" s="662"/>
      <c r="B615" s="662"/>
      <c r="C615" s="662"/>
      <c r="D615" s="662"/>
      <c r="E615" s="662"/>
      <c r="F615" s="662"/>
      <c r="G615" s="662"/>
      <c r="H615" s="662"/>
      <c r="I615" s="662"/>
      <c r="J615" s="662"/>
      <c r="K615" s="662"/>
      <c r="L615" s="662"/>
      <c r="M615" s="662"/>
      <c r="N615" s="662"/>
      <c r="O615" s="662"/>
      <c r="P615" s="662"/>
      <c r="Q615" s="662"/>
      <c r="R615" s="662"/>
      <c r="S615" s="662"/>
      <c r="T615" s="662"/>
      <c r="U615" s="662"/>
      <c r="V615" s="662"/>
      <c r="W615" s="662"/>
      <c r="X615" s="662"/>
      <c r="Y615" s="662"/>
      <c r="Z615" s="662"/>
      <c r="AA615" s="662"/>
      <c r="AB615" s="662"/>
      <c r="AC615" s="662"/>
    </row>
    <row r="616">
      <c r="A616" s="662"/>
      <c r="B616" s="662"/>
      <c r="C616" s="662"/>
      <c r="D616" s="662"/>
      <c r="E616" s="662"/>
      <c r="F616" s="662"/>
      <c r="G616" s="662"/>
      <c r="H616" s="662"/>
      <c r="I616" s="662"/>
      <c r="J616" s="662"/>
      <c r="K616" s="662"/>
      <c r="L616" s="662"/>
      <c r="M616" s="662"/>
      <c r="N616" s="662"/>
      <c r="O616" s="662"/>
      <c r="P616" s="662"/>
      <c r="Q616" s="662"/>
      <c r="R616" s="662"/>
      <c r="S616" s="662"/>
      <c r="T616" s="662"/>
      <c r="U616" s="662"/>
      <c r="V616" s="662"/>
      <c r="W616" s="662"/>
      <c r="X616" s="662"/>
      <c r="Y616" s="662"/>
      <c r="Z616" s="662"/>
      <c r="AA616" s="662"/>
      <c r="AB616" s="662"/>
      <c r="AC616" s="662"/>
    </row>
    <row r="617">
      <c r="A617" s="662"/>
      <c r="B617" s="662"/>
      <c r="C617" s="662"/>
      <c r="D617" s="662"/>
      <c r="E617" s="662"/>
      <c r="F617" s="662"/>
      <c r="G617" s="662"/>
      <c r="H617" s="662"/>
      <c r="I617" s="662"/>
      <c r="J617" s="662"/>
      <c r="K617" s="662"/>
      <c r="L617" s="662"/>
      <c r="M617" s="662"/>
      <c r="N617" s="662"/>
      <c r="O617" s="662"/>
      <c r="P617" s="662"/>
      <c r="Q617" s="662"/>
      <c r="R617" s="662"/>
      <c r="S617" s="662"/>
      <c r="T617" s="662"/>
      <c r="U617" s="662"/>
      <c r="V617" s="662"/>
      <c r="W617" s="662"/>
      <c r="X617" s="662"/>
      <c r="Y617" s="662"/>
      <c r="Z617" s="662"/>
      <c r="AA617" s="662"/>
      <c r="AB617" s="662"/>
      <c r="AC617" s="662"/>
    </row>
    <row r="618">
      <c r="A618" s="662"/>
      <c r="B618" s="662"/>
      <c r="C618" s="662"/>
      <c r="D618" s="662"/>
      <c r="E618" s="662"/>
      <c r="F618" s="662"/>
      <c r="G618" s="662"/>
      <c r="H618" s="662"/>
      <c r="I618" s="662"/>
      <c r="J618" s="662"/>
      <c r="K618" s="662"/>
      <c r="L618" s="662"/>
      <c r="M618" s="662"/>
      <c r="N618" s="662"/>
      <c r="O618" s="662"/>
      <c r="P618" s="662"/>
      <c r="Q618" s="662"/>
      <c r="R618" s="662"/>
      <c r="S618" s="662"/>
      <c r="T618" s="662"/>
      <c r="U618" s="662"/>
      <c r="V618" s="662"/>
      <c r="W618" s="662"/>
      <c r="X618" s="662"/>
      <c r="Y618" s="662"/>
      <c r="Z618" s="662"/>
      <c r="AA618" s="662"/>
      <c r="AB618" s="662"/>
      <c r="AC618" s="662"/>
    </row>
    <row r="619">
      <c r="A619" s="662"/>
      <c r="B619" s="662"/>
      <c r="C619" s="662"/>
      <c r="D619" s="662"/>
      <c r="E619" s="662"/>
      <c r="F619" s="662"/>
      <c r="G619" s="662"/>
      <c r="H619" s="662"/>
      <c r="I619" s="662"/>
      <c r="J619" s="662"/>
      <c r="K619" s="662"/>
      <c r="L619" s="662"/>
      <c r="M619" s="662"/>
      <c r="N619" s="662"/>
      <c r="O619" s="662"/>
      <c r="P619" s="662"/>
      <c r="Q619" s="662"/>
      <c r="R619" s="662"/>
      <c r="S619" s="662"/>
      <c r="T619" s="662"/>
      <c r="U619" s="662"/>
      <c r="V619" s="662"/>
      <c r="W619" s="662"/>
      <c r="X619" s="662"/>
      <c r="Y619" s="662"/>
      <c r="Z619" s="662"/>
      <c r="AA619" s="662"/>
      <c r="AB619" s="662"/>
      <c r="AC619" s="662"/>
    </row>
    <row r="620">
      <c r="A620" s="662"/>
      <c r="B620" s="662"/>
      <c r="C620" s="662"/>
      <c r="D620" s="662"/>
      <c r="E620" s="662"/>
      <c r="F620" s="662"/>
      <c r="G620" s="662"/>
      <c r="H620" s="662"/>
      <c r="I620" s="662"/>
      <c r="J620" s="662"/>
      <c r="K620" s="662"/>
      <c r="L620" s="662"/>
      <c r="M620" s="662"/>
      <c r="N620" s="662"/>
      <c r="O620" s="662"/>
      <c r="P620" s="662"/>
      <c r="Q620" s="662"/>
      <c r="R620" s="662"/>
      <c r="S620" s="662"/>
      <c r="T620" s="662"/>
      <c r="U620" s="662"/>
      <c r="V620" s="662"/>
      <c r="W620" s="662"/>
      <c r="X620" s="662"/>
      <c r="Y620" s="662"/>
      <c r="Z620" s="662"/>
      <c r="AA620" s="662"/>
      <c r="AB620" s="662"/>
      <c r="AC620" s="662"/>
    </row>
    <row r="621">
      <c r="A621" s="662"/>
      <c r="B621" s="662"/>
      <c r="C621" s="662"/>
      <c r="D621" s="662"/>
      <c r="E621" s="662"/>
      <c r="F621" s="662"/>
      <c r="G621" s="662"/>
      <c r="H621" s="662"/>
      <c r="I621" s="662"/>
      <c r="J621" s="662"/>
      <c r="K621" s="662"/>
      <c r="L621" s="662"/>
      <c r="M621" s="662"/>
      <c r="N621" s="662"/>
      <c r="O621" s="662"/>
      <c r="P621" s="662"/>
      <c r="Q621" s="662"/>
      <c r="R621" s="662"/>
      <c r="S621" s="662"/>
      <c r="T621" s="662"/>
      <c r="U621" s="662"/>
      <c r="V621" s="662"/>
      <c r="W621" s="662"/>
      <c r="X621" s="662"/>
      <c r="Y621" s="662"/>
      <c r="Z621" s="662"/>
      <c r="AA621" s="662"/>
      <c r="AB621" s="662"/>
      <c r="AC621" s="662"/>
    </row>
    <row r="622">
      <c r="A622" s="662"/>
      <c r="B622" s="662"/>
      <c r="C622" s="662"/>
      <c r="D622" s="662"/>
      <c r="E622" s="662"/>
      <c r="F622" s="662"/>
      <c r="G622" s="662"/>
      <c r="H622" s="662"/>
      <c r="I622" s="662"/>
      <c r="J622" s="662"/>
      <c r="K622" s="662"/>
      <c r="L622" s="662"/>
      <c r="M622" s="662"/>
      <c r="N622" s="662"/>
      <c r="O622" s="662"/>
      <c r="P622" s="662"/>
      <c r="Q622" s="662"/>
      <c r="R622" s="662"/>
      <c r="S622" s="662"/>
      <c r="T622" s="662"/>
      <c r="U622" s="662"/>
      <c r="V622" s="662"/>
      <c r="W622" s="662"/>
      <c r="X622" s="662"/>
      <c r="Y622" s="662"/>
      <c r="Z622" s="662"/>
      <c r="AA622" s="662"/>
      <c r="AB622" s="662"/>
      <c r="AC622" s="662"/>
    </row>
    <row r="623">
      <c r="A623" s="662"/>
      <c r="B623" s="662"/>
      <c r="C623" s="662"/>
      <c r="D623" s="662"/>
      <c r="E623" s="662"/>
      <c r="F623" s="662"/>
      <c r="G623" s="662"/>
      <c r="H623" s="662"/>
      <c r="I623" s="662"/>
      <c r="J623" s="662"/>
      <c r="K623" s="662"/>
      <c r="L623" s="662"/>
      <c r="M623" s="662"/>
      <c r="N623" s="662"/>
      <c r="O623" s="662"/>
      <c r="P623" s="662"/>
      <c r="Q623" s="662"/>
      <c r="R623" s="662"/>
      <c r="S623" s="662"/>
      <c r="T623" s="662"/>
      <c r="U623" s="662"/>
      <c r="V623" s="662"/>
      <c r="W623" s="662"/>
      <c r="X623" s="662"/>
      <c r="Y623" s="662"/>
      <c r="Z623" s="662"/>
      <c r="AA623" s="662"/>
      <c r="AB623" s="662"/>
      <c r="AC623" s="662"/>
    </row>
    <row r="624">
      <c r="A624" s="662"/>
      <c r="B624" s="662"/>
      <c r="C624" s="662"/>
      <c r="D624" s="662"/>
      <c r="E624" s="662"/>
      <c r="F624" s="662"/>
      <c r="G624" s="662"/>
      <c r="H624" s="662"/>
      <c r="I624" s="662"/>
      <c r="J624" s="662"/>
      <c r="K624" s="662"/>
      <c r="L624" s="662"/>
      <c r="M624" s="662"/>
      <c r="N624" s="662"/>
      <c r="O624" s="662"/>
      <c r="P624" s="662"/>
      <c r="Q624" s="662"/>
      <c r="R624" s="662"/>
      <c r="S624" s="662"/>
      <c r="T624" s="662"/>
      <c r="U624" s="662"/>
      <c r="V624" s="662"/>
      <c r="W624" s="662"/>
      <c r="X624" s="662"/>
      <c r="Y624" s="662"/>
      <c r="Z624" s="662"/>
      <c r="AA624" s="662"/>
      <c r="AB624" s="662"/>
      <c r="AC624" s="662"/>
    </row>
    <row r="625">
      <c r="A625" s="662"/>
      <c r="B625" s="662"/>
      <c r="C625" s="662"/>
      <c r="D625" s="662"/>
      <c r="E625" s="662"/>
      <c r="F625" s="662"/>
      <c r="G625" s="662"/>
      <c r="H625" s="662"/>
      <c r="I625" s="662"/>
      <c r="J625" s="662"/>
      <c r="K625" s="662"/>
      <c r="L625" s="662"/>
      <c r="M625" s="662"/>
      <c r="N625" s="662"/>
      <c r="O625" s="662"/>
      <c r="P625" s="662"/>
      <c r="Q625" s="662"/>
      <c r="R625" s="662"/>
      <c r="S625" s="662"/>
      <c r="T625" s="662"/>
      <c r="U625" s="662"/>
      <c r="V625" s="662"/>
      <c r="W625" s="662"/>
      <c r="X625" s="662"/>
      <c r="Y625" s="662"/>
      <c r="Z625" s="662"/>
      <c r="AA625" s="662"/>
      <c r="AB625" s="662"/>
      <c r="AC625" s="662"/>
    </row>
    <row r="626">
      <c r="A626" s="662"/>
      <c r="B626" s="662"/>
      <c r="C626" s="662"/>
      <c r="D626" s="662"/>
      <c r="E626" s="662"/>
      <c r="F626" s="662"/>
      <c r="G626" s="662"/>
      <c r="H626" s="662"/>
      <c r="I626" s="662"/>
      <c r="J626" s="662"/>
      <c r="K626" s="662"/>
      <c r="L626" s="662"/>
      <c r="M626" s="662"/>
      <c r="N626" s="662"/>
      <c r="O626" s="662"/>
      <c r="P626" s="662"/>
      <c r="Q626" s="662"/>
      <c r="R626" s="662"/>
      <c r="S626" s="662"/>
      <c r="T626" s="662"/>
      <c r="U626" s="662"/>
      <c r="V626" s="662"/>
      <c r="W626" s="662"/>
      <c r="X626" s="662"/>
      <c r="Y626" s="662"/>
      <c r="Z626" s="662"/>
      <c r="AA626" s="662"/>
      <c r="AB626" s="662"/>
      <c r="AC626" s="662"/>
    </row>
    <row r="627">
      <c r="A627" s="662"/>
      <c r="B627" s="662"/>
      <c r="C627" s="662"/>
      <c r="D627" s="662"/>
      <c r="E627" s="662"/>
      <c r="F627" s="662"/>
      <c r="G627" s="662"/>
      <c r="H627" s="662"/>
      <c r="I627" s="662"/>
      <c r="J627" s="662"/>
      <c r="K627" s="662"/>
      <c r="L627" s="662"/>
      <c r="M627" s="662"/>
      <c r="N627" s="662"/>
      <c r="O627" s="662"/>
      <c r="P627" s="662"/>
      <c r="Q627" s="662"/>
      <c r="R627" s="662"/>
      <c r="S627" s="662"/>
      <c r="T627" s="662"/>
      <c r="U627" s="662"/>
      <c r="V627" s="662"/>
      <c r="W627" s="662"/>
      <c r="X627" s="662"/>
      <c r="Y627" s="662"/>
      <c r="Z627" s="662"/>
      <c r="AA627" s="662"/>
      <c r="AB627" s="662"/>
      <c r="AC627" s="662"/>
    </row>
    <row r="628">
      <c r="A628" s="662"/>
      <c r="B628" s="662"/>
      <c r="C628" s="662"/>
      <c r="D628" s="662"/>
      <c r="E628" s="662"/>
      <c r="F628" s="662"/>
      <c r="G628" s="662"/>
      <c r="H628" s="662"/>
      <c r="I628" s="662"/>
      <c r="J628" s="662"/>
      <c r="K628" s="662"/>
      <c r="L628" s="662"/>
      <c r="M628" s="662"/>
      <c r="N628" s="662"/>
      <c r="O628" s="662"/>
      <c r="P628" s="662"/>
      <c r="Q628" s="662"/>
      <c r="R628" s="662"/>
      <c r="S628" s="662"/>
      <c r="T628" s="662"/>
      <c r="U628" s="662"/>
      <c r="V628" s="662"/>
      <c r="W628" s="662"/>
      <c r="X628" s="662"/>
      <c r="Y628" s="662"/>
      <c r="Z628" s="662"/>
      <c r="AA628" s="662"/>
      <c r="AB628" s="662"/>
      <c r="AC628" s="662"/>
    </row>
    <row r="629">
      <c r="A629" s="662"/>
      <c r="B629" s="662"/>
      <c r="C629" s="662"/>
      <c r="D629" s="662"/>
      <c r="E629" s="662"/>
      <c r="F629" s="662"/>
      <c r="G629" s="662"/>
      <c r="H629" s="662"/>
      <c r="I629" s="662"/>
      <c r="J629" s="662"/>
      <c r="K629" s="662"/>
      <c r="L629" s="662"/>
      <c r="M629" s="662"/>
      <c r="N629" s="662"/>
      <c r="O629" s="662"/>
      <c r="P629" s="662"/>
      <c r="Q629" s="662"/>
      <c r="R629" s="662"/>
      <c r="S629" s="662"/>
      <c r="T629" s="662"/>
      <c r="U629" s="662"/>
      <c r="V629" s="662"/>
      <c r="W629" s="662"/>
      <c r="X629" s="662"/>
      <c r="Y629" s="662"/>
      <c r="Z629" s="662"/>
      <c r="AA629" s="662"/>
      <c r="AB629" s="662"/>
      <c r="AC629" s="662"/>
    </row>
    <row r="630">
      <c r="A630" s="662"/>
      <c r="B630" s="662"/>
      <c r="C630" s="662"/>
      <c r="D630" s="662"/>
      <c r="E630" s="662"/>
      <c r="F630" s="662"/>
      <c r="G630" s="662"/>
      <c r="H630" s="662"/>
      <c r="I630" s="662"/>
      <c r="J630" s="662"/>
      <c r="K630" s="662"/>
      <c r="L630" s="662"/>
      <c r="M630" s="662"/>
      <c r="N630" s="662"/>
      <c r="O630" s="662"/>
      <c r="P630" s="662"/>
      <c r="Q630" s="662"/>
      <c r="R630" s="662"/>
      <c r="S630" s="662"/>
      <c r="T630" s="662"/>
      <c r="U630" s="662"/>
      <c r="V630" s="662"/>
      <c r="W630" s="662"/>
      <c r="X630" s="662"/>
      <c r="Y630" s="662"/>
      <c r="Z630" s="662"/>
      <c r="AA630" s="662"/>
      <c r="AB630" s="662"/>
      <c r="AC630" s="662"/>
    </row>
    <row r="631">
      <c r="A631" s="662"/>
      <c r="B631" s="662"/>
      <c r="C631" s="662"/>
      <c r="D631" s="662"/>
      <c r="E631" s="662"/>
      <c r="F631" s="662"/>
      <c r="G631" s="662"/>
      <c r="H631" s="662"/>
      <c r="I631" s="662"/>
      <c r="J631" s="662"/>
      <c r="K631" s="662"/>
      <c r="L631" s="662"/>
      <c r="M631" s="662"/>
      <c r="N631" s="662"/>
      <c r="O631" s="662"/>
      <c r="P631" s="662"/>
      <c r="Q631" s="662"/>
      <c r="R631" s="662"/>
      <c r="S631" s="662"/>
      <c r="T631" s="662"/>
      <c r="U631" s="662"/>
      <c r="V631" s="662"/>
      <c r="W631" s="662"/>
      <c r="X631" s="662"/>
      <c r="Y631" s="662"/>
      <c r="Z631" s="662"/>
      <c r="AA631" s="662"/>
      <c r="AB631" s="662"/>
      <c r="AC631" s="662"/>
    </row>
    <row r="632">
      <c r="A632" s="662"/>
      <c r="B632" s="662"/>
      <c r="C632" s="662"/>
      <c r="D632" s="662"/>
      <c r="E632" s="662"/>
      <c r="F632" s="662"/>
      <c r="G632" s="662"/>
      <c r="H632" s="662"/>
      <c r="I632" s="662"/>
      <c r="J632" s="662"/>
      <c r="K632" s="662"/>
      <c r="L632" s="662"/>
      <c r="M632" s="662"/>
      <c r="N632" s="662"/>
      <c r="O632" s="662"/>
      <c r="P632" s="662"/>
      <c r="Q632" s="662"/>
      <c r="R632" s="662"/>
      <c r="S632" s="662"/>
      <c r="T632" s="662"/>
      <c r="U632" s="662"/>
      <c r="V632" s="662"/>
      <c r="W632" s="662"/>
      <c r="X632" s="662"/>
      <c r="Y632" s="662"/>
      <c r="Z632" s="662"/>
      <c r="AA632" s="662"/>
      <c r="AB632" s="662"/>
      <c r="AC632" s="662"/>
    </row>
    <row r="633">
      <c r="A633" s="662"/>
      <c r="B633" s="662"/>
      <c r="C633" s="662"/>
      <c r="D633" s="662"/>
      <c r="E633" s="662"/>
      <c r="F633" s="662"/>
      <c r="G633" s="662"/>
      <c r="H633" s="662"/>
      <c r="I633" s="662"/>
      <c r="J633" s="662"/>
      <c r="K633" s="662"/>
      <c r="L633" s="662"/>
      <c r="M633" s="662"/>
      <c r="N633" s="662"/>
      <c r="O633" s="662"/>
      <c r="P633" s="662"/>
      <c r="Q633" s="662"/>
      <c r="R633" s="662"/>
      <c r="S633" s="662"/>
      <c r="T633" s="662"/>
      <c r="U633" s="662"/>
      <c r="V633" s="662"/>
      <c r="W633" s="662"/>
      <c r="X633" s="662"/>
      <c r="Y633" s="662"/>
      <c r="Z633" s="662"/>
      <c r="AA633" s="662"/>
      <c r="AB633" s="662"/>
      <c r="AC633" s="662"/>
    </row>
    <row r="634">
      <c r="A634" s="662"/>
      <c r="B634" s="662"/>
      <c r="C634" s="662"/>
      <c r="D634" s="662"/>
      <c r="E634" s="662"/>
      <c r="F634" s="662"/>
      <c r="G634" s="662"/>
      <c r="H634" s="662"/>
      <c r="I634" s="662"/>
      <c r="J634" s="662"/>
      <c r="K634" s="662"/>
      <c r="L634" s="662"/>
      <c r="M634" s="662"/>
      <c r="N634" s="662"/>
      <c r="O634" s="662"/>
      <c r="P634" s="662"/>
      <c r="Q634" s="662"/>
      <c r="R634" s="662"/>
      <c r="S634" s="662"/>
      <c r="T634" s="662"/>
      <c r="U634" s="662"/>
      <c r="V634" s="662"/>
      <c r="W634" s="662"/>
      <c r="X634" s="662"/>
      <c r="Y634" s="662"/>
      <c r="Z634" s="662"/>
      <c r="AA634" s="662"/>
      <c r="AB634" s="662"/>
      <c r="AC634" s="662"/>
    </row>
    <row r="635">
      <c r="A635" s="662"/>
      <c r="B635" s="662"/>
      <c r="C635" s="662"/>
      <c r="D635" s="662"/>
      <c r="E635" s="662"/>
      <c r="F635" s="662"/>
      <c r="G635" s="662"/>
      <c r="H635" s="662"/>
      <c r="I635" s="662"/>
      <c r="J635" s="662"/>
      <c r="K635" s="662"/>
      <c r="L635" s="662"/>
      <c r="M635" s="662"/>
      <c r="N635" s="662"/>
      <c r="O635" s="662"/>
      <c r="P635" s="662"/>
      <c r="Q635" s="662"/>
      <c r="R635" s="662"/>
      <c r="S635" s="662"/>
      <c r="T635" s="662"/>
      <c r="U635" s="662"/>
      <c r="V635" s="662"/>
      <c r="W635" s="662"/>
      <c r="X635" s="662"/>
      <c r="Y635" s="662"/>
      <c r="Z635" s="662"/>
      <c r="AA635" s="662"/>
      <c r="AB635" s="662"/>
      <c r="AC635" s="662"/>
    </row>
    <row r="636">
      <c r="A636" s="662"/>
      <c r="B636" s="662"/>
      <c r="C636" s="662"/>
      <c r="D636" s="662"/>
      <c r="E636" s="662"/>
      <c r="F636" s="662"/>
      <c r="G636" s="662"/>
      <c r="H636" s="662"/>
      <c r="I636" s="662"/>
      <c r="J636" s="662"/>
      <c r="K636" s="662"/>
      <c r="L636" s="662"/>
      <c r="M636" s="662"/>
      <c r="N636" s="662"/>
      <c r="O636" s="662"/>
      <c r="P636" s="662"/>
      <c r="Q636" s="662"/>
      <c r="R636" s="662"/>
      <c r="S636" s="662"/>
      <c r="T636" s="662"/>
      <c r="U636" s="662"/>
      <c r="V636" s="662"/>
      <c r="W636" s="662"/>
      <c r="X636" s="662"/>
      <c r="Y636" s="662"/>
      <c r="Z636" s="662"/>
      <c r="AA636" s="662"/>
      <c r="AB636" s="662"/>
      <c r="AC636" s="662"/>
    </row>
    <row r="637">
      <c r="A637" s="662"/>
      <c r="B637" s="662"/>
      <c r="C637" s="662"/>
      <c r="D637" s="662"/>
      <c r="E637" s="662"/>
      <c r="F637" s="662"/>
      <c r="G637" s="662"/>
      <c r="H637" s="662"/>
      <c r="I637" s="662"/>
      <c r="J637" s="662"/>
      <c r="K637" s="662"/>
      <c r="L637" s="662"/>
      <c r="M637" s="662"/>
      <c r="N637" s="662"/>
      <c r="O637" s="662"/>
      <c r="P637" s="662"/>
      <c r="Q637" s="662"/>
      <c r="R637" s="662"/>
      <c r="S637" s="662"/>
      <c r="T637" s="662"/>
      <c r="U637" s="662"/>
      <c r="V637" s="662"/>
      <c r="W637" s="662"/>
      <c r="X637" s="662"/>
      <c r="Y637" s="662"/>
      <c r="Z637" s="662"/>
      <c r="AA637" s="662"/>
      <c r="AB637" s="662"/>
      <c r="AC637" s="662"/>
    </row>
    <row r="638">
      <c r="A638" s="662"/>
      <c r="B638" s="662"/>
      <c r="C638" s="662"/>
      <c r="D638" s="662"/>
      <c r="E638" s="662"/>
      <c r="F638" s="662"/>
      <c r="G638" s="662"/>
      <c r="H638" s="662"/>
      <c r="I638" s="662"/>
      <c r="J638" s="662"/>
      <c r="K638" s="662"/>
      <c r="L638" s="662"/>
      <c r="M638" s="662"/>
      <c r="N638" s="662"/>
      <c r="O638" s="662"/>
      <c r="P638" s="662"/>
      <c r="Q638" s="662"/>
      <c r="R638" s="662"/>
      <c r="S638" s="662"/>
      <c r="T638" s="662"/>
      <c r="U638" s="662"/>
      <c r="V638" s="662"/>
      <c r="W638" s="662"/>
      <c r="X638" s="662"/>
      <c r="Y638" s="662"/>
      <c r="Z638" s="662"/>
      <c r="AA638" s="662"/>
      <c r="AB638" s="662"/>
      <c r="AC638" s="662"/>
    </row>
    <row r="639">
      <c r="A639" s="662"/>
      <c r="B639" s="662"/>
      <c r="C639" s="662"/>
      <c r="D639" s="662"/>
      <c r="E639" s="662"/>
      <c r="F639" s="662"/>
      <c r="G639" s="662"/>
      <c r="H639" s="662"/>
      <c r="I639" s="662"/>
      <c r="J639" s="662"/>
      <c r="K639" s="662"/>
      <c r="L639" s="662"/>
      <c r="M639" s="662"/>
      <c r="N639" s="662"/>
      <c r="O639" s="662"/>
      <c r="P639" s="662"/>
      <c r="Q639" s="662"/>
      <c r="R639" s="662"/>
      <c r="S639" s="662"/>
      <c r="T639" s="662"/>
      <c r="U639" s="662"/>
      <c r="V639" s="662"/>
      <c r="W639" s="662"/>
      <c r="X639" s="662"/>
      <c r="Y639" s="662"/>
      <c r="Z639" s="662"/>
      <c r="AA639" s="662"/>
      <c r="AB639" s="662"/>
      <c r="AC639" s="662"/>
    </row>
    <row r="640">
      <c r="A640" s="662"/>
      <c r="B640" s="662"/>
      <c r="C640" s="662"/>
      <c r="D640" s="662"/>
      <c r="E640" s="662"/>
      <c r="F640" s="662"/>
      <c r="G640" s="662"/>
      <c r="H640" s="662"/>
      <c r="I640" s="662"/>
      <c r="J640" s="662"/>
      <c r="K640" s="662"/>
      <c r="L640" s="662"/>
      <c r="M640" s="662"/>
      <c r="N640" s="662"/>
      <c r="O640" s="662"/>
      <c r="P640" s="662"/>
      <c r="Q640" s="662"/>
      <c r="R640" s="662"/>
      <c r="S640" s="662"/>
      <c r="T640" s="662"/>
      <c r="U640" s="662"/>
      <c r="V640" s="662"/>
      <c r="W640" s="662"/>
      <c r="X640" s="662"/>
      <c r="Y640" s="662"/>
      <c r="Z640" s="662"/>
      <c r="AA640" s="662"/>
      <c r="AB640" s="662"/>
      <c r="AC640" s="662"/>
    </row>
    <row r="641">
      <c r="A641" s="662"/>
      <c r="B641" s="662"/>
      <c r="C641" s="662"/>
      <c r="D641" s="662"/>
      <c r="E641" s="662"/>
      <c r="F641" s="662"/>
      <c r="G641" s="662"/>
      <c r="H641" s="662"/>
      <c r="I641" s="662"/>
      <c r="J641" s="662"/>
      <c r="K641" s="662"/>
      <c r="L641" s="662"/>
      <c r="M641" s="662"/>
      <c r="N641" s="662"/>
      <c r="O641" s="662"/>
      <c r="P641" s="662"/>
      <c r="Q641" s="662"/>
      <c r="R641" s="662"/>
      <c r="S641" s="662"/>
      <c r="T641" s="662"/>
      <c r="U641" s="662"/>
      <c r="V641" s="662"/>
      <c r="W641" s="662"/>
      <c r="X641" s="662"/>
      <c r="Y641" s="662"/>
      <c r="Z641" s="662"/>
      <c r="AA641" s="662"/>
      <c r="AB641" s="662"/>
      <c r="AC641" s="662"/>
    </row>
    <row r="642">
      <c r="A642" s="662"/>
      <c r="B642" s="662"/>
      <c r="C642" s="662"/>
      <c r="D642" s="662"/>
      <c r="E642" s="662"/>
      <c r="F642" s="662"/>
      <c r="G642" s="662"/>
      <c r="H642" s="662"/>
      <c r="I642" s="662"/>
      <c r="J642" s="662"/>
      <c r="K642" s="662"/>
      <c r="L642" s="662"/>
      <c r="M642" s="662"/>
      <c r="N642" s="662"/>
      <c r="O642" s="662"/>
      <c r="P642" s="662"/>
      <c r="Q642" s="662"/>
      <c r="R642" s="662"/>
      <c r="S642" s="662"/>
      <c r="T642" s="662"/>
      <c r="U642" s="662"/>
      <c r="V642" s="662"/>
      <c r="W642" s="662"/>
      <c r="X642" s="662"/>
      <c r="Y642" s="662"/>
      <c r="Z642" s="662"/>
      <c r="AA642" s="662"/>
      <c r="AB642" s="662"/>
      <c r="AC642" s="662"/>
    </row>
    <row r="643">
      <c r="A643" s="662"/>
      <c r="B643" s="662"/>
      <c r="C643" s="662"/>
      <c r="D643" s="662"/>
      <c r="E643" s="662"/>
      <c r="F643" s="662"/>
      <c r="G643" s="662"/>
      <c r="H643" s="662"/>
      <c r="I643" s="662"/>
      <c r="J643" s="662"/>
      <c r="K643" s="662"/>
      <c r="L643" s="662"/>
      <c r="M643" s="662"/>
      <c r="N643" s="662"/>
      <c r="O643" s="662"/>
      <c r="P643" s="662"/>
      <c r="Q643" s="662"/>
      <c r="R643" s="662"/>
      <c r="S643" s="662"/>
      <c r="T643" s="662"/>
      <c r="U643" s="662"/>
      <c r="V643" s="662"/>
      <c r="W643" s="662"/>
      <c r="X643" s="662"/>
      <c r="Y643" s="662"/>
      <c r="Z643" s="662"/>
      <c r="AA643" s="662"/>
      <c r="AB643" s="662"/>
      <c r="AC643" s="662"/>
    </row>
    <row r="644">
      <c r="A644" s="662"/>
      <c r="B644" s="662"/>
      <c r="C644" s="662"/>
      <c r="D644" s="662"/>
      <c r="E644" s="662"/>
      <c r="F644" s="662"/>
      <c r="G644" s="662"/>
      <c r="H644" s="662"/>
      <c r="I644" s="662"/>
      <c r="J644" s="662"/>
      <c r="K644" s="662"/>
      <c r="L644" s="662"/>
      <c r="M644" s="662"/>
      <c r="N644" s="662"/>
      <c r="O644" s="662"/>
      <c r="P644" s="662"/>
      <c r="Q644" s="662"/>
      <c r="R644" s="662"/>
      <c r="S644" s="662"/>
      <c r="T644" s="662"/>
      <c r="U644" s="662"/>
      <c r="V644" s="662"/>
      <c r="W644" s="662"/>
      <c r="X644" s="662"/>
      <c r="Y644" s="662"/>
      <c r="Z644" s="662"/>
      <c r="AA644" s="662"/>
      <c r="AB644" s="662"/>
      <c r="AC644" s="662"/>
    </row>
    <row r="645">
      <c r="A645" s="662"/>
      <c r="B645" s="662"/>
      <c r="C645" s="662"/>
      <c r="D645" s="662"/>
      <c r="E645" s="662"/>
      <c r="F645" s="662"/>
      <c r="G645" s="662"/>
      <c r="H645" s="662"/>
      <c r="I645" s="662"/>
      <c r="J645" s="662"/>
      <c r="K645" s="662"/>
      <c r="L645" s="662"/>
      <c r="M645" s="662"/>
      <c r="N645" s="662"/>
      <c r="O645" s="662"/>
      <c r="P645" s="662"/>
      <c r="Q645" s="662"/>
      <c r="R645" s="662"/>
      <c r="S645" s="662"/>
      <c r="T645" s="662"/>
      <c r="U645" s="662"/>
      <c r="V645" s="662"/>
      <c r="W645" s="662"/>
      <c r="X645" s="662"/>
      <c r="Y645" s="662"/>
      <c r="Z645" s="662"/>
      <c r="AA645" s="662"/>
      <c r="AB645" s="662"/>
      <c r="AC645" s="662"/>
    </row>
    <row r="646">
      <c r="A646" s="662"/>
      <c r="B646" s="662"/>
      <c r="C646" s="662"/>
      <c r="D646" s="662"/>
      <c r="E646" s="662"/>
      <c r="F646" s="662"/>
      <c r="G646" s="662"/>
      <c r="H646" s="662"/>
      <c r="I646" s="662"/>
      <c r="J646" s="662"/>
      <c r="K646" s="662"/>
      <c r="L646" s="662"/>
      <c r="M646" s="662"/>
      <c r="N646" s="662"/>
      <c r="O646" s="662"/>
      <c r="P646" s="662"/>
      <c r="Q646" s="662"/>
      <c r="R646" s="662"/>
      <c r="S646" s="662"/>
      <c r="T646" s="662"/>
      <c r="U646" s="662"/>
      <c r="V646" s="662"/>
      <c r="W646" s="662"/>
      <c r="X646" s="662"/>
      <c r="Y646" s="662"/>
      <c r="Z646" s="662"/>
      <c r="AA646" s="662"/>
      <c r="AB646" s="662"/>
      <c r="AC646" s="662"/>
    </row>
    <row r="647">
      <c r="A647" s="662"/>
      <c r="B647" s="662"/>
      <c r="C647" s="662"/>
      <c r="D647" s="662"/>
      <c r="E647" s="662"/>
      <c r="F647" s="662"/>
      <c r="G647" s="662"/>
      <c r="H647" s="662"/>
      <c r="I647" s="662"/>
      <c r="J647" s="662"/>
      <c r="K647" s="662"/>
      <c r="L647" s="662"/>
      <c r="M647" s="662"/>
      <c r="N647" s="662"/>
      <c r="O647" s="662"/>
      <c r="P647" s="662"/>
      <c r="Q647" s="662"/>
      <c r="R647" s="662"/>
      <c r="S647" s="662"/>
      <c r="T647" s="662"/>
      <c r="U647" s="662"/>
      <c r="V647" s="662"/>
      <c r="W647" s="662"/>
      <c r="X647" s="662"/>
      <c r="Y647" s="662"/>
      <c r="Z647" s="662"/>
      <c r="AA647" s="662"/>
      <c r="AB647" s="662"/>
      <c r="AC647" s="662"/>
    </row>
    <row r="648">
      <c r="A648" s="662"/>
      <c r="B648" s="662"/>
      <c r="C648" s="662"/>
      <c r="D648" s="662"/>
      <c r="E648" s="662"/>
      <c r="F648" s="662"/>
      <c r="G648" s="662"/>
      <c r="H648" s="662"/>
      <c r="I648" s="662"/>
      <c r="J648" s="662"/>
      <c r="K648" s="662"/>
      <c r="L648" s="662"/>
      <c r="M648" s="662"/>
      <c r="N648" s="662"/>
      <c r="O648" s="662"/>
      <c r="P648" s="662"/>
      <c r="Q648" s="662"/>
      <c r="R648" s="662"/>
      <c r="S648" s="662"/>
      <c r="T648" s="662"/>
      <c r="U648" s="662"/>
      <c r="V648" s="662"/>
      <c r="W648" s="662"/>
      <c r="X648" s="662"/>
      <c r="Y648" s="662"/>
      <c r="Z648" s="662"/>
      <c r="AA648" s="662"/>
      <c r="AB648" s="662"/>
      <c r="AC648" s="662"/>
    </row>
    <row r="649">
      <c r="A649" s="662"/>
      <c r="B649" s="662"/>
      <c r="C649" s="662"/>
      <c r="D649" s="662"/>
      <c r="E649" s="662"/>
      <c r="F649" s="662"/>
      <c r="G649" s="662"/>
      <c r="H649" s="662"/>
      <c r="I649" s="662"/>
      <c r="J649" s="662"/>
      <c r="K649" s="662"/>
      <c r="L649" s="662"/>
      <c r="M649" s="662"/>
      <c r="N649" s="662"/>
      <c r="O649" s="662"/>
      <c r="P649" s="662"/>
      <c r="Q649" s="662"/>
      <c r="R649" s="662"/>
      <c r="S649" s="662"/>
      <c r="T649" s="662"/>
      <c r="U649" s="662"/>
      <c r="V649" s="662"/>
      <c r="W649" s="662"/>
      <c r="X649" s="662"/>
      <c r="Y649" s="662"/>
      <c r="Z649" s="662"/>
      <c r="AA649" s="662"/>
      <c r="AB649" s="662"/>
      <c r="AC649" s="662"/>
    </row>
    <row r="650">
      <c r="A650" s="662"/>
      <c r="B650" s="662"/>
      <c r="C650" s="662"/>
      <c r="D650" s="662"/>
      <c r="E650" s="662"/>
      <c r="F650" s="662"/>
      <c r="G650" s="662"/>
      <c r="H650" s="662"/>
      <c r="I650" s="662"/>
      <c r="J650" s="662"/>
      <c r="K650" s="662"/>
      <c r="L650" s="662"/>
      <c r="M650" s="662"/>
      <c r="N650" s="662"/>
      <c r="O650" s="662"/>
      <c r="P650" s="662"/>
      <c r="Q650" s="662"/>
      <c r="R650" s="662"/>
      <c r="S650" s="662"/>
      <c r="T650" s="662"/>
      <c r="U650" s="662"/>
      <c r="V650" s="662"/>
      <c r="W650" s="662"/>
      <c r="X650" s="662"/>
      <c r="Y650" s="662"/>
      <c r="Z650" s="662"/>
      <c r="AA650" s="662"/>
      <c r="AB650" s="662"/>
      <c r="AC650" s="662"/>
    </row>
    <row r="651">
      <c r="A651" s="662"/>
      <c r="B651" s="662"/>
      <c r="C651" s="662"/>
      <c r="D651" s="662"/>
      <c r="E651" s="662"/>
      <c r="F651" s="662"/>
      <c r="G651" s="662"/>
      <c r="H651" s="662"/>
      <c r="I651" s="662"/>
      <c r="J651" s="662"/>
      <c r="K651" s="662"/>
      <c r="L651" s="662"/>
      <c r="M651" s="662"/>
      <c r="N651" s="662"/>
      <c r="O651" s="662"/>
      <c r="P651" s="662"/>
      <c r="Q651" s="662"/>
      <c r="R651" s="662"/>
      <c r="S651" s="662"/>
      <c r="T651" s="662"/>
      <c r="U651" s="662"/>
      <c r="V651" s="662"/>
      <c r="W651" s="662"/>
      <c r="X651" s="662"/>
      <c r="Y651" s="662"/>
      <c r="Z651" s="662"/>
      <c r="AA651" s="662"/>
      <c r="AB651" s="662"/>
      <c r="AC651" s="662"/>
    </row>
    <row r="652">
      <c r="A652" s="662"/>
      <c r="B652" s="662"/>
      <c r="C652" s="662"/>
      <c r="D652" s="662"/>
      <c r="E652" s="662"/>
      <c r="F652" s="662"/>
      <c r="G652" s="662"/>
      <c r="H652" s="662"/>
      <c r="I652" s="662"/>
      <c r="J652" s="662"/>
      <c r="K652" s="662"/>
      <c r="L652" s="662"/>
      <c r="M652" s="662"/>
      <c r="N652" s="662"/>
      <c r="O652" s="662"/>
      <c r="P652" s="662"/>
      <c r="Q652" s="662"/>
      <c r="R652" s="662"/>
      <c r="S652" s="662"/>
      <c r="T652" s="662"/>
      <c r="U652" s="662"/>
      <c r="V652" s="662"/>
      <c r="W652" s="662"/>
      <c r="X652" s="662"/>
      <c r="Y652" s="662"/>
      <c r="Z652" s="662"/>
      <c r="AA652" s="662"/>
      <c r="AB652" s="662"/>
      <c r="AC652" s="662"/>
    </row>
    <row r="653">
      <c r="A653" s="662"/>
      <c r="B653" s="662"/>
      <c r="C653" s="662"/>
      <c r="D653" s="662"/>
      <c r="E653" s="662"/>
      <c r="F653" s="662"/>
      <c r="G653" s="662"/>
      <c r="H653" s="662"/>
      <c r="I653" s="662"/>
      <c r="J653" s="662"/>
      <c r="K653" s="662"/>
      <c r="L653" s="662"/>
      <c r="M653" s="662"/>
      <c r="N653" s="662"/>
      <c r="O653" s="662"/>
      <c r="P653" s="662"/>
      <c r="Q653" s="662"/>
      <c r="R653" s="662"/>
      <c r="S653" s="662"/>
      <c r="T653" s="662"/>
      <c r="U653" s="662"/>
      <c r="V653" s="662"/>
      <c r="W653" s="662"/>
      <c r="X653" s="662"/>
      <c r="Y653" s="662"/>
      <c r="Z653" s="662"/>
      <c r="AA653" s="662"/>
      <c r="AB653" s="662"/>
      <c r="AC653" s="662"/>
    </row>
    <row r="654">
      <c r="A654" s="662"/>
      <c r="B654" s="662"/>
      <c r="C654" s="662"/>
      <c r="D654" s="662"/>
      <c r="E654" s="662"/>
      <c r="F654" s="662"/>
      <c r="G654" s="662"/>
      <c r="H654" s="662"/>
      <c r="I654" s="662"/>
      <c r="J654" s="662"/>
      <c r="K654" s="662"/>
      <c r="L654" s="662"/>
      <c r="M654" s="662"/>
      <c r="N654" s="662"/>
      <c r="O654" s="662"/>
      <c r="P654" s="662"/>
      <c r="Q654" s="662"/>
      <c r="R654" s="662"/>
      <c r="S654" s="662"/>
      <c r="T654" s="662"/>
      <c r="U654" s="662"/>
      <c r="V654" s="662"/>
      <c r="W654" s="662"/>
      <c r="X654" s="662"/>
      <c r="Y654" s="662"/>
      <c r="Z654" s="662"/>
      <c r="AA654" s="662"/>
      <c r="AB654" s="662"/>
      <c r="AC654" s="662"/>
    </row>
    <row r="655">
      <c r="A655" s="662"/>
      <c r="B655" s="662"/>
      <c r="C655" s="662"/>
      <c r="D655" s="662"/>
      <c r="E655" s="662"/>
      <c r="F655" s="662"/>
      <c r="G655" s="662"/>
      <c r="H655" s="662"/>
      <c r="I655" s="662"/>
      <c r="J655" s="662"/>
      <c r="K655" s="662"/>
      <c r="L655" s="662"/>
      <c r="M655" s="662"/>
      <c r="N655" s="662"/>
      <c r="O655" s="662"/>
      <c r="P655" s="662"/>
      <c r="Q655" s="662"/>
      <c r="R655" s="662"/>
      <c r="S655" s="662"/>
      <c r="T655" s="662"/>
      <c r="U655" s="662"/>
      <c r="V655" s="662"/>
      <c r="W655" s="662"/>
      <c r="X655" s="662"/>
      <c r="Y655" s="662"/>
      <c r="Z655" s="662"/>
      <c r="AA655" s="662"/>
      <c r="AB655" s="662"/>
      <c r="AC655" s="662"/>
    </row>
    <row r="656">
      <c r="A656" s="662"/>
      <c r="B656" s="662"/>
      <c r="C656" s="662"/>
      <c r="D656" s="662"/>
      <c r="E656" s="662"/>
      <c r="F656" s="662"/>
      <c r="G656" s="662"/>
      <c r="H656" s="662"/>
      <c r="I656" s="662"/>
      <c r="J656" s="662"/>
      <c r="K656" s="662"/>
      <c r="L656" s="662"/>
      <c r="M656" s="662"/>
      <c r="N656" s="662"/>
      <c r="O656" s="662"/>
      <c r="P656" s="662"/>
      <c r="Q656" s="662"/>
      <c r="R656" s="662"/>
      <c r="S656" s="662"/>
      <c r="T656" s="662"/>
      <c r="U656" s="662"/>
      <c r="V656" s="662"/>
      <c r="W656" s="662"/>
      <c r="X656" s="662"/>
      <c r="Y656" s="662"/>
      <c r="Z656" s="662"/>
      <c r="AA656" s="662"/>
      <c r="AB656" s="662"/>
      <c r="AC656" s="662"/>
    </row>
    <row r="657">
      <c r="A657" s="662"/>
      <c r="B657" s="662"/>
      <c r="C657" s="662"/>
      <c r="D657" s="662"/>
      <c r="E657" s="662"/>
      <c r="F657" s="662"/>
      <c r="G657" s="662"/>
      <c r="H657" s="662"/>
      <c r="I657" s="662"/>
      <c r="J657" s="662"/>
      <c r="K657" s="662"/>
      <c r="L657" s="662"/>
      <c r="M657" s="662"/>
      <c r="N657" s="662"/>
      <c r="O657" s="662"/>
      <c r="P657" s="662"/>
      <c r="Q657" s="662"/>
      <c r="R657" s="662"/>
      <c r="S657" s="662"/>
      <c r="T657" s="662"/>
      <c r="U657" s="662"/>
      <c r="V657" s="662"/>
      <c r="W657" s="662"/>
      <c r="X657" s="662"/>
      <c r="Y657" s="662"/>
      <c r="Z657" s="662"/>
      <c r="AA657" s="662"/>
      <c r="AB657" s="662"/>
      <c r="AC657" s="662"/>
    </row>
    <row r="658">
      <c r="A658" s="662"/>
      <c r="B658" s="662"/>
      <c r="C658" s="662"/>
      <c r="D658" s="662"/>
      <c r="E658" s="662"/>
      <c r="F658" s="662"/>
      <c r="G658" s="662"/>
      <c r="H658" s="662"/>
      <c r="I658" s="662"/>
      <c r="J658" s="662"/>
      <c r="K658" s="662"/>
      <c r="L658" s="662"/>
      <c r="M658" s="662"/>
      <c r="N658" s="662"/>
      <c r="O658" s="662"/>
      <c r="P658" s="662"/>
      <c r="Q658" s="662"/>
      <c r="R658" s="662"/>
      <c r="S658" s="662"/>
      <c r="T658" s="662"/>
      <c r="U658" s="662"/>
      <c r="V658" s="662"/>
      <c r="W658" s="662"/>
      <c r="X658" s="662"/>
      <c r="Y658" s="662"/>
      <c r="Z658" s="662"/>
      <c r="AA658" s="662"/>
      <c r="AB658" s="662"/>
      <c r="AC658" s="662"/>
    </row>
    <row r="659">
      <c r="A659" s="662"/>
      <c r="B659" s="662"/>
      <c r="C659" s="662"/>
      <c r="D659" s="662"/>
      <c r="E659" s="662"/>
      <c r="F659" s="662"/>
      <c r="G659" s="662"/>
      <c r="H659" s="662"/>
      <c r="I659" s="662"/>
      <c r="J659" s="662"/>
      <c r="K659" s="662"/>
      <c r="L659" s="662"/>
      <c r="M659" s="662"/>
      <c r="N659" s="662"/>
      <c r="O659" s="662"/>
      <c r="P659" s="662"/>
      <c r="Q659" s="662"/>
      <c r="R659" s="662"/>
      <c r="S659" s="662"/>
      <c r="T659" s="662"/>
      <c r="U659" s="662"/>
      <c r="V659" s="662"/>
      <c r="W659" s="662"/>
      <c r="X659" s="662"/>
      <c r="Y659" s="662"/>
      <c r="Z659" s="662"/>
      <c r="AA659" s="662"/>
      <c r="AB659" s="662"/>
      <c r="AC659" s="662"/>
    </row>
    <row r="660">
      <c r="A660" s="662"/>
      <c r="B660" s="662"/>
      <c r="C660" s="662"/>
      <c r="D660" s="662"/>
      <c r="E660" s="662"/>
      <c r="F660" s="662"/>
      <c r="G660" s="662"/>
      <c r="H660" s="662"/>
      <c r="I660" s="662"/>
      <c r="J660" s="662"/>
      <c r="K660" s="662"/>
      <c r="L660" s="662"/>
      <c r="M660" s="662"/>
      <c r="N660" s="662"/>
      <c r="O660" s="662"/>
      <c r="P660" s="662"/>
      <c r="Q660" s="662"/>
      <c r="R660" s="662"/>
      <c r="S660" s="662"/>
      <c r="T660" s="662"/>
      <c r="U660" s="662"/>
      <c r="V660" s="662"/>
      <c r="W660" s="662"/>
      <c r="X660" s="662"/>
      <c r="Y660" s="662"/>
      <c r="Z660" s="662"/>
      <c r="AA660" s="662"/>
      <c r="AB660" s="662"/>
      <c r="AC660" s="662"/>
    </row>
    <row r="661">
      <c r="A661" s="662"/>
      <c r="B661" s="662"/>
      <c r="C661" s="662"/>
      <c r="D661" s="662"/>
      <c r="E661" s="662"/>
      <c r="F661" s="662"/>
      <c r="G661" s="662"/>
      <c r="H661" s="662"/>
      <c r="I661" s="662"/>
      <c r="J661" s="662"/>
      <c r="K661" s="662"/>
      <c r="L661" s="662"/>
      <c r="M661" s="662"/>
      <c r="N661" s="662"/>
      <c r="O661" s="662"/>
      <c r="P661" s="662"/>
      <c r="Q661" s="662"/>
      <c r="R661" s="662"/>
      <c r="S661" s="662"/>
      <c r="T661" s="662"/>
      <c r="U661" s="662"/>
      <c r="V661" s="662"/>
      <c r="W661" s="662"/>
      <c r="X661" s="662"/>
      <c r="Y661" s="662"/>
      <c r="Z661" s="662"/>
      <c r="AA661" s="662"/>
      <c r="AB661" s="662"/>
      <c r="AC661" s="662"/>
    </row>
    <row r="662">
      <c r="A662" s="662"/>
      <c r="B662" s="662"/>
      <c r="C662" s="662"/>
      <c r="D662" s="662"/>
      <c r="E662" s="662"/>
      <c r="F662" s="662"/>
      <c r="G662" s="662"/>
      <c r="H662" s="662"/>
      <c r="I662" s="662"/>
      <c r="J662" s="662"/>
      <c r="K662" s="662"/>
      <c r="L662" s="662"/>
      <c r="M662" s="662"/>
      <c r="N662" s="662"/>
      <c r="O662" s="662"/>
      <c r="P662" s="662"/>
      <c r="Q662" s="662"/>
      <c r="R662" s="662"/>
      <c r="S662" s="662"/>
      <c r="T662" s="662"/>
      <c r="U662" s="662"/>
      <c r="V662" s="662"/>
      <c r="W662" s="662"/>
      <c r="X662" s="662"/>
      <c r="Y662" s="662"/>
      <c r="Z662" s="662"/>
      <c r="AA662" s="662"/>
      <c r="AB662" s="662"/>
      <c r="AC662" s="662"/>
    </row>
    <row r="663">
      <c r="A663" s="662"/>
      <c r="B663" s="662"/>
      <c r="C663" s="662"/>
      <c r="D663" s="662"/>
      <c r="E663" s="662"/>
      <c r="F663" s="662"/>
      <c r="G663" s="662"/>
      <c r="H663" s="662"/>
      <c r="I663" s="662"/>
      <c r="J663" s="662"/>
      <c r="K663" s="662"/>
      <c r="L663" s="662"/>
      <c r="M663" s="662"/>
      <c r="N663" s="662"/>
      <c r="O663" s="662"/>
      <c r="P663" s="662"/>
      <c r="Q663" s="662"/>
      <c r="R663" s="662"/>
      <c r="S663" s="662"/>
      <c r="T663" s="662"/>
      <c r="U663" s="662"/>
      <c r="V663" s="662"/>
      <c r="W663" s="662"/>
      <c r="X663" s="662"/>
      <c r="Y663" s="662"/>
      <c r="Z663" s="662"/>
      <c r="AA663" s="662"/>
      <c r="AB663" s="662"/>
      <c r="AC663" s="662"/>
    </row>
    <row r="664">
      <c r="A664" s="662"/>
      <c r="B664" s="662"/>
      <c r="C664" s="662"/>
      <c r="D664" s="662"/>
      <c r="E664" s="662"/>
      <c r="F664" s="662"/>
      <c r="G664" s="662"/>
      <c r="H664" s="662"/>
      <c r="I664" s="662"/>
      <c r="J664" s="662"/>
      <c r="K664" s="662"/>
      <c r="L664" s="662"/>
      <c r="M664" s="662"/>
      <c r="N664" s="662"/>
      <c r="O664" s="662"/>
      <c r="P664" s="662"/>
      <c r="Q664" s="662"/>
      <c r="R664" s="662"/>
      <c r="S664" s="662"/>
      <c r="T664" s="662"/>
      <c r="U664" s="662"/>
      <c r="V664" s="662"/>
      <c r="W664" s="662"/>
      <c r="X664" s="662"/>
      <c r="Y664" s="662"/>
      <c r="Z664" s="662"/>
      <c r="AA664" s="662"/>
      <c r="AB664" s="662"/>
      <c r="AC664" s="662"/>
    </row>
    <row r="665">
      <c r="A665" s="662"/>
      <c r="B665" s="662"/>
      <c r="C665" s="662"/>
      <c r="D665" s="662"/>
      <c r="E665" s="662"/>
      <c r="F665" s="662"/>
      <c r="G665" s="662"/>
      <c r="H665" s="662"/>
      <c r="I665" s="662"/>
      <c r="J665" s="662"/>
      <c r="K665" s="662"/>
      <c r="L665" s="662"/>
      <c r="M665" s="662"/>
      <c r="N665" s="662"/>
      <c r="O665" s="662"/>
      <c r="P665" s="662"/>
      <c r="Q665" s="662"/>
      <c r="R665" s="662"/>
      <c r="S665" s="662"/>
      <c r="T665" s="662"/>
      <c r="U665" s="662"/>
      <c r="V665" s="662"/>
      <c r="W665" s="662"/>
      <c r="X665" s="662"/>
      <c r="Y665" s="662"/>
      <c r="Z665" s="662"/>
      <c r="AA665" s="662"/>
      <c r="AB665" s="662"/>
      <c r="AC665" s="662"/>
    </row>
    <row r="666">
      <c r="A666" s="662"/>
      <c r="B666" s="662"/>
      <c r="C666" s="662"/>
      <c r="D666" s="662"/>
      <c r="E666" s="662"/>
      <c r="F666" s="662"/>
      <c r="G666" s="662"/>
      <c r="H666" s="662"/>
      <c r="I666" s="662"/>
      <c r="J666" s="662"/>
      <c r="K666" s="662"/>
      <c r="L666" s="662"/>
      <c r="M666" s="662"/>
      <c r="N666" s="662"/>
      <c r="O666" s="662"/>
      <c r="P666" s="662"/>
      <c r="Q666" s="662"/>
      <c r="R666" s="662"/>
      <c r="S666" s="662"/>
      <c r="T666" s="662"/>
      <c r="U666" s="662"/>
      <c r="V666" s="662"/>
      <c r="W666" s="662"/>
      <c r="X666" s="662"/>
      <c r="Y666" s="662"/>
      <c r="Z666" s="662"/>
      <c r="AA666" s="662"/>
      <c r="AB666" s="662"/>
      <c r="AC666" s="662"/>
    </row>
    <row r="667">
      <c r="A667" s="662"/>
      <c r="B667" s="662"/>
      <c r="C667" s="662"/>
      <c r="D667" s="662"/>
      <c r="E667" s="662"/>
      <c r="F667" s="662"/>
      <c r="G667" s="662"/>
      <c r="H667" s="662"/>
      <c r="I667" s="662"/>
      <c r="J667" s="662"/>
      <c r="K667" s="662"/>
      <c r="L667" s="662"/>
      <c r="M667" s="662"/>
      <c r="N667" s="662"/>
      <c r="O667" s="662"/>
      <c r="P667" s="662"/>
      <c r="Q667" s="662"/>
      <c r="R667" s="662"/>
      <c r="S667" s="662"/>
      <c r="T667" s="662"/>
      <c r="U667" s="662"/>
      <c r="V667" s="662"/>
      <c r="W667" s="662"/>
      <c r="X667" s="662"/>
      <c r="Y667" s="662"/>
      <c r="Z667" s="662"/>
      <c r="AA667" s="662"/>
      <c r="AB667" s="662"/>
      <c r="AC667" s="662"/>
    </row>
    <row r="668">
      <c r="A668" s="662"/>
      <c r="B668" s="662"/>
      <c r="C668" s="662"/>
      <c r="D668" s="662"/>
      <c r="E668" s="662"/>
      <c r="F668" s="662"/>
      <c r="G668" s="662"/>
      <c r="H668" s="662"/>
      <c r="I668" s="662"/>
      <c r="J668" s="662"/>
      <c r="K668" s="662"/>
      <c r="L668" s="662"/>
      <c r="M668" s="662"/>
      <c r="N668" s="662"/>
      <c r="O668" s="662"/>
      <c r="P668" s="662"/>
      <c r="Q668" s="662"/>
      <c r="R668" s="662"/>
      <c r="S668" s="662"/>
      <c r="T668" s="662"/>
      <c r="U668" s="662"/>
      <c r="V668" s="662"/>
      <c r="W668" s="662"/>
      <c r="X668" s="662"/>
      <c r="Y668" s="662"/>
      <c r="Z668" s="662"/>
      <c r="AA668" s="662"/>
      <c r="AB668" s="662"/>
      <c r="AC668" s="662"/>
    </row>
    <row r="669">
      <c r="A669" s="662"/>
      <c r="B669" s="662"/>
      <c r="C669" s="662"/>
      <c r="D669" s="662"/>
      <c r="E669" s="662"/>
      <c r="F669" s="662"/>
      <c r="G669" s="662"/>
      <c r="H669" s="662"/>
      <c r="I669" s="662"/>
      <c r="J669" s="662"/>
      <c r="K669" s="662"/>
      <c r="L669" s="662"/>
      <c r="M669" s="662"/>
      <c r="N669" s="662"/>
      <c r="O669" s="662"/>
      <c r="P669" s="662"/>
      <c r="Q669" s="662"/>
      <c r="R669" s="662"/>
      <c r="S669" s="662"/>
      <c r="T669" s="662"/>
      <c r="U669" s="662"/>
      <c r="V669" s="662"/>
      <c r="W669" s="662"/>
      <c r="X669" s="662"/>
      <c r="Y669" s="662"/>
      <c r="Z669" s="662"/>
      <c r="AA669" s="662"/>
      <c r="AB669" s="662"/>
      <c r="AC669" s="662"/>
    </row>
    <row r="670">
      <c r="A670" s="662"/>
      <c r="B670" s="662"/>
      <c r="C670" s="662"/>
      <c r="D670" s="662"/>
      <c r="E670" s="662"/>
      <c r="F670" s="662"/>
      <c r="G670" s="662"/>
      <c r="H670" s="662"/>
      <c r="I670" s="662"/>
      <c r="J670" s="662"/>
      <c r="K670" s="662"/>
      <c r="L670" s="662"/>
      <c r="M670" s="662"/>
      <c r="N670" s="662"/>
      <c r="O670" s="662"/>
      <c r="P670" s="662"/>
      <c r="Q670" s="662"/>
      <c r="R670" s="662"/>
      <c r="S670" s="662"/>
      <c r="T670" s="662"/>
      <c r="U670" s="662"/>
      <c r="V670" s="662"/>
      <c r="W670" s="662"/>
      <c r="X670" s="662"/>
      <c r="Y670" s="662"/>
      <c r="Z670" s="662"/>
      <c r="AA670" s="662"/>
      <c r="AB670" s="662"/>
      <c r="AC670" s="662"/>
    </row>
    <row r="671">
      <c r="A671" s="662"/>
      <c r="B671" s="662"/>
      <c r="C671" s="662"/>
      <c r="D671" s="662"/>
      <c r="E671" s="662"/>
      <c r="F671" s="662"/>
      <c r="G671" s="662"/>
      <c r="H671" s="662"/>
      <c r="I671" s="662"/>
      <c r="J671" s="662"/>
      <c r="K671" s="662"/>
      <c r="L671" s="662"/>
      <c r="M671" s="662"/>
      <c r="N671" s="662"/>
      <c r="O671" s="662"/>
      <c r="P671" s="662"/>
      <c r="Q671" s="662"/>
      <c r="R671" s="662"/>
      <c r="S671" s="662"/>
      <c r="T671" s="662"/>
      <c r="U671" s="662"/>
      <c r="V671" s="662"/>
      <c r="W671" s="662"/>
      <c r="X671" s="662"/>
      <c r="Y671" s="662"/>
      <c r="Z671" s="662"/>
      <c r="AA671" s="662"/>
      <c r="AB671" s="662"/>
      <c r="AC671" s="662"/>
    </row>
    <row r="672">
      <c r="A672" s="662"/>
      <c r="B672" s="662"/>
      <c r="C672" s="662"/>
      <c r="D672" s="662"/>
      <c r="E672" s="662"/>
      <c r="F672" s="662"/>
      <c r="G672" s="662"/>
      <c r="H672" s="662"/>
      <c r="I672" s="662"/>
      <c r="J672" s="662"/>
      <c r="K672" s="662"/>
      <c r="L672" s="662"/>
      <c r="M672" s="662"/>
      <c r="N672" s="662"/>
      <c r="O672" s="662"/>
      <c r="P672" s="662"/>
      <c r="Q672" s="662"/>
      <c r="R672" s="662"/>
      <c r="S672" s="662"/>
      <c r="T672" s="662"/>
      <c r="U672" s="662"/>
      <c r="V672" s="662"/>
      <c r="W672" s="662"/>
      <c r="X672" s="662"/>
      <c r="Y672" s="662"/>
      <c r="Z672" s="662"/>
      <c r="AA672" s="662"/>
      <c r="AB672" s="662"/>
      <c r="AC672" s="662"/>
    </row>
    <row r="673">
      <c r="A673" s="662"/>
      <c r="B673" s="662"/>
      <c r="C673" s="662"/>
      <c r="D673" s="662"/>
      <c r="E673" s="662"/>
      <c r="F673" s="662"/>
      <c r="G673" s="662"/>
      <c r="H673" s="662"/>
      <c r="I673" s="662"/>
      <c r="J673" s="662"/>
      <c r="K673" s="662"/>
      <c r="L673" s="662"/>
      <c r="M673" s="662"/>
      <c r="N673" s="662"/>
      <c r="O673" s="662"/>
      <c r="P673" s="662"/>
      <c r="Q673" s="662"/>
      <c r="R673" s="662"/>
      <c r="S673" s="662"/>
      <c r="T673" s="662"/>
      <c r="U673" s="662"/>
      <c r="V673" s="662"/>
      <c r="W673" s="662"/>
      <c r="X673" s="662"/>
      <c r="Y673" s="662"/>
      <c r="Z673" s="662"/>
      <c r="AA673" s="662"/>
      <c r="AB673" s="662"/>
      <c r="AC673" s="662"/>
    </row>
    <row r="674">
      <c r="A674" s="662"/>
      <c r="B674" s="662"/>
      <c r="C674" s="662"/>
      <c r="D674" s="662"/>
      <c r="E674" s="662"/>
      <c r="F674" s="662"/>
      <c r="G674" s="662"/>
      <c r="H674" s="662"/>
      <c r="I674" s="662"/>
      <c r="J674" s="662"/>
      <c r="K674" s="662"/>
      <c r="L674" s="662"/>
      <c r="M674" s="662"/>
      <c r="N674" s="662"/>
      <c r="O674" s="662"/>
      <c r="P674" s="662"/>
      <c r="Q674" s="662"/>
      <c r="R674" s="662"/>
      <c r="S674" s="662"/>
      <c r="T674" s="662"/>
      <c r="U674" s="662"/>
      <c r="V674" s="662"/>
      <c r="W674" s="662"/>
      <c r="X674" s="662"/>
      <c r="Y674" s="662"/>
      <c r="Z674" s="662"/>
      <c r="AA674" s="662"/>
      <c r="AB674" s="662"/>
      <c r="AC674" s="662"/>
    </row>
    <row r="675">
      <c r="A675" s="662"/>
      <c r="B675" s="662"/>
      <c r="C675" s="662"/>
      <c r="D675" s="662"/>
      <c r="E675" s="662"/>
      <c r="F675" s="662"/>
      <c r="G675" s="662"/>
      <c r="H675" s="662"/>
      <c r="I675" s="662"/>
      <c r="J675" s="662"/>
      <c r="K675" s="662"/>
      <c r="L675" s="662"/>
      <c r="M675" s="662"/>
      <c r="N675" s="662"/>
      <c r="O675" s="662"/>
      <c r="P675" s="662"/>
      <c r="Q675" s="662"/>
      <c r="R675" s="662"/>
      <c r="S675" s="662"/>
      <c r="T675" s="662"/>
      <c r="U675" s="662"/>
      <c r="V675" s="662"/>
      <c r="W675" s="662"/>
      <c r="X675" s="662"/>
      <c r="Y675" s="662"/>
      <c r="Z675" s="662"/>
      <c r="AA675" s="662"/>
      <c r="AB675" s="662"/>
      <c r="AC675" s="662"/>
    </row>
    <row r="676">
      <c r="A676" s="662"/>
      <c r="B676" s="662"/>
      <c r="C676" s="662"/>
      <c r="D676" s="662"/>
      <c r="E676" s="662"/>
      <c r="F676" s="662"/>
      <c r="G676" s="662"/>
      <c r="H676" s="662"/>
      <c r="I676" s="662"/>
      <c r="J676" s="662"/>
      <c r="K676" s="662"/>
      <c r="L676" s="662"/>
      <c r="M676" s="662"/>
      <c r="N676" s="662"/>
      <c r="O676" s="662"/>
      <c r="P676" s="662"/>
      <c r="Q676" s="662"/>
      <c r="R676" s="662"/>
      <c r="S676" s="662"/>
      <c r="T676" s="662"/>
      <c r="U676" s="662"/>
      <c r="V676" s="662"/>
      <c r="W676" s="662"/>
      <c r="X676" s="662"/>
      <c r="Y676" s="662"/>
      <c r="Z676" s="662"/>
      <c r="AA676" s="662"/>
      <c r="AB676" s="662"/>
      <c r="AC676" s="662"/>
    </row>
    <row r="677">
      <c r="A677" s="662"/>
      <c r="B677" s="662"/>
      <c r="C677" s="662"/>
      <c r="D677" s="662"/>
      <c r="E677" s="662"/>
      <c r="F677" s="662"/>
      <c r="G677" s="662"/>
      <c r="H677" s="662"/>
      <c r="I677" s="662"/>
      <c r="J677" s="662"/>
      <c r="K677" s="662"/>
      <c r="L677" s="662"/>
      <c r="M677" s="662"/>
      <c r="N677" s="662"/>
      <c r="O677" s="662"/>
      <c r="P677" s="662"/>
      <c r="Q677" s="662"/>
      <c r="R677" s="662"/>
      <c r="S677" s="662"/>
      <c r="T677" s="662"/>
      <c r="U677" s="662"/>
      <c r="V677" s="662"/>
      <c r="W677" s="662"/>
      <c r="X677" s="662"/>
      <c r="Y677" s="662"/>
      <c r="Z677" s="662"/>
      <c r="AA677" s="662"/>
      <c r="AB677" s="662"/>
      <c r="AC677" s="662"/>
    </row>
    <row r="678">
      <c r="A678" s="662"/>
      <c r="B678" s="662"/>
      <c r="C678" s="662"/>
      <c r="D678" s="662"/>
      <c r="E678" s="662"/>
      <c r="F678" s="662"/>
      <c r="G678" s="662"/>
      <c r="H678" s="662"/>
      <c r="I678" s="662"/>
      <c r="J678" s="662"/>
      <c r="K678" s="662"/>
      <c r="L678" s="662"/>
      <c r="M678" s="662"/>
      <c r="N678" s="662"/>
      <c r="O678" s="662"/>
      <c r="P678" s="662"/>
      <c r="Q678" s="662"/>
      <c r="R678" s="662"/>
      <c r="S678" s="662"/>
      <c r="T678" s="662"/>
      <c r="U678" s="662"/>
      <c r="V678" s="662"/>
      <c r="W678" s="662"/>
      <c r="X678" s="662"/>
      <c r="Y678" s="662"/>
      <c r="Z678" s="662"/>
      <c r="AA678" s="662"/>
      <c r="AB678" s="662"/>
      <c r="AC678" s="662"/>
    </row>
    <row r="679">
      <c r="A679" s="662"/>
      <c r="B679" s="662"/>
      <c r="C679" s="662"/>
      <c r="D679" s="662"/>
      <c r="E679" s="662"/>
      <c r="F679" s="662"/>
      <c r="G679" s="662"/>
      <c r="H679" s="662"/>
      <c r="I679" s="662"/>
      <c r="J679" s="662"/>
      <c r="K679" s="662"/>
      <c r="L679" s="662"/>
      <c r="M679" s="662"/>
      <c r="N679" s="662"/>
      <c r="O679" s="662"/>
      <c r="P679" s="662"/>
      <c r="Q679" s="662"/>
      <c r="R679" s="662"/>
      <c r="S679" s="662"/>
      <c r="T679" s="662"/>
      <c r="U679" s="662"/>
      <c r="V679" s="662"/>
      <c r="W679" s="662"/>
      <c r="X679" s="662"/>
      <c r="Y679" s="662"/>
      <c r="Z679" s="662"/>
      <c r="AA679" s="662"/>
      <c r="AB679" s="662"/>
      <c r="AC679" s="662"/>
    </row>
    <row r="680">
      <c r="A680" s="662"/>
      <c r="B680" s="662"/>
      <c r="C680" s="662"/>
      <c r="D680" s="662"/>
      <c r="E680" s="662"/>
      <c r="F680" s="662"/>
      <c r="G680" s="662"/>
      <c r="H680" s="662"/>
      <c r="I680" s="662"/>
      <c r="J680" s="662"/>
      <c r="K680" s="662"/>
      <c r="L680" s="662"/>
      <c r="M680" s="662"/>
      <c r="N680" s="662"/>
      <c r="O680" s="662"/>
      <c r="P680" s="662"/>
      <c r="Q680" s="662"/>
      <c r="R680" s="662"/>
      <c r="S680" s="662"/>
      <c r="T680" s="662"/>
      <c r="U680" s="662"/>
      <c r="V680" s="662"/>
      <c r="W680" s="662"/>
      <c r="X680" s="662"/>
      <c r="Y680" s="662"/>
      <c r="Z680" s="662"/>
      <c r="AA680" s="662"/>
      <c r="AB680" s="662"/>
      <c r="AC680" s="662"/>
    </row>
    <row r="681">
      <c r="A681" s="662"/>
      <c r="B681" s="662"/>
      <c r="C681" s="662"/>
      <c r="D681" s="662"/>
      <c r="E681" s="662"/>
      <c r="F681" s="662"/>
      <c r="G681" s="662"/>
      <c r="H681" s="662"/>
      <c r="I681" s="662"/>
      <c r="J681" s="662"/>
      <c r="K681" s="662"/>
      <c r="L681" s="662"/>
      <c r="M681" s="662"/>
      <c r="N681" s="662"/>
      <c r="O681" s="662"/>
      <c r="P681" s="662"/>
      <c r="Q681" s="662"/>
      <c r="R681" s="662"/>
      <c r="S681" s="662"/>
      <c r="T681" s="662"/>
      <c r="U681" s="662"/>
      <c r="V681" s="662"/>
      <c r="W681" s="662"/>
      <c r="X681" s="662"/>
      <c r="Y681" s="662"/>
      <c r="Z681" s="662"/>
      <c r="AA681" s="662"/>
      <c r="AB681" s="662"/>
      <c r="AC681" s="662"/>
    </row>
    <row r="682">
      <c r="A682" s="662"/>
      <c r="B682" s="662"/>
      <c r="C682" s="662"/>
      <c r="D682" s="662"/>
      <c r="E682" s="662"/>
      <c r="F682" s="662"/>
      <c r="G682" s="662"/>
      <c r="H682" s="662"/>
      <c r="I682" s="662"/>
      <c r="J682" s="662"/>
      <c r="K682" s="662"/>
      <c r="L682" s="662"/>
      <c r="M682" s="662"/>
      <c r="N682" s="662"/>
      <c r="O682" s="662"/>
      <c r="P682" s="662"/>
      <c r="Q682" s="662"/>
      <c r="R682" s="662"/>
      <c r="S682" s="662"/>
      <c r="T682" s="662"/>
      <c r="U682" s="662"/>
      <c r="V682" s="662"/>
      <c r="W682" s="662"/>
      <c r="X682" s="662"/>
      <c r="Y682" s="662"/>
      <c r="Z682" s="662"/>
      <c r="AA682" s="662"/>
      <c r="AB682" s="662"/>
      <c r="AC682" s="662"/>
    </row>
    <row r="683">
      <c r="A683" s="662"/>
      <c r="B683" s="662"/>
      <c r="C683" s="662"/>
      <c r="D683" s="662"/>
      <c r="E683" s="662"/>
      <c r="F683" s="662"/>
      <c r="G683" s="662"/>
      <c r="H683" s="662"/>
      <c r="I683" s="662"/>
      <c r="J683" s="662"/>
      <c r="K683" s="662"/>
      <c r="L683" s="662"/>
      <c r="M683" s="662"/>
      <c r="N683" s="662"/>
      <c r="O683" s="662"/>
      <c r="P683" s="662"/>
      <c r="Q683" s="662"/>
      <c r="R683" s="662"/>
      <c r="S683" s="662"/>
      <c r="T683" s="662"/>
      <c r="U683" s="662"/>
      <c r="V683" s="662"/>
      <c r="W683" s="662"/>
      <c r="X683" s="662"/>
      <c r="Y683" s="662"/>
      <c r="Z683" s="662"/>
      <c r="AA683" s="662"/>
      <c r="AB683" s="662"/>
      <c r="AC683" s="662"/>
    </row>
    <row r="684">
      <c r="A684" s="662"/>
      <c r="B684" s="662"/>
      <c r="C684" s="662"/>
      <c r="D684" s="662"/>
      <c r="E684" s="662"/>
      <c r="F684" s="662"/>
      <c r="G684" s="662"/>
      <c r="H684" s="662"/>
      <c r="I684" s="662"/>
      <c r="J684" s="662"/>
      <c r="K684" s="662"/>
      <c r="L684" s="662"/>
      <c r="M684" s="662"/>
      <c r="N684" s="662"/>
      <c r="O684" s="662"/>
      <c r="P684" s="662"/>
      <c r="Q684" s="662"/>
      <c r="R684" s="662"/>
      <c r="S684" s="662"/>
      <c r="T684" s="662"/>
      <c r="U684" s="662"/>
      <c r="V684" s="662"/>
      <c r="W684" s="662"/>
      <c r="X684" s="662"/>
      <c r="Y684" s="662"/>
      <c r="Z684" s="662"/>
      <c r="AA684" s="662"/>
      <c r="AB684" s="662"/>
      <c r="AC684" s="662"/>
    </row>
    <row r="685">
      <c r="A685" s="662"/>
      <c r="B685" s="662"/>
      <c r="C685" s="662"/>
      <c r="D685" s="662"/>
      <c r="E685" s="662"/>
      <c r="F685" s="662"/>
      <c r="G685" s="662"/>
      <c r="H685" s="662"/>
      <c r="I685" s="662"/>
      <c r="J685" s="662"/>
      <c r="K685" s="662"/>
      <c r="L685" s="662"/>
      <c r="M685" s="662"/>
      <c r="N685" s="662"/>
      <c r="O685" s="662"/>
      <c r="P685" s="662"/>
      <c r="Q685" s="662"/>
      <c r="R685" s="662"/>
      <c r="S685" s="662"/>
      <c r="T685" s="662"/>
      <c r="U685" s="662"/>
      <c r="V685" s="662"/>
      <c r="W685" s="662"/>
      <c r="X685" s="662"/>
      <c r="Y685" s="662"/>
      <c r="Z685" s="662"/>
      <c r="AA685" s="662"/>
      <c r="AB685" s="662"/>
      <c r="AC685" s="662"/>
    </row>
    <row r="686">
      <c r="A686" s="662"/>
      <c r="B686" s="662"/>
      <c r="C686" s="662"/>
      <c r="D686" s="662"/>
      <c r="E686" s="662"/>
      <c r="F686" s="662"/>
      <c r="G686" s="662"/>
      <c r="H686" s="662"/>
      <c r="I686" s="662"/>
      <c r="J686" s="662"/>
      <c r="K686" s="662"/>
      <c r="L686" s="662"/>
      <c r="M686" s="662"/>
      <c r="N686" s="662"/>
      <c r="O686" s="662"/>
      <c r="P686" s="662"/>
      <c r="Q686" s="662"/>
      <c r="R686" s="662"/>
      <c r="S686" s="662"/>
      <c r="T686" s="662"/>
      <c r="U686" s="662"/>
      <c r="V686" s="662"/>
      <c r="W686" s="662"/>
      <c r="X686" s="662"/>
      <c r="Y686" s="662"/>
      <c r="Z686" s="662"/>
      <c r="AA686" s="662"/>
      <c r="AB686" s="662"/>
      <c r="AC686" s="662"/>
    </row>
    <row r="687">
      <c r="A687" s="662"/>
      <c r="B687" s="662"/>
      <c r="C687" s="662"/>
      <c r="D687" s="662"/>
      <c r="E687" s="662"/>
      <c r="F687" s="662"/>
      <c r="G687" s="662"/>
      <c r="H687" s="662"/>
      <c r="I687" s="662"/>
      <c r="J687" s="662"/>
      <c r="K687" s="662"/>
      <c r="L687" s="662"/>
      <c r="M687" s="662"/>
      <c r="N687" s="662"/>
      <c r="O687" s="662"/>
      <c r="P687" s="662"/>
      <c r="Q687" s="662"/>
      <c r="R687" s="662"/>
      <c r="S687" s="662"/>
      <c r="T687" s="662"/>
      <c r="U687" s="662"/>
      <c r="V687" s="662"/>
      <c r="W687" s="662"/>
      <c r="X687" s="662"/>
      <c r="Y687" s="662"/>
      <c r="Z687" s="662"/>
      <c r="AA687" s="662"/>
      <c r="AB687" s="662"/>
      <c r="AC687" s="662"/>
    </row>
    <row r="688">
      <c r="A688" s="662"/>
      <c r="B688" s="662"/>
      <c r="C688" s="662"/>
      <c r="D688" s="662"/>
      <c r="E688" s="662"/>
      <c r="F688" s="662"/>
      <c r="G688" s="662"/>
      <c r="H688" s="662"/>
      <c r="I688" s="662"/>
      <c r="J688" s="662"/>
      <c r="K688" s="662"/>
      <c r="L688" s="662"/>
      <c r="M688" s="662"/>
      <c r="N688" s="662"/>
      <c r="O688" s="662"/>
      <c r="P688" s="662"/>
      <c r="Q688" s="662"/>
      <c r="R688" s="662"/>
      <c r="S688" s="662"/>
      <c r="T688" s="662"/>
      <c r="U688" s="662"/>
      <c r="V688" s="662"/>
      <c r="W688" s="662"/>
      <c r="X688" s="662"/>
      <c r="Y688" s="662"/>
      <c r="Z688" s="662"/>
      <c r="AA688" s="662"/>
      <c r="AB688" s="662"/>
      <c r="AC688" s="662"/>
    </row>
    <row r="689">
      <c r="A689" s="662"/>
      <c r="B689" s="662"/>
      <c r="C689" s="662"/>
      <c r="D689" s="662"/>
      <c r="E689" s="662"/>
      <c r="F689" s="662"/>
      <c r="G689" s="662"/>
      <c r="H689" s="662"/>
      <c r="I689" s="662"/>
      <c r="J689" s="662"/>
      <c r="K689" s="662"/>
      <c r="L689" s="662"/>
      <c r="M689" s="662"/>
      <c r="N689" s="662"/>
      <c r="O689" s="662"/>
      <c r="P689" s="662"/>
      <c r="Q689" s="662"/>
      <c r="R689" s="662"/>
      <c r="S689" s="662"/>
      <c r="T689" s="662"/>
      <c r="U689" s="662"/>
      <c r="V689" s="662"/>
      <c r="W689" s="662"/>
      <c r="X689" s="662"/>
      <c r="Y689" s="662"/>
      <c r="Z689" s="662"/>
      <c r="AA689" s="662"/>
      <c r="AB689" s="662"/>
      <c r="AC689" s="662"/>
    </row>
    <row r="690">
      <c r="A690" s="662"/>
      <c r="B690" s="662"/>
      <c r="C690" s="662"/>
      <c r="D690" s="662"/>
      <c r="E690" s="662"/>
      <c r="F690" s="662"/>
      <c r="G690" s="662"/>
      <c r="H690" s="662"/>
      <c r="I690" s="662"/>
      <c r="J690" s="662"/>
      <c r="K690" s="662"/>
      <c r="L690" s="662"/>
      <c r="M690" s="662"/>
      <c r="N690" s="662"/>
      <c r="O690" s="662"/>
      <c r="P690" s="662"/>
      <c r="Q690" s="662"/>
      <c r="R690" s="662"/>
      <c r="S690" s="662"/>
      <c r="T690" s="662"/>
      <c r="U690" s="662"/>
      <c r="V690" s="662"/>
      <c r="W690" s="662"/>
      <c r="X690" s="662"/>
      <c r="Y690" s="662"/>
      <c r="Z690" s="662"/>
      <c r="AA690" s="662"/>
      <c r="AB690" s="662"/>
      <c r="AC690" s="662"/>
    </row>
    <row r="691">
      <c r="A691" s="662"/>
      <c r="B691" s="662"/>
      <c r="C691" s="662"/>
      <c r="D691" s="662"/>
      <c r="E691" s="662"/>
      <c r="F691" s="662"/>
      <c r="G691" s="662"/>
      <c r="H691" s="662"/>
      <c r="I691" s="662"/>
      <c r="J691" s="662"/>
      <c r="K691" s="662"/>
      <c r="L691" s="662"/>
      <c r="M691" s="662"/>
      <c r="N691" s="662"/>
      <c r="O691" s="662"/>
      <c r="P691" s="662"/>
      <c r="Q691" s="662"/>
      <c r="R691" s="662"/>
      <c r="S691" s="662"/>
      <c r="T691" s="662"/>
      <c r="U691" s="662"/>
      <c r="V691" s="662"/>
      <c r="W691" s="662"/>
      <c r="X691" s="662"/>
      <c r="Y691" s="662"/>
      <c r="Z691" s="662"/>
      <c r="AA691" s="662"/>
      <c r="AB691" s="662"/>
      <c r="AC691" s="662"/>
    </row>
    <row r="692">
      <c r="A692" s="662"/>
      <c r="B692" s="662"/>
      <c r="C692" s="662"/>
      <c r="D692" s="662"/>
      <c r="E692" s="662"/>
      <c r="F692" s="662"/>
      <c r="G692" s="662"/>
      <c r="H692" s="662"/>
      <c r="I692" s="662"/>
      <c r="J692" s="662"/>
      <c r="K692" s="662"/>
      <c r="L692" s="662"/>
      <c r="M692" s="662"/>
      <c r="N692" s="662"/>
      <c r="O692" s="662"/>
      <c r="P692" s="662"/>
      <c r="Q692" s="662"/>
      <c r="R692" s="662"/>
      <c r="S692" s="662"/>
      <c r="T692" s="662"/>
      <c r="U692" s="662"/>
      <c r="V692" s="662"/>
      <c r="W692" s="662"/>
      <c r="X692" s="662"/>
      <c r="Y692" s="662"/>
      <c r="Z692" s="662"/>
      <c r="AA692" s="662"/>
      <c r="AB692" s="662"/>
      <c r="AC692" s="662"/>
    </row>
    <row r="693">
      <c r="A693" s="662"/>
      <c r="B693" s="662"/>
      <c r="C693" s="662"/>
      <c r="D693" s="662"/>
      <c r="E693" s="662"/>
      <c r="F693" s="662"/>
      <c r="G693" s="662"/>
      <c r="H693" s="662"/>
      <c r="I693" s="662"/>
      <c r="J693" s="662"/>
      <c r="K693" s="662"/>
      <c r="L693" s="662"/>
      <c r="M693" s="662"/>
      <c r="N693" s="662"/>
      <c r="O693" s="662"/>
      <c r="P693" s="662"/>
      <c r="Q693" s="662"/>
      <c r="R693" s="662"/>
      <c r="S693" s="662"/>
      <c r="T693" s="662"/>
      <c r="U693" s="662"/>
      <c r="V693" s="662"/>
      <c r="W693" s="662"/>
      <c r="X693" s="662"/>
      <c r="Y693" s="662"/>
      <c r="Z693" s="662"/>
      <c r="AA693" s="662"/>
      <c r="AB693" s="662"/>
      <c r="AC693" s="662"/>
    </row>
    <row r="694">
      <c r="A694" s="662"/>
      <c r="B694" s="662"/>
      <c r="C694" s="662"/>
      <c r="D694" s="662"/>
      <c r="E694" s="662"/>
      <c r="F694" s="662"/>
      <c r="G694" s="662"/>
      <c r="H694" s="662"/>
      <c r="I694" s="662"/>
      <c r="J694" s="662"/>
      <c r="K694" s="662"/>
      <c r="L694" s="662"/>
      <c r="M694" s="662"/>
      <c r="N694" s="662"/>
      <c r="O694" s="662"/>
      <c r="P694" s="662"/>
      <c r="Q694" s="662"/>
      <c r="R694" s="662"/>
      <c r="S694" s="662"/>
      <c r="T694" s="662"/>
      <c r="U694" s="662"/>
      <c r="V694" s="662"/>
      <c r="W694" s="662"/>
      <c r="X694" s="662"/>
      <c r="Y694" s="662"/>
      <c r="Z694" s="662"/>
      <c r="AA694" s="662"/>
      <c r="AB694" s="662"/>
      <c r="AC694" s="662"/>
    </row>
    <row r="695">
      <c r="A695" s="662"/>
      <c r="B695" s="662"/>
      <c r="C695" s="662"/>
      <c r="D695" s="662"/>
      <c r="E695" s="662"/>
      <c r="F695" s="662"/>
      <c r="G695" s="662"/>
      <c r="H695" s="662"/>
      <c r="I695" s="662"/>
      <c r="J695" s="662"/>
      <c r="K695" s="662"/>
      <c r="L695" s="662"/>
      <c r="M695" s="662"/>
      <c r="N695" s="662"/>
      <c r="O695" s="662"/>
      <c r="P695" s="662"/>
      <c r="Q695" s="662"/>
      <c r="R695" s="662"/>
      <c r="S695" s="662"/>
      <c r="T695" s="662"/>
      <c r="U695" s="662"/>
      <c r="V695" s="662"/>
      <c r="W695" s="662"/>
      <c r="X695" s="662"/>
      <c r="Y695" s="662"/>
      <c r="Z695" s="662"/>
      <c r="AA695" s="662"/>
      <c r="AB695" s="662"/>
      <c r="AC695" s="662"/>
    </row>
    <row r="696">
      <c r="A696" s="662"/>
      <c r="B696" s="662"/>
      <c r="C696" s="662"/>
      <c r="D696" s="662"/>
      <c r="E696" s="662"/>
      <c r="F696" s="662"/>
      <c r="G696" s="662"/>
      <c r="H696" s="662"/>
      <c r="I696" s="662"/>
      <c r="J696" s="662"/>
      <c r="K696" s="662"/>
      <c r="L696" s="662"/>
      <c r="M696" s="662"/>
      <c r="N696" s="662"/>
      <c r="O696" s="662"/>
      <c r="P696" s="662"/>
      <c r="Q696" s="662"/>
      <c r="R696" s="662"/>
      <c r="S696" s="662"/>
      <c r="T696" s="662"/>
      <c r="U696" s="662"/>
      <c r="V696" s="662"/>
      <c r="W696" s="662"/>
      <c r="X696" s="662"/>
      <c r="Y696" s="662"/>
      <c r="Z696" s="662"/>
      <c r="AA696" s="662"/>
      <c r="AB696" s="662"/>
      <c r="AC696" s="662"/>
    </row>
    <row r="697">
      <c r="A697" s="662"/>
      <c r="B697" s="662"/>
      <c r="C697" s="662"/>
      <c r="D697" s="662"/>
      <c r="E697" s="662"/>
      <c r="F697" s="662"/>
      <c r="G697" s="662"/>
      <c r="H697" s="662"/>
      <c r="I697" s="662"/>
      <c r="J697" s="662"/>
      <c r="K697" s="662"/>
      <c r="L697" s="662"/>
      <c r="M697" s="662"/>
      <c r="N697" s="662"/>
      <c r="O697" s="662"/>
      <c r="P697" s="662"/>
      <c r="Q697" s="662"/>
      <c r="R697" s="662"/>
      <c r="S697" s="662"/>
      <c r="T697" s="662"/>
      <c r="U697" s="662"/>
      <c r="V697" s="662"/>
      <c r="W697" s="662"/>
      <c r="X697" s="662"/>
      <c r="Y697" s="662"/>
      <c r="Z697" s="662"/>
      <c r="AA697" s="662"/>
      <c r="AB697" s="662"/>
      <c r="AC697" s="662"/>
    </row>
    <row r="698">
      <c r="A698" s="662"/>
      <c r="B698" s="662"/>
      <c r="C698" s="662"/>
      <c r="D698" s="662"/>
      <c r="E698" s="662"/>
      <c r="F698" s="662"/>
      <c r="G698" s="662"/>
      <c r="H698" s="662"/>
      <c r="I698" s="662"/>
      <c r="J698" s="662"/>
      <c r="K698" s="662"/>
      <c r="L698" s="662"/>
      <c r="M698" s="662"/>
      <c r="N698" s="662"/>
      <c r="O698" s="662"/>
      <c r="P698" s="662"/>
      <c r="Q698" s="662"/>
      <c r="R698" s="662"/>
      <c r="S698" s="662"/>
      <c r="T698" s="662"/>
      <c r="U698" s="662"/>
      <c r="V698" s="662"/>
      <c r="W698" s="662"/>
      <c r="X698" s="662"/>
      <c r="Y698" s="662"/>
      <c r="Z698" s="662"/>
      <c r="AA698" s="662"/>
      <c r="AB698" s="662"/>
      <c r="AC698" s="662"/>
    </row>
    <row r="699">
      <c r="A699" s="662"/>
      <c r="B699" s="662"/>
      <c r="C699" s="662"/>
      <c r="D699" s="662"/>
      <c r="E699" s="662"/>
      <c r="F699" s="662"/>
      <c r="G699" s="662"/>
      <c r="H699" s="662"/>
      <c r="I699" s="662"/>
      <c r="J699" s="662"/>
      <c r="K699" s="662"/>
      <c r="L699" s="662"/>
      <c r="M699" s="662"/>
      <c r="N699" s="662"/>
      <c r="O699" s="662"/>
      <c r="P699" s="662"/>
      <c r="Q699" s="662"/>
      <c r="R699" s="662"/>
      <c r="S699" s="662"/>
      <c r="T699" s="662"/>
      <c r="U699" s="662"/>
      <c r="V699" s="662"/>
      <c r="W699" s="662"/>
      <c r="X699" s="662"/>
      <c r="Y699" s="662"/>
      <c r="Z699" s="662"/>
      <c r="AA699" s="662"/>
      <c r="AB699" s="662"/>
      <c r="AC699" s="662"/>
    </row>
    <row r="700">
      <c r="A700" s="662"/>
      <c r="B700" s="662"/>
      <c r="C700" s="662"/>
      <c r="D700" s="662"/>
      <c r="E700" s="662"/>
      <c r="F700" s="662"/>
      <c r="G700" s="662"/>
      <c r="H700" s="662"/>
      <c r="I700" s="662"/>
      <c r="J700" s="662"/>
      <c r="K700" s="662"/>
      <c r="L700" s="662"/>
      <c r="M700" s="662"/>
      <c r="N700" s="662"/>
      <c r="O700" s="662"/>
      <c r="P700" s="662"/>
      <c r="Q700" s="662"/>
      <c r="R700" s="662"/>
      <c r="S700" s="662"/>
      <c r="T700" s="662"/>
      <c r="U700" s="662"/>
      <c r="V700" s="662"/>
      <c r="W700" s="662"/>
      <c r="X700" s="662"/>
      <c r="Y700" s="662"/>
      <c r="Z700" s="662"/>
      <c r="AA700" s="662"/>
      <c r="AB700" s="662"/>
      <c r="AC700" s="662"/>
    </row>
    <row r="701">
      <c r="A701" s="662"/>
      <c r="B701" s="662"/>
      <c r="C701" s="662"/>
      <c r="D701" s="662"/>
      <c r="E701" s="662"/>
      <c r="F701" s="662"/>
      <c r="G701" s="662"/>
      <c r="H701" s="662"/>
      <c r="I701" s="662"/>
      <c r="J701" s="662"/>
      <c r="K701" s="662"/>
      <c r="L701" s="662"/>
      <c r="M701" s="662"/>
      <c r="N701" s="662"/>
      <c r="O701" s="662"/>
      <c r="P701" s="662"/>
      <c r="Q701" s="662"/>
      <c r="R701" s="662"/>
      <c r="S701" s="662"/>
      <c r="T701" s="662"/>
      <c r="U701" s="662"/>
      <c r="V701" s="662"/>
      <c r="W701" s="662"/>
      <c r="X701" s="662"/>
      <c r="Y701" s="662"/>
      <c r="Z701" s="662"/>
      <c r="AA701" s="662"/>
      <c r="AB701" s="662"/>
      <c r="AC701" s="662"/>
    </row>
    <row r="702">
      <c r="A702" s="662"/>
      <c r="B702" s="662"/>
      <c r="C702" s="662"/>
      <c r="D702" s="662"/>
      <c r="E702" s="662"/>
      <c r="F702" s="662"/>
      <c r="G702" s="662"/>
      <c r="H702" s="662"/>
      <c r="I702" s="662"/>
      <c r="J702" s="662"/>
      <c r="K702" s="662"/>
      <c r="L702" s="662"/>
      <c r="M702" s="662"/>
      <c r="N702" s="662"/>
      <c r="O702" s="662"/>
      <c r="P702" s="662"/>
      <c r="Q702" s="662"/>
      <c r="R702" s="662"/>
      <c r="S702" s="662"/>
      <c r="T702" s="662"/>
      <c r="U702" s="662"/>
      <c r="V702" s="662"/>
      <c r="W702" s="662"/>
      <c r="X702" s="662"/>
      <c r="Y702" s="662"/>
      <c r="Z702" s="662"/>
      <c r="AA702" s="662"/>
      <c r="AB702" s="662"/>
      <c r="AC702" s="662"/>
    </row>
    <row r="703">
      <c r="A703" s="662"/>
      <c r="B703" s="662"/>
      <c r="C703" s="662"/>
      <c r="D703" s="662"/>
      <c r="E703" s="662"/>
      <c r="F703" s="662"/>
      <c r="G703" s="662"/>
      <c r="H703" s="662"/>
      <c r="I703" s="662"/>
      <c r="J703" s="662"/>
      <c r="K703" s="662"/>
      <c r="L703" s="662"/>
      <c r="M703" s="662"/>
      <c r="N703" s="662"/>
      <c r="O703" s="662"/>
      <c r="P703" s="662"/>
      <c r="Q703" s="662"/>
      <c r="R703" s="662"/>
      <c r="S703" s="662"/>
      <c r="T703" s="662"/>
      <c r="U703" s="662"/>
      <c r="V703" s="662"/>
      <c r="W703" s="662"/>
      <c r="X703" s="662"/>
      <c r="Y703" s="662"/>
      <c r="Z703" s="662"/>
      <c r="AA703" s="662"/>
      <c r="AB703" s="662"/>
      <c r="AC703" s="662"/>
    </row>
    <row r="704">
      <c r="A704" s="662"/>
      <c r="B704" s="662"/>
      <c r="C704" s="662"/>
      <c r="D704" s="662"/>
      <c r="E704" s="662"/>
      <c r="F704" s="662"/>
      <c r="G704" s="662"/>
      <c r="H704" s="662"/>
      <c r="I704" s="662"/>
      <c r="J704" s="662"/>
      <c r="K704" s="662"/>
      <c r="L704" s="662"/>
      <c r="M704" s="662"/>
      <c r="N704" s="662"/>
      <c r="O704" s="662"/>
      <c r="P704" s="662"/>
      <c r="Q704" s="662"/>
      <c r="R704" s="662"/>
      <c r="S704" s="662"/>
      <c r="T704" s="662"/>
      <c r="U704" s="662"/>
      <c r="V704" s="662"/>
      <c r="W704" s="662"/>
      <c r="X704" s="662"/>
      <c r="Y704" s="662"/>
      <c r="Z704" s="662"/>
      <c r="AA704" s="662"/>
      <c r="AB704" s="662"/>
      <c r="AC704" s="662"/>
    </row>
    <row r="705">
      <c r="A705" s="662"/>
      <c r="B705" s="662"/>
      <c r="C705" s="662"/>
      <c r="D705" s="662"/>
      <c r="E705" s="662"/>
      <c r="F705" s="662"/>
      <c r="G705" s="662"/>
      <c r="H705" s="662"/>
      <c r="I705" s="662"/>
      <c r="J705" s="662"/>
      <c r="K705" s="662"/>
      <c r="L705" s="662"/>
      <c r="M705" s="662"/>
      <c r="N705" s="662"/>
      <c r="O705" s="662"/>
      <c r="P705" s="662"/>
      <c r="Q705" s="662"/>
      <c r="R705" s="662"/>
      <c r="S705" s="662"/>
      <c r="T705" s="662"/>
      <c r="U705" s="662"/>
      <c r="V705" s="662"/>
      <c r="W705" s="662"/>
      <c r="X705" s="662"/>
      <c r="Y705" s="662"/>
      <c r="Z705" s="662"/>
      <c r="AA705" s="662"/>
      <c r="AB705" s="662"/>
      <c r="AC705" s="662"/>
    </row>
    <row r="706">
      <c r="A706" s="662"/>
      <c r="B706" s="662"/>
      <c r="C706" s="662"/>
      <c r="D706" s="662"/>
      <c r="E706" s="662"/>
      <c r="F706" s="662"/>
      <c r="G706" s="662"/>
      <c r="H706" s="662"/>
      <c r="I706" s="662"/>
      <c r="J706" s="662"/>
      <c r="K706" s="662"/>
      <c r="L706" s="662"/>
      <c r="M706" s="662"/>
      <c r="N706" s="662"/>
      <c r="O706" s="662"/>
      <c r="P706" s="662"/>
      <c r="Q706" s="662"/>
      <c r="R706" s="662"/>
      <c r="S706" s="662"/>
      <c r="T706" s="662"/>
      <c r="U706" s="662"/>
      <c r="V706" s="662"/>
      <c r="W706" s="662"/>
      <c r="X706" s="662"/>
      <c r="Y706" s="662"/>
      <c r="Z706" s="662"/>
      <c r="AA706" s="662"/>
      <c r="AB706" s="662"/>
      <c r="AC706" s="662"/>
    </row>
    <row r="707">
      <c r="A707" s="662"/>
      <c r="B707" s="662"/>
      <c r="C707" s="662"/>
      <c r="D707" s="662"/>
      <c r="E707" s="662"/>
      <c r="F707" s="662"/>
      <c r="G707" s="662"/>
      <c r="H707" s="662"/>
      <c r="I707" s="662"/>
      <c r="J707" s="662"/>
      <c r="K707" s="662"/>
      <c r="L707" s="662"/>
      <c r="M707" s="662"/>
      <c r="N707" s="662"/>
      <c r="O707" s="662"/>
      <c r="P707" s="662"/>
      <c r="Q707" s="662"/>
      <c r="R707" s="662"/>
      <c r="S707" s="662"/>
      <c r="T707" s="662"/>
      <c r="U707" s="662"/>
      <c r="V707" s="662"/>
      <c r="W707" s="662"/>
      <c r="X707" s="662"/>
      <c r="Y707" s="662"/>
      <c r="Z707" s="662"/>
      <c r="AA707" s="662"/>
      <c r="AB707" s="662"/>
      <c r="AC707" s="662"/>
    </row>
    <row r="708">
      <c r="A708" s="662"/>
      <c r="B708" s="662"/>
      <c r="C708" s="662"/>
      <c r="D708" s="662"/>
      <c r="E708" s="662"/>
      <c r="F708" s="662"/>
      <c r="G708" s="662"/>
      <c r="H708" s="662"/>
      <c r="I708" s="662"/>
      <c r="J708" s="662"/>
      <c r="K708" s="662"/>
      <c r="L708" s="662"/>
      <c r="M708" s="662"/>
      <c r="N708" s="662"/>
      <c r="O708" s="662"/>
      <c r="P708" s="662"/>
      <c r="Q708" s="662"/>
      <c r="R708" s="662"/>
      <c r="S708" s="662"/>
      <c r="T708" s="662"/>
      <c r="U708" s="662"/>
      <c r="V708" s="662"/>
      <c r="W708" s="662"/>
      <c r="X708" s="662"/>
      <c r="Y708" s="662"/>
      <c r="Z708" s="662"/>
      <c r="AA708" s="662"/>
      <c r="AB708" s="662"/>
      <c r="AC708" s="662"/>
    </row>
    <row r="709">
      <c r="A709" s="662"/>
      <c r="B709" s="662"/>
      <c r="C709" s="662"/>
      <c r="D709" s="662"/>
      <c r="E709" s="662"/>
      <c r="F709" s="662"/>
      <c r="G709" s="662"/>
      <c r="H709" s="662"/>
      <c r="I709" s="662"/>
      <c r="J709" s="662"/>
      <c r="K709" s="662"/>
      <c r="L709" s="662"/>
      <c r="M709" s="662"/>
      <c r="N709" s="662"/>
      <c r="O709" s="662"/>
      <c r="P709" s="662"/>
      <c r="Q709" s="662"/>
      <c r="R709" s="662"/>
      <c r="S709" s="662"/>
      <c r="T709" s="662"/>
      <c r="U709" s="662"/>
      <c r="V709" s="662"/>
      <c r="W709" s="662"/>
      <c r="X709" s="662"/>
      <c r="Y709" s="662"/>
      <c r="Z709" s="662"/>
      <c r="AA709" s="662"/>
      <c r="AB709" s="662"/>
      <c r="AC709" s="662"/>
    </row>
    <row r="710">
      <c r="A710" s="662"/>
      <c r="B710" s="662"/>
      <c r="C710" s="662"/>
      <c r="D710" s="662"/>
      <c r="E710" s="662"/>
      <c r="F710" s="662"/>
      <c r="G710" s="662"/>
      <c r="H710" s="662"/>
      <c r="I710" s="662"/>
      <c r="J710" s="662"/>
      <c r="K710" s="662"/>
      <c r="L710" s="662"/>
      <c r="M710" s="662"/>
      <c r="N710" s="662"/>
      <c r="O710" s="662"/>
      <c r="P710" s="662"/>
      <c r="Q710" s="662"/>
      <c r="R710" s="662"/>
      <c r="S710" s="662"/>
      <c r="T710" s="662"/>
      <c r="U710" s="662"/>
      <c r="V710" s="662"/>
      <c r="W710" s="662"/>
      <c r="X710" s="662"/>
      <c r="Y710" s="662"/>
      <c r="Z710" s="662"/>
      <c r="AA710" s="662"/>
      <c r="AB710" s="662"/>
      <c r="AC710" s="662"/>
    </row>
    <row r="711">
      <c r="A711" s="662"/>
      <c r="B711" s="662"/>
      <c r="C711" s="662"/>
      <c r="D711" s="662"/>
      <c r="E711" s="662"/>
      <c r="F711" s="662"/>
      <c r="G711" s="662"/>
      <c r="H711" s="662"/>
      <c r="I711" s="662"/>
      <c r="J711" s="662"/>
      <c r="K711" s="662"/>
      <c r="L711" s="662"/>
      <c r="M711" s="662"/>
      <c r="N711" s="662"/>
      <c r="O711" s="662"/>
      <c r="P711" s="662"/>
      <c r="Q711" s="662"/>
      <c r="R711" s="662"/>
      <c r="S711" s="662"/>
      <c r="T711" s="662"/>
      <c r="U711" s="662"/>
      <c r="V711" s="662"/>
      <c r="W711" s="662"/>
      <c r="X711" s="662"/>
      <c r="Y711" s="662"/>
      <c r="Z711" s="662"/>
      <c r="AA711" s="662"/>
      <c r="AB711" s="662"/>
      <c r="AC711" s="662"/>
    </row>
    <row r="712">
      <c r="A712" s="662"/>
      <c r="B712" s="662"/>
      <c r="C712" s="662"/>
      <c r="D712" s="662"/>
      <c r="E712" s="662"/>
      <c r="F712" s="662"/>
      <c r="G712" s="662"/>
      <c r="H712" s="662"/>
      <c r="I712" s="662"/>
      <c r="J712" s="662"/>
      <c r="K712" s="662"/>
      <c r="L712" s="662"/>
      <c r="M712" s="662"/>
      <c r="N712" s="662"/>
      <c r="O712" s="662"/>
      <c r="P712" s="662"/>
      <c r="Q712" s="662"/>
      <c r="R712" s="662"/>
      <c r="S712" s="662"/>
      <c r="T712" s="662"/>
      <c r="U712" s="662"/>
      <c r="V712" s="662"/>
      <c r="W712" s="662"/>
      <c r="X712" s="662"/>
      <c r="Y712" s="662"/>
      <c r="Z712" s="662"/>
      <c r="AA712" s="662"/>
      <c r="AB712" s="662"/>
      <c r="AC712" s="662"/>
    </row>
    <row r="713">
      <c r="A713" s="662"/>
      <c r="B713" s="662"/>
      <c r="C713" s="662"/>
      <c r="D713" s="662"/>
      <c r="E713" s="662"/>
      <c r="F713" s="662"/>
      <c r="G713" s="662"/>
      <c r="H713" s="662"/>
      <c r="I713" s="662"/>
      <c r="J713" s="662"/>
      <c r="K713" s="662"/>
      <c r="L713" s="662"/>
      <c r="M713" s="662"/>
      <c r="N713" s="662"/>
      <c r="O713" s="662"/>
      <c r="P713" s="662"/>
      <c r="Q713" s="662"/>
      <c r="R713" s="662"/>
      <c r="S713" s="662"/>
      <c r="T713" s="662"/>
      <c r="U713" s="662"/>
      <c r="V713" s="662"/>
      <c r="W713" s="662"/>
      <c r="X713" s="662"/>
      <c r="Y713" s="662"/>
      <c r="Z713" s="662"/>
      <c r="AA713" s="662"/>
      <c r="AB713" s="662"/>
      <c r="AC713" s="662"/>
    </row>
    <row r="714">
      <c r="A714" s="662"/>
      <c r="B714" s="662"/>
      <c r="C714" s="662"/>
      <c r="D714" s="662"/>
      <c r="E714" s="662"/>
      <c r="F714" s="662"/>
      <c r="G714" s="662"/>
      <c r="H714" s="662"/>
      <c r="I714" s="662"/>
      <c r="J714" s="662"/>
      <c r="K714" s="662"/>
      <c r="L714" s="662"/>
      <c r="M714" s="662"/>
      <c r="N714" s="662"/>
      <c r="O714" s="662"/>
      <c r="P714" s="662"/>
      <c r="Q714" s="662"/>
      <c r="R714" s="662"/>
      <c r="S714" s="662"/>
      <c r="T714" s="662"/>
      <c r="U714" s="662"/>
      <c r="V714" s="662"/>
      <c r="W714" s="662"/>
      <c r="X714" s="662"/>
      <c r="Y714" s="662"/>
      <c r="Z714" s="662"/>
      <c r="AA714" s="662"/>
      <c r="AB714" s="662"/>
      <c r="AC714" s="662"/>
    </row>
    <row r="715">
      <c r="A715" s="662"/>
      <c r="B715" s="662"/>
      <c r="C715" s="662"/>
      <c r="D715" s="662"/>
      <c r="E715" s="662"/>
      <c r="F715" s="662"/>
      <c r="G715" s="662"/>
      <c r="H715" s="662"/>
      <c r="I715" s="662"/>
      <c r="J715" s="662"/>
      <c r="K715" s="662"/>
      <c r="L715" s="662"/>
      <c r="M715" s="662"/>
      <c r="N715" s="662"/>
      <c r="O715" s="662"/>
      <c r="P715" s="662"/>
      <c r="Q715" s="662"/>
      <c r="R715" s="662"/>
      <c r="S715" s="662"/>
      <c r="T715" s="662"/>
      <c r="U715" s="662"/>
      <c r="V715" s="662"/>
      <c r="W715" s="662"/>
      <c r="X715" s="662"/>
      <c r="Y715" s="662"/>
      <c r="Z715" s="662"/>
      <c r="AA715" s="662"/>
      <c r="AB715" s="662"/>
      <c r="AC715" s="662"/>
    </row>
    <row r="716">
      <c r="A716" s="662"/>
      <c r="B716" s="662"/>
      <c r="C716" s="662"/>
      <c r="D716" s="662"/>
      <c r="E716" s="662"/>
      <c r="F716" s="662"/>
      <c r="G716" s="662"/>
      <c r="H716" s="662"/>
      <c r="I716" s="662"/>
      <c r="J716" s="662"/>
      <c r="K716" s="662"/>
      <c r="L716" s="662"/>
      <c r="M716" s="662"/>
      <c r="N716" s="662"/>
      <c r="O716" s="662"/>
      <c r="P716" s="662"/>
      <c r="Q716" s="662"/>
      <c r="R716" s="662"/>
      <c r="S716" s="662"/>
      <c r="T716" s="662"/>
      <c r="U716" s="662"/>
      <c r="V716" s="662"/>
      <c r="W716" s="662"/>
      <c r="X716" s="662"/>
      <c r="Y716" s="662"/>
      <c r="Z716" s="662"/>
      <c r="AA716" s="662"/>
      <c r="AB716" s="662"/>
      <c r="AC716" s="662"/>
    </row>
    <row r="717">
      <c r="A717" s="662"/>
      <c r="B717" s="662"/>
      <c r="C717" s="662"/>
      <c r="D717" s="662"/>
      <c r="E717" s="662"/>
      <c r="F717" s="662"/>
      <c r="G717" s="662"/>
      <c r="H717" s="662"/>
      <c r="I717" s="662"/>
      <c r="J717" s="662"/>
      <c r="K717" s="662"/>
      <c r="L717" s="662"/>
      <c r="M717" s="662"/>
      <c r="N717" s="662"/>
      <c r="O717" s="662"/>
      <c r="P717" s="662"/>
      <c r="Q717" s="662"/>
      <c r="R717" s="662"/>
      <c r="S717" s="662"/>
      <c r="T717" s="662"/>
      <c r="U717" s="662"/>
      <c r="V717" s="662"/>
      <c r="W717" s="662"/>
      <c r="X717" s="662"/>
      <c r="Y717" s="662"/>
      <c r="Z717" s="662"/>
      <c r="AA717" s="662"/>
      <c r="AB717" s="662"/>
      <c r="AC717" s="662"/>
    </row>
    <row r="718">
      <c r="A718" s="662"/>
      <c r="B718" s="662"/>
      <c r="C718" s="662"/>
      <c r="D718" s="662"/>
      <c r="E718" s="662"/>
      <c r="F718" s="662"/>
      <c r="G718" s="662"/>
      <c r="H718" s="662"/>
      <c r="I718" s="662"/>
      <c r="J718" s="662"/>
      <c r="K718" s="662"/>
      <c r="L718" s="662"/>
      <c r="M718" s="662"/>
      <c r="N718" s="662"/>
      <c r="O718" s="662"/>
      <c r="P718" s="662"/>
      <c r="Q718" s="662"/>
      <c r="R718" s="662"/>
      <c r="S718" s="662"/>
      <c r="T718" s="662"/>
      <c r="U718" s="662"/>
      <c r="V718" s="662"/>
      <c r="W718" s="662"/>
      <c r="X718" s="662"/>
      <c r="Y718" s="662"/>
      <c r="Z718" s="662"/>
      <c r="AA718" s="662"/>
      <c r="AB718" s="662"/>
      <c r="AC718" s="662"/>
    </row>
    <row r="719">
      <c r="A719" s="662"/>
      <c r="B719" s="662"/>
      <c r="C719" s="662"/>
      <c r="D719" s="662"/>
      <c r="E719" s="662"/>
      <c r="F719" s="662"/>
      <c r="G719" s="662"/>
      <c r="H719" s="662"/>
      <c r="I719" s="662"/>
      <c r="J719" s="662"/>
      <c r="K719" s="662"/>
      <c r="L719" s="662"/>
      <c r="M719" s="662"/>
      <c r="N719" s="662"/>
      <c r="O719" s="662"/>
      <c r="P719" s="662"/>
      <c r="Q719" s="662"/>
      <c r="R719" s="662"/>
      <c r="S719" s="662"/>
      <c r="T719" s="662"/>
      <c r="U719" s="662"/>
      <c r="V719" s="662"/>
      <c r="W719" s="662"/>
      <c r="X719" s="662"/>
      <c r="Y719" s="662"/>
      <c r="Z719" s="662"/>
      <c r="AA719" s="662"/>
      <c r="AB719" s="662"/>
      <c r="AC719" s="662"/>
    </row>
    <row r="720">
      <c r="A720" s="662"/>
      <c r="B720" s="662"/>
      <c r="C720" s="662"/>
      <c r="D720" s="662"/>
      <c r="E720" s="662"/>
      <c r="F720" s="662"/>
      <c r="G720" s="662"/>
      <c r="H720" s="662"/>
      <c r="I720" s="662"/>
      <c r="J720" s="662"/>
      <c r="K720" s="662"/>
      <c r="L720" s="662"/>
      <c r="M720" s="662"/>
      <c r="N720" s="662"/>
      <c r="O720" s="662"/>
      <c r="P720" s="662"/>
      <c r="Q720" s="662"/>
      <c r="R720" s="662"/>
      <c r="S720" s="662"/>
      <c r="T720" s="662"/>
      <c r="U720" s="662"/>
      <c r="V720" s="662"/>
      <c r="W720" s="662"/>
      <c r="X720" s="662"/>
      <c r="Y720" s="662"/>
      <c r="Z720" s="662"/>
      <c r="AA720" s="662"/>
      <c r="AB720" s="662"/>
      <c r="AC720" s="662"/>
    </row>
    <row r="721">
      <c r="A721" s="662"/>
      <c r="B721" s="662"/>
      <c r="C721" s="662"/>
      <c r="D721" s="662"/>
      <c r="E721" s="662"/>
      <c r="F721" s="662"/>
      <c r="G721" s="662"/>
      <c r="H721" s="662"/>
      <c r="I721" s="662"/>
      <c r="J721" s="662"/>
      <c r="K721" s="662"/>
      <c r="L721" s="662"/>
      <c r="M721" s="662"/>
      <c r="N721" s="662"/>
      <c r="O721" s="662"/>
      <c r="P721" s="662"/>
      <c r="Q721" s="662"/>
      <c r="R721" s="662"/>
      <c r="S721" s="662"/>
      <c r="T721" s="662"/>
      <c r="U721" s="662"/>
      <c r="V721" s="662"/>
      <c r="W721" s="662"/>
      <c r="X721" s="662"/>
      <c r="Y721" s="662"/>
      <c r="Z721" s="662"/>
      <c r="AA721" s="662"/>
      <c r="AB721" s="662"/>
      <c r="AC721" s="662"/>
    </row>
    <row r="722">
      <c r="A722" s="662"/>
      <c r="B722" s="662"/>
      <c r="C722" s="662"/>
      <c r="D722" s="662"/>
      <c r="E722" s="662"/>
      <c r="F722" s="662"/>
      <c r="G722" s="662"/>
      <c r="H722" s="662"/>
      <c r="I722" s="662"/>
      <c r="J722" s="662"/>
      <c r="K722" s="662"/>
      <c r="L722" s="662"/>
      <c r="M722" s="662"/>
      <c r="N722" s="662"/>
      <c r="O722" s="662"/>
      <c r="P722" s="662"/>
      <c r="Q722" s="662"/>
      <c r="R722" s="662"/>
      <c r="S722" s="662"/>
      <c r="T722" s="662"/>
      <c r="U722" s="662"/>
      <c r="V722" s="662"/>
      <c r="W722" s="662"/>
      <c r="X722" s="662"/>
      <c r="Y722" s="662"/>
      <c r="Z722" s="662"/>
      <c r="AA722" s="662"/>
      <c r="AB722" s="662"/>
      <c r="AC722" s="662"/>
    </row>
    <row r="723">
      <c r="A723" s="662"/>
      <c r="B723" s="662"/>
      <c r="C723" s="662"/>
      <c r="D723" s="662"/>
      <c r="E723" s="662"/>
      <c r="F723" s="662"/>
      <c r="G723" s="662"/>
      <c r="H723" s="662"/>
      <c r="I723" s="662"/>
      <c r="J723" s="662"/>
      <c r="K723" s="662"/>
      <c r="L723" s="662"/>
      <c r="M723" s="662"/>
      <c r="N723" s="662"/>
      <c r="O723" s="662"/>
      <c r="P723" s="662"/>
      <c r="Q723" s="662"/>
      <c r="R723" s="662"/>
      <c r="S723" s="662"/>
      <c r="T723" s="662"/>
      <c r="U723" s="662"/>
      <c r="V723" s="662"/>
      <c r="W723" s="662"/>
      <c r="X723" s="662"/>
      <c r="Y723" s="662"/>
      <c r="Z723" s="662"/>
      <c r="AA723" s="662"/>
      <c r="AB723" s="662"/>
      <c r="AC723" s="662"/>
    </row>
    <row r="724">
      <c r="A724" s="662"/>
      <c r="B724" s="662"/>
      <c r="C724" s="662"/>
      <c r="D724" s="662"/>
      <c r="E724" s="662"/>
      <c r="F724" s="662"/>
      <c r="G724" s="662"/>
      <c r="H724" s="662"/>
      <c r="I724" s="662"/>
      <c r="J724" s="662"/>
      <c r="K724" s="662"/>
      <c r="L724" s="662"/>
      <c r="M724" s="662"/>
      <c r="N724" s="662"/>
      <c r="O724" s="662"/>
      <c r="P724" s="662"/>
      <c r="Q724" s="662"/>
      <c r="R724" s="662"/>
      <c r="S724" s="662"/>
      <c r="T724" s="662"/>
      <c r="U724" s="662"/>
      <c r="V724" s="662"/>
      <c r="W724" s="662"/>
      <c r="X724" s="662"/>
      <c r="Y724" s="662"/>
      <c r="Z724" s="662"/>
      <c r="AA724" s="662"/>
      <c r="AB724" s="662"/>
      <c r="AC724" s="662"/>
    </row>
    <row r="725">
      <c r="A725" s="662"/>
      <c r="B725" s="662"/>
      <c r="C725" s="662"/>
      <c r="D725" s="662"/>
      <c r="E725" s="662"/>
      <c r="F725" s="662"/>
      <c r="G725" s="662"/>
      <c r="H725" s="662"/>
      <c r="I725" s="662"/>
      <c r="J725" s="662"/>
      <c r="K725" s="662"/>
      <c r="L725" s="662"/>
      <c r="M725" s="662"/>
      <c r="N725" s="662"/>
      <c r="O725" s="662"/>
      <c r="P725" s="662"/>
      <c r="Q725" s="662"/>
      <c r="R725" s="662"/>
      <c r="S725" s="662"/>
      <c r="T725" s="662"/>
      <c r="U725" s="662"/>
      <c r="V725" s="662"/>
      <c r="W725" s="662"/>
      <c r="X725" s="662"/>
      <c r="Y725" s="662"/>
      <c r="Z725" s="662"/>
      <c r="AA725" s="662"/>
      <c r="AB725" s="662"/>
      <c r="AC725" s="662"/>
    </row>
    <row r="726">
      <c r="A726" s="662"/>
      <c r="B726" s="662"/>
      <c r="C726" s="662"/>
      <c r="D726" s="662"/>
      <c r="E726" s="662"/>
      <c r="F726" s="662"/>
      <c r="G726" s="662"/>
      <c r="H726" s="662"/>
      <c r="I726" s="662"/>
      <c r="J726" s="662"/>
      <c r="K726" s="662"/>
      <c r="L726" s="662"/>
      <c r="M726" s="662"/>
      <c r="N726" s="662"/>
      <c r="O726" s="662"/>
      <c r="P726" s="662"/>
      <c r="Q726" s="662"/>
      <c r="R726" s="662"/>
      <c r="S726" s="662"/>
      <c r="T726" s="662"/>
      <c r="U726" s="662"/>
      <c r="V726" s="662"/>
      <c r="W726" s="662"/>
      <c r="X726" s="662"/>
      <c r="Y726" s="662"/>
      <c r="Z726" s="662"/>
      <c r="AA726" s="662"/>
      <c r="AB726" s="662"/>
      <c r="AC726" s="662"/>
    </row>
    <row r="727">
      <c r="A727" s="662"/>
      <c r="B727" s="662"/>
      <c r="C727" s="662"/>
      <c r="D727" s="662"/>
      <c r="E727" s="662"/>
      <c r="F727" s="662"/>
      <c r="G727" s="662"/>
      <c r="H727" s="662"/>
      <c r="I727" s="662"/>
      <c r="J727" s="662"/>
      <c r="K727" s="662"/>
      <c r="L727" s="662"/>
      <c r="M727" s="662"/>
      <c r="N727" s="662"/>
      <c r="O727" s="662"/>
      <c r="P727" s="662"/>
      <c r="Q727" s="662"/>
      <c r="R727" s="662"/>
      <c r="S727" s="662"/>
      <c r="T727" s="662"/>
      <c r="U727" s="662"/>
      <c r="V727" s="662"/>
      <c r="W727" s="662"/>
      <c r="X727" s="662"/>
      <c r="Y727" s="662"/>
      <c r="Z727" s="662"/>
      <c r="AA727" s="662"/>
      <c r="AB727" s="662"/>
      <c r="AC727" s="662"/>
    </row>
    <row r="728">
      <c r="A728" s="662"/>
      <c r="B728" s="662"/>
      <c r="C728" s="662"/>
      <c r="D728" s="662"/>
      <c r="E728" s="662"/>
      <c r="F728" s="662"/>
      <c r="G728" s="662"/>
      <c r="H728" s="662"/>
      <c r="I728" s="662"/>
      <c r="J728" s="662"/>
      <c r="K728" s="662"/>
      <c r="L728" s="662"/>
      <c r="M728" s="662"/>
      <c r="N728" s="662"/>
      <c r="O728" s="662"/>
      <c r="P728" s="662"/>
      <c r="Q728" s="662"/>
      <c r="R728" s="662"/>
      <c r="S728" s="662"/>
      <c r="T728" s="662"/>
      <c r="U728" s="662"/>
      <c r="V728" s="662"/>
      <c r="W728" s="662"/>
      <c r="X728" s="662"/>
      <c r="Y728" s="662"/>
      <c r="Z728" s="662"/>
      <c r="AA728" s="662"/>
      <c r="AB728" s="662"/>
      <c r="AC728" s="662"/>
    </row>
    <row r="729">
      <c r="A729" s="662"/>
      <c r="B729" s="662"/>
      <c r="C729" s="662"/>
      <c r="D729" s="662"/>
      <c r="E729" s="662"/>
      <c r="F729" s="662"/>
      <c r="G729" s="662"/>
      <c r="H729" s="662"/>
      <c r="I729" s="662"/>
      <c r="J729" s="662"/>
      <c r="K729" s="662"/>
      <c r="L729" s="662"/>
      <c r="M729" s="662"/>
      <c r="N729" s="662"/>
      <c r="O729" s="662"/>
      <c r="P729" s="662"/>
      <c r="Q729" s="662"/>
      <c r="R729" s="662"/>
      <c r="S729" s="662"/>
      <c r="T729" s="662"/>
      <c r="U729" s="662"/>
      <c r="V729" s="662"/>
      <c r="W729" s="662"/>
      <c r="X729" s="662"/>
      <c r="Y729" s="662"/>
      <c r="Z729" s="662"/>
      <c r="AA729" s="662"/>
      <c r="AB729" s="662"/>
      <c r="AC729" s="662"/>
    </row>
    <row r="730">
      <c r="A730" s="662"/>
      <c r="B730" s="662"/>
      <c r="C730" s="662"/>
      <c r="D730" s="662"/>
      <c r="E730" s="662"/>
      <c r="F730" s="662"/>
      <c r="G730" s="662"/>
      <c r="H730" s="662"/>
      <c r="I730" s="662"/>
      <c r="J730" s="662"/>
      <c r="K730" s="662"/>
      <c r="L730" s="662"/>
      <c r="M730" s="662"/>
      <c r="N730" s="662"/>
      <c r="O730" s="662"/>
      <c r="P730" s="662"/>
      <c r="Q730" s="662"/>
      <c r="R730" s="662"/>
      <c r="S730" s="662"/>
      <c r="T730" s="662"/>
      <c r="U730" s="662"/>
      <c r="V730" s="662"/>
      <c r="W730" s="662"/>
      <c r="X730" s="662"/>
      <c r="Y730" s="662"/>
      <c r="Z730" s="662"/>
      <c r="AA730" s="662"/>
      <c r="AB730" s="662"/>
      <c r="AC730" s="662"/>
    </row>
    <row r="731">
      <c r="A731" s="662"/>
      <c r="B731" s="662"/>
      <c r="C731" s="662"/>
      <c r="D731" s="662"/>
      <c r="E731" s="662"/>
      <c r="F731" s="662"/>
      <c r="G731" s="662"/>
      <c r="H731" s="662"/>
      <c r="I731" s="662"/>
      <c r="J731" s="662"/>
      <c r="K731" s="662"/>
      <c r="L731" s="662"/>
      <c r="M731" s="662"/>
      <c r="N731" s="662"/>
      <c r="O731" s="662"/>
      <c r="P731" s="662"/>
      <c r="Q731" s="662"/>
      <c r="R731" s="662"/>
      <c r="S731" s="662"/>
      <c r="T731" s="662"/>
      <c r="U731" s="662"/>
      <c r="V731" s="662"/>
      <c r="W731" s="662"/>
      <c r="X731" s="662"/>
      <c r="Y731" s="662"/>
      <c r="Z731" s="662"/>
      <c r="AA731" s="662"/>
      <c r="AB731" s="662"/>
      <c r="AC731" s="662"/>
    </row>
    <row r="732">
      <c r="A732" s="662"/>
      <c r="B732" s="662"/>
      <c r="C732" s="662"/>
      <c r="D732" s="662"/>
      <c r="E732" s="662"/>
      <c r="F732" s="662"/>
      <c r="G732" s="662"/>
      <c r="H732" s="662"/>
      <c r="I732" s="662"/>
      <c r="J732" s="662"/>
      <c r="K732" s="662"/>
      <c r="L732" s="662"/>
      <c r="M732" s="662"/>
      <c r="N732" s="662"/>
      <c r="O732" s="662"/>
      <c r="P732" s="662"/>
      <c r="Q732" s="662"/>
      <c r="R732" s="662"/>
      <c r="S732" s="662"/>
      <c r="T732" s="662"/>
      <c r="U732" s="662"/>
      <c r="V732" s="662"/>
      <c r="W732" s="662"/>
      <c r="X732" s="662"/>
      <c r="Y732" s="662"/>
      <c r="Z732" s="662"/>
      <c r="AA732" s="662"/>
      <c r="AB732" s="662"/>
      <c r="AC732" s="662"/>
    </row>
    <row r="733">
      <c r="A733" s="662"/>
      <c r="B733" s="662"/>
      <c r="C733" s="662"/>
      <c r="D733" s="662"/>
      <c r="E733" s="662"/>
      <c r="F733" s="662"/>
      <c r="G733" s="662"/>
      <c r="H733" s="662"/>
      <c r="I733" s="662"/>
      <c r="J733" s="662"/>
      <c r="K733" s="662"/>
      <c r="L733" s="662"/>
      <c r="M733" s="662"/>
      <c r="N733" s="662"/>
      <c r="O733" s="662"/>
      <c r="P733" s="662"/>
      <c r="Q733" s="662"/>
      <c r="R733" s="662"/>
      <c r="S733" s="662"/>
      <c r="T733" s="662"/>
      <c r="U733" s="662"/>
      <c r="V733" s="662"/>
      <c r="W733" s="662"/>
      <c r="X733" s="662"/>
      <c r="Y733" s="662"/>
      <c r="Z733" s="662"/>
      <c r="AA733" s="662"/>
      <c r="AB733" s="662"/>
      <c r="AC733" s="662"/>
    </row>
    <row r="734">
      <c r="A734" s="662"/>
      <c r="B734" s="662"/>
      <c r="C734" s="662"/>
      <c r="D734" s="662"/>
      <c r="E734" s="662"/>
      <c r="F734" s="662"/>
      <c r="G734" s="662"/>
      <c r="H734" s="662"/>
      <c r="I734" s="662"/>
      <c r="J734" s="662"/>
      <c r="K734" s="662"/>
      <c r="L734" s="662"/>
      <c r="M734" s="662"/>
      <c r="N734" s="662"/>
      <c r="O734" s="662"/>
      <c r="P734" s="662"/>
      <c r="Q734" s="662"/>
      <c r="R734" s="662"/>
      <c r="S734" s="662"/>
      <c r="T734" s="662"/>
      <c r="U734" s="662"/>
      <c r="V734" s="662"/>
      <c r="W734" s="662"/>
      <c r="X734" s="662"/>
      <c r="Y734" s="662"/>
      <c r="Z734" s="662"/>
      <c r="AA734" s="662"/>
      <c r="AB734" s="662"/>
      <c r="AC734" s="662"/>
    </row>
    <row r="735">
      <c r="A735" s="662"/>
      <c r="B735" s="662"/>
      <c r="C735" s="662"/>
      <c r="D735" s="662"/>
      <c r="E735" s="662"/>
      <c r="F735" s="662"/>
      <c r="G735" s="662"/>
      <c r="H735" s="662"/>
      <c r="I735" s="662"/>
      <c r="J735" s="662"/>
      <c r="K735" s="662"/>
      <c r="L735" s="662"/>
      <c r="M735" s="662"/>
      <c r="N735" s="662"/>
      <c r="O735" s="662"/>
      <c r="P735" s="662"/>
      <c r="Q735" s="662"/>
      <c r="R735" s="662"/>
      <c r="S735" s="662"/>
      <c r="T735" s="662"/>
      <c r="U735" s="662"/>
      <c r="V735" s="662"/>
      <c r="W735" s="662"/>
      <c r="X735" s="662"/>
      <c r="Y735" s="662"/>
      <c r="Z735" s="662"/>
      <c r="AA735" s="662"/>
      <c r="AB735" s="662"/>
      <c r="AC735" s="662"/>
    </row>
    <row r="736">
      <c r="A736" s="662"/>
      <c r="B736" s="662"/>
      <c r="C736" s="662"/>
      <c r="D736" s="662"/>
      <c r="E736" s="662"/>
      <c r="F736" s="662"/>
      <c r="G736" s="662"/>
      <c r="H736" s="662"/>
      <c r="I736" s="662"/>
      <c r="J736" s="662"/>
      <c r="K736" s="662"/>
      <c r="L736" s="662"/>
      <c r="M736" s="662"/>
      <c r="N736" s="662"/>
      <c r="O736" s="662"/>
      <c r="P736" s="662"/>
      <c r="Q736" s="662"/>
      <c r="R736" s="662"/>
      <c r="S736" s="662"/>
      <c r="T736" s="662"/>
      <c r="U736" s="662"/>
      <c r="V736" s="662"/>
      <c r="W736" s="662"/>
      <c r="X736" s="662"/>
      <c r="Y736" s="662"/>
      <c r="Z736" s="662"/>
      <c r="AA736" s="662"/>
      <c r="AB736" s="662"/>
      <c r="AC736" s="662"/>
    </row>
    <row r="737">
      <c r="A737" s="662"/>
      <c r="B737" s="662"/>
      <c r="C737" s="662"/>
      <c r="D737" s="662"/>
      <c r="E737" s="662"/>
      <c r="F737" s="662"/>
      <c r="G737" s="662"/>
      <c r="H737" s="662"/>
      <c r="I737" s="662"/>
      <c r="J737" s="662"/>
      <c r="K737" s="662"/>
      <c r="L737" s="662"/>
      <c r="M737" s="662"/>
      <c r="N737" s="662"/>
      <c r="O737" s="662"/>
      <c r="P737" s="662"/>
      <c r="Q737" s="662"/>
      <c r="R737" s="662"/>
      <c r="S737" s="662"/>
      <c r="T737" s="662"/>
      <c r="U737" s="662"/>
      <c r="V737" s="662"/>
      <c r="W737" s="662"/>
      <c r="X737" s="662"/>
      <c r="Y737" s="662"/>
      <c r="Z737" s="662"/>
      <c r="AA737" s="662"/>
      <c r="AB737" s="662"/>
      <c r="AC737" s="662"/>
    </row>
    <row r="738">
      <c r="A738" s="662"/>
      <c r="B738" s="662"/>
      <c r="C738" s="662"/>
      <c r="D738" s="662"/>
      <c r="E738" s="662"/>
      <c r="F738" s="662"/>
      <c r="G738" s="662"/>
      <c r="H738" s="662"/>
      <c r="I738" s="662"/>
      <c r="J738" s="662"/>
      <c r="K738" s="662"/>
      <c r="L738" s="662"/>
      <c r="M738" s="662"/>
      <c r="N738" s="662"/>
      <c r="O738" s="662"/>
      <c r="P738" s="662"/>
      <c r="Q738" s="662"/>
      <c r="R738" s="662"/>
      <c r="S738" s="662"/>
      <c r="T738" s="662"/>
      <c r="U738" s="662"/>
      <c r="V738" s="662"/>
      <c r="W738" s="662"/>
      <c r="X738" s="662"/>
      <c r="Y738" s="662"/>
      <c r="Z738" s="662"/>
      <c r="AA738" s="662"/>
      <c r="AB738" s="662"/>
      <c r="AC738" s="662"/>
    </row>
    <row r="739">
      <c r="A739" s="662"/>
      <c r="B739" s="662"/>
      <c r="C739" s="662"/>
      <c r="D739" s="662"/>
      <c r="E739" s="662"/>
      <c r="F739" s="662"/>
      <c r="G739" s="662"/>
      <c r="H739" s="662"/>
      <c r="I739" s="662"/>
      <c r="J739" s="662"/>
      <c r="K739" s="662"/>
      <c r="L739" s="662"/>
      <c r="M739" s="662"/>
      <c r="N739" s="662"/>
      <c r="O739" s="662"/>
      <c r="P739" s="662"/>
      <c r="Q739" s="662"/>
      <c r="R739" s="662"/>
      <c r="S739" s="662"/>
      <c r="T739" s="662"/>
      <c r="U739" s="662"/>
      <c r="V739" s="662"/>
      <c r="W739" s="662"/>
      <c r="X739" s="662"/>
      <c r="Y739" s="662"/>
      <c r="Z739" s="662"/>
      <c r="AA739" s="662"/>
      <c r="AB739" s="662"/>
      <c r="AC739" s="662"/>
    </row>
    <row r="740">
      <c r="A740" s="662"/>
      <c r="B740" s="662"/>
      <c r="C740" s="662"/>
      <c r="D740" s="662"/>
      <c r="E740" s="662"/>
      <c r="F740" s="662"/>
      <c r="G740" s="662"/>
      <c r="H740" s="662"/>
      <c r="I740" s="662"/>
      <c r="J740" s="662"/>
      <c r="K740" s="662"/>
      <c r="L740" s="662"/>
      <c r="M740" s="662"/>
      <c r="N740" s="662"/>
      <c r="O740" s="662"/>
      <c r="P740" s="662"/>
      <c r="Q740" s="662"/>
      <c r="R740" s="662"/>
      <c r="S740" s="662"/>
      <c r="T740" s="662"/>
      <c r="U740" s="662"/>
      <c r="V740" s="662"/>
      <c r="W740" s="662"/>
      <c r="X740" s="662"/>
      <c r="Y740" s="662"/>
      <c r="Z740" s="662"/>
      <c r="AA740" s="662"/>
      <c r="AB740" s="662"/>
      <c r="AC740" s="662"/>
    </row>
    <row r="741">
      <c r="A741" s="662"/>
      <c r="B741" s="662"/>
      <c r="C741" s="662"/>
      <c r="D741" s="662"/>
      <c r="E741" s="662"/>
      <c r="F741" s="662"/>
      <c r="G741" s="662"/>
      <c r="H741" s="662"/>
      <c r="I741" s="662"/>
      <c r="J741" s="662"/>
      <c r="K741" s="662"/>
      <c r="L741" s="662"/>
      <c r="M741" s="662"/>
      <c r="N741" s="662"/>
      <c r="O741" s="662"/>
      <c r="P741" s="662"/>
      <c r="Q741" s="662"/>
      <c r="R741" s="662"/>
      <c r="S741" s="662"/>
      <c r="T741" s="662"/>
      <c r="U741" s="662"/>
      <c r="V741" s="662"/>
      <c r="W741" s="662"/>
      <c r="X741" s="662"/>
      <c r="Y741" s="662"/>
      <c r="Z741" s="662"/>
      <c r="AA741" s="662"/>
      <c r="AB741" s="662"/>
      <c r="AC741" s="662"/>
    </row>
    <row r="742">
      <c r="A742" s="662"/>
      <c r="B742" s="662"/>
      <c r="C742" s="662"/>
      <c r="D742" s="662"/>
      <c r="E742" s="662"/>
      <c r="F742" s="662"/>
      <c r="G742" s="662"/>
      <c r="H742" s="662"/>
      <c r="I742" s="662"/>
      <c r="J742" s="662"/>
      <c r="K742" s="662"/>
      <c r="L742" s="662"/>
      <c r="M742" s="662"/>
      <c r="N742" s="662"/>
      <c r="O742" s="662"/>
      <c r="P742" s="662"/>
      <c r="Q742" s="662"/>
      <c r="R742" s="662"/>
      <c r="S742" s="662"/>
      <c r="T742" s="662"/>
      <c r="U742" s="662"/>
      <c r="V742" s="662"/>
      <c r="W742" s="662"/>
      <c r="X742" s="662"/>
      <c r="Y742" s="662"/>
      <c r="Z742" s="662"/>
      <c r="AA742" s="662"/>
      <c r="AB742" s="662"/>
      <c r="AC742" s="662"/>
    </row>
    <row r="743">
      <c r="A743" s="662"/>
      <c r="B743" s="662"/>
      <c r="C743" s="662"/>
      <c r="D743" s="662"/>
      <c r="E743" s="662"/>
      <c r="F743" s="662"/>
      <c r="G743" s="662"/>
      <c r="H743" s="662"/>
      <c r="I743" s="662"/>
      <c r="J743" s="662"/>
      <c r="K743" s="662"/>
      <c r="L743" s="662"/>
      <c r="M743" s="662"/>
      <c r="N743" s="662"/>
      <c r="O743" s="662"/>
      <c r="P743" s="662"/>
      <c r="Q743" s="662"/>
      <c r="R743" s="662"/>
      <c r="S743" s="662"/>
      <c r="T743" s="662"/>
      <c r="U743" s="662"/>
      <c r="V743" s="662"/>
      <c r="W743" s="662"/>
      <c r="X743" s="662"/>
      <c r="Y743" s="662"/>
      <c r="Z743" s="662"/>
      <c r="AA743" s="662"/>
      <c r="AB743" s="662"/>
      <c r="AC743" s="662"/>
    </row>
    <row r="744">
      <c r="A744" s="662"/>
      <c r="B744" s="662"/>
      <c r="C744" s="662"/>
      <c r="D744" s="662"/>
      <c r="E744" s="662"/>
      <c r="F744" s="662"/>
      <c r="G744" s="662"/>
      <c r="H744" s="662"/>
      <c r="I744" s="662"/>
      <c r="J744" s="662"/>
      <c r="K744" s="662"/>
      <c r="L744" s="662"/>
      <c r="M744" s="662"/>
      <c r="N744" s="662"/>
      <c r="O744" s="662"/>
      <c r="P744" s="662"/>
      <c r="Q744" s="662"/>
      <c r="R744" s="662"/>
      <c r="S744" s="662"/>
      <c r="T744" s="662"/>
      <c r="U744" s="662"/>
      <c r="V744" s="662"/>
      <c r="W744" s="662"/>
      <c r="X744" s="662"/>
      <c r="Y744" s="662"/>
      <c r="Z744" s="662"/>
      <c r="AA744" s="662"/>
      <c r="AB744" s="662"/>
      <c r="AC744" s="662"/>
    </row>
    <row r="745">
      <c r="A745" s="662"/>
      <c r="B745" s="662"/>
      <c r="C745" s="662"/>
      <c r="D745" s="662"/>
      <c r="E745" s="662"/>
      <c r="F745" s="662"/>
      <c r="G745" s="662"/>
      <c r="H745" s="662"/>
      <c r="I745" s="662"/>
      <c r="J745" s="662"/>
      <c r="K745" s="662"/>
      <c r="L745" s="662"/>
      <c r="M745" s="662"/>
      <c r="N745" s="662"/>
      <c r="O745" s="662"/>
      <c r="P745" s="662"/>
      <c r="Q745" s="662"/>
      <c r="R745" s="662"/>
      <c r="S745" s="662"/>
      <c r="T745" s="662"/>
      <c r="U745" s="662"/>
      <c r="V745" s="662"/>
      <c r="W745" s="662"/>
      <c r="X745" s="662"/>
      <c r="Y745" s="662"/>
      <c r="Z745" s="662"/>
      <c r="AA745" s="662"/>
      <c r="AB745" s="662"/>
      <c r="AC745" s="662"/>
    </row>
    <row r="746">
      <c r="A746" s="662"/>
      <c r="B746" s="662"/>
      <c r="C746" s="662"/>
      <c r="D746" s="662"/>
      <c r="E746" s="662"/>
      <c r="F746" s="662"/>
      <c r="G746" s="662"/>
      <c r="H746" s="662"/>
      <c r="I746" s="662"/>
      <c r="J746" s="662"/>
      <c r="K746" s="662"/>
      <c r="L746" s="662"/>
      <c r="M746" s="662"/>
      <c r="N746" s="662"/>
      <c r="O746" s="662"/>
      <c r="P746" s="662"/>
      <c r="Q746" s="662"/>
      <c r="R746" s="662"/>
      <c r="S746" s="662"/>
      <c r="T746" s="662"/>
      <c r="U746" s="662"/>
      <c r="V746" s="662"/>
      <c r="W746" s="662"/>
      <c r="X746" s="662"/>
      <c r="Y746" s="662"/>
      <c r="Z746" s="662"/>
      <c r="AA746" s="662"/>
      <c r="AB746" s="662"/>
      <c r="AC746" s="662"/>
    </row>
    <row r="747">
      <c r="A747" s="662"/>
      <c r="B747" s="662"/>
      <c r="C747" s="662"/>
      <c r="D747" s="662"/>
      <c r="E747" s="662"/>
      <c r="F747" s="662"/>
      <c r="G747" s="662"/>
      <c r="H747" s="662"/>
      <c r="I747" s="662"/>
      <c r="J747" s="662"/>
      <c r="K747" s="662"/>
      <c r="L747" s="662"/>
      <c r="M747" s="662"/>
      <c r="N747" s="662"/>
      <c r="O747" s="662"/>
      <c r="P747" s="662"/>
      <c r="Q747" s="662"/>
      <c r="R747" s="662"/>
      <c r="S747" s="662"/>
      <c r="T747" s="662"/>
      <c r="U747" s="662"/>
      <c r="V747" s="662"/>
      <c r="W747" s="662"/>
      <c r="X747" s="662"/>
      <c r="Y747" s="662"/>
      <c r="Z747" s="662"/>
      <c r="AA747" s="662"/>
      <c r="AB747" s="662"/>
      <c r="AC747" s="662"/>
    </row>
    <row r="748">
      <c r="A748" s="662"/>
      <c r="B748" s="662"/>
      <c r="C748" s="662"/>
      <c r="D748" s="662"/>
      <c r="E748" s="662"/>
      <c r="F748" s="662"/>
      <c r="G748" s="662"/>
      <c r="H748" s="662"/>
      <c r="I748" s="662"/>
      <c r="J748" s="662"/>
      <c r="K748" s="662"/>
      <c r="L748" s="662"/>
      <c r="M748" s="662"/>
      <c r="N748" s="662"/>
      <c r="O748" s="662"/>
      <c r="P748" s="662"/>
      <c r="Q748" s="662"/>
      <c r="R748" s="662"/>
      <c r="S748" s="662"/>
      <c r="T748" s="662"/>
      <c r="U748" s="662"/>
      <c r="V748" s="662"/>
      <c r="W748" s="662"/>
      <c r="X748" s="662"/>
      <c r="Y748" s="662"/>
      <c r="Z748" s="662"/>
      <c r="AA748" s="662"/>
      <c r="AB748" s="662"/>
      <c r="AC748" s="662"/>
    </row>
    <row r="749">
      <c r="A749" s="662"/>
      <c r="B749" s="662"/>
      <c r="C749" s="662"/>
      <c r="D749" s="662"/>
      <c r="E749" s="662"/>
      <c r="F749" s="662"/>
      <c r="G749" s="662"/>
      <c r="H749" s="662"/>
      <c r="I749" s="662"/>
      <c r="J749" s="662"/>
      <c r="K749" s="662"/>
      <c r="L749" s="662"/>
      <c r="M749" s="662"/>
      <c r="N749" s="662"/>
      <c r="O749" s="662"/>
      <c r="P749" s="662"/>
      <c r="Q749" s="662"/>
      <c r="R749" s="662"/>
      <c r="S749" s="662"/>
      <c r="T749" s="662"/>
      <c r="U749" s="662"/>
      <c r="V749" s="662"/>
      <c r="W749" s="662"/>
      <c r="X749" s="662"/>
      <c r="Y749" s="662"/>
      <c r="Z749" s="662"/>
      <c r="AA749" s="662"/>
      <c r="AB749" s="662"/>
      <c r="AC749" s="662"/>
    </row>
    <row r="750">
      <c r="A750" s="662"/>
      <c r="B750" s="662"/>
      <c r="C750" s="662"/>
      <c r="D750" s="662"/>
      <c r="E750" s="662"/>
      <c r="F750" s="662"/>
      <c r="G750" s="662"/>
      <c r="H750" s="662"/>
      <c r="I750" s="662"/>
      <c r="J750" s="662"/>
      <c r="K750" s="662"/>
      <c r="L750" s="662"/>
      <c r="M750" s="662"/>
      <c r="N750" s="662"/>
      <c r="O750" s="662"/>
      <c r="P750" s="662"/>
      <c r="Q750" s="662"/>
      <c r="R750" s="662"/>
      <c r="S750" s="662"/>
      <c r="T750" s="662"/>
      <c r="U750" s="662"/>
      <c r="V750" s="662"/>
      <c r="W750" s="662"/>
      <c r="X750" s="662"/>
      <c r="Y750" s="662"/>
      <c r="Z750" s="662"/>
      <c r="AA750" s="662"/>
      <c r="AB750" s="662"/>
      <c r="AC750" s="662"/>
    </row>
    <row r="751">
      <c r="A751" s="662"/>
      <c r="B751" s="662"/>
      <c r="C751" s="662"/>
      <c r="D751" s="662"/>
      <c r="E751" s="662"/>
      <c r="F751" s="662"/>
      <c r="G751" s="662"/>
      <c r="H751" s="662"/>
      <c r="I751" s="662"/>
      <c r="J751" s="662"/>
      <c r="K751" s="662"/>
      <c r="L751" s="662"/>
      <c r="M751" s="662"/>
      <c r="N751" s="662"/>
      <c r="O751" s="662"/>
      <c r="P751" s="662"/>
      <c r="Q751" s="662"/>
      <c r="R751" s="662"/>
      <c r="S751" s="662"/>
      <c r="T751" s="662"/>
      <c r="U751" s="662"/>
      <c r="V751" s="662"/>
      <c r="W751" s="662"/>
      <c r="X751" s="662"/>
      <c r="Y751" s="662"/>
      <c r="Z751" s="662"/>
      <c r="AA751" s="662"/>
      <c r="AB751" s="662"/>
      <c r="AC751" s="662"/>
    </row>
    <row r="752">
      <c r="A752" s="662"/>
      <c r="B752" s="662"/>
      <c r="C752" s="662"/>
      <c r="D752" s="662"/>
      <c r="E752" s="662"/>
      <c r="F752" s="662"/>
      <c r="G752" s="662"/>
      <c r="H752" s="662"/>
      <c r="I752" s="662"/>
      <c r="J752" s="662"/>
      <c r="K752" s="662"/>
      <c r="L752" s="662"/>
      <c r="M752" s="662"/>
      <c r="N752" s="662"/>
      <c r="O752" s="662"/>
      <c r="P752" s="662"/>
      <c r="Q752" s="662"/>
      <c r="R752" s="662"/>
      <c r="S752" s="662"/>
      <c r="T752" s="662"/>
      <c r="U752" s="662"/>
      <c r="V752" s="662"/>
      <c r="W752" s="662"/>
      <c r="X752" s="662"/>
      <c r="Y752" s="662"/>
      <c r="Z752" s="662"/>
      <c r="AA752" s="662"/>
      <c r="AB752" s="662"/>
      <c r="AC752" s="662"/>
    </row>
    <row r="753">
      <c r="A753" s="662"/>
      <c r="B753" s="662"/>
      <c r="C753" s="662"/>
      <c r="D753" s="662"/>
      <c r="E753" s="662"/>
      <c r="F753" s="662"/>
      <c r="G753" s="662"/>
      <c r="H753" s="662"/>
      <c r="I753" s="662"/>
      <c r="J753" s="662"/>
      <c r="K753" s="662"/>
      <c r="L753" s="662"/>
      <c r="M753" s="662"/>
      <c r="N753" s="662"/>
      <c r="O753" s="662"/>
      <c r="P753" s="662"/>
      <c r="Q753" s="662"/>
      <c r="R753" s="662"/>
      <c r="S753" s="662"/>
      <c r="T753" s="662"/>
      <c r="U753" s="662"/>
      <c r="V753" s="662"/>
      <c r="W753" s="662"/>
      <c r="X753" s="662"/>
      <c r="Y753" s="662"/>
      <c r="Z753" s="662"/>
      <c r="AA753" s="662"/>
      <c r="AB753" s="662"/>
      <c r="AC753" s="662"/>
    </row>
    <row r="754">
      <c r="A754" s="662"/>
      <c r="B754" s="662"/>
      <c r="C754" s="662"/>
      <c r="D754" s="662"/>
      <c r="E754" s="662"/>
      <c r="F754" s="662"/>
      <c r="G754" s="662"/>
      <c r="H754" s="662"/>
      <c r="I754" s="662"/>
      <c r="J754" s="662"/>
      <c r="K754" s="662"/>
      <c r="L754" s="662"/>
      <c r="M754" s="662"/>
      <c r="N754" s="662"/>
      <c r="O754" s="662"/>
      <c r="P754" s="662"/>
      <c r="Q754" s="662"/>
      <c r="R754" s="662"/>
      <c r="S754" s="662"/>
      <c r="T754" s="662"/>
      <c r="U754" s="662"/>
      <c r="V754" s="662"/>
      <c r="W754" s="662"/>
      <c r="X754" s="662"/>
      <c r="Y754" s="662"/>
      <c r="Z754" s="662"/>
      <c r="AA754" s="662"/>
      <c r="AB754" s="662"/>
      <c r="AC754" s="662"/>
    </row>
    <row r="755">
      <c r="A755" s="662"/>
      <c r="B755" s="662"/>
      <c r="C755" s="662"/>
      <c r="D755" s="662"/>
      <c r="E755" s="662"/>
      <c r="F755" s="662"/>
      <c r="G755" s="662"/>
      <c r="H755" s="662"/>
      <c r="I755" s="662"/>
      <c r="J755" s="662"/>
      <c r="K755" s="662"/>
      <c r="L755" s="662"/>
      <c r="M755" s="662"/>
      <c r="N755" s="662"/>
      <c r="O755" s="662"/>
      <c r="P755" s="662"/>
      <c r="Q755" s="662"/>
      <c r="R755" s="662"/>
      <c r="S755" s="662"/>
      <c r="T755" s="662"/>
      <c r="U755" s="662"/>
      <c r="V755" s="662"/>
      <c r="W755" s="662"/>
      <c r="X755" s="662"/>
      <c r="Y755" s="662"/>
      <c r="Z755" s="662"/>
      <c r="AA755" s="662"/>
      <c r="AB755" s="662"/>
      <c r="AC755" s="662"/>
    </row>
    <row r="756">
      <c r="A756" s="662"/>
      <c r="B756" s="662"/>
      <c r="C756" s="662"/>
      <c r="D756" s="662"/>
      <c r="E756" s="662"/>
      <c r="F756" s="662"/>
      <c r="G756" s="662"/>
      <c r="H756" s="662"/>
      <c r="I756" s="662"/>
      <c r="J756" s="662"/>
      <c r="K756" s="662"/>
      <c r="L756" s="662"/>
      <c r="M756" s="662"/>
      <c r="N756" s="662"/>
      <c r="O756" s="662"/>
      <c r="P756" s="662"/>
      <c r="Q756" s="662"/>
      <c r="R756" s="662"/>
      <c r="S756" s="662"/>
      <c r="T756" s="662"/>
      <c r="U756" s="662"/>
      <c r="V756" s="662"/>
      <c r="W756" s="662"/>
      <c r="X756" s="662"/>
      <c r="Y756" s="662"/>
      <c r="Z756" s="662"/>
      <c r="AA756" s="662"/>
      <c r="AB756" s="662"/>
      <c r="AC756" s="662"/>
    </row>
    <row r="757">
      <c r="A757" s="662"/>
      <c r="B757" s="662"/>
      <c r="C757" s="662"/>
      <c r="D757" s="662"/>
      <c r="E757" s="662"/>
      <c r="F757" s="662"/>
      <c r="G757" s="662"/>
      <c r="H757" s="662"/>
      <c r="I757" s="662"/>
      <c r="J757" s="662"/>
      <c r="K757" s="662"/>
      <c r="L757" s="662"/>
      <c r="M757" s="662"/>
      <c r="N757" s="662"/>
      <c r="O757" s="662"/>
      <c r="P757" s="662"/>
      <c r="Q757" s="662"/>
      <c r="R757" s="662"/>
      <c r="S757" s="662"/>
      <c r="T757" s="662"/>
      <c r="U757" s="662"/>
      <c r="V757" s="662"/>
      <c r="W757" s="662"/>
      <c r="X757" s="662"/>
      <c r="Y757" s="662"/>
      <c r="Z757" s="662"/>
      <c r="AA757" s="662"/>
      <c r="AB757" s="662"/>
      <c r="AC757" s="662"/>
    </row>
    <row r="758">
      <c r="A758" s="662"/>
      <c r="B758" s="662"/>
      <c r="C758" s="662"/>
      <c r="D758" s="662"/>
      <c r="E758" s="662"/>
      <c r="F758" s="662"/>
      <c r="G758" s="662"/>
      <c r="H758" s="662"/>
      <c r="I758" s="662"/>
      <c r="J758" s="662"/>
      <c r="K758" s="662"/>
      <c r="L758" s="662"/>
      <c r="M758" s="662"/>
      <c r="N758" s="662"/>
      <c r="O758" s="662"/>
      <c r="P758" s="662"/>
      <c r="Q758" s="662"/>
      <c r="R758" s="662"/>
      <c r="S758" s="662"/>
      <c r="T758" s="662"/>
      <c r="U758" s="662"/>
      <c r="V758" s="662"/>
      <c r="W758" s="662"/>
      <c r="X758" s="662"/>
      <c r="Y758" s="662"/>
      <c r="Z758" s="662"/>
      <c r="AA758" s="662"/>
      <c r="AB758" s="662"/>
      <c r="AC758" s="662"/>
    </row>
    <row r="759">
      <c r="A759" s="662"/>
      <c r="B759" s="662"/>
      <c r="C759" s="662"/>
      <c r="D759" s="662"/>
      <c r="E759" s="662"/>
      <c r="F759" s="662"/>
      <c r="G759" s="662"/>
      <c r="H759" s="662"/>
      <c r="I759" s="662"/>
      <c r="J759" s="662"/>
      <c r="K759" s="662"/>
      <c r="L759" s="662"/>
      <c r="M759" s="662"/>
      <c r="N759" s="662"/>
      <c r="O759" s="662"/>
      <c r="P759" s="662"/>
      <c r="Q759" s="662"/>
      <c r="R759" s="662"/>
      <c r="S759" s="662"/>
      <c r="T759" s="662"/>
      <c r="U759" s="662"/>
      <c r="V759" s="662"/>
      <c r="W759" s="662"/>
      <c r="X759" s="662"/>
      <c r="Y759" s="662"/>
      <c r="Z759" s="662"/>
      <c r="AA759" s="662"/>
      <c r="AB759" s="662"/>
      <c r="AC759" s="662"/>
    </row>
    <row r="760">
      <c r="A760" s="662"/>
      <c r="B760" s="662"/>
      <c r="C760" s="662"/>
      <c r="D760" s="662"/>
      <c r="E760" s="662"/>
      <c r="F760" s="662"/>
      <c r="G760" s="662"/>
      <c r="H760" s="662"/>
      <c r="I760" s="662"/>
      <c r="J760" s="662"/>
      <c r="K760" s="662"/>
      <c r="L760" s="662"/>
      <c r="M760" s="662"/>
      <c r="N760" s="662"/>
      <c r="O760" s="662"/>
      <c r="P760" s="662"/>
      <c r="Q760" s="662"/>
      <c r="R760" s="662"/>
      <c r="S760" s="662"/>
      <c r="T760" s="662"/>
      <c r="U760" s="662"/>
      <c r="V760" s="662"/>
      <c r="W760" s="662"/>
      <c r="X760" s="662"/>
      <c r="Y760" s="662"/>
      <c r="Z760" s="662"/>
      <c r="AA760" s="662"/>
      <c r="AB760" s="662"/>
      <c r="AC760" s="662"/>
    </row>
    <row r="761">
      <c r="A761" s="662"/>
      <c r="B761" s="662"/>
      <c r="C761" s="662"/>
      <c r="D761" s="662"/>
      <c r="E761" s="662"/>
      <c r="F761" s="662"/>
      <c r="G761" s="662"/>
      <c r="H761" s="662"/>
      <c r="I761" s="662"/>
      <c r="J761" s="662"/>
      <c r="K761" s="662"/>
      <c r="L761" s="662"/>
      <c r="M761" s="662"/>
      <c r="N761" s="662"/>
      <c r="O761" s="662"/>
      <c r="P761" s="662"/>
      <c r="Q761" s="662"/>
      <c r="R761" s="662"/>
      <c r="S761" s="662"/>
      <c r="T761" s="662"/>
      <c r="U761" s="662"/>
      <c r="V761" s="662"/>
      <c r="W761" s="662"/>
      <c r="X761" s="662"/>
      <c r="Y761" s="662"/>
      <c r="Z761" s="662"/>
      <c r="AA761" s="662"/>
      <c r="AB761" s="662"/>
      <c r="AC761" s="662"/>
    </row>
    <row r="762">
      <c r="A762" s="662"/>
      <c r="B762" s="662"/>
      <c r="C762" s="662"/>
      <c r="D762" s="662"/>
      <c r="E762" s="662"/>
      <c r="F762" s="662"/>
      <c r="G762" s="662"/>
      <c r="H762" s="662"/>
      <c r="I762" s="662"/>
      <c r="J762" s="662"/>
      <c r="K762" s="662"/>
      <c r="L762" s="662"/>
      <c r="M762" s="662"/>
      <c r="N762" s="662"/>
      <c r="O762" s="662"/>
      <c r="P762" s="662"/>
      <c r="Q762" s="662"/>
      <c r="R762" s="662"/>
      <c r="S762" s="662"/>
      <c r="T762" s="662"/>
      <c r="U762" s="662"/>
      <c r="V762" s="662"/>
      <c r="W762" s="662"/>
      <c r="X762" s="662"/>
      <c r="Y762" s="662"/>
      <c r="Z762" s="662"/>
      <c r="AA762" s="662"/>
      <c r="AB762" s="662"/>
      <c r="AC762" s="662"/>
    </row>
    <row r="763">
      <c r="A763" s="662"/>
      <c r="B763" s="662"/>
      <c r="C763" s="662"/>
      <c r="D763" s="662"/>
      <c r="E763" s="662"/>
      <c r="F763" s="662"/>
      <c r="G763" s="662"/>
      <c r="H763" s="662"/>
      <c r="I763" s="662"/>
      <c r="J763" s="662"/>
      <c r="K763" s="662"/>
      <c r="L763" s="662"/>
      <c r="M763" s="662"/>
      <c r="N763" s="662"/>
      <c r="O763" s="662"/>
      <c r="P763" s="662"/>
      <c r="Q763" s="662"/>
      <c r="R763" s="662"/>
      <c r="S763" s="662"/>
      <c r="T763" s="662"/>
      <c r="U763" s="662"/>
      <c r="V763" s="662"/>
      <c r="W763" s="662"/>
      <c r="X763" s="662"/>
      <c r="Y763" s="662"/>
      <c r="Z763" s="662"/>
      <c r="AA763" s="662"/>
      <c r="AB763" s="662"/>
      <c r="AC763" s="662"/>
    </row>
    <row r="764">
      <c r="A764" s="662"/>
      <c r="B764" s="662"/>
      <c r="C764" s="662"/>
      <c r="D764" s="662"/>
      <c r="E764" s="662"/>
      <c r="F764" s="662"/>
      <c r="G764" s="662"/>
      <c r="H764" s="662"/>
      <c r="I764" s="662"/>
      <c r="J764" s="662"/>
      <c r="K764" s="662"/>
      <c r="L764" s="662"/>
      <c r="M764" s="662"/>
      <c r="N764" s="662"/>
      <c r="O764" s="662"/>
      <c r="P764" s="662"/>
      <c r="Q764" s="662"/>
      <c r="R764" s="662"/>
      <c r="S764" s="662"/>
      <c r="T764" s="662"/>
      <c r="U764" s="662"/>
      <c r="V764" s="662"/>
      <c r="W764" s="662"/>
      <c r="X764" s="662"/>
      <c r="Y764" s="662"/>
      <c r="Z764" s="662"/>
      <c r="AA764" s="662"/>
      <c r="AB764" s="662"/>
      <c r="AC764" s="662"/>
    </row>
    <row r="765">
      <c r="A765" s="662"/>
      <c r="B765" s="662"/>
      <c r="C765" s="662"/>
      <c r="D765" s="662"/>
      <c r="E765" s="662"/>
      <c r="F765" s="662"/>
      <c r="G765" s="662"/>
      <c r="H765" s="662"/>
      <c r="I765" s="662"/>
      <c r="J765" s="662"/>
      <c r="K765" s="662"/>
      <c r="L765" s="662"/>
      <c r="M765" s="662"/>
      <c r="N765" s="662"/>
      <c r="O765" s="662"/>
      <c r="P765" s="662"/>
      <c r="Q765" s="662"/>
      <c r="R765" s="662"/>
      <c r="S765" s="662"/>
      <c r="T765" s="662"/>
      <c r="U765" s="662"/>
      <c r="V765" s="662"/>
      <c r="W765" s="662"/>
      <c r="X765" s="662"/>
      <c r="Y765" s="662"/>
      <c r="Z765" s="662"/>
      <c r="AA765" s="662"/>
      <c r="AB765" s="662"/>
      <c r="AC765" s="662"/>
    </row>
    <row r="766">
      <c r="A766" s="662"/>
      <c r="B766" s="662"/>
      <c r="C766" s="662"/>
      <c r="D766" s="662"/>
      <c r="E766" s="662"/>
      <c r="F766" s="662"/>
      <c r="G766" s="662"/>
      <c r="H766" s="662"/>
      <c r="I766" s="662"/>
      <c r="J766" s="662"/>
      <c r="K766" s="662"/>
      <c r="L766" s="662"/>
      <c r="M766" s="662"/>
      <c r="N766" s="662"/>
      <c r="O766" s="662"/>
      <c r="P766" s="662"/>
      <c r="Q766" s="662"/>
      <c r="R766" s="662"/>
      <c r="S766" s="662"/>
      <c r="T766" s="662"/>
      <c r="U766" s="662"/>
      <c r="V766" s="662"/>
      <c r="W766" s="662"/>
      <c r="X766" s="662"/>
      <c r="Y766" s="662"/>
      <c r="Z766" s="662"/>
      <c r="AA766" s="662"/>
      <c r="AB766" s="662"/>
      <c r="AC766" s="662"/>
    </row>
    <row r="767">
      <c r="A767" s="662"/>
      <c r="B767" s="662"/>
      <c r="C767" s="662"/>
      <c r="D767" s="662"/>
      <c r="E767" s="662"/>
      <c r="F767" s="662"/>
      <c r="G767" s="662"/>
      <c r="H767" s="662"/>
      <c r="I767" s="662"/>
      <c r="J767" s="662"/>
      <c r="K767" s="662"/>
      <c r="L767" s="662"/>
      <c r="M767" s="662"/>
      <c r="N767" s="662"/>
      <c r="O767" s="662"/>
      <c r="P767" s="662"/>
      <c r="Q767" s="662"/>
      <c r="R767" s="662"/>
      <c r="S767" s="662"/>
      <c r="T767" s="662"/>
      <c r="U767" s="662"/>
      <c r="V767" s="662"/>
      <c r="W767" s="662"/>
      <c r="X767" s="662"/>
      <c r="Y767" s="662"/>
      <c r="Z767" s="662"/>
      <c r="AA767" s="662"/>
      <c r="AB767" s="662"/>
      <c r="AC767" s="662"/>
    </row>
    <row r="768">
      <c r="A768" s="662"/>
      <c r="B768" s="662"/>
      <c r="C768" s="662"/>
      <c r="D768" s="662"/>
      <c r="E768" s="662"/>
      <c r="F768" s="662"/>
      <c r="G768" s="662"/>
      <c r="H768" s="662"/>
      <c r="I768" s="662"/>
      <c r="J768" s="662"/>
      <c r="K768" s="662"/>
      <c r="L768" s="662"/>
      <c r="M768" s="662"/>
      <c r="N768" s="662"/>
      <c r="O768" s="662"/>
      <c r="P768" s="662"/>
      <c r="Q768" s="662"/>
      <c r="R768" s="662"/>
      <c r="S768" s="662"/>
      <c r="T768" s="662"/>
      <c r="U768" s="662"/>
      <c r="V768" s="662"/>
      <c r="W768" s="662"/>
      <c r="X768" s="662"/>
      <c r="Y768" s="662"/>
      <c r="Z768" s="662"/>
      <c r="AA768" s="662"/>
      <c r="AB768" s="662"/>
      <c r="AC768" s="662"/>
    </row>
    <row r="769">
      <c r="A769" s="662"/>
      <c r="B769" s="662"/>
      <c r="C769" s="662"/>
      <c r="D769" s="662"/>
      <c r="E769" s="662"/>
      <c r="F769" s="662"/>
      <c r="G769" s="662"/>
      <c r="H769" s="662"/>
      <c r="I769" s="662"/>
      <c r="J769" s="662"/>
      <c r="K769" s="662"/>
      <c r="L769" s="662"/>
      <c r="M769" s="662"/>
      <c r="N769" s="662"/>
      <c r="O769" s="662"/>
      <c r="P769" s="662"/>
      <c r="Q769" s="662"/>
      <c r="R769" s="662"/>
      <c r="S769" s="662"/>
      <c r="T769" s="662"/>
      <c r="U769" s="662"/>
      <c r="V769" s="662"/>
      <c r="W769" s="662"/>
      <c r="X769" s="662"/>
      <c r="Y769" s="662"/>
      <c r="Z769" s="662"/>
      <c r="AA769" s="662"/>
      <c r="AB769" s="662"/>
      <c r="AC769" s="662"/>
    </row>
    <row r="770">
      <c r="A770" s="662"/>
      <c r="B770" s="662"/>
      <c r="C770" s="662"/>
      <c r="D770" s="662"/>
      <c r="E770" s="662"/>
      <c r="F770" s="662"/>
      <c r="G770" s="662"/>
      <c r="H770" s="662"/>
      <c r="I770" s="662"/>
      <c r="J770" s="662"/>
      <c r="K770" s="662"/>
      <c r="L770" s="662"/>
      <c r="M770" s="662"/>
      <c r="N770" s="662"/>
      <c r="O770" s="662"/>
      <c r="P770" s="662"/>
      <c r="Q770" s="662"/>
      <c r="R770" s="662"/>
      <c r="S770" s="662"/>
      <c r="T770" s="662"/>
      <c r="U770" s="662"/>
      <c r="V770" s="662"/>
      <c r="W770" s="662"/>
      <c r="X770" s="662"/>
      <c r="Y770" s="662"/>
      <c r="Z770" s="662"/>
      <c r="AA770" s="662"/>
      <c r="AB770" s="662"/>
      <c r="AC770" s="662"/>
    </row>
    <row r="771">
      <c r="A771" s="662"/>
      <c r="B771" s="662"/>
      <c r="C771" s="662"/>
      <c r="D771" s="662"/>
      <c r="E771" s="662"/>
      <c r="F771" s="662"/>
      <c r="G771" s="662"/>
      <c r="H771" s="662"/>
      <c r="I771" s="662"/>
      <c r="J771" s="662"/>
      <c r="K771" s="662"/>
      <c r="L771" s="662"/>
      <c r="M771" s="662"/>
      <c r="N771" s="662"/>
      <c r="O771" s="662"/>
      <c r="P771" s="662"/>
      <c r="Q771" s="662"/>
      <c r="R771" s="662"/>
      <c r="S771" s="662"/>
      <c r="T771" s="662"/>
      <c r="U771" s="662"/>
      <c r="V771" s="662"/>
      <c r="W771" s="662"/>
      <c r="X771" s="662"/>
      <c r="Y771" s="662"/>
      <c r="Z771" s="662"/>
      <c r="AA771" s="662"/>
      <c r="AB771" s="662"/>
      <c r="AC771" s="662"/>
    </row>
    <row r="772">
      <c r="A772" s="662"/>
      <c r="B772" s="662"/>
      <c r="C772" s="662"/>
      <c r="D772" s="662"/>
      <c r="E772" s="662"/>
      <c r="F772" s="662"/>
      <c r="G772" s="662"/>
      <c r="H772" s="662"/>
      <c r="I772" s="662"/>
      <c r="J772" s="662"/>
      <c r="K772" s="662"/>
      <c r="L772" s="662"/>
      <c r="M772" s="662"/>
      <c r="N772" s="662"/>
      <c r="O772" s="662"/>
      <c r="P772" s="662"/>
      <c r="Q772" s="662"/>
      <c r="R772" s="662"/>
      <c r="S772" s="662"/>
      <c r="T772" s="662"/>
      <c r="U772" s="662"/>
      <c r="V772" s="662"/>
      <c r="W772" s="662"/>
      <c r="X772" s="662"/>
      <c r="Y772" s="662"/>
      <c r="Z772" s="662"/>
      <c r="AA772" s="662"/>
      <c r="AB772" s="662"/>
      <c r="AC772" s="662"/>
    </row>
    <row r="773">
      <c r="A773" s="662"/>
      <c r="B773" s="662"/>
      <c r="C773" s="662"/>
      <c r="D773" s="662"/>
      <c r="E773" s="662"/>
      <c r="F773" s="662"/>
      <c r="G773" s="662"/>
      <c r="H773" s="662"/>
      <c r="I773" s="662"/>
      <c r="J773" s="662"/>
      <c r="K773" s="662"/>
      <c r="L773" s="662"/>
      <c r="M773" s="662"/>
      <c r="N773" s="662"/>
      <c r="O773" s="662"/>
      <c r="P773" s="662"/>
      <c r="Q773" s="662"/>
      <c r="R773" s="662"/>
      <c r="S773" s="662"/>
      <c r="T773" s="662"/>
      <c r="U773" s="662"/>
      <c r="V773" s="662"/>
      <c r="W773" s="662"/>
      <c r="X773" s="662"/>
      <c r="Y773" s="662"/>
      <c r="Z773" s="662"/>
      <c r="AA773" s="662"/>
      <c r="AB773" s="662"/>
      <c r="AC773" s="662"/>
    </row>
    <row r="774">
      <c r="A774" s="662"/>
      <c r="B774" s="662"/>
      <c r="C774" s="662"/>
      <c r="D774" s="662"/>
      <c r="E774" s="662"/>
      <c r="F774" s="662"/>
      <c r="G774" s="662"/>
      <c r="H774" s="662"/>
      <c r="I774" s="662"/>
      <c r="J774" s="662"/>
      <c r="K774" s="662"/>
      <c r="L774" s="662"/>
      <c r="M774" s="662"/>
      <c r="N774" s="662"/>
      <c r="O774" s="662"/>
      <c r="P774" s="662"/>
      <c r="Q774" s="662"/>
      <c r="R774" s="662"/>
      <c r="S774" s="662"/>
      <c r="T774" s="662"/>
      <c r="U774" s="662"/>
      <c r="V774" s="662"/>
      <c r="W774" s="662"/>
      <c r="X774" s="662"/>
      <c r="Y774" s="662"/>
      <c r="Z774" s="662"/>
      <c r="AA774" s="662"/>
      <c r="AB774" s="662"/>
      <c r="AC774" s="662"/>
    </row>
    <row r="775">
      <c r="A775" s="662"/>
      <c r="B775" s="662"/>
      <c r="C775" s="662"/>
      <c r="D775" s="662"/>
      <c r="E775" s="662"/>
      <c r="F775" s="662"/>
      <c r="G775" s="662"/>
      <c r="H775" s="662"/>
      <c r="I775" s="662"/>
      <c r="J775" s="662"/>
      <c r="K775" s="662"/>
      <c r="L775" s="662"/>
      <c r="M775" s="662"/>
      <c r="N775" s="662"/>
      <c r="O775" s="662"/>
      <c r="P775" s="662"/>
      <c r="Q775" s="662"/>
      <c r="R775" s="662"/>
      <c r="S775" s="662"/>
      <c r="T775" s="662"/>
      <c r="U775" s="662"/>
      <c r="V775" s="662"/>
      <c r="W775" s="662"/>
      <c r="X775" s="662"/>
      <c r="Y775" s="662"/>
      <c r="Z775" s="662"/>
      <c r="AA775" s="662"/>
      <c r="AB775" s="662"/>
      <c r="AC775" s="662"/>
    </row>
    <row r="776">
      <c r="A776" s="662"/>
      <c r="B776" s="662"/>
      <c r="C776" s="662"/>
      <c r="D776" s="662"/>
      <c r="E776" s="662"/>
      <c r="F776" s="662"/>
      <c r="G776" s="662"/>
      <c r="H776" s="662"/>
      <c r="I776" s="662"/>
      <c r="J776" s="662"/>
      <c r="K776" s="662"/>
      <c r="L776" s="662"/>
      <c r="M776" s="662"/>
      <c r="N776" s="662"/>
      <c r="O776" s="662"/>
      <c r="P776" s="662"/>
      <c r="Q776" s="662"/>
      <c r="R776" s="662"/>
      <c r="S776" s="662"/>
      <c r="T776" s="662"/>
      <c r="U776" s="662"/>
      <c r="V776" s="662"/>
      <c r="W776" s="662"/>
      <c r="X776" s="662"/>
      <c r="Y776" s="662"/>
      <c r="Z776" s="662"/>
      <c r="AA776" s="662"/>
      <c r="AB776" s="662"/>
      <c r="AC776" s="662"/>
    </row>
    <row r="777">
      <c r="A777" s="662"/>
      <c r="B777" s="662"/>
      <c r="C777" s="662"/>
      <c r="D777" s="662"/>
      <c r="E777" s="662"/>
      <c r="F777" s="662"/>
      <c r="G777" s="662"/>
      <c r="H777" s="662"/>
      <c r="I777" s="662"/>
      <c r="J777" s="662"/>
      <c r="K777" s="662"/>
      <c r="L777" s="662"/>
      <c r="M777" s="662"/>
      <c r="N777" s="662"/>
      <c r="O777" s="662"/>
      <c r="P777" s="662"/>
      <c r="Q777" s="662"/>
      <c r="R777" s="662"/>
      <c r="S777" s="662"/>
      <c r="T777" s="662"/>
      <c r="U777" s="662"/>
      <c r="V777" s="662"/>
      <c r="W777" s="662"/>
      <c r="X777" s="662"/>
      <c r="Y777" s="662"/>
      <c r="Z777" s="662"/>
      <c r="AA777" s="662"/>
      <c r="AB777" s="662"/>
      <c r="AC777" s="662"/>
    </row>
    <row r="778">
      <c r="A778" s="662"/>
      <c r="B778" s="662"/>
      <c r="C778" s="662"/>
      <c r="D778" s="662"/>
      <c r="E778" s="662"/>
      <c r="F778" s="662"/>
      <c r="G778" s="662"/>
      <c r="H778" s="662"/>
      <c r="I778" s="662"/>
      <c r="J778" s="662"/>
      <c r="K778" s="662"/>
      <c r="L778" s="662"/>
      <c r="M778" s="662"/>
      <c r="N778" s="662"/>
      <c r="O778" s="662"/>
      <c r="P778" s="662"/>
      <c r="Q778" s="662"/>
      <c r="R778" s="662"/>
      <c r="S778" s="662"/>
      <c r="T778" s="662"/>
      <c r="U778" s="662"/>
      <c r="V778" s="662"/>
      <c r="W778" s="662"/>
      <c r="X778" s="662"/>
      <c r="Y778" s="662"/>
      <c r="Z778" s="662"/>
      <c r="AA778" s="662"/>
      <c r="AB778" s="662"/>
      <c r="AC778" s="662"/>
    </row>
    <row r="779">
      <c r="A779" s="662"/>
      <c r="B779" s="662"/>
      <c r="C779" s="662"/>
      <c r="D779" s="662"/>
      <c r="E779" s="662"/>
      <c r="F779" s="662"/>
      <c r="G779" s="662"/>
      <c r="H779" s="662"/>
      <c r="I779" s="662"/>
      <c r="J779" s="662"/>
      <c r="K779" s="662"/>
      <c r="L779" s="662"/>
      <c r="M779" s="662"/>
      <c r="N779" s="662"/>
      <c r="O779" s="662"/>
      <c r="P779" s="662"/>
      <c r="Q779" s="662"/>
      <c r="R779" s="662"/>
      <c r="S779" s="662"/>
      <c r="T779" s="662"/>
      <c r="U779" s="662"/>
      <c r="V779" s="662"/>
      <c r="W779" s="662"/>
      <c r="X779" s="662"/>
      <c r="Y779" s="662"/>
      <c r="Z779" s="662"/>
      <c r="AA779" s="662"/>
      <c r="AB779" s="662"/>
      <c r="AC779" s="662"/>
    </row>
    <row r="780">
      <c r="A780" s="662"/>
      <c r="B780" s="662"/>
      <c r="C780" s="662"/>
      <c r="D780" s="662"/>
      <c r="E780" s="662"/>
      <c r="F780" s="662"/>
      <c r="G780" s="662"/>
      <c r="H780" s="662"/>
      <c r="I780" s="662"/>
      <c r="J780" s="662"/>
      <c r="K780" s="662"/>
      <c r="L780" s="662"/>
      <c r="M780" s="662"/>
      <c r="N780" s="662"/>
      <c r="O780" s="662"/>
      <c r="P780" s="662"/>
      <c r="Q780" s="662"/>
      <c r="R780" s="662"/>
      <c r="S780" s="662"/>
      <c r="T780" s="662"/>
      <c r="U780" s="662"/>
      <c r="V780" s="662"/>
      <c r="W780" s="662"/>
      <c r="X780" s="662"/>
      <c r="Y780" s="662"/>
      <c r="Z780" s="662"/>
      <c r="AA780" s="662"/>
      <c r="AB780" s="662"/>
      <c r="AC780" s="662"/>
    </row>
    <row r="781">
      <c r="A781" s="662"/>
      <c r="B781" s="662"/>
      <c r="C781" s="662"/>
      <c r="D781" s="662"/>
      <c r="E781" s="662"/>
      <c r="F781" s="662"/>
      <c r="G781" s="662"/>
      <c r="H781" s="662"/>
      <c r="I781" s="662"/>
      <c r="J781" s="662"/>
      <c r="K781" s="662"/>
      <c r="L781" s="662"/>
      <c r="M781" s="662"/>
      <c r="N781" s="662"/>
      <c r="O781" s="662"/>
      <c r="P781" s="662"/>
      <c r="Q781" s="662"/>
      <c r="R781" s="662"/>
      <c r="S781" s="662"/>
      <c r="T781" s="662"/>
      <c r="U781" s="662"/>
      <c r="V781" s="662"/>
      <c r="W781" s="662"/>
      <c r="X781" s="662"/>
      <c r="Y781" s="662"/>
      <c r="Z781" s="662"/>
      <c r="AA781" s="662"/>
      <c r="AB781" s="662"/>
      <c r="AC781" s="662"/>
    </row>
    <row r="782">
      <c r="A782" s="662"/>
      <c r="B782" s="662"/>
      <c r="C782" s="662"/>
      <c r="D782" s="662"/>
      <c r="E782" s="662"/>
      <c r="F782" s="662"/>
      <c r="G782" s="662"/>
      <c r="H782" s="662"/>
      <c r="I782" s="662"/>
      <c r="J782" s="662"/>
      <c r="K782" s="662"/>
      <c r="L782" s="662"/>
      <c r="M782" s="662"/>
      <c r="N782" s="662"/>
      <c r="O782" s="662"/>
      <c r="P782" s="662"/>
      <c r="Q782" s="662"/>
      <c r="R782" s="662"/>
      <c r="S782" s="662"/>
      <c r="T782" s="662"/>
      <c r="U782" s="662"/>
      <c r="V782" s="662"/>
      <c r="W782" s="662"/>
      <c r="X782" s="662"/>
      <c r="Y782" s="662"/>
      <c r="Z782" s="662"/>
      <c r="AA782" s="662"/>
      <c r="AB782" s="662"/>
      <c r="AC782" s="662"/>
    </row>
    <row r="783">
      <c r="A783" s="662"/>
      <c r="B783" s="662"/>
      <c r="C783" s="662"/>
      <c r="D783" s="662"/>
      <c r="E783" s="662"/>
      <c r="F783" s="662"/>
      <c r="G783" s="662"/>
      <c r="H783" s="662"/>
      <c r="I783" s="662"/>
      <c r="J783" s="662"/>
      <c r="K783" s="662"/>
      <c r="L783" s="662"/>
      <c r="M783" s="662"/>
      <c r="N783" s="662"/>
      <c r="O783" s="662"/>
      <c r="P783" s="662"/>
      <c r="Q783" s="662"/>
      <c r="R783" s="662"/>
      <c r="S783" s="662"/>
      <c r="T783" s="662"/>
      <c r="U783" s="662"/>
      <c r="V783" s="662"/>
      <c r="W783" s="662"/>
      <c r="X783" s="662"/>
      <c r="Y783" s="662"/>
      <c r="Z783" s="662"/>
      <c r="AA783" s="662"/>
      <c r="AB783" s="662"/>
      <c r="AC783" s="662"/>
    </row>
    <row r="784">
      <c r="A784" s="662"/>
      <c r="B784" s="662"/>
      <c r="C784" s="662"/>
      <c r="D784" s="662"/>
      <c r="E784" s="662"/>
      <c r="F784" s="662"/>
      <c r="G784" s="662"/>
      <c r="H784" s="662"/>
      <c r="I784" s="662"/>
      <c r="J784" s="662"/>
      <c r="K784" s="662"/>
      <c r="L784" s="662"/>
      <c r="M784" s="662"/>
      <c r="N784" s="662"/>
      <c r="O784" s="662"/>
      <c r="P784" s="662"/>
      <c r="Q784" s="662"/>
      <c r="R784" s="662"/>
      <c r="S784" s="662"/>
      <c r="T784" s="662"/>
      <c r="U784" s="662"/>
      <c r="V784" s="662"/>
      <c r="W784" s="662"/>
      <c r="X784" s="662"/>
      <c r="Y784" s="662"/>
      <c r="Z784" s="662"/>
      <c r="AA784" s="662"/>
      <c r="AB784" s="662"/>
      <c r="AC784" s="662"/>
    </row>
    <row r="785">
      <c r="A785" s="662"/>
      <c r="B785" s="662"/>
      <c r="C785" s="662"/>
      <c r="D785" s="662"/>
      <c r="E785" s="662"/>
      <c r="F785" s="662"/>
      <c r="G785" s="662"/>
      <c r="H785" s="662"/>
      <c r="I785" s="662"/>
      <c r="J785" s="662"/>
      <c r="K785" s="662"/>
      <c r="L785" s="662"/>
      <c r="M785" s="662"/>
      <c r="N785" s="662"/>
      <c r="O785" s="662"/>
      <c r="P785" s="662"/>
      <c r="Q785" s="662"/>
      <c r="R785" s="662"/>
      <c r="S785" s="662"/>
      <c r="T785" s="662"/>
      <c r="U785" s="662"/>
      <c r="V785" s="662"/>
      <c r="W785" s="662"/>
      <c r="X785" s="662"/>
      <c r="Y785" s="662"/>
      <c r="Z785" s="662"/>
      <c r="AA785" s="662"/>
      <c r="AB785" s="662"/>
      <c r="AC785" s="662"/>
    </row>
    <row r="786">
      <c r="A786" s="662"/>
      <c r="B786" s="662"/>
      <c r="C786" s="662"/>
      <c r="D786" s="662"/>
      <c r="E786" s="662"/>
      <c r="F786" s="662"/>
      <c r="G786" s="662"/>
      <c r="H786" s="662"/>
      <c r="I786" s="662"/>
      <c r="J786" s="662"/>
      <c r="K786" s="662"/>
      <c r="L786" s="662"/>
      <c r="M786" s="662"/>
      <c r="N786" s="662"/>
      <c r="O786" s="662"/>
      <c r="P786" s="662"/>
      <c r="Q786" s="662"/>
      <c r="R786" s="662"/>
      <c r="S786" s="662"/>
      <c r="T786" s="662"/>
      <c r="U786" s="662"/>
      <c r="V786" s="662"/>
      <c r="W786" s="662"/>
      <c r="X786" s="662"/>
      <c r="Y786" s="662"/>
      <c r="Z786" s="662"/>
      <c r="AA786" s="662"/>
      <c r="AB786" s="662"/>
      <c r="AC786" s="662"/>
    </row>
    <row r="787">
      <c r="A787" s="662"/>
      <c r="B787" s="662"/>
      <c r="C787" s="662"/>
      <c r="D787" s="662"/>
      <c r="E787" s="662"/>
      <c r="F787" s="662"/>
      <c r="G787" s="662"/>
      <c r="H787" s="662"/>
      <c r="I787" s="662"/>
      <c r="J787" s="662"/>
      <c r="K787" s="662"/>
      <c r="L787" s="662"/>
      <c r="M787" s="662"/>
      <c r="N787" s="662"/>
      <c r="O787" s="662"/>
      <c r="P787" s="662"/>
      <c r="Q787" s="662"/>
      <c r="R787" s="662"/>
      <c r="S787" s="662"/>
      <c r="T787" s="662"/>
      <c r="U787" s="662"/>
      <c r="V787" s="662"/>
      <c r="W787" s="662"/>
      <c r="X787" s="662"/>
      <c r="Y787" s="662"/>
      <c r="Z787" s="662"/>
      <c r="AA787" s="662"/>
      <c r="AB787" s="662"/>
      <c r="AC787" s="662"/>
    </row>
    <row r="788">
      <c r="A788" s="662"/>
      <c r="B788" s="662"/>
      <c r="C788" s="662"/>
      <c r="D788" s="662"/>
      <c r="E788" s="662"/>
      <c r="F788" s="662"/>
      <c r="G788" s="662"/>
      <c r="H788" s="662"/>
      <c r="I788" s="662"/>
      <c r="J788" s="662"/>
      <c r="K788" s="662"/>
      <c r="L788" s="662"/>
      <c r="M788" s="662"/>
      <c r="N788" s="662"/>
      <c r="O788" s="662"/>
      <c r="P788" s="662"/>
      <c r="Q788" s="662"/>
      <c r="R788" s="662"/>
      <c r="S788" s="662"/>
      <c r="T788" s="662"/>
      <c r="U788" s="662"/>
      <c r="V788" s="662"/>
      <c r="W788" s="662"/>
      <c r="X788" s="662"/>
      <c r="Y788" s="662"/>
      <c r="Z788" s="662"/>
      <c r="AA788" s="662"/>
      <c r="AB788" s="662"/>
      <c r="AC788" s="662"/>
    </row>
    <row r="789">
      <c r="A789" s="662"/>
      <c r="B789" s="662"/>
      <c r="C789" s="662"/>
      <c r="D789" s="662"/>
      <c r="E789" s="662"/>
      <c r="F789" s="662"/>
      <c r="G789" s="662"/>
      <c r="H789" s="662"/>
      <c r="I789" s="662"/>
      <c r="J789" s="662"/>
      <c r="K789" s="662"/>
      <c r="L789" s="662"/>
      <c r="M789" s="662"/>
      <c r="N789" s="662"/>
      <c r="O789" s="662"/>
      <c r="P789" s="662"/>
      <c r="Q789" s="662"/>
      <c r="R789" s="662"/>
      <c r="S789" s="662"/>
      <c r="T789" s="662"/>
      <c r="U789" s="662"/>
      <c r="V789" s="662"/>
      <c r="W789" s="662"/>
      <c r="X789" s="662"/>
      <c r="Y789" s="662"/>
      <c r="Z789" s="662"/>
      <c r="AA789" s="662"/>
      <c r="AB789" s="662"/>
      <c r="AC789" s="662"/>
    </row>
    <row r="790">
      <c r="A790" s="662"/>
      <c r="B790" s="662"/>
      <c r="C790" s="662"/>
      <c r="D790" s="662"/>
      <c r="E790" s="662"/>
      <c r="F790" s="662"/>
      <c r="G790" s="662"/>
      <c r="H790" s="662"/>
      <c r="I790" s="662"/>
      <c r="J790" s="662"/>
      <c r="K790" s="662"/>
      <c r="L790" s="662"/>
      <c r="M790" s="662"/>
      <c r="N790" s="662"/>
      <c r="O790" s="662"/>
      <c r="P790" s="662"/>
      <c r="Q790" s="662"/>
      <c r="R790" s="662"/>
      <c r="S790" s="662"/>
      <c r="T790" s="662"/>
      <c r="U790" s="662"/>
      <c r="V790" s="662"/>
      <c r="W790" s="662"/>
      <c r="X790" s="662"/>
      <c r="Y790" s="662"/>
      <c r="Z790" s="662"/>
      <c r="AA790" s="662"/>
      <c r="AB790" s="662"/>
      <c r="AC790" s="662"/>
    </row>
    <row r="791">
      <c r="A791" s="662"/>
      <c r="B791" s="662"/>
      <c r="C791" s="662"/>
      <c r="D791" s="662"/>
      <c r="E791" s="662"/>
      <c r="F791" s="662"/>
      <c r="G791" s="662"/>
      <c r="H791" s="662"/>
      <c r="I791" s="662"/>
      <c r="J791" s="662"/>
      <c r="K791" s="662"/>
      <c r="L791" s="662"/>
      <c r="M791" s="662"/>
      <c r="N791" s="662"/>
      <c r="O791" s="662"/>
      <c r="P791" s="662"/>
      <c r="Q791" s="662"/>
      <c r="R791" s="662"/>
      <c r="S791" s="662"/>
      <c r="T791" s="662"/>
      <c r="U791" s="662"/>
      <c r="V791" s="662"/>
      <c r="W791" s="662"/>
      <c r="X791" s="662"/>
      <c r="Y791" s="662"/>
      <c r="Z791" s="662"/>
      <c r="AA791" s="662"/>
      <c r="AB791" s="662"/>
      <c r="AC791" s="662"/>
    </row>
    <row r="792">
      <c r="A792" s="662"/>
      <c r="B792" s="662"/>
      <c r="C792" s="662"/>
      <c r="D792" s="662"/>
      <c r="E792" s="662"/>
      <c r="F792" s="662"/>
      <c r="G792" s="662"/>
      <c r="H792" s="662"/>
      <c r="I792" s="662"/>
      <c r="J792" s="662"/>
      <c r="K792" s="662"/>
      <c r="L792" s="662"/>
      <c r="M792" s="662"/>
      <c r="N792" s="662"/>
      <c r="O792" s="662"/>
      <c r="P792" s="662"/>
      <c r="Q792" s="662"/>
      <c r="R792" s="662"/>
      <c r="S792" s="662"/>
      <c r="T792" s="662"/>
      <c r="U792" s="662"/>
      <c r="V792" s="662"/>
      <c r="W792" s="662"/>
      <c r="X792" s="662"/>
      <c r="Y792" s="662"/>
      <c r="Z792" s="662"/>
      <c r="AA792" s="662"/>
      <c r="AB792" s="662"/>
      <c r="AC792" s="662"/>
    </row>
    <row r="793">
      <c r="A793" s="662"/>
      <c r="B793" s="662"/>
      <c r="C793" s="662"/>
      <c r="D793" s="662"/>
      <c r="E793" s="662"/>
      <c r="F793" s="662"/>
      <c r="G793" s="662"/>
      <c r="H793" s="662"/>
      <c r="I793" s="662"/>
      <c r="J793" s="662"/>
      <c r="K793" s="662"/>
      <c r="L793" s="662"/>
      <c r="M793" s="662"/>
      <c r="N793" s="662"/>
      <c r="O793" s="662"/>
      <c r="P793" s="662"/>
      <c r="Q793" s="662"/>
      <c r="R793" s="662"/>
      <c r="S793" s="662"/>
      <c r="T793" s="662"/>
      <c r="U793" s="662"/>
      <c r="V793" s="662"/>
      <c r="W793" s="662"/>
      <c r="X793" s="662"/>
      <c r="Y793" s="662"/>
      <c r="Z793" s="662"/>
      <c r="AA793" s="662"/>
      <c r="AB793" s="662"/>
      <c r="AC793" s="662"/>
    </row>
    <row r="794">
      <c r="A794" s="662"/>
      <c r="B794" s="662"/>
      <c r="C794" s="662"/>
      <c r="D794" s="662"/>
      <c r="E794" s="662"/>
      <c r="F794" s="662"/>
      <c r="G794" s="662"/>
      <c r="H794" s="662"/>
      <c r="I794" s="662"/>
      <c r="J794" s="662"/>
      <c r="K794" s="662"/>
      <c r="L794" s="662"/>
      <c r="M794" s="662"/>
      <c r="N794" s="662"/>
      <c r="O794" s="662"/>
      <c r="P794" s="662"/>
      <c r="Q794" s="662"/>
      <c r="R794" s="662"/>
      <c r="S794" s="662"/>
      <c r="T794" s="662"/>
      <c r="U794" s="662"/>
      <c r="V794" s="662"/>
      <c r="W794" s="662"/>
      <c r="X794" s="662"/>
      <c r="Y794" s="662"/>
      <c r="Z794" s="662"/>
      <c r="AA794" s="662"/>
      <c r="AB794" s="662"/>
      <c r="AC794" s="662"/>
    </row>
    <row r="795">
      <c r="A795" s="662"/>
      <c r="B795" s="662"/>
      <c r="C795" s="662"/>
      <c r="D795" s="662"/>
      <c r="E795" s="662"/>
      <c r="F795" s="662"/>
      <c r="G795" s="662"/>
      <c r="H795" s="662"/>
      <c r="I795" s="662"/>
      <c r="J795" s="662"/>
      <c r="K795" s="662"/>
      <c r="L795" s="662"/>
      <c r="M795" s="662"/>
      <c r="N795" s="662"/>
      <c r="O795" s="662"/>
      <c r="P795" s="662"/>
      <c r="Q795" s="662"/>
      <c r="R795" s="662"/>
      <c r="S795" s="662"/>
      <c r="T795" s="662"/>
      <c r="U795" s="662"/>
      <c r="V795" s="662"/>
      <c r="W795" s="662"/>
      <c r="X795" s="662"/>
      <c r="Y795" s="662"/>
      <c r="Z795" s="662"/>
      <c r="AA795" s="662"/>
      <c r="AB795" s="662"/>
      <c r="AC795" s="662"/>
    </row>
    <row r="796">
      <c r="A796" s="662"/>
      <c r="B796" s="662"/>
      <c r="C796" s="662"/>
      <c r="D796" s="662"/>
      <c r="E796" s="662"/>
      <c r="F796" s="662"/>
      <c r="G796" s="662"/>
      <c r="H796" s="662"/>
      <c r="I796" s="662"/>
      <c r="J796" s="662"/>
      <c r="K796" s="662"/>
      <c r="L796" s="662"/>
      <c r="M796" s="662"/>
      <c r="N796" s="662"/>
      <c r="O796" s="662"/>
      <c r="P796" s="662"/>
      <c r="Q796" s="662"/>
      <c r="R796" s="662"/>
      <c r="S796" s="662"/>
      <c r="T796" s="662"/>
      <c r="U796" s="662"/>
      <c r="V796" s="662"/>
      <c r="W796" s="662"/>
      <c r="X796" s="662"/>
      <c r="Y796" s="662"/>
      <c r="Z796" s="662"/>
      <c r="AA796" s="662"/>
      <c r="AB796" s="662"/>
      <c r="AC796" s="662"/>
    </row>
    <row r="797">
      <c r="A797" s="662"/>
      <c r="B797" s="662"/>
      <c r="C797" s="662"/>
      <c r="D797" s="662"/>
      <c r="E797" s="662"/>
      <c r="F797" s="662"/>
      <c r="G797" s="662"/>
      <c r="H797" s="662"/>
      <c r="I797" s="662"/>
      <c r="J797" s="662"/>
      <c r="K797" s="662"/>
      <c r="L797" s="662"/>
      <c r="M797" s="662"/>
      <c r="N797" s="662"/>
      <c r="O797" s="662"/>
      <c r="P797" s="662"/>
      <c r="Q797" s="662"/>
      <c r="R797" s="662"/>
      <c r="S797" s="662"/>
      <c r="T797" s="662"/>
      <c r="U797" s="662"/>
      <c r="V797" s="662"/>
      <c r="W797" s="662"/>
      <c r="X797" s="662"/>
      <c r="Y797" s="662"/>
      <c r="Z797" s="662"/>
      <c r="AA797" s="662"/>
      <c r="AB797" s="662"/>
      <c r="AC797" s="662"/>
    </row>
    <row r="798">
      <c r="A798" s="662"/>
      <c r="B798" s="662"/>
      <c r="C798" s="662"/>
      <c r="D798" s="662"/>
      <c r="E798" s="662"/>
      <c r="F798" s="662"/>
      <c r="G798" s="662"/>
      <c r="H798" s="662"/>
      <c r="I798" s="662"/>
      <c r="J798" s="662"/>
      <c r="K798" s="662"/>
      <c r="L798" s="662"/>
      <c r="M798" s="662"/>
      <c r="N798" s="662"/>
      <c r="O798" s="662"/>
      <c r="P798" s="662"/>
      <c r="Q798" s="662"/>
      <c r="R798" s="662"/>
      <c r="S798" s="662"/>
      <c r="T798" s="662"/>
      <c r="U798" s="662"/>
      <c r="V798" s="662"/>
      <c r="W798" s="662"/>
      <c r="X798" s="662"/>
      <c r="Y798" s="662"/>
      <c r="Z798" s="662"/>
      <c r="AA798" s="662"/>
      <c r="AB798" s="662"/>
      <c r="AC798" s="662"/>
    </row>
    <row r="799">
      <c r="A799" s="662"/>
      <c r="B799" s="662"/>
      <c r="C799" s="662"/>
      <c r="D799" s="662"/>
      <c r="E799" s="662"/>
      <c r="F799" s="662"/>
      <c r="G799" s="662"/>
      <c r="H799" s="662"/>
      <c r="I799" s="662"/>
      <c r="J799" s="662"/>
      <c r="K799" s="662"/>
      <c r="L799" s="662"/>
      <c r="M799" s="662"/>
      <c r="N799" s="662"/>
      <c r="O799" s="662"/>
      <c r="P799" s="662"/>
      <c r="Q799" s="662"/>
      <c r="R799" s="662"/>
      <c r="S799" s="662"/>
      <c r="T799" s="662"/>
      <c r="U799" s="662"/>
      <c r="V799" s="662"/>
      <c r="W799" s="662"/>
      <c r="X799" s="662"/>
      <c r="Y799" s="662"/>
      <c r="Z799" s="662"/>
      <c r="AA799" s="662"/>
      <c r="AB799" s="662"/>
      <c r="AC799" s="662"/>
    </row>
    <row r="800">
      <c r="A800" s="662"/>
      <c r="B800" s="662"/>
      <c r="C800" s="662"/>
      <c r="D800" s="662"/>
      <c r="E800" s="662"/>
      <c r="F800" s="662"/>
      <c r="G800" s="662"/>
      <c r="H800" s="662"/>
      <c r="I800" s="662"/>
      <c r="J800" s="662"/>
      <c r="K800" s="662"/>
      <c r="L800" s="662"/>
      <c r="M800" s="662"/>
      <c r="N800" s="662"/>
      <c r="O800" s="662"/>
      <c r="P800" s="662"/>
      <c r="Q800" s="662"/>
      <c r="R800" s="662"/>
      <c r="S800" s="662"/>
      <c r="T800" s="662"/>
      <c r="U800" s="662"/>
      <c r="V800" s="662"/>
      <c r="W800" s="662"/>
      <c r="X800" s="662"/>
      <c r="Y800" s="662"/>
      <c r="Z800" s="662"/>
      <c r="AA800" s="662"/>
      <c r="AB800" s="662"/>
      <c r="AC800" s="662"/>
    </row>
    <row r="801">
      <c r="A801" s="662"/>
      <c r="B801" s="662"/>
      <c r="C801" s="662"/>
      <c r="D801" s="662"/>
      <c r="E801" s="662"/>
      <c r="F801" s="662"/>
      <c r="G801" s="662"/>
      <c r="H801" s="662"/>
      <c r="I801" s="662"/>
      <c r="J801" s="662"/>
      <c r="K801" s="662"/>
      <c r="L801" s="662"/>
      <c r="M801" s="662"/>
      <c r="N801" s="662"/>
      <c r="O801" s="662"/>
      <c r="P801" s="662"/>
      <c r="Q801" s="662"/>
      <c r="R801" s="662"/>
      <c r="S801" s="662"/>
      <c r="T801" s="662"/>
      <c r="U801" s="662"/>
      <c r="V801" s="662"/>
      <c r="W801" s="662"/>
      <c r="X801" s="662"/>
      <c r="Y801" s="662"/>
      <c r="Z801" s="662"/>
      <c r="AA801" s="662"/>
      <c r="AB801" s="662"/>
      <c r="AC801" s="662"/>
    </row>
    <row r="802">
      <c r="A802" s="662"/>
      <c r="B802" s="662"/>
      <c r="C802" s="662"/>
      <c r="D802" s="662"/>
      <c r="E802" s="662"/>
      <c r="F802" s="662"/>
      <c r="G802" s="662"/>
      <c r="H802" s="662"/>
      <c r="I802" s="662"/>
      <c r="J802" s="662"/>
      <c r="K802" s="662"/>
      <c r="L802" s="662"/>
      <c r="M802" s="662"/>
      <c r="N802" s="662"/>
      <c r="O802" s="662"/>
      <c r="P802" s="662"/>
      <c r="Q802" s="662"/>
      <c r="R802" s="662"/>
      <c r="S802" s="662"/>
      <c r="T802" s="662"/>
      <c r="U802" s="662"/>
      <c r="V802" s="662"/>
      <c r="W802" s="662"/>
      <c r="X802" s="662"/>
      <c r="Y802" s="662"/>
      <c r="Z802" s="662"/>
      <c r="AA802" s="662"/>
      <c r="AB802" s="662"/>
      <c r="AC802" s="662"/>
    </row>
    <row r="803">
      <c r="A803" s="662"/>
      <c r="B803" s="662"/>
      <c r="C803" s="662"/>
      <c r="D803" s="662"/>
      <c r="E803" s="662"/>
      <c r="F803" s="662"/>
      <c r="G803" s="662"/>
      <c r="H803" s="662"/>
      <c r="I803" s="662"/>
      <c r="J803" s="662"/>
      <c r="K803" s="662"/>
      <c r="L803" s="662"/>
      <c r="M803" s="662"/>
      <c r="N803" s="662"/>
      <c r="O803" s="662"/>
      <c r="P803" s="662"/>
      <c r="Q803" s="662"/>
      <c r="R803" s="662"/>
      <c r="S803" s="662"/>
      <c r="T803" s="662"/>
      <c r="U803" s="662"/>
      <c r="V803" s="662"/>
      <c r="W803" s="662"/>
      <c r="X803" s="662"/>
      <c r="Y803" s="662"/>
      <c r="Z803" s="662"/>
      <c r="AA803" s="662"/>
      <c r="AB803" s="662"/>
      <c r="AC803" s="662"/>
    </row>
    <row r="804">
      <c r="A804" s="662"/>
      <c r="B804" s="662"/>
      <c r="C804" s="662"/>
      <c r="D804" s="662"/>
      <c r="E804" s="662"/>
      <c r="F804" s="662"/>
      <c r="G804" s="662"/>
      <c r="H804" s="662"/>
      <c r="I804" s="662"/>
      <c r="J804" s="662"/>
      <c r="K804" s="662"/>
      <c r="L804" s="662"/>
      <c r="M804" s="662"/>
      <c r="N804" s="662"/>
      <c r="O804" s="662"/>
      <c r="P804" s="662"/>
      <c r="Q804" s="662"/>
      <c r="R804" s="662"/>
      <c r="S804" s="662"/>
      <c r="T804" s="662"/>
      <c r="U804" s="662"/>
      <c r="V804" s="662"/>
      <c r="W804" s="662"/>
      <c r="X804" s="662"/>
      <c r="Y804" s="662"/>
      <c r="Z804" s="662"/>
      <c r="AA804" s="662"/>
      <c r="AB804" s="662"/>
      <c r="AC804" s="662"/>
    </row>
    <row r="805">
      <c r="A805" s="662"/>
      <c r="B805" s="662"/>
      <c r="C805" s="662"/>
      <c r="D805" s="662"/>
      <c r="E805" s="662"/>
      <c r="F805" s="662"/>
      <c r="G805" s="662"/>
      <c r="H805" s="662"/>
      <c r="I805" s="662"/>
      <c r="J805" s="662"/>
      <c r="K805" s="662"/>
      <c r="L805" s="662"/>
      <c r="M805" s="662"/>
      <c r="N805" s="662"/>
      <c r="O805" s="662"/>
      <c r="P805" s="662"/>
      <c r="Q805" s="662"/>
      <c r="R805" s="662"/>
      <c r="S805" s="662"/>
      <c r="T805" s="662"/>
      <c r="U805" s="662"/>
      <c r="V805" s="662"/>
      <c r="W805" s="662"/>
      <c r="X805" s="662"/>
      <c r="Y805" s="662"/>
      <c r="Z805" s="662"/>
      <c r="AA805" s="662"/>
      <c r="AB805" s="662"/>
      <c r="AC805" s="662"/>
    </row>
    <row r="806">
      <c r="A806" s="662"/>
      <c r="B806" s="662"/>
      <c r="C806" s="662"/>
      <c r="D806" s="662"/>
      <c r="E806" s="662"/>
      <c r="F806" s="662"/>
      <c r="G806" s="662"/>
      <c r="H806" s="662"/>
      <c r="I806" s="662"/>
      <c r="J806" s="662"/>
      <c r="K806" s="662"/>
      <c r="L806" s="662"/>
      <c r="M806" s="662"/>
      <c r="N806" s="662"/>
      <c r="O806" s="662"/>
      <c r="P806" s="662"/>
      <c r="Q806" s="662"/>
      <c r="R806" s="662"/>
      <c r="S806" s="662"/>
      <c r="T806" s="662"/>
      <c r="U806" s="662"/>
      <c r="V806" s="662"/>
      <c r="W806" s="662"/>
      <c r="X806" s="662"/>
      <c r="Y806" s="662"/>
      <c r="Z806" s="662"/>
      <c r="AA806" s="662"/>
      <c r="AB806" s="662"/>
      <c r="AC806" s="662"/>
    </row>
    <row r="807">
      <c r="A807" s="662"/>
      <c r="B807" s="662"/>
      <c r="C807" s="662"/>
      <c r="D807" s="662"/>
      <c r="E807" s="662"/>
      <c r="F807" s="662"/>
      <c r="G807" s="662"/>
      <c r="H807" s="662"/>
      <c r="I807" s="662"/>
      <c r="J807" s="662"/>
      <c r="K807" s="662"/>
      <c r="L807" s="662"/>
      <c r="M807" s="662"/>
      <c r="N807" s="662"/>
      <c r="O807" s="662"/>
      <c r="P807" s="662"/>
      <c r="Q807" s="662"/>
      <c r="R807" s="662"/>
      <c r="S807" s="662"/>
      <c r="T807" s="662"/>
      <c r="U807" s="662"/>
      <c r="V807" s="662"/>
      <c r="W807" s="662"/>
      <c r="X807" s="662"/>
      <c r="Y807" s="662"/>
      <c r="Z807" s="662"/>
      <c r="AA807" s="662"/>
      <c r="AB807" s="662"/>
      <c r="AC807" s="662"/>
    </row>
    <row r="808">
      <c r="A808" s="662"/>
      <c r="B808" s="662"/>
      <c r="C808" s="662"/>
      <c r="D808" s="662"/>
      <c r="E808" s="662"/>
      <c r="F808" s="662"/>
      <c r="G808" s="662"/>
      <c r="H808" s="662"/>
      <c r="I808" s="662"/>
      <c r="J808" s="662"/>
      <c r="K808" s="662"/>
      <c r="L808" s="662"/>
      <c r="M808" s="662"/>
      <c r="N808" s="662"/>
      <c r="O808" s="662"/>
      <c r="P808" s="662"/>
      <c r="Q808" s="662"/>
      <c r="R808" s="662"/>
      <c r="S808" s="662"/>
      <c r="T808" s="662"/>
      <c r="U808" s="662"/>
      <c r="V808" s="662"/>
      <c r="W808" s="662"/>
      <c r="X808" s="662"/>
      <c r="Y808" s="662"/>
      <c r="Z808" s="662"/>
      <c r="AA808" s="662"/>
      <c r="AB808" s="662"/>
      <c r="AC808" s="662"/>
    </row>
    <row r="809">
      <c r="A809" s="662"/>
      <c r="B809" s="662"/>
      <c r="C809" s="662"/>
      <c r="D809" s="662"/>
      <c r="E809" s="662"/>
      <c r="F809" s="662"/>
      <c r="G809" s="662"/>
      <c r="H809" s="662"/>
      <c r="I809" s="662"/>
      <c r="J809" s="662"/>
      <c r="K809" s="662"/>
      <c r="L809" s="662"/>
      <c r="M809" s="662"/>
      <c r="N809" s="662"/>
      <c r="O809" s="662"/>
      <c r="P809" s="662"/>
      <c r="Q809" s="662"/>
      <c r="R809" s="662"/>
      <c r="S809" s="662"/>
      <c r="T809" s="662"/>
      <c r="U809" s="662"/>
      <c r="V809" s="662"/>
      <c r="W809" s="662"/>
      <c r="X809" s="662"/>
      <c r="Y809" s="662"/>
      <c r="Z809" s="662"/>
      <c r="AA809" s="662"/>
      <c r="AB809" s="662"/>
      <c r="AC809" s="662"/>
    </row>
    <row r="810">
      <c r="A810" s="662"/>
      <c r="B810" s="662"/>
      <c r="C810" s="662"/>
      <c r="D810" s="662"/>
      <c r="E810" s="662"/>
      <c r="F810" s="662"/>
      <c r="G810" s="662"/>
      <c r="H810" s="662"/>
      <c r="I810" s="662"/>
      <c r="J810" s="662"/>
      <c r="K810" s="662"/>
      <c r="L810" s="662"/>
      <c r="M810" s="662"/>
      <c r="N810" s="662"/>
      <c r="O810" s="662"/>
      <c r="P810" s="662"/>
      <c r="Q810" s="662"/>
      <c r="R810" s="662"/>
      <c r="S810" s="662"/>
      <c r="T810" s="662"/>
      <c r="U810" s="662"/>
      <c r="V810" s="662"/>
      <c r="W810" s="662"/>
      <c r="X810" s="662"/>
      <c r="Y810" s="662"/>
      <c r="Z810" s="662"/>
      <c r="AA810" s="662"/>
      <c r="AB810" s="662"/>
      <c r="AC810" s="662"/>
    </row>
    <row r="811">
      <c r="A811" s="662"/>
      <c r="B811" s="662"/>
      <c r="C811" s="662"/>
      <c r="D811" s="662"/>
      <c r="E811" s="662"/>
      <c r="F811" s="662"/>
      <c r="G811" s="662"/>
      <c r="H811" s="662"/>
      <c r="I811" s="662"/>
      <c r="J811" s="662"/>
      <c r="K811" s="662"/>
      <c r="L811" s="662"/>
      <c r="M811" s="662"/>
      <c r="N811" s="662"/>
      <c r="O811" s="662"/>
      <c r="P811" s="662"/>
      <c r="Q811" s="662"/>
      <c r="R811" s="662"/>
      <c r="S811" s="662"/>
      <c r="T811" s="662"/>
      <c r="U811" s="662"/>
      <c r="V811" s="662"/>
      <c r="W811" s="662"/>
      <c r="X811" s="662"/>
      <c r="Y811" s="662"/>
      <c r="Z811" s="662"/>
      <c r="AA811" s="662"/>
      <c r="AB811" s="662"/>
      <c r="AC811" s="662"/>
    </row>
    <row r="812">
      <c r="A812" s="662"/>
      <c r="B812" s="662"/>
      <c r="C812" s="662"/>
      <c r="D812" s="662"/>
      <c r="E812" s="662"/>
      <c r="F812" s="662"/>
      <c r="G812" s="662"/>
      <c r="H812" s="662"/>
      <c r="I812" s="662"/>
      <c r="J812" s="662"/>
      <c r="K812" s="662"/>
      <c r="L812" s="662"/>
      <c r="M812" s="662"/>
      <c r="N812" s="662"/>
      <c r="O812" s="662"/>
      <c r="P812" s="662"/>
      <c r="Q812" s="662"/>
      <c r="R812" s="662"/>
      <c r="S812" s="662"/>
      <c r="T812" s="662"/>
      <c r="U812" s="662"/>
      <c r="V812" s="662"/>
      <c r="W812" s="662"/>
      <c r="X812" s="662"/>
      <c r="Y812" s="662"/>
      <c r="Z812" s="662"/>
      <c r="AA812" s="662"/>
      <c r="AB812" s="662"/>
      <c r="AC812" s="662"/>
    </row>
    <row r="813">
      <c r="A813" s="662"/>
      <c r="B813" s="662"/>
      <c r="C813" s="662"/>
      <c r="D813" s="662"/>
      <c r="E813" s="662"/>
      <c r="F813" s="662"/>
      <c r="G813" s="662"/>
      <c r="H813" s="662"/>
      <c r="I813" s="662"/>
      <c r="J813" s="662"/>
      <c r="K813" s="662"/>
      <c r="L813" s="662"/>
      <c r="M813" s="662"/>
      <c r="N813" s="662"/>
      <c r="O813" s="662"/>
      <c r="P813" s="662"/>
      <c r="Q813" s="662"/>
      <c r="R813" s="662"/>
      <c r="S813" s="662"/>
      <c r="T813" s="662"/>
      <c r="U813" s="662"/>
      <c r="V813" s="662"/>
      <c r="W813" s="662"/>
      <c r="X813" s="662"/>
      <c r="Y813" s="662"/>
      <c r="Z813" s="662"/>
      <c r="AA813" s="662"/>
      <c r="AB813" s="662"/>
      <c r="AC813" s="662"/>
    </row>
    <row r="814">
      <c r="A814" s="662"/>
      <c r="B814" s="662"/>
      <c r="C814" s="662"/>
      <c r="D814" s="662"/>
      <c r="E814" s="662"/>
      <c r="F814" s="662"/>
      <c r="G814" s="662"/>
      <c r="H814" s="662"/>
      <c r="I814" s="662"/>
      <c r="J814" s="662"/>
      <c r="K814" s="662"/>
      <c r="L814" s="662"/>
      <c r="M814" s="662"/>
      <c r="N814" s="662"/>
      <c r="O814" s="662"/>
      <c r="P814" s="662"/>
      <c r="Q814" s="662"/>
      <c r="R814" s="662"/>
      <c r="S814" s="662"/>
      <c r="T814" s="662"/>
      <c r="U814" s="662"/>
      <c r="V814" s="662"/>
      <c r="W814" s="662"/>
      <c r="X814" s="662"/>
      <c r="Y814" s="662"/>
      <c r="Z814" s="662"/>
      <c r="AA814" s="662"/>
      <c r="AB814" s="662"/>
      <c r="AC814" s="662"/>
    </row>
    <row r="815">
      <c r="A815" s="662"/>
      <c r="B815" s="662"/>
      <c r="C815" s="662"/>
      <c r="D815" s="662"/>
      <c r="E815" s="662"/>
      <c r="F815" s="662"/>
      <c r="G815" s="662"/>
      <c r="H815" s="662"/>
      <c r="I815" s="662"/>
      <c r="J815" s="662"/>
      <c r="K815" s="662"/>
      <c r="L815" s="662"/>
      <c r="M815" s="662"/>
      <c r="N815" s="662"/>
      <c r="O815" s="662"/>
      <c r="P815" s="662"/>
      <c r="Q815" s="662"/>
      <c r="R815" s="662"/>
      <c r="S815" s="662"/>
      <c r="T815" s="662"/>
      <c r="U815" s="662"/>
      <c r="V815" s="662"/>
      <c r="W815" s="662"/>
      <c r="X815" s="662"/>
      <c r="Y815" s="662"/>
      <c r="Z815" s="662"/>
      <c r="AA815" s="662"/>
      <c r="AB815" s="662"/>
      <c r="AC815" s="662"/>
    </row>
    <row r="816">
      <c r="A816" s="662"/>
      <c r="B816" s="662"/>
      <c r="C816" s="662"/>
      <c r="D816" s="662"/>
      <c r="E816" s="662"/>
      <c r="F816" s="662"/>
      <c r="G816" s="662"/>
      <c r="H816" s="662"/>
      <c r="I816" s="662"/>
      <c r="J816" s="662"/>
      <c r="K816" s="662"/>
      <c r="L816" s="662"/>
      <c r="M816" s="662"/>
      <c r="N816" s="662"/>
      <c r="O816" s="662"/>
      <c r="P816" s="662"/>
      <c r="Q816" s="662"/>
      <c r="R816" s="662"/>
      <c r="S816" s="662"/>
      <c r="T816" s="662"/>
      <c r="U816" s="662"/>
      <c r="V816" s="662"/>
      <c r="W816" s="662"/>
      <c r="X816" s="662"/>
      <c r="Y816" s="662"/>
      <c r="Z816" s="662"/>
      <c r="AA816" s="662"/>
      <c r="AB816" s="662"/>
      <c r="AC816" s="662"/>
    </row>
    <row r="817">
      <c r="A817" s="662"/>
      <c r="B817" s="662"/>
      <c r="C817" s="662"/>
      <c r="D817" s="662"/>
      <c r="E817" s="662"/>
      <c r="F817" s="662"/>
      <c r="G817" s="662"/>
      <c r="H817" s="662"/>
      <c r="I817" s="662"/>
      <c r="J817" s="662"/>
      <c r="K817" s="662"/>
      <c r="L817" s="662"/>
      <c r="M817" s="662"/>
      <c r="N817" s="662"/>
      <c r="O817" s="662"/>
      <c r="P817" s="662"/>
      <c r="Q817" s="662"/>
      <c r="R817" s="662"/>
      <c r="S817" s="662"/>
      <c r="T817" s="662"/>
      <c r="U817" s="662"/>
      <c r="V817" s="662"/>
      <c r="W817" s="662"/>
      <c r="X817" s="662"/>
      <c r="Y817" s="662"/>
      <c r="Z817" s="662"/>
      <c r="AA817" s="662"/>
      <c r="AB817" s="662"/>
      <c r="AC817" s="662"/>
    </row>
    <row r="818">
      <c r="A818" s="662"/>
      <c r="B818" s="662"/>
      <c r="C818" s="662"/>
      <c r="D818" s="662"/>
      <c r="E818" s="662"/>
      <c r="F818" s="662"/>
      <c r="G818" s="662"/>
      <c r="H818" s="662"/>
      <c r="I818" s="662"/>
      <c r="J818" s="662"/>
      <c r="K818" s="662"/>
      <c r="L818" s="662"/>
      <c r="M818" s="662"/>
      <c r="N818" s="662"/>
      <c r="O818" s="662"/>
      <c r="P818" s="662"/>
      <c r="Q818" s="662"/>
      <c r="R818" s="662"/>
      <c r="S818" s="662"/>
      <c r="T818" s="662"/>
      <c r="U818" s="662"/>
      <c r="V818" s="662"/>
      <c r="W818" s="662"/>
      <c r="X818" s="662"/>
      <c r="Y818" s="662"/>
      <c r="Z818" s="662"/>
      <c r="AA818" s="662"/>
      <c r="AB818" s="662"/>
      <c r="AC818" s="662"/>
    </row>
    <row r="819">
      <c r="A819" s="662"/>
      <c r="B819" s="662"/>
      <c r="C819" s="662"/>
      <c r="D819" s="662"/>
      <c r="E819" s="662"/>
      <c r="F819" s="662"/>
      <c r="G819" s="662"/>
      <c r="H819" s="662"/>
      <c r="I819" s="662"/>
      <c r="J819" s="662"/>
      <c r="K819" s="662"/>
      <c r="L819" s="662"/>
      <c r="M819" s="662"/>
      <c r="N819" s="662"/>
      <c r="O819" s="662"/>
      <c r="P819" s="662"/>
      <c r="Q819" s="662"/>
      <c r="R819" s="662"/>
      <c r="S819" s="662"/>
      <c r="T819" s="662"/>
      <c r="U819" s="662"/>
      <c r="V819" s="662"/>
      <c r="W819" s="662"/>
      <c r="X819" s="662"/>
      <c r="Y819" s="662"/>
      <c r="Z819" s="662"/>
      <c r="AA819" s="662"/>
      <c r="AB819" s="662"/>
      <c r="AC819" s="662"/>
    </row>
    <row r="820">
      <c r="A820" s="662"/>
      <c r="B820" s="662"/>
      <c r="C820" s="662"/>
      <c r="D820" s="662"/>
      <c r="E820" s="662"/>
      <c r="F820" s="662"/>
      <c r="G820" s="662"/>
      <c r="H820" s="662"/>
      <c r="I820" s="662"/>
      <c r="J820" s="662"/>
      <c r="K820" s="662"/>
      <c r="L820" s="662"/>
      <c r="M820" s="662"/>
      <c r="N820" s="662"/>
      <c r="O820" s="662"/>
      <c r="P820" s="662"/>
      <c r="Q820" s="662"/>
      <c r="R820" s="662"/>
      <c r="S820" s="662"/>
      <c r="T820" s="662"/>
      <c r="U820" s="662"/>
      <c r="V820" s="662"/>
      <c r="W820" s="662"/>
      <c r="X820" s="662"/>
      <c r="Y820" s="662"/>
      <c r="Z820" s="662"/>
      <c r="AA820" s="662"/>
      <c r="AB820" s="662"/>
      <c r="AC820" s="662"/>
    </row>
    <row r="821">
      <c r="A821" s="662"/>
      <c r="B821" s="662"/>
      <c r="C821" s="662"/>
      <c r="D821" s="662"/>
      <c r="E821" s="662"/>
      <c r="F821" s="662"/>
      <c r="G821" s="662"/>
      <c r="H821" s="662"/>
      <c r="I821" s="662"/>
      <c r="J821" s="662"/>
      <c r="K821" s="662"/>
      <c r="L821" s="662"/>
      <c r="M821" s="662"/>
      <c r="N821" s="662"/>
      <c r="O821" s="662"/>
      <c r="P821" s="662"/>
      <c r="Q821" s="662"/>
      <c r="R821" s="662"/>
      <c r="S821" s="662"/>
      <c r="T821" s="662"/>
      <c r="U821" s="662"/>
      <c r="V821" s="662"/>
      <c r="W821" s="662"/>
      <c r="X821" s="662"/>
      <c r="Y821" s="662"/>
      <c r="Z821" s="662"/>
      <c r="AA821" s="662"/>
      <c r="AB821" s="662"/>
      <c r="AC821" s="662"/>
    </row>
    <row r="822">
      <c r="A822" s="662"/>
      <c r="B822" s="662"/>
      <c r="C822" s="662"/>
      <c r="D822" s="662"/>
      <c r="E822" s="662"/>
      <c r="F822" s="662"/>
      <c r="G822" s="662"/>
      <c r="H822" s="662"/>
      <c r="I822" s="662"/>
      <c r="J822" s="662"/>
      <c r="K822" s="662"/>
      <c r="L822" s="662"/>
      <c r="M822" s="662"/>
      <c r="N822" s="662"/>
      <c r="O822" s="662"/>
      <c r="P822" s="662"/>
      <c r="Q822" s="662"/>
      <c r="R822" s="662"/>
      <c r="S822" s="662"/>
      <c r="T822" s="662"/>
      <c r="U822" s="662"/>
      <c r="V822" s="662"/>
      <c r="W822" s="662"/>
      <c r="X822" s="662"/>
      <c r="Y822" s="662"/>
      <c r="Z822" s="662"/>
      <c r="AA822" s="662"/>
      <c r="AB822" s="662"/>
      <c r="AC822" s="662"/>
    </row>
    <row r="823">
      <c r="A823" s="662"/>
      <c r="B823" s="662"/>
      <c r="C823" s="662"/>
      <c r="D823" s="662"/>
      <c r="E823" s="662"/>
      <c r="F823" s="662"/>
      <c r="G823" s="662"/>
      <c r="H823" s="662"/>
      <c r="I823" s="662"/>
      <c r="J823" s="662"/>
      <c r="K823" s="662"/>
      <c r="L823" s="662"/>
      <c r="M823" s="662"/>
      <c r="N823" s="662"/>
      <c r="O823" s="662"/>
      <c r="P823" s="662"/>
      <c r="Q823" s="662"/>
      <c r="R823" s="662"/>
      <c r="S823" s="662"/>
      <c r="T823" s="662"/>
      <c r="U823" s="662"/>
      <c r="V823" s="662"/>
      <c r="W823" s="662"/>
      <c r="X823" s="662"/>
      <c r="Y823" s="662"/>
      <c r="Z823" s="662"/>
      <c r="AA823" s="662"/>
      <c r="AB823" s="662"/>
      <c r="AC823" s="662"/>
    </row>
    <row r="824">
      <c r="A824" s="662"/>
      <c r="B824" s="662"/>
      <c r="C824" s="662"/>
      <c r="D824" s="662"/>
      <c r="E824" s="662"/>
      <c r="F824" s="662"/>
      <c r="G824" s="662"/>
      <c r="H824" s="662"/>
      <c r="I824" s="662"/>
      <c r="J824" s="662"/>
      <c r="K824" s="662"/>
      <c r="L824" s="662"/>
      <c r="M824" s="662"/>
      <c r="N824" s="662"/>
      <c r="O824" s="662"/>
      <c r="P824" s="662"/>
      <c r="Q824" s="662"/>
      <c r="R824" s="662"/>
      <c r="S824" s="662"/>
      <c r="T824" s="662"/>
      <c r="U824" s="662"/>
      <c r="V824" s="662"/>
      <c r="W824" s="662"/>
      <c r="X824" s="662"/>
      <c r="Y824" s="662"/>
      <c r="Z824" s="662"/>
      <c r="AA824" s="662"/>
      <c r="AB824" s="662"/>
      <c r="AC824" s="662"/>
    </row>
    <row r="825">
      <c r="A825" s="662"/>
      <c r="B825" s="662"/>
      <c r="C825" s="662"/>
      <c r="D825" s="662"/>
      <c r="E825" s="662"/>
      <c r="F825" s="662"/>
      <c r="G825" s="662"/>
      <c r="H825" s="662"/>
      <c r="I825" s="662"/>
      <c r="J825" s="662"/>
      <c r="K825" s="662"/>
      <c r="L825" s="662"/>
      <c r="M825" s="662"/>
      <c r="N825" s="662"/>
      <c r="O825" s="662"/>
      <c r="P825" s="662"/>
      <c r="Q825" s="662"/>
      <c r="R825" s="662"/>
      <c r="S825" s="662"/>
      <c r="T825" s="662"/>
      <c r="U825" s="662"/>
      <c r="V825" s="662"/>
      <c r="W825" s="662"/>
      <c r="X825" s="662"/>
      <c r="Y825" s="662"/>
      <c r="Z825" s="662"/>
      <c r="AA825" s="662"/>
      <c r="AB825" s="662"/>
      <c r="AC825" s="662"/>
    </row>
    <row r="826">
      <c r="A826" s="662"/>
      <c r="B826" s="662"/>
      <c r="C826" s="662"/>
      <c r="D826" s="662"/>
      <c r="E826" s="662"/>
      <c r="F826" s="662"/>
      <c r="G826" s="662"/>
      <c r="H826" s="662"/>
      <c r="I826" s="662"/>
      <c r="J826" s="662"/>
      <c r="K826" s="662"/>
      <c r="L826" s="662"/>
      <c r="M826" s="662"/>
      <c r="N826" s="662"/>
      <c r="O826" s="662"/>
      <c r="P826" s="662"/>
      <c r="Q826" s="662"/>
      <c r="R826" s="662"/>
      <c r="S826" s="662"/>
      <c r="T826" s="662"/>
      <c r="U826" s="662"/>
      <c r="V826" s="662"/>
      <c r="W826" s="662"/>
      <c r="X826" s="662"/>
      <c r="Y826" s="662"/>
      <c r="Z826" s="662"/>
      <c r="AA826" s="662"/>
      <c r="AB826" s="662"/>
      <c r="AC826" s="662"/>
    </row>
    <row r="827">
      <c r="A827" s="662"/>
      <c r="B827" s="662"/>
      <c r="C827" s="662"/>
      <c r="D827" s="662"/>
      <c r="E827" s="662"/>
      <c r="F827" s="662"/>
      <c r="G827" s="662"/>
      <c r="H827" s="662"/>
      <c r="I827" s="662"/>
      <c r="J827" s="662"/>
      <c r="K827" s="662"/>
      <c r="L827" s="662"/>
      <c r="M827" s="662"/>
      <c r="N827" s="662"/>
      <c r="O827" s="662"/>
      <c r="P827" s="662"/>
      <c r="Q827" s="662"/>
      <c r="R827" s="662"/>
      <c r="S827" s="662"/>
      <c r="T827" s="662"/>
      <c r="U827" s="662"/>
      <c r="V827" s="662"/>
      <c r="W827" s="662"/>
      <c r="X827" s="662"/>
      <c r="Y827" s="662"/>
      <c r="Z827" s="662"/>
      <c r="AA827" s="662"/>
      <c r="AB827" s="662"/>
      <c r="AC827" s="662"/>
    </row>
    <row r="828">
      <c r="A828" s="662"/>
      <c r="B828" s="662"/>
      <c r="C828" s="662"/>
      <c r="D828" s="662"/>
      <c r="E828" s="662"/>
      <c r="F828" s="662"/>
      <c r="G828" s="662"/>
      <c r="H828" s="662"/>
      <c r="I828" s="662"/>
      <c r="J828" s="662"/>
      <c r="K828" s="662"/>
      <c r="L828" s="662"/>
      <c r="M828" s="662"/>
      <c r="N828" s="662"/>
      <c r="O828" s="662"/>
      <c r="P828" s="662"/>
      <c r="Q828" s="662"/>
      <c r="R828" s="662"/>
      <c r="S828" s="662"/>
      <c r="T828" s="662"/>
      <c r="U828" s="662"/>
      <c r="V828" s="662"/>
      <c r="W828" s="662"/>
      <c r="X828" s="662"/>
      <c r="Y828" s="662"/>
      <c r="Z828" s="662"/>
      <c r="AA828" s="662"/>
      <c r="AB828" s="662"/>
      <c r="AC828" s="662"/>
    </row>
    <row r="829">
      <c r="A829" s="662"/>
      <c r="B829" s="662"/>
      <c r="C829" s="662"/>
      <c r="D829" s="662"/>
      <c r="E829" s="662"/>
      <c r="F829" s="662"/>
      <c r="G829" s="662"/>
      <c r="H829" s="662"/>
      <c r="I829" s="662"/>
      <c r="J829" s="662"/>
      <c r="K829" s="662"/>
      <c r="L829" s="662"/>
      <c r="M829" s="662"/>
      <c r="N829" s="662"/>
      <c r="O829" s="662"/>
      <c r="P829" s="662"/>
      <c r="Q829" s="662"/>
      <c r="R829" s="662"/>
      <c r="S829" s="662"/>
      <c r="T829" s="662"/>
      <c r="U829" s="662"/>
      <c r="V829" s="662"/>
      <c r="W829" s="662"/>
      <c r="X829" s="662"/>
      <c r="Y829" s="662"/>
      <c r="Z829" s="662"/>
      <c r="AA829" s="662"/>
      <c r="AB829" s="662"/>
      <c r="AC829" s="662"/>
    </row>
    <row r="830">
      <c r="A830" s="662"/>
      <c r="B830" s="662"/>
      <c r="C830" s="662"/>
      <c r="D830" s="662"/>
      <c r="E830" s="662"/>
      <c r="F830" s="662"/>
      <c r="G830" s="662"/>
      <c r="H830" s="662"/>
      <c r="I830" s="662"/>
      <c r="J830" s="662"/>
      <c r="K830" s="662"/>
      <c r="L830" s="662"/>
      <c r="M830" s="662"/>
      <c r="N830" s="662"/>
      <c r="O830" s="662"/>
      <c r="P830" s="662"/>
      <c r="Q830" s="662"/>
      <c r="R830" s="662"/>
      <c r="S830" s="662"/>
      <c r="T830" s="662"/>
      <c r="U830" s="662"/>
      <c r="V830" s="662"/>
      <c r="W830" s="662"/>
      <c r="X830" s="662"/>
      <c r="Y830" s="662"/>
      <c r="Z830" s="662"/>
      <c r="AA830" s="662"/>
      <c r="AB830" s="662"/>
      <c r="AC830" s="662"/>
    </row>
    <row r="831">
      <c r="A831" s="662"/>
      <c r="B831" s="662"/>
      <c r="C831" s="662"/>
      <c r="D831" s="662"/>
      <c r="E831" s="662"/>
      <c r="F831" s="662"/>
      <c r="G831" s="662"/>
      <c r="H831" s="662"/>
      <c r="I831" s="662"/>
      <c r="J831" s="662"/>
      <c r="K831" s="662"/>
      <c r="L831" s="662"/>
      <c r="M831" s="662"/>
      <c r="N831" s="662"/>
      <c r="O831" s="662"/>
      <c r="P831" s="662"/>
      <c r="Q831" s="662"/>
      <c r="R831" s="662"/>
      <c r="S831" s="662"/>
      <c r="T831" s="662"/>
      <c r="U831" s="662"/>
      <c r="V831" s="662"/>
      <c r="W831" s="662"/>
      <c r="X831" s="662"/>
      <c r="Y831" s="662"/>
      <c r="Z831" s="662"/>
      <c r="AA831" s="662"/>
      <c r="AB831" s="662"/>
      <c r="AC831" s="662"/>
    </row>
    <row r="832">
      <c r="A832" s="662"/>
      <c r="B832" s="662"/>
      <c r="C832" s="662"/>
      <c r="D832" s="662"/>
      <c r="E832" s="662"/>
      <c r="F832" s="662"/>
      <c r="G832" s="662"/>
      <c r="H832" s="662"/>
      <c r="I832" s="662"/>
      <c r="J832" s="662"/>
      <c r="K832" s="662"/>
      <c r="L832" s="662"/>
      <c r="M832" s="662"/>
      <c r="N832" s="662"/>
      <c r="O832" s="662"/>
      <c r="P832" s="662"/>
      <c r="Q832" s="662"/>
      <c r="R832" s="662"/>
      <c r="S832" s="662"/>
      <c r="T832" s="662"/>
      <c r="U832" s="662"/>
      <c r="V832" s="662"/>
      <c r="W832" s="662"/>
      <c r="X832" s="662"/>
      <c r="Y832" s="662"/>
      <c r="Z832" s="662"/>
      <c r="AA832" s="662"/>
      <c r="AB832" s="662"/>
      <c r="AC832" s="662"/>
    </row>
    <row r="833">
      <c r="A833" s="662"/>
      <c r="B833" s="662"/>
      <c r="C833" s="662"/>
      <c r="D833" s="662"/>
      <c r="E833" s="662"/>
      <c r="F833" s="662"/>
      <c r="G833" s="662"/>
      <c r="H833" s="662"/>
      <c r="I833" s="662"/>
      <c r="J833" s="662"/>
      <c r="K833" s="662"/>
      <c r="L833" s="662"/>
      <c r="M833" s="662"/>
      <c r="N833" s="662"/>
      <c r="O833" s="662"/>
      <c r="P833" s="662"/>
      <c r="Q833" s="662"/>
      <c r="R833" s="662"/>
      <c r="S833" s="662"/>
      <c r="T833" s="662"/>
      <c r="U833" s="662"/>
      <c r="V833" s="662"/>
      <c r="W833" s="662"/>
      <c r="X833" s="662"/>
      <c r="Y833" s="662"/>
      <c r="Z833" s="662"/>
      <c r="AA833" s="662"/>
      <c r="AB833" s="662"/>
      <c r="AC833" s="662"/>
    </row>
    <row r="834">
      <c r="A834" s="662"/>
      <c r="B834" s="662"/>
      <c r="C834" s="662"/>
      <c r="D834" s="662"/>
      <c r="E834" s="662"/>
      <c r="F834" s="662"/>
      <c r="G834" s="662"/>
      <c r="H834" s="662"/>
      <c r="I834" s="662"/>
      <c r="J834" s="662"/>
      <c r="K834" s="662"/>
      <c r="L834" s="662"/>
      <c r="M834" s="662"/>
      <c r="N834" s="662"/>
      <c r="O834" s="662"/>
      <c r="P834" s="662"/>
      <c r="Q834" s="662"/>
      <c r="R834" s="662"/>
      <c r="S834" s="662"/>
      <c r="T834" s="662"/>
      <c r="U834" s="662"/>
      <c r="V834" s="662"/>
      <c r="W834" s="662"/>
      <c r="X834" s="662"/>
      <c r="Y834" s="662"/>
      <c r="Z834" s="662"/>
      <c r="AA834" s="662"/>
      <c r="AB834" s="662"/>
      <c r="AC834" s="662"/>
    </row>
    <row r="835">
      <c r="A835" s="662"/>
      <c r="B835" s="662"/>
      <c r="C835" s="662"/>
      <c r="D835" s="662"/>
      <c r="E835" s="662"/>
      <c r="F835" s="662"/>
      <c r="G835" s="662"/>
      <c r="H835" s="662"/>
      <c r="I835" s="662"/>
      <c r="J835" s="662"/>
      <c r="K835" s="662"/>
      <c r="L835" s="662"/>
      <c r="M835" s="662"/>
      <c r="N835" s="662"/>
      <c r="O835" s="662"/>
      <c r="P835" s="662"/>
      <c r="Q835" s="662"/>
      <c r="R835" s="662"/>
      <c r="S835" s="662"/>
      <c r="T835" s="662"/>
      <c r="U835" s="662"/>
      <c r="V835" s="662"/>
      <c r="W835" s="662"/>
      <c r="X835" s="662"/>
      <c r="Y835" s="662"/>
      <c r="Z835" s="662"/>
      <c r="AA835" s="662"/>
      <c r="AB835" s="662"/>
      <c r="AC835" s="662"/>
    </row>
    <row r="836">
      <c r="A836" s="662"/>
      <c r="B836" s="662"/>
      <c r="C836" s="662"/>
      <c r="D836" s="662"/>
      <c r="E836" s="662"/>
      <c r="F836" s="662"/>
      <c r="G836" s="662"/>
      <c r="H836" s="662"/>
      <c r="I836" s="662"/>
      <c r="J836" s="662"/>
      <c r="K836" s="662"/>
      <c r="L836" s="662"/>
      <c r="M836" s="662"/>
      <c r="N836" s="662"/>
      <c r="O836" s="662"/>
      <c r="P836" s="662"/>
      <c r="Q836" s="662"/>
      <c r="R836" s="662"/>
      <c r="S836" s="662"/>
      <c r="T836" s="662"/>
      <c r="U836" s="662"/>
      <c r="V836" s="662"/>
      <c r="W836" s="662"/>
      <c r="X836" s="662"/>
      <c r="Y836" s="662"/>
      <c r="Z836" s="662"/>
      <c r="AA836" s="662"/>
      <c r="AB836" s="662"/>
      <c r="AC836" s="662"/>
    </row>
    <row r="837">
      <c r="A837" s="662"/>
      <c r="B837" s="662"/>
      <c r="C837" s="662"/>
      <c r="D837" s="662"/>
      <c r="E837" s="662"/>
      <c r="F837" s="662"/>
      <c r="G837" s="662"/>
      <c r="H837" s="662"/>
      <c r="I837" s="662"/>
      <c r="J837" s="662"/>
      <c r="K837" s="662"/>
      <c r="L837" s="662"/>
      <c r="M837" s="662"/>
      <c r="N837" s="662"/>
      <c r="O837" s="662"/>
      <c r="P837" s="662"/>
      <c r="Q837" s="662"/>
      <c r="R837" s="662"/>
      <c r="S837" s="662"/>
      <c r="T837" s="662"/>
      <c r="U837" s="662"/>
      <c r="V837" s="662"/>
      <c r="W837" s="662"/>
      <c r="X837" s="662"/>
      <c r="Y837" s="662"/>
      <c r="Z837" s="662"/>
      <c r="AA837" s="662"/>
      <c r="AB837" s="662"/>
      <c r="AC837" s="662"/>
    </row>
    <row r="838">
      <c r="A838" s="662"/>
      <c r="B838" s="662"/>
      <c r="C838" s="662"/>
      <c r="D838" s="662"/>
      <c r="E838" s="662"/>
      <c r="F838" s="662"/>
      <c r="G838" s="662"/>
      <c r="H838" s="662"/>
      <c r="I838" s="662"/>
      <c r="J838" s="662"/>
      <c r="K838" s="662"/>
      <c r="L838" s="662"/>
      <c r="M838" s="662"/>
      <c r="N838" s="662"/>
      <c r="O838" s="662"/>
      <c r="P838" s="662"/>
      <c r="Q838" s="662"/>
      <c r="R838" s="662"/>
      <c r="S838" s="662"/>
      <c r="T838" s="662"/>
      <c r="U838" s="662"/>
      <c r="V838" s="662"/>
      <c r="W838" s="662"/>
      <c r="X838" s="662"/>
      <c r="Y838" s="662"/>
      <c r="Z838" s="662"/>
      <c r="AA838" s="662"/>
      <c r="AB838" s="662"/>
      <c r="AC838" s="662"/>
    </row>
    <row r="839">
      <c r="A839" s="662"/>
      <c r="B839" s="662"/>
      <c r="C839" s="662"/>
      <c r="D839" s="662"/>
      <c r="E839" s="662"/>
      <c r="F839" s="662"/>
      <c r="G839" s="662"/>
      <c r="H839" s="662"/>
      <c r="I839" s="662"/>
      <c r="J839" s="662"/>
      <c r="K839" s="662"/>
      <c r="L839" s="662"/>
      <c r="M839" s="662"/>
      <c r="N839" s="662"/>
      <c r="O839" s="662"/>
      <c r="P839" s="662"/>
      <c r="Q839" s="662"/>
      <c r="R839" s="662"/>
      <c r="S839" s="662"/>
      <c r="T839" s="662"/>
      <c r="U839" s="662"/>
      <c r="V839" s="662"/>
      <c r="W839" s="662"/>
      <c r="X839" s="662"/>
      <c r="Y839" s="662"/>
      <c r="Z839" s="662"/>
      <c r="AA839" s="662"/>
      <c r="AB839" s="662"/>
      <c r="AC839" s="662"/>
    </row>
    <row r="840">
      <c r="A840" s="662"/>
      <c r="B840" s="662"/>
      <c r="C840" s="662"/>
      <c r="D840" s="662"/>
      <c r="E840" s="662"/>
      <c r="F840" s="662"/>
      <c r="G840" s="662"/>
      <c r="H840" s="662"/>
      <c r="I840" s="662"/>
      <c r="J840" s="662"/>
      <c r="K840" s="662"/>
      <c r="L840" s="662"/>
      <c r="M840" s="662"/>
      <c r="N840" s="662"/>
      <c r="O840" s="662"/>
      <c r="P840" s="662"/>
      <c r="Q840" s="662"/>
      <c r="R840" s="662"/>
      <c r="S840" s="662"/>
      <c r="T840" s="662"/>
      <c r="U840" s="662"/>
      <c r="V840" s="662"/>
      <c r="W840" s="662"/>
      <c r="X840" s="662"/>
      <c r="Y840" s="662"/>
      <c r="Z840" s="662"/>
      <c r="AA840" s="662"/>
      <c r="AB840" s="662"/>
      <c r="AC840" s="662"/>
    </row>
    <row r="841">
      <c r="A841" s="662"/>
      <c r="B841" s="662"/>
      <c r="C841" s="662"/>
      <c r="D841" s="662"/>
      <c r="E841" s="662"/>
      <c r="F841" s="662"/>
      <c r="G841" s="662"/>
      <c r="H841" s="662"/>
      <c r="I841" s="662"/>
      <c r="J841" s="662"/>
      <c r="K841" s="662"/>
      <c r="L841" s="662"/>
      <c r="M841" s="662"/>
      <c r="N841" s="662"/>
      <c r="O841" s="662"/>
      <c r="P841" s="662"/>
      <c r="Q841" s="662"/>
      <c r="R841" s="662"/>
      <c r="S841" s="662"/>
      <c r="T841" s="662"/>
      <c r="U841" s="662"/>
      <c r="V841" s="662"/>
      <c r="W841" s="662"/>
      <c r="X841" s="662"/>
      <c r="Y841" s="662"/>
      <c r="Z841" s="662"/>
      <c r="AA841" s="662"/>
      <c r="AB841" s="662"/>
      <c r="AC841" s="662"/>
    </row>
    <row r="842">
      <c r="A842" s="662"/>
      <c r="B842" s="662"/>
      <c r="C842" s="662"/>
      <c r="D842" s="662"/>
      <c r="E842" s="662"/>
      <c r="F842" s="662"/>
      <c r="G842" s="662"/>
      <c r="H842" s="662"/>
      <c r="I842" s="662"/>
      <c r="J842" s="662"/>
      <c r="K842" s="662"/>
      <c r="L842" s="662"/>
      <c r="M842" s="662"/>
      <c r="N842" s="662"/>
      <c r="O842" s="662"/>
      <c r="P842" s="662"/>
      <c r="Q842" s="662"/>
      <c r="R842" s="662"/>
      <c r="S842" s="662"/>
      <c r="T842" s="662"/>
      <c r="U842" s="662"/>
      <c r="V842" s="662"/>
      <c r="W842" s="662"/>
      <c r="X842" s="662"/>
      <c r="Y842" s="662"/>
      <c r="Z842" s="662"/>
      <c r="AA842" s="662"/>
      <c r="AB842" s="662"/>
      <c r="AC842" s="662"/>
    </row>
    <row r="843">
      <c r="A843" s="662"/>
      <c r="B843" s="662"/>
      <c r="C843" s="662"/>
      <c r="D843" s="662"/>
      <c r="E843" s="662"/>
      <c r="F843" s="662"/>
      <c r="G843" s="662"/>
      <c r="H843" s="662"/>
      <c r="I843" s="662"/>
      <c r="J843" s="662"/>
      <c r="K843" s="662"/>
      <c r="L843" s="662"/>
      <c r="M843" s="662"/>
      <c r="N843" s="662"/>
      <c r="O843" s="662"/>
      <c r="P843" s="662"/>
      <c r="Q843" s="662"/>
      <c r="R843" s="662"/>
      <c r="S843" s="662"/>
      <c r="T843" s="662"/>
      <c r="U843" s="662"/>
      <c r="V843" s="662"/>
      <c r="W843" s="662"/>
      <c r="X843" s="662"/>
      <c r="Y843" s="662"/>
      <c r="Z843" s="662"/>
      <c r="AA843" s="662"/>
      <c r="AB843" s="662"/>
      <c r="AC843" s="662"/>
    </row>
    <row r="844">
      <c r="A844" s="662"/>
      <c r="B844" s="662"/>
      <c r="C844" s="662"/>
      <c r="D844" s="662"/>
      <c r="E844" s="662"/>
      <c r="F844" s="662"/>
      <c r="G844" s="662"/>
      <c r="H844" s="662"/>
      <c r="I844" s="662"/>
      <c r="J844" s="662"/>
      <c r="K844" s="662"/>
      <c r="L844" s="662"/>
      <c r="M844" s="662"/>
      <c r="N844" s="662"/>
      <c r="O844" s="662"/>
      <c r="P844" s="662"/>
      <c r="Q844" s="662"/>
      <c r="R844" s="662"/>
      <c r="S844" s="662"/>
      <c r="T844" s="662"/>
      <c r="U844" s="662"/>
      <c r="V844" s="662"/>
      <c r="W844" s="662"/>
      <c r="X844" s="662"/>
      <c r="Y844" s="662"/>
      <c r="Z844" s="662"/>
      <c r="AA844" s="662"/>
      <c r="AB844" s="662"/>
      <c r="AC844" s="662"/>
    </row>
    <row r="845">
      <c r="A845" s="662"/>
      <c r="B845" s="662"/>
      <c r="C845" s="662"/>
      <c r="D845" s="662"/>
      <c r="E845" s="662"/>
      <c r="F845" s="662"/>
      <c r="G845" s="662"/>
      <c r="H845" s="662"/>
      <c r="I845" s="662"/>
      <c r="J845" s="662"/>
      <c r="K845" s="662"/>
      <c r="L845" s="662"/>
      <c r="M845" s="662"/>
      <c r="N845" s="662"/>
      <c r="O845" s="662"/>
      <c r="P845" s="662"/>
      <c r="Q845" s="662"/>
      <c r="R845" s="662"/>
      <c r="S845" s="662"/>
      <c r="T845" s="662"/>
      <c r="U845" s="662"/>
      <c r="V845" s="662"/>
      <c r="W845" s="662"/>
      <c r="X845" s="662"/>
      <c r="Y845" s="662"/>
      <c r="Z845" s="662"/>
      <c r="AA845" s="662"/>
      <c r="AB845" s="662"/>
      <c r="AC845" s="662"/>
    </row>
    <row r="846">
      <c r="A846" s="662"/>
      <c r="B846" s="662"/>
      <c r="C846" s="662"/>
      <c r="D846" s="662"/>
      <c r="E846" s="662"/>
      <c r="F846" s="662"/>
      <c r="G846" s="662"/>
      <c r="H846" s="662"/>
      <c r="I846" s="662"/>
      <c r="J846" s="662"/>
      <c r="K846" s="662"/>
      <c r="L846" s="662"/>
      <c r="M846" s="662"/>
      <c r="N846" s="662"/>
      <c r="O846" s="662"/>
      <c r="P846" s="662"/>
      <c r="Q846" s="662"/>
      <c r="R846" s="662"/>
      <c r="S846" s="662"/>
      <c r="T846" s="662"/>
      <c r="U846" s="662"/>
      <c r="V846" s="662"/>
      <c r="W846" s="662"/>
      <c r="X846" s="662"/>
      <c r="Y846" s="662"/>
      <c r="Z846" s="662"/>
      <c r="AA846" s="662"/>
      <c r="AB846" s="662"/>
      <c r="AC846" s="662"/>
    </row>
    <row r="847">
      <c r="A847" s="662"/>
      <c r="B847" s="662"/>
      <c r="C847" s="662"/>
      <c r="D847" s="662"/>
      <c r="E847" s="662"/>
      <c r="F847" s="662"/>
      <c r="G847" s="662"/>
      <c r="H847" s="662"/>
      <c r="I847" s="662"/>
      <c r="J847" s="662"/>
      <c r="K847" s="662"/>
      <c r="L847" s="662"/>
      <c r="M847" s="662"/>
      <c r="N847" s="662"/>
      <c r="O847" s="662"/>
      <c r="P847" s="662"/>
      <c r="Q847" s="662"/>
      <c r="R847" s="662"/>
      <c r="S847" s="662"/>
      <c r="T847" s="662"/>
      <c r="U847" s="662"/>
      <c r="V847" s="662"/>
      <c r="W847" s="662"/>
      <c r="X847" s="662"/>
      <c r="Y847" s="662"/>
      <c r="Z847" s="662"/>
      <c r="AA847" s="662"/>
      <c r="AB847" s="662"/>
      <c r="AC847" s="662"/>
    </row>
    <row r="848">
      <c r="A848" s="662"/>
      <c r="B848" s="662"/>
      <c r="C848" s="662"/>
      <c r="D848" s="662"/>
      <c r="E848" s="662"/>
      <c r="F848" s="662"/>
      <c r="G848" s="662"/>
      <c r="H848" s="662"/>
      <c r="I848" s="662"/>
      <c r="J848" s="662"/>
      <c r="K848" s="662"/>
      <c r="L848" s="662"/>
      <c r="M848" s="662"/>
      <c r="N848" s="662"/>
      <c r="O848" s="662"/>
      <c r="P848" s="662"/>
      <c r="Q848" s="662"/>
      <c r="R848" s="662"/>
      <c r="S848" s="662"/>
      <c r="T848" s="662"/>
      <c r="U848" s="662"/>
      <c r="V848" s="662"/>
      <c r="W848" s="662"/>
      <c r="X848" s="662"/>
      <c r="Y848" s="662"/>
      <c r="Z848" s="662"/>
      <c r="AA848" s="662"/>
      <c r="AB848" s="662"/>
      <c r="AC848" s="662"/>
    </row>
    <row r="849">
      <c r="A849" s="662"/>
      <c r="B849" s="662"/>
      <c r="C849" s="662"/>
      <c r="D849" s="662"/>
      <c r="E849" s="662"/>
      <c r="F849" s="662"/>
      <c r="G849" s="662"/>
      <c r="H849" s="662"/>
      <c r="I849" s="662"/>
      <c r="J849" s="662"/>
      <c r="K849" s="662"/>
      <c r="L849" s="662"/>
      <c r="M849" s="662"/>
      <c r="N849" s="662"/>
      <c r="O849" s="662"/>
      <c r="P849" s="662"/>
      <c r="Q849" s="662"/>
      <c r="R849" s="662"/>
      <c r="S849" s="662"/>
      <c r="T849" s="662"/>
      <c r="U849" s="662"/>
      <c r="V849" s="662"/>
      <c r="W849" s="662"/>
      <c r="X849" s="662"/>
      <c r="Y849" s="662"/>
      <c r="Z849" s="662"/>
      <c r="AA849" s="662"/>
      <c r="AB849" s="662"/>
      <c r="AC849" s="662"/>
    </row>
    <row r="850">
      <c r="A850" s="662"/>
      <c r="B850" s="662"/>
      <c r="C850" s="662"/>
      <c r="D850" s="662"/>
      <c r="E850" s="662"/>
      <c r="F850" s="662"/>
      <c r="G850" s="662"/>
      <c r="H850" s="662"/>
      <c r="I850" s="662"/>
      <c r="J850" s="662"/>
      <c r="K850" s="662"/>
      <c r="L850" s="662"/>
      <c r="M850" s="662"/>
      <c r="N850" s="662"/>
      <c r="O850" s="662"/>
      <c r="P850" s="662"/>
      <c r="Q850" s="662"/>
      <c r="R850" s="662"/>
      <c r="S850" s="662"/>
      <c r="T850" s="662"/>
      <c r="U850" s="662"/>
      <c r="V850" s="662"/>
      <c r="W850" s="662"/>
      <c r="X850" s="662"/>
      <c r="Y850" s="662"/>
      <c r="Z850" s="662"/>
      <c r="AA850" s="662"/>
      <c r="AB850" s="662"/>
      <c r="AC850" s="662"/>
    </row>
    <row r="851">
      <c r="A851" s="662"/>
      <c r="B851" s="662"/>
      <c r="C851" s="662"/>
      <c r="D851" s="662"/>
      <c r="E851" s="662"/>
      <c r="F851" s="662"/>
      <c r="G851" s="662"/>
      <c r="H851" s="662"/>
      <c r="I851" s="662"/>
      <c r="J851" s="662"/>
      <c r="K851" s="662"/>
      <c r="L851" s="662"/>
      <c r="M851" s="662"/>
      <c r="N851" s="662"/>
      <c r="O851" s="662"/>
      <c r="P851" s="662"/>
      <c r="Q851" s="662"/>
      <c r="R851" s="662"/>
      <c r="S851" s="662"/>
      <c r="T851" s="662"/>
      <c r="U851" s="662"/>
      <c r="V851" s="662"/>
      <c r="W851" s="662"/>
      <c r="X851" s="662"/>
      <c r="Y851" s="662"/>
      <c r="Z851" s="662"/>
      <c r="AA851" s="662"/>
      <c r="AB851" s="662"/>
      <c r="AC851" s="662"/>
    </row>
    <row r="852">
      <c r="A852" s="662"/>
      <c r="B852" s="662"/>
      <c r="C852" s="662"/>
      <c r="D852" s="662"/>
      <c r="E852" s="662"/>
      <c r="F852" s="662"/>
      <c r="G852" s="662"/>
      <c r="H852" s="662"/>
      <c r="I852" s="662"/>
      <c r="J852" s="662"/>
      <c r="K852" s="662"/>
      <c r="L852" s="662"/>
      <c r="M852" s="662"/>
      <c r="N852" s="662"/>
      <c r="O852" s="662"/>
      <c r="P852" s="662"/>
      <c r="Q852" s="662"/>
      <c r="R852" s="662"/>
      <c r="S852" s="662"/>
      <c r="T852" s="662"/>
      <c r="U852" s="662"/>
      <c r="V852" s="662"/>
      <c r="W852" s="662"/>
      <c r="X852" s="662"/>
      <c r="Y852" s="662"/>
      <c r="Z852" s="662"/>
      <c r="AA852" s="662"/>
      <c r="AB852" s="662"/>
      <c r="AC852" s="662"/>
    </row>
    <row r="853">
      <c r="A853" s="662"/>
      <c r="B853" s="662"/>
      <c r="C853" s="662"/>
      <c r="D853" s="662"/>
      <c r="E853" s="662"/>
      <c r="F853" s="662"/>
      <c r="G853" s="662"/>
      <c r="H853" s="662"/>
      <c r="I853" s="662"/>
      <c r="J853" s="662"/>
      <c r="K853" s="662"/>
      <c r="L853" s="662"/>
      <c r="M853" s="662"/>
      <c r="N853" s="662"/>
      <c r="O853" s="662"/>
      <c r="P853" s="662"/>
      <c r="Q853" s="662"/>
      <c r="R853" s="662"/>
      <c r="S853" s="662"/>
      <c r="T853" s="662"/>
      <c r="U853" s="662"/>
      <c r="V853" s="662"/>
      <c r="W853" s="662"/>
      <c r="X853" s="662"/>
      <c r="Y853" s="662"/>
      <c r="Z853" s="662"/>
      <c r="AA853" s="662"/>
      <c r="AB853" s="662"/>
      <c r="AC853" s="662"/>
    </row>
    <row r="854">
      <c r="A854" s="662"/>
      <c r="B854" s="662"/>
      <c r="C854" s="662"/>
      <c r="D854" s="662"/>
      <c r="E854" s="662"/>
      <c r="F854" s="662"/>
      <c r="G854" s="662"/>
      <c r="H854" s="662"/>
      <c r="I854" s="662"/>
      <c r="J854" s="662"/>
      <c r="K854" s="662"/>
      <c r="L854" s="662"/>
      <c r="M854" s="662"/>
      <c r="N854" s="662"/>
      <c r="O854" s="662"/>
      <c r="P854" s="662"/>
      <c r="Q854" s="662"/>
      <c r="R854" s="662"/>
      <c r="S854" s="662"/>
      <c r="T854" s="662"/>
      <c r="U854" s="662"/>
      <c r="V854" s="662"/>
      <c r="W854" s="662"/>
      <c r="X854" s="662"/>
      <c r="Y854" s="662"/>
      <c r="Z854" s="662"/>
      <c r="AA854" s="662"/>
      <c r="AB854" s="662"/>
      <c r="AC854" s="662"/>
    </row>
    <row r="855">
      <c r="A855" s="662"/>
      <c r="B855" s="662"/>
      <c r="C855" s="662"/>
      <c r="D855" s="662"/>
      <c r="E855" s="662"/>
      <c r="F855" s="662"/>
      <c r="G855" s="662"/>
      <c r="H855" s="662"/>
      <c r="I855" s="662"/>
      <c r="J855" s="662"/>
      <c r="K855" s="662"/>
      <c r="L855" s="662"/>
      <c r="M855" s="662"/>
      <c r="N855" s="662"/>
      <c r="O855" s="662"/>
      <c r="P855" s="662"/>
      <c r="Q855" s="662"/>
      <c r="R855" s="662"/>
      <c r="S855" s="662"/>
      <c r="T855" s="662"/>
      <c r="U855" s="662"/>
      <c r="V855" s="662"/>
      <c r="W855" s="662"/>
      <c r="X855" s="662"/>
      <c r="Y855" s="662"/>
      <c r="Z855" s="662"/>
      <c r="AA855" s="662"/>
      <c r="AB855" s="662"/>
      <c r="AC855" s="662"/>
    </row>
    <row r="856">
      <c r="A856" s="662"/>
      <c r="B856" s="662"/>
      <c r="C856" s="662"/>
      <c r="D856" s="662"/>
      <c r="E856" s="662"/>
      <c r="F856" s="662"/>
      <c r="G856" s="662"/>
      <c r="H856" s="662"/>
      <c r="I856" s="662"/>
      <c r="J856" s="662"/>
      <c r="K856" s="662"/>
      <c r="L856" s="662"/>
      <c r="M856" s="662"/>
      <c r="N856" s="662"/>
      <c r="O856" s="662"/>
      <c r="P856" s="662"/>
      <c r="Q856" s="662"/>
      <c r="R856" s="662"/>
      <c r="S856" s="662"/>
      <c r="T856" s="662"/>
      <c r="U856" s="662"/>
      <c r="V856" s="662"/>
      <c r="W856" s="662"/>
      <c r="X856" s="662"/>
      <c r="Y856" s="662"/>
      <c r="Z856" s="662"/>
      <c r="AA856" s="662"/>
      <c r="AB856" s="662"/>
      <c r="AC856" s="662"/>
    </row>
    <row r="857">
      <c r="A857" s="662"/>
      <c r="B857" s="662"/>
      <c r="C857" s="662"/>
      <c r="D857" s="662"/>
      <c r="E857" s="662"/>
      <c r="F857" s="662"/>
      <c r="G857" s="662"/>
      <c r="H857" s="662"/>
      <c r="I857" s="662"/>
      <c r="J857" s="662"/>
      <c r="K857" s="662"/>
      <c r="L857" s="662"/>
      <c r="M857" s="662"/>
      <c r="N857" s="662"/>
      <c r="O857" s="662"/>
      <c r="P857" s="662"/>
      <c r="Q857" s="662"/>
      <c r="R857" s="662"/>
      <c r="S857" s="662"/>
      <c r="T857" s="662"/>
      <c r="U857" s="662"/>
      <c r="V857" s="662"/>
      <c r="W857" s="662"/>
      <c r="X857" s="662"/>
      <c r="Y857" s="662"/>
      <c r="Z857" s="662"/>
      <c r="AA857" s="662"/>
      <c r="AB857" s="662"/>
      <c r="AC857" s="662"/>
    </row>
    <row r="858">
      <c r="A858" s="662"/>
      <c r="B858" s="662"/>
      <c r="C858" s="662"/>
      <c r="D858" s="662"/>
      <c r="E858" s="662"/>
      <c r="F858" s="662"/>
      <c r="G858" s="662"/>
      <c r="H858" s="662"/>
      <c r="I858" s="662"/>
      <c r="J858" s="662"/>
      <c r="K858" s="662"/>
      <c r="L858" s="662"/>
      <c r="M858" s="662"/>
      <c r="N858" s="662"/>
      <c r="O858" s="662"/>
      <c r="P858" s="662"/>
      <c r="Q858" s="662"/>
      <c r="R858" s="662"/>
      <c r="S858" s="662"/>
      <c r="T858" s="662"/>
      <c r="U858" s="662"/>
      <c r="V858" s="662"/>
      <c r="W858" s="662"/>
      <c r="X858" s="662"/>
      <c r="Y858" s="662"/>
      <c r="Z858" s="662"/>
      <c r="AA858" s="662"/>
      <c r="AB858" s="662"/>
      <c r="AC858" s="662"/>
    </row>
    <row r="859">
      <c r="A859" s="662"/>
      <c r="B859" s="662"/>
      <c r="C859" s="662"/>
      <c r="D859" s="662"/>
      <c r="E859" s="662"/>
      <c r="F859" s="662"/>
      <c r="G859" s="662"/>
      <c r="H859" s="662"/>
      <c r="I859" s="662"/>
      <c r="J859" s="662"/>
      <c r="K859" s="662"/>
      <c r="L859" s="662"/>
      <c r="M859" s="662"/>
      <c r="N859" s="662"/>
      <c r="O859" s="662"/>
      <c r="P859" s="662"/>
      <c r="Q859" s="662"/>
      <c r="R859" s="662"/>
      <c r="S859" s="662"/>
      <c r="T859" s="662"/>
      <c r="U859" s="662"/>
      <c r="V859" s="662"/>
      <c r="W859" s="662"/>
      <c r="X859" s="662"/>
      <c r="Y859" s="662"/>
      <c r="Z859" s="662"/>
      <c r="AA859" s="662"/>
      <c r="AB859" s="662"/>
      <c r="AC859" s="662"/>
    </row>
    <row r="860">
      <c r="A860" s="662"/>
      <c r="B860" s="662"/>
      <c r="C860" s="662"/>
      <c r="D860" s="662"/>
      <c r="E860" s="662"/>
      <c r="F860" s="662"/>
      <c r="G860" s="662"/>
      <c r="H860" s="662"/>
      <c r="I860" s="662"/>
      <c r="J860" s="662"/>
      <c r="K860" s="662"/>
      <c r="L860" s="662"/>
      <c r="M860" s="662"/>
      <c r="N860" s="662"/>
      <c r="O860" s="662"/>
      <c r="P860" s="662"/>
      <c r="Q860" s="662"/>
      <c r="R860" s="662"/>
      <c r="S860" s="662"/>
      <c r="T860" s="662"/>
      <c r="U860" s="662"/>
      <c r="V860" s="662"/>
      <c r="W860" s="662"/>
      <c r="X860" s="662"/>
      <c r="Y860" s="662"/>
      <c r="Z860" s="662"/>
      <c r="AA860" s="662"/>
      <c r="AB860" s="662"/>
      <c r="AC860" s="662"/>
    </row>
    <row r="861">
      <c r="A861" s="662"/>
      <c r="B861" s="662"/>
      <c r="C861" s="662"/>
      <c r="D861" s="662"/>
      <c r="E861" s="662"/>
      <c r="F861" s="662"/>
      <c r="G861" s="662"/>
      <c r="H861" s="662"/>
      <c r="I861" s="662"/>
      <c r="J861" s="662"/>
      <c r="K861" s="662"/>
      <c r="L861" s="662"/>
      <c r="M861" s="662"/>
      <c r="N861" s="662"/>
      <c r="O861" s="662"/>
      <c r="P861" s="662"/>
      <c r="Q861" s="662"/>
      <c r="R861" s="662"/>
      <c r="S861" s="662"/>
      <c r="T861" s="662"/>
      <c r="U861" s="662"/>
      <c r="V861" s="662"/>
      <c r="W861" s="662"/>
      <c r="X861" s="662"/>
      <c r="Y861" s="662"/>
      <c r="Z861" s="662"/>
      <c r="AA861" s="662"/>
      <c r="AB861" s="662"/>
      <c r="AC861" s="662"/>
    </row>
    <row r="862">
      <c r="A862" s="662"/>
      <c r="B862" s="662"/>
      <c r="C862" s="662"/>
      <c r="D862" s="662"/>
      <c r="E862" s="662"/>
      <c r="F862" s="662"/>
      <c r="G862" s="662"/>
      <c r="H862" s="662"/>
      <c r="I862" s="662"/>
      <c r="J862" s="662"/>
      <c r="K862" s="662"/>
      <c r="L862" s="662"/>
      <c r="M862" s="662"/>
      <c r="N862" s="662"/>
      <c r="O862" s="662"/>
      <c r="P862" s="662"/>
      <c r="Q862" s="662"/>
      <c r="R862" s="662"/>
      <c r="S862" s="662"/>
      <c r="T862" s="662"/>
      <c r="U862" s="662"/>
      <c r="V862" s="662"/>
      <c r="W862" s="662"/>
      <c r="X862" s="662"/>
      <c r="Y862" s="662"/>
      <c r="Z862" s="662"/>
      <c r="AA862" s="662"/>
      <c r="AB862" s="662"/>
      <c r="AC862" s="662"/>
    </row>
    <row r="863">
      <c r="A863" s="662"/>
      <c r="B863" s="662"/>
      <c r="C863" s="662"/>
      <c r="D863" s="662"/>
      <c r="E863" s="662"/>
      <c r="F863" s="662"/>
      <c r="G863" s="662"/>
      <c r="H863" s="662"/>
      <c r="I863" s="662"/>
      <c r="J863" s="662"/>
      <c r="K863" s="662"/>
      <c r="L863" s="662"/>
      <c r="M863" s="662"/>
      <c r="N863" s="662"/>
      <c r="O863" s="662"/>
      <c r="P863" s="662"/>
      <c r="Q863" s="662"/>
      <c r="R863" s="662"/>
      <c r="S863" s="662"/>
      <c r="T863" s="662"/>
      <c r="U863" s="662"/>
      <c r="V863" s="662"/>
      <c r="W863" s="662"/>
      <c r="X863" s="662"/>
      <c r="Y863" s="662"/>
      <c r="Z863" s="662"/>
      <c r="AA863" s="662"/>
      <c r="AB863" s="662"/>
      <c r="AC863" s="662"/>
    </row>
    <row r="864">
      <c r="A864" s="662"/>
      <c r="B864" s="662"/>
      <c r="C864" s="662"/>
      <c r="D864" s="662"/>
      <c r="E864" s="662"/>
      <c r="F864" s="662"/>
      <c r="G864" s="662"/>
      <c r="H864" s="662"/>
      <c r="I864" s="662"/>
      <c r="J864" s="662"/>
      <c r="K864" s="662"/>
      <c r="L864" s="662"/>
      <c r="M864" s="662"/>
      <c r="N864" s="662"/>
      <c r="O864" s="662"/>
      <c r="P864" s="662"/>
      <c r="Q864" s="662"/>
      <c r="R864" s="662"/>
      <c r="S864" s="662"/>
      <c r="T864" s="662"/>
      <c r="U864" s="662"/>
      <c r="V864" s="662"/>
      <c r="W864" s="662"/>
      <c r="X864" s="662"/>
      <c r="Y864" s="662"/>
      <c r="Z864" s="662"/>
      <c r="AA864" s="662"/>
      <c r="AB864" s="662"/>
      <c r="AC864" s="662"/>
    </row>
    <row r="865">
      <c r="A865" s="662"/>
      <c r="B865" s="662"/>
      <c r="C865" s="662"/>
      <c r="D865" s="662"/>
      <c r="E865" s="662"/>
      <c r="F865" s="662"/>
      <c r="G865" s="662"/>
      <c r="H865" s="662"/>
      <c r="I865" s="662"/>
      <c r="J865" s="662"/>
      <c r="K865" s="662"/>
      <c r="L865" s="662"/>
      <c r="M865" s="662"/>
      <c r="N865" s="662"/>
      <c r="O865" s="662"/>
      <c r="P865" s="662"/>
      <c r="Q865" s="662"/>
      <c r="R865" s="662"/>
      <c r="S865" s="662"/>
      <c r="T865" s="662"/>
      <c r="U865" s="662"/>
      <c r="V865" s="662"/>
      <c r="W865" s="662"/>
      <c r="X865" s="662"/>
      <c r="Y865" s="662"/>
      <c r="Z865" s="662"/>
      <c r="AA865" s="662"/>
      <c r="AB865" s="662"/>
      <c r="AC865" s="662"/>
    </row>
    <row r="866">
      <c r="A866" s="662"/>
      <c r="B866" s="662"/>
      <c r="C866" s="662"/>
      <c r="D866" s="662"/>
      <c r="E866" s="662"/>
      <c r="F866" s="662"/>
      <c r="G866" s="662"/>
      <c r="H866" s="662"/>
      <c r="I866" s="662"/>
      <c r="J866" s="662"/>
      <c r="K866" s="662"/>
      <c r="L866" s="662"/>
      <c r="M866" s="662"/>
      <c r="N866" s="662"/>
      <c r="O866" s="662"/>
      <c r="P866" s="662"/>
      <c r="Q866" s="662"/>
      <c r="R866" s="662"/>
      <c r="S866" s="662"/>
      <c r="T866" s="662"/>
      <c r="U866" s="662"/>
      <c r="V866" s="662"/>
      <c r="W866" s="662"/>
      <c r="X866" s="662"/>
      <c r="Y866" s="662"/>
      <c r="Z866" s="662"/>
      <c r="AA866" s="662"/>
      <c r="AB866" s="662"/>
      <c r="AC866" s="662"/>
    </row>
    <row r="867">
      <c r="A867" s="662"/>
      <c r="B867" s="662"/>
      <c r="C867" s="662"/>
      <c r="D867" s="662"/>
      <c r="E867" s="662"/>
      <c r="F867" s="662"/>
      <c r="G867" s="662"/>
      <c r="H867" s="662"/>
      <c r="I867" s="662"/>
      <c r="J867" s="662"/>
      <c r="K867" s="662"/>
      <c r="L867" s="662"/>
      <c r="M867" s="662"/>
      <c r="N867" s="662"/>
      <c r="O867" s="662"/>
      <c r="P867" s="662"/>
      <c r="Q867" s="662"/>
      <c r="R867" s="662"/>
      <c r="S867" s="662"/>
      <c r="T867" s="662"/>
      <c r="U867" s="662"/>
      <c r="V867" s="662"/>
      <c r="W867" s="662"/>
      <c r="X867" s="662"/>
      <c r="Y867" s="662"/>
      <c r="Z867" s="662"/>
      <c r="AA867" s="662"/>
      <c r="AB867" s="662"/>
      <c r="AC867" s="662"/>
    </row>
    <row r="868">
      <c r="A868" s="662"/>
      <c r="B868" s="662"/>
      <c r="C868" s="662"/>
      <c r="D868" s="662"/>
      <c r="E868" s="662"/>
      <c r="F868" s="662"/>
      <c r="G868" s="662"/>
      <c r="H868" s="662"/>
      <c r="I868" s="662"/>
      <c r="J868" s="662"/>
      <c r="K868" s="662"/>
      <c r="L868" s="662"/>
      <c r="M868" s="662"/>
      <c r="N868" s="662"/>
      <c r="O868" s="662"/>
      <c r="P868" s="662"/>
      <c r="Q868" s="662"/>
      <c r="R868" s="662"/>
      <c r="S868" s="662"/>
      <c r="T868" s="662"/>
      <c r="U868" s="662"/>
      <c r="V868" s="662"/>
      <c r="W868" s="662"/>
      <c r="X868" s="662"/>
      <c r="Y868" s="662"/>
      <c r="Z868" s="662"/>
      <c r="AA868" s="662"/>
      <c r="AB868" s="662"/>
      <c r="AC868" s="662"/>
    </row>
    <row r="869">
      <c r="A869" s="662"/>
      <c r="B869" s="662"/>
      <c r="C869" s="662"/>
      <c r="D869" s="662"/>
      <c r="E869" s="662"/>
      <c r="F869" s="662"/>
      <c r="G869" s="662"/>
      <c r="H869" s="662"/>
      <c r="I869" s="662"/>
      <c r="J869" s="662"/>
      <c r="K869" s="662"/>
      <c r="L869" s="662"/>
      <c r="M869" s="662"/>
      <c r="N869" s="662"/>
      <c r="O869" s="662"/>
      <c r="P869" s="662"/>
      <c r="Q869" s="662"/>
      <c r="R869" s="662"/>
      <c r="S869" s="662"/>
      <c r="T869" s="662"/>
      <c r="U869" s="662"/>
      <c r="V869" s="662"/>
      <c r="W869" s="662"/>
      <c r="X869" s="662"/>
      <c r="Y869" s="662"/>
      <c r="Z869" s="662"/>
      <c r="AA869" s="662"/>
      <c r="AB869" s="662"/>
      <c r="AC869" s="662"/>
    </row>
    <row r="870">
      <c r="A870" s="662"/>
      <c r="B870" s="662"/>
      <c r="C870" s="662"/>
      <c r="D870" s="662"/>
      <c r="E870" s="662"/>
      <c r="F870" s="662"/>
      <c r="G870" s="662"/>
      <c r="H870" s="662"/>
      <c r="I870" s="662"/>
      <c r="J870" s="662"/>
      <c r="K870" s="662"/>
      <c r="L870" s="662"/>
      <c r="M870" s="662"/>
      <c r="N870" s="662"/>
      <c r="O870" s="662"/>
      <c r="P870" s="662"/>
      <c r="Q870" s="662"/>
      <c r="R870" s="662"/>
      <c r="S870" s="662"/>
      <c r="T870" s="662"/>
      <c r="U870" s="662"/>
      <c r="V870" s="662"/>
      <c r="W870" s="662"/>
      <c r="X870" s="662"/>
      <c r="Y870" s="662"/>
      <c r="Z870" s="662"/>
      <c r="AA870" s="662"/>
      <c r="AB870" s="662"/>
      <c r="AC870" s="662"/>
    </row>
    <row r="871">
      <c r="A871" s="662"/>
      <c r="B871" s="662"/>
      <c r="C871" s="662"/>
      <c r="D871" s="662"/>
      <c r="E871" s="662"/>
      <c r="F871" s="662"/>
      <c r="G871" s="662"/>
      <c r="H871" s="662"/>
      <c r="I871" s="662"/>
      <c r="J871" s="662"/>
      <c r="K871" s="662"/>
      <c r="L871" s="662"/>
      <c r="M871" s="662"/>
      <c r="N871" s="662"/>
      <c r="O871" s="662"/>
      <c r="P871" s="662"/>
      <c r="Q871" s="662"/>
      <c r="R871" s="662"/>
      <c r="S871" s="662"/>
      <c r="T871" s="662"/>
      <c r="U871" s="662"/>
      <c r="V871" s="662"/>
      <c r="W871" s="662"/>
      <c r="X871" s="662"/>
      <c r="Y871" s="662"/>
      <c r="Z871" s="662"/>
      <c r="AA871" s="662"/>
      <c r="AB871" s="662"/>
      <c r="AC871" s="662"/>
    </row>
    <row r="872">
      <c r="A872" s="662"/>
      <c r="B872" s="662"/>
      <c r="C872" s="662"/>
      <c r="D872" s="662"/>
      <c r="E872" s="662"/>
      <c r="F872" s="662"/>
      <c r="G872" s="662"/>
      <c r="H872" s="662"/>
      <c r="I872" s="662"/>
      <c r="J872" s="662"/>
      <c r="K872" s="662"/>
      <c r="L872" s="662"/>
      <c r="M872" s="662"/>
      <c r="N872" s="662"/>
      <c r="O872" s="662"/>
      <c r="P872" s="662"/>
      <c r="Q872" s="662"/>
      <c r="R872" s="662"/>
      <c r="S872" s="662"/>
      <c r="T872" s="662"/>
      <c r="U872" s="662"/>
      <c r="V872" s="662"/>
      <c r="W872" s="662"/>
      <c r="X872" s="662"/>
      <c r="Y872" s="662"/>
      <c r="Z872" s="662"/>
      <c r="AA872" s="662"/>
      <c r="AB872" s="662"/>
      <c r="AC872" s="662"/>
    </row>
    <row r="873">
      <c r="A873" s="662"/>
      <c r="B873" s="662"/>
      <c r="C873" s="662"/>
      <c r="D873" s="662"/>
      <c r="E873" s="662"/>
      <c r="F873" s="662"/>
      <c r="G873" s="662"/>
      <c r="H873" s="662"/>
      <c r="I873" s="662"/>
      <c r="J873" s="662"/>
      <c r="K873" s="662"/>
      <c r="L873" s="662"/>
      <c r="M873" s="662"/>
      <c r="N873" s="662"/>
      <c r="O873" s="662"/>
      <c r="P873" s="662"/>
      <c r="Q873" s="662"/>
      <c r="R873" s="662"/>
      <c r="S873" s="662"/>
      <c r="T873" s="662"/>
      <c r="U873" s="662"/>
      <c r="V873" s="662"/>
      <c r="W873" s="662"/>
      <c r="X873" s="662"/>
      <c r="Y873" s="662"/>
      <c r="Z873" s="662"/>
      <c r="AA873" s="662"/>
      <c r="AB873" s="662"/>
      <c r="AC873" s="662"/>
    </row>
    <row r="874">
      <c r="A874" s="662"/>
      <c r="B874" s="662"/>
      <c r="C874" s="662"/>
      <c r="D874" s="662"/>
      <c r="E874" s="662"/>
      <c r="F874" s="662"/>
      <c r="G874" s="662"/>
      <c r="H874" s="662"/>
      <c r="I874" s="662"/>
      <c r="J874" s="662"/>
      <c r="K874" s="662"/>
      <c r="L874" s="662"/>
      <c r="M874" s="662"/>
      <c r="N874" s="662"/>
      <c r="O874" s="662"/>
      <c r="P874" s="662"/>
      <c r="Q874" s="662"/>
      <c r="R874" s="662"/>
      <c r="S874" s="662"/>
      <c r="T874" s="662"/>
      <c r="U874" s="662"/>
      <c r="V874" s="662"/>
      <c r="W874" s="662"/>
      <c r="X874" s="662"/>
      <c r="Y874" s="662"/>
      <c r="Z874" s="662"/>
      <c r="AA874" s="662"/>
      <c r="AB874" s="662"/>
      <c r="AC874" s="662"/>
    </row>
    <row r="875">
      <c r="A875" s="662"/>
      <c r="B875" s="662"/>
      <c r="C875" s="662"/>
      <c r="D875" s="662"/>
      <c r="E875" s="662"/>
      <c r="F875" s="662"/>
      <c r="G875" s="662"/>
      <c r="H875" s="662"/>
      <c r="I875" s="662"/>
      <c r="J875" s="662"/>
      <c r="K875" s="662"/>
      <c r="L875" s="662"/>
      <c r="M875" s="662"/>
      <c r="N875" s="662"/>
      <c r="O875" s="662"/>
      <c r="P875" s="662"/>
      <c r="Q875" s="662"/>
      <c r="R875" s="662"/>
      <c r="S875" s="662"/>
      <c r="T875" s="662"/>
      <c r="U875" s="662"/>
      <c r="V875" s="662"/>
      <c r="W875" s="662"/>
      <c r="X875" s="662"/>
      <c r="Y875" s="662"/>
      <c r="Z875" s="662"/>
      <c r="AA875" s="662"/>
      <c r="AB875" s="662"/>
      <c r="AC875" s="662"/>
    </row>
    <row r="876">
      <c r="A876" s="662"/>
      <c r="B876" s="662"/>
      <c r="C876" s="662"/>
      <c r="D876" s="662"/>
      <c r="E876" s="662"/>
      <c r="F876" s="662"/>
      <c r="G876" s="662"/>
      <c r="H876" s="662"/>
      <c r="I876" s="662"/>
      <c r="J876" s="662"/>
      <c r="K876" s="662"/>
      <c r="L876" s="662"/>
      <c r="M876" s="662"/>
      <c r="N876" s="662"/>
      <c r="O876" s="662"/>
      <c r="P876" s="662"/>
      <c r="Q876" s="662"/>
      <c r="R876" s="662"/>
      <c r="S876" s="662"/>
      <c r="T876" s="662"/>
      <c r="U876" s="662"/>
      <c r="V876" s="662"/>
      <c r="W876" s="662"/>
      <c r="X876" s="662"/>
      <c r="Y876" s="662"/>
      <c r="Z876" s="662"/>
      <c r="AA876" s="662"/>
      <c r="AB876" s="662"/>
      <c r="AC876" s="662"/>
    </row>
    <row r="877">
      <c r="A877" s="662"/>
      <c r="B877" s="662"/>
      <c r="C877" s="662"/>
      <c r="D877" s="662"/>
      <c r="E877" s="662"/>
      <c r="F877" s="662"/>
      <c r="G877" s="662"/>
      <c r="H877" s="662"/>
      <c r="I877" s="662"/>
      <c r="J877" s="662"/>
      <c r="K877" s="662"/>
      <c r="L877" s="662"/>
      <c r="M877" s="662"/>
      <c r="N877" s="662"/>
      <c r="O877" s="662"/>
      <c r="P877" s="662"/>
      <c r="Q877" s="662"/>
      <c r="R877" s="662"/>
      <c r="S877" s="662"/>
      <c r="T877" s="662"/>
      <c r="U877" s="662"/>
      <c r="V877" s="662"/>
      <c r="W877" s="662"/>
      <c r="X877" s="662"/>
      <c r="Y877" s="662"/>
      <c r="Z877" s="662"/>
      <c r="AA877" s="662"/>
      <c r="AB877" s="662"/>
      <c r="AC877" s="662"/>
    </row>
    <row r="878">
      <c r="A878" s="662"/>
      <c r="B878" s="662"/>
      <c r="C878" s="662"/>
      <c r="D878" s="662"/>
      <c r="E878" s="662"/>
      <c r="F878" s="662"/>
      <c r="G878" s="662"/>
      <c r="H878" s="662"/>
      <c r="I878" s="662"/>
      <c r="J878" s="662"/>
      <c r="K878" s="662"/>
      <c r="L878" s="662"/>
      <c r="M878" s="662"/>
      <c r="N878" s="662"/>
      <c r="O878" s="662"/>
      <c r="P878" s="662"/>
      <c r="Q878" s="662"/>
      <c r="R878" s="662"/>
      <c r="S878" s="662"/>
      <c r="T878" s="662"/>
      <c r="U878" s="662"/>
      <c r="V878" s="662"/>
      <c r="W878" s="662"/>
      <c r="X878" s="662"/>
      <c r="Y878" s="662"/>
      <c r="Z878" s="662"/>
      <c r="AA878" s="662"/>
      <c r="AB878" s="662"/>
      <c r="AC878" s="662"/>
    </row>
    <row r="879">
      <c r="A879" s="662"/>
      <c r="B879" s="662"/>
      <c r="C879" s="662"/>
      <c r="D879" s="662"/>
      <c r="E879" s="662"/>
      <c r="F879" s="662"/>
      <c r="G879" s="662"/>
      <c r="H879" s="662"/>
      <c r="I879" s="662"/>
      <c r="J879" s="662"/>
      <c r="K879" s="662"/>
      <c r="L879" s="662"/>
      <c r="M879" s="662"/>
      <c r="N879" s="662"/>
      <c r="O879" s="662"/>
      <c r="P879" s="662"/>
      <c r="Q879" s="662"/>
      <c r="R879" s="662"/>
      <c r="S879" s="662"/>
      <c r="T879" s="662"/>
      <c r="U879" s="662"/>
      <c r="V879" s="662"/>
      <c r="W879" s="662"/>
      <c r="X879" s="662"/>
      <c r="Y879" s="662"/>
      <c r="Z879" s="662"/>
      <c r="AA879" s="662"/>
      <c r="AB879" s="662"/>
      <c r="AC879" s="662"/>
    </row>
    <row r="880">
      <c r="A880" s="662"/>
      <c r="B880" s="662"/>
      <c r="C880" s="662"/>
      <c r="D880" s="662"/>
      <c r="E880" s="662"/>
      <c r="F880" s="662"/>
      <c r="G880" s="662"/>
      <c r="H880" s="662"/>
      <c r="I880" s="662"/>
      <c r="J880" s="662"/>
      <c r="K880" s="662"/>
      <c r="L880" s="662"/>
      <c r="M880" s="662"/>
      <c r="N880" s="662"/>
      <c r="O880" s="662"/>
      <c r="P880" s="662"/>
      <c r="Q880" s="662"/>
      <c r="R880" s="662"/>
      <c r="S880" s="662"/>
      <c r="T880" s="662"/>
      <c r="U880" s="662"/>
      <c r="V880" s="662"/>
      <c r="W880" s="662"/>
      <c r="X880" s="662"/>
      <c r="Y880" s="662"/>
      <c r="Z880" s="662"/>
      <c r="AA880" s="662"/>
      <c r="AB880" s="662"/>
      <c r="AC880" s="662"/>
    </row>
    <row r="881">
      <c r="A881" s="662"/>
      <c r="B881" s="662"/>
      <c r="C881" s="662"/>
      <c r="D881" s="662"/>
      <c r="E881" s="662"/>
      <c r="F881" s="662"/>
      <c r="G881" s="662"/>
      <c r="H881" s="662"/>
      <c r="I881" s="662"/>
      <c r="J881" s="662"/>
      <c r="K881" s="662"/>
      <c r="L881" s="662"/>
      <c r="M881" s="662"/>
      <c r="N881" s="662"/>
      <c r="O881" s="662"/>
      <c r="P881" s="662"/>
      <c r="Q881" s="662"/>
      <c r="R881" s="662"/>
      <c r="S881" s="662"/>
      <c r="T881" s="662"/>
      <c r="U881" s="662"/>
      <c r="V881" s="662"/>
      <c r="W881" s="662"/>
      <c r="X881" s="662"/>
      <c r="Y881" s="662"/>
      <c r="Z881" s="662"/>
      <c r="AA881" s="662"/>
      <c r="AB881" s="662"/>
      <c r="AC881" s="662"/>
    </row>
    <row r="882">
      <c r="A882" s="662"/>
      <c r="B882" s="662"/>
      <c r="C882" s="662"/>
      <c r="D882" s="662"/>
      <c r="E882" s="662"/>
      <c r="F882" s="662"/>
      <c r="G882" s="662"/>
      <c r="H882" s="662"/>
      <c r="I882" s="662"/>
      <c r="J882" s="662"/>
      <c r="K882" s="662"/>
      <c r="L882" s="662"/>
      <c r="M882" s="662"/>
      <c r="N882" s="662"/>
      <c r="O882" s="662"/>
      <c r="P882" s="662"/>
      <c r="Q882" s="662"/>
      <c r="R882" s="662"/>
      <c r="S882" s="662"/>
      <c r="T882" s="662"/>
      <c r="U882" s="662"/>
      <c r="V882" s="662"/>
      <c r="W882" s="662"/>
      <c r="X882" s="662"/>
      <c r="Y882" s="662"/>
      <c r="Z882" s="662"/>
      <c r="AA882" s="662"/>
      <c r="AB882" s="662"/>
      <c r="AC882" s="662"/>
    </row>
    <row r="883">
      <c r="A883" s="662"/>
      <c r="B883" s="662"/>
      <c r="C883" s="662"/>
      <c r="D883" s="662"/>
      <c r="E883" s="662"/>
      <c r="F883" s="662"/>
      <c r="G883" s="662"/>
      <c r="H883" s="662"/>
      <c r="I883" s="662"/>
      <c r="J883" s="662"/>
      <c r="K883" s="662"/>
      <c r="L883" s="662"/>
      <c r="M883" s="662"/>
      <c r="N883" s="662"/>
      <c r="O883" s="662"/>
      <c r="P883" s="662"/>
      <c r="Q883" s="662"/>
      <c r="R883" s="662"/>
      <c r="S883" s="662"/>
      <c r="T883" s="662"/>
      <c r="U883" s="662"/>
      <c r="V883" s="662"/>
      <c r="W883" s="662"/>
      <c r="X883" s="662"/>
      <c r="Y883" s="662"/>
      <c r="Z883" s="662"/>
      <c r="AA883" s="662"/>
      <c r="AB883" s="662"/>
      <c r="AC883" s="662"/>
    </row>
    <row r="884">
      <c r="A884" s="662"/>
      <c r="B884" s="662"/>
      <c r="C884" s="662"/>
      <c r="D884" s="662"/>
      <c r="E884" s="662"/>
      <c r="F884" s="662"/>
      <c r="G884" s="662"/>
      <c r="H884" s="662"/>
      <c r="I884" s="662"/>
      <c r="J884" s="662"/>
      <c r="K884" s="662"/>
      <c r="L884" s="662"/>
      <c r="M884" s="662"/>
      <c r="N884" s="662"/>
      <c r="O884" s="662"/>
      <c r="P884" s="662"/>
      <c r="Q884" s="662"/>
      <c r="R884" s="662"/>
      <c r="S884" s="662"/>
      <c r="T884" s="662"/>
      <c r="U884" s="662"/>
      <c r="V884" s="662"/>
      <c r="W884" s="662"/>
      <c r="X884" s="662"/>
      <c r="Y884" s="662"/>
      <c r="Z884" s="662"/>
      <c r="AA884" s="662"/>
      <c r="AB884" s="662"/>
      <c r="AC884" s="662"/>
    </row>
    <row r="885">
      <c r="A885" s="662"/>
      <c r="B885" s="662"/>
      <c r="C885" s="662"/>
      <c r="D885" s="662"/>
      <c r="E885" s="662"/>
      <c r="F885" s="662"/>
      <c r="G885" s="662"/>
      <c r="H885" s="662"/>
      <c r="I885" s="662"/>
      <c r="J885" s="662"/>
      <c r="K885" s="662"/>
      <c r="L885" s="662"/>
      <c r="M885" s="662"/>
      <c r="N885" s="662"/>
      <c r="O885" s="662"/>
      <c r="P885" s="662"/>
      <c r="Q885" s="662"/>
      <c r="R885" s="662"/>
      <c r="S885" s="662"/>
      <c r="T885" s="662"/>
      <c r="U885" s="662"/>
      <c r="V885" s="662"/>
      <c r="W885" s="662"/>
      <c r="X885" s="662"/>
      <c r="Y885" s="662"/>
      <c r="Z885" s="662"/>
      <c r="AA885" s="662"/>
      <c r="AB885" s="662"/>
      <c r="AC885" s="662"/>
    </row>
    <row r="886">
      <c r="A886" s="662"/>
      <c r="B886" s="662"/>
      <c r="C886" s="662"/>
      <c r="D886" s="662"/>
      <c r="E886" s="662"/>
      <c r="F886" s="662"/>
      <c r="G886" s="662"/>
      <c r="H886" s="662"/>
      <c r="I886" s="662"/>
      <c r="J886" s="662"/>
      <c r="K886" s="662"/>
      <c r="L886" s="662"/>
      <c r="M886" s="662"/>
      <c r="N886" s="662"/>
      <c r="O886" s="662"/>
      <c r="P886" s="662"/>
      <c r="Q886" s="662"/>
      <c r="R886" s="662"/>
      <c r="S886" s="662"/>
      <c r="T886" s="662"/>
      <c r="U886" s="662"/>
      <c r="V886" s="662"/>
      <c r="W886" s="662"/>
      <c r="X886" s="662"/>
      <c r="Y886" s="662"/>
      <c r="Z886" s="662"/>
      <c r="AA886" s="662"/>
      <c r="AB886" s="662"/>
      <c r="AC886" s="662"/>
    </row>
    <row r="887">
      <c r="A887" s="662"/>
      <c r="B887" s="662"/>
      <c r="C887" s="662"/>
      <c r="D887" s="662"/>
      <c r="E887" s="662"/>
      <c r="F887" s="662"/>
      <c r="G887" s="662"/>
      <c r="H887" s="662"/>
      <c r="I887" s="662"/>
      <c r="J887" s="662"/>
      <c r="K887" s="662"/>
      <c r="L887" s="662"/>
      <c r="M887" s="662"/>
      <c r="N887" s="662"/>
      <c r="O887" s="662"/>
      <c r="P887" s="662"/>
      <c r="Q887" s="662"/>
      <c r="R887" s="662"/>
      <c r="S887" s="662"/>
      <c r="T887" s="662"/>
      <c r="U887" s="662"/>
      <c r="V887" s="662"/>
      <c r="W887" s="662"/>
      <c r="X887" s="662"/>
      <c r="Y887" s="662"/>
      <c r="Z887" s="662"/>
      <c r="AA887" s="662"/>
      <c r="AB887" s="662"/>
      <c r="AC887" s="662"/>
    </row>
    <row r="888">
      <c r="A888" s="662"/>
      <c r="B888" s="662"/>
      <c r="C888" s="662"/>
      <c r="D888" s="662"/>
      <c r="E888" s="662"/>
      <c r="F888" s="662"/>
      <c r="G888" s="662"/>
      <c r="H888" s="662"/>
      <c r="I888" s="662"/>
      <c r="J888" s="662"/>
      <c r="K888" s="662"/>
      <c r="L888" s="662"/>
      <c r="M888" s="662"/>
      <c r="N888" s="662"/>
      <c r="O888" s="662"/>
      <c r="P888" s="662"/>
      <c r="Q888" s="662"/>
      <c r="R888" s="662"/>
      <c r="S888" s="662"/>
      <c r="T888" s="662"/>
      <c r="U888" s="662"/>
      <c r="V888" s="662"/>
      <c r="W888" s="662"/>
      <c r="X888" s="662"/>
      <c r="Y888" s="662"/>
      <c r="Z888" s="662"/>
      <c r="AA888" s="662"/>
      <c r="AB888" s="662"/>
      <c r="AC888" s="662"/>
    </row>
    <row r="889">
      <c r="A889" s="662"/>
      <c r="B889" s="662"/>
      <c r="C889" s="662"/>
      <c r="D889" s="662"/>
      <c r="E889" s="662"/>
      <c r="F889" s="662"/>
      <c r="G889" s="662"/>
      <c r="H889" s="662"/>
      <c r="I889" s="662"/>
      <c r="J889" s="662"/>
      <c r="K889" s="662"/>
      <c r="L889" s="662"/>
      <c r="M889" s="662"/>
      <c r="N889" s="662"/>
      <c r="O889" s="662"/>
      <c r="P889" s="662"/>
      <c r="Q889" s="662"/>
      <c r="R889" s="662"/>
      <c r="S889" s="662"/>
      <c r="T889" s="662"/>
      <c r="U889" s="662"/>
      <c r="V889" s="662"/>
      <c r="W889" s="662"/>
      <c r="X889" s="662"/>
      <c r="Y889" s="662"/>
      <c r="Z889" s="662"/>
      <c r="AA889" s="662"/>
      <c r="AB889" s="662"/>
      <c r="AC889" s="662"/>
    </row>
    <row r="890">
      <c r="A890" s="662"/>
      <c r="B890" s="662"/>
      <c r="C890" s="662"/>
      <c r="D890" s="662"/>
      <c r="E890" s="662"/>
      <c r="F890" s="662"/>
      <c r="G890" s="662"/>
      <c r="H890" s="662"/>
      <c r="I890" s="662"/>
      <c r="J890" s="662"/>
      <c r="K890" s="662"/>
      <c r="L890" s="662"/>
      <c r="M890" s="662"/>
      <c r="N890" s="662"/>
      <c r="O890" s="662"/>
      <c r="P890" s="662"/>
      <c r="Q890" s="662"/>
      <c r="R890" s="662"/>
      <c r="S890" s="662"/>
      <c r="T890" s="662"/>
      <c r="U890" s="662"/>
      <c r="V890" s="662"/>
      <c r="W890" s="662"/>
      <c r="X890" s="662"/>
      <c r="Y890" s="662"/>
      <c r="Z890" s="662"/>
      <c r="AA890" s="662"/>
      <c r="AB890" s="662"/>
      <c r="AC890" s="662"/>
    </row>
    <row r="891">
      <c r="A891" s="662"/>
      <c r="B891" s="662"/>
      <c r="C891" s="662"/>
      <c r="D891" s="662"/>
      <c r="E891" s="662"/>
      <c r="F891" s="662"/>
      <c r="G891" s="662"/>
      <c r="H891" s="662"/>
      <c r="I891" s="662"/>
      <c r="J891" s="662"/>
      <c r="K891" s="662"/>
      <c r="L891" s="662"/>
      <c r="M891" s="662"/>
      <c r="N891" s="662"/>
      <c r="O891" s="662"/>
      <c r="P891" s="662"/>
      <c r="Q891" s="662"/>
      <c r="R891" s="662"/>
      <c r="S891" s="662"/>
      <c r="T891" s="662"/>
      <c r="U891" s="662"/>
      <c r="V891" s="662"/>
      <c r="W891" s="662"/>
      <c r="X891" s="662"/>
      <c r="Y891" s="662"/>
      <c r="Z891" s="662"/>
      <c r="AA891" s="662"/>
      <c r="AB891" s="662"/>
      <c r="AC891" s="662"/>
    </row>
    <row r="892">
      <c r="A892" s="662"/>
      <c r="B892" s="662"/>
      <c r="C892" s="662"/>
      <c r="D892" s="662"/>
      <c r="E892" s="662"/>
      <c r="F892" s="662"/>
      <c r="G892" s="662"/>
      <c r="H892" s="662"/>
      <c r="I892" s="662"/>
      <c r="J892" s="662"/>
      <c r="K892" s="662"/>
      <c r="L892" s="662"/>
      <c r="M892" s="662"/>
      <c r="N892" s="662"/>
      <c r="O892" s="662"/>
      <c r="P892" s="662"/>
      <c r="Q892" s="662"/>
      <c r="R892" s="662"/>
      <c r="S892" s="662"/>
      <c r="T892" s="662"/>
      <c r="U892" s="662"/>
      <c r="V892" s="662"/>
      <c r="W892" s="662"/>
      <c r="X892" s="662"/>
      <c r="Y892" s="662"/>
      <c r="Z892" s="662"/>
      <c r="AA892" s="662"/>
      <c r="AB892" s="662"/>
      <c r="AC892" s="662"/>
    </row>
    <row r="893">
      <c r="A893" s="662"/>
      <c r="B893" s="662"/>
      <c r="C893" s="662"/>
      <c r="D893" s="662"/>
      <c r="E893" s="662"/>
      <c r="F893" s="662"/>
      <c r="G893" s="662"/>
      <c r="H893" s="662"/>
      <c r="I893" s="662"/>
      <c r="J893" s="662"/>
      <c r="K893" s="662"/>
      <c r="L893" s="662"/>
      <c r="M893" s="662"/>
      <c r="N893" s="662"/>
      <c r="O893" s="662"/>
      <c r="P893" s="662"/>
      <c r="Q893" s="662"/>
      <c r="R893" s="662"/>
      <c r="S893" s="662"/>
      <c r="T893" s="662"/>
      <c r="U893" s="662"/>
      <c r="V893" s="662"/>
      <c r="W893" s="662"/>
      <c r="X893" s="662"/>
      <c r="Y893" s="662"/>
      <c r="Z893" s="662"/>
      <c r="AA893" s="662"/>
      <c r="AB893" s="662"/>
      <c r="AC893" s="662"/>
    </row>
    <row r="894">
      <c r="A894" s="662"/>
      <c r="B894" s="662"/>
      <c r="C894" s="662"/>
      <c r="D894" s="662"/>
      <c r="E894" s="662"/>
      <c r="F894" s="662"/>
      <c r="G894" s="662"/>
      <c r="H894" s="662"/>
      <c r="I894" s="662"/>
      <c r="J894" s="662"/>
      <c r="K894" s="662"/>
      <c r="L894" s="662"/>
      <c r="M894" s="662"/>
      <c r="N894" s="662"/>
      <c r="O894" s="662"/>
      <c r="P894" s="662"/>
      <c r="Q894" s="662"/>
      <c r="R894" s="662"/>
      <c r="S894" s="662"/>
      <c r="T894" s="662"/>
      <c r="U894" s="662"/>
      <c r="V894" s="662"/>
      <c r="W894" s="662"/>
      <c r="X894" s="662"/>
      <c r="Y894" s="662"/>
      <c r="Z894" s="662"/>
      <c r="AA894" s="662"/>
      <c r="AB894" s="662"/>
      <c r="AC894" s="662"/>
    </row>
    <row r="895">
      <c r="A895" s="662"/>
      <c r="B895" s="662"/>
      <c r="C895" s="662"/>
      <c r="D895" s="662"/>
      <c r="E895" s="662"/>
      <c r="F895" s="662"/>
      <c r="G895" s="662"/>
      <c r="H895" s="662"/>
      <c r="I895" s="662"/>
      <c r="J895" s="662"/>
      <c r="K895" s="662"/>
      <c r="L895" s="662"/>
      <c r="M895" s="662"/>
      <c r="N895" s="662"/>
      <c r="O895" s="662"/>
      <c r="P895" s="662"/>
      <c r="Q895" s="662"/>
      <c r="R895" s="662"/>
      <c r="S895" s="662"/>
      <c r="T895" s="662"/>
      <c r="U895" s="662"/>
      <c r="V895" s="662"/>
      <c r="W895" s="662"/>
      <c r="X895" s="662"/>
      <c r="Y895" s="662"/>
      <c r="Z895" s="662"/>
      <c r="AA895" s="662"/>
      <c r="AB895" s="662"/>
      <c r="AC895" s="662"/>
    </row>
    <row r="896">
      <c r="A896" s="662"/>
      <c r="B896" s="662"/>
      <c r="C896" s="662"/>
      <c r="D896" s="662"/>
      <c r="E896" s="662"/>
      <c r="F896" s="662"/>
      <c r="G896" s="662"/>
      <c r="H896" s="662"/>
      <c r="I896" s="662"/>
      <c r="J896" s="662"/>
      <c r="K896" s="662"/>
      <c r="L896" s="662"/>
      <c r="M896" s="662"/>
      <c r="N896" s="662"/>
      <c r="O896" s="662"/>
      <c r="P896" s="662"/>
      <c r="Q896" s="662"/>
      <c r="R896" s="662"/>
      <c r="S896" s="662"/>
      <c r="T896" s="662"/>
      <c r="U896" s="662"/>
      <c r="V896" s="662"/>
      <c r="W896" s="662"/>
      <c r="X896" s="662"/>
      <c r="Y896" s="662"/>
      <c r="Z896" s="662"/>
      <c r="AA896" s="662"/>
      <c r="AB896" s="662"/>
      <c r="AC896" s="662"/>
    </row>
    <row r="897">
      <c r="A897" s="662"/>
      <c r="B897" s="662"/>
      <c r="C897" s="662"/>
      <c r="D897" s="662"/>
      <c r="E897" s="662"/>
      <c r="F897" s="662"/>
      <c r="G897" s="662"/>
      <c r="H897" s="662"/>
      <c r="I897" s="662"/>
      <c r="J897" s="662"/>
      <c r="K897" s="662"/>
      <c r="L897" s="662"/>
      <c r="M897" s="662"/>
      <c r="N897" s="662"/>
      <c r="O897" s="662"/>
      <c r="P897" s="662"/>
      <c r="Q897" s="662"/>
      <c r="R897" s="662"/>
      <c r="S897" s="662"/>
      <c r="T897" s="662"/>
      <c r="U897" s="662"/>
      <c r="V897" s="662"/>
      <c r="W897" s="662"/>
      <c r="X897" s="662"/>
      <c r="Y897" s="662"/>
      <c r="Z897" s="662"/>
      <c r="AA897" s="662"/>
      <c r="AB897" s="662"/>
      <c r="AC897" s="662"/>
    </row>
    <row r="898">
      <c r="A898" s="662"/>
      <c r="B898" s="662"/>
      <c r="C898" s="662"/>
      <c r="D898" s="662"/>
      <c r="E898" s="662"/>
      <c r="F898" s="662"/>
      <c r="G898" s="662"/>
      <c r="H898" s="662"/>
      <c r="I898" s="662"/>
      <c r="J898" s="662"/>
      <c r="K898" s="662"/>
      <c r="L898" s="662"/>
      <c r="M898" s="662"/>
      <c r="N898" s="662"/>
      <c r="O898" s="662"/>
      <c r="P898" s="662"/>
      <c r="Q898" s="662"/>
      <c r="R898" s="662"/>
      <c r="S898" s="662"/>
      <c r="T898" s="662"/>
      <c r="U898" s="662"/>
      <c r="V898" s="662"/>
      <c r="W898" s="662"/>
      <c r="X898" s="662"/>
      <c r="Y898" s="662"/>
      <c r="Z898" s="662"/>
      <c r="AA898" s="662"/>
      <c r="AB898" s="662"/>
      <c r="AC898" s="662"/>
    </row>
    <row r="899">
      <c r="A899" s="662"/>
      <c r="B899" s="662"/>
      <c r="C899" s="662"/>
      <c r="D899" s="662"/>
      <c r="E899" s="662"/>
      <c r="F899" s="662"/>
      <c r="G899" s="662"/>
      <c r="H899" s="662"/>
      <c r="I899" s="662"/>
      <c r="J899" s="662"/>
      <c r="K899" s="662"/>
      <c r="L899" s="662"/>
      <c r="M899" s="662"/>
      <c r="N899" s="662"/>
      <c r="O899" s="662"/>
      <c r="P899" s="662"/>
      <c r="Q899" s="662"/>
      <c r="R899" s="662"/>
      <c r="S899" s="662"/>
      <c r="T899" s="662"/>
      <c r="U899" s="662"/>
      <c r="V899" s="662"/>
      <c r="W899" s="662"/>
      <c r="X899" s="662"/>
      <c r="Y899" s="662"/>
      <c r="Z899" s="662"/>
      <c r="AA899" s="662"/>
      <c r="AB899" s="662"/>
      <c r="AC899" s="662"/>
    </row>
    <row r="900">
      <c r="A900" s="662"/>
      <c r="B900" s="662"/>
      <c r="C900" s="662"/>
      <c r="D900" s="662"/>
      <c r="E900" s="662"/>
      <c r="F900" s="662"/>
      <c r="G900" s="662"/>
      <c r="H900" s="662"/>
      <c r="I900" s="662"/>
      <c r="J900" s="662"/>
      <c r="K900" s="662"/>
      <c r="L900" s="662"/>
      <c r="M900" s="662"/>
      <c r="N900" s="662"/>
      <c r="O900" s="662"/>
      <c r="P900" s="662"/>
      <c r="Q900" s="662"/>
      <c r="R900" s="662"/>
      <c r="S900" s="662"/>
      <c r="T900" s="662"/>
      <c r="U900" s="662"/>
      <c r="V900" s="662"/>
      <c r="W900" s="662"/>
      <c r="X900" s="662"/>
      <c r="Y900" s="662"/>
      <c r="Z900" s="662"/>
      <c r="AA900" s="662"/>
      <c r="AB900" s="662"/>
      <c r="AC900" s="662"/>
    </row>
    <row r="901">
      <c r="A901" s="662"/>
      <c r="B901" s="662"/>
      <c r="C901" s="662"/>
      <c r="D901" s="662"/>
      <c r="E901" s="662"/>
      <c r="F901" s="662"/>
      <c r="G901" s="662"/>
      <c r="H901" s="662"/>
      <c r="I901" s="662"/>
      <c r="J901" s="662"/>
      <c r="K901" s="662"/>
      <c r="L901" s="662"/>
      <c r="M901" s="662"/>
      <c r="N901" s="662"/>
      <c r="O901" s="662"/>
      <c r="P901" s="662"/>
      <c r="Q901" s="662"/>
      <c r="R901" s="662"/>
      <c r="S901" s="662"/>
      <c r="T901" s="662"/>
      <c r="U901" s="662"/>
      <c r="V901" s="662"/>
      <c r="W901" s="662"/>
      <c r="X901" s="662"/>
      <c r="Y901" s="662"/>
      <c r="Z901" s="662"/>
      <c r="AA901" s="662"/>
      <c r="AB901" s="662"/>
      <c r="AC901" s="662"/>
    </row>
    <row r="902">
      <c r="A902" s="662"/>
      <c r="B902" s="662"/>
      <c r="C902" s="662"/>
      <c r="D902" s="662"/>
      <c r="E902" s="662"/>
      <c r="F902" s="662"/>
      <c r="G902" s="662"/>
      <c r="H902" s="662"/>
      <c r="I902" s="662"/>
      <c r="J902" s="662"/>
      <c r="K902" s="662"/>
      <c r="L902" s="662"/>
      <c r="M902" s="662"/>
      <c r="N902" s="662"/>
      <c r="O902" s="662"/>
      <c r="P902" s="662"/>
      <c r="Q902" s="662"/>
      <c r="R902" s="662"/>
      <c r="S902" s="662"/>
      <c r="T902" s="662"/>
      <c r="U902" s="662"/>
      <c r="V902" s="662"/>
      <c r="W902" s="662"/>
      <c r="X902" s="662"/>
      <c r="Y902" s="662"/>
      <c r="Z902" s="662"/>
      <c r="AA902" s="662"/>
      <c r="AB902" s="662"/>
      <c r="AC902" s="662"/>
    </row>
    <row r="903">
      <c r="A903" s="662"/>
      <c r="B903" s="662"/>
      <c r="C903" s="662"/>
      <c r="D903" s="662"/>
      <c r="E903" s="662"/>
      <c r="F903" s="662"/>
      <c r="G903" s="662"/>
      <c r="H903" s="662"/>
      <c r="I903" s="662"/>
      <c r="J903" s="662"/>
      <c r="K903" s="662"/>
      <c r="L903" s="662"/>
      <c r="M903" s="662"/>
      <c r="N903" s="662"/>
      <c r="O903" s="662"/>
      <c r="P903" s="662"/>
      <c r="Q903" s="662"/>
      <c r="R903" s="662"/>
      <c r="S903" s="662"/>
      <c r="T903" s="662"/>
      <c r="U903" s="662"/>
      <c r="V903" s="662"/>
      <c r="W903" s="662"/>
      <c r="X903" s="662"/>
      <c r="Y903" s="662"/>
      <c r="Z903" s="662"/>
      <c r="AA903" s="662"/>
      <c r="AB903" s="662"/>
      <c r="AC903" s="662"/>
    </row>
    <row r="904">
      <c r="A904" s="662"/>
      <c r="B904" s="662"/>
      <c r="C904" s="662"/>
      <c r="D904" s="662"/>
      <c r="E904" s="662"/>
      <c r="F904" s="662"/>
      <c r="G904" s="662"/>
      <c r="H904" s="662"/>
      <c r="I904" s="662"/>
      <c r="J904" s="662"/>
      <c r="K904" s="662"/>
      <c r="L904" s="662"/>
      <c r="M904" s="662"/>
      <c r="N904" s="662"/>
      <c r="O904" s="662"/>
      <c r="P904" s="662"/>
      <c r="Q904" s="662"/>
      <c r="R904" s="662"/>
      <c r="S904" s="662"/>
      <c r="T904" s="662"/>
      <c r="U904" s="662"/>
      <c r="V904" s="662"/>
      <c r="W904" s="662"/>
      <c r="X904" s="662"/>
      <c r="Y904" s="662"/>
      <c r="Z904" s="662"/>
      <c r="AA904" s="662"/>
      <c r="AB904" s="662"/>
      <c r="AC904" s="662"/>
    </row>
    <row r="905">
      <c r="A905" s="662"/>
      <c r="B905" s="662"/>
      <c r="C905" s="662"/>
      <c r="D905" s="662"/>
      <c r="E905" s="662"/>
      <c r="F905" s="662"/>
      <c r="G905" s="662"/>
      <c r="H905" s="662"/>
      <c r="I905" s="662"/>
      <c r="J905" s="662"/>
      <c r="K905" s="662"/>
      <c r="L905" s="662"/>
      <c r="M905" s="662"/>
      <c r="N905" s="662"/>
      <c r="O905" s="662"/>
      <c r="P905" s="662"/>
      <c r="Q905" s="662"/>
      <c r="R905" s="662"/>
      <c r="S905" s="662"/>
      <c r="T905" s="662"/>
      <c r="U905" s="662"/>
      <c r="V905" s="662"/>
      <c r="W905" s="662"/>
      <c r="X905" s="662"/>
      <c r="Y905" s="662"/>
      <c r="Z905" s="662"/>
      <c r="AA905" s="662"/>
      <c r="AB905" s="662"/>
      <c r="AC905" s="662"/>
    </row>
    <row r="906">
      <c r="A906" s="662"/>
      <c r="B906" s="662"/>
      <c r="C906" s="662"/>
      <c r="D906" s="662"/>
      <c r="E906" s="662"/>
      <c r="F906" s="662"/>
      <c r="G906" s="662"/>
      <c r="H906" s="662"/>
      <c r="I906" s="662"/>
      <c r="J906" s="662"/>
      <c r="K906" s="662"/>
      <c r="L906" s="662"/>
      <c r="M906" s="662"/>
      <c r="N906" s="662"/>
      <c r="O906" s="662"/>
      <c r="P906" s="662"/>
      <c r="Q906" s="662"/>
      <c r="R906" s="662"/>
      <c r="S906" s="662"/>
      <c r="T906" s="662"/>
      <c r="U906" s="662"/>
      <c r="V906" s="662"/>
      <c r="W906" s="662"/>
      <c r="X906" s="662"/>
      <c r="Y906" s="662"/>
      <c r="Z906" s="662"/>
      <c r="AA906" s="662"/>
      <c r="AB906" s="662"/>
      <c r="AC906" s="662"/>
    </row>
    <row r="907">
      <c r="A907" s="662"/>
      <c r="B907" s="662"/>
      <c r="C907" s="662"/>
      <c r="D907" s="662"/>
      <c r="E907" s="662"/>
      <c r="F907" s="662"/>
      <c r="G907" s="662"/>
      <c r="H907" s="662"/>
      <c r="I907" s="662"/>
      <c r="J907" s="662"/>
      <c r="K907" s="662"/>
      <c r="L907" s="662"/>
      <c r="M907" s="662"/>
      <c r="N907" s="662"/>
      <c r="O907" s="662"/>
      <c r="P907" s="662"/>
      <c r="Q907" s="662"/>
      <c r="R907" s="662"/>
      <c r="S907" s="662"/>
      <c r="T907" s="662"/>
      <c r="U907" s="662"/>
      <c r="V907" s="662"/>
      <c r="W907" s="662"/>
      <c r="X907" s="662"/>
      <c r="Y907" s="662"/>
      <c r="Z907" s="662"/>
      <c r="AA907" s="662"/>
      <c r="AB907" s="662"/>
      <c r="AC907" s="662"/>
    </row>
    <row r="908">
      <c r="A908" s="662"/>
      <c r="B908" s="662"/>
      <c r="C908" s="662"/>
      <c r="D908" s="662"/>
      <c r="E908" s="662"/>
      <c r="F908" s="662"/>
      <c r="G908" s="662"/>
      <c r="H908" s="662"/>
      <c r="I908" s="662"/>
      <c r="J908" s="662"/>
      <c r="K908" s="662"/>
      <c r="L908" s="662"/>
      <c r="M908" s="662"/>
      <c r="N908" s="662"/>
      <c r="O908" s="662"/>
      <c r="P908" s="662"/>
      <c r="Q908" s="662"/>
      <c r="R908" s="662"/>
      <c r="S908" s="662"/>
      <c r="T908" s="662"/>
      <c r="U908" s="662"/>
      <c r="V908" s="662"/>
      <c r="W908" s="662"/>
      <c r="X908" s="662"/>
      <c r="Y908" s="662"/>
      <c r="Z908" s="662"/>
      <c r="AA908" s="662"/>
      <c r="AB908" s="662"/>
      <c r="AC908" s="662"/>
    </row>
    <row r="909">
      <c r="A909" s="662"/>
      <c r="B909" s="662"/>
      <c r="C909" s="662"/>
      <c r="D909" s="662"/>
      <c r="E909" s="662"/>
      <c r="F909" s="662"/>
      <c r="G909" s="662"/>
      <c r="H909" s="662"/>
      <c r="I909" s="662"/>
      <c r="J909" s="662"/>
      <c r="K909" s="662"/>
      <c r="L909" s="662"/>
      <c r="M909" s="662"/>
      <c r="N909" s="662"/>
      <c r="O909" s="662"/>
      <c r="P909" s="662"/>
      <c r="Q909" s="662"/>
      <c r="R909" s="662"/>
      <c r="S909" s="662"/>
      <c r="T909" s="662"/>
      <c r="U909" s="662"/>
      <c r="V909" s="662"/>
      <c r="W909" s="662"/>
      <c r="X909" s="662"/>
      <c r="Y909" s="662"/>
      <c r="Z909" s="662"/>
      <c r="AA909" s="662"/>
      <c r="AB909" s="662"/>
      <c r="AC909" s="662"/>
    </row>
    <row r="910">
      <c r="A910" s="662"/>
      <c r="B910" s="662"/>
      <c r="C910" s="662"/>
      <c r="D910" s="662"/>
      <c r="E910" s="662"/>
      <c r="F910" s="662"/>
      <c r="G910" s="662"/>
      <c r="H910" s="662"/>
      <c r="I910" s="662"/>
      <c r="J910" s="662"/>
      <c r="K910" s="662"/>
      <c r="L910" s="662"/>
      <c r="M910" s="662"/>
      <c r="N910" s="662"/>
      <c r="O910" s="662"/>
      <c r="P910" s="662"/>
      <c r="Q910" s="662"/>
      <c r="R910" s="662"/>
      <c r="S910" s="662"/>
      <c r="T910" s="662"/>
      <c r="U910" s="662"/>
      <c r="V910" s="662"/>
      <c r="W910" s="662"/>
      <c r="X910" s="662"/>
      <c r="Y910" s="662"/>
      <c r="Z910" s="662"/>
      <c r="AA910" s="662"/>
      <c r="AB910" s="662"/>
      <c r="AC910" s="662"/>
    </row>
    <row r="911">
      <c r="A911" s="662"/>
      <c r="B911" s="662"/>
      <c r="C911" s="662"/>
      <c r="D911" s="662"/>
      <c r="E911" s="662"/>
      <c r="F911" s="662"/>
      <c r="G911" s="662"/>
      <c r="H911" s="662"/>
      <c r="I911" s="662"/>
      <c r="J911" s="662"/>
      <c r="K911" s="662"/>
      <c r="L911" s="662"/>
      <c r="M911" s="662"/>
      <c r="N911" s="662"/>
      <c r="O911" s="662"/>
      <c r="P911" s="662"/>
      <c r="Q911" s="662"/>
      <c r="R911" s="662"/>
      <c r="S911" s="662"/>
      <c r="T911" s="662"/>
      <c r="U911" s="662"/>
      <c r="V911" s="662"/>
      <c r="W911" s="662"/>
      <c r="X911" s="662"/>
      <c r="Y911" s="662"/>
      <c r="Z911" s="662"/>
      <c r="AA911" s="662"/>
      <c r="AB911" s="662"/>
      <c r="AC911" s="662"/>
    </row>
    <row r="912">
      <c r="A912" s="662"/>
      <c r="B912" s="662"/>
      <c r="C912" s="662"/>
      <c r="D912" s="662"/>
      <c r="E912" s="662"/>
      <c r="F912" s="662"/>
      <c r="G912" s="662"/>
      <c r="H912" s="662"/>
      <c r="I912" s="662"/>
      <c r="J912" s="662"/>
      <c r="K912" s="662"/>
      <c r="L912" s="662"/>
      <c r="M912" s="662"/>
      <c r="N912" s="662"/>
      <c r="O912" s="662"/>
      <c r="P912" s="662"/>
      <c r="Q912" s="662"/>
      <c r="R912" s="662"/>
      <c r="S912" s="662"/>
      <c r="T912" s="662"/>
      <c r="U912" s="662"/>
      <c r="V912" s="662"/>
      <c r="W912" s="662"/>
      <c r="X912" s="662"/>
      <c r="Y912" s="662"/>
      <c r="Z912" s="662"/>
      <c r="AA912" s="662"/>
      <c r="AB912" s="662"/>
      <c r="AC912" s="662"/>
    </row>
    <row r="913">
      <c r="A913" s="662"/>
      <c r="B913" s="662"/>
      <c r="C913" s="662"/>
      <c r="D913" s="662"/>
      <c r="E913" s="662"/>
      <c r="F913" s="662"/>
      <c r="G913" s="662"/>
      <c r="H913" s="662"/>
      <c r="I913" s="662"/>
      <c r="J913" s="662"/>
      <c r="K913" s="662"/>
      <c r="L913" s="662"/>
      <c r="M913" s="662"/>
      <c r="N913" s="662"/>
      <c r="O913" s="662"/>
      <c r="P913" s="662"/>
      <c r="Q913" s="662"/>
      <c r="R913" s="662"/>
      <c r="S913" s="662"/>
      <c r="T913" s="662"/>
      <c r="U913" s="662"/>
      <c r="V913" s="662"/>
      <c r="W913" s="662"/>
      <c r="X913" s="662"/>
      <c r="Y913" s="662"/>
      <c r="Z913" s="662"/>
      <c r="AA913" s="662"/>
      <c r="AB913" s="662"/>
      <c r="AC913" s="662"/>
    </row>
    <row r="914">
      <c r="A914" s="662"/>
      <c r="B914" s="662"/>
      <c r="C914" s="662"/>
      <c r="D914" s="662"/>
      <c r="E914" s="662"/>
      <c r="F914" s="662"/>
      <c r="G914" s="662"/>
      <c r="H914" s="662"/>
      <c r="I914" s="662"/>
      <c r="J914" s="662"/>
      <c r="K914" s="662"/>
      <c r="L914" s="662"/>
      <c r="M914" s="662"/>
      <c r="N914" s="662"/>
      <c r="O914" s="662"/>
      <c r="P914" s="662"/>
      <c r="Q914" s="662"/>
      <c r="R914" s="662"/>
      <c r="S914" s="662"/>
      <c r="T914" s="662"/>
      <c r="U914" s="662"/>
      <c r="V914" s="662"/>
      <c r="W914" s="662"/>
      <c r="X914" s="662"/>
      <c r="Y914" s="662"/>
      <c r="Z914" s="662"/>
      <c r="AA914" s="662"/>
      <c r="AB914" s="662"/>
      <c r="AC914" s="662"/>
    </row>
    <row r="915">
      <c r="A915" s="662"/>
      <c r="B915" s="662"/>
      <c r="C915" s="662"/>
      <c r="D915" s="662"/>
      <c r="E915" s="662"/>
      <c r="F915" s="662"/>
      <c r="G915" s="662"/>
      <c r="H915" s="662"/>
      <c r="I915" s="662"/>
      <c r="J915" s="662"/>
      <c r="K915" s="662"/>
      <c r="L915" s="662"/>
      <c r="M915" s="662"/>
      <c r="N915" s="662"/>
      <c r="O915" s="662"/>
      <c r="P915" s="662"/>
      <c r="Q915" s="662"/>
      <c r="R915" s="662"/>
      <c r="S915" s="662"/>
      <c r="T915" s="662"/>
      <c r="U915" s="662"/>
      <c r="V915" s="662"/>
      <c r="W915" s="662"/>
      <c r="X915" s="662"/>
      <c r="Y915" s="662"/>
      <c r="Z915" s="662"/>
      <c r="AA915" s="662"/>
      <c r="AB915" s="662"/>
      <c r="AC915" s="662"/>
    </row>
    <row r="916">
      <c r="A916" s="662"/>
      <c r="B916" s="662"/>
      <c r="C916" s="662"/>
      <c r="D916" s="662"/>
      <c r="E916" s="662"/>
      <c r="F916" s="662"/>
      <c r="G916" s="662"/>
      <c r="H916" s="662"/>
      <c r="I916" s="662"/>
      <c r="J916" s="662"/>
      <c r="K916" s="662"/>
      <c r="L916" s="662"/>
      <c r="M916" s="662"/>
      <c r="N916" s="662"/>
      <c r="O916" s="662"/>
      <c r="P916" s="662"/>
      <c r="Q916" s="662"/>
      <c r="R916" s="662"/>
      <c r="S916" s="662"/>
      <c r="T916" s="662"/>
      <c r="U916" s="662"/>
      <c r="V916" s="662"/>
      <c r="W916" s="662"/>
      <c r="X916" s="662"/>
      <c r="Y916" s="662"/>
      <c r="Z916" s="662"/>
      <c r="AA916" s="662"/>
      <c r="AB916" s="662"/>
      <c r="AC916" s="662"/>
    </row>
    <row r="917">
      <c r="A917" s="662"/>
      <c r="B917" s="662"/>
      <c r="C917" s="662"/>
      <c r="D917" s="662"/>
      <c r="E917" s="662"/>
      <c r="F917" s="662"/>
      <c r="G917" s="662"/>
      <c r="H917" s="662"/>
      <c r="I917" s="662"/>
      <c r="J917" s="662"/>
      <c r="K917" s="662"/>
      <c r="L917" s="662"/>
      <c r="M917" s="662"/>
      <c r="N917" s="662"/>
      <c r="O917" s="662"/>
      <c r="P917" s="662"/>
      <c r="Q917" s="662"/>
      <c r="R917" s="662"/>
      <c r="S917" s="662"/>
      <c r="T917" s="662"/>
      <c r="U917" s="662"/>
      <c r="V917" s="662"/>
      <c r="W917" s="662"/>
      <c r="X917" s="662"/>
      <c r="Y917" s="662"/>
      <c r="Z917" s="662"/>
      <c r="AA917" s="662"/>
      <c r="AB917" s="662"/>
      <c r="AC917" s="662"/>
    </row>
    <row r="918">
      <c r="A918" s="662"/>
      <c r="B918" s="662"/>
      <c r="C918" s="662"/>
      <c r="D918" s="662"/>
      <c r="E918" s="662"/>
      <c r="F918" s="662"/>
      <c r="G918" s="662"/>
      <c r="H918" s="662"/>
      <c r="I918" s="662"/>
      <c r="J918" s="662"/>
      <c r="K918" s="662"/>
      <c r="L918" s="662"/>
      <c r="M918" s="662"/>
      <c r="N918" s="662"/>
      <c r="O918" s="662"/>
      <c r="P918" s="662"/>
      <c r="Q918" s="662"/>
      <c r="R918" s="662"/>
      <c r="S918" s="662"/>
      <c r="T918" s="662"/>
      <c r="U918" s="662"/>
      <c r="V918" s="662"/>
      <c r="W918" s="662"/>
      <c r="X918" s="662"/>
      <c r="Y918" s="662"/>
      <c r="Z918" s="662"/>
      <c r="AA918" s="662"/>
      <c r="AB918" s="662"/>
      <c r="AC918" s="662"/>
    </row>
    <row r="919">
      <c r="A919" s="662"/>
      <c r="B919" s="662"/>
      <c r="C919" s="662"/>
      <c r="D919" s="662"/>
      <c r="E919" s="662"/>
      <c r="F919" s="662"/>
      <c r="G919" s="662"/>
      <c r="H919" s="662"/>
      <c r="I919" s="662"/>
      <c r="J919" s="662"/>
      <c r="K919" s="662"/>
      <c r="L919" s="662"/>
      <c r="M919" s="662"/>
      <c r="N919" s="662"/>
      <c r="O919" s="662"/>
      <c r="P919" s="662"/>
      <c r="Q919" s="662"/>
      <c r="R919" s="662"/>
      <c r="S919" s="662"/>
      <c r="T919" s="662"/>
      <c r="U919" s="662"/>
      <c r="V919" s="662"/>
      <c r="W919" s="662"/>
      <c r="X919" s="662"/>
      <c r="Y919" s="662"/>
      <c r="Z919" s="662"/>
      <c r="AA919" s="662"/>
      <c r="AB919" s="662"/>
      <c r="AC919" s="662"/>
    </row>
    <row r="920">
      <c r="A920" s="662"/>
      <c r="B920" s="662"/>
      <c r="C920" s="662"/>
      <c r="D920" s="662"/>
      <c r="E920" s="662"/>
      <c r="F920" s="662"/>
      <c r="G920" s="662"/>
      <c r="H920" s="662"/>
      <c r="I920" s="662"/>
      <c r="J920" s="662"/>
      <c r="K920" s="662"/>
      <c r="L920" s="662"/>
      <c r="M920" s="662"/>
      <c r="N920" s="662"/>
      <c r="O920" s="662"/>
      <c r="P920" s="662"/>
      <c r="Q920" s="662"/>
      <c r="R920" s="662"/>
      <c r="S920" s="662"/>
      <c r="T920" s="662"/>
      <c r="U920" s="662"/>
      <c r="V920" s="662"/>
      <c r="W920" s="662"/>
      <c r="X920" s="662"/>
      <c r="Y920" s="662"/>
      <c r="Z920" s="662"/>
      <c r="AA920" s="662"/>
      <c r="AB920" s="662"/>
      <c r="AC920" s="662"/>
    </row>
    <row r="921">
      <c r="A921" s="662"/>
      <c r="B921" s="662"/>
      <c r="C921" s="662"/>
      <c r="D921" s="662"/>
      <c r="E921" s="662"/>
      <c r="F921" s="662"/>
      <c r="G921" s="662"/>
      <c r="H921" s="662"/>
      <c r="I921" s="662"/>
      <c r="J921" s="662"/>
      <c r="K921" s="662"/>
      <c r="L921" s="662"/>
      <c r="M921" s="662"/>
      <c r="N921" s="662"/>
      <c r="O921" s="662"/>
      <c r="P921" s="662"/>
      <c r="Q921" s="662"/>
      <c r="R921" s="662"/>
      <c r="S921" s="662"/>
      <c r="T921" s="662"/>
      <c r="U921" s="662"/>
      <c r="V921" s="662"/>
      <c r="W921" s="662"/>
      <c r="X921" s="662"/>
      <c r="Y921" s="662"/>
      <c r="Z921" s="662"/>
      <c r="AA921" s="662"/>
      <c r="AB921" s="662"/>
      <c r="AC921" s="662"/>
    </row>
    <row r="922">
      <c r="A922" s="662"/>
      <c r="B922" s="662"/>
      <c r="C922" s="662"/>
      <c r="D922" s="662"/>
      <c r="E922" s="662"/>
      <c r="F922" s="662"/>
      <c r="G922" s="662"/>
      <c r="H922" s="662"/>
      <c r="I922" s="662"/>
      <c r="J922" s="662"/>
      <c r="K922" s="662"/>
      <c r="L922" s="662"/>
      <c r="M922" s="662"/>
      <c r="N922" s="662"/>
      <c r="O922" s="662"/>
      <c r="P922" s="662"/>
      <c r="Q922" s="662"/>
      <c r="R922" s="662"/>
      <c r="S922" s="662"/>
      <c r="T922" s="662"/>
      <c r="U922" s="662"/>
      <c r="V922" s="662"/>
      <c r="W922" s="662"/>
      <c r="X922" s="662"/>
      <c r="Y922" s="662"/>
      <c r="Z922" s="662"/>
      <c r="AA922" s="662"/>
      <c r="AB922" s="662"/>
      <c r="AC922" s="662"/>
    </row>
    <row r="923">
      <c r="A923" s="662"/>
      <c r="B923" s="662"/>
      <c r="C923" s="662"/>
      <c r="D923" s="662"/>
      <c r="E923" s="662"/>
      <c r="F923" s="662"/>
      <c r="G923" s="662"/>
      <c r="H923" s="662"/>
      <c r="I923" s="662"/>
      <c r="J923" s="662"/>
      <c r="K923" s="662"/>
      <c r="L923" s="662"/>
      <c r="M923" s="662"/>
      <c r="N923" s="662"/>
      <c r="O923" s="662"/>
      <c r="P923" s="662"/>
      <c r="Q923" s="662"/>
      <c r="R923" s="662"/>
      <c r="S923" s="662"/>
      <c r="T923" s="662"/>
      <c r="U923" s="662"/>
      <c r="V923" s="662"/>
      <c r="W923" s="662"/>
      <c r="X923" s="662"/>
      <c r="Y923" s="662"/>
      <c r="Z923" s="662"/>
      <c r="AA923" s="662"/>
      <c r="AB923" s="662"/>
      <c r="AC923" s="662"/>
    </row>
    <row r="924">
      <c r="A924" s="662"/>
      <c r="B924" s="662"/>
      <c r="C924" s="662"/>
      <c r="D924" s="662"/>
      <c r="E924" s="662"/>
      <c r="F924" s="662"/>
      <c r="G924" s="662"/>
      <c r="H924" s="662"/>
      <c r="I924" s="662"/>
      <c r="J924" s="662"/>
      <c r="K924" s="662"/>
      <c r="L924" s="662"/>
      <c r="M924" s="662"/>
      <c r="N924" s="662"/>
      <c r="O924" s="662"/>
      <c r="P924" s="662"/>
      <c r="Q924" s="662"/>
      <c r="R924" s="662"/>
      <c r="S924" s="662"/>
      <c r="T924" s="662"/>
      <c r="U924" s="662"/>
      <c r="V924" s="662"/>
      <c r="W924" s="662"/>
      <c r="X924" s="662"/>
      <c r="Y924" s="662"/>
      <c r="Z924" s="662"/>
      <c r="AA924" s="662"/>
      <c r="AB924" s="662"/>
      <c r="AC924" s="662"/>
    </row>
    <row r="925">
      <c r="A925" s="662"/>
      <c r="B925" s="662"/>
      <c r="C925" s="662"/>
      <c r="D925" s="662"/>
      <c r="E925" s="662"/>
      <c r="F925" s="662"/>
      <c r="G925" s="662"/>
      <c r="H925" s="662"/>
      <c r="I925" s="662"/>
      <c r="J925" s="662"/>
      <c r="K925" s="662"/>
      <c r="L925" s="662"/>
      <c r="M925" s="662"/>
      <c r="N925" s="662"/>
      <c r="O925" s="662"/>
      <c r="P925" s="662"/>
      <c r="Q925" s="662"/>
      <c r="R925" s="662"/>
      <c r="S925" s="662"/>
      <c r="T925" s="662"/>
      <c r="U925" s="662"/>
      <c r="V925" s="662"/>
      <c r="W925" s="662"/>
      <c r="X925" s="662"/>
      <c r="Y925" s="662"/>
      <c r="Z925" s="662"/>
      <c r="AA925" s="662"/>
      <c r="AB925" s="662"/>
      <c r="AC925" s="662"/>
    </row>
    <row r="926">
      <c r="A926" s="662"/>
      <c r="B926" s="662"/>
      <c r="C926" s="662"/>
      <c r="D926" s="662"/>
      <c r="E926" s="662"/>
      <c r="F926" s="662"/>
      <c r="G926" s="662"/>
      <c r="H926" s="662"/>
      <c r="I926" s="662"/>
      <c r="J926" s="662"/>
      <c r="K926" s="662"/>
      <c r="L926" s="662"/>
      <c r="M926" s="662"/>
      <c r="N926" s="662"/>
      <c r="O926" s="662"/>
      <c r="P926" s="662"/>
      <c r="Q926" s="662"/>
      <c r="R926" s="662"/>
      <c r="S926" s="662"/>
      <c r="T926" s="662"/>
      <c r="U926" s="662"/>
      <c r="V926" s="662"/>
      <c r="W926" s="662"/>
      <c r="X926" s="662"/>
      <c r="Y926" s="662"/>
      <c r="Z926" s="662"/>
      <c r="AA926" s="662"/>
      <c r="AB926" s="662"/>
      <c r="AC926" s="662"/>
    </row>
    <row r="927">
      <c r="A927" s="662"/>
      <c r="B927" s="662"/>
      <c r="C927" s="662"/>
      <c r="D927" s="662"/>
      <c r="E927" s="662"/>
      <c r="F927" s="662"/>
      <c r="G927" s="662"/>
      <c r="H927" s="662"/>
      <c r="I927" s="662"/>
      <c r="J927" s="662"/>
      <c r="K927" s="662"/>
      <c r="L927" s="662"/>
      <c r="M927" s="662"/>
      <c r="N927" s="662"/>
      <c r="O927" s="662"/>
      <c r="P927" s="662"/>
      <c r="Q927" s="662"/>
      <c r="R927" s="662"/>
      <c r="S927" s="662"/>
      <c r="T927" s="662"/>
      <c r="U927" s="662"/>
      <c r="V927" s="662"/>
      <c r="W927" s="662"/>
      <c r="X927" s="662"/>
      <c r="Y927" s="662"/>
      <c r="Z927" s="662"/>
      <c r="AA927" s="662"/>
      <c r="AB927" s="662"/>
      <c r="AC927" s="662"/>
    </row>
    <row r="928">
      <c r="A928" s="662"/>
      <c r="B928" s="662"/>
      <c r="C928" s="662"/>
      <c r="D928" s="662"/>
      <c r="E928" s="662"/>
      <c r="F928" s="662"/>
      <c r="G928" s="662"/>
      <c r="H928" s="662"/>
      <c r="I928" s="662"/>
      <c r="J928" s="662"/>
      <c r="K928" s="662"/>
      <c r="L928" s="662"/>
      <c r="M928" s="662"/>
      <c r="N928" s="662"/>
      <c r="O928" s="662"/>
      <c r="P928" s="662"/>
      <c r="Q928" s="662"/>
      <c r="R928" s="662"/>
      <c r="S928" s="662"/>
      <c r="T928" s="662"/>
      <c r="U928" s="662"/>
      <c r="V928" s="662"/>
      <c r="W928" s="662"/>
      <c r="X928" s="662"/>
      <c r="Y928" s="662"/>
      <c r="Z928" s="662"/>
      <c r="AA928" s="662"/>
      <c r="AB928" s="662"/>
      <c r="AC928" s="662"/>
    </row>
    <row r="929">
      <c r="A929" s="662"/>
      <c r="B929" s="662"/>
      <c r="C929" s="662"/>
      <c r="D929" s="662"/>
      <c r="E929" s="662"/>
      <c r="F929" s="662"/>
      <c r="G929" s="662"/>
      <c r="H929" s="662"/>
      <c r="I929" s="662"/>
      <c r="J929" s="662"/>
      <c r="K929" s="662"/>
      <c r="L929" s="662"/>
      <c r="M929" s="662"/>
      <c r="N929" s="662"/>
      <c r="O929" s="662"/>
      <c r="P929" s="662"/>
      <c r="Q929" s="662"/>
      <c r="R929" s="662"/>
      <c r="S929" s="662"/>
      <c r="T929" s="662"/>
      <c r="U929" s="662"/>
      <c r="V929" s="662"/>
      <c r="W929" s="662"/>
      <c r="X929" s="662"/>
      <c r="Y929" s="662"/>
      <c r="Z929" s="662"/>
      <c r="AA929" s="662"/>
      <c r="AB929" s="662"/>
      <c r="AC929" s="662"/>
    </row>
    <row r="930">
      <c r="A930" s="662"/>
      <c r="B930" s="662"/>
      <c r="C930" s="662"/>
      <c r="D930" s="662"/>
      <c r="E930" s="662"/>
      <c r="F930" s="662"/>
      <c r="G930" s="662"/>
      <c r="H930" s="662"/>
      <c r="I930" s="662"/>
      <c r="J930" s="662"/>
      <c r="K930" s="662"/>
      <c r="L930" s="662"/>
      <c r="M930" s="662"/>
      <c r="N930" s="662"/>
      <c r="O930" s="662"/>
      <c r="P930" s="662"/>
      <c r="Q930" s="662"/>
      <c r="R930" s="662"/>
      <c r="S930" s="662"/>
      <c r="T930" s="662"/>
      <c r="U930" s="662"/>
      <c r="V930" s="662"/>
      <c r="W930" s="662"/>
      <c r="X930" s="662"/>
      <c r="Y930" s="662"/>
      <c r="Z930" s="662"/>
      <c r="AA930" s="662"/>
      <c r="AB930" s="662"/>
      <c r="AC930" s="662"/>
    </row>
    <row r="931">
      <c r="A931" s="662"/>
      <c r="B931" s="662"/>
      <c r="C931" s="662"/>
      <c r="D931" s="662"/>
      <c r="E931" s="662"/>
      <c r="F931" s="662"/>
      <c r="G931" s="662"/>
      <c r="H931" s="662"/>
      <c r="I931" s="662"/>
      <c r="J931" s="662"/>
      <c r="K931" s="662"/>
      <c r="L931" s="662"/>
      <c r="M931" s="662"/>
      <c r="N931" s="662"/>
      <c r="O931" s="662"/>
      <c r="P931" s="662"/>
      <c r="Q931" s="662"/>
      <c r="R931" s="662"/>
      <c r="S931" s="662"/>
      <c r="T931" s="662"/>
      <c r="U931" s="662"/>
      <c r="V931" s="662"/>
      <c r="W931" s="662"/>
      <c r="X931" s="662"/>
      <c r="Y931" s="662"/>
      <c r="Z931" s="662"/>
      <c r="AA931" s="662"/>
      <c r="AB931" s="662"/>
      <c r="AC931" s="662"/>
    </row>
    <row r="932">
      <c r="A932" s="662"/>
      <c r="B932" s="662"/>
      <c r="C932" s="662"/>
      <c r="D932" s="662"/>
      <c r="E932" s="662"/>
      <c r="F932" s="662"/>
      <c r="G932" s="662"/>
      <c r="H932" s="662"/>
      <c r="I932" s="662"/>
      <c r="J932" s="662"/>
      <c r="K932" s="662"/>
      <c r="L932" s="662"/>
      <c r="M932" s="662"/>
      <c r="N932" s="662"/>
      <c r="O932" s="662"/>
      <c r="P932" s="662"/>
      <c r="Q932" s="662"/>
      <c r="R932" s="662"/>
      <c r="S932" s="662"/>
      <c r="T932" s="662"/>
      <c r="U932" s="662"/>
      <c r="V932" s="662"/>
      <c r="W932" s="662"/>
      <c r="X932" s="662"/>
      <c r="Y932" s="662"/>
      <c r="Z932" s="662"/>
      <c r="AA932" s="662"/>
      <c r="AB932" s="662"/>
      <c r="AC932" s="662"/>
    </row>
    <row r="933">
      <c r="A933" s="662"/>
      <c r="B933" s="662"/>
      <c r="C933" s="662"/>
      <c r="D933" s="662"/>
      <c r="E933" s="662"/>
      <c r="F933" s="662"/>
      <c r="G933" s="662"/>
      <c r="H933" s="662"/>
      <c r="I933" s="662"/>
      <c r="J933" s="662"/>
      <c r="K933" s="662"/>
      <c r="L933" s="662"/>
      <c r="M933" s="662"/>
      <c r="N933" s="662"/>
      <c r="O933" s="662"/>
      <c r="P933" s="662"/>
      <c r="Q933" s="662"/>
      <c r="R933" s="662"/>
      <c r="S933" s="662"/>
      <c r="T933" s="662"/>
      <c r="U933" s="662"/>
      <c r="V933" s="662"/>
      <c r="W933" s="662"/>
      <c r="X933" s="662"/>
      <c r="Y933" s="662"/>
      <c r="Z933" s="662"/>
      <c r="AA933" s="662"/>
      <c r="AB933" s="662"/>
      <c r="AC933" s="662"/>
    </row>
    <row r="934">
      <c r="A934" s="662"/>
      <c r="B934" s="662"/>
      <c r="C934" s="662"/>
      <c r="D934" s="662"/>
      <c r="E934" s="662"/>
      <c r="F934" s="662"/>
      <c r="G934" s="662"/>
      <c r="H934" s="662"/>
      <c r="I934" s="662"/>
      <c r="J934" s="662"/>
      <c r="K934" s="662"/>
      <c r="L934" s="662"/>
      <c r="M934" s="662"/>
      <c r="N934" s="662"/>
      <c r="O934" s="662"/>
      <c r="P934" s="662"/>
      <c r="Q934" s="662"/>
      <c r="R934" s="662"/>
      <c r="S934" s="662"/>
      <c r="T934" s="662"/>
      <c r="U934" s="662"/>
      <c r="V934" s="662"/>
      <c r="W934" s="662"/>
      <c r="X934" s="662"/>
      <c r="Y934" s="662"/>
      <c r="Z934" s="662"/>
      <c r="AA934" s="662"/>
      <c r="AB934" s="662"/>
      <c r="AC934" s="662"/>
    </row>
    <row r="935">
      <c r="A935" s="662"/>
      <c r="B935" s="662"/>
      <c r="C935" s="662"/>
      <c r="D935" s="662"/>
      <c r="E935" s="662"/>
      <c r="F935" s="662"/>
      <c r="G935" s="662"/>
      <c r="H935" s="662"/>
      <c r="I935" s="662"/>
      <c r="J935" s="662"/>
      <c r="K935" s="662"/>
      <c r="L935" s="662"/>
      <c r="M935" s="662"/>
      <c r="N935" s="662"/>
      <c r="O935" s="662"/>
      <c r="P935" s="662"/>
      <c r="Q935" s="662"/>
      <c r="R935" s="662"/>
      <c r="S935" s="662"/>
      <c r="T935" s="662"/>
      <c r="U935" s="662"/>
      <c r="V935" s="662"/>
      <c r="W935" s="662"/>
      <c r="X935" s="662"/>
      <c r="Y935" s="662"/>
      <c r="Z935" s="662"/>
      <c r="AA935" s="662"/>
      <c r="AB935" s="662"/>
      <c r="AC935" s="662"/>
    </row>
    <row r="936">
      <c r="A936" s="662"/>
      <c r="B936" s="662"/>
      <c r="C936" s="662"/>
      <c r="D936" s="662"/>
      <c r="E936" s="662"/>
      <c r="F936" s="662"/>
      <c r="G936" s="662"/>
      <c r="H936" s="662"/>
      <c r="I936" s="662"/>
      <c r="J936" s="662"/>
      <c r="K936" s="662"/>
      <c r="L936" s="662"/>
      <c r="M936" s="662"/>
      <c r="N936" s="662"/>
      <c r="O936" s="662"/>
      <c r="P936" s="662"/>
      <c r="Q936" s="662"/>
      <c r="R936" s="662"/>
      <c r="S936" s="662"/>
      <c r="T936" s="662"/>
      <c r="U936" s="662"/>
      <c r="V936" s="662"/>
      <c r="W936" s="662"/>
      <c r="X936" s="662"/>
      <c r="Y936" s="662"/>
      <c r="Z936" s="662"/>
      <c r="AA936" s="662"/>
      <c r="AB936" s="662"/>
      <c r="AC936" s="662"/>
    </row>
    <row r="937">
      <c r="A937" s="662"/>
      <c r="B937" s="662"/>
      <c r="C937" s="662"/>
      <c r="D937" s="662"/>
      <c r="E937" s="662"/>
      <c r="F937" s="662"/>
      <c r="G937" s="662"/>
      <c r="H937" s="662"/>
      <c r="I937" s="662"/>
      <c r="J937" s="662"/>
      <c r="K937" s="662"/>
      <c r="L937" s="662"/>
      <c r="M937" s="662"/>
      <c r="N937" s="662"/>
      <c r="O937" s="662"/>
      <c r="P937" s="662"/>
      <c r="Q937" s="662"/>
      <c r="R937" s="662"/>
      <c r="S937" s="662"/>
      <c r="T937" s="662"/>
      <c r="U937" s="662"/>
      <c r="V937" s="662"/>
      <c r="W937" s="662"/>
      <c r="X937" s="662"/>
      <c r="Y937" s="662"/>
      <c r="Z937" s="662"/>
      <c r="AA937" s="662"/>
      <c r="AB937" s="662"/>
      <c r="AC937" s="662"/>
    </row>
    <row r="938">
      <c r="A938" s="662"/>
      <c r="B938" s="662"/>
      <c r="C938" s="662"/>
      <c r="D938" s="662"/>
      <c r="E938" s="662"/>
      <c r="F938" s="662"/>
      <c r="G938" s="662"/>
      <c r="H938" s="662"/>
      <c r="I938" s="662"/>
      <c r="J938" s="662"/>
      <c r="K938" s="662"/>
      <c r="L938" s="662"/>
      <c r="M938" s="662"/>
      <c r="N938" s="662"/>
      <c r="O938" s="662"/>
      <c r="P938" s="662"/>
      <c r="Q938" s="662"/>
      <c r="R938" s="662"/>
      <c r="S938" s="662"/>
      <c r="T938" s="662"/>
      <c r="U938" s="662"/>
      <c r="V938" s="662"/>
      <c r="W938" s="662"/>
      <c r="X938" s="662"/>
      <c r="Y938" s="662"/>
      <c r="Z938" s="662"/>
      <c r="AA938" s="662"/>
      <c r="AB938" s="662"/>
      <c r="AC938" s="662"/>
    </row>
    <row r="939">
      <c r="A939" s="662"/>
      <c r="B939" s="662"/>
      <c r="C939" s="662"/>
      <c r="D939" s="662"/>
      <c r="E939" s="662"/>
      <c r="F939" s="662"/>
      <c r="G939" s="662"/>
      <c r="H939" s="662"/>
      <c r="I939" s="662"/>
      <c r="J939" s="662"/>
      <c r="K939" s="662"/>
      <c r="L939" s="662"/>
      <c r="M939" s="662"/>
      <c r="N939" s="662"/>
      <c r="O939" s="662"/>
      <c r="P939" s="662"/>
      <c r="Q939" s="662"/>
      <c r="R939" s="662"/>
      <c r="S939" s="662"/>
      <c r="T939" s="662"/>
      <c r="U939" s="662"/>
      <c r="V939" s="662"/>
      <c r="W939" s="662"/>
      <c r="X939" s="662"/>
      <c r="Y939" s="662"/>
      <c r="Z939" s="662"/>
      <c r="AA939" s="662"/>
      <c r="AB939" s="662"/>
      <c r="AC939" s="662"/>
    </row>
    <row r="940">
      <c r="A940" s="662"/>
      <c r="B940" s="662"/>
      <c r="C940" s="662"/>
      <c r="D940" s="662"/>
      <c r="E940" s="662"/>
      <c r="F940" s="662"/>
      <c r="G940" s="662"/>
      <c r="H940" s="662"/>
      <c r="I940" s="662"/>
      <c r="J940" s="662"/>
      <c r="K940" s="662"/>
      <c r="L940" s="662"/>
      <c r="M940" s="662"/>
      <c r="N940" s="662"/>
      <c r="O940" s="662"/>
      <c r="P940" s="662"/>
      <c r="Q940" s="662"/>
      <c r="R940" s="662"/>
      <c r="S940" s="662"/>
      <c r="T940" s="662"/>
      <c r="U940" s="662"/>
      <c r="V940" s="662"/>
      <c r="W940" s="662"/>
      <c r="X940" s="662"/>
      <c r="Y940" s="662"/>
      <c r="Z940" s="662"/>
      <c r="AA940" s="662"/>
      <c r="AB940" s="662"/>
      <c r="AC940" s="662"/>
    </row>
    <row r="941">
      <c r="A941" s="662"/>
      <c r="B941" s="662"/>
      <c r="C941" s="662"/>
      <c r="D941" s="662"/>
      <c r="E941" s="662"/>
      <c r="F941" s="662"/>
      <c r="G941" s="662"/>
      <c r="H941" s="662"/>
      <c r="I941" s="662"/>
      <c r="J941" s="662"/>
      <c r="K941" s="662"/>
      <c r="L941" s="662"/>
      <c r="M941" s="662"/>
      <c r="N941" s="662"/>
      <c r="O941" s="662"/>
      <c r="P941" s="662"/>
      <c r="Q941" s="662"/>
      <c r="R941" s="662"/>
      <c r="S941" s="662"/>
      <c r="T941" s="662"/>
      <c r="U941" s="662"/>
      <c r="V941" s="662"/>
      <c r="W941" s="662"/>
      <c r="X941" s="662"/>
      <c r="Y941" s="662"/>
      <c r="Z941" s="662"/>
      <c r="AA941" s="662"/>
      <c r="AB941" s="662"/>
      <c r="AC941" s="662"/>
    </row>
    <row r="942">
      <c r="A942" s="662"/>
      <c r="B942" s="662"/>
      <c r="C942" s="662"/>
      <c r="D942" s="662"/>
      <c r="E942" s="662"/>
      <c r="F942" s="662"/>
      <c r="G942" s="662"/>
      <c r="H942" s="662"/>
      <c r="I942" s="662"/>
      <c r="J942" s="662"/>
      <c r="K942" s="662"/>
      <c r="L942" s="662"/>
      <c r="M942" s="662"/>
      <c r="N942" s="662"/>
      <c r="O942" s="662"/>
      <c r="P942" s="662"/>
      <c r="Q942" s="662"/>
      <c r="R942" s="662"/>
      <c r="S942" s="662"/>
      <c r="T942" s="662"/>
      <c r="U942" s="662"/>
      <c r="V942" s="662"/>
      <c r="W942" s="662"/>
      <c r="X942" s="662"/>
      <c r="Y942" s="662"/>
      <c r="Z942" s="662"/>
      <c r="AA942" s="662"/>
      <c r="AB942" s="662"/>
      <c r="AC942" s="662"/>
    </row>
    <row r="943">
      <c r="A943" s="662"/>
      <c r="B943" s="662"/>
      <c r="C943" s="662"/>
      <c r="D943" s="662"/>
      <c r="E943" s="662"/>
      <c r="F943" s="662"/>
      <c r="G943" s="662"/>
      <c r="H943" s="662"/>
      <c r="I943" s="662"/>
      <c r="J943" s="662"/>
      <c r="K943" s="662"/>
      <c r="L943" s="662"/>
      <c r="M943" s="662"/>
      <c r="N943" s="662"/>
      <c r="O943" s="662"/>
      <c r="P943" s="662"/>
      <c r="Q943" s="662"/>
      <c r="R943" s="662"/>
      <c r="S943" s="662"/>
      <c r="T943" s="662"/>
      <c r="U943" s="662"/>
      <c r="V943" s="662"/>
      <c r="W943" s="662"/>
      <c r="X943" s="662"/>
      <c r="Y943" s="662"/>
      <c r="Z943" s="662"/>
      <c r="AA943" s="662"/>
      <c r="AB943" s="662"/>
      <c r="AC943" s="662"/>
    </row>
    <row r="944">
      <c r="A944" s="662"/>
      <c r="B944" s="662"/>
      <c r="C944" s="662"/>
      <c r="D944" s="662"/>
      <c r="E944" s="662"/>
      <c r="F944" s="662"/>
      <c r="G944" s="662"/>
      <c r="H944" s="662"/>
      <c r="I944" s="662"/>
      <c r="J944" s="662"/>
      <c r="K944" s="662"/>
      <c r="L944" s="662"/>
      <c r="M944" s="662"/>
      <c r="N944" s="662"/>
      <c r="O944" s="662"/>
      <c r="P944" s="662"/>
      <c r="Q944" s="662"/>
      <c r="R944" s="662"/>
      <c r="S944" s="662"/>
      <c r="T944" s="662"/>
      <c r="U944" s="662"/>
      <c r="V944" s="662"/>
      <c r="W944" s="662"/>
      <c r="X944" s="662"/>
      <c r="Y944" s="662"/>
      <c r="Z944" s="662"/>
      <c r="AA944" s="662"/>
      <c r="AB944" s="662"/>
      <c r="AC944" s="662"/>
    </row>
    <row r="945">
      <c r="A945" s="662"/>
      <c r="B945" s="662"/>
      <c r="C945" s="662"/>
      <c r="D945" s="662"/>
      <c r="E945" s="662"/>
      <c r="F945" s="662"/>
      <c r="G945" s="662"/>
      <c r="H945" s="662"/>
      <c r="I945" s="662"/>
      <c r="J945" s="662"/>
      <c r="K945" s="662"/>
      <c r="L945" s="662"/>
      <c r="M945" s="662"/>
      <c r="N945" s="662"/>
      <c r="O945" s="662"/>
      <c r="P945" s="662"/>
      <c r="Q945" s="662"/>
      <c r="R945" s="662"/>
      <c r="S945" s="662"/>
      <c r="T945" s="662"/>
      <c r="U945" s="662"/>
      <c r="V945" s="662"/>
      <c r="W945" s="662"/>
      <c r="X945" s="662"/>
      <c r="Y945" s="662"/>
      <c r="Z945" s="662"/>
      <c r="AA945" s="662"/>
      <c r="AB945" s="662"/>
      <c r="AC945" s="662"/>
    </row>
    <row r="946">
      <c r="A946" s="662"/>
      <c r="B946" s="662"/>
      <c r="C946" s="662"/>
      <c r="D946" s="662"/>
      <c r="E946" s="662"/>
      <c r="F946" s="662"/>
      <c r="G946" s="662"/>
      <c r="H946" s="662"/>
      <c r="I946" s="662"/>
      <c r="J946" s="662"/>
      <c r="K946" s="662"/>
      <c r="L946" s="662"/>
      <c r="M946" s="662"/>
      <c r="N946" s="662"/>
      <c r="O946" s="662"/>
      <c r="P946" s="662"/>
      <c r="Q946" s="662"/>
      <c r="R946" s="662"/>
      <c r="S946" s="662"/>
      <c r="T946" s="662"/>
      <c r="U946" s="662"/>
      <c r="V946" s="662"/>
      <c r="W946" s="662"/>
      <c r="X946" s="662"/>
      <c r="Y946" s="662"/>
      <c r="Z946" s="662"/>
      <c r="AA946" s="662"/>
      <c r="AB946" s="662"/>
      <c r="AC946" s="662"/>
    </row>
    <row r="947">
      <c r="A947" s="662"/>
      <c r="B947" s="662"/>
      <c r="C947" s="662"/>
      <c r="D947" s="662"/>
      <c r="E947" s="662"/>
      <c r="F947" s="662"/>
      <c r="G947" s="662"/>
      <c r="H947" s="662"/>
      <c r="I947" s="662"/>
      <c r="J947" s="662"/>
      <c r="K947" s="662"/>
      <c r="L947" s="662"/>
      <c r="M947" s="662"/>
      <c r="N947" s="662"/>
      <c r="O947" s="662"/>
      <c r="P947" s="662"/>
      <c r="Q947" s="662"/>
      <c r="R947" s="662"/>
      <c r="S947" s="662"/>
      <c r="T947" s="662"/>
      <c r="U947" s="662"/>
      <c r="V947" s="662"/>
      <c r="W947" s="662"/>
      <c r="X947" s="662"/>
      <c r="Y947" s="662"/>
      <c r="Z947" s="662"/>
      <c r="AA947" s="662"/>
      <c r="AB947" s="662"/>
      <c r="AC947" s="662"/>
    </row>
    <row r="948">
      <c r="A948" s="662"/>
      <c r="B948" s="662"/>
      <c r="C948" s="662"/>
      <c r="D948" s="662"/>
      <c r="E948" s="662"/>
      <c r="F948" s="662"/>
      <c r="G948" s="662"/>
      <c r="H948" s="662"/>
      <c r="I948" s="662"/>
      <c r="J948" s="662"/>
      <c r="K948" s="662"/>
      <c r="L948" s="662"/>
      <c r="M948" s="662"/>
      <c r="N948" s="662"/>
      <c r="O948" s="662"/>
      <c r="P948" s="662"/>
      <c r="Q948" s="662"/>
      <c r="R948" s="662"/>
      <c r="S948" s="662"/>
      <c r="T948" s="662"/>
      <c r="U948" s="662"/>
      <c r="V948" s="662"/>
      <c r="W948" s="662"/>
      <c r="X948" s="662"/>
      <c r="Y948" s="662"/>
      <c r="Z948" s="662"/>
      <c r="AA948" s="662"/>
      <c r="AB948" s="662"/>
      <c r="AC948" s="662"/>
    </row>
    <row r="949">
      <c r="A949" s="662"/>
      <c r="B949" s="662"/>
      <c r="C949" s="662"/>
      <c r="D949" s="662"/>
      <c r="E949" s="662"/>
      <c r="F949" s="662"/>
      <c r="G949" s="662"/>
      <c r="H949" s="662"/>
      <c r="I949" s="662"/>
      <c r="J949" s="662"/>
      <c r="K949" s="662"/>
      <c r="L949" s="662"/>
      <c r="M949" s="662"/>
      <c r="N949" s="662"/>
      <c r="O949" s="662"/>
      <c r="P949" s="662"/>
      <c r="Q949" s="662"/>
      <c r="R949" s="662"/>
      <c r="S949" s="662"/>
      <c r="T949" s="662"/>
      <c r="U949" s="662"/>
      <c r="V949" s="662"/>
      <c r="W949" s="662"/>
      <c r="X949" s="662"/>
      <c r="Y949" s="662"/>
      <c r="Z949" s="662"/>
      <c r="AA949" s="662"/>
      <c r="AB949" s="662"/>
      <c r="AC949" s="662"/>
    </row>
    <row r="950">
      <c r="A950" s="662"/>
      <c r="B950" s="662"/>
      <c r="C950" s="662"/>
      <c r="D950" s="662"/>
      <c r="E950" s="662"/>
      <c r="F950" s="662"/>
      <c r="G950" s="662"/>
      <c r="H950" s="662"/>
      <c r="I950" s="662"/>
      <c r="J950" s="662"/>
      <c r="K950" s="662"/>
      <c r="L950" s="662"/>
      <c r="M950" s="662"/>
      <c r="N950" s="662"/>
      <c r="O950" s="662"/>
      <c r="P950" s="662"/>
      <c r="Q950" s="662"/>
      <c r="R950" s="662"/>
      <c r="S950" s="662"/>
      <c r="T950" s="662"/>
      <c r="U950" s="662"/>
      <c r="V950" s="662"/>
      <c r="W950" s="662"/>
      <c r="X950" s="662"/>
      <c r="Y950" s="662"/>
      <c r="Z950" s="662"/>
      <c r="AA950" s="662"/>
      <c r="AB950" s="662"/>
      <c r="AC950" s="662"/>
    </row>
    <row r="951">
      <c r="A951" s="662"/>
      <c r="B951" s="662"/>
      <c r="C951" s="662"/>
      <c r="D951" s="662"/>
      <c r="E951" s="662"/>
      <c r="F951" s="662"/>
      <c r="G951" s="662"/>
      <c r="H951" s="662"/>
      <c r="I951" s="662"/>
      <c r="J951" s="662"/>
      <c r="K951" s="662"/>
      <c r="L951" s="662"/>
      <c r="M951" s="662"/>
      <c r="N951" s="662"/>
      <c r="O951" s="662"/>
      <c r="P951" s="662"/>
      <c r="Q951" s="662"/>
      <c r="R951" s="662"/>
      <c r="S951" s="662"/>
      <c r="T951" s="662"/>
      <c r="U951" s="662"/>
      <c r="V951" s="662"/>
      <c r="W951" s="662"/>
      <c r="X951" s="662"/>
      <c r="Y951" s="662"/>
      <c r="Z951" s="662"/>
      <c r="AA951" s="662"/>
      <c r="AB951" s="662"/>
      <c r="AC951" s="662"/>
    </row>
    <row r="952">
      <c r="A952" s="662"/>
      <c r="B952" s="662"/>
      <c r="C952" s="662"/>
      <c r="D952" s="662"/>
      <c r="E952" s="662"/>
      <c r="F952" s="662"/>
      <c r="G952" s="662"/>
      <c r="H952" s="662"/>
      <c r="I952" s="662"/>
      <c r="J952" s="662"/>
      <c r="K952" s="662"/>
      <c r="L952" s="662"/>
      <c r="M952" s="662"/>
      <c r="N952" s="662"/>
      <c r="O952" s="662"/>
      <c r="P952" s="662"/>
      <c r="Q952" s="662"/>
      <c r="R952" s="662"/>
      <c r="S952" s="662"/>
      <c r="T952" s="662"/>
      <c r="U952" s="662"/>
      <c r="V952" s="662"/>
      <c r="W952" s="662"/>
      <c r="X952" s="662"/>
      <c r="Y952" s="662"/>
      <c r="Z952" s="662"/>
      <c r="AA952" s="662"/>
      <c r="AB952" s="662"/>
      <c r="AC952" s="662"/>
    </row>
    <row r="953">
      <c r="A953" s="662"/>
      <c r="B953" s="662"/>
      <c r="C953" s="662"/>
      <c r="D953" s="662"/>
      <c r="E953" s="662"/>
      <c r="F953" s="662"/>
      <c r="G953" s="662"/>
      <c r="H953" s="662"/>
      <c r="I953" s="662"/>
      <c r="J953" s="662"/>
      <c r="K953" s="662"/>
      <c r="L953" s="662"/>
      <c r="M953" s="662"/>
      <c r="N953" s="662"/>
      <c r="O953" s="662"/>
      <c r="P953" s="662"/>
      <c r="Q953" s="662"/>
      <c r="R953" s="662"/>
      <c r="S953" s="662"/>
      <c r="T953" s="662"/>
      <c r="U953" s="662"/>
      <c r="V953" s="662"/>
      <c r="W953" s="662"/>
      <c r="X953" s="662"/>
      <c r="Y953" s="662"/>
      <c r="Z953" s="662"/>
      <c r="AA953" s="662"/>
      <c r="AB953" s="662"/>
      <c r="AC953" s="662"/>
    </row>
    <row r="954">
      <c r="A954" s="662"/>
      <c r="B954" s="662"/>
      <c r="C954" s="662"/>
      <c r="D954" s="662"/>
      <c r="E954" s="662"/>
      <c r="F954" s="662"/>
      <c r="G954" s="662"/>
      <c r="H954" s="662"/>
      <c r="I954" s="662"/>
      <c r="J954" s="662"/>
      <c r="K954" s="662"/>
      <c r="L954" s="662"/>
      <c r="M954" s="662"/>
      <c r="N954" s="662"/>
      <c r="O954" s="662"/>
      <c r="P954" s="662"/>
      <c r="Q954" s="662"/>
      <c r="R954" s="662"/>
      <c r="S954" s="662"/>
      <c r="T954" s="662"/>
      <c r="U954" s="662"/>
      <c r="V954" s="662"/>
      <c r="W954" s="662"/>
      <c r="X954" s="662"/>
      <c r="Y954" s="662"/>
      <c r="Z954" s="662"/>
      <c r="AA954" s="662"/>
      <c r="AB954" s="662"/>
      <c r="AC954" s="662"/>
    </row>
    <row r="955">
      <c r="A955" s="662"/>
      <c r="B955" s="662"/>
      <c r="C955" s="662"/>
      <c r="D955" s="662"/>
      <c r="E955" s="662"/>
      <c r="F955" s="662"/>
      <c r="G955" s="662"/>
      <c r="H955" s="662"/>
      <c r="I955" s="662"/>
      <c r="J955" s="662"/>
      <c r="K955" s="662"/>
      <c r="L955" s="662"/>
      <c r="M955" s="662"/>
      <c r="N955" s="662"/>
      <c r="O955" s="662"/>
      <c r="P955" s="662"/>
      <c r="Q955" s="662"/>
      <c r="R955" s="662"/>
      <c r="S955" s="662"/>
      <c r="T955" s="662"/>
      <c r="U955" s="662"/>
      <c r="V955" s="662"/>
      <c r="W955" s="662"/>
      <c r="X955" s="662"/>
      <c r="Y955" s="662"/>
      <c r="Z955" s="662"/>
      <c r="AA955" s="662"/>
      <c r="AB955" s="662"/>
      <c r="AC955" s="662"/>
    </row>
    <row r="956">
      <c r="A956" s="662"/>
      <c r="B956" s="662"/>
      <c r="C956" s="662"/>
      <c r="D956" s="662"/>
      <c r="E956" s="662"/>
      <c r="F956" s="662"/>
      <c r="G956" s="662"/>
      <c r="H956" s="662"/>
      <c r="I956" s="662"/>
      <c r="J956" s="662"/>
      <c r="K956" s="662"/>
      <c r="L956" s="662"/>
      <c r="M956" s="662"/>
      <c r="N956" s="662"/>
      <c r="O956" s="662"/>
      <c r="P956" s="662"/>
      <c r="Q956" s="662"/>
      <c r="R956" s="662"/>
      <c r="S956" s="662"/>
      <c r="T956" s="662"/>
      <c r="U956" s="662"/>
      <c r="V956" s="662"/>
      <c r="W956" s="662"/>
      <c r="X956" s="662"/>
      <c r="Y956" s="662"/>
      <c r="Z956" s="662"/>
      <c r="AA956" s="662"/>
      <c r="AB956" s="662"/>
      <c r="AC956" s="662"/>
    </row>
    <row r="957">
      <c r="A957" s="662"/>
      <c r="B957" s="662"/>
      <c r="C957" s="662"/>
      <c r="D957" s="662"/>
      <c r="E957" s="662"/>
      <c r="F957" s="662"/>
      <c r="G957" s="662"/>
      <c r="H957" s="662"/>
      <c r="I957" s="662"/>
      <c r="J957" s="662"/>
      <c r="K957" s="662"/>
      <c r="L957" s="662"/>
      <c r="M957" s="662"/>
      <c r="N957" s="662"/>
      <c r="O957" s="662"/>
      <c r="P957" s="662"/>
      <c r="Q957" s="662"/>
      <c r="R957" s="662"/>
      <c r="S957" s="662"/>
      <c r="T957" s="662"/>
      <c r="U957" s="662"/>
      <c r="V957" s="662"/>
      <c r="W957" s="662"/>
      <c r="X957" s="662"/>
      <c r="Y957" s="662"/>
      <c r="Z957" s="662"/>
      <c r="AA957" s="662"/>
      <c r="AB957" s="662"/>
      <c r="AC957" s="662"/>
    </row>
    <row r="958">
      <c r="A958" s="662"/>
      <c r="B958" s="662"/>
      <c r="C958" s="662"/>
      <c r="D958" s="662"/>
      <c r="E958" s="662"/>
      <c r="F958" s="662"/>
      <c r="G958" s="662"/>
      <c r="H958" s="662"/>
      <c r="I958" s="662"/>
      <c r="J958" s="662"/>
      <c r="K958" s="662"/>
      <c r="L958" s="662"/>
      <c r="M958" s="662"/>
      <c r="N958" s="662"/>
      <c r="O958" s="662"/>
      <c r="P958" s="662"/>
      <c r="Q958" s="662"/>
      <c r="R958" s="662"/>
      <c r="S958" s="662"/>
      <c r="T958" s="662"/>
      <c r="U958" s="662"/>
      <c r="V958" s="662"/>
      <c r="W958" s="662"/>
      <c r="X958" s="662"/>
      <c r="Y958" s="662"/>
      <c r="Z958" s="662"/>
      <c r="AA958" s="662"/>
      <c r="AB958" s="662"/>
      <c r="AC958" s="662"/>
    </row>
    <row r="959">
      <c r="A959" s="662"/>
      <c r="B959" s="662"/>
      <c r="C959" s="662"/>
      <c r="D959" s="662"/>
      <c r="E959" s="662"/>
      <c r="F959" s="662"/>
      <c r="G959" s="662"/>
      <c r="H959" s="662"/>
      <c r="I959" s="662"/>
      <c r="J959" s="662"/>
      <c r="K959" s="662"/>
      <c r="L959" s="662"/>
      <c r="M959" s="662"/>
      <c r="N959" s="662"/>
      <c r="O959" s="662"/>
      <c r="P959" s="662"/>
      <c r="Q959" s="662"/>
      <c r="R959" s="662"/>
      <c r="S959" s="662"/>
      <c r="T959" s="662"/>
      <c r="U959" s="662"/>
      <c r="V959" s="662"/>
      <c r="W959" s="662"/>
      <c r="X959" s="662"/>
      <c r="Y959" s="662"/>
      <c r="Z959" s="662"/>
      <c r="AA959" s="662"/>
      <c r="AB959" s="662"/>
      <c r="AC959" s="662"/>
    </row>
    <row r="960">
      <c r="A960" s="662"/>
      <c r="B960" s="662"/>
      <c r="C960" s="662"/>
      <c r="D960" s="662"/>
      <c r="E960" s="662"/>
      <c r="F960" s="662"/>
      <c r="G960" s="662"/>
      <c r="H960" s="662"/>
      <c r="I960" s="662"/>
      <c r="J960" s="662"/>
      <c r="K960" s="662"/>
      <c r="L960" s="662"/>
      <c r="M960" s="662"/>
      <c r="N960" s="662"/>
      <c r="O960" s="662"/>
      <c r="P960" s="662"/>
      <c r="Q960" s="662"/>
      <c r="R960" s="662"/>
      <c r="S960" s="662"/>
      <c r="T960" s="662"/>
      <c r="U960" s="662"/>
      <c r="V960" s="662"/>
      <c r="W960" s="662"/>
      <c r="X960" s="662"/>
      <c r="Y960" s="662"/>
      <c r="Z960" s="662"/>
      <c r="AA960" s="662"/>
      <c r="AB960" s="662"/>
      <c r="AC960" s="662"/>
    </row>
    <row r="961">
      <c r="A961" s="662"/>
      <c r="B961" s="662"/>
      <c r="C961" s="662"/>
      <c r="D961" s="662"/>
      <c r="E961" s="662"/>
      <c r="F961" s="662"/>
      <c r="G961" s="662"/>
      <c r="H961" s="662"/>
      <c r="I961" s="662"/>
      <c r="J961" s="662"/>
      <c r="K961" s="662"/>
      <c r="L961" s="662"/>
      <c r="M961" s="662"/>
      <c r="N961" s="662"/>
      <c r="O961" s="662"/>
      <c r="P961" s="662"/>
      <c r="Q961" s="662"/>
      <c r="R961" s="662"/>
      <c r="S961" s="662"/>
      <c r="T961" s="662"/>
      <c r="U961" s="662"/>
      <c r="V961" s="662"/>
      <c r="W961" s="662"/>
      <c r="X961" s="662"/>
      <c r="Y961" s="662"/>
      <c r="Z961" s="662"/>
      <c r="AA961" s="662"/>
      <c r="AB961" s="662"/>
      <c r="AC961" s="662"/>
    </row>
    <row r="962">
      <c r="A962" s="662"/>
      <c r="B962" s="662"/>
      <c r="C962" s="662"/>
      <c r="D962" s="662"/>
      <c r="E962" s="662"/>
      <c r="F962" s="662"/>
      <c r="G962" s="662"/>
      <c r="H962" s="662"/>
      <c r="I962" s="662"/>
      <c r="J962" s="662"/>
      <c r="K962" s="662"/>
      <c r="L962" s="662"/>
      <c r="M962" s="662"/>
      <c r="N962" s="662"/>
      <c r="O962" s="662"/>
      <c r="P962" s="662"/>
      <c r="Q962" s="662"/>
      <c r="R962" s="662"/>
      <c r="S962" s="662"/>
      <c r="T962" s="662"/>
      <c r="U962" s="662"/>
      <c r="V962" s="662"/>
      <c r="W962" s="662"/>
      <c r="X962" s="662"/>
      <c r="Y962" s="662"/>
      <c r="Z962" s="662"/>
      <c r="AA962" s="662"/>
      <c r="AB962" s="662"/>
      <c r="AC962" s="662"/>
    </row>
    <row r="963">
      <c r="A963" s="662"/>
      <c r="B963" s="662"/>
      <c r="C963" s="662"/>
      <c r="D963" s="662"/>
      <c r="E963" s="662"/>
      <c r="F963" s="662"/>
      <c r="G963" s="662"/>
      <c r="H963" s="662"/>
      <c r="I963" s="662"/>
      <c r="J963" s="662"/>
      <c r="K963" s="662"/>
      <c r="L963" s="662"/>
      <c r="M963" s="662"/>
      <c r="N963" s="662"/>
      <c r="O963" s="662"/>
      <c r="P963" s="662"/>
      <c r="Q963" s="662"/>
      <c r="R963" s="662"/>
      <c r="S963" s="662"/>
      <c r="T963" s="662"/>
      <c r="U963" s="662"/>
      <c r="V963" s="662"/>
      <c r="W963" s="662"/>
      <c r="X963" s="662"/>
      <c r="Y963" s="662"/>
      <c r="Z963" s="662"/>
      <c r="AA963" s="662"/>
      <c r="AB963" s="662"/>
      <c r="AC963" s="662"/>
    </row>
    <row r="964">
      <c r="A964" s="662"/>
      <c r="B964" s="662"/>
      <c r="C964" s="662"/>
      <c r="D964" s="662"/>
      <c r="E964" s="662"/>
      <c r="F964" s="662"/>
      <c r="G964" s="662"/>
      <c r="H964" s="662"/>
      <c r="I964" s="662"/>
      <c r="J964" s="662"/>
      <c r="K964" s="662"/>
      <c r="L964" s="662"/>
      <c r="M964" s="662"/>
      <c r="N964" s="662"/>
      <c r="O964" s="662"/>
      <c r="P964" s="662"/>
      <c r="Q964" s="662"/>
      <c r="R964" s="662"/>
      <c r="S964" s="662"/>
      <c r="T964" s="662"/>
      <c r="U964" s="662"/>
      <c r="V964" s="662"/>
      <c r="W964" s="662"/>
      <c r="X964" s="662"/>
      <c r="Y964" s="662"/>
      <c r="Z964" s="662"/>
      <c r="AA964" s="662"/>
      <c r="AB964" s="662"/>
      <c r="AC964" s="662"/>
    </row>
    <row r="965">
      <c r="A965" s="662"/>
      <c r="B965" s="662"/>
      <c r="C965" s="662"/>
      <c r="D965" s="662"/>
      <c r="E965" s="662"/>
      <c r="F965" s="662"/>
      <c r="G965" s="662"/>
      <c r="H965" s="662"/>
      <c r="I965" s="662"/>
      <c r="J965" s="662"/>
      <c r="K965" s="662"/>
      <c r="L965" s="662"/>
      <c r="M965" s="662"/>
      <c r="N965" s="662"/>
      <c r="O965" s="662"/>
      <c r="P965" s="662"/>
      <c r="Q965" s="662"/>
      <c r="R965" s="662"/>
      <c r="S965" s="662"/>
      <c r="T965" s="662"/>
      <c r="U965" s="662"/>
      <c r="V965" s="662"/>
      <c r="W965" s="662"/>
      <c r="X965" s="662"/>
      <c r="Y965" s="662"/>
      <c r="Z965" s="662"/>
      <c r="AA965" s="662"/>
      <c r="AB965" s="662"/>
      <c r="AC965" s="662"/>
    </row>
    <row r="966">
      <c r="A966" s="662"/>
      <c r="B966" s="662"/>
      <c r="C966" s="662"/>
      <c r="D966" s="662"/>
      <c r="E966" s="662"/>
      <c r="F966" s="662"/>
      <c r="G966" s="662"/>
      <c r="H966" s="662"/>
      <c r="I966" s="662"/>
      <c r="J966" s="662"/>
      <c r="K966" s="662"/>
      <c r="L966" s="662"/>
      <c r="M966" s="662"/>
      <c r="N966" s="662"/>
      <c r="O966" s="662"/>
      <c r="P966" s="662"/>
      <c r="Q966" s="662"/>
      <c r="R966" s="662"/>
      <c r="S966" s="662"/>
      <c r="T966" s="662"/>
      <c r="U966" s="662"/>
      <c r="V966" s="662"/>
      <c r="W966" s="662"/>
      <c r="X966" s="662"/>
      <c r="Y966" s="662"/>
      <c r="Z966" s="662"/>
      <c r="AA966" s="662"/>
      <c r="AB966" s="662"/>
      <c r="AC966" s="662"/>
    </row>
    <row r="967">
      <c r="A967" s="662"/>
      <c r="B967" s="662"/>
      <c r="C967" s="662"/>
      <c r="D967" s="662"/>
      <c r="E967" s="662"/>
      <c r="F967" s="662"/>
      <c r="G967" s="662"/>
      <c r="H967" s="662"/>
      <c r="I967" s="662"/>
      <c r="J967" s="662"/>
      <c r="K967" s="662"/>
      <c r="L967" s="662"/>
      <c r="M967" s="662"/>
      <c r="N967" s="662"/>
      <c r="O967" s="662"/>
      <c r="P967" s="662"/>
      <c r="Q967" s="662"/>
      <c r="R967" s="662"/>
      <c r="S967" s="662"/>
      <c r="T967" s="662"/>
      <c r="U967" s="662"/>
      <c r="V967" s="662"/>
      <c r="W967" s="662"/>
      <c r="X967" s="662"/>
      <c r="Y967" s="662"/>
      <c r="Z967" s="662"/>
      <c r="AA967" s="662"/>
      <c r="AB967" s="662"/>
      <c r="AC967" s="662"/>
    </row>
    <row r="968">
      <c r="A968" s="662"/>
      <c r="B968" s="662"/>
      <c r="C968" s="662"/>
      <c r="D968" s="662"/>
      <c r="E968" s="662"/>
      <c r="F968" s="662"/>
      <c r="G968" s="662"/>
      <c r="H968" s="662"/>
      <c r="I968" s="662"/>
      <c r="J968" s="662"/>
      <c r="K968" s="662"/>
      <c r="L968" s="662"/>
      <c r="M968" s="662"/>
      <c r="N968" s="662"/>
      <c r="O968" s="662"/>
      <c r="P968" s="662"/>
      <c r="Q968" s="662"/>
      <c r="R968" s="662"/>
      <c r="S968" s="662"/>
      <c r="T968" s="662"/>
      <c r="U968" s="662"/>
      <c r="V968" s="662"/>
      <c r="W968" s="662"/>
      <c r="X968" s="662"/>
      <c r="Y968" s="662"/>
      <c r="Z968" s="662"/>
      <c r="AA968" s="662"/>
      <c r="AB968" s="662"/>
      <c r="AC968" s="662"/>
    </row>
    <row r="969">
      <c r="A969" s="662"/>
      <c r="B969" s="662"/>
      <c r="C969" s="662"/>
      <c r="D969" s="662"/>
      <c r="E969" s="662"/>
      <c r="F969" s="662"/>
      <c r="G969" s="662"/>
      <c r="H969" s="662"/>
      <c r="I969" s="662"/>
      <c r="J969" s="662"/>
      <c r="K969" s="662"/>
      <c r="L969" s="662"/>
      <c r="M969" s="662"/>
      <c r="N969" s="662"/>
      <c r="O969" s="662"/>
      <c r="P969" s="662"/>
      <c r="Q969" s="662"/>
      <c r="R969" s="662"/>
      <c r="S969" s="662"/>
      <c r="T969" s="662"/>
      <c r="U969" s="662"/>
      <c r="V969" s="662"/>
      <c r="W969" s="662"/>
      <c r="X969" s="662"/>
      <c r="Y969" s="662"/>
      <c r="Z969" s="662"/>
      <c r="AA969" s="662"/>
      <c r="AB969" s="662"/>
      <c r="AC969" s="662"/>
    </row>
    <row r="970">
      <c r="A970" s="662"/>
      <c r="B970" s="662"/>
      <c r="C970" s="662"/>
      <c r="D970" s="662"/>
      <c r="E970" s="662"/>
      <c r="F970" s="662"/>
      <c r="G970" s="662"/>
      <c r="H970" s="662"/>
      <c r="I970" s="662"/>
      <c r="J970" s="662"/>
      <c r="K970" s="662"/>
      <c r="L970" s="662"/>
      <c r="M970" s="662"/>
      <c r="N970" s="662"/>
      <c r="O970" s="662"/>
      <c r="P970" s="662"/>
      <c r="Q970" s="662"/>
      <c r="R970" s="662"/>
      <c r="S970" s="662"/>
      <c r="T970" s="662"/>
      <c r="U970" s="662"/>
      <c r="V970" s="662"/>
      <c r="W970" s="662"/>
      <c r="X970" s="662"/>
      <c r="Y970" s="662"/>
      <c r="Z970" s="662"/>
      <c r="AA970" s="662"/>
      <c r="AB970" s="662"/>
      <c r="AC970" s="662"/>
    </row>
    <row r="971">
      <c r="A971" s="662"/>
      <c r="B971" s="662"/>
      <c r="C971" s="662"/>
      <c r="D971" s="662"/>
      <c r="E971" s="662"/>
      <c r="F971" s="662"/>
      <c r="G971" s="662"/>
      <c r="H971" s="662"/>
      <c r="I971" s="662"/>
      <c r="J971" s="662"/>
      <c r="K971" s="662"/>
      <c r="L971" s="662"/>
      <c r="M971" s="662"/>
      <c r="N971" s="662"/>
      <c r="O971" s="662"/>
      <c r="P971" s="662"/>
      <c r="Q971" s="662"/>
      <c r="R971" s="662"/>
      <c r="S971" s="662"/>
      <c r="T971" s="662"/>
      <c r="U971" s="662"/>
      <c r="V971" s="662"/>
      <c r="W971" s="662"/>
      <c r="X971" s="662"/>
      <c r="Y971" s="662"/>
      <c r="Z971" s="662"/>
      <c r="AA971" s="662"/>
      <c r="AB971" s="662"/>
      <c r="AC971" s="662"/>
    </row>
    <row r="972">
      <c r="A972" s="662"/>
      <c r="B972" s="662"/>
      <c r="C972" s="662"/>
      <c r="D972" s="662"/>
      <c r="E972" s="662"/>
      <c r="F972" s="662"/>
      <c r="G972" s="662"/>
      <c r="H972" s="662"/>
      <c r="I972" s="662"/>
      <c r="J972" s="662"/>
      <c r="K972" s="662"/>
      <c r="L972" s="662"/>
      <c r="M972" s="662"/>
      <c r="N972" s="662"/>
      <c r="O972" s="662"/>
      <c r="P972" s="662"/>
      <c r="Q972" s="662"/>
      <c r="R972" s="662"/>
      <c r="S972" s="662"/>
      <c r="T972" s="662"/>
      <c r="U972" s="662"/>
      <c r="V972" s="662"/>
      <c r="W972" s="662"/>
      <c r="X972" s="662"/>
      <c r="Y972" s="662"/>
      <c r="Z972" s="662"/>
      <c r="AA972" s="662"/>
      <c r="AB972" s="662"/>
      <c r="AC972" s="662"/>
    </row>
    <row r="973">
      <c r="A973" s="662"/>
      <c r="B973" s="662"/>
      <c r="C973" s="662"/>
      <c r="D973" s="662"/>
      <c r="E973" s="662"/>
      <c r="F973" s="662"/>
      <c r="G973" s="662"/>
      <c r="H973" s="662"/>
      <c r="I973" s="662"/>
      <c r="J973" s="662"/>
      <c r="K973" s="662"/>
      <c r="L973" s="662"/>
      <c r="M973" s="662"/>
      <c r="N973" s="662"/>
      <c r="O973" s="662"/>
      <c r="P973" s="662"/>
      <c r="Q973" s="662"/>
      <c r="R973" s="662"/>
      <c r="S973" s="662"/>
      <c r="T973" s="662"/>
      <c r="U973" s="662"/>
      <c r="V973" s="662"/>
      <c r="W973" s="662"/>
      <c r="X973" s="662"/>
      <c r="Y973" s="662"/>
      <c r="Z973" s="662"/>
      <c r="AA973" s="662"/>
      <c r="AB973" s="662"/>
      <c r="AC973" s="662"/>
    </row>
    <row r="974">
      <c r="A974" s="662"/>
      <c r="B974" s="662"/>
      <c r="C974" s="662"/>
      <c r="D974" s="662"/>
      <c r="E974" s="662"/>
      <c r="F974" s="662"/>
      <c r="G974" s="662"/>
      <c r="H974" s="662"/>
      <c r="I974" s="662"/>
      <c r="J974" s="662"/>
      <c r="K974" s="662"/>
      <c r="L974" s="662"/>
      <c r="M974" s="662"/>
      <c r="N974" s="662"/>
      <c r="O974" s="662"/>
      <c r="P974" s="662"/>
      <c r="Q974" s="662"/>
      <c r="R974" s="662"/>
      <c r="S974" s="662"/>
      <c r="T974" s="662"/>
      <c r="U974" s="662"/>
      <c r="V974" s="662"/>
      <c r="W974" s="662"/>
      <c r="X974" s="662"/>
      <c r="Y974" s="662"/>
      <c r="Z974" s="662"/>
      <c r="AA974" s="662"/>
      <c r="AB974" s="662"/>
      <c r="AC974" s="662"/>
    </row>
    <row r="975">
      <c r="A975" s="662"/>
      <c r="B975" s="662"/>
      <c r="C975" s="662"/>
      <c r="D975" s="662"/>
      <c r="E975" s="662"/>
      <c r="F975" s="662"/>
      <c r="G975" s="662"/>
      <c r="H975" s="662"/>
      <c r="I975" s="662"/>
      <c r="J975" s="662"/>
      <c r="K975" s="662"/>
      <c r="L975" s="662"/>
      <c r="M975" s="662"/>
      <c r="N975" s="662"/>
      <c r="O975" s="662"/>
      <c r="P975" s="662"/>
      <c r="Q975" s="662"/>
      <c r="R975" s="662"/>
      <c r="S975" s="662"/>
      <c r="T975" s="662"/>
      <c r="U975" s="662"/>
      <c r="V975" s="662"/>
      <c r="W975" s="662"/>
      <c r="X975" s="662"/>
      <c r="Y975" s="662"/>
      <c r="Z975" s="662"/>
      <c r="AA975" s="662"/>
      <c r="AB975" s="662"/>
      <c r="AC975" s="662"/>
    </row>
    <row r="976">
      <c r="A976" s="662"/>
      <c r="B976" s="662"/>
      <c r="C976" s="662"/>
      <c r="D976" s="662"/>
      <c r="E976" s="662"/>
      <c r="F976" s="662"/>
      <c r="G976" s="662"/>
      <c r="H976" s="662"/>
      <c r="I976" s="662"/>
      <c r="J976" s="662"/>
      <c r="K976" s="662"/>
      <c r="L976" s="662"/>
      <c r="M976" s="662"/>
      <c r="N976" s="662"/>
      <c r="O976" s="662"/>
      <c r="P976" s="662"/>
      <c r="Q976" s="662"/>
      <c r="R976" s="662"/>
      <c r="S976" s="662"/>
      <c r="T976" s="662"/>
      <c r="U976" s="662"/>
      <c r="V976" s="662"/>
      <c r="W976" s="662"/>
      <c r="X976" s="662"/>
      <c r="Y976" s="662"/>
      <c r="Z976" s="662"/>
      <c r="AA976" s="662"/>
      <c r="AB976" s="662"/>
      <c r="AC976" s="662"/>
    </row>
    <row r="977">
      <c r="A977" s="662"/>
      <c r="B977" s="662"/>
      <c r="C977" s="662"/>
      <c r="D977" s="662"/>
      <c r="E977" s="662"/>
      <c r="F977" s="662"/>
      <c r="G977" s="662"/>
      <c r="H977" s="662"/>
      <c r="I977" s="662"/>
      <c r="J977" s="662"/>
      <c r="K977" s="662"/>
      <c r="L977" s="662"/>
      <c r="M977" s="662"/>
      <c r="N977" s="662"/>
      <c r="O977" s="662"/>
      <c r="P977" s="662"/>
      <c r="Q977" s="662"/>
      <c r="R977" s="662"/>
      <c r="S977" s="662"/>
      <c r="T977" s="662"/>
      <c r="U977" s="662"/>
      <c r="V977" s="662"/>
      <c r="W977" s="662"/>
      <c r="X977" s="662"/>
      <c r="Y977" s="662"/>
      <c r="Z977" s="662"/>
      <c r="AA977" s="662"/>
      <c r="AB977" s="662"/>
      <c r="AC977" s="662"/>
    </row>
    <row r="978">
      <c r="A978" s="662"/>
      <c r="B978" s="662"/>
      <c r="C978" s="662"/>
      <c r="D978" s="662"/>
      <c r="E978" s="662"/>
      <c r="F978" s="662"/>
      <c r="G978" s="662"/>
      <c r="H978" s="662"/>
      <c r="I978" s="662"/>
      <c r="J978" s="662"/>
      <c r="K978" s="662"/>
      <c r="L978" s="662"/>
      <c r="M978" s="662"/>
      <c r="N978" s="662"/>
      <c r="O978" s="662"/>
      <c r="P978" s="662"/>
      <c r="Q978" s="662"/>
      <c r="R978" s="662"/>
      <c r="S978" s="662"/>
      <c r="T978" s="662"/>
      <c r="U978" s="662"/>
      <c r="V978" s="662"/>
      <c r="W978" s="662"/>
      <c r="X978" s="662"/>
      <c r="Y978" s="662"/>
      <c r="Z978" s="662"/>
      <c r="AA978" s="662"/>
      <c r="AB978" s="662"/>
      <c r="AC978" s="662"/>
    </row>
    <row r="979">
      <c r="A979" s="662"/>
      <c r="B979" s="662"/>
      <c r="C979" s="662"/>
      <c r="D979" s="662"/>
      <c r="E979" s="662"/>
      <c r="F979" s="662"/>
      <c r="G979" s="662"/>
      <c r="H979" s="662"/>
      <c r="I979" s="662"/>
      <c r="J979" s="662"/>
      <c r="K979" s="662"/>
      <c r="L979" s="662"/>
      <c r="M979" s="662"/>
      <c r="N979" s="662"/>
      <c r="O979" s="662"/>
      <c r="P979" s="662"/>
      <c r="Q979" s="662"/>
      <c r="R979" s="662"/>
      <c r="S979" s="662"/>
      <c r="T979" s="662"/>
      <c r="U979" s="662"/>
      <c r="V979" s="662"/>
      <c r="W979" s="662"/>
      <c r="X979" s="662"/>
      <c r="Y979" s="662"/>
      <c r="Z979" s="662"/>
      <c r="AA979" s="662"/>
      <c r="AB979" s="662"/>
      <c r="AC979" s="662"/>
    </row>
    <row r="980">
      <c r="A980" s="662"/>
      <c r="B980" s="662"/>
      <c r="C980" s="662"/>
      <c r="D980" s="662"/>
      <c r="E980" s="662"/>
      <c r="F980" s="662"/>
      <c r="G980" s="662"/>
      <c r="H980" s="662"/>
      <c r="I980" s="662"/>
      <c r="J980" s="662"/>
      <c r="K980" s="662"/>
      <c r="L980" s="662"/>
      <c r="M980" s="662"/>
      <c r="N980" s="662"/>
      <c r="O980" s="662"/>
      <c r="P980" s="662"/>
      <c r="Q980" s="662"/>
      <c r="R980" s="662"/>
      <c r="S980" s="662"/>
      <c r="T980" s="662"/>
      <c r="U980" s="662"/>
      <c r="V980" s="662"/>
      <c r="W980" s="662"/>
      <c r="X980" s="662"/>
      <c r="Y980" s="662"/>
      <c r="Z980" s="662"/>
      <c r="AA980" s="662"/>
      <c r="AB980" s="662"/>
      <c r="AC980" s="662"/>
    </row>
    <row r="981">
      <c r="A981" s="662"/>
      <c r="B981" s="662"/>
      <c r="C981" s="662"/>
      <c r="D981" s="662"/>
      <c r="E981" s="662"/>
      <c r="F981" s="662"/>
      <c r="G981" s="662"/>
      <c r="H981" s="662"/>
      <c r="I981" s="662"/>
      <c r="J981" s="662"/>
      <c r="K981" s="662"/>
      <c r="L981" s="662"/>
      <c r="M981" s="662"/>
      <c r="N981" s="662"/>
      <c r="O981" s="662"/>
      <c r="P981" s="662"/>
      <c r="Q981" s="662"/>
      <c r="R981" s="662"/>
      <c r="S981" s="662"/>
      <c r="T981" s="662"/>
      <c r="U981" s="662"/>
      <c r="V981" s="662"/>
      <c r="W981" s="662"/>
      <c r="X981" s="662"/>
      <c r="Y981" s="662"/>
      <c r="Z981" s="662"/>
      <c r="AA981" s="662"/>
      <c r="AB981" s="662"/>
      <c r="AC981" s="662"/>
    </row>
    <row r="982">
      <c r="A982" s="662"/>
      <c r="B982" s="662"/>
      <c r="C982" s="662"/>
      <c r="D982" s="662"/>
      <c r="E982" s="662"/>
      <c r="F982" s="662"/>
      <c r="G982" s="662"/>
      <c r="H982" s="662"/>
      <c r="I982" s="662"/>
      <c r="J982" s="662"/>
      <c r="K982" s="662"/>
      <c r="L982" s="662"/>
      <c r="M982" s="662"/>
      <c r="N982" s="662"/>
      <c r="O982" s="662"/>
      <c r="P982" s="662"/>
      <c r="Q982" s="662"/>
      <c r="R982" s="662"/>
      <c r="S982" s="662"/>
      <c r="T982" s="662"/>
      <c r="U982" s="662"/>
      <c r="V982" s="662"/>
      <c r="W982" s="662"/>
      <c r="X982" s="662"/>
      <c r="Y982" s="662"/>
      <c r="Z982" s="662"/>
      <c r="AA982" s="662"/>
      <c r="AB982" s="662"/>
      <c r="AC982" s="662"/>
    </row>
    <row r="983">
      <c r="A983" s="662"/>
      <c r="B983" s="662"/>
      <c r="C983" s="662"/>
      <c r="D983" s="662"/>
      <c r="E983" s="662"/>
      <c r="F983" s="662"/>
      <c r="G983" s="662"/>
      <c r="H983" s="662"/>
      <c r="I983" s="662"/>
      <c r="J983" s="662"/>
      <c r="K983" s="662"/>
      <c r="L983" s="662"/>
      <c r="M983" s="662"/>
      <c r="N983" s="662"/>
      <c r="O983" s="662"/>
      <c r="P983" s="662"/>
      <c r="Q983" s="662"/>
      <c r="R983" s="662"/>
      <c r="S983" s="662"/>
      <c r="T983" s="662"/>
      <c r="U983" s="662"/>
      <c r="V983" s="662"/>
      <c r="W983" s="662"/>
      <c r="X983" s="662"/>
      <c r="Y983" s="662"/>
      <c r="Z983" s="662"/>
      <c r="AA983" s="662"/>
      <c r="AB983" s="662"/>
      <c r="AC983" s="662"/>
    </row>
    <row r="984">
      <c r="A984" s="662"/>
      <c r="B984" s="662"/>
      <c r="C984" s="662"/>
      <c r="D984" s="662"/>
      <c r="E984" s="662"/>
      <c r="F984" s="662"/>
      <c r="G984" s="662"/>
      <c r="H984" s="662"/>
      <c r="I984" s="662"/>
      <c r="J984" s="662"/>
      <c r="K984" s="662"/>
      <c r="L984" s="662"/>
      <c r="M984" s="662"/>
      <c r="N984" s="662"/>
      <c r="O984" s="662"/>
      <c r="P984" s="662"/>
      <c r="Q984" s="662"/>
      <c r="R984" s="662"/>
      <c r="S984" s="662"/>
      <c r="T984" s="662"/>
      <c r="U984" s="662"/>
      <c r="V984" s="662"/>
      <c r="W984" s="662"/>
      <c r="X984" s="662"/>
      <c r="Y984" s="662"/>
      <c r="Z984" s="662"/>
      <c r="AA984" s="662"/>
      <c r="AB984" s="662"/>
      <c r="AC984" s="662"/>
    </row>
    <row r="985">
      <c r="A985" s="662"/>
      <c r="B985" s="662"/>
      <c r="C985" s="662"/>
      <c r="D985" s="662"/>
      <c r="E985" s="662"/>
      <c r="F985" s="662"/>
      <c r="G985" s="662"/>
      <c r="H985" s="662"/>
      <c r="I985" s="662"/>
      <c r="J985" s="662"/>
      <c r="K985" s="662"/>
      <c r="L985" s="662"/>
      <c r="M985" s="662"/>
      <c r="N985" s="662"/>
      <c r="O985" s="662"/>
      <c r="P985" s="662"/>
      <c r="Q985" s="662"/>
      <c r="R985" s="662"/>
      <c r="S985" s="662"/>
      <c r="T985" s="662"/>
      <c r="U985" s="662"/>
      <c r="V985" s="662"/>
      <c r="W985" s="662"/>
      <c r="X985" s="662"/>
      <c r="Y985" s="662"/>
      <c r="Z985" s="662"/>
      <c r="AA985" s="662"/>
      <c r="AB985" s="662"/>
      <c r="AC985" s="662"/>
    </row>
    <row r="986">
      <c r="A986" s="662"/>
      <c r="B986" s="662"/>
      <c r="C986" s="662"/>
      <c r="D986" s="662"/>
      <c r="E986" s="662"/>
      <c r="F986" s="662"/>
      <c r="G986" s="662"/>
      <c r="H986" s="662"/>
      <c r="I986" s="662"/>
      <c r="J986" s="662"/>
      <c r="K986" s="662"/>
      <c r="L986" s="662"/>
      <c r="M986" s="662"/>
      <c r="N986" s="662"/>
      <c r="O986" s="662"/>
      <c r="P986" s="662"/>
      <c r="Q986" s="662"/>
      <c r="R986" s="662"/>
      <c r="S986" s="662"/>
      <c r="T986" s="662"/>
      <c r="U986" s="662"/>
      <c r="V986" s="662"/>
      <c r="W986" s="662"/>
      <c r="X986" s="662"/>
      <c r="Y986" s="662"/>
      <c r="Z986" s="662"/>
      <c r="AA986" s="662"/>
      <c r="AB986" s="662"/>
      <c r="AC986" s="662"/>
    </row>
    <row r="987">
      <c r="A987" s="662"/>
      <c r="B987" s="662"/>
      <c r="C987" s="662"/>
      <c r="D987" s="662"/>
      <c r="E987" s="662"/>
      <c r="F987" s="662"/>
      <c r="G987" s="662"/>
      <c r="H987" s="662"/>
      <c r="I987" s="662"/>
      <c r="J987" s="662"/>
      <c r="K987" s="662"/>
      <c r="L987" s="662"/>
      <c r="M987" s="662"/>
      <c r="N987" s="662"/>
      <c r="O987" s="662"/>
      <c r="P987" s="662"/>
      <c r="Q987" s="662"/>
      <c r="R987" s="662"/>
      <c r="S987" s="662"/>
      <c r="T987" s="662"/>
      <c r="U987" s="662"/>
      <c r="V987" s="662"/>
      <c r="W987" s="662"/>
      <c r="X987" s="662"/>
      <c r="Y987" s="662"/>
      <c r="Z987" s="662"/>
      <c r="AA987" s="662"/>
      <c r="AB987" s="662"/>
      <c r="AC987" s="662"/>
    </row>
    <row r="988">
      <c r="A988" s="662"/>
      <c r="B988" s="662"/>
      <c r="C988" s="662"/>
      <c r="D988" s="662"/>
      <c r="E988" s="662"/>
      <c r="F988" s="662"/>
      <c r="G988" s="662"/>
      <c r="H988" s="662"/>
      <c r="I988" s="662"/>
      <c r="J988" s="662"/>
      <c r="K988" s="662"/>
      <c r="L988" s="662"/>
      <c r="M988" s="662"/>
      <c r="N988" s="662"/>
      <c r="O988" s="662"/>
      <c r="P988" s="662"/>
      <c r="Q988" s="662"/>
      <c r="R988" s="662"/>
      <c r="S988" s="662"/>
      <c r="T988" s="662"/>
      <c r="U988" s="662"/>
      <c r="V988" s="662"/>
      <c r="W988" s="662"/>
      <c r="X988" s="662"/>
      <c r="Y988" s="662"/>
      <c r="Z988" s="662"/>
      <c r="AA988" s="662"/>
      <c r="AB988" s="662"/>
      <c r="AC988" s="662"/>
    </row>
    <row r="989">
      <c r="A989" s="662"/>
      <c r="B989" s="662"/>
      <c r="C989" s="662"/>
      <c r="D989" s="662"/>
      <c r="E989" s="662"/>
      <c r="F989" s="662"/>
      <c r="G989" s="662"/>
      <c r="H989" s="662"/>
      <c r="I989" s="662"/>
      <c r="J989" s="662"/>
      <c r="K989" s="662"/>
      <c r="L989" s="662"/>
      <c r="M989" s="662"/>
      <c r="N989" s="662"/>
      <c r="O989" s="662"/>
      <c r="P989" s="662"/>
      <c r="Q989" s="662"/>
      <c r="R989" s="662"/>
      <c r="S989" s="662"/>
      <c r="T989" s="662"/>
      <c r="U989" s="662"/>
      <c r="V989" s="662"/>
      <c r="W989" s="662"/>
      <c r="X989" s="662"/>
      <c r="Y989" s="662"/>
      <c r="Z989" s="662"/>
      <c r="AA989" s="662"/>
      <c r="AB989" s="662"/>
      <c r="AC989" s="662"/>
    </row>
    <row r="990">
      <c r="A990" s="662"/>
      <c r="B990" s="662"/>
      <c r="C990" s="662"/>
      <c r="D990" s="662"/>
      <c r="E990" s="662"/>
      <c r="F990" s="662"/>
      <c r="G990" s="662"/>
      <c r="H990" s="662"/>
      <c r="I990" s="662"/>
      <c r="J990" s="662"/>
      <c r="K990" s="662"/>
      <c r="L990" s="662"/>
      <c r="M990" s="662"/>
      <c r="N990" s="662"/>
      <c r="O990" s="662"/>
      <c r="P990" s="662"/>
      <c r="Q990" s="662"/>
      <c r="R990" s="662"/>
      <c r="S990" s="662"/>
      <c r="T990" s="662"/>
      <c r="U990" s="662"/>
      <c r="V990" s="662"/>
      <c r="W990" s="662"/>
      <c r="X990" s="662"/>
      <c r="Y990" s="662"/>
      <c r="Z990" s="662"/>
      <c r="AA990" s="662"/>
      <c r="AB990" s="662"/>
      <c r="AC990" s="662"/>
    </row>
    <row r="991">
      <c r="A991" s="662"/>
      <c r="B991" s="662"/>
      <c r="C991" s="662"/>
      <c r="D991" s="662"/>
      <c r="E991" s="662"/>
      <c r="F991" s="662"/>
      <c r="G991" s="662"/>
      <c r="H991" s="662"/>
      <c r="I991" s="662"/>
      <c r="J991" s="662"/>
      <c r="K991" s="662"/>
      <c r="L991" s="662"/>
      <c r="M991" s="662"/>
      <c r="N991" s="662"/>
      <c r="O991" s="662"/>
      <c r="P991" s="662"/>
      <c r="Q991" s="662"/>
      <c r="R991" s="662"/>
      <c r="S991" s="662"/>
      <c r="T991" s="662"/>
      <c r="U991" s="662"/>
      <c r="V991" s="662"/>
      <c r="W991" s="662"/>
      <c r="X991" s="662"/>
      <c r="Y991" s="662"/>
      <c r="Z991" s="662"/>
      <c r="AA991" s="662"/>
      <c r="AB991" s="662"/>
      <c r="AC991" s="662"/>
    </row>
    <row r="992">
      <c r="A992" s="662"/>
      <c r="B992" s="662"/>
      <c r="C992" s="662"/>
      <c r="D992" s="662"/>
      <c r="E992" s="662"/>
      <c r="F992" s="662"/>
      <c r="G992" s="662"/>
      <c r="H992" s="662"/>
      <c r="I992" s="662"/>
      <c r="J992" s="662"/>
      <c r="K992" s="662"/>
      <c r="L992" s="662"/>
      <c r="M992" s="662"/>
      <c r="N992" s="662"/>
      <c r="O992" s="662"/>
      <c r="P992" s="662"/>
      <c r="Q992" s="662"/>
      <c r="R992" s="662"/>
      <c r="S992" s="662"/>
      <c r="T992" s="662"/>
      <c r="U992" s="662"/>
      <c r="V992" s="662"/>
      <c r="W992" s="662"/>
      <c r="X992" s="662"/>
      <c r="Y992" s="662"/>
      <c r="Z992" s="662"/>
      <c r="AA992" s="662"/>
      <c r="AB992" s="662"/>
      <c r="AC992" s="662"/>
    </row>
    <row r="993">
      <c r="A993" s="662"/>
      <c r="B993" s="662"/>
      <c r="C993" s="662"/>
      <c r="D993" s="662"/>
      <c r="E993" s="662"/>
      <c r="F993" s="662"/>
      <c r="G993" s="662"/>
      <c r="H993" s="662"/>
      <c r="I993" s="662"/>
      <c r="J993" s="662"/>
      <c r="K993" s="662"/>
      <c r="L993" s="662"/>
      <c r="M993" s="662"/>
      <c r="N993" s="662"/>
      <c r="O993" s="662"/>
      <c r="P993" s="662"/>
      <c r="Q993" s="662"/>
      <c r="R993" s="662"/>
      <c r="S993" s="662"/>
      <c r="T993" s="662"/>
      <c r="U993" s="662"/>
      <c r="V993" s="662"/>
      <c r="W993" s="662"/>
      <c r="X993" s="662"/>
      <c r="Y993" s="662"/>
      <c r="Z993" s="662"/>
      <c r="AA993" s="662"/>
      <c r="AB993" s="662"/>
      <c r="AC993" s="662"/>
    </row>
    <row r="994">
      <c r="A994" s="662"/>
      <c r="B994" s="662"/>
      <c r="C994" s="662"/>
      <c r="D994" s="662"/>
      <c r="E994" s="662"/>
      <c r="F994" s="662"/>
      <c r="G994" s="662"/>
      <c r="H994" s="662"/>
      <c r="I994" s="662"/>
      <c r="J994" s="662"/>
      <c r="K994" s="662"/>
      <c r="L994" s="662"/>
      <c r="M994" s="662"/>
      <c r="N994" s="662"/>
      <c r="O994" s="662"/>
      <c r="P994" s="662"/>
      <c r="Q994" s="662"/>
      <c r="R994" s="662"/>
      <c r="S994" s="662"/>
      <c r="T994" s="662"/>
      <c r="U994" s="662"/>
      <c r="V994" s="662"/>
      <c r="W994" s="662"/>
      <c r="X994" s="662"/>
      <c r="Y994" s="662"/>
      <c r="Z994" s="662"/>
      <c r="AA994" s="662"/>
      <c r="AB994" s="662"/>
      <c r="AC994" s="662"/>
    </row>
    <row r="995">
      <c r="A995" s="662"/>
      <c r="B995" s="662"/>
      <c r="C995" s="662"/>
      <c r="D995" s="662"/>
      <c r="E995" s="662"/>
      <c r="F995" s="662"/>
      <c r="G995" s="662"/>
      <c r="H995" s="662"/>
      <c r="I995" s="662"/>
      <c r="J995" s="662"/>
      <c r="K995" s="662"/>
      <c r="L995" s="662"/>
      <c r="M995" s="662"/>
      <c r="N995" s="662"/>
      <c r="O995" s="662"/>
      <c r="P995" s="662"/>
      <c r="Q995" s="662"/>
      <c r="R995" s="662"/>
      <c r="S995" s="662"/>
      <c r="T995" s="662"/>
      <c r="U995" s="662"/>
      <c r="V995" s="662"/>
      <c r="W995" s="662"/>
      <c r="X995" s="662"/>
      <c r="Y995" s="662"/>
      <c r="Z995" s="662"/>
      <c r="AA995" s="662"/>
      <c r="AB995" s="662"/>
      <c r="AC995" s="662"/>
    </row>
    <row r="996">
      <c r="A996" s="662"/>
      <c r="B996" s="662"/>
      <c r="C996" s="662"/>
      <c r="D996" s="662"/>
      <c r="E996" s="662"/>
      <c r="F996" s="662"/>
      <c r="G996" s="662"/>
      <c r="H996" s="662"/>
      <c r="I996" s="662"/>
      <c r="J996" s="662"/>
      <c r="K996" s="662"/>
      <c r="L996" s="662"/>
      <c r="M996" s="662"/>
      <c r="N996" s="662"/>
      <c r="O996" s="662"/>
      <c r="P996" s="662"/>
      <c r="Q996" s="662"/>
      <c r="R996" s="662"/>
      <c r="S996" s="662"/>
      <c r="T996" s="662"/>
      <c r="U996" s="662"/>
      <c r="V996" s="662"/>
      <c r="W996" s="662"/>
      <c r="X996" s="662"/>
      <c r="Y996" s="662"/>
      <c r="Z996" s="662"/>
      <c r="AA996" s="662"/>
      <c r="AB996" s="662"/>
      <c r="AC996" s="662"/>
    </row>
    <row r="997">
      <c r="A997" s="662"/>
      <c r="B997" s="662"/>
      <c r="C997" s="662"/>
      <c r="D997" s="662"/>
      <c r="E997" s="662"/>
      <c r="F997" s="662"/>
      <c r="G997" s="662"/>
      <c r="H997" s="662"/>
      <c r="I997" s="662"/>
      <c r="J997" s="662"/>
      <c r="K997" s="662"/>
      <c r="L997" s="662"/>
      <c r="M997" s="662"/>
      <c r="N997" s="662"/>
      <c r="O997" s="662"/>
      <c r="P997" s="662"/>
      <c r="Q997" s="662"/>
      <c r="R997" s="662"/>
      <c r="S997" s="662"/>
      <c r="T997" s="662"/>
      <c r="U997" s="662"/>
      <c r="V997" s="662"/>
      <c r="W997" s="662"/>
      <c r="X997" s="662"/>
      <c r="Y997" s="662"/>
      <c r="Z997" s="662"/>
      <c r="AA997" s="662"/>
      <c r="AB997" s="662"/>
      <c r="AC997" s="662"/>
    </row>
  </sheetData>
  <hyperlinks>
    <hyperlink r:id="rId1" ref="C2"/>
    <hyperlink r:id="rId2" ref="C3"/>
    <hyperlink r:id="rId3" ref="C4"/>
    <hyperlink r:id="rId4" ref="C6"/>
  </hyperlinks>
  <drawing r:id="rId5"/>
</worksheet>
</file>